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Joffrey/Documents/Documents professionnels/Académie 2nd degré Réunion/GRD Santé/"/>
    </mc:Choice>
  </mc:AlternateContent>
  <xr:revisionPtr revIDLastSave="0" documentId="8_{75CA6ED4-649F-8B41-B36E-1CCE417B7787}" xr6:coauthVersionLast="47" xr6:coauthVersionMax="47" xr10:uidLastSave="{00000000-0000-0000-0000-000000000000}"/>
  <bookViews>
    <workbookView xWindow="0" yWindow="0" windowWidth="28800" windowHeight="18000" activeTab="3" xr2:uid="{00000000-000D-0000-FFFF-FFFF00000000}"/>
  </bookViews>
  <sheets>
    <sheet name="Mode d'emploi" sheetId="1" r:id="rId1"/>
    <sheet name="Barèmes" sheetId="2" r:id="rId2"/>
    <sheet name="Tests physiques" sheetId="4" r:id="rId3"/>
    <sheet name="Synthèse classe" sheetId="5" r:id="rId4"/>
    <sheet name="Profil individuel" sheetId="6" r:id="rId5"/>
    <sheet name="Croissance" sheetId="3"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T30" i="6" l="1"/>
  <c r="AN17" i="6"/>
  <c r="AM17" i="6"/>
  <c r="AX30" i="6" a="1"/>
  <c r="AM30" i="6"/>
  <c r="AP30" i="6"/>
  <c r="AQ30" i="6"/>
  <c r="AR30" i="6"/>
  <c r="AX33" i="6" a="1"/>
  <c r="AM33" i="6" a="1"/>
  <c r="AX34" i="6" a="1"/>
  <c r="AX32" i="6" a="1"/>
  <c r="AX31" i="6" a="1"/>
  <c r="AM32" i="6" a="1"/>
  <c r="AP32" i="6"/>
  <c r="AQ32" i="6"/>
  <c r="AR32" i="6"/>
  <c r="AU32" i="6"/>
  <c r="AS32" i="6"/>
  <c r="AO32" i="6"/>
  <c r="AN32" i="6"/>
  <c r="Z11" i="4" a="1"/>
  <c r="Z12" i="4" a="1"/>
  <c r="Z13" i="4" a="1"/>
  <c r="Z14" i="4" a="1"/>
  <c r="Z15" i="4" a="1"/>
  <c r="Z16" i="4" a="1"/>
  <c r="Z17" i="4" a="1"/>
  <c r="Z18" i="4" a="1"/>
  <c r="Z19" i="4" a="1"/>
  <c r="Z20" i="4" a="1"/>
  <c r="Z21" i="4" a="1"/>
  <c r="Z22" i="4" a="1"/>
  <c r="Z23" i="4" a="1"/>
  <c r="Z24" i="4" a="1"/>
  <c r="Z25" i="4" a="1"/>
  <c r="Z26" i="4" a="1"/>
  <c r="Z27" i="4" a="1"/>
  <c r="Z28" i="4" a="1"/>
  <c r="Z29" i="4" a="1"/>
  <c r="Z30" i="4" a="1"/>
  <c r="Z31" i="4" a="1"/>
  <c r="Z32" i="4" a="1"/>
  <c r="Z33" i="4" a="1"/>
  <c r="Z34" i="4" a="1"/>
  <c r="Z35" i="4" a="1"/>
  <c r="Z36" i="4" a="1"/>
  <c r="Z37" i="4" a="1"/>
  <c r="Z38" i="4" a="1"/>
  <c r="Z39" i="4" a="1"/>
  <c r="Z40" i="4" a="1"/>
  <c r="Z41" i="4" a="1"/>
  <c r="Z42" i="4" a="1"/>
  <c r="Z43" i="4" a="1"/>
  <c r="Z44" i="4" a="1"/>
  <c r="Z45" i="4" a="1"/>
  <c r="Z46" i="4" a="1"/>
  <c r="Z47" i="4" a="1"/>
  <c r="Z48" i="4" a="1"/>
  <c r="Z49" i="4" a="1"/>
  <c r="Z50" i="4" a="1"/>
  <c r="Z51" i="4" a="1"/>
  <c r="Z52" i="4" a="1"/>
  <c r="Z53" i="4" a="1"/>
  <c r="Z54" i="4" a="1"/>
  <c r="Z55" i="4" a="1"/>
  <c r="Z56" i="4" a="1"/>
  <c r="Z57" i="4" a="1"/>
  <c r="Z58" i="4" a="1"/>
  <c r="Z59" i="4" a="1"/>
  <c r="Z60" i="4" a="1"/>
  <c r="Z61" i="4" a="1"/>
  <c r="Z62" i="4" a="1"/>
  <c r="Z63" i="4" a="1"/>
  <c r="Z64" i="4" a="1"/>
  <c r="Z65" i="4" a="1"/>
  <c r="Z66" i="4" a="1"/>
  <c r="Z67" i="4" a="1"/>
  <c r="Z68" i="4" a="1"/>
  <c r="Z69" i="4" a="1"/>
  <c r="Z70" i="4" a="1"/>
  <c r="Z71" i="4" a="1"/>
  <c r="Z72" i="4" a="1"/>
  <c r="Z73" i="4" a="1"/>
  <c r="Z74" i="4" a="1"/>
  <c r="Z75" i="4" a="1"/>
  <c r="Z76" i="4" a="1"/>
  <c r="Z77" i="4" a="1"/>
  <c r="Z78" i="4" a="1"/>
  <c r="Z79" i="4" a="1"/>
  <c r="Z80" i="4" a="1"/>
  <c r="Z81" i="4" a="1"/>
  <c r="Z82" i="4" a="1"/>
  <c r="Z83" i="4" a="1"/>
  <c r="Z84" i="4" a="1"/>
  <c r="Z85" i="4" a="1"/>
  <c r="Z86" i="4" a="1"/>
  <c r="Z87" i="4" a="1"/>
  <c r="Z88" i="4" a="1"/>
  <c r="Z89" i="4" a="1"/>
  <c r="Z90" i="4" a="1"/>
  <c r="Z91" i="4" a="1"/>
  <c r="Z92" i="4" a="1"/>
  <c r="Z93" i="4" a="1"/>
  <c r="Z94" i="4" a="1"/>
  <c r="Z95" i="4" a="1"/>
  <c r="Z96" i="4" a="1"/>
  <c r="Z97" i="4" a="1"/>
  <c r="Z98" i="4" a="1"/>
  <c r="Z99" i="4" a="1"/>
  <c r="Z100" i="4" a="1"/>
  <c r="Z101" i="4" a="1"/>
  <c r="Z102" i="4" a="1"/>
  <c r="Z103" i="4" a="1"/>
  <c r="Z104" i="4" a="1"/>
  <c r="Z105" i="4" a="1"/>
  <c r="Z106" i="4" a="1"/>
  <c r="Z107" i="4" a="1"/>
  <c r="Z108" i="4" a="1"/>
  <c r="Z109" i="4" a="1"/>
  <c r="Z110" i="4" a="1"/>
  <c r="Z111" i="4" a="1"/>
  <c r="Z112" i="4" a="1"/>
  <c r="Z113" i="4" a="1"/>
  <c r="Z114" i="4" a="1"/>
  <c r="Z115" i="4" a="1"/>
  <c r="Z116" i="4" a="1"/>
  <c r="Z117" i="4" a="1"/>
  <c r="Z118" i="4" a="1"/>
  <c r="Z119" i="4" a="1"/>
  <c r="Z120" i="4" a="1"/>
  <c r="Z121" i="4" a="1"/>
  <c r="Z122" i="4" a="1"/>
  <c r="Z123" i="4" a="1"/>
  <c r="Z124" i="4" a="1"/>
  <c r="Z125" i="4" a="1"/>
  <c r="Z126" i="4" a="1"/>
  <c r="Z127" i="4" a="1"/>
  <c r="Z128" i="4" a="1"/>
  <c r="Z129" i="4" a="1"/>
  <c r="Z130" i="4" a="1"/>
  <c r="Z131" i="4" a="1"/>
  <c r="Z132" i="4" a="1"/>
  <c r="Z133" i="4" a="1"/>
  <c r="Z134" i="4" a="1"/>
  <c r="Z135" i="4" a="1"/>
  <c r="Z136" i="4" a="1"/>
  <c r="Z137" i="4" a="1"/>
  <c r="Z138" i="4" a="1"/>
  <c r="Z139" i="4" a="1"/>
  <c r="Z140" i="4" a="1"/>
  <c r="Z141" i="4" a="1"/>
  <c r="Z142" i="4" a="1"/>
  <c r="Z143" i="4" a="1"/>
  <c r="Z144" i="4" a="1"/>
  <c r="Z145" i="4" a="1"/>
  <c r="Z146" i="4" a="1"/>
  <c r="Z147" i="4" a="1"/>
  <c r="Z148" i="4" a="1"/>
  <c r="Z149" i="4" a="1"/>
  <c r="Z150" i="4" a="1"/>
  <c r="Z151" i="4" a="1"/>
  <c r="Z152" i="4" a="1"/>
  <c r="Z153" i="4" a="1"/>
  <c r="Z154" i="4" a="1"/>
  <c r="Z155" i="4" a="1"/>
  <c r="Z156" i="4" a="1"/>
  <c r="Z157" i="4" a="1"/>
  <c r="Z158" i="4" a="1"/>
  <c r="Z159" i="4" a="1"/>
  <c r="Z160" i="4" a="1"/>
  <c r="Z161" i="4" a="1"/>
  <c r="Z162" i="4" a="1"/>
  <c r="Z163" i="4" a="1"/>
  <c r="Z164" i="4" a="1"/>
  <c r="Z165" i="4" a="1"/>
  <c r="Z166" i="4" a="1"/>
  <c r="Z167" i="4" a="1"/>
  <c r="Z168" i="4" a="1"/>
  <c r="Z169" i="4" a="1"/>
  <c r="Z170" i="4" a="1"/>
  <c r="Z171" i="4" a="1"/>
  <c r="Z172" i="4" a="1"/>
  <c r="Z173" i="4" a="1"/>
  <c r="Z174" i="4" a="1"/>
  <c r="Z175" i="4" a="1"/>
  <c r="Z176" i="4" a="1"/>
  <c r="Z177" i="4" a="1"/>
  <c r="Z178" i="4" a="1"/>
  <c r="Z179" i="4" a="1"/>
  <c r="Z180" i="4" a="1"/>
  <c r="Z181" i="4" a="1"/>
  <c r="Z182" i="4" a="1"/>
  <c r="Z183" i="4" a="1"/>
  <c r="Z184" i="4" a="1"/>
  <c r="Z185" i="4" a="1"/>
  <c r="Z186" i="4" a="1"/>
  <c r="Z187" i="4" a="1"/>
  <c r="Z188" i="4" a="1"/>
  <c r="Z189" i="4" a="1"/>
  <c r="Z190" i="4" a="1"/>
  <c r="Z191" i="4" a="1"/>
  <c r="Z192" i="4" a="1"/>
  <c r="Z193" i="4" a="1"/>
  <c r="Z194" i="4" a="1"/>
  <c r="Z195" i="4" a="1"/>
  <c r="Z196" i="4" a="1"/>
  <c r="Z197" i="4" a="1"/>
  <c r="Z198" i="4" a="1"/>
  <c r="Z199" i="4" a="1"/>
  <c r="Z200" i="4" a="1"/>
  <c r="Z201" i="4" a="1"/>
  <c r="Z202" i="4" a="1"/>
  <c r="Z203" i="4" a="1"/>
  <c r="Z204" i="4" a="1"/>
  <c r="Z205" i="4" a="1"/>
  <c r="Z206" i="4" a="1"/>
  <c r="Z207" i="4" a="1"/>
  <c r="Z208" i="4" a="1"/>
  <c r="Z209" i="4" a="1"/>
  <c r="Z210" i="4" a="1"/>
  <c r="Z211" i="4" a="1"/>
  <c r="Z212" i="4" a="1"/>
  <c r="Z213" i="4" a="1"/>
  <c r="Z214" i="4" a="1"/>
  <c r="Z215" i="4" a="1"/>
  <c r="Z216" i="4" a="1"/>
  <c r="Z217" i="4" a="1"/>
  <c r="Z218" i="4" a="1"/>
  <c r="Z219" i="4" a="1"/>
  <c r="Z220" i="4" a="1"/>
  <c r="Z221" i="4" a="1"/>
  <c r="Z222" i="4" a="1"/>
  <c r="Z223" i="4" a="1"/>
  <c r="Z224" i="4" a="1"/>
  <c r="Z225" i="4" a="1"/>
  <c r="Z226" i="4" a="1"/>
  <c r="Z227" i="4" a="1"/>
  <c r="Z228" i="4" a="1"/>
  <c r="Z229" i="4" a="1"/>
  <c r="Z230" i="4" a="1"/>
  <c r="Z231" i="4" a="1"/>
  <c r="Z232" i="4" a="1"/>
  <c r="Z233" i="4" a="1"/>
  <c r="Z234" i="4" a="1"/>
  <c r="Z235" i="4" a="1"/>
  <c r="Z236" i="4" a="1"/>
  <c r="Z237" i="4" a="1"/>
  <c r="Z238" i="4" a="1"/>
  <c r="Z239" i="4" a="1"/>
  <c r="Z240" i="4" a="1"/>
  <c r="Z241" i="4" a="1"/>
  <c r="Z242" i="4" a="1"/>
  <c r="Z243" i="4" a="1"/>
  <c r="Z244" i="4" a="1"/>
  <c r="Z245" i="4" a="1"/>
  <c r="Z246" i="4" a="1"/>
  <c r="Z247" i="4" a="1"/>
  <c r="Z248" i="4" a="1"/>
  <c r="Z249" i="4" a="1"/>
  <c r="Z250" i="4" a="1"/>
  <c r="Z251" i="4" a="1"/>
  <c r="Z252" i="4" a="1"/>
  <c r="Z253" i="4" a="1"/>
  <c r="Z254" i="4" a="1"/>
  <c r="Z255" i="4" a="1"/>
  <c r="Z256" i="4" a="1"/>
  <c r="Z257" i="4" a="1"/>
  <c r="Z258" i="4" a="1"/>
  <c r="Z259" i="4" a="1"/>
  <c r="Z260" i="4" a="1"/>
  <c r="Z261" i="4" a="1"/>
  <c r="Z262" i="4" a="1"/>
  <c r="Z263" i="4" a="1"/>
  <c r="Z264" i="4" a="1"/>
  <c r="Z265" i="4" a="1"/>
  <c r="Z266" i="4" a="1"/>
  <c r="Z267" i="4" a="1"/>
  <c r="Z268" i="4" a="1"/>
  <c r="Z269" i="4" a="1"/>
  <c r="Z270" i="4" a="1"/>
  <c r="Z271" i="4" a="1"/>
  <c r="Z272" i="4" a="1"/>
  <c r="Z273" i="4" a="1"/>
  <c r="Z274" i="4" a="1"/>
  <c r="Z275" i="4" a="1"/>
  <c r="Z276" i="4" a="1"/>
  <c r="Z277" i="4" a="1"/>
  <c r="Z278" i="4" a="1"/>
  <c r="Z279" i="4" a="1"/>
  <c r="Z280" i="4" a="1"/>
  <c r="Z281" i="4" a="1"/>
  <c r="Z282" i="4" a="1"/>
  <c r="Z283" i="4" a="1"/>
  <c r="Z284" i="4" a="1"/>
  <c r="Z285" i="4" a="1"/>
  <c r="Z286" i="4" a="1"/>
  <c r="Z287" i="4" a="1"/>
  <c r="Z288" i="4" a="1"/>
  <c r="Z289" i="4" a="1"/>
  <c r="Z290" i="4" a="1"/>
  <c r="Z291" i="4" a="1"/>
  <c r="Z292" i="4" a="1"/>
  <c r="Z293" i="4" a="1"/>
  <c r="Z294" i="4" a="1"/>
  <c r="Z295" i="4" a="1"/>
  <c r="Z296" i="4" a="1"/>
  <c r="Z297" i="4" a="1"/>
  <c r="Z298" i="4" a="1"/>
  <c r="Z299" i="4" a="1"/>
  <c r="Z300" i="4" a="1"/>
  <c r="Z301" i="4" a="1"/>
  <c r="Z302" i="4" a="1"/>
  <c r="Z303" i="4" a="1"/>
  <c r="Z304" i="4" a="1"/>
  <c r="Z305" i="4" a="1"/>
  <c r="Z306" i="4" a="1"/>
  <c r="Z307" i="4" a="1"/>
  <c r="Z308" i="4" a="1"/>
  <c r="Z309" i="4" a="1"/>
  <c r="Z310" i="4" a="1"/>
  <c r="Z311" i="4" a="1"/>
  <c r="Z312" i="4" a="1"/>
  <c r="Z313" i="4" a="1"/>
  <c r="Z314" i="4" a="1"/>
  <c r="Z315" i="4" a="1"/>
  <c r="Z316" i="4" a="1"/>
  <c r="Z317" i="4" a="1"/>
  <c r="Z318" i="4" a="1"/>
  <c r="Z319" i="4" a="1"/>
  <c r="Z320" i="4" a="1"/>
  <c r="Z321" i="4" a="1"/>
  <c r="Z322" i="4" a="1"/>
  <c r="Z323" i="4" a="1"/>
  <c r="Z324" i="4" a="1"/>
  <c r="Z325" i="4" a="1"/>
  <c r="Z326" i="4" a="1"/>
  <c r="Z327" i="4" a="1"/>
  <c r="Z328" i="4" a="1"/>
  <c r="Z329" i="4" a="1"/>
  <c r="Z330" i="4" a="1"/>
  <c r="Z331" i="4" a="1"/>
  <c r="Z332" i="4" a="1"/>
  <c r="Z333" i="4" a="1"/>
  <c r="Z334" i="4" a="1"/>
  <c r="Z335" i="4" a="1"/>
  <c r="Z336" i="4" a="1"/>
  <c r="Z337" i="4" a="1"/>
  <c r="Z338" i="4" a="1"/>
  <c r="Z339" i="4" a="1"/>
  <c r="Z340" i="4" a="1"/>
  <c r="Z341" i="4" a="1"/>
  <c r="Z342" i="4" a="1"/>
  <c r="Z343" i="4" a="1"/>
  <c r="Z344" i="4" a="1"/>
  <c r="Z345" i="4" a="1"/>
  <c r="Z346" i="4" a="1"/>
  <c r="Z347" i="4" a="1"/>
  <c r="Z348" i="4" a="1"/>
  <c r="Z349" i="4" a="1"/>
  <c r="Z350" i="4" a="1"/>
  <c r="Z351" i="4" a="1"/>
  <c r="Z352" i="4" a="1"/>
  <c r="Z353" i="4" a="1"/>
  <c r="Z354" i="4" a="1"/>
  <c r="Z355" i="4" a="1"/>
  <c r="Z356" i="4" a="1"/>
  <c r="Z357" i="4" a="1"/>
  <c r="Z358" i="4" a="1"/>
  <c r="Z359" i="4" a="1"/>
  <c r="Z360" i="4" a="1"/>
  <c r="Z361" i="4" a="1"/>
  <c r="Z362" i="4" a="1"/>
  <c r="Z363" i="4" a="1"/>
  <c r="Z364" i="4" a="1"/>
  <c r="Z365" i="4" a="1"/>
  <c r="Z366" i="4" a="1"/>
  <c r="Z367" i="4" a="1"/>
  <c r="Z368" i="4" a="1"/>
  <c r="Z369" i="4" a="1"/>
  <c r="Z370" i="4" a="1"/>
  <c r="Z371" i="4" a="1"/>
  <c r="Z372" i="4" a="1"/>
  <c r="Z373" i="4" a="1"/>
  <c r="Z374" i="4" a="1"/>
  <c r="Z375" i="4" a="1"/>
  <c r="Z376" i="4" a="1"/>
  <c r="Z377" i="4" a="1"/>
  <c r="Z378" i="4" a="1"/>
  <c r="Z379" i="4" a="1"/>
  <c r="Z380" i="4" a="1"/>
  <c r="Z381" i="4" a="1"/>
  <c r="Z382" i="4" a="1"/>
  <c r="Z383" i="4" a="1"/>
  <c r="Z384" i="4" a="1"/>
  <c r="Z385" i="4" a="1"/>
  <c r="Z386" i="4" a="1"/>
  <c r="Z387" i="4" a="1"/>
  <c r="Z388" i="4" a="1"/>
  <c r="Z389" i="4" a="1"/>
  <c r="Z390" i="4" a="1"/>
  <c r="Z391" i="4" a="1"/>
  <c r="Z392" i="4" a="1"/>
  <c r="Z393" i="4" a="1"/>
  <c r="Z394" i="4" a="1"/>
  <c r="Z395" i="4" a="1"/>
  <c r="Z396" i="4" a="1"/>
  <c r="Z397" i="4" a="1"/>
  <c r="Z398" i="4" a="1"/>
  <c r="Z399" i="4" a="1"/>
  <c r="Z400" i="4" a="1"/>
  <c r="Z401" i="4" a="1"/>
  <c r="Z402" i="4" a="1"/>
  <c r="Z403" i="4" a="1"/>
  <c r="Z404" i="4" a="1"/>
  <c r="Z405" i="4" a="1"/>
  <c r="Z406" i="4" a="1"/>
  <c r="Z407" i="4" a="1"/>
  <c r="Z408" i="4" a="1"/>
  <c r="Z409" i="4" a="1"/>
  <c r="Z410" i="4" a="1"/>
  <c r="Z411" i="4" a="1"/>
  <c r="Z412" i="4" a="1"/>
  <c r="Z413" i="4" a="1"/>
  <c r="Z414" i="4" a="1"/>
  <c r="Z415" i="4" a="1"/>
  <c r="Z416" i="4" a="1"/>
  <c r="Z417" i="4" a="1"/>
  <c r="Z418" i="4" a="1"/>
  <c r="Z419" i="4" a="1"/>
  <c r="Z420" i="4" a="1"/>
  <c r="Z421" i="4" a="1"/>
  <c r="Z422" i="4" a="1"/>
  <c r="Z423" i="4" a="1"/>
  <c r="Z424" i="4" a="1"/>
  <c r="Z425" i="4" a="1"/>
  <c r="Z426" i="4" a="1"/>
  <c r="Z427" i="4" a="1"/>
  <c r="Z428" i="4" a="1"/>
  <c r="Z429" i="4" a="1"/>
  <c r="Z430" i="4" a="1"/>
  <c r="Z431" i="4" a="1"/>
  <c r="Z432" i="4" a="1"/>
  <c r="Z433" i="4" a="1"/>
  <c r="Z434" i="4" a="1"/>
  <c r="Z435" i="4" a="1"/>
  <c r="Z436" i="4" a="1"/>
  <c r="Z437" i="4" a="1"/>
  <c r="Z438" i="4" a="1"/>
  <c r="Z439" i="4" a="1"/>
  <c r="Z440" i="4" a="1"/>
  <c r="Z441" i="4" a="1"/>
  <c r="Z442" i="4" a="1"/>
  <c r="Z443" i="4" a="1"/>
  <c r="Z444" i="4" a="1"/>
  <c r="Z445" i="4" a="1"/>
  <c r="Z446" i="4" a="1"/>
  <c r="Z447" i="4" a="1"/>
  <c r="Z448" i="4" a="1"/>
  <c r="Z449" i="4" a="1"/>
  <c r="Z450" i="4" a="1"/>
  <c r="Z451" i="4" a="1"/>
  <c r="Z452" i="4" a="1"/>
  <c r="Z453" i="4" a="1"/>
  <c r="Z454" i="4" a="1"/>
  <c r="Z455" i="4" a="1"/>
  <c r="Z456" i="4" a="1"/>
  <c r="Z457" i="4" a="1"/>
  <c r="Z458" i="4" a="1"/>
  <c r="Z459" i="4" a="1"/>
  <c r="Z460" i="4" a="1"/>
  <c r="Z461" i="4" a="1"/>
  <c r="Z462" i="4" a="1"/>
  <c r="Z463" i="4" a="1"/>
  <c r="Z464" i="4" a="1"/>
  <c r="Z465" i="4" a="1"/>
  <c r="Z466" i="4" a="1"/>
  <c r="Z467" i="4" a="1"/>
  <c r="Z468" i="4" a="1"/>
  <c r="Z469" i="4" a="1"/>
  <c r="Z470" i="4" a="1"/>
  <c r="Z471" i="4" a="1"/>
  <c r="Z472" i="4" a="1"/>
  <c r="Z473" i="4" a="1"/>
  <c r="Z474" i="4" a="1"/>
  <c r="Z475" i="4" a="1"/>
  <c r="Z476" i="4" a="1"/>
  <c r="Z477" i="4" a="1"/>
  <c r="Z478" i="4" a="1"/>
  <c r="Z479" i="4" a="1"/>
  <c r="Z480" i="4" a="1"/>
  <c r="Z481" i="4" a="1"/>
  <c r="Z482" i="4" a="1"/>
  <c r="Z483" i="4" a="1"/>
  <c r="Z484" i="4" a="1"/>
  <c r="Z485" i="4" a="1"/>
  <c r="Z486" i="4" a="1"/>
  <c r="Z487" i="4" a="1"/>
  <c r="Z488" i="4" a="1"/>
  <c r="Z489" i="4" a="1"/>
  <c r="Z490" i="4" a="1"/>
  <c r="Z491" i="4" a="1"/>
  <c r="Z492" i="4" a="1"/>
  <c r="Z493" i="4" a="1"/>
  <c r="Z494" i="4" a="1"/>
  <c r="Z495" i="4" a="1"/>
  <c r="Z496" i="4" a="1"/>
  <c r="Z497" i="4" a="1"/>
  <c r="Z498" i="4" a="1"/>
  <c r="Z499" i="4" a="1"/>
  <c r="Z500" i="4" a="1"/>
  <c r="Z501" i="4" a="1"/>
  <c r="Z502" i="4" a="1"/>
  <c r="Z503" i="4" a="1"/>
  <c r="Z504" i="4" a="1"/>
  <c r="Z505" i="4" a="1"/>
  <c r="Z506" i="4" a="1"/>
  <c r="Z507" i="4" a="1"/>
  <c r="Z508" i="4" a="1"/>
  <c r="Z509" i="4" a="1"/>
  <c r="Z510" i="4" a="1"/>
  <c r="Z511" i="4" a="1"/>
  <c r="Z512" i="4" a="1"/>
  <c r="Z513" i="4" a="1"/>
  <c r="Z514" i="4" a="1"/>
  <c r="Z515" i="4" a="1"/>
  <c r="Z516" i="4" a="1"/>
  <c r="Z517" i="4" a="1"/>
  <c r="Z518" i="4" a="1"/>
  <c r="Z519" i="4" a="1"/>
  <c r="Z520" i="4" a="1"/>
  <c r="Z521" i="4" a="1"/>
  <c r="Z522" i="4" a="1"/>
  <c r="Z523" i="4" a="1"/>
  <c r="Z524" i="4" a="1"/>
  <c r="Z525" i="4" a="1"/>
  <c r="Z526" i="4" a="1"/>
  <c r="Z527" i="4" a="1"/>
  <c r="Z528" i="4" a="1"/>
  <c r="Z529" i="4" a="1"/>
  <c r="Z530" i="4" a="1"/>
  <c r="Z531" i="4" a="1"/>
  <c r="Z532" i="4" a="1"/>
  <c r="Z533" i="4" a="1"/>
  <c r="Z534" i="4" a="1"/>
  <c r="Z535" i="4" a="1"/>
  <c r="Z536" i="4" a="1"/>
  <c r="Z537" i="4" a="1"/>
  <c r="Z538" i="4" a="1"/>
  <c r="Z539" i="4" a="1"/>
  <c r="Z540" i="4" a="1"/>
  <c r="Z541" i="4" a="1"/>
  <c r="Z542" i="4" a="1"/>
  <c r="Z543" i="4" a="1"/>
  <c r="Z544" i="4" a="1"/>
  <c r="Z545" i="4" a="1"/>
  <c r="Z546" i="4" a="1"/>
  <c r="Z547" i="4" a="1"/>
  <c r="Z548" i="4" a="1"/>
  <c r="Z549" i="4" a="1"/>
  <c r="Z550" i="4" a="1"/>
  <c r="Z551" i="4" a="1"/>
  <c r="Z552" i="4" a="1"/>
  <c r="Z553" i="4" a="1"/>
  <c r="Z554" i="4" a="1"/>
  <c r="Z555" i="4" a="1"/>
  <c r="Z556" i="4" a="1"/>
  <c r="Z557" i="4" a="1"/>
  <c r="Z558" i="4" a="1"/>
  <c r="Z559" i="4" a="1"/>
  <c r="Z560" i="4" a="1"/>
  <c r="Z561" i="4" a="1"/>
  <c r="Z562" i="4" a="1"/>
  <c r="Z563" i="4" a="1"/>
  <c r="Z564" i="4" a="1"/>
  <c r="Z565" i="4" a="1"/>
  <c r="Z566" i="4" a="1"/>
  <c r="Z567" i="4" a="1"/>
  <c r="Z568" i="4" a="1"/>
  <c r="Z569" i="4" a="1"/>
  <c r="Z570" i="4" a="1"/>
  <c r="Z571" i="4" a="1"/>
  <c r="Z572" i="4" a="1"/>
  <c r="Z573" i="4" a="1"/>
  <c r="Z574" i="4" a="1"/>
  <c r="Z575" i="4" a="1"/>
  <c r="Z576" i="4" a="1"/>
  <c r="Z577" i="4" a="1"/>
  <c r="Z578" i="4" a="1"/>
  <c r="Z579" i="4" a="1"/>
  <c r="Z580" i="4" a="1"/>
  <c r="Z581" i="4" a="1"/>
  <c r="Z582" i="4" a="1"/>
  <c r="Z583" i="4" a="1"/>
  <c r="Z584" i="4" a="1"/>
  <c r="Z585" i="4" a="1"/>
  <c r="Z586" i="4" a="1"/>
  <c r="Z587" i="4" a="1"/>
  <c r="Z588" i="4" a="1"/>
  <c r="Z589" i="4" a="1"/>
  <c r="Z590" i="4" a="1"/>
  <c r="Z591" i="4" a="1"/>
  <c r="Z592" i="4" a="1"/>
  <c r="Z593" i="4" a="1"/>
  <c r="Z594" i="4" a="1"/>
  <c r="Z595" i="4" a="1"/>
  <c r="Z596" i="4" a="1"/>
  <c r="Z597" i="4" a="1"/>
  <c r="Z598" i="4" a="1"/>
  <c r="Z599" i="4" a="1"/>
  <c r="Z600" i="4" a="1"/>
  <c r="Z601" i="4" a="1"/>
  <c r="Z602" i="4" a="1"/>
  <c r="Z603" i="4" a="1"/>
  <c r="Z604" i="4" a="1"/>
  <c r="Z6" i="4" a="1"/>
  <c r="Z7" i="4" a="1"/>
  <c r="Z8" i="4" a="1"/>
  <c r="Z9" i="4" a="1"/>
  <c r="Z10" i="4" a="1"/>
  <c r="Z5" i="4" a="1"/>
  <c r="Y11" i="4" a="1"/>
  <c r="Y12" i="4" a="1"/>
  <c r="Y13" i="4" a="1"/>
  <c r="Y14" i="4" a="1"/>
  <c r="Y15" i="4" a="1"/>
  <c r="Y16" i="4" a="1"/>
  <c r="Y17" i="4" a="1"/>
  <c r="Y18" i="4" a="1"/>
  <c r="Y19" i="4" a="1"/>
  <c r="Y20" i="4" a="1"/>
  <c r="Y21" i="4" a="1"/>
  <c r="Y22" i="4" a="1"/>
  <c r="Y23" i="4" a="1"/>
  <c r="Y24" i="4" a="1"/>
  <c r="Y25" i="4" a="1"/>
  <c r="Y26" i="4" a="1"/>
  <c r="Y27" i="4" a="1"/>
  <c r="Y28" i="4" a="1"/>
  <c r="Y29" i="4" a="1"/>
  <c r="Y30" i="4" a="1"/>
  <c r="Y31" i="4" a="1"/>
  <c r="Y32" i="4" a="1"/>
  <c r="Y33" i="4" a="1"/>
  <c r="Y34" i="4" a="1"/>
  <c r="Y35" i="4" a="1"/>
  <c r="Y36" i="4" a="1"/>
  <c r="Y37" i="4" a="1"/>
  <c r="Y38" i="4" a="1"/>
  <c r="Y39" i="4" a="1"/>
  <c r="Y40" i="4" a="1"/>
  <c r="Y41" i="4" a="1"/>
  <c r="Y42" i="4" a="1"/>
  <c r="Y43" i="4" a="1"/>
  <c r="Y44" i="4" a="1"/>
  <c r="Y45" i="4" a="1"/>
  <c r="Y46" i="4" a="1"/>
  <c r="Y47" i="4" a="1"/>
  <c r="Y48" i="4" a="1"/>
  <c r="Y49" i="4" a="1"/>
  <c r="Y50" i="4" a="1"/>
  <c r="Y51" i="4" a="1"/>
  <c r="Y52" i="4" a="1"/>
  <c r="Y53" i="4" a="1"/>
  <c r="Y54" i="4" a="1"/>
  <c r="Y55" i="4" a="1"/>
  <c r="Y56" i="4" a="1"/>
  <c r="Y57" i="4" a="1"/>
  <c r="Y58" i="4" a="1"/>
  <c r="Y59" i="4" a="1"/>
  <c r="Y60" i="4" a="1"/>
  <c r="Y61" i="4" a="1"/>
  <c r="Y62" i="4" a="1"/>
  <c r="Y63" i="4" a="1"/>
  <c r="Y64" i="4" a="1"/>
  <c r="Y65" i="4" a="1"/>
  <c r="Y66" i="4" a="1"/>
  <c r="Y67" i="4" a="1"/>
  <c r="Y68" i="4" a="1"/>
  <c r="Y69" i="4" a="1"/>
  <c r="Y70" i="4" a="1"/>
  <c r="Y71" i="4" a="1"/>
  <c r="Y72" i="4" a="1"/>
  <c r="Y73" i="4" a="1"/>
  <c r="Y74" i="4" a="1"/>
  <c r="Y75" i="4" a="1"/>
  <c r="Y76" i="4" a="1"/>
  <c r="Y77" i="4" a="1"/>
  <c r="Y78" i="4" a="1"/>
  <c r="Y79" i="4" a="1"/>
  <c r="Y80" i="4" a="1"/>
  <c r="Y81" i="4" a="1"/>
  <c r="Y82" i="4" a="1"/>
  <c r="Y83" i="4" a="1"/>
  <c r="Y84" i="4" a="1"/>
  <c r="Y85" i="4" a="1"/>
  <c r="Y86" i="4" a="1"/>
  <c r="Y87" i="4" a="1"/>
  <c r="Y88" i="4" a="1"/>
  <c r="Y89" i="4" a="1"/>
  <c r="Y90" i="4" a="1"/>
  <c r="Y91" i="4" a="1"/>
  <c r="Y92" i="4" a="1"/>
  <c r="Y93" i="4" a="1"/>
  <c r="Y94" i="4" a="1"/>
  <c r="Y95" i="4" a="1"/>
  <c r="Y96" i="4" a="1"/>
  <c r="Y97" i="4" a="1"/>
  <c r="Y98" i="4" a="1"/>
  <c r="Y99" i="4" a="1"/>
  <c r="Y100" i="4" a="1"/>
  <c r="Y101" i="4" a="1"/>
  <c r="Y102" i="4" a="1"/>
  <c r="Y103" i="4" a="1"/>
  <c r="Y104" i="4" a="1"/>
  <c r="Y105" i="4" a="1"/>
  <c r="Y106" i="4" a="1"/>
  <c r="Y107" i="4" a="1"/>
  <c r="Y108" i="4" a="1"/>
  <c r="Y109" i="4" a="1"/>
  <c r="Y110" i="4" a="1"/>
  <c r="Y111" i="4" a="1"/>
  <c r="Y112" i="4" a="1"/>
  <c r="Y113" i="4" a="1"/>
  <c r="Y114" i="4" a="1"/>
  <c r="Y115" i="4" a="1"/>
  <c r="Y116" i="4" a="1"/>
  <c r="Y117" i="4" a="1"/>
  <c r="Y118" i="4" a="1"/>
  <c r="Y119" i="4" a="1"/>
  <c r="Y120" i="4" a="1"/>
  <c r="Y121" i="4" a="1"/>
  <c r="Y122" i="4" a="1"/>
  <c r="Y123" i="4" a="1"/>
  <c r="Y124" i="4" a="1"/>
  <c r="Y125" i="4" a="1"/>
  <c r="Y126" i="4" a="1"/>
  <c r="Y127" i="4" a="1"/>
  <c r="Y128" i="4" a="1"/>
  <c r="Y129" i="4" a="1"/>
  <c r="Y130" i="4" a="1"/>
  <c r="Y131" i="4" a="1"/>
  <c r="Y132" i="4" a="1"/>
  <c r="Y133" i="4" a="1"/>
  <c r="Y134" i="4" a="1"/>
  <c r="Y135" i="4" a="1"/>
  <c r="Y136" i="4" a="1"/>
  <c r="Y137" i="4" a="1"/>
  <c r="Y138" i="4" a="1"/>
  <c r="Y139" i="4" a="1"/>
  <c r="Y140" i="4" a="1"/>
  <c r="Y141" i="4" a="1"/>
  <c r="Y142" i="4" a="1"/>
  <c r="Y143" i="4" a="1"/>
  <c r="Y144" i="4" a="1"/>
  <c r="Y145" i="4" a="1"/>
  <c r="Y146" i="4" a="1"/>
  <c r="Y147" i="4" a="1"/>
  <c r="Y148" i="4" a="1"/>
  <c r="Y149" i="4" a="1"/>
  <c r="Y150" i="4" a="1"/>
  <c r="Y151" i="4" a="1"/>
  <c r="Y152" i="4" a="1"/>
  <c r="Y153" i="4" a="1"/>
  <c r="Y154" i="4" a="1"/>
  <c r="Y155" i="4" a="1"/>
  <c r="Y156" i="4" a="1"/>
  <c r="Y157" i="4" a="1"/>
  <c r="Y158" i="4" a="1"/>
  <c r="Y159" i="4" a="1"/>
  <c r="Y160" i="4" a="1"/>
  <c r="Y161" i="4" a="1"/>
  <c r="Y162" i="4" a="1"/>
  <c r="Y163" i="4" a="1"/>
  <c r="Y164" i="4" a="1"/>
  <c r="Y165" i="4" a="1"/>
  <c r="Y166" i="4" a="1"/>
  <c r="Y167" i="4" a="1"/>
  <c r="Y168" i="4" a="1"/>
  <c r="Y169" i="4" a="1"/>
  <c r="Y170" i="4" a="1"/>
  <c r="Y171" i="4" a="1"/>
  <c r="Y172" i="4" a="1"/>
  <c r="Y173" i="4" a="1"/>
  <c r="Y174" i="4" a="1"/>
  <c r="Y175" i="4" a="1"/>
  <c r="Y176" i="4" a="1"/>
  <c r="Y177" i="4" a="1"/>
  <c r="Y178" i="4" a="1"/>
  <c r="Y179" i="4" a="1"/>
  <c r="Y180" i="4" a="1"/>
  <c r="Y181" i="4" a="1"/>
  <c r="Y182" i="4" a="1"/>
  <c r="Y183" i="4" a="1"/>
  <c r="Y184" i="4" a="1"/>
  <c r="Y185" i="4" a="1"/>
  <c r="Y186" i="4" a="1"/>
  <c r="Y187" i="4" a="1"/>
  <c r="Y188" i="4" a="1"/>
  <c r="Y189" i="4" a="1"/>
  <c r="Y190" i="4" a="1"/>
  <c r="Y191" i="4" a="1"/>
  <c r="Y192" i="4" a="1"/>
  <c r="Y193" i="4" a="1"/>
  <c r="Y194" i="4" a="1"/>
  <c r="Y195" i="4" a="1"/>
  <c r="Y196" i="4" a="1"/>
  <c r="Y197" i="4" a="1"/>
  <c r="Y198" i="4" a="1"/>
  <c r="Y199" i="4" a="1"/>
  <c r="Y200" i="4" a="1"/>
  <c r="Y201" i="4" a="1"/>
  <c r="Y202" i="4" a="1"/>
  <c r="Y203" i="4" a="1"/>
  <c r="Y204" i="4" a="1"/>
  <c r="Y205" i="4" a="1"/>
  <c r="Y206" i="4" a="1"/>
  <c r="Y207" i="4" a="1"/>
  <c r="Y208" i="4" a="1"/>
  <c r="Y209" i="4" a="1"/>
  <c r="Y210" i="4" a="1"/>
  <c r="Y211" i="4" a="1"/>
  <c r="Y212" i="4" a="1"/>
  <c r="Y213" i="4" a="1"/>
  <c r="Y214" i="4" a="1"/>
  <c r="Y215" i="4" a="1"/>
  <c r="Y216" i="4" a="1"/>
  <c r="Y217" i="4" a="1"/>
  <c r="Y218" i="4" a="1"/>
  <c r="Y219" i="4" a="1"/>
  <c r="Y220" i="4" a="1"/>
  <c r="Y221" i="4" a="1"/>
  <c r="Y222" i="4" a="1"/>
  <c r="Y223" i="4" a="1"/>
  <c r="Y224" i="4" a="1"/>
  <c r="Y225" i="4" a="1"/>
  <c r="Y226" i="4" a="1"/>
  <c r="Y227" i="4" a="1"/>
  <c r="Y228" i="4" a="1"/>
  <c r="Y229" i="4" a="1"/>
  <c r="Y230" i="4" a="1"/>
  <c r="Y231" i="4" a="1"/>
  <c r="Y232" i="4" a="1"/>
  <c r="Y233" i="4" a="1"/>
  <c r="Y234" i="4" a="1"/>
  <c r="Y235" i="4" a="1"/>
  <c r="Y236" i="4" a="1"/>
  <c r="Y237" i="4" a="1"/>
  <c r="Y238" i="4" a="1"/>
  <c r="Y239" i="4" a="1"/>
  <c r="Y240" i="4" a="1"/>
  <c r="Y241" i="4" a="1"/>
  <c r="Y242" i="4" a="1"/>
  <c r="Y243" i="4" a="1"/>
  <c r="Y244" i="4" a="1"/>
  <c r="Y245" i="4" a="1"/>
  <c r="Y246" i="4" a="1"/>
  <c r="Y247" i="4" a="1"/>
  <c r="Y248" i="4" a="1"/>
  <c r="Y249" i="4" a="1"/>
  <c r="Y250" i="4" a="1"/>
  <c r="Y251" i="4" a="1"/>
  <c r="Y252" i="4" a="1"/>
  <c r="Y253" i="4" a="1"/>
  <c r="Y254" i="4" a="1"/>
  <c r="Y255" i="4" a="1"/>
  <c r="Y256" i="4" a="1"/>
  <c r="Y257" i="4" a="1"/>
  <c r="Y258" i="4" a="1"/>
  <c r="Y259" i="4" a="1"/>
  <c r="Y260" i="4" a="1"/>
  <c r="Y261" i="4" a="1"/>
  <c r="Y262" i="4" a="1"/>
  <c r="Y263" i="4" a="1"/>
  <c r="Y264" i="4" a="1"/>
  <c r="Y265" i="4" a="1"/>
  <c r="Y266" i="4" a="1"/>
  <c r="Y267" i="4" a="1"/>
  <c r="Y268" i="4" a="1"/>
  <c r="Y269" i="4" a="1"/>
  <c r="Y270" i="4" a="1"/>
  <c r="Y271" i="4" a="1"/>
  <c r="Y272" i="4" a="1"/>
  <c r="Y273" i="4" a="1"/>
  <c r="Y274" i="4" a="1"/>
  <c r="Y275" i="4" a="1"/>
  <c r="Y276" i="4" a="1"/>
  <c r="Y277" i="4" a="1"/>
  <c r="Y278" i="4" a="1"/>
  <c r="Y279" i="4" a="1"/>
  <c r="Y280" i="4" a="1"/>
  <c r="Y281" i="4" a="1"/>
  <c r="Y282" i="4" a="1"/>
  <c r="Y283" i="4" a="1"/>
  <c r="Y284" i="4" a="1"/>
  <c r="Y285" i="4" a="1"/>
  <c r="Y286" i="4" a="1"/>
  <c r="Y287" i="4" a="1"/>
  <c r="Y288" i="4" a="1"/>
  <c r="Y289" i="4" a="1"/>
  <c r="Y290" i="4" a="1"/>
  <c r="Y291" i="4" a="1"/>
  <c r="Y292" i="4" a="1"/>
  <c r="Y293" i="4" a="1"/>
  <c r="Y294" i="4" a="1"/>
  <c r="Y295" i="4" a="1"/>
  <c r="Y296" i="4" a="1"/>
  <c r="Y297" i="4" a="1"/>
  <c r="Y298" i="4" a="1"/>
  <c r="Y299" i="4" a="1"/>
  <c r="Y300" i="4" a="1"/>
  <c r="Y301" i="4" a="1"/>
  <c r="Y302" i="4" a="1"/>
  <c r="Y303" i="4" a="1"/>
  <c r="Y304" i="4" a="1"/>
  <c r="Y305" i="4" a="1"/>
  <c r="Y306" i="4" a="1"/>
  <c r="Y307" i="4" a="1"/>
  <c r="Y308" i="4" a="1"/>
  <c r="Y309" i="4" a="1"/>
  <c r="Y310" i="4" a="1"/>
  <c r="Y311" i="4" a="1"/>
  <c r="Y312" i="4" a="1"/>
  <c r="Y313" i="4" a="1"/>
  <c r="Y314" i="4" a="1"/>
  <c r="Y315" i="4" a="1"/>
  <c r="Y316" i="4" a="1"/>
  <c r="Y317" i="4" a="1"/>
  <c r="Y318" i="4" a="1"/>
  <c r="Y319" i="4" a="1"/>
  <c r="Y320" i="4" a="1"/>
  <c r="Y321" i="4" a="1"/>
  <c r="Y322" i="4" a="1"/>
  <c r="Y323" i="4" a="1"/>
  <c r="Y324" i="4" a="1"/>
  <c r="Y325" i="4" a="1"/>
  <c r="Y326" i="4" a="1"/>
  <c r="Y327" i="4" a="1"/>
  <c r="Y328" i="4" a="1"/>
  <c r="Y329" i="4" a="1"/>
  <c r="Y330" i="4" a="1"/>
  <c r="Y331" i="4" a="1"/>
  <c r="Y332" i="4" a="1"/>
  <c r="Y333" i="4" a="1"/>
  <c r="Y334" i="4" a="1"/>
  <c r="Y335" i="4" a="1"/>
  <c r="Y336" i="4" a="1"/>
  <c r="Y337" i="4" a="1"/>
  <c r="Y338" i="4" a="1"/>
  <c r="Y339" i="4" a="1"/>
  <c r="Y340" i="4" a="1"/>
  <c r="Y341" i="4" a="1"/>
  <c r="Y342" i="4" a="1"/>
  <c r="Y343" i="4" a="1"/>
  <c r="Y344" i="4" a="1"/>
  <c r="Y345" i="4" a="1"/>
  <c r="Y346" i="4" a="1"/>
  <c r="Y347" i="4" a="1"/>
  <c r="Y348" i="4" a="1"/>
  <c r="Y349" i="4" a="1"/>
  <c r="Y350" i="4" a="1"/>
  <c r="Y351" i="4" a="1"/>
  <c r="Y352" i="4" a="1"/>
  <c r="Y353" i="4" a="1"/>
  <c r="Y354" i="4" a="1"/>
  <c r="Y355" i="4" a="1"/>
  <c r="Y356" i="4" a="1"/>
  <c r="Y357" i="4" a="1"/>
  <c r="Y358" i="4" a="1"/>
  <c r="Y359" i="4" a="1"/>
  <c r="Y360" i="4" a="1"/>
  <c r="Y361" i="4" a="1"/>
  <c r="Y362" i="4" a="1"/>
  <c r="Y363" i="4" a="1"/>
  <c r="Y364" i="4" a="1"/>
  <c r="Y365" i="4" a="1"/>
  <c r="Y366" i="4" a="1"/>
  <c r="Y367" i="4" a="1"/>
  <c r="Y368" i="4" a="1"/>
  <c r="Y369" i="4" a="1"/>
  <c r="Y370" i="4" a="1"/>
  <c r="Y371" i="4" a="1"/>
  <c r="Y372" i="4" a="1"/>
  <c r="Y373" i="4" a="1"/>
  <c r="Y374" i="4" a="1"/>
  <c r="Y375" i="4" a="1"/>
  <c r="Y376" i="4" a="1"/>
  <c r="Y377" i="4" a="1"/>
  <c r="Y378" i="4" a="1"/>
  <c r="Y379" i="4" a="1"/>
  <c r="Y380" i="4" a="1"/>
  <c r="Y381" i="4" a="1"/>
  <c r="Y382" i="4" a="1"/>
  <c r="Y383" i="4" a="1"/>
  <c r="Y384" i="4" a="1"/>
  <c r="Y385" i="4" a="1"/>
  <c r="Y386" i="4" a="1"/>
  <c r="Y387" i="4" a="1"/>
  <c r="Y388" i="4" a="1"/>
  <c r="Y389" i="4" a="1"/>
  <c r="Y390" i="4" a="1"/>
  <c r="Y391" i="4" a="1"/>
  <c r="Y392" i="4" a="1"/>
  <c r="Y393" i="4" a="1"/>
  <c r="Y394" i="4" a="1"/>
  <c r="Y395" i="4" a="1"/>
  <c r="Y396" i="4" a="1"/>
  <c r="Y397" i="4" a="1"/>
  <c r="Y398" i="4" a="1"/>
  <c r="Y399" i="4" a="1"/>
  <c r="Y400" i="4" a="1"/>
  <c r="Y401" i="4" a="1"/>
  <c r="Y402" i="4" a="1"/>
  <c r="Y403" i="4" a="1"/>
  <c r="Y404" i="4" a="1"/>
  <c r="Y405" i="4" a="1"/>
  <c r="Y406" i="4" a="1"/>
  <c r="Y407" i="4" a="1"/>
  <c r="Y408" i="4" a="1"/>
  <c r="Y409" i="4" a="1"/>
  <c r="Y410" i="4" a="1"/>
  <c r="Y411" i="4" a="1"/>
  <c r="Y412" i="4" a="1"/>
  <c r="Y413" i="4" a="1"/>
  <c r="Y414" i="4" a="1"/>
  <c r="Y415" i="4" a="1"/>
  <c r="Y416" i="4" a="1"/>
  <c r="Y417" i="4" a="1"/>
  <c r="Y418" i="4" a="1"/>
  <c r="Y419" i="4" a="1"/>
  <c r="Y420" i="4" a="1"/>
  <c r="Y421" i="4" a="1"/>
  <c r="Y422" i="4" a="1"/>
  <c r="Y423" i="4" a="1"/>
  <c r="Y424" i="4" a="1"/>
  <c r="Y425" i="4" a="1"/>
  <c r="Y426" i="4" a="1"/>
  <c r="Y427" i="4" a="1"/>
  <c r="Y428" i="4" a="1"/>
  <c r="Y429" i="4" a="1"/>
  <c r="Y430" i="4" a="1"/>
  <c r="Y431" i="4" a="1"/>
  <c r="Y432" i="4" a="1"/>
  <c r="Y433" i="4" a="1"/>
  <c r="Y434" i="4" a="1"/>
  <c r="Y435" i="4" a="1"/>
  <c r="Y436" i="4" a="1"/>
  <c r="Y437" i="4" a="1"/>
  <c r="Y438" i="4" a="1"/>
  <c r="Y439" i="4" a="1"/>
  <c r="Y440" i="4" a="1"/>
  <c r="Y441" i="4" a="1"/>
  <c r="Y442" i="4" a="1"/>
  <c r="Y443" i="4" a="1"/>
  <c r="Y444" i="4" a="1"/>
  <c r="Y445" i="4" a="1"/>
  <c r="Y446" i="4" a="1"/>
  <c r="Y447" i="4" a="1"/>
  <c r="Y448" i="4" a="1"/>
  <c r="Y449" i="4" a="1"/>
  <c r="Y450" i="4" a="1"/>
  <c r="Y451" i="4" a="1"/>
  <c r="Y452" i="4" a="1"/>
  <c r="Y453" i="4" a="1"/>
  <c r="Y454" i="4" a="1"/>
  <c r="Y455" i="4" a="1"/>
  <c r="Y456" i="4" a="1"/>
  <c r="Y457" i="4" a="1"/>
  <c r="Y458" i="4" a="1"/>
  <c r="Y459" i="4" a="1"/>
  <c r="Y460" i="4" a="1"/>
  <c r="Y461" i="4" a="1"/>
  <c r="Y462" i="4" a="1"/>
  <c r="Y463" i="4" a="1"/>
  <c r="Y464" i="4" a="1"/>
  <c r="Y465" i="4" a="1"/>
  <c r="Y466" i="4" a="1"/>
  <c r="Y467" i="4" a="1"/>
  <c r="Y468" i="4" a="1"/>
  <c r="Y469" i="4" a="1"/>
  <c r="Y470" i="4" a="1"/>
  <c r="Y471" i="4" a="1"/>
  <c r="Y472" i="4" a="1"/>
  <c r="Y473" i="4" a="1"/>
  <c r="Y474" i="4" a="1"/>
  <c r="Y475" i="4" a="1"/>
  <c r="Y476" i="4" a="1"/>
  <c r="Y477" i="4" a="1"/>
  <c r="Y478" i="4" a="1"/>
  <c r="Y479" i="4" a="1"/>
  <c r="Y480" i="4" a="1"/>
  <c r="Y481" i="4" a="1"/>
  <c r="Y482" i="4" a="1"/>
  <c r="Y483" i="4" a="1"/>
  <c r="Y484" i="4" a="1"/>
  <c r="Y485" i="4" a="1"/>
  <c r="Y486" i="4" a="1"/>
  <c r="Y487" i="4" a="1"/>
  <c r="Y488" i="4" a="1"/>
  <c r="Y489" i="4" a="1"/>
  <c r="Y490" i="4" a="1"/>
  <c r="Y491" i="4" a="1"/>
  <c r="Y492" i="4" a="1"/>
  <c r="Y493" i="4" a="1"/>
  <c r="Y494" i="4" a="1"/>
  <c r="Y495" i="4" a="1"/>
  <c r="Y496" i="4" a="1"/>
  <c r="Y497" i="4" a="1"/>
  <c r="Y498" i="4" a="1"/>
  <c r="Y499" i="4" a="1"/>
  <c r="Y500" i="4" a="1"/>
  <c r="Y501" i="4" a="1"/>
  <c r="Y502" i="4" a="1"/>
  <c r="Y503" i="4" a="1"/>
  <c r="Y504" i="4" a="1"/>
  <c r="Y505" i="4" a="1"/>
  <c r="Y506" i="4" a="1"/>
  <c r="Y507" i="4" a="1"/>
  <c r="Y508" i="4" a="1"/>
  <c r="Y509" i="4" a="1"/>
  <c r="Y510" i="4" a="1"/>
  <c r="Y511" i="4" a="1"/>
  <c r="Y512" i="4" a="1"/>
  <c r="Y513" i="4" a="1"/>
  <c r="Y514" i="4" a="1"/>
  <c r="Y515" i="4" a="1"/>
  <c r="Y516" i="4" a="1"/>
  <c r="Y517" i="4" a="1"/>
  <c r="Y518" i="4" a="1"/>
  <c r="Y519" i="4" a="1"/>
  <c r="Y520" i="4" a="1"/>
  <c r="Y521" i="4" a="1"/>
  <c r="Y522" i="4" a="1"/>
  <c r="Y523" i="4" a="1"/>
  <c r="Y524" i="4" a="1"/>
  <c r="Y525" i="4" a="1"/>
  <c r="Y526" i="4" a="1"/>
  <c r="Y527" i="4" a="1"/>
  <c r="Y528" i="4" a="1"/>
  <c r="Y529" i="4" a="1"/>
  <c r="Y530" i="4" a="1"/>
  <c r="Y531" i="4" a="1"/>
  <c r="Y532" i="4" a="1"/>
  <c r="Y533" i="4" a="1"/>
  <c r="Y534" i="4" a="1"/>
  <c r="Y535" i="4" a="1"/>
  <c r="Y536" i="4" a="1"/>
  <c r="Y537" i="4" a="1"/>
  <c r="Y538" i="4" a="1"/>
  <c r="Y539" i="4" a="1"/>
  <c r="Y540" i="4" a="1"/>
  <c r="Y541" i="4" a="1"/>
  <c r="Y542" i="4" a="1"/>
  <c r="Y543" i="4" a="1"/>
  <c r="Y544" i="4" a="1"/>
  <c r="Y545" i="4" a="1"/>
  <c r="Y546" i="4" a="1"/>
  <c r="Y547" i="4" a="1"/>
  <c r="Y548" i="4" a="1"/>
  <c r="Y549" i="4" a="1"/>
  <c r="Y550" i="4" a="1"/>
  <c r="Y551" i="4" a="1"/>
  <c r="Y552" i="4" a="1"/>
  <c r="Y553" i="4" a="1"/>
  <c r="Y554" i="4" a="1"/>
  <c r="Y555" i="4" a="1"/>
  <c r="Y556" i="4" a="1"/>
  <c r="Y557" i="4" a="1"/>
  <c r="Y558" i="4" a="1"/>
  <c r="Y559" i="4" a="1"/>
  <c r="Y560" i="4" a="1"/>
  <c r="Y561" i="4" a="1"/>
  <c r="Y562" i="4" a="1"/>
  <c r="Y563" i="4" a="1"/>
  <c r="Y564" i="4" a="1"/>
  <c r="Y565" i="4" a="1"/>
  <c r="Y566" i="4" a="1"/>
  <c r="Y567" i="4" a="1"/>
  <c r="Y568" i="4" a="1"/>
  <c r="Y569" i="4" a="1"/>
  <c r="Y570" i="4" a="1"/>
  <c r="Y571" i="4" a="1"/>
  <c r="Y572" i="4" a="1"/>
  <c r="Y573" i="4" a="1"/>
  <c r="Y574" i="4" a="1"/>
  <c r="Y575" i="4" a="1"/>
  <c r="Y576" i="4" a="1"/>
  <c r="Y577" i="4" a="1"/>
  <c r="Y578" i="4" a="1"/>
  <c r="Y579" i="4" a="1"/>
  <c r="Y580" i="4" a="1"/>
  <c r="Y581" i="4" a="1"/>
  <c r="Y582" i="4" a="1"/>
  <c r="Y583" i="4" a="1"/>
  <c r="Y584" i="4" a="1"/>
  <c r="Y585" i="4" a="1"/>
  <c r="Y586" i="4" a="1"/>
  <c r="Y587" i="4" a="1"/>
  <c r="Y588" i="4" a="1"/>
  <c r="Y589" i="4" a="1"/>
  <c r="Y590" i="4" a="1"/>
  <c r="Y591" i="4" a="1"/>
  <c r="Y592" i="4" a="1"/>
  <c r="Y593" i="4" a="1"/>
  <c r="Y594" i="4" a="1"/>
  <c r="Y595" i="4" a="1"/>
  <c r="Y596" i="4" a="1"/>
  <c r="Y597" i="4" a="1"/>
  <c r="Y598" i="4" a="1"/>
  <c r="Y599" i="4" a="1"/>
  <c r="Y600" i="4" a="1"/>
  <c r="Y601" i="4" a="1"/>
  <c r="Y602" i="4" a="1"/>
  <c r="Y603" i="4" a="1"/>
  <c r="Y604" i="4" a="1"/>
  <c r="Y6" i="4" a="1"/>
  <c r="Y7" i="4" a="1"/>
  <c r="Y8" i="4" a="1"/>
  <c r="Y9" i="4" a="1"/>
  <c r="Y10" i="4" a="1"/>
  <c r="Y5" i="4" a="1"/>
  <c r="AO6" i="4"/>
  <c r="AO7" i="4"/>
  <c r="AO8" i="4"/>
  <c r="AO9" i="4"/>
  <c r="AO10" i="4"/>
  <c r="AO11" i="4"/>
  <c r="AO12" i="4"/>
  <c r="AO13" i="4"/>
  <c r="AO14" i="4"/>
  <c r="AO15" i="4"/>
  <c r="AO16" i="4"/>
  <c r="AO17" i="4"/>
  <c r="AO18" i="4"/>
  <c r="AO19" i="4"/>
  <c r="AO20" i="4"/>
  <c r="AO21" i="4"/>
  <c r="AO22" i="4"/>
  <c r="AO23" i="4"/>
  <c r="AO24" i="4"/>
  <c r="AO25" i="4"/>
  <c r="AO26" i="4"/>
  <c r="AO27" i="4"/>
  <c r="AO28" i="4"/>
  <c r="AO29" i="4"/>
  <c r="AO30" i="4"/>
  <c r="AO31" i="4"/>
  <c r="AO32" i="4"/>
  <c r="AO33" i="4"/>
  <c r="AO34" i="4"/>
  <c r="AO35" i="4"/>
  <c r="AO36" i="4"/>
  <c r="AO37" i="4"/>
  <c r="AO38" i="4"/>
  <c r="AO39" i="4"/>
  <c r="AO40" i="4"/>
  <c r="AO41" i="4"/>
  <c r="AO42" i="4"/>
  <c r="AO43" i="4"/>
  <c r="AO44" i="4"/>
  <c r="AO45" i="4"/>
  <c r="AO46" i="4"/>
  <c r="AO47" i="4"/>
  <c r="AO48" i="4"/>
  <c r="AO49" i="4"/>
  <c r="AO50" i="4"/>
  <c r="AO51" i="4"/>
  <c r="AO52" i="4"/>
  <c r="AO53" i="4"/>
  <c r="AO54" i="4"/>
  <c r="AO55" i="4"/>
  <c r="AO56" i="4"/>
  <c r="AO57" i="4"/>
  <c r="AO58" i="4"/>
  <c r="AO59" i="4"/>
  <c r="AO60" i="4"/>
  <c r="AO61" i="4"/>
  <c r="AO62" i="4"/>
  <c r="AO63" i="4"/>
  <c r="AO64" i="4"/>
  <c r="AO65" i="4"/>
  <c r="AO66" i="4"/>
  <c r="AO67" i="4"/>
  <c r="AO68" i="4"/>
  <c r="AO69" i="4"/>
  <c r="AO70" i="4"/>
  <c r="AO71" i="4"/>
  <c r="AO72" i="4"/>
  <c r="AO73" i="4"/>
  <c r="AO74" i="4"/>
  <c r="AO75" i="4"/>
  <c r="AO76" i="4"/>
  <c r="AO77" i="4"/>
  <c r="AO78" i="4"/>
  <c r="AO79" i="4"/>
  <c r="AO80" i="4"/>
  <c r="AO81" i="4"/>
  <c r="AO82" i="4"/>
  <c r="AO83" i="4"/>
  <c r="AO84" i="4"/>
  <c r="AO85" i="4"/>
  <c r="AO86" i="4"/>
  <c r="AO87" i="4"/>
  <c r="AO88" i="4"/>
  <c r="AO89" i="4"/>
  <c r="AO90" i="4"/>
  <c r="AO91" i="4"/>
  <c r="AO92" i="4"/>
  <c r="AO93" i="4"/>
  <c r="AO94" i="4"/>
  <c r="AO95" i="4"/>
  <c r="AO96" i="4"/>
  <c r="AO97" i="4"/>
  <c r="AO98" i="4"/>
  <c r="AO99" i="4"/>
  <c r="AO100" i="4"/>
  <c r="AO101" i="4"/>
  <c r="AO102" i="4"/>
  <c r="AO103" i="4"/>
  <c r="AO104" i="4"/>
  <c r="AO105" i="4"/>
  <c r="AO106" i="4"/>
  <c r="AO107" i="4"/>
  <c r="AO108" i="4"/>
  <c r="AO109" i="4"/>
  <c r="AO110" i="4"/>
  <c r="AO111" i="4"/>
  <c r="AO112" i="4"/>
  <c r="AO113" i="4"/>
  <c r="AO114" i="4"/>
  <c r="AO115" i="4"/>
  <c r="AO116" i="4"/>
  <c r="AO117" i="4"/>
  <c r="AO118" i="4"/>
  <c r="AO119" i="4"/>
  <c r="AO120" i="4"/>
  <c r="AO121" i="4"/>
  <c r="AO122" i="4"/>
  <c r="AO123" i="4"/>
  <c r="AO124" i="4"/>
  <c r="AO125" i="4"/>
  <c r="AO126" i="4"/>
  <c r="AO127" i="4"/>
  <c r="AO128" i="4"/>
  <c r="AO129" i="4"/>
  <c r="AO130" i="4"/>
  <c r="AO131" i="4"/>
  <c r="AO132" i="4"/>
  <c r="AO133" i="4"/>
  <c r="AO134" i="4"/>
  <c r="AO135" i="4"/>
  <c r="AO136" i="4"/>
  <c r="AO137" i="4"/>
  <c r="AO138" i="4"/>
  <c r="AO139" i="4"/>
  <c r="AO140" i="4"/>
  <c r="AO141" i="4"/>
  <c r="AO142" i="4"/>
  <c r="AO143" i="4"/>
  <c r="AO144" i="4"/>
  <c r="AO145" i="4"/>
  <c r="AO146" i="4"/>
  <c r="AO147" i="4"/>
  <c r="AO148" i="4"/>
  <c r="AO149" i="4"/>
  <c r="AO150" i="4"/>
  <c r="AO151" i="4"/>
  <c r="AO152" i="4"/>
  <c r="AO153" i="4"/>
  <c r="AO154" i="4"/>
  <c r="AO155" i="4"/>
  <c r="AO156" i="4"/>
  <c r="AO157" i="4"/>
  <c r="AO158" i="4"/>
  <c r="AO159" i="4"/>
  <c r="AO160" i="4"/>
  <c r="AO161" i="4"/>
  <c r="AO162" i="4"/>
  <c r="AO163" i="4"/>
  <c r="AO164" i="4"/>
  <c r="AO165" i="4"/>
  <c r="AO166" i="4"/>
  <c r="AO167" i="4"/>
  <c r="AO168" i="4"/>
  <c r="AO169" i="4"/>
  <c r="AO170" i="4"/>
  <c r="AO171" i="4"/>
  <c r="AO172" i="4"/>
  <c r="AO173" i="4"/>
  <c r="AO174" i="4"/>
  <c r="AO175" i="4"/>
  <c r="AO176" i="4"/>
  <c r="AO177" i="4"/>
  <c r="AO178" i="4"/>
  <c r="AO179" i="4"/>
  <c r="AO180" i="4"/>
  <c r="AO181" i="4"/>
  <c r="AO182" i="4"/>
  <c r="AO183" i="4"/>
  <c r="AO184" i="4"/>
  <c r="AO185" i="4"/>
  <c r="AO186" i="4"/>
  <c r="AO187" i="4"/>
  <c r="AO188" i="4"/>
  <c r="AO189" i="4"/>
  <c r="AO190" i="4"/>
  <c r="AO191" i="4"/>
  <c r="AO192" i="4"/>
  <c r="AO193" i="4"/>
  <c r="AO194" i="4"/>
  <c r="AO195" i="4"/>
  <c r="AO196" i="4"/>
  <c r="AO197" i="4"/>
  <c r="AO198" i="4"/>
  <c r="AO199" i="4"/>
  <c r="AO200" i="4"/>
  <c r="AO201" i="4"/>
  <c r="AO202" i="4"/>
  <c r="AO203" i="4"/>
  <c r="AO204" i="4"/>
  <c r="AO205" i="4"/>
  <c r="AO206" i="4"/>
  <c r="AO207" i="4"/>
  <c r="AO208" i="4"/>
  <c r="AO209" i="4"/>
  <c r="AO210" i="4"/>
  <c r="AO211" i="4"/>
  <c r="AO212" i="4"/>
  <c r="AO213" i="4"/>
  <c r="AO214" i="4"/>
  <c r="AO215" i="4"/>
  <c r="AO216" i="4"/>
  <c r="AO217" i="4"/>
  <c r="AO218" i="4"/>
  <c r="AO219" i="4"/>
  <c r="AO220" i="4"/>
  <c r="AO221" i="4"/>
  <c r="AO222" i="4"/>
  <c r="AO223" i="4"/>
  <c r="AO224" i="4"/>
  <c r="AO225" i="4"/>
  <c r="AO226" i="4"/>
  <c r="AO227" i="4"/>
  <c r="AO228" i="4"/>
  <c r="AO229" i="4"/>
  <c r="AO230" i="4"/>
  <c r="AO231" i="4"/>
  <c r="AO232" i="4"/>
  <c r="AO233" i="4"/>
  <c r="AO234" i="4"/>
  <c r="AO235" i="4"/>
  <c r="AO236" i="4"/>
  <c r="AO237" i="4"/>
  <c r="AO238" i="4"/>
  <c r="AO239" i="4"/>
  <c r="AO240" i="4"/>
  <c r="AO241" i="4"/>
  <c r="AO242" i="4"/>
  <c r="AO243" i="4"/>
  <c r="AO244" i="4"/>
  <c r="AO245" i="4"/>
  <c r="AO246" i="4"/>
  <c r="AO247" i="4"/>
  <c r="AO248" i="4"/>
  <c r="AO249" i="4"/>
  <c r="AO250" i="4"/>
  <c r="AO251" i="4"/>
  <c r="AO252" i="4"/>
  <c r="AO253" i="4"/>
  <c r="AO254" i="4"/>
  <c r="AO255" i="4"/>
  <c r="AO256" i="4"/>
  <c r="AO257" i="4"/>
  <c r="AO258" i="4"/>
  <c r="AO259" i="4"/>
  <c r="AO260" i="4"/>
  <c r="AO261" i="4"/>
  <c r="AO262" i="4"/>
  <c r="AO263" i="4"/>
  <c r="AO264" i="4"/>
  <c r="AO265" i="4"/>
  <c r="AO266" i="4"/>
  <c r="AO267" i="4"/>
  <c r="AO268" i="4"/>
  <c r="AO269" i="4"/>
  <c r="AO270" i="4"/>
  <c r="AO271" i="4"/>
  <c r="AO272" i="4"/>
  <c r="AO273" i="4"/>
  <c r="AO274" i="4"/>
  <c r="AO275" i="4"/>
  <c r="AO276" i="4"/>
  <c r="AO277" i="4"/>
  <c r="AO278" i="4"/>
  <c r="AO279" i="4"/>
  <c r="AO280" i="4"/>
  <c r="AO281" i="4"/>
  <c r="AO282" i="4"/>
  <c r="AO283" i="4"/>
  <c r="AO284" i="4"/>
  <c r="AO285" i="4"/>
  <c r="AO286" i="4"/>
  <c r="AO287" i="4"/>
  <c r="AO288" i="4"/>
  <c r="AO289" i="4"/>
  <c r="AO290" i="4"/>
  <c r="AO291" i="4"/>
  <c r="AO292" i="4"/>
  <c r="AO293" i="4"/>
  <c r="AO294" i="4"/>
  <c r="AO295" i="4"/>
  <c r="AO296" i="4"/>
  <c r="AO297" i="4"/>
  <c r="AO298" i="4"/>
  <c r="AO299" i="4"/>
  <c r="AO300" i="4"/>
  <c r="AO301" i="4"/>
  <c r="AO302" i="4"/>
  <c r="AO303" i="4"/>
  <c r="AO304" i="4"/>
  <c r="AO305" i="4"/>
  <c r="AO306" i="4"/>
  <c r="AO307" i="4"/>
  <c r="AO308" i="4"/>
  <c r="AO309" i="4"/>
  <c r="AO310" i="4"/>
  <c r="AO311" i="4"/>
  <c r="AO312" i="4"/>
  <c r="AO313" i="4"/>
  <c r="AO314" i="4"/>
  <c r="AO315" i="4"/>
  <c r="AO316" i="4"/>
  <c r="AO317" i="4"/>
  <c r="AO318" i="4"/>
  <c r="AO319" i="4"/>
  <c r="AO320" i="4"/>
  <c r="AO321" i="4"/>
  <c r="AO322" i="4"/>
  <c r="AO323" i="4"/>
  <c r="AO324" i="4"/>
  <c r="AO325" i="4"/>
  <c r="AO326" i="4"/>
  <c r="AO327" i="4"/>
  <c r="AO328" i="4"/>
  <c r="AO329" i="4"/>
  <c r="AO330" i="4"/>
  <c r="AO331" i="4"/>
  <c r="AO332" i="4"/>
  <c r="AO333" i="4"/>
  <c r="AO334" i="4"/>
  <c r="AO335" i="4"/>
  <c r="AO336" i="4"/>
  <c r="AO337" i="4"/>
  <c r="AO338" i="4"/>
  <c r="AO339" i="4"/>
  <c r="AO340" i="4"/>
  <c r="AO341" i="4"/>
  <c r="AO342" i="4"/>
  <c r="AO343" i="4"/>
  <c r="AO344" i="4"/>
  <c r="AO345" i="4"/>
  <c r="AO346" i="4"/>
  <c r="AO347" i="4"/>
  <c r="AO348" i="4"/>
  <c r="AO349" i="4"/>
  <c r="AO350" i="4"/>
  <c r="AO351" i="4"/>
  <c r="AO352" i="4"/>
  <c r="AO353" i="4"/>
  <c r="AO354" i="4"/>
  <c r="AO355" i="4"/>
  <c r="AO356" i="4"/>
  <c r="AO357" i="4"/>
  <c r="AO358" i="4"/>
  <c r="AO359" i="4"/>
  <c r="AO360" i="4"/>
  <c r="AO361" i="4"/>
  <c r="AO362" i="4"/>
  <c r="AO363" i="4"/>
  <c r="AO364" i="4"/>
  <c r="AO365" i="4"/>
  <c r="AO366" i="4"/>
  <c r="AO367" i="4"/>
  <c r="AO368" i="4"/>
  <c r="AO369" i="4"/>
  <c r="AO370" i="4"/>
  <c r="AO371" i="4"/>
  <c r="AO372" i="4"/>
  <c r="AO373" i="4"/>
  <c r="AO374" i="4"/>
  <c r="AO375" i="4"/>
  <c r="AO376" i="4"/>
  <c r="AO377" i="4"/>
  <c r="AO378" i="4"/>
  <c r="AO379" i="4"/>
  <c r="AO380" i="4"/>
  <c r="AO381" i="4"/>
  <c r="AO382" i="4"/>
  <c r="AO383" i="4"/>
  <c r="AO384" i="4"/>
  <c r="AO385" i="4"/>
  <c r="AO386" i="4"/>
  <c r="AO387" i="4"/>
  <c r="AO388" i="4"/>
  <c r="AO389" i="4"/>
  <c r="AO390" i="4"/>
  <c r="AO391" i="4"/>
  <c r="AO392" i="4"/>
  <c r="AO393" i="4"/>
  <c r="AO394" i="4"/>
  <c r="AO395" i="4"/>
  <c r="AO396" i="4"/>
  <c r="AO397" i="4"/>
  <c r="AO398" i="4"/>
  <c r="AO399" i="4"/>
  <c r="AO400" i="4"/>
  <c r="AO401" i="4"/>
  <c r="AO402" i="4"/>
  <c r="AO403" i="4"/>
  <c r="AO404" i="4"/>
  <c r="AO405" i="4"/>
  <c r="AO406" i="4"/>
  <c r="AO407" i="4"/>
  <c r="AO408" i="4"/>
  <c r="AO409" i="4"/>
  <c r="AO410" i="4"/>
  <c r="AO411" i="4"/>
  <c r="AO412" i="4"/>
  <c r="AO413" i="4"/>
  <c r="AO414" i="4"/>
  <c r="AO415" i="4"/>
  <c r="AO416" i="4"/>
  <c r="AO417" i="4"/>
  <c r="AO418" i="4"/>
  <c r="AO419" i="4"/>
  <c r="AO420" i="4"/>
  <c r="AO421" i="4"/>
  <c r="AO422" i="4"/>
  <c r="AO423" i="4"/>
  <c r="AO424" i="4"/>
  <c r="AO425" i="4"/>
  <c r="AO426" i="4"/>
  <c r="AO427" i="4"/>
  <c r="AO428" i="4"/>
  <c r="AO429" i="4"/>
  <c r="AO430" i="4"/>
  <c r="AO431" i="4"/>
  <c r="AO432" i="4"/>
  <c r="AO433" i="4"/>
  <c r="AO434" i="4"/>
  <c r="AO435" i="4"/>
  <c r="AO436" i="4"/>
  <c r="AO437" i="4"/>
  <c r="AO438" i="4"/>
  <c r="AO439" i="4"/>
  <c r="AO440" i="4"/>
  <c r="AO441" i="4"/>
  <c r="AO442" i="4"/>
  <c r="AO443" i="4"/>
  <c r="AO444" i="4"/>
  <c r="AO445" i="4"/>
  <c r="AO446" i="4"/>
  <c r="AO447" i="4"/>
  <c r="AO448" i="4"/>
  <c r="AO449" i="4"/>
  <c r="AO450" i="4"/>
  <c r="AO451" i="4"/>
  <c r="AO452" i="4"/>
  <c r="AO453" i="4"/>
  <c r="AO454" i="4"/>
  <c r="AO455" i="4"/>
  <c r="AO456" i="4"/>
  <c r="AO457" i="4"/>
  <c r="AO458" i="4"/>
  <c r="AO459" i="4"/>
  <c r="AO460" i="4"/>
  <c r="AO461" i="4"/>
  <c r="AO462" i="4"/>
  <c r="AO463" i="4"/>
  <c r="AO464" i="4"/>
  <c r="AO465" i="4"/>
  <c r="AO466" i="4"/>
  <c r="AO467" i="4"/>
  <c r="AO468" i="4"/>
  <c r="AO469" i="4"/>
  <c r="AO470" i="4"/>
  <c r="AO471" i="4"/>
  <c r="AO472" i="4"/>
  <c r="AO473" i="4"/>
  <c r="AO474" i="4"/>
  <c r="AO475" i="4"/>
  <c r="AO476" i="4"/>
  <c r="AO477" i="4"/>
  <c r="AO478" i="4"/>
  <c r="AO479" i="4"/>
  <c r="AO480" i="4"/>
  <c r="AO481" i="4"/>
  <c r="AO482" i="4"/>
  <c r="AO483" i="4"/>
  <c r="AO484" i="4"/>
  <c r="AO485" i="4"/>
  <c r="AO486" i="4"/>
  <c r="AO487" i="4"/>
  <c r="AO488" i="4"/>
  <c r="AO489" i="4"/>
  <c r="AO490" i="4"/>
  <c r="AO491" i="4"/>
  <c r="AO492" i="4"/>
  <c r="AO493" i="4"/>
  <c r="AO494" i="4"/>
  <c r="AO495" i="4"/>
  <c r="AO496" i="4"/>
  <c r="AO497" i="4"/>
  <c r="AO498" i="4"/>
  <c r="AO499" i="4"/>
  <c r="AO500" i="4"/>
  <c r="AO501" i="4"/>
  <c r="AO502" i="4"/>
  <c r="AO503" i="4"/>
  <c r="AO504" i="4"/>
  <c r="AO505" i="4"/>
  <c r="AO506" i="4"/>
  <c r="AO507" i="4"/>
  <c r="AO508" i="4"/>
  <c r="AO509" i="4"/>
  <c r="AO510" i="4"/>
  <c r="AO511" i="4"/>
  <c r="AO512" i="4"/>
  <c r="AO513" i="4"/>
  <c r="AO514" i="4"/>
  <c r="AO515" i="4"/>
  <c r="AO516" i="4"/>
  <c r="AO517" i="4"/>
  <c r="AO518" i="4"/>
  <c r="AO519" i="4"/>
  <c r="AO520" i="4"/>
  <c r="AO521" i="4"/>
  <c r="AO522" i="4"/>
  <c r="AO523" i="4"/>
  <c r="AO524" i="4"/>
  <c r="AO525" i="4"/>
  <c r="AO526" i="4"/>
  <c r="AO527" i="4"/>
  <c r="AO528" i="4"/>
  <c r="AO529" i="4"/>
  <c r="AO530" i="4"/>
  <c r="AO531" i="4"/>
  <c r="AO532" i="4"/>
  <c r="AO533" i="4"/>
  <c r="AO534" i="4"/>
  <c r="AO535" i="4"/>
  <c r="AO536" i="4"/>
  <c r="AO537" i="4"/>
  <c r="AO538" i="4"/>
  <c r="AO539" i="4"/>
  <c r="AO540" i="4"/>
  <c r="AO541" i="4"/>
  <c r="AO542" i="4"/>
  <c r="AO543" i="4"/>
  <c r="AO544" i="4"/>
  <c r="AO545" i="4"/>
  <c r="AO546" i="4"/>
  <c r="AO547" i="4"/>
  <c r="AO548" i="4"/>
  <c r="AO549" i="4"/>
  <c r="AO550" i="4"/>
  <c r="AO551" i="4"/>
  <c r="AO552" i="4"/>
  <c r="AO553" i="4"/>
  <c r="AO554" i="4"/>
  <c r="AO555" i="4"/>
  <c r="AO556" i="4"/>
  <c r="AO557" i="4"/>
  <c r="AO558" i="4"/>
  <c r="AO559" i="4"/>
  <c r="AO560" i="4"/>
  <c r="AO561" i="4"/>
  <c r="AO562" i="4"/>
  <c r="AO563" i="4"/>
  <c r="AO564" i="4"/>
  <c r="AO565" i="4"/>
  <c r="AO566" i="4"/>
  <c r="AO567" i="4"/>
  <c r="AO568" i="4"/>
  <c r="AO569" i="4"/>
  <c r="AO570" i="4"/>
  <c r="AO571" i="4"/>
  <c r="AO572" i="4"/>
  <c r="AO573" i="4"/>
  <c r="AO574" i="4"/>
  <c r="AO575" i="4"/>
  <c r="AO576" i="4"/>
  <c r="AO577" i="4"/>
  <c r="AO578" i="4"/>
  <c r="AO579" i="4"/>
  <c r="AO580" i="4"/>
  <c r="AO581" i="4"/>
  <c r="AO582" i="4"/>
  <c r="AO583" i="4"/>
  <c r="AO584" i="4"/>
  <c r="AO585" i="4"/>
  <c r="AO586" i="4"/>
  <c r="AO587" i="4"/>
  <c r="AO588" i="4"/>
  <c r="AO589" i="4"/>
  <c r="AO590" i="4"/>
  <c r="AO591" i="4"/>
  <c r="AO592" i="4"/>
  <c r="AO593" i="4"/>
  <c r="AO594" i="4"/>
  <c r="AO595" i="4"/>
  <c r="AO596" i="4"/>
  <c r="AO597" i="4"/>
  <c r="AO598" i="4"/>
  <c r="AO599" i="4"/>
  <c r="AO600" i="4"/>
  <c r="AO601" i="4"/>
  <c r="AO602" i="4"/>
  <c r="AO603" i="4"/>
  <c r="AO604" i="4"/>
  <c r="AO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5" i="4"/>
  <c r="N6" i="4"/>
  <c r="Q6" i="4"/>
  <c r="W6" i="4"/>
  <c r="AC6" i="4"/>
  <c r="N7" i="4"/>
  <c r="Q7" i="4"/>
  <c r="W7" i="4"/>
  <c r="AC7" i="4"/>
  <c r="N8" i="4"/>
  <c r="Q8" i="4"/>
  <c r="W8" i="4"/>
  <c r="AC8" i="4"/>
  <c r="N9" i="4"/>
  <c r="Q9" i="4"/>
  <c r="W9" i="4"/>
  <c r="AC9" i="4"/>
  <c r="N10" i="4"/>
  <c r="Q10" i="4"/>
  <c r="W10" i="4"/>
  <c r="AC10" i="4"/>
  <c r="N11" i="4"/>
  <c r="Q11" i="4"/>
  <c r="W11" i="4"/>
  <c r="AC11" i="4"/>
  <c r="N12" i="4"/>
  <c r="Q12" i="4"/>
  <c r="W12" i="4"/>
  <c r="AC12" i="4"/>
  <c r="N13" i="4"/>
  <c r="Q13" i="4"/>
  <c r="W13" i="4"/>
  <c r="AC13" i="4"/>
  <c r="N5" i="4"/>
  <c r="Q5" i="4"/>
  <c r="W5" i="4"/>
  <c r="AC5" i="4"/>
  <c r="N14" i="4"/>
  <c r="Q14" i="4"/>
  <c r="W14" i="4"/>
  <c r="AC14" i="4"/>
  <c r="N15" i="4"/>
  <c r="Q15" i="4"/>
  <c r="W15" i="4"/>
  <c r="AC15" i="4"/>
  <c r="N16" i="4"/>
  <c r="Q16" i="4"/>
  <c r="W16" i="4"/>
  <c r="AC16" i="4"/>
  <c r="N17" i="4"/>
  <c r="Q17" i="4"/>
  <c r="W17" i="4"/>
  <c r="AC17" i="4"/>
  <c r="N18" i="4"/>
  <c r="Q18" i="4"/>
  <c r="W18" i="4"/>
  <c r="AC18" i="4"/>
  <c r="N19" i="4"/>
  <c r="Q19" i="4"/>
  <c r="W19" i="4"/>
  <c r="AC19" i="4"/>
  <c r="N20" i="4"/>
  <c r="Q20" i="4"/>
  <c r="W20" i="4"/>
  <c r="AC20" i="4"/>
  <c r="N21" i="4"/>
  <c r="Q21" i="4"/>
  <c r="W21" i="4"/>
  <c r="AC21" i="4"/>
  <c r="N22" i="4"/>
  <c r="Q22" i="4"/>
  <c r="W22" i="4"/>
  <c r="AC22" i="4"/>
  <c r="N23" i="4"/>
  <c r="Q23" i="4"/>
  <c r="W23" i="4"/>
  <c r="AC23" i="4"/>
  <c r="N24" i="4"/>
  <c r="Q24" i="4"/>
  <c r="W24" i="4"/>
  <c r="AC24" i="4"/>
  <c r="N25" i="4"/>
  <c r="Q25" i="4"/>
  <c r="W25" i="4"/>
  <c r="AC25" i="4"/>
  <c r="N26" i="4"/>
  <c r="Q26" i="4"/>
  <c r="W26" i="4"/>
  <c r="AC26" i="4"/>
  <c r="N27" i="4"/>
  <c r="Q27" i="4"/>
  <c r="W27" i="4"/>
  <c r="AC27" i="4"/>
  <c r="N28" i="4"/>
  <c r="Q28" i="4"/>
  <c r="W28" i="4"/>
  <c r="AC28" i="4"/>
  <c r="N29" i="4"/>
  <c r="Q29" i="4"/>
  <c r="W29" i="4"/>
  <c r="AC29" i="4"/>
  <c r="N30" i="4"/>
  <c r="Q30" i="4"/>
  <c r="W30" i="4"/>
  <c r="AC30" i="4"/>
  <c r="N31" i="4"/>
  <c r="Q31" i="4"/>
  <c r="W31" i="4"/>
  <c r="AC31" i="4"/>
  <c r="N32" i="4"/>
  <c r="Q32" i="4"/>
  <c r="W32" i="4"/>
  <c r="AC32" i="4"/>
  <c r="N33" i="4"/>
  <c r="Q33" i="4"/>
  <c r="W33" i="4"/>
  <c r="AC33" i="4"/>
  <c r="N34" i="4"/>
  <c r="Q34" i="4"/>
  <c r="W34" i="4"/>
  <c r="AC34" i="4"/>
  <c r="N35" i="4"/>
  <c r="Q35" i="4"/>
  <c r="W35" i="4"/>
  <c r="AC35" i="4"/>
  <c r="N36" i="4"/>
  <c r="Q36" i="4"/>
  <c r="W36" i="4"/>
  <c r="AC36" i="4"/>
  <c r="N37" i="4"/>
  <c r="Q37" i="4"/>
  <c r="W37" i="4"/>
  <c r="AC37" i="4"/>
  <c r="N38" i="4"/>
  <c r="Q38" i="4"/>
  <c r="W38" i="4"/>
  <c r="AC38" i="4"/>
  <c r="N39" i="4"/>
  <c r="Q39" i="4"/>
  <c r="W39" i="4"/>
  <c r="AC39" i="4"/>
  <c r="N40" i="4"/>
  <c r="Q40" i="4"/>
  <c r="W40" i="4"/>
  <c r="AC40" i="4"/>
  <c r="N41" i="4"/>
  <c r="Q41" i="4"/>
  <c r="W41" i="4"/>
  <c r="AC41" i="4"/>
  <c r="N42" i="4"/>
  <c r="Q42" i="4"/>
  <c r="W42" i="4"/>
  <c r="AC42" i="4"/>
  <c r="N43" i="4"/>
  <c r="Q43" i="4"/>
  <c r="W43" i="4"/>
  <c r="AC43" i="4"/>
  <c r="N44" i="4"/>
  <c r="Q44" i="4"/>
  <c r="W44" i="4"/>
  <c r="AC44" i="4"/>
  <c r="N45" i="4"/>
  <c r="Q45" i="4"/>
  <c r="W45" i="4"/>
  <c r="AC45" i="4"/>
  <c r="N46" i="4"/>
  <c r="Q46" i="4"/>
  <c r="W46" i="4"/>
  <c r="AC46" i="4"/>
  <c r="N47" i="4"/>
  <c r="Q47" i="4"/>
  <c r="W47" i="4"/>
  <c r="AC47" i="4"/>
  <c r="N48" i="4"/>
  <c r="Q48" i="4"/>
  <c r="W48" i="4"/>
  <c r="AC48" i="4"/>
  <c r="N49" i="4"/>
  <c r="Q49" i="4"/>
  <c r="W49" i="4"/>
  <c r="AC49" i="4"/>
  <c r="N50" i="4"/>
  <c r="Q50" i="4"/>
  <c r="W50" i="4"/>
  <c r="AC50" i="4"/>
  <c r="N51" i="4"/>
  <c r="Q51" i="4"/>
  <c r="W51" i="4"/>
  <c r="AC51" i="4"/>
  <c r="N52" i="4"/>
  <c r="Q52" i="4"/>
  <c r="W52" i="4"/>
  <c r="AC52" i="4"/>
  <c r="N53" i="4"/>
  <c r="Q53" i="4"/>
  <c r="W53" i="4"/>
  <c r="AC53" i="4"/>
  <c r="N54" i="4"/>
  <c r="Q54" i="4"/>
  <c r="W54" i="4"/>
  <c r="AC54" i="4"/>
  <c r="N55" i="4"/>
  <c r="Q55" i="4"/>
  <c r="W55" i="4"/>
  <c r="AC55" i="4"/>
  <c r="N56" i="4"/>
  <c r="Q56" i="4"/>
  <c r="W56" i="4"/>
  <c r="AC56" i="4"/>
  <c r="N57" i="4"/>
  <c r="Q57" i="4"/>
  <c r="W57" i="4"/>
  <c r="AC57" i="4"/>
  <c r="N58" i="4"/>
  <c r="Q58" i="4"/>
  <c r="W58" i="4"/>
  <c r="AC58" i="4"/>
  <c r="N59" i="4"/>
  <c r="Q59" i="4"/>
  <c r="W59" i="4"/>
  <c r="AC59" i="4"/>
  <c r="N60" i="4"/>
  <c r="Q60" i="4"/>
  <c r="W60" i="4"/>
  <c r="AC60" i="4"/>
  <c r="N61" i="4"/>
  <c r="Q61" i="4"/>
  <c r="W61" i="4"/>
  <c r="AC61" i="4"/>
  <c r="N62" i="4"/>
  <c r="Q62" i="4"/>
  <c r="W62" i="4"/>
  <c r="AC62" i="4"/>
  <c r="N63" i="4"/>
  <c r="Q63" i="4"/>
  <c r="W63" i="4"/>
  <c r="AC63" i="4"/>
  <c r="N64" i="4"/>
  <c r="Q64" i="4"/>
  <c r="W64" i="4"/>
  <c r="AC64" i="4"/>
  <c r="N65" i="4"/>
  <c r="Q65" i="4"/>
  <c r="W65" i="4"/>
  <c r="AC65" i="4"/>
  <c r="N66" i="4"/>
  <c r="Q66" i="4"/>
  <c r="W66" i="4"/>
  <c r="AC66" i="4"/>
  <c r="N67" i="4"/>
  <c r="Q67" i="4"/>
  <c r="W67" i="4"/>
  <c r="AC67" i="4"/>
  <c r="N68" i="4"/>
  <c r="Q68" i="4"/>
  <c r="W68" i="4"/>
  <c r="AC68" i="4"/>
  <c r="N69" i="4"/>
  <c r="Q69" i="4"/>
  <c r="W69" i="4"/>
  <c r="AC69" i="4"/>
  <c r="N70" i="4"/>
  <c r="Q70" i="4"/>
  <c r="W70" i="4"/>
  <c r="AC70" i="4"/>
  <c r="N71" i="4"/>
  <c r="Q71" i="4"/>
  <c r="W71" i="4"/>
  <c r="AC71" i="4"/>
  <c r="N72" i="4"/>
  <c r="Q72" i="4"/>
  <c r="W72" i="4"/>
  <c r="AC72" i="4"/>
  <c r="N73" i="4"/>
  <c r="Q73" i="4"/>
  <c r="W73" i="4"/>
  <c r="AC73" i="4"/>
  <c r="N74" i="4"/>
  <c r="Q74" i="4"/>
  <c r="W74" i="4"/>
  <c r="AC74" i="4"/>
  <c r="N75" i="4"/>
  <c r="Q75" i="4"/>
  <c r="W75" i="4"/>
  <c r="AC75" i="4"/>
  <c r="N76" i="4"/>
  <c r="Q76" i="4"/>
  <c r="W76" i="4"/>
  <c r="AC76" i="4"/>
  <c r="N77" i="4"/>
  <c r="Q77" i="4"/>
  <c r="W77" i="4"/>
  <c r="AC77" i="4"/>
  <c r="N78" i="4"/>
  <c r="Q78" i="4"/>
  <c r="W78" i="4"/>
  <c r="AC78" i="4"/>
  <c r="N79" i="4"/>
  <c r="Q79" i="4"/>
  <c r="W79" i="4"/>
  <c r="AC79" i="4"/>
  <c r="N80" i="4"/>
  <c r="Q80" i="4"/>
  <c r="W80" i="4"/>
  <c r="AC80" i="4"/>
  <c r="N81" i="4"/>
  <c r="Q81" i="4"/>
  <c r="W81" i="4"/>
  <c r="AC81" i="4"/>
  <c r="N82" i="4"/>
  <c r="Q82" i="4"/>
  <c r="W82" i="4"/>
  <c r="AC82" i="4"/>
  <c r="N83" i="4"/>
  <c r="Q83" i="4"/>
  <c r="W83" i="4"/>
  <c r="AC83" i="4"/>
  <c r="N84" i="4"/>
  <c r="Q84" i="4"/>
  <c r="W84" i="4"/>
  <c r="AC84" i="4"/>
  <c r="N85" i="4"/>
  <c r="Q85" i="4"/>
  <c r="W85" i="4"/>
  <c r="AC85" i="4"/>
  <c r="N86" i="4"/>
  <c r="Q86" i="4"/>
  <c r="W86" i="4"/>
  <c r="AC86" i="4"/>
  <c r="N87" i="4"/>
  <c r="Q87" i="4"/>
  <c r="W87" i="4"/>
  <c r="AC87" i="4"/>
  <c r="N88" i="4"/>
  <c r="Q88" i="4"/>
  <c r="W88" i="4"/>
  <c r="AC88" i="4"/>
  <c r="N89" i="4"/>
  <c r="Q89" i="4"/>
  <c r="W89" i="4"/>
  <c r="AC89" i="4"/>
  <c r="N90" i="4"/>
  <c r="Q90" i="4"/>
  <c r="W90" i="4"/>
  <c r="AC90" i="4"/>
  <c r="N91" i="4"/>
  <c r="Q91" i="4"/>
  <c r="W91" i="4"/>
  <c r="AC91" i="4"/>
  <c r="N92" i="4"/>
  <c r="Q92" i="4"/>
  <c r="W92" i="4"/>
  <c r="AC92" i="4"/>
  <c r="N93" i="4"/>
  <c r="Q93" i="4"/>
  <c r="W93" i="4"/>
  <c r="AC93" i="4"/>
  <c r="N94" i="4"/>
  <c r="Q94" i="4"/>
  <c r="W94" i="4"/>
  <c r="AC94" i="4"/>
  <c r="N95" i="4"/>
  <c r="Q95" i="4"/>
  <c r="W95" i="4"/>
  <c r="AC95" i="4"/>
  <c r="N96" i="4"/>
  <c r="Q96" i="4"/>
  <c r="W96" i="4"/>
  <c r="AC96" i="4"/>
  <c r="N97" i="4"/>
  <c r="Q97" i="4"/>
  <c r="W97" i="4"/>
  <c r="AC97" i="4"/>
  <c r="N98" i="4"/>
  <c r="Q98" i="4"/>
  <c r="W98" i="4"/>
  <c r="AC98" i="4"/>
  <c r="N99" i="4"/>
  <c r="Q99" i="4"/>
  <c r="W99" i="4"/>
  <c r="AC99" i="4"/>
  <c r="N100" i="4"/>
  <c r="Q100" i="4"/>
  <c r="W100" i="4"/>
  <c r="AC100" i="4"/>
  <c r="N101" i="4"/>
  <c r="Q101" i="4"/>
  <c r="W101" i="4"/>
  <c r="AC101" i="4"/>
  <c r="N102" i="4"/>
  <c r="Q102" i="4"/>
  <c r="W102" i="4"/>
  <c r="AC102" i="4"/>
  <c r="N103" i="4"/>
  <c r="Q103" i="4"/>
  <c r="W103" i="4"/>
  <c r="AC103" i="4"/>
  <c r="N104" i="4"/>
  <c r="Q104" i="4"/>
  <c r="W104" i="4"/>
  <c r="AC104" i="4"/>
  <c r="N105" i="4"/>
  <c r="Q105" i="4"/>
  <c r="W105" i="4"/>
  <c r="AC105" i="4"/>
  <c r="N106" i="4"/>
  <c r="Q106" i="4"/>
  <c r="W106" i="4"/>
  <c r="AC106" i="4"/>
  <c r="N107" i="4"/>
  <c r="Q107" i="4"/>
  <c r="W107" i="4"/>
  <c r="AC107" i="4"/>
  <c r="N108" i="4"/>
  <c r="Q108" i="4"/>
  <c r="W108" i="4"/>
  <c r="AC108" i="4"/>
  <c r="N109" i="4"/>
  <c r="Q109" i="4"/>
  <c r="W109" i="4"/>
  <c r="AC109" i="4"/>
  <c r="N110" i="4"/>
  <c r="Q110" i="4"/>
  <c r="W110" i="4"/>
  <c r="AC110" i="4"/>
  <c r="N111" i="4"/>
  <c r="Q111" i="4"/>
  <c r="W111" i="4"/>
  <c r="AC111" i="4"/>
  <c r="N112" i="4"/>
  <c r="Q112" i="4"/>
  <c r="W112" i="4"/>
  <c r="AC112" i="4"/>
  <c r="N113" i="4"/>
  <c r="Q113" i="4"/>
  <c r="W113" i="4"/>
  <c r="AC113" i="4"/>
  <c r="N114" i="4"/>
  <c r="Q114" i="4"/>
  <c r="W114" i="4"/>
  <c r="AC114" i="4"/>
  <c r="N115" i="4"/>
  <c r="Q115" i="4"/>
  <c r="W115" i="4"/>
  <c r="AC115" i="4"/>
  <c r="N116" i="4"/>
  <c r="Q116" i="4"/>
  <c r="W116" i="4"/>
  <c r="AC116" i="4"/>
  <c r="N117" i="4"/>
  <c r="Q117" i="4"/>
  <c r="W117" i="4"/>
  <c r="AC117" i="4"/>
  <c r="N118" i="4"/>
  <c r="Q118" i="4"/>
  <c r="W118" i="4"/>
  <c r="AC118" i="4"/>
  <c r="N119" i="4"/>
  <c r="Q119" i="4"/>
  <c r="W119" i="4"/>
  <c r="AC119" i="4"/>
  <c r="N120" i="4"/>
  <c r="Q120" i="4"/>
  <c r="W120" i="4"/>
  <c r="AC120" i="4"/>
  <c r="N121" i="4"/>
  <c r="Q121" i="4"/>
  <c r="W121" i="4"/>
  <c r="AC121" i="4"/>
  <c r="N122" i="4"/>
  <c r="Q122" i="4"/>
  <c r="W122" i="4"/>
  <c r="AC122" i="4"/>
  <c r="N123" i="4"/>
  <c r="Q123" i="4"/>
  <c r="W123" i="4"/>
  <c r="AC123" i="4"/>
  <c r="N124" i="4"/>
  <c r="Q124" i="4"/>
  <c r="W124" i="4"/>
  <c r="AC124" i="4"/>
  <c r="N125" i="4"/>
  <c r="Q125" i="4"/>
  <c r="W125" i="4"/>
  <c r="AC125" i="4"/>
  <c r="N126" i="4"/>
  <c r="Q126" i="4"/>
  <c r="W126" i="4"/>
  <c r="AC126" i="4"/>
  <c r="N127" i="4"/>
  <c r="Q127" i="4"/>
  <c r="W127" i="4"/>
  <c r="AC127" i="4"/>
  <c r="N128" i="4"/>
  <c r="Q128" i="4"/>
  <c r="W128" i="4"/>
  <c r="AC128" i="4"/>
  <c r="N129" i="4"/>
  <c r="Q129" i="4"/>
  <c r="W129" i="4"/>
  <c r="AC129" i="4"/>
  <c r="N130" i="4"/>
  <c r="Q130" i="4"/>
  <c r="W130" i="4"/>
  <c r="AC130" i="4"/>
  <c r="N131" i="4"/>
  <c r="Q131" i="4"/>
  <c r="W131" i="4"/>
  <c r="AC131" i="4"/>
  <c r="N132" i="4"/>
  <c r="Q132" i="4"/>
  <c r="W132" i="4"/>
  <c r="AC132" i="4"/>
  <c r="N133" i="4"/>
  <c r="Q133" i="4"/>
  <c r="W133" i="4"/>
  <c r="AC133" i="4"/>
  <c r="N134" i="4"/>
  <c r="Q134" i="4"/>
  <c r="W134" i="4"/>
  <c r="AC134" i="4"/>
  <c r="N135" i="4"/>
  <c r="Q135" i="4"/>
  <c r="W135" i="4"/>
  <c r="AC135" i="4"/>
  <c r="N136" i="4"/>
  <c r="Q136" i="4"/>
  <c r="W136" i="4"/>
  <c r="AC136" i="4"/>
  <c r="N137" i="4"/>
  <c r="Q137" i="4"/>
  <c r="W137" i="4"/>
  <c r="AC137" i="4"/>
  <c r="N138" i="4"/>
  <c r="Q138" i="4"/>
  <c r="W138" i="4"/>
  <c r="AC138" i="4"/>
  <c r="N139" i="4"/>
  <c r="Q139" i="4"/>
  <c r="W139" i="4"/>
  <c r="AC139" i="4"/>
  <c r="N140" i="4"/>
  <c r="Q140" i="4"/>
  <c r="W140" i="4"/>
  <c r="AC140" i="4"/>
  <c r="N141" i="4"/>
  <c r="Q141" i="4"/>
  <c r="W141" i="4"/>
  <c r="AC141" i="4"/>
  <c r="N142" i="4"/>
  <c r="Q142" i="4"/>
  <c r="W142" i="4"/>
  <c r="AC142" i="4"/>
  <c r="N143" i="4"/>
  <c r="Q143" i="4"/>
  <c r="W143" i="4"/>
  <c r="AC143" i="4"/>
  <c r="N144" i="4"/>
  <c r="Q144" i="4"/>
  <c r="W144" i="4"/>
  <c r="AC144" i="4"/>
  <c r="N145" i="4"/>
  <c r="Q145" i="4"/>
  <c r="W145" i="4"/>
  <c r="AC145" i="4"/>
  <c r="N146" i="4"/>
  <c r="Q146" i="4"/>
  <c r="W146" i="4"/>
  <c r="AC146" i="4"/>
  <c r="N147" i="4"/>
  <c r="Q147" i="4"/>
  <c r="W147" i="4"/>
  <c r="AC147" i="4"/>
  <c r="N148" i="4"/>
  <c r="Q148" i="4"/>
  <c r="W148" i="4"/>
  <c r="AC148" i="4"/>
  <c r="N149" i="4"/>
  <c r="Q149" i="4"/>
  <c r="W149" i="4"/>
  <c r="AC149" i="4"/>
  <c r="N150" i="4"/>
  <c r="Q150" i="4"/>
  <c r="W150" i="4"/>
  <c r="AC150" i="4"/>
  <c r="N151" i="4"/>
  <c r="Q151" i="4"/>
  <c r="W151" i="4"/>
  <c r="AC151" i="4"/>
  <c r="N152" i="4"/>
  <c r="Q152" i="4"/>
  <c r="W152" i="4"/>
  <c r="AC152" i="4"/>
  <c r="N153" i="4"/>
  <c r="Q153" i="4"/>
  <c r="W153" i="4"/>
  <c r="AC153" i="4"/>
  <c r="N154" i="4"/>
  <c r="Q154" i="4"/>
  <c r="W154" i="4"/>
  <c r="AC154" i="4"/>
  <c r="N155" i="4"/>
  <c r="Q155" i="4"/>
  <c r="W155" i="4"/>
  <c r="AC155" i="4"/>
  <c r="N156" i="4"/>
  <c r="Q156" i="4"/>
  <c r="W156" i="4"/>
  <c r="AC156" i="4"/>
  <c r="N157" i="4"/>
  <c r="Q157" i="4"/>
  <c r="W157" i="4"/>
  <c r="AC157" i="4"/>
  <c r="N158" i="4"/>
  <c r="Q158" i="4"/>
  <c r="W158" i="4"/>
  <c r="AC158" i="4"/>
  <c r="N159" i="4"/>
  <c r="Q159" i="4"/>
  <c r="W159" i="4"/>
  <c r="AC159" i="4"/>
  <c r="N160" i="4"/>
  <c r="Q160" i="4"/>
  <c r="W160" i="4"/>
  <c r="AC160" i="4"/>
  <c r="N161" i="4"/>
  <c r="Q161" i="4"/>
  <c r="W161" i="4"/>
  <c r="AC161" i="4"/>
  <c r="N162" i="4"/>
  <c r="Q162" i="4"/>
  <c r="W162" i="4"/>
  <c r="AC162" i="4"/>
  <c r="N163" i="4"/>
  <c r="Q163" i="4"/>
  <c r="W163" i="4"/>
  <c r="AC163" i="4"/>
  <c r="N164" i="4"/>
  <c r="Q164" i="4"/>
  <c r="W164" i="4"/>
  <c r="AC164" i="4"/>
  <c r="N165" i="4"/>
  <c r="Q165" i="4"/>
  <c r="W165" i="4"/>
  <c r="AC165" i="4"/>
  <c r="N166" i="4"/>
  <c r="Q166" i="4"/>
  <c r="W166" i="4"/>
  <c r="AC166" i="4"/>
  <c r="N167" i="4"/>
  <c r="Q167" i="4"/>
  <c r="W167" i="4"/>
  <c r="AC167" i="4"/>
  <c r="N168" i="4"/>
  <c r="Q168" i="4"/>
  <c r="W168" i="4"/>
  <c r="AC168" i="4"/>
  <c r="N169" i="4"/>
  <c r="Q169" i="4"/>
  <c r="W169" i="4"/>
  <c r="AC169" i="4"/>
  <c r="N170" i="4"/>
  <c r="Q170" i="4"/>
  <c r="W170" i="4"/>
  <c r="AC170" i="4"/>
  <c r="N171" i="4"/>
  <c r="Q171" i="4"/>
  <c r="W171" i="4"/>
  <c r="AC171" i="4"/>
  <c r="N172" i="4"/>
  <c r="Q172" i="4"/>
  <c r="W172" i="4"/>
  <c r="AC172" i="4"/>
  <c r="N173" i="4"/>
  <c r="Q173" i="4"/>
  <c r="W173" i="4"/>
  <c r="AC173" i="4"/>
  <c r="N174" i="4"/>
  <c r="Q174" i="4"/>
  <c r="W174" i="4"/>
  <c r="AC174" i="4"/>
  <c r="N175" i="4"/>
  <c r="Q175" i="4"/>
  <c r="W175" i="4"/>
  <c r="AC175" i="4"/>
  <c r="N176" i="4"/>
  <c r="Q176" i="4"/>
  <c r="W176" i="4"/>
  <c r="AC176" i="4"/>
  <c r="N177" i="4"/>
  <c r="Q177" i="4"/>
  <c r="W177" i="4"/>
  <c r="AC177" i="4"/>
  <c r="N178" i="4"/>
  <c r="Q178" i="4"/>
  <c r="W178" i="4"/>
  <c r="AC178" i="4"/>
  <c r="N179" i="4"/>
  <c r="Q179" i="4"/>
  <c r="W179" i="4"/>
  <c r="AC179" i="4"/>
  <c r="N180" i="4"/>
  <c r="Q180" i="4"/>
  <c r="W180" i="4"/>
  <c r="AC180" i="4"/>
  <c r="N181" i="4"/>
  <c r="Q181" i="4"/>
  <c r="W181" i="4"/>
  <c r="AC181" i="4"/>
  <c r="N182" i="4"/>
  <c r="Q182" i="4"/>
  <c r="W182" i="4"/>
  <c r="AC182" i="4"/>
  <c r="N183" i="4"/>
  <c r="Q183" i="4"/>
  <c r="W183" i="4"/>
  <c r="AC183" i="4"/>
  <c r="N184" i="4"/>
  <c r="Q184" i="4"/>
  <c r="W184" i="4"/>
  <c r="AC184" i="4"/>
  <c r="N185" i="4"/>
  <c r="Q185" i="4"/>
  <c r="W185" i="4"/>
  <c r="AC185" i="4"/>
  <c r="N186" i="4"/>
  <c r="Q186" i="4"/>
  <c r="W186" i="4"/>
  <c r="AC186" i="4"/>
  <c r="N187" i="4"/>
  <c r="Q187" i="4"/>
  <c r="W187" i="4"/>
  <c r="AC187" i="4"/>
  <c r="N188" i="4"/>
  <c r="Q188" i="4"/>
  <c r="W188" i="4"/>
  <c r="AC188" i="4"/>
  <c r="N189" i="4"/>
  <c r="Q189" i="4"/>
  <c r="W189" i="4"/>
  <c r="AC189" i="4"/>
  <c r="N190" i="4"/>
  <c r="Q190" i="4"/>
  <c r="W190" i="4"/>
  <c r="AC190" i="4"/>
  <c r="N191" i="4"/>
  <c r="Q191" i="4"/>
  <c r="W191" i="4"/>
  <c r="AC191" i="4"/>
  <c r="N192" i="4"/>
  <c r="Q192" i="4"/>
  <c r="W192" i="4"/>
  <c r="AC192" i="4"/>
  <c r="N193" i="4"/>
  <c r="Q193" i="4"/>
  <c r="W193" i="4"/>
  <c r="AC193" i="4"/>
  <c r="N194" i="4"/>
  <c r="Q194" i="4"/>
  <c r="W194" i="4"/>
  <c r="AC194" i="4"/>
  <c r="N195" i="4"/>
  <c r="Q195" i="4"/>
  <c r="W195" i="4"/>
  <c r="AC195" i="4"/>
  <c r="N196" i="4"/>
  <c r="Q196" i="4"/>
  <c r="W196" i="4"/>
  <c r="AC196" i="4"/>
  <c r="N197" i="4"/>
  <c r="Q197" i="4"/>
  <c r="W197" i="4"/>
  <c r="AC197" i="4"/>
  <c r="N198" i="4"/>
  <c r="Q198" i="4"/>
  <c r="W198" i="4"/>
  <c r="AC198" i="4"/>
  <c r="N199" i="4"/>
  <c r="Q199" i="4"/>
  <c r="W199" i="4"/>
  <c r="AC199" i="4"/>
  <c r="N200" i="4"/>
  <c r="Q200" i="4"/>
  <c r="W200" i="4"/>
  <c r="AC200" i="4"/>
  <c r="N201" i="4"/>
  <c r="Q201" i="4"/>
  <c r="W201" i="4"/>
  <c r="AC201" i="4"/>
  <c r="N202" i="4"/>
  <c r="Q202" i="4"/>
  <c r="W202" i="4"/>
  <c r="AC202" i="4"/>
  <c r="N203" i="4"/>
  <c r="Q203" i="4"/>
  <c r="W203" i="4"/>
  <c r="AC203" i="4"/>
  <c r="N204" i="4"/>
  <c r="Q204" i="4"/>
  <c r="W204" i="4"/>
  <c r="AC204" i="4"/>
  <c r="N205" i="4"/>
  <c r="Q205" i="4"/>
  <c r="W205" i="4"/>
  <c r="AC205" i="4"/>
  <c r="N206" i="4"/>
  <c r="Q206" i="4"/>
  <c r="W206" i="4"/>
  <c r="AC206" i="4"/>
  <c r="N207" i="4"/>
  <c r="Q207" i="4"/>
  <c r="W207" i="4"/>
  <c r="AC207" i="4"/>
  <c r="N208" i="4"/>
  <c r="Q208" i="4"/>
  <c r="W208" i="4"/>
  <c r="AC208" i="4"/>
  <c r="N209" i="4"/>
  <c r="Q209" i="4"/>
  <c r="W209" i="4"/>
  <c r="AC209" i="4"/>
  <c r="N210" i="4"/>
  <c r="Q210" i="4"/>
  <c r="W210" i="4"/>
  <c r="AC210" i="4"/>
  <c r="N211" i="4"/>
  <c r="Q211" i="4"/>
  <c r="W211" i="4"/>
  <c r="AC211" i="4"/>
  <c r="N212" i="4"/>
  <c r="Q212" i="4"/>
  <c r="W212" i="4"/>
  <c r="AC212" i="4"/>
  <c r="N213" i="4"/>
  <c r="Q213" i="4"/>
  <c r="W213" i="4"/>
  <c r="AC213" i="4"/>
  <c r="N214" i="4"/>
  <c r="Q214" i="4"/>
  <c r="W214" i="4"/>
  <c r="AC214" i="4"/>
  <c r="N215" i="4"/>
  <c r="Q215" i="4"/>
  <c r="W215" i="4"/>
  <c r="AC215" i="4"/>
  <c r="N216" i="4"/>
  <c r="Q216" i="4"/>
  <c r="W216" i="4"/>
  <c r="AC216" i="4"/>
  <c r="N217" i="4"/>
  <c r="Q217" i="4"/>
  <c r="W217" i="4"/>
  <c r="AC217" i="4"/>
  <c r="N218" i="4"/>
  <c r="Q218" i="4"/>
  <c r="W218" i="4"/>
  <c r="AC218" i="4"/>
  <c r="N219" i="4"/>
  <c r="Q219" i="4"/>
  <c r="W219" i="4"/>
  <c r="AC219" i="4"/>
  <c r="N220" i="4"/>
  <c r="Q220" i="4"/>
  <c r="W220" i="4"/>
  <c r="AC220" i="4"/>
  <c r="N221" i="4"/>
  <c r="Q221" i="4"/>
  <c r="W221" i="4"/>
  <c r="AC221" i="4"/>
  <c r="N222" i="4"/>
  <c r="Q222" i="4"/>
  <c r="W222" i="4"/>
  <c r="AC222" i="4"/>
  <c r="N223" i="4"/>
  <c r="Q223" i="4"/>
  <c r="W223" i="4"/>
  <c r="AC223" i="4"/>
  <c r="N224" i="4"/>
  <c r="Q224" i="4"/>
  <c r="W224" i="4"/>
  <c r="AC224" i="4"/>
  <c r="N225" i="4"/>
  <c r="Q225" i="4"/>
  <c r="W225" i="4"/>
  <c r="AC225" i="4"/>
  <c r="N226" i="4"/>
  <c r="Q226" i="4"/>
  <c r="W226" i="4"/>
  <c r="AC226" i="4"/>
  <c r="N227" i="4"/>
  <c r="Q227" i="4"/>
  <c r="W227" i="4"/>
  <c r="AC227" i="4"/>
  <c r="N228" i="4"/>
  <c r="Q228" i="4"/>
  <c r="W228" i="4"/>
  <c r="AC228" i="4"/>
  <c r="N229" i="4"/>
  <c r="Q229" i="4"/>
  <c r="W229" i="4"/>
  <c r="AC229" i="4"/>
  <c r="N230" i="4"/>
  <c r="Q230" i="4"/>
  <c r="W230" i="4"/>
  <c r="AC230" i="4"/>
  <c r="N231" i="4"/>
  <c r="Q231" i="4"/>
  <c r="W231" i="4"/>
  <c r="AC231" i="4"/>
  <c r="N232" i="4"/>
  <c r="Q232" i="4"/>
  <c r="W232" i="4"/>
  <c r="AC232" i="4"/>
  <c r="N233" i="4"/>
  <c r="Q233" i="4"/>
  <c r="W233" i="4"/>
  <c r="AC233" i="4"/>
  <c r="N234" i="4"/>
  <c r="Q234" i="4"/>
  <c r="W234" i="4"/>
  <c r="AC234" i="4"/>
  <c r="N235" i="4"/>
  <c r="Q235" i="4"/>
  <c r="W235" i="4"/>
  <c r="AC235" i="4"/>
  <c r="N236" i="4"/>
  <c r="Q236" i="4"/>
  <c r="W236" i="4"/>
  <c r="AC236" i="4"/>
  <c r="N237" i="4"/>
  <c r="Q237" i="4"/>
  <c r="W237" i="4"/>
  <c r="AC237" i="4"/>
  <c r="N238" i="4"/>
  <c r="Q238" i="4"/>
  <c r="W238" i="4"/>
  <c r="AC238" i="4"/>
  <c r="N239" i="4"/>
  <c r="Q239" i="4"/>
  <c r="W239" i="4"/>
  <c r="AC239" i="4"/>
  <c r="N240" i="4"/>
  <c r="Q240" i="4"/>
  <c r="W240" i="4"/>
  <c r="AC240" i="4"/>
  <c r="N241" i="4"/>
  <c r="Q241" i="4"/>
  <c r="W241" i="4"/>
  <c r="AC241" i="4"/>
  <c r="N242" i="4"/>
  <c r="Q242" i="4"/>
  <c r="W242" i="4"/>
  <c r="AC242" i="4"/>
  <c r="N243" i="4"/>
  <c r="Q243" i="4"/>
  <c r="W243" i="4"/>
  <c r="AC243" i="4"/>
  <c r="N244" i="4"/>
  <c r="Q244" i="4"/>
  <c r="W244" i="4"/>
  <c r="AC244" i="4"/>
  <c r="N245" i="4"/>
  <c r="Q245" i="4"/>
  <c r="W245" i="4"/>
  <c r="AC245" i="4"/>
  <c r="N246" i="4"/>
  <c r="Q246" i="4"/>
  <c r="W246" i="4"/>
  <c r="AC246" i="4"/>
  <c r="N247" i="4"/>
  <c r="Q247" i="4"/>
  <c r="W247" i="4"/>
  <c r="AC247" i="4"/>
  <c r="N248" i="4"/>
  <c r="Q248" i="4"/>
  <c r="W248" i="4"/>
  <c r="AC248" i="4"/>
  <c r="N249" i="4"/>
  <c r="Q249" i="4"/>
  <c r="W249" i="4"/>
  <c r="AC249" i="4"/>
  <c r="N250" i="4"/>
  <c r="Q250" i="4"/>
  <c r="W250" i="4"/>
  <c r="AC250" i="4"/>
  <c r="N251" i="4"/>
  <c r="Q251" i="4"/>
  <c r="W251" i="4"/>
  <c r="AC251" i="4"/>
  <c r="N252" i="4"/>
  <c r="Q252" i="4"/>
  <c r="W252" i="4"/>
  <c r="AC252" i="4"/>
  <c r="N253" i="4"/>
  <c r="Q253" i="4"/>
  <c r="W253" i="4"/>
  <c r="AC253" i="4"/>
  <c r="N254" i="4"/>
  <c r="Q254" i="4"/>
  <c r="W254" i="4"/>
  <c r="AC254" i="4"/>
  <c r="N255" i="4"/>
  <c r="Q255" i="4"/>
  <c r="W255" i="4"/>
  <c r="AC255" i="4"/>
  <c r="N256" i="4"/>
  <c r="Q256" i="4"/>
  <c r="W256" i="4"/>
  <c r="AC256" i="4"/>
  <c r="N257" i="4"/>
  <c r="Q257" i="4"/>
  <c r="W257" i="4"/>
  <c r="AC257" i="4"/>
  <c r="N258" i="4"/>
  <c r="Q258" i="4"/>
  <c r="W258" i="4"/>
  <c r="AC258" i="4"/>
  <c r="N259" i="4"/>
  <c r="Q259" i="4"/>
  <c r="W259" i="4"/>
  <c r="AC259" i="4"/>
  <c r="N260" i="4"/>
  <c r="Q260" i="4"/>
  <c r="W260" i="4"/>
  <c r="AC260" i="4"/>
  <c r="N261" i="4"/>
  <c r="Q261" i="4"/>
  <c r="W261" i="4"/>
  <c r="AC261" i="4"/>
  <c r="N262" i="4"/>
  <c r="Q262" i="4"/>
  <c r="W262" i="4"/>
  <c r="AC262" i="4"/>
  <c r="N263" i="4"/>
  <c r="Q263" i="4"/>
  <c r="W263" i="4"/>
  <c r="AC263" i="4"/>
  <c r="N264" i="4"/>
  <c r="Q264" i="4"/>
  <c r="W264" i="4"/>
  <c r="AC264" i="4"/>
  <c r="N265" i="4"/>
  <c r="Q265" i="4"/>
  <c r="W265" i="4"/>
  <c r="AC265" i="4"/>
  <c r="N266" i="4"/>
  <c r="Q266" i="4"/>
  <c r="W266" i="4"/>
  <c r="AC266" i="4"/>
  <c r="N267" i="4"/>
  <c r="Q267" i="4"/>
  <c r="W267" i="4"/>
  <c r="AC267" i="4"/>
  <c r="N268" i="4"/>
  <c r="Q268" i="4"/>
  <c r="W268" i="4"/>
  <c r="AC268" i="4"/>
  <c r="N269" i="4"/>
  <c r="Q269" i="4"/>
  <c r="W269" i="4"/>
  <c r="AC269" i="4"/>
  <c r="N270" i="4"/>
  <c r="Q270" i="4"/>
  <c r="W270" i="4"/>
  <c r="AC270" i="4"/>
  <c r="N271" i="4"/>
  <c r="Q271" i="4"/>
  <c r="W271" i="4"/>
  <c r="AC271" i="4"/>
  <c r="N272" i="4"/>
  <c r="Q272" i="4"/>
  <c r="W272" i="4"/>
  <c r="AC272" i="4"/>
  <c r="N273" i="4"/>
  <c r="Q273" i="4"/>
  <c r="W273" i="4"/>
  <c r="AC273" i="4"/>
  <c r="N274" i="4"/>
  <c r="Q274" i="4"/>
  <c r="W274" i="4"/>
  <c r="AC274" i="4"/>
  <c r="N275" i="4"/>
  <c r="Q275" i="4"/>
  <c r="W275" i="4"/>
  <c r="AC275" i="4"/>
  <c r="N276" i="4"/>
  <c r="Q276" i="4"/>
  <c r="W276" i="4"/>
  <c r="AC276" i="4"/>
  <c r="N277" i="4"/>
  <c r="Q277" i="4"/>
  <c r="W277" i="4"/>
  <c r="AC277" i="4"/>
  <c r="N278" i="4"/>
  <c r="Q278" i="4"/>
  <c r="W278" i="4"/>
  <c r="AC278" i="4"/>
  <c r="N279" i="4"/>
  <c r="Q279" i="4"/>
  <c r="W279" i="4"/>
  <c r="AC279" i="4"/>
  <c r="N280" i="4"/>
  <c r="Q280" i="4"/>
  <c r="W280" i="4"/>
  <c r="AC280" i="4"/>
  <c r="N281" i="4"/>
  <c r="Q281" i="4"/>
  <c r="W281" i="4"/>
  <c r="AC281" i="4"/>
  <c r="N282" i="4"/>
  <c r="Q282" i="4"/>
  <c r="W282" i="4"/>
  <c r="AC282" i="4"/>
  <c r="N283" i="4"/>
  <c r="Q283" i="4"/>
  <c r="W283" i="4"/>
  <c r="AC283" i="4"/>
  <c r="N284" i="4"/>
  <c r="Q284" i="4"/>
  <c r="W284" i="4"/>
  <c r="AC284" i="4"/>
  <c r="N285" i="4"/>
  <c r="Q285" i="4"/>
  <c r="W285" i="4"/>
  <c r="AC285" i="4"/>
  <c r="N286" i="4"/>
  <c r="Q286" i="4"/>
  <c r="W286" i="4"/>
  <c r="AC286" i="4"/>
  <c r="N287" i="4"/>
  <c r="Q287" i="4"/>
  <c r="W287" i="4"/>
  <c r="AC287" i="4"/>
  <c r="N288" i="4"/>
  <c r="Q288" i="4"/>
  <c r="W288" i="4"/>
  <c r="AC288" i="4"/>
  <c r="N289" i="4"/>
  <c r="Q289" i="4"/>
  <c r="W289" i="4"/>
  <c r="AC289" i="4"/>
  <c r="N290" i="4"/>
  <c r="Q290" i="4"/>
  <c r="W290" i="4"/>
  <c r="AC290" i="4"/>
  <c r="N291" i="4"/>
  <c r="Q291" i="4"/>
  <c r="W291" i="4"/>
  <c r="AC291" i="4"/>
  <c r="N292" i="4"/>
  <c r="Q292" i="4"/>
  <c r="W292" i="4"/>
  <c r="AC292" i="4"/>
  <c r="N293" i="4"/>
  <c r="Q293" i="4"/>
  <c r="W293" i="4"/>
  <c r="AC293" i="4"/>
  <c r="N294" i="4"/>
  <c r="Q294" i="4"/>
  <c r="W294" i="4"/>
  <c r="AC294" i="4"/>
  <c r="N295" i="4"/>
  <c r="Q295" i="4"/>
  <c r="W295" i="4"/>
  <c r="AC295" i="4"/>
  <c r="N296" i="4"/>
  <c r="Q296" i="4"/>
  <c r="W296" i="4"/>
  <c r="AC296" i="4"/>
  <c r="N297" i="4"/>
  <c r="Q297" i="4"/>
  <c r="W297" i="4"/>
  <c r="AC297" i="4"/>
  <c r="N298" i="4"/>
  <c r="Q298" i="4"/>
  <c r="W298" i="4"/>
  <c r="AC298" i="4"/>
  <c r="N299" i="4"/>
  <c r="Q299" i="4"/>
  <c r="W299" i="4"/>
  <c r="AC299" i="4"/>
  <c r="N300" i="4"/>
  <c r="Q300" i="4"/>
  <c r="W300" i="4"/>
  <c r="AC300" i="4"/>
  <c r="N301" i="4"/>
  <c r="Q301" i="4"/>
  <c r="W301" i="4"/>
  <c r="AC301" i="4"/>
  <c r="N302" i="4"/>
  <c r="Q302" i="4"/>
  <c r="W302" i="4"/>
  <c r="AC302" i="4"/>
  <c r="N303" i="4"/>
  <c r="Q303" i="4"/>
  <c r="W303" i="4"/>
  <c r="AC303" i="4"/>
  <c r="N304" i="4"/>
  <c r="Q304" i="4"/>
  <c r="W304" i="4"/>
  <c r="AC304" i="4"/>
  <c r="N305" i="4"/>
  <c r="Q305" i="4"/>
  <c r="W305" i="4"/>
  <c r="AC305" i="4"/>
  <c r="N306" i="4"/>
  <c r="Q306" i="4"/>
  <c r="W306" i="4"/>
  <c r="AC306" i="4"/>
  <c r="N307" i="4"/>
  <c r="Q307" i="4"/>
  <c r="W307" i="4"/>
  <c r="AC307" i="4"/>
  <c r="N308" i="4"/>
  <c r="Q308" i="4"/>
  <c r="W308" i="4"/>
  <c r="AC308" i="4"/>
  <c r="N309" i="4"/>
  <c r="Q309" i="4"/>
  <c r="W309" i="4"/>
  <c r="AC309" i="4"/>
  <c r="N310" i="4"/>
  <c r="Q310" i="4"/>
  <c r="W310" i="4"/>
  <c r="AC310" i="4"/>
  <c r="N311" i="4"/>
  <c r="Q311" i="4"/>
  <c r="W311" i="4"/>
  <c r="AC311" i="4"/>
  <c r="N312" i="4"/>
  <c r="Q312" i="4"/>
  <c r="W312" i="4"/>
  <c r="AC312" i="4"/>
  <c r="N313" i="4"/>
  <c r="Q313" i="4"/>
  <c r="W313" i="4"/>
  <c r="AC313" i="4"/>
  <c r="N314" i="4"/>
  <c r="Q314" i="4"/>
  <c r="W314" i="4"/>
  <c r="AC314" i="4"/>
  <c r="N315" i="4"/>
  <c r="Q315" i="4"/>
  <c r="W315" i="4"/>
  <c r="AC315" i="4"/>
  <c r="N316" i="4"/>
  <c r="Q316" i="4"/>
  <c r="W316" i="4"/>
  <c r="AC316" i="4"/>
  <c r="N317" i="4"/>
  <c r="Q317" i="4"/>
  <c r="W317" i="4"/>
  <c r="AC317" i="4"/>
  <c r="N318" i="4"/>
  <c r="Q318" i="4"/>
  <c r="W318" i="4"/>
  <c r="AC318" i="4"/>
  <c r="N319" i="4"/>
  <c r="Q319" i="4"/>
  <c r="W319" i="4"/>
  <c r="AC319" i="4"/>
  <c r="N320" i="4"/>
  <c r="Q320" i="4"/>
  <c r="W320" i="4"/>
  <c r="AC320" i="4"/>
  <c r="N321" i="4"/>
  <c r="Q321" i="4"/>
  <c r="W321" i="4"/>
  <c r="AC321" i="4"/>
  <c r="N322" i="4"/>
  <c r="Q322" i="4"/>
  <c r="W322" i="4"/>
  <c r="AC322" i="4"/>
  <c r="N323" i="4"/>
  <c r="Q323" i="4"/>
  <c r="W323" i="4"/>
  <c r="AC323" i="4"/>
  <c r="N324" i="4"/>
  <c r="Q324" i="4"/>
  <c r="W324" i="4"/>
  <c r="AC324" i="4"/>
  <c r="N325" i="4"/>
  <c r="Q325" i="4"/>
  <c r="W325" i="4"/>
  <c r="AC325" i="4"/>
  <c r="N326" i="4"/>
  <c r="Q326" i="4"/>
  <c r="W326" i="4"/>
  <c r="AC326" i="4"/>
  <c r="N327" i="4"/>
  <c r="Q327" i="4"/>
  <c r="W327" i="4"/>
  <c r="AC327" i="4"/>
  <c r="N328" i="4"/>
  <c r="Q328" i="4"/>
  <c r="W328" i="4"/>
  <c r="AC328" i="4"/>
  <c r="N329" i="4"/>
  <c r="Q329" i="4"/>
  <c r="W329" i="4"/>
  <c r="AC329" i="4"/>
  <c r="N330" i="4"/>
  <c r="Q330" i="4"/>
  <c r="W330" i="4"/>
  <c r="AC330" i="4"/>
  <c r="N331" i="4"/>
  <c r="Q331" i="4"/>
  <c r="W331" i="4"/>
  <c r="AC331" i="4"/>
  <c r="N332" i="4"/>
  <c r="Q332" i="4"/>
  <c r="W332" i="4"/>
  <c r="AC332" i="4"/>
  <c r="N333" i="4"/>
  <c r="Q333" i="4"/>
  <c r="W333" i="4"/>
  <c r="AC333" i="4"/>
  <c r="N334" i="4"/>
  <c r="Q334" i="4"/>
  <c r="W334" i="4"/>
  <c r="AC334" i="4"/>
  <c r="N335" i="4"/>
  <c r="Q335" i="4"/>
  <c r="W335" i="4"/>
  <c r="AC335" i="4"/>
  <c r="N336" i="4"/>
  <c r="Q336" i="4"/>
  <c r="W336" i="4"/>
  <c r="AC336" i="4"/>
  <c r="N337" i="4"/>
  <c r="Q337" i="4"/>
  <c r="W337" i="4"/>
  <c r="AC337" i="4"/>
  <c r="N338" i="4"/>
  <c r="Q338" i="4"/>
  <c r="W338" i="4"/>
  <c r="AC338" i="4"/>
  <c r="N339" i="4"/>
  <c r="Q339" i="4"/>
  <c r="W339" i="4"/>
  <c r="AC339" i="4"/>
  <c r="N340" i="4"/>
  <c r="Q340" i="4"/>
  <c r="W340" i="4"/>
  <c r="AC340" i="4"/>
  <c r="N341" i="4"/>
  <c r="Q341" i="4"/>
  <c r="W341" i="4"/>
  <c r="AC341" i="4"/>
  <c r="N342" i="4"/>
  <c r="Q342" i="4"/>
  <c r="W342" i="4"/>
  <c r="AC342" i="4"/>
  <c r="N343" i="4"/>
  <c r="Q343" i="4"/>
  <c r="W343" i="4"/>
  <c r="AC343" i="4"/>
  <c r="N344" i="4"/>
  <c r="Q344" i="4"/>
  <c r="W344" i="4"/>
  <c r="AC344" i="4"/>
  <c r="N345" i="4"/>
  <c r="Q345" i="4"/>
  <c r="W345" i="4"/>
  <c r="AC345" i="4"/>
  <c r="N346" i="4"/>
  <c r="Q346" i="4"/>
  <c r="W346" i="4"/>
  <c r="AC346" i="4"/>
  <c r="N347" i="4"/>
  <c r="Q347" i="4"/>
  <c r="W347" i="4"/>
  <c r="AC347" i="4"/>
  <c r="N348" i="4"/>
  <c r="Q348" i="4"/>
  <c r="W348" i="4"/>
  <c r="AC348" i="4"/>
  <c r="N349" i="4"/>
  <c r="Q349" i="4"/>
  <c r="W349" i="4"/>
  <c r="AC349" i="4"/>
  <c r="N350" i="4"/>
  <c r="Q350" i="4"/>
  <c r="W350" i="4"/>
  <c r="AC350" i="4"/>
  <c r="N351" i="4"/>
  <c r="Q351" i="4"/>
  <c r="W351" i="4"/>
  <c r="AC351" i="4"/>
  <c r="N352" i="4"/>
  <c r="Q352" i="4"/>
  <c r="W352" i="4"/>
  <c r="AC352" i="4"/>
  <c r="N353" i="4"/>
  <c r="Q353" i="4"/>
  <c r="W353" i="4"/>
  <c r="AC353" i="4"/>
  <c r="N354" i="4"/>
  <c r="Q354" i="4"/>
  <c r="W354" i="4"/>
  <c r="AC354" i="4"/>
  <c r="N355" i="4"/>
  <c r="Q355" i="4"/>
  <c r="W355" i="4"/>
  <c r="AC355" i="4"/>
  <c r="N356" i="4"/>
  <c r="Q356" i="4"/>
  <c r="W356" i="4"/>
  <c r="AC356" i="4"/>
  <c r="N357" i="4"/>
  <c r="Q357" i="4"/>
  <c r="W357" i="4"/>
  <c r="AC357" i="4"/>
  <c r="N358" i="4"/>
  <c r="Q358" i="4"/>
  <c r="W358" i="4"/>
  <c r="AC358" i="4"/>
  <c r="N359" i="4"/>
  <c r="Q359" i="4"/>
  <c r="W359" i="4"/>
  <c r="AC359" i="4"/>
  <c r="N360" i="4"/>
  <c r="Q360" i="4"/>
  <c r="W360" i="4"/>
  <c r="AC360" i="4"/>
  <c r="N361" i="4"/>
  <c r="Q361" i="4"/>
  <c r="W361" i="4"/>
  <c r="AC361" i="4"/>
  <c r="N362" i="4"/>
  <c r="Q362" i="4"/>
  <c r="W362" i="4"/>
  <c r="AC362" i="4"/>
  <c r="N363" i="4"/>
  <c r="Q363" i="4"/>
  <c r="W363" i="4"/>
  <c r="AC363" i="4"/>
  <c r="N364" i="4"/>
  <c r="Q364" i="4"/>
  <c r="W364" i="4"/>
  <c r="AC364" i="4"/>
  <c r="N365" i="4"/>
  <c r="Q365" i="4"/>
  <c r="W365" i="4"/>
  <c r="AC365" i="4"/>
  <c r="N366" i="4"/>
  <c r="Q366" i="4"/>
  <c r="W366" i="4"/>
  <c r="AC366" i="4"/>
  <c r="N367" i="4"/>
  <c r="Q367" i="4"/>
  <c r="W367" i="4"/>
  <c r="AC367" i="4"/>
  <c r="N368" i="4"/>
  <c r="Q368" i="4"/>
  <c r="W368" i="4"/>
  <c r="AC368" i="4"/>
  <c r="N369" i="4"/>
  <c r="Q369" i="4"/>
  <c r="W369" i="4"/>
  <c r="AC369" i="4"/>
  <c r="N370" i="4"/>
  <c r="Q370" i="4"/>
  <c r="W370" i="4"/>
  <c r="AC370" i="4"/>
  <c r="N371" i="4"/>
  <c r="Q371" i="4"/>
  <c r="W371" i="4"/>
  <c r="AC371" i="4"/>
  <c r="N372" i="4"/>
  <c r="Q372" i="4"/>
  <c r="W372" i="4"/>
  <c r="AC372" i="4"/>
  <c r="N373" i="4"/>
  <c r="Q373" i="4"/>
  <c r="W373" i="4"/>
  <c r="AC373" i="4"/>
  <c r="N374" i="4"/>
  <c r="Q374" i="4"/>
  <c r="W374" i="4"/>
  <c r="AC374" i="4"/>
  <c r="N375" i="4"/>
  <c r="Q375" i="4"/>
  <c r="W375" i="4"/>
  <c r="AC375" i="4"/>
  <c r="N376" i="4"/>
  <c r="Q376" i="4"/>
  <c r="W376" i="4"/>
  <c r="AC376" i="4"/>
  <c r="N377" i="4"/>
  <c r="Q377" i="4"/>
  <c r="W377" i="4"/>
  <c r="AC377" i="4"/>
  <c r="N378" i="4"/>
  <c r="Q378" i="4"/>
  <c r="W378" i="4"/>
  <c r="AC378" i="4"/>
  <c r="N379" i="4"/>
  <c r="Q379" i="4"/>
  <c r="W379" i="4"/>
  <c r="AC379" i="4"/>
  <c r="N380" i="4"/>
  <c r="Q380" i="4"/>
  <c r="W380" i="4"/>
  <c r="AC380" i="4"/>
  <c r="N381" i="4"/>
  <c r="Q381" i="4"/>
  <c r="W381" i="4"/>
  <c r="AC381" i="4"/>
  <c r="N382" i="4"/>
  <c r="Q382" i="4"/>
  <c r="W382" i="4"/>
  <c r="AC382" i="4"/>
  <c r="N383" i="4"/>
  <c r="Q383" i="4"/>
  <c r="W383" i="4"/>
  <c r="AC383" i="4"/>
  <c r="N384" i="4"/>
  <c r="Q384" i="4"/>
  <c r="W384" i="4"/>
  <c r="AC384" i="4"/>
  <c r="N385" i="4"/>
  <c r="Q385" i="4"/>
  <c r="W385" i="4"/>
  <c r="AC385" i="4"/>
  <c r="N386" i="4"/>
  <c r="Q386" i="4"/>
  <c r="W386" i="4"/>
  <c r="AC386" i="4"/>
  <c r="N387" i="4"/>
  <c r="Q387" i="4"/>
  <c r="W387" i="4"/>
  <c r="AC387" i="4"/>
  <c r="N388" i="4"/>
  <c r="Q388" i="4"/>
  <c r="W388" i="4"/>
  <c r="AC388" i="4"/>
  <c r="N389" i="4"/>
  <c r="Q389" i="4"/>
  <c r="W389" i="4"/>
  <c r="AC389" i="4"/>
  <c r="N390" i="4"/>
  <c r="Q390" i="4"/>
  <c r="W390" i="4"/>
  <c r="AC390" i="4"/>
  <c r="N391" i="4"/>
  <c r="Q391" i="4"/>
  <c r="W391" i="4"/>
  <c r="AC391" i="4"/>
  <c r="N392" i="4"/>
  <c r="Q392" i="4"/>
  <c r="W392" i="4"/>
  <c r="AC392" i="4"/>
  <c r="N393" i="4"/>
  <c r="Q393" i="4"/>
  <c r="W393" i="4"/>
  <c r="AC393" i="4"/>
  <c r="N394" i="4"/>
  <c r="Q394" i="4"/>
  <c r="W394" i="4"/>
  <c r="AC394" i="4"/>
  <c r="N395" i="4"/>
  <c r="Q395" i="4"/>
  <c r="W395" i="4"/>
  <c r="AC395" i="4"/>
  <c r="N396" i="4"/>
  <c r="Q396" i="4"/>
  <c r="W396" i="4"/>
  <c r="AC396" i="4"/>
  <c r="N397" i="4"/>
  <c r="Q397" i="4"/>
  <c r="W397" i="4"/>
  <c r="AC397" i="4"/>
  <c r="N398" i="4"/>
  <c r="Q398" i="4"/>
  <c r="W398" i="4"/>
  <c r="AC398" i="4"/>
  <c r="N399" i="4"/>
  <c r="Q399" i="4"/>
  <c r="W399" i="4"/>
  <c r="AC399" i="4"/>
  <c r="N400" i="4"/>
  <c r="Q400" i="4"/>
  <c r="W400" i="4"/>
  <c r="AC400" i="4"/>
  <c r="N401" i="4"/>
  <c r="Q401" i="4"/>
  <c r="W401" i="4"/>
  <c r="AC401" i="4"/>
  <c r="N402" i="4"/>
  <c r="Q402" i="4"/>
  <c r="W402" i="4"/>
  <c r="AC402" i="4"/>
  <c r="N403" i="4"/>
  <c r="Q403" i="4"/>
  <c r="W403" i="4"/>
  <c r="AC403" i="4"/>
  <c r="N404" i="4"/>
  <c r="Q404" i="4"/>
  <c r="W404" i="4"/>
  <c r="AC404" i="4"/>
  <c r="N405" i="4"/>
  <c r="Q405" i="4"/>
  <c r="W405" i="4"/>
  <c r="AC405" i="4"/>
  <c r="N406" i="4"/>
  <c r="Q406" i="4"/>
  <c r="W406" i="4"/>
  <c r="AC406" i="4"/>
  <c r="N407" i="4"/>
  <c r="Q407" i="4"/>
  <c r="W407" i="4"/>
  <c r="AC407" i="4"/>
  <c r="N408" i="4"/>
  <c r="Q408" i="4"/>
  <c r="W408" i="4"/>
  <c r="AC408" i="4"/>
  <c r="N409" i="4"/>
  <c r="Q409" i="4"/>
  <c r="W409" i="4"/>
  <c r="AC409" i="4"/>
  <c r="N410" i="4"/>
  <c r="Q410" i="4"/>
  <c r="W410" i="4"/>
  <c r="AC410" i="4"/>
  <c r="N411" i="4"/>
  <c r="Q411" i="4"/>
  <c r="W411" i="4"/>
  <c r="AC411" i="4"/>
  <c r="N412" i="4"/>
  <c r="Q412" i="4"/>
  <c r="W412" i="4"/>
  <c r="AC412" i="4"/>
  <c r="N413" i="4"/>
  <c r="Q413" i="4"/>
  <c r="W413" i="4"/>
  <c r="AC413" i="4"/>
  <c r="N414" i="4"/>
  <c r="Q414" i="4"/>
  <c r="W414" i="4"/>
  <c r="AC414" i="4"/>
  <c r="N415" i="4"/>
  <c r="Q415" i="4"/>
  <c r="W415" i="4"/>
  <c r="AC415" i="4"/>
  <c r="N416" i="4"/>
  <c r="Q416" i="4"/>
  <c r="W416" i="4"/>
  <c r="AC416" i="4"/>
  <c r="N417" i="4"/>
  <c r="Q417" i="4"/>
  <c r="W417" i="4"/>
  <c r="AC417" i="4"/>
  <c r="N418" i="4"/>
  <c r="Q418" i="4"/>
  <c r="W418" i="4"/>
  <c r="AC418" i="4"/>
  <c r="N419" i="4"/>
  <c r="Q419" i="4"/>
  <c r="W419" i="4"/>
  <c r="AC419" i="4"/>
  <c r="N420" i="4"/>
  <c r="Q420" i="4"/>
  <c r="W420" i="4"/>
  <c r="AC420" i="4"/>
  <c r="N421" i="4"/>
  <c r="Q421" i="4"/>
  <c r="W421" i="4"/>
  <c r="AC421" i="4"/>
  <c r="N422" i="4"/>
  <c r="Q422" i="4"/>
  <c r="W422" i="4"/>
  <c r="AC422" i="4"/>
  <c r="N423" i="4"/>
  <c r="Q423" i="4"/>
  <c r="W423" i="4"/>
  <c r="AC423" i="4"/>
  <c r="N424" i="4"/>
  <c r="Q424" i="4"/>
  <c r="W424" i="4"/>
  <c r="AC424" i="4"/>
  <c r="N425" i="4"/>
  <c r="Q425" i="4"/>
  <c r="W425" i="4"/>
  <c r="AC425" i="4"/>
  <c r="N426" i="4"/>
  <c r="Q426" i="4"/>
  <c r="W426" i="4"/>
  <c r="AC426" i="4"/>
  <c r="N427" i="4"/>
  <c r="Q427" i="4"/>
  <c r="W427" i="4"/>
  <c r="AC427" i="4"/>
  <c r="N428" i="4"/>
  <c r="Q428" i="4"/>
  <c r="W428" i="4"/>
  <c r="AC428" i="4"/>
  <c r="N429" i="4"/>
  <c r="Q429" i="4"/>
  <c r="W429" i="4"/>
  <c r="AC429" i="4"/>
  <c r="N430" i="4"/>
  <c r="Q430" i="4"/>
  <c r="W430" i="4"/>
  <c r="AC430" i="4"/>
  <c r="N431" i="4"/>
  <c r="Q431" i="4"/>
  <c r="W431" i="4"/>
  <c r="AC431" i="4"/>
  <c r="N432" i="4"/>
  <c r="Q432" i="4"/>
  <c r="W432" i="4"/>
  <c r="AC432" i="4"/>
  <c r="N433" i="4"/>
  <c r="Q433" i="4"/>
  <c r="W433" i="4"/>
  <c r="AC433" i="4"/>
  <c r="N434" i="4"/>
  <c r="Q434" i="4"/>
  <c r="W434" i="4"/>
  <c r="AC434" i="4"/>
  <c r="N435" i="4"/>
  <c r="Q435" i="4"/>
  <c r="W435" i="4"/>
  <c r="AC435" i="4"/>
  <c r="N436" i="4"/>
  <c r="Q436" i="4"/>
  <c r="W436" i="4"/>
  <c r="AC436" i="4"/>
  <c r="N437" i="4"/>
  <c r="Q437" i="4"/>
  <c r="W437" i="4"/>
  <c r="AC437" i="4"/>
  <c r="N438" i="4"/>
  <c r="Q438" i="4"/>
  <c r="W438" i="4"/>
  <c r="AC438" i="4"/>
  <c r="N439" i="4"/>
  <c r="Q439" i="4"/>
  <c r="W439" i="4"/>
  <c r="AC439" i="4"/>
  <c r="N440" i="4"/>
  <c r="Q440" i="4"/>
  <c r="W440" i="4"/>
  <c r="AC440" i="4"/>
  <c r="N441" i="4"/>
  <c r="Q441" i="4"/>
  <c r="W441" i="4"/>
  <c r="AC441" i="4"/>
  <c r="N442" i="4"/>
  <c r="Q442" i="4"/>
  <c r="W442" i="4"/>
  <c r="AC442" i="4"/>
  <c r="N443" i="4"/>
  <c r="Q443" i="4"/>
  <c r="W443" i="4"/>
  <c r="AC443" i="4"/>
  <c r="N444" i="4"/>
  <c r="Q444" i="4"/>
  <c r="W444" i="4"/>
  <c r="AC444" i="4"/>
  <c r="N445" i="4"/>
  <c r="Q445" i="4"/>
  <c r="W445" i="4"/>
  <c r="AC445" i="4"/>
  <c r="N446" i="4"/>
  <c r="Q446" i="4"/>
  <c r="W446" i="4"/>
  <c r="AC446" i="4"/>
  <c r="N447" i="4"/>
  <c r="Q447" i="4"/>
  <c r="W447" i="4"/>
  <c r="AC447" i="4"/>
  <c r="N448" i="4"/>
  <c r="Q448" i="4"/>
  <c r="W448" i="4"/>
  <c r="AC448" i="4"/>
  <c r="N449" i="4"/>
  <c r="Q449" i="4"/>
  <c r="W449" i="4"/>
  <c r="AC449" i="4"/>
  <c r="N450" i="4"/>
  <c r="Q450" i="4"/>
  <c r="W450" i="4"/>
  <c r="AC450" i="4"/>
  <c r="N451" i="4"/>
  <c r="Q451" i="4"/>
  <c r="W451" i="4"/>
  <c r="AC451" i="4"/>
  <c r="N452" i="4"/>
  <c r="Q452" i="4"/>
  <c r="W452" i="4"/>
  <c r="AC452" i="4"/>
  <c r="N453" i="4"/>
  <c r="Q453" i="4"/>
  <c r="W453" i="4"/>
  <c r="AC453" i="4"/>
  <c r="N454" i="4"/>
  <c r="Q454" i="4"/>
  <c r="W454" i="4"/>
  <c r="AC454" i="4"/>
  <c r="N455" i="4"/>
  <c r="Q455" i="4"/>
  <c r="W455" i="4"/>
  <c r="AC455" i="4"/>
  <c r="N456" i="4"/>
  <c r="Q456" i="4"/>
  <c r="W456" i="4"/>
  <c r="AC456" i="4"/>
  <c r="N457" i="4"/>
  <c r="Q457" i="4"/>
  <c r="W457" i="4"/>
  <c r="AC457" i="4"/>
  <c r="N458" i="4"/>
  <c r="Q458" i="4"/>
  <c r="W458" i="4"/>
  <c r="AC458" i="4"/>
  <c r="N459" i="4"/>
  <c r="Q459" i="4"/>
  <c r="W459" i="4"/>
  <c r="AC459" i="4"/>
  <c r="N460" i="4"/>
  <c r="Q460" i="4"/>
  <c r="W460" i="4"/>
  <c r="AC460" i="4"/>
  <c r="N461" i="4"/>
  <c r="Q461" i="4"/>
  <c r="W461" i="4"/>
  <c r="AC461" i="4"/>
  <c r="N462" i="4"/>
  <c r="Q462" i="4"/>
  <c r="W462" i="4"/>
  <c r="AC462" i="4"/>
  <c r="N463" i="4"/>
  <c r="Q463" i="4"/>
  <c r="W463" i="4"/>
  <c r="AC463" i="4"/>
  <c r="N464" i="4"/>
  <c r="Q464" i="4"/>
  <c r="W464" i="4"/>
  <c r="AC464" i="4"/>
  <c r="N465" i="4"/>
  <c r="Q465" i="4"/>
  <c r="W465" i="4"/>
  <c r="AC465" i="4"/>
  <c r="N466" i="4"/>
  <c r="Q466" i="4"/>
  <c r="W466" i="4"/>
  <c r="AC466" i="4"/>
  <c r="N467" i="4"/>
  <c r="Q467" i="4"/>
  <c r="W467" i="4"/>
  <c r="AC467" i="4"/>
  <c r="N468" i="4"/>
  <c r="Q468" i="4"/>
  <c r="W468" i="4"/>
  <c r="AC468" i="4"/>
  <c r="N469" i="4"/>
  <c r="Q469" i="4"/>
  <c r="W469" i="4"/>
  <c r="AC469" i="4"/>
  <c r="N470" i="4"/>
  <c r="Q470" i="4"/>
  <c r="W470" i="4"/>
  <c r="AC470" i="4"/>
  <c r="N471" i="4"/>
  <c r="Q471" i="4"/>
  <c r="W471" i="4"/>
  <c r="AC471" i="4"/>
  <c r="N472" i="4"/>
  <c r="Q472" i="4"/>
  <c r="W472" i="4"/>
  <c r="AC472" i="4"/>
  <c r="N473" i="4"/>
  <c r="Q473" i="4"/>
  <c r="W473" i="4"/>
  <c r="AC473" i="4"/>
  <c r="N474" i="4"/>
  <c r="Q474" i="4"/>
  <c r="W474" i="4"/>
  <c r="AC474" i="4"/>
  <c r="N475" i="4"/>
  <c r="Q475" i="4"/>
  <c r="W475" i="4"/>
  <c r="AC475" i="4"/>
  <c r="N476" i="4"/>
  <c r="Q476" i="4"/>
  <c r="W476" i="4"/>
  <c r="AC476" i="4"/>
  <c r="N477" i="4"/>
  <c r="Q477" i="4"/>
  <c r="W477" i="4"/>
  <c r="AC477" i="4"/>
  <c r="N478" i="4"/>
  <c r="Q478" i="4"/>
  <c r="W478" i="4"/>
  <c r="AC478" i="4"/>
  <c r="N479" i="4"/>
  <c r="Q479" i="4"/>
  <c r="W479" i="4"/>
  <c r="AC479" i="4"/>
  <c r="N480" i="4"/>
  <c r="Q480" i="4"/>
  <c r="W480" i="4"/>
  <c r="AC480" i="4"/>
  <c r="N481" i="4"/>
  <c r="Q481" i="4"/>
  <c r="W481" i="4"/>
  <c r="AC481" i="4"/>
  <c r="N482" i="4"/>
  <c r="Q482" i="4"/>
  <c r="W482" i="4"/>
  <c r="AC482" i="4"/>
  <c r="N483" i="4"/>
  <c r="Q483" i="4"/>
  <c r="W483" i="4"/>
  <c r="AC483" i="4"/>
  <c r="N484" i="4"/>
  <c r="Q484" i="4"/>
  <c r="W484" i="4"/>
  <c r="AC484" i="4"/>
  <c r="N485" i="4"/>
  <c r="Q485" i="4"/>
  <c r="W485" i="4"/>
  <c r="AC485" i="4"/>
  <c r="N486" i="4"/>
  <c r="Q486" i="4"/>
  <c r="W486" i="4"/>
  <c r="AC486" i="4"/>
  <c r="N487" i="4"/>
  <c r="Q487" i="4"/>
  <c r="W487" i="4"/>
  <c r="AC487" i="4"/>
  <c r="N488" i="4"/>
  <c r="Q488" i="4"/>
  <c r="W488" i="4"/>
  <c r="AC488" i="4"/>
  <c r="N489" i="4"/>
  <c r="Q489" i="4"/>
  <c r="W489" i="4"/>
  <c r="AC489" i="4"/>
  <c r="N490" i="4"/>
  <c r="Q490" i="4"/>
  <c r="W490" i="4"/>
  <c r="AC490" i="4"/>
  <c r="N491" i="4"/>
  <c r="Q491" i="4"/>
  <c r="W491" i="4"/>
  <c r="AC491" i="4"/>
  <c r="N492" i="4"/>
  <c r="Q492" i="4"/>
  <c r="W492" i="4"/>
  <c r="AC492" i="4"/>
  <c r="N493" i="4"/>
  <c r="Q493" i="4"/>
  <c r="W493" i="4"/>
  <c r="AC493" i="4"/>
  <c r="N494" i="4"/>
  <c r="Q494" i="4"/>
  <c r="W494" i="4"/>
  <c r="AC494" i="4"/>
  <c r="N495" i="4"/>
  <c r="Q495" i="4"/>
  <c r="W495" i="4"/>
  <c r="AC495" i="4"/>
  <c r="N496" i="4"/>
  <c r="Q496" i="4"/>
  <c r="W496" i="4"/>
  <c r="AC496" i="4"/>
  <c r="N497" i="4"/>
  <c r="Q497" i="4"/>
  <c r="W497" i="4"/>
  <c r="AC497" i="4"/>
  <c r="N498" i="4"/>
  <c r="Q498" i="4"/>
  <c r="W498" i="4"/>
  <c r="AC498" i="4"/>
  <c r="N499" i="4"/>
  <c r="Q499" i="4"/>
  <c r="W499" i="4"/>
  <c r="AC499" i="4"/>
  <c r="N500" i="4"/>
  <c r="Q500" i="4"/>
  <c r="W500" i="4"/>
  <c r="AC500" i="4"/>
  <c r="N501" i="4"/>
  <c r="Q501" i="4"/>
  <c r="W501" i="4"/>
  <c r="AC501" i="4"/>
  <c r="N502" i="4"/>
  <c r="Q502" i="4"/>
  <c r="W502" i="4"/>
  <c r="AC502" i="4"/>
  <c r="N503" i="4"/>
  <c r="Q503" i="4"/>
  <c r="W503" i="4"/>
  <c r="AC503" i="4"/>
  <c r="N504" i="4"/>
  <c r="Q504" i="4"/>
  <c r="W504" i="4"/>
  <c r="AC504" i="4"/>
  <c r="N505" i="4"/>
  <c r="Q505" i="4"/>
  <c r="W505" i="4"/>
  <c r="AC505" i="4"/>
  <c r="N506" i="4"/>
  <c r="Q506" i="4"/>
  <c r="W506" i="4"/>
  <c r="AC506" i="4"/>
  <c r="N507" i="4"/>
  <c r="Q507" i="4"/>
  <c r="W507" i="4"/>
  <c r="AC507" i="4"/>
  <c r="N508" i="4"/>
  <c r="Q508" i="4"/>
  <c r="W508" i="4"/>
  <c r="AC508" i="4"/>
  <c r="N509" i="4"/>
  <c r="Q509" i="4"/>
  <c r="W509" i="4"/>
  <c r="AC509" i="4"/>
  <c r="N510" i="4"/>
  <c r="Q510" i="4"/>
  <c r="W510" i="4"/>
  <c r="AC510" i="4"/>
  <c r="N511" i="4"/>
  <c r="Q511" i="4"/>
  <c r="W511" i="4"/>
  <c r="AC511" i="4"/>
  <c r="N512" i="4"/>
  <c r="Q512" i="4"/>
  <c r="W512" i="4"/>
  <c r="AC512" i="4"/>
  <c r="N513" i="4"/>
  <c r="Q513" i="4"/>
  <c r="W513" i="4"/>
  <c r="AC513" i="4"/>
  <c r="N514" i="4"/>
  <c r="Q514" i="4"/>
  <c r="W514" i="4"/>
  <c r="AC514" i="4"/>
  <c r="N515" i="4"/>
  <c r="Q515" i="4"/>
  <c r="W515" i="4"/>
  <c r="AC515" i="4"/>
  <c r="N516" i="4"/>
  <c r="Q516" i="4"/>
  <c r="W516" i="4"/>
  <c r="AC516" i="4"/>
  <c r="N517" i="4"/>
  <c r="Q517" i="4"/>
  <c r="W517" i="4"/>
  <c r="AC517" i="4"/>
  <c r="N518" i="4"/>
  <c r="Q518" i="4"/>
  <c r="W518" i="4"/>
  <c r="AC518" i="4"/>
  <c r="N519" i="4"/>
  <c r="Q519" i="4"/>
  <c r="W519" i="4"/>
  <c r="AC519" i="4"/>
  <c r="N520" i="4"/>
  <c r="Q520" i="4"/>
  <c r="W520" i="4"/>
  <c r="AC520" i="4"/>
  <c r="N521" i="4"/>
  <c r="Q521" i="4"/>
  <c r="W521" i="4"/>
  <c r="AC521" i="4"/>
  <c r="N522" i="4"/>
  <c r="Q522" i="4"/>
  <c r="W522" i="4"/>
  <c r="AC522" i="4"/>
  <c r="N523" i="4"/>
  <c r="Q523" i="4"/>
  <c r="W523" i="4"/>
  <c r="AC523" i="4"/>
  <c r="N524" i="4"/>
  <c r="Q524" i="4"/>
  <c r="W524" i="4"/>
  <c r="AC524" i="4"/>
  <c r="N525" i="4"/>
  <c r="Q525" i="4"/>
  <c r="W525" i="4"/>
  <c r="AC525" i="4"/>
  <c r="N526" i="4"/>
  <c r="Q526" i="4"/>
  <c r="W526" i="4"/>
  <c r="AC526" i="4"/>
  <c r="N527" i="4"/>
  <c r="Q527" i="4"/>
  <c r="W527" i="4"/>
  <c r="AC527" i="4"/>
  <c r="N528" i="4"/>
  <c r="Q528" i="4"/>
  <c r="W528" i="4"/>
  <c r="AC528" i="4"/>
  <c r="N529" i="4"/>
  <c r="Q529" i="4"/>
  <c r="W529" i="4"/>
  <c r="AC529" i="4"/>
  <c r="N530" i="4"/>
  <c r="Q530" i="4"/>
  <c r="W530" i="4"/>
  <c r="AC530" i="4"/>
  <c r="N531" i="4"/>
  <c r="Q531" i="4"/>
  <c r="W531" i="4"/>
  <c r="AC531" i="4"/>
  <c r="N532" i="4"/>
  <c r="Q532" i="4"/>
  <c r="W532" i="4"/>
  <c r="AC532" i="4"/>
  <c r="N533" i="4"/>
  <c r="Q533" i="4"/>
  <c r="W533" i="4"/>
  <c r="AC533" i="4"/>
  <c r="N534" i="4"/>
  <c r="Q534" i="4"/>
  <c r="W534" i="4"/>
  <c r="AC534" i="4"/>
  <c r="N535" i="4"/>
  <c r="Q535" i="4"/>
  <c r="W535" i="4"/>
  <c r="AC535" i="4"/>
  <c r="N536" i="4"/>
  <c r="Q536" i="4"/>
  <c r="W536" i="4"/>
  <c r="AC536" i="4"/>
  <c r="N537" i="4"/>
  <c r="Q537" i="4"/>
  <c r="W537" i="4"/>
  <c r="AC537" i="4"/>
  <c r="N538" i="4"/>
  <c r="Q538" i="4"/>
  <c r="W538" i="4"/>
  <c r="AC538" i="4"/>
  <c r="N539" i="4"/>
  <c r="Q539" i="4"/>
  <c r="W539" i="4"/>
  <c r="AC539" i="4"/>
  <c r="N540" i="4"/>
  <c r="Q540" i="4"/>
  <c r="W540" i="4"/>
  <c r="AC540" i="4"/>
  <c r="N541" i="4"/>
  <c r="Q541" i="4"/>
  <c r="W541" i="4"/>
  <c r="AC541" i="4"/>
  <c r="N542" i="4"/>
  <c r="Q542" i="4"/>
  <c r="W542" i="4"/>
  <c r="AC542" i="4"/>
  <c r="N543" i="4"/>
  <c r="Q543" i="4"/>
  <c r="W543" i="4"/>
  <c r="AC543" i="4"/>
  <c r="N544" i="4"/>
  <c r="Q544" i="4"/>
  <c r="W544" i="4"/>
  <c r="AC544" i="4"/>
  <c r="N545" i="4"/>
  <c r="Q545" i="4"/>
  <c r="W545" i="4"/>
  <c r="AC545" i="4"/>
  <c r="N546" i="4"/>
  <c r="Q546" i="4"/>
  <c r="W546" i="4"/>
  <c r="AC546" i="4"/>
  <c r="N547" i="4"/>
  <c r="Q547" i="4"/>
  <c r="W547" i="4"/>
  <c r="AC547" i="4"/>
  <c r="N548" i="4"/>
  <c r="Q548" i="4"/>
  <c r="W548" i="4"/>
  <c r="AC548" i="4"/>
  <c r="N549" i="4"/>
  <c r="Q549" i="4"/>
  <c r="W549" i="4"/>
  <c r="AC549" i="4"/>
  <c r="N550" i="4"/>
  <c r="Q550" i="4"/>
  <c r="W550" i="4"/>
  <c r="AC550" i="4"/>
  <c r="N551" i="4"/>
  <c r="Q551" i="4"/>
  <c r="W551" i="4"/>
  <c r="AC551" i="4"/>
  <c r="N552" i="4"/>
  <c r="Q552" i="4"/>
  <c r="W552" i="4"/>
  <c r="AC552" i="4"/>
  <c r="N553" i="4"/>
  <c r="Q553" i="4"/>
  <c r="W553" i="4"/>
  <c r="AC553" i="4"/>
  <c r="N554" i="4"/>
  <c r="Q554" i="4"/>
  <c r="W554" i="4"/>
  <c r="AC554" i="4"/>
  <c r="N555" i="4"/>
  <c r="Q555" i="4"/>
  <c r="W555" i="4"/>
  <c r="AC555" i="4"/>
  <c r="N556" i="4"/>
  <c r="Q556" i="4"/>
  <c r="W556" i="4"/>
  <c r="AC556" i="4"/>
  <c r="N557" i="4"/>
  <c r="Q557" i="4"/>
  <c r="W557" i="4"/>
  <c r="AC557" i="4"/>
  <c r="N558" i="4"/>
  <c r="Q558" i="4"/>
  <c r="W558" i="4"/>
  <c r="AC558" i="4"/>
  <c r="N559" i="4"/>
  <c r="Q559" i="4"/>
  <c r="W559" i="4"/>
  <c r="AC559" i="4"/>
  <c r="N560" i="4"/>
  <c r="Q560" i="4"/>
  <c r="W560" i="4"/>
  <c r="AC560" i="4"/>
  <c r="N561" i="4"/>
  <c r="Q561" i="4"/>
  <c r="W561" i="4"/>
  <c r="AC561" i="4"/>
  <c r="N562" i="4"/>
  <c r="Q562" i="4"/>
  <c r="W562" i="4"/>
  <c r="AC562" i="4"/>
  <c r="N563" i="4"/>
  <c r="Q563" i="4"/>
  <c r="W563" i="4"/>
  <c r="AC563" i="4"/>
  <c r="N564" i="4"/>
  <c r="Q564" i="4"/>
  <c r="W564" i="4"/>
  <c r="AC564" i="4"/>
  <c r="N565" i="4"/>
  <c r="Q565" i="4"/>
  <c r="W565" i="4"/>
  <c r="AC565" i="4"/>
  <c r="N566" i="4"/>
  <c r="Q566" i="4"/>
  <c r="W566" i="4"/>
  <c r="AC566" i="4"/>
  <c r="N567" i="4"/>
  <c r="Q567" i="4"/>
  <c r="W567" i="4"/>
  <c r="AC567" i="4"/>
  <c r="N568" i="4"/>
  <c r="Q568" i="4"/>
  <c r="W568" i="4"/>
  <c r="AC568" i="4"/>
  <c r="N569" i="4"/>
  <c r="Q569" i="4"/>
  <c r="W569" i="4"/>
  <c r="AC569" i="4"/>
  <c r="N570" i="4"/>
  <c r="Q570" i="4"/>
  <c r="W570" i="4"/>
  <c r="AC570" i="4"/>
  <c r="N571" i="4"/>
  <c r="Q571" i="4"/>
  <c r="W571" i="4"/>
  <c r="AC571" i="4"/>
  <c r="N572" i="4"/>
  <c r="Q572" i="4"/>
  <c r="W572" i="4"/>
  <c r="AC572" i="4"/>
  <c r="N573" i="4"/>
  <c r="Q573" i="4"/>
  <c r="W573" i="4"/>
  <c r="AC573" i="4"/>
  <c r="N574" i="4"/>
  <c r="Q574" i="4"/>
  <c r="W574" i="4"/>
  <c r="AC574" i="4"/>
  <c r="N575" i="4"/>
  <c r="Q575" i="4"/>
  <c r="W575" i="4"/>
  <c r="AC575" i="4"/>
  <c r="N576" i="4"/>
  <c r="Q576" i="4"/>
  <c r="W576" i="4"/>
  <c r="AC576" i="4"/>
  <c r="N577" i="4"/>
  <c r="Q577" i="4"/>
  <c r="W577" i="4"/>
  <c r="AC577" i="4"/>
  <c r="N578" i="4"/>
  <c r="Q578" i="4"/>
  <c r="W578" i="4"/>
  <c r="AC578" i="4"/>
  <c r="N579" i="4"/>
  <c r="Q579" i="4"/>
  <c r="W579" i="4"/>
  <c r="AC579" i="4"/>
  <c r="N580" i="4"/>
  <c r="Q580" i="4"/>
  <c r="W580" i="4"/>
  <c r="AC580" i="4"/>
  <c r="N581" i="4"/>
  <c r="Q581" i="4"/>
  <c r="W581" i="4"/>
  <c r="AC581" i="4"/>
  <c r="N582" i="4"/>
  <c r="Q582" i="4"/>
  <c r="W582" i="4"/>
  <c r="AC582" i="4"/>
  <c r="N583" i="4"/>
  <c r="Q583" i="4"/>
  <c r="W583" i="4"/>
  <c r="AC583" i="4"/>
  <c r="N584" i="4"/>
  <c r="Q584" i="4"/>
  <c r="W584" i="4"/>
  <c r="AC584" i="4"/>
  <c r="N585" i="4"/>
  <c r="Q585" i="4"/>
  <c r="W585" i="4"/>
  <c r="AC585" i="4"/>
  <c r="N586" i="4"/>
  <c r="Q586" i="4"/>
  <c r="W586" i="4"/>
  <c r="AC586" i="4"/>
  <c r="N587" i="4"/>
  <c r="Q587" i="4"/>
  <c r="W587" i="4"/>
  <c r="AC587" i="4"/>
  <c r="N588" i="4"/>
  <c r="Q588" i="4"/>
  <c r="W588" i="4"/>
  <c r="AC588" i="4"/>
  <c r="N589" i="4"/>
  <c r="Q589" i="4"/>
  <c r="W589" i="4"/>
  <c r="AC589" i="4"/>
  <c r="N590" i="4"/>
  <c r="Q590" i="4"/>
  <c r="W590" i="4"/>
  <c r="AC590" i="4"/>
  <c r="N591" i="4"/>
  <c r="Q591" i="4"/>
  <c r="W591" i="4"/>
  <c r="AC591" i="4"/>
  <c r="N592" i="4"/>
  <c r="Q592" i="4"/>
  <c r="W592" i="4"/>
  <c r="AC592" i="4"/>
  <c r="N593" i="4"/>
  <c r="Q593" i="4"/>
  <c r="W593" i="4"/>
  <c r="AC593" i="4"/>
  <c r="N594" i="4"/>
  <c r="Q594" i="4"/>
  <c r="W594" i="4"/>
  <c r="AC594" i="4"/>
  <c r="N595" i="4"/>
  <c r="Q595" i="4"/>
  <c r="W595" i="4"/>
  <c r="AC595" i="4"/>
  <c r="N596" i="4"/>
  <c r="Q596" i="4"/>
  <c r="W596" i="4"/>
  <c r="AC596" i="4"/>
  <c r="N597" i="4"/>
  <c r="Q597" i="4"/>
  <c r="W597" i="4"/>
  <c r="AC597" i="4"/>
  <c r="N598" i="4"/>
  <c r="Q598" i="4"/>
  <c r="W598" i="4"/>
  <c r="AC598" i="4"/>
  <c r="N599" i="4"/>
  <c r="Q599" i="4"/>
  <c r="W599" i="4"/>
  <c r="AC599" i="4"/>
  <c r="N600" i="4"/>
  <c r="Q600" i="4"/>
  <c r="W600" i="4"/>
  <c r="AC600" i="4"/>
  <c r="N601" i="4"/>
  <c r="Q601" i="4"/>
  <c r="W601" i="4"/>
  <c r="AC601" i="4"/>
  <c r="N602" i="4"/>
  <c r="Q602" i="4"/>
  <c r="W602" i="4"/>
  <c r="AC602" i="4"/>
  <c r="N603" i="4"/>
  <c r="Q603" i="4"/>
  <c r="W603" i="4"/>
  <c r="AC603" i="4"/>
  <c r="N604" i="4"/>
  <c r="Q604" i="4"/>
  <c r="W604" i="4"/>
  <c r="AC604" i="4"/>
  <c r="A18" i="6"/>
  <c r="AE5"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 r="H6" i="4"/>
  <c r="H7" i="4"/>
  <c r="H8" i="4"/>
  <c r="H9" i="4"/>
  <c r="H10" i="4"/>
  <c r="H11" i="4"/>
  <c r="H12" i="4"/>
  <c r="H13" i="4"/>
  <c r="H14" i="4"/>
  <c r="H15" i="4"/>
  <c r="H16" i="4"/>
  <c r="H17" i="4"/>
  <c r="H5" i="4"/>
  <c r="C15" i="6"/>
  <c r="B15" i="6"/>
  <c r="A15" i="6"/>
  <c r="AE604" i="4"/>
  <c r="AD604" i="4"/>
  <c r="M604" i="4"/>
  <c r="A604" i="4"/>
  <c r="AE603" i="4"/>
  <c r="AD603" i="4"/>
  <c r="A603" i="4"/>
  <c r="AE602" i="4"/>
  <c r="AD602" i="4"/>
  <c r="A602" i="4"/>
  <c r="AE601" i="4"/>
  <c r="AD601" i="4"/>
  <c r="A601" i="4"/>
  <c r="AE600" i="4"/>
  <c r="AD600" i="4"/>
  <c r="A600" i="4"/>
  <c r="AE599" i="4"/>
  <c r="AD599" i="4"/>
  <c r="A599" i="4"/>
  <c r="AE598" i="4"/>
  <c r="AD598" i="4"/>
  <c r="A598" i="4"/>
  <c r="AE597" i="4"/>
  <c r="AD597" i="4"/>
  <c r="M597" i="4"/>
  <c r="A597" i="4"/>
  <c r="AE596" i="4"/>
  <c r="AD596" i="4"/>
  <c r="A596" i="4"/>
  <c r="AE595" i="4"/>
  <c r="AD595" i="4"/>
  <c r="A595" i="4"/>
  <c r="AE594" i="4"/>
  <c r="AD594" i="4"/>
  <c r="A594" i="4"/>
  <c r="AE593" i="4"/>
  <c r="AD593" i="4"/>
  <c r="A593" i="4"/>
  <c r="AE592" i="4"/>
  <c r="AD592" i="4"/>
  <c r="A592" i="4"/>
  <c r="AE591" i="4"/>
  <c r="AD591" i="4"/>
  <c r="A591" i="4"/>
  <c r="AE590" i="4"/>
  <c r="AD590" i="4"/>
  <c r="A590" i="4"/>
  <c r="AE589" i="4"/>
  <c r="AD589" i="4"/>
  <c r="A589" i="4"/>
  <c r="AE588" i="4"/>
  <c r="AD588" i="4"/>
  <c r="A588" i="4"/>
  <c r="AE587" i="4"/>
  <c r="AD587" i="4"/>
  <c r="A587" i="4"/>
  <c r="AE586" i="4"/>
  <c r="AD586" i="4"/>
  <c r="A586" i="4"/>
  <c r="AE585" i="4"/>
  <c r="AD585" i="4"/>
  <c r="M585" i="4"/>
  <c r="A585" i="4"/>
  <c r="AE584" i="4"/>
  <c r="AD584" i="4"/>
  <c r="A584" i="4"/>
  <c r="AE583" i="4"/>
  <c r="AD583" i="4"/>
  <c r="A583" i="4"/>
  <c r="AE582" i="4"/>
  <c r="AD582" i="4"/>
  <c r="A582" i="4"/>
  <c r="AE581" i="4"/>
  <c r="AD581" i="4"/>
  <c r="M581" i="4"/>
  <c r="A581" i="4"/>
  <c r="AE580" i="4"/>
  <c r="AD580" i="4"/>
  <c r="A580" i="4"/>
  <c r="AE579" i="4"/>
  <c r="AD579" i="4"/>
  <c r="P579" i="4"/>
  <c r="M579" i="4"/>
  <c r="A579" i="4"/>
  <c r="AE578" i="4"/>
  <c r="AD578" i="4"/>
  <c r="A578" i="4"/>
  <c r="AE577" i="4"/>
  <c r="AD577" i="4"/>
  <c r="A577" i="4"/>
  <c r="AE576" i="4"/>
  <c r="AD576" i="4"/>
  <c r="M576" i="4"/>
  <c r="A576" i="4"/>
  <c r="AE575" i="4"/>
  <c r="AD575" i="4"/>
  <c r="A575" i="4"/>
  <c r="AE574" i="4"/>
  <c r="AD574" i="4"/>
  <c r="M574" i="4"/>
  <c r="A574" i="4"/>
  <c r="AE573" i="4"/>
  <c r="AD573" i="4"/>
  <c r="A573" i="4"/>
  <c r="AE572" i="4"/>
  <c r="AD572" i="4"/>
  <c r="A572" i="4"/>
  <c r="AE571" i="4"/>
  <c r="AD571" i="4"/>
  <c r="M571" i="4"/>
  <c r="A571" i="4"/>
  <c r="AE570" i="4"/>
  <c r="AD570" i="4"/>
  <c r="A570" i="4"/>
  <c r="AE569" i="4"/>
  <c r="AD569" i="4"/>
  <c r="M569" i="4"/>
  <c r="A569" i="4"/>
  <c r="AE568" i="4"/>
  <c r="AD568" i="4"/>
  <c r="A568" i="4"/>
  <c r="AE567" i="4"/>
  <c r="AD567" i="4"/>
  <c r="M567" i="4"/>
  <c r="A567" i="4"/>
  <c r="AE566" i="4"/>
  <c r="AD566" i="4"/>
  <c r="A566" i="4"/>
  <c r="AE565" i="4"/>
  <c r="AD565" i="4"/>
  <c r="M565" i="4"/>
  <c r="A565" i="4"/>
  <c r="AE564" i="4"/>
  <c r="AD564" i="4"/>
  <c r="A564" i="4"/>
  <c r="AE563" i="4"/>
  <c r="AD563" i="4"/>
  <c r="M563" i="4"/>
  <c r="A563" i="4"/>
  <c r="AE562" i="4"/>
  <c r="AD562" i="4"/>
  <c r="M562" i="4"/>
  <c r="A562" i="4"/>
  <c r="AE561" i="4"/>
  <c r="AD561" i="4"/>
  <c r="A561" i="4"/>
  <c r="AE560" i="4"/>
  <c r="AD560" i="4"/>
  <c r="A560" i="4"/>
  <c r="AE559" i="4"/>
  <c r="AD559" i="4"/>
  <c r="M559" i="4"/>
  <c r="A559" i="4"/>
  <c r="AE558" i="4"/>
  <c r="AD558" i="4"/>
  <c r="A558" i="4"/>
  <c r="AE557" i="4"/>
  <c r="AD557" i="4"/>
  <c r="M557" i="4"/>
  <c r="A557" i="4"/>
  <c r="AE556" i="4"/>
  <c r="AD556" i="4"/>
  <c r="A556" i="4"/>
  <c r="AE555" i="4"/>
  <c r="AD555" i="4"/>
  <c r="A555" i="4"/>
  <c r="AE554" i="4"/>
  <c r="AD554" i="4"/>
  <c r="M554" i="4"/>
  <c r="A554" i="4"/>
  <c r="AE553" i="4"/>
  <c r="AD553" i="4"/>
  <c r="A553" i="4"/>
  <c r="AE552" i="4"/>
  <c r="AD552" i="4"/>
  <c r="A552" i="4"/>
  <c r="AE551" i="4"/>
  <c r="AD551" i="4"/>
  <c r="M551" i="4"/>
  <c r="A551" i="4"/>
  <c r="AE550" i="4"/>
  <c r="AD550" i="4"/>
  <c r="A550" i="4"/>
  <c r="AE549" i="4"/>
  <c r="AD549" i="4"/>
  <c r="A549" i="4"/>
  <c r="AE548" i="4"/>
  <c r="AD548" i="4"/>
  <c r="M548" i="4"/>
  <c r="A548" i="4"/>
  <c r="AE547" i="4"/>
  <c r="AD547" i="4"/>
  <c r="M547" i="4"/>
  <c r="A547" i="4"/>
  <c r="AE546" i="4"/>
  <c r="AD546" i="4"/>
  <c r="M546" i="4"/>
  <c r="A546" i="4"/>
  <c r="AE545" i="4"/>
  <c r="AD545" i="4"/>
  <c r="M545" i="4"/>
  <c r="A545" i="4"/>
  <c r="AE544" i="4"/>
  <c r="AD544" i="4"/>
  <c r="M544" i="4"/>
  <c r="A544" i="4"/>
  <c r="AE543" i="4"/>
  <c r="AD543" i="4"/>
  <c r="A543" i="4"/>
  <c r="AE542" i="4"/>
  <c r="AD542" i="4"/>
  <c r="M542" i="4"/>
  <c r="A542" i="4"/>
  <c r="AE541" i="4"/>
  <c r="AD541" i="4"/>
  <c r="A541" i="4"/>
  <c r="AE540" i="4"/>
  <c r="AD540" i="4"/>
  <c r="A540" i="4"/>
  <c r="AE539" i="4"/>
  <c r="AD539" i="4"/>
  <c r="M539" i="4"/>
  <c r="A539" i="4"/>
  <c r="AE538" i="4"/>
  <c r="AD538" i="4"/>
  <c r="A538" i="4"/>
  <c r="AE537" i="4"/>
  <c r="AD537" i="4"/>
  <c r="M537" i="4"/>
  <c r="A537" i="4"/>
  <c r="AE536" i="4"/>
  <c r="AD536" i="4"/>
  <c r="A536" i="4"/>
  <c r="AE535" i="4"/>
  <c r="AD535" i="4"/>
  <c r="M535" i="4"/>
  <c r="A535" i="4"/>
  <c r="AE534" i="4"/>
  <c r="AD534" i="4"/>
  <c r="M534" i="4"/>
  <c r="A534" i="4"/>
  <c r="AE533" i="4"/>
  <c r="AD533" i="4"/>
  <c r="M533" i="4"/>
  <c r="A533" i="4"/>
  <c r="AE532" i="4"/>
  <c r="AD532" i="4"/>
  <c r="A532" i="4"/>
  <c r="AE531" i="4"/>
  <c r="AD531" i="4"/>
  <c r="M531" i="4"/>
  <c r="A531" i="4"/>
  <c r="AE530" i="4"/>
  <c r="AD530" i="4"/>
  <c r="M530" i="4"/>
  <c r="A530" i="4"/>
  <c r="AE529" i="4"/>
  <c r="AD529" i="4"/>
  <c r="M529" i="4"/>
  <c r="A529" i="4"/>
  <c r="AE528" i="4"/>
  <c r="AD528" i="4"/>
  <c r="A528" i="4"/>
  <c r="AE527" i="4"/>
  <c r="AD527" i="4"/>
  <c r="P527" i="4"/>
  <c r="A527" i="4"/>
  <c r="AE526" i="4"/>
  <c r="AD526" i="4"/>
  <c r="A526" i="4"/>
  <c r="AE525" i="4"/>
  <c r="AD525" i="4"/>
  <c r="M525" i="4"/>
  <c r="A525" i="4"/>
  <c r="AE524" i="4"/>
  <c r="AD524" i="4"/>
  <c r="M524" i="4"/>
  <c r="A524" i="4"/>
  <c r="AE523" i="4"/>
  <c r="AD523" i="4"/>
  <c r="A523" i="4"/>
  <c r="AE522" i="4"/>
  <c r="AD522" i="4"/>
  <c r="M522" i="4"/>
  <c r="A522" i="4"/>
  <c r="AE521" i="4"/>
  <c r="AD521" i="4"/>
  <c r="M521" i="4"/>
  <c r="A521" i="4"/>
  <c r="AE520" i="4"/>
  <c r="AD520" i="4"/>
  <c r="A520" i="4"/>
  <c r="AE519" i="4"/>
  <c r="AD519" i="4"/>
  <c r="M519" i="4"/>
  <c r="A519" i="4"/>
  <c r="AE518" i="4"/>
  <c r="AD518" i="4"/>
  <c r="A518" i="4"/>
  <c r="AE517" i="4"/>
  <c r="AD517" i="4"/>
  <c r="M517" i="4"/>
  <c r="A517" i="4"/>
  <c r="AE516" i="4"/>
  <c r="AD516" i="4"/>
  <c r="A516" i="4"/>
  <c r="AE515" i="4"/>
  <c r="AD515" i="4"/>
  <c r="A515" i="4"/>
  <c r="AE514" i="4"/>
  <c r="AD514" i="4"/>
  <c r="M514" i="4"/>
  <c r="A514" i="4"/>
  <c r="AE513" i="4"/>
  <c r="AD513" i="4"/>
  <c r="M513" i="4"/>
  <c r="A513" i="4"/>
  <c r="AE512" i="4"/>
  <c r="AD512" i="4"/>
  <c r="A512" i="4"/>
  <c r="AE511" i="4"/>
  <c r="AD511" i="4"/>
  <c r="M511" i="4"/>
  <c r="A511" i="4"/>
  <c r="AE510" i="4"/>
  <c r="AD510" i="4"/>
  <c r="M510" i="4"/>
  <c r="A510" i="4"/>
  <c r="AE509" i="4"/>
  <c r="AD509" i="4"/>
  <c r="A509" i="4"/>
  <c r="AE508" i="4"/>
  <c r="AD508" i="4"/>
  <c r="M508" i="4"/>
  <c r="A508" i="4"/>
  <c r="AE507" i="4"/>
  <c r="AD507" i="4"/>
  <c r="M507" i="4"/>
  <c r="A507" i="4"/>
  <c r="AE506" i="4"/>
  <c r="AD506" i="4"/>
  <c r="A506" i="4"/>
  <c r="AE505" i="4"/>
  <c r="AD505" i="4"/>
  <c r="M505" i="4"/>
  <c r="A505" i="4"/>
  <c r="AE504" i="4"/>
  <c r="AD504" i="4"/>
  <c r="P504" i="4"/>
  <c r="A504" i="4"/>
  <c r="AE503" i="4"/>
  <c r="AD503" i="4"/>
  <c r="M503" i="4"/>
  <c r="A503" i="4"/>
  <c r="AE502" i="4"/>
  <c r="AD502" i="4"/>
  <c r="A502" i="4"/>
  <c r="AE501" i="4"/>
  <c r="AD501" i="4"/>
  <c r="A501" i="4"/>
  <c r="AE500" i="4"/>
  <c r="AD500" i="4"/>
  <c r="M500" i="4"/>
  <c r="A500" i="4"/>
  <c r="AE499" i="4"/>
  <c r="AD499" i="4"/>
  <c r="M499" i="4"/>
  <c r="A499" i="4"/>
  <c r="AE498" i="4"/>
  <c r="AD498" i="4"/>
  <c r="A498" i="4"/>
  <c r="AE497" i="4"/>
  <c r="AD497" i="4"/>
  <c r="M497" i="4"/>
  <c r="A497" i="4"/>
  <c r="AE496" i="4"/>
  <c r="AD496" i="4"/>
  <c r="M496" i="4"/>
  <c r="A496" i="4"/>
  <c r="AE495" i="4"/>
  <c r="AD495" i="4"/>
  <c r="A495" i="4"/>
  <c r="AE494" i="4"/>
  <c r="AD494" i="4"/>
  <c r="A494" i="4"/>
  <c r="AE493" i="4"/>
  <c r="AD493" i="4"/>
  <c r="M493" i="4"/>
  <c r="A493" i="4"/>
  <c r="AE492" i="4"/>
  <c r="AD492" i="4"/>
  <c r="A492" i="4"/>
  <c r="AE491" i="4"/>
  <c r="AD491" i="4"/>
  <c r="M491" i="4"/>
  <c r="A491" i="4"/>
  <c r="AE490" i="4"/>
  <c r="AD490" i="4"/>
  <c r="A490" i="4"/>
  <c r="AE489" i="4"/>
  <c r="AD489" i="4"/>
  <c r="A489" i="4"/>
  <c r="AE488" i="4"/>
  <c r="AD488" i="4"/>
  <c r="M488" i="4"/>
  <c r="A488" i="4"/>
  <c r="AE487" i="4"/>
  <c r="AD487" i="4"/>
  <c r="M487" i="4"/>
  <c r="A487" i="4"/>
  <c r="AE486" i="4"/>
  <c r="AD486" i="4"/>
  <c r="A486" i="4"/>
  <c r="AE485" i="4"/>
  <c r="AD485" i="4"/>
  <c r="M485" i="4"/>
  <c r="A485" i="4"/>
  <c r="AE484" i="4"/>
  <c r="AD484" i="4"/>
  <c r="M484" i="4"/>
  <c r="A484" i="4"/>
  <c r="AE483" i="4"/>
  <c r="AD483" i="4"/>
  <c r="A483" i="4"/>
  <c r="AE482" i="4"/>
  <c r="AD482" i="4"/>
  <c r="M482" i="4"/>
  <c r="A482" i="4"/>
  <c r="AE481" i="4"/>
  <c r="AD481" i="4"/>
  <c r="M481" i="4"/>
  <c r="A481" i="4"/>
  <c r="AE480" i="4"/>
  <c r="AD480" i="4"/>
  <c r="M480" i="4"/>
  <c r="A480" i="4"/>
  <c r="AE479" i="4"/>
  <c r="AD479" i="4"/>
  <c r="M479" i="4"/>
  <c r="A479" i="4"/>
  <c r="AE478" i="4"/>
  <c r="AD478" i="4"/>
  <c r="A478" i="4"/>
  <c r="AE477" i="4"/>
  <c r="AD477" i="4"/>
  <c r="M477" i="4"/>
  <c r="A477" i="4"/>
  <c r="AE476" i="4"/>
  <c r="AD476" i="4"/>
  <c r="M476" i="4"/>
  <c r="A476" i="4"/>
  <c r="AE475" i="4"/>
  <c r="AD475" i="4"/>
  <c r="A475" i="4"/>
  <c r="AE474" i="4"/>
  <c r="AD474" i="4"/>
  <c r="A474" i="4"/>
  <c r="AE473" i="4"/>
  <c r="AD473" i="4"/>
  <c r="A473" i="4"/>
  <c r="AE472" i="4"/>
  <c r="AD472" i="4"/>
  <c r="A472" i="4"/>
  <c r="AE471" i="4"/>
  <c r="AD471" i="4"/>
  <c r="M471" i="4"/>
  <c r="A471" i="4"/>
  <c r="AE470" i="4"/>
  <c r="AD470" i="4"/>
  <c r="A470" i="4"/>
  <c r="AE469" i="4"/>
  <c r="AD469" i="4"/>
  <c r="A469" i="4"/>
  <c r="AE468" i="4"/>
  <c r="AD468" i="4"/>
  <c r="M468" i="4"/>
  <c r="A468" i="4"/>
  <c r="AE467" i="4"/>
  <c r="AD467" i="4"/>
  <c r="A467" i="4"/>
  <c r="AE466" i="4"/>
  <c r="AD466" i="4"/>
  <c r="M466" i="4"/>
  <c r="A466" i="4"/>
  <c r="AE465" i="4"/>
  <c r="AD465" i="4"/>
  <c r="M465" i="4"/>
  <c r="A465" i="4"/>
  <c r="AE464" i="4"/>
  <c r="AD464" i="4"/>
  <c r="A464" i="4"/>
  <c r="AE463" i="4"/>
  <c r="AD463" i="4"/>
  <c r="M463" i="4"/>
  <c r="A463" i="4"/>
  <c r="AE462" i="4"/>
  <c r="AD462" i="4"/>
  <c r="A462" i="4"/>
  <c r="AE461" i="4"/>
  <c r="AD461" i="4"/>
  <c r="M461" i="4"/>
  <c r="A461" i="4"/>
  <c r="AE460" i="4"/>
  <c r="AD460" i="4"/>
  <c r="M460" i="4"/>
  <c r="A460" i="4"/>
  <c r="AE459" i="4"/>
  <c r="AD459" i="4"/>
  <c r="A459" i="4"/>
  <c r="AE458" i="4"/>
  <c r="AD458" i="4"/>
  <c r="M458" i="4"/>
  <c r="A458" i="4"/>
  <c r="AE457" i="4"/>
  <c r="AD457" i="4"/>
  <c r="A457" i="4"/>
  <c r="AE456" i="4"/>
  <c r="AD456" i="4"/>
  <c r="M456" i="4"/>
  <c r="A456" i="4"/>
  <c r="AE455" i="4"/>
  <c r="AD455" i="4"/>
  <c r="M455" i="4"/>
  <c r="A455" i="4"/>
  <c r="AE454" i="4"/>
  <c r="AD454" i="4"/>
  <c r="M454" i="4"/>
  <c r="A454" i="4"/>
  <c r="AE453" i="4"/>
  <c r="AD453" i="4"/>
  <c r="A453" i="4"/>
  <c r="AE452" i="4"/>
  <c r="AD452" i="4"/>
  <c r="A452" i="4"/>
  <c r="AE451" i="4"/>
  <c r="AD451" i="4"/>
  <c r="A451" i="4"/>
  <c r="AE450" i="4"/>
  <c r="AD450" i="4"/>
  <c r="A450" i="4"/>
  <c r="AE449" i="4"/>
  <c r="AD449" i="4"/>
  <c r="M449" i="4"/>
  <c r="A449" i="4"/>
  <c r="AE448" i="4"/>
  <c r="AD448" i="4"/>
  <c r="A448" i="4"/>
  <c r="AE447" i="4"/>
  <c r="AD447" i="4"/>
  <c r="A447" i="4"/>
  <c r="AE446" i="4"/>
  <c r="AD446" i="4"/>
  <c r="A446" i="4"/>
  <c r="AE445" i="4"/>
  <c r="AD445" i="4"/>
  <c r="M445" i="4"/>
  <c r="A445" i="4"/>
  <c r="AE444" i="4"/>
  <c r="AD444" i="4"/>
  <c r="A444" i="4"/>
  <c r="AE443" i="4"/>
  <c r="AD443" i="4"/>
  <c r="A443" i="4"/>
  <c r="AE442" i="4"/>
  <c r="AD442" i="4"/>
  <c r="A442" i="4"/>
  <c r="AE441" i="4"/>
  <c r="AD441" i="4"/>
  <c r="A441" i="4"/>
  <c r="AM441" i="4"/>
  <c r="AE440" i="4"/>
  <c r="AD440" i="4"/>
  <c r="A440" i="4"/>
  <c r="AE439" i="4"/>
  <c r="AD439" i="4"/>
  <c r="A439" i="4"/>
  <c r="AE438" i="4"/>
  <c r="AD438" i="4"/>
  <c r="A438" i="4"/>
  <c r="AE437" i="4"/>
  <c r="AD437" i="4"/>
  <c r="P437" i="4"/>
  <c r="M437" i="4"/>
  <c r="A437" i="4"/>
  <c r="AE436" i="4"/>
  <c r="AD436" i="4"/>
  <c r="A436" i="4"/>
  <c r="AE435" i="4"/>
  <c r="AD435" i="4"/>
  <c r="M435" i="4"/>
  <c r="A435" i="4"/>
  <c r="AE434" i="4"/>
  <c r="AD434" i="4"/>
  <c r="A434" i="4"/>
  <c r="AE433" i="4"/>
  <c r="AD433" i="4"/>
  <c r="A433" i="4"/>
  <c r="AE432" i="4"/>
  <c r="AD432" i="4"/>
  <c r="M432" i="4"/>
  <c r="A432" i="4"/>
  <c r="AE431" i="4"/>
  <c r="AD431" i="4"/>
  <c r="A431" i="4"/>
  <c r="AE430" i="4"/>
  <c r="AD430" i="4"/>
  <c r="A430" i="4"/>
  <c r="AE429" i="4"/>
  <c r="AD429" i="4"/>
  <c r="M429" i="4"/>
  <c r="A429" i="4"/>
  <c r="AE428" i="4"/>
  <c r="AD428" i="4"/>
  <c r="A428" i="4"/>
  <c r="AE427" i="4"/>
  <c r="AD427" i="4"/>
  <c r="A427" i="4"/>
  <c r="AE426" i="4"/>
  <c r="AD426" i="4"/>
  <c r="A426" i="4"/>
  <c r="AE425" i="4"/>
  <c r="AD425" i="4"/>
  <c r="M425" i="4"/>
  <c r="A425" i="4"/>
  <c r="AE424" i="4"/>
  <c r="AD424" i="4"/>
  <c r="M424" i="4"/>
  <c r="A424" i="4"/>
  <c r="AE423" i="4"/>
  <c r="AD423" i="4"/>
  <c r="A423" i="4"/>
  <c r="AE422" i="4"/>
  <c r="AD422" i="4"/>
  <c r="A422" i="4"/>
  <c r="AE421" i="4"/>
  <c r="AD421" i="4"/>
  <c r="M421" i="4"/>
  <c r="A421" i="4"/>
  <c r="AE420" i="4"/>
  <c r="AD420" i="4"/>
  <c r="A420" i="4"/>
  <c r="AE419" i="4"/>
  <c r="AD419" i="4"/>
  <c r="A419" i="4"/>
  <c r="AE418" i="4"/>
  <c r="AD418" i="4"/>
  <c r="A418" i="4"/>
  <c r="AE417" i="4"/>
  <c r="AD417" i="4"/>
  <c r="A417" i="4"/>
  <c r="AE416" i="4"/>
  <c r="AD416" i="4"/>
  <c r="A416" i="4"/>
  <c r="AE415" i="4"/>
  <c r="AD415" i="4"/>
  <c r="M415" i="4"/>
  <c r="A415" i="4"/>
  <c r="AE414" i="4"/>
  <c r="AD414" i="4"/>
  <c r="M414" i="4"/>
  <c r="A414" i="4"/>
  <c r="AE413" i="4"/>
  <c r="AD413" i="4"/>
  <c r="A413" i="4"/>
  <c r="AE412" i="4"/>
  <c r="AD412" i="4"/>
  <c r="P412" i="4"/>
  <c r="M412" i="4"/>
  <c r="A412" i="4"/>
  <c r="AE411" i="4"/>
  <c r="AD411" i="4"/>
  <c r="M411" i="4"/>
  <c r="A411" i="4"/>
  <c r="AE410" i="4"/>
  <c r="AD410" i="4"/>
  <c r="A410" i="4"/>
  <c r="AE409" i="4"/>
  <c r="AD409" i="4"/>
  <c r="M409" i="4"/>
  <c r="A409" i="4"/>
  <c r="AE408" i="4"/>
  <c r="AD408" i="4"/>
  <c r="A408" i="4"/>
  <c r="AE407" i="4"/>
  <c r="AD407" i="4"/>
  <c r="A407" i="4"/>
  <c r="AE406" i="4"/>
  <c r="AD406" i="4"/>
  <c r="M406" i="4"/>
  <c r="A406" i="4"/>
  <c r="AE405" i="4"/>
  <c r="AD405" i="4"/>
  <c r="A405" i="4"/>
  <c r="AE404" i="4"/>
  <c r="AD404" i="4"/>
  <c r="A404" i="4"/>
  <c r="AE403" i="4"/>
  <c r="AD403" i="4"/>
  <c r="M403" i="4"/>
  <c r="A403" i="4"/>
  <c r="AE402" i="4"/>
  <c r="AD402" i="4"/>
  <c r="M402" i="4"/>
  <c r="A402" i="4"/>
  <c r="AE401" i="4"/>
  <c r="AD401" i="4"/>
  <c r="A401" i="4"/>
  <c r="AE400" i="4"/>
  <c r="AD400" i="4"/>
  <c r="M400" i="4"/>
  <c r="A400" i="4"/>
  <c r="AE399" i="4"/>
  <c r="AD399" i="4"/>
  <c r="A399" i="4"/>
  <c r="AE398" i="4"/>
  <c r="AD398" i="4"/>
  <c r="A398" i="4"/>
  <c r="AE397" i="4"/>
  <c r="AD397" i="4"/>
  <c r="P397" i="4"/>
  <c r="M397" i="4"/>
  <c r="A397" i="4"/>
  <c r="AE396" i="4"/>
  <c r="AD396" i="4"/>
  <c r="M396" i="4"/>
  <c r="A396" i="4"/>
  <c r="AE395" i="4"/>
  <c r="AD395" i="4"/>
  <c r="A395" i="4"/>
  <c r="AE394" i="4"/>
  <c r="AD394" i="4"/>
  <c r="A394" i="4"/>
  <c r="AE393" i="4"/>
  <c r="AD393" i="4"/>
  <c r="A393" i="4"/>
  <c r="AE392" i="4"/>
  <c r="AD392" i="4"/>
  <c r="M392" i="4"/>
  <c r="A392" i="4"/>
  <c r="AE391" i="4"/>
  <c r="AD391" i="4"/>
  <c r="M391" i="4"/>
  <c r="A391" i="4"/>
  <c r="AE390" i="4"/>
  <c r="AD390" i="4"/>
  <c r="A390" i="4"/>
  <c r="AE389" i="4"/>
  <c r="AD389" i="4"/>
  <c r="A389" i="4"/>
  <c r="AE388" i="4"/>
  <c r="AD388" i="4"/>
  <c r="A388" i="4"/>
  <c r="AE387" i="4"/>
  <c r="AD387" i="4"/>
  <c r="A387" i="4"/>
  <c r="AE386" i="4"/>
  <c r="AD386" i="4"/>
  <c r="A386" i="4"/>
  <c r="AE385" i="4"/>
  <c r="AD385" i="4"/>
  <c r="A385" i="4"/>
  <c r="AE384" i="4"/>
  <c r="AD384" i="4"/>
  <c r="A384" i="4"/>
  <c r="AE383" i="4"/>
  <c r="AD383" i="4"/>
  <c r="A383" i="4"/>
  <c r="AE382" i="4"/>
  <c r="AD382" i="4"/>
  <c r="M382" i="4"/>
  <c r="A382" i="4"/>
  <c r="AE381" i="4"/>
  <c r="AD381" i="4"/>
  <c r="A381" i="4"/>
  <c r="AE380" i="4"/>
  <c r="AD380" i="4"/>
  <c r="M380" i="4"/>
  <c r="A380" i="4"/>
  <c r="AE379" i="4"/>
  <c r="AD379" i="4"/>
  <c r="A379" i="4"/>
  <c r="AE378" i="4"/>
  <c r="AD378" i="4"/>
  <c r="M378" i="4"/>
  <c r="A378" i="4"/>
  <c r="AE377" i="4"/>
  <c r="AD377" i="4"/>
  <c r="M377" i="4"/>
  <c r="A377" i="4"/>
  <c r="AE376" i="4"/>
  <c r="AD376" i="4"/>
  <c r="A376" i="4"/>
  <c r="AE375" i="4"/>
  <c r="AD375" i="4"/>
  <c r="A375" i="4"/>
  <c r="AE374" i="4"/>
  <c r="AD374" i="4"/>
  <c r="M374" i="4"/>
  <c r="A374" i="4"/>
  <c r="AE373" i="4"/>
  <c r="AD373" i="4"/>
  <c r="A373" i="4"/>
  <c r="AE372" i="4"/>
  <c r="AD372" i="4"/>
  <c r="A372" i="4"/>
  <c r="AE371" i="4"/>
  <c r="AD371" i="4"/>
  <c r="M371" i="4"/>
  <c r="A371" i="4"/>
  <c r="AE370" i="4"/>
  <c r="AD370" i="4"/>
  <c r="A370" i="4"/>
  <c r="AE369" i="4"/>
  <c r="AD369" i="4"/>
  <c r="M369" i="4"/>
  <c r="A369" i="4"/>
  <c r="AE368" i="4"/>
  <c r="AD368" i="4"/>
  <c r="M368" i="4"/>
  <c r="A368" i="4"/>
  <c r="AE367" i="4"/>
  <c r="AD367" i="4"/>
  <c r="M367" i="4"/>
  <c r="A367" i="4"/>
  <c r="AE366" i="4"/>
  <c r="AD366" i="4"/>
  <c r="A366" i="4"/>
  <c r="AE365" i="4"/>
  <c r="AD365" i="4"/>
  <c r="AB365" i="4"/>
  <c r="V365" i="4"/>
  <c r="T365" i="4"/>
  <c r="S365" i="4"/>
  <c r="A365" i="4"/>
  <c r="AE364" i="4"/>
  <c r="AD364" i="4"/>
  <c r="A364" i="4"/>
  <c r="AE363" i="4"/>
  <c r="AD363" i="4"/>
  <c r="A363" i="4"/>
  <c r="AE362" i="4"/>
  <c r="AD362" i="4"/>
  <c r="A362" i="4"/>
  <c r="AE361" i="4"/>
  <c r="AD361" i="4"/>
  <c r="A361" i="4"/>
  <c r="AE360" i="4"/>
  <c r="AD360" i="4"/>
  <c r="A360" i="4"/>
  <c r="AE359" i="4"/>
  <c r="AD359" i="4"/>
  <c r="A359" i="4"/>
  <c r="AE358" i="4"/>
  <c r="AD358" i="4"/>
  <c r="A358" i="4"/>
  <c r="AE357" i="4"/>
  <c r="AD357" i="4"/>
  <c r="A357" i="4"/>
  <c r="AE356" i="4"/>
  <c r="AD356" i="4"/>
  <c r="A356" i="4"/>
  <c r="AE355" i="4"/>
  <c r="AD355" i="4"/>
  <c r="A355" i="4"/>
  <c r="AE354" i="4"/>
  <c r="AD354" i="4"/>
  <c r="A354" i="4"/>
  <c r="AE353" i="4"/>
  <c r="AD353" i="4"/>
  <c r="A353" i="4"/>
  <c r="AE352" i="4"/>
  <c r="AD352" i="4"/>
  <c r="A352" i="4"/>
  <c r="AE351" i="4"/>
  <c r="AD351" i="4"/>
  <c r="A351" i="4"/>
  <c r="AE350" i="4"/>
  <c r="AD350" i="4"/>
  <c r="A350" i="4"/>
  <c r="AE349" i="4"/>
  <c r="AD349" i="4"/>
  <c r="A349" i="4"/>
  <c r="AE348" i="4"/>
  <c r="AD348" i="4"/>
  <c r="A348" i="4"/>
  <c r="AE347" i="4"/>
  <c r="AD347" i="4"/>
  <c r="A347" i="4"/>
  <c r="AE346" i="4"/>
  <c r="AD346" i="4"/>
  <c r="A346" i="4"/>
  <c r="AE345" i="4"/>
  <c r="AD345" i="4"/>
  <c r="A345" i="4"/>
  <c r="AE344" i="4"/>
  <c r="AD344" i="4"/>
  <c r="A344" i="4"/>
  <c r="AE343" i="4"/>
  <c r="AD343" i="4"/>
  <c r="A343" i="4"/>
  <c r="AE342" i="4"/>
  <c r="AD342" i="4"/>
  <c r="A342" i="4"/>
  <c r="AE341" i="4"/>
  <c r="AD341" i="4"/>
  <c r="A341" i="4"/>
  <c r="AE340" i="4"/>
  <c r="AD340" i="4"/>
  <c r="A340" i="4"/>
  <c r="AE339" i="4"/>
  <c r="AD339" i="4"/>
  <c r="A339" i="4"/>
  <c r="AE338" i="4"/>
  <c r="AD338" i="4"/>
  <c r="A338" i="4"/>
  <c r="AE337" i="4"/>
  <c r="AD337" i="4"/>
  <c r="A337" i="4"/>
  <c r="AE336" i="4"/>
  <c r="AD336" i="4"/>
  <c r="A336" i="4"/>
  <c r="AE335" i="4"/>
  <c r="AD335" i="4"/>
  <c r="A335" i="4"/>
  <c r="AE334" i="4"/>
  <c r="AD334" i="4"/>
  <c r="A334" i="4"/>
  <c r="AE333" i="4"/>
  <c r="AD333" i="4"/>
  <c r="A333" i="4"/>
  <c r="AE332" i="4"/>
  <c r="AD332" i="4"/>
  <c r="A332" i="4"/>
  <c r="AE331" i="4"/>
  <c r="AD331" i="4"/>
  <c r="A331" i="4"/>
  <c r="AE330" i="4"/>
  <c r="AD330" i="4"/>
  <c r="A330" i="4"/>
  <c r="AE329" i="4"/>
  <c r="AD329" i="4"/>
  <c r="A329" i="4"/>
  <c r="AE328" i="4"/>
  <c r="AD328" i="4"/>
  <c r="A328" i="4"/>
  <c r="AE327" i="4"/>
  <c r="AD327" i="4"/>
  <c r="A327" i="4"/>
  <c r="AE326" i="4"/>
  <c r="AD326" i="4"/>
  <c r="A326" i="4"/>
  <c r="AE325" i="4"/>
  <c r="AD325" i="4"/>
  <c r="A325" i="4"/>
  <c r="AE324" i="4"/>
  <c r="AD324" i="4"/>
  <c r="A324" i="4"/>
  <c r="AE323" i="4"/>
  <c r="AD323" i="4"/>
  <c r="A323" i="4"/>
  <c r="AE322" i="4"/>
  <c r="AD322" i="4"/>
  <c r="A322" i="4"/>
  <c r="AE321" i="4"/>
  <c r="AD321" i="4"/>
  <c r="A321" i="4"/>
  <c r="AE320" i="4"/>
  <c r="AD320" i="4"/>
  <c r="A320" i="4"/>
  <c r="AE319" i="4"/>
  <c r="AD319" i="4"/>
  <c r="A319" i="4"/>
  <c r="AE318" i="4"/>
  <c r="AD318" i="4"/>
  <c r="A318" i="4"/>
  <c r="AE317" i="4"/>
  <c r="AD317" i="4"/>
  <c r="A317" i="4"/>
  <c r="AE316" i="4"/>
  <c r="AD316" i="4"/>
  <c r="A316" i="4"/>
  <c r="AE315" i="4"/>
  <c r="AD315" i="4"/>
  <c r="A315" i="4"/>
  <c r="AE314" i="4"/>
  <c r="AD314" i="4"/>
  <c r="A314" i="4"/>
  <c r="AE313" i="4"/>
  <c r="AD313" i="4"/>
  <c r="A313" i="4"/>
  <c r="AE312" i="4"/>
  <c r="AD312" i="4"/>
  <c r="A312" i="4"/>
  <c r="AE311" i="4"/>
  <c r="AD311" i="4"/>
  <c r="A311" i="4"/>
  <c r="AE310" i="4"/>
  <c r="AD310" i="4"/>
  <c r="A310" i="4"/>
  <c r="AE309" i="4"/>
  <c r="AD309" i="4"/>
  <c r="A309" i="4"/>
  <c r="AE308" i="4"/>
  <c r="AD308" i="4"/>
  <c r="A308" i="4"/>
  <c r="AE307" i="4"/>
  <c r="AD307" i="4"/>
  <c r="A307" i="4"/>
  <c r="AE306" i="4"/>
  <c r="AD306" i="4"/>
  <c r="A306" i="4"/>
  <c r="AE305" i="4"/>
  <c r="AD305" i="4"/>
  <c r="A305" i="4"/>
  <c r="AE304" i="4"/>
  <c r="AD304" i="4"/>
  <c r="A304" i="4"/>
  <c r="AE303" i="4"/>
  <c r="AD303" i="4"/>
  <c r="A303" i="4"/>
  <c r="AE302" i="4"/>
  <c r="AD302" i="4"/>
  <c r="A302" i="4"/>
  <c r="AE301" i="4"/>
  <c r="AD301" i="4"/>
  <c r="A301" i="4"/>
  <c r="AE300" i="4"/>
  <c r="AD300" i="4"/>
  <c r="A300" i="4"/>
  <c r="AE299" i="4"/>
  <c r="AD299" i="4"/>
  <c r="A299" i="4"/>
  <c r="AE298" i="4"/>
  <c r="AD298" i="4"/>
  <c r="A298" i="4"/>
  <c r="AE297" i="4"/>
  <c r="AD297" i="4"/>
  <c r="A297" i="4"/>
  <c r="AE296" i="4"/>
  <c r="AD296" i="4"/>
  <c r="A296" i="4"/>
  <c r="AE295" i="4"/>
  <c r="AD295" i="4"/>
  <c r="A295" i="4"/>
  <c r="AE294" i="4"/>
  <c r="AD294" i="4"/>
  <c r="A294" i="4"/>
  <c r="AE293" i="4"/>
  <c r="AD293" i="4"/>
  <c r="A293" i="4"/>
  <c r="AE292" i="4"/>
  <c r="AD292" i="4"/>
  <c r="A292" i="4"/>
  <c r="AE291" i="4"/>
  <c r="AD291" i="4"/>
  <c r="A291" i="4"/>
  <c r="AE290" i="4"/>
  <c r="AD290" i="4"/>
  <c r="A290" i="4"/>
  <c r="AE289" i="4"/>
  <c r="AD289" i="4"/>
  <c r="A289" i="4"/>
  <c r="AE288" i="4"/>
  <c r="AD288" i="4"/>
  <c r="A288" i="4"/>
  <c r="AE287" i="4"/>
  <c r="AD287" i="4"/>
  <c r="A287" i="4"/>
  <c r="AE286" i="4"/>
  <c r="AD286" i="4"/>
  <c r="A286" i="4"/>
  <c r="AE285" i="4"/>
  <c r="AD285" i="4"/>
  <c r="A285" i="4"/>
  <c r="AE284" i="4"/>
  <c r="AD284" i="4"/>
  <c r="A284" i="4"/>
  <c r="AE283" i="4"/>
  <c r="AD283" i="4"/>
  <c r="A283" i="4"/>
  <c r="AE282" i="4"/>
  <c r="AD282" i="4"/>
  <c r="A282" i="4"/>
  <c r="AE281" i="4"/>
  <c r="AD281" i="4"/>
  <c r="A281" i="4"/>
  <c r="AE280" i="4"/>
  <c r="AD280" i="4"/>
  <c r="A280" i="4"/>
  <c r="AE279" i="4"/>
  <c r="AD279" i="4"/>
  <c r="A279" i="4"/>
  <c r="AE278" i="4"/>
  <c r="AD278" i="4"/>
  <c r="A278" i="4"/>
  <c r="AE277" i="4"/>
  <c r="AD277" i="4"/>
  <c r="A277" i="4"/>
  <c r="AE276" i="4"/>
  <c r="AD276" i="4"/>
  <c r="A276" i="4"/>
  <c r="AE275" i="4"/>
  <c r="AD275" i="4"/>
  <c r="A275" i="4"/>
  <c r="AE274" i="4"/>
  <c r="AD274" i="4"/>
  <c r="A274" i="4"/>
  <c r="AE273" i="4"/>
  <c r="AD273" i="4"/>
  <c r="A273" i="4"/>
  <c r="AE272" i="4"/>
  <c r="AD272" i="4"/>
  <c r="A272" i="4"/>
  <c r="AE271" i="4"/>
  <c r="AD271" i="4"/>
  <c r="A271" i="4"/>
  <c r="AE270" i="4"/>
  <c r="AD270" i="4"/>
  <c r="A270" i="4"/>
  <c r="AE269" i="4"/>
  <c r="AD269" i="4"/>
  <c r="A269" i="4"/>
  <c r="AE268" i="4"/>
  <c r="AD268" i="4"/>
  <c r="A268" i="4"/>
  <c r="AE267" i="4"/>
  <c r="AD267" i="4"/>
  <c r="A267" i="4"/>
  <c r="AE266" i="4"/>
  <c r="AD266" i="4"/>
  <c r="A266" i="4"/>
  <c r="AE265" i="4"/>
  <c r="AD265" i="4"/>
  <c r="A265" i="4"/>
  <c r="AE264" i="4"/>
  <c r="AD264" i="4"/>
  <c r="A264" i="4"/>
  <c r="AE263" i="4"/>
  <c r="AD263" i="4"/>
  <c r="A263" i="4"/>
  <c r="AE262" i="4"/>
  <c r="AD262" i="4"/>
  <c r="A262" i="4"/>
  <c r="AE261" i="4"/>
  <c r="AD261" i="4"/>
  <c r="A261" i="4"/>
  <c r="AE260" i="4"/>
  <c r="AD260" i="4"/>
  <c r="A260" i="4"/>
  <c r="AE259" i="4"/>
  <c r="AD259" i="4"/>
  <c r="A259" i="4"/>
  <c r="AE258" i="4"/>
  <c r="AD258" i="4"/>
  <c r="A258" i="4"/>
  <c r="AE257" i="4"/>
  <c r="AD257" i="4"/>
  <c r="A257" i="4"/>
  <c r="AE256" i="4"/>
  <c r="AD256" i="4"/>
  <c r="A256" i="4"/>
  <c r="AE255" i="4"/>
  <c r="AD255" i="4"/>
  <c r="A255" i="4"/>
  <c r="AE254" i="4"/>
  <c r="AD254" i="4"/>
  <c r="A254" i="4"/>
  <c r="AE253" i="4"/>
  <c r="AD253" i="4"/>
  <c r="A253" i="4"/>
  <c r="AE252" i="4"/>
  <c r="AD252" i="4"/>
  <c r="A252" i="4"/>
  <c r="AE251" i="4"/>
  <c r="AD251" i="4"/>
  <c r="A251" i="4"/>
  <c r="AE250" i="4"/>
  <c r="AD250" i="4"/>
  <c r="A250" i="4"/>
  <c r="AE249" i="4"/>
  <c r="AD249" i="4"/>
  <c r="A249" i="4"/>
  <c r="AE248" i="4"/>
  <c r="AD248" i="4"/>
  <c r="A248" i="4"/>
  <c r="AE247" i="4"/>
  <c r="AD247" i="4"/>
  <c r="A247" i="4"/>
  <c r="AE246" i="4"/>
  <c r="AD246" i="4"/>
  <c r="A246" i="4"/>
  <c r="AE245" i="4"/>
  <c r="AD245" i="4"/>
  <c r="A245" i="4"/>
  <c r="AE244" i="4"/>
  <c r="AD244" i="4"/>
  <c r="A244" i="4"/>
  <c r="AE243" i="4"/>
  <c r="AD243" i="4"/>
  <c r="A243" i="4"/>
  <c r="AE242" i="4"/>
  <c r="AD242" i="4"/>
  <c r="A242" i="4"/>
  <c r="AE241" i="4"/>
  <c r="AD241" i="4"/>
  <c r="A241" i="4"/>
  <c r="AE240" i="4"/>
  <c r="AD240" i="4"/>
  <c r="A240" i="4"/>
  <c r="AE239" i="4"/>
  <c r="AD239" i="4"/>
  <c r="A239" i="4"/>
  <c r="AE238" i="4"/>
  <c r="AD238" i="4"/>
  <c r="A238" i="4"/>
  <c r="AE237" i="4"/>
  <c r="AD237" i="4"/>
  <c r="A237" i="4"/>
  <c r="AE236" i="4"/>
  <c r="AD236" i="4"/>
  <c r="A236" i="4"/>
  <c r="AE235" i="4"/>
  <c r="AD235" i="4"/>
  <c r="A235" i="4"/>
  <c r="AE234" i="4"/>
  <c r="AD234" i="4"/>
  <c r="A234" i="4"/>
  <c r="AE233" i="4"/>
  <c r="AD233" i="4"/>
  <c r="A233" i="4"/>
  <c r="AE232" i="4"/>
  <c r="AD232" i="4"/>
  <c r="A232" i="4"/>
  <c r="AE231" i="4"/>
  <c r="AD231" i="4"/>
  <c r="A231" i="4"/>
  <c r="AE230" i="4"/>
  <c r="AD230" i="4"/>
  <c r="A230" i="4"/>
  <c r="AE229" i="4"/>
  <c r="AD229" i="4"/>
  <c r="A229" i="4"/>
  <c r="AE228" i="4"/>
  <c r="AD228" i="4"/>
  <c r="A228" i="4"/>
  <c r="AE227" i="4"/>
  <c r="AD227" i="4"/>
  <c r="A227" i="4"/>
  <c r="AE226" i="4"/>
  <c r="AD226" i="4"/>
  <c r="M226" i="4"/>
  <c r="A226" i="4"/>
  <c r="AE225" i="4"/>
  <c r="AD225" i="4"/>
  <c r="M225" i="4"/>
  <c r="A225" i="4"/>
  <c r="AE224" i="4"/>
  <c r="AD224" i="4"/>
  <c r="M224" i="4"/>
  <c r="A224" i="4"/>
  <c r="AE223" i="4"/>
  <c r="AD223" i="4"/>
  <c r="M223" i="4"/>
  <c r="A223" i="4"/>
  <c r="AE222" i="4"/>
  <c r="AD222" i="4"/>
  <c r="A222" i="4"/>
  <c r="AE221" i="4"/>
  <c r="AD221" i="4"/>
  <c r="A221" i="4"/>
  <c r="AE220" i="4"/>
  <c r="AD220" i="4"/>
  <c r="M220" i="4"/>
  <c r="A220" i="4"/>
  <c r="AE219" i="4"/>
  <c r="AD219" i="4"/>
  <c r="M219" i="4"/>
  <c r="A219" i="4"/>
  <c r="AE218" i="4"/>
  <c r="AD218" i="4"/>
  <c r="A218" i="4"/>
  <c r="AE217" i="4"/>
  <c r="AD217" i="4"/>
  <c r="M217" i="4"/>
  <c r="A217" i="4"/>
  <c r="AE216" i="4"/>
  <c r="AD216" i="4"/>
  <c r="A216" i="4"/>
  <c r="AE215" i="4"/>
  <c r="AD215" i="4"/>
  <c r="A215" i="4"/>
  <c r="AE214" i="4"/>
  <c r="AD214" i="4"/>
  <c r="A214" i="4"/>
  <c r="AE213" i="4"/>
  <c r="AD213" i="4"/>
  <c r="M213" i="4"/>
  <c r="A213" i="4"/>
  <c r="AE212" i="4"/>
  <c r="AD212" i="4"/>
  <c r="A212" i="4"/>
  <c r="AE211" i="4"/>
  <c r="AD211" i="4"/>
  <c r="A211" i="4"/>
  <c r="AE210" i="4"/>
  <c r="AD210" i="4"/>
  <c r="M210" i="4"/>
  <c r="A210" i="4"/>
  <c r="AE209" i="4"/>
  <c r="AD209" i="4"/>
  <c r="M209" i="4"/>
  <c r="A209" i="4"/>
  <c r="AE208" i="4"/>
  <c r="AD208" i="4"/>
  <c r="M208" i="4"/>
  <c r="A208" i="4"/>
  <c r="AE207" i="4"/>
  <c r="AD207" i="4"/>
  <c r="A207" i="4"/>
  <c r="AE206" i="4"/>
  <c r="AD206" i="4"/>
  <c r="M206" i="4"/>
  <c r="A206" i="4"/>
  <c r="AE205" i="4"/>
  <c r="AD205" i="4"/>
  <c r="A205" i="4"/>
  <c r="AE204" i="4"/>
  <c r="AD204" i="4"/>
  <c r="A204" i="4"/>
  <c r="AE203" i="4"/>
  <c r="AD203" i="4"/>
  <c r="M203" i="4"/>
  <c r="A203" i="4"/>
  <c r="AE202" i="4"/>
  <c r="AD202" i="4"/>
  <c r="A202" i="4"/>
  <c r="AE201" i="4"/>
  <c r="AD201" i="4"/>
  <c r="A201" i="4"/>
  <c r="AE200" i="4"/>
  <c r="AD200" i="4"/>
  <c r="M200" i="4"/>
  <c r="A200" i="4"/>
  <c r="AE199" i="4"/>
  <c r="AD199" i="4"/>
  <c r="M199" i="4"/>
  <c r="A199" i="4"/>
  <c r="AE198" i="4"/>
  <c r="AD198" i="4"/>
  <c r="M198" i="4"/>
  <c r="A198" i="4"/>
  <c r="AE197" i="4"/>
  <c r="AD197" i="4"/>
  <c r="P197" i="4"/>
  <c r="M197" i="4"/>
  <c r="A197" i="4"/>
  <c r="AE196" i="4"/>
  <c r="AD196" i="4"/>
  <c r="A196" i="4"/>
  <c r="AE195" i="4"/>
  <c r="AD195" i="4"/>
  <c r="M195" i="4"/>
  <c r="A195" i="4"/>
  <c r="AE194" i="4"/>
  <c r="AD194" i="4"/>
  <c r="A194" i="4"/>
  <c r="AE193" i="4"/>
  <c r="AD193" i="4"/>
  <c r="A193" i="4"/>
  <c r="AE192" i="4"/>
  <c r="AD192" i="4"/>
  <c r="A192" i="4"/>
  <c r="AE191" i="4"/>
  <c r="AD191" i="4"/>
  <c r="S191" i="4"/>
  <c r="M191" i="4"/>
  <c r="A191" i="4"/>
  <c r="AE190" i="4"/>
  <c r="AD190" i="4"/>
  <c r="M190" i="4"/>
  <c r="A190" i="4"/>
  <c r="AE189" i="4"/>
  <c r="AD189" i="4"/>
  <c r="M189" i="4"/>
  <c r="A189" i="4"/>
  <c r="AE188" i="4"/>
  <c r="AD188" i="4"/>
  <c r="M188" i="4"/>
  <c r="A188" i="4"/>
  <c r="AE187" i="4"/>
  <c r="AD187" i="4"/>
  <c r="M187" i="4"/>
  <c r="A187" i="4"/>
  <c r="AE186" i="4"/>
  <c r="AD186" i="4"/>
  <c r="A186" i="4"/>
  <c r="AE185" i="4"/>
  <c r="AD185" i="4"/>
  <c r="A185" i="4"/>
  <c r="AE184" i="4"/>
  <c r="AD184" i="4"/>
  <c r="M184" i="4"/>
  <c r="A184" i="4"/>
  <c r="AE183" i="4"/>
  <c r="AD183" i="4"/>
  <c r="M183" i="4"/>
  <c r="A183" i="4"/>
  <c r="AE182" i="4"/>
  <c r="AD182" i="4"/>
  <c r="M182" i="4"/>
  <c r="A182" i="4"/>
  <c r="AE181" i="4"/>
  <c r="AD181" i="4"/>
  <c r="M181" i="4"/>
  <c r="A181" i="4"/>
  <c r="AE180" i="4"/>
  <c r="AD180" i="4"/>
  <c r="A180" i="4"/>
  <c r="AE179" i="4"/>
  <c r="AD179" i="4"/>
  <c r="M179" i="4"/>
  <c r="A179" i="4"/>
  <c r="AE178" i="4"/>
  <c r="AD178" i="4"/>
  <c r="A178" i="4"/>
  <c r="AE177" i="4"/>
  <c r="AD177" i="4"/>
  <c r="A177" i="4"/>
  <c r="AE176" i="4"/>
  <c r="AD176" i="4"/>
  <c r="P176" i="4"/>
  <c r="M176" i="4"/>
  <c r="A176" i="4"/>
  <c r="AE175" i="4"/>
  <c r="AD175" i="4"/>
  <c r="A175" i="4"/>
  <c r="AE174" i="4"/>
  <c r="AD174" i="4"/>
  <c r="A174" i="4"/>
  <c r="AE173" i="4"/>
  <c r="AD173" i="4"/>
  <c r="M173" i="4"/>
  <c r="A173" i="4"/>
  <c r="AE172" i="4"/>
  <c r="AD172" i="4"/>
  <c r="A172" i="4"/>
  <c r="AE171" i="4"/>
  <c r="AD171" i="4"/>
  <c r="M171" i="4"/>
  <c r="A171" i="4"/>
  <c r="AE170" i="4"/>
  <c r="AD170" i="4"/>
  <c r="M170" i="4"/>
  <c r="A170" i="4"/>
  <c r="AE169" i="4"/>
  <c r="AD169" i="4"/>
  <c r="A169" i="4"/>
  <c r="AE168" i="4"/>
  <c r="AD168" i="4"/>
  <c r="M168" i="4"/>
  <c r="A168" i="4"/>
  <c r="AE167" i="4"/>
  <c r="AD167" i="4"/>
  <c r="A167" i="4"/>
  <c r="AE166" i="4"/>
  <c r="AD166" i="4"/>
  <c r="A166" i="4"/>
  <c r="AE165" i="4"/>
  <c r="AD165" i="4"/>
  <c r="A165" i="4"/>
  <c r="AE164" i="4"/>
  <c r="AD164" i="4"/>
  <c r="A164" i="4"/>
  <c r="AE163" i="4"/>
  <c r="AD163" i="4"/>
  <c r="A163" i="4"/>
  <c r="AE162" i="4"/>
  <c r="AD162" i="4"/>
  <c r="A162" i="4"/>
  <c r="AE161" i="4"/>
  <c r="AD161" i="4"/>
  <c r="M161" i="4"/>
  <c r="A161" i="4"/>
  <c r="AE160" i="4"/>
  <c r="AD160" i="4"/>
  <c r="A160" i="4"/>
  <c r="AE159" i="4"/>
  <c r="AD159" i="4"/>
  <c r="A159" i="4"/>
  <c r="AE158" i="4"/>
  <c r="AD158" i="4"/>
  <c r="A158" i="4"/>
  <c r="AE157" i="4"/>
  <c r="AD157" i="4"/>
  <c r="A157" i="4"/>
  <c r="AE156" i="4"/>
  <c r="AD156" i="4"/>
  <c r="A156" i="4"/>
  <c r="AE155" i="4"/>
  <c r="AD155" i="4"/>
  <c r="M155" i="4"/>
  <c r="A155" i="4"/>
  <c r="AE154" i="4"/>
  <c r="AD154" i="4"/>
  <c r="A154" i="4"/>
  <c r="AE153" i="4"/>
  <c r="AD153" i="4"/>
  <c r="M153" i="4"/>
  <c r="A153" i="4"/>
  <c r="AE152" i="4"/>
  <c r="AD152" i="4"/>
  <c r="A152" i="4"/>
  <c r="AE151" i="4"/>
  <c r="AD151" i="4"/>
  <c r="A151" i="4"/>
  <c r="AE150" i="4"/>
  <c r="AD150" i="4"/>
  <c r="M150" i="4"/>
  <c r="A150" i="4"/>
  <c r="AE149" i="4"/>
  <c r="AD149" i="4"/>
  <c r="M149" i="4"/>
  <c r="A149" i="4"/>
  <c r="AE148" i="4"/>
  <c r="AD148" i="4"/>
  <c r="M148" i="4"/>
  <c r="A148" i="4"/>
  <c r="AE147" i="4"/>
  <c r="AD147" i="4"/>
  <c r="M147" i="4"/>
  <c r="A147" i="4"/>
  <c r="AE146" i="4"/>
  <c r="AD146" i="4"/>
  <c r="A146" i="4"/>
  <c r="AE145" i="4"/>
  <c r="AD145" i="4"/>
  <c r="M145" i="4"/>
  <c r="A145" i="4"/>
  <c r="AE144" i="4"/>
  <c r="AD144" i="4"/>
  <c r="M144" i="4"/>
  <c r="A144" i="4"/>
  <c r="AE143" i="4"/>
  <c r="AD143" i="4"/>
  <c r="A143" i="4"/>
  <c r="AE142" i="4"/>
  <c r="AD142" i="4"/>
  <c r="A142" i="4"/>
  <c r="AE141" i="4"/>
  <c r="AD141" i="4"/>
  <c r="A141" i="4"/>
  <c r="AE140" i="4"/>
  <c r="AD140" i="4"/>
  <c r="A140" i="4"/>
  <c r="AE139" i="4"/>
  <c r="AD139" i="4"/>
  <c r="M139" i="4"/>
  <c r="A139" i="4"/>
  <c r="AE138" i="4"/>
  <c r="AD138" i="4"/>
  <c r="M138" i="4"/>
  <c r="A138" i="4"/>
  <c r="AE137" i="4"/>
  <c r="AD137" i="4"/>
  <c r="M137" i="4"/>
  <c r="A137" i="4"/>
  <c r="AE136" i="4"/>
  <c r="AD136" i="4"/>
  <c r="A136" i="4"/>
  <c r="AE135" i="4"/>
  <c r="AD135" i="4"/>
  <c r="M135" i="4"/>
  <c r="A135" i="4"/>
  <c r="AE134" i="4"/>
  <c r="AD134" i="4"/>
  <c r="A134" i="4"/>
  <c r="AE133" i="4"/>
  <c r="AD133" i="4"/>
  <c r="A133" i="4"/>
  <c r="AE132" i="4"/>
  <c r="AD132" i="4"/>
  <c r="A132" i="4"/>
  <c r="AE131" i="4"/>
  <c r="AD131" i="4"/>
  <c r="M131" i="4"/>
  <c r="A131" i="4"/>
  <c r="AE130" i="4"/>
  <c r="AD130" i="4"/>
  <c r="M130" i="4"/>
  <c r="A130" i="4"/>
  <c r="AE129" i="4"/>
  <c r="AD129" i="4"/>
  <c r="M129" i="4"/>
  <c r="A129" i="4"/>
  <c r="AE128" i="4"/>
  <c r="AD128" i="4"/>
  <c r="P128" i="4"/>
  <c r="M128" i="4"/>
  <c r="A128" i="4"/>
  <c r="AE127" i="4"/>
  <c r="AD127" i="4"/>
  <c r="A127" i="4"/>
  <c r="AE126" i="4"/>
  <c r="AD126" i="4"/>
  <c r="A126" i="4"/>
  <c r="AE125" i="4"/>
  <c r="AD125" i="4"/>
  <c r="S125" i="4"/>
  <c r="M125" i="4"/>
  <c r="A125" i="4"/>
  <c r="AE124" i="4"/>
  <c r="AD124" i="4"/>
  <c r="M124" i="4"/>
  <c r="A124" i="4"/>
  <c r="AE123" i="4"/>
  <c r="AD123" i="4"/>
  <c r="A123" i="4"/>
  <c r="AE122" i="4"/>
  <c r="AD122" i="4"/>
  <c r="A122" i="4"/>
  <c r="AE121" i="4"/>
  <c r="AD121" i="4"/>
  <c r="M121" i="4"/>
  <c r="A121" i="4"/>
  <c r="AE120" i="4"/>
  <c r="AD120" i="4"/>
  <c r="A120" i="4"/>
  <c r="AE119" i="4"/>
  <c r="AD119" i="4"/>
  <c r="A119" i="4"/>
  <c r="AE118" i="4"/>
  <c r="AD118" i="4"/>
  <c r="M118" i="4"/>
  <c r="A118" i="4"/>
  <c r="AE117" i="4"/>
  <c r="AD117" i="4"/>
  <c r="A117" i="4"/>
  <c r="AE116" i="4"/>
  <c r="AD116" i="4"/>
  <c r="A116" i="4"/>
  <c r="AE115" i="4"/>
  <c r="AD115" i="4"/>
  <c r="A115" i="4"/>
  <c r="AE114" i="4"/>
  <c r="AD114" i="4"/>
  <c r="M114" i="4"/>
  <c r="A114" i="4"/>
  <c r="AE113" i="4"/>
  <c r="AD113" i="4"/>
  <c r="M113" i="4"/>
  <c r="A113" i="4"/>
  <c r="AE112" i="4"/>
  <c r="AD112" i="4"/>
  <c r="A112" i="4"/>
  <c r="AE111" i="4"/>
  <c r="AD111" i="4"/>
  <c r="A111" i="4"/>
  <c r="AE110" i="4"/>
  <c r="AD110" i="4"/>
  <c r="A110" i="4"/>
  <c r="AE109" i="4"/>
  <c r="AD109" i="4"/>
  <c r="A109" i="4"/>
  <c r="AE108" i="4"/>
  <c r="AD108" i="4"/>
  <c r="A108" i="4"/>
  <c r="AE107" i="4"/>
  <c r="AD107" i="4"/>
  <c r="A107" i="4"/>
  <c r="AE106" i="4"/>
  <c r="AD106" i="4"/>
  <c r="A106" i="4"/>
  <c r="AE105" i="4"/>
  <c r="AD105" i="4"/>
  <c r="A105" i="4"/>
  <c r="AE104" i="4"/>
  <c r="AD104" i="4"/>
  <c r="A104" i="4"/>
  <c r="AE103" i="4"/>
  <c r="AD103" i="4"/>
  <c r="A103" i="4"/>
  <c r="AE102" i="4"/>
  <c r="AD102" i="4"/>
  <c r="A102" i="4"/>
  <c r="AE101" i="4"/>
  <c r="AD101" i="4"/>
  <c r="A101" i="4"/>
  <c r="AE100" i="4"/>
  <c r="AD100" i="4"/>
  <c r="A100" i="4"/>
  <c r="AE99" i="4"/>
  <c r="AD99" i="4"/>
  <c r="A99" i="4"/>
  <c r="AE98" i="4"/>
  <c r="AD98" i="4"/>
  <c r="A98" i="4"/>
  <c r="AE97" i="4"/>
  <c r="AD97" i="4"/>
  <c r="A97" i="4"/>
  <c r="AE96" i="4"/>
  <c r="AD96" i="4"/>
  <c r="A96" i="4"/>
  <c r="AE95" i="4"/>
  <c r="AD95" i="4"/>
  <c r="A95" i="4"/>
  <c r="AE94" i="4"/>
  <c r="AD94" i="4"/>
  <c r="A94" i="4"/>
  <c r="AE93" i="4"/>
  <c r="AD93" i="4"/>
  <c r="A93" i="4"/>
  <c r="AE92" i="4"/>
  <c r="AD92" i="4"/>
  <c r="A92" i="4"/>
  <c r="AE91" i="4"/>
  <c r="AD91" i="4"/>
  <c r="A91" i="4"/>
  <c r="AE90" i="4"/>
  <c r="AD90" i="4"/>
  <c r="A90" i="4"/>
  <c r="AE89" i="4"/>
  <c r="AD89" i="4"/>
  <c r="A89" i="4"/>
  <c r="AE88" i="4"/>
  <c r="AD88" i="4"/>
  <c r="A88" i="4"/>
  <c r="AE87" i="4"/>
  <c r="AD87" i="4"/>
  <c r="A87" i="4"/>
  <c r="AE86" i="4"/>
  <c r="AD86" i="4"/>
  <c r="A86" i="4"/>
  <c r="AE85" i="4"/>
  <c r="AD85" i="4"/>
  <c r="A85" i="4"/>
  <c r="AE84" i="4"/>
  <c r="AD84" i="4"/>
  <c r="A84" i="4"/>
  <c r="AE83" i="4"/>
  <c r="AD83" i="4"/>
  <c r="A83" i="4"/>
  <c r="AE82" i="4"/>
  <c r="AD82" i="4"/>
  <c r="A82" i="4"/>
  <c r="AE81" i="4"/>
  <c r="AD81" i="4"/>
  <c r="A81" i="4"/>
  <c r="AE80" i="4"/>
  <c r="AD80" i="4"/>
  <c r="A80" i="4"/>
  <c r="AE79" i="4"/>
  <c r="AD79" i="4"/>
  <c r="A79" i="4"/>
  <c r="AE78" i="4"/>
  <c r="AD78" i="4"/>
  <c r="A78" i="4"/>
  <c r="AE77" i="4"/>
  <c r="AD77" i="4"/>
  <c r="A77" i="4"/>
  <c r="AE76" i="4"/>
  <c r="AD76" i="4"/>
  <c r="A76" i="4"/>
  <c r="AE75" i="4"/>
  <c r="AD75" i="4"/>
  <c r="A75" i="4"/>
  <c r="AE74" i="4"/>
  <c r="AD74" i="4"/>
  <c r="A74" i="4"/>
  <c r="AE73" i="4"/>
  <c r="AD73" i="4"/>
  <c r="A73" i="4"/>
  <c r="AE72" i="4"/>
  <c r="AD72" i="4"/>
  <c r="A72" i="4"/>
  <c r="AE71" i="4"/>
  <c r="AD71" i="4"/>
  <c r="A71" i="4"/>
  <c r="AE70" i="4"/>
  <c r="AD70" i="4"/>
  <c r="A70" i="4"/>
  <c r="AE69" i="4"/>
  <c r="AD69" i="4"/>
  <c r="A69" i="4"/>
  <c r="AE68" i="4"/>
  <c r="AD68" i="4"/>
  <c r="A68" i="4"/>
  <c r="AE67" i="4"/>
  <c r="AD67" i="4"/>
  <c r="A67" i="4"/>
  <c r="AE66" i="4"/>
  <c r="AD66" i="4"/>
  <c r="A66" i="4"/>
  <c r="AE65" i="4"/>
  <c r="AD65" i="4"/>
  <c r="A65" i="4"/>
  <c r="AE64" i="4"/>
  <c r="AD64" i="4"/>
  <c r="A64" i="4"/>
  <c r="AE63" i="4"/>
  <c r="AD63" i="4"/>
  <c r="A63" i="4"/>
  <c r="AE62" i="4"/>
  <c r="AD62" i="4"/>
  <c r="A62" i="4"/>
  <c r="AE61" i="4"/>
  <c r="AD61" i="4"/>
  <c r="A61" i="4"/>
  <c r="AE60" i="4"/>
  <c r="AD60" i="4"/>
  <c r="A60" i="4"/>
  <c r="AE59" i="4"/>
  <c r="AD59" i="4"/>
  <c r="A59" i="4"/>
  <c r="AE58" i="4"/>
  <c r="AD58" i="4"/>
  <c r="A58" i="4"/>
  <c r="AE57" i="4"/>
  <c r="AD57" i="4"/>
  <c r="A57" i="4"/>
  <c r="AE56" i="4"/>
  <c r="AD56" i="4"/>
  <c r="A56" i="4"/>
  <c r="AE55" i="4"/>
  <c r="AD55" i="4"/>
  <c r="A55" i="4"/>
  <c r="AE54" i="4"/>
  <c r="AD54" i="4"/>
  <c r="A54" i="4"/>
  <c r="AE53" i="4"/>
  <c r="AD53" i="4"/>
  <c r="A53" i="4"/>
  <c r="AE52" i="4"/>
  <c r="AD52" i="4"/>
  <c r="A52" i="4"/>
  <c r="AE51" i="4"/>
  <c r="AD51" i="4"/>
  <c r="A51" i="4"/>
  <c r="AE50" i="4"/>
  <c r="AD50" i="4"/>
  <c r="A50" i="4"/>
  <c r="AE49" i="4"/>
  <c r="AD49" i="4"/>
  <c r="A49" i="4"/>
  <c r="AE48" i="4"/>
  <c r="AD48" i="4"/>
  <c r="A48" i="4"/>
  <c r="AE47" i="4"/>
  <c r="AD47" i="4"/>
  <c r="A47" i="4"/>
  <c r="AE46" i="4"/>
  <c r="AD46" i="4"/>
  <c r="A46" i="4"/>
  <c r="AE45" i="4"/>
  <c r="AD45" i="4"/>
  <c r="A45" i="4"/>
  <c r="AE44" i="4"/>
  <c r="AD44" i="4"/>
  <c r="A44" i="4"/>
  <c r="AE43" i="4"/>
  <c r="AD43" i="4"/>
  <c r="A43" i="4"/>
  <c r="AE42" i="4"/>
  <c r="AD42" i="4"/>
  <c r="A42" i="4"/>
  <c r="AE41" i="4"/>
  <c r="AD41" i="4"/>
  <c r="A41" i="4"/>
  <c r="AE40" i="4"/>
  <c r="AD40" i="4"/>
  <c r="A40" i="4"/>
  <c r="AE39" i="4"/>
  <c r="AD39" i="4"/>
  <c r="A39" i="4"/>
  <c r="AE38" i="4"/>
  <c r="AD38" i="4"/>
  <c r="A38" i="4"/>
  <c r="AE37" i="4"/>
  <c r="AD37" i="4"/>
  <c r="A37" i="4"/>
  <c r="AE36" i="4"/>
  <c r="AD36" i="4"/>
  <c r="A36" i="4"/>
  <c r="AE35" i="4"/>
  <c r="AD35" i="4"/>
  <c r="A35" i="4"/>
  <c r="AE34" i="4"/>
  <c r="AD34" i="4"/>
  <c r="A34" i="4"/>
  <c r="AE33" i="4"/>
  <c r="AD33" i="4"/>
  <c r="A33" i="4"/>
  <c r="AE32" i="4"/>
  <c r="AD32" i="4"/>
  <c r="A32" i="4"/>
  <c r="AE31" i="4"/>
  <c r="AD31" i="4"/>
  <c r="A31" i="4"/>
  <c r="AE30" i="4"/>
  <c r="AD30" i="4"/>
  <c r="A30" i="4"/>
  <c r="AE29" i="4"/>
  <c r="AD29" i="4"/>
  <c r="A29" i="4"/>
  <c r="AE28" i="4"/>
  <c r="AD28" i="4"/>
  <c r="A28" i="4"/>
  <c r="AE27" i="4"/>
  <c r="AD27" i="4"/>
  <c r="A27" i="4"/>
  <c r="AE26" i="4"/>
  <c r="AD26" i="4"/>
  <c r="A26" i="4"/>
  <c r="AE25" i="4"/>
  <c r="AD25" i="4"/>
  <c r="A25" i="4"/>
  <c r="AE24" i="4"/>
  <c r="AD24" i="4"/>
  <c r="A24" i="4"/>
  <c r="AE23" i="4"/>
  <c r="AD23" i="4"/>
  <c r="A23" i="4"/>
  <c r="AE22" i="4"/>
  <c r="AD22" i="4"/>
  <c r="A22" i="4"/>
  <c r="AE21" i="4"/>
  <c r="AD21" i="4"/>
  <c r="A21" i="4"/>
  <c r="AE20" i="4"/>
  <c r="AD20" i="4"/>
  <c r="A20" i="4"/>
  <c r="AE19" i="4"/>
  <c r="AD19" i="4"/>
  <c r="A19" i="4"/>
  <c r="AE18" i="4"/>
  <c r="AD18" i="4"/>
  <c r="A18" i="4"/>
  <c r="AE17" i="4"/>
  <c r="AD17" i="4"/>
  <c r="A17" i="4"/>
  <c r="AE16" i="4"/>
  <c r="AD16" i="4"/>
  <c r="A16" i="4"/>
  <c r="AE15" i="4"/>
  <c r="AD15" i="4"/>
  <c r="A15" i="4"/>
  <c r="AE14" i="4"/>
  <c r="AD14" i="4"/>
  <c r="A14" i="4"/>
  <c r="AE13" i="4"/>
  <c r="AD13" i="4"/>
  <c r="A13" i="4"/>
  <c r="AE12" i="4"/>
  <c r="AD12" i="4"/>
  <c r="A12" i="4"/>
  <c r="AE11" i="4"/>
  <c r="AD11" i="4"/>
  <c r="A11" i="4"/>
  <c r="AE10" i="4"/>
  <c r="AD10" i="4"/>
  <c r="A10" i="4"/>
  <c r="AE9" i="4"/>
  <c r="AD9" i="4"/>
  <c r="A9" i="4"/>
  <c r="AE8" i="4"/>
  <c r="AD8" i="4"/>
  <c r="A8" i="4"/>
  <c r="AE7" i="4"/>
  <c r="AD7" i="4"/>
  <c r="A7" i="4"/>
  <c r="AE6" i="4"/>
  <c r="AD6" i="4"/>
  <c r="A6" i="4"/>
  <c r="AD5" i="4"/>
  <c r="A5" i="4"/>
  <c r="E604" i="3"/>
  <c r="F604" i="3"/>
  <c r="E603" i="3"/>
  <c r="F603" i="3"/>
  <c r="E602" i="3"/>
  <c r="F602" i="3"/>
  <c r="E601" i="3"/>
  <c r="F601" i="3"/>
  <c r="E600" i="3"/>
  <c r="F600" i="3"/>
  <c r="E599" i="3"/>
  <c r="F599" i="3"/>
  <c r="E598" i="3"/>
  <c r="F598" i="3"/>
  <c r="E597" i="3"/>
  <c r="F597" i="3"/>
  <c r="E596" i="3"/>
  <c r="F596" i="3"/>
  <c r="E595" i="3"/>
  <c r="F595" i="3"/>
  <c r="E594" i="3"/>
  <c r="F594" i="3"/>
  <c r="E593" i="3"/>
  <c r="F593" i="3"/>
  <c r="E592" i="3"/>
  <c r="F592" i="3"/>
  <c r="E591" i="3"/>
  <c r="F591" i="3"/>
  <c r="E590" i="3"/>
  <c r="F590" i="3"/>
  <c r="E589" i="3"/>
  <c r="F589" i="3"/>
  <c r="E588" i="3"/>
  <c r="F588" i="3"/>
  <c r="E587" i="3"/>
  <c r="F587" i="3"/>
  <c r="E586" i="3"/>
  <c r="F586" i="3"/>
  <c r="E585" i="3"/>
  <c r="F585" i="3"/>
  <c r="E584" i="3"/>
  <c r="F584" i="3"/>
  <c r="E583" i="3"/>
  <c r="F583" i="3"/>
  <c r="E582" i="3"/>
  <c r="F582" i="3"/>
  <c r="E581" i="3"/>
  <c r="F581" i="3"/>
  <c r="E580" i="3"/>
  <c r="F580" i="3"/>
  <c r="E579" i="3"/>
  <c r="F579" i="3"/>
  <c r="E578" i="3"/>
  <c r="F578" i="3"/>
  <c r="E577" i="3"/>
  <c r="F577" i="3"/>
  <c r="E576" i="3"/>
  <c r="F576" i="3"/>
  <c r="E575" i="3"/>
  <c r="F575" i="3"/>
  <c r="E574" i="3"/>
  <c r="F574" i="3"/>
  <c r="E573" i="3"/>
  <c r="F573" i="3"/>
  <c r="E572" i="3"/>
  <c r="F572" i="3"/>
  <c r="E571" i="3"/>
  <c r="F571" i="3"/>
  <c r="E570" i="3"/>
  <c r="F570" i="3"/>
  <c r="E569" i="3"/>
  <c r="F569" i="3"/>
  <c r="E568" i="3"/>
  <c r="F568" i="3"/>
  <c r="E567" i="3"/>
  <c r="F567" i="3"/>
  <c r="E566" i="3"/>
  <c r="F566" i="3"/>
  <c r="E565" i="3"/>
  <c r="F565" i="3"/>
  <c r="E564" i="3"/>
  <c r="F564" i="3"/>
  <c r="E563" i="3"/>
  <c r="F563" i="3"/>
  <c r="E562" i="3"/>
  <c r="F562" i="3"/>
  <c r="E561" i="3"/>
  <c r="F561" i="3"/>
  <c r="E560" i="3"/>
  <c r="F560" i="3"/>
  <c r="E559" i="3"/>
  <c r="F559" i="3"/>
  <c r="E558" i="3"/>
  <c r="F558" i="3"/>
  <c r="E557" i="3"/>
  <c r="F557" i="3"/>
  <c r="E556" i="3"/>
  <c r="F556" i="3"/>
  <c r="E555" i="3"/>
  <c r="F555" i="3"/>
  <c r="E554" i="3"/>
  <c r="F554" i="3"/>
  <c r="E553" i="3"/>
  <c r="F553" i="3"/>
  <c r="E552" i="3"/>
  <c r="F552" i="3"/>
  <c r="E551" i="3"/>
  <c r="F551" i="3"/>
  <c r="E550" i="3"/>
  <c r="F550" i="3"/>
  <c r="E549" i="3"/>
  <c r="F549" i="3"/>
  <c r="E548" i="3"/>
  <c r="F548" i="3"/>
  <c r="E547" i="3"/>
  <c r="F547" i="3"/>
  <c r="E546" i="3"/>
  <c r="F546" i="3"/>
  <c r="E545" i="3"/>
  <c r="F545" i="3"/>
  <c r="E544" i="3"/>
  <c r="F544" i="3"/>
  <c r="E543" i="3"/>
  <c r="F543" i="3"/>
  <c r="E542" i="3"/>
  <c r="F542" i="3"/>
  <c r="E541" i="3"/>
  <c r="F541" i="3"/>
  <c r="E540" i="3"/>
  <c r="F540" i="3"/>
  <c r="E539" i="3"/>
  <c r="F539" i="3"/>
  <c r="E538" i="3"/>
  <c r="F538" i="3"/>
  <c r="E537" i="3"/>
  <c r="F537" i="3"/>
  <c r="E536" i="3"/>
  <c r="F536" i="3"/>
  <c r="E535" i="3"/>
  <c r="F535" i="3"/>
  <c r="E534" i="3"/>
  <c r="F534" i="3"/>
  <c r="E533" i="3"/>
  <c r="F533" i="3"/>
  <c r="E532" i="3"/>
  <c r="F532" i="3"/>
  <c r="E531" i="3"/>
  <c r="F531" i="3"/>
  <c r="E530" i="3"/>
  <c r="F530" i="3"/>
  <c r="E529" i="3"/>
  <c r="F529" i="3"/>
  <c r="E528" i="3"/>
  <c r="F528" i="3"/>
  <c r="E527" i="3"/>
  <c r="F527" i="3"/>
  <c r="E526" i="3"/>
  <c r="F526" i="3"/>
  <c r="E525" i="3"/>
  <c r="F525" i="3"/>
  <c r="E524" i="3"/>
  <c r="F524" i="3"/>
  <c r="E523" i="3"/>
  <c r="F523" i="3"/>
  <c r="E522" i="3"/>
  <c r="F522" i="3"/>
  <c r="E521" i="3"/>
  <c r="F521" i="3"/>
  <c r="E520" i="3"/>
  <c r="F520" i="3"/>
  <c r="E519" i="3"/>
  <c r="F519" i="3"/>
  <c r="E518" i="3"/>
  <c r="F518" i="3"/>
  <c r="E517" i="3"/>
  <c r="F517" i="3"/>
  <c r="E516" i="3"/>
  <c r="F516" i="3"/>
  <c r="E515" i="3"/>
  <c r="F515" i="3"/>
  <c r="E514" i="3"/>
  <c r="F514" i="3"/>
  <c r="E513" i="3"/>
  <c r="F513" i="3"/>
  <c r="E512" i="3"/>
  <c r="F512" i="3"/>
  <c r="E511" i="3"/>
  <c r="F511" i="3"/>
  <c r="E510" i="3"/>
  <c r="F510" i="3"/>
  <c r="E509" i="3"/>
  <c r="F509" i="3"/>
  <c r="E508" i="3"/>
  <c r="F508" i="3"/>
  <c r="E507" i="3"/>
  <c r="F507" i="3"/>
  <c r="E506" i="3"/>
  <c r="F506" i="3"/>
  <c r="E505" i="3"/>
  <c r="F505" i="3"/>
  <c r="E504" i="3"/>
  <c r="F504" i="3"/>
  <c r="E503" i="3"/>
  <c r="F503" i="3"/>
  <c r="E502" i="3"/>
  <c r="F502" i="3"/>
  <c r="E501" i="3"/>
  <c r="F501" i="3"/>
  <c r="E500" i="3"/>
  <c r="F500" i="3"/>
  <c r="E499" i="3"/>
  <c r="F499" i="3"/>
  <c r="E498" i="3"/>
  <c r="F498" i="3"/>
  <c r="E497" i="3"/>
  <c r="F497" i="3"/>
  <c r="E496" i="3"/>
  <c r="F496" i="3"/>
  <c r="E495" i="3"/>
  <c r="F495" i="3"/>
  <c r="E494" i="3"/>
  <c r="F494" i="3"/>
  <c r="E493" i="3"/>
  <c r="F493" i="3"/>
  <c r="E492" i="3"/>
  <c r="F492" i="3"/>
  <c r="E491" i="3"/>
  <c r="F491" i="3"/>
  <c r="E490" i="3"/>
  <c r="F490" i="3"/>
  <c r="E489" i="3"/>
  <c r="F489" i="3"/>
  <c r="E488" i="3"/>
  <c r="F488" i="3"/>
  <c r="E487" i="3"/>
  <c r="F487" i="3"/>
  <c r="E486" i="3"/>
  <c r="F486" i="3"/>
  <c r="E485" i="3"/>
  <c r="F485" i="3"/>
  <c r="E484" i="3"/>
  <c r="F484" i="3"/>
  <c r="E483" i="3"/>
  <c r="F483" i="3"/>
  <c r="E482" i="3"/>
  <c r="F482" i="3"/>
  <c r="E481" i="3"/>
  <c r="F481" i="3"/>
  <c r="E480" i="3"/>
  <c r="F480" i="3"/>
  <c r="E479" i="3"/>
  <c r="F479" i="3"/>
  <c r="E478" i="3"/>
  <c r="F478" i="3"/>
  <c r="E477" i="3"/>
  <c r="F477" i="3"/>
  <c r="E476" i="3"/>
  <c r="F476" i="3"/>
  <c r="E475" i="3"/>
  <c r="F475" i="3"/>
  <c r="E474" i="3"/>
  <c r="F474" i="3"/>
  <c r="E473" i="3"/>
  <c r="F473" i="3"/>
  <c r="E472" i="3"/>
  <c r="F472" i="3"/>
  <c r="E471" i="3"/>
  <c r="F471" i="3"/>
  <c r="E470" i="3"/>
  <c r="F470" i="3"/>
  <c r="E469" i="3"/>
  <c r="F469" i="3"/>
  <c r="E468" i="3"/>
  <c r="F468" i="3"/>
  <c r="E467" i="3"/>
  <c r="F467" i="3"/>
  <c r="E466" i="3"/>
  <c r="F466" i="3"/>
  <c r="E465" i="3"/>
  <c r="F465" i="3"/>
  <c r="E464" i="3"/>
  <c r="F464" i="3"/>
  <c r="E463" i="3"/>
  <c r="F463" i="3"/>
  <c r="E462" i="3"/>
  <c r="F462" i="3"/>
  <c r="E461" i="3"/>
  <c r="F461" i="3"/>
  <c r="E460" i="3"/>
  <c r="F460" i="3"/>
  <c r="E459" i="3"/>
  <c r="F459" i="3"/>
  <c r="E458" i="3"/>
  <c r="F458" i="3"/>
  <c r="E457" i="3"/>
  <c r="F457" i="3"/>
  <c r="E456" i="3"/>
  <c r="F456" i="3"/>
  <c r="E455" i="3"/>
  <c r="F455" i="3"/>
  <c r="E454" i="3"/>
  <c r="F454" i="3"/>
  <c r="E453" i="3"/>
  <c r="F453" i="3"/>
  <c r="E452" i="3"/>
  <c r="F452" i="3"/>
  <c r="E451" i="3"/>
  <c r="F451" i="3"/>
  <c r="E450" i="3"/>
  <c r="F450" i="3"/>
  <c r="E449" i="3"/>
  <c r="F449" i="3"/>
  <c r="E448" i="3"/>
  <c r="F448" i="3"/>
  <c r="E447" i="3"/>
  <c r="F447" i="3"/>
  <c r="E446" i="3"/>
  <c r="F446" i="3"/>
  <c r="E445" i="3"/>
  <c r="F445" i="3"/>
  <c r="E444" i="3"/>
  <c r="F444" i="3"/>
  <c r="E443" i="3"/>
  <c r="F443" i="3"/>
  <c r="E442" i="3"/>
  <c r="F442" i="3"/>
  <c r="E441" i="3"/>
  <c r="F441" i="3"/>
  <c r="E440" i="3"/>
  <c r="F440" i="3"/>
  <c r="E439" i="3"/>
  <c r="F439" i="3"/>
  <c r="E438" i="3"/>
  <c r="F438" i="3"/>
  <c r="E437" i="3"/>
  <c r="F437" i="3"/>
  <c r="E436" i="3"/>
  <c r="F436" i="3"/>
  <c r="E435" i="3"/>
  <c r="F435" i="3"/>
  <c r="E434" i="3"/>
  <c r="F434" i="3"/>
  <c r="E433" i="3"/>
  <c r="F433" i="3"/>
  <c r="E432" i="3"/>
  <c r="F432" i="3"/>
  <c r="E431" i="3"/>
  <c r="F431" i="3"/>
  <c r="E430" i="3"/>
  <c r="F430" i="3"/>
  <c r="E429" i="3"/>
  <c r="F429" i="3"/>
  <c r="E428" i="3"/>
  <c r="F428" i="3"/>
  <c r="E427" i="3"/>
  <c r="F427" i="3"/>
  <c r="E426" i="3"/>
  <c r="F426" i="3"/>
  <c r="E425" i="3"/>
  <c r="F425" i="3"/>
  <c r="E424" i="3"/>
  <c r="F424" i="3"/>
  <c r="E423" i="3"/>
  <c r="F423" i="3"/>
  <c r="E422" i="3"/>
  <c r="F422" i="3"/>
  <c r="E421" i="3"/>
  <c r="F421" i="3"/>
  <c r="E420" i="3"/>
  <c r="F420" i="3"/>
  <c r="E419" i="3"/>
  <c r="F419" i="3"/>
  <c r="E418" i="3"/>
  <c r="F418" i="3"/>
  <c r="E417" i="3"/>
  <c r="F417" i="3"/>
  <c r="E416" i="3"/>
  <c r="F416" i="3"/>
  <c r="E415" i="3"/>
  <c r="F415" i="3"/>
  <c r="E414" i="3"/>
  <c r="F414" i="3"/>
  <c r="E413" i="3"/>
  <c r="F413" i="3"/>
  <c r="E412" i="3"/>
  <c r="F412" i="3"/>
  <c r="E411" i="3"/>
  <c r="F411" i="3"/>
  <c r="E410" i="3"/>
  <c r="F410" i="3"/>
  <c r="E409" i="3"/>
  <c r="F409" i="3"/>
  <c r="E408" i="3"/>
  <c r="F408" i="3"/>
  <c r="E407" i="3"/>
  <c r="F407" i="3"/>
  <c r="E406" i="3"/>
  <c r="F406" i="3"/>
  <c r="E405" i="3"/>
  <c r="F405" i="3"/>
  <c r="E404" i="3"/>
  <c r="F404" i="3"/>
  <c r="E403" i="3"/>
  <c r="F403" i="3"/>
  <c r="E402" i="3"/>
  <c r="F402" i="3"/>
  <c r="E401" i="3"/>
  <c r="F401" i="3"/>
  <c r="E400" i="3"/>
  <c r="F400" i="3"/>
  <c r="E399" i="3"/>
  <c r="F399" i="3"/>
  <c r="E398" i="3"/>
  <c r="F398" i="3"/>
  <c r="E397" i="3"/>
  <c r="F397" i="3"/>
  <c r="E396" i="3"/>
  <c r="F396" i="3"/>
  <c r="E395" i="3"/>
  <c r="F395" i="3"/>
  <c r="E394" i="3"/>
  <c r="F394" i="3"/>
  <c r="E393" i="3"/>
  <c r="F393" i="3"/>
  <c r="E392" i="3"/>
  <c r="F392" i="3"/>
  <c r="E391" i="3"/>
  <c r="F391" i="3"/>
  <c r="E390" i="3"/>
  <c r="F390" i="3"/>
  <c r="E389" i="3"/>
  <c r="F389" i="3"/>
  <c r="E388" i="3"/>
  <c r="F388" i="3"/>
  <c r="E387" i="3"/>
  <c r="F387" i="3"/>
  <c r="E386" i="3"/>
  <c r="F386" i="3"/>
  <c r="E385" i="3"/>
  <c r="F385" i="3"/>
  <c r="E384" i="3"/>
  <c r="F384" i="3"/>
  <c r="E383" i="3"/>
  <c r="F383" i="3"/>
  <c r="E382" i="3"/>
  <c r="F382" i="3"/>
  <c r="E381" i="3"/>
  <c r="F381" i="3"/>
  <c r="E380" i="3"/>
  <c r="F380" i="3"/>
  <c r="E379" i="3"/>
  <c r="F379" i="3"/>
  <c r="E378" i="3"/>
  <c r="F378" i="3"/>
  <c r="E377" i="3"/>
  <c r="F377" i="3"/>
  <c r="E376" i="3"/>
  <c r="F376" i="3"/>
  <c r="E375" i="3"/>
  <c r="F375" i="3"/>
  <c r="E374" i="3"/>
  <c r="F374" i="3"/>
  <c r="E373" i="3"/>
  <c r="F373" i="3"/>
  <c r="E372" i="3"/>
  <c r="F372" i="3"/>
  <c r="E371" i="3"/>
  <c r="F371" i="3"/>
  <c r="E370" i="3"/>
  <c r="F370" i="3"/>
  <c r="E369" i="3"/>
  <c r="F369" i="3"/>
  <c r="E368" i="3"/>
  <c r="F368" i="3"/>
  <c r="E367" i="3"/>
  <c r="F367" i="3"/>
  <c r="E366" i="3"/>
  <c r="F366" i="3"/>
  <c r="E365" i="3"/>
  <c r="F365" i="3"/>
  <c r="E364" i="3"/>
  <c r="F364" i="3"/>
  <c r="E363" i="3"/>
  <c r="F363" i="3"/>
  <c r="E362" i="3"/>
  <c r="F362" i="3"/>
  <c r="E361" i="3"/>
  <c r="F361" i="3"/>
  <c r="E360" i="3"/>
  <c r="F360" i="3"/>
  <c r="E359" i="3"/>
  <c r="F359" i="3"/>
  <c r="E358" i="3"/>
  <c r="F358" i="3"/>
  <c r="E357" i="3"/>
  <c r="F357" i="3"/>
  <c r="E356" i="3"/>
  <c r="F356" i="3"/>
  <c r="E355" i="3"/>
  <c r="F355" i="3"/>
  <c r="E354" i="3"/>
  <c r="F354" i="3"/>
  <c r="E353" i="3"/>
  <c r="F353" i="3"/>
  <c r="E352" i="3"/>
  <c r="F352" i="3"/>
  <c r="E351" i="3"/>
  <c r="F351" i="3"/>
  <c r="E350" i="3"/>
  <c r="F350" i="3"/>
  <c r="E349" i="3"/>
  <c r="F349" i="3"/>
  <c r="E348" i="3"/>
  <c r="F348" i="3"/>
  <c r="E347" i="3"/>
  <c r="F347" i="3"/>
  <c r="E346" i="3"/>
  <c r="F346" i="3"/>
  <c r="E345" i="3"/>
  <c r="F345" i="3"/>
  <c r="E344" i="3"/>
  <c r="F344" i="3"/>
  <c r="E343" i="3"/>
  <c r="F343" i="3"/>
  <c r="E342" i="3"/>
  <c r="F342" i="3"/>
  <c r="E341" i="3"/>
  <c r="F341" i="3"/>
  <c r="E340" i="3"/>
  <c r="F340" i="3"/>
  <c r="E339" i="3"/>
  <c r="F339" i="3"/>
  <c r="E338" i="3"/>
  <c r="F338" i="3"/>
  <c r="E337" i="3"/>
  <c r="F337" i="3"/>
  <c r="E336" i="3"/>
  <c r="F336" i="3"/>
  <c r="E335" i="3"/>
  <c r="F335" i="3"/>
  <c r="E334" i="3"/>
  <c r="F334" i="3"/>
  <c r="E333" i="3"/>
  <c r="F333" i="3"/>
  <c r="E332" i="3"/>
  <c r="F332" i="3"/>
  <c r="E331" i="3"/>
  <c r="F331" i="3"/>
  <c r="E330" i="3"/>
  <c r="F330" i="3"/>
  <c r="E329" i="3"/>
  <c r="F329" i="3"/>
  <c r="E328" i="3"/>
  <c r="F328" i="3"/>
  <c r="E327" i="3"/>
  <c r="F327" i="3"/>
  <c r="E326" i="3"/>
  <c r="F326" i="3"/>
  <c r="E325" i="3"/>
  <c r="F325" i="3"/>
  <c r="E324" i="3"/>
  <c r="F324" i="3"/>
  <c r="E323" i="3"/>
  <c r="F323" i="3"/>
  <c r="E322" i="3"/>
  <c r="F322" i="3"/>
  <c r="E321" i="3"/>
  <c r="F321" i="3"/>
  <c r="E320" i="3"/>
  <c r="F320" i="3"/>
  <c r="E319" i="3"/>
  <c r="F319" i="3"/>
  <c r="E318" i="3"/>
  <c r="F318" i="3"/>
  <c r="E317" i="3"/>
  <c r="F317" i="3"/>
  <c r="E316" i="3"/>
  <c r="F316" i="3"/>
  <c r="E315" i="3"/>
  <c r="F315" i="3"/>
  <c r="E314" i="3"/>
  <c r="F314" i="3"/>
  <c r="E313" i="3"/>
  <c r="F313" i="3"/>
  <c r="E312" i="3"/>
  <c r="F312" i="3"/>
  <c r="E311" i="3"/>
  <c r="F311" i="3"/>
  <c r="E310" i="3"/>
  <c r="F310" i="3"/>
  <c r="E309" i="3"/>
  <c r="F309" i="3"/>
  <c r="E308" i="3"/>
  <c r="F308" i="3"/>
  <c r="E307" i="3"/>
  <c r="F307" i="3"/>
  <c r="E306" i="3"/>
  <c r="F306" i="3"/>
  <c r="E305" i="3"/>
  <c r="F305" i="3"/>
  <c r="E304" i="3"/>
  <c r="F304" i="3"/>
  <c r="E303" i="3"/>
  <c r="F303" i="3"/>
  <c r="E302" i="3"/>
  <c r="F302" i="3"/>
  <c r="E301" i="3"/>
  <c r="F301" i="3"/>
  <c r="E300" i="3"/>
  <c r="F300" i="3"/>
  <c r="E299" i="3"/>
  <c r="F299" i="3"/>
  <c r="E298" i="3"/>
  <c r="F298" i="3"/>
  <c r="E297" i="3"/>
  <c r="F297" i="3"/>
  <c r="E296" i="3"/>
  <c r="F296" i="3"/>
  <c r="E295" i="3"/>
  <c r="F295" i="3"/>
  <c r="E294" i="3"/>
  <c r="F294" i="3"/>
  <c r="E293" i="3"/>
  <c r="F293" i="3"/>
  <c r="E292" i="3"/>
  <c r="F292" i="3"/>
  <c r="E291" i="3"/>
  <c r="F291" i="3"/>
  <c r="E290" i="3"/>
  <c r="F290" i="3"/>
  <c r="E289" i="3"/>
  <c r="F289" i="3"/>
  <c r="E288" i="3"/>
  <c r="F288" i="3"/>
  <c r="E287" i="3"/>
  <c r="F287" i="3"/>
  <c r="E286" i="3"/>
  <c r="F286" i="3"/>
  <c r="E285" i="3"/>
  <c r="F285" i="3"/>
  <c r="E284" i="3"/>
  <c r="F284" i="3"/>
  <c r="E283" i="3"/>
  <c r="F283" i="3"/>
  <c r="E282" i="3"/>
  <c r="F282" i="3"/>
  <c r="E281" i="3"/>
  <c r="F281" i="3"/>
  <c r="E280" i="3"/>
  <c r="F280" i="3"/>
  <c r="E279" i="3"/>
  <c r="F279" i="3"/>
  <c r="E278" i="3"/>
  <c r="F278" i="3"/>
  <c r="E277" i="3"/>
  <c r="F277" i="3"/>
  <c r="E276" i="3"/>
  <c r="F276" i="3"/>
  <c r="E275" i="3"/>
  <c r="F275" i="3"/>
  <c r="E274" i="3"/>
  <c r="F274" i="3"/>
  <c r="E273" i="3"/>
  <c r="F273" i="3"/>
  <c r="E272" i="3"/>
  <c r="F272" i="3"/>
  <c r="E271" i="3"/>
  <c r="F271" i="3"/>
  <c r="E270" i="3"/>
  <c r="F270" i="3"/>
  <c r="E269" i="3"/>
  <c r="F269" i="3"/>
  <c r="E268" i="3"/>
  <c r="F268" i="3"/>
  <c r="E267" i="3"/>
  <c r="F267" i="3"/>
  <c r="E266" i="3"/>
  <c r="F266" i="3"/>
  <c r="E265" i="3"/>
  <c r="F265" i="3"/>
  <c r="E264" i="3"/>
  <c r="F264" i="3"/>
  <c r="E263" i="3"/>
  <c r="F263" i="3"/>
  <c r="E262" i="3"/>
  <c r="F262" i="3"/>
  <c r="E261" i="3"/>
  <c r="F261" i="3"/>
  <c r="E260" i="3"/>
  <c r="F260" i="3"/>
  <c r="E259" i="3"/>
  <c r="F259" i="3"/>
  <c r="E258" i="3"/>
  <c r="F258" i="3"/>
  <c r="E257" i="3"/>
  <c r="F257" i="3"/>
  <c r="E256" i="3"/>
  <c r="F256" i="3"/>
  <c r="E255" i="3"/>
  <c r="F255" i="3"/>
  <c r="E254" i="3"/>
  <c r="F254" i="3"/>
  <c r="E253" i="3"/>
  <c r="F253" i="3"/>
  <c r="E252" i="3"/>
  <c r="F252" i="3"/>
  <c r="E251" i="3"/>
  <c r="F251" i="3"/>
  <c r="E250" i="3"/>
  <c r="F250" i="3"/>
  <c r="E249" i="3"/>
  <c r="F249" i="3"/>
  <c r="E248" i="3"/>
  <c r="F248" i="3"/>
  <c r="E247" i="3"/>
  <c r="F247" i="3"/>
  <c r="E246" i="3"/>
  <c r="F246" i="3"/>
  <c r="E245" i="3"/>
  <c r="F245" i="3"/>
  <c r="E244" i="3"/>
  <c r="F244" i="3"/>
  <c r="E243" i="3"/>
  <c r="F243" i="3"/>
  <c r="E242" i="3"/>
  <c r="F242" i="3"/>
  <c r="E241" i="3"/>
  <c r="F241" i="3"/>
  <c r="E240" i="3"/>
  <c r="F240" i="3"/>
  <c r="E239" i="3"/>
  <c r="F239" i="3"/>
  <c r="E238" i="3"/>
  <c r="F238" i="3"/>
  <c r="E237" i="3"/>
  <c r="F237" i="3"/>
  <c r="E236" i="3"/>
  <c r="F236" i="3"/>
  <c r="E235" i="3"/>
  <c r="F235" i="3"/>
  <c r="E234" i="3"/>
  <c r="F234" i="3"/>
  <c r="E233" i="3"/>
  <c r="F233" i="3"/>
  <c r="E232" i="3"/>
  <c r="F232" i="3"/>
  <c r="E231" i="3"/>
  <c r="F231" i="3"/>
  <c r="E230" i="3"/>
  <c r="F230" i="3"/>
  <c r="E229" i="3"/>
  <c r="F229" i="3"/>
  <c r="E228" i="3"/>
  <c r="F228" i="3"/>
  <c r="E227" i="3"/>
  <c r="F227" i="3"/>
  <c r="E226" i="3"/>
  <c r="F226" i="3"/>
  <c r="E225" i="3"/>
  <c r="F225" i="3"/>
  <c r="E224" i="3"/>
  <c r="F224" i="3"/>
  <c r="E223" i="3"/>
  <c r="F223" i="3"/>
  <c r="E222" i="3"/>
  <c r="F222" i="3"/>
  <c r="E221" i="3"/>
  <c r="F221" i="3"/>
  <c r="E220" i="3"/>
  <c r="F220" i="3"/>
  <c r="E219" i="3"/>
  <c r="F219" i="3"/>
  <c r="E218" i="3"/>
  <c r="F218" i="3"/>
  <c r="E217" i="3"/>
  <c r="F217" i="3"/>
  <c r="E216" i="3"/>
  <c r="F216" i="3"/>
  <c r="E215" i="3"/>
  <c r="F215" i="3"/>
  <c r="E214" i="3"/>
  <c r="F214" i="3"/>
  <c r="E213" i="3"/>
  <c r="F213" i="3"/>
  <c r="E212" i="3"/>
  <c r="F212" i="3"/>
  <c r="E211" i="3"/>
  <c r="F211" i="3"/>
  <c r="E210" i="3"/>
  <c r="F210" i="3"/>
  <c r="E209" i="3"/>
  <c r="F209" i="3"/>
  <c r="E208" i="3"/>
  <c r="F208" i="3"/>
  <c r="E207" i="3"/>
  <c r="F207" i="3"/>
  <c r="E206" i="3"/>
  <c r="F206" i="3"/>
  <c r="E205" i="3"/>
  <c r="F205" i="3"/>
  <c r="E204" i="3"/>
  <c r="F204" i="3"/>
  <c r="E203" i="3"/>
  <c r="F203" i="3"/>
  <c r="E202" i="3"/>
  <c r="F202" i="3"/>
  <c r="E201" i="3"/>
  <c r="F201" i="3"/>
  <c r="E200" i="3"/>
  <c r="F200" i="3"/>
  <c r="E199" i="3"/>
  <c r="F199" i="3"/>
  <c r="E198" i="3"/>
  <c r="F198" i="3"/>
  <c r="E197" i="3"/>
  <c r="F197" i="3"/>
  <c r="E196" i="3"/>
  <c r="F196" i="3"/>
  <c r="E195" i="3"/>
  <c r="F195" i="3"/>
  <c r="E194" i="3"/>
  <c r="F194" i="3"/>
  <c r="E193" i="3"/>
  <c r="F193" i="3"/>
  <c r="E192" i="3"/>
  <c r="F192" i="3"/>
  <c r="E191" i="3"/>
  <c r="F191" i="3"/>
  <c r="E190" i="3"/>
  <c r="F190" i="3"/>
  <c r="E189" i="3"/>
  <c r="F189" i="3"/>
  <c r="E188" i="3"/>
  <c r="F188" i="3"/>
  <c r="E187" i="3"/>
  <c r="F187" i="3"/>
  <c r="E186" i="3"/>
  <c r="F186" i="3"/>
  <c r="E185" i="3"/>
  <c r="F185" i="3"/>
  <c r="E184" i="3"/>
  <c r="F184" i="3"/>
  <c r="E183" i="3"/>
  <c r="F183" i="3"/>
  <c r="E182" i="3"/>
  <c r="F182" i="3"/>
  <c r="E181" i="3"/>
  <c r="F181" i="3"/>
  <c r="E180" i="3"/>
  <c r="F180" i="3"/>
  <c r="E179" i="3"/>
  <c r="F179" i="3"/>
  <c r="E178" i="3"/>
  <c r="F178" i="3"/>
  <c r="E177" i="3"/>
  <c r="F177" i="3"/>
  <c r="E176" i="3"/>
  <c r="F176" i="3"/>
  <c r="E175" i="3"/>
  <c r="F175" i="3"/>
  <c r="E174" i="3"/>
  <c r="F174" i="3"/>
  <c r="E173" i="3"/>
  <c r="F173" i="3"/>
  <c r="E172" i="3"/>
  <c r="F172" i="3"/>
  <c r="E171" i="3"/>
  <c r="F171" i="3"/>
  <c r="E170" i="3"/>
  <c r="F170" i="3"/>
  <c r="E169" i="3"/>
  <c r="F169" i="3"/>
  <c r="E168" i="3"/>
  <c r="F168" i="3"/>
  <c r="E167" i="3"/>
  <c r="F167" i="3"/>
  <c r="E166" i="3"/>
  <c r="F166" i="3"/>
  <c r="E165" i="3"/>
  <c r="F165" i="3"/>
  <c r="E164" i="3"/>
  <c r="F164" i="3"/>
  <c r="E163" i="3"/>
  <c r="F163" i="3"/>
  <c r="E162" i="3"/>
  <c r="F162" i="3"/>
  <c r="E161" i="3"/>
  <c r="F161" i="3"/>
  <c r="E160" i="3"/>
  <c r="F160" i="3"/>
  <c r="E159" i="3"/>
  <c r="F159" i="3"/>
  <c r="E158" i="3"/>
  <c r="F158" i="3"/>
  <c r="E157" i="3"/>
  <c r="F157" i="3"/>
  <c r="E156" i="3"/>
  <c r="F156" i="3"/>
  <c r="E155" i="3"/>
  <c r="F155" i="3"/>
  <c r="E154" i="3"/>
  <c r="F154" i="3"/>
  <c r="E153" i="3"/>
  <c r="F153" i="3"/>
  <c r="E152" i="3"/>
  <c r="F152" i="3"/>
  <c r="E151" i="3"/>
  <c r="F151" i="3"/>
  <c r="E150" i="3"/>
  <c r="F150" i="3"/>
  <c r="E149" i="3"/>
  <c r="F149" i="3"/>
  <c r="E148" i="3"/>
  <c r="F148" i="3"/>
  <c r="E147" i="3"/>
  <c r="F147" i="3"/>
  <c r="E146" i="3"/>
  <c r="F146" i="3"/>
  <c r="E145" i="3"/>
  <c r="F145" i="3"/>
  <c r="E144" i="3"/>
  <c r="F144" i="3"/>
  <c r="E143" i="3"/>
  <c r="F143" i="3"/>
  <c r="E142" i="3"/>
  <c r="F142" i="3"/>
  <c r="E141" i="3"/>
  <c r="F141" i="3"/>
  <c r="E140" i="3"/>
  <c r="F140" i="3"/>
  <c r="E139" i="3"/>
  <c r="F139" i="3"/>
  <c r="E138" i="3"/>
  <c r="F138" i="3"/>
  <c r="E137" i="3"/>
  <c r="F137" i="3"/>
  <c r="E136" i="3"/>
  <c r="F136" i="3"/>
  <c r="E135" i="3"/>
  <c r="F135" i="3"/>
  <c r="E134" i="3"/>
  <c r="F134" i="3"/>
  <c r="E133" i="3"/>
  <c r="F133" i="3"/>
  <c r="E132" i="3"/>
  <c r="F132" i="3"/>
  <c r="E131" i="3"/>
  <c r="F131" i="3"/>
  <c r="E130" i="3"/>
  <c r="F130" i="3"/>
  <c r="E129" i="3"/>
  <c r="F129" i="3"/>
  <c r="E128" i="3"/>
  <c r="F128" i="3"/>
  <c r="E127" i="3"/>
  <c r="F127" i="3"/>
  <c r="E126" i="3"/>
  <c r="F126" i="3"/>
  <c r="E125" i="3"/>
  <c r="F125" i="3"/>
  <c r="E124" i="3"/>
  <c r="F124" i="3"/>
  <c r="E123" i="3"/>
  <c r="F123" i="3"/>
  <c r="E122" i="3"/>
  <c r="F122" i="3"/>
  <c r="E121" i="3"/>
  <c r="F121" i="3"/>
  <c r="E120" i="3"/>
  <c r="F120" i="3"/>
  <c r="E119" i="3"/>
  <c r="F119" i="3"/>
  <c r="E118" i="3"/>
  <c r="F118" i="3"/>
  <c r="E117" i="3"/>
  <c r="F117" i="3"/>
  <c r="E116" i="3"/>
  <c r="F116" i="3"/>
  <c r="E115" i="3"/>
  <c r="F115" i="3"/>
  <c r="E114" i="3"/>
  <c r="F114" i="3"/>
  <c r="E113" i="3"/>
  <c r="F113" i="3"/>
  <c r="E112" i="3"/>
  <c r="F112" i="3"/>
  <c r="E111" i="3"/>
  <c r="F111" i="3"/>
  <c r="E110" i="3"/>
  <c r="F110" i="3"/>
  <c r="E109" i="3"/>
  <c r="F109" i="3"/>
  <c r="E108" i="3"/>
  <c r="F108" i="3"/>
  <c r="E107" i="3"/>
  <c r="F107" i="3"/>
  <c r="E106" i="3"/>
  <c r="F106" i="3"/>
  <c r="E105" i="3"/>
  <c r="F105" i="3"/>
  <c r="E104" i="3"/>
  <c r="F104" i="3"/>
  <c r="E103" i="3"/>
  <c r="F103" i="3"/>
  <c r="E102" i="3"/>
  <c r="F102" i="3"/>
  <c r="E101" i="3"/>
  <c r="F101" i="3"/>
  <c r="E100" i="3"/>
  <c r="F100" i="3"/>
  <c r="E99" i="3"/>
  <c r="F99" i="3"/>
  <c r="E98" i="3"/>
  <c r="F98" i="3"/>
  <c r="E97" i="3"/>
  <c r="F97" i="3"/>
  <c r="E96" i="3"/>
  <c r="F96" i="3"/>
  <c r="E95" i="3"/>
  <c r="F95" i="3"/>
  <c r="E94" i="3"/>
  <c r="F94" i="3"/>
  <c r="E93" i="3"/>
  <c r="F93" i="3"/>
  <c r="E92" i="3"/>
  <c r="F92" i="3"/>
  <c r="E91" i="3"/>
  <c r="F91" i="3"/>
  <c r="E90" i="3"/>
  <c r="F90" i="3"/>
  <c r="E89" i="3"/>
  <c r="F89" i="3"/>
  <c r="E88" i="3"/>
  <c r="F88" i="3"/>
  <c r="E87" i="3"/>
  <c r="F87" i="3"/>
  <c r="E86" i="3"/>
  <c r="F86" i="3"/>
  <c r="E85" i="3"/>
  <c r="F85" i="3"/>
  <c r="E84" i="3"/>
  <c r="F84" i="3"/>
  <c r="E83" i="3"/>
  <c r="F83" i="3"/>
  <c r="E82" i="3"/>
  <c r="F82" i="3"/>
  <c r="E81" i="3"/>
  <c r="F81" i="3"/>
  <c r="E80" i="3"/>
  <c r="F80" i="3"/>
  <c r="E79" i="3"/>
  <c r="F79" i="3"/>
  <c r="E78" i="3"/>
  <c r="F78" i="3"/>
  <c r="E77" i="3"/>
  <c r="F77" i="3"/>
  <c r="E76" i="3"/>
  <c r="F76" i="3"/>
  <c r="E75" i="3"/>
  <c r="F75" i="3"/>
  <c r="E74" i="3"/>
  <c r="F74" i="3"/>
  <c r="E73" i="3"/>
  <c r="F73" i="3"/>
  <c r="E72" i="3"/>
  <c r="F72" i="3"/>
  <c r="E71" i="3"/>
  <c r="F71" i="3"/>
  <c r="E70" i="3"/>
  <c r="F70" i="3"/>
  <c r="E69" i="3"/>
  <c r="F69" i="3"/>
  <c r="E68" i="3"/>
  <c r="F68" i="3"/>
  <c r="E67" i="3"/>
  <c r="F67" i="3"/>
  <c r="E66" i="3"/>
  <c r="F66" i="3"/>
  <c r="E65" i="3"/>
  <c r="F65" i="3"/>
  <c r="E64" i="3"/>
  <c r="F64" i="3"/>
  <c r="E63" i="3"/>
  <c r="F63" i="3"/>
  <c r="E62" i="3"/>
  <c r="F62" i="3"/>
  <c r="E61" i="3"/>
  <c r="F61" i="3"/>
  <c r="E60" i="3"/>
  <c r="F60" i="3"/>
  <c r="E59" i="3"/>
  <c r="F59" i="3"/>
  <c r="E58" i="3"/>
  <c r="F58" i="3"/>
  <c r="E57" i="3"/>
  <c r="F57" i="3"/>
  <c r="E56" i="3"/>
  <c r="F56" i="3"/>
  <c r="E55" i="3"/>
  <c r="F55" i="3"/>
  <c r="E54" i="3"/>
  <c r="F54" i="3"/>
  <c r="E53" i="3"/>
  <c r="F53" i="3"/>
  <c r="E52" i="3"/>
  <c r="F52" i="3"/>
  <c r="E51" i="3"/>
  <c r="F51" i="3"/>
  <c r="E50" i="3"/>
  <c r="F50" i="3"/>
  <c r="E49" i="3"/>
  <c r="F49" i="3"/>
  <c r="E48" i="3"/>
  <c r="F48" i="3"/>
  <c r="E47" i="3"/>
  <c r="F47" i="3"/>
  <c r="E46" i="3"/>
  <c r="F46" i="3"/>
  <c r="E45" i="3"/>
  <c r="F45" i="3"/>
  <c r="E44" i="3"/>
  <c r="F44" i="3"/>
  <c r="E43" i="3"/>
  <c r="F43" i="3"/>
  <c r="E42" i="3"/>
  <c r="F42" i="3"/>
  <c r="E41" i="3"/>
  <c r="F41" i="3"/>
  <c r="E40" i="3"/>
  <c r="F40" i="3"/>
  <c r="E39" i="3"/>
  <c r="F39" i="3"/>
  <c r="E38" i="3"/>
  <c r="F38" i="3"/>
  <c r="E37" i="3"/>
  <c r="F37" i="3"/>
  <c r="E36" i="3"/>
  <c r="F36" i="3"/>
  <c r="E35" i="3"/>
  <c r="F35" i="3"/>
  <c r="E34" i="3"/>
  <c r="F34" i="3"/>
  <c r="E33" i="3"/>
  <c r="F33" i="3"/>
  <c r="E32" i="3"/>
  <c r="F32" i="3"/>
  <c r="E31" i="3"/>
  <c r="F31" i="3"/>
  <c r="E30" i="3"/>
  <c r="F30" i="3"/>
  <c r="E29" i="3"/>
  <c r="F29" i="3"/>
  <c r="E28" i="3"/>
  <c r="F28" i="3"/>
  <c r="E27" i="3"/>
  <c r="F27" i="3"/>
  <c r="E26" i="3"/>
  <c r="F26" i="3"/>
  <c r="E25" i="3"/>
  <c r="F25" i="3"/>
  <c r="E24" i="3"/>
  <c r="F24" i="3"/>
  <c r="E23" i="3"/>
  <c r="F23" i="3"/>
  <c r="E22" i="3"/>
  <c r="F22" i="3"/>
  <c r="E21" i="3"/>
  <c r="F21" i="3"/>
  <c r="E20" i="3"/>
  <c r="F20" i="3"/>
  <c r="E19" i="3"/>
  <c r="F19" i="3"/>
  <c r="E18" i="3"/>
  <c r="F18" i="3"/>
  <c r="E17" i="3"/>
  <c r="F17" i="3"/>
  <c r="E16" i="3"/>
  <c r="F16" i="3"/>
  <c r="E15" i="3"/>
  <c r="F15" i="3"/>
  <c r="E14" i="3"/>
  <c r="F14" i="3"/>
  <c r="E13" i="3"/>
  <c r="F13" i="3"/>
  <c r="E12" i="3"/>
  <c r="F12" i="3"/>
  <c r="E11" i="3"/>
  <c r="F11" i="3"/>
  <c r="E10" i="3"/>
  <c r="F10" i="3"/>
  <c r="E9" i="3"/>
  <c r="F9" i="3"/>
  <c r="E8" i="3"/>
  <c r="F8" i="3"/>
  <c r="E7" i="3"/>
  <c r="F7" i="3"/>
  <c r="E6" i="3"/>
  <c r="F6" i="3"/>
  <c r="E5" i="3"/>
  <c r="AQ365" i="4"/>
  <c r="AP365" i="4"/>
  <c r="AM365" i="4"/>
  <c r="AL365" i="4"/>
  <c r="AK365" i="4"/>
  <c r="AJ365" i="4"/>
  <c r="AR365" i="4"/>
  <c r="AQ109" i="4"/>
  <c r="AP109" i="4"/>
  <c r="AM109" i="4"/>
  <c r="AK109" i="4"/>
  <c r="AJ109" i="4"/>
  <c r="AL109" i="4"/>
  <c r="AR109" i="4"/>
  <c r="AF604" i="4"/>
  <c r="AG604" i="4"/>
  <c r="P604" i="4"/>
  <c r="S604" i="4"/>
  <c r="V604" i="4"/>
  <c r="AB604" i="4"/>
  <c r="T604" i="4"/>
  <c r="AR604" i="4"/>
  <c r="AP604" i="4"/>
  <c r="AM604" i="4"/>
  <c r="AL604" i="4"/>
  <c r="AK604" i="4"/>
  <c r="AJ604" i="4"/>
  <c r="AQ604" i="4"/>
  <c r="AF603" i="4"/>
  <c r="AG603" i="4"/>
  <c r="T603" i="4"/>
  <c r="AB603" i="4"/>
  <c r="M603" i="4"/>
  <c r="P603" i="4"/>
  <c r="S603" i="4"/>
  <c r="V603" i="4"/>
  <c r="AK603" i="4"/>
  <c r="AQ603" i="4"/>
  <c r="AP603" i="4"/>
  <c r="AL603" i="4"/>
  <c r="AJ603" i="4"/>
  <c r="AM603" i="4"/>
  <c r="AR603" i="4"/>
  <c r="AG602" i="4"/>
  <c r="AF602" i="4"/>
  <c r="V602" i="4"/>
  <c r="S602" i="4"/>
  <c r="P602" i="4"/>
  <c r="AB602" i="4"/>
  <c r="T602" i="4"/>
  <c r="M602" i="4"/>
  <c r="AK602" i="4"/>
  <c r="AM602" i="4"/>
  <c r="AQ602" i="4"/>
  <c r="AJ602" i="4"/>
  <c r="AL602" i="4"/>
  <c r="AP602" i="4"/>
  <c r="AR602" i="4"/>
  <c r="AG601" i="4"/>
  <c r="AF601" i="4"/>
  <c r="M601" i="4"/>
  <c r="AB601" i="4"/>
  <c r="T601" i="4"/>
  <c r="P601" i="4"/>
  <c r="V601" i="4"/>
  <c r="S601" i="4"/>
  <c r="AR601" i="4"/>
  <c r="AL601" i="4"/>
  <c r="AM601" i="4"/>
  <c r="AK601" i="4"/>
  <c r="AQ601" i="4"/>
  <c r="AP601" i="4"/>
  <c r="AJ601" i="4"/>
  <c r="AG600" i="4"/>
  <c r="AF600" i="4"/>
  <c r="P600" i="4"/>
  <c r="T600" i="4"/>
  <c r="AB600" i="4"/>
  <c r="V600" i="4"/>
  <c r="S600" i="4"/>
  <c r="M600" i="4"/>
  <c r="AP600" i="4"/>
  <c r="AJ600" i="4"/>
  <c r="AM600" i="4"/>
  <c r="AL600" i="4"/>
  <c r="AR600" i="4"/>
  <c r="AQ600" i="4"/>
  <c r="AK600" i="4"/>
  <c r="AF599" i="4"/>
  <c r="AG599" i="4"/>
  <c r="M599" i="4"/>
  <c r="AB599" i="4"/>
  <c r="T599" i="4"/>
  <c r="P599" i="4"/>
  <c r="V599" i="4"/>
  <c r="S599" i="4"/>
  <c r="AM599" i="4"/>
  <c r="AP599" i="4"/>
  <c r="AQ599" i="4"/>
  <c r="AR599" i="4"/>
  <c r="AJ599" i="4"/>
  <c r="AK599" i="4"/>
  <c r="AL599" i="4"/>
  <c r="AF598" i="4"/>
  <c r="AG598" i="4"/>
  <c r="M598" i="4"/>
  <c r="P598" i="4"/>
  <c r="T598" i="4"/>
  <c r="V598" i="4"/>
  <c r="AB598" i="4"/>
  <c r="S598" i="4"/>
  <c r="AJ598" i="4"/>
  <c r="AL598" i="4"/>
  <c r="AM598" i="4"/>
  <c r="AP598" i="4"/>
  <c r="AQ598" i="4"/>
  <c r="AR598" i="4"/>
  <c r="AK598" i="4"/>
  <c r="AF597" i="4"/>
  <c r="AG597" i="4"/>
  <c r="AB597" i="4"/>
  <c r="V597" i="4"/>
  <c r="T597" i="4"/>
  <c r="S597" i="4"/>
  <c r="P597" i="4"/>
  <c r="AQ597" i="4"/>
  <c r="AP597" i="4"/>
  <c r="AL597" i="4"/>
  <c r="AJ597" i="4"/>
  <c r="AR597" i="4"/>
  <c r="AM597" i="4"/>
  <c r="AK597" i="4"/>
  <c r="AF596" i="4"/>
  <c r="AG596" i="4"/>
  <c r="P596" i="4"/>
  <c r="M596" i="4"/>
  <c r="S596" i="4"/>
  <c r="T596" i="4"/>
  <c r="V596" i="4"/>
  <c r="AB596" i="4"/>
  <c r="AJ596" i="4"/>
  <c r="AK596" i="4"/>
  <c r="AL596" i="4"/>
  <c r="AM596" i="4"/>
  <c r="AP596" i="4"/>
  <c r="AQ596" i="4"/>
  <c r="AR596" i="4"/>
  <c r="AG595" i="4"/>
  <c r="AF595" i="4"/>
  <c r="P595" i="4"/>
  <c r="S595" i="4"/>
  <c r="T595" i="4"/>
  <c r="V595" i="4"/>
  <c r="M595" i="4"/>
  <c r="AB595" i="4"/>
  <c r="AR595" i="4"/>
  <c r="AJ595" i="4"/>
  <c r="AK595" i="4"/>
  <c r="AL595" i="4"/>
  <c r="AM595" i="4"/>
  <c r="AP595" i="4"/>
  <c r="AQ595" i="4"/>
  <c r="AF594" i="4"/>
  <c r="AG594" i="4"/>
  <c r="AB594" i="4"/>
  <c r="V594" i="4"/>
  <c r="T594" i="4"/>
  <c r="S594" i="4"/>
  <c r="P594" i="4"/>
  <c r="M594" i="4"/>
  <c r="AK594" i="4"/>
  <c r="AR594" i="4"/>
  <c r="AP594" i="4"/>
  <c r="AM594" i="4"/>
  <c r="AL594" i="4"/>
  <c r="AQ594" i="4"/>
  <c r="AJ594" i="4"/>
  <c r="AG593" i="4"/>
  <c r="AF593" i="4"/>
  <c r="AB593" i="4"/>
  <c r="V593" i="4"/>
  <c r="T593" i="4"/>
  <c r="S593" i="4"/>
  <c r="P593" i="4"/>
  <c r="M593" i="4"/>
  <c r="AQ593" i="4"/>
  <c r="AP593" i="4"/>
  <c r="AM593" i="4"/>
  <c r="AL593" i="4"/>
  <c r="AR593" i="4"/>
  <c r="AK593" i="4"/>
  <c r="AJ593" i="4"/>
  <c r="AG592" i="4"/>
  <c r="AF592" i="4"/>
  <c r="P592" i="4"/>
  <c r="M592" i="4"/>
  <c r="AB592" i="4"/>
  <c r="V592" i="4"/>
  <c r="T592" i="4"/>
  <c r="S592" i="4"/>
  <c r="AQ592" i="4"/>
  <c r="AP592" i="4"/>
  <c r="AM592" i="4"/>
  <c r="AL592" i="4"/>
  <c r="AK592" i="4"/>
  <c r="AR592" i="4"/>
  <c r="AJ592" i="4"/>
  <c r="AG591" i="4"/>
  <c r="AF591" i="4"/>
  <c r="P591" i="4"/>
  <c r="S591" i="4"/>
  <c r="T591" i="4"/>
  <c r="V591" i="4"/>
  <c r="AB591" i="4"/>
  <c r="M591" i="4"/>
  <c r="AR591" i="4"/>
  <c r="AQ591" i="4"/>
  <c r="AP591" i="4"/>
  <c r="AM591" i="4"/>
  <c r="AL591" i="4"/>
  <c r="AK591" i="4"/>
  <c r="AJ591" i="4"/>
  <c r="AG590" i="4"/>
  <c r="AF590" i="4"/>
  <c r="P590" i="4"/>
  <c r="S590" i="4"/>
  <c r="T590" i="4"/>
  <c r="V590" i="4"/>
  <c r="AB590" i="4"/>
  <c r="M590" i="4"/>
  <c r="AM590" i="4"/>
  <c r="AR590" i="4"/>
  <c r="AQ590" i="4"/>
  <c r="AP590" i="4"/>
  <c r="AL590" i="4"/>
  <c r="AK590" i="4"/>
  <c r="AJ590" i="4"/>
  <c r="AF589" i="4"/>
  <c r="AG589" i="4"/>
  <c r="AB589" i="4"/>
  <c r="V589" i="4"/>
  <c r="T589" i="4"/>
  <c r="S589" i="4"/>
  <c r="P589" i="4"/>
  <c r="M589" i="4"/>
  <c r="AJ589" i="4"/>
  <c r="AL589" i="4"/>
  <c r="AM589" i="4"/>
  <c r="AP589" i="4"/>
  <c r="AQ589" i="4"/>
  <c r="AR589" i="4"/>
  <c r="AK589" i="4"/>
  <c r="AG588" i="4"/>
  <c r="AF588" i="4"/>
  <c r="V588" i="4"/>
  <c r="T588" i="4"/>
  <c r="S588" i="4"/>
  <c r="AB588" i="4"/>
  <c r="P588" i="4"/>
  <c r="M588" i="4"/>
  <c r="AQ588" i="4"/>
  <c r="AR588" i="4"/>
  <c r="AJ588" i="4"/>
  <c r="AK588" i="4"/>
  <c r="AL588" i="4"/>
  <c r="AM588" i="4"/>
  <c r="AP588" i="4"/>
  <c r="AG587" i="4"/>
  <c r="AF587" i="4"/>
  <c r="AB587" i="4"/>
  <c r="V587" i="4"/>
  <c r="T587" i="4"/>
  <c r="S587" i="4"/>
  <c r="P587" i="4"/>
  <c r="M587" i="4"/>
  <c r="AR587" i="4"/>
  <c r="AQ587" i="4"/>
  <c r="AP587" i="4"/>
  <c r="AM587" i="4"/>
  <c r="AL587" i="4"/>
  <c r="AK587" i="4"/>
  <c r="AJ587" i="4"/>
  <c r="AG586" i="4"/>
  <c r="AF586" i="4"/>
  <c r="T586" i="4"/>
  <c r="AB586" i="4"/>
  <c r="V586" i="4"/>
  <c r="M586" i="4"/>
  <c r="P586" i="4"/>
  <c r="S586" i="4"/>
  <c r="AK586" i="4"/>
  <c r="AL586" i="4"/>
  <c r="AM586" i="4"/>
  <c r="AP586" i="4"/>
  <c r="AQ586" i="4"/>
  <c r="AR586" i="4"/>
  <c r="AJ586" i="4"/>
  <c r="AG585" i="4"/>
  <c r="AF585" i="4"/>
  <c r="P585" i="4"/>
  <c r="V585" i="4"/>
  <c r="T585" i="4"/>
  <c r="S585" i="4"/>
  <c r="AB585" i="4"/>
  <c r="AR585" i="4"/>
  <c r="AQ585" i="4"/>
  <c r="AJ585" i="4"/>
  <c r="AK585" i="4"/>
  <c r="AL585" i="4"/>
  <c r="AM585" i="4"/>
  <c r="AP585" i="4"/>
  <c r="AG584" i="4"/>
  <c r="AF584" i="4"/>
  <c r="AB584" i="4"/>
  <c r="T584" i="4"/>
  <c r="M584" i="4"/>
  <c r="P584" i="4"/>
  <c r="S584" i="4"/>
  <c r="V584" i="4"/>
  <c r="AM584" i="4"/>
  <c r="AJ584" i="4"/>
  <c r="AL584" i="4"/>
  <c r="AP584" i="4"/>
  <c r="AQ584" i="4"/>
  <c r="AR584" i="4"/>
  <c r="AK584" i="4"/>
  <c r="AG583" i="4"/>
  <c r="AF583" i="4"/>
  <c r="V583" i="4"/>
  <c r="AB583" i="4"/>
  <c r="S583" i="4"/>
  <c r="M583" i="4"/>
  <c r="T583" i="4"/>
  <c r="P583" i="4"/>
  <c r="AM583" i="4"/>
  <c r="AP583" i="4"/>
  <c r="AK583" i="4"/>
  <c r="AQ583" i="4"/>
  <c r="AL583" i="4"/>
  <c r="AJ583" i="4"/>
  <c r="AR583" i="4"/>
  <c r="AG582" i="4"/>
  <c r="AF582" i="4"/>
  <c r="AB582" i="4"/>
  <c r="S582" i="4"/>
  <c r="M582" i="4"/>
  <c r="P582" i="4"/>
  <c r="T582" i="4"/>
  <c r="V582" i="4"/>
  <c r="AL582" i="4"/>
  <c r="AP582" i="4"/>
  <c r="AR582" i="4"/>
  <c r="AJ582" i="4"/>
  <c r="AM582" i="4"/>
  <c r="AQ582" i="4"/>
  <c r="AK582" i="4"/>
  <c r="AF581" i="4"/>
  <c r="AG581" i="4"/>
  <c r="T581" i="4"/>
  <c r="V581" i="4"/>
  <c r="S581" i="4"/>
  <c r="AB581" i="4"/>
  <c r="P581" i="4"/>
  <c r="AR581" i="4"/>
  <c r="AK581" i="4"/>
  <c r="AQ581" i="4"/>
  <c r="AL581" i="4"/>
  <c r="AP581" i="4"/>
  <c r="AM581" i="4"/>
  <c r="AJ581" i="4"/>
  <c r="AF580" i="4"/>
  <c r="AG580" i="4"/>
  <c r="V580" i="4"/>
  <c r="AB580" i="4"/>
  <c r="P580" i="4"/>
  <c r="T580" i="4"/>
  <c r="M580" i="4"/>
  <c r="S580" i="4"/>
  <c r="AK580" i="4"/>
  <c r="AL580" i="4"/>
  <c r="AQ580" i="4"/>
  <c r="AM580" i="4"/>
  <c r="AP580" i="4"/>
  <c r="AR580" i="4"/>
  <c r="AJ580" i="4"/>
  <c r="AF579" i="4"/>
  <c r="AG579" i="4"/>
  <c r="S579" i="4"/>
  <c r="V579" i="4"/>
  <c r="AB579" i="4"/>
  <c r="T579" i="4"/>
  <c r="AL579" i="4"/>
  <c r="AK579" i="4"/>
  <c r="AQ579" i="4"/>
  <c r="AJ579" i="4"/>
  <c r="AR579" i="4"/>
  <c r="AM579" i="4"/>
  <c r="AP579" i="4"/>
  <c r="AF578" i="4"/>
  <c r="AG578" i="4"/>
  <c r="S578" i="4"/>
  <c r="T578" i="4"/>
  <c r="M578" i="4"/>
  <c r="P578" i="4"/>
  <c r="V578" i="4"/>
  <c r="AB578" i="4"/>
  <c r="AK578" i="4"/>
  <c r="AJ578" i="4"/>
  <c r="AL578" i="4"/>
  <c r="AQ578" i="4"/>
  <c r="AM578" i="4"/>
  <c r="AP578" i="4"/>
  <c r="AR578" i="4"/>
  <c r="AF577" i="4"/>
  <c r="AG577" i="4"/>
  <c r="V577" i="4"/>
  <c r="P577" i="4"/>
  <c r="T577" i="4"/>
  <c r="AB577" i="4"/>
  <c r="M577" i="4"/>
  <c r="S577" i="4"/>
  <c r="AK577" i="4"/>
  <c r="AR577" i="4"/>
  <c r="AQ577" i="4"/>
  <c r="AP577" i="4"/>
  <c r="AM577" i="4"/>
  <c r="AL577" i="4"/>
  <c r="AJ577" i="4"/>
  <c r="AF576" i="4"/>
  <c r="AG576" i="4"/>
  <c r="AB576" i="4"/>
  <c r="S576" i="4"/>
  <c r="P576" i="4"/>
  <c r="T576" i="4"/>
  <c r="V576" i="4"/>
  <c r="AK576" i="4"/>
  <c r="AR576" i="4"/>
  <c r="AL576" i="4"/>
  <c r="AP576" i="4"/>
  <c r="AM576" i="4"/>
  <c r="AJ576" i="4"/>
  <c r="AQ576" i="4"/>
  <c r="AF575" i="4"/>
  <c r="AG575" i="4"/>
  <c r="AB575" i="4"/>
  <c r="M575" i="4"/>
  <c r="T575" i="4"/>
  <c r="S575" i="4"/>
  <c r="P575" i="4"/>
  <c r="V575" i="4"/>
  <c r="AR575" i="4"/>
  <c r="AM575" i="4"/>
  <c r="AK575" i="4"/>
  <c r="AJ575" i="4"/>
  <c r="AL575" i="4"/>
  <c r="AQ575" i="4"/>
  <c r="AP575" i="4"/>
  <c r="AG574" i="4"/>
  <c r="AF574" i="4"/>
  <c r="V574" i="4"/>
  <c r="S574" i="4"/>
  <c r="P574" i="4"/>
  <c r="T574" i="4"/>
  <c r="AB574" i="4"/>
  <c r="AP574" i="4"/>
  <c r="AQ574" i="4"/>
  <c r="AL574" i="4"/>
  <c r="AJ574" i="4"/>
  <c r="AR574" i="4"/>
  <c r="AK574" i="4"/>
  <c r="AM574" i="4"/>
  <c r="AF573" i="4"/>
  <c r="AG573" i="4"/>
  <c r="T573" i="4"/>
  <c r="P573" i="4"/>
  <c r="M573" i="4"/>
  <c r="S573" i="4"/>
  <c r="V573" i="4"/>
  <c r="AB573" i="4"/>
  <c r="AP573" i="4"/>
  <c r="AJ573" i="4"/>
  <c r="AM573" i="4"/>
  <c r="AR573" i="4"/>
  <c r="AL573" i="4"/>
  <c r="AK573" i="4"/>
  <c r="AQ573" i="4"/>
  <c r="AG572" i="4"/>
  <c r="AF572" i="4"/>
  <c r="AB572" i="4"/>
  <c r="M572" i="4"/>
  <c r="P572" i="4"/>
  <c r="T572" i="4"/>
  <c r="S572" i="4"/>
  <c r="V572" i="4"/>
  <c r="AP572" i="4"/>
  <c r="AR572" i="4"/>
  <c r="AK572" i="4"/>
  <c r="AM572" i="4"/>
  <c r="AL572" i="4"/>
  <c r="AQ572" i="4"/>
  <c r="AJ572" i="4"/>
  <c r="AG571" i="4"/>
  <c r="AF571" i="4"/>
  <c r="T571" i="4"/>
  <c r="P571" i="4"/>
  <c r="V571" i="4"/>
  <c r="S571" i="4"/>
  <c r="AB571" i="4"/>
  <c r="AJ571" i="4"/>
  <c r="AQ571" i="4"/>
  <c r="AL571" i="4"/>
  <c r="AM571" i="4"/>
  <c r="AP571" i="4"/>
  <c r="AR571" i="4"/>
  <c r="AK571" i="4"/>
  <c r="AG570" i="4"/>
  <c r="AF570" i="4"/>
  <c r="M570" i="4"/>
  <c r="S570" i="4"/>
  <c r="P570" i="4"/>
  <c r="AB570" i="4"/>
  <c r="T570" i="4"/>
  <c r="V570" i="4"/>
  <c r="AJ570" i="4"/>
  <c r="AL570" i="4"/>
  <c r="AR570" i="4"/>
  <c r="AQ570" i="4"/>
  <c r="AP570" i="4"/>
  <c r="AM570" i="4"/>
  <c r="AK570" i="4"/>
  <c r="AG569" i="4"/>
  <c r="AF569" i="4"/>
  <c r="P569" i="4"/>
  <c r="T569" i="4"/>
  <c r="V569" i="4"/>
  <c r="AB569" i="4"/>
  <c r="S569" i="4"/>
  <c r="AJ569" i="4"/>
  <c r="AK569" i="4"/>
  <c r="AM569" i="4"/>
  <c r="AL569" i="4"/>
  <c r="AP569" i="4"/>
  <c r="AQ569" i="4"/>
  <c r="AR569" i="4"/>
  <c r="AG568" i="4"/>
  <c r="AF568" i="4"/>
  <c r="S568" i="4"/>
  <c r="V568" i="4"/>
  <c r="P568" i="4"/>
  <c r="T568" i="4"/>
  <c r="M568" i="4"/>
  <c r="AB568" i="4"/>
  <c r="AR568" i="4"/>
  <c r="AQ568" i="4"/>
  <c r="AK568" i="4"/>
  <c r="AJ568" i="4"/>
  <c r="AL568" i="4"/>
  <c r="AP568" i="4"/>
  <c r="AM568" i="4"/>
  <c r="AF567" i="4"/>
  <c r="AG567" i="4"/>
  <c r="S567" i="4"/>
  <c r="AB567" i="4"/>
  <c r="V567" i="4"/>
  <c r="P567" i="4"/>
  <c r="T567" i="4"/>
  <c r="AK567" i="4"/>
  <c r="AR567" i="4"/>
  <c r="AQ567" i="4"/>
  <c r="AP567" i="4"/>
  <c r="AM567" i="4"/>
  <c r="AL567" i="4"/>
  <c r="AJ567" i="4"/>
  <c r="AF566" i="4"/>
  <c r="AG566" i="4"/>
  <c r="M566" i="4"/>
  <c r="V566" i="4"/>
  <c r="AB566" i="4"/>
  <c r="S566" i="4"/>
  <c r="P566" i="4"/>
  <c r="T566" i="4"/>
  <c r="AL566" i="4"/>
  <c r="AK566" i="4"/>
  <c r="AM566" i="4"/>
  <c r="AP566" i="4"/>
  <c r="AQ566" i="4"/>
  <c r="AR566" i="4"/>
  <c r="AJ566" i="4"/>
  <c r="AG565" i="4"/>
  <c r="AF565" i="4"/>
  <c r="S565" i="4"/>
  <c r="V565" i="4"/>
  <c r="P565" i="4"/>
  <c r="T565" i="4"/>
  <c r="AB565" i="4"/>
  <c r="AK565" i="4"/>
  <c r="AQ565" i="4"/>
  <c r="AM565" i="4"/>
  <c r="AR565" i="4"/>
  <c r="AJ565" i="4"/>
  <c r="AL565" i="4"/>
  <c r="AP565" i="4"/>
  <c r="AF564" i="4"/>
  <c r="AG564" i="4"/>
  <c r="S564" i="4"/>
  <c r="T564" i="4"/>
  <c r="V564" i="4"/>
  <c r="M564" i="4"/>
  <c r="AB564" i="4"/>
  <c r="P564" i="4"/>
  <c r="AK564" i="4"/>
  <c r="AM564" i="4"/>
  <c r="AP564" i="4"/>
  <c r="AL564" i="4"/>
  <c r="AQ564" i="4"/>
  <c r="AR564" i="4"/>
  <c r="AJ564" i="4"/>
  <c r="AG563" i="4"/>
  <c r="AF563" i="4"/>
  <c r="P563" i="4"/>
  <c r="V563" i="4"/>
  <c r="T563" i="4"/>
  <c r="S563" i="4"/>
  <c r="AB563" i="4"/>
  <c r="AK563" i="4"/>
  <c r="AQ563" i="4"/>
  <c r="AL563" i="4"/>
  <c r="AR563" i="4"/>
  <c r="AM563" i="4"/>
  <c r="AJ563" i="4"/>
  <c r="AP563" i="4"/>
  <c r="AG562" i="4"/>
  <c r="AF562" i="4"/>
  <c r="T562" i="4"/>
  <c r="V562" i="4"/>
  <c r="P562" i="4"/>
  <c r="AB562" i="4"/>
  <c r="S562" i="4"/>
  <c r="AR562" i="4"/>
  <c r="AQ562" i="4"/>
  <c r="AP562" i="4"/>
  <c r="AM562" i="4"/>
  <c r="AL562" i="4"/>
  <c r="AK562" i="4"/>
  <c r="AJ562" i="4"/>
  <c r="AG561" i="4"/>
  <c r="AF561" i="4"/>
  <c r="P561" i="4"/>
  <c r="T561" i="4"/>
  <c r="AB561" i="4"/>
  <c r="V561" i="4"/>
  <c r="S561" i="4"/>
  <c r="M561" i="4"/>
  <c r="AP561" i="4"/>
  <c r="AM561" i="4"/>
  <c r="AL561" i="4"/>
  <c r="AK561" i="4"/>
  <c r="AJ561" i="4"/>
  <c r="AR561" i="4"/>
  <c r="AQ561" i="4"/>
  <c r="AF560" i="4"/>
  <c r="AG560" i="4"/>
  <c r="V560" i="4"/>
  <c r="AB560" i="4"/>
  <c r="S560" i="4"/>
  <c r="M560" i="4"/>
  <c r="T560" i="4"/>
  <c r="P560" i="4"/>
  <c r="AP560" i="4"/>
  <c r="AR560" i="4"/>
  <c r="AK560" i="4"/>
  <c r="AM560" i="4"/>
  <c r="AQ560" i="4"/>
  <c r="AJ560" i="4"/>
  <c r="AL560" i="4"/>
  <c r="AG559" i="4"/>
  <c r="AF559" i="4"/>
  <c r="P559" i="4"/>
  <c r="S559" i="4"/>
  <c r="T559" i="4"/>
  <c r="V559" i="4"/>
  <c r="AB559" i="4"/>
  <c r="AQ559" i="4"/>
  <c r="AL559" i="4"/>
  <c r="AK559" i="4"/>
  <c r="AM559" i="4"/>
  <c r="AJ559" i="4"/>
  <c r="AR559" i="4"/>
  <c r="AP559" i="4"/>
  <c r="AF558" i="4"/>
  <c r="AG558" i="4"/>
  <c r="S558" i="4"/>
  <c r="T558" i="4"/>
  <c r="M558" i="4"/>
  <c r="P558" i="4"/>
  <c r="AB558" i="4"/>
  <c r="V558" i="4"/>
  <c r="AJ558" i="4"/>
  <c r="AL558" i="4"/>
  <c r="AQ558" i="4"/>
  <c r="AR558" i="4"/>
  <c r="AM558" i="4"/>
  <c r="AK558" i="4"/>
  <c r="AP558" i="4"/>
  <c r="AG557" i="4"/>
  <c r="AF557" i="4"/>
  <c r="T557" i="4"/>
  <c r="P557" i="4"/>
  <c r="S557" i="4"/>
  <c r="V557" i="4"/>
  <c r="AB557" i="4"/>
  <c r="AR557" i="4"/>
  <c r="AQ557" i="4"/>
  <c r="AP557" i="4"/>
  <c r="AK557" i="4"/>
  <c r="AM557" i="4"/>
  <c r="AL557" i="4"/>
  <c r="AJ557" i="4"/>
  <c r="AF556" i="4"/>
  <c r="AG556" i="4"/>
  <c r="M556" i="4"/>
  <c r="AB556" i="4"/>
  <c r="V556" i="4"/>
  <c r="T556" i="4"/>
  <c r="S556" i="4"/>
  <c r="P556" i="4"/>
  <c r="AQ556" i="4"/>
  <c r="AJ556" i="4"/>
  <c r="AL556" i="4"/>
  <c r="AM556" i="4"/>
  <c r="AP556" i="4"/>
  <c r="AK556" i="4"/>
  <c r="AR556" i="4"/>
  <c r="AF555" i="4"/>
  <c r="AG555" i="4"/>
  <c r="P555" i="4"/>
  <c r="T555" i="4"/>
  <c r="M555" i="4"/>
  <c r="AB555" i="4"/>
  <c r="S555" i="4"/>
  <c r="V555" i="4"/>
  <c r="AR555" i="4"/>
  <c r="AP555" i="4"/>
  <c r="AL555" i="4"/>
  <c r="AK555" i="4"/>
  <c r="AQ555" i="4"/>
  <c r="AM555" i="4"/>
  <c r="AJ555" i="4"/>
  <c r="AF554" i="4"/>
  <c r="AG554" i="4"/>
  <c r="AB554" i="4"/>
  <c r="S554" i="4"/>
  <c r="V554" i="4"/>
  <c r="P554" i="4"/>
  <c r="T554" i="4"/>
  <c r="AL554" i="4"/>
  <c r="AP554" i="4"/>
  <c r="AR554" i="4"/>
  <c r="AK554" i="4"/>
  <c r="AJ554" i="4"/>
  <c r="AM554" i="4"/>
  <c r="AQ554" i="4"/>
  <c r="AF553" i="4"/>
  <c r="AG553" i="4"/>
  <c r="P553" i="4"/>
  <c r="AB553" i="4"/>
  <c r="V553" i="4"/>
  <c r="M553" i="4"/>
  <c r="S553" i="4"/>
  <c r="T553" i="4"/>
  <c r="AQ553" i="4"/>
  <c r="AR553" i="4"/>
  <c r="AP553" i="4"/>
  <c r="AL553" i="4"/>
  <c r="AJ553" i="4"/>
  <c r="AM553" i="4"/>
  <c r="AK553" i="4"/>
  <c r="AF552" i="4"/>
  <c r="AG552" i="4"/>
  <c r="V552" i="4"/>
  <c r="M552" i="4"/>
  <c r="S552" i="4"/>
  <c r="P552" i="4"/>
  <c r="AB552" i="4"/>
  <c r="T552" i="4"/>
  <c r="AL552" i="4"/>
  <c r="AP552" i="4"/>
  <c r="AR552" i="4"/>
  <c r="AQ552" i="4"/>
  <c r="AM552" i="4"/>
  <c r="AJ552" i="4"/>
  <c r="AK552" i="4"/>
  <c r="AG551" i="4"/>
  <c r="AF551" i="4"/>
  <c r="AB551" i="4"/>
  <c r="T551" i="4"/>
  <c r="P551" i="4"/>
  <c r="V551" i="4"/>
  <c r="S551" i="4"/>
  <c r="AJ551" i="4"/>
  <c r="AR551" i="4"/>
  <c r="AM551" i="4"/>
  <c r="AL551" i="4"/>
  <c r="AQ551" i="4"/>
  <c r="AP551" i="4"/>
  <c r="AK551" i="4"/>
  <c r="AF550" i="4"/>
  <c r="AG550" i="4"/>
  <c r="M550" i="4"/>
  <c r="AB550" i="4"/>
  <c r="V550" i="4"/>
  <c r="T550" i="4"/>
  <c r="P550" i="4"/>
  <c r="S550" i="4"/>
  <c r="AM550" i="4"/>
  <c r="AK550" i="4"/>
  <c r="AL550" i="4"/>
  <c r="AP550" i="4"/>
  <c r="AQ550" i="4"/>
  <c r="AR550" i="4"/>
  <c r="AJ550" i="4"/>
  <c r="AF549" i="4"/>
  <c r="AG549" i="4"/>
  <c r="AB549" i="4"/>
  <c r="P549" i="4"/>
  <c r="V549" i="4"/>
  <c r="S549" i="4"/>
  <c r="M549" i="4"/>
  <c r="T549" i="4"/>
  <c r="AM549" i="4"/>
  <c r="AK549" i="4"/>
  <c r="AR549" i="4"/>
  <c r="AQ549" i="4"/>
  <c r="AP549" i="4"/>
  <c r="AL549" i="4"/>
  <c r="AJ549" i="4"/>
  <c r="AG548" i="4"/>
  <c r="AF548" i="4"/>
  <c r="S548" i="4"/>
  <c r="T548" i="4"/>
  <c r="P548" i="4"/>
  <c r="V548" i="4"/>
  <c r="AB548" i="4"/>
  <c r="AL548" i="4"/>
  <c r="AQ548" i="4"/>
  <c r="AM548" i="4"/>
  <c r="AK548" i="4"/>
  <c r="AR548" i="4"/>
  <c r="AP548" i="4"/>
  <c r="AJ548" i="4"/>
  <c r="AF547" i="4"/>
  <c r="AG547" i="4"/>
  <c r="S547" i="4"/>
  <c r="T547" i="4"/>
  <c r="AB547" i="4"/>
  <c r="V547" i="4"/>
  <c r="P547" i="4"/>
  <c r="AK547" i="4"/>
  <c r="AL547" i="4"/>
  <c r="AP547" i="4"/>
  <c r="AQ547" i="4"/>
  <c r="AR547" i="4"/>
  <c r="AJ547" i="4"/>
  <c r="AM547" i="4"/>
  <c r="AF546" i="4"/>
  <c r="AG546" i="4"/>
  <c r="P546" i="4"/>
  <c r="V546" i="4"/>
  <c r="T546" i="4"/>
  <c r="AB546" i="4"/>
  <c r="S546" i="4"/>
  <c r="AJ546" i="4"/>
  <c r="AK546" i="4"/>
  <c r="AL546" i="4"/>
  <c r="AP546" i="4"/>
  <c r="AQ546" i="4"/>
  <c r="AR546" i="4"/>
  <c r="AM546" i="4"/>
  <c r="AF545" i="4"/>
  <c r="AG545" i="4"/>
  <c r="T545" i="4"/>
  <c r="V545" i="4"/>
  <c r="P545" i="4"/>
  <c r="AB545" i="4"/>
  <c r="S545" i="4"/>
  <c r="AP545" i="4"/>
  <c r="AJ545" i="4"/>
  <c r="AK545" i="4"/>
  <c r="AM545" i="4"/>
  <c r="AR545" i="4"/>
  <c r="AL545" i="4"/>
  <c r="AQ545" i="4"/>
  <c r="AG544" i="4"/>
  <c r="AF544" i="4"/>
  <c r="V544" i="4"/>
  <c r="S544" i="4"/>
  <c r="T544" i="4"/>
  <c r="P544" i="4"/>
  <c r="AB544" i="4"/>
  <c r="AK544" i="4"/>
  <c r="AJ544" i="4"/>
  <c r="AR544" i="4"/>
  <c r="AP544" i="4"/>
  <c r="AM544" i="4"/>
  <c r="AQ544" i="4"/>
  <c r="AL544" i="4"/>
  <c r="AF543" i="4"/>
  <c r="AG543" i="4"/>
  <c r="M543" i="4"/>
  <c r="AB543" i="4"/>
  <c r="V543" i="4"/>
  <c r="S543" i="4"/>
  <c r="T543" i="4"/>
  <c r="P543" i="4"/>
  <c r="AK543" i="4"/>
  <c r="AM543" i="4"/>
  <c r="AR543" i="4"/>
  <c r="AQ543" i="4"/>
  <c r="AP543" i="4"/>
  <c r="AL543" i="4"/>
  <c r="AJ543" i="4"/>
  <c r="AF542" i="4"/>
  <c r="AG542" i="4"/>
  <c r="V542" i="4"/>
  <c r="AB542" i="4"/>
  <c r="T542" i="4"/>
  <c r="S542" i="4"/>
  <c r="P542" i="4"/>
  <c r="AP542" i="4"/>
  <c r="AL542" i="4"/>
  <c r="AQ542" i="4"/>
  <c r="AR542" i="4"/>
  <c r="AM542" i="4"/>
  <c r="AK542" i="4"/>
  <c r="AJ542" i="4"/>
  <c r="AG541" i="4"/>
  <c r="AF541" i="4"/>
  <c r="AB541" i="4"/>
  <c r="V541" i="4"/>
  <c r="S541" i="4"/>
  <c r="P541" i="4"/>
  <c r="T541" i="4"/>
  <c r="M541" i="4"/>
  <c r="AK541" i="4"/>
  <c r="AR541" i="4"/>
  <c r="AQ541" i="4"/>
  <c r="AP541" i="4"/>
  <c r="AL541" i="4"/>
  <c r="AJ541" i="4"/>
  <c r="AM541" i="4"/>
  <c r="AG540" i="4"/>
  <c r="AF540" i="4"/>
  <c r="M540" i="4"/>
  <c r="P540" i="4"/>
  <c r="V540" i="4"/>
  <c r="AB540" i="4"/>
  <c r="S540" i="4"/>
  <c r="T540" i="4"/>
  <c r="AK540" i="4"/>
  <c r="AL540" i="4"/>
  <c r="AR540" i="4"/>
  <c r="AM540" i="4"/>
  <c r="AJ540" i="4"/>
  <c r="AP540" i="4"/>
  <c r="AQ540" i="4"/>
  <c r="AG539" i="4"/>
  <c r="AF539" i="4"/>
  <c r="P539" i="4"/>
  <c r="V539" i="4"/>
  <c r="S539" i="4"/>
  <c r="AB539" i="4"/>
  <c r="T539" i="4"/>
  <c r="AR539" i="4"/>
  <c r="AK539" i="4"/>
  <c r="AJ539" i="4"/>
  <c r="AL539" i="4"/>
  <c r="AQ539" i="4"/>
  <c r="AP539" i="4"/>
  <c r="AM539" i="4"/>
  <c r="AF538" i="4"/>
  <c r="AG538" i="4"/>
  <c r="AB538" i="4"/>
  <c r="V538" i="4"/>
  <c r="S538" i="4"/>
  <c r="M538" i="4"/>
  <c r="T538" i="4"/>
  <c r="P538" i="4"/>
  <c r="AJ538" i="4"/>
  <c r="AP538" i="4"/>
  <c r="AR538" i="4"/>
  <c r="AL538" i="4"/>
  <c r="AQ538" i="4"/>
  <c r="AM538" i="4"/>
  <c r="AK538" i="4"/>
  <c r="AG537" i="4"/>
  <c r="AF537" i="4"/>
  <c r="T537" i="4"/>
  <c r="P537" i="4"/>
  <c r="V537" i="4"/>
  <c r="AB537" i="4"/>
  <c r="S537" i="4"/>
  <c r="AK537" i="4"/>
  <c r="AM537" i="4"/>
  <c r="AJ537" i="4"/>
  <c r="AQ537" i="4"/>
  <c r="AL537" i="4"/>
  <c r="AP537" i="4"/>
  <c r="AR537" i="4"/>
  <c r="AF536" i="4"/>
  <c r="AG536" i="4"/>
  <c r="M536" i="4"/>
  <c r="T536" i="4"/>
  <c r="P536" i="4"/>
  <c r="S536" i="4"/>
  <c r="V536" i="4"/>
  <c r="AB536" i="4"/>
  <c r="AJ536" i="4"/>
  <c r="AM536" i="4"/>
  <c r="AR536" i="4"/>
  <c r="AQ536" i="4"/>
  <c r="AP536" i="4"/>
  <c r="AL536" i="4"/>
  <c r="AK536" i="4"/>
  <c r="AF535" i="4"/>
  <c r="AG535" i="4"/>
  <c r="V535" i="4"/>
  <c r="P535" i="4"/>
  <c r="T535" i="4"/>
  <c r="AB535" i="4"/>
  <c r="S535" i="4"/>
  <c r="AK535" i="4"/>
  <c r="AR535" i="4"/>
  <c r="AQ535" i="4"/>
  <c r="AP535" i="4"/>
  <c r="AL535" i="4"/>
  <c r="AJ535" i="4"/>
  <c r="AM535" i="4"/>
  <c r="AF534" i="4"/>
  <c r="AG534" i="4"/>
  <c r="T534" i="4"/>
  <c r="P534" i="4"/>
  <c r="S534" i="4"/>
  <c r="V534" i="4"/>
  <c r="AB534" i="4"/>
  <c r="AQ534" i="4"/>
  <c r="AR534" i="4"/>
  <c r="AM534" i="4"/>
  <c r="AK534" i="4"/>
  <c r="AL534" i="4"/>
  <c r="AJ534" i="4"/>
  <c r="AP534" i="4"/>
  <c r="AF533" i="4"/>
  <c r="AG533" i="4"/>
  <c r="S533" i="4"/>
  <c r="T533" i="4"/>
  <c r="V533" i="4"/>
  <c r="AB533" i="4"/>
  <c r="P533" i="4"/>
  <c r="AJ533" i="4"/>
  <c r="AK533" i="4"/>
  <c r="AL533" i="4"/>
  <c r="AM533" i="4"/>
  <c r="AR533" i="4"/>
  <c r="AQ533" i="4"/>
  <c r="AP533" i="4"/>
  <c r="AF532" i="4"/>
  <c r="AG532" i="4"/>
  <c r="M532" i="4"/>
  <c r="P532" i="4"/>
  <c r="T532" i="4"/>
  <c r="AB532" i="4"/>
  <c r="V532" i="4"/>
  <c r="S532" i="4"/>
  <c r="AK532" i="4"/>
  <c r="AR532" i="4"/>
  <c r="AQ532" i="4"/>
  <c r="AP532" i="4"/>
  <c r="AM532" i="4"/>
  <c r="AL532" i="4"/>
  <c r="AJ532" i="4"/>
  <c r="AG531" i="4"/>
  <c r="AF531" i="4"/>
  <c r="AB531" i="4"/>
  <c r="V531" i="4"/>
  <c r="P531" i="4"/>
  <c r="S531" i="4"/>
  <c r="T531" i="4"/>
  <c r="AK531" i="4"/>
  <c r="AM531" i="4"/>
  <c r="AJ531" i="4"/>
  <c r="AL531" i="4"/>
  <c r="AP531" i="4"/>
  <c r="AQ531" i="4"/>
  <c r="AR531" i="4"/>
  <c r="AG530" i="4"/>
  <c r="AF530" i="4"/>
  <c r="T530" i="4"/>
  <c r="AB530" i="4"/>
  <c r="V530" i="4"/>
  <c r="P530" i="4"/>
  <c r="S530" i="4"/>
  <c r="AJ530" i="4"/>
  <c r="AK530" i="4"/>
  <c r="AQ530" i="4"/>
  <c r="AP530" i="4"/>
  <c r="AR530" i="4"/>
  <c r="AL530" i="4"/>
  <c r="AM530" i="4"/>
  <c r="AF529" i="4"/>
  <c r="AG529" i="4"/>
  <c r="V529" i="4"/>
  <c r="AB529" i="4"/>
  <c r="S529" i="4"/>
  <c r="P529" i="4"/>
  <c r="T529" i="4"/>
  <c r="AK529" i="4"/>
  <c r="AM529" i="4"/>
  <c r="AR529" i="4"/>
  <c r="AQ529" i="4"/>
  <c r="AP529" i="4"/>
  <c r="AL529" i="4"/>
  <c r="AJ529" i="4"/>
  <c r="AG528" i="4"/>
  <c r="AF528" i="4"/>
  <c r="T528" i="4"/>
  <c r="P528" i="4"/>
  <c r="AB528" i="4"/>
  <c r="V528" i="4"/>
  <c r="S528" i="4"/>
  <c r="M528" i="4"/>
  <c r="AM528" i="4"/>
  <c r="AK528" i="4"/>
  <c r="AR528" i="4"/>
  <c r="AQ528" i="4"/>
  <c r="AP528" i="4"/>
  <c r="AL528" i="4"/>
  <c r="AJ528" i="4"/>
  <c r="AG527" i="4"/>
  <c r="AF527" i="4"/>
  <c r="AB527" i="4"/>
  <c r="T527" i="4"/>
  <c r="M527" i="4"/>
  <c r="S527" i="4"/>
  <c r="V527" i="4"/>
  <c r="AR527" i="4"/>
  <c r="AK527" i="4"/>
  <c r="AM527" i="4"/>
  <c r="AP527" i="4"/>
  <c r="AJ527" i="4"/>
  <c r="AL527" i="4"/>
  <c r="AQ527" i="4"/>
  <c r="AG526" i="4"/>
  <c r="AF526" i="4"/>
  <c r="S526" i="4"/>
  <c r="P526" i="4"/>
  <c r="V526" i="4"/>
  <c r="AB526" i="4"/>
  <c r="M526" i="4"/>
  <c r="T526" i="4"/>
  <c r="AK526" i="4"/>
  <c r="AQ526" i="4"/>
  <c r="AJ526" i="4"/>
  <c r="AL526" i="4"/>
  <c r="AP526" i="4"/>
  <c r="AR526" i="4"/>
  <c r="AM526" i="4"/>
  <c r="AG525" i="4"/>
  <c r="AF525" i="4"/>
  <c r="P525" i="4"/>
  <c r="T525" i="4"/>
  <c r="S525" i="4"/>
  <c r="V525" i="4"/>
  <c r="AB525" i="4"/>
  <c r="AR525" i="4"/>
  <c r="AJ525" i="4"/>
  <c r="AQ525" i="4"/>
  <c r="AM525" i="4"/>
  <c r="AK525" i="4"/>
  <c r="AL525" i="4"/>
  <c r="AP525" i="4"/>
  <c r="AF524" i="4"/>
  <c r="AG524" i="4"/>
  <c r="S524" i="4"/>
  <c r="AB524" i="4"/>
  <c r="P524" i="4"/>
  <c r="V524" i="4"/>
  <c r="T524" i="4"/>
  <c r="AR524" i="4"/>
  <c r="AQ524" i="4"/>
  <c r="AJ524" i="4"/>
  <c r="AL524" i="4"/>
  <c r="AP524" i="4"/>
  <c r="AM524" i="4"/>
  <c r="AK524" i="4"/>
  <c r="AF523" i="4"/>
  <c r="AG523" i="4"/>
  <c r="S523" i="4"/>
  <c r="P523" i="4"/>
  <c r="T523" i="4"/>
  <c r="V523" i="4"/>
  <c r="M523" i="4"/>
  <c r="AB523" i="4"/>
  <c r="AL523" i="4"/>
  <c r="AJ523" i="4"/>
  <c r="AK523" i="4"/>
  <c r="AM523" i="4"/>
  <c r="AR523" i="4"/>
  <c r="AQ523" i="4"/>
  <c r="AP523" i="4"/>
  <c r="AG522" i="4"/>
  <c r="AF522" i="4"/>
  <c r="T522" i="4"/>
  <c r="V522" i="4"/>
  <c r="P522" i="4"/>
  <c r="S522" i="4"/>
  <c r="AB522" i="4"/>
  <c r="AK522" i="4"/>
  <c r="AR522" i="4"/>
  <c r="AJ522" i="4"/>
  <c r="AM522" i="4"/>
  <c r="AP522" i="4"/>
  <c r="AQ522" i="4"/>
  <c r="AL522" i="4"/>
  <c r="AF521" i="4"/>
  <c r="AG521" i="4"/>
  <c r="V521" i="4"/>
  <c r="AB521" i="4"/>
  <c r="T521" i="4"/>
  <c r="S521" i="4"/>
  <c r="P521" i="4"/>
  <c r="AJ521" i="4"/>
  <c r="AR521" i="4"/>
  <c r="AQ521" i="4"/>
  <c r="AP521" i="4"/>
  <c r="AM521" i="4"/>
  <c r="AL521" i="4"/>
  <c r="AK521" i="4"/>
  <c r="AF520" i="4"/>
  <c r="AG520" i="4"/>
  <c r="M520" i="4"/>
  <c r="S520" i="4"/>
  <c r="V520" i="4"/>
  <c r="T520" i="4"/>
  <c r="P520" i="4"/>
  <c r="AB520" i="4"/>
  <c r="AM520" i="4"/>
  <c r="AP520" i="4"/>
  <c r="AJ520" i="4"/>
  <c r="AK520" i="4"/>
  <c r="AL520" i="4"/>
  <c r="AQ520" i="4"/>
  <c r="AR520" i="4"/>
  <c r="AG519" i="4"/>
  <c r="AF519" i="4"/>
  <c r="S519" i="4"/>
  <c r="V519" i="4"/>
  <c r="AB519" i="4"/>
  <c r="P519" i="4"/>
  <c r="T519" i="4"/>
  <c r="AQ519" i="4"/>
  <c r="AK519" i="4"/>
  <c r="AJ519" i="4"/>
  <c r="AM519" i="4"/>
  <c r="AR519" i="4"/>
  <c r="AL519" i="4"/>
  <c r="AP519" i="4"/>
  <c r="AF518" i="4"/>
  <c r="AG518" i="4"/>
  <c r="S518" i="4"/>
  <c r="P518" i="4"/>
  <c r="V518" i="4"/>
  <c r="M518" i="4"/>
  <c r="AB518" i="4"/>
  <c r="T518" i="4"/>
  <c r="AL518" i="4"/>
  <c r="AP518" i="4"/>
  <c r="AQ518" i="4"/>
  <c r="AR518" i="4"/>
  <c r="AJ518" i="4"/>
  <c r="AM518" i="4"/>
  <c r="AK518" i="4"/>
  <c r="AG517" i="4"/>
  <c r="AF517" i="4"/>
  <c r="T517" i="4"/>
  <c r="AB517" i="4"/>
  <c r="S517" i="4"/>
  <c r="V517" i="4"/>
  <c r="P517" i="4"/>
  <c r="AM517" i="4"/>
  <c r="AL517" i="4"/>
  <c r="AJ517" i="4"/>
  <c r="AQ517" i="4"/>
  <c r="AR517" i="4"/>
  <c r="AP517" i="4"/>
  <c r="AK517" i="4"/>
  <c r="AG516" i="4"/>
  <c r="AF516" i="4"/>
  <c r="M516" i="4"/>
  <c r="AB516" i="4"/>
  <c r="S516" i="4"/>
  <c r="T516" i="4"/>
  <c r="P516" i="4"/>
  <c r="V516" i="4"/>
  <c r="AQ516" i="4"/>
  <c r="AP516" i="4"/>
  <c r="AM516" i="4"/>
  <c r="AR516" i="4"/>
  <c r="AL516" i="4"/>
  <c r="AJ516" i="4"/>
  <c r="AK516" i="4"/>
  <c r="AG515" i="4"/>
  <c r="AF515" i="4"/>
  <c r="V515" i="4"/>
  <c r="T515" i="4"/>
  <c r="M515" i="4"/>
  <c r="AB515" i="4"/>
  <c r="S515" i="4"/>
  <c r="P515" i="4"/>
  <c r="AL515" i="4"/>
  <c r="AR515" i="4"/>
  <c r="AM515" i="4"/>
  <c r="AP515" i="4"/>
  <c r="AK515" i="4"/>
  <c r="AJ515" i="4"/>
  <c r="AQ515" i="4"/>
  <c r="AG514" i="4"/>
  <c r="AF514" i="4"/>
  <c r="P514" i="4"/>
  <c r="T514" i="4"/>
  <c r="AB514" i="4"/>
  <c r="V514" i="4"/>
  <c r="S514" i="4"/>
  <c r="AM514" i="4"/>
  <c r="AR514" i="4"/>
  <c r="AQ514" i="4"/>
  <c r="AL514" i="4"/>
  <c r="AP514" i="4"/>
  <c r="AK514" i="4"/>
  <c r="AJ514" i="4"/>
  <c r="AF513" i="4"/>
  <c r="AG513" i="4"/>
  <c r="T513" i="4"/>
  <c r="P513" i="4"/>
  <c r="S513" i="4"/>
  <c r="V513" i="4"/>
  <c r="AB513" i="4"/>
  <c r="AP513" i="4"/>
  <c r="AK513" i="4"/>
  <c r="AM513" i="4"/>
  <c r="AQ513" i="4"/>
  <c r="AL513" i="4"/>
  <c r="AR513" i="4"/>
  <c r="AJ513" i="4"/>
  <c r="AF512" i="4"/>
  <c r="AG512" i="4"/>
  <c r="P512" i="4"/>
  <c r="S512" i="4"/>
  <c r="V512" i="4"/>
  <c r="M512" i="4"/>
  <c r="T512" i="4"/>
  <c r="AB512" i="4"/>
  <c r="AQ512" i="4"/>
  <c r="AK512" i="4"/>
  <c r="AM512" i="4"/>
  <c r="AR512" i="4"/>
  <c r="AP512" i="4"/>
  <c r="AL512" i="4"/>
  <c r="AJ512" i="4"/>
  <c r="AG511" i="4"/>
  <c r="AF511" i="4"/>
  <c r="P511" i="4"/>
  <c r="S511" i="4"/>
  <c r="T511" i="4"/>
  <c r="AB511" i="4"/>
  <c r="V511" i="4"/>
  <c r="AM511" i="4"/>
  <c r="AJ511" i="4"/>
  <c r="AL511" i="4"/>
  <c r="AR511" i="4"/>
  <c r="AQ511" i="4"/>
  <c r="AP511" i="4"/>
  <c r="AK511" i="4"/>
  <c r="AF510" i="4"/>
  <c r="AG510" i="4"/>
  <c r="V510" i="4"/>
  <c r="AB510" i="4"/>
  <c r="T510" i="4"/>
  <c r="P510" i="4"/>
  <c r="S510" i="4"/>
  <c r="AP510" i="4"/>
  <c r="AR510" i="4"/>
  <c r="AK510" i="4"/>
  <c r="AL510" i="4"/>
  <c r="AJ510" i="4"/>
  <c r="AM510" i="4"/>
  <c r="AQ510" i="4"/>
  <c r="AG509" i="4"/>
  <c r="AF509" i="4"/>
  <c r="M509" i="4"/>
  <c r="P509" i="4"/>
  <c r="T509" i="4"/>
  <c r="AB509" i="4"/>
  <c r="S509" i="4"/>
  <c r="V509" i="4"/>
  <c r="AR509" i="4"/>
  <c r="AQ509" i="4"/>
  <c r="AJ509" i="4"/>
  <c r="AM509" i="4"/>
  <c r="AP509" i="4"/>
  <c r="AK509" i="4"/>
  <c r="AL509" i="4"/>
  <c r="AG508" i="4"/>
  <c r="AF508" i="4"/>
  <c r="V508" i="4"/>
  <c r="P508" i="4"/>
  <c r="T508" i="4"/>
  <c r="AB508" i="4"/>
  <c r="S508" i="4"/>
  <c r="AK508" i="4"/>
  <c r="AL508" i="4"/>
  <c r="AQ508" i="4"/>
  <c r="AM508" i="4"/>
  <c r="AJ508" i="4"/>
  <c r="AP508" i="4"/>
  <c r="AR508" i="4"/>
  <c r="AF507" i="4"/>
  <c r="AG507" i="4"/>
  <c r="V507" i="4"/>
  <c r="P507" i="4"/>
  <c r="T507" i="4"/>
  <c r="AB507" i="4"/>
  <c r="S507" i="4"/>
  <c r="AJ507" i="4"/>
  <c r="AM507" i="4"/>
  <c r="AP507" i="4"/>
  <c r="AR507" i="4"/>
  <c r="AK507" i="4"/>
  <c r="AQ507" i="4"/>
  <c r="AL507" i="4"/>
  <c r="AF506" i="4"/>
  <c r="AG506" i="4"/>
  <c r="M506" i="4"/>
  <c r="P506" i="4"/>
  <c r="AB506" i="4"/>
  <c r="T506" i="4"/>
  <c r="S506" i="4"/>
  <c r="V506" i="4"/>
  <c r="AP506" i="4"/>
  <c r="AR506" i="4"/>
  <c r="AM506" i="4"/>
  <c r="AL506" i="4"/>
  <c r="AK506" i="4"/>
  <c r="AJ506" i="4"/>
  <c r="AQ506" i="4"/>
  <c r="AF505" i="4"/>
  <c r="AG505" i="4"/>
  <c r="AB505" i="4"/>
  <c r="T505" i="4"/>
  <c r="S505" i="4"/>
  <c r="P505" i="4"/>
  <c r="V505" i="4"/>
  <c r="AL505" i="4"/>
  <c r="AJ505" i="4"/>
  <c r="AM505" i="4"/>
  <c r="AQ505" i="4"/>
  <c r="AP505" i="4"/>
  <c r="AK505" i="4"/>
  <c r="AR505" i="4"/>
  <c r="AF504" i="4"/>
  <c r="AG504" i="4"/>
  <c r="S504" i="4"/>
  <c r="T504" i="4"/>
  <c r="M504" i="4"/>
  <c r="V504" i="4"/>
  <c r="AB504" i="4"/>
  <c r="AQ504" i="4"/>
  <c r="AP504" i="4"/>
  <c r="AM504" i="4"/>
  <c r="AK504" i="4"/>
  <c r="AJ504" i="4"/>
  <c r="AL504" i="4"/>
  <c r="AR504" i="4"/>
  <c r="AG503" i="4"/>
  <c r="AF503" i="4"/>
  <c r="S503" i="4"/>
  <c r="AB503" i="4"/>
  <c r="P503" i="4"/>
  <c r="T503" i="4"/>
  <c r="V503" i="4"/>
  <c r="AM503" i="4"/>
  <c r="AJ503" i="4"/>
  <c r="AQ503" i="4"/>
  <c r="AK503" i="4"/>
  <c r="AL503" i="4"/>
  <c r="AP503" i="4"/>
  <c r="AR503" i="4"/>
  <c r="AF502" i="4"/>
  <c r="AG502" i="4"/>
  <c r="M502" i="4"/>
  <c r="AB502" i="4"/>
  <c r="T502" i="4"/>
  <c r="V502" i="4"/>
  <c r="S502" i="4"/>
  <c r="P502" i="4"/>
  <c r="AR502" i="4"/>
  <c r="AQ502" i="4"/>
  <c r="AP502" i="4"/>
  <c r="AJ502" i="4"/>
  <c r="AM502" i="4"/>
  <c r="AK502" i="4"/>
  <c r="AL502" i="4"/>
  <c r="AF501" i="4"/>
  <c r="AG501" i="4"/>
  <c r="P501" i="4"/>
  <c r="AB501" i="4"/>
  <c r="V501" i="4"/>
  <c r="T501" i="4"/>
  <c r="M501" i="4"/>
  <c r="S501" i="4"/>
  <c r="AM501" i="4"/>
  <c r="AJ501" i="4"/>
  <c r="AK501" i="4"/>
  <c r="AP501" i="4"/>
  <c r="AQ501" i="4"/>
  <c r="AR501" i="4"/>
  <c r="AL501" i="4"/>
  <c r="AG500" i="4"/>
  <c r="AF500" i="4"/>
  <c r="AB500" i="4"/>
  <c r="S500" i="4"/>
  <c r="P500" i="4"/>
  <c r="T500" i="4"/>
  <c r="V500" i="4"/>
  <c r="AM500" i="4"/>
  <c r="AR500" i="4"/>
  <c r="AQ500" i="4"/>
  <c r="AP500" i="4"/>
  <c r="AJ500" i="4"/>
  <c r="AL500" i="4"/>
  <c r="AK500" i="4"/>
  <c r="AF499" i="4"/>
  <c r="AG499" i="4"/>
  <c r="AB499" i="4"/>
  <c r="T499" i="4"/>
  <c r="P499" i="4"/>
  <c r="S499" i="4"/>
  <c r="V499" i="4"/>
  <c r="AJ499" i="4"/>
  <c r="AL499" i="4"/>
  <c r="AP499" i="4"/>
  <c r="AR499" i="4"/>
  <c r="AQ499" i="4"/>
  <c r="AM499" i="4"/>
  <c r="AK499" i="4"/>
  <c r="AF498" i="4"/>
  <c r="AG498" i="4"/>
  <c r="P498" i="4"/>
  <c r="V498" i="4"/>
  <c r="S498" i="4"/>
  <c r="M498" i="4"/>
  <c r="T498" i="4"/>
  <c r="AB498" i="4"/>
  <c r="AL498" i="4"/>
  <c r="AK498" i="4"/>
  <c r="AJ498" i="4"/>
  <c r="AR498" i="4"/>
  <c r="AP498" i="4"/>
  <c r="AM498" i="4"/>
  <c r="AQ498" i="4"/>
  <c r="AG497" i="4"/>
  <c r="AF497" i="4"/>
  <c r="S497" i="4"/>
  <c r="T497" i="4"/>
  <c r="P497" i="4"/>
  <c r="AB497" i="4"/>
  <c r="V497" i="4"/>
  <c r="AP497" i="4"/>
  <c r="AM497" i="4"/>
  <c r="AL497" i="4"/>
  <c r="AJ497" i="4"/>
  <c r="AQ497" i="4"/>
  <c r="AR497" i="4"/>
  <c r="AK497" i="4"/>
  <c r="AF496" i="4"/>
  <c r="AG496" i="4"/>
  <c r="V496" i="4"/>
  <c r="S496" i="4"/>
  <c r="P496" i="4"/>
  <c r="AB496" i="4"/>
  <c r="T496" i="4"/>
  <c r="AR496" i="4"/>
  <c r="AQ496" i="4"/>
  <c r="AP496" i="4"/>
  <c r="AJ496" i="4"/>
  <c r="AL496" i="4"/>
  <c r="AK496" i="4"/>
  <c r="AM496" i="4"/>
  <c r="AF495" i="4"/>
  <c r="AG495" i="4"/>
  <c r="AB495" i="4"/>
  <c r="V495" i="4"/>
  <c r="S495" i="4"/>
  <c r="P495" i="4"/>
  <c r="M495" i="4"/>
  <c r="T495" i="4"/>
  <c r="AJ495" i="4"/>
  <c r="AK495" i="4"/>
  <c r="AL495" i="4"/>
  <c r="AM495" i="4"/>
  <c r="AP495" i="4"/>
  <c r="AQ495" i="4"/>
  <c r="AR495" i="4"/>
  <c r="AG494" i="4"/>
  <c r="AF494" i="4"/>
  <c r="P494" i="4"/>
  <c r="V494" i="4"/>
  <c r="S494" i="4"/>
  <c r="M494" i="4"/>
  <c r="T494" i="4"/>
  <c r="AB494" i="4"/>
  <c r="AK494" i="4"/>
  <c r="AM494" i="4"/>
  <c r="AP494" i="4"/>
  <c r="AQ494" i="4"/>
  <c r="AR494" i="4"/>
  <c r="AJ494" i="4"/>
  <c r="AL494" i="4"/>
  <c r="AF493" i="4"/>
  <c r="AG493" i="4"/>
  <c r="P493" i="4"/>
  <c r="V493" i="4"/>
  <c r="S493" i="4"/>
  <c r="T493" i="4"/>
  <c r="AB493" i="4"/>
  <c r="AM493" i="4"/>
  <c r="AP493" i="4"/>
  <c r="AJ493" i="4"/>
  <c r="AR493" i="4"/>
  <c r="AQ493" i="4"/>
  <c r="AL493" i="4"/>
  <c r="AK493" i="4"/>
  <c r="AG492" i="4"/>
  <c r="AF492" i="4"/>
  <c r="AB492" i="4"/>
  <c r="V492" i="4"/>
  <c r="P492" i="4"/>
  <c r="T492" i="4"/>
  <c r="M492" i="4"/>
  <c r="S492" i="4"/>
  <c r="AM492" i="4"/>
  <c r="AL492" i="4"/>
  <c r="AK492" i="4"/>
  <c r="AQ492" i="4"/>
  <c r="AJ492" i="4"/>
  <c r="AP492" i="4"/>
  <c r="AR492" i="4"/>
  <c r="AG491" i="4"/>
  <c r="AF491" i="4"/>
  <c r="V491" i="4"/>
  <c r="AB491" i="4"/>
  <c r="S491" i="4"/>
  <c r="P491" i="4"/>
  <c r="T491" i="4"/>
  <c r="AQ491" i="4"/>
  <c r="AK491" i="4"/>
  <c r="AJ491" i="4"/>
  <c r="AM491" i="4"/>
  <c r="AL491" i="4"/>
  <c r="AP491" i="4"/>
  <c r="AR491" i="4"/>
  <c r="AG490" i="4"/>
  <c r="AF490" i="4"/>
  <c r="V490" i="4"/>
  <c r="T490" i="4"/>
  <c r="M490" i="4"/>
  <c r="S490" i="4"/>
  <c r="P490" i="4"/>
  <c r="AB490" i="4"/>
  <c r="AR490" i="4"/>
  <c r="AQ490" i="4"/>
  <c r="AP490" i="4"/>
  <c r="AM490" i="4"/>
  <c r="AL490" i="4"/>
  <c r="AK490" i="4"/>
  <c r="AJ490" i="4"/>
  <c r="AG489" i="4"/>
  <c r="AF489" i="4"/>
  <c r="V489" i="4"/>
  <c r="T489" i="4"/>
  <c r="P489" i="4"/>
  <c r="M489" i="4"/>
  <c r="S489" i="4"/>
  <c r="AB489" i="4"/>
  <c r="AK489" i="4"/>
  <c r="AM489" i="4"/>
  <c r="AP489" i="4"/>
  <c r="AQ489" i="4"/>
  <c r="AR489" i="4"/>
  <c r="AJ489" i="4"/>
  <c r="AL489" i="4"/>
  <c r="AF488" i="4"/>
  <c r="AG488" i="4"/>
  <c r="V488" i="4"/>
  <c r="T488" i="4"/>
  <c r="P488" i="4"/>
  <c r="AB488" i="4"/>
  <c r="S488" i="4"/>
  <c r="AR488" i="4"/>
  <c r="AQ488" i="4"/>
  <c r="AP488" i="4"/>
  <c r="AL488" i="4"/>
  <c r="AJ488" i="4"/>
  <c r="AM488" i="4"/>
  <c r="AK488" i="4"/>
  <c r="AF487" i="4"/>
  <c r="AG487" i="4"/>
  <c r="T487" i="4"/>
  <c r="P487" i="4"/>
  <c r="S487" i="4"/>
  <c r="AB487" i="4"/>
  <c r="V487" i="4"/>
  <c r="AQ487" i="4"/>
  <c r="AR487" i="4"/>
  <c r="AP487" i="4"/>
  <c r="AJ487" i="4"/>
  <c r="AM487" i="4"/>
  <c r="AK487" i="4"/>
  <c r="AL487" i="4"/>
  <c r="AG486" i="4"/>
  <c r="AF486" i="4"/>
  <c r="T486" i="4"/>
  <c r="AB486" i="4"/>
  <c r="P486" i="4"/>
  <c r="S486" i="4"/>
  <c r="M486" i="4"/>
  <c r="V486" i="4"/>
  <c r="AR486" i="4"/>
  <c r="AK486" i="4"/>
  <c r="AM486" i="4"/>
  <c r="AQ486" i="4"/>
  <c r="AP486" i="4"/>
  <c r="AL486" i="4"/>
  <c r="AJ486" i="4"/>
  <c r="AG485" i="4"/>
  <c r="AF485" i="4"/>
  <c r="T485" i="4"/>
  <c r="P485" i="4"/>
  <c r="V485" i="4"/>
  <c r="AB485" i="4"/>
  <c r="S485" i="4"/>
  <c r="AK485" i="4"/>
  <c r="AM485" i="4"/>
  <c r="AR485" i="4"/>
  <c r="AQ485" i="4"/>
  <c r="AP485" i="4"/>
  <c r="AL485" i="4"/>
  <c r="AJ485" i="4"/>
  <c r="AG484" i="4"/>
  <c r="AF484" i="4"/>
  <c r="T484" i="4"/>
  <c r="AB484" i="4"/>
  <c r="V484" i="4"/>
  <c r="S484" i="4"/>
  <c r="P484" i="4"/>
  <c r="AM484" i="4"/>
  <c r="AK484" i="4"/>
  <c r="AJ484" i="4"/>
  <c r="AL484" i="4"/>
  <c r="AP484" i="4"/>
  <c r="AQ484" i="4"/>
  <c r="AR484" i="4"/>
  <c r="AF483" i="4"/>
  <c r="AG483" i="4"/>
  <c r="T483" i="4"/>
  <c r="V483" i="4"/>
  <c r="M483" i="4"/>
  <c r="P483" i="4"/>
  <c r="S483" i="4"/>
  <c r="AB483" i="4"/>
  <c r="AR483" i="4"/>
  <c r="AQ483" i="4"/>
  <c r="AP483" i="4"/>
  <c r="AM483" i="4"/>
  <c r="AJ483" i="4"/>
  <c r="AK483" i="4"/>
  <c r="AL483" i="4"/>
  <c r="AF482" i="4"/>
  <c r="AG482" i="4"/>
  <c r="AB482" i="4"/>
  <c r="V482" i="4"/>
  <c r="P482" i="4"/>
  <c r="S482" i="4"/>
  <c r="T482" i="4"/>
  <c r="AK482" i="4"/>
  <c r="AR482" i="4"/>
  <c r="AQ482" i="4"/>
  <c r="AP482" i="4"/>
  <c r="AL482" i="4"/>
  <c r="AJ482" i="4"/>
  <c r="AM482" i="4"/>
  <c r="AG481" i="4"/>
  <c r="AF481" i="4"/>
  <c r="T481" i="4"/>
  <c r="P481" i="4"/>
  <c r="V481" i="4"/>
  <c r="AB481" i="4"/>
  <c r="S481" i="4"/>
  <c r="AR481" i="4"/>
  <c r="AK481" i="4"/>
  <c r="AM481" i="4"/>
  <c r="AP481" i="4"/>
  <c r="AL481" i="4"/>
  <c r="AJ481" i="4"/>
  <c r="AQ481" i="4"/>
  <c r="AF480" i="4"/>
  <c r="AG480" i="4"/>
  <c r="V480" i="4"/>
  <c r="AB480" i="4"/>
  <c r="P480" i="4"/>
  <c r="S480" i="4"/>
  <c r="T480" i="4"/>
  <c r="AL480" i="4"/>
  <c r="AR480" i="4"/>
  <c r="AQ480" i="4"/>
  <c r="AP480" i="4"/>
  <c r="AM480" i="4"/>
  <c r="AK480" i="4"/>
  <c r="AJ480" i="4"/>
  <c r="AG479" i="4"/>
  <c r="AF479" i="4"/>
  <c r="S479" i="4"/>
  <c r="P479" i="4"/>
  <c r="AB479" i="4"/>
  <c r="T479" i="4"/>
  <c r="V479" i="4"/>
  <c r="AM479" i="4"/>
  <c r="AK479" i="4"/>
  <c r="AJ479" i="4"/>
  <c r="AR479" i="4"/>
  <c r="AQ479" i="4"/>
  <c r="AP479" i="4"/>
  <c r="AL479" i="4"/>
  <c r="AF478" i="4"/>
  <c r="AG478" i="4"/>
  <c r="P478" i="4"/>
  <c r="AB478" i="4"/>
  <c r="T478" i="4"/>
  <c r="M478" i="4"/>
  <c r="V478" i="4"/>
  <c r="S478" i="4"/>
  <c r="AM478" i="4"/>
  <c r="AJ478" i="4"/>
  <c r="AP478" i="4"/>
  <c r="AQ478" i="4"/>
  <c r="AR478" i="4"/>
  <c r="AL478" i="4"/>
  <c r="AK478" i="4"/>
  <c r="AF477" i="4"/>
  <c r="AG477" i="4"/>
  <c r="P477" i="4"/>
  <c r="V477" i="4"/>
  <c r="S477" i="4"/>
  <c r="T477" i="4"/>
  <c r="AB477" i="4"/>
  <c r="AK477" i="4"/>
  <c r="AM477" i="4"/>
  <c r="AR477" i="4"/>
  <c r="AQ477" i="4"/>
  <c r="AP477" i="4"/>
  <c r="AJ477" i="4"/>
  <c r="AL477" i="4"/>
  <c r="AF476" i="4"/>
  <c r="AG476" i="4"/>
  <c r="T476" i="4"/>
  <c r="P476" i="4"/>
  <c r="S476" i="4"/>
  <c r="AB476" i="4"/>
  <c r="V476" i="4"/>
  <c r="AJ476" i="4"/>
  <c r="AK476" i="4"/>
  <c r="AP476" i="4"/>
  <c r="AR476" i="4"/>
  <c r="AL476" i="4"/>
  <c r="AM476" i="4"/>
  <c r="AQ476" i="4"/>
  <c r="AG475" i="4"/>
  <c r="AF475" i="4"/>
  <c r="M475" i="4"/>
  <c r="T475" i="4"/>
  <c r="P475" i="4"/>
  <c r="S475" i="4"/>
  <c r="V475" i="4"/>
  <c r="AB475" i="4"/>
  <c r="AR475" i="4"/>
  <c r="AJ475" i="4"/>
  <c r="AL475" i="4"/>
  <c r="AK475" i="4"/>
  <c r="AM475" i="4"/>
  <c r="AP475" i="4"/>
  <c r="AQ475" i="4"/>
  <c r="AG474" i="4"/>
  <c r="AF474" i="4"/>
  <c r="V474" i="4"/>
  <c r="AB474" i="4"/>
  <c r="S474" i="4"/>
  <c r="M474" i="4"/>
  <c r="T474" i="4"/>
  <c r="P474" i="4"/>
  <c r="AJ474" i="4"/>
  <c r="AR474" i="4"/>
  <c r="AL474" i="4"/>
  <c r="AP474" i="4"/>
  <c r="AQ474" i="4"/>
  <c r="AM474" i="4"/>
  <c r="AK474" i="4"/>
  <c r="AG473" i="4"/>
  <c r="AF473" i="4"/>
  <c r="V473" i="4"/>
  <c r="P473" i="4"/>
  <c r="S473" i="4"/>
  <c r="AB473" i="4"/>
  <c r="T473" i="4"/>
  <c r="M473" i="4"/>
  <c r="AQ473" i="4"/>
  <c r="AP473" i="4"/>
  <c r="AM473" i="4"/>
  <c r="AK473" i="4"/>
  <c r="AL473" i="4"/>
  <c r="AR473" i="4"/>
  <c r="AJ473" i="4"/>
  <c r="AF472" i="4"/>
  <c r="AG472" i="4"/>
  <c r="S472" i="4"/>
  <c r="AB472" i="4"/>
  <c r="V472" i="4"/>
  <c r="M472" i="4"/>
  <c r="T472" i="4"/>
  <c r="P472" i="4"/>
  <c r="AK472" i="4"/>
  <c r="AR472" i="4"/>
  <c r="AP472" i="4"/>
  <c r="AM472" i="4"/>
  <c r="AL472" i="4"/>
  <c r="AJ472" i="4"/>
  <c r="AQ472" i="4"/>
  <c r="AF471" i="4"/>
  <c r="AG471" i="4"/>
  <c r="S471" i="4"/>
  <c r="V471" i="4"/>
  <c r="AB471" i="4"/>
  <c r="T471" i="4"/>
  <c r="P471" i="4"/>
  <c r="AQ471" i="4"/>
  <c r="AR471" i="4"/>
  <c r="AL471" i="4"/>
  <c r="AJ471" i="4"/>
  <c r="AK471" i="4"/>
  <c r="AP471" i="4"/>
  <c r="AM471" i="4"/>
  <c r="AG470" i="4"/>
  <c r="AF470" i="4"/>
  <c r="T470" i="4"/>
  <c r="M470" i="4"/>
  <c r="P470" i="4"/>
  <c r="S470" i="4"/>
  <c r="V470" i="4"/>
  <c r="AB470" i="4"/>
  <c r="AJ470" i="4"/>
  <c r="AL470" i="4"/>
  <c r="AP470" i="4"/>
  <c r="AQ470" i="4"/>
  <c r="AR470" i="4"/>
  <c r="AK470" i="4"/>
  <c r="AM470" i="4"/>
  <c r="AG469" i="4"/>
  <c r="AF469" i="4"/>
  <c r="P469" i="4"/>
  <c r="T469" i="4"/>
  <c r="AB469" i="4"/>
  <c r="V469" i="4"/>
  <c r="S469" i="4"/>
  <c r="M469" i="4"/>
  <c r="AM469" i="4"/>
  <c r="AJ469" i="4"/>
  <c r="AR469" i="4"/>
  <c r="AQ469" i="4"/>
  <c r="AP469" i="4"/>
  <c r="AL469" i="4"/>
  <c r="AK469" i="4"/>
  <c r="AF468" i="4"/>
  <c r="AG468" i="4"/>
  <c r="V468" i="4"/>
  <c r="P468" i="4"/>
  <c r="AB468" i="4"/>
  <c r="S468" i="4"/>
  <c r="T468" i="4"/>
  <c r="AJ468" i="4"/>
  <c r="AQ468" i="4"/>
  <c r="AM468" i="4"/>
  <c r="AK468" i="4"/>
  <c r="AR468" i="4"/>
  <c r="AP468" i="4"/>
  <c r="AL468" i="4"/>
  <c r="AG467" i="4"/>
  <c r="AF467" i="4"/>
  <c r="V467" i="4"/>
  <c r="S467" i="4"/>
  <c r="M467" i="4"/>
  <c r="T467" i="4"/>
  <c r="AB467" i="4"/>
  <c r="P467" i="4"/>
  <c r="AR467" i="4"/>
  <c r="AP467" i="4"/>
  <c r="AM467" i="4"/>
  <c r="AK467" i="4"/>
  <c r="AL467" i="4"/>
  <c r="AJ467" i="4"/>
  <c r="AQ467" i="4"/>
  <c r="AF466" i="4"/>
  <c r="AG466" i="4"/>
  <c r="P466" i="4"/>
  <c r="V466" i="4"/>
  <c r="T466" i="4"/>
  <c r="AB466" i="4"/>
  <c r="S466" i="4"/>
  <c r="AQ466" i="4"/>
  <c r="AL466" i="4"/>
  <c r="AP466" i="4"/>
  <c r="AR466" i="4"/>
  <c r="AK466" i="4"/>
  <c r="AM466" i="4"/>
  <c r="AJ466" i="4"/>
  <c r="AG465" i="4"/>
  <c r="AF465" i="4"/>
  <c r="AB465" i="4"/>
  <c r="V465" i="4"/>
  <c r="T465" i="4"/>
  <c r="S465" i="4"/>
  <c r="P465" i="4"/>
  <c r="AJ465" i="4"/>
  <c r="AK465" i="4"/>
  <c r="AL465" i="4"/>
  <c r="AM465" i="4"/>
  <c r="AP465" i="4"/>
  <c r="AR465" i="4"/>
  <c r="AQ465" i="4"/>
  <c r="AF464" i="4"/>
  <c r="AG464" i="4"/>
  <c r="V464" i="4"/>
  <c r="P464" i="4"/>
  <c r="M464" i="4"/>
  <c r="AB464" i="4"/>
  <c r="T464" i="4"/>
  <c r="S464" i="4"/>
  <c r="AK464" i="4"/>
  <c r="AP464" i="4"/>
  <c r="AR464" i="4"/>
  <c r="AQ464" i="4"/>
  <c r="AL464" i="4"/>
  <c r="AJ464" i="4"/>
  <c r="AM464" i="4"/>
  <c r="AG463" i="4"/>
  <c r="AF463" i="4"/>
  <c r="AB463" i="4"/>
  <c r="V463" i="4"/>
  <c r="S463" i="4"/>
  <c r="T463" i="4"/>
  <c r="P463" i="4"/>
  <c r="AR463" i="4"/>
  <c r="AQ463" i="4"/>
  <c r="AP463" i="4"/>
  <c r="AM463" i="4"/>
  <c r="AL463" i="4"/>
  <c r="AK463" i="4"/>
  <c r="AJ463" i="4"/>
  <c r="AF462" i="4"/>
  <c r="AG462" i="4"/>
  <c r="V462" i="4"/>
  <c r="T462" i="4"/>
  <c r="M462" i="4"/>
  <c r="P462" i="4"/>
  <c r="S462" i="4"/>
  <c r="AB462" i="4"/>
  <c r="AK462" i="4"/>
  <c r="AM462" i="4"/>
  <c r="AR462" i="4"/>
  <c r="AJ462" i="4"/>
  <c r="AL462" i="4"/>
  <c r="AP462" i="4"/>
  <c r="AQ462" i="4"/>
  <c r="AG461" i="4"/>
  <c r="AF461" i="4"/>
  <c r="S461" i="4"/>
  <c r="V461" i="4"/>
  <c r="P461" i="4"/>
  <c r="T461" i="4"/>
  <c r="AB461" i="4"/>
  <c r="AK461" i="4"/>
  <c r="AM461" i="4"/>
  <c r="AJ461" i="4"/>
  <c r="AL461" i="4"/>
  <c r="AP461" i="4"/>
  <c r="AQ461" i="4"/>
  <c r="AR461" i="4"/>
  <c r="AF460" i="4"/>
  <c r="AG460" i="4"/>
  <c r="T460" i="4"/>
  <c r="S460" i="4"/>
  <c r="AB460" i="4"/>
  <c r="V460" i="4"/>
  <c r="P460" i="4"/>
  <c r="AK460" i="4"/>
  <c r="AM460" i="4"/>
  <c r="AR460" i="4"/>
  <c r="AQ460" i="4"/>
  <c r="AP460" i="4"/>
  <c r="AL460" i="4"/>
  <c r="AJ460" i="4"/>
  <c r="AF459" i="4"/>
  <c r="AG459" i="4"/>
  <c r="S459" i="4"/>
  <c r="P459" i="4"/>
  <c r="T459" i="4"/>
  <c r="AB459" i="4"/>
  <c r="V459" i="4"/>
  <c r="M459" i="4"/>
  <c r="AJ459" i="4"/>
  <c r="AR459" i="4"/>
  <c r="AQ459" i="4"/>
  <c r="AP459" i="4"/>
  <c r="AM459" i="4"/>
  <c r="AL459" i="4"/>
  <c r="AK459" i="4"/>
  <c r="AF458" i="4"/>
  <c r="AG458" i="4"/>
  <c r="V458" i="4"/>
  <c r="S458" i="4"/>
  <c r="P458" i="4"/>
  <c r="T458" i="4"/>
  <c r="AB458" i="4"/>
  <c r="AR458" i="4"/>
  <c r="AQ458" i="4"/>
  <c r="AP458" i="4"/>
  <c r="AL458" i="4"/>
  <c r="AK458" i="4"/>
  <c r="AM458" i="4"/>
  <c r="AJ458" i="4"/>
  <c r="AG457" i="4"/>
  <c r="AF457" i="4"/>
  <c r="V457" i="4"/>
  <c r="P457" i="4"/>
  <c r="AB457" i="4"/>
  <c r="S457" i="4"/>
  <c r="T457" i="4"/>
  <c r="M457" i="4"/>
  <c r="AL457" i="4"/>
  <c r="AR457" i="4"/>
  <c r="AQ457" i="4"/>
  <c r="AP457" i="4"/>
  <c r="AM457" i="4"/>
  <c r="AJ457" i="4"/>
  <c r="AK457" i="4"/>
  <c r="AF456" i="4"/>
  <c r="AG456" i="4"/>
  <c r="T456" i="4"/>
  <c r="P456" i="4"/>
  <c r="AB456" i="4"/>
  <c r="V456" i="4"/>
  <c r="S456" i="4"/>
  <c r="AM456" i="4"/>
  <c r="AQ456" i="4"/>
  <c r="AL456" i="4"/>
  <c r="AR456" i="4"/>
  <c r="AJ456" i="4"/>
  <c r="AP456" i="4"/>
  <c r="AK456" i="4"/>
  <c r="AF455" i="4"/>
  <c r="AG455" i="4"/>
  <c r="S455" i="4"/>
  <c r="V455" i="4"/>
  <c r="P455" i="4"/>
  <c r="T455" i="4"/>
  <c r="AB455" i="4"/>
  <c r="AM455" i="4"/>
  <c r="AJ455" i="4"/>
  <c r="AK455" i="4"/>
  <c r="AQ455" i="4"/>
  <c r="AR455" i="4"/>
  <c r="AP455" i="4"/>
  <c r="AL455" i="4"/>
  <c r="AG454" i="4"/>
  <c r="AF454" i="4"/>
  <c r="T454" i="4"/>
  <c r="S454" i="4"/>
  <c r="AB454" i="4"/>
  <c r="V454" i="4"/>
  <c r="P454" i="4"/>
  <c r="AP454" i="4"/>
  <c r="AL454" i="4"/>
  <c r="AQ454" i="4"/>
  <c r="AK454" i="4"/>
  <c r="AR454" i="4"/>
  <c r="AM454" i="4"/>
  <c r="AJ454" i="4"/>
  <c r="AG453" i="4"/>
  <c r="AF453" i="4"/>
  <c r="P453" i="4"/>
  <c r="S453" i="4"/>
  <c r="V453" i="4"/>
  <c r="AB453" i="4"/>
  <c r="T453" i="4"/>
  <c r="M453" i="4"/>
  <c r="AJ453" i="4"/>
  <c r="AR453" i="4"/>
  <c r="AQ453" i="4"/>
  <c r="AL453" i="4"/>
  <c r="AM453" i="4"/>
  <c r="AP453" i="4"/>
  <c r="AK453" i="4"/>
  <c r="AF452" i="4"/>
  <c r="AG452" i="4"/>
  <c r="P452" i="4"/>
  <c r="S452" i="4"/>
  <c r="V452" i="4"/>
  <c r="M452" i="4"/>
  <c r="T452" i="4"/>
  <c r="AB452" i="4"/>
  <c r="AR452" i="4"/>
  <c r="AQ452" i="4"/>
  <c r="AP452" i="4"/>
  <c r="AM452" i="4"/>
  <c r="AK452" i="4"/>
  <c r="AL452" i="4"/>
  <c r="AJ452" i="4"/>
  <c r="AG451" i="4"/>
  <c r="AF451" i="4"/>
  <c r="M451" i="4"/>
  <c r="T451" i="4"/>
  <c r="S451" i="4"/>
  <c r="P451" i="4"/>
  <c r="V451" i="4"/>
  <c r="AB451" i="4"/>
  <c r="AK451" i="4"/>
  <c r="AR451" i="4"/>
  <c r="AP451" i="4"/>
  <c r="AM451" i="4"/>
  <c r="AJ451" i="4"/>
  <c r="AL451" i="4"/>
  <c r="AQ451" i="4"/>
  <c r="AG450" i="4"/>
  <c r="AF450" i="4"/>
  <c r="AB450" i="4"/>
  <c r="T450" i="4"/>
  <c r="S450" i="4"/>
  <c r="M450" i="4"/>
  <c r="V450" i="4"/>
  <c r="P450" i="4"/>
  <c r="AL450" i="4"/>
  <c r="AQ450" i="4"/>
  <c r="AM450" i="4"/>
  <c r="AJ450" i="4"/>
  <c r="AK450" i="4"/>
  <c r="AR450" i="4"/>
  <c r="AP450" i="4"/>
  <c r="AF449" i="4"/>
  <c r="AG449" i="4"/>
  <c r="T449" i="4"/>
  <c r="P449" i="4"/>
  <c r="AB449" i="4"/>
  <c r="V449" i="4"/>
  <c r="S449" i="4"/>
  <c r="AL449" i="4"/>
  <c r="AM449" i="4"/>
  <c r="AJ449" i="4"/>
  <c r="AQ449" i="4"/>
  <c r="AK449" i="4"/>
  <c r="AR449" i="4"/>
  <c r="AP449" i="4"/>
  <c r="AF448" i="4"/>
  <c r="AG448" i="4"/>
  <c r="M448" i="4"/>
  <c r="P448" i="4"/>
  <c r="S448" i="4"/>
  <c r="V448" i="4"/>
  <c r="AB448" i="4"/>
  <c r="T448" i="4"/>
  <c r="AJ448" i="4"/>
  <c r="AL448" i="4"/>
  <c r="AP448" i="4"/>
  <c r="AQ448" i="4"/>
  <c r="AK448" i="4"/>
  <c r="AM448" i="4"/>
  <c r="AR448" i="4"/>
  <c r="AF447" i="4"/>
  <c r="AG447" i="4"/>
  <c r="P447" i="4"/>
  <c r="AB447" i="4"/>
  <c r="M447" i="4"/>
  <c r="S447" i="4"/>
  <c r="V447" i="4"/>
  <c r="T447" i="4"/>
  <c r="AJ447" i="4"/>
  <c r="AL447" i="4"/>
  <c r="AM447" i="4"/>
  <c r="AK447" i="4"/>
  <c r="AR447" i="4"/>
  <c r="AQ447" i="4"/>
  <c r="AP447" i="4"/>
  <c r="AG446" i="4"/>
  <c r="AF446" i="4"/>
  <c r="M446" i="4"/>
  <c r="S446" i="4"/>
  <c r="AB446" i="4"/>
  <c r="T446" i="4"/>
  <c r="P446" i="4"/>
  <c r="V446" i="4"/>
  <c r="AL446" i="4"/>
  <c r="AJ446" i="4"/>
  <c r="AR446" i="4"/>
  <c r="AP446" i="4"/>
  <c r="AM446" i="4"/>
  <c r="AQ446" i="4"/>
  <c r="AK446" i="4"/>
  <c r="AG445" i="4"/>
  <c r="AF445" i="4"/>
  <c r="AB445" i="4"/>
  <c r="T445" i="4"/>
  <c r="V445" i="4"/>
  <c r="S445" i="4"/>
  <c r="P445" i="4"/>
  <c r="AL445" i="4"/>
  <c r="AJ445" i="4"/>
  <c r="AK445" i="4"/>
  <c r="AM445" i="4"/>
  <c r="AQ445" i="4"/>
  <c r="AR445" i="4"/>
  <c r="AP445" i="4"/>
  <c r="AF444" i="4"/>
  <c r="AG444" i="4"/>
  <c r="S444" i="4"/>
  <c r="M444" i="4"/>
  <c r="AB444" i="4"/>
  <c r="P444" i="4"/>
  <c r="V444" i="4"/>
  <c r="T444" i="4"/>
  <c r="AJ444" i="4"/>
  <c r="AK444" i="4"/>
  <c r="AL444" i="4"/>
  <c r="AM444" i="4"/>
  <c r="AP444" i="4"/>
  <c r="AR444" i="4"/>
  <c r="AQ444" i="4"/>
  <c r="AF443" i="4"/>
  <c r="AG443" i="4"/>
  <c r="T443" i="4"/>
  <c r="V443" i="4"/>
  <c r="AB443" i="4"/>
  <c r="S443" i="4"/>
  <c r="M443" i="4"/>
  <c r="P443" i="4"/>
  <c r="AR443" i="4"/>
  <c r="AM443" i="4"/>
  <c r="AK443" i="4"/>
  <c r="AQ443" i="4"/>
  <c r="AP443" i="4"/>
  <c r="AJ443" i="4"/>
  <c r="AL443" i="4"/>
  <c r="AF442" i="4"/>
  <c r="AG442" i="4"/>
  <c r="P442" i="4"/>
  <c r="M442" i="4"/>
  <c r="S442" i="4"/>
  <c r="V442" i="4"/>
  <c r="AB442" i="4"/>
  <c r="T442" i="4"/>
  <c r="AL442" i="4"/>
  <c r="AJ442" i="4"/>
  <c r="AK442" i="4"/>
  <c r="AR442" i="4"/>
  <c r="AQ442" i="4"/>
  <c r="AP442" i="4"/>
  <c r="AM442" i="4"/>
  <c r="AF441" i="4"/>
  <c r="AG441" i="4"/>
  <c r="M441" i="4"/>
  <c r="T441" i="4"/>
  <c r="P441" i="4"/>
  <c r="AB441" i="4"/>
  <c r="S441" i="4"/>
  <c r="V441" i="4"/>
  <c r="AJ441" i="4"/>
  <c r="AK441" i="4"/>
  <c r="AL441" i="4"/>
  <c r="AR441" i="4"/>
  <c r="AP441" i="4"/>
  <c r="AQ441" i="4"/>
  <c r="AG440" i="4"/>
  <c r="AF440" i="4"/>
  <c r="P440" i="4"/>
  <c r="M440" i="4"/>
  <c r="AB440" i="4"/>
  <c r="S440" i="4"/>
  <c r="T440" i="4"/>
  <c r="V440" i="4"/>
  <c r="AP440" i="4"/>
  <c r="AJ440" i="4"/>
  <c r="AQ440" i="4"/>
  <c r="AK440" i="4"/>
  <c r="AL440" i="4"/>
  <c r="AM440" i="4"/>
  <c r="AR440" i="4"/>
  <c r="AG439" i="4"/>
  <c r="AF439" i="4"/>
  <c r="M439" i="4"/>
  <c r="T439" i="4"/>
  <c r="S439" i="4"/>
  <c r="P439" i="4"/>
  <c r="V439" i="4"/>
  <c r="AB439" i="4"/>
  <c r="AL439" i="4"/>
  <c r="AQ439" i="4"/>
  <c r="AJ439" i="4"/>
  <c r="AK439" i="4"/>
  <c r="AM439" i="4"/>
  <c r="AP439" i="4"/>
  <c r="AR439" i="4"/>
  <c r="AF438" i="4"/>
  <c r="AG438" i="4"/>
  <c r="AB438" i="4"/>
  <c r="V438" i="4"/>
  <c r="M438" i="4"/>
  <c r="T438" i="4"/>
  <c r="S438" i="4"/>
  <c r="P438" i="4"/>
  <c r="AM438" i="4"/>
  <c r="AQ438" i="4"/>
  <c r="AR438" i="4"/>
  <c r="AK438" i="4"/>
  <c r="AP438" i="4"/>
  <c r="AJ438" i="4"/>
  <c r="AL438" i="4"/>
  <c r="AG437" i="4"/>
  <c r="AF437" i="4"/>
  <c r="S437" i="4"/>
  <c r="V437" i="4"/>
  <c r="AB437" i="4"/>
  <c r="T437" i="4"/>
  <c r="AR437" i="4"/>
  <c r="AQ437" i="4"/>
  <c r="AP437" i="4"/>
  <c r="AK437" i="4"/>
  <c r="AJ437" i="4"/>
  <c r="AM437" i="4"/>
  <c r="AL437" i="4"/>
  <c r="AF436" i="4"/>
  <c r="AG436" i="4"/>
  <c r="V436" i="4"/>
  <c r="M436" i="4"/>
  <c r="S436" i="4"/>
  <c r="AB436" i="4"/>
  <c r="P436" i="4"/>
  <c r="T436" i="4"/>
  <c r="AQ436" i="4"/>
  <c r="AL436" i="4"/>
  <c r="AJ436" i="4"/>
  <c r="AK436" i="4"/>
  <c r="AR436" i="4"/>
  <c r="AP436" i="4"/>
  <c r="AM436" i="4"/>
  <c r="AG435" i="4"/>
  <c r="AF435" i="4"/>
  <c r="T435" i="4"/>
  <c r="S435" i="4"/>
  <c r="V435" i="4"/>
  <c r="AB435" i="4"/>
  <c r="P435" i="4"/>
  <c r="AP435" i="4"/>
  <c r="AQ435" i="4"/>
  <c r="AR435" i="4"/>
  <c r="AM435" i="4"/>
  <c r="AL435" i="4"/>
  <c r="AK435" i="4"/>
  <c r="AJ435" i="4"/>
  <c r="AF434" i="4"/>
  <c r="AG434" i="4"/>
  <c r="T434" i="4"/>
  <c r="V434" i="4"/>
  <c r="S434" i="4"/>
  <c r="P434" i="4"/>
  <c r="M434" i="4"/>
  <c r="AB434" i="4"/>
  <c r="AP434" i="4"/>
  <c r="AK434" i="4"/>
  <c r="AJ434" i="4"/>
  <c r="AR434" i="4"/>
  <c r="AM434" i="4"/>
  <c r="AQ434" i="4"/>
  <c r="AL434" i="4"/>
  <c r="AG433" i="4"/>
  <c r="AF433" i="4"/>
  <c r="T433" i="4"/>
  <c r="AB433" i="4"/>
  <c r="S433" i="4"/>
  <c r="P433" i="4"/>
  <c r="M433" i="4"/>
  <c r="V433" i="4"/>
  <c r="AR433" i="4"/>
  <c r="AM433" i="4"/>
  <c r="AQ433" i="4"/>
  <c r="AL433" i="4"/>
  <c r="AJ433" i="4"/>
  <c r="AP433" i="4"/>
  <c r="AK433" i="4"/>
  <c r="AF432" i="4"/>
  <c r="AG432" i="4"/>
  <c r="V432" i="4"/>
  <c r="T432" i="4"/>
  <c r="AB432" i="4"/>
  <c r="S432" i="4"/>
  <c r="P432" i="4"/>
  <c r="AR432" i="4"/>
  <c r="AL432" i="4"/>
  <c r="AM432" i="4"/>
  <c r="AQ432" i="4"/>
  <c r="AP432" i="4"/>
  <c r="AK432" i="4"/>
  <c r="AJ432" i="4"/>
  <c r="AG431" i="4"/>
  <c r="AF431" i="4"/>
  <c r="V431" i="4"/>
  <c r="S431" i="4"/>
  <c r="T431" i="4"/>
  <c r="P431" i="4"/>
  <c r="M431" i="4"/>
  <c r="AB431" i="4"/>
  <c r="AQ431" i="4"/>
  <c r="AL431" i="4"/>
  <c r="AJ431" i="4"/>
  <c r="AK431" i="4"/>
  <c r="AR431" i="4"/>
  <c r="AM431" i="4"/>
  <c r="AP431" i="4"/>
  <c r="AG430" i="4"/>
  <c r="AF430" i="4"/>
  <c r="M430" i="4"/>
  <c r="P430" i="4"/>
  <c r="T430" i="4"/>
  <c r="V430" i="4"/>
  <c r="S430" i="4"/>
  <c r="AB430" i="4"/>
  <c r="AL430" i="4"/>
  <c r="AP430" i="4"/>
  <c r="AQ430" i="4"/>
  <c r="AM430" i="4"/>
  <c r="AK430" i="4"/>
  <c r="AR430" i="4"/>
  <c r="AJ430" i="4"/>
  <c r="AF429" i="4"/>
  <c r="AG429" i="4"/>
  <c r="T429" i="4"/>
  <c r="S429" i="4"/>
  <c r="V429" i="4"/>
  <c r="AB429" i="4"/>
  <c r="P429" i="4"/>
  <c r="AP429" i="4"/>
  <c r="AJ429" i="4"/>
  <c r="AM429" i="4"/>
  <c r="AK429" i="4"/>
  <c r="AQ429" i="4"/>
  <c r="AL429" i="4"/>
  <c r="AR429" i="4"/>
  <c r="AF428" i="4"/>
  <c r="AG428" i="4"/>
  <c r="M428" i="4"/>
  <c r="S428" i="4"/>
  <c r="T428" i="4"/>
  <c r="P428" i="4"/>
  <c r="V428" i="4"/>
  <c r="AB428" i="4"/>
  <c r="AR428" i="4"/>
  <c r="AP428" i="4"/>
  <c r="AL428" i="4"/>
  <c r="AJ428" i="4"/>
  <c r="AK428" i="4"/>
  <c r="AM428" i="4"/>
  <c r="AQ428" i="4"/>
  <c r="AF427" i="4"/>
  <c r="AG427" i="4"/>
  <c r="AB427" i="4"/>
  <c r="T427" i="4"/>
  <c r="S427" i="4"/>
  <c r="M427" i="4"/>
  <c r="P427" i="4"/>
  <c r="V427" i="4"/>
  <c r="AL427" i="4"/>
  <c r="AJ427" i="4"/>
  <c r="AK427" i="4"/>
  <c r="AM427" i="4"/>
  <c r="AP427" i="4"/>
  <c r="AQ427" i="4"/>
  <c r="AR427" i="4"/>
  <c r="AG426" i="4"/>
  <c r="AF426" i="4"/>
  <c r="S426" i="4"/>
  <c r="V426" i="4"/>
  <c r="T426" i="4"/>
  <c r="P426" i="4"/>
  <c r="M426" i="4"/>
  <c r="AB426" i="4"/>
  <c r="AQ426" i="4"/>
  <c r="AM426" i="4"/>
  <c r="AK426" i="4"/>
  <c r="AP426" i="4"/>
  <c r="AR426" i="4"/>
  <c r="AL426" i="4"/>
  <c r="AJ426" i="4"/>
  <c r="AG425" i="4"/>
  <c r="AF425" i="4"/>
  <c r="V425" i="4"/>
  <c r="AB425" i="4"/>
  <c r="P425" i="4"/>
  <c r="S425" i="4"/>
  <c r="T425" i="4"/>
  <c r="AP425" i="4"/>
  <c r="AM425" i="4"/>
  <c r="AQ425" i="4"/>
  <c r="AK425" i="4"/>
  <c r="AJ425" i="4"/>
  <c r="AL425" i="4"/>
  <c r="AR425" i="4"/>
  <c r="AG424" i="4"/>
  <c r="AF424" i="4"/>
  <c r="P424" i="4"/>
  <c r="T424" i="4"/>
  <c r="S424" i="4"/>
  <c r="AB424" i="4"/>
  <c r="V424" i="4"/>
  <c r="AR424" i="4"/>
  <c r="AJ424" i="4"/>
  <c r="AL424" i="4"/>
  <c r="AK424" i="4"/>
  <c r="AP424" i="4"/>
  <c r="AM424" i="4"/>
  <c r="AQ424" i="4"/>
  <c r="AF423" i="4"/>
  <c r="AG423" i="4"/>
  <c r="V423" i="4"/>
  <c r="AB423" i="4"/>
  <c r="P423" i="4"/>
  <c r="T423" i="4"/>
  <c r="S423" i="4"/>
  <c r="M423" i="4"/>
  <c r="AP423" i="4"/>
  <c r="AQ423" i="4"/>
  <c r="AM423" i="4"/>
  <c r="AL423" i="4"/>
  <c r="AK423" i="4"/>
  <c r="AJ423" i="4"/>
  <c r="AR423" i="4"/>
  <c r="AF422" i="4"/>
  <c r="AG422" i="4"/>
  <c r="V422" i="4"/>
  <c r="T422" i="4"/>
  <c r="P422" i="4"/>
  <c r="M422" i="4"/>
  <c r="S422" i="4"/>
  <c r="AB422" i="4"/>
  <c r="AP422" i="4"/>
  <c r="AR422" i="4"/>
  <c r="AL422" i="4"/>
  <c r="AM422" i="4"/>
  <c r="AJ422" i="4"/>
  <c r="AK422" i="4"/>
  <c r="AQ422" i="4"/>
  <c r="AF421" i="4"/>
  <c r="AG421" i="4"/>
  <c r="V421" i="4"/>
  <c r="AB421" i="4"/>
  <c r="S421" i="4"/>
  <c r="P421" i="4"/>
  <c r="T421" i="4"/>
  <c r="AL421" i="4"/>
  <c r="AJ421" i="4"/>
  <c r="AK421" i="4"/>
  <c r="AP421" i="4"/>
  <c r="AR421" i="4"/>
  <c r="AM421" i="4"/>
  <c r="AQ421" i="4"/>
  <c r="AG420" i="4"/>
  <c r="AF420" i="4"/>
  <c r="P420" i="4"/>
  <c r="V420" i="4"/>
  <c r="S420" i="4"/>
  <c r="AB420" i="4"/>
  <c r="T420" i="4"/>
  <c r="M420" i="4"/>
  <c r="AP420" i="4"/>
  <c r="AL420" i="4"/>
  <c r="AR420" i="4"/>
  <c r="AJ420" i="4"/>
  <c r="AQ420" i="4"/>
  <c r="AM420" i="4"/>
  <c r="AK420" i="4"/>
  <c r="AG419" i="4"/>
  <c r="AF419" i="4"/>
  <c r="M419" i="4"/>
  <c r="P419" i="4"/>
  <c r="T419" i="4"/>
  <c r="AB419" i="4"/>
  <c r="S419" i="4"/>
  <c r="V419" i="4"/>
  <c r="AQ419" i="4"/>
  <c r="AR419" i="4"/>
  <c r="AP419" i="4"/>
  <c r="AM419" i="4"/>
  <c r="AK419" i="4"/>
  <c r="AL419" i="4"/>
  <c r="AJ419" i="4"/>
  <c r="AF418" i="4"/>
  <c r="AG418" i="4"/>
  <c r="V418" i="4"/>
  <c r="T418" i="4"/>
  <c r="M418" i="4"/>
  <c r="P418" i="4"/>
  <c r="AB418" i="4"/>
  <c r="S418" i="4"/>
  <c r="AQ418" i="4"/>
  <c r="AJ418" i="4"/>
  <c r="AR418" i="4"/>
  <c r="AP418" i="4"/>
  <c r="AK418" i="4"/>
  <c r="AL418" i="4"/>
  <c r="AM418" i="4"/>
  <c r="AF417" i="4"/>
  <c r="AG417" i="4"/>
  <c r="M417" i="4"/>
  <c r="S417" i="4"/>
  <c r="V417" i="4"/>
  <c r="P417" i="4"/>
  <c r="T417" i="4"/>
  <c r="AB417" i="4"/>
  <c r="AM417" i="4"/>
  <c r="AJ417" i="4"/>
  <c r="AK417" i="4"/>
  <c r="AR417" i="4"/>
  <c r="AQ417" i="4"/>
  <c r="AP417" i="4"/>
  <c r="AL417" i="4"/>
  <c r="AG416" i="4"/>
  <c r="AF416" i="4"/>
  <c r="T416" i="4"/>
  <c r="M416" i="4"/>
  <c r="V416" i="4"/>
  <c r="S416" i="4"/>
  <c r="P416" i="4"/>
  <c r="AB416" i="4"/>
  <c r="AL416" i="4"/>
  <c r="AR416" i="4"/>
  <c r="AP416" i="4"/>
  <c r="AM416" i="4"/>
  <c r="AK416" i="4"/>
  <c r="AQ416" i="4"/>
  <c r="AJ416" i="4"/>
  <c r="AG415" i="4"/>
  <c r="AF415" i="4"/>
  <c r="S415" i="4"/>
  <c r="V415" i="4"/>
  <c r="T415" i="4"/>
  <c r="P415" i="4"/>
  <c r="AB415" i="4"/>
  <c r="AK415" i="4"/>
  <c r="AM415" i="4"/>
  <c r="AL415" i="4"/>
  <c r="AR415" i="4"/>
  <c r="AQ415" i="4"/>
  <c r="AJ415" i="4"/>
  <c r="AP415" i="4"/>
  <c r="AF414" i="4"/>
  <c r="AG414" i="4"/>
  <c r="S414" i="4"/>
  <c r="AB414" i="4"/>
  <c r="T414" i="4"/>
  <c r="P414" i="4"/>
  <c r="V414" i="4"/>
  <c r="AP414" i="4"/>
  <c r="AM414" i="4"/>
  <c r="AL414" i="4"/>
  <c r="AJ414" i="4"/>
  <c r="AR414" i="4"/>
  <c r="AK414" i="4"/>
  <c r="AQ414" i="4"/>
  <c r="AG413" i="4"/>
  <c r="AF413" i="4"/>
  <c r="V413" i="4"/>
  <c r="S413" i="4"/>
  <c r="P413" i="4"/>
  <c r="M413" i="4"/>
  <c r="T413" i="4"/>
  <c r="AB413" i="4"/>
  <c r="AJ413" i="4"/>
  <c r="AK413" i="4"/>
  <c r="AL413" i="4"/>
  <c r="AM413" i="4"/>
  <c r="AP413" i="4"/>
  <c r="AQ413" i="4"/>
  <c r="AR413" i="4"/>
  <c r="AG412" i="4"/>
  <c r="AF412" i="4"/>
  <c r="T412" i="4"/>
  <c r="AB412" i="4"/>
  <c r="V412" i="4"/>
  <c r="S412" i="4"/>
  <c r="AM412" i="4"/>
  <c r="AR412" i="4"/>
  <c r="AQ412" i="4"/>
  <c r="AP412" i="4"/>
  <c r="AL412" i="4"/>
  <c r="AK412" i="4"/>
  <c r="AJ412" i="4"/>
  <c r="AG411" i="4"/>
  <c r="AF411" i="4"/>
  <c r="T411" i="4"/>
  <c r="S411" i="4"/>
  <c r="V411" i="4"/>
  <c r="P411" i="4"/>
  <c r="AB411" i="4"/>
  <c r="AP411" i="4"/>
  <c r="AJ411" i="4"/>
  <c r="AM411" i="4"/>
  <c r="AL411" i="4"/>
  <c r="AQ411" i="4"/>
  <c r="AR411" i="4"/>
  <c r="AK411" i="4"/>
  <c r="AG410" i="4"/>
  <c r="AF410" i="4"/>
  <c r="V410" i="4"/>
  <c r="S410" i="4"/>
  <c r="M410" i="4"/>
  <c r="P410" i="4"/>
  <c r="T410" i="4"/>
  <c r="AB410" i="4"/>
  <c r="AR410" i="4"/>
  <c r="AQ410" i="4"/>
  <c r="AP410" i="4"/>
  <c r="AL410" i="4"/>
  <c r="AJ410" i="4"/>
  <c r="AK410" i="4"/>
  <c r="AM410" i="4"/>
  <c r="AF409" i="4"/>
  <c r="AG409" i="4"/>
  <c r="S409" i="4"/>
  <c r="V409" i="4"/>
  <c r="AB409" i="4"/>
  <c r="T409" i="4"/>
  <c r="P409" i="4"/>
  <c r="AR409" i="4"/>
  <c r="AJ409" i="4"/>
  <c r="AK409" i="4"/>
  <c r="AQ409" i="4"/>
  <c r="AP409" i="4"/>
  <c r="AM409" i="4"/>
  <c r="AL409" i="4"/>
  <c r="AF408" i="4"/>
  <c r="AG408" i="4"/>
  <c r="AB408" i="4"/>
  <c r="T408" i="4"/>
  <c r="S408" i="4"/>
  <c r="P408" i="4"/>
  <c r="M408" i="4"/>
  <c r="V408" i="4"/>
  <c r="AK408" i="4"/>
  <c r="AM408" i="4"/>
  <c r="AJ408" i="4"/>
  <c r="AL408" i="4"/>
  <c r="AP408" i="4"/>
  <c r="AQ408" i="4"/>
  <c r="AR408" i="4"/>
  <c r="AF407" i="4"/>
  <c r="AG407" i="4"/>
  <c r="T407" i="4"/>
  <c r="V407" i="4"/>
  <c r="S407" i="4"/>
  <c r="M407" i="4"/>
  <c r="P407" i="4"/>
  <c r="AB407" i="4"/>
  <c r="AL407" i="4"/>
  <c r="AR407" i="4"/>
  <c r="AQ407" i="4"/>
  <c r="AP407" i="4"/>
  <c r="AK407" i="4"/>
  <c r="AJ407" i="4"/>
  <c r="AM407" i="4"/>
  <c r="AF406" i="4"/>
  <c r="AG406" i="4"/>
  <c r="V406" i="4"/>
  <c r="T406" i="4"/>
  <c r="P406" i="4"/>
  <c r="S406" i="4"/>
  <c r="AB406" i="4"/>
  <c r="AR406" i="4"/>
  <c r="AQ406" i="4"/>
  <c r="AL406" i="4"/>
  <c r="AJ406" i="4"/>
  <c r="AM406" i="4"/>
  <c r="AP406" i="4"/>
  <c r="AK406" i="4"/>
  <c r="AG405" i="4"/>
  <c r="AF405" i="4"/>
  <c r="P405" i="4"/>
  <c r="T405" i="4"/>
  <c r="M405" i="4"/>
  <c r="S405" i="4"/>
  <c r="V405" i="4"/>
  <c r="AB405" i="4"/>
  <c r="AK405" i="4"/>
  <c r="AM405" i="4"/>
  <c r="AJ405" i="4"/>
  <c r="AL405" i="4"/>
  <c r="AP405" i="4"/>
  <c r="AQ405" i="4"/>
  <c r="AR405" i="4"/>
  <c r="AG404" i="4"/>
  <c r="AF404" i="4"/>
  <c r="M404" i="4"/>
  <c r="T404" i="4"/>
  <c r="S404" i="4"/>
  <c r="P404" i="4"/>
  <c r="V404" i="4"/>
  <c r="AB404" i="4"/>
  <c r="AJ404" i="4"/>
  <c r="AL404" i="4"/>
  <c r="AP404" i="4"/>
  <c r="AQ404" i="4"/>
  <c r="AR404" i="4"/>
  <c r="AM404" i="4"/>
  <c r="AK404" i="4"/>
  <c r="AG403" i="4"/>
  <c r="AF403" i="4"/>
  <c r="V403" i="4"/>
  <c r="T403" i="4"/>
  <c r="S403" i="4"/>
  <c r="AB403" i="4"/>
  <c r="P403" i="4"/>
  <c r="AM403" i="4"/>
  <c r="AR403" i="4"/>
  <c r="AK403" i="4"/>
  <c r="AQ403" i="4"/>
  <c r="AJ403" i="4"/>
  <c r="AL403" i="4"/>
  <c r="AP403" i="4"/>
  <c r="AF402" i="4"/>
  <c r="AG402" i="4"/>
  <c r="T402" i="4"/>
  <c r="V402" i="4"/>
  <c r="P402" i="4"/>
  <c r="AB402" i="4"/>
  <c r="S402" i="4"/>
  <c r="AJ402" i="4"/>
  <c r="AL402" i="4"/>
  <c r="AP402" i="4"/>
  <c r="AR402" i="4"/>
  <c r="AM402" i="4"/>
  <c r="AQ402" i="4"/>
  <c r="AK402" i="4"/>
  <c r="AF401" i="4"/>
  <c r="AG401" i="4"/>
  <c r="M401" i="4"/>
  <c r="P401" i="4"/>
  <c r="S401" i="4"/>
  <c r="V401" i="4"/>
  <c r="AB401" i="4"/>
  <c r="T401" i="4"/>
  <c r="AK401" i="4"/>
  <c r="AM401" i="4"/>
  <c r="AR401" i="4"/>
  <c r="AQ401" i="4"/>
  <c r="AJ401" i="4"/>
  <c r="AL401" i="4"/>
  <c r="AP401" i="4"/>
  <c r="AG400" i="4"/>
  <c r="AF400" i="4"/>
  <c r="P400" i="4"/>
  <c r="V400" i="4"/>
  <c r="AB400" i="4"/>
  <c r="T400" i="4"/>
  <c r="S400" i="4"/>
  <c r="AM400" i="4"/>
  <c r="AJ400" i="4"/>
  <c r="AL400" i="4"/>
  <c r="AP400" i="4"/>
  <c r="AQ400" i="4"/>
  <c r="AR400" i="4"/>
  <c r="AK400" i="4"/>
  <c r="AF399" i="4"/>
  <c r="AG399" i="4"/>
  <c r="AB399" i="4"/>
  <c r="V399" i="4"/>
  <c r="T399" i="4"/>
  <c r="M399" i="4"/>
  <c r="P399" i="4"/>
  <c r="S399" i="4"/>
  <c r="AK399" i="4"/>
  <c r="AR399" i="4"/>
  <c r="AQ399" i="4"/>
  <c r="AP399" i="4"/>
  <c r="AL399" i="4"/>
  <c r="AJ399" i="4"/>
  <c r="AM399" i="4"/>
  <c r="AG398" i="4"/>
  <c r="AF398" i="4"/>
  <c r="AB398" i="4"/>
  <c r="S398" i="4"/>
  <c r="T398" i="4"/>
  <c r="M398" i="4"/>
  <c r="P398" i="4"/>
  <c r="V398" i="4"/>
  <c r="AM398" i="4"/>
  <c r="AP398" i="4"/>
  <c r="AR398" i="4"/>
  <c r="AK398" i="4"/>
  <c r="AJ398" i="4"/>
  <c r="AL398" i="4"/>
  <c r="AQ398" i="4"/>
  <c r="AG397" i="4"/>
  <c r="AF397" i="4"/>
  <c r="S397" i="4"/>
  <c r="T397" i="4"/>
  <c r="V397" i="4"/>
  <c r="AB397" i="4"/>
  <c r="AQ397" i="4"/>
  <c r="AJ397" i="4"/>
  <c r="AR397" i="4"/>
  <c r="AP397" i="4"/>
  <c r="AM397" i="4"/>
  <c r="AK397" i="4"/>
  <c r="AL397" i="4"/>
  <c r="AG396" i="4"/>
  <c r="AF396" i="4"/>
  <c r="AB396" i="4"/>
  <c r="V396" i="4"/>
  <c r="S396" i="4"/>
  <c r="P396" i="4"/>
  <c r="T396" i="4"/>
  <c r="AM396" i="4"/>
  <c r="AK396" i="4"/>
  <c r="AJ396" i="4"/>
  <c r="AL396" i="4"/>
  <c r="AP396" i="4"/>
  <c r="AQ396" i="4"/>
  <c r="AR396" i="4"/>
  <c r="AG395" i="4"/>
  <c r="AF395" i="4"/>
  <c r="S395" i="4"/>
  <c r="M395" i="4"/>
  <c r="AB395" i="4"/>
  <c r="V395" i="4"/>
  <c r="T395" i="4"/>
  <c r="P395" i="4"/>
  <c r="AR395" i="4"/>
  <c r="AQ395" i="4"/>
  <c r="AP395" i="4"/>
  <c r="AM395" i="4"/>
  <c r="AL395" i="4"/>
  <c r="AK395" i="4"/>
  <c r="AJ395" i="4"/>
  <c r="AG394" i="4"/>
  <c r="AF394" i="4"/>
  <c r="P394" i="4"/>
  <c r="AB394" i="4"/>
  <c r="S394" i="4"/>
  <c r="T394" i="4"/>
  <c r="V394" i="4"/>
  <c r="M394" i="4"/>
  <c r="AR394" i="4"/>
  <c r="AK394" i="4"/>
  <c r="AM394" i="4"/>
  <c r="AQ394" i="4"/>
  <c r="AL394" i="4"/>
  <c r="AJ394" i="4"/>
  <c r="AP394" i="4"/>
  <c r="AF393" i="4"/>
  <c r="AG393" i="4"/>
  <c r="T393" i="4"/>
  <c r="S393" i="4"/>
  <c r="M393" i="4"/>
  <c r="P393" i="4"/>
  <c r="V393" i="4"/>
  <c r="AB393" i="4"/>
  <c r="AJ393" i="4"/>
  <c r="AQ393" i="4"/>
  <c r="AM393" i="4"/>
  <c r="AP393" i="4"/>
  <c r="AL393" i="4"/>
  <c r="AR393" i="4"/>
  <c r="AK393" i="4"/>
  <c r="AF392" i="4"/>
  <c r="AG392" i="4"/>
  <c r="S392" i="4"/>
  <c r="P392" i="4"/>
  <c r="V392" i="4"/>
  <c r="AB392" i="4"/>
  <c r="T392" i="4"/>
  <c r="AK392" i="4"/>
  <c r="AP392" i="4"/>
  <c r="AJ392" i="4"/>
  <c r="AL392" i="4"/>
  <c r="AQ392" i="4"/>
  <c r="AR392" i="4"/>
  <c r="AM392" i="4"/>
  <c r="AF391" i="4"/>
  <c r="AG391" i="4"/>
  <c r="V391" i="4"/>
  <c r="T391" i="4"/>
  <c r="AB391" i="4"/>
  <c r="S391" i="4"/>
  <c r="P391" i="4"/>
  <c r="AR391" i="4"/>
  <c r="AL391" i="4"/>
  <c r="AJ391" i="4"/>
  <c r="AQ391" i="4"/>
  <c r="AP391" i="4"/>
  <c r="AK391" i="4"/>
  <c r="AM391" i="4"/>
  <c r="AF390" i="4"/>
  <c r="AG390" i="4"/>
  <c r="T390" i="4"/>
  <c r="S390" i="4"/>
  <c r="V390" i="4"/>
  <c r="M390" i="4"/>
  <c r="P390" i="4"/>
  <c r="AB390" i="4"/>
  <c r="AJ390" i="4"/>
  <c r="AL390" i="4"/>
  <c r="AP390" i="4"/>
  <c r="AQ390" i="4"/>
  <c r="AR390" i="4"/>
  <c r="AM390" i="4"/>
  <c r="AK390" i="4"/>
  <c r="AG389" i="4"/>
  <c r="AF389" i="4"/>
  <c r="S389" i="4"/>
  <c r="V389" i="4"/>
  <c r="M389" i="4"/>
  <c r="P389" i="4"/>
  <c r="T389" i="4"/>
  <c r="AB389" i="4"/>
  <c r="AQ389" i="4"/>
  <c r="AP389" i="4"/>
  <c r="AM389" i="4"/>
  <c r="AL389" i="4"/>
  <c r="AR389" i="4"/>
  <c r="AK389" i="4"/>
  <c r="AJ389" i="4"/>
  <c r="AG388" i="4"/>
  <c r="AF388" i="4"/>
  <c r="P388" i="4"/>
  <c r="AB388" i="4"/>
  <c r="V388" i="4"/>
  <c r="M388" i="4"/>
  <c r="S388" i="4"/>
  <c r="T388" i="4"/>
  <c r="AL388" i="4"/>
  <c r="AK388" i="4"/>
  <c r="AR388" i="4"/>
  <c r="AQ388" i="4"/>
  <c r="AP388" i="4"/>
  <c r="AM388" i="4"/>
  <c r="AJ388" i="4"/>
  <c r="AG387" i="4"/>
  <c r="AF387" i="4"/>
  <c r="M387" i="4"/>
  <c r="V387" i="4"/>
  <c r="P387" i="4"/>
  <c r="S387" i="4"/>
  <c r="T387" i="4"/>
  <c r="AB387" i="4"/>
  <c r="AP387" i="4"/>
  <c r="AR387" i="4"/>
  <c r="AL387" i="4"/>
  <c r="AK387" i="4"/>
  <c r="AQ387" i="4"/>
  <c r="AJ387" i="4"/>
  <c r="AM387" i="4"/>
  <c r="AG386" i="4"/>
  <c r="AF386" i="4"/>
  <c r="AB386" i="4"/>
  <c r="S386" i="4"/>
  <c r="P386" i="4"/>
  <c r="V386" i="4"/>
  <c r="T386" i="4"/>
  <c r="M386" i="4"/>
  <c r="AR386" i="4"/>
  <c r="AQ386" i="4"/>
  <c r="AJ386" i="4"/>
  <c r="AM386" i="4"/>
  <c r="AK386" i="4"/>
  <c r="AL386" i="4"/>
  <c r="AP386" i="4"/>
  <c r="AG385" i="4"/>
  <c r="AF385" i="4"/>
  <c r="AB385" i="4"/>
  <c r="P385" i="4"/>
  <c r="V385" i="4"/>
  <c r="T385" i="4"/>
  <c r="M385" i="4"/>
  <c r="S385" i="4"/>
  <c r="AJ385" i="4"/>
  <c r="AR385" i="4"/>
  <c r="AQ385" i="4"/>
  <c r="AL385" i="4"/>
  <c r="AM385" i="4"/>
  <c r="AP385" i="4"/>
  <c r="AK385" i="4"/>
  <c r="AF384" i="4"/>
  <c r="AG384" i="4"/>
  <c r="S384" i="4"/>
  <c r="T384" i="4"/>
  <c r="AB384" i="4"/>
  <c r="V384" i="4"/>
  <c r="P384" i="4"/>
  <c r="M384" i="4"/>
  <c r="AP384" i="4"/>
  <c r="AL384" i="4"/>
  <c r="AJ384" i="4"/>
  <c r="AQ384" i="4"/>
  <c r="AM384" i="4"/>
  <c r="AR384" i="4"/>
  <c r="AK384" i="4"/>
  <c r="AG383" i="4"/>
  <c r="AF383" i="4"/>
  <c r="M383" i="4"/>
  <c r="T383" i="4"/>
  <c r="AB383" i="4"/>
  <c r="P383" i="4"/>
  <c r="V383" i="4"/>
  <c r="S383" i="4"/>
  <c r="AQ383" i="4"/>
  <c r="AM383" i="4"/>
  <c r="AJ383" i="4"/>
  <c r="AL383" i="4"/>
  <c r="AK383" i="4"/>
  <c r="AP383" i="4"/>
  <c r="AR383" i="4"/>
  <c r="AF382" i="4"/>
  <c r="AG382" i="4"/>
  <c r="S382" i="4"/>
  <c r="P382" i="4"/>
  <c r="T382" i="4"/>
  <c r="AB382" i="4"/>
  <c r="V382" i="4"/>
  <c r="AP382" i="4"/>
  <c r="AK382" i="4"/>
  <c r="AQ382" i="4"/>
  <c r="AJ382" i="4"/>
  <c r="AM382" i="4"/>
  <c r="AL382" i="4"/>
  <c r="AR382" i="4"/>
  <c r="AF381" i="4"/>
  <c r="AG381" i="4"/>
  <c r="AB381" i="4"/>
  <c r="V381" i="4"/>
  <c r="S381" i="4"/>
  <c r="P381" i="4"/>
  <c r="M381" i="4"/>
  <c r="T381" i="4"/>
  <c r="AK381" i="4"/>
  <c r="AP381" i="4"/>
  <c r="AJ381" i="4"/>
  <c r="AM381" i="4"/>
  <c r="AQ381" i="4"/>
  <c r="AR381" i="4"/>
  <c r="AL381" i="4"/>
  <c r="AG380" i="4"/>
  <c r="AF380" i="4"/>
  <c r="AB380" i="4"/>
  <c r="V380" i="4"/>
  <c r="T380" i="4"/>
  <c r="S380" i="4"/>
  <c r="P380" i="4"/>
  <c r="AL380" i="4"/>
  <c r="AP380" i="4"/>
  <c r="AQ380" i="4"/>
  <c r="AR380" i="4"/>
  <c r="AK380" i="4"/>
  <c r="AM380" i="4"/>
  <c r="AJ380" i="4"/>
  <c r="AF379" i="4"/>
  <c r="AG379" i="4"/>
  <c r="M379" i="4"/>
  <c r="S379" i="4"/>
  <c r="P379" i="4"/>
  <c r="T379" i="4"/>
  <c r="V379" i="4"/>
  <c r="AB379" i="4"/>
  <c r="AK379" i="4"/>
  <c r="AM379" i="4"/>
  <c r="AR379" i="4"/>
  <c r="AQ379" i="4"/>
  <c r="AP379" i="4"/>
  <c r="AL379" i="4"/>
  <c r="AJ379" i="4"/>
  <c r="AF378" i="4"/>
  <c r="AG378" i="4"/>
  <c r="P378" i="4"/>
  <c r="S378" i="4"/>
  <c r="T378" i="4"/>
  <c r="V378" i="4"/>
  <c r="AB378" i="4"/>
  <c r="AP378" i="4"/>
  <c r="AK378" i="4"/>
  <c r="AL378" i="4"/>
  <c r="AR378" i="4"/>
  <c r="AQ378" i="4"/>
  <c r="AJ378" i="4"/>
  <c r="AM378" i="4"/>
  <c r="AG377" i="4"/>
  <c r="AF377" i="4"/>
  <c r="T377" i="4"/>
  <c r="S377" i="4"/>
  <c r="P377" i="4"/>
  <c r="V377" i="4"/>
  <c r="AB377" i="4"/>
  <c r="AQ377" i="4"/>
  <c r="AP377" i="4"/>
  <c r="AR377" i="4"/>
  <c r="AJ377" i="4"/>
  <c r="AL377" i="4"/>
  <c r="AK377" i="4"/>
  <c r="AM377" i="4"/>
  <c r="AG376" i="4"/>
  <c r="AF376" i="4"/>
  <c r="V376" i="4"/>
  <c r="AB376" i="4"/>
  <c r="S376" i="4"/>
  <c r="M376" i="4"/>
  <c r="P376" i="4"/>
  <c r="T376" i="4"/>
  <c r="AQ376" i="4"/>
  <c r="AM376" i="4"/>
  <c r="AL376" i="4"/>
  <c r="AJ376" i="4"/>
  <c r="AP376" i="4"/>
  <c r="AK376" i="4"/>
  <c r="AR376" i="4"/>
  <c r="AG375" i="4"/>
  <c r="AF375" i="4"/>
  <c r="S375" i="4"/>
  <c r="M375" i="4"/>
  <c r="V375" i="4"/>
  <c r="AB375" i="4"/>
  <c r="T375" i="4"/>
  <c r="P375" i="4"/>
  <c r="AL375" i="4"/>
  <c r="AR375" i="4"/>
  <c r="AP375" i="4"/>
  <c r="AM375" i="4"/>
  <c r="AJ375" i="4"/>
  <c r="AQ375" i="4"/>
  <c r="AK375" i="4"/>
  <c r="AG374" i="4"/>
  <c r="AF374" i="4"/>
  <c r="V374" i="4"/>
  <c r="S374" i="4"/>
  <c r="AB374" i="4"/>
  <c r="T374" i="4"/>
  <c r="P374" i="4"/>
  <c r="AJ374" i="4"/>
  <c r="AK374" i="4"/>
  <c r="AR374" i="4"/>
  <c r="AL374" i="4"/>
  <c r="AQ374" i="4"/>
  <c r="AP374" i="4"/>
  <c r="AM374" i="4"/>
  <c r="AF373" i="4"/>
  <c r="AG373" i="4"/>
  <c r="T373" i="4"/>
  <c r="AB373" i="4"/>
  <c r="S373" i="4"/>
  <c r="V373" i="4"/>
  <c r="M373" i="4"/>
  <c r="P373" i="4"/>
  <c r="AM373" i="4"/>
  <c r="AK373" i="4"/>
  <c r="AR373" i="4"/>
  <c r="AQ373" i="4"/>
  <c r="AP373" i="4"/>
  <c r="AL373" i="4"/>
  <c r="AJ373" i="4"/>
  <c r="AF372" i="4"/>
  <c r="AG372" i="4"/>
  <c r="AB372" i="4"/>
  <c r="M372" i="4"/>
  <c r="S372" i="4"/>
  <c r="V372" i="4"/>
  <c r="T372" i="4"/>
  <c r="P372" i="4"/>
  <c r="AL372" i="4"/>
  <c r="AJ372" i="4"/>
  <c r="AM372" i="4"/>
  <c r="AQ372" i="4"/>
  <c r="AK372" i="4"/>
  <c r="AP372" i="4"/>
  <c r="AR372" i="4"/>
  <c r="AG371" i="4"/>
  <c r="AF371" i="4"/>
  <c r="AB371" i="4"/>
  <c r="S371" i="4"/>
  <c r="P371" i="4"/>
  <c r="V371" i="4"/>
  <c r="T371" i="4"/>
  <c r="AQ371" i="4"/>
  <c r="AR371" i="4"/>
  <c r="AL371" i="4"/>
  <c r="AP371" i="4"/>
  <c r="AK371" i="4"/>
  <c r="AJ371" i="4"/>
  <c r="AM371" i="4"/>
  <c r="AF370" i="4"/>
  <c r="AG370" i="4"/>
  <c r="S370" i="4"/>
  <c r="V370" i="4"/>
  <c r="AB370" i="4"/>
  <c r="M370" i="4"/>
  <c r="P370" i="4"/>
  <c r="T370" i="4"/>
  <c r="AJ370" i="4"/>
  <c r="AM370" i="4"/>
  <c r="AK370" i="4"/>
  <c r="AL370" i="4"/>
  <c r="AP370" i="4"/>
  <c r="AQ370" i="4"/>
  <c r="AR370" i="4"/>
  <c r="AF369" i="4"/>
  <c r="AG369" i="4"/>
  <c r="S369" i="4"/>
  <c r="T369" i="4"/>
  <c r="P369" i="4"/>
  <c r="AB369" i="4"/>
  <c r="V369" i="4"/>
  <c r="AQ369" i="4"/>
  <c r="AM369" i="4"/>
  <c r="AP369" i="4"/>
  <c r="AK369" i="4"/>
  <c r="AL369" i="4"/>
  <c r="AJ369" i="4"/>
  <c r="AR369" i="4"/>
  <c r="AF368" i="4"/>
  <c r="AG368" i="4"/>
  <c r="P368" i="4"/>
  <c r="T368" i="4"/>
  <c r="S368" i="4"/>
  <c r="V368" i="4"/>
  <c r="AB368" i="4"/>
  <c r="AJ368" i="4"/>
  <c r="AL368" i="4"/>
  <c r="AP368" i="4"/>
  <c r="AR368" i="4"/>
  <c r="AM368" i="4"/>
  <c r="AK368" i="4"/>
  <c r="AQ368" i="4"/>
  <c r="AF367" i="4"/>
  <c r="AG367" i="4"/>
  <c r="S367" i="4"/>
  <c r="P367" i="4"/>
  <c r="V367" i="4"/>
  <c r="AB367" i="4"/>
  <c r="T367" i="4"/>
  <c r="AQ367" i="4"/>
  <c r="AP367" i="4"/>
  <c r="AL367" i="4"/>
  <c r="AJ367" i="4"/>
  <c r="AK367" i="4"/>
  <c r="AM367" i="4"/>
  <c r="AR367" i="4"/>
  <c r="AF366" i="4"/>
  <c r="AG366" i="4"/>
  <c r="AB366" i="4"/>
  <c r="V366" i="4"/>
  <c r="T366" i="4"/>
  <c r="P366" i="4"/>
  <c r="M366" i="4"/>
  <c r="S366" i="4"/>
  <c r="AJ366" i="4"/>
  <c r="AK366" i="4"/>
  <c r="AL366" i="4"/>
  <c r="AM366" i="4"/>
  <c r="AP366" i="4"/>
  <c r="AQ366" i="4"/>
  <c r="AR366" i="4"/>
  <c r="AG365" i="4"/>
  <c r="AF365" i="4"/>
  <c r="P365" i="4"/>
  <c r="M365" i="4"/>
  <c r="AF364" i="4"/>
  <c r="AG364" i="4"/>
  <c r="AB364" i="4"/>
  <c r="P364" i="4"/>
  <c r="S364" i="4"/>
  <c r="T364" i="4"/>
  <c r="V364" i="4"/>
  <c r="M364" i="4"/>
  <c r="AK364" i="4"/>
  <c r="AJ364" i="4"/>
  <c r="AL364" i="4"/>
  <c r="AM364" i="4"/>
  <c r="AP364" i="4"/>
  <c r="AQ364" i="4"/>
  <c r="AR364" i="4"/>
  <c r="AG363" i="4"/>
  <c r="AF363" i="4"/>
  <c r="M363" i="4"/>
  <c r="T363" i="4"/>
  <c r="P363" i="4"/>
  <c r="S363" i="4"/>
  <c r="AB363" i="4"/>
  <c r="V363" i="4"/>
  <c r="AP363" i="4"/>
  <c r="AR363" i="4"/>
  <c r="AM363" i="4"/>
  <c r="AJ363" i="4"/>
  <c r="AK363" i="4"/>
  <c r="AL363" i="4"/>
  <c r="AQ363" i="4"/>
  <c r="AG362" i="4"/>
  <c r="AF362" i="4"/>
  <c r="S362" i="4"/>
  <c r="P362" i="4"/>
  <c r="AB362" i="4"/>
  <c r="V362" i="4"/>
  <c r="M362" i="4"/>
  <c r="T362" i="4"/>
  <c r="AR362" i="4"/>
  <c r="AQ362" i="4"/>
  <c r="AP362" i="4"/>
  <c r="AM362" i="4"/>
  <c r="AL362" i="4"/>
  <c r="AK362" i="4"/>
  <c r="AJ362" i="4"/>
  <c r="AG361" i="4"/>
  <c r="AF361" i="4"/>
  <c r="M361" i="4"/>
  <c r="P361" i="4"/>
  <c r="S361" i="4"/>
  <c r="T361" i="4"/>
  <c r="V361" i="4"/>
  <c r="AB361" i="4"/>
  <c r="AR361" i="4"/>
  <c r="AQ361" i="4"/>
  <c r="AP361" i="4"/>
  <c r="AM361" i="4"/>
  <c r="AL361" i="4"/>
  <c r="AK361" i="4"/>
  <c r="AJ361" i="4"/>
  <c r="AF360" i="4"/>
  <c r="AG360" i="4"/>
  <c r="P360" i="4"/>
  <c r="M360" i="4"/>
  <c r="AB360" i="4"/>
  <c r="V360" i="4"/>
  <c r="T360" i="4"/>
  <c r="S360" i="4"/>
  <c r="AR360" i="4"/>
  <c r="AQ360" i="4"/>
  <c r="AP360" i="4"/>
  <c r="AM360" i="4"/>
  <c r="AL360" i="4"/>
  <c r="AK360" i="4"/>
  <c r="AJ360" i="4"/>
  <c r="AF359" i="4"/>
  <c r="AG359" i="4"/>
  <c r="P359" i="4"/>
  <c r="M359" i="4"/>
  <c r="AB359" i="4"/>
  <c r="V359" i="4"/>
  <c r="T359" i="4"/>
  <c r="S359" i="4"/>
  <c r="AR359" i="4"/>
  <c r="AP359" i="4"/>
  <c r="AM359" i="4"/>
  <c r="AL359" i="4"/>
  <c r="AK359" i="4"/>
  <c r="AJ359" i="4"/>
  <c r="AQ359" i="4"/>
  <c r="AF358" i="4"/>
  <c r="AG358" i="4"/>
  <c r="AB358" i="4"/>
  <c r="V358" i="4"/>
  <c r="T358" i="4"/>
  <c r="S358" i="4"/>
  <c r="P358" i="4"/>
  <c r="M358" i="4"/>
  <c r="AL358" i="4"/>
  <c r="AK358" i="4"/>
  <c r="AM358" i="4"/>
  <c r="AR358" i="4"/>
  <c r="AQ358" i="4"/>
  <c r="AP358" i="4"/>
  <c r="AJ358" i="4"/>
  <c r="AG357" i="4"/>
  <c r="AF357" i="4"/>
  <c r="V357" i="4"/>
  <c r="T357" i="4"/>
  <c r="AB357" i="4"/>
  <c r="M357" i="4"/>
  <c r="P357" i="4"/>
  <c r="S357" i="4"/>
  <c r="AM357" i="4"/>
  <c r="AP357" i="4"/>
  <c r="AL357" i="4"/>
  <c r="AK357" i="4"/>
  <c r="AJ357" i="4"/>
  <c r="AQ357" i="4"/>
  <c r="AR357" i="4"/>
  <c r="AF356" i="4"/>
  <c r="AG356" i="4"/>
  <c r="V356" i="4"/>
  <c r="T356" i="4"/>
  <c r="S356" i="4"/>
  <c r="P356" i="4"/>
  <c r="AB356" i="4"/>
  <c r="M356" i="4"/>
  <c r="AJ356" i="4"/>
  <c r="AK356" i="4"/>
  <c r="AL356" i="4"/>
  <c r="AM356" i="4"/>
  <c r="AP356" i="4"/>
  <c r="AR356" i="4"/>
  <c r="AQ356" i="4"/>
  <c r="AG355" i="4"/>
  <c r="AF355" i="4"/>
  <c r="V355" i="4"/>
  <c r="AB355" i="4"/>
  <c r="M355" i="4"/>
  <c r="P355" i="4"/>
  <c r="S355" i="4"/>
  <c r="T355" i="4"/>
  <c r="AR355" i="4"/>
  <c r="AQ355" i="4"/>
  <c r="AP355" i="4"/>
  <c r="AM355" i="4"/>
  <c r="AL355" i="4"/>
  <c r="AJ355" i="4"/>
  <c r="AK355" i="4"/>
  <c r="AF354" i="4"/>
  <c r="AG354" i="4"/>
  <c r="M354" i="4"/>
  <c r="P354" i="4"/>
  <c r="S354" i="4"/>
  <c r="T354" i="4"/>
  <c r="V354" i="4"/>
  <c r="AB354" i="4"/>
  <c r="AJ354" i="4"/>
  <c r="AK354" i="4"/>
  <c r="AL354" i="4"/>
  <c r="AM354" i="4"/>
  <c r="AQ354" i="4"/>
  <c r="AR354" i="4"/>
  <c r="AP354" i="4"/>
  <c r="AF353" i="4"/>
  <c r="AG353" i="4"/>
  <c r="AB353" i="4"/>
  <c r="V353" i="4"/>
  <c r="T353" i="4"/>
  <c r="S353" i="4"/>
  <c r="P353" i="4"/>
  <c r="M353" i="4"/>
  <c r="AR353" i="4"/>
  <c r="AQ353" i="4"/>
  <c r="AP353" i="4"/>
  <c r="AM353" i="4"/>
  <c r="AL353" i="4"/>
  <c r="AK353" i="4"/>
  <c r="AJ353" i="4"/>
  <c r="AF352" i="4"/>
  <c r="AG352" i="4"/>
  <c r="AB352" i="4"/>
  <c r="V352" i="4"/>
  <c r="T352" i="4"/>
  <c r="S352" i="4"/>
  <c r="P352" i="4"/>
  <c r="M352" i="4"/>
  <c r="AR352" i="4"/>
  <c r="AQ352" i="4"/>
  <c r="AP352" i="4"/>
  <c r="AM352" i="4"/>
  <c r="AL352" i="4"/>
  <c r="AK352" i="4"/>
  <c r="AJ352" i="4"/>
  <c r="AG351" i="4"/>
  <c r="AF351" i="4"/>
  <c r="AB351" i="4"/>
  <c r="V351" i="4"/>
  <c r="T351" i="4"/>
  <c r="S351" i="4"/>
  <c r="P351" i="4"/>
  <c r="M351" i="4"/>
  <c r="AL351" i="4"/>
  <c r="AK351" i="4"/>
  <c r="AJ351" i="4"/>
  <c r="AP351" i="4"/>
  <c r="AQ351" i="4"/>
  <c r="AR351" i="4"/>
  <c r="AM351" i="4"/>
  <c r="AG350" i="4"/>
  <c r="AF350" i="4"/>
  <c r="AB350" i="4"/>
  <c r="V350" i="4"/>
  <c r="T350" i="4"/>
  <c r="S350" i="4"/>
  <c r="P350" i="4"/>
  <c r="M350" i="4"/>
  <c r="AL350" i="4"/>
  <c r="AK350" i="4"/>
  <c r="AJ350" i="4"/>
  <c r="AP350" i="4"/>
  <c r="AQ350" i="4"/>
  <c r="AR350" i="4"/>
  <c r="AM350" i="4"/>
  <c r="AG349" i="4"/>
  <c r="AF349" i="4"/>
  <c r="M349" i="4"/>
  <c r="AB349" i="4"/>
  <c r="V349" i="4"/>
  <c r="T349" i="4"/>
  <c r="S349" i="4"/>
  <c r="P349" i="4"/>
  <c r="AM349" i="4"/>
  <c r="AL349" i="4"/>
  <c r="AK349" i="4"/>
  <c r="AJ349" i="4"/>
  <c r="AP349" i="4"/>
  <c r="AR349" i="4"/>
  <c r="AQ349" i="4"/>
  <c r="AG348" i="4"/>
  <c r="AF348" i="4"/>
  <c r="T348" i="4"/>
  <c r="AB348" i="4"/>
  <c r="V348" i="4"/>
  <c r="S348" i="4"/>
  <c r="P348" i="4"/>
  <c r="M348" i="4"/>
  <c r="AL348" i="4"/>
  <c r="AK348" i="4"/>
  <c r="AJ348" i="4"/>
  <c r="AP348" i="4"/>
  <c r="AQ348" i="4"/>
  <c r="AR348" i="4"/>
  <c r="AM348" i="4"/>
  <c r="AG347" i="4"/>
  <c r="AF347" i="4"/>
  <c r="V347" i="4"/>
  <c r="AB347" i="4"/>
  <c r="T347" i="4"/>
  <c r="S347" i="4"/>
  <c r="P347" i="4"/>
  <c r="M347" i="4"/>
  <c r="AM347" i="4"/>
  <c r="AL347" i="4"/>
  <c r="AK347" i="4"/>
  <c r="AJ347" i="4"/>
  <c r="AP347" i="4"/>
  <c r="AQ347" i="4"/>
  <c r="AR347" i="4"/>
  <c r="AF346" i="4"/>
  <c r="AG346" i="4"/>
  <c r="S346" i="4"/>
  <c r="P346" i="4"/>
  <c r="M346" i="4"/>
  <c r="AB346" i="4"/>
  <c r="V346" i="4"/>
  <c r="T346" i="4"/>
  <c r="AP346" i="4"/>
  <c r="AJ346" i="4"/>
  <c r="AK346" i="4"/>
  <c r="AL346" i="4"/>
  <c r="AM346" i="4"/>
  <c r="AQ346" i="4"/>
  <c r="AR346" i="4"/>
  <c r="AF345" i="4"/>
  <c r="AG345" i="4"/>
  <c r="S345" i="4"/>
  <c r="P345" i="4"/>
  <c r="M345" i="4"/>
  <c r="AB345" i="4"/>
  <c r="V345" i="4"/>
  <c r="T345" i="4"/>
  <c r="AP345" i="4"/>
  <c r="AJ345" i="4"/>
  <c r="AK345" i="4"/>
  <c r="AL345" i="4"/>
  <c r="AM345" i="4"/>
  <c r="AQ345" i="4"/>
  <c r="AR345" i="4"/>
  <c r="AF344" i="4"/>
  <c r="AG344" i="4"/>
  <c r="P344" i="4"/>
  <c r="S344" i="4"/>
  <c r="T344" i="4"/>
  <c r="V344" i="4"/>
  <c r="AB344" i="4"/>
  <c r="M344" i="4"/>
  <c r="AR344" i="4"/>
  <c r="AQ344" i="4"/>
  <c r="AJ344" i="4"/>
  <c r="AK344" i="4"/>
  <c r="AL344" i="4"/>
  <c r="AM344" i="4"/>
  <c r="AP344" i="4"/>
  <c r="AG343" i="4"/>
  <c r="AF343" i="4"/>
  <c r="M343" i="4"/>
  <c r="P343" i="4"/>
  <c r="AB343" i="4"/>
  <c r="V343" i="4"/>
  <c r="T343" i="4"/>
  <c r="S343" i="4"/>
  <c r="AL343" i="4"/>
  <c r="AJ343" i="4"/>
  <c r="AR343" i="4"/>
  <c r="AQ343" i="4"/>
  <c r="AP343" i="4"/>
  <c r="AK343" i="4"/>
  <c r="AM343" i="4"/>
  <c r="AG342" i="4"/>
  <c r="AF342" i="4"/>
  <c r="V342" i="4"/>
  <c r="P342" i="4"/>
  <c r="S342" i="4"/>
  <c r="T342" i="4"/>
  <c r="M342" i="4"/>
  <c r="AB342" i="4"/>
  <c r="AR342" i="4"/>
  <c r="AQ342" i="4"/>
  <c r="AP342" i="4"/>
  <c r="AM342" i="4"/>
  <c r="AL342" i="4"/>
  <c r="AK342" i="4"/>
  <c r="AJ342" i="4"/>
  <c r="AF341" i="4"/>
  <c r="AG341" i="4"/>
  <c r="AB341" i="4"/>
  <c r="T341" i="4"/>
  <c r="S341" i="4"/>
  <c r="P341" i="4"/>
  <c r="M341" i="4"/>
  <c r="V341" i="4"/>
  <c r="AL341" i="4"/>
  <c r="AR341" i="4"/>
  <c r="AQ341" i="4"/>
  <c r="AP341" i="4"/>
  <c r="AM341" i="4"/>
  <c r="AK341" i="4"/>
  <c r="AJ341" i="4"/>
  <c r="AG340" i="4"/>
  <c r="AF340" i="4"/>
  <c r="AB340" i="4"/>
  <c r="V340" i="4"/>
  <c r="T340" i="4"/>
  <c r="S340" i="4"/>
  <c r="P340" i="4"/>
  <c r="M340" i="4"/>
  <c r="AQ340" i="4"/>
  <c r="AR340" i="4"/>
  <c r="AJ340" i="4"/>
  <c r="AK340" i="4"/>
  <c r="AL340" i="4"/>
  <c r="AM340" i="4"/>
  <c r="AP340" i="4"/>
  <c r="AG339" i="4"/>
  <c r="AF339" i="4"/>
  <c r="AB339" i="4"/>
  <c r="V339" i="4"/>
  <c r="T339" i="4"/>
  <c r="S339" i="4"/>
  <c r="P339" i="4"/>
  <c r="M339" i="4"/>
  <c r="AJ339" i="4"/>
  <c r="AK339" i="4"/>
  <c r="AL339" i="4"/>
  <c r="AM339" i="4"/>
  <c r="AP339" i="4"/>
  <c r="AQ339" i="4"/>
  <c r="AR339" i="4"/>
  <c r="AG338" i="4"/>
  <c r="AF338" i="4"/>
  <c r="AB338" i="4"/>
  <c r="V338" i="4"/>
  <c r="T338" i="4"/>
  <c r="S338" i="4"/>
  <c r="P338" i="4"/>
  <c r="M338" i="4"/>
  <c r="AJ338" i="4"/>
  <c r="AK338" i="4"/>
  <c r="AL338" i="4"/>
  <c r="AM338" i="4"/>
  <c r="AP338" i="4"/>
  <c r="AQ338" i="4"/>
  <c r="AR338" i="4"/>
  <c r="AG337" i="4"/>
  <c r="AF337" i="4"/>
  <c r="AB337" i="4"/>
  <c r="V337" i="4"/>
  <c r="T337" i="4"/>
  <c r="S337" i="4"/>
  <c r="P337" i="4"/>
  <c r="M337" i="4"/>
  <c r="AR337" i="4"/>
  <c r="AQ337" i="4"/>
  <c r="AP337" i="4"/>
  <c r="AM337" i="4"/>
  <c r="AL337" i="4"/>
  <c r="AK337" i="4"/>
  <c r="AJ337" i="4"/>
  <c r="AG336" i="4"/>
  <c r="AF336" i="4"/>
  <c r="AB336" i="4"/>
  <c r="V336" i="4"/>
  <c r="T336" i="4"/>
  <c r="S336" i="4"/>
  <c r="P336" i="4"/>
  <c r="M336" i="4"/>
  <c r="AJ336" i="4"/>
  <c r="AK336" i="4"/>
  <c r="AL336" i="4"/>
  <c r="AM336" i="4"/>
  <c r="AP336" i="4"/>
  <c r="AQ336" i="4"/>
  <c r="AR336" i="4"/>
  <c r="AG335" i="4"/>
  <c r="AF335" i="4"/>
  <c r="V335" i="4"/>
  <c r="T335" i="4"/>
  <c r="S335" i="4"/>
  <c r="P335" i="4"/>
  <c r="M335" i="4"/>
  <c r="AB335" i="4"/>
  <c r="AL335" i="4"/>
  <c r="AR335" i="4"/>
  <c r="AJ335" i="4"/>
  <c r="AK335" i="4"/>
  <c r="AQ335" i="4"/>
  <c r="AP335" i="4"/>
  <c r="AM335" i="4"/>
  <c r="AF334" i="4"/>
  <c r="AG334" i="4"/>
  <c r="AB334" i="4"/>
  <c r="V334" i="4"/>
  <c r="T334" i="4"/>
  <c r="S334" i="4"/>
  <c r="P334" i="4"/>
  <c r="M334" i="4"/>
  <c r="AK334" i="4"/>
  <c r="AL334" i="4"/>
  <c r="AM334" i="4"/>
  <c r="AP334" i="4"/>
  <c r="AQ334" i="4"/>
  <c r="AR334" i="4"/>
  <c r="AJ334" i="4"/>
  <c r="AG333" i="4"/>
  <c r="AF333" i="4"/>
  <c r="M333" i="4"/>
  <c r="AB333" i="4"/>
  <c r="V333" i="4"/>
  <c r="T333" i="4"/>
  <c r="S333" i="4"/>
  <c r="P333" i="4"/>
  <c r="AM333" i="4"/>
  <c r="AL333" i="4"/>
  <c r="AK333" i="4"/>
  <c r="AJ333" i="4"/>
  <c r="AP333" i="4"/>
  <c r="AR333" i="4"/>
  <c r="AQ333" i="4"/>
  <c r="AG332" i="4"/>
  <c r="AF332" i="4"/>
  <c r="AB332" i="4"/>
  <c r="V332" i="4"/>
  <c r="T332" i="4"/>
  <c r="S332" i="4"/>
  <c r="P332" i="4"/>
  <c r="M332" i="4"/>
  <c r="AM332" i="4"/>
  <c r="AL332" i="4"/>
  <c r="AK332" i="4"/>
  <c r="AJ332" i="4"/>
  <c r="AP332" i="4"/>
  <c r="AQ332" i="4"/>
  <c r="AR332" i="4"/>
  <c r="AG331" i="4"/>
  <c r="AF331" i="4"/>
  <c r="M331" i="4"/>
  <c r="AB331" i="4"/>
  <c r="V331" i="4"/>
  <c r="T331" i="4"/>
  <c r="S331" i="4"/>
  <c r="P331" i="4"/>
  <c r="AM331" i="4"/>
  <c r="AL331" i="4"/>
  <c r="AK331" i="4"/>
  <c r="AJ331" i="4"/>
  <c r="AP331" i="4"/>
  <c r="AR331" i="4"/>
  <c r="AQ331" i="4"/>
  <c r="AG330" i="4"/>
  <c r="AF330" i="4"/>
  <c r="T330" i="4"/>
  <c r="M330" i="4"/>
  <c r="P330" i="4"/>
  <c r="S330" i="4"/>
  <c r="AB330" i="4"/>
  <c r="V330" i="4"/>
  <c r="AR330" i="4"/>
  <c r="AQ330" i="4"/>
  <c r="AP330" i="4"/>
  <c r="AJ330" i="4"/>
  <c r="AK330" i="4"/>
  <c r="AL330" i="4"/>
  <c r="AM330" i="4"/>
  <c r="AF329" i="4"/>
  <c r="AG329" i="4"/>
  <c r="AB329" i="4"/>
  <c r="V329" i="4"/>
  <c r="T329" i="4"/>
  <c r="S329" i="4"/>
  <c r="P329" i="4"/>
  <c r="M329" i="4"/>
  <c r="AK329" i="4"/>
  <c r="AR329" i="4"/>
  <c r="AQ329" i="4"/>
  <c r="AP329" i="4"/>
  <c r="AM329" i="4"/>
  <c r="AL329" i="4"/>
  <c r="AJ329" i="4"/>
  <c r="AG328" i="4"/>
  <c r="AF328" i="4"/>
  <c r="AB328" i="4"/>
  <c r="V328" i="4"/>
  <c r="T328" i="4"/>
  <c r="S328" i="4"/>
  <c r="P328" i="4"/>
  <c r="M328" i="4"/>
  <c r="AJ328" i="4"/>
  <c r="AR328" i="4"/>
  <c r="AP328" i="4"/>
  <c r="AM328" i="4"/>
  <c r="AL328" i="4"/>
  <c r="AK328" i="4"/>
  <c r="AQ328" i="4"/>
  <c r="AF327" i="4"/>
  <c r="AG327" i="4"/>
  <c r="AB327" i="4"/>
  <c r="V327" i="4"/>
  <c r="T327" i="4"/>
  <c r="S327" i="4"/>
  <c r="P327" i="4"/>
  <c r="M327" i="4"/>
  <c r="AM327" i="4"/>
  <c r="AK327" i="4"/>
  <c r="AJ327" i="4"/>
  <c r="AP327" i="4"/>
  <c r="AQ327" i="4"/>
  <c r="AR327" i="4"/>
  <c r="AL327" i="4"/>
  <c r="AG326" i="4"/>
  <c r="AF326" i="4"/>
  <c r="M326" i="4"/>
  <c r="AB326" i="4"/>
  <c r="V326" i="4"/>
  <c r="T326" i="4"/>
  <c r="S326" i="4"/>
  <c r="P326" i="4"/>
  <c r="AM326" i="4"/>
  <c r="AL326" i="4"/>
  <c r="AK326" i="4"/>
  <c r="AJ326" i="4"/>
  <c r="AP326" i="4"/>
  <c r="AR326" i="4"/>
  <c r="AQ326" i="4"/>
  <c r="AF325" i="4"/>
  <c r="AG325" i="4"/>
  <c r="AB325" i="4"/>
  <c r="V325" i="4"/>
  <c r="T325" i="4"/>
  <c r="S325" i="4"/>
  <c r="P325" i="4"/>
  <c r="M325" i="4"/>
  <c r="AQ325" i="4"/>
  <c r="AP325" i="4"/>
  <c r="AM325" i="4"/>
  <c r="AL325" i="4"/>
  <c r="AK325" i="4"/>
  <c r="AJ325" i="4"/>
  <c r="AR325" i="4"/>
  <c r="AG324" i="4"/>
  <c r="AF324" i="4"/>
  <c r="AB324" i="4"/>
  <c r="V324" i="4"/>
  <c r="T324" i="4"/>
  <c r="S324" i="4"/>
  <c r="P324" i="4"/>
  <c r="M324" i="4"/>
  <c r="AL324" i="4"/>
  <c r="AK324" i="4"/>
  <c r="AJ324" i="4"/>
  <c r="AP324" i="4"/>
  <c r="AQ324" i="4"/>
  <c r="AR324" i="4"/>
  <c r="AM324" i="4"/>
  <c r="AG323" i="4"/>
  <c r="AF323" i="4"/>
  <c r="AB323" i="4"/>
  <c r="M323" i="4"/>
  <c r="V323" i="4"/>
  <c r="T323" i="4"/>
  <c r="S323" i="4"/>
  <c r="P323" i="4"/>
  <c r="AM323" i="4"/>
  <c r="AL323" i="4"/>
  <c r="AK323" i="4"/>
  <c r="AJ323" i="4"/>
  <c r="AP323" i="4"/>
  <c r="AR323" i="4"/>
  <c r="AQ323" i="4"/>
  <c r="AG322" i="4"/>
  <c r="AF322" i="4"/>
  <c r="AB322" i="4"/>
  <c r="V322" i="4"/>
  <c r="T322" i="4"/>
  <c r="S322" i="4"/>
  <c r="P322" i="4"/>
  <c r="M322" i="4"/>
  <c r="AM322" i="4"/>
  <c r="AL322" i="4"/>
  <c r="AK322" i="4"/>
  <c r="AJ322" i="4"/>
  <c r="AQ322" i="4"/>
  <c r="AR322" i="4"/>
  <c r="AP322" i="4"/>
  <c r="AG321" i="4"/>
  <c r="AF321" i="4"/>
  <c r="AB321" i="4"/>
  <c r="V321" i="4"/>
  <c r="T321" i="4"/>
  <c r="S321" i="4"/>
  <c r="P321" i="4"/>
  <c r="M321" i="4"/>
  <c r="AM321" i="4"/>
  <c r="AL321" i="4"/>
  <c r="AK321" i="4"/>
  <c r="AJ321" i="4"/>
  <c r="AQ321" i="4"/>
  <c r="AR321" i="4"/>
  <c r="AP321" i="4"/>
  <c r="AG320" i="4"/>
  <c r="AF320" i="4"/>
  <c r="M320" i="4"/>
  <c r="AB320" i="4"/>
  <c r="V320" i="4"/>
  <c r="T320" i="4"/>
  <c r="S320" i="4"/>
  <c r="P320" i="4"/>
  <c r="AP320" i="4"/>
  <c r="AM320" i="4"/>
  <c r="AL320" i="4"/>
  <c r="AK320" i="4"/>
  <c r="AJ320" i="4"/>
  <c r="AQ320" i="4"/>
  <c r="AR320" i="4"/>
  <c r="AG319" i="4"/>
  <c r="AF319" i="4"/>
  <c r="AB319" i="4"/>
  <c r="V319" i="4"/>
  <c r="T319" i="4"/>
  <c r="S319" i="4"/>
  <c r="P319" i="4"/>
  <c r="M319" i="4"/>
  <c r="AP319" i="4"/>
  <c r="AM319" i="4"/>
  <c r="AL319" i="4"/>
  <c r="AK319" i="4"/>
  <c r="AJ319" i="4"/>
  <c r="AQ319" i="4"/>
  <c r="AR319" i="4"/>
  <c r="AF318" i="4"/>
  <c r="AG318" i="4"/>
  <c r="T318" i="4"/>
  <c r="P318" i="4"/>
  <c r="S318" i="4"/>
  <c r="M318" i="4"/>
  <c r="AB318" i="4"/>
  <c r="V318" i="4"/>
  <c r="AQ318" i="4"/>
  <c r="AJ318" i="4"/>
  <c r="AK318" i="4"/>
  <c r="AL318" i="4"/>
  <c r="AM318" i="4"/>
  <c r="AP318" i="4"/>
  <c r="AR318" i="4"/>
  <c r="AF317" i="4"/>
  <c r="AG317" i="4"/>
  <c r="T317" i="4"/>
  <c r="M317" i="4"/>
  <c r="P317" i="4"/>
  <c r="S317" i="4"/>
  <c r="AB317" i="4"/>
  <c r="V317" i="4"/>
  <c r="AQ317" i="4"/>
  <c r="AP317" i="4"/>
  <c r="AR317" i="4"/>
  <c r="AJ317" i="4"/>
  <c r="AK317" i="4"/>
  <c r="AM317" i="4"/>
  <c r="AL317" i="4"/>
  <c r="AG316" i="4"/>
  <c r="AF316" i="4"/>
  <c r="P316" i="4"/>
  <c r="S316" i="4"/>
  <c r="T316" i="4"/>
  <c r="V316" i="4"/>
  <c r="AB316" i="4"/>
  <c r="M316" i="4"/>
  <c r="AJ316" i="4"/>
  <c r="AK316" i="4"/>
  <c r="AL316" i="4"/>
  <c r="AM316" i="4"/>
  <c r="AP316" i="4"/>
  <c r="AQ316" i="4"/>
  <c r="AR316" i="4"/>
  <c r="AG315" i="4"/>
  <c r="AF315" i="4"/>
  <c r="M315" i="4"/>
  <c r="P315" i="4"/>
  <c r="V315" i="4"/>
  <c r="T315" i="4"/>
  <c r="S315" i="4"/>
  <c r="AB315" i="4"/>
  <c r="AM315" i="4"/>
  <c r="AR315" i="4"/>
  <c r="AQ315" i="4"/>
  <c r="AL315" i="4"/>
  <c r="AK315" i="4"/>
  <c r="AJ315" i="4"/>
  <c r="AP315" i="4"/>
  <c r="AF314" i="4"/>
  <c r="AG314" i="4"/>
  <c r="M314" i="4"/>
  <c r="AB314" i="4"/>
  <c r="V314" i="4"/>
  <c r="T314" i="4"/>
  <c r="S314" i="4"/>
  <c r="P314" i="4"/>
  <c r="AR314" i="4"/>
  <c r="AQ314" i="4"/>
  <c r="AJ314" i="4"/>
  <c r="AK314" i="4"/>
  <c r="AL314" i="4"/>
  <c r="AM314" i="4"/>
  <c r="AP314" i="4"/>
  <c r="AG313" i="4"/>
  <c r="AF313" i="4"/>
  <c r="AB313" i="4"/>
  <c r="V313" i="4"/>
  <c r="T313" i="4"/>
  <c r="S313" i="4"/>
  <c r="P313" i="4"/>
  <c r="M313" i="4"/>
  <c r="AM313" i="4"/>
  <c r="AL313" i="4"/>
  <c r="AK313" i="4"/>
  <c r="AJ313" i="4"/>
  <c r="AQ313" i="4"/>
  <c r="AR313" i="4"/>
  <c r="AP313" i="4"/>
  <c r="AG312" i="4"/>
  <c r="AF312" i="4"/>
  <c r="AB312" i="4"/>
  <c r="V312" i="4"/>
  <c r="T312" i="4"/>
  <c r="S312" i="4"/>
  <c r="P312" i="4"/>
  <c r="M312" i="4"/>
  <c r="AR312" i="4"/>
  <c r="AM312" i="4"/>
  <c r="AL312" i="4"/>
  <c r="AK312" i="4"/>
  <c r="AJ312" i="4"/>
  <c r="AQ312" i="4"/>
  <c r="AP312" i="4"/>
  <c r="AF311" i="4"/>
  <c r="AG311" i="4"/>
  <c r="T311" i="4"/>
  <c r="P311" i="4"/>
  <c r="S311" i="4"/>
  <c r="M311" i="4"/>
  <c r="AB311" i="4"/>
  <c r="V311" i="4"/>
  <c r="AQ311" i="4"/>
  <c r="AJ311" i="4"/>
  <c r="AK311" i="4"/>
  <c r="AL311" i="4"/>
  <c r="AM311" i="4"/>
  <c r="AP311" i="4"/>
  <c r="AR311" i="4"/>
  <c r="AG310" i="4"/>
  <c r="AF310" i="4"/>
  <c r="AB310" i="4"/>
  <c r="V310" i="4"/>
  <c r="T310" i="4"/>
  <c r="S310" i="4"/>
  <c r="P310" i="4"/>
  <c r="M310" i="4"/>
  <c r="AP310" i="4"/>
  <c r="AM310" i="4"/>
  <c r="AL310" i="4"/>
  <c r="AK310" i="4"/>
  <c r="AJ310" i="4"/>
  <c r="AQ310" i="4"/>
  <c r="AR310" i="4"/>
  <c r="AG309" i="4"/>
  <c r="AF309" i="4"/>
  <c r="V309" i="4"/>
  <c r="AB309" i="4"/>
  <c r="T309" i="4"/>
  <c r="S309" i="4"/>
  <c r="P309" i="4"/>
  <c r="M309" i="4"/>
  <c r="AM309" i="4"/>
  <c r="AL309" i="4"/>
  <c r="AK309" i="4"/>
  <c r="AJ309" i="4"/>
  <c r="AQ309" i="4"/>
  <c r="AR309" i="4"/>
  <c r="AP309" i="4"/>
  <c r="AG308" i="4"/>
  <c r="AF308" i="4"/>
  <c r="M308" i="4"/>
  <c r="AB308" i="4"/>
  <c r="V308" i="4"/>
  <c r="T308" i="4"/>
  <c r="S308" i="4"/>
  <c r="P308" i="4"/>
  <c r="AP308" i="4"/>
  <c r="AM308" i="4"/>
  <c r="AL308" i="4"/>
  <c r="AK308" i="4"/>
  <c r="AJ308" i="4"/>
  <c r="AQ308" i="4"/>
  <c r="AR308" i="4"/>
  <c r="AF307" i="4"/>
  <c r="AG307" i="4"/>
  <c r="M307" i="4"/>
  <c r="AB307" i="4"/>
  <c r="V307" i="4"/>
  <c r="T307" i="4"/>
  <c r="S307" i="4"/>
  <c r="P307" i="4"/>
  <c r="AQ307" i="4"/>
  <c r="AP307" i="4"/>
  <c r="AM307" i="4"/>
  <c r="AL307" i="4"/>
  <c r="AK307" i="4"/>
  <c r="AJ307" i="4"/>
  <c r="AR307" i="4"/>
  <c r="AG306" i="4"/>
  <c r="AF306" i="4"/>
  <c r="T306" i="4"/>
  <c r="M306" i="4"/>
  <c r="P306" i="4"/>
  <c r="S306" i="4"/>
  <c r="AB306" i="4"/>
  <c r="V306" i="4"/>
  <c r="AR306" i="4"/>
  <c r="AJ306" i="4"/>
  <c r="AK306" i="4"/>
  <c r="AL306" i="4"/>
  <c r="AM306" i="4"/>
  <c r="AP306" i="4"/>
  <c r="AQ306" i="4"/>
  <c r="AG305" i="4"/>
  <c r="AF305" i="4"/>
  <c r="T305" i="4"/>
  <c r="M305" i="4"/>
  <c r="P305" i="4"/>
  <c r="S305" i="4"/>
  <c r="AB305" i="4"/>
  <c r="V305" i="4"/>
  <c r="AP305" i="4"/>
  <c r="AK305" i="4"/>
  <c r="AL305" i="4"/>
  <c r="AM305" i="4"/>
  <c r="AQ305" i="4"/>
  <c r="AJ305" i="4"/>
  <c r="AR305" i="4"/>
  <c r="AG304" i="4"/>
  <c r="AF304" i="4"/>
  <c r="AB304" i="4"/>
  <c r="V304" i="4"/>
  <c r="T304" i="4"/>
  <c r="S304" i="4"/>
  <c r="P304" i="4"/>
  <c r="M304" i="4"/>
  <c r="AP304" i="4"/>
  <c r="AM304" i="4"/>
  <c r="AL304" i="4"/>
  <c r="AK304" i="4"/>
  <c r="AJ304" i="4"/>
  <c r="AQ304" i="4"/>
  <c r="AR304" i="4"/>
  <c r="AF303" i="4"/>
  <c r="AG303" i="4"/>
  <c r="T303" i="4"/>
  <c r="P303" i="4"/>
  <c r="S303" i="4"/>
  <c r="M303" i="4"/>
  <c r="AB303" i="4"/>
  <c r="V303" i="4"/>
  <c r="AQ303" i="4"/>
  <c r="AJ303" i="4"/>
  <c r="AK303" i="4"/>
  <c r="AL303" i="4"/>
  <c r="AM303" i="4"/>
  <c r="AP303" i="4"/>
  <c r="AR303" i="4"/>
  <c r="AG302" i="4"/>
  <c r="AF302" i="4"/>
  <c r="AB302" i="4"/>
  <c r="V302" i="4"/>
  <c r="T302" i="4"/>
  <c r="S302" i="4"/>
  <c r="P302" i="4"/>
  <c r="M302" i="4"/>
  <c r="AM302" i="4"/>
  <c r="AL302" i="4"/>
  <c r="AK302" i="4"/>
  <c r="AJ302" i="4"/>
  <c r="AQ302" i="4"/>
  <c r="AR302" i="4"/>
  <c r="AP302" i="4"/>
  <c r="AG301" i="4"/>
  <c r="AF301" i="4"/>
  <c r="AB301" i="4"/>
  <c r="V301" i="4"/>
  <c r="T301" i="4"/>
  <c r="S301" i="4"/>
  <c r="P301" i="4"/>
  <c r="M301" i="4"/>
  <c r="AM301" i="4"/>
  <c r="AL301" i="4"/>
  <c r="AK301" i="4"/>
  <c r="AJ301" i="4"/>
  <c r="AQ301" i="4"/>
  <c r="AR301" i="4"/>
  <c r="AP301" i="4"/>
  <c r="AG300" i="4"/>
  <c r="AF300" i="4"/>
  <c r="M300" i="4"/>
  <c r="AB300" i="4"/>
  <c r="V300" i="4"/>
  <c r="T300" i="4"/>
  <c r="S300" i="4"/>
  <c r="P300" i="4"/>
  <c r="AP300" i="4"/>
  <c r="AM300" i="4"/>
  <c r="AL300" i="4"/>
  <c r="AK300" i="4"/>
  <c r="AJ300" i="4"/>
  <c r="AQ300" i="4"/>
  <c r="AR300" i="4"/>
  <c r="AG299" i="4"/>
  <c r="AF299" i="4"/>
  <c r="AB299" i="4"/>
  <c r="V299" i="4"/>
  <c r="T299" i="4"/>
  <c r="S299" i="4"/>
  <c r="P299" i="4"/>
  <c r="M299" i="4"/>
  <c r="AP299" i="4"/>
  <c r="AM299" i="4"/>
  <c r="AL299" i="4"/>
  <c r="AK299" i="4"/>
  <c r="AJ299" i="4"/>
  <c r="AQ299" i="4"/>
  <c r="AR299" i="4"/>
  <c r="AF298" i="4"/>
  <c r="AG298" i="4"/>
  <c r="T298" i="4"/>
  <c r="P298" i="4"/>
  <c r="S298" i="4"/>
  <c r="M298" i="4"/>
  <c r="AB298" i="4"/>
  <c r="V298" i="4"/>
  <c r="AQ298" i="4"/>
  <c r="AJ298" i="4"/>
  <c r="AK298" i="4"/>
  <c r="AL298" i="4"/>
  <c r="AM298" i="4"/>
  <c r="AP298" i="4"/>
  <c r="AR298" i="4"/>
  <c r="AF297" i="4"/>
  <c r="AG297" i="4"/>
  <c r="T297" i="4"/>
  <c r="P297" i="4"/>
  <c r="S297" i="4"/>
  <c r="M297" i="4"/>
  <c r="AB297" i="4"/>
  <c r="V297" i="4"/>
  <c r="AQ297" i="4"/>
  <c r="AJ297" i="4"/>
  <c r="AK297" i="4"/>
  <c r="AL297" i="4"/>
  <c r="AM297" i="4"/>
  <c r="AP297" i="4"/>
  <c r="AR297" i="4"/>
  <c r="AF296" i="4"/>
  <c r="AG296" i="4"/>
  <c r="T296" i="4"/>
  <c r="M296" i="4"/>
  <c r="P296" i="4"/>
  <c r="S296" i="4"/>
  <c r="AB296" i="4"/>
  <c r="V296" i="4"/>
  <c r="AR296" i="4"/>
  <c r="AJ296" i="4"/>
  <c r="AK296" i="4"/>
  <c r="AL296" i="4"/>
  <c r="AM296" i="4"/>
  <c r="AP296" i="4"/>
  <c r="AQ296" i="4"/>
  <c r="AG295" i="4"/>
  <c r="AF295" i="4"/>
  <c r="V295" i="4"/>
  <c r="AB295" i="4"/>
  <c r="T295" i="4"/>
  <c r="S295" i="4"/>
  <c r="P295" i="4"/>
  <c r="M295" i="4"/>
  <c r="AM295" i="4"/>
  <c r="AL295" i="4"/>
  <c r="AK295" i="4"/>
  <c r="AJ295" i="4"/>
  <c r="AQ295" i="4"/>
  <c r="AR295" i="4"/>
  <c r="AP295" i="4"/>
  <c r="AF294" i="4"/>
  <c r="AG294" i="4"/>
  <c r="T294" i="4"/>
  <c r="P294" i="4"/>
  <c r="S294" i="4"/>
  <c r="M294" i="4"/>
  <c r="AB294" i="4"/>
  <c r="V294" i="4"/>
  <c r="AQ294" i="4"/>
  <c r="AJ294" i="4"/>
  <c r="AK294" i="4"/>
  <c r="AL294" i="4"/>
  <c r="AM294" i="4"/>
  <c r="AP294" i="4"/>
  <c r="AR294" i="4"/>
  <c r="AF293" i="4"/>
  <c r="AG293" i="4"/>
  <c r="V293" i="4"/>
  <c r="M293" i="4"/>
  <c r="P293" i="4"/>
  <c r="S293" i="4"/>
  <c r="T293" i="4"/>
  <c r="AB293" i="4"/>
  <c r="AR293" i="4"/>
  <c r="AM293" i="4"/>
  <c r="AL293" i="4"/>
  <c r="AK293" i="4"/>
  <c r="AJ293" i="4"/>
  <c r="AP293" i="4"/>
  <c r="AQ293" i="4"/>
  <c r="AF292" i="4"/>
  <c r="AG292" i="4"/>
  <c r="M292" i="4"/>
  <c r="P292" i="4"/>
  <c r="S292" i="4"/>
  <c r="T292" i="4"/>
  <c r="V292" i="4"/>
  <c r="AB292" i="4"/>
  <c r="AR292" i="4"/>
  <c r="AJ292" i="4"/>
  <c r="AK292" i="4"/>
  <c r="AL292" i="4"/>
  <c r="AM292" i="4"/>
  <c r="AP292" i="4"/>
  <c r="AQ292" i="4"/>
  <c r="AF291" i="4"/>
  <c r="AG291" i="4"/>
  <c r="S291" i="4"/>
  <c r="T291" i="4"/>
  <c r="V291" i="4"/>
  <c r="M291" i="4"/>
  <c r="AB291" i="4"/>
  <c r="P291" i="4"/>
  <c r="AJ291" i="4"/>
  <c r="AK291" i="4"/>
  <c r="AL291" i="4"/>
  <c r="AM291" i="4"/>
  <c r="AP291" i="4"/>
  <c r="AQ291" i="4"/>
  <c r="AR291" i="4"/>
  <c r="AG290" i="4"/>
  <c r="AF290" i="4"/>
  <c r="V290" i="4"/>
  <c r="T290" i="4"/>
  <c r="S290" i="4"/>
  <c r="P290" i="4"/>
  <c r="AB290" i="4"/>
  <c r="M290" i="4"/>
  <c r="AJ290" i="4"/>
  <c r="AK290" i="4"/>
  <c r="AL290" i="4"/>
  <c r="AM290" i="4"/>
  <c r="AP290" i="4"/>
  <c r="AR290" i="4"/>
  <c r="AQ290" i="4"/>
  <c r="AF289" i="4"/>
  <c r="AG289" i="4"/>
  <c r="P289" i="4"/>
  <c r="S289" i="4"/>
  <c r="T289" i="4"/>
  <c r="V289" i="4"/>
  <c r="M289" i="4"/>
  <c r="AB289" i="4"/>
  <c r="AK289" i="4"/>
  <c r="AL289" i="4"/>
  <c r="AM289" i="4"/>
  <c r="AP289" i="4"/>
  <c r="AQ289" i="4"/>
  <c r="AR289" i="4"/>
  <c r="AJ289" i="4"/>
  <c r="AF288" i="4"/>
  <c r="AG288" i="4"/>
  <c r="AB288" i="4"/>
  <c r="P288" i="4"/>
  <c r="S288" i="4"/>
  <c r="T288" i="4"/>
  <c r="V288" i="4"/>
  <c r="M288" i="4"/>
  <c r="AJ288" i="4"/>
  <c r="AL288" i="4"/>
  <c r="AR288" i="4"/>
  <c r="AQ288" i="4"/>
  <c r="AP288" i="4"/>
  <c r="AM288" i="4"/>
  <c r="AK288" i="4"/>
  <c r="AF287" i="4"/>
  <c r="AG287" i="4"/>
  <c r="M287" i="4"/>
  <c r="P287" i="4"/>
  <c r="S287" i="4"/>
  <c r="T287" i="4"/>
  <c r="V287" i="4"/>
  <c r="AB287" i="4"/>
  <c r="AR287" i="4"/>
  <c r="AJ287" i="4"/>
  <c r="AK287" i="4"/>
  <c r="AL287" i="4"/>
  <c r="AM287" i="4"/>
  <c r="AP287" i="4"/>
  <c r="AQ287" i="4"/>
  <c r="AG286" i="4"/>
  <c r="AF286" i="4"/>
  <c r="S286" i="4"/>
  <c r="M286" i="4"/>
  <c r="P286" i="4"/>
  <c r="V286" i="4"/>
  <c r="AB286" i="4"/>
  <c r="T286" i="4"/>
  <c r="AR286" i="4"/>
  <c r="AJ286" i="4"/>
  <c r="AK286" i="4"/>
  <c r="AL286" i="4"/>
  <c r="AM286" i="4"/>
  <c r="AP286" i="4"/>
  <c r="AQ286" i="4"/>
  <c r="AG285" i="4"/>
  <c r="AF285" i="4"/>
  <c r="M285" i="4"/>
  <c r="S285" i="4"/>
  <c r="T285" i="4"/>
  <c r="V285" i="4"/>
  <c r="AB285" i="4"/>
  <c r="P285" i="4"/>
  <c r="AJ285" i="4"/>
  <c r="AK285" i="4"/>
  <c r="AL285" i="4"/>
  <c r="AM285" i="4"/>
  <c r="AP285" i="4"/>
  <c r="AQ285" i="4"/>
  <c r="AR285" i="4"/>
  <c r="AG284" i="4"/>
  <c r="AF284" i="4"/>
  <c r="S284" i="4"/>
  <c r="M284" i="4"/>
  <c r="V284" i="4"/>
  <c r="AB284" i="4"/>
  <c r="P284" i="4"/>
  <c r="T284" i="4"/>
  <c r="AR284" i="4"/>
  <c r="AJ284" i="4"/>
  <c r="AK284" i="4"/>
  <c r="AL284" i="4"/>
  <c r="AM284" i="4"/>
  <c r="AP284" i="4"/>
  <c r="AQ284" i="4"/>
  <c r="AF283" i="4"/>
  <c r="AG283" i="4"/>
  <c r="V283" i="4"/>
  <c r="S283" i="4"/>
  <c r="P283" i="4"/>
  <c r="M283" i="4"/>
  <c r="AB283" i="4"/>
  <c r="T283" i="4"/>
  <c r="AJ283" i="4"/>
  <c r="AK283" i="4"/>
  <c r="AL283" i="4"/>
  <c r="AM283" i="4"/>
  <c r="AP283" i="4"/>
  <c r="AQ283" i="4"/>
  <c r="AR283" i="4"/>
  <c r="AG282" i="4"/>
  <c r="AF282" i="4"/>
  <c r="T282" i="4"/>
  <c r="V282" i="4"/>
  <c r="S282" i="4"/>
  <c r="P282" i="4"/>
  <c r="M282" i="4"/>
  <c r="AB282" i="4"/>
  <c r="AR282" i="4"/>
  <c r="AQ282" i="4"/>
  <c r="AK282" i="4"/>
  <c r="AJ282" i="4"/>
  <c r="AL282" i="4"/>
  <c r="AM282" i="4"/>
  <c r="AP282" i="4"/>
  <c r="AG281" i="4"/>
  <c r="AF281" i="4"/>
  <c r="M281" i="4"/>
  <c r="P281" i="4"/>
  <c r="S281" i="4"/>
  <c r="T281" i="4"/>
  <c r="V281" i="4"/>
  <c r="AB281" i="4"/>
  <c r="AR281" i="4"/>
  <c r="AQ281" i="4"/>
  <c r="AP281" i="4"/>
  <c r="AM281" i="4"/>
  <c r="AL281" i="4"/>
  <c r="AK281" i="4"/>
  <c r="AJ281" i="4"/>
  <c r="AG280" i="4"/>
  <c r="AF280" i="4"/>
  <c r="AB280" i="4"/>
  <c r="M280" i="4"/>
  <c r="V280" i="4"/>
  <c r="T280" i="4"/>
  <c r="S280" i="4"/>
  <c r="P280" i="4"/>
  <c r="AL280" i="4"/>
  <c r="AM280" i="4"/>
  <c r="AP280" i="4"/>
  <c r="AQ280" i="4"/>
  <c r="AR280" i="4"/>
  <c r="AJ280" i="4"/>
  <c r="AK280" i="4"/>
  <c r="AG279" i="4"/>
  <c r="AF279" i="4"/>
  <c r="AB279" i="4"/>
  <c r="M279" i="4"/>
  <c r="P279" i="4"/>
  <c r="S279" i="4"/>
  <c r="T279" i="4"/>
  <c r="V279" i="4"/>
  <c r="AR279" i="4"/>
  <c r="AQ279" i="4"/>
  <c r="AP279" i="4"/>
  <c r="AM279" i="4"/>
  <c r="AL279" i="4"/>
  <c r="AK279" i="4"/>
  <c r="AJ279" i="4"/>
  <c r="AF278" i="4"/>
  <c r="AG278" i="4"/>
  <c r="M278" i="4"/>
  <c r="P278" i="4"/>
  <c r="S278" i="4"/>
  <c r="T278" i="4"/>
  <c r="V278" i="4"/>
  <c r="AB278" i="4"/>
  <c r="AL278" i="4"/>
  <c r="AM278" i="4"/>
  <c r="AP278" i="4"/>
  <c r="AQ278" i="4"/>
  <c r="AK278" i="4"/>
  <c r="AJ278" i="4"/>
  <c r="AR278" i="4"/>
  <c r="AF277" i="4"/>
  <c r="AG277" i="4"/>
  <c r="T277" i="4"/>
  <c r="AB277" i="4"/>
  <c r="V277" i="4"/>
  <c r="M277" i="4"/>
  <c r="P277" i="4"/>
  <c r="S277" i="4"/>
  <c r="AJ277" i="4"/>
  <c r="AK277" i="4"/>
  <c r="AL277" i="4"/>
  <c r="AP277" i="4"/>
  <c r="AQ277" i="4"/>
  <c r="AR277" i="4"/>
  <c r="AM277" i="4"/>
  <c r="AF276" i="4"/>
  <c r="AG276" i="4"/>
  <c r="P276" i="4"/>
  <c r="M276" i="4"/>
  <c r="S276" i="4"/>
  <c r="AB276" i="4"/>
  <c r="V276" i="4"/>
  <c r="T276" i="4"/>
  <c r="AR276" i="4"/>
  <c r="AQ276" i="4"/>
  <c r="AP276" i="4"/>
  <c r="AM276" i="4"/>
  <c r="AL276" i="4"/>
  <c r="AK276" i="4"/>
  <c r="AJ276" i="4"/>
  <c r="AG275" i="4"/>
  <c r="AF275" i="4"/>
  <c r="M275" i="4"/>
  <c r="P275" i="4"/>
  <c r="S275" i="4"/>
  <c r="T275" i="4"/>
  <c r="V275" i="4"/>
  <c r="AB275" i="4"/>
  <c r="AJ275" i="4"/>
  <c r="AK275" i="4"/>
  <c r="AL275" i="4"/>
  <c r="AM275" i="4"/>
  <c r="AP275" i="4"/>
  <c r="AQ275" i="4"/>
  <c r="AR275" i="4"/>
  <c r="AG274" i="4"/>
  <c r="AF274" i="4"/>
  <c r="T274" i="4"/>
  <c r="M274" i="4"/>
  <c r="V274" i="4"/>
  <c r="AB274" i="4"/>
  <c r="S274" i="4"/>
  <c r="P274" i="4"/>
  <c r="AJ274" i="4"/>
  <c r="AK274" i="4"/>
  <c r="AL274" i="4"/>
  <c r="AM274" i="4"/>
  <c r="AP274" i="4"/>
  <c r="AQ274" i="4"/>
  <c r="AR274" i="4"/>
  <c r="AF273" i="4"/>
  <c r="AG273" i="4"/>
  <c r="V273" i="4"/>
  <c r="M273" i="4"/>
  <c r="P273" i="4"/>
  <c r="S273" i="4"/>
  <c r="T273" i="4"/>
  <c r="AB273" i="4"/>
  <c r="AQ273" i="4"/>
  <c r="AP273" i="4"/>
  <c r="AM273" i="4"/>
  <c r="AL273" i="4"/>
  <c r="AK273" i="4"/>
  <c r="AJ273" i="4"/>
  <c r="AR273" i="4"/>
  <c r="AF272" i="4"/>
  <c r="AG272" i="4"/>
  <c r="AB272" i="4"/>
  <c r="M272" i="4"/>
  <c r="P272" i="4"/>
  <c r="S272" i="4"/>
  <c r="T272" i="4"/>
  <c r="V272" i="4"/>
  <c r="AJ272" i="4"/>
  <c r="AK272" i="4"/>
  <c r="AL272" i="4"/>
  <c r="AM272" i="4"/>
  <c r="AP272" i="4"/>
  <c r="AQ272" i="4"/>
  <c r="AR272" i="4"/>
  <c r="AF271" i="4"/>
  <c r="AG271" i="4"/>
  <c r="AB271" i="4"/>
  <c r="M271" i="4"/>
  <c r="V271" i="4"/>
  <c r="T271" i="4"/>
  <c r="S271" i="4"/>
  <c r="P271" i="4"/>
  <c r="AJ271" i="4"/>
  <c r="AR271" i="4"/>
  <c r="AP271" i="4"/>
  <c r="AM271" i="4"/>
  <c r="AL271" i="4"/>
  <c r="AK271" i="4"/>
  <c r="AQ271" i="4"/>
  <c r="AF270" i="4"/>
  <c r="AG270" i="4"/>
  <c r="M270" i="4"/>
  <c r="P270" i="4"/>
  <c r="S270" i="4"/>
  <c r="T270" i="4"/>
  <c r="V270" i="4"/>
  <c r="AB270" i="4"/>
  <c r="AJ270" i="4"/>
  <c r="AR270" i="4"/>
  <c r="AQ270" i="4"/>
  <c r="AP270" i="4"/>
  <c r="AM270" i="4"/>
  <c r="AL270" i="4"/>
  <c r="AK270" i="4"/>
  <c r="AG269" i="4"/>
  <c r="AF269" i="4"/>
  <c r="V269" i="4"/>
  <c r="AB269" i="4"/>
  <c r="M269" i="4"/>
  <c r="P269" i="4"/>
  <c r="S269" i="4"/>
  <c r="T269" i="4"/>
  <c r="AP269" i="4"/>
  <c r="AL269" i="4"/>
  <c r="AR269" i="4"/>
  <c r="AM269" i="4"/>
  <c r="AK269" i="4"/>
  <c r="AJ269" i="4"/>
  <c r="AQ269" i="4"/>
  <c r="AF268" i="4"/>
  <c r="AG268" i="4"/>
  <c r="M268" i="4"/>
  <c r="AB268" i="4"/>
  <c r="V268" i="4"/>
  <c r="T268" i="4"/>
  <c r="S268" i="4"/>
  <c r="P268" i="4"/>
  <c r="AP268" i="4"/>
  <c r="AM268" i="4"/>
  <c r="AL268" i="4"/>
  <c r="AK268" i="4"/>
  <c r="AJ268" i="4"/>
  <c r="AQ268" i="4"/>
  <c r="AR268" i="4"/>
  <c r="AF267" i="4"/>
  <c r="AG267" i="4"/>
  <c r="M267" i="4"/>
  <c r="P267" i="4"/>
  <c r="S267" i="4"/>
  <c r="T267" i="4"/>
  <c r="V267" i="4"/>
  <c r="AB267" i="4"/>
  <c r="AQ267" i="4"/>
  <c r="AP267" i="4"/>
  <c r="AM267" i="4"/>
  <c r="AL267" i="4"/>
  <c r="AK267" i="4"/>
  <c r="AJ267" i="4"/>
  <c r="AR267" i="4"/>
  <c r="AF266" i="4"/>
  <c r="AG266" i="4"/>
  <c r="M266" i="4"/>
  <c r="P266" i="4"/>
  <c r="S266" i="4"/>
  <c r="T266" i="4"/>
  <c r="V266" i="4"/>
  <c r="AB266" i="4"/>
  <c r="AQ266" i="4"/>
  <c r="AM266" i="4"/>
  <c r="AL266" i="4"/>
  <c r="AK266" i="4"/>
  <c r="AJ266" i="4"/>
  <c r="AR266" i="4"/>
  <c r="AP266" i="4"/>
  <c r="AF265" i="4"/>
  <c r="AG265" i="4"/>
  <c r="M265" i="4"/>
  <c r="P265" i="4"/>
  <c r="S265" i="4"/>
  <c r="T265" i="4"/>
  <c r="V265" i="4"/>
  <c r="AB265" i="4"/>
  <c r="AL265" i="4"/>
  <c r="AM265" i="4"/>
  <c r="AQ265" i="4"/>
  <c r="AR265" i="4"/>
  <c r="AP265" i="4"/>
  <c r="AK265" i="4"/>
  <c r="AJ265" i="4"/>
  <c r="AG264" i="4"/>
  <c r="AF264" i="4"/>
  <c r="M264" i="4"/>
  <c r="P264" i="4"/>
  <c r="S264" i="4"/>
  <c r="T264" i="4"/>
  <c r="V264" i="4"/>
  <c r="AB264" i="4"/>
  <c r="AK264" i="4"/>
  <c r="AP264" i="4"/>
  <c r="AQ264" i="4"/>
  <c r="AR264" i="4"/>
  <c r="AM264" i="4"/>
  <c r="AL264" i="4"/>
  <c r="AJ264" i="4"/>
  <c r="AF263" i="4"/>
  <c r="AG263" i="4"/>
  <c r="V263" i="4"/>
  <c r="T263" i="4"/>
  <c r="S263" i="4"/>
  <c r="P263" i="4"/>
  <c r="M263" i="4"/>
  <c r="AB263" i="4"/>
  <c r="AJ263" i="4"/>
  <c r="AK263" i="4"/>
  <c r="AL263" i="4"/>
  <c r="AM263" i="4"/>
  <c r="AP263" i="4"/>
  <c r="AQ263" i="4"/>
  <c r="AR263" i="4"/>
  <c r="AG262" i="4"/>
  <c r="AF262" i="4"/>
  <c r="T262" i="4"/>
  <c r="S262" i="4"/>
  <c r="AB262" i="4"/>
  <c r="P262" i="4"/>
  <c r="M262" i="4"/>
  <c r="V262" i="4"/>
  <c r="AM262" i="4"/>
  <c r="AL262" i="4"/>
  <c r="AK262" i="4"/>
  <c r="AJ262" i="4"/>
  <c r="AQ262" i="4"/>
  <c r="AR262" i="4"/>
  <c r="AP262" i="4"/>
  <c r="AG261" i="4"/>
  <c r="AF261" i="4"/>
  <c r="S261" i="4"/>
  <c r="AB261" i="4"/>
  <c r="V261" i="4"/>
  <c r="T261" i="4"/>
  <c r="M261" i="4"/>
  <c r="P261" i="4"/>
  <c r="AL261" i="4"/>
  <c r="AK261" i="4"/>
  <c r="AJ261" i="4"/>
  <c r="AM261" i="4"/>
  <c r="AQ261" i="4"/>
  <c r="AR261" i="4"/>
  <c r="AP261" i="4"/>
  <c r="AG260" i="4"/>
  <c r="AF260" i="4"/>
  <c r="M260" i="4"/>
  <c r="P260" i="4"/>
  <c r="AB260" i="4"/>
  <c r="V260" i="4"/>
  <c r="T260" i="4"/>
  <c r="S260" i="4"/>
  <c r="AR260" i="4"/>
  <c r="AJ260" i="4"/>
  <c r="AK260" i="4"/>
  <c r="AL260" i="4"/>
  <c r="AM260" i="4"/>
  <c r="AQ260" i="4"/>
  <c r="AP260" i="4"/>
  <c r="AG259" i="4"/>
  <c r="AF259" i="4"/>
  <c r="AB259" i="4"/>
  <c r="V259" i="4"/>
  <c r="T259" i="4"/>
  <c r="S259" i="4"/>
  <c r="P259" i="4"/>
  <c r="M259" i="4"/>
  <c r="AR259" i="4"/>
  <c r="AQ259" i="4"/>
  <c r="AP259" i="4"/>
  <c r="AM259" i="4"/>
  <c r="AL259" i="4"/>
  <c r="AK259" i="4"/>
  <c r="AJ259" i="4"/>
  <c r="AG258" i="4"/>
  <c r="AF258" i="4"/>
  <c r="V258" i="4"/>
  <c r="S258" i="4"/>
  <c r="P258" i="4"/>
  <c r="M258" i="4"/>
  <c r="T258" i="4"/>
  <c r="AB258" i="4"/>
  <c r="AR258" i="4"/>
  <c r="AQ258" i="4"/>
  <c r="AP258" i="4"/>
  <c r="AM258" i="4"/>
  <c r="AL258" i="4"/>
  <c r="AK258" i="4"/>
  <c r="AJ258" i="4"/>
  <c r="AG257" i="4"/>
  <c r="AF257" i="4"/>
  <c r="AB257" i="4"/>
  <c r="V257" i="4"/>
  <c r="T257" i="4"/>
  <c r="S257" i="4"/>
  <c r="P257" i="4"/>
  <c r="M257" i="4"/>
  <c r="AJ257" i="4"/>
  <c r="AK257" i="4"/>
  <c r="AL257" i="4"/>
  <c r="AM257" i="4"/>
  <c r="AP257" i="4"/>
  <c r="AQ257" i="4"/>
  <c r="AR257" i="4"/>
  <c r="AF256" i="4"/>
  <c r="AG256" i="4"/>
  <c r="AB256" i="4"/>
  <c r="V256" i="4"/>
  <c r="T256" i="4"/>
  <c r="S256" i="4"/>
  <c r="P256" i="4"/>
  <c r="M256" i="4"/>
  <c r="AK256" i="4"/>
  <c r="AL256" i="4"/>
  <c r="AM256" i="4"/>
  <c r="AP256" i="4"/>
  <c r="AQ256" i="4"/>
  <c r="AR256" i="4"/>
  <c r="AJ256" i="4"/>
  <c r="AG255" i="4"/>
  <c r="AF255" i="4"/>
  <c r="M255" i="4"/>
  <c r="AB255" i="4"/>
  <c r="V255" i="4"/>
  <c r="T255" i="4"/>
  <c r="S255" i="4"/>
  <c r="P255" i="4"/>
  <c r="AP255" i="4"/>
  <c r="AM255" i="4"/>
  <c r="AL255" i="4"/>
  <c r="AK255" i="4"/>
  <c r="AJ255" i="4"/>
  <c r="AR255" i="4"/>
  <c r="AQ255" i="4"/>
  <c r="AF254" i="4"/>
  <c r="AG254" i="4"/>
  <c r="AB254" i="4"/>
  <c r="V254" i="4"/>
  <c r="T254" i="4"/>
  <c r="S254" i="4"/>
  <c r="P254" i="4"/>
  <c r="M254" i="4"/>
  <c r="AQ254" i="4"/>
  <c r="AP254" i="4"/>
  <c r="AM254" i="4"/>
  <c r="AL254" i="4"/>
  <c r="AK254" i="4"/>
  <c r="AJ254" i="4"/>
  <c r="AR254" i="4"/>
  <c r="AG253" i="4"/>
  <c r="AF253" i="4"/>
  <c r="M253" i="4"/>
  <c r="P253" i="4"/>
  <c r="AB253" i="4"/>
  <c r="S253" i="4"/>
  <c r="T253" i="4"/>
  <c r="V253" i="4"/>
  <c r="AM253" i="4"/>
  <c r="AR253" i="4"/>
  <c r="AL253" i="4"/>
  <c r="AK253" i="4"/>
  <c r="AJ253" i="4"/>
  <c r="AP253" i="4"/>
  <c r="AQ253" i="4"/>
  <c r="AG252" i="4"/>
  <c r="AF252" i="4"/>
  <c r="V252" i="4"/>
  <c r="T252" i="4"/>
  <c r="S252" i="4"/>
  <c r="P252" i="4"/>
  <c r="M252" i="4"/>
  <c r="AB252" i="4"/>
  <c r="AM252" i="4"/>
  <c r="AR252" i="4"/>
  <c r="AJ252" i="4"/>
  <c r="AK252" i="4"/>
  <c r="AQ252" i="4"/>
  <c r="AP252" i="4"/>
  <c r="AL252" i="4"/>
  <c r="AG251" i="4"/>
  <c r="AF251" i="4"/>
  <c r="M251" i="4"/>
  <c r="T251" i="4"/>
  <c r="V251" i="4"/>
  <c r="S251" i="4"/>
  <c r="P251" i="4"/>
  <c r="AB251" i="4"/>
  <c r="AJ251" i="4"/>
  <c r="AK251" i="4"/>
  <c r="AL251" i="4"/>
  <c r="AM251" i="4"/>
  <c r="AP251" i="4"/>
  <c r="AQ251" i="4"/>
  <c r="AR251" i="4"/>
  <c r="AG250" i="4"/>
  <c r="AF250" i="4"/>
  <c r="M250" i="4"/>
  <c r="AB250" i="4"/>
  <c r="V250" i="4"/>
  <c r="T250" i="4"/>
  <c r="S250" i="4"/>
  <c r="P250" i="4"/>
  <c r="AR250" i="4"/>
  <c r="AQ250" i="4"/>
  <c r="AP250" i="4"/>
  <c r="AM250" i="4"/>
  <c r="AK250" i="4"/>
  <c r="AJ250" i="4"/>
  <c r="AL250" i="4"/>
  <c r="AF249" i="4"/>
  <c r="AG249" i="4"/>
  <c r="S249" i="4"/>
  <c r="M249" i="4"/>
  <c r="P249" i="4"/>
  <c r="T249" i="4"/>
  <c r="V249" i="4"/>
  <c r="AB249" i="4"/>
  <c r="AK249" i="4"/>
  <c r="AR249" i="4"/>
  <c r="AQ249" i="4"/>
  <c r="AP249" i="4"/>
  <c r="AM249" i="4"/>
  <c r="AL249" i="4"/>
  <c r="AJ249" i="4"/>
  <c r="AF248" i="4"/>
  <c r="AG248" i="4"/>
  <c r="T248" i="4"/>
  <c r="S248" i="4"/>
  <c r="P248" i="4"/>
  <c r="M248" i="4"/>
  <c r="AB248" i="4"/>
  <c r="V248" i="4"/>
  <c r="AL248" i="4"/>
  <c r="AJ248" i="4"/>
  <c r="AK248" i="4"/>
  <c r="AR248" i="4"/>
  <c r="AQ248" i="4"/>
  <c r="AP248" i="4"/>
  <c r="AM248" i="4"/>
  <c r="AF247" i="4"/>
  <c r="AG247" i="4"/>
  <c r="S247" i="4"/>
  <c r="P247" i="4"/>
  <c r="M247" i="4"/>
  <c r="T247" i="4"/>
  <c r="AB247" i="4"/>
  <c r="V247" i="4"/>
  <c r="AP247" i="4"/>
  <c r="AM247" i="4"/>
  <c r="AL247" i="4"/>
  <c r="AK247" i="4"/>
  <c r="AJ247" i="4"/>
  <c r="AQ247" i="4"/>
  <c r="AR247" i="4"/>
  <c r="AG246" i="4"/>
  <c r="AF246" i="4"/>
  <c r="M246" i="4"/>
  <c r="P246" i="4"/>
  <c r="S246" i="4"/>
  <c r="T246" i="4"/>
  <c r="V246" i="4"/>
  <c r="AB246" i="4"/>
  <c r="AM246" i="4"/>
  <c r="AJ246" i="4"/>
  <c r="AK246" i="4"/>
  <c r="AL246" i="4"/>
  <c r="AP246" i="4"/>
  <c r="AQ246" i="4"/>
  <c r="AR246" i="4"/>
  <c r="AG245" i="4"/>
  <c r="AF245" i="4"/>
  <c r="M245" i="4"/>
  <c r="P245" i="4"/>
  <c r="AB245" i="4"/>
  <c r="V245" i="4"/>
  <c r="T245" i="4"/>
  <c r="S245" i="4"/>
  <c r="AR245" i="4"/>
  <c r="AJ245" i="4"/>
  <c r="AP245" i="4"/>
  <c r="AK245" i="4"/>
  <c r="AL245" i="4"/>
  <c r="AM245" i="4"/>
  <c r="AQ245" i="4"/>
  <c r="AG244" i="4"/>
  <c r="AF244" i="4"/>
  <c r="M244" i="4"/>
  <c r="AB244" i="4"/>
  <c r="V244" i="4"/>
  <c r="T244" i="4"/>
  <c r="S244" i="4"/>
  <c r="P244" i="4"/>
  <c r="AJ244" i="4"/>
  <c r="AP244" i="4"/>
  <c r="AM244" i="4"/>
  <c r="AL244" i="4"/>
  <c r="AK244" i="4"/>
  <c r="AQ244" i="4"/>
  <c r="AR244" i="4"/>
  <c r="AG243" i="4"/>
  <c r="AF243" i="4"/>
  <c r="M243" i="4"/>
  <c r="AB243" i="4"/>
  <c r="V243" i="4"/>
  <c r="T243" i="4"/>
  <c r="S243" i="4"/>
  <c r="P243" i="4"/>
  <c r="AR243" i="4"/>
  <c r="AP243" i="4"/>
  <c r="AM243" i="4"/>
  <c r="AL243" i="4"/>
  <c r="AK243" i="4"/>
  <c r="AJ243" i="4"/>
  <c r="AQ243" i="4"/>
  <c r="AG242" i="4"/>
  <c r="AF242" i="4"/>
  <c r="T242" i="4"/>
  <c r="S242" i="4"/>
  <c r="M242" i="4"/>
  <c r="P242" i="4"/>
  <c r="AB242" i="4"/>
  <c r="V242" i="4"/>
  <c r="AM242" i="4"/>
  <c r="AR242" i="4"/>
  <c r="AQ242" i="4"/>
  <c r="AP242" i="4"/>
  <c r="AJ242" i="4"/>
  <c r="AK242" i="4"/>
  <c r="AL242" i="4"/>
  <c r="AG241" i="4"/>
  <c r="AF241" i="4"/>
  <c r="M241" i="4"/>
  <c r="P241" i="4"/>
  <c r="S241" i="4"/>
  <c r="T241" i="4"/>
  <c r="V241" i="4"/>
  <c r="AB241" i="4"/>
  <c r="AQ241" i="4"/>
  <c r="AP241" i="4"/>
  <c r="AM241" i="4"/>
  <c r="AK241" i="4"/>
  <c r="AJ241" i="4"/>
  <c r="AR241" i="4"/>
  <c r="AL241" i="4"/>
  <c r="AG240" i="4"/>
  <c r="AF240" i="4"/>
  <c r="AB240" i="4"/>
  <c r="V240" i="4"/>
  <c r="T240" i="4"/>
  <c r="S240" i="4"/>
  <c r="P240" i="4"/>
  <c r="M240" i="4"/>
  <c r="AK240" i="4"/>
  <c r="AJ240" i="4"/>
  <c r="AL240" i="4"/>
  <c r="AM240" i="4"/>
  <c r="AQ240" i="4"/>
  <c r="AR240" i="4"/>
  <c r="AP240" i="4"/>
  <c r="AG239" i="4"/>
  <c r="AF239" i="4"/>
  <c r="AB239" i="4"/>
  <c r="V239" i="4"/>
  <c r="T239" i="4"/>
  <c r="S239" i="4"/>
  <c r="P239" i="4"/>
  <c r="M239" i="4"/>
  <c r="AP239" i="4"/>
  <c r="AQ239" i="4"/>
  <c r="AM239" i="4"/>
  <c r="AL239" i="4"/>
  <c r="AK239" i="4"/>
  <c r="AJ239" i="4"/>
  <c r="AR239" i="4"/>
  <c r="AG238" i="4"/>
  <c r="AF238" i="4"/>
  <c r="T238" i="4"/>
  <c r="P238" i="4"/>
  <c r="S238" i="4"/>
  <c r="M238" i="4"/>
  <c r="V238" i="4"/>
  <c r="AB238" i="4"/>
  <c r="AJ238" i="4"/>
  <c r="AP238" i="4"/>
  <c r="AK238" i="4"/>
  <c r="AL238" i="4"/>
  <c r="AM238" i="4"/>
  <c r="AR238" i="4"/>
  <c r="AQ238" i="4"/>
  <c r="AF237" i="4"/>
  <c r="AG237" i="4"/>
  <c r="M237" i="4"/>
  <c r="AB237" i="4"/>
  <c r="P237" i="4"/>
  <c r="V237" i="4"/>
  <c r="T237" i="4"/>
  <c r="S237" i="4"/>
  <c r="AK237" i="4"/>
  <c r="AM237" i="4"/>
  <c r="AR237" i="4"/>
  <c r="AQ237" i="4"/>
  <c r="AJ237" i="4"/>
  <c r="AL237" i="4"/>
  <c r="AP237" i="4"/>
  <c r="AF236" i="4"/>
  <c r="AG236" i="4"/>
  <c r="T236" i="4"/>
  <c r="S236" i="4"/>
  <c r="V236" i="4"/>
  <c r="P236" i="4"/>
  <c r="AB236" i="4"/>
  <c r="M236" i="4"/>
  <c r="AJ236" i="4"/>
  <c r="AK236" i="4"/>
  <c r="AL236" i="4"/>
  <c r="AM236" i="4"/>
  <c r="AP236" i="4"/>
  <c r="AQ236" i="4"/>
  <c r="AR236" i="4"/>
  <c r="AF235" i="4"/>
  <c r="AG235" i="4"/>
  <c r="AB235" i="4"/>
  <c r="M235" i="4"/>
  <c r="P235" i="4"/>
  <c r="S235" i="4"/>
  <c r="T235" i="4"/>
  <c r="V235" i="4"/>
  <c r="AP235" i="4"/>
  <c r="AR235" i="4"/>
  <c r="AQ235" i="4"/>
  <c r="AJ235" i="4"/>
  <c r="AK235" i="4"/>
  <c r="AL235" i="4"/>
  <c r="AM235" i="4"/>
  <c r="AF234" i="4"/>
  <c r="AG234" i="4"/>
  <c r="M234" i="4"/>
  <c r="AB234" i="4"/>
  <c r="V234" i="4"/>
  <c r="T234" i="4"/>
  <c r="S234" i="4"/>
  <c r="P234" i="4"/>
  <c r="AJ234" i="4"/>
  <c r="AR234" i="4"/>
  <c r="AQ234" i="4"/>
  <c r="AL234" i="4"/>
  <c r="AK234" i="4"/>
  <c r="AP234" i="4"/>
  <c r="AM234" i="4"/>
  <c r="AF233" i="4"/>
  <c r="AG233" i="4"/>
  <c r="M233" i="4"/>
  <c r="P233" i="4"/>
  <c r="S233" i="4"/>
  <c r="T233" i="4"/>
  <c r="V233" i="4"/>
  <c r="AB233" i="4"/>
  <c r="AP233" i="4"/>
  <c r="AJ233" i="4"/>
  <c r="AK233" i="4"/>
  <c r="AR233" i="4"/>
  <c r="AQ233" i="4"/>
  <c r="AL233" i="4"/>
  <c r="AM233" i="4"/>
  <c r="AF232" i="4"/>
  <c r="AG232" i="4"/>
  <c r="V232" i="4"/>
  <c r="T232" i="4"/>
  <c r="S232" i="4"/>
  <c r="P232" i="4"/>
  <c r="M232" i="4"/>
  <c r="AB232" i="4"/>
  <c r="AR232" i="4"/>
  <c r="AJ232" i="4"/>
  <c r="AK232" i="4"/>
  <c r="AL232" i="4"/>
  <c r="AM232" i="4"/>
  <c r="AP232" i="4"/>
  <c r="AQ232" i="4"/>
  <c r="AG231" i="4"/>
  <c r="AF231" i="4"/>
  <c r="M231" i="4"/>
  <c r="V231" i="4"/>
  <c r="T231" i="4"/>
  <c r="S231" i="4"/>
  <c r="P231" i="4"/>
  <c r="AB231" i="4"/>
  <c r="AJ231" i="4"/>
  <c r="AK231" i="4"/>
  <c r="AL231" i="4"/>
  <c r="AM231" i="4"/>
  <c r="AP231" i="4"/>
  <c r="AQ231" i="4"/>
  <c r="AR231" i="4"/>
  <c r="AF230" i="4"/>
  <c r="AG230" i="4"/>
  <c r="S230" i="4"/>
  <c r="T230" i="4"/>
  <c r="V230" i="4"/>
  <c r="M230" i="4"/>
  <c r="AB230" i="4"/>
  <c r="P230" i="4"/>
  <c r="AP230" i="4"/>
  <c r="AK230" i="4"/>
  <c r="AM230" i="4"/>
  <c r="AJ230" i="4"/>
  <c r="AQ230" i="4"/>
  <c r="AL230" i="4"/>
  <c r="AR230" i="4"/>
  <c r="AF229" i="4"/>
  <c r="AG229" i="4"/>
  <c r="AB229" i="4"/>
  <c r="V229" i="4"/>
  <c r="T229" i="4"/>
  <c r="S229" i="4"/>
  <c r="P229" i="4"/>
  <c r="M229" i="4"/>
  <c r="AR229" i="4"/>
  <c r="AQ229" i="4"/>
  <c r="AP229" i="4"/>
  <c r="AM229" i="4"/>
  <c r="AL229" i="4"/>
  <c r="AK229" i="4"/>
  <c r="AJ229" i="4"/>
  <c r="AG228" i="4"/>
  <c r="AF228" i="4"/>
  <c r="P228" i="4"/>
  <c r="M228" i="4"/>
  <c r="AB228" i="4"/>
  <c r="V228" i="4"/>
  <c r="T228" i="4"/>
  <c r="S228" i="4"/>
  <c r="AP228" i="4"/>
  <c r="AJ228" i="4"/>
  <c r="AK228" i="4"/>
  <c r="AL228" i="4"/>
  <c r="AM228" i="4"/>
  <c r="AR228" i="4"/>
  <c r="AQ228" i="4"/>
  <c r="AG227" i="4"/>
  <c r="AF227" i="4"/>
  <c r="M227" i="4"/>
  <c r="AB227" i="4"/>
  <c r="V227" i="4"/>
  <c r="T227" i="4"/>
  <c r="S227" i="4"/>
  <c r="P227" i="4"/>
  <c r="AL227" i="4"/>
  <c r="AK227" i="4"/>
  <c r="AJ227" i="4"/>
  <c r="AM227" i="4"/>
  <c r="AP227" i="4"/>
  <c r="AQ227" i="4"/>
  <c r="AR227" i="4"/>
  <c r="AG226" i="4"/>
  <c r="AF226" i="4"/>
  <c r="P226" i="4"/>
  <c r="AB226" i="4"/>
  <c r="V226" i="4"/>
  <c r="T226" i="4"/>
  <c r="S226" i="4"/>
  <c r="AR226" i="4"/>
  <c r="AQ226" i="4"/>
  <c r="AP226" i="4"/>
  <c r="AM226" i="4"/>
  <c r="AL226" i="4"/>
  <c r="AK226" i="4"/>
  <c r="AJ226" i="4"/>
  <c r="AF225" i="4"/>
  <c r="AG225" i="4"/>
  <c r="T225" i="4"/>
  <c r="AB225" i="4"/>
  <c r="V225" i="4"/>
  <c r="P225" i="4"/>
  <c r="S225" i="4"/>
  <c r="AQ225" i="4"/>
  <c r="AL225" i="4"/>
  <c r="AJ225" i="4"/>
  <c r="AK225" i="4"/>
  <c r="AR225" i="4"/>
  <c r="AP225" i="4"/>
  <c r="AM225" i="4"/>
  <c r="AF224" i="4"/>
  <c r="AG224" i="4"/>
  <c r="P224" i="4"/>
  <c r="T224" i="4"/>
  <c r="AB224" i="4"/>
  <c r="V224" i="4"/>
  <c r="S224" i="4"/>
  <c r="AJ224" i="4"/>
  <c r="AK224" i="4"/>
  <c r="AM224" i="4"/>
  <c r="AP224" i="4"/>
  <c r="AQ224" i="4"/>
  <c r="AR224" i="4"/>
  <c r="AL224" i="4"/>
  <c r="AG223" i="4"/>
  <c r="AF223" i="4"/>
  <c r="S223" i="4"/>
  <c r="T223" i="4"/>
  <c r="AB223" i="4"/>
  <c r="P223" i="4"/>
  <c r="V223" i="4"/>
  <c r="AR223" i="4"/>
  <c r="AQ223" i="4"/>
  <c r="AM223" i="4"/>
  <c r="AJ223" i="4"/>
  <c r="AK223" i="4"/>
  <c r="AL223" i="4"/>
  <c r="AP223" i="4"/>
  <c r="AG222" i="4"/>
  <c r="AF222" i="4"/>
  <c r="M222" i="4"/>
  <c r="S222" i="4"/>
  <c r="V222" i="4"/>
  <c r="AB222" i="4"/>
  <c r="T222" i="4"/>
  <c r="P222" i="4"/>
  <c r="AR222" i="4"/>
  <c r="AQ222" i="4"/>
  <c r="AP222" i="4"/>
  <c r="AJ222" i="4"/>
  <c r="AM222" i="4"/>
  <c r="AL222" i="4"/>
  <c r="AK222" i="4"/>
  <c r="AF221" i="4"/>
  <c r="AG221" i="4"/>
  <c r="P221" i="4"/>
  <c r="M221" i="4"/>
  <c r="V221" i="4"/>
  <c r="S221" i="4"/>
  <c r="AB221" i="4"/>
  <c r="T221" i="4"/>
  <c r="AK221" i="4"/>
  <c r="AQ221" i="4"/>
  <c r="AL221" i="4"/>
  <c r="AJ221" i="4"/>
  <c r="AM221" i="4"/>
  <c r="AP221" i="4"/>
  <c r="AR221" i="4"/>
  <c r="AG220" i="4"/>
  <c r="AF220" i="4"/>
  <c r="AB220" i="4"/>
  <c r="S220" i="4"/>
  <c r="P220" i="4"/>
  <c r="T220" i="4"/>
  <c r="V220" i="4"/>
  <c r="AQ220" i="4"/>
  <c r="AJ220" i="4"/>
  <c r="AL220" i="4"/>
  <c r="AM220" i="4"/>
  <c r="AP220" i="4"/>
  <c r="AR220" i="4"/>
  <c r="AK220" i="4"/>
  <c r="AG219" i="4"/>
  <c r="AF219" i="4"/>
  <c r="V219" i="4"/>
  <c r="AB219" i="4"/>
  <c r="P219" i="4"/>
  <c r="S219" i="4"/>
  <c r="T219" i="4"/>
  <c r="AK219" i="4"/>
  <c r="AL219" i="4"/>
  <c r="AQ219" i="4"/>
  <c r="AJ219" i="4"/>
  <c r="AM219" i="4"/>
  <c r="AP219" i="4"/>
  <c r="AR219" i="4"/>
  <c r="AF218" i="4"/>
  <c r="AG218" i="4"/>
  <c r="AB218" i="4"/>
  <c r="T218" i="4"/>
  <c r="P218" i="4"/>
  <c r="S218" i="4"/>
  <c r="V218" i="4"/>
  <c r="M218" i="4"/>
  <c r="AK218" i="4"/>
  <c r="AM218" i="4"/>
  <c r="AP218" i="4"/>
  <c r="AR218" i="4"/>
  <c r="AJ218" i="4"/>
  <c r="AL218" i="4"/>
  <c r="AQ218" i="4"/>
  <c r="AF217" i="4"/>
  <c r="AG217" i="4"/>
  <c r="AB217" i="4"/>
  <c r="T217" i="4"/>
  <c r="S217" i="4"/>
  <c r="P217" i="4"/>
  <c r="V217" i="4"/>
  <c r="AP217" i="4"/>
  <c r="AK217" i="4"/>
  <c r="AQ217" i="4"/>
  <c r="AM217" i="4"/>
  <c r="AL217" i="4"/>
  <c r="AJ217" i="4"/>
  <c r="AR217" i="4"/>
  <c r="AG216" i="4"/>
  <c r="AF216" i="4"/>
  <c r="V216" i="4"/>
  <c r="S216" i="4"/>
  <c r="P216" i="4"/>
  <c r="M216" i="4"/>
  <c r="T216" i="4"/>
  <c r="AB216" i="4"/>
  <c r="AK216" i="4"/>
  <c r="AM216" i="4"/>
  <c r="AQ216" i="4"/>
  <c r="AJ216" i="4"/>
  <c r="AP216" i="4"/>
  <c r="AR216" i="4"/>
  <c r="AL216" i="4"/>
  <c r="AF215" i="4"/>
  <c r="AG215" i="4"/>
  <c r="S215" i="4"/>
  <c r="AB215" i="4"/>
  <c r="T215" i="4"/>
  <c r="P215" i="4"/>
  <c r="M215" i="4"/>
  <c r="V215" i="4"/>
  <c r="AM215" i="4"/>
  <c r="AQ215" i="4"/>
  <c r="AR215" i="4"/>
  <c r="AL215" i="4"/>
  <c r="AP215" i="4"/>
  <c r="AK215" i="4"/>
  <c r="AJ215" i="4"/>
  <c r="AG214" i="4"/>
  <c r="AF214" i="4"/>
  <c r="S214" i="4"/>
  <c r="V214" i="4"/>
  <c r="M214" i="4"/>
  <c r="AB214" i="4"/>
  <c r="T214" i="4"/>
  <c r="P214" i="4"/>
  <c r="AQ214" i="4"/>
  <c r="AR214" i="4"/>
  <c r="AJ214" i="4"/>
  <c r="AP214" i="4"/>
  <c r="AM214" i="4"/>
  <c r="AK214" i="4"/>
  <c r="AL214" i="4"/>
  <c r="AG213" i="4"/>
  <c r="AF213" i="4"/>
  <c r="S213" i="4"/>
  <c r="V213" i="4"/>
  <c r="P213" i="4"/>
  <c r="T213" i="4"/>
  <c r="AB213" i="4"/>
  <c r="AJ213" i="4"/>
  <c r="AM213" i="4"/>
  <c r="AP213" i="4"/>
  <c r="AL213" i="4"/>
  <c r="AR213" i="4"/>
  <c r="AK213" i="4"/>
  <c r="AQ213" i="4"/>
  <c r="AG212" i="4"/>
  <c r="AF212" i="4"/>
  <c r="AB212" i="4"/>
  <c r="V212" i="4"/>
  <c r="S212" i="4"/>
  <c r="M212" i="4"/>
  <c r="P212" i="4"/>
  <c r="T212" i="4"/>
  <c r="AL212" i="4"/>
  <c r="AJ212" i="4"/>
  <c r="AM212" i="4"/>
  <c r="AP212" i="4"/>
  <c r="AR212" i="4"/>
  <c r="AK212" i="4"/>
  <c r="AQ212" i="4"/>
  <c r="AG211" i="4"/>
  <c r="AF211" i="4"/>
  <c r="S211" i="4"/>
  <c r="V211" i="4"/>
  <c r="P211" i="4"/>
  <c r="M211" i="4"/>
  <c r="AB211" i="4"/>
  <c r="T211" i="4"/>
  <c r="AP211" i="4"/>
  <c r="AL211" i="4"/>
  <c r="AR211" i="4"/>
  <c r="AK211" i="4"/>
  <c r="AM211" i="4"/>
  <c r="AJ211" i="4"/>
  <c r="AQ211" i="4"/>
  <c r="AG210" i="4"/>
  <c r="AF210" i="4"/>
  <c r="S210" i="4"/>
  <c r="P210" i="4"/>
  <c r="V210" i="4"/>
  <c r="AB210" i="4"/>
  <c r="T210" i="4"/>
  <c r="AL210" i="4"/>
  <c r="AJ210" i="4"/>
  <c r="AP210" i="4"/>
  <c r="AR210" i="4"/>
  <c r="AQ210" i="4"/>
  <c r="AM210" i="4"/>
  <c r="AK210" i="4"/>
  <c r="AF209" i="4"/>
  <c r="AG209" i="4"/>
  <c r="P209" i="4"/>
  <c r="V209" i="4"/>
  <c r="S209" i="4"/>
  <c r="AB209" i="4"/>
  <c r="T209" i="4"/>
  <c r="AP209" i="4"/>
  <c r="AL209" i="4"/>
  <c r="AJ209" i="4"/>
  <c r="AK209" i="4"/>
  <c r="AQ209" i="4"/>
  <c r="AR209" i="4"/>
  <c r="AM209" i="4"/>
  <c r="AF208" i="4"/>
  <c r="AG208" i="4"/>
  <c r="V208" i="4"/>
  <c r="P208" i="4"/>
  <c r="T208" i="4"/>
  <c r="AB208" i="4"/>
  <c r="S208" i="4"/>
  <c r="AJ208" i="4"/>
  <c r="AQ208" i="4"/>
  <c r="AL208" i="4"/>
  <c r="AK208" i="4"/>
  <c r="AM208" i="4"/>
  <c r="AP208" i="4"/>
  <c r="AR208" i="4"/>
  <c r="AF207" i="4"/>
  <c r="AG207" i="4"/>
  <c r="AB207" i="4"/>
  <c r="T207" i="4"/>
  <c r="P207" i="4"/>
  <c r="V207" i="4"/>
  <c r="M207" i="4"/>
  <c r="S207" i="4"/>
  <c r="AL207" i="4"/>
  <c r="AP207" i="4"/>
  <c r="AQ207" i="4"/>
  <c r="AJ207" i="4"/>
  <c r="AR207" i="4"/>
  <c r="AM207" i="4"/>
  <c r="AK207" i="4"/>
  <c r="AG206" i="4"/>
  <c r="AF206" i="4"/>
  <c r="V206" i="4"/>
  <c r="P206" i="4"/>
  <c r="AB206" i="4"/>
  <c r="S206" i="4"/>
  <c r="T206" i="4"/>
  <c r="AJ206" i="4"/>
  <c r="AL206" i="4"/>
  <c r="AQ206" i="4"/>
  <c r="AK206" i="4"/>
  <c r="AR206" i="4"/>
  <c r="AP206" i="4"/>
  <c r="AM206" i="4"/>
  <c r="AF205" i="4"/>
  <c r="AG205" i="4"/>
  <c r="P205" i="4"/>
  <c r="T205" i="4"/>
  <c r="V205" i="4"/>
  <c r="AB205" i="4"/>
  <c r="S205" i="4"/>
  <c r="M205" i="4"/>
  <c r="AL205" i="4"/>
  <c r="AQ205" i="4"/>
  <c r="AK205" i="4"/>
  <c r="AP205" i="4"/>
  <c r="AR205" i="4"/>
  <c r="AM205" i="4"/>
  <c r="AJ205" i="4"/>
  <c r="AG204" i="4"/>
  <c r="AF204" i="4"/>
  <c r="S204" i="4"/>
  <c r="M204" i="4"/>
  <c r="AB204" i="4"/>
  <c r="P204" i="4"/>
  <c r="T204" i="4"/>
  <c r="V204" i="4"/>
  <c r="AM204" i="4"/>
  <c r="AR204" i="4"/>
  <c r="AK204" i="4"/>
  <c r="AQ204" i="4"/>
  <c r="AP204" i="4"/>
  <c r="AL204" i="4"/>
  <c r="AJ204" i="4"/>
  <c r="AG203" i="4"/>
  <c r="AF203" i="4"/>
  <c r="V203" i="4"/>
  <c r="T203" i="4"/>
  <c r="S203" i="4"/>
  <c r="AB203" i="4"/>
  <c r="P203" i="4"/>
  <c r="AK203" i="4"/>
  <c r="AR203" i="4"/>
  <c r="AQ203" i="4"/>
  <c r="AL203" i="4"/>
  <c r="AJ203" i="4"/>
  <c r="AM203" i="4"/>
  <c r="AP203" i="4"/>
  <c r="AG202" i="4"/>
  <c r="AF202" i="4"/>
  <c r="S202" i="4"/>
  <c r="AB202" i="4"/>
  <c r="P202" i="4"/>
  <c r="T202" i="4"/>
  <c r="M202" i="4"/>
  <c r="V202" i="4"/>
  <c r="AR202" i="4"/>
  <c r="AL202" i="4"/>
  <c r="AP202" i="4"/>
  <c r="AJ202" i="4"/>
  <c r="AM202" i="4"/>
  <c r="AQ202" i="4"/>
  <c r="AK202" i="4"/>
  <c r="AG201" i="4"/>
  <c r="AF201" i="4"/>
  <c r="V201" i="4"/>
  <c r="AB201" i="4"/>
  <c r="P201" i="4"/>
  <c r="M201" i="4"/>
  <c r="S201" i="4"/>
  <c r="T201" i="4"/>
  <c r="AP201" i="4"/>
  <c r="AM201" i="4"/>
  <c r="AR201" i="4"/>
  <c r="AL201" i="4"/>
  <c r="AJ201" i="4"/>
  <c r="AK201" i="4"/>
  <c r="AQ201" i="4"/>
  <c r="AG200" i="4"/>
  <c r="AF200" i="4"/>
  <c r="T200" i="4"/>
  <c r="S200" i="4"/>
  <c r="V200" i="4"/>
  <c r="P200" i="4"/>
  <c r="AB200" i="4"/>
  <c r="AJ200" i="4"/>
  <c r="AP200" i="4"/>
  <c r="AR200" i="4"/>
  <c r="AM200" i="4"/>
  <c r="AQ200" i="4"/>
  <c r="AK200" i="4"/>
  <c r="AL200" i="4"/>
  <c r="AG199" i="4"/>
  <c r="AF199" i="4"/>
  <c r="V199" i="4"/>
  <c r="AB199" i="4"/>
  <c r="S199" i="4"/>
  <c r="T199" i="4"/>
  <c r="P199" i="4"/>
  <c r="AK199" i="4"/>
  <c r="AP199" i="4"/>
  <c r="AQ199" i="4"/>
  <c r="AL199" i="4"/>
  <c r="AM199" i="4"/>
  <c r="AJ199" i="4"/>
  <c r="AR199" i="4"/>
  <c r="AG198" i="4"/>
  <c r="AF198" i="4"/>
  <c r="S198" i="4"/>
  <c r="P198" i="4"/>
  <c r="T198" i="4"/>
  <c r="AB198" i="4"/>
  <c r="V198" i="4"/>
  <c r="AK198" i="4"/>
  <c r="AM198" i="4"/>
  <c r="AQ198" i="4"/>
  <c r="AL198" i="4"/>
  <c r="AP198" i="4"/>
  <c r="AR198" i="4"/>
  <c r="AJ198" i="4"/>
  <c r="AG197" i="4"/>
  <c r="AF197" i="4"/>
  <c r="T197" i="4"/>
  <c r="AB197" i="4"/>
  <c r="S197" i="4"/>
  <c r="V197" i="4"/>
  <c r="AP197" i="4"/>
  <c r="AJ197" i="4"/>
  <c r="AQ197" i="4"/>
  <c r="AR197" i="4"/>
  <c r="AL197" i="4"/>
  <c r="AK197" i="4"/>
  <c r="AM197" i="4"/>
  <c r="AF196" i="4"/>
  <c r="AG196" i="4"/>
  <c r="V196" i="4"/>
  <c r="M196" i="4"/>
  <c r="P196" i="4"/>
  <c r="S196" i="4"/>
  <c r="T196" i="4"/>
  <c r="AB196" i="4"/>
  <c r="AM196" i="4"/>
  <c r="AR196" i="4"/>
  <c r="AL196" i="4"/>
  <c r="AJ196" i="4"/>
  <c r="AK196" i="4"/>
  <c r="AP196" i="4"/>
  <c r="AQ196" i="4"/>
  <c r="AF195" i="4"/>
  <c r="AG195" i="4"/>
  <c r="S195" i="4"/>
  <c r="T195" i="4"/>
  <c r="V195" i="4"/>
  <c r="AB195" i="4"/>
  <c r="P195" i="4"/>
  <c r="AR195" i="4"/>
  <c r="AK195" i="4"/>
  <c r="AP195" i="4"/>
  <c r="AL195" i="4"/>
  <c r="AJ195" i="4"/>
  <c r="AM195" i="4"/>
  <c r="AQ195" i="4"/>
  <c r="AG194" i="4"/>
  <c r="AF194" i="4"/>
  <c r="V194" i="4"/>
  <c r="M194" i="4"/>
  <c r="S194" i="4"/>
  <c r="P194" i="4"/>
  <c r="AB194" i="4"/>
  <c r="T194" i="4"/>
  <c r="AJ194" i="4"/>
  <c r="AL194" i="4"/>
  <c r="AM194" i="4"/>
  <c r="AQ194" i="4"/>
  <c r="AR194" i="4"/>
  <c r="AP194" i="4"/>
  <c r="AK194" i="4"/>
  <c r="AF193" i="4"/>
  <c r="AG193" i="4"/>
  <c r="S193" i="4"/>
  <c r="T193" i="4"/>
  <c r="AB193" i="4"/>
  <c r="V193" i="4"/>
  <c r="P193" i="4"/>
  <c r="M193" i="4"/>
  <c r="AM193" i="4"/>
  <c r="AL193" i="4"/>
  <c r="AR193" i="4"/>
  <c r="AP193" i="4"/>
  <c r="AJ193" i="4"/>
  <c r="AQ193" i="4"/>
  <c r="AK193" i="4"/>
  <c r="AG192" i="4"/>
  <c r="AF192" i="4"/>
  <c r="T192" i="4"/>
  <c r="AB192" i="4"/>
  <c r="P192" i="4"/>
  <c r="M192" i="4"/>
  <c r="V192" i="4"/>
  <c r="S192" i="4"/>
  <c r="AP192" i="4"/>
  <c r="AQ192" i="4"/>
  <c r="AR192" i="4"/>
  <c r="AL192" i="4"/>
  <c r="AJ192" i="4"/>
  <c r="AM192" i="4"/>
  <c r="AK192" i="4"/>
  <c r="AG191" i="4"/>
  <c r="AF191" i="4"/>
  <c r="AB191" i="4"/>
  <c r="V191" i="4"/>
  <c r="P191" i="4"/>
  <c r="T191" i="4"/>
  <c r="AK191" i="4"/>
  <c r="AM191" i="4"/>
  <c r="AQ191" i="4"/>
  <c r="AL191" i="4"/>
  <c r="AJ191" i="4"/>
  <c r="AR191" i="4"/>
  <c r="AP191" i="4"/>
  <c r="AF190" i="4"/>
  <c r="AG190" i="4"/>
  <c r="T190" i="4"/>
  <c r="AB190" i="4"/>
  <c r="P190" i="4"/>
  <c r="V190" i="4"/>
  <c r="S190" i="4"/>
  <c r="AP190" i="4"/>
  <c r="AQ190" i="4"/>
  <c r="AM190" i="4"/>
  <c r="AR190" i="4"/>
  <c r="AJ190" i="4"/>
  <c r="AK190" i="4"/>
  <c r="AL190" i="4"/>
  <c r="AF189" i="4"/>
  <c r="AG189" i="4"/>
  <c r="T189" i="4"/>
  <c r="P189" i="4"/>
  <c r="S189" i="4"/>
  <c r="AB189" i="4"/>
  <c r="V189" i="4"/>
  <c r="AR189" i="4"/>
  <c r="AQ189" i="4"/>
  <c r="AP189" i="4"/>
  <c r="AL189" i="4"/>
  <c r="AJ189" i="4"/>
  <c r="AM189" i="4"/>
  <c r="AK189" i="4"/>
  <c r="AG188" i="4"/>
  <c r="AF188" i="4"/>
  <c r="T188" i="4"/>
  <c r="AB188" i="4"/>
  <c r="V188" i="4"/>
  <c r="P188" i="4"/>
  <c r="S188" i="4"/>
  <c r="AJ188" i="4"/>
  <c r="AK188" i="4"/>
  <c r="AM188" i="4"/>
  <c r="AP188" i="4"/>
  <c r="AQ188" i="4"/>
  <c r="AL188" i="4"/>
  <c r="AR188" i="4"/>
  <c r="AF187" i="4"/>
  <c r="AG187" i="4"/>
  <c r="AB187" i="4"/>
  <c r="S187" i="4"/>
  <c r="T187" i="4"/>
  <c r="P187" i="4"/>
  <c r="V187" i="4"/>
  <c r="AJ187" i="4"/>
  <c r="AK187" i="4"/>
  <c r="AM187" i="4"/>
  <c r="AP187" i="4"/>
  <c r="AQ187" i="4"/>
  <c r="AR187" i="4"/>
  <c r="AL187" i="4"/>
  <c r="AG186" i="4"/>
  <c r="AF186" i="4"/>
  <c r="V186" i="4"/>
  <c r="P186" i="4"/>
  <c r="T186" i="4"/>
  <c r="M186" i="4"/>
  <c r="AB186" i="4"/>
  <c r="S186" i="4"/>
  <c r="AR186" i="4"/>
  <c r="AK186" i="4"/>
  <c r="AM186" i="4"/>
  <c r="AL186" i="4"/>
  <c r="AJ186" i="4"/>
  <c r="AP186" i="4"/>
  <c r="AQ186" i="4"/>
  <c r="AF185" i="4"/>
  <c r="AG185" i="4"/>
  <c r="T185" i="4"/>
  <c r="V185" i="4"/>
  <c r="S185" i="4"/>
  <c r="AB185" i="4"/>
  <c r="M185" i="4"/>
  <c r="P185" i="4"/>
  <c r="AK185" i="4"/>
  <c r="AR185" i="4"/>
  <c r="AL185" i="4"/>
  <c r="AQ185" i="4"/>
  <c r="AP185" i="4"/>
  <c r="AM185" i="4"/>
  <c r="AJ185" i="4"/>
  <c r="AF184" i="4"/>
  <c r="AG184" i="4"/>
  <c r="P184" i="4"/>
  <c r="AB184" i="4"/>
  <c r="S184" i="4"/>
  <c r="V184" i="4"/>
  <c r="T184" i="4"/>
  <c r="AM184" i="4"/>
  <c r="AR184" i="4"/>
  <c r="AP184" i="4"/>
  <c r="AK184" i="4"/>
  <c r="AQ184" i="4"/>
  <c r="AJ184" i="4"/>
  <c r="AL184" i="4"/>
  <c r="AG183" i="4"/>
  <c r="AF183" i="4"/>
  <c r="T183" i="4"/>
  <c r="AB183" i="4"/>
  <c r="S183" i="4"/>
  <c r="P183" i="4"/>
  <c r="V183" i="4"/>
  <c r="AP183" i="4"/>
  <c r="AJ183" i="4"/>
  <c r="AL183" i="4"/>
  <c r="AK183" i="4"/>
  <c r="AM183" i="4"/>
  <c r="AQ183" i="4"/>
  <c r="AR183" i="4"/>
  <c r="AG182" i="4"/>
  <c r="AF182" i="4"/>
  <c r="S182" i="4"/>
  <c r="V182" i="4"/>
  <c r="P182" i="4"/>
  <c r="AB182" i="4"/>
  <c r="T182" i="4"/>
  <c r="AQ182" i="4"/>
  <c r="AK182" i="4"/>
  <c r="AM182" i="4"/>
  <c r="AR182" i="4"/>
  <c r="AJ182" i="4"/>
  <c r="AP182" i="4"/>
  <c r="AL182" i="4"/>
  <c r="AG181" i="4"/>
  <c r="AF181" i="4"/>
  <c r="S181" i="4"/>
  <c r="V181" i="4"/>
  <c r="T181" i="4"/>
  <c r="P181" i="4"/>
  <c r="AB181" i="4"/>
  <c r="AK181" i="4"/>
  <c r="AL181" i="4"/>
  <c r="AM181" i="4"/>
  <c r="AP181" i="4"/>
  <c r="AR181" i="4"/>
  <c r="AQ181" i="4"/>
  <c r="AJ181" i="4"/>
  <c r="AF180" i="4"/>
  <c r="AG180" i="4"/>
  <c r="T180" i="4"/>
  <c r="AB180" i="4"/>
  <c r="M180" i="4"/>
  <c r="P180" i="4"/>
  <c r="S180" i="4"/>
  <c r="V180" i="4"/>
  <c r="AQ180" i="4"/>
  <c r="AM180" i="4"/>
  <c r="AJ180" i="4"/>
  <c r="AK180" i="4"/>
  <c r="AR180" i="4"/>
  <c r="AP180" i="4"/>
  <c r="AL180" i="4"/>
  <c r="AG179" i="4"/>
  <c r="AF179" i="4"/>
  <c r="P179" i="4"/>
  <c r="S179" i="4"/>
  <c r="AB179" i="4"/>
  <c r="T179" i="4"/>
  <c r="V179" i="4"/>
  <c r="AK179" i="4"/>
  <c r="AM179" i="4"/>
  <c r="AJ179" i="4"/>
  <c r="AQ179" i="4"/>
  <c r="AL179" i="4"/>
  <c r="AP179" i="4"/>
  <c r="AR179" i="4"/>
  <c r="AG178" i="4"/>
  <c r="AF178" i="4"/>
  <c r="T178" i="4"/>
  <c r="AB178" i="4"/>
  <c r="P178" i="4"/>
  <c r="M178" i="4"/>
  <c r="V178" i="4"/>
  <c r="S178" i="4"/>
  <c r="AM178" i="4"/>
  <c r="AR178" i="4"/>
  <c r="AQ178" i="4"/>
  <c r="AP178" i="4"/>
  <c r="AL178" i="4"/>
  <c r="AJ178" i="4"/>
  <c r="AK178" i="4"/>
  <c r="AF177" i="4"/>
  <c r="AG177" i="4"/>
  <c r="M177" i="4"/>
  <c r="P177" i="4"/>
  <c r="V177" i="4"/>
  <c r="S177" i="4"/>
  <c r="AB177" i="4"/>
  <c r="T177" i="4"/>
  <c r="AR177" i="4"/>
  <c r="AQ177" i="4"/>
  <c r="AP177" i="4"/>
  <c r="AL177" i="4"/>
  <c r="AJ177" i="4"/>
  <c r="AM177" i="4"/>
  <c r="AK177" i="4"/>
  <c r="AG176" i="4"/>
  <c r="AF176" i="4"/>
  <c r="S176" i="4"/>
  <c r="AB176" i="4"/>
  <c r="V176" i="4"/>
  <c r="T176" i="4"/>
  <c r="AK176" i="4"/>
  <c r="AR176" i="4"/>
  <c r="AL176" i="4"/>
  <c r="AP176" i="4"/>
  <c r="AM176" i="4"/>
  <c r="AJ176" i="4"/>
  <c r="AQ176" i="4"/>
  <c r="AG175" i="4"/>
  <c r="AF175" i="4"/>
  <c r="M175" i="4"/>
  <c r="T175" i="4"/>
  <c r="AB175" i="4"/>
  <c r="S175" i="4"/>
  <c r="P175" i="4"/>
  <c r="V175" i="4"/>
  <c r="AM175" i="4"/>
  <c r="AQ175" i="4"/>
  <c r="AK175" i="4"/>
  <c r="AL175" i="4"/>
  <c r="AP175" i="4"/>
  <c r="AJ175" i="4"/>
  <c r="AR175" i="4"/>
  <c r="AG174" i="4"/>
  <c r="AF174" i="4"/>
  <c r="T174" i="4"/>
  <c r="M174" i="4"/>
  <c r="V174" i="4"/>
  <c r="S174" i="4"/>
  <c r="AB174" i="4"/>
  <c r="P174" i="4"/>
  <c r="AJ174" i="4"/>
  <c r="AL174" i="4"/>
  <c r="AK174" i="4"/>
  <c r="AM174" i="4"/>
  <c r="AP174" i="4"/>
  <c r="AR174" i="4"/>
  <c r="AQ174" i="4"/>
  <c r="AF173" i="4"/>
  <c r="AG173" i="4"/>
  <c r="T173" i="4"/>
  <c r="P173" i="4"/>
  <c r="S173" i="4"/>
  <c r="AB173" i="4"/>
  <c r="V173" i="4"/>
  <c r="AJ173" i="4"/>
  <c r="AQ173" i="4"/>
  <c r="AP173" i="4"/>
  <c r="AK173" i="4"/>
  <c r="AL173" i="4"/>
  <c r="AM173" i="4"/>
  <c r="AR173" i="4"/>
  <c r="AG172" i="4"/>
  <c r="AF172" i="4"/>
  <c r="P172" i="4"/>
  <c r="M172" i="4"/>
  <c r="T172" i="4"/>
  <c r="AB172" i="4"/>
  <c r="S172" i="4"/>
  <c r="V172" i="4"/>
  <c r="AM172" i="4"/>
  <c r="AJ172" i="4"/>
  <c r="AL172" i="4"/>
  <c r="AP172" i="4"/>
  <c r="AQ172" i="4"/>
  <c r="AK172" i="4"/>
  <c r="AR172" i="4"/>
  <c r="AF171" i="4"/>
  <c r="AG171" i="4"/>
  <c r="V171" i="4"/>
  <c r="P171" i="4"/>
  <c r="S171" i="4"/>
  <c r="T171" i="4"/>
  <c r="AB171" i="4"/>
  <c r="AR171" i="4"/>
  <c r="AL171" i="4"/>
  <c r="AK171" i="4"/>
  <c r="AM171" i="4"/>
  <c r="AP171" i="4"/>
  <c r="AJ171" i="4"/>
  <c r="AQ171" i="4"/>
  <c r="AF170" i="4"/>
  <c r="AG170" i="4"/>
  <c r="S170" i="4"/>
  <c r="V170" i="4"/>
  <c r="T170" i="4"/>
  <c r="AB170" i="4"/>
  <c r="P170" i="4"/>
  <c r="AM170" i="4"/>
  <c r="AL170" i="4"/>
  <c r="AK170" i="4"/>
  <c r="AQ170" i="4"/>
  <c r="AP170" i="4"/>
  <c r="AJ170" i="4"/>
  <c r="AR170" i="4"/>
  <c r="AF169" i="4"/>
  <c r="AG169" i="4"/>
  <c r="S169" i="4"/>
  <c r="T169" i="4"/>
  <c r="M169" i="4"/>
  <c r="P169" i="4"/>
  <c r="AB169" i="4"/>
  <c r="V169" i="4"/>
  <c r="AJ169" i="4"/>
  <c r="AL169" i="4"/>
  <c r="AP169" i="4"/>
  <c r="AQ169" i="4"/>
  <c r="AM169" i="4"/>
  <c r="AK169" i="4"/>
  <c r="AR169" i="4"/>
  <c r="AG168" i="4"/>
  <c r="AF168" i="4"/>
  <c r="P168" i="4"/>
  <c r="V168" i="4"/>
  <c r="AB168" i="4"/>
  <c r="T168" i="4"/>
  <c r="S168" i="4"/>
  <c r="AL168" i="4"/>
  <c r="AR168" i="4"/>
  <c r="AP168" i="4"/>
  <c r="AM168" i="4"/>
  <c r="AK168" i="4"/>
  <c r="AJ168" i="4"/>
  <c r="AQ168" i="4"/>
  <c r="AF167" i="4"/>
  <c r="AG167" i="4"/>
  <c r="S167" i="4"/>
  <c r="AB167" i="4"/>
  <c r="V167" i="4"/>
  <c r="T167" i="4"/>
  <c r="M167" i="4"/>
  <c r="P167" i="4"/>
  <c r="AK167" i="4"/>
  <c r="AQ167" i="4"/>
  <c r="AP167" i="4"/>
  <c r="AR167" i="4"/>
  <c r="AJ167" i="4"/>
  <c r="AL167" i="4"/>
  <c r="AM167" i="4"/>
  <c r="AF166" i="4"/>
  <c r="AG166" i="4"/>
  <c r="AB166" i="4"/>
  <c r="P166" i="4"/>
  <c r="V166" i="4"/>
  <c r="T166" i="4"/>
  <c r="M166" i="4"/>
  <c r="S166" i="4"/>
  <c r="AJ166" i="4"/>
  <c r="AP166" i="4"/>
  <c r="AL166" i="4"/>
  <c r="AQ166" i="4"/>
  <c r="AM166" i="4"/>
  <c r="AK166" i="4"/>
  <c r="AR166" i="4"/>
  <c r="AF165" i="4"/>
  <c r="AG165" i="4"/>
  <c r="M165" i="4"/>
  <c r="P165" i="4"/>
  <c r="S165" i="4"/>
  <c r="AB165" i="4"/>
  <c r="V165" i="4"/>
  <c r="T165" i="4"/>
  <c r="AJ165" i="4"/>
  <c r="AK165" i="4"/>
  <c r="AL165" i="4"/>
  <c r="AM165" i="4"/>
  <c r="AP165" i="4"/>
  <c r="AQ165" i="4"/>
  <c r="AR165" i="4"/>
  <c r="AG164" i="4"/>
  <c r="AF164" i="4"/>
  <c r="AB164" i="4"/>
  <c r="T164" i="4"/>
  <c r="V164" i="4"/>
  <c r="P164" i="4"/>
  <c r="M164" i="4"/>
  <c r="S164" i="4"/>
  <c r="AR164" i="4"/>
  <c r="AK164" i="4"/>
  <c r="AL164" i="4"/>
  <c r="AJ164" i="4"/>
  <c r="AP164" i="4"/>
  <c r="AQ164" i="4"/>
  <c r="AM164" i="4"/>
  <c r="AG163" i="4"/>
  <c r="AF163" i="4"/>
  <c r="V163" i="4"/>
  <c r="P163" i="4"/>
  <c r="T163" i="4"/>
  <c r="M163" i="4"/>
  <c r="S163" i="4"/>
  <c r="AB163" i="4"/>
  <c r="AP163" i="4"/>
  <c r="AQ163" i="4"/>
  <c r="AL163" i="4"/>
  <c r="AJ163" i="4"/>
  <c r="AK163" i="4"/>
  <c r="AM163" i="4"/>
  <c r="AR163" i="4"/>
  <c r="AF162" i="4"/>
  <c r="AG162" i="4"/>
  <c r="AB162" i="4"/>
  <c r="S162" i="4"/>
  <c r="V162" i="4"/>
  <c r="M162" i="4"/>
  <c r="P162" i="4"/>
  <c r="T162" i="4"/>
  <c r="AM162" i="4"/>
  <c r="AJ162" i="4"/>
  <c r="AL162" i="4"/>
  <c r="AK162" i="4"/>
  <c r="AQ162" i="4"/>
  <c r="AR162" i="4"/>
  <c r="AP162" i="4"/>
  <c r="AG161" i="4"/>
  <c r="AF161" i="4"/>
  <c r="V161" i="4"/>
  <c r="S161" i="4"/>
  <c r="P161" i="4"/>
  <c r="T161" i="4"/>
  <c r="AB161" i="4"/>
  <c r="AM161" i="4"/>
  <c r="AK161" i="4"/>
  <c r="AL161" i="4"/>
  <c r="AP161" i="4"/>
  <c r="AR161" i="4"/>
  <c r="AJ161" i="4"/>
  <c r="AQ161" i="4"/>
  <c r="AF160" i="4"/>
  <c r="AG160" i="4"/>
  <c r="M160" i="4"/>
  <c r="S160" i="4"/>
  <c r="P160" i="4"/>
  <c r="T160" i="4"/>
  <c r="V160" i="4"/>
  <c r="AB160" i="4"/>
  <c r="AR160" i="4"/>
  <c r="AJ160" i="4"/>
  <c r="AQ160" i="4"/>
  <c r="AP160" i="4"/>
  <c r="AM160" i="4"/>
  <c r="AL160" i="4"/>
  <c r="AK160" i="4"/>
  <c r="AG159" i="4"/>
  <c r="AF159" i="4"/>
  <c r="AB159" i="4"/>
  <c r="T159" i="4"/>
  <c r="V159" i="4"/>
  <c r="P159" i="4"/>
  <c r="M159" i="4"/>
  <c r="S159" i="4"/>
  <c r="AJ159" i="4"/>
  <c r="AP159" i="4"/>
  <c r="AQ159" i="4"/>
  <c r="AK159" i="4"/>
  <c r="AM159" i="4"/>
  <c r="AL159" i="4"/>
  <c r="AR159" i="4"/>
  <c r="AF158" i="4"/>
  <c r="AG158" i="4"/>
  <c r="AB158" i="4"/>
  <c r="V158" i="4"/>
  <c r="M158" i="4"/>
  <c r="T158" i="4"/>
  <c r="P158" i="4"/>
  <c r="S158" i="4"/>
  <c r="AQ158" i="4"/>
  <c r="AJ158" i="4"/>
  <c r="AM158" i="4"/>
  <c r="AP158" i="4"/>
  <c r="AR158" i="4"/>
  <c r="AL158" i="4"/>
  <c r="AK158" i="4"/>
  <c r="AG157" i="4"/>
  <c r="AF157" i="4"/>
  <c r="M157" i="4"/>
  <c r="T157" i="4"/>
  <c r="AB157" i="4"/>
  <c r="P157" i="4"/>
  <c r="V157" i="4"/>
  <c r="S157" i="4"/>
  <c r="AR157" i="4"/>
  <c r="AP157" i="4"/>
  <c r="AL157" i="4"/>
  <c r="AK157" i="4"/>
  <c r="AQ157" i="4"/>
  <c r="AJ157" i="4"/>
  <c r="AM157" i="4"/>
  <c r="AG156" i="4"/>
  <c r="AF156" i="4"/>
  <c r="AB156" i="4"/>
  <c r="S156" i="4"/>
  <c r="T156" i="4"/>
  <c r="M156" i="4"/>
  <c r="P156" i="4"/>
  <c r="V156" i="4"/>
  <c r="AL156" i="4"/>
  <c r="AJ156" i="4"/>
  <c r="AK156" i="4"/>
  <c r="AR156" i="4"/>
  <c r="AM156" i="4"/>
  <c r="AP156" i="4"/>
  <c r="AQ156" i="4"/>
  <c r="AF155" i="4"/>
  <c r="AG155" i="4"/>
  <c r="P155" i="4"/>
  <c r="V155" i="4"/>
  <c r="T155" i="4"/>
  <c r="S155" i="4"/>
  <c r="AB155" i="4"/>
  <c r="AK155" i="4"/>
  <c r="AJ155" i="4"/>
  <c r="AM155" i="4"/>
  <c r="AP155" i="4"/>
  <c r="AQ155" i="4"/>
  <c r="AR155" i="4"/>
  <c r="AL155" i="4"/>
  <c r="AG154" i="4"/>
  <c r="AF154" i="4"/>
  <c r="S154" i="4"/>
  <c r="AB154" i="4"/>
  <c r="V154" i="4"/>
  <c r="P154" i="4"/>
  <c r="M154" i="4"/>
  <c r="T154" i="4"/>
  <c r="AQ154" i="4"/>
  <c r="AL154" i="4"/>
  <c r="AM154" i="4"/>
  <c r="AK154" i="4"/>
  <c r="AP154" i="4"/>
  <c r="AR154" i="4"/>
  <c r="AJ154" i="4"/>
  <c r="AF153" i="4"/>
  <c r="AG153" i="4"/>
  <c r="P153" i="4"/>
  <c r="T153" i="4"/>
  <c r="V153" i="4"/>
  <c r="AB153" i="4"/>
  <c r="S153" i="4"/>
  <c r="AM153" i="4"/>
  <c r="AQ153" i="4"/>
  <c r="AR153" i="4"/>
  <c r="AK153" i="4"/>
  <c r="AP153" i="4"/>
  <c r="AL153" i="4"/>
  <c r="AJ153" i="4"/>
  <c r="AF152" i="4"/>
  <c r="AG152" i="4"/>
  <c r="T152" i="4"/>
  <c r="AB152" i="4"/>
  <c r="V152" i="4"/>
  <c r="S152" i="4"/>
  <c r="P152" i="4"/>
  <c r="M152" i="4"/>
  <c r="AM152" i="4"/>
  <c r="AR152" i="4"/>
  <c r="AK152" i="4"/>
  <c r="AP152" i="4"/>
  <c r="AJ152" i="4"/>
  <c r="AL152" i="4"/>
  <c r="AQ152" i="4"/>
  <c r="AG151" i="4"/>
  <c r="AF151" i="4"/>
  <c r="T151" i="4"/>
  <c r="V151" i="4"/>
  <c r="AB151" i="4"/>
  <c r="S151" i="4"/>
  <c r="M151" i="4"/>
  <c r="P151" i="4"/>
  <c r="AR151" i="4"/>
  <c r="AK151" i="4"/>
  <c r="AM151" i="4"/>
  <c r="AL151" i="4"/>
  <c r="AQ151" i="4"/>
  <c r="AP151" i="4"/>
  <c r="AJ151" i="4"/>
  <c r="AG150" i="4"/>
  <c r="AF150" i="4"/>
  <c r="V150" i="4"/>
  <c r="T150" i="4"/>
  <c r="S150" i="4"/>
  <c r="AB150" i="4"/>
  <c r="P150" i="4"/>
  <c r="AJ150" i="4"/>
  <c r="AR150" i="4"/>
  <c r="AP150" i="4"/>
  <c r="AK150" i="4"/>
  <c r="AQ150" i="4"/>
  <c r="AL150" i="4"/>
  <c r="AM150" i="4"/>
  <c r="AG149" i="4"/>
  <c r="AF149" i="4"/>
  <c r="P149" i="4"/>
  <c r="AB149" i="4"/>
  <c r="S149" i="4"/>
  <c r="V149" i="4"/>
  <c r="T149" i="4"/>
  <c r="AR149" i="4"/>
  <c r="AM149" i="4"/>
  <c r="AJ149" i="4"/>
  <c r="AL149" i="4"/>
  <c r="AQ149" i="4"/>
  <c r="AP149" i="4"/>
  <c r="AK149" i="4"/>
  <c r="AF148" i="4"/>
  <c r="AG148" i="4"/>
  <c r="V148" i="4"/>
  <c r="S148" i="4"/>
  <c r="AB148" i="4"/>
  <c r="T148" i="4"/>
  <c r="P148" i="4"/>
  <c r="AQ148" i="4"/>
  <c r="AM148" i="4"/>
  <c r="AK148" i="4"/>
  <c r="AR148" i="4"/>
  <c r="AP148" i="4"/>
  <c r="AL148" i="4"/>
  <c r="AJ148" i="4"/>
  <c r="AF147" i="4"/>
  <c r="AG147" i="4"/>
  <c r="S147" i="4"/>
  <c r="AB147" i="4"/>
  <c r="V147" i="4"/>
  <c r="T147" i="4"/>
  <c r="P147" i="4"/>
  <c r="AR147" i="4"/>
  <c r="AQ147" i="4"/>
  <c r="AP147" i="4"/>
  <c r="AJ147" i="4"/>
  <c r="AM147" i="4"/>
  <c r="AL147" i="4"/>
  <c r="AK147" i="4"/>
  <c r="AG146" i="4"/>
  <c r="AF146" i="4"/>
  <c r="T146" i="4"/>
  <c r="P146" i="4"/>
  <c r="M146" i="4"/>
  <c r="AB146" i="4"/>
  <c r="S146" i="4"/>
  <c r="V146" i="4"/>
  <c r="AK146" i="4"/>
  <c r="AM146" i="4"/>
  <c r="AJ146" i="4"/>
  <c r="AL146" i="4"/>
  <c r="AP146" i="4"/>
  <c r="AQ146" i="4"/>
  <c r="AR146" i="4"/>
  <c r="AF145" i="4"/>
  <c r="AG145" i="4"/>
  <c r="S145" i="4"/>
  <c r="AB145" i="4"/>
  <c r="V145" i="4"/>
  <c r="T145" i="4"/>
  <c r="P145" i="4"/>
  <c r="AK145" i="4"/>
  <c r="AM145" i="4"/>
  <c r="AJ145" i="4"/>
  <c r="AL145" i="4"/>
  <c r="AP145" i="4"/>
  <c r="AQ145" i="4"/>
  <c r="AR145" i="4"/>
  <c r="AF144" i="4"/>
  <c r="AG144" i="4"/>
  <c r="T144" i="4"/>
  <c r="P144" i="4"/>
  <c r="AB144" i="4"/>
  <c r="S144" i="4"/>
  <c r="V144" i="4"/>
  <c r="AR144" i="4"/>
  <c r="AP144" i="4"/>
  <c r="AL144" i="4"/>
  <c r="AQ144" i="4"/>
  <c r="AK144" i="4"/>
  <c r="AM144" i="4"/>
  <c r="AJ144" i="4"/>
  <c r="AG143" i="4"/>
  <c r="AF143" i="4"/>
  <c r="M143" i="4"/>
  <c r="T143" i="4"/>
  <c r="V143" i="4"/>
  <c r="AB143" i="4"/>
  <c r="S143" i="4"/>
  <c r="P143" i="4"/>
  <c r="AR143" i="4"/>
  <c r="AJ143" i="4"/>
  <c r="AP143" i="4"/>
  <c r="AM143" i="4"/>
  <c r="AL143" i="4"/>
  <c r="AK143" i="4"/>
  <c r="AQ143" i="4"/>
  <c r="AG142" i="4"/>
  <c r="AF142" i="4"/>
  <c r="T142" i="4"/>
  <c r="S142" i="4"/>
  <c r="AB142" i="4"/>
  <c r="P142" i="4"/>
  <c r="V142" i="4"/>
  <c r="M142" i="4"/>
  <c r="AL142" i="4"/>
  <c r="AM142" i="4"/>
  <c r="AP142" i="4"/>
  <c r="AJ142" i="4"/>
  <c r="AQ142" i="4"/>
  <c r="AK142" i="4"/>
  <c r="AR142" i="4"/>
  <c r="AG141" i="4"/>
  <c r="AF141" i="4"/>
  <c r="T141" i="4"/>
  <c r="M141" i="4"/>
  <c r="S141" i="4"/>
  <c r="P141" i="4"/>
  <c r="AB141" i="4"/>
  <c r="V141" i="4"/>
  <c r="AR141" i="4"/>
  <c r="AP141" i="4"/>
  <c r="AM141" i="4"/>
  <c r="AK141" i="4"/>
  <c r="AJ141" i="4"/>
  <c r="AQ141" i="4"/>
  <c r="AL141" i="4"/>
  <c r="AG140" i="4"/>
  <c r="AF140" i="4"/>
  <c r="T140" i="4"/>
  <c r="P140" i="4"/>
  <c r="AB140" i="4"/>
  <c r="M140" i="4"/>
  <c r="V140" i="4"/>
  <c r="S140" i="4"/>
  <c r="AP140" i="4"/>
  <c r="AL140" i="4"/>
  <c r="AQ140" i="4"/>
  <c r="AJ140" i="4"/>
  <c r="AM140" i="4"/>
  <c r="AR140" i="4"/>
  <c r="AK140" i="4"/>
  <c r="AG139" i="4"/>
  <c r="AF139" i="4"/>
  <c r="S139" i="4"/>
  <c r="T139" i="4"/>
  <c r="P139" i="4"/>
  <c r="AB139" i="4"/>
  <c r="V139" i="4"/>
  <c r="AR139" i="4"/>
  <c r="AM139" i="4"/>
  <c r="AK139" i="4"/>
  <c r="AP139" i="4"/>
  <c r="AJ139" i="4"/>
  <c r="AQ139" i="4"/>
  <c r="AL139" i="4"/>
  <c r="AF138" i="4"/>
  <c r="AG138" i="4"/>
  <c r="S138" i="4"/>
  <c r="AB138" i="4"/>
  <c r="V138" i="4"/>
  <c r="P138" i="4"/>
  <c r="T138" i="4"/>
  <c r="AK138" i="4"/>
  <c r="AJ138" i="4"/>
  <c r="AP138" i="4"/>
  <c r="AM138" i="4"/>
  <c r="AQ138" i="4"/>
  <c r="AL138" i="4"/>
  <c r="AR138" i="4"/>
  <c r="AG137" i="4"/>
  <c r="AF137" i="4"/>
  <c r="AB137" i="4"/>
  <c r="V137" i="4"/>
  <c r="P137" i="4"/>
  <c r="T137" i="4"/>
  <c r="S137" i="4"/>
  <c r="AK137" i="4"/>
  <c r="AM137" i="4"/>
  <c r="AR137" i="4"/>
  <c r="AP137" i="4"/>
  <c r="AL137" i="4"/>
  <c r="AJ137" i="4"/>
  <c r="AQ137" i="4"/>
  <c r="AG136" i="4"/>
  <c r="AF136" i="4"/>
  <c r="T136" i="4"/>
  <c r="M136" i="4"/>
  <c r="AB136" i="4"/>
  <c r="V136" i="4"/>
  <c r="S136" i="4"/>
  <c r="P136" i="4"/>
  <c r="AM136" i="4"/>
  <c r="AJ136" i="4"/>
  <c r="AK136" i="4"/>
  <c r="AL136" i="4"/>
  <c r="AP136" i="4"/>
  <c r="AQ136" i="4"/>
  <c r="AR136" i="4"/>
  <c r="AF135" i="4"/>
  <c r="AG135" i="4"/>
  <c r="S135" i="4"/>
  <c r="T135" i="4"/>
  <c r="AB135" i="4"/>
  <c r="V135" i="4"/>
  <c r="P135" i="4"/>
  <c r="AK135" i="4"/>
  <c r="AR135" i="4"/>
  <c r="AJ135" i="4"/>
  <c r="AM135" i="4"/>
  <c r="AL135" i="4"/>
  <c r="AP135" i="4"/>
  <c r="AQ135" i="4"/>
  <c r="AG134" i="4"/>
  <c r="AF134" i="4"/>
  <c r="T134" i="4"/>
  <c r="P134" i="4"/>
  <c r="S134" i="4"/>
  <c r="M134" i="4"/>
  <c r="V134" i="4"/>
  <c r="AB134" i="4"/>
  <c r="AJ134" i="4"/>
  <c r="AL134" i="4"/>
  <c r="AQ134" i="4"/>
  <c r="AR134" i="4"/>
  <c r="AK134" i="4"/>
  <c r="AM134" i="4"/>
  <c r="AP134" i="4"/>
  <c r="AF133" i="4"/>
  <c r="AG133" i="4"/>
  <c r="S133" i="4"/>
  <c r="P133" i="4"/>
  <c r="AB133" i="4"/>
  <c r="M133" i="4"/>
  <c r="T133" i="4"/>
  <c r="V133" i="4"/>
  <c r="AP133" i="4"/>
  <c r="AL133" i="4"/>
  <c r="AQ133" i="4"/>
  <c r="AM133" i="4"/>
  <c r="AK133" i="4"/>
  <c r="AR133" i="4"/>
  <c r="AJ133" i="4"/>
  <c r="AG132" i="4"/>
  <c r="AF132" i="4"/>
  <c r="AB132" i="4"/>
  <c r="P132" i="4"/>
  <c r="M132" i="4"/>
  <c r="S132" i="4"/>
  <c r="T132" i="4"/>
  <c r="V132" i="4"/>
  <c r="AJ132" i="4"/>
  <c r="AK132" i="4"/>
  <c r="AQ132" i="4"/>
  <c r="AM132" i="4"/>
  <c r="AP132" i="4"/>
  <c r="AL132" i="4"/>
  <c r="AR132" i="4"/>
  <c r="AG131" i="4"/>
  <c r="AF131" i="4"/>
  <c r="P131" i="4"/>
  <c r="AB131" i="4"/>
  <c r="S131" i="4"/>
  <c r="T131" i="4"/>
  <c r="V131" i="4"/>
  <c r="AL131" i="4"/>
  <c r="AR131" i="4"/>
  <c r="AP131" i="4"/>
  <c r="AJ131" i="4"/>
  <c r="AM131" i="4"/>
  <c r="AQ131" i="4"/>
  <c r="AK131" i="4"/>
  <c r="AF130" i="4"/>
  <c r="AG130" i="4"/>
  <c r="S130" i="4"/>
  <c r="AB130" i="4"/>
  <c r="P130" i="4"/>
  <c r="V130" i="4"/>
  <c r="T130" i="4"/>
  <c r="AL130" i="4"/>
  <c r="AK130" i="4"/>
  <c r="AJ130" i="4"/>
  <c r="AM130" i="4"/>
  <c r="AQ130" i="4"/>
  <c r="AR130" i="4"/>
  <c r="AP130" i="4"/>
  <c r="AG129" i="4"/>
  <c r="AF129" i="4"/>
  <c r="S129" i="4"/>
  <c r="AB129" i="4"/>
  <c r="V129" i="4"/>
  <c r="P129" i="4"/>
  <c r="T129" i="4"/>
  <c r="AR129" i="4"/>
  <c r="AJ129" i="4"/>
  <c r="AM129" i="4"/>
  <c r="AQ129" i="4"/>
  <c r="AP129" i="4"/>
  <c r="AL129" i="4"/>
  <c r="AK129" i="4"/>
  <c r="AF128" i="4"/>
  <c r="AG128" i="4"/>
  <c r="V128" i="4"/>
  <c r="S128" i="4"/>
  <c r="AB128" i="4"/>
  <c r="T128" i="4"/>
  <c r="AJ128" i="4"/>
  <c r="AQ128" i="4"/>
  <c r="AL128" i="4"/>
  <c r="AR128" i="4"/>
  <c r="AP128" i="4"/>
  <c r="AM128" i="4"/>
  <c r="AK128" i="4"/>
  <c r="AG127" i="4"/>
  <c r="AF127" i="4"/>
  <c r="V127" i="4"/>
  <c r="S127" i="4"/>
  <c r="M127" i="4"/>
  <c r="T127" i="4"/>
  <c r="P127" i="4"/>
  <c r="AB127" i="4"/>
  <c r="AR127" i="4"/>
  <c r="AM127" i="4"/>
  <c r="AQ127" i="4"/>
  <c r="AP127" i="4"/>
  <c r="AL127" i="4"/>
  <c r="AJ127" i="4"/>
  <c r="AK127" i="4"/>
  <c r="AG126" i="4"/>
  <c r="AF126" i="4"/>
  <c r="AB126" i="4"/>
  <c r="P126" i="4"/>
  <c r="V126" i="4"/>
  <c r="T126" i="4"/>
  <c r="M126" i="4"/>
  <c r="S126" i="4"/>
  <c r="AP126" i="4"/>
  <c r="AJ126" i="4"/>
  <c r="AM126" i="4"/>
  <c r="AK126" i="4"/>
  <c r="AL126" i="4"/>
  <c r="AQ126" i="4"/>
  <c r="AR126" i="4"/>
  <c r="AG125" i="4"/>
  <c r="AF125" i="4"/>
  <c r="V125" i="4"/>
  <c r="AB125" i="4"/>
  <c r="T125" i="4"/>
  <c r="P125" i="4"/>
  <c r="AP125" i="4"/>
  <c r="AJ125" i="4"/>
  <c r="AM125" i="4"/>
  <c r="AL125" i="4"/>
  <c r="AQ125" i="4"/>
  <c r="AK125" i="4"/>
  <c r="AR125" i="4"/>
  <c r="AF124" i="4"/>
  <c r="AG124" i="4"/>
  <c r="S124" i="4"/>
  <c r="T124" i="4"/>
  <c r="P124" i="4"/>
  <c r="V124" i="4"/>
  <c r="AB124" i="4"/>
  <c r="AP124" i="4"/>
  <c r="AL124" i="4"/>
  <c r="AM124" i="4"/>
  <c r="AR124" i="4"/>
  <c r="AJ124" i="4"/>
  <c r="AQ124" i="4"/>
  <c r="AK124" i="4"/>
  <c r="AF123" i="4"/>
  <c r="AG123" i="4"/>
  <c r="S123" i="4"/>
  <c r="M123" i="4"/>
  <c r="V123" i="4"/>
  <c r="P123" i="4"/>
  <c r="AB123" i="4"/>
  <c r="T123" i="4"/>
  <c r="AR123" i="4"/>
  <c r="AL123" i="4"/>
  <c r="AJ123" i="4"/>
  <c r="AK123" i="4"/>
  <c r="AM123" i="4"/>
  <c r="AP123" i="4"/>
  <c r="AQ123" i="4"/>
  <c r="AF122" i="4"/>
  <c r="AG122" i="4"/>
  <c r="T122" i="4"/>
  <c r="P122" i="4"/>
  <c r="V122" i="4"/>
  <c r="M122" i="4"/>
  <c r="S122" i="4"/>
  <c r="AB122" i="4"/>
  <c r="AJ122" i="4"/>
  <c r="AR122" i="4"/>
  <c r="AP122" i="4"/>
  <c r="AK122" i="4"/>
  <c r="AM122" i="4"/>
  <c r="AQ122" i="4"/>
  <c r="AL122" i="4"/>
  <c r="AF121" i="4"/>
  <c r="AG121" i="4"/>
  <c r="S121" i="4"/>
  <c r="AB121" i="4"/>
  <c r="V121" i="4"/>
  <c r="P121" i="4"/>
  <c r="T121" i="4"/>
  <c r="AJ121" i="4"/>
  <c r="AL121" i="4"/>
  <c r="AQ121" i="4"/>
  <c r="AP121" i="4"/>
  <c r="AM121" i="4"/>
  <c r="AK121" i="4"/>
  <c r="AR121" i="4"/>
  <c r="AG120" i="4"/>
  <c r="AF120" i="4"/>
  <c r="AB120" i="4"/>
  <c r="S120" i="4"/>
  <c r="V120" i="4"/>
  <c r="P120" i="4"/>
  <c r="T120" i="4"/>
  <c r="M120" i="4"/>
  <c r="AR120" i="4"/>
  <c r="AM120" i="4"/>
  <c r="AQ120" i="4"/>
  <c r="AP120" i="4"/>
  <c r="AL120" i="4"/>
  <c r="AJ120" i="4"/>
  <c r="AK120" i="4"/>
  <c r="AF119" i="4"/>
  <c r="AG119" i="4"/>
  <c r="AB119" i="4"/>
  <c r="M119" i="4"/>
  <c r="P119" i="4"/>
  <c r="V119" i="4"/>
  <c r="S119" i="4"/>
  <c r="T119" i="4"/>
  <c r="AQ119" i="4"/>
  <c r="AJ119" i="4"/>
  <c r="AR119" i="4"/>
  <c r="AP119" i="4"/>
  <c r="AK119" i="4"/>
  <c r="AL119" i="4"/>
  <c r="AM119" i="4"/>
  <c r="AF118" i="4"/>
  <c r="AG118" i="4"/>
  <c r="V118" i="4"/>
  <c r="P118" i="4"/>
  <c r="S118" i="4"/>
  <c r="T118" i="4"/>
  <c r="AB118" i="4"/>
  <c r="AL118" i="4"/>
  <c r="AQ118" i="4"/>
  <c r="AJ118" i="4"/>
  <c r="AK118" i="4"/>
  <c r="AP118" i="4"/>
  <c r="AM118" i="4"/>
  <c r="AR118" i="4"/>
  <c r="AF117" i="4"/>
  <c r="AG117" i="4"/>
  <c r="V117" i="4"/>
  <c r="P117" i="4"/>
  <c r="T117" i="4"/>
  <c r="AB117" i="4"/>
  <c r="S117" i="4"/>
  <c r="M117" i="4"/>
  <c r="AK117" i="4"/>
  <c r="AJ117" i="4"/>
  <c r="AM117" i="4"/>
  <c r="AP117" i="4"/>
  <c r="AR117" i="4"/>
  <c r="AL117" i="4"/>
  <c r="AQ117" i="4"/>
  <c r="AF116" i="4"/>
  <c r="AG116" i="4"/>
  <c r="AB116" i="4"/>
  <c r="S116" i="4"/>
  <c r="T116" i="4"/>
  <c r="V116" i="4"/>
  <c r="P116" i="4"/>
  <c r="M116" i="4"/>
  <c r="AM116" i="4"/>
  <c r="AR116" i="4"/>
  <c r="AQ116" i="4"/>
  <c r="AP116" i="4"/>
  <c r="AL116" i="4"/>
  <c r="AK116" i="4"/>
  <c r="AJ116" i="4"/>
  <c r="AF115" i="4"/>
  <c r="AG115" i="4"/>
  <c r="AB115" i="4"/>
  <c r="T115" i="4"/>
  <c r="P115" i="4"/>
  <c r="M115" i="4"/>
  <c r="S115" i="4"/>
  <c r="V115" i="4"/>
  <c r="AJ115" i="4"/>
  <c r="AK115" i="4"/>
  <c r="AM115" i="4"/>
  <c r="AP115" i="4"/>
  <c r="AR115" i="4"/>
  <c r="AQ115" i="4"/>
  <c r="AL115" i="4"/>
  <c r="AG114" i="4"/>
  <c r="AF114" i="4"/>
  <c r="V114" i="4"/>
  <c r="AB114" i="4"/>
  <c r="S114" i="4"/>
  <c r="P114" i="4"/>
  <c r="T114" i="4"/>
  <c r="AK114" i="4"/>
  <c r="AQ114" i="4"/>
  <c r="AR114" i="4"/>
  <c r="AP114" i="4"/>
  <c r="AM114" i="4"/>
  <c r="AL114" i="4"/>
  <c r="AJ114" i="4"/>
  <c r="AF113" i="4"/>
  <c r="AG113" i="4"/>
  <c r="T113" i="4"/>
  <c r="P113" i="4"/>
  <c r="AB113" i="4"/>
  <c r="V113" i="4"/>
  <c r="S113" i="4"/>
  <c r="AK113" i="4"/>
  <c r="AQ113" i="4"/>
  <c r="AP113" i="4"/>
  <c r="AM113" i="4"/>
  <c r="AJ113" i="4"/>
  <c r="AR113" i="4"/>
  <c r="AL113" i="4"/>
  <c r="AG112" i="4"/>
  <c r="AF112" i="4"/>
  <c r="T112" i="4"/>
  <c r="P112" i="4"/>
  <c r="V112" i="4"/>
  <c r="S112" i="4"/>
  <c r="M112" i="4"/>
  <c r="AB112" i="4"/>
  <c r="AJ112" i="4"/>
  <c r="AK112" i="4"/>
  <c r="AL112" i="4"/>
  <c r="AM112" i="4"/>
  <c r="AP112" i="4"/>
  <c r="AQ112" i="4"/>
  <c r="AR112" i="4"/>
  <c r="AG111" i="4"/>
  <c r="AF111" i="4"/>
  <c r="M111" i="4"/>
  <c r="AB111" i="4"/>
  <c r="S111" i="4"/>
  <c r="P111" i="4"/>
  <c r="V111" i="4"/>
  <c r="T111" i="4"/>
  <c r="AL111" i="4"/>
  <c r="AP111" i="4"/>
  <c r="AM111" i="4"/>
  <c r="AK111" i="4"/>
  <c r="AQ111" i="4"/>
  <c r="AR111" i="4"/>
  <c r="AJ111" i="4"/>
  <c r="AF110" i="4"/>
  <c r="AG110" i="4"/>
  <c r="P110" i="4"/>
  <c r="T110" i="4"/>
  <c r="V110" i="4"/>
  <c r="S110" i="4"/>
  <c r="M110" i="4"/>
  <c r="AB110" i="4"/>
  <c r="AK110" i="4"/>
  <c r="AM110" i="4"/>
  <c r="AQ110" i="4"/>
  <c r="AL110" i="4"/>
  <c r="AP110" i="4"/>
  <c r="AR110" i="4"/>
  <c r="AJ110" i="4"/>
  <c r="AG109" i="4"/>
  <c r="AF109" i="4"/>
  <c r="AB109" i="4"/>
  <c r="T109" i="4"/>
  <c r="S109" i="4"/>
  <c r="P109" i="4"/>
  <c r="M109" i="4"/>
  <c r="V109" i="4"/>
  <c r="AG108" i="4"/>
  <c r="AF108" i="4"/>
  <c r="AB108" i="4"/>
  <c r="M108" i="4"/>
  <c r="P108" i="4"/>
  <c r="S108" i="4"/>
  <c r="T108" i="4"/>
  <c r="V108" i="4"/>
  <c r="AJ108" i="4"/>
  <c r="AK108" i="4"/>
  <c r="AL108" i="4"/>
  <c r="AM108" i="4"/>
  <c r="AP108" i="4"/>
  <c r="AQ108" i="4"/>
  <c r="AR108" i="4"/>
  <c r="AF107" i="4"/>
  <c r="AG107" i="4"/>
  <c r="M107" i="4"/>
  <c r="AB107" i="4"/>
  <c r="T107" i="4"/>
  <c r="S107" i="4"/>
  <c r="P107" i="4"/>
  <c r="V107" i="4"/>
  <c r="AP107" i="4"/>
  <c r="AM107" i="4"/>
  <c r="AJ107" i="4"/>
  <c r="AK107" i="4"/>
  <c r="AL107" i="4"/>
  <c r="AQ107" i="4"/>
  <c r="AR107" i="4"/>
  <c r="AG106" i="4"/>
  <c r="AF106" i="4"/>
  <c r="AB106" i="4"/>
  <c r="M106" i="4"/>
  <c r="P106" i="4"/>
  <c r="S106" i="4"/>
  <c r="T106" i="4"/>
  <c r="V106" i="4"/>
  <c r="AJ106" i="4"/>
  <c r="AL106" i="4"/>
  <c r="AM106" i="4"/>
  <c r="AP106" i="4"/>
  <c r="AQ106" i="4"/>
  <c r="AR106" i="4"/>
  <c r="AK106" i="4"/>
  <c r="AG105" i="4"/>
  <c r="AF105" i="4"/>
  <c r="AB105" i="4"/>
  <c r="M105" i="4"/>
  <c r="V105" i="4"/>
  <c r="T105" i="4"/>
  <c r="S105" i="4"/>
  <c r="P105" i="4"/>
  <c r="AQ105" i="4"/>
  <c r="AP105" i="4"/>
  <c r="AM105" i="4"/>
  <c r="AL105" i="4"/>
  <c r="AK105" i="4"/>
  <c r="AJ105" i="4"/>
  <c r="AR105" i="4"/>
  <c r="AG104" i="4"/>
  <c r="AF104" i="4"/>
  <c r="V104" i="4"/>
  <c r="M104" i="4"/>
  <c r="AB104" i="4"/>
  <c r="P104" i="4"/>
  <c r="S104" i="4"/>
  <c r="T104" i="4"/>
  <c r="AR104" i="4"/>
  <c r="AQ104" i="4"/>
  <c r="AP104" i="4"/>
  <c r="AM104" i="4"/>
  <c r="AL104" i="4"/>
  <c r="AK104" i="4"/>
  <c r="AJ104" i="4"/>
  <c r="AF103" i="4"/>
  <c r="AG103" i="4"/>
  <c r="M103" i="4"/>
  <c r="AB103" i="4"/>
  <c r="V103" i="4"/>
  <c r="T103" i="4"/>
  <c r="S103" i="4"/>
  <c r="P103" i="4"/>
  <c r="AP103" i="4"/>
  <c r="AM103" i="4"/>
  <c r="AL103" i="4"/>
  <c r="AQ103" i="4"/>
  <c r="AK103" i="4"/>
  <c r="AJ103" i="4"/>
  <c r="AR103" i="4"/>
  <c r="AF102" i="4"/>
  <c r="AG102" i="4"/>
  <c r="AB102" i="4"/>
  <c r="V102" i="4"/>
  <c r="T102" i="4"/>
  <c r="S102" i="4"/>
  <c r="P102" i="4"/>
  <c r="M102" i="4"/>
  <c r="AP102" i="4"/>
  <c r="AR102" i="4"/>
  <c r="AQ102" i="4"/>
  <c r="AM102" i="4"/>
  <c r="AL102" i="4"/>
  <c r="AK102" i="4"/>
  <c r="AJ102" i="4"/>
  <c r="AG101" i="4"/>
  <c r="AF101" i="4"/>
  <c r="V101" i="4"/>
  <c r="T101" i="4"/>
  <c r="AB101" i="4"/>
  <c r="S101" i="4"/>
  <c r="P101" i="4"/>
  <c r="M101" i="4"/>
  <c r="AR101" i="4"/>
  <c r="AQ101" i="4"/>
  <c r="AP101" i="4"/>
  <c r="AM101" i="4"/>
  <c r="AL101" i="4"/>
  <c r="AK101" i="4"/>
  <c r="AJ101" i="4"/>
  <c r="AG100" i="4"/>
  <c r="AF100" i="4"/>
  <c r="S100" i="4"/>
  <c r="P100" i="4"/>
  <c r="M100" i="4"/>
  <c r="AB100" i="4"/>
  <c r="V100" i="4"/>
  <c r="T100" i="4"/>
  <c r="AQ100" i="4"/>
  <c r="AJ100" i="4"/>
  <c r="AK100" i="4"/>
  <c r="AL100" i="4"/>
  <c r="AM100" i="4"/>
  <c r="AP100" i="4"/>
  <c r="AR100" i="4"/>
  <c r="AG99" i="4"/>
  <c r="AF99" i="4"/>
  <c r="AB99" i="4"/>
  <c r="V99" i="4"/>
  <c r="T99" i="4"/>
  <c r="S99" i="4"/>
  <c r="P99" i="4"/>
  <c r="M99" i="4"/>
  <c r="AP99" i="4"/>
  <c r="AJ99" i="4"/>
  <c r="AK99" i="4"/>
  <c r="AL99" i="4"/>
  <c r="AM99" i="4"/>
  <c r="AR99" i="4"/>
  <c r="AQ99" i="4"/>
  <c r="AF98" i="4"/>
  <c r="AG98" i="4"/>
  <c r="M98" i="4"/>
  <c r="P98" i="4"/>
  <c r="S98" i="4"/>
  <c r="T98" i="4"/>
  <c r="V98" i="4"/>
  <c r="AB98" i="4"/>
  <c r="AQ98" i="4"/>
  <c r="AR98" i="4"/>
  <c r="AP98" i="4"/>
  <c r="AM98" i="4"/>
  <c r="AL98" i="4"/>
  <c r="AK98" i="4"/>
  <c r="AJ98" i="4"/>
  <c r="AG97" i="4"/>
  <c r="AF97" i="4"/>
  <c r="AB97" i="4"/>
  <c r="M97" i="4"/>
  <c r="P97" i="4"/>
  <c r="S97" i="4"/>
  <c r="T97" i="4"/>
  <c r="V97" i="4"/>
  <c r="AR97" i="4"/>
  <c r="AQ97" i="4"/>
  <c r="AP97" i="4"/>
  <c r="AM97" i="4"/>
  <c r="AL97" i="4"/>
  <c r="AK97" i="4"/>
  <c r="AJ97" i="4"/>
  <c r="AF96" i="4"/>
  <c r="AG96" i="4"/>
  <c r="AB96" i="4"/>
  <c r="V96" i="4"/>
  <c r="T96" i="4"/>
  <c r="S96" i="4"/>
  <c r="P96" i="4"/>
  <c r="M96" i="4"/>
  <c r="AR96" i="4"/>
  <c r="AQ96" i="4"/>
  <c r="AP96" i="4"/>
  <c r="AM96" i="4"/>
  <c r="AL96" i="4"/>
  <c r="AK96" i="4"/>
  <c r="AJ96" i="4"/>
  <c r="AG95" i="4"/>
  <c r="AF95" i="4"/>
  <c r="M95" i="4"/>
  <c r="AB95" i="4"/>
  <c r="V95" i="4"/>
  <c r="T95" i="4"/>
  <c r="S95" i="4"/>
  <c r="P95" i="4"/>
  <c r="AP95" i="4"/>
  <c r="AM95" i="4"/>
  <c r="AL95" i="4"/>
  <c r="AK95" i="4"/>
  <c r="AJ95" i="4"/>
  <c r="AQ95" i="4"/>
  <c r="AR95" i="4"/>
  <c r="AF94" i="4"/>
  <c r="AG94" i="4"/>
  <c r="M94" i="4"/>
  <c r="AB94" i="4"/>
  <c r="P94" i="4"/>
  <c r="S94" i="4"/>
  <c r="T94" i="4"/>
  <c r="V94" i="4"/>
  <c r="AJ94" i="4"/>
  <c r="AK94" i="4"/>
  <c r="AM94" i="4"/>
  <c r="AR94" i="4"/>
  <c r="AQ94" i="4"/>
  <c r="AP94" i="4"/>
  <c r="AL94" i="4"/>
  <c r="AF93" i="4"/>
  <c r="AG93" i="4"/>
  <c r="S93" i="4"/>
  <c r="T93" i="4"/>
  <c r="V93" i="4"/>
  <c r="AB93" i="4"/>
  <c r="M93" i="4"/>
  <c r="P93" i="4"/>
  <c r="AR93" i="4"/>
  <c r="AJ93" i="4"/>
  <c r="AK93" i="4"/>
  <c r="AL93" i="4"/>
  <c r="AM93" i="4"/>
  <c r="AP93" i="4"/>
  <c r="AQ93" i="4"/>
  <c r="AF92" i="4"/>
  <c r="AG92" i="4"/>
  <c r="P92" i="4"/>
  <c r="M92" i="4"/>
  <c r="S92" i="4"/>
  <c r="T92" i="4"/>
  <c r="V92" i="4"/>
  <c r="AB92" i="4"/>
  <c r="AR92" i="4"/>
  <c r="AQ92" i="4"/>
  <c r="AP92" i="4"/>
  <c r="AM92" i="4"/>
  <c r="AL92" i="4"/>
  <c r="AK92" i="4"/>
  <c r="AJ92" i="4"/>
  <c r="AF91" i="4"/>
  <c r="AG91" i="4"/>
  <c r="P91" i="4"/>
  <c r="V91" i="4"/>
  <c r="T91" i="4"/>
  <c r="AB91" i="4"/>
  <c r="M91" i="4"/>
  <c r="S91" i="4"/>
  <c r="AR91" i="4"/>
  <c r="AJ91" i="4"/>
  <c r="AK91" i="4"/>
  <c r="AQ91" i="4"/>
  <c r="AP91" i="4"/>
  <c r="AM91" i="4"/>
  <c r="AL91" i="4"/>
  <c r="AG90" i="4"/>
  <c r="AF90" i="4"/>
  <c r="V90" i="4"/>
  <c r="T90" i="4"/>
  <c r="S90" i="4"/>
  <c r="P90" i="4"/>
  <c r="M90" i="4"/>
  <c r="AB90" i="4"/>
  <c r="AR90" i="4"/>
  <c r="AQ90" i="4"/>
  <c r="AP90" i="4"/>
  <c r="AM90" i="4"/>
  <c r="AL90" i="4"/>
  <c r="AK90" i="4"/>
  <c r="AJ90" i="4"/>
  <c r="AF89" i="4"/>
  <c r="AG89" i="4"/>
  <c r="M89" i="4"/>
  <c r="P89" i="4"/>
  <c r="S89" i="4"/>
  <c r="T89" i="4"/>
  <c r="V89" i="4"/>
  <c r="AB89" i="4"/>
  <c r="AJ89" i="4"/>
  <c r="AK89" i="4"/>
  <c r="AR89" i="4"/>
  <c r="AL89" i="4"/>
  <c r="AM89" i="4"/>
  <c r="AP89" i="4"/>
  <c r="AQ89" i="4"/>
  <c r="AF88" i="4"/>
  <c r="AG88" i="4"/>
  <c r="S88" i="4"/>
  <c r="P88" i="4"/>
  <c r="AB88" i="4"/>
  <c r="V88" i="4"/>
  <c r="T88" i="4"/>
  <c r="M88" i="4"/>
  <c r="AR88" i="4"/>
  <c r="AQ88" i="4"/>
  <c r="AP88" i="4"/>
  <c r="AM88" i="4"/>
  <c r="AL88" i="4"/>
  <c r="AK88" i="4"/>
  <c r="AJ88" i="4"/>
  <c r="AF87" i="4"/>
  <c r="AG87" i="4"/>
  <c r="P87" i="4"/>
  <c r="S87" i="4"/>
  <c r="M87" i="4"/>
  <c r="AB87" i="4"/>
  <c r="T87" i="4"/>
  <c r="V87" i="4"/>
  <c r="AJ87" i="4"/>
  <c r="AK87" i="4"/>
  <c r="AL87" i="4"/>
  <c r="AM87" i="4"/>
  <c r="AP87" i="4"/>
  <c r="AQ87" i="4"/>
  <c r="AR87" i="4"/>
  <c r="AF86" i="4"/>
  <c r="AG86" i="4"/>
  <c r="AB86" i="4"/>
  <c r="V86" i="4"/>
  <c r="T86" i="4"/>
  <c r="S86" i="4"/>
  <c r="P86" i="4"/>
  <c r="M86" i="4"/>
  <c r="AR86" i="4"/>
  <c r="AJ86" i="4"/>
  <c r="AK86" i="4"/>
  <c r="AL86" i="4"/>
  <c r="AM86" i="4"/>
  <c r="AP86" i="4"/>
  <c r="AQ86" i="4"/>
  <c r="AF85" i="4"/>
  <c r="AG85" i="4"/>
  <c r="M85" i="4"/>
  <c r="AB85" i="4"/>
  <c r="P85" i="4"/>
  <c r="S85" i="4"/>
  <c r="T85" i="4"/>
  <c r="V85" i="4"/>
  <c r="AP85" i="4"/>
  <c r="AM85" i="4"/>
  <c r="AR85" i="4"/>
  <c r="AL85" i="4"/>
  <c r="AK85" i="4"/>
  <c r="AJ85" i="4"/>
  <c r="AQ85" i="4"/>
  <c r="AF84" i="4"/>
  <c r="AG84" i="4"/>
  <c r="S84" i="4"/>
  <c r="T84" i="4"/>
  <c r="V84" i="4"/>
  <c r="AB84" i="4"/>
  <c r="M84" i="4"/>
  <c r="P84" i="4"/>
  <c r="AQ84" i="4"/>
  <c r="AP84" i="4"/>
  <c r="AM84" i="4"/>
  <c r="AL84" i="4"/>
  <c r="AK84" i="4"/>
  <c r="AJ84" i="4"/>
  <c r="AR84" i="4"/>
  <c r="AF83" i="4"/>
  <c r="AG83" i="4"/>
  <c r="AB83" i="4"/>
  <c r="M83" i="4"/>
  <c r="P83" i="4"/>
  <c r="S83" i="4"/>
  <c r="T83" i="4"/>
  <c r="V83" i="4"/>
  <c r="AJ83" i="4"/>
  <c r="AR83" i="4"/>
  <c r="AQ83" i="4"/>
  <c r="AP83" i="4"/>
  <c r="AM83" i="4"/>
  <c r="AL83" i="4"/>
  <c r="AK83" i="4"/>
  <c r="AF82" i="4"/>
  <c r="AG82" i="4"/>
  <c r="M82" i="4"/>
  <c r="P82" i="4"/>
  <c r="S82" i="4"/>
  <c r="T82" i="4"/>
  <c r="V82" i="4"/>
  <c r="AB82" i="4"/>
  <c r="AQ82" i="4"/>
  <c r="AR82" i="4"/>
  <c r="AM82" i="4"/>
  <c r="AL82" i="4"/>
  <c r="AK82" i="4"/>
  <c r="AJ82" i="4"/>
  <c r="AP82" i="4"/>
  <c r="AF81" i="4"/>
  <c r="AG81" i="4"/>
  <c r="AB81" i="4"/>
  <c r="M81" i="4"/>
  <c r="P81" i="4"/>
  <c r="S81" i="4"/>
  <c r="T81" i="4"/>
  <c r="V81" i="4"/>
  <c r="AR81" i="4"/>
  <c r="AQ81" i="4"/>
  <c r="AP81" i="4"/>
  <c r="AM81" i="4"/>
  <c r="AL81" i="4"/>
  <c r="AK81" i="4"/>
  <c r="AJ81" i="4"/>
  <c r="AF80" i="4"/>
  <c r="AG80" i="4"/>
  <c r="AB80" i="4"/>
  <c r="M80" i="4"/>
  <c r="P80" i="4"/>
  <c r="S80" i="4"/>
  <c r="T80" i="4"/>
  <c r="V80" i="4"/>
  <c r="AR80" i="4"/>
  <c r="AK80" i="4"/>
  <c r="AL80" i="4"/>
  <c r="AQ80" i="4"/>
  <c r="AM80" i="4"/>
  <c r="AJ80" i="4"/>
  <c r="AP80" i="4"/>
  <c r="AF79" i="4"/>
  <c r="AG79" i="4"/>
  <c r="M79" i="4"/>
  <c r="P79" i="4"/>
  <c r="S79" i="4"/>
  <c r="T79" i="4"/>
  <c r="V79" i="4"/>
  <c r="AB79" i="4"/>
  <c r="AR79" i="4"/>
  <c r="AJ79" i="4"/>
  <c r="AK79" i="4"/>
  <c r="AL79" i="4"/>
  <c r="AM79" i="4"/>
  <c r="AP79" i="4"/>
  <c r="AQ79" i="4"/>
  <c r="AF78" i="4"/>
  <c r="AG78" i="4"/>
  <c r="M78" i="4"/>
  <c r="AB78" i="4"/>
  <c r="V78" i="4"/>
  <c r="T78" i="4"/>
  <c r="S78" i="4"/>
  <c r="P78" i="4"/>
  <c r="AQ78" i="4"/>
  <c r="AJ78" i="4"/>
  <c r="AK78" i="4"/>
  <c r="AL78" i="4"/>
  <c r="AM78" i="4"/>
  <c r="AR78" i="4"/>
  <c r="AP78" i="4"/>
  <c r="AF77" i="4"/>
  <c r="AG77" i="4"/>
  <c r="M77" i="4"/>
  <c r="AB77" i="4"/>
  <c r="V77" i="4"/>
  <c r="T77" i="4"/>
  <c r="S77" i="4"/>
  <c r="P77" i="4"/>
  <c r="AK77" i="4"/>
  <c r="AL77" i="4"/>
  <c r="AM77" i="4"/>
  <c r="AP77" i="4"/>
  <c r="AQ77" i="4"/>
  <c r="AR77" i="4"/>
  <c r="AJ77" i="4"/>
  <c r="AG76" i="4"/>
  <c r="AF76" i="4"/>
  <c r="M76" i="4"/>
  <c r="P76" i="4"/>
  <c r="AB76" i="4"/>
  <c r="T76" i="4"/>
  <c r="V76" i="4"/>
  <c r="S76" i="4"/>
  <c r="AK76" i="4"/>
  <c r="AR76" i="4"/>
  <c r="AQ76" i="4"/>
  <c r="AP76" i="4"/>
  <c r="AM76" i="4"/>
  <c r="AL76" i="4"/>
  <c r="AJ76" i="4"/>
  <c r="AG75" i="4"/>
  <c r="AF75" i="4"/>
  <c r="M75" i="4"/>
  <c r="AB75" i="4"/>
  <c r="V75" i="4"/>
  <c r="T75" i="4"/>
  <c r="S75" i="4"/>
  <c r="P75" i="4"/>
  <c r="AJ75" i="4"/>
  <c r="AR75" i="4"/>
  <c r="AK75" i="4"/>
  <c r="AL75" i="4"/>
  <c r="AM75" i="4"/>
  <c r="AP75" i="4"/>
  <c r="AQ75" i="4"/>
  <c r="AG74" i="4"/>
  <c r="AF74" i="4"/>
  <c r="M74" i="4"/>
  <c r="P74" i="4"/>
  <c r="S74" i="4"/>
  <c r="T74" i="4"/>
  <c r="V74" i="4"/>
  <c r="AB74" i="4"/>
  <c r="AR74" i="4"/>
  <c r="AJ74" i="4"/>
  <c r="AK74" i="4"/>
  <c r="AL74" i="4"/>
  <c r="AM74" i="4"/>
  <c r="AQ74" i="4"/>
  <c r="AP74" i="4"/>
  <c r="AF73" i="4"/>
  <c r="AG73" i="4"/>
  <c r="V73" i="4"/>
  <c r="M73" i="4"/>
  <c r="P73" i="4"/>
  <c r="S73" i="4"/>
  <c r="T73" i="4"/>
  <c r="AB73" i="4"/>
  <c r="AR73" i="4"/>
  <c r="AQ73" i="4"/>
  <c r="AP73" i="4"/>
  <c r="AM73" i="4"/>
  <c r="AL73" i="4"/>
  <c r="AK73" i="4"/>
  <c r="AJ73" i="4"/>
  <c r="AF72" i="4"/>
  <c r="AG72" i="4"/>
  <c r="AB72" i="4"/>
  <c r="M72" i="4"/>
  <c r="P72" i="4"/>
  <c r="S72" i="4"/>
  <c r="T72" i="4"/>
  <c r="V72" i="4"/>
  <c r="AM72" i="4"/>
  <c r="AR72" i="4"/>
  <c r="AQ72" i="4"/>
  <c r="AP72" i="4"/>
  <c r="AL72" i="4"/>
  <c r="AK72" i="4"/>
  <c r="AJ72" i="4"/>
  <c r="AG71" i="4"/>
  <c r="AF71" i="4"/>
  <c r="S71" i="4"/>
  <c r="P71" i="4"/>
  <c r="M71" i="4"/>
  <c r="T71" i="4"/>
  <c r="V71" i="4"/>
  <c r="AB71" i="4"/>
  <c r="AK71" i="4"/>
  <c r="AJ71" i="4"/>
  <c r="AL71" i="4"/>
  <c r="AM71" i="4"/>
  <c r="AP71" i="4"/>
  <c r="AQ71" i="4"/>
  <c r="AR71" i="4"/>
  <c r="AF70" i="4"/>
  <c r="AG70" i="4"/>
  <c r="AB70" i="4"/>
  <c r="M70" i="4"/>
  <c r="P70" i="4"/>
  <c r="S70" i="4"/>
  <c r="T70" i="4"/>
  <c r="V70" i="4"/>
  <c r="AP70" i="4"/>
  <c r="AQ70" i="4"/>
  <c r="AM70" i="4"/>
  <c r="AJ70" i="4"/>
  <c r="AK70" i="4"/>
  <c r="AR70" i="4"/>
  <c r="AL70" i="4"/>
  <c r="AF69" i="4"/>
  <c r="AG69" i="4"/>
  <c r="AB69" i="4"/>
  <c r="M69" i="4"/>
  <c r="V69" i="4"/>
  <c r="T69" i="4"/>
  <c r="S69" i="4"/>
  <c r="P69" i="4"/>
  <c r="AJ69" i="4"/>
  <c r="AK69" i="4"/>
  <c r="AL69" i="4"/>
  <c r="AP69" i="4"/>
  <c r="AQ69" i="4"/>
  <c r="AR69" i="4"/>
  <c r="AM69" i="4"/>
  <c r="AF68" i="4"/>
  <c r="AG68" i="4"/>
  <c r="T68" i="4"/>
  <c r="P68" i="4"/>
  <c r="S68" i="4"/>
  <c r="M68" i="4"/>
  <c r="AB68" i="4"/>
  <c r="V68" i="4"/>
  <c r="AL68" i="4"/>
  <c r="AJ68" i="4"/>
  <c r="AK68" i="4"/>
  <c r="AM68" i="4"/>
  <c r="AP68" i="4"/>
  <c r="AQ68" i="4"/>
  <c r="AR68" i="4"/>
  <c r="AG67" i="4"/>
  <c r="AF67" i="4"/>
  <c r="M67" i="4"/>
  <c r="P67" i="4"/>
  <c r="T67" i="4"/>
  <c r="S67" i="4"/>
  <c r="AB67" i="4"/>
  <c r="V67" i="4"/>
  <c r="AL67" i="4"/>
  <c r="AM67" i="4"/>
  <c r="AP67" i="4"/>
  <c r="AQ67" i="4"/>
  <c r="AR67" i="4"/>
  <c r="AJ67" i="4"/>
  <c r="AK67" i="4"/>
  <c r="AG66" i="4"/>
  <c r="AF66" i="4"/>
  <c r="AB66" i="4"/>
  <c r="V66" i="4"/>
  <c r="T66" i="4"/>
  <c r="S66" i="4"/>
  <c r="P66" i="4"/>
  <c r="M66" i="4"/>
  <c r="AL66" i="4"/>
  <c r="AK66" i="4"/>
  <c r="AJ66" i="4"/>
  <c r="AP66" i="4"/>
  <c r="AQ66" i="4"/>
  <c r="AR66" i="4"/>
  <c r="AM66" i="4"/>
  <c r="AG65" i="4"/>
  <c r="AF65" i="4"/>
  <c r="M65" i="4"/>
  <c r="AB65" i="4"/>
  <c r="V65" i="4"/>
  <c r="T65" i="4"/>
  <c r="S65" i="4"/>
  <c r="P65" i="4"/>
  <c r="AP65" i="4"/>
  <c r="AM65" i="4"/>
  <c r="AL65" i="4"/>
  <c r="AK65" i="4"/>
  <c r="AJ65" i="4"/>
  <c r="AQ65" i="4"/>
  <c r="AR65" i="4"/>
  <c r="AG64" i="4"/>
  <c r="AF64" i="4"/>
  <c r="AB64" i="4"/>
  <c r="V64" i="4"/>
  <c r="T64" i="4"/>
  <c r="S64" i="4"/>
  <c r="P64" i="4"/>
  <c r="M64" i="4"/>
  <c r="AP64" i="4"/>
  <c r="AM64" i="4"/>
  <c r="AL64" i="4"/>
  <c r="AK64" i="4"/>
  <c r="AJ64" i="4"/>
  <c r="AQ64" i="4"/>
  <c r="AR64" i="4"/>
  <c r="AF63" i="4"/>
  <c r="AG63" i="4"/>
  <c r="T63" i="4"/>
  <c r="P63" i="4"/>
  <c r="S63" i="4"/>
  <c r="M63" i="4"/>
  <c r="AB63" i="4"/>
  <c r="V63" i="4"/>
  <c r="AQ63" i="4"/>
  <c r="AJ63" i="4"/>
  <c r="AK63" i="4"/>
  <c r="AL63" i="4"/>
  <c r="AM63" i="4"/>
  <c r="AP63" i="4"/>
  <c r="AR63" i="4"/>
  <c r="AF62" i="4"/>
  <c r="AG62" i="4"/>
  <c r="T62" i="4"/>
  <c r="P62" i="4"/>
  <c r="S62" i="4"/>
  <c r="M62" i="4"/>
  <c r="AB62" i="4"/>
  <c r="V62" i="4"/>
  <c r="AQ62" i="4"/>
  <c r="AJ62" i="4"/>
  <c r="AK62" i="4"/>
  <c r="AL62" i="4"/>
  <c r="AM62" i="4"/>
  <c r="AP62" i="4"/>
  <c r="AR62" i="4"/>
  <c r="AF61" i="4"/>
  <c r="AG61" i="4"/>
  <c r="T61" i="4"/>
  <c r="M61" i="4"/>
  <c r="P61" i="4"/>
  <c r="S61" i="4"/>
  <c r="AB61" i="4"/>
  <c r="V61" i="4"/>
  <c r="AR61" i="4"/>
  <c r="AJ61" i="4"/>
  <c r="AK61" i="4"/>
  <c r="AL61" i="4"/>
  <c r="AM61" i="4"/>
  <c r="AP61" i="4"/>
  <c r="AQ61" i="4"/>
  <c r="AG60" i="4"/>
  <c r="AF60" i="4"/>
  <c r="T60" i="4"/>
  <c r="AB60" i="4"/>
  <c r="V60" i="4"/>
  <c r="S60" i="4"/>
  <c r="P60" i="4"/>
  <c r="M60" i="4"/>
  <c r="AM60" i="4"/>
  <c r="AL60" i="4"/>
  <c r="AK60" i="4"/>
  <c r="AJ60" i="4"/>
  <c r="AQ60" i="4"/>
  <c r="AR60" i="4"/>
  <c r="AP60" i="4"/>
  <c r="AG59" i="4"/>
  <c r="AF59" i="4"/>
  <c r="AB59" i="4"/>
  <c r="V59" i="4"/>
  <c r="T59" i="4"/>
  <c r="S59" i="4"/>
  <c r="P59" i="4"/>
  <c r="M59" i="4"/>
  <c r="AM59" i="4"/>
  <c r="AL59" i="4"/>
  <c r="AK59" i="4"/>
  <c r="AJ59" i="4"/>
  <c r="AQ59" i="4"/>
  <c r="AR59" i="4"/>
  <c r="AP59" i="4"/>
  <c r="AG58" i="4"/>
  <c r="AF58" i="4"/>
  <c r="M58" i="4"/>
  <c r="AB58" i="4"/>
  <c r="V58" i="4"/>
  <c r="T58" i="4"/>
  <c r="S58" i="4"/>
  <c r="P58" i="4"/>
  <c r="AP58" i="4"/>
  <c r="AM58" i="4"/>
  <c r="AL58" i="4"/>
  <c r="AK58" i="4"/>
  <c r="AJ58" i="4"/>
  <c r="AQ58" i="4"/>
  <c r="AR58" i="4"/>
  <c r="AG57" i="4"/>
  <c r="AF57" i="4"/>
  <c r="AB57" i="4"/>
  <c r="V57" i="4"/>
  <c r="T57" i="4"/>
  <c r="S57" i="4"/>
  <c r="P57" i="4"/>
  <c r="M57" i="4"/>
  <c r="AM57" i="4"/>
  <c r="AL57" i="4"/>
  <c r="AK57" i="4"/>
  <c r="AJ57" i="4"/>
  <c r="AQ57" i="4"/>
  <c r="AR57" i="4"/>
  <c r="AP57" i="4"/>
  <c r="AG56" i="4"/>
  <c r="AF56" i="4"/>
  <c r="M56" i="4"/>
  <c r="AB56" i="4"/>
  <c r="V56" i="4"/>
  <c r="T56" i="4"/>
  <c r="S56" i="4"/>
  <c r="P56" i="4"/>
  <c r="AP56" i="4"/>
  <c r="AM56" i="4"/>
  <c r="AL56" i="4"/>
  <c r="AK56" i="4"/>
  <c r="AJ56" i="4"/>
  <c r="AQ56" i="4"/>
  <c r="AR56" i="4"/>
  <c r="AF55" i="4"/>
  <c r="AG55" i="4"/>
  <c r="M55" i="4"/>
  <c r="AB55" i="4"/>
  <c r="V55" i="4"/>
  <c r="T55" i="4"/>
  <c r="S55" i="4"/>
  <c r="P55" i="4"/>
  <c r="AQ55" i="4"/>
  <c r="AP55" i="4"/>
  <c r="AM55" i="4"/>
  <c r="AL55" i="4"/>
  <c r="AK55" i="4"/>
  <c r="AJ55" i="4"/>
  <c r="AR55" i="4"/>
  <c r="AG54" i="4"/>
  <c r="AF54" i="4"/>
  <c r="M54" i="4"/>
  <c r="T54" i="4"/>
  <c r="P54" i="4"/>
  <c r="S54" i="4"/>
  <c r="AB54" i="4"/>
  <c r="V54" i="4"/>
  <c r="AP54" i="4"/>
  <c r="AQ54" i="4"/>
  <c r="AJ54" i="4"/>
  <c r="AK54" i="4"/>
  <c r="AL54" i="4"/>
  <c r="AM54" i="4"/>
  <c r="AR54" i="4"/>
  <c r="AG53" i="4"/>
  <c r="AF53" i="4"/>
  <c r="AB53" i="4"/>
  <c r="V53" i="4"/>
  <c r="T53" i="4"/>
  <c r="S53" i="4"/>
  <c r="P53" i="4"/>
  <c r="M53" i="4"/>
  <c r="AR53" i="4"/>
  <c r="AP53" i="4"/>
  <c r="AL53" i="4"/>
  <c r="AK53" i="4"/>
  <c r="AJ53" i="4"/>
  <c r="AQ53" i="4"/>
  <c r="AM53" i="4"/>
  <c r="AG52" i="4"/>
  <c r="AF52" i="4"/>
  <c r="AB52" i="4"/>
  <c r="V52" i="4"/>
  <c r="T52" i="4"/>
  <c r="S52" i="4"/>
  <c r="P52" i="4"/>
  <c r="M52" i="4"/>
  <c r="AR52" i="4"/>
  <c r="AQ52" i="4"/>
  <c r="AP52" i="4"/>
  <c r="AM52" i="4"/>
  <c r="AL52" i="4"/>
  <c r="AK52" i="4"/>
  <c r="AJ52" i="4"/>
  <c r="AG51" i="4"/>
  <c r="AF51" i="4"/>
  <c r="M51" i="4"/>
  <c r="AB51" i="4"/>
  <c r="P51" i="4"/>
  <c r="V51" i="4"/>
  <c r="T51" i="4"/>
  <c r="S51" i="4"/>
  <c r="AL51" i="4"/>
  <c r="AQ51" i="4"/>
  <c r="AP51" i="4"/>
  <c r="AM51" i="4"/>
  <c r="AJ51" i="4"/>
  <c r="AR51" i="4"/>
  <c r="AK51" i="4"/>
  <c r="AG50" i="4"/>
  <c r="AF50" i="4"/>
  <c r="AB50" i="4"/>
  <c r="V50" i="4"/>
  <c r="T50" i="4"/>
  <c r="S50" i="4"/>
  <c r="P50" i="4"/>
  <c r="M50" i="4"/>
  <c r="AL50" i="4"/>
  <c r="AK50" i="4"/>
  <c r="AJ50" i="4"/>
  <c r="AM50" i="4"/>
  <c r="AQ50" i="4"/>
  <c r="AR50" i="4"/>
  <c r="AP50" i="4"/>
  <c r="AG49" i="4"/>
  <c r="AF49" i="4"/>
  <c r="AB49" i="4"/>
  <c r="M49" i="4"/>
  <c r="P49" i="4"/>
  <c r="V49" i="4"/>
  <c r="T49" i="4"/>
  <c r="S49" i="4"/>
  <c r="AL49" i="4"/>
  <c r="AQ49" i="4"/>
  <c r="AP49" i="4"/>
  <c r="AM49" i="4"/>
  <c r="AJ49" i="4"/>
  <c r="AR49" i="4"/>
  <c r="AK49" i="4"/>
  <c r="AG48" i="4"/>
  <c r="AF48" i="4"/>
  <c r="AB48" i="4"/>
  <c r="V48" i="4"/>
  <c r="T48" i="4"/>
  <c r="S48" i="4"/>
  <c r="P48" i="4"/>
  <c r="M48" i="4"/>
  <c r="AL48" i="4"/>
  <c r="AK48" i="4"/>
  <c r="AJ48" i="4"/>
  <c r="AM48" i="4"/>
  <c r="AP48" i="4"/>
  <c r="AQ48" i="4"/>
  <c r="AR48" i="4"/>
  <c r="AF47" i="4"/>
  <c r="AG47" i="4"/>
  <c r="AB47" i="4"/>
  <c r="M47" i="4"/>
  <c r="P47" i="4"/>
  <c r="V47" i="4"/>
  <c r="T47" i="4"/>
  <c r="S47" i="4"/>
  <c r="AM47" i="4"/>
  <c r="AL47" i="4"/>
  <c r="AQ47" i="4"/>
  <c r="AP47" i="4"/>
  <c r="AJ47" i="4"/>
  <c r="AK47" i="4"/>
  <c r="AR47" i="4"/>
  <c r="AF46" i="4"/>
  <c r="AG46" i="4"/>
  <c r="AB46" i="4"/>
  <c r="V46" i="4"/>
  <c r="T46" i="4"/>
  <c r="S46" i="4"/>
  <c r="P46" i="4"/>
  <c r="M46" i="4"/>
  <c r="AL46" i="4"/>
  <c r="AK46" i="4"/>
  <c r="AJ46" i="4"/>
  <c r="AP46" i="4"/>
  <c r="AQ46" i="4"/>
  <c r="AR46" i="4"/>
  <c r="AM46" i="4"/>
  <c r="AG45" i="4"/>
  <c r="AF45" i="4"/>
  <c r="V45" i="4"/>
  <c r="M45" i="4"/>
  <c r="P45" i="4"/>
  <c r="AB45" i="4"/>
  <c r="T45" i="4"/>
  <c r="S45" i="4"/>
  <c r="AR45" i="4"/>
  <c r="AQ45" i="4"/>
  <c r="AP45" i="4"/>
  <c r="AM45" i="4"/>
  <c r="AL45" i="4"/>
  <c r="AK45" i="4"/>
  <c r="AJ45" i="4"/>
  <c r="AG44" i="4"/>
  <c r="AF44" i="4"/>
  <c r="AB44" i="4"/>
  <c r="S44" i="4"/>
  <c r="V44" i="4"/>
  <c r="T44" i="4"/>
  <c r="P44" i="4"/>
  <c r="M44" i="4"/>
  <c r="AQ44" i="4"/>
  <c r="AP44" i="4"/>
  <c r="AM44" i="4"/>
  <c r="AL44" i="4"/>
  <c r="AK44" i="4"/>
  <c r="AJ44" i="4"/>
  <c r="AR44" i="4"/>
  <c r="AG43" i="4"/>
  <c r="AF43" i="4"/>
  <c r="AB43" i="4"/>
  <c r="V43" i="4"/>
  <c r="T43" i="4"/>
  <c r="S43" i="4"/>
  <c r="M43" i="4"/>
  <c r="P43" i="4"/>
  <c r="AR43" i="4"/>
  <c r="AM43" i="4"/>
  <c r="AL43" i="4"/>
  <c r="AJ43" i="4"/>
  <c r="AK43" i="4"/>
  <c r="AP43" i="4"/>
  <c r="AQ43" i="4"/>
  <c r="AG42" i="4"/>
  <c r="AF42" i="4"/>
  <c r="AB42" i="4"/>
  <c r="V42" i="4"/>
  <c r="T42" i="4"/>
  <c r="S42" i="4"/>
  <c r="P42" i="4"/>
  <c r="M42" i="4"/>
  <c r="AL42" i="4"/>
  <c r="AK42" i="4"/>
  <c r="AJ42" i="4"/>
  <c r="AM42" i="4"/>
  <c r="AQ42" i="4"/>
  <c r="AR42" i="4"/>
  <c r="AP42" i="4"/>
  <c r="AG41" i="4"/>
  <c r="AF41" i="4"/>
  <c r="M41" i="4"/>
  <c r="AB41" i="4"/>
  <c r="V41" i="4"/>
  <c r="T41" i="4"/>
  <c r="S41" i="4"/>
  <c r="P41" i="4"/>
  <c r="AK41" i="4"/>
  <c r="AJ41" i="4"/>
  <c r="AM41" i="4"/>
  <c r="AP41" i="4"/>
  <c r="AQ41" i="4"/>
  <c r="AR41" i="4"/>
  <c r="AL41" i="4"/>
  <c r="AG40" i="4"/>
  <c r="AF40" i="4"/>
  <c r="M40" i="4"/>
  <c r="AB40" i="4"/>
  <c r="V40" i="4"/>
  <c r="T40" i="4"/>
  <c r="S40" i="4"/>
  <c r="P40" i="4"/>
  <c r="AK40" i="4"/>
  <c r="AJ40" i="4"/>
  <c r="AM40" i="4"/>
  <c r="AP40" i="4"/>
  <c r="AQ40" i="4"/>
  <c r="AR40" i="4"/>
  <c r="AL40" i="4"/>
  <c r="AG39" i="4"/>
  <c r="AF39" i="4"/>
  <c r="M39" i="4"/>
  <c r="AB39" i="4"/>
  <c r="V39" i="4"/>
  <c r="T39" i="4"/>
  <c r="S39" i="4"/>
  <c r="P39" i="4"/>
  <c r="AK39" i="4"/>
  <c r="AJ39" i="4"/>
  <c r="AM39" i="4"/>
  <c r="AP39" i="4"/>
  <c r="AR39" i="4"/>
  <c r="AL39" i="4"/>
  <c r="AQ39" i="4"/>
  <c r="AG38" i="4"/>
  <c r="AF38" i="4"/>
  <c r="M38" i="4"/>
  <c r="AB38" i="4"/>
  <c r="P38" i="4"/>
  <c r="V38" i="4"/>
  <c r="T38" i="4"/>
  <c r="S38" i="4"/>
  <c r="AL38" i="4"/>
  <c r="AP38" i="4"/>
  <c r="AM38" i="4"/>
  <c r="AJ38" i="4"/>
  <c r="AR38" i="4"/>
  <c r="AQ38" i="4"/>
  <c r="AK38" i="4"/>
  <c r="AG37" i="4"/>
  <c r="AF37" i="4"/>
  <c r="S37" i="4"/>
  <c r="M37" i="4"/>
  <c r="P37" i="4"/>
  <c r="V37" i="4"/>
  <c r="T37" i="4"/>
  <c r="AB37" i="4"/>
  <c r="AR37" i="4"/>
  <c r="AQ37" i="4"/>
  <c r="AP37" i="4"/>
  <c r="AM37" i="4"/>
  <c r="AJ37" i="4"/>
  <c r="AK37" i="4"/>
  <c r="AL37" i="4"/>
  <c r="AG36" i="4"/>
  <c r="AF36" i="4"/>
  <c r="AB36" i="4"/>
  <c r="V36" i="4"/>
  <c r="T36" i="4"/>
  <c r="S36" i="4"/>
  <c r="P36" i="4"/>
  <c r="M36" i="4"/>
  <c r="AR36" i="4"/>
  <c r="AJ36" i="4"/>
  <c r="AK36" i="4"/>
  <c r="AL36" i="4"/>
  <c r="AM36" i="4"/>
  <c r="AQ36" i="4"/>
  <c r="AP36" i="4"/>
  <c r="AF35" i="4"/>
  <c r="AG35" i="4"/>
  <c r="M35" i="4"/>
  <c r="V35" i="4"/>
  <c r="T35" i="4"/>
  <c r="S35" i="4"/>
  <c r="P35" i="4"/>
  <c r="AB35" i="4"/>
  <c r="AR35" i="4"/>
  <c r="AQ35" i="4"/>
  <c r="AP35" i="4"/>
  <c r="AM35" i="4"/>
  <c r="AL35" i="4"/>
  <c r="AK35" i="4"/>
  <c r="AJ35" i="4"/>
  <c r="AG34" i="4"/>
  <c r="AF34" i="4"/>
  <c r="P34" i="4"/>
  <c r="M34" i="4"/>
  <c r="AB34" i="4"/>
  <c r="V34" i="4"/>
  <c r="T34" i="4"/>
  <c r="S34" i="4"/>
  <c r="AM34" i="4"/>
  <c r="AJ34" i="4"/>
  <c r="AK34" i="4"/>
  <c r="AL34" i="4"/>
  <c r="AQ34" i="4"/>
  <c r="AR34" i="4"/>
  <c r="AP34" i="4"/>
  <c r="AG33" i="4"/>
  <c r="AF33" i="4"/>
  <c r="P33" i="4"/>
  <c r="AB33" i="4"/>
  <c r="V33" i="4"/>
  <c r="T33" i="4"/>
  <c r="S33" i="4"/>
  <c r="M33" i="4"/>
  <c r="AQ33" i="4"/>
  <c r="AM33" i="4"/>
  <c r="AL33" i="4"/>
  <c r="AJ33" i="4"/>
  <c r="AK33" i="4"/>
  <c r="AR33" i="4"/>
  <c r="AP33" i="4"/>
  <c r="AG32" i="4"/>
  <c r="AF32" i="4"/>
  <c r="AB32" i="4"/>
  <c r="V32" i="4"/>
  <c r="T32" i="4"/>
  <c r="S32" i="4"/>
  <c r="P32" i="4"/>
  <c r="M32" i="4"/>
  <c r="AK32" i="4"/>
  <c r="AJ32" i="4"/>
  <c r="AL32" i="4"/>
  <c r="AP32" i="4"/>
  <c r="AQ32" i="4"/>
  <c r="AR32" i="4"/>
  <c r="AM32" i="4"/>
  <c r="AG31" i="4"/>
  <c r="AF31" i="4"/>
  <c r="P31" i="4"/>
  <c r="M31" i="4"/>
  <c r="AB31" i="4"/>
  <c r="V31" i="4"/>
  <c r="T31" i="4"/>
  <c r="S31" i="4"/>
  <c r="AR31" i="4"/>
  <c r="AJ31" i="4"/>
  <c r="AK31" i="4"/>
  <c r="AL31" i="4"/>
  <c r="AM31" i="4"/>
  <c r="AP31" i="4"/>
  <c r="AQ31" i="4"/>
  <c r="AF30" i="4"/>
  <c r="AG30" i="4"/>
  <c r="P30" i="4"/>
  <c r="M30" i="4"/>
  <c r="AB30" i="4"/>
  <c r="V30" i="4"/>
  <c r="T30" i="4"/>
  <c r="S30" i="4"/>
  <c r="AJ30" i="4"/>
  <c r="AR30" i="4"/>
  <c r="AK30" i="4"/>
  <c r="AL30" i="4"/>
  <c r="AM30" i="4"/>
  <c r="AP30" i="4"/>
  <c r="AQ30" i="4"/>
  <c r="AF29" i="4"/>
  <c r="AG29" i="4"/>
  <c r="AB29" i="4"/>
  <c r="V29" i="4"/>
  <c r="T29" i="4"/>
  <c r="S29" i="4"/>
  <c r="P29" i="4"/>
  <c r="M29" i="4"/>
  <c r="AR29" i="4"/>
  <c r="AQ29" i="4"/>
  <c r="AP29" i="4"/>
  <c r="AM29" i="4"/>
  <c r="AL29" i="4"/>
  <c r="AK29" i="4"/>
  <c r="AJ29" i="4"/>
  <c r="AG28" i="4"/>
  <c r="AF28" i="4"/>
  <c r="M28" i="4"/>
  <c r="AB28" i="4"/>
  <c r="V28" i="4"/>
  <c r="T28" i="4"/>
  <c r="S28" i="4"/>
  <c r="P28" i="4"/>
  <c r="AJ28" i="4"/>
  <c r="AL28" i="4"/>
  <c r="AM28" i="4"/>
  <c r="AP28" i="4"/>
  <c r="AR28" i="4"/>
  <c r="AK28" i="4"/>
  <c r="AQ28" i="4"/>
  <c r="AG27" i="4"/>
  <c r="AF27" i="4"/>
  <c r="T27" i="4"/>
  <c r="P27" i="4"/>
  <c r="M27" i="4"/>
  <c r="AB27" i="4"/>
  <c r="V27" i="4"/>
  <c r="S27" i="4"/>
  <c r="AP27" i="4"/>
  <c r="AM27" i="4"/>
  <c r="AL27" i="4"/>
  <c r="AJ27" i="4"/>
  <c r="AR27" i="4"/>
  <c r="AQ27" i="4"/>
  <c r="AK27" i="4"/>
  <c r="AG26" i="4"/>
  <c r="AF26" i="4"/>
  <c r="AB26" i="4"/>
  <c r="V26" i="4"/>
  <c r="T26" i="4"/>
  <c r="S26" i="4"/>
  <c r="P26" i="4"/>
  <c r="M26" i="4"/>
  <c r="AK26" i="4"/>
  <c r="AJ26" i="4"/>
  <c r="AL26" i="4"/>
  <c r="AP26" i="4"/>
  <c r="AQ26" i="4"/>
  <c r="AR26" i="4"/>
  <c r="AM26" i="4"/>
  <c r="AF25" i="4"/>
  <c r="AG25" i="4"/>
  <c r="P25" i="4"/>
  <c r="M25" i="4"/>
  <c r="AB25" i="4"/>
  <c r="V25" i="4"/>
  <c r="T25" i="4"/>
  <c r="S25" i="4"/>
  <c r="AJ25" i="4"/>
  <c r="AP25" i="4"/>
  <c r="AK25" i="4"/>
  <c r="AL25" i="4"/>
  <c r="AM25" i="4"/>
  <c r="AR25" i="4"/>
  <c r="AQ25" i="4"/>
  <c r="AF24" i="4"/>
  <c r="AG24" i="4"/>
  <c r="AB24" i="4"/>
  <c r="V24" i="4"/>
  <c r="T24" i="4"/>
  <c r="S24" i="4"/>
  <c r="P24" i="4"/>
  <c r="M24" i="4"/>
  <c r="AR24" i="4"/>
  <c r="AQ24" i="4"/>
  <c r="AP24" i="4"/>
  <c r="AM24" i="4"/>
  <c r="AL24" i="4"/>
  <c r="AK24" i="4"/>
  <c r="AJ24" i="4"/>
  <c r="AG23" i="4"/>
  <c r="AF23" i="4"/>
  <c r="M23" i="4"/>
  <c r="AB23" i="4"/>
  <c r="V23" i="4"/>
  <c r="T23" i="4"/>
  <c r="S23" i="4"/>
  <c r="P23" i="4"/>
  <c r="AJ23" i="4"/>
  <c r="AL23" i="4"/>
  <c r="AM23" i="4"/>
  <c r="AP23" i="4"/>
  <c r="AR23" i="4"/>
  <c r="AK23" i="4"/>
  <c r="AQ23" i="4"/>
  <c r="AG22" i="4"/>
  <c r="AF22" i="4"/>
  <c r="T22" i="4"/>
  <c r="P22" i="4"/>
  <c r="M22" i="4"/>
  <c r="AB22" i="4"/>
  <c r="V22" i="4"/>
  <c r="S22" i="4"/>
  <c r="AP22" i="4"/>
  <c r="AM22" i="4"/>
  <c r="AL22" i="4"/>
  <c r="AJ22" i="4"/>
  <c r="AR22" i="4"/>
  <c r="AQ22" i="4"/>
  <c r="AK22" i="4"/>
  <c r="AG21" i="4"/>
  <c r="AF21" i="4"/>
  <c r="AB21" i="4"/>
  <c r="V21" i="4"/>
  <c r="T21" i="4"/>
  <c r="S21" i="4"/>
  <c r="P21" i="4"/>
  <c r="M21" i="4"/>
  <c r="AK21" i="4"/>
  <c r="AJ21" i="4"/>
  <c r="AL21" i="4"/>
  <c r="AP21" i="4"/>
  <c r="AQ21" i="4"/>
  <c r="AR21" i="4"/>
  <c r="AM21" i="4"/>
  <c r="AG20" i="4"/>
  <c r="AF20" i="4"/>
  <c r="P20" i="4"/>
  <c r="AB20" i="4"/>
  <c r="V20" i="4"/>
  <c r="T20" i="4"/>
  <c r="S20" i="4"/>
  <c r="M20" i="4"/>
  <c r="AQ20" i="4"/>
  <c r="AM20" i="4"/>
  <c r="AL20" i="4"/>
  <c r="AJ20" i="4"/>
  <c r="AP20" i="4"/>
  <c r="AR20" i="4"/>
  <c r="AK20" i="4"/>
  <c r="AG19" i="4"/>
  <c r="AF19" i="4"/>
  <c r="AB19" i="4"/>
  <c r="V19" i="4"/>
  <c r="T19" i="4"/>
  <c r="S19" i="4"/>
  <c r="P19" i="4"/>
  <c r="M19" i="4"/>
  <c r="AK19" i="4"/>
  <c r="AJ19" i="4"/>
  <c r="AL19" i="4"/>
  <c r="AP19" i="4"/>
  <c r="AQ19" i="4"/>
  <c r="AR19" i="4"/>
  <c r="AM19" i="4"/>
  <c r="AG18" i="4"/>
  <c r="AF18" i="4"/>
  <c r="M18" i="4"/>
  <c r="AB18" i="4"/>
  <c r="V18" i="4"/>
  <c r="T18" i="4"/>
  <c r="S18" i="4"/>
  <c r="P18" i="4"/>
  <c r="AK18" i="4"/>
  <c r="AJ18" i="4"/>
  <c r="AM18" i="4"/>
  <c r="AP18" i="4"/>
  <c r="AQ18" i="4"/>
  <c r="AR18" i="4"/>
  <c r="AL18" i="4"/>
  <c r="AG17" i="4"/>
  <c r="AF17" i="4"/>
  <c r="M17" i="4"/>
  <c r="AB17" i="4"/>
  <c r="V17" i="4"/>
  <c r="T17" i="4"/>
  <c r="S17" i="4"/>
  <c r="P17" i="4"/>
  <c r="AK17" i="4"/>
  <c r="AJ17" i="4"/>
  <c r="AM17" i="4"/>
  <c r="AP17" i="4"/>
  <c r="AQ17" i="4"/>
  <c r="AR17" i="4"/>
  <c r="AL17" i="4"/>
  <c r="AG16" i="4"/>
  <c r="AF16" i="4"/>
  <c r="AB16" i="4"/>
  <c r="M16" i="4"/>
  <c r="P16" i="4"/>
  <c r="V16" i="4"/>
  <c r="T16" i="4"/>
  <c r="S16" i="4"/>
  <c r="AL16" i="4"/>
  <c r="AQ16" i="4"/>
  <c r="AP16" i="4"/>
  <c r="AM16" i="4"/>
  <c r="AJ16" i="4"/>
  <c r="AK16" i="4"/>
  <c r="AR16" i="4"/>
  <c r="AG15" i="4"/>
  <c r="AF15" i="4"/>
  <c r="M15" i="4"/>
  <c r="P15" i="4"/>
  <c r="AB15" i="4"/>
  <c r="V15" i="4"/>
  <c r="T15" i="4"/>
  <c r="S15" i="4"/>
  <c r="AP15" i="4"/>
  <c r="AR15" i="4"/>
  <c r="AK15" i="4"/>
  <c r="AL15" i="4"/>
  <c r="AM15" i="4"/>
  <c r="AQ15" i="4"/>
  <c r="AJ15" i="4"/>
  <c r="AF14" i="4"/>
  <c r="AG14" i="4"/>
  <c r="AB14" i="4"/>
  <c r="V14" i="4"/>
  <c r="M14" i="4"/>
  <c r="P14" i="4"/>
  <c r="T14" i="4"/>
  <c r="S14" i="4"/>
  <c r="AQ14" i="4"/>
  <c r="AK14" i="4"/>
  <c r="AL14" i="4"/>
  <c r="AM14" i="4"/>
  <c r="AP14" i="4"/>
  <c r="AJ14" i="4"/>
  <c r="AR14" i="4"/>
  <c r="AG13" i="4"/>
  <c r="AF13" i="4"/>
  <c r="M13" i="4"/>
  <c r="AB13" i="4"/>
  <c r="P13" i="4"/>
  <c r="V13" i="4"/>
  <c r="T13" i="4"/>
  <c r="S13" i="4"/>
  <c r="AL13" i="4"/>
  <c r="AP13" i="4"/>
  <c r="AQ13" i="4"/>
  <c r="AM13" i="4"/>
  <c r="AR13" i="4"/>
  <c r="AJ13" i="4"/>
  <c r="AK13" i="4"/>
  <c r="AG12" i="4"/>
  <c r="AF12" i="4"/>
  <c r="AB12" i="4"/>
  <c r="V12" i="4"/>
  <c r="T12" i="4"/>
  <c r="S12" i="4"/>
  <c r="P12" i="4"/>
  <c r="M12" i="4"/>
  <c r="AL12" i="4"/>
  <c r="AK12" i="4"/>
  <c r="AJ12" i="4"/>
  <c r="AM12" i="4"/>
  <c r="AR12" i="4"/>
  <c r="AP12" i="4"/>
  <c r="AQ12" i="4"/>
  <c r="AG11" i="4"/>
  <c r="AF11" i="4"/>
  <c r="AB11" i="4"/>
  <c r="V11" i="4"/>
  <c r="T11" i="4"/>
  <c r="S11" i="4"/>
  <c r="P11" i="4"/>
  <c r="M11" i="4"/>
  <c r="AL11" i="4"/>
  <c r="AK11" i="4"/>
  <c r="AJ11" i="4"/>
  <c r="AM11" i="4"/>
  <c r="AP11" i="4"/>
  <c r="AQ11" i="4"/>
  <c r="AR11" i="4"/>
  <c r="AF10" i="4"/>
  <c r="AG10" i="4"/>
  <c r="AW33" i="6"/>
  <c r="AH33" i="6"/>
  <c r="P10" i="4"/>
  <c r="M10" i="4"/>
  <c r="AB10" i="4"/>
  <c r="V10" i="4"/>
  <c r="T10" i="4"/>
  <c r="AW34" i="6"/>
  <c r="AH34" i="6"/>
  <c r="S10" i="4"/>
  <c r="AM10" i="4"/>
  <c r="AJ10" i="4"/>
  <c r="AK10" i="4"/>
  <c r="AL10" i="4"/>
  <c r="AP10" i="4"/>
  <c r="AQ10" i="4"/>
  <c r="AR10" i="4"/>
  <c r="AF9" i="4"/>
  <c r="AG9" i="4"/>
  <c r="P9" i="4"/>
  <c r="M9" i="4"/>
  <c r="AB9" i="4"/>
  <c r="V9" i="4"/>
  <c r="T9" i="4"/>
  <c r="S9" i="4"/>
  <c r="AM9" i="4"/>
  <c r="AK9" i="4"/>
  <c r="AL9" i="4"/>
  <c r="AP9" i="4"/>
  <c r="AQ9" i="4"/>
  <c r="AR9" i="4"/>
  <c r="AJ9" i="4"/>
  <c r="AG8" i="4"/>
  <c r="AV33" i="6"/>
  <c r="AG33" i="6"/>
  <c r="AF8" i="4"/>
  <c r="AB8" i="4"/>
  <c r="V8" i="4"/>
  <c r="T8" i="4"/>
  <c r="E25" i="6"/>
  <c r="S8" i="4"/>
  <c r="P8" i="4"/>
  <c r="M8" i="4"/>
  <c r="AL8" i="4"/>
  <c r="AK8" i="4"/>
  <c r="AJ8" i="4"/>
  <c r="AM8" i="4"/>
  <c r="AP8" i="4"/>
  <c r="AQ8" i="4"/>
  <c r="AR8" i="4"/>
  <c r="AG7" i="4"/>
  <c r="AF7" i="4"/>
  <c r="AB7" i="4"/>
  <c r="V7" i="4"/>
  <c r="T7" i="4"/>
  <c r="S7" i="4"/>
  <c r="P7" i="4"/>
  <c r="M7" i="4"/>
  <c r="AR7" i="4"/>
  <c r="AP7" i="4"/>
  <c r="AQ7" i="4"/>
  <c r="AM7" i="4"/>
  <c r="AJ7" i="4"/>
  <c r="AK7" i="4"/>
  <c r="AL7" i="4"/>
  <c r="AG6" i="4"/>
  <c r="AF6" i="4"/>
  <c r="AB6" i="4"/>
  <c r="D45" i="5"/>
  <c r="V6" i="4"/>
  <c r="T6" i="4"/>
  <c r="S6" i="4"/>
  <c r="P6" i="4"/>
  <c r="M6" i="4"/>
  <c r="AL6" i="4"/>
  <c r="AK6" i="4"/>
  <c r="AJ6" i="4"/>
  <c r="AM6" i="4"/>
  <c r="AR6" i="4"/>
  <c r="AP6" i="4"/>
  <c r="AQ6" i="4"/>
  <c r="AG5" i="4"/>
  <c r="AF5" i="4"/>
  <c r="P5" i="4"/>
  <c r="M5" i="4"/>
  <c r="D11" i="5"/>
  <c r="AB5" i="4"/>
  <c r="V5" i="4"/>
  <c r="T5" i="4"/>
  <c r="S5" i="4"/>
  <c r="C3" i="6"/>
  <c r="AK5" i="4"/>
  <c r="AL5" i="4"/>
  <c r="AM5" i="4"/>
  <c r="AP5" i="4"/>
  <c r="AQ5" i="4"/>
  <c r="AR5" i="4"/>
  <c r="AJ5" i="4"/>
  <c r="F5" i="3"/>
  <c r="E15" i="6"/>
  <c r="D15" i="6"/>
  <c r="B45" i="5"/>
  <c r="AN29" i="6"/>
  <c r="AR29" i="6"/>
  <c r="AM34" i="6"/>
  <c r="AL34" i="6"/>
  <c r="AO34" i="6"/>
  <c r="AQ34" i="6"/>
  <c r="AR34" i="6"/>
  <c r="AN31" i="6"/>
  <c r="AO31" i="6"/>
  <c r="AQ31" i="6"/>
  <c r="AN30" i="6"/>
  <c r="AN33" i="6"/>
  <c r="AO33" i="6"/>
  <c r="AP33" i="6"/>
  <c r="AQ33" i="6"/>
  <c r="AR33" i="6"/>
  <c r="AS33" i="6"/>
  <c r="AP29" i="6"/>
  <c r="AM29" i="6"/>
  <c r="AQ29" i="6"/>
  <c r="AO30" i="6"/>
  <c r="AS30" i="6"/>
  <c r="AN34" i="6"/>
  <c r="AP34" i="6"/>
  <c r="AS34" i="6"/>
  <c r="AO29" i="6"/>
  <c r="AS29" i="6"/>
  <c r="AX29" i="6"/>
  <c r="AM31" i="6"/>
  <c r="AP31" i="6"/>
  <c r="AR31" i="6"/>
  <c r="AS31" i="6"/>
  <c r="F10" i="6"/>
  <c r="G10" i="6"/>
  <c r="H10" i="6"/>
  <c r="I10" i="6"/>
  <c r="K10" i="6"/>
  <c r="L10" i="6"/>
  <c r="M10" i="6"/>
  <c r="N10" i="6"/>
  <c r="O10" i="6"/>
  <c r="P10" i="6"/>
  <c r="Q10" i="6"/>
  <c r="R10" i="6"/>
  <c r="S10" i="6"/>
  <c r="T10" i="6"/>
  <c r="C25" i="6"/>
  <c r="F22" i="6"/>
  <c r="E24" i="6"/>
  <c r="G24" i="6"/>
  <c r="AV34" i="6"/>
  <c r="AG34" i="6"/>
  <c r="AT32" i="6"/>
  <c r="D8" i="6"/>
  <c r="G8" i="6"/>
  <c r="G9" i="6"/>
  <c r="H9" i="6"/>
  <c r="I9" i="6"/>
  <c r="L9" i="6"/>
  <c r="N9" i="6"/>
  <c r="R9" i="6"/>
  <c r="D20" i="6"/>
  <c r="C21" i="6"/>
  <c r="B25" i="6"/>
  <c r="E22" i="6"/>
  <c r="B24" i="6"/>
  <c r="AW29" i="6"/>
  <c r="AH29" i="6"/>
  <c r="AV30" i="6"/>
  <c r="AG30" i="6"/>
  <c r="AT34" i="6"/>
  <c r="AT31" i="6"/>
  <c r="F20" i="6"/>
  <c r="D21" i="6"/>
  <c r="B22" i="6"/>
  <c r="C23" i="6"/>
  <c r="C24" i="6"/>
  <c r="AT29" i="6"/>
  <c r="AU30" i="6"/>
  <c r="AU31" i="6"/>
  <c r="C9" i="6"/>
  <c r="C8" i="6"/>
  <c r="E8" i="6"/>
  <c r="H8" i="6"/>
  <c r="B9" i="6"/>
  <c r="D9" i="6"/>
  <c r="F9" i="6"/>
  <c r="M9" i="6"/>
  <c r="P9" i="6"/>
  <c r="Q9" i="6"/>
  <c r="T9" i="6"/>
  <c r="B10" i="6"/>
  <c r="D10" i="6"/>
  <c r="B20" i="6"/>
  <c r="E20" i="6"/>
  <c r="G20" i="6"/>
  <c r="B21" i="6"/>
  <c r="E21" i="6"/>
  <c r="G21" i="6"/>
  <c r="D25" i="6"/>
  <c r="C22" i="6"/>
  <c r="B23" i="6"/>
  <c r="F24" i="6"/>
  <c r="AV29" i="6"/>
  <c r="AG29" i="6"/>
  <c r="AV31" i="6"/>
  <c r="AG31" i="6"/>
  <c r="AU33" i="6"/>
  <c r="B8" i="6"/>
  <c r="F8" i="6"/>
  <c r="I8" i="6"/>
  <c r="E9" i="6"/>
  <c r="K9" i="6"/>
  <c r="O9" i="6"/>
  <c r="S9" i="6"/>
  <c r="C10" i="6"/>
  <c r="E10" i="6"/>
  <c r="C20" i="6"/>
  <c r="F21" i="6"/>
  <c r="D22" i="6"/>
  <c r="D23" i="6"/>
  <c r="D24" i="6"/>
  <c r="AU29" i="6"/>
  <c r="AW30" i="6"/>
  <c r="AH30" i="6"/>
  <c r="AU34" i="6"/>
  <c r="AW31" i="6"/>
  <c r="AH31" i="6"/>
  <c r="AT33" i="6"/>
  <c r="K10" i="5"/>
  <c r="K11" i="5"/>
  <c r="J12" i="5"/>
  <c r="L13" i="5"/>
  <c r="K14" i="5"/>
  <c r="L15" i="5"/>
  <c r="L19" i="5"/>
  <c r="J20" i="5"/>
  <c r="L21" i="5"/>
  <c r="L25" i="5"/>
  <c r="K26" i="5"/>
  <c r="K27" i="5"/>
  <c r="K31" i="5"/>
  <c r="I32" i="5"/>
  <c r="K32" i="5"/>
  <c r="K33" i="5"/>
  <c r="K37" i="5"/>
  <c r="L38" i="5"/>
  <c r="L39" i="5"/>
  <c r="I43" i="5"/>
  <c r="L43" i="5"/>
  <c r="K44" i="5"/>
  <c r="J10" i="5"/>
  <c r="J11" i="5"/>
  <c r="L12" i="5"/>
  <c r="J13" i="5"/>
  <c r="L14" i="5"/>
  <c r="K15" i="5"/>
  <c r="K19" i="5"/>
  <c r="K20" i="5"/>
  <c r="J21" i="5"/>
  <c r="K25" i="5"/>
  <c r="L26" i="5"/>
  <c r="L27" i="5"/>
  <c r="L31" i="5"/>
  <c r="L32" i="5"/>
  <c r="J33" i="5"/>
  <c r="J37" i="5"/>
  <c r="J38" i="5"/>
  <c r="J43" i="5"/>
  <c r="J44" i="5"/>
  <c r="L45" i="5"/>
  <c r="I10" i="5"/>
  <c r="I12" i="5"/>
  <c r="I21" i="5"/>
  <c r="I11" i="5"/>
  <c r="I13" i="5"/>
  <c r="I14" i="5"/>
  <c r="I15" i="5"/>
  <c r="I19" i="5"/>
  <c r="I25" i="5"/>
  <c r="I26" i="5"/>
  <c r="I27" i="5"/>
  <c r="J31" i="5"/>
  <c r="L33" i="5"/>
  <c r="I39" i="5"/>
  <c r="K45" i="5"/>
  <c r="C6" i="5"/>
  <c r="L10" i="5"/>
  <c r="L11" i="5"/>
  <c r="K12" i="5"/>
  <c r="K13" i="5"/>
  <c r="J14" i="5"/>
  <c r="J15" i="5"/>
  <c r="J19" i="5"/>
  <c r="I20" i="5"/>
  <c r="L20" i="5"/>
  <c r="K21" i="5"/>
  <c r="J25" i="5"/>
  <c r="J26" i="5"/>
  <c r="J27" i="5"/>
  <c r="I31" i="5"/>
  <c r="J32" i="5"/>
  <c r="I33" i="5"/>
  <c r="L37" i="5"/>
  <c r="K38" i="5"/>
  <c r="K39" i="5"/>
  <c r="K43" i="5"/>
  <c r="I44" i="5"/>
  <c r="L44" i="5"/>
  <c r="I45" i="5"/>
  <c r="I37" i="5"/>
  <c r="I38" i="5"/>
  <c r="J39" i="5"/>
  <c r="J45" i="5"/>
  <c r="U9" i="6"/>
  <c r="AK30" i="6"/>
  <c r="AK31" i="6"/>
  <c r="AL30" i="6"/>
  <c r="AL31" i="6"/>
  <c r="U10" i="6"/>
  <c r="AH600" i="4"/>
  <c r="AH599" i="4"/>
  <c r="AH592" i="4"/>
  <c r="AH591" i="4"/>
  <c r="AH584" i="4"/>
  <c r="AH583" i="4"/>
  <c r="AH576" i="4"/>
  <c r="AH575" i="4"/>
  <c r="AH568" i="4"/>
  <c r="AH567" i="4"/>
  <c r="AH560" i="4"/>
  <c r="AH559" i="4"/>
  <c r="AH552" i="4"/>
  <c r="AH551" i="4"/>
  <c r="AH544" i="4"/>
  <c r="AH543" i="4"/>
  <c r="AH536" i="4"/>
  <c r="AH535" i="4"/>
  <c r="AH528" i="4"/>
  <c r="AH527" i="4"/>
  <c r="AH520" i="4"/>
  <c r="AH519" i="4"/>
  <c r="AH512" i="4"/>
  <c r="AH511" i="4"/>
  <c r="AH504" i="4"/>
  <c r="AH503" i="4"/>
  <c r="AH496" i="4"/>
  <c r="AH495" i="4"/>
  <c r="AH488" i="4"/>
  <c r="AH487" i="4"/>
  <c r="AH480" i="4"/>
  <c r="AH479" i="4"/>
  <c r="AH472" i="4"/>
  <c r="AH471" i="4"/>
  <c r="AH464" i="4"/>
  <c r="AH463" i="4"/>
  <c r="AH456" i="4"/>
  <c r="AH455" i="4"/>
  <c r="AH448" i="4"/>
  <c r="AH447" i="4"/>
  <c r="AH440" i="4"/>
  <c r="AH439" i="4"/>
  <c r="AH432" i="4"/>
  <c r="AH431" i="4"/>
  <c r="AH424" i="4"/>
  <c r="AH423" i="4"/>
  <c r="AH416" i="4"/>
  <c r="AH415" i="4"/>
  <c r="AH408" i="4"/>
  <c r="AH407" i="4"/>
  <c r="AH400" i="4"/>
  <c r="AH399" i="4"/>
  <c r="AH392" i="4"/>
  <c r="AH391" i="4"/>
  <c r="AH384" i="4"/>
  <c r="AH383" i="4"/>
  <c r="AH376" i="4"/>
  <c r="AH375" i="4"/>
  <c r="AH368" i="4"/>
  <c r="AH367" i="4"/>
  <c r="AH360" i="4"/>
  <c r="AH359" i="4"/>
  <c r="AH352" i="4"/>
  <c r="AH351" i="4"/>
  <c r="AH344" i="4"/>
  <c r="AH343" i="4"/>
  <c r="AH336" i="4"/>
  <c r="AH335" i="4"/>
  <c r="AH328" i="4"/>
  <c r="AH327" i="4"/>
  <c r="AH320" i="4"/>
  <c r="AH319" i="4"/>
  <c r="AH317" i="4"/>
  <c r="AH312" i="4"/>
  <c r="AH311" i="4"/>
  <c r="AH309" i="4"/>
  <c r="AH304" i="4"/>
  <c r="AH303" i="4"/>
  <c r="AH301" i="4"/>
  <c r="AH296" i="4"/>
  <c r="AH295" i="4"/>
  <c r="AH293" i="4"/>
  <c r="AH290" i="4"/>
  <c r="AH288" i="4"/>
  <c r="AH287" i="4"/>
  <c r="AH285" i="4"/>
  <c r="AH282" i="4"/>
  <c r="AH280" i="4"/>
  <c r="AH279" i="4"/>
  <c r="AH277" i="4"/>
  <c r="AH274" i="4"/>
  <c r="AH272" i="4"/>
  <c r="AH271" i="4"/>
  <c r="AH269" i="4"/>
  <c r="AH266" i="4"/>
  <c r="AH264" i="4"/>
  <c r="AH263" i="4"/>
  <c r="AH261" i="4"/>
  <c r="AH258" i="4"/>
  <c r="AH256" i="4"/>
  <c r="AH255" i="4"/>
  <c r="AH253" i="4"/>
  <c r="AH250" i="4"/>
  <c r="AH248" i="4"/>
  <c r="AH247" i="4"/>
  <c r="AH245" i="4"/>
  <c r="AH242" i="4"/>
  <c r="AH240" i="4"/>
  <c r="AH239" i="4"/>
  <c r="AH237" i="4"/>
  <c r="AH234" i="4"/>
  <c r="AH232" i="4"/>
  <c r="AH231" i="4"/>
  <c r="AH229" i="4"/>
  <c r="AH226" i="4"/>
  <c r="AH224" i="4"/>
  <c r="AH223" i="4"/>
  <c r="AH221" i="4"/>
  <c r="AH218" i="4"/>
  <c r="AH216" i="4"/>
  <c r="AH215" i="4"/>
  <c r="AH213" i="4"/>
  <c r="AH210" i="4"/>
  <c r="AH208" i="4"/>
  <c r="AH207" i="4"/>
  <c r="AH205" i="4"/>
  <c r="AH202" i="4"/>
  <c r="AH200" i="4"/>
  <c r="AH199" i="4"/>
  <c r="AH197" i="4"/>
  <c r="AH194" i="4"/>
  <c r="AH192" i="4"/>
  <c r="AH191" i="4"/>
  <c r="AH189" i="4"/>
  <c r="AH186" i="4"/>
  <c r="AH184" i="4"/>
  <c r="AH183" i="4"/>
  <c r="AH181" i="4"/>
  <c r="AH178" i="4"/>
  <c r="AH176" i="4"/>
  <c r="AH175" i="4"/>
  <c r="AH173" i="4"/>
  <c r="AH170" i="4"/>
  <c r="AH168" i="4"/>
  <c r="AH167" i="4"/>
  <c r="AH165" i="4"/>
  <c r="AH162" i="4"/>
  <c r="AH160" i="4"/>
  <c r="AH159" i="4"/>
  <c r="AH157" i="4"/>
  <c r="AH154" i="4"/>
  <c r="AH152" i="4"/>
  <c r="AH151" i="4"/>
  <c r="AH149" i="4"/>
  <c r="AH146" i="4"/>
  <c r="AH144" i="4"/>
  <c r="AH143" i="4"/>
  <c r="AH141" i="4"/>
  <c r="AH138" i="4"/>
  <c r="AH136" i="4"/>
  <c r="AH135" i="4"/>
  <c r="AH133" i="4"/>
  <c r="AH130" i="4"/>
  <c r="AH128" i="4"/>
  <c r="AH127" i="4"/>
  <c r="AH125" i="4"/>
  <c r="AH122" i="4"/>
  <c r="AH120" i="4"/>
  <c r="AH119" i="4"/>
  <c r="AH117" i="4"/>
  <c r="AH114" i="4"/>
  <c r="AH112" i="4"/>
  <c r="AH111" i="4"/>
  <c r="AH109" i="4"/>
  <c r="AH106" i="4"/>
  <c r="AH104" i="4"/>
  <c r="AH103" i="4"/>
  <c r="AH101" i="4"/>
  <c r="AH98" i="4"/>
  <c r="AH96" i="4"/>
  <c r="AH95" i="4"/>
  <c r="AH93" i="4"/>
  <c r="AH90" i="4"/>
  <c r="AH88" i="4"/>
  <c r="AH87" i="4"/>
  <c r="AH85" i="4"/>
  <c r="AH82" i="4"/>
  <c r="AH80" i="4"/>
  <c r="AH79" i="4"/>
  <c r="AH77" i="4"/>
  <c r="AH74" i="4"/>
  <c r="AH72" i="4"/>
  <c r="AH71" i="4"/>
  <c r="AH69" i="4"/>
  <c r="AH66" i="4"/>
  <c r="AH64" i="4"/>
  <c r="AH63" i="4"/>
  <c r="AH61" i="4"/>
  <c r="AH58" i="4"/>
  <c r="AH56" i="4"/>
  <c r="AH55" i="4"/>
  <c r="AH53" i="4"/>
  <c r="AH50" i="4"/>
  <c r="AH48" i="4"/>
  <c r="AH47" i="4"/>
  <c r="AH45" i="4"/>
  <c r="AH42" i="4"/>
  <c r="AH40" i="4"/>
  <c r="AH39" i="4"/>
  <c r="AH37" i="4"/>
  <c r="AH34" i="4"/>
  <c r="AH32" i="4"/>
  <c r="AH31" i="4"/>
  <c r="AH29" i="4"/>
  <c r="AH26" i="4"/>
  <c r="AH24" i="4"/>
  <c r="AH23" i="4"/>
  <c r="AH21" i="4"/>
  <c r="AH18" i="4"/>
  <c r="AH16" i="4"/>
  <c r="AH15" i="4"/>
  <c r="AH13" i="4"/>
  <c r="AI13" i="4"/>
  <c r="AH10" i="4"/>
  <c r="AI10" i="4"/>
  <c r="AH9" i="4"/>
  <c r="AI9" i="4"/>
  <c r="AV32" i="6"/>
  <c r="AG32" i="6"/>
  <c r="AH6" i="4"/>
  <c r="AI6" i="4"/>
  <c r="AH5" i="4"/>
  <c r="AI5" i="4"/>
  <c r="AJ30" i="6"/>
  <c r="AJ32" i="6"/>
  <c r="AL33" i="6"/>
  <c r="AL32" i="6"/>
  <c r="AI30" i="6"/>
  <c r="C21" i="5"/>
  <c r="C12" i="5"/>
  <c r="AJ34" i="6"/>
  <c r="D25" i="5"/>
  <c r="E31" i="5"/>
  <c r="AJ29" i="6"/>
  <c r="D31" i="5"/>
  <c r="B11" i="5"/>
  <c r="G11" i="5"/>
  <c r="C43" i="5"/>
  <c r="F25" i="6"/>
  <c r="G45" i="5"/>
  <c r="C37" i="5"/>
  <c r="E20" i="5"/>
  <c r="G22" i="6"/>
  <c r="E27" i="5"/>
  <c r="E14" i="5"/>
  <c r="E26" i="5"/>
  <c r="AK33" i="6"/>
  <c r="AK34" i="6"/>
  <c r="D32" i="5"/>
  <c r="B15" i="5"/>
  <c r="AI34" i="6"/>
  <c r="D13" i="5"/>
  <c r="J9" i="6"/>
  <c r="D20" i="5"/>
  <c r="B32" i="5"/>
  <c r="AJ31" i="6"/>
  <c r="AK32" i="6"/>
  <c r="E45" i="5"/>
  <c r="H45" i="5"/>
  <c r="E25" i="5"/>
  <c r="E21" i="5"/>
  <c r="G25" i="6"/>
  <c r="AH597" i="4"/>
  <c r="AH589" i="4"/>
  <c r="AH581" i="4"/>
  <c r="AH573" i="4"/>
  <c r="AH565" i="4"/>
  <c r="AH557" i="4"/>
  <c r="AH549" i="4"/>
  <c r="AH541" i="4"/>
  <c r="AH533" i="4"/>
  <c r="AH525" i="4"/>
  <c r="AH517" i="4"/>
  <c r="AH509" i="4"/>
  <c r="AH501" i="4"/>
  <c r="AH493" i="4"/>
  <c r="AH485" i="4"/>
  <c r="AH477" i="4"/>
  <c r="AH469" i="4"/>
  <c r="AH461" i="4"/>
  <c r="AH453" i="4"/>
  <c r="AH445" i="4"/>
  <c r="AH437" i="4"/>
  <c r="AH429" i="4"/>
  <c r="AH421" i="4"/>
  <c r="AH413" i="4"/>
  <c r="AH405" i="4"/>
  <c r="AH397" i="4"/>
  <c r="AH389" i="4"/>
  <c r="AH381" i="4"/>
  <c r="AH373" i="4"/>
  <c r="AH365" i="4"/>
  <c r="AH357" i="4"/>
  <c r="AH349" i="4"/>
  <c r="AH341" i="4"/>
  <c r="AH333" i="4"/>
  <c r="AH325" i="4"/>
  <c r="D37" i="5"/>
  <c r="B37" i="5"/>
  <c r="F37" i="5"/>
  <c r="AK29" i="6"/>
  <c r="AI32" i="6"/>
  <c r="AI33" i="6"/>
  <c r="AW32" i="6"/>
  <c r="AH32" i="6"/>
  <c r="D38" i="5"/>
  <c r="D43" i="5"/>
  <c r="D10" i="5"/>
  <c r="C13" i="5"/>
  <c r="B10" i="5"/>
  <c r="C19" i="5"/>
  <c r="C33" i="5"/>
  <c r="B25" i="5"/>
  <c r="G25" i="5"/>
  <c r="C38" i="5"/>
  <c r="AL29" i="6"/>
  <c r="AI29" i="6"/>
  <c r="C26" i="5"/>
  <c r="C32" i="5"/>
  <c r="B43" i="5"/>
  <c r="F43" i="5"/>
  <c r="B12" i="5"/>
  <c r="F12" i="5"/>
  <c r="D12" i="5"/>
  <c r="D21" i="5"/>
  <c r="B21" i="5"/>
  <c r="F21" i="5"/>
  <c r="D44" i="5"/>
  <c r="AH603" i="4"/>
  <c r="AH601" i="4"/>
  <c r="AH595" i="4"/>
  <c r="AH593" i="4"/>
  <c r="AH587" i="4"/>
  <c r="AH585" i="4"/>
  <c r="AH579" i="4"/>
  <c r="AH577" i="4"/>
  <c r="AH571" i="4"/>
  <c r="AH569" i="4"/>
  <c r="AH563" i="4"/>
  <c r="AH561" i="4"/>
  <c r="AH555" i="4"/>
  <c r="AH553" i="4"/>
  <c r="AH547" i="4"/>
  <c r="AH545" i="4"/>
  <c r="AH539" i="4"/>
  <c r="AH537" i="4"/>
  <c r="AH531" i="4"/>
  <c r="AH529" i="4"/>
  <c r="AH523" i="4"/>
  <c r="AH521" i="4"/>
  <c r="AH515" i="4"/>
  <c r="AH513" i="4"/>
  <c r="AH507" i="4"/>
  <c r="AH505" i="4"/>
  <c r="AH499" i="4"/>
  <c r="AH497" i="4"/>
  <c r="AH491" i="4"/>
  <c r="AH489" i="4"/>
  <c r="AH483" i="4"/>
  <c r="AH481" i="4"/>
  <c r="AH475" i="4"/>
  <c r="AH473" i="4"/>
  <c r="AH467" i="4"/>
  <c r="AH465" i="4"/>
  <c r="AH459" i="4"/>
  <c r="AH457" i="4"/>
  <c r="AH451" i="4"/>
  <c r="AH449" i="4"/>
  <c r="AH443" i="4"/>
  <c r="AH441" i="4"/>
  <c r="AH435" i="4"/>
  <c r="AH433" i="4"/>
  <c r="AH427" i="4"/>
  <c r="AH425" i="4"/>
  <c r="AH419" i="4"/>
  <c r="AH417" i="4"/>
  <c r="AH411" i="4"/>
  <c r="AH409" i="4"/>
  <c r="AH403" i="4"/>
  <c r="AH401" i="4"/>
  <c r="AH395" i="4"/>
  <c r="AH393" i="4"/>
  <c r="AH387" i="4"/>
  <c r="AH385" i="4"/>
  <c r="AH379" i="4"/>
  <c r="AH377" i="4"/>
  <c r="AH371" i="4"/>
  <c r="AH369" i="4"/>
  <c r="AH363" i="4"/>
  <c r="AH361" i="4"/>
  <c r="AH355" i="4"/>
  <c r="AH353" i="4"/>
  <c r="AH347" i="4"/>
  <c r="B27" i="5"/>
  <c r="C31" i="5"/>
  <c r="AJ33" i="6"/>
  <c r="C27" i="5"/>
  <c r="E37" i="5"/>
  <c r="C44" i="5"/>
  <c r="C25" i="5"/>
  <c r="D26" i="5"/>
  <c r="B31" i="5"/>
  <c r="G31" i="5"/>
  <c r="E38" i="5"/>
  <c r="C45" i="5"/>
  <c r="F45" i="5"/>
  <c r="E10" i="5"/>
  <c r="C11" i="5"/>
  <c r="B19" i="5"/>
  <c r="D39" i="5"/>
  <c r="D27" i="5"/>
  <c r="E32" i="5"/>
  <c r="E15" i="5"/>
  <c r="H15" i="5"/>
  <c r="D19" i="5"/>
  <c r="C20" i="5"/>
  <c r="AH322" i="4"/>
  <c r="AH314" i="4"/>
  <c r="AH306" i="4"/>
  <c r="AH298" i="4"/>
  <c r="E43" i="5"/>
  <c r="D33" i="5"/>
  <c r="B39" i="5"/>
  <c r="B14" i="5"/>
  <c r="H14" i="5"/>
  <c r="B20" i="5"/>
  <c r="G20" i="5"/>
  <c r="AH602" i="4"/>
  <c r="AH594" i="4"/>
  <c r="AH586" i="4"/>
  <c r="AH578" i="4"/>
  <c r="AH570" i="4"/>
  <c r="AH562" i="4"/>
  <c r="AH554" i="4"/>
  <c r="AH546" i="4"/>
  <c r="AH538" i="4"/>
  <c r="AH530" i="4"/>
  <c r="AH522" i="4"/>
  <c r="AH514" i="4"/>
  <c r="AH506" i="4"/>
  <c r="AH498" i="4"/>
  <c r="AH490" i="4"/>
  <c r="AH482" i="4"/>
  <c r="AH474" i="4"/>
  <c r="AH466" i="4"/>
  <c r="AH458" i="4"/>
  <c r="AH450" i="4"/>
  <c r="AH442" i="4"/>
  <c r="AH434" i="4"/>
  <c r="AH426" i="4"/>
  <c r="AH418" i="4"/>
  <c r="AH410" i="4"/>
  <c r="AH402" i="4"/>
  <c r="AH394" i="4"/>
  <c r="AH386" i="4"/>
  <c r="AH378" i="4"/>
  <c r="AH370" i="4"/>
  <c r="AH362" i="4"/>
  <c r="AH354" i="4"/>
  <c r="AH346" i="4"/>
  <c r="AH338" i="4"/>
  <c r="AH330" i="4"/>
  <c r="E23" i="6"/>
  <c r="C39" i="5"/>
  <c r="E39" i="5"/>
  <c r="E44" i="5"/>
  <c r="C10" i="5"/>
  <c r="F10" i="5"/>
  <c r="AI31" i="6"/>
  <c r="J10" i="6"/>
  <c r="F23" i="6"/>
  <c r="B26" i="5"/>
  <c r="H26" i="5"/>
  <c r="C15" i="5"/>
  <c r="F15" i="5"/>
  <c r="B33" i="5"/>
  <c r="E33" i="5"/>
  <c r="H33" i="5"/>
  <c r="B38" i="5"/>
  <c r="B44" i="5"/>
  <c r="D14" i="5"/>
  <c r="E13" i="5"/>
  <c r="E19" i="5"/>
  <c r="H19" i="5"/>
  <c r="C14" i="5"/>
  <c r="E11" i="5"/>
  <c r="E12" i="5"/>
  <c r="H12" i="5"/>
  <c r="B13" i="5"/>
  <c r="D15" i="5"/>
  <c r="G15" i="5"/>
  <c r="AH345" i="4"/>
  <c r="AH339" i="4"/>
  <c r="AH337" i="4"/>
  <c r="AH331" i="4"/>
  <c r="AH329" i="4"/>
  <c r="AH323" i="4"/>
  <c r="AH321" i="4"/>
  <c r="AH315" i="4"/>
  <c r="AH313" i="4"/>
  <c r="AH307" i="4"/>
  <c r="AH305" i="4"/>
  <c r="AH299" i="4"/>
  <c r="AH297" i="4"/>
  <c r="AH291" i="4"/>
  <c r="AH289" i="4"/>
  <c r="AH283" i="4"/>
  <c r="AH281" i="4"/>
  <c r="AH275" i="4"/>
  <c r="AH273" i="4"/>
  <c r="AH267" i="4"/>
  <c r="AH265" i="4"/>
  <c r="AH259" i="4"/>
  <c r="AH257" i="4"/>
  <c r="AH251" i="4"/>
  <c r="AH249" i="4"/>
  <c r="AH243" i="4"/>
  <c r="AH241" i="4"/>
  <c r="AH235" i="4"/>
  <c r="AH233" i="4"/>
  <c r="AH227" i="4"/>
  <c r="AH225" i="4"/>
  <c r="AH219" i="4"/>
  <c r="AH217" i="4"/>
  <c r="AH211" i="4"/>
  <c r="AH209" i="4"/>
  <c r="AH203" i="4"/>
  <c r="AH201" i="4"/>
  <c r="AH195" i="4"/>
  <c r="AH193" i="4"/>
  <c r="AH187" i="4"/>
  <c r="AH185" i="4"/>
  <c r="AH179" i="4"/>
  <c r="AH177" i="4"/>
  <c r="AH171" i="4"/>
  <c r="AH169" i="4"/>
  <c r="AH163" i="4"/>
  <c r="AH161" i="4"/>
  <c r="AH155" i="4"/>
  <c r="AH153" i="4"/>
  <c r="AH147" i="4"/>
  <c r="AH145" i="4"/>
  <c r="AH139" i="4"/>
  <c r="AH137" i="4"/>
  <c r="AH131" i="4"/>
  <c r="AH129" i="4"/>
  <c r="AH123" i="4"/>
  <c r="AH121" i="4"/>
  <c r="AH115" i="4"/>
  <c r="AH113" i="4"/>
  <c r="AH107" i="4"/>
  <c r="AH105" i="4"/>
  <c r="AH99" i="4"/>
  <c r="AH97" i="4"/>
  <c r="AH91" i="4"/>
  <c r="AH89" i="4"/>
  <c r="AH83" i="4"/>
  <c r="AH81" i="4"/>
  <c r="AH75" i="4"/>
  <c r="AH73" i="4"/>
  <c r="AH67" i="4"/>
  <c r="AH65" i="4"/>
  <c r="AH59" i="4"/>
  <c r="AH57" i="4"/>
  <c r="AH51" i="4"/>
  <c r="AH49" i="4"/>
  <c r="AH43" i="4"/>
  <c r="AH41" i="4"/>
  <c r="AH35" i="4"/>
  <c r="AH33" i="4"/>
  <c r="AH27" i="4"/>
  <c r="AH25" i="4"/>
  <c r="AH19" i="4"/>
  <c r="AH17" i="4"/>
  <c r="AH12" i="4"/>
  <c r="AI12" i="4"/>
  <c r="AH8" i="4"/>
  <c r="AH604" i="4"/>
  <c r="AH598" i="4"/>
  <c r="AH596" i="4"/>
  <c r="AH590" i="4"/>
  <c r="AH588" i="4"/>
  <c r="AH582" i="4"/>
  <c r="AH580" i="4"/>
  <c r="AH574" i="4"/>
  <c r="AH572" i="4"/>
  <c r="AH566" i="4"/>
  <c r="AH564" i="4"/>
  <c r="AH558" i="4"/>
  <c r="AH556" i="4"/>
  <c r="AH550" i="4"/>
  <c r="AH548" i="4"/>
  <c r="AH542" i="4"/>
  <c r="AH540" i="4"/>
  <c r="AH534" i="4"/>
  <c r="AH532" i="4"/>
  <c r="AH526" i="4"/>
  <c r="AH524" i="4"/>
  <c r="AH518" i="4"/>
  <c r="AH516" i="4"/>
  <c r="AH510" i="4"/>
  <c r="AH508" i="4"/>
  <c r="AH502" i="4"/>
  <c r="AH500" i="4"/>
  <c r="AH494" i="4"/>
  <c r="AH492" i="4"/>
  <c r="AH486" i="4"/>
  <c r="AH484" i="4"/>
  <c r="AH478" i="4"/>
  <c r="AH476" i="4"/>
  <c r="AH470" i="4"/>
  <c r="AH468" i="4"/>
  <c r="AH462" i="4"/>
  <c r="AH460" i="4"/>
  <c r="AH454" i="4"/>
  <c r="AH452" i="4"/>
  <c r="AH446" i="4"/>
  <c r="AH444" i="4"/>
  <c r="AH438" i="4"/>
  <c r="AH436" i="4"/>
  <c r="AH430" i="4"/>
  <c r="AH428" i="4"/>
  <c r="AH422" i="4"/>
  <c r="AH420" i="4"/>
  <c r="AH414" i="4"/>
  <c r="AH412" i="4"/>
  <c r="AH406" i="4"/>
  <c r="AH404" i="4"/>
  <c r="AH398" i="4"/>
  <c r="AH396" i="4"/>
  <c r="AH390" i="4"/>
  <c r="AH388" i="4"/>
  <c r="AH382" i="4"/>
  <c r="AH380" i="4"/>
  <c r="AH374" i="4"/>
  <c r="AH372" i="4"/>
  <c r="AH366" i="4"/>
  <c r="AH364" i="4"/>
  <c r="AH358" i="4"/>
  <c r="AH356" i="4"/>
  <c r="AH350" i="4"/>
  <c r="AH348" i="4"/>
  <c r="AH342" i="4"/>
  <c r="AH340" i="4"/>
  <c r="AH334" i="4"/>
  <c r="AH332" i="4"/>
  <c r="AH326" i="4"/>
  <c r="AH324" i="4"/>
  <c r="AH318" i="4"/>
  <c r="AH316" i="4"/>
  <c r="AH310" i="4"/>
  <c r="AH308" i="4"/>
  <c r="AH302" i="4"/>
  <c r="AH300" i="4"/>
  <c r="AH294" i="4"/>
  <c r="AH292" i="4"/>
  <c r="AH286" i="4"/>
  <c r="AH284" i="4"/>
  <c r="AH278" i="4"/>
  <c r="AH276" i="4"/>
  <c r="AH270" i="4"/>
  <c r="AH268" i="4"/>
  <c r="AH262" i="4"/>
  <c r="AH260" i="4"/>
  <c r="AH254" i="4"/>
  <c r="AH252" i="4"/>
  <c r="AH246" i="4"/>
  <c r="AH244" i="4"/>
  <c r="AH238" i="4"/>
  <c r="AH236" i="4"/>
  <c r="AH230" i="4"/>
  <c r="AH228" i="4"/>
  <c r="AH222" i="4"/>
  <c r="AH220" i="4"/>
  <c r="AH214" i="4"/>
  <c r="AH212" i="4"/>
  <c r="AH206" i="4"/>
  <c r="AH204" i="4"/>
  <c r="AH198" i="4"/>
  <c r="AH196" i="4"/>
  <c r="AH190" i="4"/>
  <c r="AH188" i="4"/>
  <c r="AH182" i="4"/>
  <c r="AH180" i="4"/>
  <c r="AH174" i="4"/>
  <c r="AH172" i="4"/>
  <c r="AH166" i="4"/>
  <c r="AH164" i="4"/>
  <c r="AH158" i="4"/>
  <c r="AH156" i="4"/>
  <c r="AH150" i="4"/>
  <c r="AH148" i="4"/>
  <c r="AH142" i="4"/>
  <c r="AH140" i="4"/>
  <c r="AH134" i="4"/>
  <c r="AH132" i="4"/>
  <c r="AH126" i="4"/>
  <c r="AH124" i="4"/>
  <c r="AH118" i="4"/>
  <c r="AH116" i="4"/>
  <c r="AH110" i="4"/>
  <c r="AH108" i="4"/>
  <c r="AH102" i="4"/>
  <c r="AH100" i="4"/>
  <c r="AH94" i="4"/>
  <c r="AH92" i="4"/>
  <c r="AH86" i="4"/>
  <c r="AH84" i="4"/>
  <c r="AH78" i="4"/>
  <c r="AH76" i="4"/>
  <c r="AH70" i="4"/>
  <c r="AH68" i="4"/>
  <c r="AH62" i="4"/>
  <c r="AH60" i="4"/>
  <c r="AH54" i="4"/>
  <c r="AH52" i="4"/>
  <c r="AH46" i="4"/>
  <c r="AH44" i="4"/>
  <c r="AH38" i="4"/>
  <c r="AH36" i="4"/>
  <c r="AH30" i="4"/>
  <c r="AH28" i="4"/>
  <c r="AH22" i="4"/>
  <c r="AH20" i="4"/>
  <c r="AH14" i="4"/>
  <c r="AH11" i="4"/>
  <c r="AI11" i="4"/>
  <c r="AH7" i="4"/>
  <c r="AI7" i="4"/>
  <c r="H27" i="5"/>
  <c r="G13" i="5"/>
  <c r="F11" i="5"/>
  <c r="H37" i="5"/>
  <c r="G21" i="5"/>
  <c r="H44" i="5"/>
  <c r="H11" i="5"/>
  <c r="G19" i="5"/>
  <c r="F39" i="5"/>
  <c r="G23" i="6"/>
  <c r="H43" i="5"/>
  <c r="H32" i="5"/>
  <c r="F32" i="5"/>
  <c r="H39" i="5"/>
  <c r="F25" i="5"/>
  <c r="G32" i="5"/>
  <c r="F14" i="5"/>
  <c r="F38" i="5"/>
  <c r="G38" i="5"/>
  <c r="F20" i="5"/>
  <c r="H10" i="5"/>
  <c r="F27" i="5"/>
  <c r="G12" i="5"/>
  <c r="F33" i="5"/>
  <c r="H21" i="5"/>
  <c r="AI8" i="4"/>
  <c r="J8" i="6"/>
  <c r="G33" i="5"/>
  <c r="H38" i="5"/>
  <c r="F31" i="5"/>
  <c r="F19" i="5"/>
  <c r="H25" i="5"/>
  <c r="H20" i="5"/>
  <c r="H13" i="5"/>
  <c r="G27" i="5"/>
  <c r="G26" i="5"/>
  <c r="F26" i="5"/>
  <c r="F13" i="5"/>
  <c r="H31" i="5"/>
  <c r="G14" i="5"/>
  <c r="G39" i="5"/>
  <c r="G44" i="5"/>
  <c r="G10" i="5"/>
  <c r="G37" i="5"/>
  <c r="F44" i="5"/>
  <c r="G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Tests physiques</author>
  </authors>
  <commentList>
    <comment ref="A4" authorId="0" shapeId="0" xr:uid="{C5DE58AC-3644-2F47-8550-E2479F931FFD}">
      <text>
        <r>
          <rPr>
            <b/>
            <sz val="10"/>
            <color rgb="FF000000"/>
            <rFont val="Tahoma"/>
            <family val="2"/>
          </rPr>
          <t>Microsoft Office User:</t>
        </r>
        <r>
          <rPr>
            <sz val="10"/>
            <color rgb="FF000000"/>
            <rFont val="Tahoma"/>
            <family val="2"/>
          </rPr>
          <t xml:space="preserve">
</t>
        </r>
        <r>
          <rPr>
            <sz val="10"/>
            <color rgb="FF000000"/>
            <rFont val="Tahoma"/>
            <family val="2"/>
          </rPr>
          <t xml:space="preserve">Automatiquement créer
</t>
        </r>
        <r>
          <rPr>
            <sz val="10"/>
            <color rgb="FF000000"/>
            <rFont val="Tahoma"/>
            <family val="2"/>
          </rPr>
          <t xml:space="preserve">
</t>
        </r>
        <r>
          <rPr>
            <sz val="10"/>
            <color rgb="FF000000"/>
            <rFont val="Tahoma"/>
            <family val="2"/>
          </rPr>
          <t xml:space="preserve">
</t>
        </r>
        <r>
          <rPr>
            <sz val="10"/>
            <color rgb="FF000000"/>
            <rFont val="Tahoma"/>
            <family val="2"/>
          </rPr>
          <t xml:space="preserve">
</t>
        </r>
      </text>
    </comment>
    <comment ref="B4" authorId="0" shapeId="0" xr:uid="{5A1C40A2-27CE-3E49-9659-3BF8013EC71C}">
      <text>
        <r>
          <rPr>
            <b/>
            <sz val="10"/>
            <color rgb="FF000000"/>
            <rFont val="Tahoma"/>
            <family val="2"/>
          </rPr>
          <t>Microsoft Office User:</t>
        </r>
        <r>
          <rPr>
            <sz val="10"/>
            <color rgb="FF000000"/>
            <rFont val="Tahoma"/>
            <family val="2"/>
          </rPr>
          <t xml:space="preserve">
</t>
        </r>
        <r>
          <rPr>
            <sz val="10"/>
            <color rgb="FF000000"/>
            <rFont val="Tahoma"/>
            <family val="2"/>
          </rPr>
          <t xml:space="preserve">Session 1 : septembre
</t>
        </r>
        <r>
          <rPr>
            <sz val="10"/>
            <color rgb="FF000000"/>
            <rFont val="Tahoma"/>
            <family val="2"/>
          </rPr>
          <t xml:space="preserve">Session 2 : janvier/février
</t>
        </r>
        <r>
          <rPr>
            <sz val="10"/>
            <color rgb="FF000000"/>
            <rFont val="Tahoma"/>
            <family val="2"/>
          </rPr>
          <t>Session 3 : mai/juin</t>
        </r>
      </text>
    </comment>
    <comment ref="C4" authorId="0" shapeId="0" xr:uid="{C05B56C7-7418-7149-A7D7-23C8C4210A7E}">
      <text>
        <r>
          <rPr>
            <b/>
            <sz val="10"/>
            <color rgb="FF000000"/>
            <rFont val="Tahoma"/>
            <family val="2"/>
          </rPr>
          <t>Microsoft Office User:</t>
        </r>
        <r>
          <rPr>
            <sz val="10"/>
            <color rgb="FF000000"/>
            <rFont val="Tahoma"/>
            <family val="2"/>
          </rPr>
          <t xml:space="preserve">
</t>
        </r>
        <r>
          <rPr>
            <sz val="10"/>
            <color rgb="FF000000"/>
            <rFont val="Tahoma"/>
            <family val="2"/>
          </rPr>
          <t>Écrire "Collège" ou "Lycée" suivi du nom de l'établissement</t>
        </r>
      </text>
    </comment>
    <comment ref="D4" authorId="0" shapeId="0" xr:uid="{D70250DF-DC85-F04E-B3D2-19E26E8E579E}">
      <text>
        <r>
          <rPr>
            <b/>
            <sz val="10"/>
            <color rgb="FF000000"/>
            <rFont val="Tahoma"/>
            <family val="2"/>
          </rPr>
          <t>Microsoft Office User:</t>
        </r>
        <r>
          <rPr>
            <sz val="10"/>
            <color rgb="FF000000"/>
            <rFont val="Tahoma"/>
            <family val="2"/>
          </rPr>
          <t xml:space="preserve">
</t>
        </r>
        <r>
          <rPr>
            <sz val="10"/>
            <color rgb="FF000000"/>
            <rFont val="Tahoma"/>
            <family val="2"/>
          </rPr>
          <t xml:space="preserve">Saisir au moins "6" pour 6ème + lettre/numéro
</t>
        </r>
        <r>
          <rPr>
            <sz val="10"/>
            <color rgb="FF000000"/>
            <rFont val="Tahoma"/>
            <family val="2"/>
          </rPr>
          <t>Saisir au moins "2" pour 2nde + lettre/numéro</t>
        </r>
      </text>
    </comment>
    <comment ref="E4" authorId="0" shapeId="0" xr:uid="{8AC88E9A-9D60-9F45-9436-D35905F827DB}">
      <text>
        <r>
          <rPr>
            <b/>
            <sz val="10"/>
            <color rgb="FF000000"/>
            <rFont val="Tahoma"/>
            <family val="2"/>
          </rPr>
          <t>Microsoft Office User:</t>
        </r>
        <r>
          <rPr>
            <sz val="10"/>
            <color rgb="FF000000"/>
            <rFont val="Tahoma"/>
            <family val="2"/>
          </rPr>
          <t xml:space="preserve">
</t>
        </r>
        <r>
          <rPr>
            <sz val="10"/>
            <color rgb="FF000000"/>
            <rFont val="Tahoma"/>
            <family val="2"/>
          </rPr>
          <t xml:space="preserve">En MAJUSCULES
</t>
        </r>
      </text>
    </comment>
    <comment ref="G4" authorId="0" shapeId="0" xr:uid="{6F96BFA4-B029-C34F-B7D2-4697882E2F55}">
      <text>
        <r>
          <rPr>
            <b/>
            <sz val="10"/>
            <color rgb="FF000000"/>
            <rFont val="Tahoma"/>
            <family val="2"/>
          </rPr>
          <t>Microsoft Office User:</t>
        </r>
        <r>
          <rPr>
            <sz val="10"/>
            <color rgb="FF000000"/>
            <rFont val="Tahoma"/>
            <family val="2"/>
          </rPr>
          <t xml:space="preserve">
</t>
        </r>
        <r>
          <rPr>
            <sz val="10"/>
            <color rgb="FF000000"/>
            <rFont val="Tahoma"/>
            <family val="2"/>
          </rPr>
          <t>Choisir "M" ou "F" dans le menu déroulant</t>
        </r>
      </text>
    </comment>
    <comment ref="H4" authorId="0" shapeId="0" xr:uid="{1C0D61B7-6C76-5541-ADA4-6D3D9B0D42B3}">
      <text>
        <r>
          <rPr>
            <b/>
            <sz val="10"/>
            <color rgb="FF000000"/>
            <rFont val="Tahoma"/>
            <family val="2"/>
          </rPr>
          <t>Microsoft Office User:</t>
        </r>
        <r>
          <rPr>
            <sz val="10"/>
            <color rgb="FF000000"/>
            <rFont val="Tahoma"/>
            <family val="2"/>
          </rPr>
          <t xml:space="preserve">
</t>
        </r>
        <r>
          <rPr>
            <sz val="10"/>
            <color rgb="FF000000"/>
            <rFont val="Tahoma"/>
            <family val="2"/>
          </rPr>
          <t>Saisie automatique à partir de la classe</t>
        </r>
      </text>
    </comment>
    <comment ref="J4" authorId="0" shapeId="0" xr:uid="{1C03E14A-3089-6448-A0C8-78B41FA04A59}">
      <text>
        <r>
          <rPr>
            <b/>
            <sz val="10"/>
            <color rgb="FF000000"/>
            <rFont val="Tahoma"/>
            <family val="2"/>
          </rPr>
          <t>Microsoft Office User:</t>
        </r>
        <r>
          <rPr>
            <sz val="10"/>
            <color rgb="FF000000"/>
            <rFont val="Tahoma"/>
            <family val="2"/>
          </rPr>
          <t xml:space="preserve">
</t>
        </r>
        <r>
          <rPr>
            <sz val="10"/>
            <color rgb="FF000000"/>
            <rFont val="Tahoma"/>
            <family val="2"/>
          </rPr>
          <t>Écrire le dernier palier validé</t>
        </r>
      </text>
    </comment>
    <comment ref="K4" authorId="1" shapeId="0" xr:uid="{00000000-0006-0000-0300-000001000000}">
      <text>
        <r>
          <rPr>
            <sz val="11"/>
            <color rgb="FF000000"/>
            <rFont val="Calibri"/>
            <family val="2"/>
          </rPr>
          <t xml:space="preserve">Négatif (stade A) : l'élève ne peut plus parler, il est allé au bout.
</t>
        </r>
        <r>
          <rPr>
            <sz val="11"/>
            <color rgb="FF000000"/>
            <rFont val="Calibri"/>
            <family val="2"/>
          </rPr>
          <t>Équivoque (stade B) / positif (stade C) : il s'est arrêté avant. Le palier reste tel quel, mais il est signalé.</t>
        </r>
      </text>
    </comment>
    <comment ref="R4" authorId="0" shapeId="0" xr:uid="{C040B153-9820-A347-99A0-3FF19A8130F4}">
      <text>
        <r>
          <rPr>
            <b/>
            <sz val="10"/>
            <color rgb="FF000000"/>
            <rFont val="Tahoma"/>
            <family val="2"/>
          </rPr>
          <t>Microsoft Office User:</t>
        </r>
        <r>
          <rPr>
            <sz val="10"/>
            <color rgb="FF000000"/>
            <rFont val="Tahoma"/>
            <family val="2"/>
          </rPr>
          <t xml:space="preserve">
</t>
        </r>
        <r>
          <rPr>
            <sz val="10"/>
            <color rgb="FF000000"/>
            <rFont val="Tahoma"/>
            <family val="2"/>
          </rPr>
          <t xml:space="preserve">Écrire le temps en secondes avec une virgule. 
</t>
        </r>
        <r>
          <rPr>
            <sz val="10"/>
            <color rgb="FF000000"/>
            <rFont val="Tahoma"/>
            <family val="2"/>
          </rPr>
          <t>⚠️</t>
        </r>
        <r>
          <rPr>
            <sz val="10"/>
            <color rgb="FF000000"/>
            <rFont val="Tahoma"/>
            <family val="2"/>
          </rPr>
          <t xml:space="preserve"> pas d'apostrophe ou guillemets, sinon la cellule sera considérée comme du texte et aucun calcul ne sera effectué</t>
        </r>
      </text>
    </comment>
    <comment ref="U4" authorId="0" shapeId="0" xr:uid="{8C88476D-22ED-8D4E-A321-875614A04A62}">
      <text>
        <r>
          <rPr>
            <b/>
            <sz val="10"/>
            <color rgb="FF000000"/>
            <rFont val="Tahoma"/>
            <family val="2"/>
          </rPr>
          <t>Microsoft Office User:</t>
        </r>
        <r>
          <rPr>
            <sz val="10"/>
            <color rgb="FF000000"/>
            <rFont val="Tahoma"/>
            <family val="2"/>
          </rPr>
          <t xml:space="preserve"> 
</t>
        </r>
        <r>
          <rPr>
            <sz val="10"/>
            <color rgb="FF000000"/>
            <rFont val="Tahoma"/>
            <family val="2"/>
          </rPr>
          <t xml:space="preserve">Écrire le temps en secondes avec une virgule. </t>
        </r>
        <r>
          <rPr>
            <sz val="10"/>
            <color rgb="FF000000"/>
            <rFont val="Tahoma"/>
            <family val="2"/>
          </rPr>
          <t>⚠️</t>
        </r>
        <r>
          <rPr>
            <sz val="10"/>
            <color rgb="FF000000"/>
            <rFont val="Tahoma"/>
            <family val="2"/>
          </rPr>
          <t xml:space="preserve"> pas d'apostropbe ou guillemets, sinon la cellule sera considéré comme du texte et aucun calcul ne sera effectué</t>
        </r>
        <r>
          <rPr>
            <sz val="10"/>
            <color rgb="FF000000"/>
            <rFont val="Calibri"/>
            <family val="2"/>
          </rPr>
          <t xml:space="preserve">
</t>
        </r>
      </text>
    </comment>
    <comment ref="AA4" authorId="0" shapeId="0" xr:uid="{A4E345BF-30E7-6740-9A38-3A77B7A1F572}">
      <text>
        <r>
          <rPr>
            <b/>
            <sz val="10"/>
            <color rgb="FF000000"/>
            <rFont val="Tahoma"/>
            <family val="2"/>
          </rPr>
          <t>Microsoft Office User:</t>
        </r>
        <r>
          <rPr>
            <sz val="10"/>
            <color rgb="FF000000"/>
            <rFont val="Tahoma"/>
            <family val="2"/>
          </rPr>
          <t xml:space="preserve">
</t>
        </r>
        <r>
          <rPr>
            <sz val="10"/>
            <color rgb="FF000000"/>
            <rFont val="Tahoma"/>
            <family val="2"/>
          </rPr>
          <t xml:space="preserve">Écrire le temps en seconde avec une virgule.
</t>
        </r>
        <r>
          <rPr>
            <sz val="10"/>
            <color rgb="FF000000"/>
            <rFont val="Tahoma"/>
            <family val="2"/>
          </rPr>
          <t>⚠️</t>
        </r>
        <r>
          <rPr>
            <sz val="10"/>
            <color rgb="FF000000"/>
            <rFont val="Tahoma"/>
            <family val="2"/>
          </rPr>
          <t xml:space="preserve"> pas d'apostrophe ou guillemets, sinon la cellule sera considérée comme du texte et aucun calcul ne sera effectué</t>
        </r>
      </text>
    </comment>
    <comment ref="AD4" authorId="1" shapeId="0" xr:uid="{00000000-0006-0000-0300-000002000000}">
      <text>
        <r>
          <rPr>
            <sz val="11"/>
            <color rgb="FF000000"/>
            <rFont val="Calibri"/>
            <family val="2"/>
          </rPr>
          <t>Surcoût = temps au T-test moins temps sur 30 m. C'est le prix, en secondes, des changements de direction. Il sert aux graphiques, pas à la note. Indirectement, cela renseigne sur la "technique" et l'explosivité/accélération.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<sst xmlns="http://schemas.openxmlformats.org/spreadsheetml/2006/main" count="503" uniqueCount="255">
  <si>
    <t>1. Saisir les tests</t>
  </si>
  <si>
    <t>2. Lire une classe</t>
  </si>
  <si>
    <t>Onglet « Synthèse classe ». Trois menus déroulants : l'établissement, la classe, la session. Les statistiques s'affichent pour la classe entière, puis pour les garçons et pour les filles.</t>
  </si>
  <si>
    <t>3. Lire un élève</t>
  </si>
  <si>
    <t>Onglet « Profil individuel ». On choisit l'élève dans le menu déroulant ; on voit ses trois sessions, sa progression, et trois graphiques en toile d'araignée.</t>
  </si>
  <si>
    <t>Croissance : facultatif</t>
  </si>
  <si>
    <t>Onglet « Croissance ». Si quelqu'un a mesuré la taille et le poids de vos élèves, il vous transmettra quatre colonnes à coller ici. Si vous ne les avez pas, laissez l'onglet vide : rien ne bloque, les tests fonctionnent sans.</t>
  </si>
  <si>
    <t>Endurance</t>
  </si>
  <si>
    <t>Force du bas du corps</t>
  </si>
  <si>
    <t>Vitesse</t>
  </si>
  <si>
    <t>Souplesse</t>
  </si>
  <si>
    <t>Agilité</t>
  </si>
  <si>
    <t>Ce que le fichier ne fait pas</t>
  </si>
  <si>
    <t>Dans la synthèse de classe</t>
  </si>
  <si>
    <t>Chaque test d'endurance apparaît deux fois : sur toute la classe, puis sur les seuls élèves au test de la parole négatif. Comparer les deux dit si les résultats de la classe sont tirés vers le bas par des élèves qui ne se sont pas engagés.</t>
  </si>
  <si>
    <t>Les groupes</t>
  </si>
  <si>
    <t>Trois groupes</t>
  </si>
  <si>
    <t>Cinq groupes</t>
  </si>
  <si>
    <t>Le barème</t>
  </si>
  <si>
    <t>L'agilité — comment la lire</t>
  </si>
  <si>
    <t>Le temps</t>
  </si>
  <si>
    <t>Le surcoût</t>
  </si>
  <si>
    <t>Temps au T-test moins temps sur 30 mètres. C'est le prix, en secondes, que coûtent les changements de direction. Un élève lent en ligne droite sera lent partout ; le surcoût enlève cet effet.</t>
  </si>
  <si>
    <t>Pourquoi le surcoût sur les graphiques</t>
  </si>
  <si>
    <t>Si l'on plaçait le temps au T-test sur la toile d'araignée, l'axe Agilité redirait la même chose que l'axe Vitesse. Le surcoût, lui, apporte une information nouvelle.</t>
  </si>
  <si>
    <t>Le rapport en %</t>
  </si>
  <si>
    <t>Temps au T-test rapporté au temps sur 30 mètres. Il se lit facilement, mais il dépend encore beaucoup de la vitesse de course. Il est affiché, il ne sert pas à noter.</t>
  </si>
  <si>
    <t>Croissance — si vous avez les données</t>
  </si>
  <si>
    <t>Le stade</t>
  </si>
  <si>
    <t>Avant le pic de croissance : l'élève n'a pas encore connu sa poussée. Autour du pic : il la traverse en ce moment. Après le pic : elle est passée.</t>
  </si>
  <si>
    <t>Le timing</t>
  </si>
  <si>
    <t>Précoce, à l'heure ou tardif, par rapport aux élèves du même âge et du même sexe. Un élève précoce n'est pas meilleur : il est simplement plus avancé, et cet avantage s'efface avec le temps.</t>
  </si>
  <si>
    <t>Le tempo</t>
  </si>
  <si>
    <t>La vitesse à laquelle l'élève grandit en ce moment : lente, modérée ou rapide.</t>
  </si>
  <si>
    <t>La colonne Vigilance</t>
  </si>
  <si>
    <t>Autour du pic et avec une croissance rapide, les douleurs de croissance (genou, talon) et les blessures sont plus fréquentes. Le fichier propose alors une vigilance renforcée : surveiller les charges de sauts et de courses, écouter les plaintes au genou et au talon, adapter les volumes.</t>
  </si>
  <si>
    <t>Deux réserves importantes</t>
  </si>
  <si>
    <t>⚠ Il s'agit de tendances de groupe, pas d'une prédiction sur un élève. Un élève en vigilance renforcée n'est pas condamné à se blesser, et un élève en vigilance standard n'est pas protégé. Par ailleurs la vitesse de croissance est estimée sur trois ou quatre mois : la marge d'erreur est du même ordre que l'écart entre deux catégories.</t>
  </si>
  <si>
    <t>La progression</t>
  </si>
  <si>
    <t>Toujours positive quand c'est bien</t>
  </si>
  <si>
    <t>Un pourcentage de progression positif signifie que l'élève a progressé, y compris sur les tests chronométrés où le temps a baissé. Vous n'avez pas à retourner le signe dans votre tête.</t>
  </si>
  <si>
    <t>Deux lectures</t>
  </si>
  <si>
    <t>Une colonne montre la progression depuis la session précédente. Un tableau séparé compare deux sessions de votre choix, celles-là mêmes qui alimentent les graphiques.</t>
  </si>
  <si>
    <t>Prudence</t>
  </si>
  <si>
    <t>Sur trois ou quatre mois, une progression de quelques pourcents peut relever de la mesure, pas de l'élève. Regardez la tendance sur les trois sessions plutôt qu'un écart isolé.</t>
  </si>
  <si>
    <t>Barèmes des tests physiques — 6ème et 2nde</t>
  </si>
  <si>
    <t>Noms des 5 niveaux →</t>
  </si>
  <si>
    <t>Les cases bleues se modifient. Colonne « Sens » : « + » quand un score élevé est meilleur (endurance, lancer, saut, souplesse) ; « − » quand un temps court est meilleur (vitesse, agilité). Pour ces derniers, saisir les seuils du plus lent au plus rapide.</t>
  </si>
  <si>
    <t>Test</t>
  </si>
  <si>
    <t>Niveau</t>
  </si>
  <si>
    <t>Sexe</t>
  </si>
  <si>
    <t>Seuil 1</t>
  </si>
  <si>
    <t>Seuil 2</t>
  </si>
  <si>
    <t>Seuil 3</t>
  </si>
  <si>
    <t>Seuil 4</t>
  </si>
  <si>
    <t>Sens</t>
  </si>
  <si>
    <t>Endurance — Luc Léger (palier)</t>
  </si>
  <si>
    <t>6ème</t>
  </si>
  <si>
    <t>Mixte</t>
  </si>
  <si>
    <t>+</t>
  </si>
  <si>
    <t>2nde</t>
  </si>
  <si>
    <t>M</t>
  </si>
  <si>
    <t>F</t>
  </si>
  <si>
    <t>Force bas du corps — Saut en longueur (m)</t>
  </si>
  <si>
    <t>Vitesse — 30 m (s)</t>
  </si>
  <si>
    <t>-</t>
  </si>
  <si>
    <t>Vitesse — 50 m (s)</t>
  </si>
  <si>
    <t>Agilité — T-test 974 (s)</t>
  </si>
  <si>
    <t>Surcoût d'agilité (s) — technique</t>
  </si>
  <si>
    <t>Les lignes roses « Surcoût d'agilité » ne servent pas à la note. Elles permettent seulement de placer l'axe Agilité sur les graphiques en toile d'araignée, en neutralisant l'effet de la vitesse de course. Le surcoût vaut : temps au T-test moins temps sur 30 m.</t>
  </si>
  <si>
    <t>Croissance — onglet facultatif</t>
  </si>
  <si>
    <t>Collez ici les quatre premières colonnes transmises par la personne qui a mesuré les élèves : identifiant, stade, timing, tempo. Les deux dernières colonnes se remplissent seules. Si vous n'avez pas ces données, laissez l'onglet vide : les tests physiques fonctionnent sans.</t>
  </si>
  <si>
    <t>L'identifiant est construit ainsi : trois premières lettres de l'établissement, puis la classe, puis trois premières lettres du nom, puis trois premières lettres du prénom. Exemple : Collège Bourbon, 6C, BERNARD Lucas → COL6CBERLUC.</t>
  </si>
  <si>
    <t>Identifiant élève</t>
  </si>
  <si>
    <t>Stade</t>
  </si>
  <si>
    <t>Timing</t>
  </si>
  <si>
    <t>Tempo de croissance</t>
  </si>
  <si>
    <t>Vigilance</t>
  </si>
  <si>
    <t>Conduite à tenir</t>
  </si>
  <si>
    <t>COL6ADUPJEA</t>
  </si>
  <si>
    <t>Avant le pic</t>
  </si>
  <si>
    <t>À l'heure</t>
  </si>
  <si>
    <t>Modérée</t>
  </si>
  <si>
    <t>LYC2ndBMARSOP</t>
  </si>
  <si>
    <t>Autour du pic</t>
  </si>
  <si>
    <t>Tardif</t>
  </si>
  <si>
    <t>Lente</t>
  </si>
  <si>
    <t>COL6CBERLUC</t>
  </si>
  <si>
    <t>Rapide</t>
  </si>
  <si>
    <t>Tests physiques — une ligne par élève et par session</t>
  </si>
  <si>
    <t>AUTOMATIQUE</t>
  </si>
  <si>
    <t>À SAISIR</t>
  </si>
  <si>
    <t>ENDURANCE</t>
  </si>
  <si>
    <t>FORCE BAS DU CORPS</t>
  </si>
  <si>
    <t>VITESSE 30 m</t>
  </si>
  <si>
    <t>SOUPLESSE</t>
  </si>
  <si>
    <t>AGILITÉ</t>
  </si>
  <si>
    <t>AGILITÉ — ANALYSE</t>
  </si>
  <si>
    <t>SCORES</t>
  </si>
  <si>
    <t>CROISSANCE (facultatif)</t>
  </si>
  <si>
    <t>Identifiant</t>
  </si>
  <si>
    <t>Session (1-3)</t>
  </si>
  <si>
    <t>Établissement</t>
  </si>
  <si>
    <t>Classe</t>
  </si>
  <si>
    <t>Nom</t>
  </si>
  <si>
    <t>Prénom</t>
  </si>
  <si>
    <t>Sexe (M/F)</t>
  </si>
  <si>
    <t>Date du test</t>
  </si>
  <si>
    <t>Test de la parole</t>
  </si>
  <si>
    <t>Palier fiable ?</t>
  </si>
  <si>
    <t>Vitesse — 50 m (s) ♦</t>
  </si>
  <si>
    <t>Souplesse — 3 gr.</t>
  </si>
  <si>
    <t>Agilité — 3 gr.</t>
  </si>
  <si>
    <t>Surcoût d'agilité (s)</t>
  </si>
  <si>
    <t>Rapport T-test / 30 m (%)</t>
  </si>
  <si>
    <t>Tempo</t>
  </si>
  <si>
    <t>Parole négative ?</t>
  </si>
  <si>
    <t>Dernière ?</t>
  </si>
  <si>
    <t>Inclure ?</t>
  </si>
  <si>
    <t>Clé</t>
  </si>
  <si>
    <t>DUPONT</t>
  </si>
  <si>
    <t>Jean</t>
  </si>
  <si>
    <t>MARTIN</t>
  </si>
  <si>
    <t>Sophie</t>
  </si>
  <si>
    <t>BERNARD</t>
  </si>
  <si>
    <t>Lucas</t>
  </si>
  <si>
    <t>Synthèse de classe</t>
  </si>
  <si>
    <t>Établissement :</t>
  </si>
  <si>
    <t>Tous</t>
  </si>
  <si>
    <t>Classe :</t>
  </si>
  <si>
    <t>Toutes</t>
  </si>
  <si>
    <t>Session :</t>
  </si>
  <si>
    <t>Dernière</t>
  </si>
  <si>
    <t>Effectif retenu par le filtre</t>
  </si>
  <si>
    <t>Groupe d'élèves</t>
  </si>
  <si>
    <t>Effectif</t>
  </si>
  <si>
    <t>à besoin</t>
  </si>
  <si>
    <t>fragile</t>
  </si>
  <si>
    <t>satisfaisant</t>
  </si>
  <si>
    <t>% à besoin</t>
  </si>
  <si>
    <t>% fragile</t>
  </si>
  <si>
    <t>% satisfaisant</t>
  </si>
  <si>
    <t>Moyenne</t>
  </si>
  <si>
    <t>Écart-type</t>
  </si>
  <si>
    <t>Minimum</t>
  </si>
  <si>
    <t>Maximum</t>
  </si>
  <si>
    <t>Toute la classe</t>
  </si>
  <si>
    <t>Garçons</t>
  </si>
  <si>
    <t>Filles</t>
  </si>
  <si>
    <t>Les lignes vertes de l'endurance ne retiennent que les élèves dont le test de la parole était négatif, c'est-à-dire ceux qui sont allés au bout. Si la moyenne y est nettement plus haute, c'est que le résultat de la classe est tiré vers le bas par des élèves qui se sont arrêtés tôt.</t>
  </si>
  <si>
    <t>Profil individuel</t>
  </si>
  <si>
    <t>Élève :</t>
  </si>
  <si>
    <t>Finesse :</t>
  </si>
  <si>
    <t>Comparer les sessions :</t>
  </si>
  <si>
    <t>→</t>
  </si>
  <si>
    <t>RÉSULTATS</t>
  </si>
  <si>
    <t>PROGRESSION DEPUIS LA SESSION PRÉCÉDENTE (positif = mieux)</t>
  </si>
  <si>
    <t>AGILITÉ — D'OÙ VIENT LE PROGRÈS</t>
  </si>
  <si>
    <t>Session</t>
  </si>
  <si>
    <t>Date</t>
  </si>
  <si>
    <t>Parole</t>
  </si>
  <si>
    <t>Force MI</t>
  </si>
  <si>
    <t>Vitesse 30 m</t>
  </si>
  <si>
    <t>Vitesse 50 m</t>
  </si>
  <si>
    <t>Score</t>
  </si>
  <si>
    <t>Endurance %</t>
  </si>
  <si>
    <t>Force MI %</t>
  </si>
  <si>
    <t>Vitesse 30 m %</t>
  </si>
  <si>
    <t>Vitesse 50 m %</t>
  </si>
  <si>
    <t>Souplesse %</t>
  </si>
  <si>
    <t>Agilité %</t>
  </si>
  <si>
    <t>Temps 30 m</t>
  </si>
  <si>
    <t>Temps T-test</t>
  </si>
  <si>
    <t>Rapport %</t>
  </si>
  <si>
    <t>Surcoût (s)</t>
  </si>
  <si>
    <t>Lecture</t>
  </si>
  <si>
    <t>—</t>
  </si>
  <si>
    <t>Colonnes bleues : un pourcentage positif est toujours une amélioration, y compris sur les temps. Colonnes roses : ce sont les variations brutes des temps, un nombre négatif signifie plus rapide. Le surcoût isole ce que coûtent les changements de direction, indépendamment de la vitesse de course.</t>
  </si>
  <si>
    <t>CROISSANCE — si les données ont été transmises</t>
  </si>
  <si>
    <t>Rappel : ces catégories décrivent des tendances de groupe. Elles ne prédisent pas ce qui arrivera à cet élève. La vitesse de croissance étant estimée sur trois ou quatre mois, sa marge d'erreur est proche de l'écart entre deux catégories.</t>
  </si>
  <si>
    <t>Qualité physique</t>
  </si>
  <si>
    <t>Progression (%)</t>
  </si>
  <si>
    <t>Groupe au début</t>
  </si>
  <si>
    <t>Groupe à la fin</t>
  </si>
  <si>
    <t>Évolution du groupe</t>
  </si>
  <si>
    <t>Force bas du corps</t>
  </si>
  <si>
    <t>Qualité</t>
  </si>
  <si>
    <t>Début</t>
  </si>
  <si>
    <t>Fin</t>
  </si>
  <si>
    <t xml:space="preserve">Début </t>
  </si>
  <si>
    <t xml:space="preserve">Fin </t>
  </si>
  <si>
    <t xml:space="preserve">Début  </t>
  </si>
  <si>
    <t xml:space="preserve">Fin  </t>
  </si>
  <si>
    <t>Par où commencer ?</t>
  </si>
  <si>
    <r>
      <t xml:space="preserve">Onglet « Tests physiques ». Une ligne par élève et par session. On y renseigne l'établissement, la classe, le nom, le prénom, le sexe, le numéro de session, la date, puis les résultats. </t>
    </r>
    <r>
      <rPr>
        <b/>
        <u/>
        <sz val="10"/>
        <color rgb="FF000000"/>
        <rFont val="Calibri"/>
        <family val="2"/>
      </rPr>
      <t>Tout le reste se calcule seul (notamment l'identifiant au début).</t>
    </r>
  </si>
  <si>
    <r>
      <t xml:space="preserve">Course navette de 20 mètres, dite Luc Léger. On retient le </t>
    </r>
    <r>
      <rPr>
        <b/>
        <u/>
        <sz val="10"/>
        <color rgb="FF000000"/>
        <rFont val="Calibri"/>
        <family val="2"/>
      </rPr>
      <t>numéro du palier atteint</t>
    </r>
    <r>
      <rPr>
        <sz val="10"/>
        <color rgb="FF000000"/>
        <rFont val="Calibri"/>
        <family val="2"/>
      </rPr>
      <t>. Plus le palier est élevé, mieux c'est.</t>
    </r>
  </si>
  <si>
    <r>
      <t xml:space="preserve">Saut en longueur sans élan. On retient la </t>
    </r>
    <r>
      <rPr>
        <b/>
        <u/>
        <sz val="10"/>
        <color rgb="FF000000"/>
        <rFont val="Calibri"/>
        <family val="2"/>
      </rPr>
      <t>distance en mètres</t>
    </r>
    <r>
      <rPr>
        <sz val="10"/>
        <color rgb="FF000000"/>
        <rFont val="Calibri"/>
        <family val="2"/>
      </rPr>
      <t>.</t>
    </r>
  </si>
  <si>
    <r>
      <t xml:space="preserve">Le T-test 974 : trente mètres parcourus en T, avec changements de direction. On retient le </t>
    </r>
    <r>
      <rPr>
        <b/>
        <u/>
        <sz val="10"/>
        <color rgb="FF000000"/>
        <rFont val="Calibri"/>
        <family val="2"/>
      </rPr>
      <t>temps en secondes</t>
    </r>
    <r>
      <rPr>
        <sz val="10"/>
        <color rgb="FF000000"/>
        <rFont val="Calibri"/>
        <family val="2"/>
      </rPr>
      <t>.</t>
    </r>
  </si>
  <si>
    <r>
      <t>Test d'endurance (Luc Léger) : le test de la parole (</t>
    </r>
    <r>
      <rPr>
        <b/>
        <i/>
        <sz val="12"/>
        <color rgb="FFFFFFFF"/>
        <rFont val="Calibri"/>
        <family val="2"/>
      </rPr>
      <t>talk test</t>
    </r>
    <r>
      <rPr>
        <b/>
        <sz val="12"/>
        <color rgb="FFFFFFFF"/>
        <rFont val="Calibri"/>
        <family val="2"/>
      </rPr>
      <t>)</t>
    </r>
  </si>
  <si>
    <t>De quoi s'agit-il ?</t>
  </si>
  <si>
    <t>À quoi ça sert ?</t>
  </si>
  <si>
    <t>Le palier d'un élève qui s'est arrêté trop tôt n'est pas comparable à celui d'un élève qui a tout donné. Un ⚠  sera placé à côté du palier concerné.</t>
  </si>
  <si>
    <t>Il ne corrige jamais le palier. Il n'existe aucun moyen sérieux de deviner combien de paliers l'élève aurait tenus. Le fichier signale seulement le degré de confiance concernant le résultat du test d'endurance.</t>
  </si>
  <si>
    <t>à besoin, puis fragile, puis satisfaisant. C'est la classification officielle (DEPP), celle qui sert à la note.</t>
  </si>
  <si>
    <t>5 groupes</t>
  </si>
  <si>
    <t>encore fragile</t>
  </si>
  <si>
    <t>très satisfaisant</t>
  </si>
  <si>
    <t>(noms modifiables)</t>
  </si>
  <si>
    <t>3 GROUPES (DEPP)</t>
  </si>
  <si>
    <t>5 GROUPES (974)</t>
  </si>
  <si>
    <t>PAYET</t>
  </si>
  <si>
    <t>Mathis</t>
  </si>
  <si>
    <t xml:space="preserve"> non fait </t>
  </si>
  <si>
    <r>
      <t xml:space="preserve">Sprint de 50 mètres et mesure du temps intermédiaire à 30 mètres. On retient le </t>
    </r>
    <r>
      <rPr>
        <b/>
        <u/>
        <sz val="10"/>
        <color rgb="FF000000"/>
        <rFont val="Calibri"/>
        <family val="2"/>
      </rPr>
      <t>temps en secondes</t>
    </r>
    <r>
      <rPr>
        <sz val="10"/>
        <color rgb="FF000000"/>
        <rFont val="Calibri"/>
        <family val="2"/>
      </rPr>
      <t xml:space="preserve"> : plus il est court, mieux c'est.</t>
    </r>
  </si>
  <si>
    <t>Les 5 tests</t>
  </si>
  <si>
    <t>Onglet « Barèmes ». Chaque test possède ses seuils pour la 2nde (garçons et filles séparément). Les valeurs livrées sont des exemples : remplacez-les.</t>
  </si>
  <si>
    <t>à besoins</t>
  </si>
  <si>
    <t>VITESSE 50 m</t>
  </si>
  <si>
    <t>Écrivez « Tous » ou « Toutes » pour ne pas filtrer. Le menu propose les valeurs déjà saisies, mais vous pouvez taper directement. « Dernière » ne compte chaque élève qu'une fois, sur sa session la plus récente.</t>
  </si>
  <si>
    <t>Lecture : l''élève est situé dans les groupes (1 à 5)</t>
  </si>
  <si>
    <t>Lecture : l'élève est situé sur une échelle de 0 à 100.</t>
  </si>
  <si>
    <t>Lecture : l'élève est situé par rapport à son classement relatif à tous les élèves du fichier.</t>
  </si>
  <si>
    <t>Lycée RUN</t>
  </si>
  <si>
    <t>2A</t>
  </si>
  <si>
    <t>Les cases bleues se saisissent, les grises se calculent. Les colonnes Croissance restent vides tant que l'onglet Croissance l'est : cela n'empêche rien.</t>
  </si>
  <si>
    <t>Ces valeurs n'intègrent pas le calcul du score.</t>
  </si>
  <si>
    <t>Score global (5gr) /20</t>
  </si>
  <si>
    <t>Score global (5 gr.) /50</t>
  </si>
  <si>
    <t>5 tests • 3 sessions dans l'année • classes de 2nde</t>
  </si>
  <si>
    <t>Tests physiques LYCÉE — mode d'emploi</t>
  </si>
  <si>
    <t>A</t>
  </si>
  <si>
    <t>B</t>
  </si>
  <si>
    <t>C</t>
  </si>
  <si>
    <t>Toute la classe — Talk Test négatif (A)</t>
  </si>
  <si>
    <t>Garçons — Talk Test négatif (A)</t>
  </si>
  <si>
    <t>Filles — Talk Test négatif (A)</t>
  </si>
  <si>
    <r>
      <t xml:space="preserve">Debout, jambes tendues, l'élève cherche à toucher le sol. On attribue un </t>
    </r>
    <r>
      <rPr>
        <b/>
        <u/>
        <sz val="10"/>
        <color rgb="FF000000"/>
        <rFont val="Calibri"/>
        <family val="2"/>
      </rPr>
      <t>score de 1 à 5</t>
    </r>
    <r>
      <rPr>
        <sz val="10"/>
        <color rgb="FF000000"/>
        <rFont val="Calibri"/>
        <family val="2"/>
      </rPr>
      <t>, 5 étant la meilleure performance.</t>
    </r>
  </si>
  <si>
    <t>Souplesse (score 1-5)</t>
  </si>
  <si>
    <t>À la fin du Luc Léger, on demande à l'élève de dire une phrase courte. S'il n'y parvient plus, on note A qui correspond au stade dit « négatif » : il a consenti un effort que l'on peut considérer comme suffisant (mais pas forcément maximal). S'il parle sans difficulté, on note C qui correspond au stade dit « positif » : il s'est arrêté avant d'avoir tout donné. Entre les deux, ont note C qui correspond à un stade « équivoque ».</t>
  </si>
  <si>
    <t>LYC2AMARSOP</t>
  </si>
  <si>
    <t>Force haut du corps — Ballon basket T6 (m)</t>
  </si>
  <si>
    <r>
      <t xml:space="preserve">En lien avec notre </t>
    </r>
    <r>
      <rPr>
        <b/>
        <sz val="10"/>
        <color rgb="FF000000"/>
        <rFont val="Calibri"/>
        <family val="2"/>
      </rPr>
      <t>expérimentation 974</t>
    </r>
    <r>
      <rPr>
        <sz val="10"/>
        <color rgb="FF000000"/>
        <rFont val="Calibri"/>
        <family val="2"/>
      </rPr>
      <t xml:space="preserve">, une lecture plus fine est proposée : à besoins, encore fragile, fragile, satisfaisant, très satisfaisant. Elle sert surtout à repérer une progression qui ne fait pas encore changer de groupe. 
</t>
    </r>
    <r>
      <rPr>
        <i/>
        <sz val="10"/>
        <color rgb="FFC00000"/>
        <rFont val="Calibri"/>
        <family val="2"/>
      </rPr>
      <t>Si l'on compare les groupes "évaluation nationale" / "expérimentation" : à besoins = à besoins, fragile = encore fragile + fragile, satisfaisant = satisfaisant + très satisfaisant.</t>
    </r>
  </si>
  <si>
    <t>C'est la performance : ce que l'élève réalise sur le parcours en T. C'est le temps qui donne la note.</t>
  </si>
  <si>
    <t>Endurance — 3 gr.
(Evaluation nationale)</t>
  </si>
  <si>
    <t>Endurance — 5 gr.
(Expérimentation 974)</t>
  </si>
  <si>
    <t>Force MI — 3 gr.
(Evaluation nationale)</t>
  </si>
  <si>
    <t>Force MI — 5 gr.
(Expérimentation 974)</t>
  </si>
  <si>
    <t>Vitesse 30 m — 5 gr.
(Expérimentation 974)</t>
  </si>
  <si>
    <t>Vitesse 50 m — 3 gr.
(Evaluation nationale)</t>
  </si>
  <si>
    <t>Vitesse 50 m — 5 gr.
(Expérimentation 974)</t>
  </si>
  <si>
    <t>Surcoût — 5 gr.
(Expérimentation 974)</t>
  </si>
  <si>
    <t>Souplesse — 5 gr.
(Expérimentation 974)</t>
  </si>
  <si>
    <t>Agilité — 5 gr.
(Expérimentation 974)</t>
  </si>
  <si>
    <t xml:space="preserve">Surcoût — 3 gr.
</t>
  </si>
  <si>
    <t>Vitesse 30 m — 3 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</si>
</sst>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0"/>
  </numFmts>
  <fonts count="37" x14ac:knownFonts="1">
    <font>
      <sz val="11"/>
      <color theme="1"/>
      <name val="Calibri"/>
      <family val="2"/>
      <scheme val="minor"/>
    </font>
    <font>
      <b/>
      <sz val="16"/>
      <color rgb="FFFFFFFF"/>
      <name val="Calibri"/>
      <family val="2"/>
    </font>
    <font>
      <i/>
      <sz val="10"/>
      <color rgb="FF595959"/>
      <name val="Calibri"/>
      <family val="2"/>
    </font>
    <font>
      <b/>
      <sz val="12"/>
      <color rgb="FFFFFFFF"/>
      <name val="Calibri"/>
      <family val="2"/>
    </font>
    <font>
      <b/>
      <sz val="10"/>
      <color rgb="FF000000"/>
      <name val="Calibri"/>
      <family val="2"/>
    </font>
    <font>
      <sz val="10"/>
      <color rgb="FF000000"/>
      <name val="Calibri"/>
      <family val="2"/>
    </font>
    <font>
      <i/>
      <sz val="10"/>
      <color rgb="FFC00000"/>
      <name val="Calibri"/>
      <family val="2"/>
    </font>
    <font>
      <b/>
      <sz val="14"/>
      <color rgb="FFFFFFFF"/>
      <name val="Calibri"/>
      <family val="2"/>
    </font>
    <font>
      <b/>
      <sz val="10"/>
      <color rgb="FF0000FF"/>
      <name val="Calibri"/>
      <family val="2"/>
    </font>
    <font>
      <i/>
      <sz val="9"/>
      <color rgb="FF595959"/>
      <name val="Calibri"/>
      <family val="2"/>
    </font>
    <font>
      <b/>
      <sz val="10"/>
      <color rgb="FFFFFFFF"/>
      <name val="Calibri"/>
      <family val="2"/>
    </font>
    <font>
      <b/>
      <sz val="11"/>
      <color rgb="FF0000FF"/>
      <name val="Calibri"/>
      <family val="2"/>
    </font>
    <font>
      <b/>
      <sz val="12"/>
      <color rgb="FF0000FF"/>
      <name val="Calibri"/>
      <family val="2"/>
    </font>
    <font>
      <b/>
      <i/>
      <sz val="10"/>
      <color rgb="FF000000"/>
      <name val="Calibri"/>
      <family val="2"/>
    </font>
    <font>
      <i/>
      <sz val="9"/>
      <color rgb="FFA64D79"/>
      <name val="Calibri"/>
      <family val="2"/>
    </font>
    <font>
      <sz val="10"/>
      <color rgb="FF0000FF"/>
      <name val="Calibri"/>
      <family val="2"/>
    </font>
    <font>
      <b/>
      <sz val="9"/>
      <color rgb="FFFFFFFF"/>
      <name val="Calibri"/>
      <family val="2"/>
    </font>
    <font>
      <b/>
      <sz val="11"/>
      <color rgb="FF000000"/>
      <name val="Calibri"/>
      <family val="2"/>
    </font>
    <font>
      <b/>
      <sz val="12"/>
      <color rgb="FF000000"/>
      <name val="Calibri"/>
      <family val="2"/>
    </font>
    <font>
      <b/>
      <sz val="11"/>
      <color rgb="FFFFFFFF"/>
      <name val="Calibri"/>
      <family val="2"/>
    </font>
    <font>
      <i/>
      <sz val="9"/>
      <color rgb="FF38761D"/>
      <name val="Calibri"/>
      <family val="2"/>
    </font>
    <font>
      <b/>
      <sz val="13"/>
      <color rgb="FF000000"/>
      <name val="Calibri"/>
      <family val="2"/>
    </font>
    <font>
      <b/>
      <sz val="8"/>
      <color rgb="FFFFFFFF"/>
      <name val="Calibri"/>
      <family val="2"/>
    </font>
    <font>
      <sz val="9"/>
      <color rgb="FF000000"/>
      <name val="Calibri"/>
      <family val="2"/>
    </font>
    <font>
      <b/>
      <sz val="9"/>
      <color rgb="FF000000"/>
      <name val="Calibri"/>
      <family val="2"/>
    </font>
    <font>
      <i/>
      <sz val="9"/>
      <color rgb="FFC00000"/>
      <name val="Calibri"/>
      <family val="2"/>
    </font>
    <font>
      <b/>
      <sz val="8"/>
      <color rgb="FF000000"/>
      <name val="Calibri"/>
      <family val="2"/>
    </font>
    <font>
      <sz val="11"/>
      <color rgb="FF000000"/>
      <name val="Calibri"/>
      <family val="2"/>
    </font>
    <font>
      <b/>
      <u/>
      <sz val="10"/>
      <color rgb="FF000000"/>
      <name val="Calibri"/>
      <family val="2"/>
    </font>
    <font>
      <b/>
      <sz val="10"/>
      <color theme="1" tint="0.499984740745262"/>
      <name val="Calibri (Corps)"/>
    </font>
    <font>
      <sz val="10"/>
      <color theme="1" tint="0.499984740745262"/>
      <name val="Calibri (Corps)"/>
    </font>
    <font>
      <sz val="11"/>
      <color theme="1" tint="0.499984740745262"/>
      <name val="Calibri (Corps)"/>
    </font>
    <font>
      <b/>
      <i/>
      <sz val="12"/>
      <color rgb="FFFFFFFF"/>
      <name val="Calibri"/>
      <family val="2"/>
    </font>
    <font>
      <sz val="10"/>
      <color rgb="FF000000"/>
      <name val="Tahoma"/>
      <family val="2"/>
    </font>
    <font>
      <b/>
      <sz val="10"/>
      <color rgb="FF000000"/>
      <name val="Tahoma"/>
      <family val="2"/>
    </font>
    <font>
      <i/>
      <sz val="11"/>
      <color theme="1" tint="0.499984740745262"/>
      <name val="Calibri"/>
      <family val="2"/>
      <scheme val="minor"/>
    </font>
    <font>
      <i/>
      <sz val="10"/>
      <color theme="1" tint="0.499984740745262"/>
      <name val="Calibri"/>
      <family val="2"/>
      <scheme val="minor"/>
    </font>
  </fonts>
  <fills count="33">
    <fill>
      <patternFill patternType="none"/>
    </fill>
    <fill>
      <patternFill patternType="gray125"/>
    </fill>
    <fill>
      <patternFill patternType="solid">
        <fgColor rgb="FF1F3864"/>
      </patternFill>
    </fill>
    <fill>
      <patternFill patternType="solid">
        <fgColor rgb="FF2E75B6"/>
      </patternFill>
    </fill>
    <fill>
      <patternFill patternType="solid">
        <fgColor rgb="FFF2F2F2"/>
      </patternFill>
    </fill>
    <fill>
      <patternFill patternType="solid">
        <fgColor rgb="FFD9E1F2"/>
      </patternFill>
    </fill>
    <fill>
      <patternFill patternType="solid">
        <fgColor rgb="FF38761D"/>
      </patternFill>
    </fill>
    <fill>
      <patternFill patternType="solid">
        <fgColor rgb="FF7F6000"/>
      </patternFill>
    </fill>
    <fill>
      <patternFill patternType="solid">
        <fgColor rgb="FFD9EAD3"/>
      </patternFill>
    </fill>
    <fill>
      <patternFill patternType="solid">
        <fgColor rgb="FFFFF2CC"/>
      </patternFill>
    </fill>
    <fill>
      <patternFill patternType="solid">
        <fgColor rgb="FFEAD1DC"/>
      </patternFill>
    </fill>
    <fill>
      <patternFill patternType="solid">
        <fgColor rgb="FFBF9000"/>
      </patternFill>
    </fill>
    <fill>
      <patternFill patternType="solid">
        <fgColor rgb="FF595959"/>
      </patternFill>
    </fill>
    <fill>
      <patternFill patternType="solid">
        <fgColor rgb="FF3D85C6"/>
      </patternFill>
    </fill>
    <fill>
      <patternFill patternType="solid">
        <fgColor rgb="FFCC0000"/>
      </patternFill>
    </fill>
    <fill>
      <patternFill patternType="solid">
        <fgColor rgb="FFB45F06"/>
      </patternFill>
    </fill>
    <fill>
      <patternFill patternType="solid">
        <fgColor rgb="FF8E7CC3"/>
      </patternFill>
    </fill>
    <fill>
      <patternFill patternType="solid">
        <fgColor rgb="FF674EA7"/>
      </patternFill>
    </fill>
    <fill>
      <patternFill patternType="solid">
        <fgColor rgb="FFA64D79"/>
      </patternFill>
    </fill>
    <fill>
      <patternFill patternType="solid">
        <fgColor rgb="FF999999"/>
      </patternFill>
    </fill>
    <fill>
      <patternFill patternType="solid">
        <fgColor rgb="FFE7E6E6"/>
      </patternFill>
    </fill>
    <fill>
      <patternFill patternType="solid">
        <fgColor rgb="FFC9DAF8"/>
      </patternFill>
    </fill>
    <fill>
      <patternFill patternType="solid">
        <fgColor rgb="FFF4CCCC"/>
      </patternFill>
    </fill>
    <fill>
      <patternFill patternType="solid">
        <fgColor rgb="FFF9CB9C"/>
      </patternFill>
    </fill>
    <fill>
      <patternFill patternType="solid">
        <fgColor rgb="FFD9D2E9"/>
      </patternFill>
    </fill>
    <fill>
      <patternFill patternType="solid">
        <fgColor rgb="FFB4A7D6"/>
      </patternFill>
    </fill>
    <fill>
      <patternFill patternType="solid">
        <fgColor rgb="FFE2EFDA"/>
      </patternFill>
    </fill>
    <fill>
      <patternFill patternType="solid">
        <fgColor rgb="FFFCE4D6"/>
      </patternFill>
    </fill>
    <fill>
      <patternFill patternType="solid">
        <fgColor rgb="FFBDD7EE"/>
      </patternFill>
    </fill>
    <fill>
      <patternFill patternType="solid">
        <fgColor rgb="FFFFE699"/>
      </patternFill>
    </fill>
    <fill>
      <patternFill patternType="solid">
        <fgColor rgb="FFFFD966"/>
      </patternFill>
    </fill>
    <fill>
      <patternFill patternType="solid">
        <fgColor rgb="FFB6D7A8"/>
      </patternFill>
    </fill>
    <fill>
      <patternFill patternType="solid">
        <fgColor rgb="FFA9D08E"/>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diagonal/>
    </border>
    <border>
      <left/>
      <right style="thin">
        <color rgb="FFBFBFBF"/>
      </right>
      <top/>
      <bottom/>
      <diagonal/>
    </border>
    <border>
      <left/>
      <right/>
      <top/>
      <bottom style="thin">
        <color rgb="FFBFBFBF"/>
      </bottom>
      <diagonal/>
    </border>
  </borders>
  <cellStyleXfs count="1">
    <xf numFmtId="0" fontId="0" fillId="0" borderId="0"/>
  </cellStyleXfs>
  <cellXfs count="114">
    <xf numFmtId="0" fontId="0" fillId="0" borderId="0" xfId="0"/>
    <xf numFmtId="0" fontId="4" fillId="4" borderId="0" xfId="0" applyFont="1" applyFill="1" applyAlignment="1">
      <alignment horizontal="left" vertical="top" wrapText="1"/>
    </xf>
    <xf numFmtId="0" fontId="4" fillId="0" borderId="0" xfId="0" applyFont="1" applyAlignment="1">
      <alignment horizontal="right" indent="1"/>
    </xf>
    <xf numFmtId="0" fontId="8" fillId="5" borderId="1" xfId="0" applyFont="1" applyFill="1" applyBorder="1" applyAlignment="1">
      <alignment horizontal="center"/>
    </xf>
    <xf numFmtId="0" fontId="10" fillId="2" borderId="1" xfId="0" applyFont="1" applyFill="1" applyBorder="1" applyAlignment="1">
      <alignment horizontal="center" wrapText="1"/>
    </xf>
    <xf numFmtId="0" fontId="4" fillId="4" borderId="1" xfId="0" applyFont="1" applyFill="1" applyBorder="1" applyAlignment="1">
      <alignment horizontal="left" indent="1"/>
    </xf>
    <xf numFmtId="0" fontId="5" fillId="0" borderId="1" xfId="0" applyFont="1" applyBorder="1" applyAlignment="1">
      <alignment horizontal="center"/>
    </xf>
    <xf numFmtId="1" fontId="11" fillId="8" borderId="1" xfId="0" applyNumberFormat="1" applyFont="1" applyFill="1" applyBorder="1" applyAlignment="1">
      <alignment horizontal="center"/>
    </xf>
    <xf numFmtId="1" fontId="11" fillId="9" borderId="1" xfId="0" applyNumberFormat="1" applyFont="1" applyFill="1" applyBorder="1" applyAlignment="1">
      <alignment horizontal="center"/>
    </xf>
    <xf numFmtId="0" fontId="12" fillId="5" borderId="1" xfId="0" applyFont="1" applyFill="1" applyBorder="1" applyAlignment="1">
      <alignment horizontal="center"/>
    </xf>
    <xf numFmtId="2" fontId="11" fillId="8" borderId="1" xfId="0" applyNumberFormat="1" applyFont="1" applyFill="1" applyBorder="1" applyAlignment="1">
      <alignment horizontal="center"/>
    </xf>
    <xf numFmtId="2" fontId="11" fillId="9" borderId="1" xfId="0" applyNumberFormat="1" applyFont="1" applyFill="1" applyBorder="1" applyAlignment="1">
      <alignment horizontal="center"/>
    </xf>
    <xf numFmtId="0" fontId="13" fillId="10" borderId="1" xfId="0" applyFont="1" applyFill="1" applyBorder="1" applyAlignment="1">
      <alignment horizontal="left" indent="1"/>
    </xf>
    <xf numFmtId="0" fontId="15" fillId="5" borderId="1" xfId="0" applyFont="1" applyFill="1" applyBorder="1" applyAlignment="1">
      <alignment horizontal="center"/>
    </xf>
    <xf numFmtId="0" fontId="5" fillId="4" borderId="1" xfId="0" applyFont="1" applyFill="1" applyBorder="1" applyAlignment="1">
      <alignment horizontal="center"/>
    </xf>
    <xf numFmtId="0" fontId="5" fillId="4" borderId="1" xfId="0" applyFont="1" applyFill="1" applyBorder="1" applyAlignment="1">
      <alignment horizontal="left" indent="1"/>
    </xf>
    <xf numFmtId="0" fontId="16" fillId="2" borderId="1" xfId="0" applyFont="1" applyFill="1" applyBorder="1" applyAlignment="1">
      <alignment horizontal="center" vertical="center" wrapText="1"/>
    </xf>
    <xf numFmtId="0" fontId="5" fillId="20" borderId="1" xfId="0" applyFont="1" applyFill="1" applyBorder="1" applyAlignment="1">
      <alignment horizontal="center" vertical="center"/>
    </xf>
    <xf numFmtId="1" fontId="15" fillId="5" borderId="1" xfId="0" applyNumberFormat="1" applyFont="1" applyFill="1" applyBorder="1" applyAlignment="1">
      <alignment horizontal="center" vertical="center"/>
    </xf>
    <xf numFmtId="0" fontId="15" fillId="5" borderId="1" xfId="0" applyFont="1" applyFill="1" applyBorder="1" applyAlignment="1">
      <alignment horizontal="center" vertical="center"/>
    </xf>
    <xf numFmtId="14" fontId="15" fillId="5" borderId="1" xfId="0" applyNumberFormat="1" applyFont="1" applyFill="1" applyBorder="1" applyAlignment="1">
      <alignment horizontal="center" vertical="center"/>
    </xf>
    <xf numFmtId="0" fontId="5" fillId="9" borderId="1" xfId="0" applyFont="1" applyFill="1" applyBorder="1" applyAlignment="1">
      <alignment horizontal="center" vertical="center"/>
    </xf>
    <xf numFmtId="2" fontId="15" fillId="5" borderId="1" xfId="0" applyNumberFormat="1" applyFont="1" applyFill="1" applyBorder="1" applyAlignment="1">
      <alignment horizontal="center" vertical="center"/>
    </xf>
    <xf numFmtId="0" fontId="5" fillId="21" borderId="1" xfId="0" applyFont="1" applyFill="1" applyBorder="1" applyAlignment="1">
      <alignment horizontal="center" vertical="center"/>
    </xf>
    <xf numFmtId="0" fontId="5" fillId="22" borderId="1" xfId="0" applyFont="1" applyFill="1" applyBorder="1" applyAlignment="1">
      <alignment horizontal="center" vertical="center"/>
    </xf>
    <xf numFmtId="0" fontId="5" fillId="23" borderId="1" xfId="0" applyFont="1" applyFill="1" applyBorder="1" applyAlignment="1">
      <alignment horizontal="center" vertical="center"/>
    </xf>
    <xf numFmtId="0" fontId="5" fillId="24" borderId="1" xfId="0" applyFont="1" applyFill="1" applyBorder="1" applyAlignment="1">
      <alignment horizontal="center" vertical="center"/>
    </xf>
    <xf numFmtId="0" fontId="5" fillId="25" borderId="1" xfId="0" applyFont="1" applyFill="1" applyBorder="1" applyAlignment="1">
      <alignment horizontal="center" vertical="center"/>
    </xf>
    <xf numFmtId="2" fontId="5" fillId="10" borderId="1" xfId="0" applyNumberFormat="1" applyFont="1" applyFill="1" applyBorder="1" applyAlignment="1">
      <alignment horizontal="center" vertical="center"/>
    </xf>
    <xf numFmtId="164" fontId="5" fillId="10" borderId="1" xfId="0" applyNumberFormat="1" applyFont="1" applyFill="1" applyBorder="1" applyAlignment="1">
      <alignment horizontal="center" vertical="center"/>
    </xf>
    <xf numFmtId="0" fontId="5" fillId="10" borderId="1" xfId="0" applyFont="1" applyFill="1" applyBorder="1" applyAlignment="1">
      <alignment horizontal="center" vertical="center"/>
    </xf>
    <xf numFmtId="2" fontId="5" fillId="26" borderId="1" xfId="0" applyNumberFormat="1" applyFont="1" applyFill="1" applyBorder="1" applyAlignment="1">
      <alignment horizontal="center" vertical="center"/>
    </xf>
    <xf numFmtId="0" fontId="5" fillId="27" borderId="1" xfId="0" applyFont="1" applyFill="1" applyBorder="1" applyAlignment="1">
      <alignment horizontal="center" vertical="center"/>
    </xf>
    <xf numFmtId="1"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17" fillId="0" borderId="0" xfId="0" applyFont="1" applyAlignment="1">
      <alignment horizontal="right" indent="1"/>
    </xf>
    <xf numFmtId="1" fontId="18" fillId="26" borderId="1" xfId="0" applyNumberFormat="1" applyFont="1" applyFill="1" applyBorder="1" applyAlignment="1">
      <alignment horizontal="center"/>
    </xf>
    <xf numFmtId="0" fontId="16" fillId="2" borderId="1" xfId="0" applyFont="1" applyFill="1" applyBorder="1" applyAlignment="1">
      <alignment horizontal="center" wrapText="1"/>
    </xf>
    <xf numFmtId="1" fontId="5" fillId="0" borderId="1" xfId="0" applyNumberFormat="1" applyFont="1" applyBorder="1" applyAlignment="1">
      <alignment horizontal="center"/>
    </xf>
    <xf numFmtId="165" fontId="5" fillId="0" borderId="1" xfId="0" applyNumberFormat="1" applyFont="1" applyBorder="1" applyAlignment="1">
      <alignment horizontal="center"/>
    </xf>
    <xf numFmtId="0" fontId="13" fillId="8" borderId="1" xfId="0" applyFont="1" applyFill="1" applyBorder="1" applyAlignment="1">
      <alignment horizontal="left" indent="1"/>
    </xf>
    <xf numFmtId="2" fontId="5" fillId="0" borderId="1" xfId="0" applyNumberFormat="1" applyFont="1" applyBorder="1" applyAlignment="1">
      <alignment horizontal="center"/>
    </xf>
    <xf numFmtId="0" fontId="11" fillId="5" borderId="1" xfId="0" applyFont="1" applyFill="1" applyBorder="1" applyAlignment="1">
      <alignment horizontal="center"/>
    </xf>
    <xf numFmtId="1" fontId="11" fillId="5" borderId="1" xfId="0" applyNumberFormat="1" applyFont="1" applyFill="1" applyBorder="1" applyAlignment="1">
      <alignment horizontal="center"/>
    </xf>
    <xf numFmtId="0" fontId="21" fillId="0" borderId="0" xfId="0" applyFont="1" applyAlignment="1">
      <alignment horizontal="center"/>
    </xf>
    <xf numFmtId="0" fontId="22" fillId="2" borderId="1" xfId="0" applyFont="1" applyFill="1" applyBorder="1" applyAlignment="1">
      <alignment horizontal="center" wrapText="1"/>
    </xf>
    <xf numFmtId="0" fontId="24" fillId="4" borderId="1" xfId="0" applyFont="1" applyFill="1" applyBorder="1" applyAlignment="1">
      <alignment horizontal="center"/>
    </xf>
    <xf numFmtId="14" fontId="23" fillId="0" borderId="1" xfId="0" applyNumberFormat="1" applyFont="1" applyBorder="1" applyAlignment="1">
      <alignment horizontal="center"/>
    </xf>
    <xf numFmtId="1" fontId="23" fillId="0" borderId="1" xfId="0" applyNumberFormat="1" applyFont="1" applyBorder="1" applyAlignment="1">
      <alignment horizontal="center"/>
    </xf>
    <xf numFmtId="0" fontId="23" fillId="0" borderId="1" xfId="0" applyFont="1" applyBorder="1" applyAlignment="1">
      <alignment horizontal="center"/>
    </xf>
    <xf numFmtId="2" fontId="23" fillId="0" borderId="1" xfId="0" applyNumberFormat="1" applyFont="1" applyBorder="1" applyAlignment="1">
      <alignment horizontal="center"/>
    </xf>
    <xf numFmtId="166" fontId="23" fillId="0" borderId="1" xfId="0" applyNumberFormat="1" applyFont="1" applyBorder="1" applyAlignment="1">
      <alignment horizontal="center"/>
    </xf>
    <xf numFmtId="167" fontId="23" fillId="0" borderId="1" xfId="0" applyNumberFormat="1" applyFont="1" applyBorder="1" applyAlignment="1">
      <alignment horizontal="center"/>
    </xf>
    <xf numFmtId="0" fontId="16" fillId="2" borderId="1" xfId="0" applyFont="1" applyFill="1" applyBorder="1" applyAlignment="1">
      <alignment horizontal="center"/>
    </xf>
    <xf numFmtId="166" fontId="5" fillId="0" borderId="1" xfId="0" applyNumberFormat="1" applyFont="1" applyBorder="1" applyAlignment="1">
      <alignment horizontal="center"/>
    </xf>
    <xf numFmtId="0" fontId="22" fillId="2" borderId="1" xfId="0" applyFont="1" applyFill="1" applyBorder="1" applyAlignment="1">
      <alignment horizontal="center"/>
    </xf>
    <xf numFmtId="0" fontId="26" fillId="4" borderId="1" xfId="0" applyFont="1" applyFill="1" applyBorder="1" applyAlignment="1">
      <alignment horizontal="center"/>
    </xf>
    <xf numFmtId="1" fontId="26" fillId="5" borderId="1" xfId="0" applyNumberFormat="1" applyFont="1" applyFill="1" applyBorder="1" applyAlignment="1">
      <alignment horizontal="center"/>
    </xf>
    <xf numFmtId="1" fontId="26" fillId="28" borderId="1" xfId="0" applyNumberFormat="1" applyFont="1" applyFill="1" applyBorder="1" applyAlignment="1">
      <alignment horizontal="center"/>
    </xf>
    <xf numFmtId="1" fontId="26" fillId="29" borderId="1" xfId="0" applyNumberFormat="1" applyFont="1" applyFill="1" applyBorder="1" applyAlignment="1">
      <alignment horizontal="center"/>
    </xf>
    <xf numFmtId="1" fontId="26" fillId="30" borderId="1" xfId="0" applyNumberFormat="1" applyFont="1" applyFill="1" applyBorder="1" applyAlignment="1">
      <alignment horizontal="center"/>
    </xf>
    <xf numFmtId="1" fontId="26" fillId="31" borderId="1" xfId="0" applyNumberFormat="1" applyFont="1" applyFill="1" applyBorder="1" applyAlignment="1">
      <alignment horizontal="center"/>
    </xf>
    <xf numFmtId="1" fontId="26" fillId="32" borderId="1" xfId="0" applyNumberFormat="1" applyFont="1" applyFill="1" applyBorder="1" applyAlignment="1">
      <alignment horizontal="center"/>
    </xf>
    <xf numFmtId="0" fontId="29" fillId="4" borderId="0" xfId="0" applyFont="1" applyFill="1" applyAlignment="1">
      <alignment horizontal="left" vertical="top" wrapText="1"/>
    </xf>
    <xf numFmtId="0" fontId="23" fillId="0" borderId="1" xfId="0" applyFont="1" applyBorder="1" applyAlignment="1">
      <alignment vertical="center" wrapText="1"/>
    </xf>
    <xf numFmtId="0" fontId="35" fillId="0" borderId="0" xfId="0" applyFont="1"/>
    <xf numFmtId="0" fontId="2" fillId="0" borderId="0" xfId="0" applyFont="1"/>
    <xf numFmtId="0" fontId="36" fillId="0" borderId="6" xfId="0" applyFont="1" applyBorder="1" applyAlignment="1">
      <alignment horizontal="center" vertical="center"/>
    </xf>
    <xf numFmtId="0" fontId="16" fillId="11" borderId="0" xfId="0" applyFont="1" applyFill="1" applyAlignment="1">
      <alignment horizontal="center" vertical="center"/>
    </xf>
    <xf numFmtId="0" fontId="7" fillId="2" borderId="0" xfId="0" applyFont="1" applyFill="1" applyAlignment="1">
      <alignment horizontal="center" vertical="center"/>
    </xf>
    <xf numFmtId="0" fontId="16" fillId="12" borderId="0" xfId="0" applyFont="1" applyFill="1" applyAlignment="1">
      <alignment horizontal="center" vertical="center"/>
    </xf>
    <xf numFmtId="0" fontId="0" fillId="0" borderId="0" xfId="0"/>
    <xf numFmtId="0" fontId="16" fillId="6" borderId="0" xfId="0" applyFont="1" applyFill="1" applyAlignment="1">
      <alignment horizontal="center" vertical="center"/>
    </xf>
    <xf numFmtId="0" fontId="16" fillId="19" borderId="0" xfId="0" applyFont="1" applyFill="1" applyAlignment="1">
      <alignment horizontal="center" vertical="center"/>
    </xf>
    <xf numFmtId="0" fontId="16" fillId="18" borderId="0" xfId="0" applyFont="1" applyFill="1" applyAlignment="1">
      <alignment horizontal="center" vertical="center"/>
    </xf>
    <xf numFmtId="0" fontId="16" fillId="2" borderId="0" xfId="0" applyFont="1" applyFill="1" applyAlignment="1">
      <alignment horizontal="center" vertical="center"/>
    </xf>
    <xf numFmtId="0" fontId="16" fillId="14" borderId="0" xfId="0" applyFont="1" applyFill="1" applyAlignment="1">
      <alignment horizontal="center" vertical="center"/>
    </xf>
    <xf numFmtId="0" fontId="16" fillId="15" borderId="0" xfId="0" applyFont="1" applyFill="1" applyAlignment="1">
      <alignment horizontal="center" vertical="center"/>
    </xf>
    <xf numFmtId="0" fontId="16" fillId="16" borderId="0" xfId="0" applyFont="1" applyFill="1" applyAlignment="1">
      <alignment horizontal="center" vertical="center"/>
    </xf>
    <xf numFmtId="0" fontId="16" fillId="17" borderId="0" xfId="0" applyFont="1" applyFill="1" applyAlignment="1">
      <alignment horizontal="center" vertical="center"/>
    </xf>
    <xf numFmtId="0" fontId="16" fillId="13" borderId="0" xfId="0" applyFont="1" applyFill="1" applyAlignment="1">
      <alignment horizontal="center" vertical="center"/>
    </xf>
    <xf numFmtId="0" fontId="3" fillId="3" borderId="0" xfId="0" applyFont="1" applyFill="1" applyAlignment="1">
      <alignment horizontal="left" vertical="center" indent="1"/>
    </xf>
    <xf numFmtId="0" fontId="30" fillId="0" borderId="0" xfId="0" applyFont="1" applyAlignment="1">
      <alignment horizontal="left" vertical="top" wrapText="1"/>
    </xf>
    <xf numFmtId="0" fontId="31" fillId="0" borderId="0" xfId="0" applyFont="1"/>
    <xf numFmtId="0" fontId="5" fillId="0" borderId="0" xfId="0" applyFont="1" applyAlignment="1">
      <alignment horizontal="left" vertical="top" wrapText="1"/>
    </xf>
    <xf numFmtId="0" fontId="6" fillId="0" borderId="0" xfId="0" applyFont="1" applyAlignment="1">
      <alignment horizontal="left" vertical="top" wrapText="1"/>
    </xf>
    <xf numFmtId="0" fontId="1" fillId="2" borderId="0" xfId="0" applyFont="1" applyFill="1" applyAlignment="1">
      <alignment horizontal="center" vertical="center"/>
    </xf>
    <xf numFmtId="0" fontId="2" fillId="0" borderId="0" xfId="0" applyFont="1" applyAlignment="1">
      <alignment horizontal="center"/>
    </xf>
    <xf numFmtId="0" fontId="6" fillId="0" borderId="0" xfId="0" applyFont="1" applyAlignment="1">
      <alignment horizontal="left" wrapText="1" indent="1"/>
    </xf>
    <xf numFmtId="0" fontId="10" fillId="7" borderId="1" xfId="0" applyFont="1" applyFill="1" applyBorder="1" applyAlignment="1">
      <alignment horizontal="center"/>
    </xf>
    <xf numFmtId="0" fontId="9" fillId="0" borderId="0" xfId="0" applyFont="1" applyAlignment="1">
      <alignment horizontal="center" wrapText="1"/>
    </xf>
    <xf numFmtId="0" fontId="14" fillId="0" borderId="0" xfId="0" applyFont="1" applyAlignment="1">
      <alignment horizontal="left" wrapText="1" indent="1"/>
    </xf>
    <xf numFmtId="0" fontId="10" fillId="6" borderId="1" xfId="0" applyFont="1" applyFill="1" applyBorder="1" applyAlignment="1">
      <alignment horizontal="center"/>
    </xf>
    <xf numFmtId="0" fontId="9" fillId="0" borderId="0" xfId="0" applyFont="1" applyAlignment="1">
      <alignment horizontal="left" indent="1"/>
    </xf>
    <xf numFmtId="0" fontId="19" fillId="2" borderId="0" xfId="0" applyFont="1" applyFill="1" applyAlignment="1">
      <alignment horizontal="left" indent="1"/>
    </xf>
    <xf numFmtId="0" fontId="20" fillId="0" borderId="0" xfId="0" applyFont="1" applyAlignment="1">
      <alignment horizontal="left" wrapText="1" indent="1"/>
    </xf>
    <xf numFmtId="0" fontId="9" fillId="0" borderId="0" xfId="0" applyFont="1" applyAlignment="1">
      <alignment horizontal="left" vertical="center" wrapText="1" indent="1"/>
    </xf>
    <xf numFmtId="0" fontId="7" fillId="2" borderId="0" xfId="0" applyFont="1" applyFill="1" applyAlignment="1">
      <alignment horizontal="center"/>
    </xf>
    <xf numFmtId="0" fontId="17" fillId="0" borderId="0" xfId="0" applyFont="1" applyAlignment="1">
      <alignment horizontal="right" indent="1"/>
    </xf>
    <xf numFmtId="0" fontId="5" fillId="0" borderId="1" xfId="0" applyFont="1" applyBorder="1" applyAlignment="1">
      <alignment horizontal="left" indent="1"/>
    </xf>
    <xf numFmtId="0" fontId="0" fillId="0" borderId="2" xfId="0" applyBorder="1"/>
    <xf numFmtId="0" fontId="0" fillId="0" borderId="3" xfId="0" applyBorder="1"/>
    <xf numFmtId="0" fontId="10" fillId="13" borderId="0" xfId="0" applyFont="1" applyFill="1" applyAlignment="1">
      <alignment horizontal="left" indent="1"/>
    </xf>
    <xf numFmtId="0" fontId="17" fillId="0" borderId="0" xfId="0" applyFont="1" applyAlignment="1">
      <alignment horizontal="left" indent="1"/>
    </xf>
    <xf numFmtId="0" fontId="25" fillId="0" borderId="0" xfId="0" applyFont="1" applyAlignment="1">
      <alignment horizontal="left" wrapText="1" indent="1"/>
    </xf>
    <xf numFmtId="0" fontId="16" fillId="6" borderId="6" xfId="0" applyFont="1" applyFill="1" applyBorder="1" applyAlignment="1">
      <alignment horizontal="center"/>
    </xf>
    <xf numFmtId="0" fontId="9" fillId="0" borderId="0" xfId="0" applyFont="1" applyAlignment="1">
      <alignment horizontal="left" wrapText="1" indent="1"/>
    </xf>
    <xf numFmtId="0" fontId="10" fillId="11" borderId="0" xfId="0" applyFont="1" applyFill="1" applyAlignment="1">
      <alignment horizontal="left" indent="1"/>
    </xf>
    <xf numFmtId="0" fontId="17" fillId="0" borderId="4" xfId="0" applyFont="1" applyBorder="1" applyAlignment="1">
      <alignment horizontal="center"/>
    </xf>
    <xf numFmtId="0" fontId="17" fillId="0" borderId="5" xfId="0" applyFont="1" applyBorder="1" applyAlignment="1">
      <alignment horizontal="center"/>
    </xf>
    <xf numFmtId="0" fontId="16" fillId="13" borderId="6" xfId="0" applyFont="1" applyFill="1" applyBorder="1" applyAlignment="1">
      <alignment horizontal="center"/>
    </xf>
    <xf numFmtId="0" fontId="16" fillId="18" borderId="6" xfId="0" applyFont="1" applyFill="1" applyBorder="1" applyAlignment="1">
      <alignment horizontal="center"/>
    </xf>
    <xf numFmtId="0" fontId="2" fillId="0" borderId="0" xfId="0" applyFont="1" applyAlignment="1">
      <alignment horizontal="center" wrapText="1"/>
    </xf>
    <xf numFmtId="0" fontId="7" fillId="11" borderId="0" xfId="0" applyFont="1" applyFill="1" applyAlignment="1">
      <alignment horizontal="center" vertical="center"/>
    </xf>
  </cellXfs>
  <cellStyles count="1">
    <cellStyle name="Normal" xfId="0" builtinId="0"/>
  </cellStyles>
  <dxfs count="75">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
      <fill>
        <patternFill patternType="solid">
          <fgColor rgb="FFD9EAD3"/>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
      <fill>
        <patternFill patternType="solid">
          <fgColor rgb="FFB6D7A8"/>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
      <fill>
        <patternFill patternType="solid">
          <fgColor rgb="FF6AA84F"/>
        </patternFill>
      </fill>
    </dxf>
    <dxf>
      <fill>
        <patternFill patternType="solid">
          <fgColor rgb="FFB6D7A8"/>
        </patternFill>
      </fill>
    </dxf>
    <dxf>
      <fill>
        <patternFill patternType="solid">
          <fgColor rgb="FFFFE599"/>
        </patternFill>
      </fill>
    </dxf>
    <dxf>
      <fill>
        <patternFill patternType="solid">
          <fgColor rgb="FFE06666"/>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6AA84F"/>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E06666"/>
        </patternFill>
      </fill>
    </dxf>
    <dxf>
      <fill>
        <patternFill patternType="solid">
          <fgColor rgb="FFF4CCCC"/>
        </patternFill>
      </fill>
    </dxf>
    <dxf>
      <fill>
        <patternFill patternType="solid">
          <fgColor rgb="FFFFE599"/>
        </patternFill>
      </fill>
    </dxf>
    <dxf>
      <fill>
        <patternFill patternType="solid">
          <fgColor rgb="FFB6D7A8"/>
        </patternFill>
      </fill>
    </dxf>
    <dxf>
      <fill>
        <patternFill patternType="solid">
          <fgColor rgb="FFE06666"/>
        </patternFill>
      </fill>
    </dxf>
    <dxf>
      <fill>
        <patternFill patternType="solid">
          <fgColor rgb="FFFFE599"/>
        </patternFill>
      </fill>
    </dxf>
    <dxf>
      <fill>
        <patternFill patternType="solid">
          <fgColor rgb="FFB6D7A8"/>
        </patternFill>
      </fill>
    </dxf>
    <dxf>
      <fill>
        <patternFill patternType="solid">
          <fgColor rgb="FF6AA84F"/>
        </patternFill>
      </fill>
    </dxf>
    <dxf>
      <fill>
        <patternFill patternType="solid">
          <fgColor rgb="FFF4CCCC"/>
        </patternFill>
      </fill>
    </dxf>
    <dxf>
      <fill>
        <patternFill patternType="solid">
          <fgColor rgb="FFFFE599"/>
        </patternFill>
      </fill>
    </dxf>
    <dxf>
      <fill>
        <patternFill patternType="solid">
          <fgColor rgb="FFB6D7A8"/>
        </patternFill>
      </fill>
    </dxf>
    <dxf>
      <fill>
        <patternFill patternType="solid">
          <fgColor rgb="FFF4CCCC"/>
        </patternFill>
      </fill>
    </dxf>
    <dxf>
      <fill>
        <patternFill patternType="solid">
          <fgColor rgb="FF6AA84F"/>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E06666"/>
        </patternFill>
      </fill>
    </dxf>
    <dxf>
      <fill>
        <patternFill patternType="solid">
          <fgColor rgb="FFF4CCCC"/>
        </patternFill>
      </fill>
    </dxf>
    <dxf>
      <fill>
        <patternFill patternType="solid">
          <fgColor rgb="FFFFE599"/>
        </patternFill>
      </fill>
    </dxf>
    <dxf>
      <fill>
        <patternFill patternType="solid">
          <fgColor rgb="FFB6D7A8"/>
        </patternFill>
      </fill>
    </dxf>
    <dxf>
      <fill>
        <patternFill patternType="solid">
          <fgColor rgb="FFE06666"/>
        </patternFill>
      </fill>
    </dxf>
    <dxf>
      <fill>
        <patternFill patternType="solid">
          <fgColor rgb="FFF4CCCC"/>
        </patternFill>
      </fill>
    </dxf>
    <dxf>
      <fill>
        <patternFill patternType="solid">
          <fgColor rgb="FFFFE599"/>
        </patternFill>
      </fill>
    </dxf>
    <dxf>
      <fill>
        <patternFill patternType="solid">
          <fgColor rgb="FF6AA84F"/>
        </patternFill>
      </fill>
    </dxf>
    <dxf>
      <fill>
        <patternFill patternType="solid">
          <fgColor rgb="FFB6D7A8"/>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6AA84F"/>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E06666"/>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FE599"/>
        </patternFill>
      </fill>
    </dxf>
    <dxf>
      <fill>
        <patternFill patternType="solid">
          <fgColor rgb="FFE06666"/>
        </patternFill>
      </fill>
    </dxf>
    <dxf>
      <fill>
        <patternFill patternType="solid">
          <fgColor rgb="FF6AA84F"/>
        </patternFill>
      </fill>
    </dxf>
    <dxf>
      <fill>
        <patternFill patternType="solid">
          <fgColor rgb="FFB6D7A8"/>
        </patternFill>
      </fill>
    </dxf>
    <dxf>
      <fill>
        <patternFill patternType="solid">
          <fgColor rgb="FFF4CCCC"/>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B6D7A8"/>
        </patternFill>
      </fill>
    </dxf>
    <dxf>
      <fill>
        <patternFill patternType="solid">
          <fgColor rgb="FFF4CCCC"/>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6"/>
  <c:chart>
    <c:title>
      <c:tx>
        <c:rich>
          <a:bodyPr/>
          <a:lstStyle/>
          <a:p>
            <a:pPr>
              <a:defRPr/>
            </a:pPr>
            <a:r>
              <a:rPr lang="fr-RE"/>
              <a:t>Groupe atteint</a:t>
            </a:r>
          </a:p>
        </c:rich>
      </c:tx>
      <c:overlay val="1"/>
    </c:title>
    <c:autoTitleDeleted val="0"/>
    <c:plotArea>
      <c:layout/>
      <c:radarChart>
        <c:radarStyle val="marker"/>
        <c:varyColors val="1"/>
        <c:ser>
          <c:idx val="0"/>
          <c:order val="0"/>
          <c:tx>
            <c:strRef>
              <c:f>'Profil individuel'!$AG$28</c:f>
              <c:strCache>
                <c:ptCount val="1"/>
                <c:pt idx="0">
                  <c:v>Début</c:v>
                </c:pt>
              </c:strCache>
            </c:strRef>
          </c:tx>
          <c:spPr>
            <a:ln w="20000">
              <a:solidFill>
                <a:srgbClr val="4A86E8"/>
              </a:solidFill>
              <a:prstDash val="solid"/>
            </a:ln>
          </c:spPr>
          <c:marker>
            <c:symbol val="circle"/>
            <c:size val="7"/>
            <c:spPr>
              <a:ln>
                <a:prstDash val="solid"/>
              </a:ln>
            </c:spPr>
          </c:marker>
          <c:cat>
            <c:strRef>
              <c:f>'Profil individuel'!$A$20:$A$24</c:f>
              <c:strCache>
                <c:ptCount val="5"/>
                <c:pt idx="0">
                  <c:v>Endurance</c:v>
                </c:pt>
                <c:pt idx="1">
                  <c:v>Force bas du corps</c:v>
                </c:pt>
                <c:pt idx="2">
                  <c:v>Vitesse 50 m</c:v>
                </c:pt>
                <c:pt idx="3">
                  <c:v>Souplesse</c:v>
                </c:pt>
                <c:pt idx="4">
                  <c:v>Agilité</c:v>
                </c:pt>
              </c:strCache>
            </c:strRef>
          </c:cat>
          <c:val>
            <c:numRef>
              <c:f>'Profil individuel'!$AG$29:$AG$33</c:f>
              <c:numCache>
                <c:formatCode>0</c:formatCode>
                <c:ptCount val="5"/>
                <c:pt idx="0">
                  <c:v>3</c:v>
                </c:pt>
                <c:pt idx="1">
                  <c:v>2</c:v>
                </c:pt>
                <c:pt idx="2">
                  <c:v>5</c:v>
                </c:pt>
                <c:pt idx="3">
                  <c:v>2</c:v>
                </c:pt>
                <c:pt idx="4">
                  <c:v>5</c:v>
                </c:pt>
              </c:numCache>
            </c:numRef>
          </c:val>
          <c:extLst>
            <c:ext xmlns:c16="http://schemas.microsoft.com/office/drawing/2014/chart" uri="{C3380CC4-5D6E-409C-BE32-E72D297353CC}">
              <c16:uniqueId val="{00000000-0A0E-754A-B7AC-085B3B2C1869}"/>
            </c:ext>
          </c:extLst>
        </c:ser>
        <c:ser>
          <c:idx val="1"/>
          <c:order val="1"/>
          <c:tx>
            <c:strRef>
              <c:f>'Profil individuel'!$AH$28</c:f>
              <c:strCache>
                <c:ptCount val="1"/>
                <c:pt idx="0">
                  <c:v>Fin</c:v>
                </c:pt>
              </c:strCache>
            </c:strRef>
          </c:tx>
          <c:spPr>
            <a:ln w="20000">
              <a:solidFill>
                <a:srgbClr val="CC0000"/>
              </a:solidFill>
              <a:prstDash val="solid"/>
            </a:ln>
          </c:spPr>
          <c:marker>
            <c:symbol val="circle"/>
            <c:size val="7"/>
            <c:spPr>
              <a:ln>
                <a:prstDash val="solid"/>
              </a:ln>
            </c:spPr>
          </c:marker>
          <c:cat>
            <c:strRef>
              <c:f>'Profil individuel'!$A$20:$A$24</c:f>
              <c:strCache>
                <c:ptCount val="5"/>
                <c:pt idx="0">
                  <c:v>Endurance</c:v>
                </c:pt>
                <c:pt idx="1">
                  <c:v>Force bas du corps</c:v>
                </c:pt>
                <c:pt idx="2">
                  <c:v>Vitesse 50 m</c:v>
                </c:pt>
                <c:pt idx="3">
                  <c:v>Souplesse</c:v>
                </c:pt>
                <c:pt idx="4">
                  <c:v>Agilité</c:v>
                </c:pt>
              </c:strCache>
            </c:strRef>
          </c:cat>
          <c:val>
            <c:numRef>
              <c:f>'Profil individuel'!$AH$29:$AH$33</c:f>
              <c:numCache>
                <c:formatCode>0</c:formatCode>
                <c:ptCount val="5"/>
                <c:pt idx="0">
                  <c:v>5</c:v>
                </c:pt>
                <c:pt idx="1">
                  <c:v>2</c:v>
                </c:pt>
                <c:pt idx="2">
                  <c:v>5</c:v>
                </c:pt>
                <c:pt idx="3">
                  <c:v>3</c:v>
                </c:pt>
                <c:pt idx="4">
                  <c:v>5</c:v>
                </c:pt>
              </c:numCache>
            </c:numRef>
          </c:val>
          <c:extLst>
            <c:ext xmlns:c16="http://schemas.microsoft.com/office/drawing/2014/chart" uri="{C3380CC4-5D6E-409C-BE32-E72D297353CC}">
              <c16:uniqueId val="{00000001-0A0E-754A-B7AC-085B3B2C1869}"/>
            </c:ext>
          </c:extLst>
        </c:ser>
        <c:dLbls>
          <c:showLegendKey val="0"/>
          <c:showVal val="0"/>
          <c:showCatName val="0"/>
          <c:showSerName val="0"/>
          <c:showPercent val="0"/>
          <c:showBubbleSize val="0"/>
        </c:dLbls>
        <c:axId val="10"/>
        <c:axId val="100"/>
      </c:rad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0"/>
        <c:axPos val="l"/>
        <c:majorGridlines/>
        <c:numFmt formatCode="0" sourceLinked="1"/>
        <c:majorTickMark val="out"/>
        <c:minorTickMark val="none"/>
        <c:tickLblPos val="nextTo"/>
        <c:crossAx val="10"/>
        <c:crosses val="autoZero"/>
        <c:crossBetween val="between"/>
      </c:valAx>
    </c:plotArea>
    <c:legend>
      <c:legendPos val="r"/>
      <c:overlay val="1"/>
    </c:legend>
    <c:plotVisOnly val="0"/>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6"/>
  <c:chart>
    <c:title>
      <c:tx>
        <c:rich>
          <a:bodyPr/>
          <a:lstStyle/>
          <a:p>
            <a:pPr>
              <a:defRPr/>
            </a:pPr>
            <a:r>
              <a:rPr lang="fr-RE"/>
              <a:t>Score sur 100</a:t>
            </a:r>
          </a:p>
        </c:rich>
      </c:tx>
      <c:overlay val="1"/>
    </c:title>
    <c:autoTitleDeleted val="0"/>
    <c:plotArea>
      <c:layout/>
      <c:radarChart>
        <c:radarStyle val="marker"/>
        <c:varyColors val="1"/>
        <c:ser>
          <c:idx val="0"/>
          <c:order val="0"/>
          <c:tx>
            <c:strRef>
              <c:f>'Profil individuel'!$AI$28</c:f>
              <c:strCache>
                <c:ptCount val="1"/>
                <c:pt idx="0">
                  <c:v>Début </c:v>
                </c:pt>
              </c:strCache>
            </c:strRef>
          </c:tx>
          <c:spPr>
            <a:ln w="20000">
              <a:solidFill>
                <a:srgbClr val="4A86E8"/>
              </a:solidFill>
              <a:prstDash val="solid"/>
            </a:ln>
          </c:spPr>
          <c:marker>
            <c:symbol val="circle"/>
            <c:size val="7"/>
            <c:spPr>
              <a:ln>
                <a:prstDash val="solid"/>
              </a:ln>
            </c:spPr>
          </c:marker>
          <c:cat>
            <c:strRef>
              <c:f>'Profil individuel'!$AF$29:$AF$33</c:f>
              <c:strCache>
                <c:ptCount val="5"/>
                <c:pt idx="0">
                  <c:v>Endurance</c:v>
                </c:pt>
                <c:pt idx="1">
                  <c:v>Force bas du corps</c:v>
                </c:pt>
                <c:pt idx="2">
                  <c:v>Vitesse 50 m</c:v>
                </c:pt>
                <c:pt idx="3">
                  <c:v>Souplesse</c:v>
                </c:pt>
                <c:pt idx="4">
                  <c:v>Agilité</c:v>
                </c:pt>
              </c:strCache>
            </c:strRef>
          </c:cat>
          <c:val>
            <c:numRef>
              <c:f>'Profil individuel'!$AI$29:$AI$33</c:f>
              <c:numCache>
                <c:formatCode>0</c:formatCode>
                <c:ptCount val="5"/>
                <c:pt idx="0">
                  <c:v>70</c:v>
                </c:pt>
                <c:pt idx="1">
                  <c:v>43.333333333333336</c:v>
                </c:pt>
                <c:pt idx="2">
                  <c:v>96.000000000000014</c:v>
                </c:pt>
                <c:pt idx="3">
                  <c:v>60</c:v>
                </c:pt>
                <c:pt idx="4">
                  <c:v>100</c:v>
                </c:pt>
              </c:numCache>
            </c:numRef>
          </c:val>
          <c:extLst>
            <c:ext xmlns:c16="http://schemas.microsoft.com/office/drawing/2014/chart" uri="{C3380CC4-5D6E-409C-BE32-E72D297353CC}">
              <c16:uniqueId val="{00000000-6750-FA40-BE40-73CEC55D0573}"/>
            </c:ext>
          </c:extLst>
        </c:ser>
        <c:ser>
          <c:idx val="1"/>
          <c:order val="1"/>
          <c:tx>
            <c:strRef>
              <c:f>'Profil individuel'!$AJ$28</c:f>
              <c:strCache>
                <c:ptCount val="1"/>
                <c:pt idx="0">
                  <c:v>Fin </c:v>
                </c:pt>
              </c:strCache>
            </c:strRef>
          </c:tx>
          <c:spPr>
            <a:ln w="20000">
              <a:solidFill>
                <a:srgbClr val="CC0000"/>
              </a:solidFill>
              <a:prstDash val="solid"/>
            </a:ln>
          </c:spPr>
          <c:marker>
            <c:symbol val="circle"/>
            <c:size val="7"/>
            <c:spPr>
              <a:ln>
                <a:prstDash val="solid"/>
              </a:ln>
            </c:spPr>
          </c:marker>
          <c:cat>
            <c:strRef>
              <c:f>'Profil individuel'!$AF$29:$AF$33</c:f>
              <c:strCache>
                <c:ptCount val="5"/>
                <c:pt idx="0">
                  <c:v>Endurance</c:v>
                </c:pt>
                <c:pt idx="1">
                  <c:v>Force bas du corps</c:v>
                </c:pt>
                <c:pt idx="2">
                  <c:v>Vitesse 50 m</c:v>
                </c:pt>
                <c:pt idx="3">
                  <c:v>Souplesse</c:v>
                </c:pt>
                <c:pt idx="4">
                  <c:v>Agilité</c:v>
                </c:pt>
              </c:strCache>
            </c:strRef>
          </c:cat>
          <c:val>
            <c:numRef>
              <c:f>'Profil individuel'!$AJ$29:$AJ$33</c:f>
              <c:numCache>
                <c:formatCode>0</c:formatCode>
                <c:ptCount val="5"/>
                <c:pt idx="0">
                  <c:v>90</c:v>
                </c:pt>
                <c:pt idx="1">
                  <c:v>53.333333333333329</c:v>
                </c:pt>
                <c:pt idx="2">
                  <c:v>100</c:v>
                </c:pt>
                <c:pt idx="3">
                  <c:v>80</c:v>
                </c:pt>
                <c:pt idx="4">
                  <c:v>100</c:v>
                </c:pt>
              </c:numCache>
            </c:numRef>
          </c:val>
          <c:extLst>
            <c:ext xmlns:c16="http://schemas.microsoft.com/office/drawing/2014/chart" uri="{C3380CC4-5D6E-409C-BE32-E72D297353CC}">
              <c16:uniqueId val="{00000001-6750-FA40-BE40-73CEC55D0573}"/>
            </c:ext>
          </c:extLst>
        </c:ser>
        <c:dLbls>
          <c:showLegendKey val="0"/>
          <c:showVal val="0"/>
          <c:showCatName val="0"/>
          <c:showSerName val="0"/>
          <c:showPercent val="0"/>
          <c:showBubbleSize val="0"/>
        </c:dLbls>
        <c:axId val="10"/>
        <c:axId val="100"/>
      </c:rad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numFmt formatCode="0" sourceLinked="1"/>
        <c:majorTickMark val="none"/>
        <c:minorTickMark val="none"/>
        <c:tickLblPos val="nextTo"/>
        <c:crossAx val="10"/>
        <c:crosses val="autoZero"/>
        <c:crossBetween val="between"/>
      </c:valAx>
    </c:plotArea>
    <c:legend>
      <c:legendPos val="r"/>
      <c:overlay val="1"/>
    </c:legend>
    <c:plotVisOnly val="0"/>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6"/>
  <c:chart>
    <c:title>
      <c:tx>
        <c:rich>
          <a:bodyPr/>
          <a:lstStyle/>
          <a:p>
            <a:pPr>
              <a:defRPr/>
            </a:pPr>
            <a:r>
              <a:rPr lang="fr-RE"/>
              <a:t>Position dans le niveau (%)</a:t>
            </a:r>
          </a:p>
        </c:rich>
      </c:tx>
      <c:overlay val="1"/>
    </c:title>
    <c:autoTitleDeleted val="0"/>
    <c:plotArea>
      <c:layout/>
      <c:radarChart>
        <c:radarStyle val="marker"/>
        <c:varyColors val="1"/>
        <c:ser>
          <c:idx val="0"/>
          <c:order val="0"/>
          <c:tx>
            <c:strRef>
              <c:f>'Profil individuel'!$AK$28</c:f>
              <c:strCache>
                <c:ptCount val="1"/>
                <c:pt idx="0">
                  <c:v>Début  </c:v>
                </c:pt>
              </c:strCache>
            </c:strRef>
          </c:tx>
          <c:spPr>
            <a:ln w="20000">
              <a:solidFill>
                <a:srgbClr val="4A86E8"/>
              </a:solidFill>
              <a:prstDash val="solid"/>
            </a:ln>
          </c:spPr>
          <c:marker>
            <c:symbol val="circle"/>
            <c:size val="7"/>
            <c:spPr>
              <a:ln>
                <a:prstDash val="solid"/>
              </a:ln>
            </c:spPr>
          </c:marker>
          <c:cat>
            <c:strRef>
              <c:f>'Profil individuel'!$AF$29:$AF$33</c:f>
              <c:strCache>
                <c:ptCount val="5"/>
                <c:pt idx="0">
                  <c:v>Endurance</c:v>
                </c:pt>
                <c:pt idx="1">
                  <c:v>Force bas du corps</c:v>
                </c:pt>
                <c:pt idx="2">
                  <c:v>Vitesse 50 m</c:v>
                </c:pt>
                <c:pt idx="3">
                  <c:v>Souplesse</c:v>
                </c:pt>
                <c:pt idx="4">
                  <c:v>Agilité</c:v>
                </c:pt>
              </c:strCache>
            </c:strRef>
          </c:cat>
          <c:val>
            <c:numRef>
              <c:f>'Profil individuel'!$AK$29:$AK$33</c:f>
              <c:numCache>
                <c:formatCode>0</c:formatCode>
                <c:ptCount val="5"/>
                <c:pt idx="0">
                  <c:v>0</c:v>
                </c:pt>
                <c:pt idx="1">
                  <c:v>25</c:v>
                </c:pt>
                <c:pt idx="2">
                  <c:v>50</c:v>
                </c:pt>
                <c:pt idx="3">
                  <c:v>25</c:v>
                </c:pt>
                <c:pt idx="4">
                  <c:v>37.5</c:v>
                </c:pt>
              </c:numCache>
            </c:numRef>
          </c:val>
          <c:extLst>
            <c:ext xmlns:c16="http://schemas.microsoft.com/office/drawing/2014/chart" uri="{C3380CC4-5D6E-409C-BE32-E72D297353CC}">
              <c16:uniqueId val="{00000000-8DB3-2D4E-B2C6-330A5D92E424}"/>
            </c:ext>
          </c:extLst>
        </c:ser>
        <c:ser>
          <c:idx val="1"/>
          <c:order val="1"/>
          <c:tx>
            <c:strRef>
              <c:f>'Profil individuel'!$AL$28</c:f>
              <c:strCache>
                <c:ptCount val="1"/>
                <c:pt idx="0">
                  <c:v>Fin  </c:v>
                </c:pt>
              </c:strCache>
            </c:strRef>
          </c:tx>
          <c:spPr>
            <a:ln w="20000">
              <a:solidFill>
                <a:srgbClr val="CC0000"/>
              </a:solidFill>
              <a:prstDash val="solid"/>
            </a:ln>
          </c:spPr>
          <c:marker>
            <c:symbol val="circle"/>
            <c:size val="7"/>
            <c:spPr>
              <a:ln>
                <a:prstDash val="solid"/>
              </a:ln>
            </c:spPr>
          </c:marker>
          <c:cat>
            <c:strRef>
              <c:f>'Profil individuel'!$AF$29:$AF$33</c:f>
              <c:strCache>
                <c:ptCount val="5"/>
                <c:pt idx="0">
                  <c:v>Endurance</c:v>
                </c:pt>
                <c:pt idx="1">
                  <c:v>Force bas du corps</c:v>
                </c:pt>
                <c:pt idx="2">
                  <c:v>Vitesse 50 m</c:v>
                </c:pt>
                <c:pt idx="3">
                  <c:v>Souplesse</c:v>
                </c:pt>
                <c:pt idx="4">
                  <c:v>Agilité</c:v>
                </c:pt>
              </c:strCache>
            </c:strRef>
          </c:cat>
          <c:val>
            <c:numRef>
              <c:f>'Profil individuel'!$AL$29:$AL$33</c:f>
              <c:numCache>
                <c:formatCode>0</c:formatCode>
                <c:ptCount val="5"/>
                <c:pt idx="0">
                  <c:v>44.444444444444443</c:v>
                </c:pt>
                <c:pt idx="1">
                  <c:v>62.5</c:v>
                </c:pt>
                <c:pt idx="2">
                  <c:v>87.5</c:v>
                </c:pt>
                <c:pt idx="3">
                  <c:v>62.5</c:v>
                </c:pt>
                <c:pt idx="4">
                  <c:v>75</c:v>
                </c:pt>
              </c:numCache>
            </c:numRef>
          </c:val>
          <c:extLst>
            <c:ext xmlns:c16="http://schemas.microsoft.com/office/drawing/2014/chart" uri="{C3380CC4-5D6E-409C-BE32-E72D297353CC}">
              <c16:uniqueId val="{00000001-8DB3-2D4E-B2C6-330A5D92E424}"/>
            </c:ext>
          </c:extLst>
        </c:ser>
        <c:dLbls>
          <c:showLegendKey val="0"/>
          <c:showVal val="0"/>
          <c:showCatName val="0"/>
          <c:showSerName val="0"/>
          <c:showPercent val="0"/>
          <c:showBubbleSize val="0"/>
        </c:dLbls>
        <c:axId val="10"/>
        <c:axId val="100"/>
      </c:rad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numFmt formatCode="0" sourceLinked="1"/>
        <c:majorTickMark val="none"/>
        <c:minorTickMark val="none"/>
        <c:tickLblPos val="nextTo"/>
        <c:crossAx val="10"/>
        <c:crosses val="autoZero"/>
        <c:crossBetween val="between"/>
      </c:valAx>
    </c:plotArea>
    <c:legend>
      <c:legendPos val="r"/>
      <c:overlay val="1"/>
    </c:legend>
    <c:plotVisOnly val="0"/>
    <c:dispBlanksAs val="gap"/>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Bilan</a:t>
            </a:r>
            <a:r>
              <a:rPr lang="fr-FR" b="1" baseline="0">
                <a:solidFill>
                  <a:schemeClr val="tx1"/>
                </a:solidFill>
              </a:rPr>
              <a:t> de la condition physique</a:t>
            </a:r>
            <a:endParaRPr lang="fr-FR"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tx>
            <c:strRef>
              <c:f>'Profil individuel'!$B$19</c:f>
              <c:strCache>
                <c:ptCount val="1"/>
                <c:pt idx="0">
                  <c:v>Début</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'Profil individuel'!$A$20:$A$24</c:f>
              <c:strCache>
                <c:ptCount val="5"/>
                <c:pt idx="0">
                  <c:v>Endurance</c:v>
                </c:pt>
                <c:pt idx="1">
                  <c:v>Force bas du corps</c:v>
                </c:pt>
                <c:pt idx="2">
                  <c:v>Vitesse 50 m</c:v>
                </c:pt>
                <c:pt idx="3">
                  <c:v>Souplesse</c:v>
                </c:pt>
                <c:pt idx="4">
                  <c:v>Agilité</c:v>
                </c:pt>
              </c:strCache>
            </c:strRef>
          </c:cat>
          <c:val>
            <c:numRef>
              <c:f>'Profil individuel'!$AG$29:$AG$33</c:f>
              <c:numCache>
                <c:formatCode>0</c:formatCode>
                <c:ptCount val="5"/>
                <c:pt idx="0">
                  <c:v>3</c:v>
                </c:pt>
                <c:pt idx="1">
                  <c:v>2</c:v>
                </c:pt>
                <c:pt idx="2">
                  <c:v>5</c:v>
                </c:pt>
                <c:pt idx="3">
                  <c:v>2</c:v>
                </c:pt>
                <c:pt idx="4">
                  <c:v>5</c:v>
                </c:pt>
              </c:numCache>
            </c:numRef>
          </c:val>
          <c:extLst>
            <c:ext xmlns:c16="http://schemas.microsoft.com/office/drawing/2014/chart" uri="{C3380CC4-5D6E-409C-BE32-E72D297353CC}">
              <c16:uniqueId val="{00000000-566D-4949-BC0F-076B861AAD49}"/>
            </c:ext>
          </c:extLst>
        </c:ser>
        <c:ser>
          <c:idx val="1"/>
          <c:order val="1"/>
          <c:tx>
            <c:strRef>
              <c:f>'Profil individuel'!$C$19</c:f>
              <c:strCache>
                <c:ptCount val="1"/>
                <c:pt idx="0">
                  <c:v>Fin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'Profil individuel'!$A$20:$A$24</c:f>
              <c:strCache>
                <c:ptCount val="5"/>
                <c:pt idx="0">
                  <c:v>Endurance</c:v>
                </c:pt>
                <c:pt idx="1">
                  <c:v>Force bas du corps</c:v>
                </c:pt>
                <c:pt idx="2">
                  <c:v>Vitesse 50 m</c:v>
                </c:pt>
                <c:pt idx="3">
                  <c:v>Souplesse</c:v>
                </c:pt>
                <c:pt idx="4">
                  <c:v>Agilité</c:v>
                </c:pt>
              </c:strCache>
            </c:strRef>
          </c:cat>
          <c:val>
            <c:numRef>
              <c:f>'Profil individuel'!$AH$29:$AH$33</c:f>
              <c:numCache>
                <c:formatCode>0</c:formatCode>
                <c:ptCount val="5"/>
                <c:pt idx="0">
                  <c:v>5</c:v>
                </c:pt>
                <c:pt idx="1">
                  <c:v>2</c:v>
                </c:pt>
                <c:pt idx="2">
                  <c:v>5</c:v>
                </c:pt>
                <c:pt idx="3">
                  <c:v>3</c:v>
                </c:pt>
                <c:pt idx="4">
                  <c:v>5</c:v>
                </c:pt>
              </c:numCache>
            </c:numRef>
          </c:val>
          <c:extLst>
            <c:ext xmlns:c16="http://schemas.microsoft.com/office/drawing/2014/chart" uri="{C3380CC4-5D6E-409C-BE32-E72D297353CC}">
              <c16:uniqueId val="{00000001-566D-4949-BC0F-076B861AAD49}"/>
            </c:ext>
          </c:extLst>
        </c:ser>
        <c:dLbls>
          <c:showLegendKey val="0"/>
          <c:showVal val="0"/>
          <c:showCatName val="0"/>
          <c:showSerName val="0"/>
          <c:showPercent val="0"/>
          <c:showBubbleSize val="0"/>
        </c:dLbls>
        <c:axId val="61445375"/>
        <c:axId val="5843007"/>
      </c:radarChart>
      <c:catAx>
        <c:axId val="6144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843007"/>
        <c:crosses val="autoZero"/>
        <c:auto val="1"/>
        <c:lblAlgn val="ctr"/>
        <c:lblOffset val="100"/>
        <c:noMultiLvlLbl val="0"/>
      </c:catAx>
      <c:valAx>
        <c:axId val="5843007"/>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445375"/>
        <c:crosses val="autoZero"/>
        <c:crossBetween val="between"/>
        <c:majorUnit val="1"/>
      </c:valAx>
      <c:spPr>
        <a:noFill/>
        <a:ln>
          <a:noFill/>
        </a:ln>
        <a:effectLst/>
      </c:spPr>
    </c:plotArea>
    <c:legend>
      <c:legendPos val="t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Bilan détaillé de la condition physique (/100)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tx>
            <c:v>Début</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'Profil individuel'!$AF$29:$AF$33</c:f>
              <c:strCache>
                <c:ptCount val="5"/>
                <c:pt idx="0">
                  <c:v>Endurance</c:v>
                </c:pt>
                <c:pt idx="1">
                  <c:v>Force bas du corps</c:v>
                </c:pt>
                <c:pt idx="2">
                  <c:v>Vitesse 50 m</c:v>
                </c:pt>
                <c:pt idx="3">
                  <c:v>Souplesse</c:v>
                </c:pt>
                <c:pt idx="4">
                  <c:v>Agilité</c:v>
                </c:pt>
              </c:strCache>
            </c:strRef>
          </c:cat>
          <c:val>
            <c:numRef>
              <c:f>'Profil individuel'!$AI$29:$AI$33</c:f>
              <c:numCache>
                <c:formatCode>0</c:formatCode>
                <c:ptCount val="5"/>
                <c:pt idx="0">
                  <c:v>70</c:v>
                </c:pt>
                <c:pt idx="1">
                  <c:v>43.333333333333336</c:v>
                </c:pt>
                <c:pt idx="2">
                  <c:v>96.000000000000014</c:v>
                </c:pt>
                <c:pt idx="3">
                  <c:v>60</c:v>
                </c:pt>
                <c:pt idx="4">
                  <c:v>100</c:v>
                </c:pt>
              </c:numCache>
            </c:numRef>
          </c:val>
          <c:extLst>
            <c:ext xmlns:c16="http://schemas.microsoft.com/office/drawing/2014/chart" uri="{C3380CC4-5D6E-409C-BE32-E72D297353CC}">
              <c16:uniqueId val="{00000000-977D-8D46-8062-B5DB62E41FF8}"/>
            </c:ext>
          </c:extLst>
        </c:ser>
        <c:ser>
          <c:idx val="1"/>
          <c:order val="1"/>
          <c:tx>
            <c:v>Fin</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'Profil individuel'!$AF$29:$AF$33</c:f>
              <c:strCache>
                <c:ptCount val="5"/>
                <c:pt idx="0">
                  <c:v>Endurance</c:v>
                </c:pt>
                <c:pt idx="1">
                  <c:v>Force bas du corps</c:v>
                </c:pt>
                <c:pt idx="2">
                  <c:v>Vitesse 50 m</c:v>
                </c:pt>
                <c:pt idx="3">
                  <c:v>Souplesse</c:v>
                </c:pt>
                <c:pt idx="4">
                  <c:v>Agilité</c:v>
                </c:pt>
              </c:strCache>
            </c:strRef>
          </c:cat>
          <c:val>
            <c:numRef>
              <c:f>'Profil individuel'!$AJ$29:$AJ$33</c:f>
              <c:numCache>
                <c:formatCode>0</c:formatCode>
                <c:ptCount val="5"/>
                <c:pt idx="0">
                  <c:v>90</c:v>
                </c:pt>
                <c:pt idx="1">
                  <c:v>53.333333333333329</c:v>
                </c:pt>
                <c:pt idx="2">
                  <c:v>100</c:v>
                </c:pt>
                <c:pt idx="3">
                  <c:v>80</c:v>
                </c:pt>
                <c:pt idx="4">
                  <c:v>100</c:v>
                </c:pt>
              </c:numCache>
            </c:numRef>
          </c:val>
          <c:extLst>
            <c:ext xmlns:c16="http://schemas.microsoft.com/office/drawing/2014/chart" uri="{C3380CC4-5D6E-409C-BE32-E72D297353CC}">
              <c16:uniqueId val="{00000001-977D-8D46-8062-B5DB62E41FF8}"/>
            </c:ext>
          </c:extLst>
        </c:ser>
        <c:dLbls>
          <c:showLegendKey val="0"/>
          <c:showVal val="0"/>
          <c:showCatName val="0"/>
          <c:showSerName val="0"/>
          <c:showPercent val="0"/>
          <c:showBubbleSize val="0"/>
        </c:dLbls>
        <c:axId val="120100543"/>
        <c:axId val="2125154944"/>
      </c:radarChart>
      <c:catAx>
        <c:axId val="120100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2125154944"/>
        <c:crosses val="autoZero"/>
        <c:auto val="1"/>
        <c:lblAlgn val="ctr"/>
        <c:lblOffset val="100"/>
        <c:noMultiLvlLbl val="0"/>
      </c:catAx>
      <c:valAx>
        <c:axId val="21251549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0100543"/>
        <c:crosses val="autoZero"/>
        <c:crossBetween val="between"/>
        <c:minorUnit val="10"/>
      </c:valAx>
      <c:spPr>
        <a:noFill/>
        <a:ln>
          <a:noFill/>
        </a:ln>
        <a:effectLst/>
      </c:spPr>
    </c:plotArea>
    <c:legend>
      <c:legendPos val="t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Positionnement par rapport</a:t>
            </a:r>
            <a:r>
              <a:rPr lang="fr-FR" b="1" baseline="0">
                <a:solidFill>
                  <a:schemeClr val="tx1"/>
                </a:solidFill>
              </a:rPr>
              <a:t> au groupe</a:t>
            </a:r>
            <a:endParaRPr lang="fr-FR"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tx>
            <c:v>Début</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'Profil individuel'!$AF$29:$AF$33</c:f>
              <c:strCache>
                <c:ptCount val="5"/>
                <c:pt idx="0">
                  <c:v>Endurance</c:v>
                </c:pt>
                <c:pt idx="1">
                  <c:v>Force bas du corps</c:v>
                </c:pt>
                <c:pt idx="2">
                  <c:v>Vitesse 50 m</c:v>
                </c:pt>
                <c:pt idx="3">
                  <c:v>Souplesse</c:v>
                </c:pt>
                <c:pt idx="4">
                  <c:v>Agilité</c:v>
                </c:pt>
              </c:strCache>
            </c:strRef>
          </c:cat>
          <c:val>
            <c:numRef>
              <c:f>'Profil individuel'!$AK$29:$AK$33</c:f>
              <c:numCache>
                <c:formatCode>0</c:formatCode>
                <c:ptCount val="5"/>
                <c:pt idx="0">
                  <c:v>0</c:v>
                </c:pt>
                <c:pt idx="1">
                  <c:v>25</c:v>
                </c:pt>
                <c:pt idx="2">
                  <c:v>50</c:v>
                </c:pt>
                <c:pt idx="3">
                  <c:v>25</c:v>
                </c:pt>
                <c:pt idx="4">
                  <c:v>37.5</c:v>
                </c:pt>
              </c:numCache>
            </c:numRef>
          </c:val>
          <c:extLst>
            <c:ext xmlns:c16="http://schemas.microsoft.com/office/drawing/2014/chart" uri="{C3380CC4-5D6E-409C-BE32-E72D297353CC}">
              <c16:uniqueId val="{00000000-439A-044B-ACC2-39EA513CC46F}"/>
            </c:ext>
          </c:extLst>
        </c:ser>
        <c:ser>
          <c:idx val="1"/>
          <c:order val="1"/>
          <c:tx>
            <c:v>Fin</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'Profil individuel'!$AF$29:$AF$33</c:f>
              <c:strCache>
                <c:ptCount val="5"/>
                <c:pt idx="0">
                  <c:v>Endurance</c:v>
                </c:pt>
                <c:pt idx="1">
                  <c:v>Force bas du corps</c:v>
                </c:pt>
                <c:pt idx="2">
                  <c:v>Vitesse 50 m</c:v>
                </c:pt>
                <c:pt idx="3">
                  <c:v>Souplesse</c:v>
                </c:pt>
                <c:pt idx="4">
                  <c:v>Agilité</c:v>
                </c:pt>
              </c:strCache>
            </c:strRef>
          </c:cat>
          <c:val>
            <c:numRef>
              <c:f>'Profil individuel'!$AL$29:$AL$33</c:f>
              <c:numCache>
                <c:formatCode>0</c:formatCode>
                <c:ptCount val="5"/>
                <c:pt idx="0">
                  <c:v>44.444444444444443</c:v>
                </c:pt>
                <c:pt idx="1">
                  <c:v>62.5</c:v>
                </c:pt>
                <c:pt idx="2">
                  <c:v>87.5</c:v>
                </c:pt>
                <c:pt idx="3">
                  <c:v>62.5</c:v>
                </c:pt>
                <c:pt idx="4">
                  <c:v>75</c:v>
                </c:pt>
              </c:numCache>
            </c:numRef>
          </c:val>
          <c:extLst>
            <c:ext xmlns:c16="http://schemas.microsoft.com/office/drawing/2014/chart" uri="{C3380CC4-5D6E-409C-BE32-E72D297353CC}">
              <c16:uniqueId val="{00000001-439A-044B-ACC2-39EA513CC46F}"/>
            </c:ext>
          </c:extLst>
        </c:ser>
        <c:dLbls>
          <c:showLegendKey val="0"/>
          <c:showVal val="0"/>
          <c:showCatName val="0"/>
          <c:showSerName val="0"/>
          <c:showPercent val="0"/>
          <c:showBubbleSize val="0"/>
        </c:dLbls>
        <c:axId val="120100543"/>
        <c:axId val="2125154944"/>
      </c:radarChart>
      <c:catAx>
        <c:axId val="120100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2125154944"/>
        <c:crosses val="autoZero"/>
        <c:auto val="1"/>
        <c:lblAlgn val="ctr"/>
        <c:lblOffset val="100"/>
        <c:noMultiLvlLbl val="0"/>
      </c:catAx>
      <c:valAx>
        <c:axId val="21251549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0100543"/>
        <c:crosses val="autoZero"/>
        <c:crossBetween val="between"/>
        <c:minorUnit val="10"/>
      </c:valAx>
      <c:spPr>
        <a:noFill/>
        <a:ln>
          <a:noFill/>
        </a:ln>
        <a:effectLst/>
      </c:spPr>
    </c:plotArea>
    <c:legend>
      <c:legendPos val="t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28</xdr:row>
      <xdr:rowOff>0</xdr:rowOff>
    </xdr:from>
    <xdr:ext cx="3600000" cy="3420000"/>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7</xdr:col>
      <xdr:colOff>0</xdr:colOff>
      <xdr:row>28</xdr:row>
      <xdr:rowOff>0</xdr:rowOff>
    </xdr:from>
    <xdr:ext cx="3600000" cy="3420000"/>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14</xdr:col>
      <xdr:colOff>0</xdr:colOff>
      <xdr:row>28</xdr:row>
      <xdr:rowOff>0</xdr:rowOff>
    </xdr:from>
    <xdr:ext cx="3600000" cy="3420000"/>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twoCellAnchor>
    <xdr:from>
      <xdr:col>0</xdr:col>
      <xdr:colOff>82550</xdr:colOff>
      <xdr:row>26</xdr:row>
      <xdr:rowOff>152400</xdr:rowOff>
    </xdr:from>
    <xdr:to>
      <xdr:col>5</xdr:col>
      <xdr:colOff>647700</xdr:colOff>
      <xdr:row>47</xdr:row>
      <xdr:rowOff>50800</xdr:rowOff>
    </xdr:to>
    <xdr:graphicFrame macro="">
      <xdr:nvGraphicFramePr>
        <xdr:cNvPr id="6" name="Graphique 5">
          <a:extLst>
            <a:ext uri="{FF2B5EF4-FFF2-40B4-BE49-F238E27FC236}">
              <a16:creationId xmlns:a16="http://schemas.microsoft.com/office/drawing/2014/main" id="{D557A665-C50D-7DEC-F49B-72B00BD8C3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762000</xdr:colOff>
      <xdr:row>26</xdr:row>
      <xdr:rowOff>152400</xdr:rowOff>
    </xdr:from>
    <xdr:to>
      <xdr:col>12</xdr:col>
      <xdr:colOff>95250</xdr:colOff>
      <xdr:row>47</xdr:row>
      <xdr:rowOff>12700</xdr:rowOff>
    </xdr:to>
    <xdr:graphicFrame macro="">
      <xdr:nvGraphicFramePr>
        <xdr:cNvPr id="7" name="Graphique 6">
          <a:extLst>
            <a:ext uri="{FF2B5EF4-FFF2-40B4-BE49-F238E27FC236}">
              <a16:creationId xmlns:a16="http://schemas.microsoft.com/office/drawing/2014/main" id="{D59C9B05-B3CB-AC9B-B4A0-53B234501B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266700</xdr:colOff>
      <xdr:row>26</xdr:row>
      <xdr:rowOff>139700</xdr:rowOff>
    </xdr:from>
    <xdr:to>
      <xdr:col>18</xdr:col>
      <xdr:colOff>438150</xdr:colOff>
      <xdr:row>47</xdr:row>
      <xdr:rowOff>0</xdr:rowOff>
    </xdr:to>
    <xdr:graphicFrame macro="">
      <xdr:nvGraphicFramePr>
        <xdr:cNvPr id="8" name="Graphique 7">
          <a:extLst>
            <a:ext uri="{FF2B5EF4-FFF2-40B4-BE49-F238E27FC236}">
              <a16:creationId xmlns:a16="http://schemas.microsoft.com/office/drawing/2014/main" id="{B7A6184F-E567-B047-8584-355CFE99AE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G44"/>
  <sheetViews>
    <sheetView showGridLines="0" topLeftCell="A25" zoomScale="178" zoomScaleNormal="178" workbookViewId="0">
      <selection activeCell="B32" sqref="B32:G32"/>
    </sheetView>
  </sheetViews>
  <sheetFormatPr baseColWidth="10" defaultColWidth="8.83203125" defaultRowHeight="15" x14ac:dyDescent="0.2"/>
  <cols>
    <col min="1" max="1" width="30" customWidth="1"/>
    <col min="2" max="7" width="17" customWidth="1"/>
  </cols>
  <sheetData>
    <row r="1" spans="1:7" ht="30" customHeight="1" x14ac:dyDescent="0.2">
      <c r="A1" s="86" t="s">
        <v>229</v>
      </c>
      <c r="B1" s="71"/>
      <c r="C1" s="71"/>
      <c r="D1" s="71"/>
      <c r="E1" s="71"/>
      <c r="F1" s="71"/>
      <c r="G1" s="71"/>
    </row>
    <row r="2" spans="1:7" x14ac:dyDescent="0.2">
      <c r="A2" s="87" t="s">
        <v>228</v>
      </c>
      <c r="B2" s="71"/>
      <c r="C2" s="71"/>
      <c r="D2" s="71"/>
      <c r="E2" s="71"/>
      <c r="F2" s="71"/>
      <c r="G2" s="71"/>
    </row>
    <row r="4" spans="1:7" ht="22" customHeight="1" x14ac:dyDescent="0.2">
      <c r="A4" s="81" t="s">
        <v>193</v>
      </c>
      <c r="B4" s="71"/>
      <c r="C4" s="71"/>
      <c r="D4" s="71"/>
      <c r="E4" s="71"/>
      <c r="F4" s="71"/>
      <c r="G4" s="71"/>
    </row>
    <row r="5" spans="1:7" ht="31" customHeight="1" x14ac:dyDescent="0.2">
      <c r="A5" s="1" t="s">
        <v>0</v>
      </c>
      <c r="B5" s="84" t="s">
        <v>194</v>
      </c>
      <c r="C5" s="71"/>
      <c r="D5" s="71"/>
      <c r="E5" s="71"/>
      <c r="F5" s="71"/>
      <c r="G5" s="71"/>
    </row>
    <row r="6" spans="1:7" ht="29" customHeight="1" x14ac:dyDescent="0.2">
      <c r="A6" s="1" t="s">
        <v>1</v>
      </c>
      <c r="B6" s="84" t="s">
        <v>2</v>
      </c>
      <c r="C6" s="71"/>
      <c r="D6" s="71"/>
      <c r="E6" s="71"/>
      <c r="F6" s="71"/>
      <c r="G6" s="71"/>
    </row>
    <row r="7" spans="1:7" ht="26" customHeight="1" x14ac:dyDescent="0.2">
      <c r="A7" s="1" t="s">
        <v>3</v>
      </c>
      <c r="B7" s="84" t="s">
        <v>4</v>
      </c>
      <c r="C7" s="71"/>
      <c r="D7" s="71"/>
      <c r="E7" s="71"/>
      <c r="F7" s="71"/>
      <c r="G7" s="71"/>
    </row>
    <row r="8" spans="1:7" ht="39" customHeight="1" x14ac:dyDescent="0.2">
      <c r="A8" s="63" t="s">
        <v>5</v>
      </c>
      <c r="B8" s="82" t="s">
        <v>6</v>
      </c>
      <c r="C8" s="83"/>
      <c r="D8" s="83"/>
      <c r="E8" s="83"/>
      <c r="F8" s="83"/>
      <c r="G8" s="83"/>
    </row>
    <row r="10" spans="1:7" ht="22" customHeight="1" x14ac:dyDescent="0.2">
      <c r="A10" s="81" t="s">
        <v>214</v>
      </c>
      <c r="B10" s="71"/>
      <c r="C10" s="71"/>
      <c r="D10" s="71"/>
      <c r="E10" s="71"/>
      <c r="F10" s="71"/>
      <c r="G10" s="71"/>
    </row>
    <row r="11" spans="1:7" ht="26" customHeight="1" x14ac:dyDescent="0.2">
      <c r="A11" s="1" t="s">
        <v>7</v>
      </c>
      <c r="B11" s="84" t="s">
        <v>195</v>
      </c>
      <c r="C11" s="71"/>
      <c r="D11" s="71"/>
      <c r="E11" s="71"/>
      <c r="F11" s="71"/>
      <c r="G11" s="71"/>
    </row>
    <row r="12" spans="1:7" ht="22" customHeight="1" x14ac:dyDescent="0.2">
      <c r="A12" s="1" t="s">
        <v>8</v>
      </c>
      <c r="B12" s="84" t="s">
        <v>196</v>
      </c>
      <c r="C12" s="71"/>
      <c r="D12" s="71"/>
      <c r="E12" s="71"/>
      <c r="F12" s="71"/>
      <c r="G12" s="71"/>
    </row>
    <row r="13" spans="1:7" ht="26" customHeight="1" x14ac:dyDescent="0.2">
      <c r="A13" s="1" t="s">
        <v>9</v>
      </c>
      <c r="B13" s="84" t="s">
        <v>213</v>
      </c>
      <c r="C13" s="71"/>
      <c r="D13" s="71"/>
      <c r="E13" s="71"/>
      <c r="F13" s="71"/>
      <c r="G13" s="71"/>
    </row>
    <row r="14" spans="1:7" ht="26" customHeight="1" x14ac:dyDescent="0.2">
      <c r="A14" s="1" t="s">
        <v>10</v>
      </c>
      <c r="B14" s="84" t="s">
        <v>236</v>
      </c>
      <c r="C14" s="71"/>
      <c r="D14" s="71"/>
      <c r="E14" s="71"/>
      <c r="F14" s="71"/>
      <c r="G14" s="71"/>
    </row>
    <row r="15" spans="1:7" ht="26" customHeight="1" x14ac:dyDescent="0.2">
      <c r="A15" s="1" t="s">
        <v>11</v>
      </c>
      <c r="B15" s="84" t="s">
        <v>197</v>
      </c>
      <c r="C15" s="71"/>
      <c r="D15" s="71"/>
      <c r="E15" s="71"/>
      <c r="F15" s="71"/>
      <c r="G15" s="71"/>
    </row>
    <row r="17" spans="1:7" ht="22" customHeight="1" x14ac:dyDescent="0.2">
      <c r="A17" s="81" t="s">
        <v>198</v>
      </c>
      <c r="B17" s="71"/>
      <c r="C17" s="71"/>
      <c r="D17" s="71"/>
      <c r="E17" s="71"/>
      <c r="F17" s="71"/>
      <c r="G17" s="71"/>
    </row>
    <row r="18" spans="1:7" ht="44" customHeight="1" x14ac:dyDescent="0.2">
      <c r="A18" s="1" t="s">
        <v>199</v>
      </c>
      <c r="B18" s="84" t="s">
        <v>238</v>
      </c>
      <c r="C18" s="71"/>
      <c r="D18" s="71"/>
      <c r="E18" s="71"/>
      <c r="F18" s="71"/>
      <c r="G18" s="71"/>
    </row>
    <row r="19" spans="1:7" ht="26" customHeight="1" x14ac:dyDescent="0.2">
      <c r="A19" s="1" t="s">
        <v>200</v>
      </c>
      <c r="B19" s="85" t="s">
        <v>201</v>
      </c>
      <c r="C19" s="71"/>
      <c r="D19" s="71"/>
      <c r="E19" s="71"/>
      <c r="F19" s="71"/>
      <c r="G19" s="71"/>
    </row>
    <row r="20" spans="1:7" ht="30" customHeight="1" x14ac:dyDescent="0.2">
      <c r="A20" s="1" t="s">
        <v>12</v>
      </c>
      <c r="B20" s="84" t="s">
        <v>202</v>
      </c>
      <c r="C20" s="71"/>
      <c r="D20" s="71"/>
      <c r="E20" s="71"/>
      <c r="F20" s="71"/>
      <c r="G20" s="71"/>
    </row>
    <row r="21" spans="1:7" ht="39" customHeight="1" x14ac:dyDescent="0.2">
      <c r="A21" s="1" t="s">
        <v>13</v>
      </c>
      <c r="B21" s="84" t="s">
        <v>14</v>
      </c>
      <c r="C21" s="71"/>
      <c r="D21" s="71"/>
      <c r="E21" s="71"/>
      <c r="F21" s="71"/>
      <c r="G21" s="71"/>
    </row>
    <row r="23" spans="1:7" ht="22" customHeight="1" x14ac:dyDescent="0.2">
      <c r="A23" s="81" t="s">
        <v>15</v>
      </c>
      <c r="B23" s="71"/>
      <c r="C23" s="71"/>
      <c r="D23" s="71"/>
      <c r="E23" s="71"/>
      <c r="F23" s="71"/>
      <c r="G23" s="71"/>
    </row>
    <row r="24" spans="1:7" ht="26" customHeight="1" x14ac:dyDescent="0.2">
      <c r="A24" s="1" t="s">
        <v>16</v>
      </c>
      <c r="B24" s="84" t="s">
        <v>203</v>
      </c>
      <c r="C24" s="71"/>
      <c r="D24" s="71"/>
      <c r="E24" s="71"/>
      <c r="F24" s="71"/>
      <c r="G24" s="71"/>
    </row>
    <row r="25" spans="1:7" ht="60" customHeight="1" x14ac:dyDescent="0.2">
      <c r="A25" s="1" t="s">
        <v>17</v>
      </c>
      <c r="B25" s="84" t="s">
        <v>241</v>
      </c>
      <c r="C25" s="71"/>
      <c r="D25" s="71"/>
      <c r="E25" s="71"/>
      <c r="F25" s="71"/>
      <c r="G25" s="71"/>
    </row>
    <row r="26" spans="1:7" ht="26" customHeight="1" x14ac:dyDescent="0.2">
      <c r="A26" s="1" t="s">
        <v>18</v>
      </c>
      <c r="B26" s="84" t="s">
        <v>215</v>
      </c>
      <c r="C26" s="71"/>
      <c r="D26" s="71"/>
      <c r="E26" s="71"/>
      <c r="F26" s="71"/>
      <c r="G26" s="71"/>
    </row>
    <row r="28" spans="1:7" ht="22" customHeight="1" x14ac:dyDescent="0.2">
      <c r="A28" s="81" t="s">
        <v>19</v>
      </c>
      <c r="B28" s="71"/>
      <c r="C28" s="71"/>
      <c r="D28" s="71"/>
      <c r="E28" s="71"/>
      <c r="F28" s="71"/>
      <c r="G28" s="71"/>
    </row>
    <row r="29" spans="1:7" ht="22" customHeight="1" x14ac:dyDescent="0.2">
      <c r="A29" s="1" t="s">
        <v>20</v>
      </c>
      <c r="B29" s="84" t="s">
        <v>242</v>
      </c>
      <c r="C29" s="71"/>
      <c r="D29" s="71"/>
      <c r="E29" s="71"/>
      <c r="F29" s="71"/>
      <c r="G29" s="71"/>
    </row>
    <row r="30" spans="1:7" ht="26" customHeight="1" x14ac:dyDescent="0.2">
      <c r="A30" s="1" t="s">
        <v>21</v>
      </c>
      <c r="B30" s="84" t="s">
        <v>22</v>
      </c>
      <c r="C30" s="71"/>
      <c r="D30" s="71"/>
      <c r="E30" s="71"/>
      <c r="F30" s="71"/>
      <c r="G30" s="71"/>
    </row>
    <row r="31" spans="1:7" ht="26" customHeight="1" x14ac:dyDescent="0.2">
      <c r="A31" s="1" t="s">
        <v>23</v>
      </c>
      <c r="B31" s="84" t="s">
        <v>24</v>
      </c>
      <c r="C31" s="71"/>
      <c r="D31" s="71"/>
      <c r="E31" s="71"/>
      <c r="F31" s="71"/>
      <c r="G31" s="71"/>
    </row>
    <row r="32" spans="1:7" ht="26" customHeight="1" x14ac:dyDescent="0.2">
      <c r="A32" s="1" t="s">
        <v>25</v>
      </c>
      <c r="B32" s="84" t="s">
        <v>26</v>
      </c>
      <c r="C32" s="71"/>
      <c r="D32" s="71"/>
      <c r="E32" s="71"/>
      <c r="F32" s="71"/>
      <c r="G32" s="71"/>
    </row>
    <row r="34" spans="1:7" ht="22" customHeight="1" x14ac:dyDescent="0.2">
      <c r="A34" s="81" t="s">
        <v>27</v>
      </c>
      <c r="B34" s="71"/>
      <c r="C34" s="71"/>
      <c r="D34" s="71"/>
      <c r="E34" s="71"/>
      <c r="F34" s="71"/>
      <c r="G34" s="71"/>
    </row>
    <row r="35" spans="1:7" ht="26" customHeight="1" x14ac:dyDescent="0.2">
      <c r="A35" s="1" t="s">
        <v>28</v>
      </c>
      <c r="B35" s="84" t="s">
        <v>29</v>
      </c>
      <c r="C35" s="71"/>
      <c r="D35" s="71"/>
      <c r="E35" s="71"/>
      <c r="F35" s="71"/>
      <c r="G35" s="71"/>
    </row>
    <row r="36" spans="1:7" ht="26" customHeight="1" x14ac:dyDescent="0.2">
      <c r="A36" s="1" t="s">
        <v>30</v>
      </c>
      <c r="B36" s="84" t="s">
        <v>31</v>
      </c>
      <c r="C36" s="71"/>
      <c r="D36" s="71"/>
      <c r="E36" s="71"/>
      <c r="F36" s="71"/>
      <c r="G36" s="71"/>
    </row>
    <row r="37" spans="1:7" ht="22" customHeight="1" x14ac:dyDescent="0.2">
      <c r="A37" s="1" t="s">
        <v>32</v>
      </c>
      <c r="B37" s="84" t="s">
        <v>33</v>
      </c>
      <c r="C37" s="71"/>
      <c r="D37" s="71"/>
      <c r="E37" s="71"/>
      <c r="F37" s="71"/>
      <c r="G37" s="71"/>
    </row>
    <row r="38" spans="1:7" ht="39" customHeight="1" x14ac:dyDescent="0.2">
      <c r="A38" s="1" t="s">
        <v>34</v>
      </c>
      <c r="B38" s="84" t="s">
        <v>35</v>
      </c>
      <c r="C38" s="71"/>
      <c r="D38" s="71"/>
      <c r="E38" s="71"/>
      <c r="F38" s="71"/>
      <c r="G38" s="71"/>
    </row>
    <row r="39" spans="1:7" ht="52" customHeight="1" x14ac:dyDescent="0.2">
      <c r="A39" s="1" t="s">
        <v>36</v>
      </c>
      <c r="B39" s="85" t="s">
        <v>37</v>
      </c>
      <c r="C39" s="71"/>
      <c r="D39" s="71"/>
      <c r="E39" s="71"/>
      <c r="F39" s="71"/>
      <c r="G39" s="71"/>
    </row>
    <row r="41" spans="1:7" ht="22" customHeight="1" x14ac:dyDescent="0.2">
      <c r="A41" s="81" t="s">
        <v>38</v>
      </c>
      <c r="B41" s="71"/>
      <c r="C41" s="71"/>
      <c r="D41" s="71"/>
      <c r="E41" s="71"/>
      <c r="F41" s="71"/>
      <c r="G41" s="71"/>
    </row>
    <row r="42" spans="1:7" ht="26" customHeight="1" x14ac:dyDescent="0.2">
      <c r="A42" s="1" t="s">
        <v>39</v>
      </c>
      <c r="B42" s="84" t="s">
        <v>40</v>
      </c>
      <c r="C42" s="71"/>
      <c r="D42" s="71"/>
      <c r="E42" s="71"/>
      <c r="F42" s="71"/>
      <c r="G42" s="71"/>
    </row>
    <row r="43" spans="1:7" ht="26" customHeight="1" x14ac:dyDescent="0.2">
      <c r="A43" s="1" t="s">
        <v>41</v>
      </c>
      <c r="B43" s="84" t="s">
        <v>42</v>
      </c>
      <c r="C43" s="71"/>
      <c r="D43" s="71"/>
      <c r="E43" s="71"/>
      <c r="F43" s="71"/>
      <c r="G43" s="71"/>
    </row>
    <row r="44" spans="1:7" ht="26" customHeight="1" x14ac:dyDescent="0.2">
      <c r="A44" s="1" t="s">
        <v>43</v>
      </c>
      <c r="B44" s="84" t="s">
        <v>44</v>
      </c>
      <c r="C44" s="71"/>
      <c r="D44" s="71"/>
      <c r="E44" s="71"/>
      <c r="F44" s="71"/>
      <c r="G44" s="71"/>
    </row>
  </sheetData>
  <mergeCells count="37">
    <mergeCell ref="A1:G1"/>
    <mergeCell ref="B5:G5"/>
    <mergeCell ref="B35:G35"/>
    <mergeCell ref="B44:G44"/>
    <mergeCell ref="B31:G31"/>
    <mergeCell ref="B25:G25"/>
    <mergeCell ref="B7:G7"/>
    <mergeCell ref="B24:G24"/>
    <mergeCell ref="B15:G15"/>
    <mergeCell ref="A17:G17"/>
    <mergeCell ref="B21:G21"/>
    <mergeCell ref="B30:G30"/>
    <mergeCell ref="B26:G26"/>
    <mergeCell ref="A2:G2"/>
    <mergeCell ref="B42:G42"/>
    <mergeCell ref="A41:G41"/>
    <mergeCell ref="B43:G43"/>
    <mergeCell ref="A10:G10"/>
    <mergeCell ref="B37:G37"/>
    <mergeCell ref="B18:G18"/>
    <mergeCell ref="B36:G36"/>
    <mergeCell ref="A23:G23"/>
    <mergeCell ref="B39:G39"/>
    <mergeCell ref="B29:G29"/>
    <mergeCell ref="B14:G14"/>
    <mergeCell ref="B32:G32"/>
    <mergeCell ref="B19:G19"/>
    <mergeCell ref="B20:G20"/>
    <mergeCell ref="B38:G38"/>
    <mergeCell ref="B11:G11"/>
    <mergeCell ref="B13:G13"/>
    <mergeCell ref="A34:G34"/>
    <mergeCell ref="A4:G4"/>
    <mergeCell ref="B8:G8"/>
    <mergeCell ref="A28:G28"/>
    <mergeCell ref="B12:G12"/>
    <mergeCell ref="B6:G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showGridLines="0" zoomScale="143" workbookViewId="0">
      <selection activeCell="A12" sqref="A12"/>
    </sheetView>
  </sheetViews>
  <sheetFormatPr baseColWidth="10" defaultColWidth="8.83203125" defaultRowHeight="15" x14ac:dyDescent="0.2"/>
  <cols>
    <col min="1" max="1" width="34" customWidth="1"/>
    <col min="2" max="9" width="12.83203125" customWidth="1"/>
    <col min="10" max="10" width="9" customWidth="1"/>
  </cols>
  <sheetData>
    <row r="1" spans="1:10" ht="28" customHeight="1" x14ac:dyDescent="0.2">
      <c r="A1" s="69" t="s">
        <v>45</v>
      </c>
      <c r="B1" s="71"/>
      <c r="C1" s="71"/>
      <c r="D1" s="71"/>
      <c r="E1" s="71"/>
      <c r="F1" s="71"/>
      <c r="G1" s="71"/>
      <c r="H1" s="71"/>
      <c r="I1" s="71"/>
      <c r="J1" s="71"/>
    </row>
    <row r="2" spans="1:10" x14ac:dyDescent="0.2">
      <c r="A2" s="2" t="s">
        <v>46</v>
      </c>
      <c r="B2" s="3" t="s">
        <v>216</v>
      </c>
      <c r="C2" s="3" t="s">
        <v>205</v>
      </c>
      <c r="D2" s="3" t="s">
        <v>137</v>
      </c>
      <c r="E2" s="3" t="s">
        <v>138</v>
      </c>
      <c r="F2" s="3" t="s">
        <v>206</v>
      </c>
      <c r="H2" s="93" t="s">
        <v>207</v>
      </c>
      <c r="I2" s="71"/>
      <c r="J2" s="71"/>
    </row>
    <row r="3" spans="1:10" ht="28" customHeight="1" x14ac:dyDescent="0.2">
      <c r="A3" s="90" t="s">
        <v>47</v>
      </c>
      <c r="B3" s="71"/>
      <c r="C3" s="71"/>
      <c r="D3" s="71"/>
      <c r="E3" s="71"/>
      <c r="F3" s="71"/>
      <c r="G3" s="71"/>
      <c r="H3" s="71"/>
      <c r="I3" s="71"/>
      <c r="J3" s="71"/>
    </row>
    <row r="4" spans="1:10" x14ac:dyDescent="0.2">
      <c r="D4" s="92" t="s">
        <v>208</v>
      </c>
      <c r="E4" s="71"/>
      <c r="F4" s="89" t="s">
        <v>209</v>
      </c>
      <c r="G4" s="71"/>
      <c r="H4" s="71"/>
      <c r="I4" s="71"/>
    </row>
    <row r="5" spans="1:10" ht="24" customHeight="1" x14ac:dyDescent="0.2">
      <c r="A5" s="4" t="s">
        <v>48</v>
      </c>
      <c r="B5" s="4" t="s">
        <v>49</v>
      </c>
      <c r="C5" s="4" t="s">
        <v>50</v>
      </c>
      <c r="D5" s="4" t="s">
        <v>51</v>
      </c>
      <c r="E5" s="4" t="s">
        <v>52</v>
      </c>
      <c r="F5" s="4" t="s">
        <v>51</v>
      </c>
      <c r="G5" s="4" t="s">
        <v>52</v>
      </c>
      <c r="H5" s="4" t="s">
        <v>53</v>
      </c>
      <c r="I5" s="4" t="s">
        <v>54</v>
      </c>
      <c r="J5" s="4" t="s">
        <v>55</v>
      </c>
    </row>
    <row r="6" spans="1:10" ht="16" x14ac:dyDescent="0.2">
      <c r="A6" s="5" t="s">
        <v>56</v>
      </c>
      <c r="B6" s="6" t="s">
        <v>57</v>
      </c>
      <c r="C6" s="6" t="s">
        <v>58</v>
      </c>
      <c r="D6" s="7">
        <v>2</v>
      </c>
      <c r="E6" s="7">
        <v>4</v>
      </c>
      <c r="F6" s="8">
        <v>2</v>
      </c>
      <c r="G6" s="8">
        <v>3</v>
      </c>
      <c r="H6" s="8">
        <v>4</v>
      </c>
      <c r="I6" s="8">
        <v>6</v>
      </c>
      <c r="J6" s="9" t="s">
        <v>59</v>
      </c>
    </row>
    <row r="7" spans="1:10" ht="16" x14ac:dyDescent="0.2">
      <c r="A7" s="5" t="s">
        <v>56</v>
      </c>
      <c r="B7" s="6" t="s">
        <v>60</v>
      </c>
      <c r="C7" s="6" t="s">
        <v>61</v>
      </c>
      <c r="D7" s="7">
        <v>4</v>
      </c>
      <c r="E7" s="7">
        <v>6</v>
      </c>
      <c r="F7" s="8">
        <v>4</v>
      </c>
      <c r="G7" s="8">
        <v>5</v>
      </c>
      <c r="H7" s="8">
        <v>6</v>
      </c>
      <c r="I7" s="8">
        <v>8</v>
      </c>
      <c r="J7" s="9" t="s">
        <v>59</v>
      </c>
    </row>
    <row r="8" spans="1:10" ht="16" x14ac:dyDescent="0.2">
      <c r="A8" s="5" t="s">
        <v>56</v>
      </c>
      <c r="B8" s="6" t="s">
        <v>60</v>
      </c>
      <c r="C8" s="6" t="s">
        <v>62</v>
      </c>
      <c r="D8" s="7">
        <v>2</v>
      </c>
      <c r="E8" s="7">
        <v>4</v>
      </c>
      <c r="F8" s="8">
        <v>2</v>
      </c>
      <c r="G8" s="8">
        <v>3</v>
      </c>
      <c r="H8" s="8">
        <v>4</v>
      </c>
      <c r="I8" s="8">
        <v>6</v>
      </c>
      <c r="J8" s="9" t="s">
        <v>59</v>
      </c>
    </row>
    <row r="9" spans="1:10" ht="16" x14ac:dyDescent="0.2">
      <c r="A9" s="5" t="s">
        <v>240</v>
      </c>
      <c r="B9" s="6" t="s">
        <v>57</v>
      </c>
      <c r="C9" s="6" t="s">
        <v>58</v>
      </c>
      <c r="D9" s="10">
        <v>3</v>
      </c>
      <c r="E9" s="10">
        <v>5</v>
      </c>
      <c r="F9" s="11">
        <v>3</v>
      </c>
      <c r="G9" s="11">
        <v>4</v>
      </c>
      <c r="H9" s="11">
        <v>5</v>
      </c>
      <c r="I9" s="11">
        <v>6</v>
      </c>
      <c r="J9" s="9" t="s">
        <v>59</v>
      </c>
    </row>
    <row r="10" spans="1:10" ht="16" x14ac:dyDescent="0.2">
      <c r="A10" s="5" t="s">
        <v>240</v>
      </c>
      <c r="B10" s="6" t="s">
        <v>60</v>
      </c>
      <c r="C10" s="6" t="s">
        <v>61</v>
      </c>
      <c r="D10" s="10">
        <v>5</v>
      </c>
      <c r="E10" s="10">
        <v>7</v>
      </c>
      <c r="F10" s="11">
        <v>4.2</v>
      </c>
      <c r="G10" s="11">
        <v>5</v>
      </c>
      <c r="H10" s="11">
        <v>7</v>
      </c>
      <c r="I10" s="11">
        <v>8</v>
      </c>
      <c r="J10" s="9" t="s">
        <v>59</v>
      </c>
    </row>
    <row r="11" spans="1:10" ht="16" x14ac:dyDescent="0.2">
      <c r="A11" s="5" t="s">
        <v>240</v>
      </c>
      <c r="B11" s="6" t="s">
        <v>60</v>
      </c>
      <c r="C11" s="6" t="s">
        <v>62</v>
      </c>
      <c r="D11" s="10">
        <v>3.5</v>
      </c>
      <c r="E11" s="10">
        <v>5</v>
      </c>
      <c r="F11" s="11">
        <v>3</v>
      </c>
      <c r="G11" s="11">
        <v>3.5</v>
      </c>
      <c r="H11" s="11">
        <v>5</v>
      </c>
      <c r="I11" s="11">
        <v>5.8</v>
      </c>
      <c r="J11" s="9" t="s">
        <v>59</v>
      </c>
    </row>
    <row r="12" spans="1:10" ht="16" x14ac:dyDescent="0.2">
      <c r="A12" s="5" t="s">
        <v>63</v>
      </c>
      <c r="B12" s="6" t="s">
        <v>57</v>
      </c>
      <c r="C12" s="6" t="s">
        <v>58</v>
      </c>
      <c r="D12" s="10">
        <v>1.1000000000000001</v>
      </c>
      <c r="E12" s="10">
        <v>1.4</v>
      </c>
      <c r="F12" s="11">
        <v>1.1000000000000001</v>
      </c>
      <c r="G12" s="11">
        <v>1.25</v>
      </c>
      <c r="H12" s="11">
        <v>1.4</v>
      </c>
      <c r="I12" s="11">
        <v>1.55</v>
      </c>
      <c r="J12" s="9" t="s">
        <v>59</v>
      </c>
    </row>
    <row r="13" spans="1:10" ht="16" x14ac:dyDescent="0.2">
      <c r="A13" s="5" t="s">
        <v>63</v>
      </c>
      <c r="B13" s="6" t="s">
        <v>60</v>
      </c>
      <c r="C13" s="6" t="s">
        <v>61</v>
      </c>
      <c r="D13" s="10">
        <v>1.9</v>
      </c>
      <c r="E13" s="10">
        <v>2.2000000000000002</v>
      </c>
      <c r="F13" s="11">
        <v>1.75</v>
      </c>
      <c r="G13" s="11">
        <v>1.9</v>
      </c>
      <c r="H13" s="11">
        <v>2.2000000000000002</v>
      </c>
      <c r="I13" s="11">
        <v>2.4</v>
      </c>
      <c r="J13" s="9" t="s">
        <v>59</v>
      </c>
    </row>
    <row r="14" spans="1:10" ht="16" x14ac:dyDescent="0.2">
      <c r="A14" s="5" t="s">
        <v>63</v>
      </c>
      <c r="B14" s="6" t="s">
        <v>60</v>
      </c>
      <c r="C14" s="6" t="s">
        <v>62</v>
      </c>
      <c r="D14" s="10">
        <v>1.5</v>
      </c>
      <c r="E14" s="10">
        <v>1.8</v>
      </c>
      <c r="F14" s="11">
        <v>1.35</v>
      </c>
      <c r="G14" s="11">
        <v>1.5</v>
      </c>
      <c r="H14" s="11">
        <v>1.8</v>
      </c>
      <c r="I14" s="11">
        <v>1.95</v>
      </c>
      <c r="J14" s="9" t="s">
        <v>59</v>
      </c>
    </row>
    <row r="15" spans="1:10" ht="16" x14ac:dyDescent="0.2">
      <c r="A15" s="5" t="s">
        <v>64</v>
      </c>
      <c r="B15" s="6" t="s">
        <v>57</v>
      </c>
      <c r="C15" s="6" t="s">
        <v>58</v>
      </c>
      <c r="D15" s="10">
        <v>6.8</v>
      </c>
      <c r="E15" s="10">
        <v>6</v>
      </c>
      <c r="F15" s="11">
        <v>6.8</v>
      </c>
      <c r="G15" s="11">
        <v>6.4</v>
      </c>
      <c r="H15" s="11">
        <v>6</v>
      </c>
      <c r="I15" s="11">
        <v>5.6</v>
      </c>
      <c r="J15" s="9" t="s">
        <v>65</v>
      </c>
    </row>
    <row r="16" spans="1:10" ht="16" x14ac:dyDescent="0.2">
      <c r="A16" s="5" t="s">
        <v>64</v>
      </c>
      <c r="B16" s="6" t="s">
        <v>60</v>
      </c>
      <c r="C16" s="6" t="s">
        <v>61</v>
      </c>
      <c r="D16" s="10">
        <v>6</v>
      </c>
      <c r="E16" s="10">
        <v>5</v>
      </c>
      <c r="F16" s="11">
        <v>6</v>
      </c>
      <c r="G16" s="11">
        <v>5.5</v>
      </c>
      <c r="H16" s="11">
        <v>5</v>
      </c>
      <c r="I16" s="11">
        <v>4.5</v>
      </c>
      <c r="J16" s="9" t="s">
        <v>65</v>
      </c>
    </row>
    <row r="17" spans="1:11" ht="16" x14ac:dyDescent="0.2">
      <c r="A17" s="5" t="s">
        <v>64</v>
      </c>
      <c r="B17" s="6" t="s">
        <v>60</v>
      </c>
      <c r="C17" s="6" t="s">
        <v>62</v>
      </c>
      <c r="D17" s="10">
        <v>6.25</v>
      </c>
      <c r="E17" s="10">
        <v>5.25</v>
      </c>
      <c r="F17" s="11">
        <v>6.25</v>
      </c>
      <c r="G17" s="11">
        <v>5.75</v>
      </c>
      <c r="H17" s="11">
        <v>5.25</v>
      </c>
      <c r="I17" s="11">
        <v>4.75</v>
      </c>
      <c r="J17" s="9" t="s">
        <v>65</v>
      </c>
    </row>
    <row r="18" spans="1:11" ht="16" x14ac:dyDescent="0.2">
      <c r="A18" s="5" t="s">
        <v>66</v>
      </c>
      <c r="B18" s="6" t="s">
        <v>60</v>
      </c>
      <c r="C18" s="6" t="s">
        <v>61</v>
      </c>
      <c r="D18" s="10">
        <v>9.5</v>
      </c>
      <c r="E18" s="10">
        <v>8.5</v>
      </c>
      <c r="F18" s="11">
        <v>9.5</v>
      </c>
      <c r="G18" s="11">
        <v>9</v>
      </c>
      <c r="H18" s="11">
        <v>8.5</v>
      </c>
      <c r="I18" s="11">
        <v>8</v>
      </c>
      <c r="J18" s="9" t="s">
        <v>65</v>
      </c>
    </row>
    <row r="19" spans="1:11" ht="16" x14ac:dyDescent="0.2">
      <c r="A19" s="5" t="s">
        <v>66</v>
      </c>
      <c r="B19" s="6" t="s">
        <v>60</v>
      </c>
      <c r="C19" s="6" t="s">
        <v>62</v>
      </c>
      <c r="D19" s="10">
        <v>11</v>
      </c>
      <c r="E19" s="10">
        <v>9.5</v>
      </c>
      <c r="F19" s="11">
        <v>11</v>
      </c>
      <c r="G19" s="11">
        <v>10</v>
      </c>
      <c r="H19" s="11">
        <v>9.5</v>
      </c>
      <c r="I19" s="11">
        <v>9</v>
      </c>
      <c r="J19" s="9" t="s">
        <v>65</v>
      </c>
    </row>
    <row r="20" spans="1:11" ht="16" x14ac:dyDescent="0.2">
      <c r="A20" s="5" t="s">
        <v>237</v>
      </c>
      <c r="B20" s="6" t="s">
        <v>57</v>
      </c>
      <c r="C20" s="6" t="s">
        <v>58</v>
      </c>
      <c r="D20" s="7">
        <v>2</v>
      </c>
      <c r="E20" s="7">
        <v>4</v>
      </c>
      <c r="F20" s="8">
        <v>2</v>
      </c>
      <c r="G20" s="8">
        <v>3</v>
      </c>
      <c r="H20" s="8">
        <v>4</v>
      </c>
      <c r="I20" s="8">
        <v>5</v>
      </c>
      <c r="J20" s="9" t="s">
        <v>59</v>
      </c>
    </row>
    <row r="21" spans="1:11" ht="16" x14ac:dyDescent="0.2">
      <c r="A21" s="5" t="s">
        <v>237</v>
      </c>
      <c r="B21" s="6" t="s">
        <v>60</v>
      </c>
      <c r="C21" s="6" t="s">
        <v>61</v>
      </c>
      <c r="D21" s="7">
        <v>2</v>
      </c>
      <c r="E21" s="7">
        <v>4</v>
      </c>
      <c r="F21" s="8">
        <v>2</v>
      </c>
      <c r="G21" s="8">
        <v>3</v>
      </c>
      <c r="H21" s="8">
        <v>4</v>
      </c>
      <c r="I21" s="8">
        <v>5</v>
      </c>
      <c r="J21" s="9" t="s">
        <v>59</v>
      </c>
    </row>
    <row r="22" spans="1:11" ht="16" x14ac:dyDescent="0.2">
      <c r="A22" s="5" t="s">
        <v>237</v>
      </c>
      <c r="B22" s="6" t="s">
        <v>60</v>
      </c>
      <c r="C22" s="6" t="s">
        <v>62</v>
      </c>
      <c r="D22" s="7">
        <v>2</v>
      </c>
      <c r="E22" s="7">
        <v>4</v>
      </c>
      <c r="F22" s="8">
        <v>2</v>
      </c>
      <c r="G22" s="8">
        <v>3</v>
      </c>
      <c r="H22" s="8">
        <v>4</v>
      </c>
      <c r="I22" s="8">
        <v>5</v>
      </c>
      <c r="J22" s="9" t="s">
        <v>59</v>
      </c>
    </row>
    <row r="23" spans="1:11" ht="16" x14ac:dyDescent="0.2">
      <c r="A23" s="5" t="s">
        <v>67</v>
      </c>
      <c r="B23" s="6" t="s">
        <v>57</v>
      </c>
      <c r="C23" s="6" t="s">
        <v>58</v>
      </c>
      <c r="D23" s="10">
        <v>8.1999999999999993</v>
      </c>
      <c r="E23" s="10">
        <v>7.3</v>
      </c>
      <c r="F23" s="11">
        <v>8.6999999999999993</v>
      </c>
      <c r="G23" s="11">
        <v>8.1999999999999993</v>
      </c>
      <c r="H23" s="11">
        <v>7.3</v>
      </c>
      <c r="I23" s="11">
        <v>6.95</v>
      </c>
      <c r="J23" s="9" t="s">
        <v>65</v>
      </c>
      <c r="K23" t="s">
        <v>212</v>
      </c>
    </row>
    <row r="24" spans="1:11" ht="16" x14ac:dyDescent="0.2">
      <c r="A24" s="5" t="s">
        <v>67</v>
      </c>
      <c r="B24" s="6" t="s">
        <v>60</v>
      </c>
      <c r="C24" s="6" t="s">
        <v>61</v>
      </c>
      <c r="D24" s="10">
        <v>7.2</v>
      </c>
      <c r="E24" s="10">
        <v>6.3</v>
      </c>
      <c r="F24" s="11">
        <v>7.7</v>
      </c>
      <c r="G24" s="11">
        <v>7.2</v>
      </c>
      <c r="H24" s="11">
        <v>6.3</v>
      </c>
      <c r="I24" s="11">
        <v>6</v>
      </c>
      <c r="J24" s="9" t="s">
        <v>65</v>
      </c>
    </row>
    <row r="25" spans="1:11" ht="16" x14ac:dyDescent="0.2">
      <c r="A25" s="5" t="s">
        <v>67</v>
      </c>
      <c r="B25" s="6" t="s">
        <v>60</v>
      </c>
      <c r="C25" s="6" t="s">
        <v>62</v>
      </c>
      <c r="D25" s="10">
        <v>7.8</v>
      </c>
      <c r="E25" s="10">
        <v>6.9</v>
      </c>
      <c r="F25" s="11">
        <v>8.3000000000000007</v>
      </c>
      <c r="G25" s="11">
        <v>7.8</v>
      </c>
      <c r="H25" s="11">
        <v>6.9</v>
      </c>
      <c r="I25" s="11">
        <v>6.55</v>
      </c>
      <c r="J25" s="9" t="s">
        <v>65</v>
      </c>
    </row>
    <row r="26" spans="1:11" ht="16" x14ac:dyDescent="0.2">
      <c r="A26" s="12" t="s">
        <v>68</v>
      </c>
      <c r="B26" s="6" t="s">
        <v>57</v>
      </c>
      <c r="C26" s="6" t="s">
        <v>58</v>
      </c>
      <c r="D26" s="10">
        <v>6</v>
      </c>
      <c r="E26" s="10">
        <v>4</v>
      </c>
      <c r="F26" s="11">
        <v>6</v>
      </c>
      <c r="G26" s="11">
        <v>5</v>
      </c>
      <c r="H26" s="11">
        <v>4</v>
      </c>
      <c r="I26" s="11">
        <v>3</v>
      </c>
      <c r="J26" s="9" t="s">
        <v>65</v>
      </c>
    </row>
    <row r="27" spans="1:11" ht="16" x14ac:dyDescent="0.2">
      <c r="A27" s="12" t="s">
        <v>68</v>
      </c>
      <c r="B27" s="6" t="s">
        <v>60</v>
      </c>
      <c r="C27" s="6" t="s">
        <v>61</v>
      </c>
      <c r="D27" s="10">
        <v>6</v>
      </c>
      <c r="E27" s="10">
        <v>4</v>
      </c>
      <c r="F27" s="11">
        <v>6</v>
      </c>
      <c r="G27" s="11">
        <v>5</v>
      </c>
      <c r="H27" s="11">
        <v>4</v>
      </c>
      <c r="I27" s="11">
        <v>3</v>
      </c>
      <c r="J27" s="9" t="s">
        <v>65</v>
      </c>
    </row>
    <row r="28" spans="1:11" ht="16" x14ac:dyDescent="0.2">
      <c r="A28" s="12" t="s">
        <v>68</v>
      </c>
      <c r="B28" s="6" t="s">
        <v>60</v>
      </c>
      <c r="C28" s="6" t="s">
        <v>62</v>
      </c>
      <c r="D28" s="10">
        <v>6</v>
      </c>
      <c r="E28" s="10">
        <v>4</v>
      </c>
      <c r="F28" s="11">
        <v>6</v>
      </c>
      <c r="G28" s="11">
        <v>5</v>
      </c>
      <c r="H28" s="11">
        <v>4</v>
      </c>
      <c r="I28" s="11">
        <v>3</v>
      </c>
      <c r="J28" s="9" t="s">
        <v>65</v>
      </c>
    </row>
    <row r="30" spans="1:11" ht="34" customHeight="1" x14ac:dyDescent="0.2">
      <c r="A30" s="91" t="s">
        <v>69</v>
      </c>
      <c r="B30" s="71"/>
      <c r="C30" s="71"/>
      <c r="D30" s="71"/>
      <c r="E30" s="71"/>
      <c r="F30" s="71"/>
      <c r="G30" s="71"/>
      <c r="H30" s="71"/>
      <c r="I30" s="71"/>
      <c r="J30" s="71"/>
    </row>
    <row r="32" spans="1:11" ht="15" customHeight="1" x14ac:dyDescent="0.2">
      <c r="A32" s="88"/>
      <c r="B32" s="71"/>
      <c r="C32" s="71"/>
      <c r="D32" s="71"/>
      <c r="E32" s="71"/>
      <c r="F32" s="71"/>
      <c r="G32" s="71"/>
      <c r="H32" s="71"/>
      <c r="I32" s="71"/>
      <c r="J32" s="71"/>
    </row>
  </sheetData>
  <mergeCells count="7">
    <mergeCell ref="A1:J1"/>
    <mergeCell ref="A32:J32"/>
    <mergeCell ref="F4:I4"/>
    <mergeCell ref="A3:J3"/>
    <mergeCell ref="A30:J30"/>
    <mergeCell ref="D4:E4"/>
    <mergeCell ref="H2:J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AR604"/>
  <sheetViews>
    <sheetView showGridLines="0" zoomScale="131" workbookViewId="0">
      <pane xSplit="2" ySplit="4" topLeftCell="AF5" activePane="bottomRight" state="frozen"/>
      <selection pane="topRight"/>
      <selection pane="bottomLeft"/>
      <selection pane="bottomRight" activeCell="S9" sqref="S9"/>
    </sheetView>
  </sheetViews>
  <sheetFormatPr baseColWidth="10" defaultColWidth="8.83203125" defaultRowHeight="15" x14ac:dyDescent="0.2"/>
  <cols>
    <col min="1" max="1" width="17" customWidth="1"/>
    <col min="2" max="2" width="11" customWidth="1"/>
    <col min="3" max="3" width="20" customWidth="1"/>
    <col min="4" max="4" width="9" customWidth="1"/>
    <col min="5" max="6" width="14" customWidth="1"/>
    <col min="7" max="7" width="9" customWidth="1"/>
    <col min="8" max="8" width="11" customWidth="1"/>
    <col min="9" max="9" width="13" customWidth="1"/>
    <col min="10" max="10" width="15" customWidth="1"/>
    <col min="11" max="11" width="14" customWidth="1"/>
    <col min="12" max="12" width="12" customWidth="1"/>
    <col min="13" max="14" width="14" customWidth="1"/>
    <col min="15" max="15" width="15" customWidth="1"/>
    <col min="16" max="17" width="14" customWidth="1"/>
    <col min="18" max="18" width="15" customWidth="1"/>
    <col min="19" max="20" width="14" customWidth="1"/>
    <col min="21" max="21" width="15" customWidth="1"/>
    <col min="22" max="23" width="14" customWidth="1"/>
    <col min="24" max="24" width="15" customWidth="1"/>
    <col min="25" max="26" width="14" customWidth="1"/>
    <col min="27" max="27" width="15" customWidth="1"/>
    <col min="28" max="29" width="14" customWidth="1"/>
    <col min="30" max="30" width="15" customWidth="1"/>
    <col min="31" max="31" width="16" customWidth="1"/>
    <col min="32" max="33" width="13" customWidth="1"/>
    <col min="34" max="36" width="14" customWidth="1"/>
    <col min="37" max="37" width="15" customWidth="1"/>
    <col min="38" max="39" width="13" customWidth="1"/>
    <col min="40" max="40" width="18" customWidth="1"/>
    <col min="41" max="43" width="10" hidden="1" customWidth="1"/>
    <col min="44" max="44" width="13.33203125" hidden="1" customWidth="1"/>
  </cols>
  <sheetData>
    <row r="1" spans="1:44" ht="28" customHeight="1" x14ac:dyDescent="0.2">
      <c r="A1" s="69" t="s">
        <v>89</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row>
    <row r="2" spans="1:44" ht="22" customHeight="1" x14ac:dyDescent="0.2">
      <c r="A2" s="70" t="s">
        <v>90</v>
      </c>
      <c r="B2" s="75" t="s">
        <v>91</v>
      </c>
      <c r="C2" s="71"/>
      <c r="D2" s="71"/>
      <c r="E2" s="71"/>
      <c r="F2" s="71"/>
      <c r="G2" s="71"/>
      <c r="H2" s="70" t="s">
        <v>90</v>
      </c>
      <c r="I2" s="75" t="s">
        <v>91</v>
      </c>
      <c r="J2" s="68" t="s">
        <v>92</v>
      </c>
      <c r="K2" s="71"/>
      <c r="L2" s="71"/>
      <c r="M2" s="71"/>
      <c r="N2" s="71"/>
      <c r="O2" s="80" t="s">
        <v>93</v>
      </c>
      <c r="P2" s="71"/>
      <c r="Q2" s="71"/>
      <c r="R2" s="76" t="s">
        <v>94</v>
      </c>
      <c r="S2" s="71"/>
      <c r="T2" s="71"/>
      <c r="U2" s="77" t="s">
        <v>217</v>
      </c>
      <c r="V2" s="71"/>
      <c r="W2" s="71"/>
      <c r="X2" s="78" t="s">
        <v>95</v>
      </c>
      <c r="Y2" s="71"/>
      <c r="Z2" s="71"/>
      <c r="AA2" s="79" t="s">
        <v>96</v>
      </c>
      <c r="AB2" s="71"/>
      <c r="AC2" s="71"/>
      <c r="AD2" s="74" t="s">
        <v>97</v>
      </c>
      <c r="AE2" s="71"/>
      <c r="AF2" s="71"/>
      <c r="AG2" s="71"/>
      <c r="AH2" s="72" t="s">
        <v>98</v>
      </c>
      <c r="AI2" s="71"/>
      <c r="AJ2" s="68" t="s">
        <v>99</v>
      </c>
      <c r="AK2" s="68"/>
      <c r="AL2" s="68"/>
      <c r="AM2" s="68"/>
      <c r="AO2" s="73"/>
      <c r="AP2" s="71"/>
      <c r="AQ2" s="71"/>
      <c r="AR2" s="71"/>
    </row>
    <row r="3" spans="1:44" ht="18" customHeight="1" x14ac:dyDescent="0.2">
      <c r="A3" s="66" t="s">
        <v>224</v>
      </c>
      <c r="R3" s="67" t="s">
        <v>225</v>
      </c>
      <c r="S3" s="67"/>
      <c r="T3" s="67"/>
      <c r="AD3" s="67" t="s">
        <v>225</v>
      </c>
      <c r="AE3" s="67"/>
      <c r="AF3" s="67"/>
      <c r="AG3" s="67"/>
    </row>
    <row r="4" spans="1:44" ht="44" customHeight="1" x14ac:dyDescent="0.2">
      <c r="A4" s="16" t="s">
        <v>100</v>
      </c>
      <c r="B4" s="16" t="s">
        <v>101</v>
      </c>
      <c r="C4" s="16" t="s">
        <v>102</v>
      </c>
      <c r="D4" s="16" t="s">
        <v>103</v>
      </c>
      <c r="E4" s="16" t="s">
        <v>104</v>
      </c>
      <c r="F4" s="16" t="s">
        <v>105</v>
      </c>
      <c r="G4" s="16" t="s">
        <v>106</v>
      </c>
      <c r="H4" s="16" t="s">
        <v>49</v>
      </c>
      <c r="I4" s="16" t="s">
        <v>107</v>
      </c>
      <c r="J4" s="16" t="s">
        <v>56</v>
      </c>
      <c r="K4" s="16" t="s">
        <v>108</v>
      </c>
      <c r="L4" s="16" t="s">
        <v>109</v>
      </c>
      <c r="M4" s="16" t="s">
        <v>243</v>
      </c>
      <c r="N4" s="16" t="s">
        <v>244</v>
      </c>
      <c r="O4" s="16" t="s">
        <v>63</v>
      </c>
      <c r="P4" s="16" t="s">
        <v>245</v>
      </c>
      <c r="Q4" s="16" t="s">
        <v>246</v>
      </c>
      <c r="R4" s="16" t="s">
        <v>64</v>
      </c>
      <c r="S4" s="16" t="s">
        <v>254</v>
      </c>
      <c r="T4" s="16" t="s">
        <v>247</v>
      </c>
      <c r="U4" s="16" t="s">
        <v>110</v>
      </c>
      <c r="V4" s="16" t="s">
        <v>248</v>
      </c>
      <c r="W4" s="16" t="s">
        <v>249</v>
      </c>
      <c r="X4" s="16" t="s">
        <v>237</v>
      </c>
      <c r="Y4" s="16" t="s">
        <v>111</v>
      </c>
      <c r="Z4" s="16" t="s">
        <v>251</v>
      </c>
      <c r="AA4" s="16" t="s">
        <v>67</v>
      </c>
      <c r="AB4" s="16" t="s">
        <v>112</v>
      </c>
      <c r="AC4" s="16" t="s">
        <v>252</v>
      </c>
      <c r="AD4" s="16" t="s">
        <v>113</v>
      </c>
      <c r="AE4" s="16" t="s">
        <v>114</v>
      </c>
      <c r="AF4" s="16" t="s">
        <v>253</v>
      </c>
      <c r="AG4" s="16" t="s">
        <v>250</v>
      </c>
      <c r="AH4" s="16" t="s">
        <v>227</v>
      </c>
      <c r="AI4" s="16" t="s">
        <v>226</v>
      </c>
      <c r="AJ4" s="16" t="s">
        <v>74</v>
      </c>
      <c r="AK4" s="16" t="s">
        <v>75</v>
      </c>
      <c r="AL4" s="16" t="s">
        <v>115</v>
      </c>
      <c r="AM4" s="16" t="s">
        <v>77</v>
      </c>
      <c r="AO4" s="16" t="s">
        <v>116</v>
      </c>
      <c r="AP4" s="16" t="s">
        <v>117</v>
      </c>
      <c r="AQ4" s="16" t="s">
        <v>118</v>
      </c>
      <c r="AR4" s="16" t="s">
        <v>119</v>
      </c>
    </row>
    <row r="5" spans="1:44" x14ac:dyDescent="0.2">
      <c r="A5" s="17" t="str">
        <f t="shared" ref="A5:A68" si="0">IF(AND(E5&lt;&gt;"",F5&lt;&gt;"",C5&lt;&gt;"",D5&lt;&gt;""),UPPER(LEFT(C5,3))&amp;D5&amp;UPPER(LEFT(E5,3))&amp;UPPER(LEFT(F5,3)),"")</f>
        <v>LYC2ADUPJEA</v>
      </c>
      <c r="B5" s="18">
        <v>1</v>
      </c>
      <c r="C5" s="19" t="s">
        <v>222</v>
      </c>
      <c r="D5" s="19" t="s">
        <v>223</v>
      </c>
      <c r="E5" s="19" t="s">
        <v>120</v>
      </c>
      <c r="F5" s="19" t="s">
        <v>121</v>
      </c>
      <c r="G5" s="19" t="s">
        <v>61</v>
      </c>
      <c r="H5" s="17" t="str">
        <f>IF(D5="","",IF(LEFT(D5,1)="6","6ème",IF(LEFT(D5,1)="2","2nde","Classe non reconnue")))</f>
        <v>2nde</v>
      </c>
      <c r="I5" s="20">
        <v>45943</v>
      </c>
      <c r="J5" s="18">
        <v>5</v>
      </c>
      <c r="K5" s="19" t="s">
        <v>230</v>
      </c>
      <c r="L5" s="21" t="str">
        <f>IF(K5="","",IF(K5="A","fiable","⚠ à relativiser"))</f>
        <v>fiable</v>
      </c>
      <c r="M5" s="21" t="str">
        <f>IF(OR(J5="",SUMPRODUCT((Barèmes!$A$6:$A$28="Endurance — Luc Léger (palier)")*(Barèmes!$B$6:$B$28=H5)*(Barèmes!$C$6:$C$28=IF(H5="6ème","Mixte",G5)))=0),"",IF(SUMPRODUCT((Barèmes!$A$6:$A$28="Endurance — Luc Léger (palier)")*(Barèmes!$B$6:$B$28=H5)*(Barèmes!$C$6:$C$28=IF(H5="6ème","Mixte",G5))*(Barèmes!$J$6:$J$28="+"))&gt;0,IF(J5&lt;=SUMIFS(Barèmes!$D$6:$D$28,Barèmes!$A$6:$A$28,"Endurance — Luc Léger (palier)",Barèmes!$B$6:$B$28,H5,Barèmes!$C$6:$C$28,IF(H5="6ème","Mixte",G5)),"à besoin",IF(J5&lt;=SUMIFS(Barèmes!$E$6:$E$28,Barèmes!$A$6:$A$28,"Endurance — Luc Léger (palier)",Barèmes!$B$6:$B$28,H5,Barèmes!$C$6:$C$28,IF(H5="6ème","Mixte",G5)),"fragile","satisfaisant")),IF(J5&gt;=SUMIFS(Barèmes!$D$6:$D$28,Barèmes!$A$6:$A$28,"Endurance — Luc Léger (palier)",Barèmes!$B$6:$B$28,H5,Barèmes!$C$6:$C$28,IF(H5="6ème","Mixte",G5)),"à besoin",IF(J5&gt;=SUMIFS(Barèmes!$E$6:$E$28,Barèmes!$A$6:$A$28,"Endurance — Luc Léger (palier)",Barèmes!$B$6:$B$28,H5,Barèmes!$C$6:$C$28,IF(H5="6ème","Mixte",G5)),"fragile","satisfaisant"))))</f>
        <v>fragile</v>
      </c>
      <c r="N5" s="21" t="str">
        <f>IF(OR(J5="",SUMPRODUCT((Barèmes!$A$6:$A$28="Endurance — Luc Léger (palier)")*(Barèmes!$B$6:$B$28=H5)*(Barèmes!$C$6:$C$28=IF(H5="6ème","Mixte",G5)))=0),"",IF(SUMPRODUCT((Barèmes!$A$6:$A$28="Endurance — Luc Léger (palier)")*(Barèmes!$B$6:$B$28=H5)*(Barèmes!$C$6:$C$28=IF(H5="6ème","Mixte",G5))*(Barèmes!$J$6:$J$28="+"))&gt;0,IF(J5&lt;=SUMIFS(Barèmes!$F$6:$F$28,Barèmes!$A$6:$A$28,"Endurance — Luc Léger (palier)",Barèmes!$B$6:$B$28,H5,Barèmes!$C$6:$C$28,IF(H5="6ème","Mixte",G5)),Barèmes!$B$2,IF(J5&lt;=SUMIFS(Barèmes!$G$6:$G$28,Barèmes!$A$6:$A$28,"Endurance — Luc Léger (palier)",Barèmes!$B$6:$B$28,H5,Barèmes!$C$6:$C$28,IF(H5="6ème","Mixte",G5)),Barèmes!$C$2,IF(J5&lt;=SUMIFS(Barèmes!$H$6:$H$28,Barèmes!$A$6:$A$28,"Endurance — Luc Léger (palier)",Barèmes!$B$6:$B$28,H5,Barèmes!$C$6:$C$28,IF(H5="6ème","Mixte",G5)),Barèmes!$D$2,IF(J5&lt;=SUMIFS(Barèmes!$I$6:$I$28,Barèmes!$A$6:$A$28,"Endurance — Luc Léger (palier)",Barèmes!$B$6:$B$28,H5,Barèmes!$C$6:$C$28,IF(H5="6ème","Mixte",G5)),Barèmes!$E$2,Barèmes!$F$2)))),IF(J5&gt;=SUMIFS(Barèmes!$F$6:$F$28,Barèmes!$A$6:$A$28,"Endurance — Luc Léger (palier)",Barèmes!$B$6:$B$28,H5,Barèmes!$C$6:$C$28,IF(H5="6ème","Mixte",G5)),Barèmes!$B$2,IF(J5&gt;=SUMIFS(Barèmes!$G$6:$G$28,Barèmes!$A$6:$A$28,"Endurance — Luc Léger (palier)",Barèmes!$B$6:$B$28,H5,Barèmes!$C$6:$C$28,IF(H5="6ème","Mixte",G5)),Barèmes!$C$2,IF(J5&gt;=SUMIFS(Barèmes!$H$6:$H$28,Barèmes!$A$6:$A$28,"Endurance — Luc Léger (palier)",Barèmes!$B$6:$B$28,H5,Barèmes!$C$6:$C$28,IF(H5="6ème","Mixte",G5)),Barèmes!$D$2,IF(J5&gt;=SUMIFS(Barèmes!$I$6:$I$28,Barèmes!$A$6:$A$28,"Endurance — Luc Léger (palier)",Barèmes!$B$6:$B$28,H5,Barèmes!$C$6:$C$28,IF(H5="6ème","Mixte",G5)),Barèmes!$E$2,Barèmes!$F$2))))))</f>
        <v>encore fragile</v>
      </c>
      <c r="O5" s="22">
        <v>1.42</v>
      </c>
      <c r="P5" s="23" t="str">
        <f>IF(OR(O5="",SUMPRODUCT((Barèmes!$A$6:$A$28="Force bas du corps — Saut en longueur (m)")*(Barèmes!$B$6:$B$28=H5)*(Barèmes!$C$6:$C$28=IF(H5="6ème","Mixte",G5)))=0),"",IF(SUMPRODUCT((Barèmes!$A$6:$A$28="Force bas du corps — Saut en longueur (m)")*(Barèmes!$B$6:$B$28=H5)*(Barèmes!$C$6:$C$28=IF(H5="6ème","Mixte",G5))*(Barèmes!$J$6:$J$28="+"))&gt;0,IF(O5&lt;=SUMIFS(Barèmes!$D$6:$D$28,Barèmes!$A$6:$A$28,"Force bas du corps — Saut en longueur (m)",Barèmes!$B$6:$B$28,H5,Barèmes!$C$6:$C$28,IF(H5="6ème","Mixte",G5)),"à besoin",IF(O5&lt;=SUMIFS(Barèmes!$E$6:$E$28,Barèmes!$A$6:$A$28,"Force bas du corps — Saut en longueur (m)",Barèmes!$B$6:$B$28,H5,Barèmes!$C$6:$C$28,IF(H5="6ème","Mixte",G5)),"fragile","satisfaisant")),IF(O5&gt;=SUMIFS(Barèmes!$D$6:$D$28,Barèmes!$A$6:$A$28,"Force bas du corps — Saut en longueur (m)",Barèmes!$B$6:$B$28,H5,Barèmes!$C$6:$C$28,IF(H5="6ème","Mixte",G5)),"à besoin",IF(O5&gt;=SUMIFS(Barèmes!$E$6:$E$28,Barèmes!$A$6:$A$28,"Force bas du corps — Saut en longueur (m)",Barèmes!$B$6:$B$28,H5,Barèmes!$C$6:$C$28,IF(H5="6ème","Mixte",G5)),"fragile","satisfaisant"))))</f>
        <v>à besoin</v>
      </c>
      <c r="Q5" s="23" t="str">
        <f>IF(OR(O5="",SUMPRODUCT((Barèmes!$A$6:$A$28="Force bas du corps — Saut en longueur (m)")*(Barèmes!$B$6:$B$28=H5)*(Barèmes!$C$6:$C$28=IF(H5="6ème","Mixte",G5)))=0),"",IF(SUMPRODUCT((Barèmes!$A$6:$A$28="Force bas du corps — Saut en longueur (m)")*(Barèmes!$B$6:$B$28=H5)*(Barèmes!$C$6:$C$28=IF(H5="6ème","Mixte",G5))*(Barèmes!$J$6:$J$28="+"))&gt;0,IF(O5&lt;=SUMIFS(Barèmes!$F$6:$F$28,Barèmes!$A$6:$A$28,"Force bas du corps — Saut en longueur (m)",Barèmes!$B$6:$B$28,H5,Barèmes!$C$6:$C$28,IF(H5="6ème","Mixte",G5)),Barèmes!$B$2,IF(O5&lt;=SUMIFS(Barèmes!$G$6:$G$28,Barèmes!$A$6:$A$28,"Force bas du corps — Saut en longueur (m)",Barèmes!$B$6:$B$28,H5,Barèmes!$C$6:$C$28,IF(H5="6ème","Mixte",G5)),Barèmes!$C$2,IF(O5&lt;=SUMIFS(Barèmes!$H$6:$H$28,Barèmes!$A$6:$A$28,"Force bas du corps — Saut en longueur (m)",Barèmes!$B$6:$B$28,H5,Barèmes!$C$6:$C$28,IF(H5="6ème","Mixte",G5)),Barèmes!$D$2,IF(O5&lt;=SUMIFS(Barèmes!$I$6:$I$28,Barèmes!$A$6:$A$28,"Force bas du corps — Saut en longueur (m)",Barèmes!$B$6:$B$28,H5,Barèmes!$C$6:$C$28,IF(H5="6ème","Mixte",G5)),Barèmes!$E$2,Barèmes!$F$2)))),IF(O5&gt;=SUMIFS(Barèmes!$F$6:$F$28,Barèmes!$A$6:$A$28,"Force bas du corps — Saut en longueur (m)",Barèmes!$B$6:$B$28,H5,Barèmes!$C$6:$C$28,IF(H5="6ème","Mixte",G5)),Barèmes!$B$2,IF(O5&gt;=SUMIFS(Barèmes!$G$6:$G$28,Barèmes!$A$6:$A$28,"Force bas du corps — Saut en longueur (m)",Barèmes!$B$6:$B$28,H5,Barèmes!$C$6:$C$28,IF(H5="6ème","Mixte",G5)),Barèmes!$C$2,IF(O5&gt;=SUMIFS(Barèmes!$H$6:$H$28,Barèmes!$A$6:$A$28,"Force bas du corps — Saut en longueur (m)",Barèmes!$B$6:$B$28,H5,Barèmes!$C$6:$C$28,IF(H5="6ème","Mixte",G5)),Barèmes!$D$2,IF(O5&gt;=SUMIFS(Barèmes!$I$6:$I$28,Barèmes!$A$6:$A$28,"Force bas du corps — Saut en longueur (m)",Barèmes!$B$6:$B$28,H5,Barèmes!$C$6:$C$28,IF(H5="6ème","Mixte",G5)),Barèmes!$E$2,Barèmes!$F$2))))))</f>
        <v>à besoins</v>
      </c>
      <c r="R5" s="22">
        <v>5.9</v>
      </c>
      <c r="S5" s="24" t="str">
        <f>IF(OR(R5="",SUMPRODUCT((Barèmes!$A$6:$A$28="Vitesse — 30 m (s)")*(Barèmes!$B$6:$B$28=H5)*(Barèmes!$C$6:$C$28=IF(H5="6ème","Mixte",G5)))=0),"",IF(SUMPRODUCT((Barèmes!$A$6:$A$28="Vitesse — 30 m (s)")*(Barèmes!$B$6:$B$28=H5)*(Barèmes!$C$6:$C$28=IF(H5="6ème","Mixte",G5))*(Barèmes!$J$6:$J$28="+"))&gt;0,IF(R5&lt;=SUMIFS(Barèmes!$D$6:$D$28,Barèmes!$A$6:$A$28,"Vitesse — 30 m (s)",Barèmes!$B$6:$B$28,H5,Barèmes!$C$6:$C$28,IF(H5="6ème","Mixte",G5)),"à besoin",IF(R5&lt;=SUMIFS(Barèmes!$E$6:$E$28,Barèmes!$A$6:$A$28,"Vitesse — 30 m (s)",Barèmes!$B$6:$B$28,H5,Barèmes!$C$6:$C$28,IF(H5="6ème","Mixte",G5)),"fragile","satisfaisant")),IF(R5&gt;=SUMIFS(Barèmes!$D$6:$D$28,Barèmes!$A$6:$A$28,"Vitesse — 30 m (s)",Barèmes!$B$6:$B$28,H5,Barèmes!$C$6:$C$28,IF(H5="6ème","Mixte",G5)),"à besoin",IF(R5&gt;=SUMIFS(Barèmes!$E$6:$E$28,Barèmes!$A$6:$A$28,"Vitesse — 30 m (s)",Barèmes!$B$6:$B$28,H5,Barèmes!$C$6:$C$28,IF(H5="6ème","Mixte",G5)),"fragile","satisfaisant"))))</f>
        <v>fragile</v>
      </c>
      <c r="T5" s="24" t="str">
        <f>IF(OR(R5="",SUMPRODUCT((Barèmes!$A$6:$A$28="Vitesse — 30 m (s)")*(Barèmes!$B$6:$B$28=H5)*(Barèmes!$C$6:$C$28=IF(H5="6ème","Mixte",G5)))=0),"",IF(SUMPRODUCT((Barèmes!$A$6:$A$28="Vitesse — 30 m (s)")*(Barèmes!$B$6:$B$28=H5)*(Barèmes!$C$6:$C$28=IF(H5="6ème","Mixte",G5))*(Barèmes!$J$6:$J$28="+"))&gt;0,IF(R5&lt;=SUMIFS(Barèmes!$F$6:$F$28,Barèmes!$A$6:$A$28,"Vitesse — 30 m (s)",Barèmes!$B$6:$B$28,H5,Barèmes!$C$6:$C$28,IF(H5="6ème","Mixte",G5)),Barèmes!$B$2,IF(R5&lt;=SUMIFS(Barèmes!$G$6:$G$28,Barèmes!$A$6:$A$28,"Vitesse — 30 m (s)",Barèmes!$B$6:$B$28,H5,Barèmes!$C$6:$C$28,IF(H5="6ème","Mixte",G5)),Barèmes!$C$2,IF(R5&lt;=SUMIFS(Barèmes!$H$6:$H$28,Barèmes!$A$6:$A$28,"Vitesse — 30 m (s)",Barèmes!$B$6:$B$28,H5,Barèmes!$C$6:$C$28,IF(H5="6ème","Mixte",G5)),Barèmes!$D$2,IF(R5&lt;=SUMIFS(Barèmes!$I$6:$I$28,Barèmes!$A$6:$A$28,"Vitesse — 30 m (s)",Barèmes!$B$6:$B$28,H5,Barèmes!$C$6:$C$28,IF(H5="6ème","Mixte",G5)),Barèmes!$E$2,Barèmes!$F$2)))),IF(R5&gt;=SUMIFS(Barèmes!$F$6:$F$28,Barèmes!$A$6:$A$28,"Vitesse — 30 m (s)",Barèmes!$B$6:$B$28,H5,Barèmes!$C$6:$C$28,IF(H5="6ème","Mixte",G5)),Barèmes!$B$2,IF(R5&gt;=SUMIFS(Barèmes!$G$6:$G$28,Barèmes!$A$6:$A$28,"Vitesse — 30 m (s)",Barèmes!$B$6:$B$28,H5,Barèmes!$C$6:$C$28,IF(H5="6ème","Mixte",G5)),Barèmes!$C$2,IF(R5&gt;=SUMIFS(Barèmes!$H$6:$H$28,Barèmes!$A$6:$A$28,"Vitesse — 30 m (s)",Barèmes!$B$6:$B$28,H5,Barèmes!$C$6:$C$28,IF(H5="6ème","Mixte",G5)),Barèmes!$D$2,IF(R5&gt;=SUMIFS(Barèmes!$I$6:$I$28,Barèmes!$A$6:$A$28,"Vitesse — 30 m (s)",Barèmes!$B$6:$B$28,H5,Barèmes!$C$6:$C$28,IF(H5="6ème","Mixte",G5)),Barèmes!$E$2,Barèmes!$F$2))))))</f>
        <v>encore fragile</v>
      </c>
      <c r="U5" s="22">
        <v>9</v>
      </c>
      <c r="V5" s="25" t="str">
        <f>IF(OR(U5="",SUMPRODUCT((Barèmes!$A$6:$A$28="Vitesse — 50 m (s)")*(Barèmes!$B$6:$B$28=H5)*(Barèmes!$C$6:$C$28=IF(H5="6ème","Mixte",G5)))=0),"",IF(SUMPRODUCT((Barèmes!$A$6:$A$28="Vitesse — 50 m (s)")*(Barèmes!$B$6:$B$28=H5)*(Barèmes!$C$6:$C$28=IF(H5="6ème","Mixte",G5))*(Barèmes!$J$6:$J$28="+"))&gt;0,IF(U5&lt;=SUMIFS(Barèmes!$D$6:$D$28,Barèmes!$A$6:$A$28,"Vitesse — 50 m (s)",Barèmes!$B$6:$B$28,H5,Barèmes!$C$6:$C$28,IF(H5="6ème","Mixte",G5)),"à besoin",IF(U5&lt;=SUMIFS(Barèmes!$E$6:$E$28,Barèmes!$A$6:$A$28,"Vitesse — 50 m (s)",Barèmes!$B$6:$B$28,H5,Barèmes!$C$6:$C$28,IF(H5="6ème","Mixte",G5)),"fragile","satisfaisant")),IF(U5&gt;=SUMIFS(Barèmes!$D$6:$D$28,Barèmes!$A$6:$A$28,"Vitesse — 50 m (s)",Barèmes!$B$6:$B$28,H5,Barèmes!$C$6:$C$28,IF(H5="6ème","Mixte",G5)),"à besoin",IF(U5&gt;=SUMIFS(Barèmes!$E$6:$E$28,Barèmes!$A$6:$A$28,"Vitesse — 50 m (s)",Barèmes!$B$6:$B$28,H5,Barèmes!$C$6:$C$28,IF(H5="6ème","Mixte",G5)),"fragile","satisfaisant"))))</f>
        <v>fragile</v>
      </c>
      <c r="W5" s="25" t="str">
        <f>IF(OR(U5="",SUMPRODUCT((Barèmes!$A$6:$A$28="Vitesse — 50 m (s)")*(Barèmes!$B$6:$B$28=H5)*(Barèmes!$C$6:$C$28=IF(H5="6ème","Mixte",G5)))=0),"",IF(SUMPRODUCT((Barèmes!$A$6:$A$28="Vitesse — 50 m (s)")*(Barèmes!$B$6:$B$28=H5)*(Barèmes!$C$6:$C$28=IF(H5="6ème","Mixte",G5))*(Barèmes!$J$6:$J$28="+"))&gt;0,IF(U5&lt;=SUMIFS(Barèmes!$F$6:$F$28,Barèmes!$A$6:$A$28,"Vitesse — 50 m (s)",Barèmes!$B$6:$B$28,H5,Barèmes!$C$6:$C$28,IF(H5="6ème","Mixte",G5)),Barèmes!$B$2,IF(U5&lt;=SUMIFS(Barèmes!$G$6:$G$28,Barèmes!$A$6:$A$28,"Vitesse — 50 m (s)",Barèmes!$B$6:$B$28,H5,Barèmes!$C$6:$C$28,IF(H5="6ème","Mixte",G5)),Barèmes!$C$2,IF(U5&lt;=SUMIFS(Barèmes!$H$6:$H$28,Barèmes!$A$6:$A$28,"Vitesse — 50 m (s)",Barèmes!$B$6:$B$28,H5,Barèmes!$C$6:$C$28,IF(H5="6ème","Mixte",G5)),Barèmes!$D$2,IF(U5&lt;=SUMIFS(Barèmes!$I$6:$I$28,Barèmes!$A$6:$A$28,"Vitesse — 50 m (s)",Barèmes!$B$6:$B$28,H5,Barèmes!$C$6:$C$28,IF(H5="6ème","Mixte",G5)),Barèmes!$E$2,Barèmes!$F$2)))),IF(U5&gt;=SUMIFS(Barèmes!$F$6:$F$28,Barèmes!$A$6:$A$28,"Vitesse — 50 m (s)",Barèmes!$B$6:$B$28,H5,Barèmes!$C$6:$C$28,IF(H5="6ème","Mixte",G5)),Barèmes!$B$2,IF(U5&gt;=SUMIFS(Barèmes!$G$6:$G$28,Barèmes!$A$6:$A$28,"Vitesse — 50 m (s)",Barèmes!$B$6:$B$28,H5,Barèmes!$C$6:$C$28,IF(H5="6ème","Mixte",G5)),Barèmes!$C$2,IF(U5&gt;=SUMIFS(Barèmes!$H$6:$H$28,Barèmes!$A$6:$A$28,"Vitesse — 50 m (s)",Barèmes!$B$6:$B$28,H5,Barèmes!$C$6:$C$28,IF(H5="6ème","Mixte",G5)),Barèmes!$D$2,IF(U5&gt;=SUMIFS(Barèmes!$I$6:$I$28,Barèmes!$A$6:$A$28,"Vitesse — 50 m (s)",Barèmes!$B$6:$B$28,H5,Barèmes!$C$6:$C$28,IF(H5="6ème","Mixte",G5)),Barèmes!$E$2,Barèmes!$F$2))))))</f>
        <v>encore fragile</v>
      </c>
      <c r="X5" s="18">
        <v>3</v>
      </c>
      <c r="Y5" s="26" t="str" cm="1">
        <f t="array" ref="Y5">IF(OR(X5="",SUMPRODUCT((Barèmes!$A$6:$A$28="Souplesse (score 1-5)")*(Barèmes!$B$6:$B$28=H5)*(Barèmes!$C$6:$C$28=IF(H5="6ème","Mixte",G5)))=0),"",IF(SUMPRODUCT((Barèmes!$A$6:$A$28="Souplesse (score 1-5)")*(Barèmes!$B$6:$B$28=H5)*(Barèmes!$C$6:$C$28=IF(H5="6ème","Mixte",G5))*(Barèmes!$J$6:$J$28="+"))&gt;0,IF(X5&lt;=SUMIFS(Barèmes!$D$6:$D$28,Barèmes!$A$6:$A$28,"Souplesse (score 1-5)",Barèmes!$B$6:$B$28,H5,Barèmes!$C$6:$C$28,IF(H5="6ème","Mixte",G5)),"à besoin",IF(X5&lt;=SUMIFS(Barèmes!$E$6:$E$28,Barèmes!$A$6:$A$28,"Souplesse (score 1-5)",Barèmes!$B$6:$B$28,H5,Barèmes!$C$6:$C$28,IF(H5="6ème","Mixte",G5)),"fragile","satisfaisant")),IF(X5&gt;=SUMIFS(Barèmes!$D$6:$D$28,Barèmes!$A$6:$A$28,"Souplesse (score 1-5)",Barèmes!$B$6:$B$28,H5,Barèmes!$C$6:$C$28,IF(H5="6ème","Mixte",G5)),"à besoin",IF(X5&gt;=SUMIFS(Barèmes!$E$6:$E$28,Barèmes!$A$6:$A$28,"Souplesse (score 1-5)",Barèmes!$B$6:$B$28,H5,Barèmes!$C$6:$C$28,IF(H5="6ème","Mixte",G5)),"fragile","satisfaisant"))))</f>
        <v>fragile</v>
      </c>
      <c r="Z5" s="26" t="str" cm="1">
        <f t="array" ref="Z5">IF(OR(X5="",SUMPRODUCT((Barèmes!$A$6:$A$28="Souplesse (score 1-5)")*(Barèmes!$B$6:$B$28=H5)*(Barèmes!$C$6:$C$28=IF(H5="6ème","Mixte",G5)))=0),"",IF(SUMPRODUCT((Barèmes!$A$6:$A$28="Souplesse (score 1-5)")*(Barèmes!$B$6:$B$28=H5)*(Barèmes!$C$6:$C$28=IF(H5="6ème","Mixte",G5))*(Barèmes!$J$6:$J$28="+"))&gt;0,IF(X5&lt;=SUMIFS(Barèmes!$F$6:$F$28,Barèmes!$A$6:$A$28,"Souplesse (score 1-5)",Barèmes!$B$6:$B$28,H5,Barèmes!$C$6:$C$28,IF(H5="6ème","Mixte",G5)),Barèmes!$B$2,IF(X5&lt;=SUMIFS(Barèmes!$G$6:$G$28,Barèmes!$A$6:$A$28,"Souplesse (score 1-5)",Barèmes!$B$6:$B$28,H5,Barèmes!$C$6:$C$28,IF(H5="6ème","Mixte",G5)),Barèmes!$C$2,IF(X5&lt;=SUMIFS(Barèmes!$H$6:$H$28,Barèmes!$A$6:$A$28,"Souplesse (score 1-5)",Barèmes!$B$6:$B$28,H5,Barèmes!$C$6:$C$28,IF(H5="6ème","Mixte",G5)),Barèmes!$D$2,IF(X5&lt;=SUMIFS(Barèmes!$I$6:$I$28,Barèmes!$A$6:$A$28,"Souplesse (score 1-5)",Barèmes!$B$6:$B$28,H5,Barèmes!$C$6:$C$28,IF(H5="6ème","Mixte",G5)),Barèmes!$E$2,Barèmes!$F$2)))),IF(X5&gt;=SUMIFS(Barèmes!$F$6:$F$28,Barèmes!$A$6:$A$28,"Souplesse (score 1-5)",Barèmes!$B$6:$B$28,H5,Barèmes!$C$6:$C$28,IF(H5="6ème","Mixte",G5)),Barèmes!$B$2,IF(X5&gt;=SUMIFS(Barèmes!$G$6:$G$28,Barèmes!$A$6:$A$28,"Souplesse (score 1-5)",Barèmes!$B$6:$B$28,H5,Barèmes!$C$6:$C$28,IF(H5="6ème","Mixte",G5)),Barèmes!$C$2,IF(X5&gt;=SUMIFS(Barèmes!$H$6:$H$28,Barèmes!$A$6:$A$28,"Souplesse (score 1-5)",Barèmes!$B$6:$B$28,H5,Barèmes!$C$6:$C$28,IF(H5="6ème","Mixte",G5)),Barèmes!$D$2,IF(X5&gt;=SUMIFS(Barèmes!$I$6:$I$28,Barèmes!$A$6:$A$28,"Souplesse (score 1-5)",Barèmes!$B$6:$B$28,H5,Barèmes!$C$6:$C$28,IF(H5="6ème","Mixte",G5)),Barèmes!$E$2,Barèmes!$F$2))))))</f>
        <v>encore fragile</v>
      </c>
      <c r="AA5" s="22">
        <v>10.5</v>
      </c>
      <c r="AB5" s="27" t="str">
        <f>IF(OR(AA5="",SUMPRODUCT((Barèmes!$A$6:$A$28="Agilité — T-test 974 (s)")*(Barèmes!$B$6:$B$28=H5)*(Barèmes!$C$6:$C$28=IF(H5="6ème","Mixte",G5)))=0),"",IF(SUMPRODUCT((Barèmes!$A$6:$A$28="Agilité — T-test 974 (s)")*(Barèmes!$B$6:$B$28=H5)*(Barèmes!$C$6:$C$28=IF(H5="6ème","Mixte",G5))*(Barèmes!$J$6:$J$28="+"))&gt;0,IF(AA5&lt;=SUMIFS(Barèmes!$D$6:$D$28,Barèmes!$A$6:$A$28,"Agilité — T-test 974 (s)",Barèmes!$B$6:$B$28,H5,Barèmes!$C$6:$C$28,IF(H5="6ème","Mixte",G5)),"à besoin",IF(AA5&lt;=SUMIFS(Barèmes!$E$6:$E$28,Barèmes!$A$6:$A$28,"Agilité — T-test 974 (s)",Barèmes!$B$6:$B$28,H5,Barèmes!$C$6:$C$28,IF(H5="6ème","Mixte",G5)),"fragile","satisfaisant")),IF(AA5&gt;=SUMIFS(Barèmes!$D$6:$D$28,Barèmes!$A$6:$A$28,"Agilité — T-test 974 (s)",Barèmes!$B$6:$B$28,H5,Barèmes!$C$6:$C$28,IF(H5="6ème","Mixte",G5)),"à besoin",IF(AA5&gt;=SUMIFS(Barèmes!$E$6:$E$28,Barèmes!$A$6:$A$28,"Agilité — T-test 974 (s)",Barèmes!$B$6:$B$28,H5,Barèmes!$C$6:$C$28,IF(H5="6ème","Mixte",G5)),"fragile","satisfaisant"))))</f>
        <v>à besoin</v>
      </c>
      <c r="AC5" s="27" t="str">
        <f>IF(OR(AA5="",SUMPRODUCT((Barèmes!$A$6:$A$28="Agilité — T-test 974 (s)")*(Barèmes!$B$6:$B$28=H5)*(Barèmes!$C$6:$C$28=IF(H5="6ème","Mixte",G5)))=0),"",IF(SUMPRODUCT((Barèmes!$A$6:$A$28="Agilité — T-test 974 (s)")*(Barèmes!$B$6:$B$28=H5)*(Barèmes!$C$6:$C$28=IF(H5="6ème","Mixte",G5))*(Barèmes!$J$6:$J$28="+"))&gt;0,IF(AA5&lt;=SUMIFS(Barèmes!$F$6:$F$28,Barèmes!$A$6:$A$28,"Agilité — T-test 974 (s)",Barèmes!$B$6:$B$28,H5,Barèmes!$C$6:$C$28,IF(H5="6ème","Mixte",G5)),Barèmes!$B$2,IF(AA5&lt;=SUMIFS(Barèmes!$G$6:$G$28,Barèmes!$A$6:$A$28,"Agilité — T-test 974 (s)",Barèmes!$B$6:$B$28,H5,Barèmes!$C$6:$C$28,IF(H5="6ème","Mixte",G5)),Barèmes!$C$2,IF(AA5&lt;=SUMIFS(Barèmes!$H$6:$H$28,Barèmes!$A$6:$A$28,"Agilité — T-test 974 (s)",Barèmes!$B$6:$B$28,H5,Barèmes!$C$6:$C$28,IF(H5="6ème","Mixte",G5)),Barèmes!$D$2,IF(AA5&lt;=SUMIFS(Barèmes!$I$6:$I$28,Barèmes!$A$6:$A$28,"Agilité — T-test 974 (s)",Barèmes!$B$6:$B$28,H5,Barèmes!$C$6:$C$28,IF(H5="6ème","Mixte",G5)),Barèmes!$E$2,Barèmes!$F$2)))),IF(AA5&gt;=SUMIFS(Barèmes!$F$6:$F$28,Barèmes!$A$6:$A$28,"Agilité — T-test 974 (s)",Barèmes!$B$6:$B$28,H5,Barèmes!$C$6:$C$28,IF(H5="6ème","Mixte",G5)),Barèmes!$B$2,IF(AA5&gt;=SUMIFS(Barèmes!$G$6:$G$28,Barèmes!$A$6:$A$28,"Agilité — T-test 974 (s)",Barèmes!$B$6:$B$28,H5,Barèmes!$C$6:$C$28,IF(H5="6ème","Mixte",G5)),Barèmes!$C$2,IF(AA5&gt;=SUMIFS(Barèmes!$H$6:$H$28,Barèmes!$A$6:$A$28,"Agilité — T-test 974 (s)",Barèmes!$B$6:$B$28,H5,Barèmes!$C$6:$C$28,IF(H5="6ème","Mixte",G5)),Barèmes!$D$2,IF(AA5&gt;=SUMIFS(Barèmes!$I$6:$I$28,Barèmes!$A$6:$A$28,"Agilité — T-test 974 (s)",Barèmes!$B$6:$B$28,H5,Barèmes!$C$6:$C$28,IF(H5="6ème","Mixte",G5)),Barèmes!$E$2,Barèmes!$F$2))))))</f>
        <v>à besoins</v>
      </c>
      <c r="AD5" s="28">
        <f t="shared" ref="AD5:AD68" si="1">IF(OR(AA5="",R5=""),"",AA5-R5)</f>
        <v>4.5999999999999996</v>
      </c>
      <c r="AE5" s="29">
        <f t="shared" ref="AE5:AE68" si="2">IF(OR(AA5="",R5="",R5=0),"",AA5/R5*100)</f>
        <v>177.96610169491524</v>
      </c>
      <c r="AF5" s="30" t="str">
        <f>IF(OR(AD5="",SUMPRODUCT((Barèmes!$A$6:$A$28="Surcoût d'agilité (s) — technique")*(Barèmes!$B$6:$B$28=H5)*(Barèmes!$C$6:$C$28=IF(H5="6ème","Mixte",G5)))=0),"",IF(SUMPRODUCT((Barèmes!$A$6:$A$28="Surcoût d'agilité (s) — technique")*(Barèmes!$B$6:$B$28=H5)*(Barèmes!$C$6:$C$28=IF(H5="6ème","Mixte",G5))*(Barèmes!$J$6:$J$28="+"))&gt;0,IF(AD5&lt;=SUMIFS(Barèmes!$D$6:$D$28,Barèmes!$A$6:$A$28,"Surcoût d'agilité (s) — technique",Barèmes!$B$6:$B$28,H5,Barèmes!$C$6:$C$28,IF(H5="6ème","Mixte",G5)),"à besoin",IF(AD5&lt;=SUMIFS(Barèmes!$E$6:$E$28,Barèmes!$A$6:$A$28,"Surcoût d'agilité (s) — technique",Barèmes!$B$6:$B$28,H5,Barèmes!$C$6:$C$28,IF(H5="6ème","Mixte",G5)),"fragile","satisfaisant")),IF(AD5&gt;=SUMIFS(Barèmes!$D$6:$D$28,Barèmes!$A$6:$A$28,"Surcoût d'agilité (s) — technique",Barèmes!$B$6:$B$28,H5,Barèmes!$C$6:$C$28,IF(H5="6ème","Mixte",G5)),"à besoin",IF(AD5&gt;=SUMIFS(Barèmes!$E$6:$E$28,Barèmes!$A$6:$A$28,"Surcoût d'agilité (s) — technique",Barèmes!$B$6:$B$28,H5,Barèmes!$C$6:$C$28,IF(H5="6ème","Mixte",G5)),"fragile","satisfaisant"))))</f>
        <v>fragile</v>
      </c>
      <c r="AG5" s="30" t="str">
        <f>IF(OR(AD5="",SUMPRODUCT((Barèmes!$A$6:$A$28="Surcoût d'agilité (s) — technique")*(Barèmes!$B$6:$B$28=H5)*(Barèmes!$C$6:$C$28=IF(H5="6ème","Mixte",G5)))=0),"",IF(SUMPRODUCT((Barèmes!$A$6:$A$28="Surcoût d'agilité (s) — technique")*(Barèmes!$B$6:$B$28=H5)*(Barèmes!$C$6:$C$28=IF(H5="6ème","Mixte",G5))*(Barèmes!$J$6:$J$28="+"))&gt;0,IF(AD5&lt;=SUMIFS(Barèmes!$F$6:$F$28,Barèmes!$A$6:$A$28,"Surcoût d'agilité (s) — technique",Barèmes!$B$6:$B$28,H5,Barèmes!$C$6:$C$28,IF(H5="6ème","Mixte",G5)),Barèmes!$B$2,IF(AD5&lt;=SUMIFS(Barèmes!$G$6:$G$28,Barèmes!$A$6:$A$28,"Surcoût d'agilité (s) — technique",Barèmes!$B$6:$B$28,H5,Barèmes!$C$6:$C$28,IF(H5="6ème","Mixte",G5)),Barèmes!$C$2,IF(AD5&lt;=SUMIFS(Barèmes!$H$6:$H$28,Barèmes!$A$6:$A$28,"Surcoût d'agilité (s) — technique",Barèmes!$B$6:$B$28,H5,Barèmes!$C$6:$C$28,IF(H5="6ème","Mixte",G5)),Barèmes!$D$2,IF(AD5&lt;=SUMIFS(Barèmes!$I$6:$I$28,Barèmes!$A$6:$A$28,"Surcoût d'agilité (s) — technique",Barèmes!$B$6:$B$28,H5,Barèmes!$C$6:$C$28,IF(H5="6ème","Mixte",G5)),Barèmes!$E$2,Barèmes!$F$2)))),IF(AD5&gt;=SUMIFS(Barèmes!$F$6:$F$28,Barèmes!$A$6:$A$28,"Surcoût d'agilité (s) — technique",Barèmes!$B$6:$B$28,H5,Barèmes!$C$6:$C$28,IF(H5="6ème","Mixte",G5)),Barèmes!$B$2,IF(AD5&gt;=SUMIFS(Barèmes!$G$6:$G$28,Barèmes!$A$6:$A$28,"Surcoût d'agilité (s) — technique",Barèmes!$B$6:$B$28,H5,Barèmes!$C$6:$C$28,IF(H5="6ème","Mixte",G5)),Barèmes!$C$2,IF(AD5&gt;=SUMIFS(Barèmes!$H$6:$H$28,Barèmes!$A$6:$A$28,"Surcoût d'agilité (s) — technique",Barèmes!$B$6:$B$28,H5,Barèmes!$C$6:$C$28,IF(H5="6ème","Mixte",G5)),Barèmes!$D$2,IF(AD5&gt;=SUMIFS(Barèmes!$I$6:$I$28,Barèmes!$A$6:$A$28,"Surcoût d'agilité (s) — technique",Barèmes!$B$6:$B$28,H5,Barèmes!$C$6:$C$28,IF(H5="6ème","Mixte",G5)),Barèmes!$E$2,Barèmes!$F$2))))))</f>
        <v>fragile</v>
      </c>
      <c r="AH5" s="31">
        <f>IF((IF(N5="",0,1)+IF(Q5="",0,1)+IF(W5="",0,1)+IF(Z5="",0,1)+IF(AC5="",0,1))=0,"",3*IF(N5=Barèmes!$B$2,1,IF(N5=Barèmes!$C$2,2,IF(N5=Barèmes!$D$2,3,IF(N5=Barèmes!$E$2,4,IF(N5=Barèmes!$F$2,5,0)))))+3*IF(Q5=Barèmes!$B$2,1,IF(Q5=Barèmes!$C$2,2,IF(Q5=Barèmes!$D$2,3,IF(Q5=Barèmes!$E$2,4,IF(Q5=Barèmes!$F$2,5,0)))))+2*IF(W5=Barèmes!$B$2,1,IF(W5=Barèmes!$C$2,2,IF(W5=Barèmes!$D$2,3,IF(W5=Barèmes!$E$2,4,IF(W5=Barèmes!$F$2,5,0)))))+1*IF(Z5=Barèmes!$B$2,1,IF(Z5=Barèmes!$C$2,2,IF(Z5=Barèmes!$D$2,3,IF(Z5=Barèmes!$E$2,4,IF(Z5=Barèmes!$F$2,5,0)))))+1*IF(AC5=Barèmes!$B$2,1,IF(AC5=Barèmes!$C$2,2,IF(AC5=Barèmes!$D$2,3,IF(AC5=Barèmes!$E$2,4,IF(AC5=Barèmes!$F$2,5,0))))))</f>
        <v>16</v>
      </c>
      <c r="AI5" s="31">
        <f>IF(AH5="","",ROUND(AH5*20/50,1))</f>
        <v>6.4</v>
      </c>
      <c r="AJ5" s="32" t="str">
        <f>IFERROR(INDEX(Croissance!$B$5:$B$604,MATCH(A5,Croissance!$A$5:$A$604,0)),"")</f>
        <v/>
      </c>
      <c r="AK5" s="32" t="str">
        <f>IFERROR(INDEX(Croissance!$C$5:$C$604,MATCH(A5,Croissance!$A$5:$A$604,0)),"")</f>
        <v/>
      </c>
      <c r="AL5" s="32" t="str">
        <f>IFERROR(INDEX(Croissance!$D$5:$D$604,MATCH(A5,Croissance!$A$5:$A$604,0)),"")</f>
        <v/>
      </c>
      <c r="AM5" s="32" t="str">
        <f>IFERROR(INDEX(Croissance!$E$5:$E$604,MATCH(A5,Croissance!$A$5:$A$604,0)),"")</f>
        <v/>
      </c>
      <c r="AO5" s="33">
        <f>IF(K5="A",1,0)</f>
        <v>1</v>
      </c>
      <c r="AP5" s="33">
        <f t="shared" ref="AP5:AP68" si="3">IF(OR(A5="",B5=""),0,IF(SUMPRODUCT(($A$5:$A$604=A5)*($B$5:$B$604&gt;B5))=0,1,0))</f>
        <v>0</v>
      </c>
      <c r="AQ5" s="33">
        <f>IF(A5="",0,IF(AND(OR('Synthèse classe'!$C$2="Tous",C5='Synthèse classe'!$C$2),OR('Synthèse classe'!$C$3="Toutes",D5='Synthèse classe'!$C$3),OR('Synthèse classe'!$C$4="Toutes",AND('Synthèse classe'!$C$4="Dernière",AP5=1),B5=IFERROR(VALUE('Synthèse classe'!$C$4),0))),1,0))</f>
        <v>0</v>
      </c>
      <c r="AR5" s="34" t="str">
        <f t="shared" ref="AR5:AR68" si="4">IF(OR(A5="",B5=""),"",A5&amp;"|"&amp;B5)</f>
        <v>LYC2ADUPJEA|1</v>
      </c>
    </row>
    <row r="6" spans="1:44" x14ac:dyDescent="0.2">
      <c r="A6" s="17" t="str">
        <f t="shared" si="0"/>
        <v>LYC2ADUPJEA</v>
      </c>
      <c r="B6" s="18">
        <v>2</v>
      </c>
      <c r="C6" s="19" t="s">
        <v>222</v>
      </c>
      <c r="D6" s="19" t="s">
        <v>223</v>
      </c>
      <c r="E6" s="19" t="s">
        <v>120</v>
      </c>
      <c r="F6" s="19" t="s">
        <v>121</v>
      </c>
      <c r="G6" s="19" t="s">
        <v>61</v>
      </c>
      <c r="H6" s="17" t="str">
        <f t="shared" ref="H6:H69" si="5">IF(D6="","",IF(LEFT(D6,1)="6","6ème",IF(LEFT(D6,1)="2","2nde","Classe non reconnue")))</f>
        <v>2nde</v>
      </c>
      <c r="I6" s="20">
        <v>46048</v>
      </c>
      <c r="J6" s="18">
        <v>6</v>
      </c>
      <c r="K6" s="19" t="s">
        <v>231</v>
      </c>
      <c r="L6" s="21" t="str">
        <f t="shared" ref="L6:L69" si="6">IF(K6="","",IF(K6="A","fiable","⚠ à relativiser"))</f>
        <v>⚠ à relativiser</v>
      </c>
      <c r="M6" s="21" t="str">
        <f>IF(OR(J6="",SUMPRODUCT((Barèmes!$A$6:$A$28="Endurance — Luc Léger (palier)")*(Barèmes!$B$6:$B$28=H6)*(Barèmes!$C$6:$C$28=IF(H6="6ème","Mixte",G6)))=0),"",IF(SUMPRODUCT((Barèmes!$A$6:$A$28="Endurance — Luc Léger (palier)")*(Barèmes!$B$6:$B$28=H6)*(Barèmes!$C$6:$C$28=IF(H6="6ème","Mixte",G6))*(Barèmes!$J$6:$J$28="+"))&gt;0,IF(J6&lt;=SUMIFS(Barèmes!$D$6:$D$28,Barèmes!$A$6:$A$28,"Endurance — Luc Léger (palier)",Barèmes!$B$6:$B$28,H6,Barèmes!$C$6:$C$28,IF(H6="6ème","Mixte",G6)),"à besoin",IF(J6&lt;=SUMIFS(Barèmes!$E$6:$E$28,Barèmes!$A$6:$A$28,"Endurance — Luc Léger (palier)",Barèmes!$B$6:$B$28,H6,Barèmes!$C$6:$C$28,IF(H6="6ème","Mixte",G6)),"fragile","satisfaisant")),IF(J6&gt;=SUMIFS(Barèmes!$D$6:$D$28,Barèmes!$A$6:$A$28,"Endurance — Luc Léger (palier)",Barèmes!$B$6:$B$28,H6,Barèmes!$C$6:$C$28,IF(H6="6ème","Mixte",G6)),"à besoin",IF(J6&gt;=SUMIFS(Barèmes!$E$6:$E$28,Barèmes!$A$6:$A$28,"Endurance — Luc Léger (palier)",Barèmes!$B$6:$B$28,H6,Barèmes!$C$6:$C$28,IF(H6="6ème","Mixte",G6)),"fragile","satisfaisant"))))</f>
        <v>fragile</v>
      </c>
      <c r="N6" s="21" t="str">
        <f>IF(OR(J6="",SUMPRODUCT((Barèmes!$A$6:$A$28="Endurance — Luc Léger (palier)")*(Barèmes!$B$6:$B$28=H6)*(Barèmes!$C$6:$C$28=IF(H6="6ème","Mixte",G6)))=0),"",IF(SUMPRODUCT((Barèmes!$A$6:$A$28="Endurance — Luc Léger (palier)")*(Barèmes!$B$6:$B$28=H6)*(Barèmes!$C$6:$C$28=IF(H6="6ème","Mixte",G6))*(Barèmes!$J$6:$J$28="+"))&gt;0,IF(J6&lt;=SUMIFS(Barèmes!$F$6:$F$28,Barèmes!$A$6:$A$28,"Endurance — Luc Léger (palier)",Barèmes!$B$6:$B$28,H6,Barèmes!$C$6:$C$28,IF(H6="6ème","Mixte",G6)),Barèmes!$B$2,IF(J6&lt;=SUMIFS(Barèmes!$G$6:$G$28,Barèmes!$A$6:$A$28,"Endurance — Luc Léger (palier)",Barèmes!$B$6:$B$28,H6,Barèmes!$C$6:$C$28,IF(H6="6ème","Mixte",G6)),Barèmes!$C$2,IF(J6&lt;=SUMIFS(Barèmes!$H$6:$H$28,Barèmes!$A$6:$A$28,"Endurance — Luc Léger (palier)",Barèmes!$B$6:$B$28,H6,Barèmes!$C$6:$C$28,IF(H6="6ème","Mixte",G6)),Barèmes!$D$2,IF(J6&lt;=SUMIFS(Barèmes!$I$6:$I$28,Barèmes!$A$6:$A$28,"Endurance — Luc Léger (palier)",Barèmes!$B$6:$B$28,H6,Barèmes!$C$6:$C$28,IF(H6="6ème","Mixte",G6)),Barèmes!$E$2,Barèmes!$F$2)))),IF(J6&gt;=SUMIFS(Barèmes!$F$6:$F$28,Barèmes!$A$6:$A$28,"Endurance — Luc Léger (palier)",Barèmes!$B$6:$B$28,H6,Barèmes!$C$6:$C$28,IF(H6="6ème","Mixte",G6)),Barèmes!$B$2,IF(J6&gt;=SUMIFS(Barèmes!$G$6:$G$28,Barèmes!$A$6:$A$28,"Endurance — Luc Léger (palier)",Barèmes!$B$6:$B$28,H6,Barèmes!$C$6:$C$28,IF(H6="6ème","Mixte",G6)),Barèmes!$C$2,IF(J6&gt;=SUMIFS(Barèmes!$H$6:$H$28,Barèmes!$A$6:$A$28,"Endurance — Luc Léger (palier)",Barèmes!$B$6:$B$28,H6,Barèmes!$C$6:$C$28,IF(H6="6ème","Mixte",G6)),Barèmes!$D$2,IF(J6&gt;=SUMIFS(Barèmes!$I$6:$I$28,Barèmes!$A$6:$A$28,"Endurance — Luc Léger (palier)",Barèmes!$B$6:$B$28,H6,Barèmes!$C$6:$C$28,IF(H6="6ème","Mixte",G6)),Barèmes!$E$2,Barèmes!$F$2))))))</f>
        <v>fragile</v>
      </c>
      <c r="O6" s="22">
        <v>1.5</v>
      </c>
      <c r="P6" s="23" t="str">
        <f>IF(OR(O6="",SUMPRODUCT((Barèmes!$A$6:$A$28="Force bas du corps — Saut en longueur (m)")*(Barèmes!$B$6:$B$28=H6)*(Barèmes!$C$6:$C$28=IF(H6="6ème","Mixte",G6)))=0),"",IF(SUMPRODUCT((Barèmes!$A$6:$A$28="Force bas du corps — Saut en longueur (m)")*(Barèmes!$B$6:$B$28=H6)*(Barèmes!$C$6:$C$28=IF(H6="6ème","Mixte",G6))*(Barèmes!$J$6:$J$28="+"))&gt;0,IF(O6&lt;=SUMIFS(Barèmes!$D$6:$D$28,Barèmes!$A$6:$A$28,"Force bas du corps — Saut en longueur (m)",Barèmes!$B$6:$B$28,H6,Barèmes!$C$6:$C$28,IF(H6="6ème","Mixte",G6)),"à besoin",IF(O6&lt;=SUMIFS(Barèmes!$E$6:$E$28,Barèmes!$A$6:$A$28,"Force bas du corps — Saut en longueur (m)",Barèmes!$B$6:$B$28,H6,Barèmes!$C$6:$C$28,IF(H6="6ème","Mixte",G6)),"fragile","satisfaisant")),IF(O6&gt;=SUMIFS(Barèmes!$D$6:$D$28,Barèmes!$A$6:$A$28,"Force bas du corps — Saut en longueur (m)",Barèmes!$B$6:$B$28,H6,Barèmes!$C$6:$C$28,IF(H6="6ème","Mixte",G6)),"à besoin",IF(O6&gt;=SUMIFS(Barèmes!$E$6:$E$28,Barèmes!$A$6:$A$28,"Force bas du corps — Saut en longueur (m)",Barèmes!$B$6:$B$28,H6,Barèmes!$C$6:$C$28,IF(H6="6ème","Mixte",G6)),"fragile","satisfaisant"))))</f>
        <v>à besoin</v>
      </c>
      <c r="Q6" s="23" t="str">
        <f>IF(OR(O6="",SUMPRODUCT((Barèmes!$A$6:$A$28="Force bas du corps — Saut en longueur (m)")*(Barèmes!$B$6:$B$28=H6)*(Barèmes!$C$6:$C$28=IF(H6="6ème","Mixte",G6)))=0),"",IF(SUMPRODUCT((Barèmes!$A$6:$A$28="Force bas du corps — Saut en longueur (m)")*(Barèmes!$B$6:$B$28=H6)*(Barèmes!$C$6:$C$28=IF(H6="6ème","Mixte",G6))*(Barèmes!$J$6:$J$28="+"))&gt;0,IF(O6&lt;=SUMIFS(Barèmes!$F$6:$F$28,Barèmes!$A$6:$A$28,"Force bas du corps — Saut en longueur (m)",Barèmes!$B$6:$B$28,H6,Barèmes!$C$6:$C$28,IF(H6="6ème","Mixte",G6)),Barèmes!$B$2,IF(O6&lt;=SUMIFS(Barèmes!$G$6:$G$28,Barèmes!$A$6:$A$28,"Force bas du corps — Saut en longueur (m)",Barèmes!$B$6:$B$28,H6,Barèmes!$C$6:$C$28,IF(H6="6ème","Mixte",G6)),Barèmes!$C$2,IF(O6&lt;=SUMIFS(Barèmes!$H$6:$H$28,Barèmes!$A$6:$A$28,"Force bas du corps — Saut en longueur (m)",Barèmes!$B$6:$B$28,H6,Barèmes!$C$6:$C$28,IF(H6="6ème","Mixte",G6)),Barèmes!$D$2,IF(O6&lt;=SUMIFS(Barèmes!$I$6:$I$28,Barèmes!$A$6:$A$28,"Force bas du corps — Saut en longueur (m)",Barèmes!$B$6:$B$28,H6,Barèmes!$C$6:$C$28,IF(H6="6ème","Mixte",G6)),Barèmes!$E$2,Barèmes!$F$2)))),IF(O6&gt;=SUMIFS(Barèmes!$F$6:$F$28,Barèmes!$A$6:$A$28,"Force bas du corps — Saut en longueur (m)",Barèmes!$B$6:$B$28,H6,Barèmes!$C$6:$C$28,IF(H6="6ème","Mixte",G6)),Barèmes!$B$2,IF(O6&gt;=SUMIFS(Barèmes!$G$6:$G$28,Barèmes!$A$6:$A$28,"Force bas du corps — Saut en longueur (m)",Barèmes!$B$6:$B$28,H6,Barèmes!$C$6:$C$28,IF(H6="6ème","Mixte",G6)),Barèmes!$C$2,IF(O6&gt;=SUMIFS(Barèmes!$H$6:$H$28,Barèmes!$A$6:$A$28,"Force bas du corps — Saut en longueur (m)",Barèmes!$B$6:$B$28,H6,Barèmes!$C$6:$C$28,IF(H6="6ème","Mixte",G6)),Barèmes!$D$2,IF(O6&gt;=SUMIFS(Barèmes!$I$6:$I$28,Barèmes!$A$6:$A$28,"Force bas du corps — Saut en longueur (m)",Barèmes!$B$6:$B$28,H6,Barèmes!$C$6:$C$28,IF(H6="6ème","Mixte",G6)),Barèmes!$E$2,Barèmes!$F$2))))))</f>
        <v>à besoins</v>
      </c>
      <c r="R6" s="22">
        <v>5.75</v>
      </c>
      <c r="S6" s="24" t="str">
        <f>IF(OR(R6="",SUMPRODUCT((Barèmes!$A$6:$A$28="Vitesse — 30 m (s)")*(Barèmes!$B$6:$B$28=H6)*(Barèmes!$C$6:$C$28=IF(H6="6ème","Mixte",G6)))=0),"",IF(SUMPRODUCT((Barèmes!$A$6:$A$28="Vitesse — 30 m (s)")*(Barèmes!$B$6:$B$28=H6)*(Barèmes!$C$6:$C$28=IF(H6="6ème","Mixte",G6))*(Barèmes!$J$6:$J$28="+"))&gt;0,IF(R6&lt;=SUMIFS(Barèmes!$D$6:$D$28,Barèmes!$A$6:$A$28,"Vitesse — 30 m (s)",Barèmes!$B$6:$B$28,H6,Barèmes!$C$6:$C$28,IF(H6="6ème","Mixte",G6)),"à besoin",IF(R6&lt;=SUMIFS(Barèmes!$E$6:$E$28,Barèmes!$A$6:$A$28,"Vitesse — 30 m (s)",Barèmes!$B$6:$B$28,H6,Barèmes!$C$6:$C$28,IF(H6="6ème","Mixte",G6)),"fragile","satisfaisant")),IF(R6&gt;=SUMIFS(Barèmes!$D$6:$D$28,Barèmes!$A$6:$A$28,"Vitesse — 30 m (s)",Barèmes!$B$6:$B$28,H6,Barèmes!$C$6:$C$28,IF(H6="6ème","Mixte",G6)),"à besoin",IF(R6&gt;=SUMIFS(Barèmes!$E$6:$E$28,Barèmes!$A$6:$A$28,"Vitesse — 30 m (s)",Barèmes!$B$6:$B$28,H6,Barèmes!$C$6:$C$28,IF(H6="6ème","Mixte",G6)),"fragile","satisfaisant"))))</f>
        <v>fragile</v>
      </c>
      <c r="T6" s="24" t="str">
        <f>IF(OR(R6="",SUMPRODUCT((Barèmes!$A$6:$A$28="Vitesse — 30 m (s)")*(Barèmes!$B$6:$B$28=H6)*(Barèmes!$C$6:$C$28=IF(H6="6ème","Mixte",G6)))=0),"",IF(SUMPRODUCT((Barèmes!$A$6:$A$28="Vitesse — 30 m (s)")*(Barèmes!$B$6:$B$28=H6)*(Barèmes!$C$6:$C$28=IF(H6="6ème","Mixte",G6))*(Barèmes!$J$6:$J$28="+"))&gt;0,IF(R6&lt;=SUMIFS(Barèmes!$F$6:$F$28,Barèmes!$A$6:$A$28,"Vitesse — 30 m (s)",Barèmes!$B$6:$B$28,H6,Barèmes!$C$6:$C$28,IF(H6="6ème","Mixte",G6)),Barèmes!$B$2,IF(R6&lt;=SUMIFS(Barèmes!$G$6:$G$28,Barèmes!$A$6:$A$28,"Vitesse — 30 m (s)",Barèmes!$B$6:$B$28,H6,Barèmes!$C$6:$C$28,IF(H6="6ème","Mixte",G6)),Barèmes!$C$2,IF(R6&lt;=SUMIFS(Barèmes!$H$6:$H$28,Barèmes!$A$6:$A$28,"Vitesse — 30 m (s)",Barèmes!$B$6:$B$28,H6,Barèmes!$C$6:$C$28,IF(H6="6ème","Mixte",G6)),Barèmes!$D$2,IF(R6&lt;=SUMIFS(Barèmes!$I$6:$I$28,Barèmes!$A$6:$A$28,"Vitesse — 30 m (s)",Barèmes!$B$6:$B$28,H6,Barèmes!$C$6:$C$28,IF(H6="6ème","Mixte",G6)),Barèmes!$E$2,Barèmes!$F$2)))),IF(R6&gt;=SUMIFS(Barèmes!$F$6:$F$28,Barèmes!$A$6:$A$28,"Vitesse — 30 m (s)",Barèmes!$B$6:$B$28,H6,Barèmes!$C$6:$C$28,IF(H6="6ème","Mixte",G6)),Barèmes!$B$2,IF(R6&gt;=SUMIFS(Barèmes!$G$6:$G$28,Barèmes!$A$6:$A$28,"Vitesse — 30 m (s)",Barèmes!$B$6:$B$28,H6,Barèmes!$C$6:$C$28,IF(H6="6ème","Mixte",G6)),Barèmes!$C$2,IF(R6&gt;=SUMIFS(Barèmes!$H$6:$H$28,Barèmes!$A$6:$A$28,"Vitesse — 30 m (s)",Barèmes!$B$6:$B$28,H6,Barèmes!$C$6:$C$28,IF(H6="6ème","Mixte",G6)),Barèmes!$D$2,IF(R6&gt;=SUMIFS(Barèmes!$I$6:$I$28,Barèmes!$A$6:$A$28,"Vitesse — 30 m (s)",Barèmes!$B$6:$B$28,H6,Barèmes!$C$6:$C$28,IF(H6="6ème","Mixte",G6)),Barèmes!$E$2,Barèmes!$F$2))))))</f>
        <v>encore fragile</v>
      </c>
      <c r="U6" s="22">
        <v>9.1</v>
      </c>
      <c r="V6" s="25" t="str">
        <f>IF(OR(U6="",SUMPRODUCT((Barèmes!$A$6:$A$28="Vitesse — 50 m (s)")*(Barèmes!$B$6:$B$28=H6)*(Barèmes!$C$6:$C$28=IF(H6="6ème","Mixte",G6)))=0),"",IF(SUMPRODUCT((Barèmes!$A$6:$A$28="Vitesse — 50 m (s)")*(Barèmes!$B$6:$B$28=H6)*(Barèmes!$C$6:$C$28=IF(H6="6ème","Mixte",G6))*(Barèmes!$J$6:$J$28="+"))&gt;0,IF(U6&lt;=SUMIFS(Barèmes!$D$6:$D$28,Barèmes!$A$6:$A$28,"Vitesse — 50 m (s)",Barèmes!$B$6:$B$28,H6,Barèmes!$C$6:$C$28,IF(H6="6ème","Mixte",G6)),"à besoin",IF(U6&lt;=SUMIFS(Barèmes!$E$6:$E$28,Barèmes!$A$6:$A$28,"Vitesse — 50 m (s)",Barèmes!$B$6:$B$28,H6,Barèmes!$C$6:$C$28,IF(H6="6ème","Mixte",G6)),"fragile","satisfaisant")),IF(U6&gt;=SUMIFS(Barèmes!$D$6:$D$28,Barèmes!$A$6:$A$28,"Vitesse — 50 m (s)",Barèmes!$B$6:$B$28,H6,Barèmes!$C$6:$C$28,IF(H6="6ème","Mixte",G6)),"à besoin",IF(U6&gt;=SUMIFS(Barèmes!$E$6:$E$28,Barèmes!$A$6:$A$28,"Vitesse — 50 m (s)",Barèmes!$B$6:$B$28,H6,Barèmes!$C$6:$C$28,IF(H6="6ème","Mixte",G6)),"fragile","satisfaisant"))))</f>
        <v>fragile</v>
      </c>
      <c r="W6" s="25" t="str">
        <f>IF(OR(U6="",SUMPRODUCT((Barèmes!$A$6:$A$28="Vitesse — 50 m (s)")*(Barèmes!$B$6:$B$28=H6)*(Barèmes!$C$6:$C$28=IF(H6="6ème","Mixte",G6)))=0),"",IF(SUMPRODUCT((Barèmes!$A$6:$A$28="Vitesse — 50 m (s)")*(Barèmes!$B$6:$B$28=H6)*(Barèmes!$C$6:$C$28=IF(H6="6ème","Mixte",G6))*(Barèmes!$J$6:$J$28="+"))&gt;0,IF(U6&lt;=SUMIFS(Barèmes!$F$6:$F$28,Barèmes!$A$6:$A$28,"Vitesse — 50 m (s)",Barèmes!$B$6:$B$28,H6,Barèmes!$C$6:$C$28,IF(H6="6ème","Mixte",G6)),Barèmes!$B$2,IF(U6&lt;=SUMIFS(Barèmes!$G$6:$G$28,Barèmes!$A$6:$A$28,"Vitesse — 50 m (s)",Barèmes!$B$6:$B$28,H6,Barèmes!$C$6:$C$28,IF(H6="6ème","Mixte",G6)),Barèmes!$C$2,IF(U6&lt;=SUMIFS(Barèmes!$H$6:$H$28,Barèmes!$A$6:$A$28,"Vitesse — 50 m (s)",Barèmes!$B$6:$B$28,H6,Barèmes!$C$6:$C$28,IF(H6="6ème","Mixte",G6)),Barèmes!$D$2,IF(U6&lt;=SUMIFS(Barèmes!$I$6:$I$28,Barèmes!$A$6:$A$28,"Vitesse — 50 m (s)",Barèmes!$B$6:$B$28,H6,Barèmes!$C$6:$C$28,IF(H6="6ème","Mixte",G6)),Barèmes!$E$2,Barèmes!$F$2)))),IF(U6&gt;=SUMIFS(Barèmes!$F$6:$F$28,Barèmes!$A$6:$A$28,"Vitesse — 50 m (s)",Barèmes!$B$6:$B$28,H6,Barèmes!$C$6:$C$28,IF(H6="6ème","Mixte",G6)),Barèmes!$B$2,IF(U6&gt;=SUMIFS(Barèmes!$G$6:$G$28,Barèmes!$A$6:$A$28,"Vitesse — 50 m (s)",Barèmes!$B$6:$B$28,H6,Barèmes!$C$6:$C$28,IF(H6="6ème","Mixte",G6)),Barèmes!$C$2,IF(U6&gt;=SUMIFS(Barèmes!$H$6:$H$28,Barèmes!$A$6:$A$28,"Vitesse — 50 m (s)",Barèmes!$B$6:$B$28,H6,Barèmes!$C$6:$C$28,IF(H6="6ème","Mixte",G6)),Barèmes!$D$2,IF(U6&gt;=SUMIFS(Barèmes!$I$6:$I$28,Barèmes!$A$6:$A$28,"Vitesse — 50 m (s)",Barèmes!$B$6:$B$28,H6,Barèmes!$C$6:$C$28,IF(H6="6ème","Mixte",G6)),Barèmes!$E$2,Barèmes!$F$2))))))</f>
        <v>encore fragile</v>
      </c>
      <c r="X6" s="18">
        <v>3</v>
      </c>
      <c r="Y6" s="26" t="str" cm="1">
        <f t="array" ref="Y6">IF(OR(X6="",SUMPRODUCT((Barèmes!$A$6:$A$28="Souplesse (score 1-5)")*(Barèmes!$B$6:$B$28=H6)*(Barèmes!$C$6:$C$28=IF(H6="6ème","Mixte",G6)))=0),"",IF(SUMPRODUCT((Barèmes!$A$6:$A$28="Souplesse (score 1-5)")*(Barèmes!$B$6:$B$28=H6)*(Barèmes!$C$6:$C$28=IF(H6="6ème","Mixte",G6))*(Barèmes!$J$6:$J$28="+"))&gt;0,IF(X6&lt;=SUMIFS(Barèmes!$D$6:$D$28,Barèmes!$A$6:$A$28,"Souplesse (score 1-5)",Barèmes!$B$6:$B$28,H6,Barèmes!$C$6:$C$28,IF(H6="6ème","Mixte",G6)),"à besoin",IF(X6&lt;=SUMIFS(Barèmes!$E$6:$E$28,Barèmes!$A$6:$A$28,"Souplesse (score 1-5)",Barèmes!$B$6:$B$28,H6,Barèmes!$C$6:$C$28,IF(H6="6ème","Mixte",G6)),"fragile","satisfaisant")),IF(X6&gt;=SUMIFS(Barèmes!$D$6:$D$28,Barèmes!$A$6:$A$28,"Souplesse (score 1-5)",Barèmes!$B$6:$B$28,H6,Barèmes!$C$6:$C$28,IF(H6="6ème","Mixte",G6)),"à besoin",IF(X6&gt;=SUMIFS(Barèmes!$E$6:$E$28,Barèmes!$A$6:$A$28,"Souplesse (score 1-5)",Barèmes!$B$6:$B$28,H6,Barèmes!$C$6:$C$28,IF(H6="6ème","Mixte",G6)),"fragile","satisfaisant"))))</f>
        <v>fragile</v>
      </c>
      <c r="Z6" s="26" t="str" cm="1">
        <f t="array" ref="Z6">IF(OR(X6="",SUMPRODUCT((Barèmes!$A$6:$A$28="Souplesse (score 1-5)")*(Barèmes!$B$6:$B$28=H6)*(Barèmes!$C$6:$C$28=IF(H6="6ème","Mixte",G6)))=0),"",IF(SUMPRODUCT((Barèmes!$A$6:$A$28="Souplesse (score 1-5)")*(Barèmes!$B$6:$B$28=H6)*(Barèmes!$C$6:$C$28=IF(H6="6ème","Mixte",G6))*(Barèmes!$J$6:$J$28="+"))&gt;0,IF(X6&lt;=SUMIFS(Barèmes!$F$6:$F$28,Barèmes!$A$6:$A$28,"Souplesse (score 1-5)",Barèmes!$B$6:$B$28,H6,Barèmes!$C$6:$C$28,IF(H6="6ème","Mixte",G6)),Barèmes!$B$2,IF(X6&lt;=SUMIFS(Barèmes!$G$6:$G$28,Barèmes!$A$6:$A$28,"Souplesse (score 1-5)",Barèmes!$B$6:$B$28,H6,Barèmes!$C$6:$C$28,IF(H6="6ème","Mixte",G6)),Barèmes!$C$2,IF(X6&lt;=SUMIFS(Barèmes!$H$6:$H$28,Barèmes!$A$6:$A$28,"Souplesse (score 1-5)",Barèmes!$B$6:$B$28,H6,Barèmes!$C$6:$C$28,IF(H6="6ème","Mixte",G6)),Barèmes!$D$2,IF(X6&lt;=SUMIFS(Barèmes!$I$6:$I$28,Barèmes!$A$6:$A$28,"Souplesse (score 1-5)",Barèmes!$B$6:$B$28,H6,Barèmes!$C$6:$C$28,IF(H6="6ème","Mixte",G6)),Barèmes!$E$2,Barèmes!$F$2)))),IF(X6&gt;=SUMIFS(Barèmes!$F$6:$F$28,Barèmes!$A$6:$A$28,"Souplesse (score 1-5)",Barèmes!$B$6:$B$28,H6,Barèmes!$C$6:$C$28,IF(H6="6ème","Mixte",G6)),Barèmes!$B$2,IF(X6&gt;=SUMIFS(Barèmes!$G$6:$G$28,Barèmes!$A$6:$A$28,"Souplesse (score 1-5)",Barèmes!$B$6:$B$28,H6,Barèmes!$C$6:$C$28,IF(H6="6ème","Mixte",G6)),Barèmes!$C$2,IF(X6&gt;=SUMIFS(Barèmes!$H$6:$H$28,Barèmes!$A$6:$A$28,"Souplesse (score 1-5)",Barèmes!$B$6:$B$28,H6,Barèmes!$C$6:$C$28,IF(H6="6ème","Mixte",G6)),Barèmes!$D$2,IF(X6&gt;=SUMIFS(Barèmes!$I$6:$I$28,Barèmes!$A$6:$A$28,"Souplesse (score 1-5)",Barèmes!$B$6:$B$28,H6,Barèmes!$C$6:$C$28,IF(H6="6ème","Mixte",G6)),Barèmes!$E$2,Barèmes!$F$2))))))</f>
        <v>encore fragile</v>
      </c>
      <c r="AA6" s="22">
        <v>10.199999999999999</v>
      </c>
      <c r="AB6" s="27" t="str">
        <f>IF(OR(AA6="",SUMPRODUCT((Barèmes!$A$6:$A$28="Agilité — T-test 974 (s)")*(Barèmes!$B$6:$B$28=H6)*(Barèmes!$C$6:$C$28=IF(H6="6ème","Mixte",G6)))=0),"",IF(SUMPRODUCT((Barèmes!$A$6:$A$28="Agilité — T-test 974 (s)")*(Barèmes!$B$6:$B$28=H6)*(Barèmes!$C$6:$C$28=IF(H6="6ème","Mixte",G6))*(Barèmes!$J$6:$J$28="+"))&gt;0,IF(AA6&lt;=SUMIFS(Barèmes!$D$6:$D$28,Barèmes!$A$6:$A$28,"Agilité — T-test 974 (s)",Barèmes!$B$6:$B$28,H6,Barèmes!$C$6:$C$28,IF(H6="6ème","Mixte",G6)),"à besoin",IF(AA6&lt;=SUMIFS(Barèmes!$E$6:$E$28,Barèmes!$A$6:$A$28,"Agilité — T-test 974 (s)",Barèmes!$B$6:$B$28,H6,Barèmes!$C$6:$C$28,IF(H6="6ème","Mixte",G6)),"fragile","satisfaisant")),IF(AA6&gt;=SUMIFS(Barèmes!$D$6:$D$28,Barèmes!$A$6:$A$28,"Agilité — T-test 974 (s)",Barèmes!$B$6:$B$28,H6,Barèmes!$C$6:$C$28,IF(H6="6ème","Mixte",G6)),"à besoin",IF(AA6&gt;=SUMIFS(Barèmes!$E$6:$E$28,Barèmes!$A$6:$A$28,"Agilité — T-test 974 (s)",Barèmes!$B$6:$B$28,H6,Barèmes!$C$6:$C$28,IF(H6="6ème","Mixte",G6)),"fragile","satisfaisant"))))</f>
        <v>à besoin</v>
      </c>
      <c r="AC6" s="27" t="str">
        <f>IF(OR(AA6="",SUMPRODUCT((Barèmes!$A$6:$A$28="Agilité — T-test 974 (s)")*(Barèmes!$B$6:$B$28=H6)*(Barèmes!$C$6:$C$28=IF(H6="6ème","Mixte",G6)))=0),"",IF(SUMPRODUCT((Barèmes!$A$6:$A$28="Agilité — T-test 974 (s)")*(Barèmes!$B$6:$B$28=H6)*(Barèmes!$C$6:$C$28=IF(H6="6ème","Mixte",G6))*(Barèmes!$J$6:$J$28="+"))&gt;0,IF(AA6&lt;=SUMIFS(Barèmes!$F$6:$F$28,Barèmes!$A$6:$A$28,"Agilité — T-test 974 (s)",Barèmes!$B$6:$B$28,H6,Barèmes!$C$6:$C$28,IF(H6="6ème","Mixte",G6)),Barèmes!$B$2,IF(AA6&lt;=SUMIFS(Barèmes!$G$6:$G$28,Barèmes!$A$6:$A$28,"Agilité — T-test 974 (s)",Barèmes!$B$6:$B$28,H6,Barèmes!$C$6:$C$28,IF(H6="6ème","Mixte",G6)),Barèmes!$C$2,IF(AA6&lt;=SUMIFS(Barèmes!$H$6:$H$28,Barèmes!$A$6:$A$28,"Agilité — T-test 974 (s)",Barèmes!$B$6:$B$28,H6,Barèmes!$C$6:$C$28,IF(H6="6ème","Mixte",G6)),Barèmes!$D$2,IF(AA6&lt;=SUMIFS(Barèmes!$I$6:$I$28,Barèmes!$A$6:$A$28,"Agilité — T-test 974 (s)",Barèmes!$B$6:$B$28,H6,Barèmes!$C$6:$C$28,IF(H6="6ème","Mixte",G6)),Barèmes!$E$2,Barèmes!$F$2)))),IF(AA6&gt;=SUMIFS(Barèmes!$F$6:$F$28,Barèmes!$A$6:$A$28,"Agilité — T-test 974 (s)",Barèmes!$B$6:$B$28,H6,Barèmes!$C$6:$C$28,IF(H6="6ème","Mixte",G6)),Barèmes!$B$2,IF(AA6&gt;=SUMIFS(Barèmes!$G$6:$G$28,Barèmes!$A$6:$A$28,"Agilité — T-test 974 (s)",Barèmes!$B$6:$B$28,H6,Barèmes!$C$6:$C$28,IF(H6="6ème","Mixte",G6)),Barèmes!$C$2,IF(AA6&gt;=SUMIFS(Barèmes!$H$6:$H$28,Barèmes!$A$6:$A$28,"Agilité — T-test 974 (s)",Barèmes!$B$6:$B$28,H6,Barèmes!$C$6:$C$28,IF(H6="6ème","Mixte",G6)),Barèmes!$D$2,IF(AA6&gt;=SUMIFS(Barèmes!$I$6:$I$28,Barèmes!$A$6:$A$28,"Agilité — T-test 974 (s)",Barèmes!$B$6:$B$28,H6,Barèmes!$C$6:$C$28,IF(H6="6ème","Mixte",G6)),Barèmes!$E$2,Barèmes!$F$2))))))</f>
        <v>à besoins</v>
      </c>
      <c r="AD6" s="28">
        <f t="shared" si="1"/>
        <v>4.4499999999999993</v>
      </c>
      <c r="AE6" s="29">
        <f t="shared" si="2"/>
        <v>177.39130434782609</v>
      </c>
      <c r="AF6" s="30" t="str">
        <f>IF(OR(AD6="",SUMPRODUCT((Barèmes!$A$6:$A$28="Surcoût d'agilité (s) — technique")*(Barèmes!$B$6:$B$28=H6)*(Barèmes!$C$6:$C$28=IF(H6="6ème","Mixte",G6)))=0),"",IF(SUMPRODUCT((Barèmes!$A$6:$A$28="Surcoût d'agilité (s) — technique")*(Barèmes!$B$6:$B$28=H6)*(Barèmes!$C$6:$C$28=IF(H6="6ème","Mixte",G6))*(Barèmes!$J$6:$J$28="+"))&gt;0,IF(AD6&lt;=SUMIFS(Barèmes!$D$6:$D$28,Barèmes!$A$6:$A$28,"Surcoût d'agilité (s) — technique",Barèmes!$B$6:$B$28,H6,Barèmes!$C$6:$C$28,IF(H6="6ème","Mixte",G6)),"à besoin",IF(AD6&lt;=SUMIFS(Barèmes!$E$6:$E$28,Barèmes!$A$6:$A$28,"Surcoût d'agilité (s) — technique",Barèmes!$B$6:$B$28,H6,Barèmes!$C$6:$C$28,IF(H6="6ème","Mixte",G6)),"fragile","satisfaisant")),IF(AD6&gt;=SUMIFS(Barèmes!$D$6:$D$28,Barèmes!$A$6:$A$28,"Surcoût d'agilité (s) — technique",Barèmes!$B$6:$B$28,H6,Barèmes!$C$6:$C$28,IF(H6="6ème","Mixte",G6)),"à besoin",IF(AD6&gt;=SUMIFS(Barèmes!$E$6:$E$28,Barèmes!$A$6:$A$28,"Surcoût d'agilité (s) — technique",Barèmes!$B$6:$B$28,H6,Barèmes!$C$6:$C$28,IF(H6="6ème","Mixte",G6)),"fragile","satisfaisant"))))</f>
        <v>fragile</v>
      </c>
      <c r="AG6" s="30" t="str">
        <f>IF(OR(AD6="",SUMPRODUCT((Barèmes!$A$6:$A$28="Surcoût d'agilité (s) — technique")*(Barèmes!$B$6:$B$28=H6)*(Barèmes!$C$6:$C$28=IF(H6="6ème","Mixte",G6)))=0),"",IF(SUMPRODUCT((Barèmes!$A$6:$A$28="Surcoût d'agilité (s) — technique")*(Barèmes!$B$6:$B$28=H6)*(Barèmes!$C$6:$C$28=IF(H6="6ème","Mixte",G6))*(Barèmes!$J$6:$J$28="+"))&gt;0,IF(AD6&lt;=SUMIFS(Barèmes!$F$6:$F$28,Barèmes!$A$6:$A$28,"Surcoût d'agilité (s) — technique",Barèmes!$B$6:$B$28,H6,Barèmes!$C$6:$C$28,IF(H6="6ème","Mixte",G6)),Barèmes!$B$2,IF(AD6&lt;=SUMIFS(Barèmes!$G$6:$G$28,Barèmes!$A$6:$A$28,"Surcoût d'agilité (s) — technique",Barèmes!$B$6:$B$28,H6,Barèmes!$C$6:$C$28,IF(H6="6ème","Mixte",G6)),Barèmes!$C$2,IF(AD6&lt;=SUMIFS(Barèmes!$H$6:$H$28,Barèmes!$A$6:$A$28,"Surcoût d'agilité (s) — technique",Barèmes!$B$6:$B$28,H6,Barèmes!$C$6:$C$28,IF(H6="6ème","Mixte",G6)),Barèmes!$D$2,IF(AD6&lt;=SUMIFS(Barèmes!$I$6:$I$28,Barèmes!$A$6:$A$28,"Surcoût d'agilité (s) — technique",Barèmes!$B$6:$B$28,H6,Barèmes!$C$6:$C$28,IF(H6="6ème","Mixte",G6)),Barèmes!$E$2,Barèmes!$F$2)))),IF(AD6&gt;=SUMIFS(Barèmes!$F$6:$F$28,Barèmes!$A$6:$A$28,"Surcoût d'agilité (s) — technique",Barèmes!$B$6:$B$28,H6,Barèmes!$C$6:$C$28,IF(H6="6ème","Mixte",G6)),Barèmes!$B$2,IF(AD6&gt;=SUMIFS(Barèmes!$G$6:$G$28,Barèmes!$A$6:$A$28,"Surcoût d'agilité (s) — technique",Barèmes!$B$6:$B$28,H6,Barèmes!$C$6:$C$28,IF(H6="6ème","Mixte",G6)),Barèmes!$C$2,IF(AD6&gt;=SUMIFS(Barèmes!$H$6:$H$28,Barèmes!$A$6:$A$28,"Surcoût d'agilité (s) — technique",Barèmes!$B$6:$B$28,H6,Barèmes!$C$6:$C$28,IF(H6="6ème","Mixte",G6)),Barèmes!$D$2,IF(AD6&gt;=SUMIFS(Barèmes!$I$6:$I$28,Barèmes!$A$6:$A$28,"Surcoût d'agilité (s) — technique",Barèmes!$B$6:$B$28,H6,Barèmes!$C$6:$C$28,IF(H6="6ème","Mixte",G6)),Barèmes!$E$2,Barèmes!$F$2))))))</f>
        <v>fragile</v>
      </c>
      <c r="AH6" s="31">
        <f>IF((IF(N6="",0,1)+IF(Q6="",0,1)+IF(W6="",0,1)+IF(Z6="",0,1)+IF(AC6="",0,1))=0,"",3*IF(N6=Barèmes!$B$2,1,IF(N6=Barèmes!$C$2,2,IF(N6=Barèmes!$D$2,3,IF(N6=Barèmes!$E$2,4,IF(N6=Barèmes!$F$2,5,0)))))+3*IF(Q6=Barèmes!$B$2,1,IF(Q6=Barèmes!$C$2,2,IF(Q6=Barèmes!$D$2,3,IF(Q6=Barèmes!$E$2,4,IF(Q6=Barèmes!$F$2,5,0)))))+2*IF(W6=Barèmes!$B$2,1,IF(W6=Barèmes!$C$2,2,IF(W6=Barèmes!$D$2,3,IF(W6=Barèmes!$E$2,4,IF(W6=Barèmes!$F$2,5,0)))))+1*IF(Z6=Barèmes!$B$2,1,IF(Z6=Barèmes!$C$2,2,IF(Z6=Barèmes!$D$2,3,IF(Z6=Barèmes!$E$2,4,IF(Z6=Barèmes!$F$2,5,0)))))+1*IF(AC6=Barèmes!$B$2,1,IF(AC6=Barèmes!$C$2,2,IF(AC6=Barèmes!$D$2,3,IF(AC6=Barèmes!$E$2,4,IF(AC6=Barèmes!$F$2,5,0))))))</f>
        <v>19</v>
      </c>
      <c r="AI6" s="31">
        <f t="shared" ref="AI6:AI13" si="7">IF(AH6="","",ROUND(AH6*20/50,1))</f>
        <v>7.6</v>
      </c>
      <c r="AJ6" s="32" t="str">
        <f>IFERROR(INDEX(Croissance!$B$5:$B$604,MATCH(A6,Croissance!$A$5:$A$604,0)),"")</f>
        <v/>
      </c>
      <c r="AK6" s="32" t="str">
        <f>IFERROR(INDEX(Croissance!$C$5:$C$604,MATCH(A6,Croissance!$A$5:$A$604,0)),"")</f>
        <v/>
      </c>
      <c r="AL6" s="32" t="str">
        <f>IFERROR(INDEX(Croissance!$D$5:$D$604,MATCH(A6,Croissance!$A$5:$A$604,0)),"")</f>
        <v/>
      </c>
      <c r="AM6" s="32" t="str">
        <f>IFERROR(INDEX(Croissance!$E$5:$E$604,MATCH(A6,Croissance!$A$5:$A$604,0)),"")</f>
        <v/>
      </c>
      <c r="AO6" s="33">
        <f t="shared" ref="AO6:AO69" si="8">IF(K6="A",1,0)</f>
        <v>0</v>
      </c>
      <c r="AP6" s="33">
        <f t="shared" si="3"/>
        <v>0</v>
      </c>
      <c r="AQ6" s="33">
        <f>IF(A6="",0,IF(AND(OR('Synthèse classe'!$C$2="Tous",C6='Synthèse classe'!$C$2),OR('Synthèse classe'!$C$3="Toutes",D6='Synthèse classe'!$C$3),OR('Synthèse classe'!$C$4="Toutes",AND('Synthèse classe'!$C$4="Dernière",AP6=1),B6=IFERROR(VALUE('Synthèse classe'!$C$4),0))),1,0))</f>
        <v>0</v>
      </c>
      <c r="AR6" s="34" t="str">
        <f t="shared" si="4"/>
        <v>LYC2ADUPJEA|2</v>
      </c>
    </row>
    <row r="7" spans="1:44" x14ac:dyDescent="0.2">
      <c r="A7" s="17" t="str">
        <f t="shared" si="0"/>
        <v>LYC2ADUPJEA</v>
      </c>
      <c r="B7" s="18">
        <v>3</v>
      </c>
      <c r="C7" s="19" t="s">
        <v>222</v>
      </c>
      <c r="D7" s="19" t="s">
        <v>223</v>
      </c>
      <c r="E7" s="19" t="s">
        <v>120</v>
      </c>
      <c r="F7" s="19" t="s">
        <v>121</v>
      </c>
      <c r="G7" s="19" t="s">
        <v>61</v>
      </c>
      <c r="H7" s="17" t="str">
        <f t="shared" si="5"/>
        <v>2nde</v>
      </c>
      <c r="I7" s="20">
        <v>46160</v>
      </c>
      <c r="J7" s="18">
        <v>7</v>
      </c>
      <c r="K7" s="19" t="s">
        <v>230</v>
      </c>
      <c r="L7" s="21" t="str">
        <f t="shared" si="6"/>
        <v>fiable</v>
      </c>
      <c r="M7" s="21" t="str">
        <f>IF(OR(J7="",SUMPRODUCT((Barèmes!$A$6:$A$28="Endurance — Luc Léger (palier)")*(Barèmes!$B$6:$B$28=H7)*(Barèmes!$C$6:$C$28=IF(H7="6ème","Mixte",G7)))=0),"",IF(SUMPRODUCT((Barèmes!$A$6:$A$28="Endurance — Luc Léger (palier)")*(Barèmes!$B$6:$B$28=H7)*(Barèmes!$C$6:$C$28=IF(H7="6ème","Mixte",G7))*(Barèmes!$J$6:$J$28="+"))&gt;0,IF(J7&lt;=SUMIFS(Barèmes!$D$6:$D$28,Barèmes!$A$6:$A$28,"Endurance — Luc Léger (palier)",Barèmes!$B$6:$B$28,H7,Barèmes!$C$6:$C$28,IF(H7="6ème","Mixte",G7)),"à besoin",IF(J7&lt;=SUMIFS(Barèmes!$E$6:$E$28,Barèmes!$A$6:$A$28,"Endurance — Luc Léger (palier)",Barèmes!$B$6:$B$28,H7,Barèmes!$C$6:$C$28,IF(H7="6ème","Mixte",G7)),"fragile","satisfaisant")),IF(J7&gt;=SUMIFS(Barèmes!$D$6:$D$28,Barèmes!$A$6:$A$28,"Endurance — Luc Léger (palier)",Barèmes!$B$6:$B$28,H7,Barèmes!$C$6:$C$28,IF(H7="6ème","Mixte",G7)),"à besoin",IF(J7&gt;=SUMIFS(Barèmes!$E$6:$E$28,Barèmes!$A$6:$A$28,"Endurance — Luc Léger (palier)",Barèmes!$B$6:$B$28,H7,Barèmes!$C$6:$C$28,IF(H7="6ème","Mixte",G7)),"fragile","satisfaisant"))))</f>
        <v>satisfaisant</v>
      </c>
      <c r="N7" s="21" t="str">
        <f>IF(OR(J7="",SUMPRODUCT((Barèmes!$A$6:$A$28="Endurance — Luc Léger (palier)")*(Barèmes!$B$6:$B$28=H7)*(Barèmes!$C$6:$C$28=IF(H7="6ème","Mixte",G7)))=0),"",IF(SUMPRODUCT((Barèmes!$A$6:$A$28="Endurance — Luc Léger (palier)")*(Barèmes!$B$6:$B$28=H7)*(Barèmes!$C$6:$C$28=IF(H7="6ème","Mixte",G7))*(Barèmes!$J$6:$J$28="+"))&gt;0,IF(J7&lt;=SUMIFS(Barèmes!$F$6:$F$28,Barèmes!$A$6:$A$28,"Endurance — Luc Léger (palier)",Barèmes!$B$6:$B$28,H7,Barèmes!$C$6:$C$28,IF(H7="6ème","Mixte",G7)),Barèmes!$B$2,IF(J7&lt;=SUMIFS(Barèmes!$G$6:$G$28,Barèmes!$A$6:$A$28,"Endurance — Luc Léger (palier)",Barèmes!$B$6:$B$28,H7,Barèmes!$C$6:$C$28,IF(H7="6ème","Mixte",G7)),Barèmes!$C$2,IF(J7&lt;=SUMIFS(Barèmes!$H$6:$H$28,Barèmes!$A$6:$A$28,"Endurance — Luc Léger (palier)",Barèmes!$B$6:$B$28,H7,Barèmes!$C$6:$C$28,IF(H7="6ème","Mixte",G7)),Barèmes!$D$2,IF(J7&lt;=SUMIFS(Barèmes!$I$6:$I$28,Barèmes!$A$6:$A$28,"Endurance — Luc Léger (palier)",Barèmes!$B$6:$B$28,H7,Barèmes!$C$6:$C$28,IF(H7="6ème","Mixte",G7)),Barèmes!$E$2,Barèmes!$F$2)))),IF(J7&gt;=SUMIFS(Barèmes!$F$6:$F$28,Barèmes!$A$6:$A$28,"Endurance — Luc Léger (palier)",Barèmes!$B$6:$B$28,H7,Barèmes!$C$6:$C$28,IF(H7="6ème","Mixte",G7)),Barèmes!$B$2,IF(J7&gt;=SUMIFS(Barèmes!$G$6:$G$28,Barèmes!$A$6:$A$28,"Endurance — Luc Léger (palier)",Barèmes!$B$6:$B$28,H7,Barèmes!$C$6:$C$28,IF(H7="6ème","Mixte",G7)),Barèmes!$C$2,IF(J7&gt;=SUMIFS(Barèmes!$H$6:$H$28,Barèmes!$A$6:$A$28,"Endurance — Luc Léger (palier)",Barèmes!$B$6:$B$28,H7,Barèmes!$C$6:$C$28,IF(H7="6ème","Mixte",G7)),Barèmes!$D$2,IF(J7&gt;=SUMIFS(Barèmes!$I$6:$I$28,Barèmes!$A$6:$A$28,"Endurance — Luc Léger (palier)",Barèmes!$B$6:$B$28,H7,Barèmes!$C$6:$C$28,IF(H7="6ème","Mixte",G7)),Barèmes!$E$2,Barèmes!$F$2))))))</f>
        <v>satisfaisant</v>
      </c>
      <c r="O7" s="22">
        <v>1.58</v>
      </c>
      <c r="P7" s="23" t="str">
        <f>IF(OR(O7="",SUMPRODUCT((Barèmes!$A$6:$A$28="Force bas du corps — Saut en longueur (m)")*(Barèmes!$B$6:$B$28=H7)*(Barèmes!$C$6:$C$28=IF(H7="6ème","Mixte",G7)))=0),"",IF(SUMPRODUCT((Barèmes!$A$6:$A$28="Force bas du corps — Saut en longueur (m)")*(Barèmes!$B$6:$B$28=H7)*(Barèmes!$C$6:$C$28=IF(H7="6ème","Mixte",G7))*(Barèmes!$J$6:$J$28="+"))&gt;0,IF(O7&lt;=SUMIFS(Barèmes!$D$6:$D$28,Barèmes!$A$6:$A$28,"Force bas du corps — Saut en longueur (m)",Barèmes!$B$6:$B$28,H7,Barèmes!$C$6:$C$28,IF(H7="6ème","Mixte",G7)),"à besoin",IF(O7&lt;=SUMIFS(Barèmes!$E$6:$E$28,Barèmes!$A$6:$A$28,"Force bas du corps — Saut en longueur (m)",Barèmes!$B$6:$B$28,H7,Barèmes!$C$6:$C$28,IF(H7="6ème","Mixte",G7)),"fragile","satisfaisant")),IF(O7&gt;=SUMIFS(Barèmes!$D$6:$D$28,Barèmes!$A$6:$A$28,"Force bas du corps — Saut en longueur (m)",Barèmes!$B$6:$B$28,H7,Barèmes!$C$6:$C$28,IF(H7="6ème","Mixte",G7)),"à besoin",IF(O7&gt;=SUMIFS(Barèmes!$E$6:$E$28,Barèmes!$A$6:$A$28,"Force bas du corps — Saut en longueur (m)",Barèmes!$B$6:$B$28,H7,Barèmes!$C$6:$C$28,IF(H7="6ème","Mixte",G7)),"fragile","satisfaisant"))))</f>
        <v>à besoin</v>
      </c>
      <c r="Q7" s="23" t="str">
        <f>IF(OR(O7="",SUMPRODUCT((Barèmes!$A$6:$A$28="Force bas du corps — Saut en longueur (m)")*(Barèmes!$B$6:$B$28=H7)*(Barèmes!$C$6:$C$28=IF(H7="6ème","Mixte",G7)))=0),"",IF(SUMPRODUCT((Barèmes!$A$6:$A$28="Force bas du corps — Saut en longueur (m)")*(Barèmes!$B$6:$B$28=H7)*(Barèmes!$C$6:$C$28=IF(H7="6ème","Mixte",G7))*(Barèmes!$J$6:$J$28="+"))&gt;0,IF(O7&lt;=SUMIFS(Barèmes!$F$6:$F$28,Barèmes!$A$6:$A$28,"Force bas du corps — Saut en longueur (m)",Barèmes!$B$6:$B$28,H7,Barèmes!$C$6:$C$28,IF(H7="6ème","Mixte",G7)),Barèmes!$B$2,IF(O7&lt;=SUMIFS(Barèmes!$G$6:$G$28,Barèmes!$A$6:$A$28,"Force bas du corps — Saut en longueur (m)",Barèmes!$B$6:$B$28,H7,Barèmes!$C$6:$C$28,IF(H7="6ème","Mixte",G7)),Barèmes!$C$2,IF(O7&lt;=SUMIFS(Barèmes!$H$6:$H$28,Barèmes!$A$6:$A$28,"Force bas du corps — Saut en longueur (m)",Barèmes!$B$6:$B$28,H7,Barèmes!$C$6:$C$28,IF(H7="6ème","Mixte",G7)),Barèmes!$D$2,IF(O7&lt;=SUMIFS(Barèmes!$I$6:$I$28,Barèmes!$A$6:$A$28,"Force bas du corps — Saut en longueur (m)",Barèmes!$B$6:$B$28,H7,Barèmes!$C$6:$C$28,IF(H7="6ème","Mixte",G7)),Barèmes!$E$2,Barèmes!$F$2)))),IF(O7&gt;=SUMIFS(Barèmes!$F$6:$F$28,Barèmes!$A$6:$A$28,"Force bas du corps — Saut en longueur (m)",Barèmes!$B$6:$B$28,H7,Barèmes!$C$6:$C$28,IF(H7="6ème","Mixte",G7)),Barèmes!$B$2,IF(O7&gt;=SUMIFS(Barèmes!$G$6:$G$28,Barèmes!$A$6:$A$28,"Force bas du corps — Saut en longueur (m)",Barèmes!$B$6:$B$28,H7,Barèmes!$C$6:$C$28,IF(H7="6ème","Mixte",G7)),Barèmes!$C$2,IF(O7&gt;=SUMIFS(Barèmes!$H$6:$H$28,Barèmes!$A$6:$A$28,"Force bas du corps — Saut en longueur (m)",Barèmes!$B$6:$B$28,H7,Barèmes!$C$6:$C$28,IF(H7="6ème","Mixte",G7)),Barèmes!$D$2,IF(O7&gt;=SUMIFS(Barèmes!$I$6:$I$28,Barèmes!$A$6:$A$28,"Force bas du corps — Saut en longueur (m)",Barèmes!$B$6:$B$28,H7,Barèmes!$C$6:$C$28,IF(H7="6ème","Mixte",G7)),Barèmes!$E$2,Barèmes!$F$2))))))</f>
        <v>à besoins</v>
      </c>
      <c r="R7" s="22">
        <v>5.55</v>
      </c>
      <c r="S7" s="24" t="str">
        <f>IF(OR(R7="",SUMPRODUCT((Barèmes!$A$6:$A$28="Vitesse — 30 m (s)")*(Barèmes!$B$6:$B$28=H7)*(Barèmes!$C$6:$C$28=IF(H7="6ème","Mixte",G7)))=0),"",IF(SUMPRODUCT((Barèmes!$A$6:$A$28="Vitesse — 30 m (s)")*(Barèmes!$B$6:$B$28=H7)*(Barèmes!$C$6:$C$28=IF(H7="6ème","Mixte",G7))*(Barèmes!$J$6:$J$28="+"))&gt;0,IF(R7&lt;=SUMIFS(Barèmes!$D$6:$D$28,Barèmes!$A$6:$A$28,"Vitesse — 30 m (s)",Barèmes!$B$6:$B$28,H7,Barèmes!$C$6:$C$28,IF(H7="6ème","Mixte",G7)),"à besoin",IF(R7&lt;=SUMIFS(Barèmes!$E$6:$E$28,Barèmes!$A$6:$A$28,"Vitesse — 30 m (s)",Barèmes!$B$6:$B$28,H7,Barèmes!$C$6:$C$28,IF(H7="6ème","Mixte",G7)),"fragile","satisfaisant")),IF(R7&gt;=SUMIFS(Barèmes!$D$6:$D$28,Barèmes!$A$6:$A$28,"Vitesse — 30 m (s)",Barèmes!$B$6:$B$28,H7,Barèmes!$C$6:$C$28,IF(H7="6ème","Mixte",G7)),"à besoin",IF(R7&gt;=SUMIFS(Barèmes!$E$6:$E$28,Barèmes!$A$6:$A$28,"Vitesse — 30 m (s)",Barèmes!$B$6:$B$28,H7,Barèmes!$C$6:$C$28,IF(H7="6ème","Mixte",G7)),"fragile","satisfaisant"))))</f>
        <v>fragile</v>
      </c>
      <c r="T7" s="24" t="str">
        <f>IF(OR(R7="",SUMPRODUCT((Barèmes!$A$6:$A$28="Vitesse — 30 m (s)")*(Barèmes!$B$6:$B$28=H7)*(Barèmes!$C$6:$C$28=IF(H7="6ème","Mixte",G7)))=0),"",IF(SUMPRODUCT((Barèmes!$A$6:$A$28="Vitesse — 30 m (s)")*(Barèmes!$B$6:$B$28=H7)*(Barèmes!$C$6:$C$28=IF(H7="6ème","Mixte",G7))*(Barèmes!$J$6:$J$28="+"))&gt;0,IF(R7&lt;=SUMIFS(Barèmes!$F$6:$F$28,Barèmes!$A$6:$A$28,"Vitesse — 30 m (s)",Barèmes!$B$6:$B$28,H7,Barèmes!$C$6:$C$28,IF(H7="6ème","Mixte",G7)),Barèmes!$B$2,IF(R7&lt;=SUMIFS(Barèmes!$G$6:$G$28,Barèmes!$A$6:$A$28,"Vitesse — 30 m (s)",Barèmes!$B$6:$B$28,H7,Barèmes!$C$6:$C$28,IF(H7="6ème","Mixte",G7)),Barèmes!$C$2,IF(R7&lt;=SUMIFS(Barèmes!$H$6:$H$28,Barèmes!$A$6:$A$28,"Vitesse — 30 m (s)",Barèmes!$B$6:$B$28,H7,Barèmes!$C$6:$C$28,IF(H7="6ème","Mixte",G7)),Barèmes!$D$2,IF(R7&lt;=SUMIFS(Barèmes!$I$6:$I$28,Barèmes!$A$6:$A$28,"Vitesse — 30 m (s)",Barèmes!$B$6:$B$28,H7,Barèmes!$C$6:$C$28,IF(H7="6ème","Mixte",G7)),Barèmes!$E$2,Barèmes!$F$2)))),IF(R7&gt;=SUMIFS(Barèmes!$F$6:$F$28,Barèmes!$A$6:$A$28,"Vitesse — 30 m (s)",Barèmes!$B$6:$B$28,H7,Barèmes!$C$6:$C$28,IF(H7="6ème","Mixte",G7)),Barèmes!$B$2,IF(R7&gt;=SUMIFS(Barèmes!$G$6:$G$28,Barèmes!$A$6:$A$28,"Vitesse — 30 m (s)",Barèmes!$B$6:$B$28,H7,Barèmes!$C$6:$C$28,IF(H7="6ème","Mixte",G7)),Barèmes!$C$2,IF(R7&gt;=SUMIFS(Barèmes!$H$6:$H$28,Barèmes!$A$6:$A$28,"Vitesse — 30 m (s)",Barèmes!$B$6:$B$28,H7,Barèmes!$C$6:$C$28,IF(H7="6ème","Mixte",G7)),Barèmes!$D$2,IF(R7&gt;=SUMIFS(Barèmes!$I$6:$I$28,Barèmes!$A$6:$A$28,"Vitesse — 30 m (s)",Barèmes!$B$6:$B$28,H7,Barèmes!$C$6:$C$28,IF(H7="6ème","Mixte",G7)),Barèmes!$E$2,Barèmes!$F$2))))))</f>
        <v>encore fragile</v>
      </c>
      <c r="U7" s="22">
        <v>8.8000000000000007</v>
      </c>
      <c r="V7" s="25" t="str">
        <f>IF(OR(U7="",SUMPRODUCT((Barèmes!$A$6:$A$28="Vitesse — 50 m (s)")*(Barèmes!$B$6:$B$28=H7)*(Barèmes!$C$6:$C$28=IF(H7="6ème","Mixte",G7)))=0),"",IF(SUMPRODUCT((Barèmes!$A$6:$A$28="Vitesse — 50 m (s)")*(Barèmes!$B$6:$B$28=H7)*(Barèmes!$C$6:$C$28=IF(H7="6ème","Mixte",G7))*(Barèmes!$J$6:$J$28="+"))&gt;0,IF(U7&lt;=SUMIFS(Barèmes!$D$6:$D$28,Barèmes!$A$6:$A$28,"Vitesse — 50 m (s)",Barèmes!$B$6:$B$28,H7,Barèmes!$C$6:$C$28,IF(H7="6ème","Mixte",G7)),"à besoin",IF(U7&lt;=SUMIFS(Barèmes!$E$6:$E$28,Barèmes!$A$6:$A$28,"Vitesse — 50 m (s)",Barèmes!$B$6:$B$28,H7,Barèmes!$C$6:$C$28,IF(H7="6ème","Mixte",G7)),"fragile","satisfaisant")),IF(U7&gt;=SUMIFS(Barèmes!$D$6:$D$28,Barèmes!$A$6:$A$28,"Vitesse — 50 m (s)",Barèmes!$B$6:$B$28,H7,Barèmes!$C$6:$C$28,IF(H7="6ème","Mixte",G7)),"à besoin",IF(U7&gt;=SUMIFS(Barèmes!$E$6:$E$28,Barèmes!$A$6:$A$28,"Vitesse — 50 m (s)",Barèmes!$B$6:$B$28,H7,Barèmes!$C$6:$C$28,IF(H7="6ème","Mixte",G7)),"fragile","satisfaisant"))))</f>
        <v>fragile</v>
      </c>
      <c r="W7" s="25" t="str">
        <f>IF(OR(U7="",SUMPRODUCT((Barèmes!$A$6:$A$28="Vitesse — 50 m (s)")*(Barèmes!$B$6:$B$28=H7)*(Barèmes!$C$6:$C$28=IF(H7="6ème","Mixte",G7)))=0),"",IF(SUMPRODUCT((Barèmes!$A$6:$A$28="Vitesse — 50 m (s)")*(Barèmes!$B$6:$B$28=H7)*(Barèmes!$C$6:$C$28=IF(H7="6ème","Mixte",G7))*(Barèmes!$J$6:$J$28="+"))&gt;0,IF(U7&lt;=SUMIFS(Barèmes!$F$6:$F$28,Barèmes!$A$6:$A$28,"Vitesse — 50 m (s)",Barèmes!$B$6:$B$28,H7,Barèmes!$C$6:$C$28,IF(H7="6ème","Mixte",G7)),Barèmes!$B$2,IF(U7&lt;=SUMIFS(Barèmes!$G$6:$G$28,Barèmes!$A$6:$A$28,"Vitesse — 50 m (s)",Barèmes!$B$6:$B$28,H7,Barèmes!$C$6:$C$28,IF(H7="6ème","Mixte",G7)),Barèmes!$C$2,IF(U7&lt;=SUMIFS(Barèmes!$H$6:$H$28,Barèmes!$A$6:$A$28,"Vitesse — 50 m (s)",Barèmes!$B$6:$B$28,H7,Barèmes!$C$6:$C$28,IF(H7="6ème","Mixte",G7)),Barèmes!$D$2,IF(U7&lt;=SUMIFS(Barèmes!$I$6:$I$28,Barèmes!$A$6:$A$28,"Vitesse — 50 m (s)",Barèmes!$B$6:$B$28,H7,Barèmes!$C$6:$C$28,IF(H7="6ème","Mixte",G7)),Barèmes!$E$2,Barèmes!$F$2)))),IF(U7&gt;=SUMIFS(Barèmes!$F$6:$F$28,Barèmes!$A$6:$A$28,"Vitesse — 50 m (s)",Barèmes!$B$6:$B$28,H7,Barèmes!$C$6:$C$28,IF(H7="6ème","Mixte",G7)),Barèmes!$B$2,IF(U7&gt;=SUMIFS(Barèmes!$G$6:$G$28,Barèmes!$A$6:$A$28,"Vitesse — 50 m (s)",Barèmes!$B$6:$B$28,H7,Barèmes!$C$6:$C$28,IF(H7="6ème","Mixte",G7)),Barèmes!$C$2,IF(U7&gt;=SUMIFS(Barèmes!$H$6:$H$28,Barèmes!$A$6:$A$28,"Vitesse — 50 m (s)",Barèmes!$B$6:$B$28,H7,Barèmes!$C$6:$C$28,IF(H7="6ème","Mixte",G7)),Barèmes!$D$2,IF(U7&gt;=SUMIFS(Barèmes!$I$6:$I$28,Barèmes!$A$6:$A$28,"Vitesse — 50 m (s)",Barèmes!$B$6:$B$28,H7,Barèmes!$C$6:$C$28,IF(H7="6ème","Mixte",G7)),Barèmes!$E$2,Barèmes!$F$2))))))</f>
        <v>fragile</v>
      </c>
      <c r="X7" s="18">
        <v>4</v>
      </c>
      <c r="Y7" s="26" t="str" cm="1">
        <f t="array" ref="Y7">IF(OR(X7="",SUMPRODUCT((Barèmes!$A$6:$A$28="Souplesse (score 1-5)")*(Barèmes!$B$6:$B$28=H7)*(Barèmes!$C$6:$C$28=IF(H7="6ème","Mixte",G7)))=0),"",IF(SUMPRODUCT((Barèmes!$A$6:$A$28="Souplesse (score 1-5)")*(Barèmes!$B$6:$B$28=H7)*(Barèmes!$C$6:$C$28=IF(H7="6ème","Mixte",G7))*(Barèmes!$J$6:$J$28="+"))&gt;0,IF(X7&lt;=SUMIFS(Barèmes!$D$6:$D$28,Barèmes!$A$6:$A$28,"Souplesse (score 1-5)",Barèmes!$B$6:$B$28,H7,Barèmes!$C$6:$C$28,IF(H7="6ème","Mixte",G7)),"à besoin",IF(X7&lt;=SUMIFS(Barèmes!$E$6:$E$28,Barèmes!$A$6:$A$28,"Souplesse (score 1-5)",Barèmes!$B$6:$B$28,H7,Barèmes!$C$6:$C$28,IF(H7="6ème","Mixte",G7)),"fragile","satisfaisant")),IF(X7&gt;=SUMIFS(Barèmes!$D$6:$D$28,Barèmes!$A$6:$A$28,"Souplesse (score 1-5)",Barèmes!$B$6:$B$28,H7,Barèmes!$C$6:$C$28,IF(H7="6ème","Mixte",G7)),"à besoin",IF(X7&gt;=SUMIFS(Barèmes!$E$6:$E$28,Barèmes!$A$6:$A$28,"Souplesse (score 1-5)",Barèmes!$B$6:$B$28,H7,Barèmes!$C$6:$C$28,IF(H7="6ème","Mixte",G7)),"fragile","satisfaisant"))))</f>
        <v>fragile</v>
      </c>
      <c r="Z7" s="26" t="str" cm="1">
        <f t="array" ref="Z7">IF(OR(X7="",SUMPRODUCT((Barèmes!$A$6:$A$28="Souplesse (score 1-5)")*(Barèmes!$B$6:$B$28=H7)*(Barèmes!$C$6:$C$28=IF(H7="6ème","Mixte",G7)))=0),"",IF(SUMPRODUCT((Barèmes!$A$6:$A$28="Souplesse (score 1-5)")*(Barèmes!$B$6:$B$28=H7)*(Barèmes!$C$6:$C$28=IF(H7="6ème","Mixte",G7))*(Barèmes!$J$6:$J$28="+"))&gt;0,IF(X7&lt;=SUMIFS(Barèmes!$F$6:$F$28,Barèmes!$A$6:$A$28,"Souplesse (score 1-5)",Barèmes!$B$6:$B$28,H7,Barèmes!$C$6:$C$28,IF(H7="6ème","Mixte",G7)),Barèmes!$B$2,IF(X7&lt;=SUMIFS(Barèmes!$G$6:$G$28,Barèmes!$A$6:$A$28,"Souplesse (score 1-5)",Barèmes!$B$6:$B$28,H7,Barèmes!$C$6:$C$28,IF(H7="6ème","Mixte",G7)),Barèmes!$C$2,IF(X7&lt;=SUMIFS(Barèmes!$H$6:$H$28,Barèmes!$A$6:$A$28,"Souplesse (score 1-5)",Barèmes!$B$6:$B$28,H7,Barèmes!$C$6:$C$28,IF(H7="6ème","Mixte",G7)),Barèmes!$D$2,IF(X7&lt;=SUMIFS(Barèmes!$I$6:$I$28,Barèmes!$A$6:$A$28,"Souplesse (score 1-5)",Barèmes!$B$6:$B$28,H7,Barèmes!$C$6:$C$28,IF(H7="6ème","Mixte",G7)),Barèmes!$E$2,Barèmes!$F$2)))),IF(X7&gt;=SUMIFS(Barèmes!$F$6:$F$28,Barèmes!$A$6:$A$28,"Souplesse (score 1-5)",Barèmes!$B$6:$B$28,H7,Barèmes!$C$6:$C$28,IF(H7="6ème","Mixte",G7)),Barèmes!$B$2,IF(X7&gt;=SUMIFS(Barèmes!$G$6:$G$28,Barèmes!$A$6:$A$28,"Souplesse (score 1-5)",Barèmes!$B$6:$B$28,H7,Barèmes!$C$6:$C$28,IF(H7="6ème","Mixte",G7)),Barèmes!$C$2,IF(X7&gt;=SUMIFS(Barèmes!$H$6:$H$28,Barèmes!$A$6:$A$28,"Souplesse (score 1-5)",Barèmes!$B$6:$B$28,H7,Barèmes!$C$6:$C$28,IF(H7="6ème","Mixte",G7)),Barèmes!$D$2,IF(X7&gt;=SUMIFS(Barèmes!$I$6:$I$28,Barèmes!$A$6:$A$28,"Souplesse (score 1-5)",Barèmes!$B$6:$B$28,H7,Barèmes!$C$6:$C$28,IF(H7="6ème","Mixte",G7)),Barèmes!$E$2,Barèmes!$F$2))))))</f>
        <v>fragile</v>
      </c>
      <c r="AA7" s="22">
        <v>9.6999999999999993</v>
      </c>
      <c r="AB7" s="27" t="str">
        <f>IF(OR(AA7="",SUMPRODUCT((Barèmes!$A$6:$A$28="Agilité — T-test 974 (s)")*(Barèmes!$B$6:$B$28=H7)*(Barèmes!$C$6:$C$28=IF(H7="6ème","Mixte",G7)))=0),"",IF(SUMPRODUCT((Barèmes!$A$6:$A$28="Agilité — T-test 974 (s)")*(Barèmes!$B$6:$B$28=H7)*(Barèmes!$C$6:$C$28=IF(H7="6ème","Mixte",G7))*(Barèmes!$J$6:$J$28="+"))&gt;0,IF(AA7&lt;=SUMIFS(Barèmes!$D$6:$D$28,Barèmes!$A$6:$A$28,"Agilité — T-test 974 (s)",Barèmes!$B$6:$B$28,H7,Barèmes!$C$6:$C$28,IF(H7="6ème","Mixte",G7)),"à besoin",IF(AA7&lt;=SUMIFS(Barèmes!$E$6:$E$28,Barèmes!$A$6:$A$28,"Agilité — T-test 974 (s)",Barèmes!$B$6:$B$28,H7,Barèmes!$C$6:$C$28,IF(H7="6ème","Mixte",G7)),"fragile","satisfaisant")),IF(AA7&gt;=SUMIFS(Barèmes!$D$6:$D$28,Barèmes!$A$6:$A$28,"Agilité — T-test 974 (s)",Barèmes!$B$6:$B$28,H7,Barèmes!$C$6:$C$28,IF(H7="6ème","Mixte",G7)),"à besoin",IF(AA7&gt;=SUMIFS(Barèmes!$E$6:$E$28,Barèmes!$A$6:$A$28,"Agilité — T-test 974 (s)",Barèmes!$B$6:$B$28,H7,Barèmes!$C$6:$C$28,IF(H7="6ème","Mixte",G7)),"fragile","satisfaisant"))))</f>
        <v>à besoin</v>
      </c>
      <c r="AC7" s="27" t="str">
        <f>IF(OR(AA7="",SUMPRODUCT((Barèmes!$A$6:$A$28="Agilité — T-test 974 (s)")*(Barèmes!$B$6:$B$28=H7)*(Barèmes!$C$6:$C$28=IF(H7="6ème","Mixte",G7)))=0),"",IF(SUMPRODUCT((Barèmes!$A$6:$A$28="Agilité — T-test 974 (s)")*(Barèmes!$B$6:$B$28=H7)*(Barèmes!$C$6:$C$28=IF(H7="6ème","Mixte",G7))*(Barèmes!$J$6:$J$28="+"))&gt;0,IF(AA7&lt;=SUMIFS(Barèmes!$F$6:$F$28,Barèmes!$A$6:$A$28,"Agilité — T-test 974 (s)",Barèmes!$B$6:$B$28,H7,Barèmes!$C$6:$C$28,IF(H7="6ème","Mixte",G7)),Barèmes!$B$2,IF(AA7&lt;=SUMIFS(Barèmes!$G$6:$G$28,Barèmes!$A$6:$A$28,"Agilité — T-test 974 (s)",Barèmes!$B$6:$B$28,H7,Barèmes!$C$6:$C$28,IF(H7="6ème","Mixte",G7)),Barèmes!$C$2,IF(AA7&lt;=SUMIFS(Barèmes!$H$6:$H$28,Barèmes!$A$6:$A$28,"Agilité — T-test 974 (s)",Barèmes!$B$6:$B$28,H7,Barèmes!$C$6:$C$28,IF(H7="6ème","Mixte",G7)),Barèmes!$D$2,IF(AA7&lt;=SUMIFS(Barèmes!$I$6:$I$28,Barèmes!$A$6:$A$28,"Agilité — T-test 974 (s)",Barèmes!$B$6:$B$28,H7,Barèmes!$C$6:$C$28,IF(H7="6ème","Mixte",G7)),Barèmes!$E$2,Barèmes!$F$2)))),IF(AA7&gt;=SUMIFS(Barèmes!$F$6:$F$28,Barèmes!$A$6:$A$28,"Agilité — T-test 974 (s)",Barèmes!$B$6:$B$28,H7,Barèmes!$C$6:$C$28,IF(H7="6ème","Mixte",G7)),Barèmes!$B$2,IF(AA7&gt;=SUMIFS(Barèmes!$G$6:$G$28,Barèmes!$A$6:$A$28,"Agilité — T-test 974 (s)",Barèmes!$B$6:$B$28,H7,Barèmes!$C$6:$C$28,IF(H7="6ème","Mixte",G7)),Barèmes!$C$2,IF(AA7&gt;=SUMIFS(Barèmes!$H$6:$H$28,Barèmes!$A$6:$A$28,"Agilité — T-test 974 (s)",Barèmes!$B$6:$B$28,H7,Barèmes!$C$6:$C$28,IF(H7="6ème","Mixte",G7)),Barèmes!$D$2,IF(AA7&gt;=SUMIFS(Barèmes!$I$6:$I$28,Barèmes!$A$6:$A$28,"Agilité — T-test 974 (s)",Barèmes!$B$6:$B$28,H7,Barèmes!$C$6:$C$28,IF(H7="6ème","Mixte",G7)),Barèmes!$E$2,Barèmes!$F$2))))))</f>
        <v>à besoins</v>
      </c>
      <c r="AD7" s="28">
        <f t="shared" si="1"/>
        <v>4.1499999999999995</v>
      </c>
      <c r="AE7" s="29">
        <f t="shared" si="2"/>
        <v>174.77477477477476</v>
      </c>
      <c r="AF7" s="30" t="str">
        <f>IF(OR(AD7="",SUMPRODUCT((Barèmes!$A$6:$A$28="Surcoût d'agilité (s) — technique")*(Barèmes!$B$6:$B$28=H7)*(Barèmes!$C$6:$C$28=IF(H7="6ème","Mixte",G7)))=0),"",IF(SUMPRODUCT((Barèmes!$A$6:$A$28="Surcoût d'agilité (s) — technique")*(Barèmes!$B$6:$B$28=H7)*(Barèmes!$C$6:$C$28=IF(H7="6ème","Mixte",G7))*(Barèmes!$J$6:$J$28="+"))&gt;0,IF(AD7&lt;=SUMIFS(Barèmes!$D$6:$D$28,Barèmes!$A$6:$A$28,"Surcoût d'agilité (s) — technique",Barèmes!$B$6:$B$28,H7,Barèmes!$C$6:$C$28,IF(H7="6ème","Mixte",G7)),"à besoin",IF(AD7&lt;=SUMIFS(Barèmes!$E$6:$E$28,Barèmes!$A$6:$A$28,"Surcoût d'agilité (s) — technique",Barèmes!$B$6:$B$28,H7,Barèmes!$C$6:$C$28,IF(H7="6ème","Mixte",G7)),"fragile","satisfaisant")),IF(AD7&gt;=SUMIFS(Barèmes!$D$6:$D$28,Barèmes!$A$6:$A$28,"Surcoût d'agilité (s) — technique",Barèmes!$B$6:$B$28,H7,Barèmes!$C$6:$C$28,IF(H7="6ème","Mixte",G7)),"à besoin",IF(AD7&gt;=SUMIFS(Barèmes!$E$6:$E$28,Barèmes!$A$6:$A$28,"Surcoût d'agilité (s) — technique",Barèmes!$B$6:$B$28,H7,Barèmes!$C$6:$C$28,IF(H7="6ème","Mixte",G7)),"fragile","satisfaisant"))))</f>
        <v>fragile</v>
      </c>
      <c r="AG7" s="30" t="str">
        <f>IF(OR(AD7="",SUMPRODUCT((Barèmes!$A$6:$A$28="Surcoût d'agilité (s) — technique")*(Barèmes!$B$6:$B$28=H7)*(Barèmes!$C$6:$C$28=IF(H7="6ème","Mixte",G7)))=0),"",IF(SUMPRODUCT((Barèmes!$A$6:$A$28="Surcoût d'agilité (s) — technique")*(Barèmes!$B$6:$B$28=H7)*(Barèmes!$C$6:$C$28=IF(H7="6ème","Mixte",G7))*(Barèmes!$J$6:$J$28="+"))&gt;0,IF(AD7&lt;=SUMIFS(Barèmes!$F$6:$F$28,Barèmes!$A$6:$A$28,"Surcoût d'agilité (s) — technique",Barèmes!$B$6:$B$28,H7,Barèmes!$C$6:$C$28,IF(H7="6ème","Mixte",G7)),Barèmes!$B$2,IF(AD7&lt;=SUMIFS(Barèmes!$G$6:$G$28,Barèmes!$A$6:$A$28,"Surcoût d'agilité (s) — technique",Barèmes!$B$6:$B$28,H7,Barèmes!$C$6:$C$28,IF(H7="6ème","Mixte",G7)),Barèmes!$C$2,IF(AD7&lt;=SUMIFS(Barèmes!$H$6:$H$28,Barèmes!$A$6:$A$28,"Surcoût d'agilité (s) — technique",Barèmes!$B$6:$B$28,H7,Barèmes!$C$6:$C$28,IF(H7="6ème","Mixte",G7)),Barèmes!$D$2,IF(AD7&lt;=SUMIFS(Barèmes!$I$6:$I$28,Barèmes!$A$6:$A$28,"Surcoût d'agilité (s) — technique",Barèmes!$B$6:$B$28,H7,Barèmes!$C$6:$C$28,IF(H7="6ème","Mixte",G7)),Barèmes!$E$2,Barèmes!$F$2)))),IF(AD7&gt;=SUMIFS(Barèmes!$F$6:$F$28,Barèmes!$A$6:$A$28,"Surcoût d'agilité (s) — technique",Barèmes!$B$6:$B$28,H7,Barèmes!$C$6:$C$28,IF(H7="6ème","Mixte",G7)),Barèmes!$B$2,IF(AD7&gt;=SUMIFS(Barèmes!$G$6:$G$28,Barèmes!$A$6:$A$28,"Surcoût d'agilité (s) — technique",Barèmes!$B$6:$B$28,H7,Barèmes!$C$6:$C$28,IF(H7="6ème","Mixte",G7)),Barèmes!$C$2,IF(AD7&gt;=SUMIFS(Barèmes!$H$6:$H$28,Barèmes!$A$6:$A$28,"Surcoût d'agilité (s) — technique",Barèmes!$B$6:$B$28,H7,Barèmes!$C$6:$C$28,IF(H7="6ème","Mixte",G7)),Barèmes!$D$2,IF(AD7&gt;=SUMIFS(Barèmes!$I$6:$I$28,Barèmes!$A$6:$A$28,"Surcoût d'agilité (s) — technique",Barèmes!$B$6:$B$28,H7,Barèmes!$C$6:$C$28,IF(H7="6ème","Mixte",G7)),Barèmes!$E$2,Barèmes!$F$2))))))</f>
        <v>fragile</v>
      </c>
      <c r="AH7" s="31">
        <f>IF((IF(N7="",0,1)+IF(Q7="",0,1)+IF(W7="",0,1)+IF(Z7="",0,1)+IF(AC7="",0,1))=0,"",3*IF(N7=Barèmes!$B$2,1,IF(N7=Barèmes!$C$2,2,IF(N7=Barèmes!$D$2,3,IF(N7=Barèmes!$E$2,4,IF(N7=Barèmes!$F$2,5,0)))))+3*IF(Q7=Barèmes!$B$2,1,IF(Q7=Barèmes!$C$2,2,IF(Q7=Barèmes!$D$2,3,IF(Q7=Barèmes!$E$2,4,IF(Q7=Barèmes!$F$2,5,0)))))+2*IF(W7=Barèmes!$B$2,1,IF(W7=Barèmes!$C$2,2,IF(W7=Barèmes!$D$2,3,IF(W7=Barèmes!$E$2,4,IF(W7=Barèmes!$F$2,5,0)))))+1*IF(Z7=Barèmes!$B$2,1,IF(Z7=Barèmes!$C$2,2,IF(Z7=Barèmes!$D$2,3,IF(Z7=Barèmes!$E$2,4,IF(Z7=Barèmes!$F$2,5,0)))))+1*IF(AC7=Barèmes!$B$2,1,IF(AC7=Barèmes!$C$2,2,IF(AC7=Barèmes!$D$2,3,IF(AC7=Barèmes!$E$2,4,IF(AC7=Barèmes!$F$2,5,0))))))</f>
        <v>25</v>
      </c>
      <c r="AI7" s="31">
        <f t="shared" si="7"/>
        <v>10</v>
      </c>
      <c r="AJ7" s="32" t="str">
        <f>IFERROR(INDEX(Croissance!$B$5:$B$604,MATCH(A7,Croissance!$A$5:$A$604,0)),"")</f>
        <v/>
      </c>
      <c r="AK7" s="32" t="str">
        <f>IFERROR(INDEX(Croissance!$C$5:$C$604,MATCH(A7,Croissance!$A$5:$A$604,0)),"")</f>
        <v/>
      </c>
      <c r="AL7" s="32" t="str">
        <f>IFERROR(INDEX(Croissance!$D$5:$D$604,MATCH(A7,Croissance!$A$5:$A$604,0)),"")</f>
        <v/>
      </c>
      <c r="AM7" s="32" t="str">
        <f>IFERROR(INDEX(Croissance!$E$5:$E$604,MATCH(A7,Croissance!$A$5:$A$604,0)),"")</f>
        <v/>
      </c>
      <c r="AO7" s="33">
        <f t="shared" si="8"/>
        <v>1</v>
      </c>
      <c r="AP7" s="33">
        <f t="shared" si="3"/>
        <v>1</v>
      </c>
      <c r="AQ7" s="33">
        <f>IF(A7="",0,IF(AND(OR('Synthèse classe'!$C$2="Tous",C7='Synthèse classe'!$C$2),OR('Synthèse classe'!$C$3="Toutes",D7='Synthèse classe'!$C$3),OR('Synthèse classe'!$C$4="Toutes",AND('Synthèse classe'!$C$4="Dernière",AP7=1),B7=IFERROR(VALUE('Synthèse classe'!$C$4),0))),1,0))</f>
        <v>1</v>
      </c>
      <c r="AR7" s="34" t="str">
        <f t="shared" si="4"/>
        <v>LYC2ADUPJEA|3</v>
      </c>
    </row>
    <row r="8" spans="1:44" x14ac:dyDescent="0.2">
      <c r="A8" s="17" t="str">
        <f t="shared" si="0"/>
        <v>LYC2AMARSOP</v>
      </c>
      <c r="B8" s="18">
        <v>1</v>
      </c>
      <c r="C8" s="19" t="s">
        <v>222</v>
      </c>
      <c r="D8" s="19" t="s">
        <v>223</v>
      </c>
      <c r="E8" s="19" t="s">
        <v>122</v>
      </c>
      <c r="F8" s="19" t="s">
        <v>123</v>
      </c>
      <c r="G8" s="19" t="s">
        <v>62</v>
      </c>
      <c r="H8" s="17" t="str">
        <f t="shared" si="5"/>
        <v>2nde</v>
      </c>
      <c r="I8" s="20">
        <v>45945</v>
      </c>
      <c r="J8" s="18">
        <v>5</v>
      </c>
      <c r="K8" s="19" t="s">
        <v>230</v>
      </c>
      <c r="L8" s="21" t="str">
        <f t="shared" si="6"/>
        <v>fiable</v>
      </c>
      <c r="M8" s="21" t="str">
        <f>IF(OR(J8="",SUMPRODUCT((Barèmes!$A$6:$A$28="Endurance — Luc Léger (palier)")*(Barèmes!$B$6:$B$28=H8)*(Barèmes!$C$6:$C$28=IF(H8="6ème","Mixte",G8)))=0),"",IF(SUMPRODUCT((Barèmes!$A$6:$A$28="Endurance — Luc Léger (palier)")*(Barèmes!$B$6:$B$28=H8)*(Barèmes!$C$6:$C$28=IF(H8="6ème","Mixte",G8))*(Barèmes!$J$6:$J$28="+"))&gt;0,IF(J8&lt;=SUMIFS(Barèmes!$D$6:$D$28,Barèmes!$A$6:$A$28,"Endurance — Luc Léger (palier)",Barèmes!$B$6:$B$28,H8,Barèmes!$C$6:$C$28,IF(H8="6ème","Mixte",G8)),"à besoin",IF(J8&lt;=SUMIFS(Barèmes!$E$6:$E$28,Barèmes!$A$6:$A$28,"Endurance — Luc Léger (palier)",Barèmes!$B$6:$B$28,H8,Barèmes!$C$6:$C$28,IF(H8="6ème","Mixte",G8)),"fragile","satisfaisant")),IF(J8&gt;=SUMIFS(Barèmes!$D$6:$D$28,Barèmes!$A$6:$A$28,"Endurance — Luc Léger (palier)",Barèmes!$B$6:$B$28,H8,Barèmes!$C$6:$C$28,IF(H8="6ème","Mixte",G8)),"à besoin",IF(J8&gt;=SUMIFS(Barèmes!$E$6:$E$28,Barèmes!$A$6:$A$28,"Endurance — Luc Léger (palier)",Barèmes!$B$6:$B$28,H8,Barèmes!$C$6:$C$28,IF(H8="6ème","Mixte",G8)),"fragile","satisfaisant"))))</f>
        <v>satisfaisant</v>
      </c>
      <c r="N8" s="21" t="str">
        <f>IF(OR(J8="",SUMPRODUCT((Barèmes!$A$6:$A$28="Endurance — Luc Léger (palier)")*(Barèmes!$B$6:$B$28=H8)*(Barèmes!$C$6:$C$28=IF(H8="6ème","Mixte",G8)))=0),"",IF(SUMPRODUCT((Barèmes!$A$6:$A$28="Endurance — Luc Léger (palier)")*(Barèmes!$B$6:$B$28=H8)*(Barèmes!$C$6:$C$28=IF(H8="6ème","Mixte",G8))*(Barèmes!$J$6:$J$28="+"))&gt;0,IF(J8&lt;=SUMIFS(Barèmes!$F$6:$F$28,Barèmes!$A$6:$A$28,"Endurance — Luc Léger (palier)",Barèmes!$B$6:$B$28,H8,Barèmes!$C$6:$C$28,IF(H8="6ème","Mixte",G8)),Barèmes!$B$2,IF(J8&lt;=SUMIFS(Barèmes!$G$6:$G$28,Barèmes!$A$6:$A$28,"Endurance — Luc Léger (palier)",Barèmes!$B$6:$B$28,H8,Barèmes!$C$6:$C$28,IF(H8="6ème","Mixte",G8)),Barèmes!$C$2,IF(J8&lt;=SUMIFS(Barèmes!$H$6:$H$28,Barèmes!$A$6:$A$28,"Endurance — Luc Léger (palier)",Barèmes!$B$6:$B$28,H8,Barèmes!$C$6:$C$28,IF(H8="6ème","Mixte",G8)),Barèmes!$D$2,IF(J8&lt;=SUMIFS(Barèmes!$I$6:$I$28,Barèmes!$A$6:$A$28,"Endurance — Luc Léger (palier)",Barèmes!$B$6:$B$28,H8,Barèmes!$C$6:$C$28,IF(H8="6ème","Mixte",G8)),Barèmes!$E$2,Barèmes!$F$2)))),IF(J8&gt;=SUMIFS(Barèmes!$F$6:$F$28,Barèmes!$A$6:$A$28,"Endurance — Luc Léger (palier)",Barèmes!$B$6:$B$28,H8,Barèmes!$C$6:$C$28,IF(H8="6ème","Mixte",G8)),Barèmes!$B$2,IF(J8&gt;=SUMIFS(Barèmes!$G$6:$G$28,Barèmes!$A$6:$A$28,"Endurance — Luc Léger (palier)",Barèmes!$B$6:$B$28,H8,Barèmes!$C$6:$C$28,IF(H8="6ème","Mixte",G8)),Barèmes!$C$2,IF(J8&gt;=SUMIFS(Barèmes!$H$6:$H$28,Barèmes!$A$6:$A$28,"Endurance — Luc Léger (palier)",Barèmes!$B$6:$B$28,H8,Barèmes!$C$6:$C$28,IF(H8="6ème","Mixte",G8)),Barèmes!$D$2,IF(J8&gt;=SUMIFS(Barèmes!$I$6:$I$28,Barèmes!$A$6:$A$28,"Endurance — Luc Léger (palier)",Barèmes!$B$6:$B$28,H8,Barèmes!$C$6:$C$28,IF(H8="6ème","Mixte",G8)),Barèmes!$E$2,Barèmes!$F$2))))))</f>
        <v>satisfaisant</v>
      </c>
      <c r="O8" s="22">
        <v>1.55</v>
      </c>
      <c r="P8" s="23" t="str">
        <f>IF(OR(O8="",SUMPRODUCT((Barèmes!$A$6:$A$28="Force bas du corps — Saut en longueur (m)")*(Barèmes!$B$6:$B$28=H8)*(Barèmes!$C$6:$C$28=IF(H8="6ème","Mixte",G8)))=0),"",IF(SUMPRODUCT((Barèmes!$A$6:$A$28="Force bas du corps — Saut en longueur (m)")*(Barèmes!$B$6:$B$28=H8)*(Barèmes!$C$6:$C$28=IF(H8="6ème","Mixte",G8))*(Barèmes!$J$6:$J$28="+"))&gt;0,IF(O8&lt;=SUMIFS(Barèmes!$D$6:$D$28,Barèmes!$A$6:$A$28,"Force bas du corps — Saut en longueur (m)",Barèmes!$B$6:$B$28,H8,Barèmes!$C$6:$C$28,IF(H8="6ème","Mixte",G8)),"à besoin",IF(O8&lt;=SUMIFS(Barèmes!$E$6:$E$28,Barèmes!$A$6:$A$28,"Force bas du corps — Saut en longueur (m)",Barèmes!$B$6:$B$28,H8,Barèmes!$C$6:$C$28,IF(H8="6ème","Mixte",G8)),"fragile","satisfaisant")),IF(O8&gt;=SUMIFS(Barèmes!$D$6:$D$28,Barèmes!$A$6:$A$28,"Force bas du corps — Saut en longueur (m)",Barèmes!$B$6:$B$28,H8,Barèmes!$C$6:$C$28,IF(H8="6ème","Mixte",G8)),"à besoin",IF(O8&gt;=SUMIFS(Barèmes!$E$6:$E$28,Barèmes!$A$6:$A$28,"Force bas du corps — Saut en longueur (m)",Barèmes!$B$6:$B$28,H8,Barèmes!$C$6:$C$28,IF(H8="6ème","Mixte",G8)),"fragile","satisfaisant"))))</f>
        <v>fragile</v>
      </c>
      <c r="Q8" s="23" t="str">
        <f>IF(OR(O8="",SUMPRODUCT((Barèmes!$A$6:$A$28="Force bas du corps — Saut en longueur (m)")*(Barèmes!$B$6:$B$28=H8)*(Barèmes!$C$6:$C$28=IF(H8="6ème","Mixte",G8)))=0),"",IF(SUMPRODUCT((Barèmes!$A$6:$A$28="Force bas du corps — Saut en longueur (m)")*(Barèmes!$B$6:$B$28=H8)*(Barèmes!$C$6:$C$28=IF(H8="6ème","Mixte",G8))*(Barèmes!$J$6:$J$28="+"))&gt;0,IF(O8&lt;=SUMIFS(Barèmes!$F$6:$F$28,Barèmes!$A$6:$A$28,"Force bas du corps — Saut en longueur (m)",Barèmes!$B$6:$B$28,H8,Barèmes!$C$6:$C$28,IF(H8="6ème","Mixte",G8)),Barèmes!$B$2,IF(O8&lt;=SUMIFS(Barèmes!$G$6:$G$28,Barèmes!$A$6:$A$28,"Force bas du corps — Saut en longueur (m)",Barèmes!$B$6:$B$28,H8,Barèmes!$C$6:$C$28,IF(H8="6ème","Mixte",G8)),Barèmes!$C$2,IF(O8&lt;=SUMIFS(Barèmes!$H$6:$H$28,Barèmes!$A$6:$A$28,"Force bas du corps — Saut en longueur (m)",Barèmes!$B$6:$B$28,H8,Barèmes!$C$6:$C$28,IF(H8="6ème","Mixte",G8)),Barèmes!$D$2,IF(O8&lt;=SUMIFS(Barèmes!$I$6:$I$28,Barèmes!$A$6:$A$28,"Force bas du corps — Saut en longueur (m)",Barèmes!$B$6:$B$28,H8,Barèmes!$C$6:$C$28,IF(H8="6ème","Mixte",G8)),Barèmes!$E$2,Barèmes!$F$2)))),IF(O8&gt;=SUMIFS(Barèmes!$F$6:$F$28,Barèmes!$A$6:$A$28,"Force bas du corps — Saut en longueur (m)",Barèmes!$B$6:$B$28,H8,Barèmes!$C$6:$C$28,IF(H8="6ème","Mixte",G8)),Barèmes!$B$2,IF(O8&gt;=SUMIFS(Barèmes!$G$6:$G$28,Barèmes!$A$6:$A$28,"Force bas du corps — Saut en longueur (m)",Barèmes!$B$6:$B$28,H8,Barèmes!$C$6:$C$28,IF(H8="6ème","Mixte",G8)),Barèmes!$C$2,IF(O8&gt;=SUMIFS(Barèmes!$H$6:$H$28,Barèmes!$A$6:$A$28,"Force bas du corps — Saut en longueur (m)",Barèmes!$B$6:$B$28,H8,Barèmes!$C$6:$C$28,IF(H8="6ème","Mixte",G8)),Barèmes!$D$2,IF(O8&gt;=SUMIFS(Barèmes!$I$6:$I$28,Barèmes!$A$6:$A$28,"Force bas du corps — Saut en longueur (m)",Barèmes!$B$6:$B$28,H8,Barèmes!$C$6:$C$28,IF(H8="6ème","Mixte",G8)),Barèmes!$E$2,Barèmes!$F$2))))))</f>
        <v>fragile</v>
      </c>
      <c r="R8" s="22">
        <v>5.45</v>
      </c>
      <c r="S8" s="24" t="str">
        <f>IF(OR(R8="",SUMPRODUCT((Barèmes!$A$6:$A$28="Vitesse — 30 m (s)")*(Barèmes!$B$6:$B$28=H8)*(Barèmes!$C$6:$C$28=IF(H8="6ème","Mixte",G8)))=0),"",IF(SUMPRODUCT((Barèmes!$A$6:$A$28="Vitesse — 30 m (s)")*(Barèmes!$B$6:$B$28=H8)*(Barèmes!$C$6:$C$28=IF(H8="6ème","Mixte",G8))*(Barèmes!$J$6:$J$28="+"))&gt;0,IF(R8&lt;=SUMIFS(Barèmes!$D$6:$D$28,Barèmes!$A$6:$A$28,"Vitesse — 30 m (s)",Barèmes!$B$6:$B$28,H8,Barèmes!$C$6:$C$28,IF(H8="6ème","Mixte",G8)),"à besoin",IF(R8&lt;=SUMIFS(Barèmes!$E$6:$E$28,Barèmes!$A$6:$A$28,"Vitesse — 30 m (s)",Barèmes!$B$6:$B$28,H8,Barèmes!$C$6:$C$28,IF(H8="6ème","Mixte",G8)),"fragile","satisfaisant")),IF(R8&gt;=SUMIFS(Barèmes!$D$6:$D$28,Barèmes!$A$6:$A$28,"Vitesse — 30 m (s)",Barèmes!$B$6:$B$28,H8,Barèmes!$C$6:$C$28,IF(H8="6ème","Mixte",G8)),"à besoin",IF(R8&gt;=SUMIFS(Barèmes!$E$6:$E$28,Barèmes!$A$6:$A$28,"Vitesse — 30 m (s)",Barèmes!$B$6:$B$28,H8,Barèmes!$C$6:$C$28,IF(H8="6ème","Mixte",G8)),"fragile","satisfaisant"))))</f>
        <v>fragile</v>
      </c>
      <c r="T8" s="24" t="str">
        <f>IF(OR(R8="",SUMPRODUCT((Barèmes!$A$6:$A$28="Vitesse — 30 m (s)")*(Barèmes!$B$6:$B$28=H8)*(Barèmes!$C$6:$C$28=IF(H8="6ème","Mixte",G8)))=0),"",IF(SUMPRODUCT((Barèmes!$A$6:$A$28="Vitesse — 30 m (s)")*(Barèmes!$B$6:$B$28=H8)*(Barèmes!$C$6:$C$28=IF(H8="6ème","Mixte",G8))*(Barèmes!$J$6:$J$28="+"))&gt;0,IF(R8&lt;=SUMIFS(Barèmes!$F$6:$F$28,Barèmes!$A$6:$A$28,"Vitesse — 30 m (s)",Barèmes!$B$6:$B$28,H8,Barèmes!$C$6:$C$28,IF(H8="6ème","Mixte",G8)),Barèmes!$B$2,IF(R8&lt;=SUMIFS(Barèmes!$G$6:$G$28,Barèmes!$A$6:$A$28,"Vitesse — 30 m (s)",Barèmes!$B$6:$B$28,H8,Barèmes!$C$6:$C$28,IF(H8="6ème","Mixte",G8)),Barèmes!$C$2,IF(R8&lt;=SUMIFS(Barèmes!$H$6:$H$28,Barèmes!$A$6:$A$28,"Vitesse — 30 m (s)",Barèmes!$B$6:$B$28,H8,Barèmes!$C$6:$C$28,IF(H8="6ème","Mixte",G8)),Barèmes!$D$2,IF(R8&lt;=SUMIFS(Barèmes!$I$6:$I$28,Barèmes!$A$6:$A$28,"Vitesse — 30 m (s)",Barèmes!$B$6:$B$28,H8,Barèmes!$C$6:$C$28,IF(H8="6ème","Mixte",G8)),Barèmes!$E$2,Barèmes!$F$2)))),IF(R8&gt;=SUMIFS(Barèmes!$F$6:$F$28,Barèmes!$A$6:$A$28,"Vitesse — 30 m (s)",Barèmes!$B$6:$B$28,H8,Barèmes!$C$6:$C$28,IF(H8="6ème","Mixte",G8)),Barèmes!$B$2,IF(R8&gt;=SUMIFS(Barèmes!$G$6:$G$28,Barèmes!$A$6:$A$28,"Vitesse — 30 m (s)",Barèmes!$B$6:$B$28,H8,Barèmes!$C$6:$C$28,IF(H8="6ème","Mixte",G8)),Barèmes!$C$2,IF(R8&gt;=SUMIFS(Barèmes!$H$6:$H$28,Barèmes!$A$6:$A$28,"Vitesse — 30 m (s)",Barèmes!$B$6:$B$28,H8,Barèmes!$C$6:$C$28,IF(H8="6ème","Mixte",G8)),Barèmes!$D$2,IF(R8&gt;=SUMIFS(Barèmes!$I$6:$I$28,Barèmes!$A$6:$A$28,"Vitesse — 30 m (s)",Barèmes!$B$6:$B$28,H8,Barèmes!$C$6:$C$28,IF(H8="6ème","Mixte",G8)),Barèmes!$E$2,Barèmes!$F$2))))))</f>
        <v>fragile</v>
      </c>
      <c r="U8" s="22">
        <v>8.6</v>
      </c>
      <c r="V8" s="25" t="str">
        <f>IF(OR(U8="",SUMPRODUCT((Barèmes!$A$6:$A$28="Vitesse — 50 m (s)")*(Barèmes!$B$6:$B$28=H8)*(Barèmes!$C$6:$C$28=IF(H8="6ème","Mixte",G8)))=0),"",IF(SUMPRODUCT((Barèmes!$A$6:$A$28="Vitesse — 50 m (s)")*(Barèmes!$B$6:$B$28=H8)*(Barèmes!$C$6:$C$28=IF(H8="6ème","Mixte",G8))*(Barèmes!$J$6:$J$28="+"))&gt;0,IF(U8&lt;=SUMIFS(Barèmes!$D$6:$D$28,Barèmes!$A$6:$A$28,"Vitesse — 50 m (s)",Barèmes!$B$6:$B$28,H8,Barèmes!$C$6:$C$28,IF(H8="6ème","Mixte",G8)),"à besoin",IF(U8&lt;=SUMIFS(Barèmes!$E$6:$E$28,Barèmes!$A$6:$A$28,"Vitesse — 50 m (s)",Barèmes!$B$6:$B$28,H8,Barèmes!$C$6:$C$28,IF(H8="6ème","Mixte",G8)),"fragile","satisfaisant")),IF(U8&gt;=SUMIFS(Barèmes!$D$6:$D$28,Barèmes!$A$6:$A$28,"Vitesse — 50 m (s)",Barèmes!$B$6:$B$28,H8,Barèmes!$C$6:$C$28,IF(H8="6ème","Mixte",G8)),"à besoin",IF(U8&gt;=SUMIFS(Barèmes!$E$6:$E$28,Barèmes!$A$6:$A$28,"Vitesse — 50 m (s)",Barèmes!$B$6:$B$28,H8,Barèmes!$C$6:$C$28,IF(H8="6ème","Mixte",G8)),"fragile","satisfaisant"))))</f>
        <v>satisfaisant</v>
      </c>
      <c r="W8" s="25" t="str">
        <f>IF(OR(U8="",SUMPRODUCT((Barèmes!$A$6:$A$28="Vitesse — 50 m (s)")*(Barèmes!$B$6:$B$28=H8)*(Barèmes!$C$6:$C$28=IF(H8="6ème","Mixte",G8)))=0),"",IF(SUMPRODUCT((Barèmes!$A$6:$A$28="Vitesse — 50 m (s)")*(Barèmes!$B$6:$B$28=H8)*(Barèmes!$C$6:$C$28=IF(H8="6ème","Mixte",G8))*(Barèmes!$J$6:$J$28="+"))&gt;0,IF(U8&lt;=SUMIFS(Barèmes!$F$6:$F$28,Barèmes!$A$6:$A$28,"Vitesse — 50 m (s)",Barèmes!$B$6:$B$28,H8,Barèmes!$C$6:$C$28,IF(H8="6ème","Mixte",G8)),Barèmes!$B$2,IF(U8&lt;=SUMIFS(Barèmes!$G$6:$G$28,Barèmes!$A$6:$A$28,"Vitesse — 50 m (s)",Barèmes!$B$6:$B$28,H8,Barèmes!$C$6:$C$28,IF(H8="6ème","Mixte",G8)),Barèmes!$C$2,IF(U8&lt;=SUMIFS(Barèmes!$H$6:$H$28,Barèmes!$A$6:$A$28,"Vitesse — 50 m (s)",Barèmes!$B$6:$B$28,H8,Barèmes!$C$6:$C$28,IF(H8="6ème","Mixte",G8)),Barèmes!$D$2,IF(U8&lt;=SUMIFS(Barèmes!$I$6:$I$28,Barèmes!$A$6:$A$28,"Vitesse — 50 m (s)",Barèmes!$B$6:$B$28,H8,Barèmes!$C$6:$C$28,IF(H8="6ème","Mixte",G8)),Barèmes!$E$2,Barèmes!$F$2)))),IF(U8&gt;=SUMIFS(Barèmes!$F$6:$F$28,Barèmes!$A$6:$A$28,"Vitesse — 50 m (s)",Barèmes!$B$6:$B$28,H8,Barèmes!$C$6:$C$28,IF(H8="6ème","Mixte",G8)),Barèmes!$B$2,IF(U8&gt;=SUMIFS(Barèmes!$G$6:$G$28,Barèmes!$A$6:$A$28,"Vitesse — 50 m (s)",Barèmes!$B$6:$B$28,H8,Barèmes!$C$6:$C$28,IF(H8="6ème","Mixte",G8)),Barèmes!$C$2,IF(U8&gt;=SUMIFS(Barèmes!$H$6:$H$28,Barèmes!$A$6:$A$28,"Vitesse — 50 m (s)",Barèmes!$B$6:$B$28,H8,Barèmes!$C$6:$C$28,IF(H8="6ème","Mixte",G8)),Barèmes!$D$2,IF(U8&gt;=SUMIFS(Barèmes!$I$6:$I$28,Barèmes!$A$6:$A$28,"Vitesse — 50 m (s)",Barèmes!$B$6:$B$28,H8,Barèmes!$C$6:$C$28,IF(H8="6ème","Mixte",G8)),Barèmes!$E$2,Barèmes!$F$2))))))</f>
        <v>très satisfaisant</v>
      </c>
      <c r="X8" s="18">
        <v>4</v>
      </c>
      <c r="Y8" s="26" t="str" cm="1">
        <f t="array" ref="Y8">IF(OR(X8="",SUMPRODUCT((Barèmes!$A$6:$A$28="Souplesse (score 1-5)")*(Barèmes!$B$6:$B$28=H8)*(Barèmes!$C$6:$C$28=IF(H8="6ème","Mixte",G8)))=0),"",IF(SUMPRODUCT((Barèmes!$A$6:$A$28="Souplesse (score 1-5)")*(Barèmes!$B$6:$B$28=H8)*(Barèmes!$C$6:$C$28=IF(H8="6ème","Mixte",G8))*(Barèmes!$J$6:$J$28="+"))&gt;0,IF(X8&lt;=SUMIFS(Barèmes!$D$6:$D$28,Barèmes!$A$6:$A$28,"Souplesse (score 1-5)",Barèmes!$B$6:$B$28,H8,Barèmes!$C$6:$C$28,IF(H8="6ème","Mixte",G8)),"à besoin",IF(X8&lt;=SUMIFS(Barèmes!$E$6:$E$28,Barèmes!$A$6:$A$28,"Souplesse (score 1-5)",Barèmes!$B$6:$B$28,H8,Barèmes!$C$6:$C$28,IF(H8="6ème","Mixte",G8)),"fragile","satisfaisant")),IF(X8&gt;=SUMIFS(Barèmes!$D$6:$D$28,Barèmes!$A$6:$A$28,"Souplesse (score 1-5)",Barèmes!$B$6:$B$28,H8,Barèmes!$C$6:$C$28,IF(H8="6ème","Mixte",G8)),"à besoin",IF(X8&gt;=SUMIFS(Barèmes!$E$6:$E$28,Barèmes!$A$6:$A$28,"Souplesse (score 1-5)",Barèmes!$B$6:$B$28,H8,Barèmes!$C$6:$C$28,IF(H8="6ème","Mixte",G8)),"fragile","satisfaisant"))))</f>
        <v>fragile</v>
      </c>
      <c r="Z8" s="26" t="str" cm="1">
        <f t="array" ref="Z8">IF(OR(X8="",SUMPRODUCT((Barèmes!$A$6:$A$28="Souplesse (score 1-5)")*(Barèmes!$B$6:$B$28=H8)*(Barèmes!$C$6:$C$28=IF(H8="6ème","Mixte",G8)))=0),"",IF(SUMPRODUCT((Barèmes!$A$6:$A$28="Souplesse (score 1-5)")*(Barèmes!$B$6:$B$28=H8)*(Barèmes!$C$6:$C$28=IF(H8="6ème","Mixte",G8))*(Barèmes!$J$6:$J$28="+"))&gt;0,IF(X8&lt;=SUMIFS(Barèmes!$F$6:$F$28,Barèmes!$A$6:$A$28,"Souplesse (score 1-5)",Barèmes!$B$6:$B$28,H8,Barèmes!$C$6:$C$28,IF(H8="6ème","Mixte",G8)),Barèmes!$B$2,IF(X8&lt;=SUMIFS(Barèmes!$G$6:$G$28,Barèmes!$A$6:$A$28,"Souplesse (score 1-5)",Barèmes!$B$6:$B$28,H8,Barèmes!$C$6:$C$28,IF(H8="6ème","Mixte",G8)),Barèmes!$C$2,IF(X8&lt;=SUMIFS(Barèmes!$H$6:$H$28,Barèmes!$A$6:$A$28,"Souplesse (score 1-5)",Barèmes!$B$6:$B$28,H8,Barèmes!$C$6:$C$28,IF(H8="6ème","Mixte",G8)),Barèmes!$D$2,IF(X8&lt;=SUMIFS(Barèmes!$I$6:$I$28,Barèmes!$A$6:$A$28,"Souplesse (score 1-5)",Barèmes!$B$6:$B$28,H8,Barèmes!$C$6:$C$28,IF(H8="6ème","Mixte",G8)),Barèmes!$E$2,Barèmes!$F$2)))),IF(X8&gt;=SUMIFS(Barèmes!$F$6:$F$28,Barèmes!$A$6:$A$28,"Souplesse (score 1-5)",Barèmes!$B$6:$B$28,H8,Barèmes!$C$6:$C$28,IF(H8="6ème","Mixte",G8)),Barèmes!$B$2,IF(X8&gt;=SUMIFS(Barèmes!$G$6:$G$28,Barèmes!$A$6:$A$28,"Souplesse (score 1-5)",Barèmes!$B$6:$B$28,H8,Barèmes!$C$6:$C$28,IF(H8="6ème","Mixte",G8)),Barèmes!$C$2,IF(X8&gt;=SUMIFS(Barèmes!$H$6:$H$28,Barèmes!$A$6:$A$28,"Souplesse (score 1-5)",Barèmes!$B$6:$B$28,H8,Barèmes!$C$6:$C$28,IF(H8="6ème","Mixte",G8)),Barèmes!$D$2,IF(X8&gt;=SUMIFS(Barèmes!$I$6:$I$28,Barèmes!$A$6:$A$28,"Souplesse (score 1-5)",Barèmes!$B$6:$B$28,H8,Barèmes!$C$6:$C$28,IF(H8="6ème","Mixte",G8)),Barèmes!$E$2,Barèmes!$F$2))))))</f>
        <v>fragile</v>
      </c>
      <c r="AA8" s="22">
        <v>7.4</v>
      </c>
      <c r="AB8" s="27" t="str">
        <f>IF(OR(AA8="",SUMPRODUCT((Barèmes!$A$6:$A$28="Agilité — T-test 974 (s)")*(Barèmes!$B$6:$B$28=H8)*(Barèmes!$C$6:$C$28=IF(H8="6ème","Mixte",G8)))=0),"",IF(SUMPRODUCT((Barèmes!$A$6:$A$28="Agilité — T-test 974 (s)")*(Barèmes!$B$6:$B$28=H8)*(Barèmes!$C$6:$C$28=IF(H8="6ème","Mixte",G8))*(Barèmes!$J$6:$J$28="+"))&gt;0,IF(AA8&lt;=SUMIFS(Barèmes!$D$6:$D$28,Barèmes!$A$6:$A$28,"Agilité — T-test 974 (s)",Barèmes!$B$6:$B$28,H8,Barèmes!$C$6:$C$28,IF(H8="6ème","Mixte",G8)),"à besoin",IF(AA8&lt;=SUMIFS(Barèmes!$E$6:$E$28,Barèmes!$A$6:$A$28,"Agilité — T-test 974 (s)",Barèmes!$B$6:$B$28,H8,Barèmes!$C$6:$C$28,IF(H8="6ème","Mixte",G8)),"fragile","satisfaisant")),IF(AA8&gt;=SUMIFS(Barèmes!$D$6:$D$28,Barèmes!$A$6:$A$28,"Agilité — T-test 974 (s)",Barèmes!$B$6:$B$28,H8,Barèmes!$C$6:$C$28,IF(H8="6ème","Mixte",G8)),"à besoin",IF(AA8&gt;=SUMIFS(Barèmes!$E$6:$E$28,Barèmes!$A$6:$A$28,"Agilité — T-test 974 (s)",Barèmes!$B$6:$B$28,H8,Barèmes!$C$6:$C$28,IF(H8="6ème","Mixte",G8)),"fragile","satisfaisant"))))</f>
        <v>fragile</v>
      </c>
      <c r="AC8" s="27" t="str">
        <f>IF(OR(AA8="",SUMPRODUCT((Barèmes!$A$6:$A$28="Agilité — T-test 974 (s)")*(Barèmes!$B$6:$B$28=H8)*(Barèmes!$C$6:$C$28=IF(H8="6ème","Mixte",G8)))=0),"",IF(SUMPRODUCT((Barèmes!$A$6:$A$28="Agilité — T-test 974 (s)")*(Barèmes!$B$6:$B$28=H8)*(Barèmes!$C$6:$C$28=IF(H8="6ème","Mixte",G8))*(Barèmes!$J$6:$J$28="+"))&gt;0,IF(AA8&lt;=SUMIFS(Barèmes!$F$6:$F$28,Barèmes!$A$6:$A$28,"Agilité — T-test 974 (s)",Barèmes!$B$6:$B$28,H8,Barèmes!$C$6:$C$28,IF(H8="6ème","Mixte",G8)),Barèmes!$B$2,IF(AA8&lt;=SUMIFS(Barèmes!$G$6:$G$28,Barèmes!$A$6:$A$28,"Agilité — T-test 974 (s)",Barèmes!$B$6:$B$28,H8,Barèmes!$C$6:$C$28,IF(H8="6ème","Mixte",G8)),Barèmes!$C$2,IF(AA8&lt;=SUMIFS(Barèmes!$H$6:$H$28,Barèmes!$A$6:$A$28,"Agilité — T-test 974 (s)",Barèmes!$B$6:$B$28,H8,Barèmes!$C$6:$C$28,IF(H8="6ème","Mixte",G8)),Barèmes!$D$2,IF(AA8&lt;=SUMIFS(Barèmes!$I$6:$I$28,Barèmes!$A$6:$A$28,"Agilité — T-test 974 (s)",Barèmes!$B$6:$B$28,H8,Barèmes!$C$6:$C$28,IF(H8="6ème","Mixte",G8)),Barèmes!$E$2,Barèmes!$F$2)))),IF(AA8&gt;=SUMIFS(Barèmes!$F$6:$F$28,Barèmes!$A$6:$A$28,"Agilité — T-test 974 (s)",Barèmes!$B$6:$B$28,H8,Barèmes!$C$6:$C$28,IF(H8="6ème","Mixte",G8)),Barèmes!$B$2,IF(AA8&gt;=SUMIFS(Barèmes!$G$6:$G$28,Barèmes!$A$6:$A$28,"Agilité — T-test 974 (s)",Barèmes!$B$6:$B$28,H8,Barèmes!$C$6:$C$28,IF(H8="6ème","Mixte",G8)),Barèmes!$C$2,IF(AA8&gt;=SUMIFS(Barèmes!$H$6:$H$28,Barèmes!$A$6:$A$28,"Agilité — T-test 974 (s)",Barèmes!$B$6:$B$28,H8,Barèmes!$C$6:$C$28,IF(H8="6ème","Mixte",G8)),Barèmes!$D$2,IF(AA8&gt;=SUMIFS(Barèmes!$I$6:$I$28,Barèmes!$A$6:$A$28,"Agilité — T-test 974 (s)",Barèmes!$B$6:$B$28,H8,Barèmes!$C$6:$C$28,IF(H8="6ème","Mixte",G8)),Barèmes!$E$2,Barèmes!$F$2))))))</f>
        <v>fragile</v>
      </c>
      <c r="AD8" s="28">
        <f t="shared" si="1"/>
        <v>1.9500000000000002</v>
      </c>
      <c r="AE8" s="29">
        <f t="shared" si="2"/>
        <v>135.77981651376149</v>
      </c>
      <c r="AF8" s="30" t="str">
        <f>IF(OR(AD8="",SUMPRODUCT((Barèmes!$A$6:$A$28="Surcoût d'agilité (s) — technique")*(Barèmes!$B$6:$B$28=H8)*(Barèmes!$C$6:$C$28=IF(H8="6ème","Mixte",G8)))=0),"",IF(SUMPRODUCT((Barèmes!$A$6:$A$28="Surcoût d'agilité (s) — technique")*(Barèmes!$B$6:$B$28=H8)*(Barèmes!$C$6:$C$28=IF(H8="6ème","Mixte",G8))*(Barèmes!$J$6:$J$28="+"))&gt;0,IF(AD8&lt;=SUMIFS(Barèmes!$D$6:$D$28,Barèmes!$A$6:$A$28,"Surcoût d'agilité (s) — technique",Barèmes!$B$6:$B$28,H8,Barèmes!$C$6:$C$28,IF(H8="6ème","Mixte",G8)),"à besoin",IF(AD8&lt;=SUMIFS(Barèmes!$E$6:$E$28,Barèmes!$A$6:$A$28,"Surcoût d'agilité (s) — technique",Barèmes!$B$6:$B$28,H8,Barèmes!$C$6:$C$28,IF(H8="6ème","Mixte",G8)),"fragile","satisfaisant")),IF(AD8&gt;=SUMIFS(Barèmes!$D$6:$D$28,Barèmes!$A$6:$A$28,"Surcoût d'agilité (s) — technique",Barèmes!$B$6:$B$28,H8,Barèmes!$C$6:$C$28,IF(H8="6ème","Mixte",G8)),"à besoin",IF(AD8&gt;=SUMIFS(Barèmes!$E$6:$E$28,Barèmes!$A$6:$A$28,"Surcoût d'agilité (s) — technique",Barèmes!$B$6:$B$28,H8,Barèmes!$C$6:$C$28,IF(H8="6ème","Mixte",G8)),"fragile","satisfaisant"))))</f>
        <v>satisfaisant</v>
      </c>
      <c r="AG8" s="30" t="str">
        <f>IF(OR(AD8="",SUMPRODUCT((Barèmes!$A$6:$A$28="Surcoût d'agilité (s) — technique")*(Barèmes!$B$6:$B$28=H8)*(Barèmes!$C$6:$C$28=IF(H8="6ème","Mixte",G8)))=0),"",IF(SUMPRODUCT((Barèmes!$A$6:$A$28="Surcoût d'agilité (s) — technique")*(Barèmes!$B$6:$B$28=H8)*(Barèmes!$C$6:$C$28=IF(H8="6ème","Mixte",G8))*(Barèmes!$J$6:$J$28="+"))&gt;0,IF(AD8&lt;=SUMIFS(Barèmes!$F$6:$F$28,Barèmes!$A$6:$A$28,"Surcoût d'agilité (s) — technique",Barèmes!$B$6:$B$28,H8,Barèmes!$C$6:$C$28,IF(H8="6ème","Mixte",G8)),Barèmes!$B$2,IF(AD8&lt;=SUMIFS(Barèmes!$G$6:$G$28,Barèmes!$A$6:$A$28,"Surcoût d'agilité (s) — technique",Barèmes!$B$6:$B$28,H8,Barèmes!$C$6:$C$28,IF(H8="6ème","Mixte",G8)),Barèmes!$C$2,IF(AD8&lt;=SUMIFS(Barèmes!$H$6:$H$28,Barèmes!$A$6:$A$28,"Surcoût d'agilité (s) — technique",Barèmes!$B$6:$B$28,H8,Barèmes!$C$6:$C$28,IF(H8="6ème","Mixte",G8)),Barèmes!$D$2,IF(AD8&lt;=SUMIFS(Barèmes!$I$6:$I$28,Barèmes!$A$6:$A$28,"Surcoût d'agilité (s) — technique",Barèmes!$B$6:$B$28,H8,Barèmes!$C$6:$C$28,IF(H8="6ème","Mixte",G8)),Barèmes!$E$2,Barèmes!$F$2)))),IF(AD8&gt;=SUMIFS(Barèmes!$F$6:$F$28,Barèmes!$A$6:$A$28,"Surcoût d'agilité (s) — technique",Barèmes!$B$6:$B$28,H8,Barèmes!$C$6:$C$28,IF(H8="6ème","Mixte",G8)),Barèmes!$B$2,IF(AD8&gt;=SUMIFS(Barèmes!$G$6:$G$28,Barèmes!$A$6:$A$28,"Surcoût d'agilité (s) — technique",Barèmes!$B$6:$B$28,H8,Barèmes!$C$6:$C$28,IF(H8="6ème","Mixte",G8)),Barèmes!$C$2,IF(AD8&gt;=SUMIFS(Barèmes!$H$6:$H$28,Barèmes!$A$6:$A$28,"Surcoût d'agilité (s) — technique",Barèmes!$B$6:$B$28,H8,Barèmes!$C$6:$C$28,IF(H8="6ème","Mixte",G8)),Barèmes!$D$2,IF(AD8&gt;=SUMIFS(Barèmes!$I$6:$I$28,Barèmes!$A$6:$A$28,"Surcoût d'agilité (s) — technique",Barèmes!$B$6:$B$28,H8,Barèmes!$C$6:$C$28,IF(H8="6ème","Mixte",G8)),Barèmes!$E$2,Barèmes!$F$2))))))</f>
        <v>très satisfaisant</v>
      </c>
      <c r="AH8" s="31">
        <f>IF((IF(N8="",0,1)+IF(Q8="",0,1)+IF(W8="",0,1)+IF(Z8="",0,1)+IF(AC8="",0,1))=0,"",3*IF(N8=Barèmes!$B$2,1,IF(N8=Barèmes!$C$2,2,IF(N8=Barèmes!$D$2,3,IF(N8=Barèmes!$E$2,4,IF(N8=Barèmes!$F$2,5,0)))))+3*IF(Q8=Barèmes!$B$2,1,IF(Q8=Barèmes!$C$2,2,IF(Q8=Barèmes!$D$2,3,IF(Q8=Barèmes!$E$2,4,IF(Q8=Barèmes!$F$2,5,0)))))+2*IF(W8=Barèmes!$B$2,1,IF(W8=Barèmes!$C$2,2,IF(W8=Barèmes!$D$2,3,IF(W8=Barèmes!$E$2,4,IF(W8=Barèmes!$F$2,5,0)))))+1*IF(Z8=Barèmes!$B$2,1,IF(Z8=Barèmes!$C$2,2,IF(Z8=Barèmes!$D$2,3,IF(Z8=Barèmes!$E$2,4,IF(Z8=Barèmes!$F$2,5,0)))))+1*IF(AC8=Barèmes!$B$2,1,IF(AC8=Barèmes!$C$2,2,IF(AC8=Barèmes!$D$2,3,IF(AC8=Barèmes!$E$2,4,IF(AC8=Barèmes!$F$2,5,0))))))</f>
        <v>37</v>
      </c>
      <c r="AI8" s="31">
        <f t="shared" si="7"/>
        <v>14.8</v>
      </c>
      <c r="AJ8" s="32" t="str">
        <f>IFERROR(INDEX(Croissance!$B$5:$B$604,MATCH(A8,Croissance!$A$5:$A$604,0)),"")</f>
        <v/>
      </c>
      <c r="AK8" s="32" t="str">
        <f>IFERROR(INDEX(Croissance!$C$5:$C$604,MATCH(A8,Croissance!$A$5:$A$604,0)),"")</f>
        <v/>
      </c>
      <c r="AL8" s="32" t="str">
        <f>IFERROR(INDEX(Croissance!$D$5:$D$604,MATCH(A8,Croissance!$A$5:$A$604,0)),"")</f>
        <v/>
      </c>
      <c r="AM8" s="32" t="str">
        <f>IFERROR(INDEX(Croissance!$E$5:$E$604,MATCH(A8,Croissance!$A$5:$A$604,0)),"")</f>
        <v/>
      </c>
      <c r="AO8" s="33">
        <f t="shared" si="8"/>
        <v>1</v>
      </c>
      <c r="AP8" s="33">
        <f t="shared" si="3"/>
        <v>0</v>
      </c>
      <c r="AQ8" s="33">
        <f>IF(A8="",0,IF(AND(OR('Synthèse classe'!$C$2="Tous",C8='Synthèse classe'!$C$2),OR('Synthèse classe'!$C$3="Toutes",D8='Synthèse classe'!$C$3),OR('Synthèse classe'!$C$4="Toutes",AND('Synthèse classe'!$C$4="Dernière",AP8=1),B8=IFERROR(VALUE('Synthèse classe'!$C$4),0))),1,0))</f>
        <v>0</v>
      </c>
      <c r="AR8" s="34" t="str">
        <f t="shared" si="4"/>
        <v>LYC2AMARSOP|1</v>
      </c>
    </row>
    <row r="9" spans="1:44" x14ac:dyDescent="0.2">
      <c r="A9" s="17" t="str">
        <f t="shared" si="0"/>
        <v>LYC2AMARSOP</v>
      </c>
      <c r="B9" s="18">
        <v>2</v>
      </c>
      <c r="C9" s="19" t="s">
        <v>222</v>
      </c>
      <c r="D9" s="19" t="s">
        <v>223</v>
      </c>
      <c r="E9" s="19" t="s">
        <v>122</v>
      </c>
      <c r="F9" s="19" t="s">
        <v>123</v>
      </c>
      <c r="G9" s="19" t="s">
        <v>62</v>
      </c>
      <c r="H9" s="17" t="str">
        <f t="shared" si="5"/>
        <v>2nde</v>
      </c>
      <c r="I9" s="20">
        <v>46050</v>
      </c>
      <c r="J9" s="18">
        <v>6</v>
      </c>
      <c r="K9" s="19" t="s">
        <v>232</v>
      </c>
      <c r="L9" s="21" t="str">
        <f t="shared" si="6"/>
        <v>⚠ à relativiser</v>
      </c>
      <c r="M9" s="21" t="str">
        <f>IF(OR(J9="",SUMPRODUCT((Barèmes!$A$6:$A$28="Endurance — Luc Léger (palier)")*(Barèmes!$B$6:$B$28=H9)*(Barèmes!$C$6:$C$28=IF(H9="6ème","Mixte",G9)))=0),"",IF(SUMPRODUCT((Barèmes!$A$6:$A$28="Endurance — Luc Léger (palier)")*(Barèmes!$B$6:$B$28=H9)*(Barèmes!$C$6:$C$28=IF(H9="6ème","Mixte",G9))*(Barèmes!$J$6:$J$28="+"))&gt;0,IF(J9&lt;=SUMIFS(Barèmes!$D$6:$D$28,Barèmes!$A$6:$A$28,"Endurance — Luc Léger (palier)",Barèmes!$B$6:$B$28,H9,Barèmes!$C$6:$C$28,IF(H9="6ème","Mixte",G9)),"à besoin",IF(J9&lt;=SUMIFS(Barèmes!$E$6:$E$28,Barèmes!$A$6:$A$28,"Endurance — Luc Léger (palier)",Barèmes!$B$6:$B$28,H9,Barèmes!$C$6:$C$28,IF(H9="6ème","Mixte",G9)),"fragile","satisfaisant")),IF(J9&gt;=SUMIFS(Barèmes!$D$6:$D$28,Barèmes!$A$6:$A$28,"Endurance — Luc Léger (palier)",Barèmes!$B$6:$B$28,H9,Barèmes!$C$6:$C$28,IF(H9="6ème","Mixte",G9)),"à besoin",IF(J9&gt;=SUMIFS(Barèmes!$E$6:$E$28,Barèmes!$A$6:$A$28,"Endurance — Luc Léger (palier)",Barèmes!$B$6:$B$28,H9,Barèmes!$C$6:$C$28,IF(H9="6ème","Mixte",G9)),"fragile","satisfaisant"))))</f>
        <v>satisfaisant</v>
      </c>
      <c r="N9" s="21" t="str">
        <f>IF(OR(J9="",SUMPRODUCT((Barèmes!$A$6:$A$28="Endurance — Luc Léger (palier)")*(Barèmes!$B$6:$B$28=H9)*(Barèmes!$C$6:$C$28=IF(H9="6ème","Mixte",G9)))=0),"",IF(SUMPRODUCT((Barèmes!$A$6:$A$28="Endurance — Luc Léger (palier)")*(Barèmes!$B$6:$B$28=H9)*(Barèmes!$C$6:$C$28=IF(H9="6ème","Mixte",G9))*(Barèmes!$J$6:$J$28="+"))&gt;0,IF(J9&lt;=SUMIFS(Barèmes!$F$6:$F$28,Barèmes!$A$6:$A$28,"Endurance — Luc Léger (palier)",Barèmes!$B$6:$B$28,H9,Barèmes!$C$6:$C$28,IF(H9="6ème","Mixte",G9)),Barèmes!$B$2,IF(J9&lt;=SUMIFS(Barèmes!$G$6:$G$28,Barèmes!$A$6:$A$28,"Endurance — Luc Léger (palier)",Barèmes!$B$6:$B$28,H9,Barèmes!$C$6:$C$28,IF(H9="6ème","Mixte",G9)),Barèmes!$C$2,IF(J9&lt;=SUMIFS(Barèmes!$H$6:$H$28,Barèmes!$A$6:$A$28,"Endurance — Luc Léger (palier)",Barèmes!$B$6:$B$28,H9,Barèmes!$C$6:$C$28,IF(H9="6ème","Mixte",G9)),Barèmes!$D$2,IF(J9&lt;=SUMIFS(Barèmes!$I$6:$I$28,Barèmes!$A$6:$A$28,"Endurance — Luc Léger (palier)",Barèmes!$B$6:$B$28,H9,Barèmes!$C$6:$C$28,IF(H9="6ème","Mixte",G9)),Barèmes!$E$2,Barèmes!$F$2)))),IF(J9&gt;=SUMIFS(Barèmes!$F$6:$F$28,Barèmes!$A$6:$A$28,"Endurance — Luc Léger (palier)",Barèmes!$B$6:$B$28,H9,Barèmes!$C$6:$C$28,IF(H9="6ème","Mixte",G9)),Barèmes!$B$2,IF(J9&gt;=SUMIFS(Barèmes!$G$6:$G$28,Barèmes!$A$6:$A$28,"Endurance — Luc Léger (palier)",Barèmes!$B$6:$B$28,H9,Barèmes!$C$6:$C$28,IF(H9="6ème","Mixte",G9)),Barèmes!$C$2,IF(J9&gt;=SUMIFS(Barèmes!$H$6:$H$28,Barèmes!$A$6:$A$28,"Endurance — Luc Léger (palier)",Barèmes!$B$6:$B$28,H9,Barèmes!$C$6:$C$28,IF(H9="6ème","Mixte",G9)),Barèmes!$D$2,IF(J9&gt;=SUMIFS(Barèmes!$I$6:$I$28,Barèmes!$A$6:$A$28,"Endurance — Luc Léger (palier)",Barèmes!$B$6:$B$28,H9,Barèmes!$C$6:$C$28,IF(H9="6ème","Mixte",G9)),Barèmes!$E$2,Barèmes!$F$2))))))</f>
        <v>satisfaisant</v>
      </c>
      <c r="O9" s="22">
        <v>1.62</v>
      </c>
      <c r="P9" s="23" t="str">
        <f>IF(OR(O9="",SUMPRODUCT((Barèmes!$A$6:$A$28="Force bas du corps — Saut en longueur (m)")*(Barèmes!$B$6:$B$28=H9)*(Barèmes!$C$6:$C$28=IF(H9="6ème","Mixte",G9)))=0),"",IF(SUMPRODUCT((Barèmes!$A$6:$A$28="Force bas du corps — Saut en longueur (m)")*(Barèmes!$B$6:$B$28=H9)*(Barèmes!$C$6:$C$28=IF(H9="6ème","Mixte",G9))*(Barèmes!$J$6:$J$28="+"))&gt;0,IF(O9&lt;=SUMIFS(Barèmes!$D$6:$D$28,Barèmes!$A$6:$A$28,"Force bas du corps — Saut en longueur (m)",Barèmes!$B$6:$B$28,H9,Barèmes!$C$6:$C$28,IF(H9="6ème","Mixte",G9)),"à besoin",IF(O9&lt;=SUMIFS(Barèmes!$E$6:$E$28,Barèmes!$A$6:$A$28,"Force bas du corps — Saut en longueur (m)",Barèmes!$B$6:$B$28,H9,Barèmes!$C$6:$C$28,IF(H9="6ème","Mixte",G9)),"fragile","satisfaisant")),IF(O9&gt;=SUMIFS(Barèmes!$D$6:$D$28,Barèmes!$A$6:$A$28,"Force bas du corps — Saut en longueur (m)",Barèmes!$B$6:$B$28,H9,Barèmes!$C$6:$C$28,IF(H9="6ème","Mixte",G9)),"à besoin",IF(O9&gt;=SUMIFS(Barèmes!$E$6:$E$28,Barèmes!$A$6:$A$28,"Force bas du corps — Saut en longueur (m)",Barèmes!$B$6:$B$28,H9,Barèmes!$C$6:$C$28,IF(H9="6ème","Mixte",G9)),"fragile","satisfaisant"))))</f>
        <v>fragile</v>
      </c>
      <c r="Q9" s="23" t="str">
        <f>IF(OR(O9="",SUMPRODUCT((Barèmes!$A$6:$A$28="Force bas du corps — Saut en longueur (m)")*(Barèmes!$B$6:$B$28=H9)*(Barèmes!$C$6:$C$28=IF(H9="6ème","Mixte",G9)))=0),"",IF(SUMPRODUCT((Barèmes!$A$6:$A$28="Force bas du corps — Saut en longueur (m)")*(Barèmes!$B$6:$B$28=H9)*(Barèmes!$C$6:$C$28=IF(H9="6ème","Mixte",G9))*(Barèmes!$J$6:$J$28="+"))&gt;0,IF(O9&lt;=SUMIFS(Barèmes!$F$6:$F$28,Barèmes!$A$6:$A$28,"Force bas du corps — Saut en longueur (m)",Barèmes!$B$6:$B$28,H9,Barèmes!$C$6:$C$28,IF(H9="6ème","Mixte",G9)),Barèmes!$B$2,IF(O9&lt;=SUMIFS(Barèmes!$G$6:$G$28,Barèmes!$A$6:$A$28,"Force bas du corps — Saut en longueur (m)",Barèmes!$B$6:$B$28,H9,Barèmes!$C$6:$C$28,IF(H9="6ème","Mixte",G9)),Barèmes!$C$2,IF(O9&lt;=SUMIFS(Barèmes!$H$6:$H$28,Barèmes!$A$6:$A$28,"Force bas du corps — Saut en longueur (m)",Barèmes!$B$6:$B$28,H9,Barèmes!$C$6:$C$28,IF(H9="6ème","Mixte",G9)),Barèmes!$D$2,IF(O9&lt;=SUMIFS(Barèmes!$I$6:$I$28,Barèmes!$A$6:$A$28,"Force bas du corps — Saut en longueur (m)",Barèmes!$B$6:$B$28,H9,Barèmes!$C$6:$C$28,IF(H9="6ème","Mixte",G9)),Barèmes!$E$2,Barèmes!$F$2)))),IF(O9&gt;=SUMIFS(Barèmes!$F$6:$F$28,Barèmes!$A$6:$A$28,"Force bas du corps — Saut en longueur (m)",Barèmes!$B$6:$B$28,H9,Barèmes!$C$6:$C$28,IF(H9="6ème","Mixte",G9)),Barèmes!$B$2,IF(O9&gt;=SUMIFS(Barèmes!$G$6:$G$28,Barèmes!$A$6:$A$28,"Force bas du corps — Saut en longueur (m)",Barèmes!$B$6:$B$28,H9,Barèmes!$C$6:$C$28,IF(H9="6ème","Mixte",G9)),Barèmes!$C$2,IF(O9&gt;=SUMIFS(Barèmes!$H$6:$H$28,Barèmes!$A$6:$A$28,"Force bas du corps — Saut en longueur (m)",Barèmes!$B$6:$B$28,H9,Barèmes!$C$6:$C$28,IF(H9="6ème","Mixte",G9)),Barèmes!$D$2,IF(O9&gt;=SUMIFS(Barèmes!$I$6:$I$28,Barèmes!$A$6:$A$28,"Force bas du corps — Saut en longueur (m)",Barèmes!$B$6:$B$28,H9,Barèmes!$C$6:$C$28,IF(H9="6ème","Mixte",G9)),Barèmes!$E$2,Barèmes!$F$2))))))</f>
        <v>fragile</v>
      </c>
      <c r="R9" s="22">
        <v>5.3</v>
      </c>
      <c r="S9" s="24" t="str">
        <f>IF(OR(R9="",SUMPRODUCT((Barèmes!$A$6:$A$28="Vitesse — 30 m (s)")*(Barèmes!$B$6:$B$28=H9)*(Barèmes!$C$6:$C$28=IF(H9="6ème","Mixte",G9)))=0),"",IF(SUMPRODUCT((Barèmes!$A$6:$A$28="Vitesse — 30 m (s)")*(Barèmes!$B$6:$B$28=H9)*(Barèmes!$C$6:$C$28=IF(H9="6ème","Mixte",G9))*(Barèmes!$J$6:$J$28="+"))&gt;0,IF(R9&lt;=SUMIFS(Barèmes!$D$6:$D$28,Barèmes!$A$6:$A$28,"Vitesse — 30 m (s)",Barèmes!$B$6:$B$28,H9,Barèmes!$C$6:$C$28,IF(H9="6ème","Mixte",G9)),"à besoin",IF(R9&lt;=SUMIFS(Barèmes!$E$6:$E$28,Barèmes!$A$6:$A$28,"Vitesse — 30 m (s)",Barèmes!$B$6:$B$28,H9,Barèmes!$C$6:$C$28,IF(H9="6ème","Mixte",G9)),"fragile","satisfaisant")),IF(R9&gt;=SUMIFS(Barèmes!$D$6:$D$28,Barèmes!$A$6:$A$28,"Vitesse — 30 m (s)",Barèmes!$B$6:$B$28,H9,Barèmes!$C$6:$C$28,IF(H9="6ème","Mixte",G9)),"à besoin",IF(R9&gt;=SUMIFS(Barèmes!$E$6:$E$28,Barèmes!$A$6:$A$28,"Vitesse — 30 m (s)",Barèmes!$B$6:$B$28,H9,Barèmes!$C$6:$C$28,IF(H9="6ème","Mixte",G9)),"fragile","satisfaisant"))))</f>
        <v>fragile</v>
      </c>
      <c r="T9" s="24" t="str">
        <f>IF(OR(R9="",SUMPRODUCT((Barèmes!$A$6:$A$28="Vitesse — 30 m (s)")*(Barèmes!$B$6:$B$28=H9)*(Barèmes!$C$6:$C$28=IF(H9="6ème","Mixte",G9)))=0),"",IF(SUMPRODUCT((Barèmes!$A$6:$A$28="Vitesse — 30 m (s)")*(Barèmes!$B$6:$B$28=H9)*(Barèmes!$C$6:$C$28=IF(H9="6ème","Mixte",G9))*(Barèmes!$J$6:$J$28="+"))&gt;0,IF(R9&lt;=SUMIFS(Barèmes!$F$6:$F$28,Barèmes!$A$6:$A$28,"Vitesse — 30 m (s)",Barèmes!$B$6:$B$28,H9,Barèmes!$C$6:$C$28,IF(H9="6ème","Mixte",G9)),Barèmes!$B$2,IF(R9&lt;=SUMIFS(Barèmes!$G$6:$G$28,Barèmes!$A$6:$A$28,"Vitesse — 30 m (s)",Barèmes!$B$6:$B$28,H9,Barèmes!$C$6:$C$28,IF(H9="6ème","Mixte",G9)),Barèmes!$C$2,IF(R9&lt;=SUMIFS(Barèmes!$H$6:$H$28,Barèmes!$A$6:$A$28,"Vitesse — 30 m (s)",Barèmes!$B$6:$B$28,H9,Barèmes!$C$6:$C$28,IF(H9="6ème","Mixte",G9)),Barèmes!$D$2,IF(R9&lt;=SUMIFS(Barèmes!$I$6:$I$28,Barèmes!$A$6:$A$28,"Vitesse — 30 m (s)",Barèmes!$B$6:$B$28,H9,Barèmes!$C$6:$C$28,IF(H9="6ème","Mixte",G9)),Barèmes!$E$2,Barèmes!$F$2)))),IF(R9&gt;=SUMIFS(Barèmes!$F$6:$F$28,Barèmes!$A$6:$A$28,"Vitesse — 30 m (s)",Barèmes!$B$6:$B$28,H9,Barèmes!$C$6:$C$28,IF(H9="6ème","Mixte",G9)),Barèmes!$B$2,IF(R9&gt;=SUMIFS(Barèmes!$G$6:$G$28,Barèmes!$A$6:$A$28,"Vitesse — 30 m (s)",Barèmes!$B$6:$B$28,H9,Barèmes!$C$6:$C$28,IF(H9="6ème","Mixte",G9)),Barèmes!$C$2,IF(R9&gt;=SUMIFS(Barèmes!$H$6:$H$28,Barèmes!$A$6:$A$28,"Vitesse — 30 m (s)",Barèmes!$B$6:$B$28,H9,Barèmes!$C$6:$C$28,IF(H9="6ème","Mixte",G9)),Barèmes!$D$2,IF(R9&gt;=SUMIFS(Barèmes!$I$6:$I$28,Barèmes!$A$6:$A$28,"Vitesse — 30 m (s)",Barèmes!$B$6:$B$28,H9,Barèmes!$C$6:$C$28,IF(H9="6ème","Mixte",G9)),Barèmes!$E$2,Barèmes!$F$2))))))</f>
        <v>fragile</v>
      </c>
      <c r="U9" s="22">
        <v>8.35</v>
      </c>
      <c r="V9" s="25" t="str">
        <f>IF(OR(U9="",SUMPRODUCT((Barèmes!$A$6:$A$28="Vitesse — 50 m (s)")*(Barèmes!$B$6:$B$28=H9)*(Barèmes!$C$6:$C$28=IF(H9="6ème","Mixte",G9)))=0),"",IF(SUMPRODUCT((Barèmes!$A$6:$A$28="Vitesse — 50 m (s)")*(Barèmes!$B$6:$B$28=H9)*(Barèmes!$C$6:$C$28=IF(H9="6ème","Mixte",G9))*(Barèmes!$J$6:$J$28="+"))&gt;0,IF(U9&lt;=SUMIFS(Barèmes!$D$6:$D$28,Barèmes!$A$6:$A$28,"Vitesse — 50 m (s)",Barèmes!$B$6:$B$28,H9,Barèmes!$C$6:$C$28,IF(H9="6ème","Mixte",G9)),"à besoin",IF(U9&lt;=SUMIFS(Barèmes!$E$6:$E$28,Barèmes!$A$6:$A$28,"Vitesse — 50 m (s)",Barèmes!$B$6:$B$28,H9,Barèmes!$C$6:$C$28,IF(H9="6ème","Mixte",G9)),"fragile","satisfaisant")),IF(U9&gt;=SUMIFS(Barèmes!$D$6:$D$28,Barèmes!$A$6:$A$28,"Vitesse — 50 m (s)",Barèmes!$B$6:$B$28,H9,Barèmes!$C$6:$C$28,IF(H9="6ème","Mixte",G9)),"à besoin",IF(U9&gt;=SUMIFS(Barèmes!$E$6:$E$28,Barèmes!$A$6:$A$28,"Vitesse — 50 m (s)",Barèmes!$B$6:$B$28,H9,Barèmes!$C$6:$C$28,IF(H9="6ème","Mixte",G9)),"fragile","satisfaisant"))))</f>
        <v>satisfaisant</v>
      </c>
      <c r="W9" s="25" t="str">
        <f>IF(OR(U9="",SUMPRODUCT((Barèmes!$A$6:$A$28="Vitesse — 50 m (s)")*(Barèmes!$B$6:$B$28=H9)*(Barèmes!$C$6:$C$28=IF(H9="6ème","Mixte",G9)))=0),"",IF(SUMPRODUCT((Barèmes!$A$6:$A$28="Vitesse — 50 m (s)")*(Barèmes!$B$6:$B$28=H9)*(Barèmes!$C$6:$C$28=IF(H9="6ème","Mixte",G9))*(Barèmes!$J$6:$J$28="+"))&gt;0,IF(U9&lt;=SUMIFS(Barèmes!$F$6:$F$28,Barèmes!$A$6:$A$28,"Vitesse — 50 m (s)",Barèmes!$B$6:$B$28,H9,Barèmes!$C$6:$C$28,IF(H9="6ème","Mixte",G9)),Barèmes!$B$2,IF(U9&lt;=SUMIFS(Barèmes!$G$6:$G$28,Barèmes!$A$6:$A$28,"Vitesse — 50 m (s)",Barèmes!$B$6:$B$28,H9,Barèmes!$C$6:$C$28,IF(H9="6ème","Mixte",G9)),Barèmes!$C$2,IF(U9&lt;=SUMIFS(Barèmes!$H$6:$H$28,Barèmes!$A$6:$A$28,"Vitesse — 50 m (s)",Barèmes!$B$6:$B$28,H9,Barèmes!$C$6:$C$28,IF(H9="6ème","Mixte",G9)),Barèmes!$D$2,IF(U9&lt;=SUMIFS(Barèmes!$I$6:$I$28,Barèmes!$A$6:$A$28,"Vitesse — 50 m (s)",Barèmes!$B$6:$B$28,H9,Barèmes!$C$6:$C$28,IF(H9="6ème","Mixte",G9)),Barèmes!$E$2,Barèmes!$F$2)))),IF(U9&gt;=SUMIFS(Barèmes!$F$6:$F$28,Barèmes!$A$6:$A$28,"Vitesse — 50 m (s)",Barèmes!$B$6:$B$28,H9,Barèmes!$C$6:$C$28,IF(H9="6ème","Mixte",G9)),Barèmes!$B$2,IF(U9&gt;=SUMIFS(Barèmes!$G$6:$G$28,Barèmes!$A$6:$A$28,"Vitesse — 50 m (s)",Barèmes!$B$6:$B$28,H9,Barèmes!$C$6:$C$28,IF(H9="6ème","Mixte",G9)),Barèmes!$C$2,IF(U9&gt;=SUMIFS(Barèmes!$H$6:$H$28,Barèmes!$A$6:$A$28,"Vitesse — 50 m (s)",Barèmes!$B$6:$B$28,H9,Barèmes!$C$6:$C$28,IF(H9="6ème","Mixte",G9)),Barèmes!$D$2,IF(U9&gt;=SUMIFS(Barèmes!$I$6:$I$28,Barèmes!$A$6:$A$28,"Vitesse — 50 m (s)",Barèmes!$B$6:$B$28,H9,Barèmes!$C$6:$C$28,IF(H9="6ème","Mixte",G9)),Barèmes!$E$2,Barèmes!$F$2))))))</f>
        <v>très satisfaisant</v>
      </c>
      <c r="X9" s="18">
        <v>4</v>
      </c>
      <c r="Y9" s="26" t="str" cm="1">
        <f t="array" ref="Y9">IF(OR(X9="",SUMPRODUCT((Barèmes!$A$6:$A$28="Souplesse (score 1-5)")*(Barèmes!$B$6:$B$28=H9)*(Barèmes!$C$6:$C$28=IF(H9="6ème","Mixte",G9)))=0),"",IF(SUMPRODUCT((Barèmes!$A$6:$A$28="Souplesse (score 1-5)")*(Barèmes!$B$6:$B$28=H9)*(Barèmes!$C$6:$C$28=IF(H9="6ème","Mixte",G9))*(Barèmes!$J$6:$J$28="+"))&gt;0,IF(X9&lt;=SUMIFS(Barèmes!$D$6:$D$28,Barèmes!$A$6:$A$28,"Souplesse (score 1-5)",Barèmes!$B$6:$B$28,H9,Barèmes!$C$6:$C$28,IF(H9="6ème","Mixte",G9)),"à besoin",IF(X9&lt;=SUMIFS(Barèmes!$E$6:$E$28,Barèmes!$A$6:$A$28,"Souplesse (score 1-5)",Barèmes!$B$6:$B$28,H9,Barèmes!$C$6:$C$28,IF(H9="6ème","Mixte",G9)),"fragile","satisfaisant")),IF(X9&gt;=SUMIFS(Barèmes!$D$6:$D$28,Barèmes!$A$6:$A$28,"Souplesse (score 1-5)",Barèmes!$B$6:$B$28,H9,Barèmes!$C$6:$C$28,IF(H9="6ème","Mixte",G9)),"à besoin",IF(X9&gt;=SUMIFS(Barèmes!$E$6:$E$28,Barèmes!$A$6:$A$28,"Souplesse (score 1-5)",Barèmes!$B$6:$B$28,H9,Barèmes!$C$6:$C$28,IF(H9="6ème","Mixte",G9)),"fragile","satisfaisant"))))</f>
        <v>fragile</v>
      </c>
      <c r="Z9" s="26" t="str" cm="1">
        <f t="array" ref="Z9">IF(OR(X9="",SUMPRODUCT((Barèmes!$A$6:$A$28="Souplesse (score 1-5)")*(Barèmes!$B$6:$B$28=H9)*(Barèmes!$C$6:$C$28=IF(H9="6ème","Mixte",G9)))=0),"",IF(SUMPRODUCT((Barèmes!$A$6:$A$28="Souplesse (score 1-5)")*(Barèmes!$B$6:$B$28=H9)*(Barèmes!$C$6:$C$28=IF(H9="6ème","Mixte",G9))*(Barèmes!$J$6:$J$28="+"))&gt;0,IF(X9&lt;=SUMIFS(Barèmes!$F$6:$F$28,Barèmes!$A$6:$A$28,"Souplesse (score 1-5)",Barèmes!$B$6:$B$28,H9,Barèmes!$C$6:$C$28,IF(H9="6ème","Mixte",G9)),Barèmes!$B$2,IF(X9&lt;=SUMIFS(Barèmes!$G$6:$G$28,Barèmes!$A$6:$A$28,"Souplesse (score 1-5)",Barèmes!$B$6:$B$28,H9,Barèmes!$C$6:$C$28,IF(H9="6ème","Mixte",G9)),Barèmes!$C$2,IF(X9&lt;=SUMIFS(Barèmes!$H$6:$H$28,Barèmes!$A$6:$A$28,"Souplesse (score 1-5)",Barèmes!$B$6:$B$28,H9,Barèmes!$C$6:$C$28,IF(H9="6ème","Mixte",G9)),Barèmes!$D$2,IF(X9&lt;=SUMIFS(Barèmes!$I$6:$I$28,Barèmes!$A$6:$A$28,"Souplesse (score 1-5)",Barèmes!$B$6:$B$28,H9,Barèmes!$C$6:$C$28,IF(H9="6ème","Mixte",G9)),Barèmes!$E$2,Barèmes!$F$2)))),IF(X9&gt;=SUMIFS(Barèmes!$F$6:$F$28,Barèmes!$A$6:$A$28,"Souplesse (score 1-5)",Barèmes!$B$6:$B$28,H9,Barèmes!$C$6:$C$28,IF(H9="6ème","Mixte",G9)),Barèmes!$B$2,IF(X9&gt;=SUMIFS(Barèmes!$G$6:$G$28,Barèmes!$A$6:$A$28,"Souplesse (score 1-5)",Barèmes!$B$6:$B$28,H9,Barèmes!$C$6:$C$28,IF(H9="6ème","Mixte",G9)),Barèmes!$C$2,IF(X9&gt;=SUMIFS(Barèmes!$H$6:$H$28,Barèmes!$A$6:$A$28,"Souplesse (score 1-5)",Barèmes!$B$6:$B$28,H9,Barèmes!$C$6:$C$28,IF(H9="6ème","Mixte",G9)),Barèmes!$D$2,IF(X9&gt;=SUMIFS(Barèmes!$I$6:$I$28,Barèmes!$A$6:$A$28,"Souplesse (score 1-5)",Barèmes!$B$6:$B$28,H9,Barèmes!$C$6:$C$28,IF(H9="6ème","Mixte",G9)),Barèmes!$E$2,Barèmes!$F$2))))))</f>
        <v>fragile</v>
      </c>
      <c r="AA9" s="22">
        <v>7.1</v>
      </c>
      <c r="AB9" s="27" t="str">
        <f>IF(OR(AA9="",SUMPRODUCT((Barèmes!$A$6:$A$28="Agilité — T-test 974 (s)")*(Barèmes!$B$6:$B$28=H9)*(Barèmes!$C$6:$C$28=IF(H9="6ème","Mixte",G9)))=0),"",IF(SUMPRODUCT((Barèmes!$A$6:$A$28="Agilité — T-test 974 (s)")*(Barèmes!$B$6:$B$28=H9)*(Barèmes!$C$6:$C$28=IF(H9="6ème","Mixte",G9))*(Barèmes!$J$6:$J$28="+"))&gt;0,IF(AA9&lt;=SUMIFS(Barèmes!$D$6:$D$28,Barèmes!$A$6:$A$28,"Agilité — T-test 974 (s)",Barèmes!$B$6:$B$28,H9,Barèmes!$C$6:$C$28,IF(H9="6ème","Mixte",G9)),"à besoin",IF(AA9&lt;=SUMIFS(Barèmes!$E$6:$E$28,Barèmes!$A$6:$A$28,"Agilité — T-test 974 (s)",Barèmes!$B$6:$B$28,H9,Barèmes!$C$6:$C$28,IF(H9="6ème","Mixte",G9)),"fragile","satisfaisant")),IF(AA9&gt;=SUMIFS(Barèmes!$D$6:$D$28,Barèmes!$A$6:$A$28,"Agilité — T-test 974 (s)",Barèmes!$B$6:$B$28,H9,Barèmes!$C$6:$C$28,IF(H9="6ème","Mixte",G9)),"à besoin",IF(AA9&gt;=SUMIFS(Barèmes!$E$6:$E$28,Barèmes!$A$6:$A$28,"Agilité — T-test 974 (s)",Barèmes!$B$6:$B$28,H9,Barèmes!$C$6:$C$28,IF(H9="6ème","Mixte",G9)),"fragile","satisfaisant"))))</f>
        <v>fragile</v>
      </c>
      <c r="AC9" s="27" t="str">
        <f>IF(OR(AA9="",SUMPRODUCT((Barèmes!$A$6:$A$28="Agilité — T-test 974 (s)")*(Barèmes!$B$6:$B$28=H9)*(Barèmes!$C$6:$C$28=IF(H9="6ème","Mixte",G9)))=0),"",IF(SUMPRODUCT((Barèmes!$A$6:$A$28="Agilité — T-test 974 (s)")*(Barèmes!$B$6:$B$28=H9)*(Barèmes!$C$6:$C$28=IF(H9="6ème","Mixte",G9))*(Barèmes!$J$6:$J$28="+"))&gt;0,IF(AA9&lt;=SUMIFS(Barèmes!$F$6:$F$28,Barèmes!$A$6:$A$28,"Agilité — T-test 974 (s)",Barèmes!$B$6:$B$28,H9,Barèmes!$C$6:$C$28,IF(H9="6ème","Mixte",G9)),Barèmes!$B$2,IF(AA9&lt;=SUMIFS(Barèmes!$G$6:$G$28,Barèmes!$A$6:$A$28,"Agilité — T-test 974 (s)",Barèmes!$B$6:$B$28,H9,Barèmes!$C$6:$C$28,IF(H9="6ème","Mixte",G9)),Barèmes!$C$2,IF(AA9&lt;=SUMIFS(Barèmes!$H$6:$H$28,Barèmes!$A$6:$A$28,"Agilité — T-test 974 (s)",Barèmes!$B$6:$B$28,H9,Barèmes!$C$6:$C$28,IF(H9="6ème","Mixte",G9)),Barèmes!$D$2,IF(AA9&lt;=SUMIFS(Barèmes!$I$6:$I$28,Barèmes!$A$6:$A$28,"Agilité — T-test 974 (s)",Barèmes!$B$6:$B$28,H9,Barèmes!$C$6:$C$28,IF(H9="6ème","Mixte",G9)),Barèmes!$E$2,Barèmes!$F$2)))),IF(AA9&gt;=SUMIFS(Barèmes!$F$6:$F$28,Barèmes!$A$6:$A$28,"Agilité — T-test 974 (s)",Barèmes!$B$6:$B$28,H9,Barèmes!$C$6:$C$28,IF(H9="6ème","Mixte",G9)),Barèmes!$B$2,IF(AA9&gt;=SUMIFS(Barèmes!$G$6:$G$28,Barèmes!$A$6:$A$28,"Agilité — T-test 974 (s)",Barèmes!$B$6:$B$28,H9,Barèmes!$C$6:$C$28,IF(H9="6ème","Mixte",G9)),Barèmes!$C$2,IF(AA9&gt;=SUMIFS(Barèmes!$H$6:$H$28,Barèmes!$A$6:$A$28,"Agilité — T-test 974 (s)",Barèmes!$B$6:$B$28,H9,Barèmes!$C$6:$C$28,IF(H9="6ème","Mixte",G9)),Barèmes!$D$2,IF(AA9&gt;=SUMIFS(Barèmes!$I$6:$I$28,Barèmes!$A$6:$A$28,"Agilité — T-test 974 (s)",Barèmes!$B$6:$B$28,H9,Barèmes!$C$6:$C$28,IF(H9="6ème","Mixte",G9)),Barèmes!$E$2,Barèmes!$F$2))))))</f>
        <v>fragile</v>
      </c>
      <c r="AD9" s="28">
        <f t="shared" si="1"/>
        <v>1.7999999999999998</v>
      </c>
      <c r="AE9" s="29">
        <f t="shared" si="2"/>
        <v>133.96226415094338</v>
      </c>
      <c r="AF9" s="30" t="str">
        <f>IF(OR(AD9="",SUMPRODUCT((Barèmes!$A$6:$A$28="Surcoût d'agilité (s) — technique")*(Barèmes!$B$6:$B$28=H9)*(Barèmes!$C$6:$C$28=IF(H9="6ème","Mixte",G9)))=0),"",IF(SUMPRODUCT((Barèmes!$A$6:$A$28="Surcoût d'agilité (s) — technique")*(Barèmes!$B$6:$B$28=H9)*(Barèmes!$C$6:$C$28=IF(H9="6ème","Mixte",G9))*(Barèmes!$J$6:$J$28="+"))&gt;0,IF(AD9&lt;=SUMIFS(Barèmes!$D$6:$D$28,Barèmes!$A$6:$A$28,"Surcoût d'agilité (s) — technique",Barèmes!$B$6:$B$28,H9,Barèmes!$C$6:$C$28,IF(H9="6ème","Mixte",G9)),"à besoin",IF(AD9&lt;=SUMIFS(Barèmes!$E$6:$E$28,Barèmes!$A$6:$A$28,"Surcoût d'agilité (s) — technique",Barèmes!$B$6:$B$28,H9,Barèmes!$C$6:$C$28,IF(H9="6ème","Mixte",G9)),"fragile","satisfaisant")),IF(AD9&gt;=SUMIFS(Barèmes!$D$6:$D$28,Barèmes!$A$6:$A$28,"Surcoût d'agilité (s) — technique",Barèmes!$B$6:$B$28,H9,Barèmes!$C$6:$C$28,IF(H9="6ème","Mixte",G9)),"à besoin",IF(AD9&gt;=SUMIFS(Barèmes!$E$6:$E$28,Barèmes!$A$6:$A$28,"Surcoût d'agilité (s) — technique",Barèmes!$B$6:$B$28,H9,Barèmes!$C$6:$C$28,IF(H9="6ème","Mixte",G9)),"fragile","satisfaisant"))))</f>
        <v>satisfaisant</v>
      </c>
      <c r="AG9" s="30" t="str">
        <f>IF(OR(AD9="",SUMPRODUCT((Barèmes!$A$6:$A$28="Surcoût d'agilité (s) — technique")*(Barèmes!$B$6:$B$28=H9)*(Barèmes!$C$6:$C$28=IF(H9="6ème","Mixte",G9)))=0),"",IF(SUMPRODUCT((Barèmes!$A$6:$A$28="Surcoût d'agilité (s) — technique")*(Barèmes!$B$6:$B$28=H9)*(Barèmes!$C$6:$C$28=IF(H9="6ème","Mixte",G9))*(Barèmes!$J$6:$J$28="+"))&gt;0,IF(AD9&lt;=SUMIFS(Barèmes!$F$6:$F$28,Barèmes!$A$6:$A$28,"Surcoût d'agilité (s) — technique",Barèmes!$B$6:$B$28,H9,Barèmes!$C$6:$C$28,IF(H9="6ème","Mixte",G9)),Barèmes!$B$2,IF(AD9&lt;=SUMIFS(Barèmes!$G$6:$G$28,Barèmes!$A$6:$A$28,"Surcoût d'agilité (s) — technique",Barèmes!$B$6:$B$28,H9,Barèmes!$C$6:$C$28,IF(H9="6ème","Mixte",G9)),Barèmes!$C$2,IF(AD9&lt;=SUMIFS(Barèmes!$H$6:$H$28,Barèmes!$A$6:$A$28,"Surcoût d'agilité (s) — technique",Barèmes!$B$6:$B$28,H9,Barèmes!$C$6:$C$28,IF(H9="6ème","Mixte",G9)),Barèmes!$D$2,IF(AD9&lt;=SUMIFS(Barèmes!$I$6:$I$28,Barèmes!$A$6:$A$28,"Surcoût d'agilité (s) — technique",Barèmes!$B$6:$B$28,H9,Barèmes!$C$6:$C$28,IF(H9="6ème","Mixte",G9)),Barèmes!$E$2,Barèmes!$F$2)))),IF(AD9&gt;=SUMIFS(Barèmes!$F$6:$F$28,Barèmes!$A$6:$A$28,"Surcoût d'agilité (s) — technique",Barèmes!$B$6:$B$28,H9,Barèmes!$C$6:$C$28,IF(H9="6ème","Mixte",G9)),Barèmes!$B$2,IF(AD9&gt;=SUMIFS(Barèmes!$G$6:$G$28,Barèmes!$A$6:$A$28,"Surcoût d'agilité (s) — technique",Barèmes!$B$6:$B$28,H9,Barèmes!$C$6:$C$28,IF(H9="6ème","Mixte",G9)),Barèmes!$C$2,IF(AD9&gt;=SUMIFS(Barèmes!$H$6:$H$28,Barèmes!$A$6:$A$28,"Surcoût d'agilité (s) — technique",Barèmes!$B$6:$B$28,H9,Barèmes!$C$6:$C$28,IF(H9="6ème","Mixte",G9)),Barèmes!$D$2,IF(AD9&gt;=SUMIFS(Barèmes!$I$6:$I$28,Barèmes!$A$6:$A$28,"Surcoût d'agilité (s) — technique",Barèmes!$B$6:$B$28,H9,Barèmes!$C$6:$C$28,IF(H9="6ème","Mixte",G9)),Barèmes!$E$2,Barèmes!$F$2))))))</f>
        <v>très satisfaisant</v>
      </c>
      <c r="AH9" s="31">
        <f>IF((IF(N9="",0,1)+IF(Q9="",0,1)+IF(W9="",0,1)+IF(Z9="",0,1)+IF(AC9="",0,1))=0,"",3*IF(N9=Barèmes!$B$2,1,IF(N9=Barèmes!$C$2,2,IF(N9=Barèmes!$D$2,3,IF(N9=Barèmes!$E$2,4,IF(N9=Barèmes!$F$2,5,0)))))+3*IF(Q9=Barèmes!$B$2,1,IF(Q9=Barèmes!$C$2,2,IF(Q9=Barèmes!$D$2,3,IF(Q9=Barèmes!$E$2,4,IF(Q9=Barèmes!$F$2,5,0)))))+2*IF(W9=Barèmes!$B$2,1,IF(W9=Barèmes!$C$2,2,IF(W9=Barèmes!$D$2,3,IF(W9=Barèmes!$E$2,4,IF(W9=Barèmes!$F$2,5,0)))))+1*IF(Z9=Barèmes!$B$2,1,IF(Z9=Barèmes!$C$2,2,IF(Z9=Barèmes!$D$2,3,IF(Z9=Barèmes!$E$2,4,IF(Z9=Barèmes!$F$2,5,0)))))+1*IF(AC9=Barèmes!$B$2,1,IF(AC9=Barèmes!$C$2,2,IF(AC9=Barèmes!$D$2,3,IF(AC9=Barèmes!$E$2,4,IF(AC9=Barèmes!$F$2,5,0))))))</f>
        <v>37</v>
      </c>
      <c r="AI9" s="31">
        <f t="shared" si="7"/>
        <v>14.8</v>
      </c>
      <c r="AJ9" s="32" t="str">
        <f>IFERROR(INDEX(Croissance!$B$5:$B$604,MATCH(A9,Croissance!$A$5:$A$604,0)),"")</f>
        <v/>
      </c>
      <c r="AK9" s="32" t="str">
        <f>IFERROR(INDEX(Croissance!$C$5:$C$604,MATCH(A9,Croissance!$A$5:$A$604,0)),"")</f>
        <v/>
      </c>
      <c r="AL9" s="32" t="str">
        <f>IFERROR(INDEX(Croissance!$D$5:$D$604,MATCH(A9,Croissance!$A$5:$A$604,0)),"")</f>
        <v/>
      </c>
      <c r="AM9" s="32" t="str">
        <f>IFERROR(INDEX(Croissance!$E$5:$E$604,MATCH(A9,Croissance!$A$5:$A$604,0)),"")</f>
        <v/>
      </c>
      <c r="AO9" s="33">
        <f t="shared" si="8"/>
        <v>0</v>
      </c>
      <c r="AP9" s="33">
        <f t="shared" si="3"/>
        <v>0</v>
      </c>
      <c r="AQ9" s="33">
        <f>IF(A9="",0,IF(AND(OR('Synthèse classe'!$C$2="Tous",C9='Synthèse classe'!$C$2),OR('Synthèse classe'!$C$3="Toutes",D9='Synthèse classe'!$C$3),OR('Synthèse classe'!$C$4="Toutes",AND('Synthèse classe'!$C$4="Dernière",AP9=1),B9=IFERROR(VALUE('Synthèse classe'!$C$4),0))),1,0))</f>
        <v>0</v>
      </c>
      <c r="AR9" s="34" t="str">
        <f t="shared" si="4"/>
        <v>LYC2AMARSOP|2</v>
      </c>
    </row>
    <row r="10" spans="1:44" x14ac:dyDescent="0.2">
      <c r="A10" s="17" t="str">
        <f t="shared" si="0"/>
        <v>LYC2AMARSOP</v>
      </c>
      <c r="B10" s="18">
        <v>3</v>
      </c>
      <c r="C10" s="19" t="s">
        <v>222</v>
      </c>
      <c r="D10" s="19" t="s">
        <v>223</v>
      </c>
      <c r="E10" s="19" t="s">
        <v>122</v>
      </c>
      <c r="F10" s="19" t="s">
        <v>123</v>
      </c>
      <c r="G10" s="19" t="s">
        <v>62</v>
      </c>
      <c r="H10" s="17" t="str">
        <f t="shared" si="5"/>
        <v>2nde</v>
      </c>
      <c r="I10" s="20">
        <v>46162</v>
      </c>
      <c r="J10" s="18">
        <v>7</v>
      </c>
      <c r="K10" s="19" t="s">
        <v>230</v>
      </c>
      <c r="L10" s="21" t="str">
        <f t="shared" si="6"/>
        <v>fiable</v>
      </c>
      <c r="M10" s="21" t="str">
        <f>IF(OR(J10="",SUMPRODUCT((Barèmes!$A$6:$A$28="Endurance — Luc Léger (palier)")*(Barèmes!$B$6:$B$28=H10)*(Barèmes!$C$6:$C$28=IF(H10="6ème","Mixte",G10)))=0),"",IF(SUMPRODUCT((Barèmes!$A$6:$A$28="Endurance — Luc Léger (palier)")*(Barèmes!$B$6:$B$28=H10)*(Barèmes!$C$6:$C$28=IF(H10="6ème","Mixte",G10))*(Barèmes!$J$6:$J$28="+"))&gt;0,IF(J10&lt;=SUMIFS(Barèmes!$D$6:$D$28,Barèmes!$A$6:$A$28,"Endurance — Luc Léger (palier)",Barèmes!$B$6:$B$28,H10,Barèmes!$C$6:$C$28,IF(H10="6ème","Mixte",G10)),"à besoin",IF(J10&lt;=SUMIFS(Barèmes!$E$6:$E$28,Barèmes!$A$6:$A$28,"Endurance — Luc Léger (palier)",Barèmes!$B$6:$B$28,H10,Barèmes!$C$6:$C$28,IF(H10="6ème","Mixte",G10)),"fragile","satisfaisant")),IF(J10&gt;=SUMIFS(Barèmes!$D$6:$D$28,Barèmes!$A$6:$A$28,"Endurance — Luc Léger (palier)",Barèmes!$B$6:$B$28,H10,Barèmes!$C$6:$C$28,IF(H10="6ème","Mixte",G10)),"à besoin",IF(J10&gt;=SUMIFS(Barèmes!$E$6:$E$28,Barèmes!$A$6:$A$28,"Endurance — Luc Léger (palier)",Barèmes!$B$6:$B$28,H10,Barèmes!$C$6:$C$28,IF(H10="6ème","Mixte",G10)),"fragile","satisfaisant"))))</f>
        <v>satisfaisant</v>
      </c>
      <c r="N10" s="21" t="str">
        <f>IF(OR(J10="",SUMPRODUCT((Barèmes!$A$6:$A$28="Endurance — Luc Léger (palier)")*(Barèmes!$B$6:$B$28=H10)*(Barèmes!$C$6:$C$28=IF(H10="6ème","Mixte",G10)))=0),"",IF(SUMPRODUCT((Barèmes!$A$6:$A$28="Endurance — Luc Léger (palier)")*(Barèmes!$B$6:$B$28=H10)*(Barèmes!$C$6:$C$28=IF(H10="6ème","Mixte",G10))*(Barèmes!$J$6:$J$28="+"))&gt;0,IF(J10&lt;=SUMIFS(Barèmes!$F$6:$F$28,Barèmes!$A$6:$A$28,"Endurance — Luc Léger (palier)",Barèmes!$B$6:$B$28,H10,Barèmes!$C$6:$C$28,IF(H10="6ème","Mixte",G10)),Barèmes!$B$2,IF(J10&lt;=SUMIFS(Barèmes!$G$6:$G$28,Barèmes!$A$6:$A$28,"Endurance — Luc Léger (palier)",Barèmes!$B$6:$B$28,H10,Barèmes!$C$6:$C$28,IF(H10="6ème","Mixte",G10)),Barèmes!$C$2,IF(J10&lt;=SUMIFS(Barèmes!$H$6:$H$28,Barèmes!$A$6:$A$28,"Endurance — Luc Léger (palier)",Barèmes!$B$6:$B$28,H10,Barèmes!$C$6:$C$28,IF(H10="6ème","Mixte",G10)),Barèmes!$D$2,IF(J10&lt;=SUMIFS(Barèmes!$I$6:$I$28,Barèmes!$A$6:$A$28,"Endurance — Luc Léger (palier)",Barèmes!$B$6:$B$28,H10,Barèmes!$C$6:$C$28,IF(H10="6ème","Mixte",G10)),Barèmes!$E$2,Barèmes!$F$2)))),IF(J10&gt;=SUMIFS(Barèmes!$F$6:$F$28,Barèmes!$A$6:$A$28,"Endurance — Luc Léger (palier)",Barèmes!$B$6:$B$28,H10,Barèmes!$C$6:$C$28,IF(H10="6ème","Mixte",G10)),Barèmes!$B$2,IF(J10&gt;=SUMIFS(Barèmes!$G$6:$G$28,Barèmes!$A$6:$A$28,"Endurance — Luc Léger (palier)",Barèmes!$B$6:$B$28,H10,Barèmes!$C$6:$C$28,IF(H10="6ème","Mixte",G10)),Barèmes!$C$2,IF(J10&gt;=SUMIFS(Barèmes!$H$6:$H$28,Barèmes!$A$6:$A$28,"Endurance — Luc Léger (palier)",Barèmes!$B$6:$B$28,H10,Barèmes!$C$6:$C$28,IF(H10="6ème","Mixte",G10)),Barèmes!$D$2,IF(J10&gt;=SUMIFS(Barèmes!$I$6:$I$28,Barèmes!$A$6:$A$28,"Endurance — Luc Léger (palier)",Barèmes!$B$6:$B$28,H10,Barèmes!$C$6:$C$28,IF(H10="6ème","Mixte",G10)),Barèmes!$E$2,Barèmes!$F$2))))))</f>
        <v>très satisfaisant</v>
      </c>
      <c r="O10" s="22">
        <v>1.7</v>
      </c>
      <c r="P10" s="23" t="str">
        <f>IF(OR(O10="",SUMPRODUCT((Barèmes!$A$6:$A$28="Force bas du corps — Saut en longueur (m)")*(Barèmes!$B$6:$B$28=H10)*(Barèmes!$C$6:$C$28=IF(H10="6ème","Mixte",G10)))=0),"",IF(SUMPRODUCT((Barèmes!$A$6:$A$28="Force bas du corps — Saut en longueur (m)")*(Barèmes!$B$6:$B$28=H10)*(Barèmes!$C$6:$C$28=IF(H10="6ème","Mixte",G10))*(Barèmes!$J$6:$J$28="+"))&gt;0,IF(O10&lt;=SUMIFS(Barèmes!$D$6:$D$28,Barèmes!$A$6:$A$28,"Force bas du corps — Saut en longueur (m)",Barèmes!$B$6:$B$28,H10,Barèmes!$C$6:$C$28,IF(H10="6ème","Mixte",G10)),"à besoin",IF(O10&lt;=SUMIFS(Barèmes!$E$6:$E$28,Barèmes!$A$6:$A$28,"Force bas du corps — Saut en longueur (m)",Barèmes!$B$6:$B$28,H10,Barèmes!$C$6:$C$28,IF(H10="6ème","Mixte",G10)),"fragile","satisfaisant")),IF(O10&gt;=SUMIFS(Barèmes!$D$6:$D$28,Barèmes!$A$6:$A$28,"Force bas du corps — Saut en longueur (m)",Barèmes!$B$6:$B$28,H10,Barèmes!$C$6:$C$28,IF(H10="6ème","Mixte",G10)),"à besoin",IF(O10&gt;=SUMIFS(Barèmes!$E$6:$E$28,Barèmes!$A$6:$A$28,"Force bas du corps — Saut en longueur (m)",Barèmes!$B$6:$B$28,H10,Barèmes!$C$6:$C$28,IF(H10="6ème","Mixte",G10)),"fragile","satisfaisant"))))</f>
        <v>fragile</v>
      </c>
      <c r="Q10" s="23" t="str">
        <f>IF(OR(O10="",SUMPRODUCT((Barèmes!$A$6:$A$28="Force bas du corps — Saut en longueur (m)")*(Barèmes!$B$6:$B$28=H10)*(Barèmes!$C$6:$C$28=IF(H10="6ème","Mixte",G10)))=0),"",IF(SUMPRODUCT((Barèmes!$A$6:$A$28="Force bas du corps — Saut en longueur (m)")*(Barèmes!$B$6:$B$28=H10)*(Barèmes!$C$6:$C$28=IF(H10="6ème","Mixte",G10))*(Barèmes!$J$6:$J$28="+"))&gt;0,IF(O10&lt;=SUMIFS(Barèmes!$F$6:$F$28,Barèmes!$A$6:$A$28,"Force bas du corps — Saut en longueur (m)",Barèmes!$B$6:$B$28,H10,Barèmes!$C$6:$C$28,IF(H10="6ème","Mixte",G10)),Barèmes!$B$2,IF(O10&lt;=SUMIFS(Barèmes!$G$6:$G$28,Barèmes!$A$6:$A$28,"Force bas du corps — Saut en longueur (m)",Barèmes!$B$6:$B$28,H10,Barèmes!$C$6:$C$28,IF(H10="6ème","Mixte",G10)),Barèmes!$C$2,IF(O10&lt;=SUMIFS(Barèmes!$H$6:$H$28,Barèmes!$A$6:$A$28,"Force bas du corps — Saut en longueur (m)",Barèmes!$B$6:$B$28,H10,Barèmes!$C$6:$C$28,IF(H10="6ème","Mixte",G10)),Barèmes!$D$2,IF(O10&lt;=SUMIFS(Barèmes!$I$6:$I$28,Barèmes!$A$6:$A$28,"Force bas du corps — Saut en longueur (m)",Barèmes!$B$6:$B$28,H10,Barèmes!$C$6:$C$28,IF(H10="6ème","Mixte",G10)),Barèmes!$E$2,Barèmes!$F$2)))),IF(O10&gt;=SUMIFS(Barèmes!$F$6:$F$28,Barèmes!$A$6:$A$28,"Force bas du corps — Saut en longueur (m)",Barèmes!$B$6:$B$28,H10,Barèmes!$C$6:$C$28,IF(H10="6ème","Mixte",G10)),Barèmes!$B$2,IF(O10&gt;=SUMIFS(Barèmes!$G$6:$G$28,Barèmes!$A$6:$A$28,"Force bas du corps — Saut en longueur (m)",Barèmes!$B$6:$B$28,H10,Barèmes!$C$6:$C$28,IF(H10="6ème","Mixte",G10)),Barèmes!$C$2,IF(O10&gt;=SUMIFS(Barèmes!$H$6:$H$28,Barèmes!$A$6:$A$28,"Force bas du corps — Saut en longueur (m)",Barèmes!$B$6:$B$28,H10,Barèmes!$C$6:$C$28,IF(H10="6ème","Mixte",G10)),Barèmes!$D$2,IF(O10&gt;=SUMIFS(Barèmes!$I$6:$I$28,Barèmes!$A$6:$A$28,"Force bas du corps — Saut en longueur (m)",Barèmes!$B$6:$B$28,H10,Barèmes!$C$6:$C$28,IF(H10="6ème","Mixte",G10)),Barèmes!$E$2,Barèmes!$F$2))))))</f>
        <v>fragile</v>
      </c>
      <c r="R10" s="22">
        <v>5.15</v>
      </c>
      <c r="S10" s="24" t="str">
        <f>IF(OR(R10="",SUMPRODUCT((Barèmes!$A$6:$A$28="Vitesse — 30 m (s)")*(Barèmes!$B$6:$B$28=H10)*(Barèmes!$C$6:$C$28=IF(H10="6ème","Mixte",G10)))=0),"",IF(SUMPRODUCT((Barèmes!$A$6:$A$28="Vitesse — 30 m (s)")*(Barèmes!$B$6:$B$28=H10)*(Barèmes!$C$6:$C$28=IF(H10="6ème","Mixte",G10))*(Barèmes!$J$6:$J$28="+"))&gt;0,IF(R10&lt;=SUMIFS(Barèmes!$D$6:$D$28,Barèmes!$A$6:$A$28,"Vitesse — 30 m (s)",Barèmes!$B$6:$B$28,H10,Barèmes!$C$6:$C$28,IF(H10="6ème","Mixte",G10)),"à besoin",IF(R10&lt;=SUMIFS(Barèmes!$E$6:$E$28,Barèmes!$A$6:$A$28,"Vitesse — 30 m (s)",Barèmes!$B$6:$B$28,H10,Barèmes!$C$6:$C$28,IF(H10="6ème","Mixte",G10)),"fragile","satisfaisant")),IF(R10&gt;=SUMIFS(Barèmes!$D$6:$D$28,Barèmes!$A$6:$A$28,"Vitesse — 30 m (s)",Barèmes!$B$6:$B$28,H10,Barèmes!$C$6:$C$28,IF(H10="6ème","Mixte",G10)),"à besoin",IF(R10&gt;=SUMIFS(Barèmes!$E$6:$E$28,Barèmes!$A$6:$A$28,"Vitesse — 30 m (s)",Barèmes!$B$6:$B$28,H10,Barèmes!$C$6:$C$28,IF(H10="6ème","Mixte",G10)),"fragile","satisfaisant"))))</f>
        <v>satisfaisant</v>
      </c>
      <c r="T10" s="24" t="str">
        <f>IF(OR(R10="",SUMPRODUCT((Barèmes!$A$6:$A$28="Vitesse — 30 m (s)")*(Barèmes!$B$6:$B$28=H10)*(Barèmes!$C$6:$C$28=IF(H10="6ème","Mixte",G10)))=0),"",IF(SUMPRODUCT((Barèmes!$A$6:$A$28="Vitesse — 30 m (s)")*(Barèmes!$B$6:$B$28=H10)*(Barèmes!$C$6:$C$28=IF(H10="6ème","Mixte",G10))*(Barèmes!$J$6:$J$28="+"))&gt;0,IF(R10&lt;=SUMIFS(Barèmes!$F$6:$F$28,Barèmes!$A$6:$A$28,"Vitesse — 30 m (s)",Barèmes!$B$6:$B$28,H10,Barèmes!$C$6:$C$28,IF(H10="6ème","Mixte",G10)),Barèmes!$B$2,IF(R10&lt;=SUMIFS(Barèmes!$G$6:$G$28,Barèmes!$A$6:$A$28,"Vitesse — 30 m (s)",Barèmes!$B$6:$B$28,H10,Barèmes!$C$6:$C$28,IF(H10="6ème","Mixte",G10)),Barèmes!$C$2,IF(R10&lt;=SUMIFS(Barèmes!$H$6:$H$28,Barèmes!$A$6:$A$28,"Vitesse — 30 m (s)",Barèmes!$B$6:$B$28,H10,Barèmes!$C$6:$C$28,IF(H10="6ème","Mixte",G10)),Barèmes!$D$2,IF(R10&lt;=SUMIFS(Barèmes!$I$6:$I$28,Barèmes!$A$6:$A$28,"Vitesse — 30 m (s)",Barèmes!$B$6:$B$28,H10,Barèmes!$C$6:$C$28,IF(H10="6ème","Mixte",G10)),Barèmes!$E$2,Barèmes!$F$2)))),IF(R10&gt;=SUMIFS(Barèmes!$F$6:$F$28,Barèmes!$A$6:$A$28,"Vitesse — 30 m (s)",Barèmes!$B$6:$B$28,H10,Barèmes!$C$6:$C$28,IF(H10="6ème","Mixte",G10)),Barèmes!$B$2,IF(R10&gt;=SUMIFS(Barèmes!$G$6:$G$28,Barèmes!$A$6:$A$28,"Vitesse — 30 m (s)",Barèmes!$B$6:$B$28,H10,Barèmes!$C$6:$C$28,IF(H10="6ème","Mixte",G10)),Barèmes!$C$2,IF(R10&gt;=SUMIFS(Barèmes!$H$6:$H$28,Barèmes!$A$6:$A$28,"Vitesse — 30 m (s)",Barèmes!$B$6:$B$28,H10,Barèmes!$C$6:$C$28,IF(H10="6ème","Mixte",G10)),Barèmes!$D$2,IF(R10&gt;=SUMIFS(Barèmes!$I$6:$I$28,Barèmes!$A$6:$A$28,"Vitesse — 30 m (s)",Barèmes!$B$6:$B$28,H10,Barèmes!$C$6:$C$28,IF(H10="6ème","Mixte",G10)),Barèmes!$E$2,Barèmes!$F$2))))))</f>
        <v>satisfaisant</v>
      </c>
      <c r="U10" s="22">
        <v>8.1</v>
      </c>
      <c r="V10" s="25" t="str">
        <f>IF(OR(U10="",SUMPRODUCT((Barèmes!$A$6:$A$28="Vitesse — 50 m (s)")*(Barèmes!$B$6:$B$28=H10)*(Barèmes!$C$6:$C$28=IF(H10="6ème","Mixte",G10)))=0),"",IF(SUMPRODUCT((Barèmes!$A$6:$A$28="Vitesse — 50 m (s)")*(Barèmes!$B$6:$B$28=H10)*(Barèmes!$C$6:$C$28=IF(H10="6ème","Mixte",G10))*(Barèmes!$J$6:$J$28="+"))&gt;0,IF(U10&lt;=SUMIFS(Barèmes!$D$6:$D$28,Barèmes!$A$6:$A$28,"Vitesse — 50 m (s)",Barèmes!$B$6:$B$28,H10,Barèmes!$C$6:$C$28,IF(H10="6ème","Mixte",G10)),"à besoin",IF(U10&lt;=SUMIFS(Barèmes!$E$6:$E$28,Barèmes!$A$6:$A$28,"Vitesse — 50 m (s)",Barèmes!$B$6:$B$28,H10,Barèmes!$C$6:$C$28,IF(H10="6ème","Mixte",G10)),"fragile","satisfaisant")),IF(U10&gt;=SUMIFS(Barèmes!$D$6:$D$28,Barèmes!$A$6:$A$28,"Vitesse — 50 m (s)",Barèmes!$B$6:$B$28,H10,Barèmes!$C$6:$C$28,IF(H10="6ème","Mixte",G10)),"à besoin",IF(U10&gt;=SUMIFS(Barèmes!$E$6:$E$28,Barèmes!$A$6:$A$28,"Vitesse — 50 m (s)",Barèmes!$B$6:$B$28,H10,Barèmes!$C$6:$C$28,IF(H10="6ème","Mixte",G10)),"fragile","satisfaisant"))))</f>
        <v>satisfaisant</v>
      </c>
      <c r="W10" s="25" t="str">
        <f>IF(OR(U10="",SUMPRODUCT((Barèmes!$A$6:$A$28="Vitesse — 50 m (s)")*(Barèmes!$B$6:$B$28=H10)*(Barèmes!$C$6:$C$28=IF(H10="6ème","Mixte",G10)))=0),"",IF(SUMPRODUCT((Barèmes!$A$6:$A$28="Vitesse — 50 m (s)")*(Barèmes!$B$6:$B$28=H10)*(Barèmes!$C$6:$C$28=IF(H10="6ème","Mixte",G10))*(Barèmes!$J$6:$J$28="+"))&gt;0,IF(U10&lt;=SUMIFS(Barèmes!$F$6:$F$28,Barèmes!$A$6:$A$28,"Vitesse — 50 m (s)",Barèmes!$B$6:$B$28,H10,Barèmes!$C$6:$C$28,IF(H10="6ème","Mixte",G10)),Barèmes!$B$2,IF(U10&lt;=SUMIFS(Barèmes!$G$6:$G$28,Barèmes!$A$6:$A$28,"Vitesse — 50 m (s)",Barèmes!$B$6:$B$28,H10,Barèmes!$C$6:$C$28,IF(H10="6ème","Mixte",G10)),Barèmes!$C$2,IF(U10&lt;=SUMIFS(Barèmes!$H$6:$H$28,Barèmes!$A$6:$A$28,"Vitesse — 50 m (s)",Barèmes!$B$6:$B$28,H10,Barèmes!$C$6:$C$28,IF(H10="6ème","Mixte",G10)),Barèmes!$D$2,IF(U10&lt;=SUMIFS(Barèmes!$I$6:$I$28,Barèmes!$A$6:$A$28,"Vitesse — 50 m (s)",Barèmes!$B$6:$B$28,H10,Barèmes!$C$6:$C$28,IF(H10="6ème","Mixte",G10)),Barèmes!$E$2,Barèmes!$F$2)))),IF(U10&gt;=SUMIFS(Barèmes!$F$6:$F$28,Barèmes!$A$6:$A$28,"Vitesse — 50 m (s)",Barèmes!$B$6:$B$28,H10,Barèmes!$C$6:$C$28,IF(H10="6ème","Mixte",G10)),Barèmes!$B$2,IF(U10&gt;=SUMIFS(Barèmes!$G$6:$G$28,Barèmes!$A$6:$A$28,"Vitesse — 50 m (s)",Barèmes!$B$6:$B$28,H10,Barèmes!$C$6:$C$28,IF(H10="6ème","Mixte",G10)),Barèmes!$C$2,IF(U10&gt;=SUMIFS(Barèmes!$H$6:$H$28,Barèmes!$A$6:$A$28,"Vitesse — 50 m (s)",Barèmes!$B$6:$B$28,H10,Barèmes!$C$6:$C$28,IF(H10="6ème","Mixte",G10)),Barèmes!$D$2,IF(U10&gt;=SUMIFS(Barèmes!$I$6:$I$28,Barèmes!$A$6:$A$28,"Vitesse — 50 m (s)",Barèmes!$B$6:$B$28,H10,Barèmes!$C$6:$C$28,IF(H10="6ème","Mixte",G10)),Barèmes!$E$2,Barèmes!$F$2))))))</f>
        <v>très satisfaisant</v>
      </c>
      <c r="X10" s="18">
        <v>5</v>
      </c>
      <c r="Y10" s="26" t="str" cm="1">
        <f t="array" ref="Y10">IF(OR(X10="",SUMPRODUCT((Barèmes!$A$6:$A$28="Souplesse (score 1-5)")*(Barèmes!$B$6:$B$28=H10)*(Barèmes!$C$6:$C$28=IF(H10="6ème","Mixte",G10)))=0),"",IF(SUMPRODUCT((Barèmes!$A$6:$A$28="Souplesse (score 1-5)")*(Barèmes!$B$6:$B$28=H10)*(Barèmes!$C$6:$C$28=IF(H10="6ème","Mixte",G10))*(Barèmes!$J$6:$J$28="+"))&gt;0,IF(X10&lt;=SUMIFS(Barèmes!$D$6:$D$28,Barèmes!$A$6:$A$28,"Souplesse (score 1-5)",Barèmes!$B$6:$B$28,H10,Barèmes!$C$6:$C$28,IF(H10="6ème","Mixte",G10)),"à besoin",IF(X10&lt;=SUMIFS(Barèmes!$E$6:$E$28,Barèmes!$A$6:$A$28,"Souplesse (score 1-5)",Barèmes!$B$6:$B$28,H10,Barèmes!$C$6:$C$28,IF(H10="6ème","Mixte",G10)),"fragile","satisfaisant")),IF(X10&gt;=SUMIFS(Barèmes!$D$6:$D$28,Barèmes!$A$6:$A$28,"Souplesse (score 1-5)",Barèmes!$B$6:$B$28,H10,Barèmes!$C$6:$C$28,IF(H10="6ème","Mixte",G10)),"à besoin",IF(X10&gt;=SUMIFS(Barèmes!$E$6:$E$28,Barèmes!$A$6:$A$28,"Souplesse (score 1-5)",Barèmes!$B$6:$B$28,H10,Barèmes!$C$6:$C$28,IF(H10="6ème","Mixte",G10)),"fragile","satisfaisant"))))</f>
        <v>satisfaisant</v>
      </c>
      <c r="Z10" s="26" t="str" cm="1">
        <f t="array" ref="Z10">IF(OR(X10="",SUMPRODUCT((Barèmes!$A$6:$A$28="Souplesse (score 1-5)")*(Barèmes!$B$6:$B$28=H10)*(Barèmes!$C$6:$C$28=IF(H10="6ème","Mixte",G10)))=0),"",IF(SUMPRODUCT((Barèmes!$A$6:$A$28="Souplesse (score 1-5)")*(Barèmes!$B$6:$B$28=H10)*(Barèmes!$C$6:$C$28=IF(H10="6ème","Mixte",G10))*(Barèmes!$J$6:$J$28="+"))&gt;0,IF(X10&lt;=SUMIFS(Barèmes!$F$6:$F$28,Barèmes!$A$6:$A$28,"Souplesse (score 1-5)",Barèmes!$B$6:$B$28,H10,Barèmes!$C$6:$C$28,IF(H10="6ème","Mixte",G10)),Barèmes!$B$2,IF(X10&lt;=SUMIFS(Barèmes!$G$6:$G$28,Barèmes!$A$6:$A$28,"Souplesse (score 1-5)",Barèmes!$B$6:$B$28,H10,Barèmes!$C$6:$C$28,IF(H10="6ème","Mixte",G10)),Barèmes!$C$2,IF(X10&lt;=SUMIFS(Barèmes!$H$6:$H$28,Barèmes!$A$6:$A$28,"Souplesse (score 1-5)",Barèmes!$B$6:$B$28,H10,Barèmes!$C$6:$C$28,IF(H10="6ème","Mixte",G10)),Barèmes!$D$2,IF(X10&lt;=SUMIFS(Barèmes!$I$6:$I$28,Barèmes!$A$6:$A$28,"Souplesse (score 1-5)",Barèmes!$B$6:$B$28,H10,Barèmes!$C$6:$C$28,IF(H10="6ème","Mixte",G10)),Barèmes!$E$2,Barèmes!$F$2)))),IF(X10&gt;=SUMIFS(Barèmes!$F$6:$F$28,Barèmes!$A$6:$A$28,"Souplesse (score 1-5)",Barèmes!$B$6:$B$28,H10,Barèmes!$C$6:$C$28,IF(H10="6ème","Mixte",G10)),Barèmes!$B$2,IF(X10&gt;=SUMIFS(Barèmes!$G$6:$G$28,Barèmes!$A$6:$A$28,"Souplesse (score 1-5)",Barèmes!$B$6:$B$28,H10,Barèmes!$C$6:$C$28,IF(H10="6ème","Mixte",G10)),Barèmes!$C$2,IF(X10&gt;=SUMIFS(Barèmes!$H$6:$H$28,Barèmes!$A$6:$A$28,"Souplesse (score 1-5)",Barèmes!$B$6:$B$28,H10,Barèmes!$C$6:$C$28,IF(H10="6ème","Mixte",G10)),Barèmes!$D$2,IF(X10&gt;=SUMIFS(Barèmes!$I$6:$I$28,Barèmes!$A$6:$A$28,"Souplesse (score 1-5)",Barèmes!$B$6:$B$28,H10,Barèmes!$C$6:$C$28,IF(H10="6ème","Mixte",G10)),Barèmes!$E$2,Barèmes!$F$2))))))</f>
        <v>satisfaisant</v>
      </c>
      <c r="AA10" s="22">
        <v>6.8</v>
      </c>
      <c r="AB10" s="27" t="str">
        <f>IF(OR(AA10="",SUMPRODUCT((Barèmes!$A$6:$A$28="Agilité — T-test 974 (s)")*(Barèmes!$B$6:$B$28=H10)*(Barèmes!$C$6:$C$28=IF(H10="6ème","Mixte",G10)))=0),"",IF(SUMPRODUCT((Barèmes!$A$6:$A$28="Agilité — T-test 974 (s)")*(Barèmes!$B$6:$B$28=H10)*(Barèmes!$C$6:$C$28=IF(H10="6ème","Mixte",G10))*(Barèmes!$J$6:$J$28="+"))&gt;0,IF(AA10&lt;=SUMIFS(Barèmes!$D$6:$D$28,Barèmes!$A$6:$A$28,"Agilité — T-test 974 (s)",Barèmes!$B$6:$B$28,H10,Barèmes!$C$6:$C$28,IF(H10="6ème","Mixte",G10)),"à besoin",IF(AA10&lt;=SUMIFS(Barèmes!$E$6:$E$28,Barèmes!$A$6:$A$28,"Agilité — T-test 974 (s)",Barèmes!$B$6:$B$28,H10,Barèmes!$C$6:$C$28,IF(H10="6ème","Mixte",G10)),"fragile","satisfaisant")),IF(AA10&gt;=SUMIFS(Barèmes!$D$6:$D$28,Barèmes!$A$6:$A$28,"Agilité — T-test 974 (s)",Barèmes!$B$6:$B$28,H10,Barèmes!$C$6:$C$28,IF(H10="6ème","Mixte",G10)),"à besoin",IF(AA10&gt;=SUMIFS(Barèmes!$E$6:$E$28,Barèmes!$A$6:$A$28,"Agilité — T-test 974 (s)",Barèmes!$B$6:$B$28,H10,Barèmes!$C$6:$C$28,IF(H10="6ème","Mixte",G10)),"fragile","satisfaisant"))))</f>
        <v>satisfaisant</v>
      </c>
      <c r="AC10" s="27" t="str">
        <f>IF(OR(AA10="",SUMPRODUCT((Barèmes!$A$6:$A$28="Agilité — T-test 974 (s)")*(Barèmes!$B$6:$B$28=H10)*(Barèmes!$C$6:$C$28=IF(H10="6ème","Mixte",G10)))=0),"",IF(SUMPRODUCT((Barèmes!$A$6:$A$28="Agilité — T-test 974 (s)")*(Barèmes!$B$6:$B$28=H10)*(Barèmes!$C$6:$C$28=IF(H10="6ème","Mixte",G10))*(Barèmes!$J$6:$J$28="+"))&gt;0,IF(AA10&lt;=SUMIFS(Barèmes!$F$6:$F$28,Barèmes!$A$6:$A$28,"Agilité — T-test 974 (s)",Barèmes!$B$6:$B$28,H10,Barèmes!$C$6:$C$28,IF(H10="6ème","Mixte",G10)),Barèmes!$B$2,IF(AA10&lt;=SUMIFS(Barèmes!$G$6:$G$28,Barèmes!$A$6:$A$28,"Agilité — T-test 974 (s)",Barèmes!$B$6:$B$28,H10,Barèmes!$C$6:$C$28,IF(H10="6ème","Mixte",G10)),Barèmes!$C$2,IF(AA10&lt;=SUMIFS(Barèmes!$H$6:$H$28,Barèmes!$A$6:$A$28,"Agilité — T-test 974 (s)",Barèmes!$B$6:$B$28,H10,Barèmes!$C$6:$C$28,IF(H10="6ème","Mixte",G10)),Barèmes!$D$2,IF(AA10&lt;=SUMIFS(Barèmes!$I$6:$I$28,Barèmes!$A$6:$A$28,"Agilité — T-test 974 (s)",Barèmes!$B$6:$B$28,H10,Barèmes!$C$6:$C$28,IF(H10="6ème","Mixte",G10)),Barèmes!$E$2,Barèmes!$F$2)))),IF(AA10&gt;=SUMIFS(Barèmes!$F$6:$F$28,Barèmes!$A$6:$A$28,"Agilité — T-test 974 (s)",Barèmes!$B$6:$B$28,H10,Barèmes!$C$6:$C$28,IF(H10="6ème","Mixte",G10)),Barèmes!$B$2,IF(AA10&gt;=SUMIFS(Barèmes!$G$6:$G$28,Barèmes!$A$6:$A$28,"Agilité — T-test 974 (s)",Barèmes!$B$6:$B$28,H10,Barèmes!$C$6:$C$28,IF(H10="6ème","Mixte",G10)),Barèmes!$C$2,IF(AA10&gt;=SUMIFS(Barèmes!$H$6:$H$28,Barèmes!$A$6:$A$28,"Agilité — T-test 974 (s)",Barèmes!$B$6:$B$28,H10,Barèmes!$C$6:$C$28,IF(H10="6ème","Mixte",G10)),Barèmes!$D$2,IF(AA10&gt;=SUMIFS(Barèmes!$I$6:$I$28,Barèmes!$A$6:$A$28,"Agilité — T-test 974 (s)",Barèmes!$B$6:$B$28,H10,Barèmes!$C$6:$C$28,IF(H10="6ème","Mixte",G10)),Barèmes!$E$2,Barèmes!$F$2))))))</f>
        <v>satisfaisant</v>
      </c>
      <c r="AD10" s="28">
        <f t="shared" si="1"/>
        <v>1.6499999999999995</v>
      </c>
      <c r="AE10" s="29">
        <f t="shared" si="2"/>
        <v>132.03883495145629</v>
      </c>
      <c r="AF10" s="30" t="str">
        <f>IF(OR(AD10="",SUMPRODUCT((Barèmes!$A$6:$A$28="Surcoût d'agilité (s) — technique")*(Barèmes!$B$6:$B$28=H10)*(Barèmes!$C$6:$C$28=IF(H10="6ème","Mixte",G10)))=0),"",IF(SUMPRODUCT((Barèmes!$A$6:$A$28="Surcoût d'agilité (s) — technique")*(Barèmes!$B$6:$B$28=H10)*(Barèmes!$C$6:$C$28=IF(H10="6ème","Mixte",G10))*(Barèmes!$J$6:$J$28="+"))&gt;0,IF(AD10&lt;=SUMIFS(Barèmes!$D$6:$D$28,Barèmes!$A$6:$A$28,"Surcoût d'agilité (s) — technique",Barèmes!$B$6:$B$28,H10,Barèmes!$C$6:$C$28,IF(H10="6ème","Mixte",G10)),"à besoin",IF(AD10&lt;=SUMIFS(Barèmes!$E$6:$E$28,Barèmes!$A$6:$A$28,"Surcoût d'agilité (s) — technique",Barèmes!$B$6:$B$28,H10,Barèmes!$C$6:$C$28,IF(H10="6ème","Mixte",G10)),"fragile","satisfaisant")),IF(AD10&gt;=SUMIFS(Barèmes!$D$6:$D$28,Barèmes!$A$6:$A$28,"Surcoût d'agilité (s) — technique",Barèmes!$B$6:$B$28,H10,Barèmes!$C$6:$C$28,IF(H10="6ème","Mixte",G10)),"à besoin",IF(AD10&gt;=SUMIFS(Barèmes!$E$6:$E$28,Barèmes!$A$6:$A$28,"Surcoût d'agilité (s) — technique",Barèmes!$B$6:$B$28,H10,Barèmes!$C$6:$C$28,IF(H10="6ème","Mixte",G10)),"fragile","satisfaisant"))))</f>
        <v>satisfaisant</v>
      </c>
      <c r="AG10" s="30" t="str">
        <f>IF(OR(AD10="",SUMPRODUCT((Barèmes!$A$6:$A$28="Surcoût d'agilité (s) — technique")*(Barèmes!$B$6:$B$28=H10)*(Barèmes!$C$6:$C$28=IF(H10="6ème","Mixte",G10)))=0),"",IF(SUMPRODUCT((Barèmes!$A$6:$A$28="Surcoût d'agilité (s) — technique")*(Barèmes!$B$6:$B$28=H10)*(Barèmes!$C$6:$C$28=IF(H10="6ème","Mixte",G10))*(Barèmes!$J$6:$J$28="+"))&gt;0,IF(AD10&lt;=SUMIFS(Barèmes!$F$6:$F$28,Barèmes!$A$6:$A$28,"Surcoût d'agilité (s) — technique",Barèmes!$B$6:$B$28,H10,Barèmes!$C$6:$C$28,IF(H10="6ème","Mixte",G10)),Barèmes!$B$2,IF(AD10&lt;=SUMIFS(Barèmes!$G$6:$G$28,Barèmes!$A$6:$A$28,"Surcoût d'agilité (s) — technique",Barèmes!$B$6:$B$28,H10,Barèmes!$C$6:$C$28,IF(H10="6ème","Mixte",G10)),Barèmes!$C$2,IF(AD10&lt;=SUMIFS(Barèmes!$H$6:$H$28,Barèmes!$A$6:$A$28,"Surcoût d'agilité (s) — technique",Barèmes!$B$6:$B$28,H10,Barèmes!$C$6:$C$28,IF(H10="6ème","Mixte",G10)),Barèmes!$D$2,IF(AD10&lt;=SUMIFS(Barèmes!$I$6:$I$28,Barèmes!$A$6:$A$28,"Surcoût d'agilité (s) — technique",Barèmes!$B$6:$B$28,H10,Barèmes!$C$6:$C$28,IF(H10="6ème","Mixte",G10)),Barèmes!$E$2,Barèmes!$F$2)))),IF(AD10&gt;=SUMIFS(Barèmes!$F$6:$F$28,Barèmes!$A$6:$A$28,"Surcoût d'agilité (s) — technique",Barèmes!$B$6:$B$28,H10,Barèmes!$C$6:$C$28,IF(H10="6ème","Mixte",G10)),Barèmes!$B$2,IF(AD10&gt;=SUMIFS(Barèmes!$G$6:$G$28,Barèmes!$A$6:$A$28,"Surcoût d'agilité (s) — technique",Barèmes!$B$6:$B$28,H10,Barèmes!$C$6:$C$28,IF(H10="6ème","Mixte",G10)),Barèmes!$C$2,IF(AD10&gt;=SUMIFS(Barèmes!$H$6:$H$28,Barèmes!$A$6:$A$28,"Surcoût d'agilité (s) — technique",Barèmes!$B$6:$B$28,H10,Barèmes!$C$6:$C$28,IF(H10="6ème","Mixte",G10)),Barèmes!$D$2,IF(AD10&gt;=SUMIFS(Barèmes!$I$6:$I$28,Barèmes!$A$6:$A$28,"Surcoût d'agilité (s) — technique",Barèmes!$B$6:$B$28,H10,Barèmes!$C$6:$C$28,IF(H10="6ème","Mixte",G10)),Barèmes!$E$2,Barèmes!$F$2))))))</f>
        <v>très satisfaisant</v>
      </c>
      <c r="AH10" s="31">
        <f>IF((IF(N10="",0,1)+IF(Q10="",0,1)+IF(W10="",0,1)+IF(Z10="",0,1)+IF(AC10="",0,1))=0,"",3*IF(N10=Barèmes!$B$2,1,IF(N10=Barèmes!$C$2,2,IF(N10=Barèmes!$D$2,3,IF(N10=Barèmes!$E$2,4,IF(N10=Barèmes!$F$2,5,0)))))+3*IF(Q10=Barèmes!$B$2,1,IF(Q10=Barèmes!$C$2,2,IF(Q10=Barèmes!$D$2,3,IF(Q10=Barèmes!$E$2,4,IF(Q10=Barèmes!$F$2,5,0)))))+2*IF(W10=Barèmes!$B$2,1,IF(W10=Barèmes!$C$2,2,IF(W10=Barèmes!$D$2,3,IF(W10=Barèmes!$E$2,4,IF(W10=Barèmes!$F$2,5,0)))))+1*IF(Z10=Barèmes!$B$2,1,IF(Z10=Barèmes!$C$2,2,IF(Z10=Barèmes!$D$2,3,IF(Z10=Barèmes!$E$2,4,IF(Z10=Barèmes!$F$2,5,0)))))+1*IF(AC10=Barèmes!$B$2,1,IF(AC10=Barèmes!$C$2,2,IF(AC10=Barèmes!$D$2,3,IF(AC10=Barèmes!$E$2,4,IF(AC10=Barèmes!$F$2,5,0))))))</f>
        <v>42</v>
      </c>
      <c r="AI10" s="31">
        <f t="shared" si="7"/>
        <v>16.8</v>
      </c>
      <c r="AJ10" s="32" t="str">
        <f>IFERROR(INDEX(Croissance!$B$5:$B$604,MATCH(A10,Croissance!$A$5:$A$604,0)),"")</f>
        <v/>
      </c>
      <c r="AK10" s="32" t="str">
        <f>IFERROR(INDEX(Croissance!$C$5:$C$604,MATCH(A10,Croissance!$A$5:$A$604,0)),"")</f>
        <v/>
      </c>
      <c r="AL10" s="32" t="str">
        <f>IFERROR(INDEX(Croissance!$D$5:$D$604,MATCH(A10,Croissance!$A$5:$A$604,0)),"")</f>
        <v/>
      </c>
      <c r="AM10" s="32" t="str">
        <f>IFERROR(INDEX(Croissance!$E$5:$E$604,MATCH(A10,Croissance!$A$5:$A$604,0)),"")</f>
        <v/>
      </c>
      <c r="AO10" s="33">
        <f t="shared" si="8"/>
        <v>1</v>
      </c>
      <c r="AP10" s="33">
        <f t="shared" si="3"/>
        <v>1</v>
      </c>
      <c r="AQ10" s="33">
        <f>IF(A10="",0,IF(AND(OR('Synthèse classe'!$C$2="Tous",C10='Synthèse classe'!$C$2),OR('Synthèse classe'!$C$3="Toutes",D10='Synthèse classe'!$C$3),OR('Synthèse classe'!$C$4="Toutes",AND('Synthèse classe'!$C$4="Dernière",AP10=1),B10=IFERROR(VALUE('Synthèse classe'!$C$4),0))),1,0))</f>
        <v>1</v>
      </c>
      <c r="AR10" s="34" t="str">
        <f t="shared" si="4"/>
        <v>LYC2AMARSOP|3</v>
      </c>
    </row>
    <row r="11" spans="1:44" x14ac:dyDescent="0.2">
      <c r="A11" s="17" t="str">
        <f t="shared" si="0"/>
        <v>LYC2ABERLUC</v>
      </c>
      <c r="B11" s="18">
        <v>1</v>
      </c>
      <c r="C11" s="19" t="s">
        <v>222</v>
      </c>
      <c r="D11" s="19" t="s">
        <v>223</v>
      </c>
      <c r="E11" s="19" t="s">
        <v>124</v>
      </c>
      <c r="F11" s="19" t="s">
        <v>125</v>
      </c>
      <c r="G11" s="19" t="s">
        <v>61</v>
      </c>
      <c r="H11" s="17" t="str">
        <f t="shared" si="5"/>
        <v>2nde</v>
      </c>
      <c r="I11" s="20">
        <v>45944</v>
      </c>
      <c r="J11" s="18">
        <v>8</v>
      </c>
      <c r="K11" s="19" t="s">
        <v>230</v>
      </c>
      <c r="L11" s="21" t="str">
        <f t="shared" si="6"/>
        <v>fiable</v>
      </c>
      <c r="M11" s="21" t="str">
        <f>IF(OR(J11="",SUMPRODUCT((Barèmes!$A$6:$A$28="Endurance — Luc Léger (palier)")*(Barèmes!$B$6:$B$28=H11)*(Barèmes!$C$6:$C$28=IF(H11="6ème","Mixte",G11)))=0),"",IF(SUMPRODUCT((Barèmes!$A$6:$A$28="Endurance — Luc Léger (palier)")*(Barèmes!$B$6:$B$28=H11)*(Barèmes!$C$6:$C$28=IF(H11="6ème","Mixte",G11))*(Barèmes!$J$6:$J$28="+"))&gt;0,IF(J11&lt;=SUMIFS(Barèmes!$D$6:$D$28,Barèmes!$A$6:$A$28,"Endurance — Luc Léger (palier)",Barèmes!$B$6:$B$28,H11,Barèmes!$C$6:$C$28,IF(H11="6ème","Mixte",G11)),"à besoin",IF(J11&lt;=SUMIFS(Barèmes!$E$6:$E$28,Barèmes!$A$6:$A$28,"Endurance — Luc Léger (palier)",Barèmes!$B$6:$B$28,H11,Barèmes!$C$6:$C$28,IF(H11="6ème","Mixte",G11)),"fragile","satisfaisant")),IF(J11&gt;=SUMIFS(Barèmes!$D$6:$D$28,Barèmes!$A$6:$A$28,"Endurance — Luc Léger (palier)",Barèmes!$B$6:$B$28,H11,Barèmes!$C$6:$C$28,IF(H11="6ème","Mixte",G11)),"à besoin",IF(J11&gt;=SUMIFS(Barèmes!$E$6:$E$28,Barèmes!$A$6:$A$28,"Endurance — Luc Léger (palier)",Barèmes!$B$6:$B$28,H11,Barèmes!$C$6:$C$28,IF(H11="6ème","Mixte",G11)),"fragile","satisfaisant"))))</f>
        <v>satisfaisant</v>
      </c>
      <c r="N11" s="21" t="str">
        <f>IF(OR(J11="",SUMPRODUCT((Barèmes!$A$6:$A$28="Endurance — Luc Léger (palier)")*(Barèmes!$B$6:$B$28=H11)*(Barèmes!$C$6:$C$28=IF(H11="6ème","Mixte",G11)))=0),"",IF(SUMPRODUCT((Barèmes!$A$6:$A$28="Endurance — Luc Léger (palier)")*(Barèmes!$B$6:$B$28=H11)*(Barèmes!$C$6:$C$28=IF(H11="6ème","Mixte",G11))*(Barèmes!$J$6:$J$28="+"))&gt;0,IF(J11&lt;=SUMIFS(Barèmes!$F$6:$F$28,Barèmes!$A$6:$A$28,"Endurance — Luc Léger (palier)",Barèmes!$B$6:$B$28,H11,Barèmes!$C$6:$C$28,IF(H11="6ème","Mixte",G11)),Barèmes!$B$2,IF(J11&lt;=SUMIFS(Barèmes!$G$6:$G$28,Barèmes!$A$6:$A$28,"Endurance — Luc Léger (palier)",Barèmes!$B$6:$B$28,H11,Barèmes!$C$6:$C$28,IF(H11="6ème","Mixte",G11)),Barèmes!$C$2,IF(J11&lt;=SUMIFS(Barèmes!$H$6:$H$28,Barèmes!$A$6:$A$28,"Endurance — Luc Léger (palier)",Barèmes!$B$6:$B$28,H11,Barèmes!$C$6:$C$28,IF(H11="6ème","Mixte",G11)),Barèmes!$D$2,IF(J11&lt;=SUMIFS(Barèmes!$I$6:$I$28,Barèmes!$A$6:$A$28,"Endurance — Luc Léger (palier)",Barèmes!$B$6:$B$28,H11,Barèmes!$C$6:$C$28,IF(H11="6ème","Mixte",G11)),Barèmes!$E$2,Barèmes!$F$2)))),IF(J11&gt;=SUMIFS(Barèmes!$F$6:$F$28,Barèmes!$A$6:$A$28,"Endurance — Luc Léger (palier)",Barèmes!$B$6:$B$28,H11,Barèmes!$C$6:$C$28,IF(H11="6ème","Mixte",G11)),Barèmes!$B$2,IF(J11&gt;=SUMIFS(Barèmes!$G$6:$G$28,Barèmes!$A$6:$A$28,"Endurance — Luc Léger (palier)",Barèmes!$B$6:$B$28,H11,Barèmes!$C$6:$C$28,IF(H11="6ème","Mixte",G11)),Barèmes!$C$2,IF(J11&gt;=SUMIFS(Barèmes!$H$6:$H$28,Barèmes!$A$6:$A$28,"Endurance — Luc Léger (palier)",Barèmes!$B$6:$B$28,H11,Barèmes!$C$6:$C$28,IF(H11="6ème","Mixte",G11)),Barèmes!$D$2,IF(J11&gt;=SUMIFS(Barèmes!$I$6:$I$28,Barèmes!$A$6:$A$28,"Endurance — Luc Léger (palier)",Barèmes!$B$6:$B$28,H11,Barèmes!$C$6:$C$28,IF(H11="6ème","Mixte",G11)),Barèmes!$E$2,Barèmes!$F$2))))))</f>
        <v>satisfaisant</v>
      </c>
      <c r="O11" s="22">
        <v>1.75</v>
      </c>
      <c r="P11" s="23" t="str">
        <f>IF(OR(O11="",SUMPRODUCT((Barèmes!$A$6:$A$28="Force bas du corps — Saut en longueur (m)")*(Barèmes!$B$6:$B$28=H11)*(Barèmes!$C$6:$C$28=IF(H11="6ème","Mixte",G11)))=0),"",IF(SUMPRODUCT((Barèmes!$A$6:$A$28="Force bas du corps — Saut en longueur (m)")*(Barèmes!$B$6:$B$28=H11)*(Barèmes!$C$6:$C$28=IF(H11="6ème","Mixte",G11))*(Barèmes!$J$6:$J$28="+"))&gt;0,IF(O11&lt;=SUMIFS(Barèmes!$D$6:$D$28,Barèmes!$A$6:$A$28,"Force bas du corps — Saut en longueur (m)",Barèmes!$B$6:$B$28,H11,Barèmes!$C$6:$C$28,IF(H11="6ème","Mixte",G11)),"à besoin",IF(O11&lt;=SUMIFS(Barèmes!$E$6:$E$28,Barèmes!$A$6:$A$28,"Force bas du corps — Saut en longueur (m)",Barèmes!$B$6:$B$28,H11,Barèmes!$C$6:$C$28,IF(H11="6ème","Mixte",G11)),"fragile","satisfaisant")),IF(O11&gt;=SUMIFS(Barèmes!$D$6:$D$28,Barèmes!$A$6:$A$28,"Force bas du corps — Saut en longueur (m)",Barèmes!$B$6:$B$28,H11,Barèmes!$C$6:$C$28,IF(H11="6ème","Mixte",G11)),"à besoin",IF(O11&gt;=SUMIFS(Barèmes!$E$6:$E$28,Barèmes!$A$6:$A$28,"Force bas du corps — Saut en longueur (m)",Barèmes!$B$6:$B$28,H11,Barèmes!$C$6:$C$28,IF(H11="6ème","Mixte",G11)),"fragile","satisfaisant"))))</f>
        <v>à besoin</v>
      </c>
      <c r="Q11" s="23" t="str">
        <f>IF(OR(O11="",SUMPRODUCT((Barèmes!$A$6:$A$28="Force bas du corps — Saut en longueur (m)")*(Barèmes!$B$6:$B$28=H11)*(Barèmes!$C$6:$C$28=IF(H11="6ème","Mixte",G11)))=0),"",IF(SUMPRODUCT((Barèmes!$A$6:$A$28="Force bas du corps — Saut en longueur (m)")*(Barèmes!$B$6:$B$28=H11)*(Barèmes!$C$6:$C$28=IF(H11="6ème","Mixte",G11))*(Barèmes!$J$6:$J$28="+"))&gt;0,IF(O11&lt;=SUMIFS(Barèmes!$F$6:$F$28,Barèmes!$A$6:$A$28,"Force bas du corps — Saut en longueur (m)",Barèmes!$B$6:$B$28,H11,Barèmes!$C$6:$C$28,IF(H11="6ème","Mixte",G11)),Barèmes!$B$2,IF(O11&lt;=SUMIFS(Barèmes!$G$6:$G$28,Barèmes!$A$6:$A$28,"Force bas du corps — Saut en longueur (m)",Barèmes!$B$6:$B$28,H11,Barèmes!$C$6:$C$28,IF(H11="6ème","Mixte",G11)),Barèmes!$C$2,IF(O11&lt;=SUMIFS(Barèmes!$H$6:$H$28,Barèmes!$A$6:$A$28,"Force bas du corps — Saut en longueur (m)",Barèmes!$B$6:$B$28,H11,Barèmes!$C$6:$C$28,IF(H11="6ème","Mixte",G11)),Barèmes!$D$2,IF(O11&lt;=SUMIFS(Barèmes!$I$6:$I$28,Barèmes!$A$6:$A$28,"Force bas du corps — Saut en longueur (m)",Barèmes!$B$6:$B$28,H11,Barèmes!$C$6:$C$28,IF(H11="6ème","Mixte",G11)),Barèmes!$E$2,Barèmes!$F$2)))),IF(O11&gt;=SUMIFS(Barèmes!$F$6:$F$28,Barèmes!$A$6:$A$28,"Force bas du corps — Saut en longueur (m)",Barèmes!$B$6:$B$28,H11,Barèmes!$C$6:$C$28,IF(H11="6ème","Mixte",G11)),Barèmes!$B$2,IF(O11&gt;=SUMIFS(Barèmes!$G$6:$G$28,Barèmes!$A$6:$A$28,"Force bas du corps — Saut en longueur (m)",Barèmes!$B$6:$B$28,H11,Barèmes!$C$6:$C$28,IF(H11="6ème","Mixte",G11)),Barèmes!$C$2,IF(O11&gt;=SUMIFS(Barèmes!$H$6:$H$28,Barèmes!$A$6:$A$28,"Force bas du corps — Saut en longueur (m)",Barèmes!$B$6:$B$28,H11,Barèmes!$C$6:$C$28,IF(H11="6ème","Mixte",G11)),Barèmes!$D$2,IF(O11&gt;=SUMIFS(Barèmes!$I$6:$I$28,Barèmes!$A$6:$A$28,"Force bas du corps — Saut en longueur (m)",Barèmes!$B$6:$B$28,H11,Barèmes!$C$6:$C$28,IF(H11="6ème","Mixte",G11)),Barèmes!$E$2,Barèmes!$F$2))))))</f>
        <v>à besoins</v>
      </c>
      <c r="R11" s="22">
        <v>5.3</v>
      </c>
      <c r="S11" s="24" t="str">
        <f>IF(OR(R11="",SUMPRODUCT((Barèmes!$A$6:$A$28="Vitesse — 30 m (s)")*(Barèmes!$B$6:$B$28=H11)*(Barèmes!$C$6:$C$28=IF(H11="6ème","Mixte",G11)))=0),"",IF(SUMPRODUCT((Barèmes!$A$6:$A$28="Vitesse — 30 m (s)")*(Barèmes!$B$6:$B$28=H11)*(Barèmes!$C$6:$C$28=IF(H11="6ème","Mixte",G11))*(Barèmes!$J$6:$J$28="+"))&gt;0,IF(R11&lt;=SUMIFS(Barèmes!$D$6:$D$28,Barèmes!$A$6:$A$28,"Vitesse — 30 m (s)",Barèmes!$B$6:$B$28,H11,Barèmes!$C$6:$C$28,IF(H11="6ème","Mixte",G11)),"à besoin",IF(R11&lt;=SUMIFS(Barèmes!$E$6:$E$28,Barèmes!$A$6:$A$28,"Vitesse — 30 m (s)",Barèmes!$B$6:$B$28,H11,Barèmes!$C$6:$C$28,IF(H11="6ème","Mixte",G11)),"fragile","satisfaisant")),IF(R11&gt;=SUMIFS(Barèmes!$D$6:$D$28,Barèmes!$A$6:$A$28,"Vitesse — 30 m (s)",Barèmes!$B$6:$B$28,H11,Barèmes!$C$6:$C$28,IF(H11="6ème","Mixte",G11)),"à besoin",IF(R11&gt;=SUMIFS(Barèmes!$E$6:$E$28,Barèmes!$A$6:$A$28,"Vitesse — 30 m (s)",Barèmes!$B$6:$B$28,H11,Barèmes!$C$6:$C$28,IF(H11="6ème","Mixte",G11)),"fragile","satisfaisant"))))</f>
        <v>fragile</v>
      </c>
      <c r="T11" s="24" t="str">
        <f>IF(OR(R11="",SUMPRODUCT((Barèmes!$A$6:$A$28="Vitesse — 30 m (s)")*(Barèmes!$B$6:$B$28=H11)*(Barèmes!$C$6:$C$28=IF(H11="6ème","Mixte",G11)))=0),"",IF(SUMPRODUCT((Barèmes!$A$6:$A$28="Vitesse — 30 m (s)")*(Barèmes!$B$6:$B$28=H11)*(Barèmes!$C$6:$C$28=IF(H11="6ème","Mixte",G11))*(Barèmes!$J$6:$J$28="+"))&gt;0,IF(R11&lt;=SUMIFS(Barèmes!$F$6:$F$28,Barèmes!$A$6:$A$28,"Vitesse — 30 m (s)",Barèmes!$B$6:$B$28,H11,Barèmes!$C$6:$C$28,IF(H11="6ème","Mixte",G11)),Barèmes!$B$2,IF(R11&lt;=SUMIFS(Barèmes!$G$6:$G$28,Barèmes!$A$6:$A$28,"Vitesse — 30 m (s)",Barèmes!$B$6:$B$28,H11,Barèmes!$C$6:$C$28,IF(H11="6ème","Mixte",G11)),Barèmes!$C$2,IF(R11&lt;=SUMIFS(Barèmes!$H$6:$H$28,Barèmes!$A$6:$A$28,"Vitesse — 30 m (s)",Barèmes!$B$6:$B$28,H11,Barèmes!$C$6:$C$28,IF(H11="6ème","Mixte",G11)),Barèmes!$D$2,IF(R11&lt;=SUMIFS(Barèmes!$I$6:$I$28,Barèmes!$A$6:$A$28,"Vitesse — 30 m (s)",Barèmes!$B$6:$B$28,H11,Barèmes!$C$6:$C$28,IF(H11="6ème","Mixte",G11)),Barèmes!$E$2,Barèmes!$F$2)))),IF(R11&gt;=SUMIFS(Barèmes!$F$6:$F$28,Barèmes!$A$6:$A$28,"Vitesse — 30 m (s)",Barèmes!$B$6:$B$28,H11,Barèmes!$C$6:$C$28,IF(H11="6ème","Mixte",G11)),Barèmes!$B$2,IF(R11&gt;=SUMIFS(Barèmes!$G$6:$G$28,Barèmes!$A$6:$A$28,"Vitesse — 30 m (s)",Barèmes!$B$6:$B$28,H11,Barèmes!$C$6:$C$28,IF(H11="6ème","Mixte",G11)),Barèmes!$C$2,IF(R11&gt;=SUMIFS(Barèmes!$H$6:$H$28,Barèmes!$A$6:$A$28,"Vitesse — 30 m (s)",Barèmes!$B$6:$B$28,H11,Barèmes!$C$6:$C$28,IF(H11="6ème","Mixte",G11)),Barèmes!$D$2,IF(R11&gt;=SUMIFS(Barèmes!$I$6:$I$28,Barèmes!$A$6:$A$28,"Vitesse — 30 m (s)",Barèmes!$B$6:$B$28,H11,Barèmes!$C$6:$C$28,IF(H11="6ème","Mixte",G11)),Barèmes!$E$2,Barèmes!$F$2))))))</f>
        <v>fragile</v>
      </c>
      <c r="U11" s="22">
        <v>8.6</v>
      </c>
      <c r="V11" s="25" t="str">
        <f>IF(OR(U11="",SUMPRODUCT((Barèmes!$A$6:$A$28="Vitesse — 50 m (s)")*(Barèmes!$B$6:$B$28=H11)*(Barèmes!$C$6:$C$28=IF(H11="6ème","Mixte",G11)))=0),"",IF(SUMPRODUCT((Barèmes!$A$6:$A$28="Vitesse — 50 m (s)")*(Barèmes!$B$6:$B$28=H11)*(Barèmes!$C$6:$C$28=IF(H11="6ème","Mixte",G11))*(Barèmes!$J$6:$J$28="+"))&gt;0,IF(U11&lt;=SUMIFS(Barèmes!$D$6:$D$28,Barèmes!$A$6:$A$28,"Vitesse — 50 m (s)",Barèmes!$B$6:$B$28,H11,Barèmes!$C$6:$C$28,IF(H11="6ème","Mixte",G11)),"à besoin",IF(U11&lt;=SUMIFS(Barèmes!$E$6:$E$28,Barèmes!$A$6:$A$28,"Vitesse — 50 m (s)",Barèmes!$B$6:$B$28,H11,Barèmes!$C$6:$C$28,IF(H11="6ème","Mixte",G11)),"fragile","satisfaisant")),IF(U11&gt;=SUMIFS(Barèmes!$D$6:$D$28,Barèmes!$A$6:$A$28,"Vitesse — 50 m (s)",Barèmes!$B$6:$B$28,H11,Barèmes!$C$6:$C$28,IF(H11="6ème","Mixte",G11)),"à besoin",IF(U11&gt;=SUMIFS(Barèmes!$E$6:$E$28,Barèmes!$A$6:$A$28,"Vitesse — 50 m (s)",Barèmes!$B$6:$B$28,H11,Barèmes!$C$6:$C$28,IF(H11="6ème","Mixte",G11)),"fragile","satisfaisant"))))</f>
        <v>fragile</v>
      </c>
      <c r="W11" s="25" t="str">
        <f>IF(OR(U11="",SUMPRODUCT((Barèmes!$A$6:$A$28="Vitesse — 50 m (s)")*(Barèmes!$B$6:$B$28=H11)*(Barèmes!$C$6:$C$28=IF(H11="6ème","Mixte",G11)))=0),"",IF(SUMPRODUCT((Barèmes!$A$6:$A$28="Vitesse — 50 m (s)")*(Barèmes!$B$6:$B$28=H11)*(Barèmes!$C$6:$C$28=IF(H11="6ème","Mixte",G11))*(Barèmes!$J$6:$J$28="+"))&gt;0,IF(U11&lt;=SUMIFS(Barèmes!$F$6:$F$28,Barèmes!$A$6:$A$28,"Vitesse — 50 m (s)",Barèmes!$B$6:$B$28,H11,Barèmes!$C$6:$C$28,IF(H11="6ème","Mixte",G11)),Barèmes!$B$2,IF(U11&lt;=SUMIFS(Barèmes!$G$6:$G$28,Barèmes!$A$6:$A$28,"Vitesse — 50 m (s)",Barèmes!$B$6:$B$28,H11,Barèmes!$C$6:$C$28,IF(H11="6ème","Mixte",G11)),Barèmes!$C$2,IF(U11&lt;=SUMIFS(Barèmes!$H$6:$H$28,Barèmes!$A$6:$A$28,"Vitesse — 50 m (s)",Barèmes!$B$6:$B$28,H11,Barèmes!$C$6:$C$28,IF(H11="6ème","Mixte",G11)),Barèmes!$D$2,IF(U11&lt;=SUMIFS(Barèmes!$I$6:$I$28,Barèmes!$A$6:$A$28,"Vitesse — 50 m (s)",Barèmes!$B$6:$B$28,H11,Barèmes!$C$6:$C$28,IF(H11="6ème","Mixte",G11)),Barèmes!$E$2,Barèmes!$F$2)))),IF(U11&gt;=SUMIFS(Barèmes!$F$6:$F$28,Barèmes!$A$6:$A$28,"Vitesse — 50 m (s)",Barèmes!$B$6:$B$28,H11,Barèmes!$C$6:$C$28,IF(H11="6ème","Mixte",G11)),Barèmes!$B$2,IF(U11&gt;=SUMIFS(Barèmes!$G$6:$G$28,Barèmes!$A$6:$A$28,"Vitesse — 50 m (s)",Barèmes!$B$6:$B$28,H11,Barèmes!$C$6:$C$28,IF(H11="6ème","Mixte",G11)),Barèmes!$C$2,IF(U11&gt;=SUMIFS(Barèmes!$H$6:$H$28,Barèmes!$A$6:$A$28,"Vitesse — 50 m (s)",Barèmes!$B$6:$B$28,H11,Barèmes!$C$6:$C$28,IF(H11="6ème","Mixte",G11)),Barèmes!$D$2,IF(U11&gt;=SUMIFS(Barèmes!$I$6:$I$28,Barèmes!$A$6:$A$28,"Vitesse — 50 m (s)",Barèmes!$B$6:$B$28,H11,Barèmes!$C$6:$C$28,IF(H11="6ème","Mixte",G11)),Barèmes!$E$2,Barèmes!$F$2))))))</f>
        <v>fragile</v>
      </c>
      <c r="X11" s="18">
        <v>5</v>
      </c>
      <c r="Y11" s="26" t="str" cm="1">
        <f t="array" ref="Y11">IF(OR(X11="",SUMPRODUCT((Barèmes!$A$6:$A$28="Souplesse (score 1-5)")*(Barèmes!$B$6:$B$28=H11)*(Barèmes!$C$6:$C$28=IF(H11="6ème","Mixte",G11)))=0),"",IF(SUMPRODUCT((Barèmes!$A$6:$A$28="Souplesse (score 1-5)")*(Barèmes!$B$6:$B$28=H11)*(Barèmes!$C$6:$C$28=IF(H11="6ème","Mixte",G11))*(Barèmes!$J$6:$J$28="+"))&gt;0,IF(X11&lt;=SUMIFS(Barèmes!$D$6:$D$28,Barèmes!$A$6:$A$28,"Souplesse (score 1-5)",Barèmes!$B$6:$B$28,H11,Barèmes!$C$6:$C$28,IF(H11="6ème","Mixte",G11)),"à besoin",IF(X11&lt;=SUMIFS(Barèmes!$E$6:$E$28,Barèmes!$A$6:$A$28,"Souplesse (score 1-5)",Barèmes!$B$6:$B$28,H11,Barèmes!$C$6:$C$28,IF(H11="6ème","Mixte",G11)),"fragile","satisfaisant")),IF(X11&gt;=SUMIFS(Barèmes!$D$6:$D$28,Barèmes!$A$6:$A$28,"Souplesse (score 1-5)",Barèmes!$B$6:$B$28,H11,Barèmes!$C$6:$C$28,IF(H11="6ème","Mixte",G11)),"à besoin",IF(X11&gt;=SUMIFS(Barèmes!$E$6:$E$28,Barèmes!$A$6:$A$28,"Souplesse (score 1-5)",Barèmes!$B$6:$B$28,H11,Barèmes!$C$6:$C$28,IF(H11="6ème","Mixte",G11)),"fragile","satisfaisant"))))</f>
        <v>satisfaisant</v>
      </c>
      <c r="Z11" s="26" t="str" cm="1">
        <f t="array" ref="Z11">IF(OR(X11="",SUMPRODUCT((Barèmes!$A$6:$A$28="Souplesse (score 1-5)")*(Barèmes!$B$6:$B$28=H11)*(Barèmes!$C$6:$C$28=IF(H11="6ème","Mixte",G11)))=0),"",IF(SUMPRODUCT((Barèmes!$A$6:$A$28="Souplesse (score 1-5)")*(Barèmes!$B$6:$B$28=H11)*(Barèmes!$C$6:$C$28=IF(H11="6ème","Mixte",G11))*(Barèmes!$J$6:$J$28="+"))&gt;0,IF(X11&lt;=SUMIFS(Barèmes!$F$6:$F$28,Barèmes!$A$6:$A$28,"Souplesse (score 1-5)",Barèmes!$B$6:$B$28,H11,Barèmes!$C$6:$C$28,IF(H11="6ème","Mixte",G11)),Barèmes!$B$2,IF(X11&lt;=SUMIFS(Barèmes!$G$6:$G$28,Barèmes!$A$6:$A$28,"Souplesse (score 1-5)",Barèmes!$B$6:$B$28,H11,Barèmes!$C$6:$C$28,IF(H11="6ème","Mixte",G11)),Barèmes!$C$2,IF(X11&lt;=SUMIFS(Barèmes!$H$6:$H$28,Barèmes!$A$6:$A$28,"Souplesse (score 1-5)",Barèmes!$B$6:$B$28,H11,Barèmes!$C$6:$C$28,IF(H11="6ème","Mixte",G11)),Barèmes!$D$2,IF(X11&lt;=SUMIFS(Barèmes!$I$6:$I$28,Barèmes!$A$6:$A$28,"Souplesse (score 1-5)",Barèmes!$B$6:$B$28,H11,Barèmes!$C$6:$C$28,IF(H11="6ème","Mixte",G11)),Barèmes!$E$2,Barèmes!$F$2)))),IF(X11&gt;=SUMIFS(Barèmes!$F$6:$F$28,Barèmes!$A$6:$A$28,"Souplesse (score 1-5)",Barèmes!$B$6:$B$28,H11,Barèmes!$C$6:$C$28,IF(H11="6ème","Mixte",G11)),Barèmes!$B$2,IF(X11&gt;=SUMIFS(Barèmes!$G$6:$G$28,Barèmes!$A$6:$A$28,"Souplesse (score 1-5)",Barèmes!$B$6:$B$28,H11,Barèmes!$C$6:$C$28,IF(H11="6ème","Mixte",G11)),Barèmes!$C$2,IF(X11&gt;=SUMIFS(Barèmes!$H$6:$H$28,Barèmes!$A$6:$A$28,"Souplesse (score 1-5)",Barèmes!$B$6:$B$28,H11,Barèmes!$C$6:$C$28,IF(H11="6ème","Mixte",G11)),Barèmes!$D$2,IF(X11&gt;=SUMIFS(Barèmes!$I$6:$I$28,Barèmes!$A$6:$A$28,"Souplesse (score 1-5)",Barèmes!$B$6:$B$28,H11,Barèmes!$C$6:$C$28,IF(H11="6ème","Mixte",G11)),Barèmes!$E$2,Barèmes!$F$2))))))</f>
        <v>satisfaisant</v>
      </c>
      <c r="AA11" s="22">
        <v>7</v>
      </c>
      <c r="AB11" s="27" t="str">
        <f>IF(OR(AA11="",SUMPRODUCT((Barèmes!$A$6:$A$28="Agilité — T-test 974 (s)")*(Barèmes!$B$6:$B$28=H11)*(Barèmes!$C$6:$C$28=IF(H11="6ème","Mixte",G11)))=0),"",IF(SUMPRODUCT((Barèmes!$A$6:$A$28="Agilité — T-test 974 (s)")*(Barèmes!$B$6:$B$28=H11)*(Barèmes!$C$6:$C$28=IF(H11="6ème","Mixte",G11))*(Barèmes!$J$6:$J$28="+"))&gt;0,IF(AA11&lt;=SUMIFS(Barèmes!$D$6:$D$28,Barèmes!$A$6:$A$28,"Agilité — T-test 974 (s)",Barèmes!$B$6:$B$28,H11,Barèmes!$C$6:$C$28,IF(H11="6ème","Mixte",G11)),"à besoin",IF(AA11&lt;=SUMIFS(Barèmes!$E$6:$E$28,Barèmes!$A$6:$A$28,"Agilité — T-test 974 (s)",Barèmes!$B$6:$B$28,H11,Barèmes!$C$6:$C$28,IF(H11="6ème","Mixte",G11)),"fragile","satisfaisant")),IF(AA11&gt;=SUMIFS(Barèmes!$D$6:$D$28,Barèmes!$A$6:$A$28,"Agilité — T-test 974 (s)",Barèmes!$B$6:$B$28,H11,Barèmes!$C$6:$C$28,IF(H11="6ème","Mixte",G11)),"à besoin",IF(AA11&gt;=SUMIFS(Barèmes!$E$6:$E$28,Barèmes!$A$6:$A$28,"Agilité — T-test 974 (s)",Barèmes!$B$6:$B$28,H11,Barèmes!$C$6:$C$28,IF(H11="6ème","Mixte",G11)),"fragile","satisfaisant"))))</f>
        <v>fragile</v>
      </c>
      <c r="AC11" s="27" t="str">
        <f>IF(OR(AA11="",SUMPRODUCT((Barèmes!$A$6:$A$28="Agilité — T-test 974 (s)")*(Barèmes!$B$6:$B$28=H11)*(Barèmes!$C$6:$C$28=IF(H11="6ème","Mixte",G11)))=0),"",IF(SUMPRODUCT((Barèmes!$A$6:$A$28="Agilité — T-test 974 (s)")*(Barèmes!$B$6:$B$28=H11)*(Barèmes!$C$6:$C$28=IF(H11="6ème","Mixte",G11))*(Barèmes!$J$6:$J$28="+"))&gt;0,IF(AA11&lt;=SUMIFS(Barèmes!$F$6:$F$28,Barèmes!$A$6:$A$28,"Agilité — T-test 974 (s)",Barèmes!$B$6:$B$28,H11,Barèmes!$C$6:$C$28,IF(H11="6ème","Mixte",G11)),Barèmes!$B$2,IF(AA11&lt;=SUMIFS(Barèmes!$G$6:$G$28,Barèmes!$A$6:$A$28,"Agilité — T-test 974 (s)",Barèmes!$B$6:$B$28,H11,Barèmes!$C$6:$C$28,IF(H11="6ème","Mixte",G11)),Barèmes!$C$2,IF(AA11&lt;=SUMIFS(Barèmes!$H$6:$H$28,Barèmes!$A$6:$A$28,"Agilité — T-test 974 (s)",Barèmes!$B$6:$B$28,H11,Barèmes!$C$6:$C$28,IF(H11="6ème","Mixte",G11)),Barèmes!$D$2,IF(AA11&lt;=SUMIFS(Barèmes!$I$6:$I$28,Barèmes!$A$6:$A$28,"Agilité — T-test 974 (s)",Barèmes!$B$6:$B$28,H11,Barèmes!$C$6:$C$28,IF(H11="6ème","Mixte",G11)),Barèmes!$E$2,Barèmes!$F$2)))),IF(AA11&gt;=SUMIFS(Barèmes!$F$6:$F$28,Barèmes!$A$6:$A$28,"Agilité — T-test 974 (s)",Barèmes!$B$6:$B$28,H11,Barèmes!$C$6:$C$28,IF(H11="6ème","Mixte",G11)),Barèmes!$B$2,IF(AA11&gt;=SUMIFS(Barèmes!$G$6:$G$28,Barèmes!$A$6:$A$28,"Agilité — T-test 974 (s)",Barèmes!$B$6:$B$28,H11,Barèmes!$C$6:$C$28,IF(H11="6ème","Mixte",G11)),Barèmes!$C$2,IF(AA11&gt;=SUMIFS(Barèmes!$H$6:$H$28,Barèmes!$A$6:$A$28,"Agilité — T-test 974 (s)",Barèmes!$B$6:$B$28,H11,Barèmes!$C$6:$C$28,IF(H11="6ème","Mixte",G11)),Barèmes!$D$2,IF(AA11&gt;=SUMIFS(Barèmes!$I$6:$I$28,Barèmes!$A$6:$A$28,"Agilité — T-test 974 (s)",Barèmes!$B$6:$B$28,H11,Barèmes!$C$6:$C$28,IF(H11="6ème","Mixte",G11)),Barèmes!$E$2,Barèmes!$F$2))))))</f>
        <v>fragile</v>
      </c>
      <c r="AD11" s="28">
        <f t="shared" si="1"/>
        <v>1.7000000000000002</v>
      </c>
      <c r="AE11" s="29">
        <f t="shared" si="2"/>
        <v>132.07547169811323</v>
      </c>
      <c r="AF11" s="30" t="str">
        <f>IF(OR(AD11="",SUMPRODUCT((Barèmes!$A$6:$A$28="Surcoût d'agilité (s) — technique")*(Barèmes!$B$6:$B$28=H11)*(Barèmes!$C$6:$C$28=IF(H11="6ème","Mixte",G11)))=0),"",IF(SUMPRODUCT((Barèmes!$A$6:$A$28="Surcoût d'agilité (s) — technique")*(Barèmes!$B$6:$B$28=H11)*(Barèmes!$C$6:$C$28=IF(H11="6ème","Mixte",G11))*(Barèmes!$J$6:$J$28="+"))&gt;0,IF(AD11&lt;=SUMIFS(Barèmes!$D$6:$D$28,Barèmes!$A$6:$A$28,"Surcoût d'agilité (s) — technique",Barèmes!$B$6:$B$28,H11,Barèmes!$C$6:$C$28,IF(H11="6ème","Mixte",G11)),"à besoin",IF(AD11&lt;=SUMIFS(Barèmes!$E$6:$E$28,Barèmes!$A$6:$A$28,"Surcoût d'agilité (s) — technique",Barèmes!$B$6:$B$28,H11,Barèmes!$C$6:$C$28,IF(H11="6ème","Mixte",G11)),"fragile","satisfaisant")),IF(AD11&gt;=SUMIFS(Barèmes!$D$6:$D$28,Barèmes!$A$6:$A$28,"Surcoût d'agilité (s) — technique",Barèmes!$B$6:$B$28,H11,Barèmes!$C$6:$C$28,IF(H11="6ème","Mixte",G11)),"à besoin",IF(AD11&gt;=SUMIFS(Barèmes!$E$6:$E$28,Barèmes!$A$6:$A$28,"Surcoût d'agilité (s) — technique",Barèmes!$B$6:$B$28,H11,Barèmes!$C$6:$C$28,IF(H11="6ème","Mixte",G11)),"fragile","satisfaisant"))))</f>
        <v>satisfaisant</v>
      </c>
      <c r="AG11" s="30" t="str">
        <f>IF(OR(AD11="",SUMPRODUCT((Barèmes!$A$6:$A$28="Surcoût d'agilité (s) — technique")*(Barèmes!$B$6:$B$28=H11)*(Barèmes!$C$6:$C$28=IF(H11="6ème","Mixte",G11)))=0),"",IF(SUMPRODUCT((Barèmes!$A$6:$A$28="Surcoût d'agilité (s) — technique")*(Barèmes!$B$6:$B$28=H11)*(Barèmes!$C$6:$C$28=IF(H11="6ème","Mixte",G11))*(Barèmes!$J$6:$J$28="+"))&gt;0,IF(AD11&lt;=SUMIFS(Barèmes!$F$6:$F$28,Barèmes!$A$6:$A$28,"Surcoût d'agilité (s) — technique",Barèmes!$B$6:$B$28,H11,Barèmes!$C$6:$C$28,IF(H11="6ème","Mixte",G11)),Barèmes!$B$2,IF(AD11&lt;=SUMIFS(Barèmes!$G$6:$G$28,Barèmes!$A$6:$A$28,"Surcoût d'agilité (s) — technique",Barèmes!$B$6:$B$28,H11,Barèmes!$C$6:$C$28,IF(H11="6ème","Mixte",G11)),Barèmes!$C$2,IF(AD11&lt;=SUMIFS(Barèmes!$H$6:$H$28,Barèmes!$A$6:$A$28,"Surcoût d'agilité (s) — technique",Barèmes!$B$6:$B$28,H11,Barèmes!$C$6:$C$28,IF(H11="6ème","Mixte",G11)),Barèmes!$D$2,IF(AD11&lt;=SUMIFS(Barèmes!$I$6:$I$28,Barèmes!$A$6:$A$28,"Surcoût d'agilité (s) — technique",Barèmes!$B$6:$B$28,H11,Barèmes!$C$6:$C$28,IF(H11="6ème","Mixte",G11)),Barèmes!$E$2,Barèmes!$F$2)))),IF(AD11&gt;=SUMIFS(Barèmes!$F$6:$F$28,Barèmes!$A$6:$A$28,"Surcoût d'agilité (s) — technique",Barèmes!$B$6:$B$28,H11,Barèmes!$C$6:$C$28,IF(H11="6ème","Mixte",G11)),Barèmes!$B$2,IF(AD11&gt;=SUMIFS(Barèmes!$G$6:$G$28,Barèmes!$A$6:$A$28,"Surcoût d'agilité (s) — technique",Barèmes!$B$6:$B$28,H11,Barèmes!$C$6:$C$28,IF(H11="6ème","Mixte",G11)),Barèmes!$C$2,IF(AD11&gt;=SUMIFS(Barèmes!$H$6:$H$28,Barèmes!$A$6:$A$28,"Surcoût d'agilité (s) — technique",Barèmes!$B$6:$B$28,H11,Barèmes!$C$6:$C$28,IF(H11="6ème","Mixte",G11)),Barèmes!$D$2,IF(AD11&gt;=SUMIFS(Barèmes!$I$6:$I$28,Barèmes!$A$6:$A$28,"Surcoût d'agilité (s) — technique",Barèmes!$B$6:$B$28,H11,Barèmes!$C$6:$C$28,IF(H11="6ème","Mixte",G11)),Barèmes!$E$2,Barèmes!$F$2))))))</f>
        <v>très satisfaisant</v>
      </c>
      <c r="AH11" s="31">
        <f>IF((IF(N11="",0,1)+IF(Q11="",0,1)+IF(W11="",0,1)+IF(Z11="",0,1)+IF(AC11="",0,1))=0,"",3*IF(N11=Barèmes!$B$2,1,IF(N11=Barèmes!$C$2,2,IF(N11=Barèmes!$D$2,3,IF(N11=Barèmes!$E$2,4,IF(N11=Barèmes!$F$2,5,0)))))+3*IF(Q11=Barèmes!$B$2,1,IF(Q11=Barèmes!$C$2,2,IF(Q11=Barèmes!$D$2,3,IF(Q11=Barèmes!$E$2,4,IF(Q11=Barèmes!$F$2,5,0)))))+2*IF(W11=Barèmes!$B$2,1,IF(W11=Barèmes!$C$2,2,IF(W11=Barèmes!$D$2,3,IF(W11=Barèmes!$E$2,4,IF(W11=Barèmes!$F$2,5,0)))))+1*IF(Z11=Barèmes!$B$2,1,IF(Z11=Barèmes!$C$2,2,IF(Z11=Barèmes!$D$2,3,IF(Z11=Barèmes!$E$2,4,IF(Z11=Barèmes!$F$2,5,0)))))+1*IF(AC11=Barèmes!$B$2,1,IF(AC11=Barèmes!$C$2,2,IF(AC11=Barèmes!$D$2,3,IF(AC11=Barèmes!$E$2,4,IF(AC11=Barèmes!$F$2,5,0))))))</f>
        <v>28</v>
      </c>
      <c r="AI11" s="31">
        <f t="shared" si="7"/>
        <v>11.2</v>
      </c>
      <c r="AJ11" s="32" t="str">
        <f>IFERROR(INDEX(Croissance!$B$5:$B$604,MATCH(A11,Croissance!$A$5:$A$604,0)),"")</f>
        <v/>
      </c>
      <c r="AK11" s="32" t="str">
        <f>IFERROR(INDEX(Croissance!$C$5:$C$604,MATCH(A11,Croissance!$A$5:$A$604,0)),"")</f>
        <v/>
      </c>
      <c r="AL11" s="32" t="str">
        <f>IFERROR(INDEX(Croissance!$D$5:$D$604,MATCH(A11,Croissance!$A$5:$A$604,0)),"")</f>
        <v/>
      </c>
      <c r="AM11" s="32" t="str">
        <f>IFERROR(INDEX(Croissance!$E$5:$E$604,MATCH(A11,Croissance!$A$5:$A$604,0)),"")</f>
        <v/>
      </c>
      <c r="AO11" s="33">
        <f t="shared" si="8"/>
        <v>1</v>
      </c>
      <c r="AP11" s="33">
        <f t="shared" si="3"/>
        <v>0</v>
      </c>
      <c r="AQ11" s="33">
        <f>IF(A11="",0,IF(AND(OR('Synthèse classe'!$C$2="Tous",C11='Synthèse classe'!$C$2),OR('Synthèse classe'!$C$3="Toutes",D11='Synthèse classe'!$C$3),OR('Synthèse classe'!$C$4="Toutes",AND('Synthèse classe'!$C$4="Dernière",AP11=1),B11=IFERROR(VALUE('Synthèse classe'!$C$4),0))),1,0))</f>
        <v>0</v>
      </c>
      <c r="AR11" s="34" t="str">
        <f t="shared" si="4"/>
        <v>LYC2ABERLUC|1</v>
      </c>
    </row>
    <row r="12" spans="1:44" x14ac:dyDescent="0.2">
      <c r="A12" s="17" t="str">
        <f t="shared" si="0"/>
        <v>LYC2ABERLUC</v>
      </c>
      <c r="B12" s="18">
        <v>3</v>
      </c>
      <c r="C12" s="19" t="s">
        <v>222</v>
      </c>
      <c r="D12" s="19" t="s">
        <v>223</v>
      </c>
      <c r="E12" s="19" t="s">
        <v>124</v>
      </c>
      <c r="F12" s="19" t="s">
        <v>125</v>
      </c>
      <c r="G12" s="19" t="s">
        <v>61</v>
      </c>
      <c r="H12" s="17" t="str">
        <f t="shared" si="5"/>
        <v>2nde</v>
      </c>
      <c r="I12" s="20">
        <v>46161</v>
      </c>
      <c r="J12" s="18">
        <v>9</v>
      </c>
      <c r="K12" s="19" t="s">
        <v>230</v>
      </c>
      <c r="L12" s="21" t="str">
        <f t="shared" si="6"/>
        <v>fiable</v>
      </c>
      <c r="M12" s="21" t="str">
        <f>IF(OR(J12="",SUMPRODUCT((Barèmes!$A$6:$A$28="Endurance — Luc Léger (palier)")*(Barèmes!$B$6:$B$28=H12)*(Barèmes!$C$6:$C$28=IF(H12="6ème","Mixte",G12)))=0),"",IF(SUMPRODUCT((Barèmes!$A$6:$A$28="Endurance — Luc Léger (palier)")*(Barèmes!$B$6:$B$28=H12)*(Barèmes!$C$6:$C$28=IF(H12="6ème","Mixte",G12))*(Barèmes!$J$6:$J$28="+"))&gt;0,IF(J12&lt;=SUMIFS(Barèmes!$D$6:$D$28,Barèmes!$A$6:$A$28,"Endurance — Luc Léger (palier)",Barèmes!$B$6:$B$28,H12,Barèmes!$C$6:$C$28,IF(H12="6ème","Mixte",G12)),"à besoin",IF(J12&lt;=SUMIFS(Barèmes!$E$6:$E$28,Barèmes!$A$6:$A$28,"Endurance — Luc Léger (palier)",Barèmes!$B$6:$B$28,H12,Barèmes!$C$6:$C$28,IF(H12="6ème","Mixte",G12)),"fragile","satisfaisant")),IF(J12&gt;=SUMIFS(Barèmes!$D$6:$D$28,Barèmes!$A$6:$A$28,"Endurance — Luc Léger (palier)",Barèmes!$B$6:$B$28,H12,Barèmes!$C$6:$C$28,IF(H12="6ème","Mixte",G12)),"à besoin",IF(J12&gt;=SUMIFS(Barèmes!$E$6:$E$28,Barèmes!$A$6:$A$28,"Endurance — Luc Léger (palier)",Barèmes!$B$6:$B$28,H12,Barèmes!$C$6:$C$28,IF(H12="6ème","Mixte",G12)),"fragile","satisfaisant"))))</f>
        <v>satisfaisant</v>
      </c>
      <c r="N12" s="21" t="str">
        <f>IF(OR(J12="",SUMPRODUCT((Barèmes!$A$6:$A$28="Endurance — Luc Léger (palier)")*(Barèmes!$B$6:$B$28=H12)*(Barèmes!$C$6:$C$28=IF(H12="6ème","Mixte",G12)))=0),"",IF(SUMPRODUCT((Barèmes!$A$6:$A$28="Endurance — Luc Léger (palier)")*(Barèmes!$B$6:$B$28=H12)*(Barèmes!$C$6:$C$28=IF(H12="6ème","Mixte",G12))*(Barèmes!$J$6:$J$28="+"))&gt;0,IF(J12&lt;=SUMIFS(Barèmes!$F$6:$F$28,Barèmes!$A$6:$A$28,"Endurance — Luc Léger (palier)",Barèmes!$B$6:$B$28,H12,Barèmes!$C$6:$C$28,IF(H12="6ème","Mixte",G12)),Barèmes!$B$2,IF(J12&lt;=SUMIFS(Barèmes!$G$6:$G$28,Barèmes!$A$6:$A$28,"Endurance — Luc Léger (palier)",Barèmes!$B$6:$B$28,H12,Barèmes!$C$6:$C$28,IF(H12="6ème","Mixte",G12)),Barèmes!$C$2,IF(J12&lt;=SUMIFS(Barèmes!$H$6:$H$28,Barèmes!$A$6:$A$28,"Endurance — Luc Léger (palier)",Barèmes!$B$6:$B$28,H12,Barèmes!$C$6:$C$28,IF(H12="6ème","Mixte",G12)),Barèmes!$D$2,IF(J12&lt;=SUMIFS(Barèmes!$I$6:$I$28,Barèmes!$A$6:$A$28,"Endurance — Luc Léger (palier)",Barèmes!$B$6:$B$28,H12,Barèmes!$C$6:$C$28,IF(H12="6ème","Mixte",G12)),Barèmes!$E$2,Barèmes!$F$2)))),IF(J12&gt;=SUMIFS(Barèmes!$F$6:$F$28,Barèmes!$A$6:$A$28,"Endurance — Luc Léger (palier)",Barèmes!$B$6:$B$28,H12,Barèmes!$C$6:$C$28,IF(H12="6ème","Mixte",G12)),Barèmes!$B$2,IF(J12&gt;=SUMIFS(Barèmes!$G$6:$G$28,Barèmes!$A$6:$A$28,"Endurance — Luc Léger (palier)",Barèmes!$B$6:$B$28,H12,Barèmes!$C$6:$C$28,IF(H12="6ème","Mixte",G12)),Barèmes!$C$2,IF(J12&gt;=SUMIFS(Barèmes!$H$6:$H$28,Barèmes!$A$6:$A$28,"Endurance — Luc Léger (palier)",Barèmes!$B$6:$B$28,H12,Barèmes!$C$6:$C$28,IF(H12="6ème","Mixte",G12)),Barèmes!$D$2,IF(J12&gt;=SUMIFS(Barèmes!$I$6:$I$28,Barèmes!$A$6:$A$28,"Endurance — Luc Léger (palier)",Barèmes!$B$6:$B$28,H12,Barèmes!$C$6:$C$28,IF(H12="6ème","Mixte",G12)),Barèmes!$E$2,Barèmes!$F$2))))))</f>
        <v>très satisfaisant</v>
      </c>
      <c r="O12" s="22">
        <v>1.85</v>
      </c>
      <c r="P12" s="23" t="str">
        <f>IF(OR(O12="",SUMPRODUCT((Barèmes!$A$6:$A$28="Force bas du corps — Saut en longueur (m)")*(Barèmes!$B$6:$B$28=H12)*(Barèmes!$C$6:$C$28=IF(H12="6ème","Mixte",G12)))=0),"",IF(SUMPRODUCT((Barèmes!$A$6:$A$28="Force bas du corps — Saut en longueur (m)")*(Barèmes!$B$6:$B$28=H12)*(Barèmes!$C$6:$C$28=IF(H12="6ème","Mixte",G12))*(Barèmes!$J$6:$J$28="+"))&gt;0,IF(O12&lt;=SUMIFS(Barèmes!$D$6:$D$28,Barèmes!$A$6:$A$28,"Force bas du corps — Saut en longueur (m)",Barèmes!$B$6:$B$28,H12,Barèmes!$C$6:$C$28,IF(H12="6ème","Mixte",G12)),"à besoin",IF(O12&lt;=SUMIFS(Barèmes!$E$6:$E$28,Barèmes!$A$6:$A$28,"Force bas du corps — Saut en longueur (m)",Barèmes!$B$6:$B$28,H12,Barèmes!$C$6:$C$28,IF(H12="6ème","Mixte",G12)),"fragile","satisfaisant")),IF(O12&gt;=SUMIFS(Barèmes!$D$6:$D$28,Barèmes!$A$6:$A$28,"Force bas du corps — Saut en longueur (m)",Barèmes!$B$6:$B$28,H12,Barèmes!$C$6:$C$28,IF(H12="6ème","Mixte",G12)),"à besoin",IF(O12&gt;=SUMIFS(Barèmes!$E$6:$E$28,Barèmes!$A$6:$A$28,"Force bas du corps — Saut en longueur (m)",Barèmes!$B$6:$B$28,H12,Barèmes!$C$6:$C$28,IF(H12="6ème","Mixte",G12)),"fragile","satisfaisant"))))</f>
        <v>à besoin</v>
      </c>
      <c r="Q12" s="23" t="str">
        <f>IF(OR(O12="",SUMPRODUCT((Barèmes!$A$6:$A$28="Force bas du corps — Saut en longueur (m)")*(Barèmes!$B$6:$B$28=H12)*(Barèmes!$C$6:$C$28=IF(H12="6ème","Mixte",G12)))=0),"",IF(SUMPRODUCT((Barèmes!$A$6:$A$28="Force bas du corps — Saut en longueur (m)")*(Barèmes!$B$6:$B$28=H12)*(Barèmes!$C$6:$C$28=IF(H12="6ème","Mixte",G12))*(Barèmes!$J$6:$J$28="+"))&gt;0,IF(O12&lt;=SUMIFS(Barèmes!$F$6:$F$28,Barèmes!$A$6:$A$28,"Force bas du corps — Saut en longueur (m)",Barèmes!$B$6:$B$28,H12,Barèmes!$C$6:$C$28,IF(H12="6ème","Mixte",G12)),Barèmes!$B$2,IF(O12&lt;=SUMIFS(Barèmes!$G$6:$G$28,Barèmes!$A$6:$A$28,"Force bas du corps — Saut en longueur (m)",Barèmes!$B$6:$B$28,H12,Barèmes!$C$6:$C$28,IF(H12="6ème","Mixte",G12)),Barèmes!$C$2,IF(O12&lt;=SUMIFS(Barèmes!$H$6:$H$28,Barèmes!$A$6:$A$28,"Force bas du corps — Saut en longueur (m)",Barèmes!$B$6:$B$28,H12,Barèmes!$C$6:$C$28,IF(H12="6ème","Mixte",G12)),Barèmes!$D$2,IF(O12&lt;=SUMIFS(Barèmes!$I$6:$I$28,Barèmes!$A$6:$A$28,"Force bas du corps — Saut en longueur (m)",Barèmes!$B$6:$B$28,H12,Barèmes!$C$6:$C$28,IF(H12="6ème","Mixte",G12)),Barèmes!$E$2,Barèmes!$F$2)))),IF(O12&gt;=SUMIFS(Barèmes!$F$6:$F$28,Barèmes!$A$6:$A$28,"Force bas du corps — Saut en longueur (m)",Barèmes!$B$6:$B$28,H12,Barèmes!$C$6:$C$28,IF(H12="6ème","Mixte",G12)),Barèmes!$B$2,IF(O12&gt;=SUMIFS(Barèmes!$G$6:$G$28,Barèmes!$A$6:$A$28,"Force bas du corps — Saut en longueur (m)",Barèmes!$B$6:$B$28,H12,Barèmes!$C$6:$C$28,IF(H12="6ème","Mixte",G12)),Barèmes!$C$2,IF(O12&gt;=SUMIFS(Barèmes!$H$6:$H$28,Barèmes!$A$6:$A$28,"Force bas du corps — Saut en longueur (m)",Barèmes!$B$6:$B$28,H12,Barèmes!$C$6:$C$28,IF(H12="6ème","Mixte",G12)),Barèmes!$D$2,IF(O12&gt;=SUMIFS(Barèmes!$I$6:$I$28,Barèmes!$A$6:$A$28,"Force bas du corps — Saut en longueur (m)",Barèmes!$B$6:$B$28,H12,Barèmes!$C$6:$C$28,IF(H12="6ème","Mixte",G12)),Barèmes!$E$2,Barèmes!$F$2))))))</f>
        <v>encore fragile</v>
      </c>
      <c r="R12" s="22">
        <v>5.0999999999999996</v>
      </c>
      <c r="S12" s="24" t="str">
        <f>IF(OR(R12="",SUMPRODUCT((Barèmes!$A$6:$A$28="Vitesse — 30 m (s)")*(Barèmes!$B$6:$B$28=H12)*(Barèmes!$C$6:$C$28=IF(H12="6ème","Mixte",G12)))=0),"",IF(SUMPRODUCT((Barèmes!$A$6:$A$28="Vitesse — 30 m (s)")*(Barèmes!$B$6:$B$28=H12)*(Barèmes!$C$6:$C$28=IF(H12="6ème","Mixte",G12))*(Barèmes!$J$6:$J$28="+"))&gt;0,IF(R12&lt;=SUMIFS(Barèmes!$D$6:$D$28,Barèmes!$A$6:$A$28,"Vitesse — 30 m (s)",Barèmes!$B$6:$B$28,H12,Barèmes!$C$6:$C$28,IF(H12="6ème","Mixte",G12)),"à besoin",IF(R12&lt;=SUMIFS(Barèmes!$E$6:$E$28,Barèmes!$A$6:$A$28,"Vitesse — 30 m (s)",Barèmes!$B$6:$B$28,H12,Barèmes!$C$6:$C$28,IF(H12="6ème","Mixte",G12)),"fragile","satisfaisant")),IF(R12&gt;=SUMIFS(Barèmes!$D$6:$D$28,Barèmes!$A$6:$A$28,"Vitesse — 30 m (s)",Barèmes!$B$6:$B$28,H12,Barèmes!$C$6:$C$28,IF(H12="6ème","Mixte",G12)),"à besoin",IF(R12&gt;=SUMIFS(Barèmes!$E$6:$E$28,Barèmes!$A$6:$A$28,"Vitesse — 30 m (s)",Barèmes!$B$6:$B$28,H12,Barèmes!$C$6:$C$28,IF(H12="6ème","Mixte",G12)),"fragile","satisfaisant"))))</f>
        <v>fragile</v>
      </c>
      <c r="T12" s="24" t="str">
        <f>IF(OR(R12="",SUMPRODUCT((Barèmes!$A$6:$A$28="Vitesse — 30 m (s)")*(Barèmes!$B$6:$B$28=H12)*(Barèmes!$C$6:$C$28=IF(H12="6ème","Mixte",G12)))=0),"",IF(SUMPRODUCT((Barèmes!$A$6:$A$28="Vitesse — 30 m (s)")*(Barèmes!$B$6:$B$28=H12)*(Barèmes!$C$6:$C$28=IF(H12="6ème","Mixte",G12))*(Barèmes!$J$6:$J$28="+"))&gt;0,IF(R12&lt;=SUMIFS(Barèmes!$F$6:$F$28,Barèmes!$A$6:$A$28,"Vitesse — 30 m (s)",Barèmes!$B$6:$B$28,H12,Barèmes!$C$6:$C$28,IF(H12="6ème","Mixte",G12)),Barèmes!$B$2,IF(R12&lt;=SUMIFS(Barèmes!$G$6:$G$28,Barèmes!$A$6:$A$28,"Vitesse — 30 m (s)",Barèmes!$B$6:$B$28,H12,Barèmes!$C$6:$C$28,IF(H12="6ème","Mixte",G12)),Barèmes!$C$2,IF(R12&lt;=SUMIFS(Barèmes!$H$6:$H$28,Barèmes!$A$6:$A$28,"Vitesse — 30 m (s)",Barèmes!$B$6:$B$28,H12,Barèmes!$C$6:$C$28,IF(H12="6ème","Mixte",G12)),Barèmes!$D$2,IF(R12&lt;=SUMIFS(Barèmes!$I$6:$I$28,Barèmes!$A$6:$A$28,"Vitesse — 30 m (s)",Barèmes!$B$6:$B$28,H12,Barèmes!$C$6:$C$28,IF(H12="6ème","Mixte",G12)),Barèmes!$E$2,Barèmes!$F$2)))),IF(R12&gt;=SUMIFS(Barèmes!$F$6:$F$28,Barèmes!$A$6:$A$28,"Vitesse — 30 m (s)",Barèmes!$B$6:$B$28,H12,Barèmes!$C$6:$C$28,IF(H12="6ème","Mixte",G12)),Barèmes!$B$2,IF(R12&gt;=SUMIFS(Barèmes!$G$6:$G$28,Barèmes!$A$6:$A$28,"Vitesse — 30 m (s)",Barèmes!$B$6:$B$28,H12,Barèmes!$C$6:$C$28,IF(H12="6ème","Mixte",G12)),Barèmes!$C$2,IF(R12&gt;=SUMIFS(Barèmes!$H$6:$H$28,Barèmes!$A$6:$A$28,"Vitesse — 30 m (s)",Barèmes!$B$6:$B$28,H12,Barèmes!$C$6:$C$28,IF(H12="6ème","Mixte",G12)),Barèmes!$D$2,IF(R12&gt;=SUMIFS(Barèmes!$I$6:$I$28,Barèmes!$A$6:$A$28,"Vitesse — 30 m (s)",Barèmes!$B$6:$B$28,H12,Barèmes!$C$6:$C$28,IF(H12="6ème","Mixte",G12)),Barèmes!$E$2,Barèmes!$F$2))))))</f>
        <v>fragile</v>
      </c>
      <c r="U12" s="22">
        <v>8.6999999999999993</v>
      </c>
      <c r="V12" s="25" t="str">
        <f>IF(OR(U12="",SUMPRODUCT((Barèmes!$A$6:$A$28="Vitesse — 50 m (s)")*(Barèmes!$B$6:$B$28=H12)*(Barèmes!$C$6:$C$28=IF(H12="6ème","Mixte",G12)))=0),"",IF(SUMPRODUCT((Barèmes!$A$6:$A$28="Vitesse — 50 m (s)")*(Barèmes!$B$6:$B$28=H12)*(Barèmes!$C$6:$C$28=IF(H12="6ème","Mixte",G12))*(Barèmes!$J$6:$J$28="+"))&gt;0,IF(U12&lt;=SUMIFS(Barèmes!$D$6:$D$28,Barèmes!$A$6:$A$28,"Vitesse — 50 m (s)",Barèmes!$B$6:$B$28,H12,Barèmes!$C$6:$C$28,IF(H12="6ème","Mixte",G12)),"à besoin",IF(U12&lt;=SUMIFS(Barèmes!$E$6:$E$28,Barèmes!$A$6:$A$28,"Vitesse — 50 m (s)",Barèmes!$B$6:$B$28,H12,Barèmes!$C$6:$C$28,IF(H12="6ème","Mixte",G12)),"fragile","satisfaisant")),IF(U12&gt;=SUMIFS(Barèmes!$D$6:$D$28,Barèmes!$A$6:$A$28,"Vitesse — 50 m (s)",Barèmes!$B$6:$B$28,H12,Barèmes!$C$6:$C$28,IF(H12="6ème","Mixte",G12)),"à besoin",IF(U12&gt;=SUMIFS(Barèmes!$E$6:$E$28,Barèmes!$A$6:$A$28,"Vitesse — 50 m (s)",Barèmes!$B$6:$B$28,H12,Barèmes!$C$6:$C$28,IF(H12="6ème","Mixte",G12)),"fragile","satisfaisant"))))</f>
        <v>fragile</v>
      </c>
      <c r="W12" s="25" t="str">
        <f>IF(OR(U12="",SUMPRODUCT((Barèmes!$A$6:$A$28="Vitesse — 50 m (s)")*(Barèmes!$B$6:$B$28=H12)*(Barèmes!$C$6:$C$28=IF(H12="6ème","Mixte",G12)))=0),"",IF(SUMPRODUCT((Barèmes!$A$6:$A$28="Vitesse — 50 m (s)")*(Barèmes!$B$6:$B$28=H12)*(Barèmes!$C$6:$C$28=IF(H12="6ème","Mixte",G12))*(Barèmes!$J$6:$J$28="+"))&gt;0,IF(U12&lt;=SUMIFS(Barèmes!$F$6:$F$28,Barèmes!$A$6:$A$28,"Vitesse — 50 m (s)",Barèmes!$B$6:$B$28,H12,Barèmes!$C$6:$C$28,IF(H12="6ème","Mixte",G12)),Barèmes!$B$2,IF(U12&lt;=SUMIFS(Barèmes!$G$6:$G$28,Barèmes!$A$6:$A$28,"Vitesse — 50 m (s)",Barèmes!$B$6:$B$28,H12,Barèmes!$C$6:$C$28,IF(H12="6ème","Mixte",G12)),Barèmes!$C$2,IF(U12&lt;=SUMIFS(Barèmes!$H$6:$H$28,Barèmes!$A$6:$A$28,"Vitesse — 50 m (s)",Barèmes!$B$6:$B$28,H12,Barèmes!$C$6:$C$28,IF(H12="6ème","Mixte",G12)),Barèmes!$D$2,IF(U12&lt;=SUMIFS(Barèmes!$I$6:$I$28,Barèmes!$A$6:$A$28,"Vitesse — 50 m (s)",Barèmes!$B$6:$B$28,H12,Barèmes!$C$6:$C$28,IF(H12="6ème","Mixte",G12)),Barèmes!$E$2,Barèmes!$F$2)))),IF(U12&gt;=SUMIFS(Barèmes!$F$6:$F$28,Barèmes!$A$6:$A$28,"Vitesse — 50 m (s)",Barèmes!$B$6:$B$28,H12,Barèmes!$C$6:$C$28,IF(H12="6ème","Mixte",G12)),Barèmes!$B$2,IF(U12&gt;=SUMIFS(Barèmes!$G$6:$G$28,Barèmes!$A$6:$A$28,"Vitesse — 50 m (s)",Barèmes!$B$6:$B$28,H12,Barèmes!$C$6:$C$28,IF(H12="6ème","Mixte",G12)),Barèmes!$C$2,IF(U12&gt;=SUMIFS(Barèmes!$H$6:$H$28,Barèmes!$A$6:$A$28,"Vitesse — 50 m (s)",Barèmes!$B$6:$B$28,H12,Barèmes!$C$6:$C$28,IF(H12="6ème","Mixte",G12)),Barèmes!$D$2,IF(U12&gt;=SUMIFS(Barèmes!$I$6:$I$28,Barèmes!$A$6:$A$28,"Vitesse — 50 m (s)",Barèmes!$B$6:$B$28,H12,Barèmes!$C$6:$C$28,IF(H12="6ème","Mixte",G12)),Barèmes!$E$2,Barèmes!$F$2))))))</f>
        <v>fragile</v>
      </c>
      <c r="X12" s="18">
        <v>5</v>
      </c>
      <c r="Y12" s="26" t="str" cm="1">
        <f t="array" ref="Y12">IF(OR(X12="",SUMPRODUCT((Barèmes!$A$6:$A$28="Souplesse (score 1-5)")*(Barèmes!$B$6:$B$28=H12)*(Barèmes!$C$6:$C$28=IF(H12="6ème","Mixte",G12)))=0),"",IF(SUMPRODUCT((Barèmes!$A$6:$A$28="Souplesse (score 1-5)")*(Barèmes!$B$6:$B$28=H12)*(Barèmes!$C$6:$C$28=IF(H12="6ème","Mixte",G12))*(Barèmes!$J$6:$J$28="+"))&gt;0,IF(X12&lt;=SUMIFS(Barèmes!$D$6:$D$28,Barèmes!$A$6:$A$28,"Souplesse (score 1-5)",Barèmes!$B$6:$B$28,H12,Barèmes!$C$6:$C$28,IF(H12="6ème","Mixte",G12)),"à besoin",IF(X12&lt;=SUMIFS(Barèmes!$E$6:$E$28,Barèmes!$A$6:$A$28,"Souplesse (score 1-5)",Barèmes!$B$6:$B$28,H12,Barèmes!$C$6:$C$28,IF(H12="6ème","Mixte",G12)),"fragile","satisfaisant")),IF(X12&gt;=SUMIFS(Barèmes!$D$6:$D$28,Barèmes!$A$6:$A$28,"Souplesse (score 1-5)",Barèmes!$B$6:$B$28,H12,Barèmes!$C$6:$C$28,IF(H12="6ème","Mixte",G12)),"à besoin",IF(X12&gt;=SUMIFS(Barèmes!$E$6:$E$28,Barèmes!$A$6:$A$28,"Souplesse (score 1-5)",Barèmes!$B$6:$B$28,H12,Barèmes!$C$6:$C$28,IF(H12="6ème","Mixte",G12)),"fragile","satisfaisant"))))</f>
        <v>satisfaisant</v>
      </c>
      <c r="Z12" s="26" t="str" cm="1">
        <f t="array" ref="Z12">IF(OR(X12="",SUMPRODUCT((Barèmes!$A$6:$A$28="Souplesse (score 1-5)")*(Barèmes!$B$6:$B$28=H12)*(Barèmes!$C$6:$C$28=IF(H12="6ème","Mixte",G12)))=0),"",IF(SUMPRODUCT((Barèmes!$A$6:$A$28="Souplesse (score 1-5)")*(Barèmes!$B$6:$B$28=H12)*(Barèmes!$C$6:$C$28=IF(H12="6ème","Mixte",G12))*(Barèmes!$J$6:$J$28="+"))&gt;0,IF(X12&lt;=SUMIFS(Barèmes!$F$6:$F$28,Barèmes!$A$6:$A$28,"Souplesse (score 1-5)",Barèmes!$B$6:$B$28,H12,Barèmes!$C$6:$C$28,IF(H12="6ème","Mixte",G12)),Barèmes!$B$2,IF(X12&lt;=SUMIFS(Barèmes!$G$6:$G$28,Barèmes!$A$6:$A$28,"Souplesse (score 1-5)",Barèmes!$B$6:$B$28,H12,Barèmes!$C$6:$C$28,IF(H12="6ème","Mixte",G12)),Barèmes!$C$2,IF(X12&lt;=SUMIFS(Barèmes!$H$6:$H$28,Barèmes!$A$6:$A$28,"Souplesse (score 1-5)",Barèmes!$B$6:$B$28,H12,Barèmes!$C$6:$C$28,IF(H12="6ème","Mixte",G12)),Barèmes!$D$2,IF(X12&lt;=SUMIFS(Barèmes!$I$6:$I$28,Barèmes!$A$6:$A$28,"Souplesse (score 1-5)",Barèmes!$B$6:$B$28,H12,Barèmes!$C$6:$C$28,IF(H12="6ème","Mixte",G12)),Barèmes!$E$2,Barèmes!$F$2)))),IF(X12&gt;=SUMIFS(Barèmes!$F$6:$F$28,Barèmes!$A$6:$A$28,"Souplesse (score 1-5)",Barèmes!$B$6:$B$28,H12,Barèmes!$C$6:$C$28,IF(H12="6ème","Mixte",G12)),Barèmes!$B$2,IF(X12&gt;=SUMIFS(Barèmes!$G$6:$G$28,Barèmes!$A$6:$A$28,"Souplesse (score 1-5)",Barèmes!$B$6:$B$28,H12,Barèmes!$C$6:$C$28,IF(H12="6ème","Mixte",G12)),Barèmes!$C$2,IF(X12&gt;=SUMIFS(Barèmes!$H$6:$H$28,Barèmes!$A$6:$A$28,"Souplesse (score 1-5)",Barèmes!$B$6:$B$28,H12,Barèmes!$C$6:$C$28,IF(H12="6ème","Mixte",G12)),Barèmes!$D$2,IF(X12&gt;=SUMIFS(Barèmes!$I$6:$I$28,Barèmes!$A$6:$A$28,"Souplesse (score 1-5)",Barèmes!$B$6:$B$28,H12,Barèmes!$C$6:$C$28,IF(H12="6ème","Mixte",G12)),Barèmes!$E$2,Barèmes!$F$2))))))</f>
        <v>satisfaisant</v>
      </c>
      <c r="AA12" s="22">
        <v>6.7</v>
      </c>
      <c r="AB12" s="27" t="str">
        <f>IF(OR(AA12="",SUMPRODUCT((Barèmes!$A$6:$A$28="Agilité — T-test 974 (s)")*(Barèmes!$B$6:$B$28=H12)*(Barèmes!$C$6:$C$28=IF(H12="6ème","Mixte",G12)))=0),"",IF(SUMPRODUCT((Barèmes!$A$6:$A$28="Agilité — T-test 974 (s)")*(Barèmes!$B$6:$B$28=H12)*(Barèmes!$C$6:$C$28=IF(H12="6ème","Mixte",G12))*(Barèmes!$J$6:$J$28="+"))&gt;0,IF(AA12&lt;=SUMIFS(Barèmes!$D$6:$D$28,Barèmes!$A$6:$A$28,"Agilité — T-test 974 (s)",Barèmes!$B$6:$B$28,H12,Barèmes!$C$6:$C$28,IF(H12="6ème","Mixte",G12)),"à besoin",IF(AA12&lt;=SUMIFS(Barèmes!$E$6:$E$28,Barèmes!$A$6:$A$28,"Agilité — T-test 974 (s)",Barèmes!$B$6:$B$28,H12,Barèmes!$C$6:$C$28,IF(H12="6ème","Mixte",G12)),"fragile","satisfaisant")),IF(AA12&gt;=SUMIFS(Barèmes!$D$6:$D$28,Barèmes!$A$6:$A$28,"Agilité — T-test 974 (s)",Barèmes!$B$6:$B$28,H12,Barèmes!$C$6:$C$28,IF(H12="6ème","Mixte",G12)),"à besoin",IF(AA12&gt;=SUMIFS(Barèmes!$E$6:$E$28,Barèmes!$A$6:$A$28,"Agilité — T-test 974 (s)",Barèmes!$B$6:$B$28,H12,Barèmes!$C$6:$C$28,IF(H12="6ème","Mixte",G12)),"fragile","satisfaisant"))))</f>
        <v>fragile</v>
      </c>
      <c r="AC12" s="27" t="str">
        <f>IF(OR(AA12="",SUMPRODUCT((Barèmes!$A$6:$A$28="Agilité — T-test 974 (s)")*(Barèmes!$B$6:$B$28=H12)*(Barèmes!$C$6:$C$28=IF(H12="6ème","Mixte",G12)))=0),"",IF(SUMPRODUCT((Barèmes!$A$6:$A$28="Agilité — T-test 974 (s)")*(Barèmes!$B$6:$B$28=H12)*(Barèmes!$C$6:$C$28=IF(H12="6ème","Mixte",G12))*(Barèmes!$J$6:$J$28="+"))&gt;0,IF(AA12&lt;=SUMIFS(Barèmes!$F$6:$F$28,Barèmes!$A$6:$A$28,"Agilité — T-test 974 (s)",Barèmes!$B$6:$B$28,H12,Barèmes!$C$6:$C$28,IF(H12="6ème","Mixte",G12)),Barèmes!$B$2,IF(AA12&lt;=SUMIFS(Barèmes!$G$6:$G$28,Barèmes!$A$6:$A$28,"Agilité — T-test 974 (s)",Barèmes!$B$6:$B$28,H12,Barèmes!$C$6:$C$28,IF(H12="6ème","Mixte",G12)),Barèmes!$C$2,IF(AA12&lt;=SUMIFS(Barèmes!$H$6:$H$28,Barèmes!$A$6:$A$28,"Agilité — T-test 974 (s)",Barèmes!$B$6:$B$28,H12,Barèmes!$C$6:$C$28,IF(H12="6ème","Mixte",G12)),Barèmes!$D$2,IF(AA12&lt;=SUMIFS(Barèmes!$I$6:$I$28,Barèmes!$A$6:$A$28,"Agilité — T-test 974 (s)",Barèmes!$B$6:$B$28,H12,Barèmes!$C$6:$C$28,IF(H12="6ème","Mixte",G12)),Barèmes!$E$2,Barèmes!$F$2)))),IF(AA12&gt;=SUMIFS(Barèmes!$F$6:$F$28,Barèmes!$A$6:$A$28,"Agilité — T-test 974 (s)",Barèmes!$B$6:$B$28,H12,Barèmes!$C$6:$C$28,IF(H12="6ème","Mixte",G12)),Barèmes!$B$2,IF(AA12&gt;=SUMIFS(Barèmes!$G$6:$G$28,Barèmes!$A$6:$A$28,"Agilité — T-test 974 (s)",Barèmes!$B$6:$B$28,H12,Barèmes!$C$6:$C$28,IF(H12="6ème","Mixte",G12)),Barèmes!$C$2,IF(AA12&gt;=SUMIFS(Barèmes!$H$6:$H$28,Barèmes!$A$6:$A$28,"Agilité — T-test 974 (s)",Barèmes!$B$6:$B$28,H12,Barèmes!$C$6:$C$28,IF(H12="6ème","Mixte",G12)),Barèmes!$D$2,IF(AA12&gt;=SUMIFS(Barèmes!$I$6:$I$28,Barèmes!$A$6:$A$28,"Agilité — T-test 974 (s)",Barèmes!$B$6:$B$28,H12,Barèmes!$C$6:$C$28,IF(H12="6ème","Mixte",G12)),Barèmes!$E$2,Barèmes!$F$2))))))</f>
        <v>fragile</v>
      </c>
      <c r="AD12" s="28">
        <f t="shared" si="1"/>
        <v>1.6000000000000005</v>
      </c>
      <c r="AE12" s="29">
        <f t="shared" si="2"/>
        <v>131.37254901960787</v>
      </c>
      <c r="AF12" s="30" t="str">
        <f>IF(OR(AD12="",SUMPRODUCT((Barèmes!$A$6:$A$28="Surcoût d'agilité (s) — technique")*(Barèmes!$B$6:$B$28=H12)*(Barèmes!$C$6:$C$28=IF(H12="6ème","Mixte",G12)))=0),"",IF(SUMPRODUCT((Barèmes!$A$6:$A$28="Surcoût d'agilité (s) — technique")*(Barèmes!$B$6:$B$28=H12)*(Barèmes!$C$6:$C$28=IF(H12="6ème","Mixte",G12))*(Barèmes!$J$6:$J$28="+"))&gt;0,IF(AD12&lt;=SUMIFS(Barèmes!$D$6:$D$28,Barèmes!$A$6:$A$28,"Surcoût d'agilité (s) — technique",Barèmes!$B$6:$B$28,H12,Barèmes!$C$6:$C$28,IF(H12="6ème","Mixte",G12)),"à besoin",IF(AD12&lt;=SUMIFS(Barèmes!$E$6:$E$28,Barèmes!$A$6:$A$28,"Surcoût d'agilité (s) — technique",Barèmes!$B$6:$B$28,H12,Barèmes!$C$6:$C$28,IF(H12="6ème","Mixte",G12)),"fragile","satisfaisant")),IF(AD12&gt;=SUMIFS(Barèmes!$D$6:$D$28,Barèmes!$A$6:$A$28,"Surcoût d'agilité (s) — technique",Barèmes!$B$6:$B$28,H12,Barèmes!$C$6:$C$28,IF(H12="6ème","Mixte",G12)),"à besoin",IF(AD12&gt;=SUMIFS(Barèmes!$E$6:$E$28,Barèmes!$A$6:$A$28,"Surcoût d'agilité (s) — technique",Barèmes!$B$6:$B$28,H12,Barèmes!$C$6:$C$28,IF(H12="6ème","Mixte",G12)),"fragile","satisfaisant"))))</f>
        <v>satisfaisant</v>
      </c>
      <c r="AG12" s="30" t="str">
        <f>IF(OR(AD12="",SUMPRODUCT((Barèmes!$A$6:$A$28="Surcoût d'agilité (s) — technique")*(Barèmes!$B$6:$B$28=H12)*(Barèmes!$C$6:$C$28=IF(H12="6ème","Mixte",G12)))=0),"",IF(SUMPRODUCT((Barèmes!$A$6:$A$28="Surcoût d'agilité (s) — technique")*(Barèmes!$B$6:$B$28=H12)*(Barèmes!$C$6:$C$28=IF(H12="6ème","Mixte",G12))*(Barèmes!$J$6:$J$28="+"))&gt;0,IF(AD12&lt;=SUMIFS(Barèmes!$F$6:$F$28,Barèmes!$A$6:$A$28,"Surcoût d'agilité (s) — technique",Barèmes!$B$6:$B$28,H12,Barèmes!$C$6:$C$28,IF(H12="6ème","Mixte",G12)),Barèmes!$B$2,IF(AD12&lt;=SUMIFS(Barèmes!$G$6:$G$28,Barèmes!$A$6:$A$28,"Surcoût d'agilité (s) — technique",Barèmes!$B$6:$B$28,H12,Barèmes!$C$6:$C$28,IF(H12="6ème","Mixte",G12)),Barèmes!$C$2,IF(AD12&lt;=SUMIFS(Barèmes!$H$6:$H$28,Barèmes!$A$6:$A$28,"Surcoût d'agilité (s) — technique",Barèmes!$B$6:$B$28,H12,Barèmes!$C$6:$C$28,IF(H12="6ème","Mixte",G12)),Barèmes!$D$2,IF(AD12&lt;=SUMIFS(Barèmes!$I$6:$I$28,Barèmes!$A$6:$A$28,"Surcoût d'agilité (s) — technique",Barèmes!$B$6:$B$28,H12,Barèmes!$C$6:$C$28,IF(H12="6ème","Mixte",G12)),Barèmes!$E$2,Barèmes!$F$2)))),IF(AD12&gt;=SUMIFS(Barèmes!$F$6:$F$28,Barèmes!$A$6:$A$28,"Surcoût d'agilité (s) — technique",Barèmes!$B$6:$B$28,H12,Barèmes!$C$6:$C$28,IF(H12="6ème","Mixte",G12)),Barèmes!$B$2,IF(AD12&gt;=SUMIFS(Barèmes!$G$6:$G$28,Barèmes!$A$6:$A$28,"Surcoût d'agilité (s) — technique",Barèmes!$B$6:$B$28,H12,Barèmes!$C$6:$C$28,IF(H12="6ème","Mixte",G12)),Barèmes!$C$2,IF(AD12&gt;=SUMIFS(Barèmes!$H$6:$H$28,Barèmes!$A$6:$A$28,"Surcoût d'agilité (s) — technique",Barèmes!$B$6:$B$28,H12,Barèmes!$C$6:$C$28,IF(H12="6ème","Mixte",G12)),Barèmes!$D$2,IF(AD12&gt;=SUMIFS(Barèmes!$I$6:$I$28,Barèmes!$A$6:$A$28,"Surcoût d'agilité (s) — technique",Barèmes!$B$6:$B$28,H12,Barèmes!$C$6:$C$28,IF(H12="6ème","Mixte",G12)),Barèmes!$E$2,Barèmes!$F$2))))))</f>
        <v>très satisfaisant</v>
      </c>
      <c r="AH12" s="31">
        <f>IF((IF(N12="",0,1)+IF(Q12="",0,1)+IF(W12="",0,1)+IF(Z12="",0,1)+IF(AC12="",0,1))=0,"",3*IF(N12=Barèmes!$B$2,1,IF(N12=Barèmes!$C$2,2,IF(N12=Barèmes!$D$2,3,IF(N12=Barèmes!$E$2,4,IF(N12=Barèmes!$F$2,5,0)))))+3*IF(Q12=Barèmes!$B$2,1,IF(Q12=Barèmes!$C$2,2,IF(Q12=Barèmes!$D$2,3,IF(Q12=Barèmes!$E$2,4,IF(Q12=Barèmes!$F$2,5,0)))))+2*IF(W12=Barèmes!$B$2,1,IF(W12=Barèmes!$C$2,2,IF(W12=Barèmes!$D$2,3,IF(W12=Barèmes!$E$2,4,IF(W12=Barèmes!$F$2,5,0)))))+1*IF(Z12=Barèmes!$B$2,1,IF(Z12=Barèmes!$C$2,2,IF(Z12=Barèmes!$D$2,3,IF(Z12=Barèmes!$E$2,4,IF(Z12=Barèmes!$F$2,5,0)))))+1*IF(AC12=Barèmes!$B$2,1,IF(AC12=Barèmes!$C$2,2,IF(AC12=Barèmes!$D$2,3,IF(AC12=Barèmes!$E$2,4,IF(AC12=Barèmes!$F$2,5,0))))))</f>
        <v>34</v>
      </c>
      <c r="AI12" s="31">
        <f t="shared" si="7"/>
        <v>13.6</v>
      </c>
      <c r="AJ12" s="32" t="str">
        <f>IFERROR(INDEX(Croissance!$B$5:$B$604,MATCH(A12,Croissance!$A$5:$A$604,0)),"")</f>
        <v/>
      </c>
      <c r="AK12" s="32" t="str">
        <f>IFERROR(INDEX(Croissance!$C$5:$C$604,MATCH(A12,Croissance!$A$5:$A$604,0)),"")</f>
        <v/>
      </c>
      <c r="AL12" s="32" t="str">
        <f>IFERROR(INDEX(Croissance!$D$5:$D$604,MATCH(A12,Croissance!$A$5:$A$604,0)),"")</f>
        <v/>
      </c>
      <c r="AM12" s="32" t="str">
        <f>IFERROR(INDEX(Croissance!$E$5:$E$604,MATCH(A12,Croissance!$A$5:$A$604,0)),"")</f>
        <v/>
      </c>
      <c r="AO12" s="33">
        <f t="shared" si="8"/>
        <v>1</v>
      </c>
      <c r="AP12" s="33">
        <f t="shared" si="3"/>
        <v>1</v>
      </c>
      <c r="AQ12" s="33">
        <f>IF(A12="",0,IF(AND(OR('Synthèse classe'!$C$2="Tous",C12='Synthèse classe'!$C$2),OR('Synthèse classe'!$C$3="Toutes",D12='Synthèse classe'!$C$3),OR('Synthèse classe'!$C$4="Toutes",AND('Synthèse classe'!$C$4="Dernière",AP12=1),B12=IFERROR(VALUE('Synthèse classe'!$C$4),0))),1,0))</f>
        <v>1</v>
      </c>
      <c r="AR12" s="34" t="str">
        <f t="shared" si="4"/>
        <v>LYC2ABERLUC|3</v>
      </c>
    </row>
    <row r="13" spans="1:44" x14ac:dyDescent="0.2">
      <c r="A13" s="17" t="str">
        <f t="shared" si="0"/>
        <v>LYC2APAYMAT</v>
      </c>
      <c r="B13" s="18">
        <v>1</v>
      </c>
      <c r="C13" s="19" t="s">
        <v>222</v>
      </c>
      <c r="D13" s="19" t="s">
        <v>223</v>
      </c>
      <c r="E13" s="19" t="s">
        <v>210</v>
      </c>
      <c r="F13" s="19" t="s">
        <v>211</v>
      </c>
      <c r="G13" s="19" t="s">
        <v>61</v>
      </c>
      <c r="H13" s="17" t="str">
        <f t="shared" si="5"/>
        <v>2nde</v>
      </c>
      <c r="I13" s="20">
        <v>45943</v>
      </c>
      <c r="J13" s="18">
        <v>10</v>
      </c>
      <c r="K13" s="19" t="s">
        <v>230</v>
      </c>
      <c r="L13" s="21" t="str">
        <f t="shared" si="6"/>
        <v>fiable</v>
      </c>
      <c r="M13" s="21" t="str">
        <f>IF(OR(J13="",SUMPRODUCT((Barèmes!$A$6:$A$28="Endurance — Luc Léger (palier)")*(Barèmes!$B$6:$B$28=H13)*(Barèmes!$C$6:$C$28=IF(H13="6ème","Mixte",G13)))=0),"",IF(SUMPRODUCT((Barèmes!$A$6:$A$28="Endurance — Luc Léger (palier)")*(Barèmes!$B$6:$B$28=H13)*(Barèmes!$C$6:$C$28=IF(H13="6ème","Mixte",G13))*(Barèmes!$J$6:$J$28="+"))&gt;0,IF(J13&lt;=SUMIFS(Barèmes!$D$6:$D$28,Barèmes!$A$6:$A$28,"Endurance — Luc Léger (palier)",Barèmes!$B$6:$B$28,H13,Barèmes!$C$6:$C$28,IF(H13="6ème","Mixte",G13)),"à besoin",IF(J13&lt;=SUMIFS(Barèmes!$E$6:$E$28,Barèmes!$A$6:$A$28,"Endurance — Luc Léger (palier)",Barèmes!$B$6:$B$28,H13,Barèmes!$C$6:$C$28,IF(H13="6ème","Mixte",G13)),"fragile","satisfaisant")),IF(J13&gt;=SUMIFS(Barèmes!$D$6:$D$28,Barèmes!$A$6:$A$28,"Endurance — Luc Léger (palier)",Barèmes!$B$6:$B$28,H13,Barèmes!$C$6:$C$28,IF(H13="6ème","Mixte",G13)),"à besoin",IF(J13&gt;=SUMIFS(Barèmes!$E$6:$E$28,Barèmes!$A$6:$A$28,"Endurance — Luc Léger (palier)",Barèmes!$B$6:$B$28,H13,Barèmes!$C$6:$C$28,IF(H13="6ème","Mixte",G13)),"fragile","satisfaisant"))))</f>
        <v>satisfaisant</v>
      </c>
      <c r="N13" s="21" t="str">
        <f>IF(OR(J13="",SUMPRODUCT((Barèmes!$A$6:$A$28="Endurance — Luc Léger (palier)")*(Barèmes!$B$6:$B$28=H13)*(Barèmes!$C$6:$C$28=IF(H13="6ème","Mixte",G13)))=0),"",IF(SUMPRODUCT((Barèmes!$A$6:$A$28="Endurance — Luc Léger (palier)")*(Barèmes!$B$6:$B$28=H13)*(Barèmes!$C$6:$C$28=IF(H13="6ème","Mixte",G13))*(Barèmes!$J$6:$J$28="+"))&gt;0,IF(J13&lt;=SUMIFS(Barèmes!$F$6:$F$28,Barèmes!$A$6:$A$28,"Endurance — Luc Léger (palier)",Barèmes!$B$6:$B$28,H13,Barèmes!$C$6:$C$28,IF(H13="6ème","Mixte",G13)),Barèmes!$B$2,IF(J13&lt;=SUMIFS(Barèmes!$G$6:$G$28,Barèmes!$A$6:$A$28,"Endurance — Luc Léger (palier)",Barèmes!$B$6:$B$28,H13,Barèmes!$C$6:$C$28,IF(H13="6ème","Mixte",G13)),Barèmes!$C$2,IF(J13&lt;=SUMIFS(Barèmes!$H$6:$H$28,Barèmes!$A$6:$A$28,"Endurance — Luc Léger (palier)",Barèmes!$B$6:$B$28,H13,Barèmes!$C$6:$C$28,IF(H13="6ème","Mixte",G13)),Barèmes!$D$2,IF(J13&lt;=SUMIFS(Barèmes!$I$6:$I$28,Barèmes!$A$6:$A$28,"Endurance — Luc Léger (palier)",Barèmes!$B$6:$B$28,H13,Barèmes!$C$6:$C$28,IF(H13="6ème","Mixte",G13)),Barèmes!$E$2,Barèmes!$F$2)))),IF(J13&gt;=SUMIFS(Barèmes!$F$6:$F$28,Barèmes!$A$6:$A$28,"Endurance — Luc Léger (palier)",Barèmes!$B$6:$B$28,H13,Barèmes!$C$6:$C$28,IF(H13="6ème","Mixte",G13)),Barèmes!$B$2,IF(J13&gt;=SUMIFS(Barèmes!$G$6:$G$28,Barèmes!$A$6:$A$28,"Endurance — Luc Léger (palier)",Barèmes!$B$6:$B$28,H13,Barèmes!$C$6:$C$28,IF(H13="6ème","Mixte",G13)),Barèmes!$C$2,IF(J13&gt;=SUMIFS(Barèmes!$H$6:$H$28,Barèmes!$A$6:$A$28,"Endurance — Luc Léger (palier)",Barèmes!$B$6:$B$28,H13,Barèmes!$C$6:$C$28,IF(H13="6ème","Mixte",G13)),Barèmes!$D$2,IF(J13&gt;=SUMIFS(Barèmes!$I$6:$I$28,Barèmes!$A$6:$A$28,"Endurance — Luc Léger (palier)",Barèmes!$B$6:$B$28,H13,Barèmes!$C$6:$C$28,IF(H13="6ème","Mixte",G13)),Barèmes!$E$2,Barèmes!$F$2))))))</f>
        <v>très satisfaisant</v>
      </c>
      <c r="O13" s="22"/>
      <c r="P13" s="23" t="str">
        <f>IF(OR(O13="",SUMPRODUCT((Barèmes!$A$6:$A$28="Force bas du corps — Saut en longueur (m)")*(Barèmes!$B$6:$B$28=H13)*(Barèmes!$C$6:$C$28=IF(H13="6ème","Mixte",G13)))=0),"",IF(SUMPRODUCT((Barèmes!$A$6:$A$28="Force bas du corps — Saut en longueur (m)")*(Barèmes!$B$6:$B$28=H13)*(Barèmes!$C$6:$C$28=IF(H13="6ème","Mixte",G13))*(Barèmes!$J$6:$J$28="+"))&gt;0,IF(O13&lt;=SUMIFS(Barèmes!$D$6:$D$28,Barèmes!$A$6:$A$28,"Force bas du corps — Saut en longueur (m)",Barèmes!$B$6:$B$28,H13,Barèmes!$C$6:$C$28,IF(H13="6ème","Mixte",G13)),"à besoin",IF(O13&lt;=SUMIFS(Barèmes!$E$6:$E$28,Barèmes!$A$6:$A$28,"Force bas du corps — Saut en longueur (m)",Barèmes!$B$6:$B$28,H13,Barèmes!$C$6:$C$28,IF(H13="6ème","Mixte",G13)),"fragile","satisfaisant")),IF(O13&gt;=SUMIFS(Barèmes!$D$6:$D$28,Barèmes!$A$6:$A$28,"Force bas du corps — Saut en longueur (m)",Barèmes!$B$6:$B$28,H13,Barèmes!$C$6:$C$28,IF(H13="6ème","Mixte",G13)),"à besoin",IF(O13&gt;=SUMIFS(Barèmes!$E$6:$E$28,Barèmes!$A$6:$A$28,"Force bas du corps — Saut en longueur (m)",Barèmes!$B$6:$B$28,H13,Barèmes!$C$6:$C$28,IF(H13="6ème","Mixte",G13)),"fragile","satisfaisant"))))</f>
        <v/>
      </c>
      <c r="Q13" s="23" t="str">
        <f>IF(OR(O13="",SUMPRODUCT((Barèmes!$A$6:$A$28="Force bas du corps — Saut en longueur (m)")*(Barèmes!$B$6:$B$28=H13)*(Barèmes!$C$6:$C$28=IF(H13="6ème","Mixte",G13)))=0),"",IF(SUMPRODUCT((Barèmes!$A$6:$A$28="Force bas du corps — Saut en longueur (m)")*(Barèmes!$B$6:$B$28=H13)*(Barèmes!$C$6:$C$28=IF(H13="6ème","Mixte",G13))*(Barèmes!$J$6:$J$28="+"))&gt;0,IF(O13&lt;=SUMIFS(Barèmes!$F$6:$F$28,Barèmes!$A$6:$A$28,"Force bas du corps — Saut en longueur (m)",Barèmes!$B$6:$B$28,H13,Barèmes!$C$6:$C$28,IF(H13="6ème","Mixte",G13)),Barèmes!$B$2,IF(O13&lt;=SUMIFS(Barèmes!$G$6:$G$28,Barèmes!$A$6:$A$28,"Force bas du corps — Saut en longueur (m)",Barèmes!$B$6:$B$28,H13,Barèmes!$C$6:$C$28,IF(H13="6ème","Mixte",G13)),Barèmes!$C$2,IF(O13&lt;=SUMIFS(Barèmes!$H$6:$H$28,Barèmes!$A$6:$A$28,"Force bas du corps — Saut en longueur (m)",Barèmes!$B$6:$B$28,H13,Barèmes!$C$6:$C$28,IF(H13="6ème","Mixte",G13)),Barèmes!$D$2,IF(O13&lt;=SUMIFS(Barèmes!$I$6:$I$28,Barèmes!$A$6:$A$28,"Force bas du corps — Saut en longueur (m)",Barèmes!$B$6:$B$28,H13,Barèmes!$C$6:$C$28,IF(H13="6ème","Mixte",G13)),Barèmes!$E$2,Barèmes!$F$2)))),IF(O13&gt;=SUMIFS(Barèmes!$F$6:$F$28,Barèmes!$A$6:$A$28,"Force bas du corps — Saut en longueur (m)",Barèmes!$B$6:$B$28,H13,Barèmes!$C$6:$C$28,IF(H13="6ème","Mixte",G13)),Barèmes!$B$2,IF(O13&gt;=SUMIFS(Barèmes!$G$6:$G$28,Barèmes!$A$6:$A$28,"Force bas du corps — Saut en longueur (m)",Barèmes!$B$6:$B$28,H13,Barèmes!$C$6:$C$28,IF(H13="6ème","Mixte",G13)),Barèmes!$C$2,IF(O13&gt;=SUMIFS(Barèmes!$H$6:$H$28,Barèmes!$A$6:$A$28,"Force bas du corps — Saut en longueur (m)",Barèmes!$B$6:$B$28,H13,Barèmes!$C$6:$C$28,IF(H13="6ème","Mixte",G13)),Barèmes!$D$2,IF(O13&gt;=SUMIFS(Barèmes!$I$6:$I$28,Barèmes!$A$6:$A$28,"Force bas du corps — Saut en longueur (m)",Barèmes!$B$6:$B$28,H13,Barèmes!$C$6:$C$28,IF(H13="6ème","Mixte",G13)),Barèmes!$E$2,Barèmes!$F$2))))))</f>
        <v/>
      </c>
      <c r="R13" s="22"/>
      <c r="S13" s="24" t="str">
        <f>IF(OR(R13="",SUMPRODUCT((Barèmes!$A$6:$A$28="Vitesse — 30 m (s)")*(Barèmes!$B$6:$B$28=H13)*(Barèmes!$C$6:$C$28=IF(H13="6ème","Mixte",G13)))=0),"",IF(SUMPRODUCT((Barèmes!$A$6:$A$28="Vitesse — 30 m (s)")*(Barèmes!$B$6:$B$28=H13)*(Barèmes!$C$6:$C$28=IF(H13="6ème","Mixte",G13))*(Barèmes!$J$6:$J$28="+"))&gt;0,IF(R13&lt;=SUMIFS(Barèmes!$D$6:$D$28,Barèmes!$A$6:$A$28,"Vitesse — 30 m (s)",Barèmes!$B$6:$B$28,H13,Barèmes!$C$6:$C$28,IF(H13="6ème","Mixte",G13)),"à besoin",IF(R13&lt;=SUMIFS(Barèmes!$E$6:$E$28,Barèmes!$A$6:$A$28,"Vitesse — 30 m (s)",Barèmes!$B$6:$B$28,H13,Barèmes!$C$6:$C$28,IF(H13="6ème","Mixte",G13)),"fragile","satisfaisant")),IF(R13&gt;=SUMIFS(Barèmes!$D$6:$D$28,Barèmes!$A$6:$A$28,"Vitesse — 30 m (s)",Barèmes!$B$6:$B$28,H13,Barèmes!$C$6:$C$28,IF(H13="6ème","Mixte",G13)),"à besoin",IF(R13&gt;=SUMIFS(Barèmes!$E$6:$E$28,Barèmes!$A$6:$A$28,"Vitesse — 30 m (s)",Barèmes!$B$6:$B$28,H13,Barèmes!$C$6:$C$28,IF(H13="6ème","Mixte",G13)),"fragile","satisfaisant"))))</f>
        <v/>
      </c>
      <c r="T13" s="24" t="str">
        <f>IF(OR(R13="",SUMPRODUCT((Barèmes!$A$6:$A$28="Vitesse — 30 m (s)")*(Barèmes!$B$6:$B$28=H13)*(Barèmes!$C$6:$C$28=IF(H13="6ème","Mixte",G13)))=0),"",IF(SUMPRODUCT((Barèmes!$A$6:$A$28="Vitesse — 30 m (s)")*(Barèmes!$B$6:$B$28=H13)*(Barèmes!$C$6:$C$28=IF(H13="6ème","Mixte",G13))*(Barèmes!$J$6:$J$28="+"))&gt;0,IF(R13&lt;=SUMIFS(Barèmes!$F$6:$F$28,Barèmes!$A$6:$A$28,"Vitesse — 30 m (s)",Barèmes!$B$6:$B$28,H13,Barèmes!$C$6:$C$28,IF(H13="6ème","Mixte",G13)),Barèmes!$B$2,IF(R13&lt;=SUMIFS(Barèmes!$G$6:$G$28,Barèmes!$A$6:$A$28,"Vitesse — 30 m (s)",Barèmes!$B$6:$B$28,H13,Barèmes!$C$6:$C$28,IF(H13="6ème","Mixte",G13)),Barèmes!$C$2,IF(R13&lt;=SUMIFS(Barèmes!$H$6:$H$28,Barèmes!$A$6:$A$28,"Vitesse — 30 m (s)",Barèmes!$B$6:$B$28,H13,Barèmes!$C$6:$C$28,IF(H13="6ème","Mixte",G13)),Barèmes!$D$2,IF(R13&lt;=SUMIFS(Barèmes!$I$6:$I$28,Barèmes!$A$6:$A$28,"Vitesse — 30 m (s)",Barèmes!$B$6:$B$28,H13,Barèmes!$C$6:$C$28,IF(H13="6ème","Mixte",G13)),Barèmes!$E$2,Barèmes!$F$2)))),IF(R13&gt;=SUMIFS(Barèmes!$F$6:$F$28,Barèmes!$A$6:$A$28,"Vitesse — 30 m (s)",Barèmes!$B$6:$B$28,H13,Barèmes!$C$6:$C$28,IF(H13="6ème","Mixte",G13)),Barèmes!$B$2,IF(R13&gt;=SUMIFS(Barèmes!$G$6:$G$28,Barèmes!$A$6:$A$28,"Vitesse — 30 m (s)",Barèmes!$B$6:$B$28,H13,Barèmes!$C$6:$C$28,IF(H13="6ème","Mixte",G13)),Barèmes!$C$2,IF(R13&gt;=SUMIFS(Barèmes!$H$6:$H$28,Barèmes!$A$6:$A$28,"Vitesse — 30 m (s)",Barèmes!$B$6:$B$28,H13,Barèmes!$C$6:$C$28,IF(H13="6ème","Mixte",G13)),Barèmes!$D$2,IF(R13&gt;=SUMIFS(Barèmes!$I$6:$I$28,Barèmes!$A$6:$A$28,"Vitesse — 30 m (s)",Barèmes!$B$6:$B$28,H13,Barèmes!$C$6:$C$28,IF(H13="6ème","Mixte",G13)),Barèmes!$E$2,Barèmes!$F$2))))))</f>
        <v/>
      </c>
      <c r="U13" s="22"/>
      <c r="V13" s="25" t="str">
        <f>IF(OR(U13="",SUMPRODUCT((Barèmes!$A$6:$A$28="Vitesse — 50 m (s)")*(Barèmes!$B$6:$B$28=H13)*(Barèmes!$C$6:$C$28=IF(H13="6ème","Mixte",G13)))=0),"",IF(SUMPRODUCT((Barèmes!$A$6:$A$28="Vitesse — 50 m (s)")*(Barèmes!$B$6:$B$28=H13)*(Barèmes!$C$6:$C$28=IF(H13="6ème","Mixte",G13))*(Barèmes!$J$6:$J$28="+"))&gt;0,IF(U13&lt;=SUMIFS(Barèmes!$D$6:$D$28,Barèmes!$A$6:$A$28,"Vitesse — 50 m (s)",Barèmes!$B$6:$B$28,H13,Barèmes!$C$6:$C$28,IF(H13="6ème","Mixte",G13)),"à besoin",IF(U13&lt;=SUMIFS(Barèmes!$E$6:$E$28,Barèmes!$A$6:$A$28,"Vitesse — 50 m (s)",Barèmes!$B$6:$B$28,H13,Barèmes!$C$6:$C$28,IF(H13="6ème","Mixte",G13)),"fragile","satisfaisant")),IF(U13&gt;=SUMIFS(Barèmes!$D$6:$D$28,Barèmes!$A$6:$A$28,"Vitesse — 50 m (s)",Barèmes!$B$6:$B$28,H13,Barèmes!$C$6:$C$28,IF(H13="6ème","Mixte",G13)),"à besoin",IF(U13&gt;=SUMIFS(Barèmes!$E$6:$E$28,Barèmes!$A$6:$A$28,"Vitesse — 50 m (s)",Barèmes!$B$6:$B$28,H13,Barèmes!$C$6:$C$28,IF(H13="6ème","Mixte",G13)),"fragile","satisfaisant"))))</f>
        <v/>
      </c>
      <c r="W13" s="25" t="str">
        <f>IF(OR(U13="",SUMPRODUCT((Barèmes!$A$6:$A$28="Vitesse — 50 m (s)")*(Barèmes!$B$6:$B$28=H13)*(Barèmes!$C$6:$C$28=IF(H13="6ème","Mixte",G13)))=0),"",IF(SUMPRODUCT((Barèmes!$A$6:$A$28="Vitesse — 50 m (s)")*(Barèmes!$B$6:$B$28=H13)*(Barèmes!$C$6:$C$28=IF(H13="6ème","Mixte",G13))*(Barèmes!$J$6:$J$28="+"))&gt;0,IF(U13&lt;=SUMIFS(Barèmes!$F$6:$F$28,Barèmes!$A$6:$A$28,"Vitesse — 50 m (s)",Barèmes!$B$6:$B$28,H13,Barèmes!$C$6:$C$28,IF(H13="6ème","Mixte",G13)),Barèmes!$B$2,IF(U13&lt;=SUMIFS(Barèmes!$G$6:$G$28,Barèmes!$A$6:$A$28,"Vitesse — 50 m (s)",Barèmes!$B$6:$B$28,H13,Barèmes!$C$6:$C$28,IF(H13="6ème","Mixte",G13)),Barèmes!$C$2,IF(U13&lt;=SUMIFS(Barèmes!$H$6:$H$28,Barèmes!$A$6:$A$28,"Vitesse — 50 m (s)",Barèmes!$B$6:$B$28,H13,Barèmes!$C$6:$C$28,IF(H13="6ème","Mixte",G13)),Barèmes!$D$2,IF(U13&lt;=SUMIFS(Barèmes!$I$6:$I$28,Barèmes!$A$6:$A$28,"Vitesse — 50 m (s)",Barèmes!$B$6:$B$28,H13,Barèmes!$C$6:$C$28,IF(H13="6ème","Mixte",G13)),Barèmes!$E$2,Barèmes!$F$2)))),IF(U13&gt;=SUMIFS(Barèmes!$F$6:$F$28,Barèmes!$A$6:$A$28,"Vitesse — 50 m (s)",Barèmes!$B$6:$B$28,H13,Barèmes!$C$6:$C$28,IF(H13="6ème","Mixte",G13)),Barèmes!$B$2,IF(U13&gt;=SUMIFS(Barèmes!$G$6:$G$28,Barèmes!$A$6:$A$28,"Vitesse — 50 m (s)",Barèmes!$B$6:$B$28,H13,Barèmes!$C$6:$C$28,IF(H13="6ème","Mixte",G13)),Barèmes!$C$2,IF(U13&gt;=SUMIFS(Barèmes!$H$6:$H$28,Barèmes!$A$6:$A$28,"Vitesse — 50 m (s)",Barèmes!$B$6:$B$28,H13,Barèmes!$C$6:$C$28,IF(H13="6ème","Mixte",G13)),Barèmes!$D$2,IF(U13&gt;=SUMIFS(Barèmes!$I$6:$I$28,Barèmes!$A$6:$A$28,"Vitesse — 50 m (s)",Barèmes!$B$6:$B$28,H13,Barèmes!$C$6:$C$28,IF(H13="6ème","Mixte",G13)),Barèmes!$E$2,Barèmes!$F$2))))))</f>
        <v/>
      </c>
      <c r="X13" s="18"/>
      <c r="Y13" s="26" t="str" cm="1">
        <f t="array" ref="Y13">IF(OR(X13="",SUMPRODUCT((Barèmes!$A$6:$A$28="Souplesse (score 1-5)")*(Barèmes!$B$6:$B$28=H13)*(Barèmes!$C$6:$C$28=IF(H13="6ème","Mixte",G13)))=0),"",IF(SUMPRODUCT((Barèmes!$A$6:$A$28="Souplesse (score 1-5)")*(Barèmes!$B$6:$B$28=H13)*(Barèmes!$C$6:$C$28=IF(H13="6ème","Mixte",G13))*(Barèmes!$J$6:$J$28="+"))&gt;0,IF(X13&lt;=SUMIFS(Barèmes!$D$6:$D$28,Barèmes!$A$6:$A$28,"Souplesse (score 1-5)",Barèmes!$B$6:$B$28,H13,Barèmes!$C$6:$C$28,IF(H13="6ème","Mixte",G13)),"à besoin",IF(X13&lt;=SUMIFS(Barèmes!$E$6:$E$28,Barèmes!$A$6:$A$28,"Souplesse (score 1-5)",Barèmes!$B$6:$B$28,H13,Barèmes!$C$6:$C$28,IF(H13="6ème","Mixte",G13)),"fragile","satisfaisant")),IF(X13&gt;=SUMIFS(Barèmes!$D$6:$D$28,Barèmes!$A$6:$A$28,"Souplesse (score 1-5)",Barèmes!$B$6:$B$28,H13,Barèmes!$C$6:$C$28,IF(H13="6ème","Mixte",G13)),"à besoin",IF(X13&gt;=SUMIFS(Barèmes!$E$6:$E$28,Barèmes!$A$6:$A$28,"Souplesse (score 1-5)",Barèmes!$B$6:$B$28,H13,Barèmes!$C$6:$C$28,IF(H13="6ème","Mixte",G13)),"fragile","satisfaisant"))))</f>
        <v/>
      </c>
      <c r="Z13" s="26" t="str" cm="1">
        <f t="array" ref="Z13">IF(OR(X13="",SUMPRODUCT((Barèmes!$A$6:$A$28="Souplesse (score 1-5)")*(Barèmes!$B$6:$B$28=H13)*(Barèmes!$C$6:$C$28=IF(H13="6ème","Mixte",G13)))=0),"",IF(SUMPRODUCT((Barèmes!$A$6:$A$28="Souplesse (score 1-5)")*(Barèmes!$B$6:$B$28=H13)*(Barèmes!$C$6:$C$28=IF(H13="6ème","Mixte",G13))*(Barèmes!$J$6:$J$28="+"))&gt;0,IF(X13&lt;=SUMIFS(Barèmes!$F$6:$F$28,Barèmes!$A$6:$A$28,"Souplesse (score 1-5)",Barèmes!$B$6:$B$28,H13,Barèmes!$C$6:$C$28,IF(H13="6ème","Mixte",G13)),Barèmes!$B$2,IF(X13&lt;=SUMIFS(Barèmes!$G$6:$G$28,Barèmes!$A$6:$A$28,"Souplesse (score 1-5)",Barèmes!$B$6:$B$28,H13,Barèmes!$C$6:$C$28,IF(H13="6ème","Mixte",G13)),Barèmes!$C$2,IF(X13&lt;=SUMIFS(Barèmes!$H$6:$H$28,Barèmes!$A$6:$A$28,"Souplesse (score 1-5)",Barèmes!$B$6:$B$28,H13,Barèmes!$C$6:$C$28,IF(H13="6ème","Mixte",G13)),Barèmes!$D$2,IF(X13&lt;=SUMIFS(Barèmes!$I$6:$I$28,Barèmes!$A$6:$A$28,"Souplesse (score 1-5)",Barèmes!$B$6:$B$28,H13,Barèmes!$C$6:$C$28,IF(H13="6ème","Mixte",G13)),Barèmes!$E$2,Barèmes!$F$2)))),IF(X13&gt;=SUMIFS(Barèmes!$F$6:$F$28,Barèmes!$A$6:$A$28,"Souplesse (score 1-5)",Barèmes!$B$6:$B$28,H13,Barèmes!$C$6:$C$28,IF(H13="6ème","Mixte",G13)),Barèmes!$B$2,IF(X13&gt;=SUMIFS(Barèmes!$G$6:$G$28,Barèmes!$A$6:$A$28,"Souplesse (score 1-5)",Barèmes!$B$6:$B$28,H13,Barèmes!$C$6:$C$28,IF(H13="6ème","Mixte",G13)),Barèmes!$C$2,IF(X13&gt;=SUMIFS(Barèmes!$H$6:$H$28,Barèmes!$A$6:$A$28,"Souplesse (score 1-5)",Barèmes!$B$6:$B$28,H13,Barèmes!$C$6:$C$28,IF(H13="6ème","Mixte",G13)),Barèmes!$D$2,IF(X13&gt;=SUMIFS(Barèmes!$I$6:$I$28,Barèmes!$A$6:$A$28,"Souplesse (score 1-5)",Barèmes!$B$6:$B$28,H13,Barèmes!$C$6:$C$28,IF(H13="6ème","Mixte",G13)),Barèmes!$E$2,Barèmes!$F$2))))))</f>
        <v/>
      </c>
      <c r="AA13" s="22"/>
      <c r="AB13" s="27" t="str">
        <f>IF(OR(AA13="",SUMPRODUCT((Barèmes!$A$6:$A$28="Agilité — T-test 974 (s)")*(Barèmes!$B$6:$B$28=H13)*(Barèmes!$C$6:$C$28=IF(H13="6ème","Mixte",G13)))=0),"",IF(SUMPRODUCT((Barèmes!$A$6:$A$28="Agilité — T-test 974 (s)")*(Barèmes!$B$6:$B$28=H13)*(Barèmes!$C$6:$C$28=IF(H13="6ème","Mixte",G13))*(Barèmes!$J$6:$J$28="+"))&gt;0,IF(AA13&lt;=SUMIFS(Barèmes!$D$6:$D$28,Barèmes!$A$6:$A$28,"Agilité — T-test 974 (s)",Barèmes!$B$6:$B$28,H13,Barèmes!$C$6:$C$28,IF(H13="6ème","Mixte",G13)),"à besoin",IF(AA13&lt;=SUMIFS(Barèmes!$E$6:$E$28,Barèmes!$A$6:$A$28,"Agilité — T-test 974 (s)",Barèmes!$B$6:$B$28,H13,Barèmes!$C$6:$C$28,IF(H13="6ème","Mixte",G13)),"fragile","satisfaisant")),IF(AA13&gt;=SUMIFS(Barèmes!$D$6:$D$28,Barèmes!$A$6:$A$28,"Agilité — T-test 974 (s)",Barèmes!$B$6:$B$28,H13,Barèmes!$C$6:$C$28,IF(H13="6ème","Mixte",G13)),"à besoin",IF(AA13&gt;=SUMIFS(Barèmes!$E$6:$E$28,Barèmes!$A$6:$A$28,"Agilité — T-test 974 (s)",Barèmes!$B$6:$B$28,H13,Barèmes!$C$6:$C$28,IF(H13="6ème","Mixte",G13)),"fragile","satisfaisant"))))</f>
        <v/>
      </c>
      <c r="AC13" s="27" t="str">
        <f>IF(OR(AA13="",SUMPRODUCT((Barèmes!$A$6:$A$28="Agilité — T-test 974 (s)")*(Barèmes!$B$6:$B$28=H13)*(Barèmes!$C$6:$C$28=IF(H13="6ème","Mixte",G13)))=0),"",IF(SUMPRODUCT((Barèmes!$A$6:$A$28="Agilité — T-test 974 (s)")*(Barèmes!$B$6:$B$28=H13)*(Barèmes!$C$6:$C$28=IF(H13="6ème","Mixte",G13))*(Barèmes!$J$6:$J$28="+"))&gt;0,IF(AA13&lt;=SUMIFS(Barèmes!$F$6:$F$28,Barèmes!$A$6:$A$28,"Agilité — T-test 974 (s)",Barèmes!$B$6:$B$28,H13,Barèmes!$C$6:$C$28,IF(H13="6ème","Mixte",G13)),Barèmes!$B$2,IF(AA13&lt;=SUMIFS(Barèmes!$G$6:$G$28,Barèmes!$A$6:$A$28,"Agilité — T-test 974 (s)",Barèmes!$B$6:$B$28,H13,Barèmes!$C$6:$C$28,IF(H13="6ème","Mixte",G13)),Barèmes!$C$2,IF(AA13&lt;=SUMIFS(Barèmes!$H$6:$H$28,Barèmes!$A$6:$A$28,"Agilité — T-test 974 (s)",Barèmes!$B$6:$B$28,H13,Barèmes!$C$6:$C$28,IF(H13="6ème","Mixte",G13)),Barèmes!$D$2,IF(AA13&lt;=SUMIFS(Barèmes!$I$6:$I$28,Barèmes!$A$6:$A$28,"Agilité — T-test 974 (s)",Barèmes!$B$6:$B$28,H13,Barèmes!$C$6:$C$28,IF(H13="6ème","Mixte",G13)),Barèmes!$E$2,Barèmes!$F$2)))),IF(AA13&gt;=SUMIFS(Barèmes!$F$6:$F$28,Barèmes!$A$6:$A$28,"Agilité — T-test 974 (s)",Barèmes!$B$6:$B$28,H13,Barèmes!$C$6:$C$28,IF(H13="6ème","Mixte",G13)),Barèmes!$B$2,IF(AA13&gt;=SUMIFS(Barèmes!$G$6:$G$28,Barèmes!$A$6:$A$28,"Agilité — T-test 974 (s)",Barèmes!$B$6:$B$28,H13,Barèmes!$C$6:$C$28,IF(H13="6ème","Mixte",G13)),Barèmes!$C$2,IF(AA13&gt;=SUMIFS(Barèmes!$H$6:$H$28,Barèmes!$A$6:$A$28,"Agilité — T-test 974 (s)",Barèmes!$B$6:$B$28,H13,Barèmes!$C$6:$C$28,IF(H13="6ème","Mixte",G13)),Barèmes!$D$2,IF(AA13&gt;=SUMIFS(Barèmes!$I$6:$I$28,Barèmes!$A$6:$A$28,"Agilité — T-test 974 (s)",Barèmes!$B$6:$B$28,H13,Barèmes!$C$6:$C$28,IF(H13="6ème","Mixte",G13)),Barèmes!$E$2,Barèmes!$F$2))))))</f>
        <v/>
      </c>
      <c r="AD13" s="28" t="str">
        <f t="shared" si="1"/>
        <v/>
      </c>
      <c r="AE13" s="29" t="str">
        <f t="shared" si="2"/>
        <v/>
      </c>
      <c r="AF13" s="30" t="str">
        <f>IF(OR(AD13="",SUMPRODUCT((Barèmes!$A$6:$A$28="Surcoût d'agilité (s) — technique")*(Barèmes!$B$6:$B$28=H13)*(Barèmes!$C$6:$C$28=IF(H13="6ème","Mixte",G13)))=0),"",IF(SUMPRODUCT((Barèmes!$A$6:$A$28="Surcoût d'agilité (s) — technique")*(Barèmes!$B$6:$B$28=H13)*(Barèmes!$C$6:$C$28=IF(H13="6ème","Mixte",G13))*(Barèmes!$J$6:$J$28="+"))&gt;0,IF(AD13&lt;=SUMIFS(Barèmes!$D$6:$D$28,Barèmes!$A$6:$A$28,"Surcoût d'agilité (s) — technique",Barèmes!$B$6:$B$28,H13,Barèmes!$C$6:$C$28,IF(H13="6ème","Mixte",G13)),"à besoin",IF(AD13&lt;=SUMIFS(Barèmes!$E$6:$E$28,Barèmes!$A$6:$A$28,"Surcoût d'agilité (s) — technique",Barèmes!$B$6:$B$28,H13,Barèmes!$C$6:$C$28,IF(H13="6ème","Mixte",G13)),"fragile","satisfaisant")),IF(AD13&gt;=SUMIFS(Barèmes!$D$6:$D$28,Barèmes!$A$6:$A$28,"Surcoût d'agilité (s) — technique",Barèmes!$B$6:$B$28,H13,Barèmes!$C$6:$C$28,IF(H13="6ème","Mixte",G13)),"à besoin",IF(AD13&gt;=SUMIFS(Barèmes!$E$6:$E$28,Barèmes!$A$6:$A$28,"Surcoût d'agilité (s) — technique",Barèmes!$B$6:$B$28,H13,Barèmes!$C$6:$C$28,IF(H13="6ème","Mixte",G13)),"fragile","satisfaisant"))))</f>
        <v/>
      </c>
      <c r="AG13" s="30" t="str">
        <f>IF(OR(AD13="",SUMPRODUCT((Barèmes!$A$6:$A$28="Surcoût d'agilité (s) — technique")*(Barèmes!$B$6:$B$28=H13)*(Barèmes!$C$6:$C$28=IF(H13="6ème","Mixte",G13)))=0),"",IF(SUMPRODUCT((Barèmes!$A$6:$A$28="Surcoût d'agilité (s) — technique")*(Barèmes!$B$6:$B$28=H13)*(Barèmes!$C$6:$C$28=IF(H13="6ème","Mixte",G13))*(Barèmes!$J$6:$J$28="+"))&gt;0,IF(AD13&lt;=SUMIFS(Barèmes!$F$6:$F$28,Barèmes!$A$6:$A$28,"Surcoût d'agilité (s) — technique",Barèmes!$B$6:$B$28,H13,Barèmes!$C$6:$C$28,IF(H13="6ème","Mixte",G13)),Barèmes!$B$2,IF(AD13&lt;=SUMIFS(Barèmes!$G$6:$G$28,Barèmes!$A$6:$A$28,"Surcoût d'agilité (s) — technique",Barèmes!$B$6:$B$28,H13,Barèmes!$C$6:$C$28,IF(H13="6ème","Mixte",G13)),Barèmes!$C$2,IF(AD13&lt;=SUMIFS(Barèmes!$H$6:$H$28,Barèmes!$A$6:$A$28,"Surcoût d'agilité (s) — technique",Barèmes!$B$6:$B$28,H13,Barèmes!$C$6:$C$28,IF(H13="6ème","Mixte",G13)),Barèmes!$D$2,IF(AD13&lt;=SUMIFS(Barèmes!$I$6:$I$28,Barèmes!$A$6:$A$28,"Surcoût d'agilité (s) — technique",Barèmes!$B$6:$B$28,H13,Barèmes!$C$6:$C$28,IF(H13="6ème","Mixte",G13)),Barèmes!$E$2,Barèmes!$F$2)))),IF(AD13&gt;=SUMIFS(Barèmes!$F$6:$F$28,Barèmes!$A$6:$A$28,"Surcoût d'agilité (s) — technique",Barèmes!$B$6:$B$28,H13,Barèmes!$C$6:$C$28,IF(H13="6ème","Mixte",G13)),Barèmes!$B$2,IF(AD13&gt;=SUMIFS(Barèmes!$G$6:$G$28,Barèmes!$A$6:$A$28,"Surcoût d'agilité (s) — technique",Barèmes!$B$6:$B$28,H13,Barèmes!$C$6:$C$28,IF(H13="6ème","Mixte",G13)),Barèmes!$C$2,IF(AD13&gt;=SUMIFS(Barèmes!$H$6:$H$28,Barèmes!$A$6:$A$28,"Surcoût d'agilité (s) — technique",Barèmes!$B$6:$B$28,H13,Barèmes!$C$6:$C$28,IF(H13="6ème","Mixte",G13)),Barèmes!$D$2,IF(AD13&gt;=SUMIFS(Barèmes!$I$6:$I$28,Barèmes!$A$6:$A$28,"Surcoût d'agilité (s) — technique",Barèmes!$B$6:$B$28,H13,Barèmes!$C$6:$C$28,IF(H13="6ème","Mixte",G13)),Barèmes!$E$2,Barèmes!$F$2))))))</f>
        <v/>
      </c>
      <c r="AH13" s="31">
        <f>IF((IF(N13="",0,1)+IF(Q13="",0,1)+IF(W13="",0,1)+IF(Z13="",0,1)+IF(AC13="",0,1))=0,"",3*IF(N13=Barèmes!$B$2,1,IF(N13=Barèmes!$C$2,2,IF(N13=Barèmes!$D$2,3,IF(N13=Barèmes!$E$2,4,IF(N13=Barèmes!$F$2,5,0)))))+3*IF(Q13=Barèmes!$B$2,1,IF(Q13=Barèmes!$C$2,2,IF(Q13=Barèmes!$D$2,3,IF(Q13=Barèmes!$E$2,4,IF(Q13=Barèmes!$F$2,5,0)))))+2*IF(W13=Barèmes!$B$2,1,IF(W13=Barèmes!$C$2,2,IF(W13=Barèmes!$D$2,3,IF(W13=Barèmes!$E$2,4,IF(W13=Barèmes!$F$2,5,0)))))+1*IF(Z13=Barèmes!$B$2,1,IF(Z13=Barèmes!$C$2,2,IF(Z13=Barèmes!$D$2,3,IF(Z13=Barèmes!$E$2,4,IF(Z13=Barèmes!$F$2,5,0)))))+1*IF(AC13=Barèmes!$B$2,1,IF(AC13=Barèmes!$C$2,2,IF(AC13=Barèmes!$D$2,3,IF(AC13=Barèmes!$E$2,4,IF(AC13=Barèmes!$F$2,5,0))))))</f>
        <v>15</v>
      </c>
      <c r="AI13" s="31">
        <f t="shared" si="7"/>
        <v>6</v>
      </c>
      <c r="AJ13" s="32" t="str">
        <f>IFERROR(INDEX(Croissance!$B$5:$B$604,MATCH(A13,Croissance!$A$5:$A$604,0)),"")</f>
        <v/>
      </c>
      <c r="AK13" s="32" t="str">
        <f>IFERROR(INDEX(Croissance!$C$5:$C$604,MATCH(A13,Croissance!$A$5:$A$604,0)),"")</f>
        <v/>
      </c>
      <c r="AL13" s="32" t="str">
        <f>IFERROR(INDEX(Croissance!$D$5:$D$604,MATCH(A13,Croissance!$A$5:$A$604,0)),"")</f>
        <v/>
      </c>
      <c r="AM13" s="32" t="str">
        <f>IFERROR(INDEX(Croissance!$E$5:$E$604,MATCH(A13,Croissance!$A$5:$A$604,0)),"")</f>
        <v/>
      </c>
      <c r="AO13" s="33">
        <f t="shared" si="8"/>
        <v>1</v>
      </c>
      <c r="AP13" s="33">
        <f t="shared" si="3"/>
        <v>1</v>
      </c>
      <c r="AQ13" s="33">
        <f>IF(A13="",0,IF(AND(OR('Synthèse classe'!$C$2="Tous",C13='Synthèse classe'!$C$2),OR('Synthèse classe'!$C$3="Toutes",D13='Synthèse classe'!$C$3),OR('Synthèse classe'!$C$4="Toutes",AND('Synthèse classe'!$C$4="Dernière",AP13=1),B13=IFERROR(VALUE('Synthèse classe'!$C$4),0))),1,0))</f>
        <v>1</v>
      </c>
      <c r="AR13" s="34" t="str">
        <f t="shared" si="4"/>
        <v>LYC2APAYMAT|1</v>
      </c>
    </row>
    <row r="14" spans="1:44" x14ac:dyDescent="0.2">
      <c r="A14" s="17" t="str">
        <f t="shared" si="0"/>
        <v/>
      </c>
      <c r="B14" s="18"/>
      <c r="C14" s="19"/>
      <c r="D14" s="19"/>
      <c r="E14" s="19"/>
      <c r="F14" s="19"/>
      <c r="G14" s="19"/>
      <c r="H14" s="17" t="str">
        <f t="shared" si="5"/>
        <v/>
      </c>
      <c r="I14" s="20"/>
      <c r="J14" s="18"/>
      <c r="K14" s="19"/>
      <c r="L14" s="21" t="str">
        <f t="shared" si="6"/>
        <v/>
      </c>
      <c r="M14" s="21" t="str">
        <f>IF(OR(J14="",SUMPRODUCT((Barèmes!$A$6:$A$28="Endurance — Luc Léger (palier)")*(Barèmes!$B$6:$B$28=H14)*(Barèmes!$C$6:$C$28=IF(H14="6ème","Mixte",G14)))=0),"",IF(SUMPRODUCT((Barèmes!$A$6:$A$28="Endurance — Luc Léger (palier)")*(Barèmes!$B$6:$B$28=H14)*(Barèmes!$C$6:$C$28=IF(H14="6ème","Mixte",G14))*(Barèmes!$J$6:$J$28="+"))&gt;0,IF(J14&lt;=SUMIFS(Barèmes!$D$6:$D$28,Barèmes!$A$6:$A$28,"Endurance — Luc Léger (palier)",Barèmes!$B$6:$B$28,H14,Barèmes!$C$6:$C$28,IF(H14="6ème","Mixte",G14)),"à besoin",IF(J14&lt;=SUMIFS(Barèmes!$E$6:$E$28,Barèmes!$A$6:$A$28,"Endurance — Luc Léger (palier)",Barèmes!$B$6:$B$28,H14,Barèmes!$C$6:$C$28,IF(H14="6ème","Mixte",G14)),"fragile","satisfaisant")),IF(J14&gt;=SUMIFS(Barèmes!$D$6:$D$28,Barèmes!$A$6:$A$28,"Endurance — Luc Léger (palier)",Barèmes!$B$6:$B$28,H14,Barèmes!$C$6:$C$28,IF(H14="6ème","Mixte",G14)),"à besoin",IF(J14&gt;=SUMIFS(Barèmes!$E$6:$E$28,Barèmes!$A$6:$A$28,"Endurance — Luc Léger (palier)",Barèmes!$B$6:$B$28,H14,Barèmes!$C$6:$C$28,IF(H14="6ème","Mixte",G14)),"fragile","satisfaisant"))))</f>
        <v/>
      </c>
      <c r="N14" s="21" t="str">
        <f>IF(OR(J14="",SUMPRODUCT((Barèmes!$A$6:$A$28="Endurance — Luc Léger (palier)")*(Barèmes!$B$6:$B$28=H14)*(Barèmes!$C$6:$C$28=IF(H14="6ème","Mixte",G14)))=0),"",IF(SUMPRODUCT((Barèmes!$A$6:$A$28="Endurance — Luc Léger (palier)")*(Barèmes!$B$6:$B$28=H14)*(Barèmes!$C$6:$C$28=IF(H14="6ème","Mixte",G14))*(Barèmes!$J$6:$J$28="+"))&gt;0,IF(J14&lt;=SUMIFS(Barèmes!$F$6:$F$28,Barèmes!$A$6:$A$28,"Endurance — Luc Léger (palier)",Barèmes!$B$6:$B$28,H14,Barèmes!$C$6:$C$28,IF(H14="6ème","Mixte",G14)),Barèmes!$B$2,IF(J14&lt;=SUMIFS(Barèmes!$G$6:$G$28,Barèmes!$A$6:$A$28,"Endurance — Luc Léger (palier)",Barèmes!$B$6:$B$28,H14,Barèmes!$C$6:$C$28,IF(H14="6ème","Mixte",G14)),Barèmes!$C$2,IF(J14&lt;=SUMIFS(Barèmes!$H$6:$H$28,Barèmes!$A$6:$A$28,"Endurance — Luc Léger (palier)",Barèmes!$B$6:$B$28,H14,Barèmes!$C$6:$C$28,IF(H14="6ème","Mixte",G14)),Barèmes!$D$2,IF(J14&lt;=SUMIFS(Barèmes!$I$6:$I$28,Barèmes!$A$6:$A$28,"Endurance — Luc Léger (palier)",Barèmes!$B$6:$B$28,H14,Barèmes!$C$6:$C$28,IF(H14="6ème","Mixte",G14)),Barèmes!$E$2,Barèmes!$F$2)))),IF(J14&gt;=SUMIFS(Barèmes!$F$6:$F$28,Barèmes!$A$6:$A$28,"Endurance — Luc Léger (palier)",Barèmes!$B$6:$B$28,H14,Barèmes!$C$6:$C$28,IF(H14="6ème","Mixte",G14)),Barèmes!$B$2,IF(J14&gt;=SUMIFS(Barèmes!$G$6:$G$28,Barèmes!$A$6:$A$28,"Endurance — Luc Léger (palier)",Barèmes!$B$6:$B$28,H14,Barèmes!$C$6:$C$28,IF(H14="6ème","Mixte",G14)),Barèmes!$C$2,IF(J14&gt;=SUMIFS(Barèmes!$H$6:$H$28,Barèmes!$A$6:$A$28,"Endurance — Luc Léger (palier)",Barèmes!$B$6:$B$28,H14,Barèmes!$C$6:$C$28,IF(H14="6ème","Mixte",G14)),Barèmes!$D$2,IF(J14&gt;=SUMIFS(Barèmes!$I$6:$I$28,Barèmes!$A$6:$A$28,"Endurance — Luc Léger (palier)",Barèmes!$B$6:$B$28,H14,Barèmes!$C$6:$C$28,IF(H14="6ème","Mixte",G14)),Barèmes!$E$2,Barèmes!$F$2))))))</f>
        <v/>
      </c>
      <c r="O14" s="22"/>
      <c r="P14" s="23" t="str">
        <f>IF(OR(O14="",SUMPRODUCT((Barèmes!$A$6:$A$28="Force bas du corps — Saut en longueur (m)")*(Barèmes!$B$6:$B$28=H14)*(Barèmes!$C$6:$C$28=IF(H14="6ème","Mixte",G14)))=0),"",IF(SUMPRODUCT((Barèmes!$A$6:$A$28="Force bas du corps — Saut en longueur (m)")*(Barèmes!$B$6:$B$28=H14)*(Barèmes!$C$6:$C$28=IF(H14="6ème","Mixte",G14))*(Barèmes!$J$6:$J$28="+"))&gt;0,IF(O14&lt;=SUMIFS(Barèmes!$D$6:$D$28,Barèmes!$A$6:$A$28,"Force bas du corps — Saut en longueur (m)",Barèmes!$B$6:$B$28,H14,Barèmes!$C$6:$C$28,IF(H14="6ème","Mixte",G14)),"à besoin",IF(O14&lt;=SUMIFS(Barèmes!$E$6:$E$28,Barèmes!$A$6:$A$28,"Force bas du corps — Saut en longueur (m)",Barèmes!$B$6:$B$28,H14,Barèmes!$C$6:$C$28,IF(H14="6ème","Mixte",G14)),"fragile","satisfaisant")),IF(O14&gt;=SUMIFS(Barèmes!$D$6:$D$28,Barèmes!$A$6:$A$28,"Force bas du corps — Saut en longueur (m)",Barèmes!$B$6:$B$28,H14,Barèmes!$C$6:$C$28,IF(H14="6ème","Mixte",G14)),"à besoin",IF(O14&gt;=SUMIFS(Barèmes!$E$6:$E$28,Barèmes!$A$6:$A$28,"Force bas du corps — Saut en longueur (m)",Barèmes!$B$6:$B$28,H14,Barèmes!$C$6:$C$28,IF(H14="6ème","Mixte",G14)),"fragile","satisfaisant"))))</f>
        <v/>
      </c>
      <c r="Q14" s="23" t="str">
        <f>IF(OR(O14="",SUMPRODUCT((Barèmes!$A$6:$A$28="Force bas du corps — Saut en longueur (m)")*(Barèmes!$B$6:$B$28=H14)*(Barèmes!$C$6:$C$28=IF(H14="6ème","Mixte",G14)))=0),"",IF(SUMPRODUCT((Barèmes!$A$6:$A$28="Force bas du corps — Saut en longueur (m)")*(Barèmes!$B$6:$B$28=H14)*(Barèmes!$C$6:$C$28=IF(H14="6ème","Mixte",G14))*(Barèmes!$J$6:$J$28="+"))&gt;0,IF(O14&lt;=SUMIFS(Barèmes!$F$6:$F$28,Barèmes!$A$6:$A$28,"Force bas du corps — Saut en longueur (m)",Barèmes!$B$6:$B$28,H14,Barèmes!$C$6:$C$28,IF(H14="6ème","Mixte",G14)),Barèmes!$B$2,IF(O14&lt;=SUMIFS(Barèmes!$G$6:$G$28,Barèmes!$A$6:$A$28,"Force bas du corps — Saut en longueur (m)",Barèmes!$B$6:$B$28,H14,Barèmes!$C$6:$C$28,IF(H14="6ème","Mixte",G14)),Barèmes!$C$2,IF(O14&lt;=SUMIFS(Barèmes!$H$6:$H$28,Barèmes!$A$6:$A$28,"Force bas du corps — Saut en longueur (m)",Barèmes!$B$6:$B$28,H14,Barèmes!$C$6:$C$28,IF(H14="6ème","Mixte",G14)),Barèmes!$D$2,IF(O14&lt;=SUMIFS(Barèmes!$I$6:$I$28,Barèmes!$A$6:$A$28,"Force bas du corps — Saut en longueur (m)",Barèmes!$B$6:$B$28,H14,Barèmes!$C$6:$C$28,IF(H14="6ème","Mixte",G14)),Barèmes!$E$2,Barèmes!$F$2)))),IF(O14&gt;=SUMIFS(Barèmes!$F$6:$F$28,Barèmes!$A$6:$A$28,"Force bas du corps — Saut en longueur (m)",Barèmes!$B$6:$B$28,H14,Barèmes!$C$6:$C$28,IF(H14="6ème","Mixte",G14)),Barèmes!$B$2,IF(O14&gt;=SUMIFS(Barèmes!$G$6:$G$28,Barèmes!$A$6:$A$28,"Force bas du corps — Saut en longueur (m)",Barèmes!$B$6:$B$28,H14,Barèmes!$C$6:$C$28,IF(H14="6ème","Mixte",G14)),Barèmes!$C$2,IF(O14&gt;=SUMIFS(Barèmes!$H$6:$H$28,Barèmes!$A$6:$A$28,"Force bas du corps — Saut en longueur (m)",Barèmes!$B$6:$B$28,H14,Barèmes!$C$6:$C$28,IF(H14="6ème","Mixte",G14)),Barèmes!$D$2,IF(O14&gt;=SUMIFS(Barèmes!$I$6:$I$28,Barèmes!$A$6:$A$28,"Force bas du corps — Saut en longueur (m)",Barèmes!$B$6:$B$28,H14,Barèmes!$C$6:$C$28,IF(H14="6ème","Mixte",G14)),Barèmes!$E$2,Barèmes!$F$2))))))</f>
        <v/>
      </c>
      <c r="R14" s="22"/>
      <c r="S14" s="24" t="str">
        <f>IF(OR(R14="",SUMPRODUCT((Barèmes!$A$6:$A$28="Vitesse — 30 m (s)")*(Barèmes!$B$6:$B$28=H14)*(Barèmes!$C$6:$C$28=IF(H14="6ème","Mixte",G14)))=0),"",IF(SUMPRODUCT((Barèmes!$A$6:$A$28="Vitesse — 30 m (s)")*(Barèmes!$B$6:$B$28=H14)*(Barèmes!$C$6:$C$28=IF(H14="6ème","Mixte",G14))*(Barèmes!$J$6:$J$28="+"))&gt;0,IF(R14&lt;=SUMIFS(Barèmes!$D$6:$D$28,Barèmes!$A$6:$A$28,"Vitesse — 30 m (s)",Barèmes!$B$6:$B$28,H14,Barèmes!$C$6:$C$28,IF(H14="6ème","Mixte",G14)),"à besoin",IF(R14&lt;=SUMIFS(Barèmes!$E$6:$E$28,Barèmes!$A$6:$A$28,"Vitesse — 30 m (s)",Barèmes!$B$6:$B$28,H14,Barèmes!$C$6:$C$28,IF(H14="6ème","Mixte",G14)),"fragile","satisfaisant")),IF(R14&gt;=SUMIFS(Barèmes!$D$6:$D$28,Barèmes!$A$6:$A$28,"Vitesse — 30 m (s)",Barèmes!$B$6:$B$28,H14,Barèmes!$C$6:$C$28,IF(H14="6ème","Mixte",G14)),"à besoin",IF(R14&gt;=SUMIFS(Barèmes!$E$6:$E$28,Barèmes!$A$6:$A$28,"Vitesse — 30 m (s)",Barèmes!$B$6:$B$28,H14,Barèmes!$C$6:$C$28,IF(H14="6ème","Mixte",G14)),"fragile","satisfaisant"))))</f>
        <v/>
      </c>
      <c r="T14" s="24" t="str">
        <f>IF(OR(R14="",SUMPRODUCT((Barèmes!$A$6:$A$28="Vitesse — 30 m (s)")*(Barèmes!$B$6:$B$28=H14)*(Barèmes!$C$6:$C$28=IF(H14="6ème","Mixte",G14)))=0),"",IF(SUMPRODUCT((Barèmes!$A$6:$A$28="Vitesse — 30 m (s)")*(Barèmes!$B$6:$B$28=H14)*(Barèmes!$C$6:$C$28=IF(H14="6ème","Mixte",G14))*(Barèmes!$J$6:$J$28="+"))&gt;0,IF(R14&lt;=SUMIFS(Barèmes!$F$6:$F$28,Barèmes!$A$6:$A$28,"Vitesse — 30 m (s)",Barèmes!$B$6:$B$28,H14,Barèmes!$C$6:$C$28,IF(H14="6ème","Mixte",G14)),Barèmes!$B$2,IF(R14&lt;=SUMIFS(Barèmes!$G$6:$G$28,Barèmes!$A$6:$A$28,"Vitesse — 30 m (s)",Barèmes!$B$6:$B$28,H14,Barèmes!$C$6:$C$28,IF(H14="6ème","Mixte",G14)),Barèmes!$C$2,IF(R14&lt;=SUMIFS(Barèmes!$H$6:$H$28,Barèmes!$A$6:$A$28,"Vitesse — 30 m (s)",Barèmes!$B$6:$B$28,H14,Barèmes!$C$6:$C$28,IF(H14="6ème","Mixte",G14)),Barèmes!$D$2,IF(R14&lt;=SUMIFS(Barèmes!$I$6:$I$28,Barèmes!$A$6:$A$28,"Vitesse — 30 m (s)",Barèmes!$B$6:$B$28,H14,Barèmes!$C$6:$C$28,IF(H14="6ème","Mixte",G14)),Barèmes!$E$2,Barèmes!$F$2)))),IF(R14&gt;=SUMIFS(Barèmes!$F$6:$F$28,Barèmes!$A$6:$A$28,"Vitesse — 30 m (s)",Barèmes!$B$6:$B$28,H14,Barèmes!$C$6:$C$28,IF(H14="6ème","Mixte",G14)),Barèmes!$B$2,IF(R14&gt;=SUMIFS(Barèmes!$G$6:$G$28,Barèmes!$A$6:$A$28,"Vitesse — 30 m (s)",Barèmes!$B$6:$B$28,H14,Barèmes!$C$6:$C$28,IF(H14="6ème","Mixte",G14)),Barèmes!$C$2,IF(R14&gt;=SUMIFS(Barèmes!$H$6:$H$28,Barèmes!$A$6:$A$28,"Vitesse — 30 m (s)",Barèmes!$B$6:$B$28,H14,Barèmes!$C$6:$C$28,IF(H14="6ème","Mixte",G14)),Barèmes!$D$2,IF(R14&gt;=SUMIFS(Barèmes!$I$6:$I$28,Barèmes!$A$6:$A$28,"Vitesse — 30 m (s)",Barèmes!$B$6:$B$28,H14,Barèmes!$C$6:$C$28,IF(H14="6ème","Mixte",G14)),Barèmes!$E$2,Barèmes!$F$2))))))</f>
        <v/>
      </c>
      <c r="U14" s="22"/>
      <c r="V14" s="25" t="str">
        <f>IF(OR(U14="",SUMPRODUCT((Barèmes!$A$6:$A$28="Vitesse — 50 m (s)")*(Barèmes!$B$6:$B$28=H14)*(Barèmes!$C$6:$C$28=IF(H14="6ème","Mixte",G14)))=0),"",IF(SUMPRODUCT((Barèmes!$A$6:$A$28="Vitesse — 50 m (s)")*(Barèmes!$B$6:$B$28=H14)*(Barèmes!$C$6:$C$28=IF(H14="6ème","Mixte",G14))*(Barèmes!$J$6:$J$28="+"))&gt;0,IF(U14&lt;=SUMIFS(Barèmes!$D$6:$D$28,Barèmes!$A$6:$A$28,"Vitesse — 50 m (s)",Barèmes!$B$6:$B$28,H14,Barèmes!$C$6:$C$28,IF(H14="6ème","Mixte",G14)),"à besoin",IF(U14&lt;=SUMIFS(Barèmes!$E$6:$E$28,Barèmes!$A$6:$A$28,"Vitesse — 50 m (s)",Barèmes!$B$6:$B$28,H14,Barèmes!$C$6:$C$28,IF(H14="6ème","Mixte",G14)),"fragile","satisfaisant")),IF(U14&gt;=SUMIFS(Barèmes!$D$6:$D$28,Barèmes!$A$6:$A$28,"Vitesse — 50 m (s)",Barèmes!$B$6:$B$28,H14,Barèmes!$C$6:$C$28,IF(H14="6ème","Mixte",G14)),"à besoin",IF(U14&gt;=SUMIFS(Barèmes!$E$6:$E$28,Barèmes!$A$6:$A$28,"Vitesse — 50 m (s)",Barèmes!$B$6:$B$28,H14,Barèmes!$C$6:$C$28,IF(H14="6ème","Mixte",G14)),"fragile","satisfaisant"))))</f>
        <v/>
      </c>
      <c r="W14" s="25" t="str">
        <f>IF(OR(U14="",SUMPRODUCT((Barèmes!$A$6:$A$28="Vitesse — 50 m (s)")*(Barèmes!$B$6:$B$28=H14)*(Barèmes!$C$6:$C$28=IF(H14="6ème","Mixte",G14)))=0),"",IF(SUMPRODUCT((Barèmes!$A$6:$A$28="Vitesse — 50 m (s)")*(Barèmes!$B$6:$B$28=H14)*(Barèmes!$C$6:$C$28=IF(H14="6ème","Mixte",G14))*(Barèmes!$J$6:$J$28="+"))&gt;0,IF(U14&lt;=SUMIFS(Barèmes!$F$6:$F$28,Barèmes!$A$6:$A$28,"Vitesse — 50 m (s)",Barèmes!$B$6:$B$28,H14,Barèmes!$C$6:$C$28,IF(H14="6ème","Mixte",G14)),Barèmes!$B$2,IF(U14&lt;=SUMIFS(Barèmes!$G$6:$G$28,Barèmes!$A$6:$A$28,"Vitesse — 50 m (s)",Barèmes!$B$6:$B$28,H14,Barèmes!$C$6:$C$28,IF(H14="6ème","Mixte",G14)),Barèmes!$C$2,IF(U14&lt;=SUMIFS(Barèmes!$H$6:$H$28,Barèmes!$A$6:$A$28,"Vitesse — 50 m (s)",Barèmes!$B$6:$B$28,H14,Barèmes!$C$6:$C$28,IF(H14="6ème","Mixte",G14)),Barèmes!$D$2,IF(U14&lt;=SUMIFS(Barèmes!$I$6:$I$28,Barèmes!$A$6:$A$28,"Vitesse — 50 m (s)",Barèmes!$B$6:$B$28,H14,Barèmes!$C$6:$C$28,IF(H14="6ème","Mixte",G14)),Barèmes!$E$2,Barèmes!$F$2)))),IF(U14&gt;=SUMIFS(Barèmes!$F$6:$F$28,Barèmes!$A$6:$A$28,"Vitesse — 50 m (s)",Barèmes!$B$6:$B$28,H14,Barèmes!$C$6:$C$28,IF(H14="6ème","Mixte",G14)),Barèmes!$B$2,IF(U14&gt;=SUMIFS(Barèmes!$G$6:$G$28,Barèmes!$A$6:$A$28,"Vitesse — 50 m (s)",Barèmes!$B$6:$B$28,H14,Barèmes!$C$6:$C$28,IF(H14="6ème","Mixte",G14)),Barèmes!$C$2,IF(U14&gt;=SUMIFS(Barèmes!$H$6:$H$28,Barèmes!$A$6:$A$28,"Vitesse — 50 m (s)",Barèmes!$B$6:$B$28,H14,Barèmes!$C$6:$C$28,IF(H14="6ème","Mixte",G14)),Barèmes!$D$2,IF(U14&gt;=SUMIFS(Barèmes!$I$6:$I$28,Barèmes!$A$6:$A$28,"Vitesse — 50 m (s)",Barèmes!$B$6:$B$28,H14,Barèmes!$C$6:$C$28,IF(H14="6ème","Mixte",G14)),Barèmes!$E$2,Barèmes!$F$2))))))</f>
        <v/>
      </c>
      <c r="X14" s="18"/>
      <c r="Y14" s="26" t="str" cm="1">
        <f t="array" ref="Y14">IF(OR(X14="",SUMPRODUCT((Barèmes!$A$6:$A$28="Souplesse (score 1-5)")*(Barèmes!$B$6:$B$28=H14)*(Barèmes!$C$6:$C$28=IF(H14="6ème","Mixte",G14)))=0),"",IF(SUMPRODUCT((Barèmes!$A$6:$A$28="Souplesse (score 1-5)")*(Barèmes!$B$6:$B$28=H14)*(Barèmes!$C$6:$C$28=IF(H14="6ème","Mixte",G14))*(Barèmes!$J$6:$J$28="+"))&gt;0,IF(X14&lt;=SUMIFS(Barèmes!$D$6:$D$28,Barèmes!$A$6:$A$28,"Souplesse (score 1-5)",Barèmes!$B$6:$B$28,H14,Barèmes!$C$6:$C$28,IF(H14="6ème","Mixte",G14)),"à besoin",IF(X14&lt;=SUMIFS(Barèmes!$E$6:$E$28,Barèmes!$A$6:$A$28,"Souplesse (score 1-5)",Barèmes!$B$6:$B$28,H14,Barèmes!$C$6:$C$28,IF(H14="6ème","Mixte",G14)),"fragile","satisfaisant")),IF(X14&gt;=SUMIFS(Barèmes!$D$6:$D$28,Barèmes!$A$6:$A$28,"Souplesse (score 1-5)",Barèmes!$B$6:$B$28,H14,Barèmes!$C$6:$C$28,IF(H14="6ème","Mixte",G14)),"à besoin",IF(X14&gt;=SUMIFS(Barèmes!$E$6:$E$28,Barèmes!$A$6:$A$28,"Souplesse (score 1-5)",Barèmes!$B$6:$B$28,H14,Barèmes!$C$6:$C$28,IF(H14="6ème","Mixte",G14)),"fragile","satisfaisant"))))</f>
        <v/>
      </c>
      <c r="Z14" s="26" t="str" cm="1">
        <f t="array" ref="Z14">IF(OR(X14="",SUMPRODUCT((Barèmes!$A$6:$A$28="Souplesse (score 1-5)")*(Barèmes!$B$6:$B$28=H14)*(Barèmes!$C$6:$C$28=IF(H14="6ème","Mixte",G14)))=0),"",IF(SUMPRODUCT((Barèmes!$A$6:$A$28="Souplesse (score 1-5)")*(Barèmes!$B$6:$B$28=H14)*(Barèmes!$C$6:$C$28=IF(H14="6ème","Mixte",G14))*(Barèmes!$J$6:$J$28="+"))&gt;0,IF(X14&lt;=SUMIFS(Barèmes!$F$6:$F$28,Barèmes!$A$6:$A$28,"Souplesse (score 1-5)",Barèmes!$B$6:$B$28,H14,Barèmes!$C$6:$C$28,IF(H14="6ème","Mixte",G14)),Barèmes!$B$2,IF(X14&lt;=SUMIFS(Barèmes!$G$6:$G$28,Barèmes!$A$6:$A$28,"Souplesse (score 1-5)",Barèmes!$B$6:$B$28,H14,Barèmes!$C$6:$C$28,IF(H14="6ème","Mixte",G14)),Barèmes!$C$2,IF(X14&lt;=SUMIFS(Barèmes!$H$6:$H$28,Barèmes!$A$6:$A$28,"Souplesse (score 1-5)",Barèmes!$B$6:$B$28,H14,Barèmes!$C$6:$C$28,IF(H14="6ème","Mixte",G14)),Barèmes!$D$2,IF(X14&lt;=SUMIFS(Barèmes!$I$6:$I$28,Barèmes!$A$6:$A$28,"Souplesse (score 1-5)",Barèmes!$B$6:$B$28,H14,Barèmes!$C$6:$C$28,IF(H14="6ème","Mixte",G14)),Barèmes!$E$2,Barèmes!$F$2)))),IF(X14&gt;=SUMIFS(Barèmes!$F$6:$F$28,Barèmes!$A$6:$A$28,"Souplesse (score 1-5)",Barèmes!$B$6:$B$28,H14,Barèmes!$C$6:$C$28,IF(H14="6ème","Mixte",G14)),Barèmes!$B$2,IF(X14&gt;=SUMIFS(Barèmes!$G$6:$G$28,Barèmes!$A$6:$A$28,"Souplesse (score 1-5)",Barèmes!$B$6:$B$28,H14,Barèmes!$C$6:$C$28,IF(H14="6ème","Mixte",G14)),Barèmes!$C$2,IF(X14&gt;=SUMIFS(Barèmes!$H$6:$H$28,Barèmes!$A$6:$A$28,"Souplesse (score 1-5)",Barèmes!$B$6:$B$28,H14,Barèmes!$C$6:$C$28,IF(H14="6ème","Mixte",G14)),Barèmes!$D$2,IF(X14&gt;=SUMIFS(Barèmes!$I$6:$I$28,Barèmes!$A$6:$A$28,"Souplesse (score 1-5)",Barèmes!$B$6:$B$28,H14,Barèmes!$C$6:$C$28,IF(H14="6ème","Mixte",G14)),Barèmes!$E$2,Barèmes!$F$2))))))</f>
        <v/>
      </c>
      <c r="AA14" s="22"/>
      <c r="AB14" s="27" t="str">
        <f>IF(OR(AA14="",SUMPRODUCT((Barèmes!$A$6:$A$28="Agilité — T-test 974 (s)")*(Barèmes!$B$6:$B$28=H14)*(Barèmes!$C$6:$C$28=IF(H14="6ème","Mixte",G14)))=0),"",IF(SUMPRODUCT((Barèmes!$A$6:$A$28="Agilité — T-test 974 (s)")*(Barèmes!$B$6:$B$28=H14)*(Barèmes!$C$6:$C$28=IF(H14="6ème","Mixte",G14))*(Barèmes!$J$6:$J$28="+"))&gt;0,IF(AA14&lt;=SUMIFS(Barèmes!$D$6:$D$28,Barèmes!$A$6:$A$28,"Agilité — T-test 974 (s)",Barèmes!$B$6:$B$28,H14,Barèmes!$C$6:$C$28,IF(H14="6ème","Mixte",G14)),"à besoin",IF(AA14&lt;=SUMIFS(Barèmes!$E$6:$E$28,Barèmes!$A$6:$A$28,"Agilité — T-test 974 (s)",Barèmes!$B$6:$B$28,H14,Barèmes!$C$6:$C$28,IF(H14="6ème","Mixte",G14)),"fragile","satisfaisant")),IF(AA14&gt;=SUMIFS(Barèmes!$D$6:$D$28,Barèmes!$A$6:$A$28,"Agilité — T-test 974 (s)",Barèmes!$B$6:$B$28,H14,Barèmes!$C$6:$C$28,IF(H14="6ème","Mixte",G14)),"à besoin",IF(AA14&gt;=SUMIFS(Barèmes!$E$6:$E$28,Barèmes!$A$6:$A$28,"Agilité — T-test 974 (s)",Barèmes!$B$6:$B$28,H14,Barèmes!$C$6:$C$28,IF(H14="6ème","Mixte",G14)),"fragile","satisfaisant"))))</f>
        <v/>
      </c>
      <c r="AC14" s="27" t="str">
        <f>IF(OR(AA14="",SUMPRODUCT((Barèmes!$A$6:$A$28="Agilité — T-test 974 (s)")*(Barèmes!$B$6:$B$28=H14)*(Barèmes!$C$6:$C$28=IF(H14="6ème","Mixte",G14)))=0),"",IF(SUMPRODUCT((Barèmes!$A$6:$A$28="Agilité — T-test 974 (s)")*(Barèmes!$B$6:$B$28=H14)*(Barèmes!$C$6:$C$28=IF(H14="6ème","Mixte",G14))*(Barèmes!$J$6:$J$28="+"))&gt;0,IF(AA14&lt;=SUMIFS(Barèmes!$F$6:$F$28,Barèmes!$A$6:$A$28,"Agilité — T-test 974 (s)",Barèmes!$B$6:$B$28,H14,Barèmes!$C$6:$C$28,IF(H14="6ème","Mixte",G14)),Barèmes!$B$2,IF(AA14&lt;=SUMIFS(Barèmes!$G$6:$G$28,Barèmes!$A$6:$A$28,"Agilité — T-test 974 (s)",Barèmes!$B$6:$B$28,H14,Barèmes!$C$6:$C$28,IF(H14="6ème","Mixte",G14)),Barèmes!$C$2,IF(AA14&lt;=SUMIFS(Barèmes!$H$6:$H$28,Barèmes!$A$6:$A$28,"Agilité — T-test 974 (s)",Barèmes!$B$6:$B$28,H14,Barèmes!$C$6:$C$28,IF(H14="6ème","Mixte",G14)),Barèmes!$D$2,IF(AA14&lt;=SUMIFS(Barèmes!$I$6:$I$28,Barèmes!$A$6:$A$28,"Agilité — T-test 974 (s)",Barèmes!$B$6:$B$28,H14,Barèmes!$C$6:$C$28,IF(H14="6ème","Mixte",G14)),Barèmes!$E$2,Barèmes!$F$2)))),IF(AA14&gt;=SUMIFS(Barèmes!$F$6:$F$28,Barèmes!$A$6:$A$28,"Agilité — T-test 974 (s)",Barèmes!$B$6:$B$28,H14,Barèmes!$C$6:$C$28,IF(H14="6ème","Mixte",G14)),Barèmes!$B$2,IF(AA14&gt;=SUMIFS(Barèmes!$G$6:$G$28,Barèmes!$A$6:$A$28,"Agilité — T-test 974 (s)",Barèmes!$B$6:$B$28,H14,Barèmes!$C$6:$C$28,IF(H14="6ème","Mixte",G14)),Barèmes!$C$2,IF(AA14&gt;=SUMIFS(Barèmes!$H$6:$H$28,Barèmes!$A$6:$A$28,"Agilité — T-test 974 (s)",Barèmes!$B$6:$B$28,H14,Barèmes!$C$6:$C$28,IF(H14="6ème","Mixte",G14)),Barèmes!$D$2,IF(AA14&gt;=SUMIFS(Barèmes!$I$6:$I$28,Barèmes!$A$6:$A$28,"Agilité — T-test 974 (s)",Barèmes!$B$6:$B$28,H14,Barèmes!$C$6:$C$28,IF(H14="6ème","Mixte",G14)),Barèmes!$E$2,Barèmes!$F$2))))))</f>
        <v/>
      </c>
      <c r="AD14" s="28" t="str">
        <f t="shared" si="1"/>
        <v/>
      </c>
      <c r="AE14" s="29" t="str">
        <f t="shared" si="2"/>
        <v/>
      </c>
      <c r="AF14" s="30" t="str">
        <f>IF(OR(AD14="",SUMPRODUCT((Barèmes!$A$6:$A$28="Surcoût d'agilité (s) — technique")*(Barèmes!$B$6:$B$28=H14)*(Barèmes!$C$6:$C$28=IF(H14="6ème","Mixte",G14)))=0),"",IF(SUMPRODUCT((Barèmes!$A$6:$A$28="Surcoût d'agilité (s) — technique")*(Barèmes!$B$6:$B$28=H14)*(Barèmes!$C$6:$C$28=IF(H14="6ème","Mixte",G14))*(Barèmes!$J$6:$J$28="+"))&gt;0,IF(AD14&lt;=SUMIFS(Barèmes!$D$6:$D$28,Barèmes!$A$6:$A$28,"Surcoût d'agilité (s) — technique",Barèmes!$B$6:$B$28,H14,Barèmes!$C$6:$C$28,IF(H14="6ème","Mixte",G14)),"à besoin",IF(AD14&lt;=SUMIFS(Barèmes!$E$6:$E$28,Barèmes!$A$6:$A$28,"Surcoût d'agilité (s) — technique",Barèmes!$B$6:$B$28,H14,Barèmes!$C$6:$C$28,IF(H14="6ème","Mixte",G14)),"fragile","satisfaisant")),IF(AD14&gt;=SUMIFS(Barèmes!$D$6:$D$28,Barèmes!$A$6:$A$28,"Surcoût d'agilité (s) — technique",Barèmes!$B$6:$B$28,H14,Barèmes!$C$6:$C$28,IF(H14="6ème","Mixte",G14)),"à besoin",IF(AD14&gt;=SUMIFS(Barèmes!$E$6:$E$28,Barèmes!$A$6:$A$28,"Surcoût d'agilité (s) — technique",Barèmes!$B$6:$B$28,H14,Barèmes!$C$6:$C$28,IF(H14="6ème","Mixte",G14)),"fragile","satisfaisant"))))</f>
        <v/>
      </c>
      <c r="AG14" s="30" t="str">
        <f>IF(OR(AD14="",SUMPRODUCT((Barèmes!$A$6:$A$28="Surcoût d'agilité (s) — technique")*(Barèmes!$B$6:$B$28=H14)*(Barèmes!$C$6:$C$28=IF(H14="6ème","Mixte",G14)))=0),"",IF(SUMPRODUCT((Barèmes!$A$6:$A$28="Surcoût d'agilité (s) — technique")*(Barèmes!$B$6:$B$28=H14)*(Barèmes!$C$6:$C$28=IF(H14="6ème","Mixte",G14))*(Barèmes!$J$6:$J$28="+"))&gt;0,IF(AD14&lt;=SUMIFS(Barèmes!$F$6:$F$28,Barèmes!$A$6:$A$28,"Surcoût d'agilité (s) — technique",Barèmes!$B$6:$B$28,H14,Barèmes!$C$6:$C$28,IF(H14="6ème","Mixte",G14)),Barèmes!$B$2,IF(AD14&lt;=SUMIFS(Barèmes!$G$6:$G$28,Barèmes!$A$6:$A$28,"Surcoût d'agilité (s) — technique",Barèmes!$B$6:$B$28,H14,Barèmes!$C$6:$C$28,IF(H14="6ème","Mixte",G14)),Barèmes!$C$2,IF(AD14&lt;=SUMIFS(Barèmes!$H$6:$H$28,Barèmes!$A$6:$A$28,"Surcoût d'agilité (s) — technique",Barèmes!$B$6:$B$28,H14,Barèmes!$C$6:$C$28,IF(H14="6ème","Mixte",G14)),Barèmes!$D$2,IF(AD14&lt;=SUMIFS(Barèmes!$I$6:$I$28,Barèmes!$A$6:$A$28,"Surcoût d'agilité (s) — technique",Barèmes!$B$6:$B$28,H14,Barèmes!$C$6:$C$28,IF(H14="6ème","Mixte",G14)),Barèmes!$E$2,Barèmes!$F$2)))),IF(AD14&gt;=SUMIFS(Barèmes!$F$6:$F$28,Barèmes!$A$6:$A$28,"Surcoût d'agilité (s) — technique",Barèmes!$B$6:$B$28,H14,Barèmes!$C$6:$C$28,IF(H14="6ème","Mixte",G14)),Barèmes!$B$2,IF(AD14&gt;=SUMIFS(Barèmes!$G$6:$G$28,Barèmes!$A$6:$A$28,"Surcoût d'agilité (s) — technique",Barèmes!$B$6:$B$28,H14,Barèmes!$C$6:$C$28,IF(H14="6ème","Mixte",G14)),Barèmes!$C$2,IF(AD14&gt;=SUMIFS(Barèmes!$H$6:$H$28,Barèmes!$A$6:$A$28,"Surcoût d'agilité (s) — technique",Barèmes!$B$6:$B$28,H14,Barèmes!$C$6:$C$28,IF(H14="6ème","Mixte",G14)),Barèmes!$D$2,IF(AD14&gt;=SUMIFS(Barèmes!$I$6:$I$28,Barèmes!$A$6:$A$28,"Surcoût d'agilité (s) — technique",Barèmes!$B$6:$B$28,H14,Barèmes!$C$6:$C$28,IF(H14="6ème","Mixte",G14)),Barèmes!$E$2,Barèmes!$F$2))))))</f>
        <v/>
      </c>
      <c r="AH14" s="31" t="str">
        <f>IF((IF(N14="",0,1)+IF(Q14="",0,1)+IF(W14="",0,1)+IF(Z14="",0,1)+IF(AC14="",0,1))=0,"",3*IF(N14=Barèmes!$B$2,1,IF(N14=Barèmes!$C$2,2,IF(N14=Barèmes!$D$2,3,IF(N14=Barèmes!$E$2,4,IF(N14=Barèmes!$F$2,5,0)))))+3*IF(Q14=Barèmes!$B$2,1,IF(Q14=Barèmes!$C$2,2,IF(Q14=Barèmes!$D$2,3,IF(Q14=Barèmes!$E$2,4,IF(Q14=Barèmes!$F$2,5,0)))))+2*IF(W14=Barèmes!$B$2,1,IF(W14=Barèmes!$C$2,2,IF(W14=Barèmes!$D$2,3,IF(W14=Barèmes!$E$2,4,IF(W14=Barèmes!$F$2,5,0)))))+1*IF(Z14=Barèmes!$B$2,1,IF(Z14=Barèmes!$C$2,2,IF(Z14=Barèmes!$D$2,3,IF(Z14=Barèmes!$E$2,4,IF(Z14=Barèmes!$F$2,5,0)))))+1*IF(AC14=Barèmes!$B$2,1,IF(AC14=Barèmes!$C$2,2,IF(AC14=Barèmes!$D$2,3,IF(AC14=Barèmes!$E$2,4,IF(AC14=Barèmes!$F$2,5,0))))))</f>
        <v/>
      </c>
      <c r="AI14" s="31"/>
      <c r="AJ14" s="32" t="str">
        <f>IFERROR(INDEX(Croissance!$B$5:$B$604,MATCH(A14,Croissance!$A$5:$A$604,0)),"")</f>
        <v/>
      </c>
      <c r="AK14" s="32" t="str">
        <f>IFERROR(INDEX(Croissance!$C$5:$C$604,MATCH(A14,Croissance!$A$5:$A$604,0)),"")</f>
        <v/>
      </c>
      <c r="AL14" s="32" t="str">
        <f>IFERROR(INDEX(Croissance!$D$5:$D$604,MATCH(A14,Croissance!$A$5:$A$604,0)),"")</f>
        <v/>
      </c>
      <c r="AM14" s="32" t="str">
        <f>IFERROR(INDEX(Croissance!$E$5:$E$604,MATCH(A14,Croissance!$A$5:$A$604,0)),"")</f>
        <v/>
      </c>
      <c r="AO14" s="33">
        <f t="shared" si="8"/>
        <v>0</v>
      </c>
      <c r="AP14" s="33">
        <f t="shared" si="3"/>
        <v>0</v>
      </c>
      <c r="AQ14" s="33">
        <f>IF(A14="",0,IF(AND(OR('Synthèse classe'!$C$2="Tous",C14='Synthèse classe'!$C$2),OR('Synthèse classe'!$C$3="Toutes",D14='Synthèse classe'!$C$3),OR('Synthèse classe'!$C$4="Toutes",AND('Synthèse classe'!$C$4="Dernière",AP14=1),B14=IFERROR(VALUE('Synthèse classe'!$C$4),0))),1,0))</f>
        <v>0</v>
      </c>
      <c r="AR14" s="34" t="str">
        <f t="shared" si="4"/>
        <v/>
      </c>
    </row>
    <row r="15" spans="1:44" x14ac:dyDescent="0.2">
      <c r="A15" s="17" t="str">
        <f t="shared" si="0"/>
        <v/>
      </c>
      <c r="B15" s="18"/>
      <c r="C15" s="19"/>
      <c r="D15" s="19"/>
      <c r="E15" s="19"/>
      <c r="F15" s="19"/>
      <c r="G15" s="19"/>
      <c r="H15" s="17" t="str">
        <f t="shared" si="5"/>
        <v/>
      </c>
      <c r="I15" s="20"/>
      <c r="J15" s="18"/>
      <c r="K15" s="19"/>
      <c r="L15" s="21" t="str">
        <f t="shared" si="6"/>
        <v/>
      </c>
      <c r="M15" s="21" t="str">
        <f>IF(OR(J15="",SUMPRODUCT((Barèmes!$A$6:$A$28="Endurance — Luc Léger (palier)")*(Barèmes!$B$6:$B$28=H15)*(Barèmes!$C$6:$C$28=IF(H15="6ème","Mixte",G15)))=0),"",IF(SUMPRODUCT((Barèmes!$A$6:$A$28="Endurance — Luc Léger (palier)")*(Barèmes!$B$6:$B$28=H15)*(Barèmes!$C$6:$C$28=IF(H15="6ème","Mixte",G15))*(Barèmes!$J$6:$J$28="+"))&gt;0,IF(J15&lt;=SUMIFS(Barèmes!$D$6:$D$28,Barèmes!$A$6:$A$28,"Endurance — Luc Léger (palier)",Barèmes!$B$6:$B$28,H15,Barèmes!$C$6:$C$28,IF(H15="6ème","Mixte",G15)),"à besoin",IF(J15&lt;=SUMIFS(Barèmes!$E$6:$E$28,Barèmes!$A$6:$A$28,"Endurance — Luc Léger (palier)",Barèmes!$B$6:$B$28,H15,Barèmes!$C$6:$C$28,IF(H15="6ème","Mixte",G15)),"fragile","satisfaisant")),IF(J15&gt;=SUMIFS(Barèmes!$D$6:$D$28,Barèmes!$A$6:$A$28,"Endurance — Luc Léger (palier)",Barèmes!$B$6:$B$28,H15,Barèmes!$C$6:$C$28,IF(H15="6ème","Mixte",G15)),"à besoin",IF(J15&gt;=SUMIFS(Barèmes!$E$6:$E$28,Barèmes!$A$6:$A$28,"Endurance — Luc Léger (palier)",Barèmes!$B$6:$B$28,H15,Barèmes!$C$6:$C$28,IF(H15="6ème","Mixte",G15)),"fragile","satisfaisant"))))</f>
        <v/>
      </c>
      <c r="N15" s="21" t="str">
        <f>IF(OR(J15="",SUMPRODUCT((Barèmes!$A$6:$A$28="Endurance — Luc Léger (palier)")*(Barèmes!$B$6:$B$28=H15)*(Barèmes!$C$6:$C$28=IF(H15="6ème","Mixte",G15)))=0),"",IF(SUMPRODUCT((Barèmes!$A$6:$A$28="Endurance — Luc Léger (palier)")*(Barèmes!$B$6:$B$28=H15)*(Barèmes!$C$6:$C$28=IF(H15="6ème","Mixte",G15))*(Barèmes!$J$6:$J$28="+"))&gt;0,IF(J15&lt;=SUMIFS(Barèmes!$F$6:$F$28,Barèmes!$A$6:$A$28,"Endurance — Luc Léger (palier)",Barèmes!$B$6:$B$28,H15,Barèmes!$C$6:$C$28,IF(H15="6ème","Mixte",G15)),Barèmes!$B$2,IF(J15&lt;=SUMIFS(Barèmes!$G$6:$G$28,Barèmes!$A$6:$A$28,"Endurance — Luc Léger (palier)",Barèmes!$B$6:$B$28,H15,Barèmes!$C$6:$C$28,IF(H15="6ème","Mixte",G15)),Barèmes!$C$2,IF(J15&lt;=SUMIFS(Barèmes!$H$6:$H$28,Barèmes!$A$6:$A$28,"Endurance — Luc Léger (palier)",Barèmes!$B$6:$B$28,H15,Barèmes!$C$6:$C$28,IF(H15="6ème","Mixte",G15)),Barèmes!$D$2,IF(J15&lt;=SUMIFS(Barèmes!$I$6:$I$28,Barèmes!$A$6:$A$28,"Endurance — Luc Léger (palier)",Barèmes!$B$6:$B$28,H15,Barèmes!$C$6:$C$28,IF(H15="6ème","Mixte",G15)),Barèmes!$E$2,Barèmes!$F$2)))),IF(J15&gt;=SUMIFS(Barèmes!$F$6:$F$28,Barèmes!$A$6:$A$28,"Endurance — Luc Léger (palier)",Barèmes!$B$6:$B$28,H15,Barèmes!$C$6:$C$28,IF(H15="6ème","Mixte",G15)),Barèmes!$B$2,IF(J15&gt;=SUMIFS(Barèmes!$G$6:$G$28,Barèmes!$A$6:$A$28,"Endurance — Luc Léger (palier)",Barèmes!$B$6:$B$28,H15,Barèmes!$C$6:$C$28,IF(H15="6ème","Mixte",G15)),Barèmes!$C$2,IF(J15&gt;=SUMIFS(Barèmes!$H$6:$H$28,Barèmes!$A$6:$A$28,"Endurance — Luc Léger (palier)",Barèmes!$B$6:$B$28,H15,Barèmes!$C$6:$C$28,IF(H15="6ème","Mixte",G15)),Barèmes!$D$2,IF(J15&gt;=SUMIFS(Barèmes!$I$6:$I$28,Barèmes!$A$6:$A$28,"Endurance — Luc Léger (palier)",Barèmes!$B$6:$B$28,H15,Barèmes!$C$6:$C$28,IF(H15="6ème","Mixte",G15)),Barèmes!$E$2,Barèmes!$F$2))))))</f>
        <v/>
      </c>
      <c r="O15" s="22"/>
      <c r="P15" s="23" t="str">
        <f>IF(OR(O15="",SUMPRODUCT((Barèmes!$A$6:$A$28="Force bas du corps — Saut en longueur (m)")*(Barèmes!$B$6:$B$28=H15)*(Barèmes!$C$6:$C$28=IF(H15="6ème","Mixte",G15)))=0),"",IF(SUMPRODUCT((Barèmes!$A$6:$A$28="Force bas du corps — Saut en longueur (m)")*(Barèmes!$B$6:$B$28=H15)*(Barèmes!$C$6:$C$28=IF(H15="6ème","Mixte",G15))*(Barèmes!$J$6:$J$28="+"))&gt;0,IF(O15&lt;=SUMIFS(Barèmes!$D$6:$D$28,Barèmes!$A$6:$A$28,"Force bas du corps — Saut en longueur (m)",Barèmes!$B$6:$B$28,H15,Barèmes!$C$6:$C$28,IF(H15="6ème","Mixte",G15)),"à besoin",IF(O15&lt;=SUMIFS(Barèmes!$E$6:$E$28,Barèmes!$A$6:$A$28,"Force bas du corps — Saut en longueur (m)",Barèmes!$B$6:$B$28,H15,Barèmes!$C$6:$C$28,IF(H15="6ème","Mixte",G15)),"fragile","satisfaisant")),IF(O15&gt;=SUMIFS(Barèmes!$D$6:$D$28,Barèmes!$A$6:$A$28,"Force bas du corps — Saut en longueur (m)",Barèmes!$B$6:$B$28,H15,Barèmes!$C$6:$C$28,IF(H15="6ème","Mixte",G15)),"à besoin",IF(O15&gt;=SUMIFS(Barèmes!$E$6:$E$28,Barèmes!$A$6:$A$28,"Force bas du corps — Saut en longueur (m)",Barèmes!$B$6:$B$28,H15,Barèmes!$C$6:$C$28,IF(H15="6ème","Mixte",G15)),"fragile","satisfaisant"))))</f>
        <v/>
      </c>
      <c r="Q15" s="23" t="str">
        <f>IF(OR(O15="",SUMPRODUCT((Barèmes!$A$6:$A$28="Force bas du corps — Saut en longueur (m)")*(Barèmes!$B$6:$B$28=H15)*(Barèmes!$C$6:$C$28=IF(H15="6ème","Mixte",G15)))=0),"",IF(SUMPRODUCT((Barèmes!$A$6:$A$28="Force bas du corps — Saut en longueur (m)")*(Barèmes!$B$6:$B$28=H15)*(Barèmes!$C$6:$C$28=IF(H15="6ème","Mixte",G15))*(Barèmes!$J$6:$J$28="+"))&gt;0,IF(O15&lt;=SUMIFS(Barèmes!$F$6:$F$28,Barèmes!$A$6:$A$28,"Force bas du corps — Saut en longueur (m)",Barèmes!$B$6:$B$28,H15,Barèmes!$C$6:$C$28,IF(H15="6ème","Mixte",G15)),Barèmes!$B$2,IF(O15&lt;=SUMIFS(Barèmes!$G$6:$G$28,Barèmes!$A$6:$A$28,"Force bas du corps — Saut en longueur (m)",Barèmes!$B$6:$B$28,H15,Barèmes!$C$6:$C$28,IF(H15="6ème","Mixte",G15)),Barèmes!$C$2,IF(O15&lt;=SUMIFS(Barèmes!$H$6:$H$28,Barèmes!$A$6:$A$28,"Force bas du corps — Saut en longueur (m)",Barèmes!$B$6:$B$28,H15,Barèmes!$C$6:$C$28,IF(H15="6ème","Mixte",G15)),Barèmes!$D$2,IF(O15&lt;=SUMIFS(Barèmes!$I$6:$I$28,Barèmes!$A$6:$A$28,"Force bas du corps — Saut en longueur (m)",Barèmes!$B$6:$B$28,H15,Barèmes!$C$6:$C$28,IF(H15="6ème","Mixte",G15)),Barèmes!$E$2,Barèmes!$F$2)))),IF(O15&gt;=SUMIFS(Barèmes!$F$6:$F$28,Barèmes!$A$6:$A$28,"Force bas du corps — Saut en longueur (m)",Barèmes!$B$6:$B$28,H15,Barèmes!$C$6:$C$28,IF(H15="6ème","Mixte",G15)),Barèmes!$B$2,IF(O15&gt;=SUMIFS(Barèmes!$G$6:$G$28,Barèmes!$A$6:$A$28,"Force bas du corps — Saut en longueur (m)",Barèmes!$B$6:$B$28,H15,Barèmes!$C$6:$C$28,IF(H15="6ème","Mixte",G15)),Barèmes!$C$2,IF(O15&gt;=SUMIFS(Barèmes!$H$6:$H$28,Barèmes!$A$6:$A$28,"Force bas du corps — Saut en longueur (m)",Barèmes!$B$6:$B$28,H15,Barèmes!$C$6:$C$28,IF(H15="6ème","Mixte",G15)),Barèmes!$D$2,IF(O15&gt;=SUMIFS(Barèmes!$I$6:$I$28,Barèmes!$A$6:$A$28,"Force bas du corps — Saut en longueur (m)",Barèmes!$B$6:$B$28,H15,Barèmes!$C$6:$C$28,IF(H15="6ème","Mixte",G15)),Barèmes!$E$2,Barèmes!$F$2))))))</f>
        <v/>
      </c>
      <c r="R15" s="22"/>
      <c r="S15" s="24" t="str">
        <f>IF(OR(R15="",SUMPRODUCT((Barèmes!$A$6:$A$28="Vitesse — 30 m (s)")*(Barèmes!$B$6:$B$28=H15)*(Barèmes!$C$6:$C$28=IF(H15="6ème","Mixte",G15)))=0),"",IF(SUMPRODUCT((Barèmes!$A$6:$A$28="Vitesse — 30 m (s)")*(Barèmes!$B$6:$B$28=H15)*(Barèmes!$C$6:$C$28=IF(H15="6ème","Mixte",G15))*(Barèmes!$J$6:$J$28="+"))&gt;0,IF(R15&lt;=SUMIFS(Barèmes!$D$6:$D$28,Barèmes!$A$6:$A$28,"Vitesse — 30 m (s)",Barèmes!$B$6:$B$28,H15,Barèmes!$C$6:$C$28,IF(H15="6ème","Mixte",G15)),"à besoin",IF(R15&lt;=SUMIFS(Barèmes!$E$6:$E$28,Barèmes!$A$6:$A$28,"Vitesse — 30 m (s)",Barèmes!$B$6:$B$28,H15,Barèmes!$C$6:$C$28,IF(H15="6ème","Mixte",G15)),"fragile","satisfaisant")),IF(R15&gt;=SUMIFS(Barèmes!$D$6:$D$28,Barèmes!$A$6:$A$28,"Vitesse — 30 m (s)",Barèmes!$B$6:$B$28,H15,Barèmes!$C$6:$C$28,IF(H15="6ème","Mixte",G15)),"à besoin",IF(R15&gt;=SUMIFS(Barèmes!$E$6:$E$28,Barèmes!$A$6:$A$28,"Vitesse — 30 m (s)",Barèmes!$B$6:$B$28,H15,Barèmes!$C$6:$C$28,IF(H15="6ème","Mixte",G15)),"fragile","satisfaisant"))))</f>
        <v/>
      </c>
      <c r="T15" s="24" t="str">
        <f>IF(OR(R15="",SUMPRODUCT((Barèmes!$A$6:$A$28="Vitesse — 30 m (s)")*(Barèmes!$B$6:$B$28=H15)*(Barèmes!$C$6:$C$28=IF(H15="6ème","Mixte",G15)))=0),"",IF(SUMPRODUCT((Barèmes!$A$6:$A$28="Vitesse — 30 m (s)")*(Barèmes!$B$6:$B$28=H15)*(Barèmes!$C$6:$C$28=IF(H15="6ème","Mixte",G15))*(Barèmes!$J$6:$J$28="+"))&gt;0,IF(R15&lt;=SUMIFS(Barèmes!$F$6:$F$28,Barèmes!$A$6:$A$28,"Vitesse — 30 m (s)",Barèmes!$B$6:$B$28,H15,Barèmes!$C$6:$C$28,IF(H15="6ème","Mixte",G15)),Barèmes!$B$2,IF(R15&lt;=SUMIFS(Barèmes!$G$6:$G$28,Barèmes!$A$6:$A$28,"Vitesse — 30 m (s)",Barèmes!$B$6:$B$28,H15,Barèmes!$C$6:$C$28,IF(H15="6ème","Mixte",G15)),Barèmes!$C$2,IF(R15&lt;=SUMIFS(Barèmes!$H$6:$H$28,Barèmes!$A$6:$A$28,"Vitesse — 30 m (s)",Barèmes!$B$6:$B$28,H15,Barèmes!$C$6:$C$28,IF(H15="6ème","Mixte",G15)),Barèmes!$D$2,IF(R15&lt;=SUMIFS(Barèmes!$I$6:$I$28,Barèmes!$A$6:$A$28,"Vitesse — 30 m (s)",Barèmes!$B$6:$B$28,H15,Barèmes!$C$6:$C$28,IF(H15="6ème","Mixte",G15)),Barèmes!$E$2,Barèmes!$F$2)))),IF(R15&gt;=SUMIFS(Barèmes!$F$6:$F$28,Barèmes!$A$6:$A$28,"Vitesse — 30 m (s)",Barèmes!$B$6:$B$28,H15,Barèmes!$C$6:$C$28,IF(H15="6ème","Mixte",G15)),Barèmes!$B$2,IF(R15&gt;=SUMIFS(Barèmes!$G$6:$G$28,Barèmes!$A$6:$A$28,"Vitesse — 30 m (s)",Barèmes!$B$6:$B$28,H15,Barèmes!$C$6:$C$28,IF(H15="6ème","Mixte",G15)),Barèmes!$C$2,IF(R15&gt;=SUMIFS(Barèmes!$H$6:$H$28,Barèmes!$A$6:$A$28,"Vitesse — 30 m (s)",Barèmes!$B$6:$B$28,H15,Barèmes!$C$6:$C$28,IF(H15="6ème","Mixte",G15)),Barèmes!$D$2,IF(R15&gt;=SUMIFS(Barèmes!$I$6:$I$28,Barèmes!$A$6:$A$28,"Vitesse — 30 m (s)",Barèmes!$B$6:$B$28,H15,Barèmes!$C$6:$C$28,IF(H15="6ème","Mixte",G15)),Barèmes!$E$2,Barèmes!$F$2))))))</f>
        <v/>
      </c>
      <c r="U15" s="22"/>
      <c r="V15" s="25" t="str">
        <f>IF(OR(U15="",SUMPRODUCT((Barèmes!$A$6:$A$28="Vitesse — 50 m (s)")*(Barèmes!$B$6:$B$28=H15)*(Barèmes!$C$6:$C$28=IF(H15="6ème","Mixte",G15)))=0),"",IF(SUMPRODUCT((Barèmes!$A$6:$A$28="Vitesse — 50 m (s)")*(Barèmes!$B$6:$B$28=H15)*(Barèmes!$C$6:$C$28=IF(H15="6ème","Mixte",G15))*(Barèmes!$J$6:$J$28="+"))&gt;0,IF(U15&lt;=SUMIFS(Barèmes!$D$6:$D$28,Barèmes!$A$6:$A$28,"Vitesse — 50 m (s)",Barèmes!$B$6:$B$28,H15,Barèmes!$C$6:$C$28,IF(H15="6ème","Mixte",G15)),"à besoin",IF(U15&lt;=SUMIFS(Barèmes!$E$6:$E$28,Barèmes!$A$6:$A$28,"Vitesse — 50 m (s)",Barèmes!$B$6:$B$28,H15,Barèmes!$C$6:$C$28,IF(H15="6ème","Mixte",G15)),"fragile","satisfaisant")),IF(U15&gt;=SUMIFS(Barèmes!$D$6:$D$28,Barèmes!$A$6:$A$28,"Vitesse — 50 m (s)",Barèmes!$B$6:$B$28,H15,Barèmes!$C$6:$C$28,IF(H15="6ème","Mixte",G15)),"à besoin",IF(U15&gt;=SUMIFS(Barèmes!$E$6:$E$28,Barèmes!$A$6:$A$28,"Vitesse — 50 m (s)",Barèmes!$B$6:$B$28,H15,Barèmes!$C$6:$C$28,IF(H15="6ème","Mixte",G15)),"fragile","satisfaisant"))))</f>
        <v/>
      </c>
      <c r="W15" s="25" t="str">
        <f>IF(OR(U15="",SUMPRODUCT((Barèmes!$A$6:$A$28="Vitesse — 50 m (s)")*(Barèmes!$B$6:$B$28=H15)*(Barèmes!$C$6:$C$28=IF(H15="6ème","Mixte",G15)))=0),"",IF(SUMPRODUCT((Barèmes!$A$6:$A$28="Vitesse — 50 m (s)")*(Barèmes!$B$6:$B$28=H15)*(Barèmes!$C$6:$C$28=IF(H15="6ème","Mixte",G15))*(Barèmes!$J$6:$J$28="+"))&gt;0,IF(U15&lt;=SUMIFS(Barèmes!$F$6:$F$28,Barèmes!$A$6:$A$28,"Vitesse — 50 m (s)",Barèmes!$B$6:$B$28,H15,Barèmes!$C$6:$C$28,IF(H15="6ème","Mixte",G15)),Barèmes!$B$2,IF(U15&lt;=SUMIFS(Barèmes!$G$6:$G$28,Barèmes!$A$6:$A$28,"Vitesse — 50 m (s)",Barèmes!$B$6:$B$28,H15,Barèmes!$C$6:$C$28,IF(H15="6ème","Mixte",G15)),Barèmes!$C$2,IF(U15&lt;=SUMIFS(Barèmes!$H$6:$H$28,Barèmes!$A$6:$A$28,"Vitesse — 50 m (s)",Barèmes!$B$6:$B$28,H15,Barèmes!$C$6:$C$28,IF(H15="6ème","Mixte",G15)),Barèmes!$D$2,IF(U15&lt;=SUMIFS(Barèmes!$I$6:$I$28,Barèmes!$A$6:$A$28,"Vitesse — 50 m (s)",Barèmes!$B$6:$B$28,H15,Barèmes!$C$6:$C$28,IF(H15="6ème","Mixte",G15)),Barèmes!$E$2,Barèmes!$F$2)))),IF(U15&gt;=SUMIFS(Barèmes!$F$6:$F$28,Barèmes!$A$6:$A$28,"Vitesse — 50 m (s)",Barèmes!$B$6:$B$28,H15,Barèmes!$C$6:$C$28,IF(H15="6ème","Mixte",G15)),Barèmes!$B$2,IF(U15&gt;=SUMIFS(Barèmes!$G$6:$G$28,Barèmes!$A$6:$A$28,"Vitesse — 50 m (s)",Barèmes!$B$6:$B$28,H15,Barèmes!$C$6:$C$28,IF(H15="6ème","Mixte",G15)),Barèmes!$C$2,IF(U15&gt;=SUMIFS(Barèmes!$H$6:$H$28,Barèmes!$A$6:$A$28,"Vitesse — 50 m (s)",Barèmes!$B$6:$B$28,H15,Barèmes!$C$6:$C$28,IF(H15="6ème","Mixte",G15)),Barèmes!$D$2,IF(U15&gt;=SUMIFS(Barèmes!$I$6:$I$28,Barèmes!$A$6:$A$28,"Vitesse — 50 m (s)",Barèmes!$B$6:$B$28,H15,Barèmes!$C$6:$C$28,IF(H15="6ème","Mixte",G15)),Barèmes!$E$2,Barèmes!$F$2))))))</f>
        <v/>
      </c>
      <c r="X15" s="18"/>
      <c r="Y15" s="26" t="str" cm="1">
        <f t="array" ref="Y15">IF(OR(X15="",SUMPRODUCT((Barèmes!$A$6:$A$28="Souplesse (score 1-5)")*(Barèmes!$B$6:$B$28=H15)*(Barèmes!$C$6:$C$28=IF(H15="6ème","Mixte",G15)))=0),"",IF(SUMPRODUCT((Barèmes!$A$6:$A$28="Souplesse (score 1-5)")*(Barèmes!$B$6:$B$28=H15)*(Barèmes!$C$6:$C$28=IF(H15="6ème","Mixte",G15))*(Barèmes!$J$6:$J$28="+"))&gt;0,IF(X15&lt;=SUMIFS(Barèmes!$D$6:$D$28,Barèmes!$A$6:$A$28,"Souplesse (score 1-5)",Barèmes!$B$6:$B$28,H15,Barèmes!$C$6:$C$28,IF(H15="6ème","Mixte",G15)),"à besoin",IF(X15&lt;=SUMIFS(Barèmes!$E$6:$E$28,Barèmes!$A$6:$A$28,"Souplesse (score 1-5)",Barèmes!$B$6:$B$28,H15,Barèmes!$C$6:$C$28,IF(H15="6ème","Mixte",G15)),"fragile","satisfaisant")),IF(X15&gt;=SUMIFS(Barèmes!$D$6:$D$28,Barèmes!$A$6:$A$28,"Souplesse (score 1-5)",Barèmes!$B$6:$B$28,H15,Barèmes!$C$6:$C$28,IF(H15="6ème","Mixte",G15)),"à besoin",IF(X15&gt;=SUMIFS(Barèmes!$E$6:$E$28,Barèmes!$A$6:$A$28,"Souplesse (score 1-5)",Barèmes!$B$6:$B$28,H15,Barèmes!$C$6:$C$28,IF(H15="6ème","Mixte",G15)),"fragile","satisfaisant"))))</f>
        <v/>
      </c>
      <c r="Z15" s="26" t="str" cm="1">
        <f t="array" ref="Z15">IF(OR(X15="",SUMPRODUCT((Barèmes!$A$6:$A$28="Souplesse (score 1-5)")*(Barèmes!$B$6:$B$28=H15)*(Barèmes!$C$6:$C$28=IF(H15="6ème","Mixte",G15)))=0),"",IF(SUMPRODUCT((Barèmes!$A$6:$A$28="Souplesse (score 1-5)")*(Barèmes!$B$6:$B$28=H15)*(Barèmes!$C$6:$C$28=IF(H15="6ème","Mixte",G15))*(Barèmes!$J$6:$J$28="+"))&gt;0,IF(X15&lt;=SUMIFS(Barèmes!$F$6:$F$28,Barèmes!$A$6:$A$28,"Souplesse (score 1-5)",Barèmes!$B$6:$B$28,H15,Barèmes!$C$6:$C$28,IF(H15="6ème","Mixte",G15)),Barèmes!$B$2,IF(X15&lt;=SUMIFS(Barèmes!$G$6:$G$28,Barèmes!$A$6:$A$28,"Souplesse (score 1-5)",Barèmes!$B$6:$B$28,H15,Barèmes!$C$6:$C$28,IF(H15="6ème","Mixte",G15)),Barèmes!$C$2,IF(X15&lt;=SUMIFS(Barèmes!$H$6:$H$28,Barèmes!$A$6:$A$28,"Souplesse (score 1-5)",Barèmes!$B$6:$B$28,H15,Barèmes!$C$6:$C$28,IF(H15="6ème","Mixte",G15)),Barèmes!$D$2,IF(X15&lt;=SUMIFS(Barèmes!$I$6:$I$28,Barèmes!$A$6:$A$28,"Souplesse (score 1-5)",Barèmes!$B$6:$B$28,H15,Barèmes!$C$6:$C$28,IF(H15="6ème","Mixte",G15)),Barèmes!$E$2,Barèmes!$F$2)))),IF(X15&gt;=SUMIFS(Barèmes!$F$6:$F$28,Barèmes!$A$6:$A$28,"Souplesse (score 1-5)",Barèmes!$B$6:$B$28,H15,Barèmes!$C$6:$C$28,IF(H15="6ème","Mixte",G15)),Barèmes!$B$2,IF(X15&gt;=SUMIFS(Barèmes!$G$6:$G$28,Barèmes!$A$6:$A$28,"Souplesse (score 1-5)",Barèmes!$B$6:$B$28,H15,Barèmes!$C$6:$C$28,IF(H15="6ème","Mixte",G15)),Barèmes!$C$2,IF(X15&gt;=SUMIFS(Barèmes!$H$6:$H$28,Barèmes!$A$6:$A$28,"Souplesse (score 1-5)",Barèmes!$B$6:$B$28,H15,Barèmes!$C$6:$C$28,IF(H15="6ème","Mixte",G15)),Barèmes!$D$2,IF(X15&gt;=SUMIFS(Barèmes!$I$6:$I$28,Barèmes!$A$6:$A$28,"Souplesse (score 1-5)",Barèmes!$B$6:$B$28,H15,Barèmes!$C$6:$C$28,IF(H15="6ème","Mixte",G15)),Barèmes!$E$2,Barèmes!$F$2))))))</f>
        <v/>
      </c>
      <c r="AA15" s="22"/>
      <c r="AB15" s="27" t="str">
        <f>IF(OR(AA15="",SUMPRODUCT((Barèmes!$A$6:$A$28="Agilité — T-test 974 (s)")*(Barèmes!$B$6:$B$28=H15)*(Barèmes!$C$6:$C$28=IF(H15="6ème","Mixte",G15)))=0),"",IF(SUMPRODUCT((Barèmes!$A$6:$A$28="Agilité — T-test 974 (s)")*(Barèmes!$B$6:$B$28=H15)*(Barèmes!$C$6:$C$28=IF(H15="6ème","Mixte",G15))*(Barèmes!$J$6:$J$28="+"))&gt;0,IF(AA15&lt;=SUMIFS(Barèmes!$D$6:$D$28,Barèmes!$A$6:$A$28,"Agilité — T-test 974 (s)",Barèmes!$B$6:$B$28,H15,Barèmes!$C$6:$C$28,IF(H15="6ème","Mixte",G15)),"à besoin",IF(AA15&lt;=SUMIFS(Barèmes!$E$6:$E$28,Barèmes!$A$6:$A$28,"Agilité — T-test 974 (s)",Barèmes!$B$6:$B$28,H15,Barèmes!$C$6:$C$28,IF(H15="6ème","Mixte",G15)),"fragile","satisfaisant")),IF(AA15&gt;=SUMIFS(Barèmes!$D$6:$D$28,Barèmes!$A$6:$A$28,"Agilité — T-test 974 (s)",Barèmes!$B$6:$B$28,H15,Barèmes!$C$6:$C$28,IF(H15="6ème","Mixte",G15)),"à besoin",IF(AA15&gt;=SUMIFS(Barèmes!$E$6:$E$28,Barèmes!$A$6:$A$28,"Agilité — T-test 974 (s)",Barèmes!$B$6:$B$28,H15,Barèmes!$C$6:$C$28,IF(H15="6ème","Mixte",G15)),"fragile","satisfaisant"))))</f>
        <v/>
      </c>
      <c r="AC15" s="27" t="str">
        <f>IF(OR(AA15="",SUMPRODUCT((Barèmes!$A$6:$A$28="Agilité — T-test 974 (s)")*(Barèmes!$B$6:$B$28=H15)*(Barèmes!$C$6:$C$28=IF(H15="6ème","Mixte",G15)))=0),"",IF(SUMPRODUCT((Barèmes!$A$6:$A$28="Agilité — T-test 974 (s)")*(Barèmes!$B$6:$B$28=H15)*(Barèmes!$C$6:$C$28=IF(H15="6ème","Mixte",G15))*(Barèmes!$J$6:$J$28="+"))&gt;0,IF(AA15&lt;=SUMIFS(Barèmes!$F$6:$F$28,Barèmes!$A$6:$A$28,"Agilité — T-test 974 (s)",Barèmes!$B$6:$B$28,H15,Barèmes!$C$6:$C$28,IF(H15="6ème","Mixte",G15)),Barèmes!$B$2,IF(AA15&lt;=SUMIFS(Barèmes!$G$6:$G$28,Barèmes!$A$6:$A$28,"Agilité — T-test 974 (s)",Barèmes!$B$6:$B$28,H15,Barèmes!$C$6:$C$28,IF(H15="6ème","Mixte",G15)),Barèmes!$C$2,IF(AA15&lt;=SUMIFS(Barèmes!$H$6:$H$28,Barèmes!$A$6:$A$28,"Agilité — T-test 974 (s)",Barèmes!$B$6:$B$28,H15,Barèmes!$C$6:$C$28,IF(H15="6ème","Mixte",G15)),Barèmes!$D$2,IF(AA15&lt;=SUMIFS(Barèmes!$I$6:$I$28,Barèmes!$A$6:$A$28,"Agilité — T-test 974 (s)",Barèmes!$B$6:$B$28,H15,Barèmes!$C$6:$C$28,IF(H15="6ème","Mixte",G15)),Barèmes!$E$2,Barèmes!$F$2)))),IF(AA15&gt;=SUMIFS(Barèmes!$F$6:$F$28,Barèmes!$A$6:$A$28,"Agilité — T-test 974 (s)",Barèmes!$B$6:$B$28,H15,Barèmes!$C$6:$C$28,IF(H15="6ème","Mixte",G15)),Barèmes!$B$2,IF(AA15&gt;=SUMIFS(Barèmes!$G$6:$G$28,Barèmes!$A$6:$A$28,"Agilité — T-test 974 (s)",Barèmes!$B$6:$B$28,H15,Barèmes!$C$6:$C$28,IF(H15="6ème","Mixte",G15)),Barèmes!$C$2,IF(AA15&gt;=SUMIFS(Barèmes!$H$6:$H$28,Barèmes!$A$6:$A$28,"Agilité — T-test 974 (s)",Barèmes!$B$6:$B$28,H15,Barèmes!$C$6:$C$28,IF(H15="6ème","Mixte",G15)),Barèmes!$D$2,IF(AA15&gt;=SUMIFS(Barèmes!$I$6:$I$28,Barèmes!$A$6:$A$28,"Agilité — T-test 974 (s)",Barèmes!$B$6:$B$28,H15,Barèmes!$C$6:$C$28,IF(H15="6ème","Mixte",G15)),Barèmes!$E$2,Barèmes!$F$2))))))</f>
        <v/>
      </c>
      <c r="AD15" s="28" t="str">
        <f t="shared" si="1"/>
        <v/>
      </c>
      <c r="AE15" s="29" t="str">
        <f t="shared" si="2"/>
        <v/>
      </c>
      <c r="AF15" s="30" t="str">
        <f>IF(OR(AD15="",SUMPRODUCT((Barèmes!$A$6:$A$28="Surcoût d'agilité (s) — technique")*(Barèmes!$B$6:$B$28=H15)*(Barèmes!$C$6:$C$28=IF(H15="6ème","Mixte",G15)))=0),"",IF(SUMPRODUCT((Barèmes!$A$6:$A$28="Surcoût d'agilité (s) — technique")*(Barèmes!$B$6:$B$28=H15)*(Barèmes!$C$6:$C$28=IF(H15="6ème","Mixte",G15))*(Barèmes!$J$6:$J$28="+"))&gt;0,IF(AD15&lt;=SUMIFS(Barèmes!$D$6:$D$28,Barèmes!$A$6:$A$28,"Surcoût d'agilité (s) — technique",Barèmes!$B$6:$B$28,H15,Barèmes!$C$6:$C$28,IF(H15="6ème","Mixte",G15)),"à besoin",IF(AD15&lt;=SUMIFS(Barèmes!$E$6:$E$28,Barèmes!$A$6:$A$28,"Surcoût d'agilité (s) — technique",Barèmes!$B$6:$B$28,H15,Barèmes!$C$6:$C$28,IF(H15="6ème","Mixte",G15)),"fragile","satisfaisant")),IF(AD15&gt;=SUMIFS(Barèmes!$D$6:$D$28,Barèmes!$A$6:$A$28,"Surcoût d'agilité (s) — technique",Barèmes!$B$6:$B$28,H15,Barèmes!$C$6:$C$28,IF(H15="6ème","Mixte",G15)),"à besoin",IF(AD15&gt;=SUMIFS(Barèmes!$E$6:$E$28,Barèmes!$A$6:$A$28,"Surcoût d'agilité (s) — technique",Barèmes!$B$6:$B$28,H15,Barèmes!$C$6:$C$28,IF(H15="6ème","Mixte",G15)),"fragile","satisfaisant"))))</f>
        <v/>
      </c>
      <c r="AG15" s="30" t="str">
        <f>IF(OR(AD15="",SUMPRODUCT((Barèmes!$A$6:$A$28="Surcoût d'agilité (s) — technique")*(Barèmes!$B$6:$B$28=H15)*(Barèmes!$C$6:$C$28=IF(H15="6ème","Mixte",G15)))=0),"",IF(SUMPRODUCT((Barèmes!$A$6:$A$28="Surcoût d'agilité (s) — technique")*(Barèmes!$B$6:$B$28=H15)*(Barèmes!$C$6:$C$28=IF(H15="6ème","Mixte",G15))*(Barèmes!$J$6:$J$28="+"))&gt;0,IF(AD15&lt;=SUMIFS(Barèmes!$F$6:$F$28,Barèmes!$A$6:$A$28,"Surcoût d'agilité (s) — technique",Barèmes!$B$6:$B$28,H15,Barèmes!$C$6:$C$28,IF(H15="6ème","Mixte",G15)),Barèmes!$B$2,IF(AD15&lt;=SUMIFS(Barèmes!$G$6:$G$28,Barèmes!$A$6:$A$28,"Surcoût d'agilité (s) — technique",Barèmes!$B$6:$B$28,H15,Barèmes!$C$6:$C$28,IF(H15="6ème","Mixte",G15)),Barèmes!$C$2,IF(AD15&lt;=SUMIFS(Barèmes!$H$6:$H$28,Barèmes!$A$6:$A$28,"Surcoût d'agilité (s) — technique",Barèmes!$B$6:$B$28,H15,Barèmes!$C$6:$C$28,IF(H15="6ème","Mixte",G15)),Barèmes!$D$2,IF(AD15&lt;=SUMIFS(Barèmes!$I$6:$I$28,Barèmes!$A$6:$A$28,"Surcoût d'agilité (s) — technique",Barèmes!$B$6:$B$28,H15,Barèmes!$C$6:$C$28,IF(H15="6ème","Mixte",G15)),Barèmes!$E$2,Barèmes!$F$2)))),IF(AD15&gt;=SUMIFS(Barèmes!$F$6:$F$28,Barèmes!$A$6:$A$28,"Surcoût d'agilité (s) — technique",Barèmes!$B$6:$B$28,H15,Barèmes!$C$6:$C$28,IF(H15="6ème","Mixte",G15)),Barèmes!$B$2,IF(AD15&gt;=SUMIFS(Barèmes!$G$6:$G$28,Barèmes!$A$6:$A$28,"Surcoût d'agilité (s) — technique",Barèmes!$B$6:$B$28,H15,Barèmes!$C$6:$C$28,IF(H15="6ème","Mixte",G15)),Barèmes!$C$2,IF(AD15&gt;=SUMIFS(Barèmes!$H$6:$H$28,Barèmes!$A$6:$A$28,"Surcoût d'agilité (s) — technique",Barèmes!$B$6:$B$28,H15,Barèmes!$C$6:$C$28,IF(H15="6ème","Mixte",G15)),Barèmes!$D$2,IF(AD15&gt;=SUMIFS(Barèmes!$I$6:$I$28,Barèmes!$A$6:$A$28,"Surcoût d'agilité (s) — technique",Barèmes!$B$6:$B$28,H15,Barèmes!$C$6:$C$28,IF(H15="6ème","Mixte",G15)),Barèmes!$E$2,Barèmes!$F$2))))))</f>
        <v/>
      </c>
      <c r="AH15" s="31" t="str">
        <f>IF((IF(N15="",0,1)+IF(Q15="",0,1)+IF(W15="",0,1)+IF(Z15="",0,1)+IF(AC15="",0,1))=0,"",3*IF(N15=Barèmes!$B$2,1,IF(N15=Barèmes!$C$2,2,IF(N15=Barèmes!$D$2,3,IF(N15=Barèmes!$E$2,4,IF(N15=Barèmes!$F$2,5,0)))))+3*IF(Q15=Barèmes!$B$2,1,IF(Q15=Barèmes!$C$2,2,IF(Q15=Barèmes!$D$2,3,IF(Q15=Barèmes!$E$2,4,IF(Q15=Barèmes!$F$2,5,0)))))+2*IF(W15=Barèmes!$B$2,1,IF(W15=Barèmes!$C$2,2,IF(W15=Barèmes!$D$2,3,IF(W15=Barèmes!$E$2,4,IF(W15=Barèmes!$F$2,5,0)))))+1*IF(Z15=Barèmes!$B$2,1,IF(Z15=Barèmes!$C$2,2,IF(Z15=Barèmes!$D$2,3,IF(Z15=Barèmes!$E$2,4,IF(Z15=Barèmes!$F$2,5,0)))))+1*IF(AC15=Barèmes!$B$2,1,IF(AC15=Barèmes!$C$2,2,IF(AC15=Barèmes!$D$2,3,IF(AC15=Barèmes!$E$2,4,IF(AC15=Barèmes!$F$2,5,0))))))</f>
        <v/>
      </c>
      <c r="AI15" s="31"/>
      <c r="AJ15" s="32" t="str">
        <f>IFERROR(INDEX(Croissance!$B$5:$B$604,MATCH(A15,Croissance!$A$5:$A$604,0)),"")</f>
        <v/>
      </c>
      <c r="AK15" s="32" t="str">
        <f>IFERROR(INDEX(Croissance!$C$5:$C$604,MATCH(A15,Croissance!$A$5:$A$604,0)),"")</f>
        <v/>
      </c>
      <c r="AL15" s="32" t="str">
        <f>IFERROR(INDEX(Croissance!$D$5:$D$604,MATCH(A15,Croissance!$A$5:$A$604,0)),"")</f>
        <v/>
      </c>
      <c r="AM15" s="32" t="str">
        <f>IFERROR(INDEX(Croissance!$E$5:$E$604,MATCH(A15,Croissance!$A$5:$A$604,0)),"")</f>
        <v/>
      </c>
      <c r="AO15" s="33">
        <f t="shared" si="8"/>
        <v>0</v>
      </c>
      <c r="AP15" s="33">
        <f t="shared" si="3"/>
        <v>0</v>
      </c>
      <c r="AQ15" s="33">
        <f>IF(A15="",0,IF(AND(OR('Synthèse classe'!$C$2="Tous",C15='Synthèse classe'!$C$2),OR('Synthèse classe'!$C$3="Toutes",D15='Synthèse classe'!$C$3),OR('Synthèse classe'!$C$4="Toutes",AND('Synthèse classe'!$C$4="Dernière",AP15=1),B15=IFERROR(VALUE('Synthèse classe'!$C$4),0))),1,0))</f>
        <v>0</v>
      </c>
      <c r="AR15" s="34" t="str">
        <f t="shared" si="4"/>
        <v/>
      </c>
    </row>
    <row r="16" spans="1:44" x14ac:dyDescent="0.2">
      <c r="A16" s="17" t="str">
        <f t="shared" si="0"/>
        <v/>
      </c>
      <c r="B16" s="18"/>
      <c r="C16" s="19"/>
      <c r="D16" s="19"/>
      <c r="E16" s="19"/>
      <c r="F16" s="19"/>
      <c r="G16" s="19"/>
      <c r="H16" s="17" t="str">
        <f t="shared" si="5"/>
        <v/>
      </c>
      <c r="I16" s="20"/>
      <c r="J16" s="18"/>
      <c r="K16" s="19"/>
      <c r="L16" s="21" t="str">
        <f t="shared" si="6"/>
        <v/>
      </c>
      <c r="M16" s="21" t="str">
        <f>IF(OR(J16="",SUMPRODUCT((Barèmes!$A$6:$A$28="Endurance — Luc Léger (palier)")*(Barèmes!$B$6:$B$28=H16)*(Barèmes!$C$6:$C$28=IF(H16="6ème","Mixte",G16)))=0),"",IF(SUMPRODUCT((Barèmes!$A$6:$A$28="Endurance — Luc Léger (palier)")*(Barèmes!$B$6:$B$28=H16)*(Barèmes!$C$6:$C$28=IF(H16="6ème","Mixte",G16))*(Barèmes!$J$6:$J$28="+"))&gt;0,IF(J16&lt;=SUMIFS(Barèmes!$D$6:$D$28,Barèmes!$A$6:$A$28,"Endurance — Luc Léger (palier)",Barèmes!$B$6:$B$28,H16,Barèmes!$C$6:$C$28,IF(H16="6ème","Mixte",G16)),"à besoin",IF(J16&lt;=SUMIFS(Barèmes!$E$6:$E$28,Barèmes!$A$6:$A$28,"Endurance — Luc Léger (palier)",Barèmes!$B$6:$B$28,H16,Barèmes!$C$6:$C$28,IF(H16="6ème","Mixte",G16)),"fragile","satisfaisant")),IF(J16&gt;=SUMIFS(Barèmes!$D$6:$D$28,Barèmes!$A$6:$A$28,"Endurance — Luc Léger (palier)",Barèmes!$B$6:$B$28,H16,Barèmes!$C$6:$C$28,IF(H16="6ème","Mixte",G16)),"à besoin",IF(J16&gt;=SUMIFS(Barèmes!$E$6:$E$28,Barèmes!$A$6:$A$28,"Endurance — Luc Léger (palier)",Barèmes!$B$6:$B$28,H16,Barèmes!$C$6:$C$28,IF(H16="6ème","Mixte",G16)),"fragile","satisfaisant"))))</f>
        <v/>
      </c>
      <c r="N16" s="21" t="str">
        <f>IF(OR(J16="",SUMPRODUCT((Barèmes!$A$6:$A$28="Endurance — Luc Léger (palier)")*(Barèmes!$B$6:$B$28=H16)*(Barèmes!$C$6:$C$28=IF(H16="6ème","Mixte",G16)))=0),"",IF(SUMPRODUCT((Barèmes!$A$6:$A$28="Endurance — Luc Léger (palier)")*(Barèmes!$B$6:$B$28=H16)*(Barèmes!$C$6:$C$28=IF(H16="6ème","Mixte",G16))*(Barèmes!$J$6:$J$28="+"))&gt;0,IF(J16&lt;=SUMIFS(Barèmes!$F$6:$F$28,Barèmes!$A$6:$A$28,"Endurance — Luc Léger (palier)",Barèmes!$B$6:$B$28,H16,Barèmes!$C$6:$C$28,IF(H16="6ème","Mixte",G16)),Barèmes!$B$2,IF(J16&lt;=SUMIFS(Barèmes!$G$6:$G$28,Barèmes!$A$6:$A$28,"Endurance — Luc Léger (palier)",Barèmes!$B$6:$B$28,H16,Barèmes!$C$6:$C$28,IF(H16="6ème","Mixte",G16)),Barèmes!$C$2,IF(J16&lt;=SUMIFS(Barèmes!$H$6:$H$28,Barèmes!$A$6:$A$28,"Endurance — Luc Léger (palier)",Barèmes!$B$6:$B$28,H16,Barèmes!$C$6:$C$28,IF(H16="6ème","Mixte",G16)),Barèmes!$D$2,IF(J16&lt;=SUMIFS(Barèmes!$I$6:$I$28,Barèmes!$A$6:$A$28,"Endurance — Luc Léger (palier)",Barèmes!$B$6:$B$28,H16,Barèmes!$C$6:$C$28,IF(H16="6ème","Mixte",G16)),Barèmes!$E$2,Barèmes!$F$2)))),IF(J16&gt;=SUMIFS(Barèmes!$F$6:$F$28,Barèmes!$A$6:$A$28,"Endurance — Luc Léger (palier)",Barèmes!$B$6:$B$28,H16,Barèmes!$C$6:$C$28,IF(H16="6ème","Mixte",G16)),Barèmes!$B$2,IF(J16&gt;=SUMIFS(Barèmes!$G$6:$G$28,Barèmes!$A$6:$A$28,"Endurance — Luc Léger (palier)",Barèmes!$B$6:$B$28,H16,Barèmes!$C$6:$C$28,IF(H16="6ème","Mixte",G16)),Barèmes!$C$2,IF(J16&gt;=SUMIFS(Barèmes!$H$6:$H$28,Barèmes!$A$6:$A$28,"Endurance — Luc Léger (palier)",Barèmes!$B$6:$B$28,H16,Barèmes!$C$6:$C$28,IF(H16="6ème","Mixte",G16)),Barèmes!$D$2,IF(J16&gt;=SUMIFS(Barèmes!$I$6:$I$28,Barèmes!$A$6:$A$28,"Endurance — Luc Léger (palier)",Barèmes!$B$6:$B$28,H16,Barèmes!$C$6:$C$28,IF(H16="6ème","Mixte",G16)),Barèmes!$E$2,Barèmes!$F$2))))))</f>
        <v/>
      </c>
      <c r="O16" s="22"/>
      <c r="P16" s="23" t="str">
        <f>IF(OR(O16="",SUMPRODUCT((Barèmes!$A$6:$A$28="Force bas du corps — Saut en longueur (m)")*(Barèmes!$B$6:$B$28=H16)*(Barèmes!$C$6:$C$28=IF(H16="6ème","Mixte",G16)))=0),"",IF(SUMPRODUCT((Barèmes!$A$6:$A$28="Force bas du corps — Saut en longueur (m)")*(Barèmes!$B$6:$B$28=H16)*(Barèmes!$C$6:$C$28=IF(H16="6ème","Mixte",G16))*(Barèmes!$J$6:$J$28="+"))&gt;0,IF(O16&lt;=SUMIFS(Barèmes!$D$6:$D$28,Barèmes!$A$6:$A$28,"Force bas du corps — Saut en longueur (m)",Barèmes!$B$6:$B$28,H16,Barèmes!$C$6:$C$28,IF(H16="6ème","Mixte",G16)),"à besoin",IF(O16&lt;=SUMIFS(Barèmes!$E$6:$E$28,Barèmes!$A$6:$A$28,"Force bas du corps — Saut en longueur (m)",Barèmes!$B$6:$B$28,H16,Barèmes!$C$6:$C$28,IF(H16="6ème","Mixte",G16)),"fragile","satisfaisant")),IF(O16&gt;=SUMIFS(Barèmes!$D$6:$D$28,Barèmes!$A$6:$A$28,"Force bas du corps — Saut en longueur (m)",Barèmes!$B$6:$B$28,H16,Barèmes!$C$6:$C$28,IF(H16="6ème","Mixte",G16)),"à besoin",IF(O16&gt;=SUMIFS(Barèmes!$E$6:$E$28,Barèmes!$A$6:$A$28,"Force bas du corps — Saut en longueur (m)",Barèmes!$B$6:$B$28,H16,Barèmes!$C$6:$C$28,IF(H16="6ème","Mixte",G16)),"fragile","satisfaisant"))))</f>
        <v/>
      </c>
      <c r="Q16" s="23" t="str">
        <f>IF(OR(O16="",SUMPRODUCT((Barèmes!$A$6:$A$28="Force bas du corps — Saut en longueur (m)")*(Barèmes!$B$6:$B$28=H16)*(Barèmes!$C$6:$C$28=IF(H16="6ème","Mixte",G16)))=0),"",IF(SUMPRODUCT((Barèmes!$A$6:$A$28="Force bas du corps — Saut en longueur (m)")*(Barèmes!$B$6:$B$28=H16)*(Barèmes!$C$6:$C$28=IF(H16="6ème","Mixte",G16))*(Barèmes!$J$6:$J$28="+"))&gt;0,IF(O16&lt;=SUMIFS(Barèmes!$F$6:$F$28,Barèmes!$A$6:$A$28,"Force bas du corps — Saut en longueur (m)",Barèmes!$B$6:$B$28,H16,Barèmes!$C$6:$C$28,IF(H16="6ème","Mixte",G16)),Barèmes!$B$2,IF(O16&lt;=SUMIFS(Barèmes!$G$6:$G$28,Barèmes!$A$6:$A$28,"Force bas du corps — Saut en longueur (m)",Barèmes!$B$6:$B$28,H16,Barèmes!$C$6:$C$28,IF(H16="6ème","Mixte",G16)),Barèmes!$C$2,IF(O16&lt;=SUMIFS(Barèmes!$H$6:$H$28,Barèmes!$A$6:$A$28,"Force bas du corps — Saut en longueur (m)",Barèmes!$B$6:$B$28,H16,Barèmes!$C$6:$C$28,IF(H16="6ème","Mixte",G16)),Barèmes!$D$2,IF(O16&lt;=SUMIFS(Barèmes!$I$6:$I$28,Barèmes!$A$6:$A$28,"Force bas du corps — Saut en longueur (m)",Barèmes!$B$6:$B$28,H16,Barèmes!$C$6:$C$28,IF(H16="6ème","Mixte",G16)),Barèmes!$E$2,Barèmes!$F$2)))),IF(O16&gt;=SUMIFS(Barèmes!$F$6:$F$28,Barèmes!$A$6:$A$28,"Force bas du corps — Saut en longueur (m)",Barèmes!$B$6:$B$28,H16,Barèmes!$C$6:$C$28,IF(H16="6ème","Mixte",G16)),Barèmes!$B$2,IF(O16&gt;=SUMIFS(Barèmes!$G$6:$G$28,Barèmes!$A$6:$A$28,"Force bas du corps — Saut en longueur (m)",Barèmes!$B$6:$B$28,H16,Barèmes!$C$6:$C$28,IF(H16="6ème","Mixte",G16)),Barèmes!$C$2,IF(O16&gt;=SUMIFS(Barèmes!$H$6:$H$28,Barèmes!$A$6:$A$28,"Force bas du corps — Saut en longueur (m)",Barèmes!$B$6:$B$28,H16,Barèmes!$C$6:$C$28,IF(H16="6ème","Mixte",G16)),Barèmes!$D$2,IF(O16&gt;=SUMIFS(Barèmes!$I$6:$I$28,Barèmes!$A$6:$A$28,"Force bas du corps — Saut en longueur (m)",Barèmes!$B$6:$B$28,H16,Barèmes!$C$6:$C$28,IF(H16="6ème","Mixte",G16)),Barèmes!$E$2,Barèmes!$F$2))))))</f>
        <v/>
      </c>
      <c r="R16" s="22"/>
      <c r="S16" s="24" t="str">
        <f>IF(OR(R16="",SUMPRODUCT((Barèmes!$A$6:$A$28="Vitesse — 30 m (s)")*(Barèmes!$B$6:$B$28=H16)*(Barèmes!$C$6:$C$28=IF(H16="6ème","Mixte",G16)))=0),"",IF(SUMPRODUCT((Barèmes!$A$6:$A$28="Vitesse — 30 m (s)")*(Barèmes!$B$6:$B$28=H16)*(Barèmes!$C$6:$C$28=IF(H16="6ème","Mixte",G16))*(Barèmes!$J$6:$J$28="+"))&gt;0,IF(R16&lt;=SUMIFS(Barèmes!$D$6:$D$28,Barèmes!$A$6:$A$28,"Vitesse — 30 m (s)",Barèmes!$B$6:$B$28,H16,Barèmes!$C$6:$C$28,IF(H16="6ème","Mixte",G16)),"à besoin",IF(R16&lt;=SUMIFS(Barèmes!$E$6:$E$28,Barèmes!$A$6:$A$28,"Vitesse — 30 m (s)",Barèmes!$B$6:$B$28,H16,Barèmes!$C$6:$C$28,IF(H16="6ème","Mixte",G16)),"fragile","satisfaisant")),IF(R16&gt;=SUMIFS(Barèmes!$D$6:$D$28,Barèmes!$A$6:$A$28,"Vitesse — 30 m (s)",Barèmes!$B$6:$B$28,H16,Barèmes!$C$6:$C$28,IF(H16="6ème","Mixte",G16)),"à besoin",IF(R16&gt;=SUMIFS(Barèmes!$E$6:$E$28,Barèmes!$A$6:$A$28,"Vitesse — 30 m (s)",Barèmes!$B$6:$B$28,H16,Barèmes!$C$6:$C$28,IF(H16="6ème","Mixte",G16)),"fragile","satisfaisant"))))</f>
        <v/>
      </c>
      <c r="T16" s="24" t="str">
        <f>IF(OR(R16="",SUMPRODUCT((Barèmes!$A$6:$A$28="Vitesse — 30 m (s)")*(Barèmes!$B$6:$B$28=H16)*(Barèmes!$C$6:$C$28=IF(H16="6ème","Mixte",G16)))=0),"",IF(SUMPRODUCT((Barèmes!$A$6:$A$28="Vitesse — 30 m (s)")*(Barèmes!$B$6:$B$28=H16)*(Barèmes!$C$6:$C$28=IF(H16="6ème","Mixte",G16))*(Barèmes!$J$6:$J$28="+"))&gt;0,IF(R16&lt;=SUMIFS(Barèmes!$F$6:$F$28,Barèmes!$A$6:$A$28,"Vitesse — 30 m (s)",Barèmes!$B$6:$B$28,H16,Barèmes!$C$6:$C$28,IF(H16="6ème","Mixte",G16)),Barèmes!$B$2,IF(R16&lt;=SUMIFS(Barèmes!$G$6:$G$28,Barèmes!$A$6:$A$28,"Vitesse — 30 m (s)",Barèmes!$B$6:$B$28,H16,Barèmes!$C$6:$C$28,IF(H16="6ème","Mixte",G16)),Barèmes!$C$2,IF(R16&lt;=SUMIFS(Barèmes!$H$6:$H$28,Barèmes!$A$6:$A$28,"Vitesse — 30 m (s)",Barèmes!$B$6:$B$28,H16,Barèmes!$C$6:$C$28,IF(H16="6ème","Mixte",G16)),Barèmes!$D$2,IF(R16&lt;=SUMIFS(Barèmes!$I$6:$I$28,Barèmes!$A$6:$A$28,"Vitesse — 30 m (s)",Barèmes!$B$6:$B$28,H16,Barèmes!$C$6:$C$28,IF(H16="6ème","Mixte",G16)),Barèmes!$E$2,Barèmes!$F$2)))),IF(R16&gt;=SUMIFS(Barèmes!$F$6:$F$28,Barèmes!$A$6:$A$28,"Vitesse — 30 m (s)",Barèmes!$B$6:$B$28,H16,Barèmes!$C$6:$C$28,IF(H16="6ème","Mixte",G16)),Barèmes!$B$2,IF(R16&gt;=SUMIFS(Barèmes!$G$6:$G$28,Barèmes!$A$6:$A$28,"Vitesse — 30 m (s)",Barèmes!$B$6:$B$28,H16,Barèmes!$C$6:$C$28,IF(H16="6ème","Mixte",G16)),Barèmes!$C$2,IF(R16&gt;=SUMIFS(Barèmes!$H$6:$H$28,Barèmes!$A$6:$A$28,"Vitesse — 30 m (s)",Barèmes!$B$6:$B$28,H16,Barèmes!$C$6:$C$28,IF(H16="6ème","Mixte",G16)),Barèmes!$D$2,IF(R16&gt;=SUMIFS(Barèmes!$I$6:$I$28,Barèmes!$A$6:$A$28,"Vitesse — 30 m (s)",Barèmes!$B$6:$B$28,H16,Barèmes!$C$6:$C$28,IF(H16="6ème","Mixte",G16)),Barèmes!$E$2,Barèmes!$F$2))))))</f>
        <v/>
      </c>
      <c r="U16" s="22"/>
      <c r="V16" s="25" t="str">
        <f>IF(OR(U16="",SUMPRODUCT((Barèmes!$A$6:$A$28="Vitesse — 50 m (s)")*(Barèmes!$B$6:$B$28=H16)*(Barèmes!$C$6:$C$28=IF(H16="6ème","Mixte",G16)))=0),"",IF(SUMPRODUCT((Barèmes!$A$6:$A$28="Vitesse — 50 m (s)")*(Barèmes!$B$6:$B$28=H16)*(Barèmes!$C$6:$C$28=IF(H16="6ème","Mixte",G16))*(Barèmes!$J$6:$J$28="+"))&gt;0,IF(U16&lt;=SUMIFS(Barèmes!$D$6:$D$28,Barèmes!$A$6:$A$28,"Vitesse — 50 m (s)",Barèmes!$B$6:$B$28,H16,Barèmes!$C$6:$C$28,IF(H16="6ème","Mixte",G16)),"à besoin",IF(U16&lt;=SUMIFS(Barèmes!$E$6:$E$28,Barèmes!$A$6:$A$28,"Vitesse — 50 m (s)",Barèmes!$B$6:$B$28,H16,Barèmes!$C$6:$C$28,IF(H16="6ème","Mixte",G16)),"fragile","satisfaisant")),IF(U16&gt;=SUMIFS(Barèmes!$D$6:$D$28,Barèmes!$A$6:$A$28,"Vitesse — 50 m (s)",Barèmes!$B$6:$B$28,H16,Barèmes!$C$6:$C$28,IF(H16="6ème","Mixte",G16)),"à besoin",IF(U16&gt;=SUMIFS(Barèmes!$E$6:$E$28,Barèmes!$A$6:$A$28,"Vitesse — 50 m (s)",Barèmes!$B$6:$B$28,H16,Barèmes!$C$6:$C$28,IF(H16="6ème","Mixte",G16)),"fragile","satisfaisant"))))</f>
        <v/>
      </c>
      <c r="W16" s="25" t="str">
        <f>IF(OR(U16="",SUMPRODUCT((Barèmes!$A$6:$A$28="Vitesse — 50 m (s)")*(Barèmes!$B$6:$B$28=H16)*(Barèmes!$C$6:$C$28=IF(H16="6ème","Mixte",G16)))=0),"",IF(SUMPRODUCT((Barèmes!$A$6:$A$28="Vitesse — 50 m (s)")*(Barèmes!$B$6:$B$28=H16)*(Barèmes!$C$6:$C$28=IF(H16="6ème","Mixte",G16))*(Barèmes!$J$6:$J$28="+"))&gt;0,IF(U16&lt;=SUMIFS(Barèmes!$F$6:$F$28,Barèmes!$A$6:$A$28,"Vitesse — 50 m (s)",Barèmes!$B$6:$B$28,H16,Barèmes!$C$6:$C$28,IF(H16="6ème","Mixte",G16)),Barèmes!$B$2,IF(U16&lt;=SUMIFS(Barèmes!$G$6:$G$28,Barèmes!$A$6:$A$28,"Vitesse — 50 m (s)",Barèmes!$B$6:$B$28,H16,Barèmes!$C$6:$C$28,IF(H16="6ème","Mixte",G16)),Barèmes!$C$2,IF(U16&lt;=SUMIFS(Barèmes!$H$6:$H$28,Barèmes!$A$6:$A$28,"Vitesse — 50 m (s)",Barèmes!$B$6:$B$28,H16,Barèmes!$C$6:$C$28,IF(H16="6ème","Mixte",G16)),Barèmes!$D$2,IF(U16&lt;=SUMIFS(Barèmes!$I$6:$I$28,Barèmes!$A$6:$A$28,"Vitesse — 50 m (s)",Barèmes!$B$6:$B$28,H16,Barèmes!$C$6:$C$28,IF(H16="6ème","Mixte",G16)),Barèmes!$E$2,Barèmes!$F$2)))),IF(U16&gt;=SUMIFS(Barèmes!$F$6:$F$28,Barèmes!$A$6:$A$28,"Vitesse — 50 m (s)",Barèmes!$B$6:$B$28,H16,Barèmes!$C$6:$C$28,IF(H16="6ème","Mixte",G16)),Barèmes!$B$2,IF(U16&gt;=SUMIFS(Barèmes!$G$6:$G$28,Barèmes!$A$6:$A$28,"Vitesse — 50 m (s)",Barèmes!$B$6:$B$28,H16,Barèmes!$C$6:$C$28,IF(H16="6ème","Mixte",G16)),Barèmes!$C$2,IF(U16&gt;=SUMIFS(Barèmes!$H$6:$H$28,Barèmes!$A$6:$A$28,"Vitesse — 50 m (s)",Barèmes!$B$6:$B$28,H16,Barèmes!$C$6:$C$28,IF(H16="6ème","Mixte",G16)),Barèmes!$D$2,IF(U16&gt;=SUMIFS(Barèmes!$I$6:$I$28,Barèmes!$A$6:$A$28,"Vitesse — 50 m (s)",Barèmes!$B$6:$B$28,H16,Barèmes!$C$6:$C$28,IF(H16="6ème","Mixte",G16)),Barèmes!$E$2,Barèmes!$F$2))))))</f>
        <v/>
      </c>
      <c r="X16" s="18"/>
      <c r="Y16" s="26" t="str" cm="1">
        <f t="array" ref="Y16">IF(OR(X16="",SUMPRODUCT((Barèmes!$A$6:$A$28="Souplesse (score 1-5)")*(Barèmes!$B$6:$B$28=H16)*(Barèmes!$C$6:$C$28=IF(H16="6ème","Mixte",G16)))=0),"",IF(SUMPRODUCT((Barèmes!$A$6:$A$28="Souplesse (score 1-5)")*(Barèmes!$B$6:$B$28=H16)*(Barèmes!$C$6:$C$28=IF(H16="6ème","Mixte",G16))*(Barèmes!$J$6:$J$28="+"))&gt;0,IF(X16&lt;=SUMIFS(Barèmes!$D$6:$D$28,Barèmes!$A$6:$A$28,"Souplesse (score 1-5)",Barèmes!$B$6:$B$28,H16,Barèmes!$C$6:$C$28,IF(H16="6ème","Mixte",G16)),"à besoin",IF(X16&lt;=SUMIFS(Barèmes!$E$6:$E$28,Barèmes!$A$6:$A$28,"Souplesse (score 1-5)",Barèmes!$B$6:$B$28,H16,Barèmes!$C$6:$C$28,IF(H16="6ème","Mixte",G16)),"fragile","satisfaisant")),IF(X16&gt;=SUMIFS(Barèmes!$D$6:$D$28,Barèmes!$A$6:$A$28,"Souplesse (score 1-5)",Barèmes!$B$6:$B$28,H16,Barèmes!$C$6:$C$28,IF(H16="6ème","Mixte",G16)),"à besoin",IF(X16&gt;=SUMIFS(Barèmes!$E$6:$E$28,Barèmes!$A$6:$A$28,"Souplesse (score 1-5)",Barèmes!$B$6:$B$28,H16,Barèmes!$C$6:$C$28,IF(H16="6ème","Mixte",G16)),"fragile","satisfaisant"))))</f>
        <v/>
      </c>
      <c r="Z16" s="26" t="str" cm="1">
        <f t="array" ref="Z16">IF(OR(X16="",SUMPRODUCT((Barèmes!$A$6:$A$28="Souplesse (score 1-5)")*(Barèmes!$B$6:$B$28=H16)*(Barèmes!$C$6:$C$28=IF(H16="6ème","Mixte",G16)))=0),"",IF(SUMPRODUCT((Barèmes!$A$6:$A$28="Souplesse (score 1-5)")*(Barèmes!$B$6:$B$28=H16)*(Barèmes!$C$6:$C$28=IF(H16="6ème","Mixte",G16))*(Barèmes!$J$6:$J$28="+"))&gt;0,IF(X16&lt;=SUMIFS(Barèmes!$F$6:$F$28,Barèmes!$A$6:$A$28,"Souplesse (score 1-5)",Barèmes!$B$6:$B$28,H16,Barèmes!$C$6:$C$28,IF(H16="6ème","Mixte",G16)),Barèmes!$B$2,IF(X16&lt;=SUMIFS(Barèmes!$G$6:$G$28,Barèmes!$A$6:$A$28,"Souplesse (score 1-5)",Barèmes!$B$6:$B$28,H16,Barèmes!$C$6:$C$28,IF(H16="6ème","Mixte",G16)),Barèmes!$C$2,IF(X16&lt;=SUMIFS(Barèmes!$H$6:$H$28,Barèmes!$A$6:$A$28,"Souplesse (score 1-5)",Barèmes!$B$6:$B$28,H16,Barèmes!$C$6:$C$28,IF(H16="6ème","Mixte",G16)),Barèmes!$D$2,IF(X16&lt;=SUMIFS(Barèmes!$I$6:$I$28,Barèmes!$A$6:$A$28,"Souplesse (score 1-5)",Barèmes!$B$6:$B$28,H16,Barèmes!$C$6:$C$28,IF(H16="6ème","Mixte",G16)),Barèmes!$E$2,Barèmes!$F$2)))),IF(X16&gt;=SUMIFS(Barèmes!$F$6:$F$28,Barèmes!$A$6:$A$28,"Souplesse (score 1-5)",Barèmes!$B$6:$B$28,H16,Barèmes!$C$6:$C$28,IF(H16="6ème","Mixte",G16)),Barèmes!$B$2,IF(X16&gt;=SUMIFS(Barèmes!$G$6:$G$28,Barèmes!$A$6:$A$28,"Souplesse (score 1-5)",Barèmes!$B$6:$B$28,H16,Barèmes!$C$6:$C$28,IF(H16="6ème","Mixte",G16)),Barèmes!$C$2,IF(X16&gt;=SUMIFS(Barèmes!$H$6:$H$28,Barèmes!$A$6:$A$28,"Souplesse (score 1-5)",Barèmes!$B$6:$B$28,H16,Barèmes!$C$6:$C$28,IF(H16="6ème","Mixte",G16)),Barèmes!$D$2,IF(X16&gt;=SUMIFS(Barèmes!$I$6:$I$28,Barèmes!$A$6:$A$28,"Souplesse (score 1-5)",Barèmes!$B$6:$B$28,H16,Barèmes!$C$6:$C$28,IF(H16="6ème","Mixte",G16)),Barèmes!$E$2,Barèmes!$F$2))))))</f>
        <v/>
      </c>
      <c r="AA16" s="22"/>
      <c r="AB16" s="27" t="str">
        <f>IF(OR(AA16="",SUMPRODUCT((Barèmes!$A$6:$A$28="Agilité — T-test 974 (s)")*(Barèmes!$B$6:$B$28=H16)*(Barèmes!$C$6:$C$28=IF(H16="6ème","Mixte",G16)))=0),"",IF(SUMPRODUCT((Barèmes!$A$6:$A$28="Agilité — T-test 974 (s)")*(Barèmes!$B$6:$B$28=H16)*(Barèmes!$C$6:$C$28=IF(H16="6ème","Mixte",G16))*(Barèmes!$J$6:$J$28="+"))&gt;0,IF(AA16&lt;=SUMIFS(Barèmes!$D$6:$D$28,Barèmes!$A$6:$A$28,"Agilité — T-test 974 (s)",Barèmes!$B$6:$B$28,H16,Barèmes!$C$6:$C$28,IF(H16="6ème","Mixte",G16)),"à besoin",IF(AA16&lt;=SUMIFS(Barèmes!$E$6:$E$28,Barèmes!$A$6:$A$28,"Agilité — T-test 974 (s)",Barèmes!$B$6:$B$28,H16,Barèmes!$C$6:$C$28,IF(H16="6ème","Mixte",G16)),"fragile","satisfaisant")),IF(AA16&gt;=SUMIFS(Barèmes!$D$6:$D$28,Barèmes!$A$6:$A$28,"Agilité — T-test 974 (s)",Barèmes!$B$6:$B$28,H16,Barèmes!$C$6:$C$28,IF(H16="6ème","Mixte",G16)),"à besoin",IF(AA16&gt;=SUMIFS(Barèmes!$E$6:$E$28,Barèmes!$A$6:$A$28,"Agilité — T-test 974 (s)",Barèmes!$B$6:$B$28,H16,Barèmes!$C$6:$C$28,IF(H16="6ème","Mixte",G16)),"fragile","satisfaisant"))))</f>
        <v/>
      </c>
      <c r="AC16" s="27" t="str">
        <f>IF(OR(AA16="",SUMPRODUCT((Barèmes!$A$6:$A$28="Agilité — T-test 974 (s)")*(Barèmes!$B$6:$B$28=H16)*(Barèmes!$C$6:$C$28=IF(H16="6ème","Mixte",G16)))=0),"",IF(SUMPRODUCT((Barèmes!$A$6:$A$28="Agilité — T-test 974 (s)")*(Barèmes!$B$6:$B$28=H16)*(Barèmes!$C$6:$C$28=IF(H16="6ème","Mixte",G16))*(Barèmes!$J$6:$J$28="+"))&gt;0,IF(AA16&lt;=SUMIFS(Barèmes!$F$6:$F$28,Barèmes!$A$6:$A$28,"Agilité — T-test 974 (s)",Barèmes!$B$6:$B$28,H16,Barèmes!$C$6:$C$28,IF(H16="6ème","Mixte",G16)),Barèmes!$B$2,IF(AA16&lt;=SUMIFS(Barèmes!$G$6:$G$28,Barèmes!$A$6:$A$28,"Agilité — T-test 974 (s)",Barèmes!$B$6:$B$28,H16,Barèmes!$C$6:$C$28,IF(H16="6ème","Mixte",G16)),Barèmes!$C$2,IF(AA16&lt;=SUMIFS(Barèmes!$H$6:$H$28,Barèmes!$A$6:$A$28,"Agilité — T-test 974 (s)",Barèmes!$B$6:$B$28,H16,Barèmes!$C$6:$C$28,IF(H16="6ème","Mixte",G16)),Barèmes!$D$2,IF(AA16&lt;=SUMIFS(Barèmes!$I$6:$I$28,Barèmes!$A$6:$A$28,"Agilité — T-test 974 (s)",Barèmes!$B$6:$B$28,H16,Barèmes!$C$6:$C$28,IF(H16="6ème","Mixte",G16)),Barèmes!$E$2,Barèmes!$F$2)))),IF(AA16&gt;=SUMIFS(Barèmes!$F$6:$F$28,Barèmes!$A$6:$A$28,"Agilité — T-test 974 (s)",Barèmes!$B$6:$B$28,H16,Barèmes!$C$6:$C$28,IF(H16="6ème","Mixte",G16)),Barèmes!$B$2,IF(AA16&gt;=SUMIFS(Barèmes!$G$6:$G$28,Barèmes!$A$6:$A$28,"Agilité — T-test 974 (s)",Barèmes!$B$6:$B$28,H16,Barèmes!$C$6:$C$28,IF(H16="6ème","Mixte",G16)),Barèmes!$C$2,IF(AA16&gt;=SUMIFS(Barèmes!$H$6:$H$28,Barèmes!$A$6:$A$28,"Agilité — T-test 974 (s)",Barèmes!$B$6:$B$28,H16,Barèmes!$C$6:$C$28,IF(H16="6ème","Mixte",G16)),Barèmes!$D$2,IF(AA16&gt;=SUMIFS(Barèmes!$I$6:$I$28,Barèmes!$A$6:$A$28,"Agilité — T-test 974 (s)",Barèmes!$B$6:$B$28,H16,Barèmes!$C$6:$C$28,IF(H16="6ème","Mixte",G16)),Barèmes!$E$2,Barèmes!$F$2))))))</f>
        <v/>
      </c>
      <c r="AD16" s="28" t="str">
        <f t="shared" si="1"/>
        <v/>
      </c>
      <c r="AE16" s="29" t="str">
        <f t="shared" si="2"/>
        <v/>
      </c>
      <c r="AF16" s="30" t="str">
        <f>IF(OR(AD16="",SUMPRODUCT((Barèmes!$A$6:$A$28="Surcoût d'agilité (s) — technique")*(Barèmes!$B$6:$B$28=H16)*(Barèmes!$C$6:$C$28=IF(H16="6ème","Mixte",G16)))=0),"",IF(SUMPRODUCT((Barèmes!$A$6:$A$28="Surcoût d'agilité (s) — technique")*(Barèmes!$B$6:$B$28=H16)*(Barèmes!$C$6:$C$28=IF(H16="6ème","Mixte",G16))*(Barèmes!$J$6:$J$28="+"))&gt;0,IF(AD16&lt;=SUMIFS(Barèmes!$D$6:$D$28,Barèmes!$A$6:$A$28,"Surcoût d'agilité (s) — technique",Barèmes!$B$6:$B$28,H16,Barèmes!$C$6:$C$28,IF(H16="6ème","Mixte",G16)),"à besoin",IF(AD16&lt;=SUMIFS(Barèmes!$E$6:$E$28,Barèmes!$A$6:$A$28,"Surcoût d'agilité (s) — technique",Barèmes!$B$6:$B$28,H16,Barèmes!$C$6:$C$28,IF(H16="6ème","Mixte",G16)),"fragile","satisfaisant")),IF(AD16&gt;=SUMIFS(Barèmes!$D$6:$D$28,Barèmes!$A$6:$A$28,"Surcoût d'agilité (s) — technique",Barèmes!$B$6:$B$28,H16,Barèmes!$C$6:$C$28,IF(H16="6ème","Mixte",G16)),"à besoin",IF(AD16&gt;=SUMIFS(Barèmes!$E$6:$E$28,Barèmes!$A$6:$A$28,"Surcoût d'agilité (s) — technique",Barèmes!$B$6:$B$28,H16,Barèmes!$C$6:$C$28,IF(H16="6ème","Mixte",G16)),"fragile","satisfaisant"))))</f>
        <v/>
      </c>
      <c r="AG16" s="30" t="str">
        <f>IF(OR(AD16="",SUMPRODUCT((Barèmes!$A$6:$A$28="Surcoût d'agilité (s) — technique")*(Barèmes!$B$6:$B$28=H16)*(Barèmes!$C$6:$C$28=IF(H16="6ème","Mixte",G16)))=0),"",IF(SUMPRODUCT((Barèmes!$A$6:$A$28="Surcoût d'agilité (s) — technique")*(Barèmes!$B$6:$B$28=H16)*(Barèmes!$C$6:$C$28=IF(H16="6ème","Mixte",G16))*(Barèmes!$J$6:$J$28="+"))&gt;0,IF(AD16&lt;=SUMIFS(Barèmes!$F$6:$F$28,Barèmes!$A$6:$A$28,"Surcoût d'agilité (s) — technique",Barèmes!$B$6:$B$28,H16,Barèmes!$C$6:$C$28,IF(H16="6ème","Mixte",G16)),Barèmes!$B$2,IF(AD16&lt;=SUMIFS(Barèmes!$G$6:$G$28,Barèmes!$A$6:$A$28,"Surcoût d'agilité (s) — technique",Barèmes!$B$6:$B$28,H16,Barèmes!$C$6:$C$28,IF(H16="6ème","Mixte",G16)),Barèmes!$C$2,IF(AD16&lt;=SUMIFS(Barèmes!$H$6:$H$28,Barèmes!$A$6:$A$28,"Surcoût d'agilité (s) — technique",Barèmes!$B$6:$B$28,H16,Barèmes!$C$6:$C$28,IF(H16="6ème","Mixte",G16)),Barèmes!$D$2,IF(AD16&lt;=SUMIFS(Barèmes!$I$6:$I$28,Barèmes!$A$6:$A$28,"Surcoût d'agilité (s) — technique",Barèmes!$B$6:$B$28,H16,Barèmes!$C$6:$C$28,IF(H16="6ème","Mixte",G16)),Barèmes!$E$2,Barèmes!$F$2)))),IF(AD16&gt;=SUMIFS(Barèmes!$F$6:$F$28,Barèmes!$A$6:$A$28,"Surcoût d'agilité (s) — technique",Barèmes!$B$6:$B$28,H16,Barèmes!$C$6:$C$28,IF(H16="6ème","Mixte",G16)),Barèmes!$B$2,IF(AD16&gt;=SUMIFS(Barèmes!$G$6:$G$28,Barèmes!$A$6:$A$28,"Surcoût d'agilité (s) — technique",Barèmes!$B$6:$B$28,H16,Barèmes!$C$6:$C$28,IF(H16="6ème","Mixte",G16)),Barèmes!$C$2,IF(AD16&gt;=SUMIFS(Barèmes!$H$6:$H$28,Barèmes!$A$6:$A$28,"Surcoût d'agilité (s) — technique",Barèmes!$B$6:$B$28,H16,Barèmes!$C$6:$C$28,IF(H16="6ème","Mixte",G16)),Barèmes!$D$2,IF(AD16&gt;=SUMIFS(Barèmes!$I$6:$I$28,Barèmes!$A$6:$A$28,"Surcoût d'agilité (s) — technique",Barèmes!$B$6:$B$28,H16,Barèmes!$C$6:$C$28,IF(H16="6ème","Mixte",G16)),Barèmes!$E$2,Barèmes!$F$2))))))</f>
        <v/>
      </c>
      <c r="AH16" s="31" t="str">
        <f>IF((IF(N16="",0,1)+IF(Q16="",0,1)+IF(W16="",0,1)+IF(Z16="",0,1)+IF(AC16="",0,1))=0,"",3*IF(N16=Barèmes!$B$2,1,IF(N16=Barèmes!$C$2,2,IF(N16=Barèmes!$D$2,3,IF(N16=Barèmes!$E$2,4,IF(N16=Barèmes!$F$2,5,0)))))+3*IF(Q16=Barèmes!$B$2,1,IF(Q16=Barèmes!$C$2,2,IF(Q16=Barèmes!$D$2,3,IF(Q16=Barèmes!$E$2,4,IF(Q16=Barèmes!$F$2,5,0)))))+2*IF(W16=Barèmes!$B$2,1,IF(W16=Barèmes!$C$2,2,IF(W16=Barèmes!$D$2,3,IF(W16=Barèmes!$E$2,4,IF(W16=Barèmes!$F$2,5,0)))))+1*IF(Z16=Barèmes!$B$2,1,IF(Z16=Barèmes!$C$2,2,IF(Z16=Barèmes!$D$2,3,IF(Z16=Barèmes!$E$2,4,IF(Z16=Barèmes!$F$2,5,0)))))+1*IF(AC16=Barèmes!$B$2,1,IF(AC16=Barèmes!$C$2,2,IF(AC16=Barèmes!$D$2,3,IF(AC16=Barèmes!$E$2,4,IF(AC16=Barèmes!$F$2,5,0))))))</f>
        <v/>
      </c>
      <c r="AI16" s="31"/>
      <c r="AJ16" s="32" t="str">
        <f>IFERROR(INDEX(Croissance!$B$5:$B$604,MATCH(A16,Croissance!$A$5:$A$604,0)),"")</f>
        <v/>
      </c>
      <c r="AK16" s="32" t="str">
        <f>IFERROR(INDEX(Croissance!$C$5:$C$604,MATCH(A16,Croissance!$A$5:$A$604,0)),"")</f>
        <v/>
      </c>
      <c r="AL16" s="32" t="str">
        <f>IFERROR(INDEX(Croissance!$D$5:$D$604,MATCH(A16,Croissance!$A$5:$A$604,0)),"")</f>
        <v/>
      </c>
      <c r="AM16" s="32" t="str">
        <f>IFERROR(INDEX(Croissance!$E$5:$E$604,MATCH(A16,Croissance!$A$5:$A$604,0)),"")</f>
        <v/>
      </c>
      <c r="AO16" s="33">
        <f t="shared" si="8"/>
        <v>0</v>
      </c>
      <c r="AP16" s="33">
        <f t="shared" si="3"/>
        <v>0</v>
      </c>
      <c r="AQ16" s="33">
        <f>IF(A16="",0,IF(AND(OR('Synthèse classe'!$C$2="Tous",C16='Synthèse classe'!$C$2),OR('Synthèse classe'!$C$3="Toutes",D16='Synthèse classe'!$C$3),OR('Synthèse classe'!$C$4="Toutes",AND('Synthèse classe'!$C$4="Dernière",AP16=1),B16=IFERROR(VALUE('Synthèse classe'!$C$4),0))),1,0))</f>
        <v>0</v>
      </c>
      <c r="AR16" s="34" t="str">
        <f t="shared" si="4"/>
        <v/>
      </c>
    </row>
    <row r="17" spans="1:44" x14ac:dyDescent="0.2">
      <c r="A17" s="17" t="str">
        <f t="shared" si="0"/>
        <v/>
      </c>
      <c r="B17" s="18"/>
      <c r="C17" s="19"/>
      <c r="D17" s="19"/>
      <c r="E17" s="19"/>
      <c r="F17" s="19"/>
      <c r="G17" s="19"/>
      <c r="H17" s="17" t="str">
        <f t="shared" si="5"/>
        <v/>
      </c>
      <c r="I17" s="20"/>
      <c r="J17" s="18"/>
      <c r="K17" s="19"/>
      <c r="L17" s="21" t="str">
        <f t="shared" si="6"/>
        <v/>
      </c>
      <c r="M17" s="21" t="str">
        <f>IF(OR(J17="",SUMPRODUCT((Barèmes!$A$6:$A$28="Endurance — Luc Léger (palier)")*(Barèmes!$B$6:$B$28=H17)*(Barèmes!$C$6:$C$28=IF(H17="6ème","Mixte",G17)))=0),"",IF(SUMPRODUCT((Barèmes!$A$6:$A$28="Endurance — Luc Léger (palier)")*(Barèmes!$B$6:$B$28=H17)*(Barèmes!$C$6:$C$28=IF(H17="6ème","Mixte",G17))*(Barèmes!$J$6:$J$28="+"))&gt;0,IF(J17&lt;=SUMIFS(Barèmes!$D$6:$D$28,Barèmes!$A$6:$A$28,"Endurance — Luc Léger (palier)",Barèmes!$B$6:$B$28,H17,Barèmes!$C$6:$C$28,IF(H17="6ème","Mixte",G17)),"à besoin",IF(J17&lt;=SUMIFS(Barèmes!$E$6:$E$28,Barèmes!$A$6:$A$28,"Endurance — Luc Léger (palier)",Barèmes!$B$6:$B$28,H17,Barèmes!$C$6:$C$28,IF(H17="6ème","Mixte",G17)),"fragile","satisfaisant")),IF(J17&gt;=SUMIFS(Barèmes!$D$6:$D$28,Barèmes!$A$6:$A$28,"Endurance — Luc Léger (palier)",Barèmes!$B$6:$B$28,H17,Barèmes!$C$6:$C$28,IF(H17="6ème","Mixte",G17)),"à besoin",IF(J17&gt;=SUMIFS(Barèmes!$E$6:$E$28,Barèmes!$A$6:$A$28,"Endurance — Luc Léger (palier)",Barèmes!$B$6:$B$28,H17,Barèmes!$C$6:$C$28,IF(H17="6ème","Mixte",G17)),"fragile","satisfaisant"))))</f>
        <v/>
      </c>
      <c r="N17" s="21" t="str">
        <f>IF(OR(J17="",SUMPRODUCT((Barèmes!$A$6:$A$28="Endurance — Luc Léger (palier)")*(Barèmes!$B$6:$B$28=H17)*(Barèmes!$C$6:$C$28=IF(H17="6ème","Mixte",G17)))=0),"",IF(SUMPRODUCT((Barèmes!$A$6:$A$28="Endurance — Luc Léger (palier)")*(Barèmes!$B$6:$B$28=H17)*(Barèmes!$C$6:$C$28=IF(H17="6ème","Mixte",G17))*(Barèmes!$J$6:$J$28="+"))&gt;0,IF(J17&lt;=SUMIFS(Barèmes!$F$6:$F$28,Barèmes!$A$6:$A$28,"Endurance — Luc Léger (palier)",Barèmes!$B$6:$B$28,H17,Barèmes!$C$6:$C$28,IF(H17="6ème","Mixte",G17)),Barèmes!$B$2,IF(J17&lt;=SUMIFS(Barèmes!$G$6:$G$28,Barèmes!$A$6:$A$28,"Endurance — Luc Léger (palier)",Barèmes!$B$6:$B$28,H17,Barèmes!$C$6:$C$28,IF(H17="6ème","Mixte",G17)),Barèmes!$C$2,IF(J17&lt;=SUMIFS(Barèmes!$H$6:$H$28,Barèmes!$A$6:$A$28,"Endurance — Luc Léger (palier)",Barèmes!$B$6:$B$28,H17,Barèmes!$C$6:$C$28,IF(H17="6ème","Mixte",G17)),Barèmes!$D$2,IF(J17&lt;=SUMIFS(Barèmes!$I$6:$I$28,Barèmes!$A$6:$A$28,"Endurance — Luc Léger (palier)",Barèmes!$B$6:$B$28,H17,Barèmes!$C$6:$C$28,IF(H17="6ème","Mixte",G17)),Barèmes!$E$2,Barèmes!$F$2)))),IF(J17&gt;=SUMIFS(Barèmes!$F$6:$F$28,Barèmes!$A$6:$A$28,"Endurance — Luc Léger (palier)",Barèmes!$B$6:$B$28,H17,Barèmes!$C$6:$C$28,IF(H17="6ème","Mixte",G17)),Barèmes!$B$2,IF(J17&gt;=SUMIFS(Barèmes!$G$6:$G$28,Barèmes!$A$6:$A$28,"Endurance — Luc Léger (palier)",Barèmes!$B$6:$B$28,H17,Barèmes!$C$6:$C$28,IF(H17="6ème","Mixte",G17)),Barèmes!$C$2,IF(J17&gt;=SUMIFS(Barèmes!$H$6:$H$28,Barèmes!$A$6:$A$28,"Endurance — Luc Léger (palier)",Barèmes!$B$6:$B$28,H17,Barèmes!$C$6:$C$28,IF(H17="6ème","Mixte",G17)),Barèmes!$D$2,IF(J17&gt;=SUMIFS(Barèmes!$I$6:$I$28,Barèmes!$A$6:$A$28,"Endurance — Luc Léger (palier)",Barèmes!$B$6:$B$28,H17,Barèmes!$C$6:$C$28,IF(H17="6ème","Mixte",G17)),Barèmes!$E$2,Barèmes!$F$2))))))</f>
        <v/>
      </c>
      <c r="O17" s="22"/>
      <c r="P17" s="23" t="str">
        <f>IF(OR(O17="",SUMPRODUCT((Barèmes!$A$6:$A$28="Force bas du corps — Saut en longueur (m)")*(Barèmes!$B$6:$B$28=H17)*(Barèmes!$C$6:$C$28=IF(H17="6ème","Mixte",G17)))=0),"",IF(SUMPRODUCT((Barèmes!$A$6:$A$28="Force bas du corps — Saut en longueur (m)")*(Barèmes!$B$6:$B$28=H17)*(Barèmes!$C$6:$C$28=IF(H17="6ème","Mixte",G17))*(Barèmes!$J$6:$J$28="+"))&gt;0,IF(O17&lt;=SUMIFS(Barèmes!$D$6:$D$28,Barèmes!$A$6:$A$28,"Force bas du corps — Saut en longueur (m)",Barèmes!$B$6:$B$28,H17,Barèmes!$C$6:$C$28,IF(H17="6ème","Mixte",G17)),"à besoin",IF(O17&lt;=SUMIFS(Barèmes!$E$6:$E$28,Barèmes!$A$6:$A$28,"Force bas du corps — Saut en longueur (m)",Barèmes!$B$6:$B$28,H17,Barèmes!$C$6:$C$28,IF(H17="6ème","Mixte",G17)),"fragile","satisfaisant")),IF(O17&gt;=SUMIFS(Barèmes!$D$6:$D$28,Barèmes!$A$6:$A$28,"Force bas du corps — Saut en longueur (m)",Barèmes!$B$6:$B$28,H17,Barèmes!$C$6:$C$28,IF(H17="6ème","Mixte",G17)),"à besoin",IF(O17&gt;=SUMIFS(Barèmes!$E$6:$E$28,Barèmes!$A$6:$A$28,"Force bas du corps — Saut en longueur (m)",Barèmes!$B$6:$B$28,H17,Barèmes!$C$6:$C$28,IF(H17="6ème","Mixte",G17)),"fragile","satisfaisant"))))</f>
        <v/>
      </c>
      <c r="Q17" s="23" t="str">
        <f>IF(OR(O17="",SUMPRODUCT((Barèmes!$A$6:$A$28="Force bas du corps — Saut en longueur (m)")*(Barèmes!$B$6:$B$28=H17)*(Barèmes!$C$6:$C$28=IF(H17="6ème","Mixte",G17)))=0),"",IF(SUMPRODUCT((Barèmes!$A$6:$A$28="Force bas du corps — Saut en longueur (m)")*(Barèmes!$B$6:$B$28=H17)*(Barèmes!$C$6:$C$28=IF(H17="6ème","Mixte",G17))*(Barèmes!$J$6:$J$28="+"))&gt;0,IF(O17&lt;=SUMIFS(Barèmes!$F$6:$F$28,Barèmes!$A$6:$A$28,"Force bas du corps — Saut en longueur (m)",Barèmes!$B$6:$B$28,H17,Barèmes!$C$6:$C$28,IF(H17="6ème","Mixte",G17)),Barèmes!$B$2,IF(O17&lt;=SUMIFS(Barèmes!$G$6:$G$28,Barèmes!$A$6:$A$28,"Force bas du corps — Saut en longueur (m)",Barèmes!$B$6:$B$28,H17,Barèmes!$C$6:$C$28,IF(H17="6ème","Mixte",G17)),Barèmes!$C$2,IF(O17&lt;=SUMIFS(Barèmes!$H$6:$H$28,Barèmes!$A$6:$A$28,"Force bas du corps — Saut en longueur (m)",Barèmes!$B$6:$B$28,H17,Barèmes!$C$6:$C$28,IF(H17="6ème","Mixte",G17)),Barèmes!$D$2,IF(O17&lt;=SUMIFS(Barèmes!$I$6:$I$28,Barèmes!$A$6:$A$28,"Force bas du corps — Saut en longueur (m)",Barèmes!$B$6:$B$28,H17,Barèmes!$C$6:$C$28,IF(H17="6ème","Mixte",G17)),Barèmes!$E$2,Barèmes!$F$2)))),IF(O17&gt;=SUMIFS(Barèmes!$F$6:$F$28,Barèmes!$A$6:$A$28,"Force bas du corps — Saut en longueur (m)",Barèmes!$B$6:$B$28,H17,Barèmes!$C$6:$C$28,IF(H17="6ème","Mixte",G17)),Barèmes!$B$2,IF(O17&gt;=SUMIFS(Barèmes!$G$6:$G$28,Barèmes!$A$6:$A$28,"Force bas du corps — Saut en longueur (m)",Barèmes!$B$6:$B$28,H17,Barèmes!$C$6:$C$28,IF(H17="6ème","Mixte",G17)),Barèmes!$C$2,IF(O17&gt;=SUMIFS(Barèmes!$H$6:$H$28,Barèmes!$A$6:$A$28,"Force bas du corps — Saut en longueur (m)",Barèmes!$B$6:$B$28,H17,Barèmes!$C$6:$C$28,IF(H17="6ème","Mixte",G17)),Barèmes!$D$2,IF(O17&gt;=SUMIFS(Barèmes!$I$6:$I$28,Barèmes!$A$6:$A$28,"Force bas du corps — Saut en longueur (m)",Barèmes!$B$6:$B$28,H17,Barèmes!$C$6:$C$28,IF(H17="6ème","Mixte",G17)),Barèmes!$E$2,Barèmes!$F$2))))))</f>
        <v/>
      </c>
      <c r="R17" s="22"/>
      <c r="S17" s="24" t="str">
        <f>IF(OR(R17="",SUMPRODUCT((Barèmes!$A$6:$A$28="Vitesse — 30 m (s)")*(Barèmes!$B$6:$B$28=H17)*(Barèmes!$C$6:$C$28=IF(H17="6ème","Mixte",G17)))=0),"",IF(SUMPRODUCT((Barèmes!$A$6:$A$28="Vitesse — 30 m (s)")*(Barèmes!$B$6:$B$28=H17)*(Barèmes!$C$6:$C$28=IF(H17="6ème","Mixte",G17))*(Barèmes!$J$6:$J$28="+"))&gt;0,IF(R17&lt;=SUMIFS(Barèmes!$D$6:$D$28,Barèmes!$A$6:$A$28,"Vitesse — 30 m (s)",Barèmes!$B$6:$B$28,H17,Barèmes!$C$6:$C$28,IF(H17="6ème","Mixte",G17)),"à besoin",IF(R17&lt;=SUMIFS(Barèmes!$E$6:$E$28,Barèmes!$A$6:$A$28,"Vitesse — 30 m (s)",Barèmes!$B$6:$B$28,H17,Barèmes!$C$6:$C$28,IF(H17="6ème","Mixte",G17)),"fragile","satisfaisant")),IF(R17&gt;=SUMIFS(Barèmes!$D$6:$D$28,Barèmes!$A$6:$A$28,"Vitesse — 30 m (s)",Barèmes!$B$6:$B$28,H17,Barèmes!$C$6:$C$28,IF(H17="6ème","Mixte",G17)),"à besoin",IF(R17&gt;=SUMIFS(Barèmes!$E$6:$E$28,Barèmes!$A$6:$A$28,"Vitesse — 30 m (s)",Barèmes!$B$6:$B$28,H17,Barèmes!$C$6:$C$28,IF(H17="6ème","Mixte",G17)),"fragile","satisfaisant"))))</f>
        <v/>
      </c>
      <c r="T17" s="24" t="str">
        <f>IF(OR(R17="",SUMPRODUCT((Barèmes!$A$6:$A$28="Vitesse — 30 m (s)")*(Barèmes!$B$6:$B$28=H17)*(Barèmes!$C$6:$C$28=IF(H17="6ème","Mixte",G17)))=0),"",IF(SUMPRODUCT((Barèmes!$A$6:$A$28="Vitesse — 30 m (s)")*(Barèmes!$B$6:$B$28=H17)*(Barèmes!$C$6:$C$28=IF(H17="6ème","Mixte",G17))*(Barèmes!$J$6:$J$28="+"))&gt;0,IF(R17&lt;=SUMIFS(Barèmes!$F$6:$F$28,Barèmes!$A$6:$A$28,"Vitesse — 30 m (s)",Barèmes!$B$6:$B$28,H17,Barèmes!$C$6:$C$28,IF(H17="6ème","Mixte",G17)),Barèmes!$B$2,IF(R17&lt;=SUMIFS(Barèmes!$G$6:$G$28,Barèmes!$A$6:$A$28,"Vitesse — 30 m (s)",Barèmes!$B$6:$B$28,H17,Barèmes!$C$6:$C$28,IF(H17="6ème","Mixte",G17)),Barèmes!$C$2,IF(R17&lt;=SUMIFS(Barèmes!$H$6:$H$28,Barèmes!$A$6:$A$28,"Vitesse — 30 m (s)",Barèmes!$B$6:$B$28,H17,Barèmes!$C$6:$C$28,IF(H17="6ème","Mixte",G17)),Barèmes!$D$2,IF(R17&lt;=SUMIFS(Barèmes!$I$6:$I$28,Barèmes!$A$6:$A$28,"Vitesse — 30 m (s)",Barèmes!$B$6:$B$28,H17,Barèmes!$C$6:$C$28,IF(H17="6ème","Mixte",G17)),Barèmes!$E$2,Barèmes!$F$2)))),IF(R17&gt;=SUMIFS(Barèmes!$F$6:$F$28,Barèmes!$A$6:$A$28,"Vitesse — 30 m (s)",Barèmes!$B$6:$B$28,H17,Barèmes!$C$6:$C$28,IF(H17="6ème","Mixte",G17)),Barèmes!$B$2,IF(R17&gt;=SUMIFS(Barèmes!$G$6:$G$28,Barèmes!$A$6:$A$28,"Vitesse — 30 m (s)",Barèmes!$B$6:$B$28,H17,Barèmes!$C$6:$C$28,IF(H17="6ème","Mixte",G17)),Barèmes!$C$2,IF(R17&gt;=SUMIFS(Barèmes!$H$6:$H$28,Barèmes!$A$6:$A$28,"Vitesse — 30 m (s)",Barèmes!$B$6:$B$28,H17,Barèmes!$C$6:$C$28,IF(H17="6ème","Mixte",G17)),Barèmes!$D$2,IF(R17&gt;=SUMIFS(Barèmes!$I$6:$I$28,Barèmes!$A$6:$A$28,"Vitesse — 30 m (s)",Barèmes!$B$6:$B$28,H17,Barèmes!$C$6:$C$28,IF(H17="6ème","Mixte",G17)),Barèmes!$E$2,Barèmes!$F$2))))))</f>
        <v/>
      </c>
      <c r="U17" s="22"/>
      <c r="V17" s="25" t="str">
        <f>IF(OR(U17="",SUMPRODUCT((Barèmes!$A$6:$A$28="Vitesse — 50 m (s)")*(Barèmes!$B$6:$B$28=H17)*(Barèmes!$C$6:$C$28=IF(H17="6ème","Mixte",G17)))=0),"",IF(SUMPRODUCT((Barèmes!$A$6:$A$28="Vitesse — 50 m (s)")*(Barèmes!$B$6:$B$28=H17)*(Barèmes!$C$6:$C$28=IF(H17="6ème","Mixte",G17))*(Barèmes!$J$6:$J$28="+"))&gt;0,IF(U17&lt;=SUMIFS(Barèmes!$D$6:$D$28,Barèmes!$A$6:$A$28,"Vitesse — 50 m (s)",Barèmes!$B$6:$B$28,H17,Barèmes!$C$6:$C$28,IF(H17="6ème","Mixte",G17)),"à besoin",IF(U17&lt;=SUMIFS(Barèmes!$E$6:$E$28,Barèmes!$A$6:$A$28,"Vitesse — 50 m (s)",Barèmes!$B$6:$B$28,H17,Barèmes!$C$6:$C$28,IF(H17="6ème","Mixte",G17)),"fragile","satisfaisant")),IF(U17&gt;=SUMIFS(Barèmes!$D$6:$D$28,Barèmes!$A$6:$A$28,"Vitesse — 50 m (s)",Barèmes!$B$6:$B$28,H17,Barèmes!$C$6:$C$28,IF(H17="6ème","Mixte",G17)),"à besoin",IF(U17&gt;=SUMIFS(Barèmes!$E$6:$E$28,Barèmes!$A$6:$A$28,"Vitesse — 50 m (s)",Barèmes!$B$6:$B$28,H17,Barèmes!$C$6:$C$28,IF(H17="6ème","Mixte",G17)),"fragile","satisfaisant"))))</f>
        <v/>
      </c>
      <c r="W17" s="25" t="str">
        <f>IF(OR(U17="",SUMPRODUCT((Barèmes!$A$6:$A$28="Vitesse — 50 m (s)")*(Barèmes!$B$6:$B$28=H17)*(Barèmes!$C$6:$C$28=IF(H17="6ème","Mixte",G17)))=0),"",IF(SUMPRODUCT((Barèmes!$A$6:$A$28="Vitesse — 50 m (s)")*(Barèmes!$B$6:$B$28=H17)*(Barèmes!$C$6:$C$28=IF(H17="6ème","Mixte",G17))*(Barèmes!$J$6:$J$28="+"))&gt;0,IF(U17&lt;=SUMIFS(Barèmes!$F$6:$F$28,Barèmes!$A$6:$A$28,"Vitesse — 50 m (s)",Barèmes!$B$6:$B$28,H17,Barèmes!$C$6:$C$28,IF(H17="6ème","Mixte",G17)),Barèmes!$B$2,IF(U17&lt;=SUMIFS(Barèmes!$G$6:$G$28,Barèmes!$A$6:$A$28,"Vitesse — 50 m (s)",Barèmes!$B$6:$B$28,H17,Barèmes!$C$6:$C$28,IF(H17="6ème","Mixte",G17)),Barèmes!$C$2,IF(U17&lt;=SUMIFS(Barèmes!$H$6:$H$28,Barèmes!$A$6:$A$28,"Vitesse — 50 m (s)",Barèmes!$B$6:$B$28,H17,Barèmes!$C$6:$C$28,IF(H17="6ème","Mixte",G17)),Barèmes!$D$2,IF(U17&lt;=SUMIFS(Barèmes!$I$6:$I$28,Barèmes!$A$6:$A$28,"Vitesse — 50 m (s)",Barèmes!$B$6:$B$28,H17,Barèmes!$C$6:$C$28,IF(H17="6ème","Mixte",G17)),Barèmes!$E$2,Barèmes!$F$2)))),IF(U17&gt;=SUMIFS(Barèmes!$F$6:$F$28,Barèmes!$A$6:$A$28,"Vitesse — 50 m (s)",Barèmes!$B$6:$B$28,H17,Barèmes!$C$6:$C$28,IF(H17="6ème","Mixte",G17)),Barèmes!$B$2,IF(U17&gt;=SUMIFS(Barèmes!$G$6:$G$28,Barèmes!$A$6:$A$28,"Vitesse — 50 m (s)",Barèmes!$B$6:$B$28,H17,Barèmes!$C$6:$C$28,IF(H17="6ème","Mixte",G17)),Barèmes!$C$2,IF(U17&gt;=SUMIFS(Barèmes!$H$6:$H$28,Barèmes!$A$6:$A$28,"Vitesse — 50 m (s)",Barèmes!$B$6:$B$28,H17,Barèmes!$C$6:$C$28,IF(H17="6ème","Mixte",G17)),Barèmes!$D$2,IF(U17&gt;=SUMIFS(Barèmes!$I$6:$I$28,Barèmes!$A$6:$A$28,"Vitesse — 50 m (s)",Barèmes!$B$6:$B$28,H17,Barèmes!$C$6:$C$28,IF(H17="6ème","Mixte",G17)),Barèmes!$E$2,Barèmes!$F$2))))))</f>
        <v/>
      </c>
      <c r="X17" s="18"/>
      <c r="Y17" s="26" t="str" cm="1">
        <f t="array" ref="Y17">IF(OR(X17="",SUMPRODUCT((Barèmes!$A$6:$A$28="Souplesse (score 1-5)")*(Barèmes!$B$6:$B$28=H17)*(Barèmes!$C$6:$C$28=IF(H17="6ème","Mixte",G17)))=0),"",IF(SUMPRODUCT((Barèmes!$A$6:$A$28="Souplesse (score 1-5)")*(Barèmes!$B$6:$B$28=H17)*(Barèmes!$C$6:$C$28=IF(H17="6ème","Mixte",G17))*(Barèmes!$J$6:$J$28="+"))&gt;0,IF(X17&lt;=SUMIFS(Barèmes!$D$6:$D$28,Barèmes!$A$6:$A$28,"Souplesse (score 1-5)",Barèmes!$B$6:$B$28,H17,Barèmes!$C$6:$C$28,IF(H17="6ème","Mixte",G17)),"à besoin",IF(X17&lt;=SUMIFS(Barèmes!$E$6:$E$28,Barèmes!$A$6:$A$28,"Souplesse (score 1-5)",Barèmes!$B$6:$B$28,H17,Barèmes!$C$6:$C$28,IF(H17="6ème","Mixte",G17)),"fragile","satisfaisant")),IF(X17&gt;=SUMIFS(Barèmes!$D$6:$D$28,Barèmes!$A$6:$A$28,"Souplesse (score 1-5)",Barèmes!$B$6:$B$28,H17,Barèmes!$C$6:$C$28,IF(H17="6ème","Mixte",G17)),"à besoin",IF(X17&gt;=SUMIFS(Barèmes!$E$6:$E$28,Barèmes!$A$6:$A$28,"Souplesse (score 1-5)",Barèmes!$B$6:$B$28,H17,Barèmes!$C$6:$C$28,IF(H17="6ème","Mixte",G17)),"fragile","satisfaisant"))))</f>
        <v/>
      </c>
      <c r="Z17" s="26" t="str" cm="1">
        <f t="array" ref="Z17">IF(OR(X17="",SUMPRODUCT((Barèmes!$A$6:$A$28="Souplesse (score 1-5)")*(Barèmes!$B$6:$B$28=H17)*(Barèmes!$C$6:$C$28=IF(H17="6ème","Mixte",G17)))=0),"",IF(SUMPRODUCT((Barèmes!$A$6:$A$28="Souplesse (score 1-5)")*(Barèmes!$B$6:$B$28=H17)*(Barèmes!$C$6:$C$28=IF(H17="6ème","Mixte",G17))*(Barèmes!$J$6:$J$28="+"))&gt;0,IF(X17&lt;=SUMIFS(Barèmes!$F$6:$F$28,Barèmes!$A$6:$A$28,"Souplesse (score 1-5)",Barèmes!$B$6:$B$28,H17,Barèmes!$C$6:$C$28,IF(H17="6ème","Mixte",G17)),Barèmes!$B$2,IF(X17&lt;=SUMIFS(Barèmes!$G$6:$G$28,Barèmes!$A$6:$A$28,"Souplesse (score 1-5)",Barèmes!$B$6:$B$28,H17,Barèmes!$C$6:$C$28,IF(H17="6ème","Mixte",G17)),Barèmes!$C$2,IF(X17&lt;=SUMIFS(Barèmes!$H$6:$H$28,Barèmes!$A$6:$A$28,"Souplesse (score 1-5)",Barèmes!$B$6:$B$28,H17,Barèmes!$C$6:$C$28,IF(H17="6ème","Mixte",G17)),Barèmes!$D$2,IF(X17&lt;=SUMIFS(Barèmes!$I$6:$I$28,Barèmes!$A$6:$A$28,"Souplesse (score 1-5)",Barèmes!$B$6:$B$28,H17,Barèmes!$C$6:$C$28,IF(H17="6ème","Mixte",G17)),Barèmes!$E$2,Barèmes!$F$2)))),IF(X17&gt;=SUMIFS(Barèmes!$F$6:$F$28,Barèmes!$A$6:$A$28,"Souplesse (score 1-5)",Barèmes!$B$6:$B$28,H17,Barèmes!$C$6:$C$28,IF(H17="6ème","Mixte",G17)),Barèmes!$B$2,IF(X17&gt;=SUMIFS(Barèmes!$G$6:$G$28,Barèmes!$A$6:$A$28,"Souplesse (score 1-5)",Barèmes!$B$6:$B$28,H17,Barèmes!$C$6:$C$28,IF(H17="6ème","Mixte",G17)),Barèmes!$C$2,IF(X17&gt;=SUMIFS(Barèmes!$H$6:$H$28,Barèmes!$A$6:$A$28,"Souplesse (score 1-5)",Barèmes!$B$6:$B$28,H17,Barèmes!$C$6:$C$28,IF(H17="6ème","Mixte",G17)),Barèmes!$D$2,IF(X17&gt;=SUMIFS(Barèmes!$I$6:$I$28,Barèmes!$A$6:$A$28,"Souplesse (score 1-5)",Barèmes!$B$6:$B$28,H17,Barèmes!$C$6:$C$28,IF(H17="6ème","Mixte",G17)),Barèmes!$E$2,Barèmes!$F$2))))))</f>
        <v/>
      </c>
      <c r="AA17" s="22"/>
      <c r="AB17" s="27" t="str">
        <f>IF(OR(AA17="",SUMPRODUCT((Barèmes!$A$6:$A$28="Agilité — T-test 974 (s)")*(Barèmes!$B$6:$B$28=H17)*(Barèmes!$C$6:$C$28=IF(H17="6ème","Mixte",G17)))=0),"",IF(SUMPRODUCT((Barèmes!$A$6:$A$28="Agilité — T-test 974 (s)")*(Barèmes!$B$6:$B$28=H17)*(Barèmes!$C$6:$C$28=IF(H17="6ème","Mixte",G17))*(Barèmes!$J$6:$J$28="+"))&gt;0,IF(AA17&lt;=SUMIFS(Barèmes!$D$6:$D$28,Barèmes!$A$6:$A$28,"Agilité — T-test 974 (s)",Barèmes!$B$6:$B$28,H17,Barèmes!$C$6:$C$28,IF(H17="6ème","Mixte",G17)),"à besoin",IF(AA17&lt;=SUMIFS(Barèmes!$E$6:$E$28,Barèmes!$A$6:$A$28,"Agilité — T-test 974 (s)",Barèmes!$B$6:$B$28,H17,Barèmes!$C$6:$C$28,IF(H17="6ème","Mixte",G17)),"fragile","satisfaisant")),IF(AA17&gt;=SUMIFS(Barèmes!$D$6:$D$28,Barèmes!$A$6:$A$28,"Agilité — T-test 974 (s)",Barèmes!$B$6:$B$28,H17,Barèmes!$C$6:$C$28,IF(H17="6ème","Mixte",G17)),"à besoin",IF(AA17&gt;=SUMIFS(Barèmes!$E$6:$E$28,Barèmes!$A$6:$A$28,"Agilité — T-test 974 (s)",Barèmes!$B$6:$B$28,H17,Barèmes!$C$6:$C$28,IF(H17="6ème","Mixte",G17)),"fragile","satisfaisant"))))</f>
        <v/>
      </c>
      <c r="AC17" s="27" t="str">
        <f>IF(OR(AA17="",SUMPRODUCT((Barèmes!$A$6:$A$28="Agilité — T-test 974 (s)")*(Barèmes!$B$6:$B$28=H17)*(Barèmes!$C$6:$C$28=IF(H17="6ème","Mixte",G17)))=0),"",IF(SUMPRODUCT((Barèmes!$A$6:$A$28="Agilité — T-test 974 (s)")*(Barèmes!$B$6:$B$28=H17)*(Barèmes!$C$6:$C$28=IF(H17="6ème","Mixte",G17))*(Barèmes!$J$6:$J$28="+"))&gt;0,IF(AA17&lt;=SUMIFS(Barèmes!$F$6:$F$28,Barèmes!$A$6:$A$28,"Agilité — T-test 974 (s)",Barèmes!$B$6:$B$28,H17,Barèmes!$C$6:$C$28,IF(H17="6ème","Mixte",G17)),Barèmes!$B$2,IF(AA17&lt;=SUMIFS(Barèmes!$G$6:$G$28,Barèmes!$A$6:$A$28,"Agilité — T-test 974 (s)",Barèmes!$B$6:$B$28,H17,Barèmes!$C$6:$C$28,IF(H17="6ème","Mixte",G17)),Barèmes!$C$2,IF(AA17&lt;=SUMIFS(Barèmes!$H$6:$H$28,Barèmes!$A$6:$A$28,"Agilité — T-test 974 (s)",Barèmes!$B$6:$B$28,H17,Barèmes!$C$6:$C$28,IF(H17="6ème","Mixte",G17)),Barèmes!$D$2,IF(AA17&lt;=SUMIFS(Barèmes!$I$6:$I$28,Barèmes!$A$6:$A$28,"Agilité — T-test 974 (s)",Barèmes!$B$6:$B$28,H17,Barèmes!$C$6:$C$28,IF(H17="6ème","Mixte",G17)),Barèmes!$E$2,Barèmes!$F$2)))),IF(AA17&gt;=SUMIFS(Barèmes!$F$6:$F$28,Barèmes!$A$6:$A$28,"Agilité — T-test 974 (s)",Barèmes!$B$6:$B$28,H17,Barèmes!$C$6:$C$28,IF(H17="6ème","Mixte",G17)),Barèmes!$B$2,IF(AA17&gt;=SUMIFS(Barèmes!$G$6:$G$28,Barèmes!$A$6:$A$28,"Agilité — T-test 974 (s)",Barèmes!$B$6:$B$28,H17,Barèmes!$C$6:$C$28,IF(H17="6ème","Mixte",G17)),Barèmes!$C$2,IF(AA17&gt;=SUMIFS(Barèmes!$H$6:$H$28,Barèmes!$A$6:$A$28,"Agilité — T-test 974 (s)",Barèmes!$B$6:$B$28,H17,Barèmes!$C$6:$C$28,IF(H17="6ème","Mixte",G17)),Barèmes!$D$2,IF(AA17&gt;=SUMIFS(Barèmes!$I$6:$I$28,Barèmes!$A$6:$A$28,"Agilité — T-test 974 (s)",Barèmes!$B$6:$B$28,H17,Barèmes!$C$6:$C$28,IF(H17="6ème","Mixte",G17)),Barèmes!$E$2,Barèmes!$F$2))))))</f>
        <v/>
      </c>
      <c r="AD17" s="28" t="str">
        <f t="shared" si="1"/>
        <v/>
      </c>
      <c r="AE17" s="29" t="str">
        <f t="shared" si="2"/>
        <v/>
      </c>
      <c r="AF17" s="30" t="str">
        <f>IF(OR(AD17="",SUMPRODUCT((Barèmes!$A$6:$A$28="Surcoût d'agilité (s) — technique")*(Barèmes!$B$6:$B$28=H17)*(Barèmes!$C$6:$C$28=IF(H17="6ème","Mixte",G17)))=0),"",IF(SUMPRODUCT((Barèmes!$A$6:$A$28="Surcoût d'agilité (s) — technique")*(Barèmes!$B$6:$B$28=H17)*(Barèmes!$C$6:$C$28=IF(H17="6ème","Mixte",G17))*(Barèmes!$J$6:$J$28="+"))&gt;0,IF(AD17&lt;=SUMIFS(Barèmes!$D$6:$D$28,Barèmes!$A$6:$A$28,"Surcoût d'agilité (s) — technique",Barèmes!$B$6:$B$28,H17,Barèmes!$C$6:$C$28,IF(H17="6ème","Mixte",G17)),"à besoin",IF(AD17&lt;=SUMIFS(Barèmes!$E$6:$E$28,Barèmes!$A$6:$A$28,"Surcoût d'agilité (s) — technique",Barèmes!$B$6:$B$28,H17,Barèmes!$C$6:$C$28,IF(H17="6ème","Mixte",G17)),"fragile","satisfaisant")),IF(AD17&gt;=SUMIFS(Barèmes!$D$6:$D$28,Barèmes!$A$6:$A$28,"Surcoût d'agilité (s) — technique",Barèmes!$B$6:$B$28,H17,Barèmes!$C$6:$C$28,IF(H17="6ème","Mixte",G17)),"à besoin",IF(AD17&gt;=SUMIFS(Barèmes!$E$6:$E$28,Barèmes!$A$6:$A$28,"Surcoût d'agilité (s) — technique",Barèmes!$B$6:$B$28,H17,Barèmes!$C$6:$C$28,IF(H17="6ème","Mixte",G17)),"fragile","satisfaisant"))))</f>
        <v/>
      </c>
      <c r="AG17" s="30" t="str">
        <f>IF(OR(AD17="",SUMPRODUCT((Barèmes!$A$6:$A$28="Surcoût d'agilité (s) — technique")*(Barèmes!$B$6:$B$28=H17)*(Barèmes!$C$6:$C$28=IF(H17="6ème","Mixte",G17)))=0),"",IF(SUMPRODUCT((Barèmes!$A$6:$A$28="Surcoût d'agilité (s) — technique")*(Barèmes!$B$6:$B$28=H17)*(Barèmes!$C$6:$C$28=IF(H17="6ème","Mixte",G17))*(Barèmes!$J$6:$J$28="+"))&gt;0,IF(AD17&lt;=SUMIFS(Barèmes!$F$6:$F$28,Barèmes!$A$6:$A$28,"Surcoût d'agilité (s) — technique",Barèmes!$B$6:$B$28,H17,Barèmes!$C$6:$C$28,IF(H17="6ème","Mixte",G17)),Barèmes!$B$2,IF(AD17&lt;=SUMIFS(Barèmes!$G$6:$G$28,Barèmes!$A$6:$A$28,"Surcoût d'agilité (s) — technique",Barèmes!$B$6:$B$28,H17,Barèmes!$C$6:$C$28,IF(H17="6ème","Mixte",G17)),Barèmes!$C$2,IF(AD17&lt;=SUMIFS(Barèmes!$H$6:$H$28,Barèmes!$A$6:$A$28,"Surcoût d'agilité (s) — technique",Barèmes!$B$6:$B$28,H17,Barèmes!$C$6:$C$28,IF(H17="6ème","Mixte",G17)),Barèmes!$D$2,IF(AD17&lt;=SUMIFS(Barèmes!$I$6:$I$28,Barèmes!$A$6:$A$28,"Surcoût d'agilité (s) — technique",Barèmes!$B$6:$B$28,H17,Barèmes!$C$6:$C$28,IF(H17="6ème","Mixte",G17)),Barèmes!$E$2,Barèmes!$F$2)))),IF(AD17&gt;=SUMIFS(Barèmes!$F$6:$F$28,Barèmes!$A$6:$A$28,"Surcoût d'agilité (s) — technique",Barèmes!$B$6:$B$28,H17,Barèmes!$C$6:$C$28,IF(H17="6ème","Mixte",G17)),Barèmes!$B$2,IF(AD17&gt;=SUMIFS(Barèmes!$G$6:$G$28,Barèmes!$A$6:$A$28,"Surcoût d'agilité (s) — technique",Barèmes!$B$6:$B$28,H17,Barèmes!$C$6:$C$28,IF(H17="6ème","Mixte",G17)),Barèmes!$C$2,IF(AD17&gt;=SUMIFS(Barèmes!$H$6:$H$28,Barèmes!$A$6:$A$28,"Surcoût d'agilité (s) — technique",Barèmes!$B$6:$B$28,H17,Barèmes!$C$6:$C$28,IF(H17="6ème","Mixte",G17)),Barèmes!$D$2,IF(AD17&gt;=SUMIFS(Barèmes!$I$6:$I$28,Barèmes!$A$6:$A$28,"Surcoût d'agilité (s) — technique",Barèmes!$B$6:$B$28,H17,Barèmes!$C$6:$C$28,IF(H17="6ème","Mixte",G17)),Barèmes!$E$2,Barèmes!$F$2))))))</f>
        <v/>
      </c>
      <c r="AH17" s="31" t="str">
        <f>IF((IF(N17="",0,1)+IF(Q17="",0,1)+IF(W17="",0,1)+IF(Z17="",0,1)+IF(AC17="",0,1))=0,"",3*IF(N17=Barèmes!$B$2,1,IF(N17=Barèmes!$C$2,2,IF(N17=Barèmes!$D$2,3,IF(N17=Barèmes!$E$2,4,IF(N17=Barèmes!$F$2,5,0)))))+3*IF(Q17=Barèmes!$B$2,1,IF(Q17=Barèmes!$C$2,2,IF(Q17=Barèmes!$D$2,3,IF(Q17=Barèmes!$E$2,4,IF(Q17=Barèmes!$F$2,5,0)))))+2*IF(W17=Barèmes!$B$2,1,IF(W17=Barèmes!$C$2,2,IF(W17=Barèmes!$D$2,3,IF(W17=Barèmes!$E$2,4,IF(W17=Barèmes!$F$2,5,0)))))+1*IF(Z17=Barèmes!$B$2,1,IF(Z17=Barèmes!$C$2,2,IF(Z17=Barèmes!$D$2,3,IF(Z17=Barèmes!$E$2,4,IF(Z17=Barèmes!$F$2,5,0)))))+1*IF(AC17=Barèmes!$B$2,1,IF(AC17=Barèmes!$C$2,2,IF(AC17=Barèmes!$D$2,3,IF(AC17=Barèmes!$E$2,4,IF(AC17=Barèmes!$F$2,5,0))))))</f>
        <v/>
      </c>
      <c r="AI17" s="31"/>
      <c r="AJ17" s="32" t="str">
        <f>IFERROR(INDEX(Croissance!$B$5:$B$604,MATCH(A17,Croissance!$A$5:$A$604,0)),"")</f>
        <v/>
      </c>
      <c r="AK17" s="32" t="str">
        <f>IFERROR(INDEX(Croissance!$C$5:$C$604,MATCH(A17,Croissance!$A$5:$A$604,0)),"")</f>
        <v/>
      </c>
      <c r="AL17" s="32" t="str">
        <f>IFERROR(INDEX(Croissance!$D$5:$D$604,MATCH(A17,Croissance!$A$5:$A$604,0)),"")</f>
        <v/>
      </c>
      <c r="AM17" s="32" t="str">
        <f>IFERROR(INDEX(Croissance!$E$5:$E$604,MATCH(A17,Croissance!$A$5:$A$604,0)),"")</f>
        <v/>
      </c>
      <c r="AO17" s="33">
        <f t="shared" si="8"/>
        <v>0</v>
      </c>
      <c r="AP17" s="33">
        <f t="shared" si="3"/>
        <v>0</v>
      </c>
      <c r="AQ17" s="33">
        <f>IF(A17="",0,IF(AND(OR('Synthèse classe'!$C$2="Tous",C17='Synthèse classe'!$C$2),OR('Synthèse classe'!$C$3="Toutes",D17='Synthèse classe'!$C$3),OR('Synthèse classe'!$C$4="Toutes",AND('Synthèse classe'!$C$4="Dernière",AP17=1),B17=IFERROR(VALUE('Synthèse classe'!$C$4),0))),1,0))</f>
        <v>0</v>
      </c>
      <c r="AR17" s="34" t="str">
        <f t="shared" si="4"/>
        <v/>
      </c>
    </row>
    <row r="18" spans="1:44" x14ac:dyDescent="0.2">
      <c r="A18" s="17" t="str">
        <f t="shared" si="0"/>
        <v/>
      </c>
      <c r="B18" s="18"/>
      <c r="C18" s="19"/>
      <c r="D18" s="19"/>
      <c r="E18" s="19"/>
      <c r="F18" s="19"/>
      <c r="G18" s="19"/>
      <c r="H18" s="17" t="str">
        <f t="shared" si="5"/>
        <v/>
      </c>
      <c r="I18" s="20"/>
      <c r="J18" s="18"/>
      <c r="K18" s="19"/>
      <c r="L18" s="21" t="str">
        <f t="shared" si="6"/>
        <v/>
      </c>
      <c r="M18" s="21" t="str">
        <f>IF(OR(J18="",SUMPRODUCT((Barèmes!$A$6:$A$28="Endurance — Luc Léger (palier)")*(Barèmes!$B$6:$B$28=H18)*(Barèmes!$C$6:$C$28=IF(H18="6ème","Mixte",G18)))=0),"",IF(SUMPRODUCT((Barèmes!$A$6:$A$28="Endurance — Luc Léger (palier)")*(Barèmes!$B$6:$B$28=H18)*(Barèmes!$C$6:$C$28=IF(H18="6ème","Mixte",G18))*(Barèmes!$J$6:$J$28="+"))&gt;0,IF(J18&lt;=SUMIFS(Barèmes!$D$6:$D$28,Barèmes!$A$6:$A$28,"Endurance — Luc Léger (palier)",Barèmes!$B$6:$B$28,H18,Barèmes!$C$6:$C$28,IF(H18="6ème","Mixte",G18)),"à besoin",IF(J18&lt;=SUMIFS(Barèmes!$E$6:$E$28,Barèmes!$A$6:$A$28,"Endurance — Luc Léger (palier)",Barèmes!$B$6:$B$28,H18,Barèmes!$C$6:$C$28,IF(H18="6ème","Mixte",G18)),"fragile","satisfaisant")),IF(J18&gt;=SUMIFS(Barèmes!$D$6:$D$28,Barèmes!$A$6:$A$28,"Endurance — Luc Léger (palier)",Barèmes!$B$6:$B$28,H18,Barèmes!$C$6:$C$28,IF(H18="6ème","Mixte",G18)),"à besoin",IF(J18&gt;=SUMIFS(Barèmes!$E$6:$E$28,Barèmes!$A$6:$A$28,"Endurance — Luc Léger (palier)",Barèmes!$B$6:$B$28,H18,Barèmes!$C$6:$C$28,IF(H18="6ème","Mixte",G18)),"fragile","satisfaisant"))))</f>
        <v/>
      </c>
      <c r="N18" s="21" t="str">
        <f>IF(OR(J18="",SUMPRODUCT((Barèmes!$A$6:$A$28="Endurance — Luc Léger (palier)")*(Barèmes!$B$6:$B$28=H18)*(Barèmes!$C$6:$C$28=IF(H18="6ème","Mixte",G18)))=0),"",IF(SUMPRODUCT((Barèmes!$A$6:$A$28="Endurance — Luc Léger (palier)")*(Barèmes!$B$6:$B$28=H18)*(Barèmes!$C$6:$C$28=IF(H18="6ème","Mixte",G18))*(Barèmes!$J$6:$J$28="+"))&gt;0,IF(J18&lt;=SUMIFS(Barèmes!$F$6:$F$28,Barèmes!$A$6:$A$28,"Endurance — Luc Léger (palier)",Barèmes!$B$6:$B$28,H18,Barèmes!$C$6:$C$28,IF(H18="6ème","Mixte",G18)),Barèmes!$B$2,IF(J18&lt;=SUMIFS(Barèmes!$G$6:$G$28,Barèmes!$A$6:$A$28,"Endurance — Luc Léger (palier)",Barèmes!$B$6:$B$28,H18,Barèmes!$C$6:$C$28,IF(H18="6ème","Mixte",G18)),Barèmes!$C$2,IF(J18&lt;=SUMIFS(Barèmes!$H$6:$H$28,Barèmes!$A$6:$A$28,"Endurance — Luc Léger (palier)",Barèmes!$B$6:$B$28,H18,Barèmes!$C$6:$C$28,IF(H18="6ème","Mixte",G18)),Barèmes!$D$2,IF(J18&lt;=SUMIFS(Barèmes!$I$6:$I$28,Barèmes!$A$6:$A$28,"Endurance — Luc Léger (palier)",Barèmes!$B$6:$B$28,H18,Barèmes!$C$6:$C$28,IF(H18="6ème","Mixte",G18)),Barèmes!$E$2,Barèmes!$F$2)))),IF(J18&gt;=SUMIFS(Barèmes!$F$6:$F$28,Barèmes!$A$6:$A$28,"Endurance — Luc Léger (palier)",Barèmes!$B$6:$B$28,H18,Barèmes!$C$6:$C$28,IF(H18="6ème","Mixte",G18)),Barèmes!$B$2,IF(J18&gt;=SUMIFS(Barèmes!$G$6:$G$28,Barèmes!$A$6:$A$28,"Endurance — Luc Léger (palier)",Barèmes!$B$6:$B$28,H18,Barèmes!$C$6:$C$28,IF(H18="6ème","Mixte",G18)),Barèmes!$C$2,IF(J18&gt;=SUMIFS(Barèmes!$H$6:$H$28,Barèmes!$A$6:$A$28,"Endurance — Luc Léger (palier)",Barèmes!$B$6:$B$28,H18,Barèmes!$C$6:$C$28,IF(H18="6ème","Mixte",G18)),Barèmes!$D$2,IF(J18&gt;=SUMIFS(Barèmes!$I$6:$I$28,Barèmes!$A$6:$A$28,"Endurance — Luc Léger (palier)",Barèmes!$B$6:$B$28,H18,Barèmes!$C$6:$C$28,IF(H18="6ème","Mixte",G18)),Barèmes!$E$2,Barèmes!$F$2))))))</f>
        <v/>
      </c>
      <c r="O18" s="22"/>
      <c r="P18" s="23" t="str">
        <f>IF(OR(O18="",SUMPRODUCT((Barèmes!$A$6:$A$28="Force bas du corps — Saut en longueur (m)")*(Barèmes!$B$6:$B$28=H18)*(Barèmes!$C$6:$C$28=IF(H18="6ème","Mixte",G18)))=0),"",IF(SUMPRODUCT((Barèmes!$A$6:$A$28="Force bas du corps — Saut en longueur (m)")*(Barèmes!$B$6:$B$28=H18)*(Barèmes!$C$6:$C$28=IF(H18="6ème","Mixte",G18))*(Barèmes!$J$6:$J$28="+"))&gt;0,IF(O18&lt;=SUMIFS(Barèmes!$D$6:$D$28,Barèmes!$A$6:$A$28,"Force bas du corps — Saut en longueur (m)",Barèmes!$B$6:$B$28,H18,Barèmes!$C$6:$C$28,IF(H18="6ème","Mixte",G18)),"à besoin",IF(O18&lt;=SUMIFS(Barèmes!$E$6:$E$28,Barèmes!$A$6:$A$28,"Force bas du corps — Saut en longueur (m)",Barèmes!$B$6:$B$28,H18,Barèmes!$C$6:$C$28,IF(H18="6ème","Mixte",G18)),"fragile","satisfaisant")),IF(O18&gt;=SUMIFS(Barèmes!$D$6:$D$28,Barèmes!$A$6:$A$28,"Force bas du corps — Saut en longueur (m)",Barèmes!$B$6:$B$28,H18,Barèmes!$C$6:$C$28,IF(H18="6ème","Mixte",G18)),"à besoin",IF(O18&gt;=SUMIFS(Barèmes!$E$6:$E$28,Barèmes!$A$6:$A$28,"Force bas du corps — Saut en longueur (m)",Barèmes!$B$6:$B$28,H18,Barèmes!$C$6:$C$28,IF(H18="6ème","Mixte",G18)),"fragile","satisfaisant"))))</f>
        <v/>
      </c>
      <c r="Q18" s="23" t="str">
        <f>IF(OR(O18="",SUMPRODUCT((Barèmes!$A$6:$A$28="Force bas du corps — Saut en longueur (m)")*(Barèmes!$B$6:$B$28=H18)*(Barèmes!$C$6:$C$28=IF(H18="6ème","Mixte",G18)))=0),"",IF(SUMPRODUCT((Barèmes!$A$6:$A$28="Force bas du corps — Saut en longueur (m)")*(Barèmes!$B$6:$B$28=H18)*(Barèmes!$C$6:$C$28=IF(H18="6ème","Mixte",G18))*(Barèmes!$J$6:$J$28="+"))&gt;0,IF(O18&lt;=SUMIFS(Barèmes!$F$6:$F$28,Barèmes!$A$6:$A$28,"Force bas du corps — Saut en longueur (m)",Barèmes!$B$6:$B$28,H18,Barèmes!$C$6:$C$28,IF(H18="6ème","Mixte",G18)),Barèmes!$B$2,IF(O18&lt;=SUMIFS(Barèmes!$G$6:$G$28,Barèmes!$A$6:$A$28,"Force bas du corps — Saut en longueur (m)",Barèmes!$B$6:$B$28,H18,Barèmes!$C$6:$C$28,IF(H18="6ème","Mixte",G18)),Barèmes!$C$2,IF(O18&lt;=SUMIFS(Barèmes!$H$6:$H$28,Barèmes!$A$6:$A$28,"Force bas du corps — Saut en longueur (m)",Barèmes!$B$6:$B$28,H18,Barèmes!$C$6:$C$28,IF(H18="6ème","Mixte",G18)),Barèmes!$D$2,IF(O18&lt;=SUMIFS(Barèmes!$I$6:$I$28,Barèmes!$A$6:$A$28,"Force bas du corps — Saut en longueur (m)",Barèmes!$B$6:$B$28,H18,Barèmes!$C$6:$C$28,IF(H18="6ème","Mixte",G18)),Barèmes!$E$2,Barèmes!$F$2)))),IF(O18&gt;=SUMIFS(Barèmes!$F$6:$F$28,Barèmes!$A$6:$A$28,"Force bas du corps — Saut en longueur (m)",Barèmes!$B$6:$B$28,H18,Barèmes!$C$6:$C$28,IF(H18="6ème","Mixte",G18)),Barèmes!$B$2,IF(O18&gt;=SUMIFS(Barèmes!$G$6:$G$28,Barèmes!$A$6:$A$28,"Force bas du corps — Saut en longueur (m)",Barèmes!$B$6:$B$28,H18,Barèmes!$C$6:$C$28,IF(H18="6ème","Mixte",G18)),Barèmes!$C$2,IF(O18&gt;=SUMIFS(Barèmes!$H$6:$H$28,Barèmes!$A$6:$A$28,"Force bas du corps — Saut en longueur (m)",Barèmes!$B$6:$B$28,H18,Barèmes!$C$6:$C$28,IF(H18="6ème","Mixte",G18)),Barèmes!$D$2,IF(O18&gt;=SUMIFS(Barèmes!$I$6:$I$28,Barèmes!$A$6:$A$28,"Force bas du corps — Saut en longueur (m)",Barèmes!$B$6:$B$28,H18,Barèmes!$C$6:$C$28,IF(H18="6ème","Mixte",G18)),Barèmes!$E$2,Barèmes!$F$2))))))</f>
        <v/>
      </c>
      <c r="R18" s="22"/>
      <c r="S18" s="24" t="str">
        <f>IF(OR(R18="",SUMPRODUCT((Barèmes!$A$6:$A$28="Vitesse — 30 m (s)")*(Barèmes!$B$6:$B$28=H18)*(Barèmes!$C$6:$C$28=IF(H18="6ème","Mixte",G18)))=0),"",IF(SUMPRODUCT((Barèmes!$A$6:$A$28="Vitesse — 30 m (s)")*(Barèmes!$B$6:$B$28=H18)*(Barèmes!$C$6:$C$28=IF(H18="6ème","Mixte",G18))*(Barèmes!$J$6:$J$28="+"))&gt;0,IF(R18&lt;=SUMIFS(Barèmes!$D$6:$D$28,Barèmes!$A$6:$A$28,"Vitesse — 30 m (s)",Barèmes!$B$6:$B$28,H18,Barèmes!$C$6:$C$28,IF(H18="6ème","Mixte",G18)),"à besoin",IF(R18&lt;=SUMIFS(Barèmes!$E$6:$E$28,Barèmes!$A$6:$A$28,"Vitesse — 30 m (s)",Barèmes!$B$6:$B$28,H18,Barèmes!$C$6:$C$28,IF(H18="6ème","Mixte",G18)),"fragile","satisfaisant")),IF(R18&gt;=SUMIFS(Barèmes!$D$6:$D$28,Barèmes!$A$6:$A$28,"Vitesse — 30 m (s)",Barèmes!$B$6:$B$28,H18,Barèmes!$C$6:$C$28,IF(H18="6ème","Mixte",G18)),"à besoin",IF(R18&gt;=SUMIFS(Barèmes!$E$6:$E$28,Barèmes!$A$6:$A$28,"Vitesse — 30 m (s)",Barèmes!$B$6:$B$28,H18,Barèmes!$C$6:$C$28,IF(H18="6ème","Mixte",G18)),"fragile","satisfaisant"))))</f>
        <v/>
      </c>
      <c r="T18" s="24" t="str">
        <f>IF(OR(R18="",SUMPRODUCT((Barèmes!$A$6:$A$28="Vitesse — 30 m (s)")*(Barèmes!$B$6:$B$28=H18)*(Barèmes!$C$6:$C$28=IF(H18="6ème","Mixte",G18)))=0),"",IF(SUMPRODUCT((Barèmes!$A$6:$A$28="Vitesse — 30 m (s)")*(Barèmes!$B$6:$B$28=H18)*(Barèmes!$C$6:$C$28=IF(H18="6ème","Mixte",G18))*(Barèmes!$J$6:$J$28="+"))&gt;0,IF(R18&lt;=SUMIFS(Barèmes!$F$6:$F$28,Barèmes!$A$6:$A$28,"Vitesse — 30 m (s)",Barèmes!$B$6:$B$28,H18,Barèmes!$C$6:$C$28,IF(H18="6ème","Mixte",G18)),Barèmes!$B$2,IF(R18&lt;=SUMIFS(Barèmes!$G$6:$G$28,Barèmes!$A$6:$A$28,"Vitesse — 30 m (s)",Barèmes!$B$6:$B$28,H18,Barèmes!$C$6:$C$28,IF(H18="6ème","Mixte",G18)),Barèmes!$C$2,IF(R18&lt;=SUMIFS(Barèmes!$H$6:$H$28,Barèmes!$A$6:$A$28,"Vitesse — 30 m (s)",Barèmes!$B$6:$B$28,H18,Barèmes!$C$6:$C$28,IF(H18="6ème","Mixte",G18)),Barèmes!$D$2,IF(R18&lt;=SUMIFS(Barèmes!$I$6:$I$28,Barèmes!$A$6:$A$28,"Vitesse — 30 m (s)",Barèmes!$B$6:$B$28,H18,Barèmes!$C$6:$C$28,IF(H18="6ème","Mixte",G18)),Barèmes!$E$2,Barèmes!$F$2)))),IF(R18&gt;=SUMIFS(Barèmes!$F$6:$F$28,Barèmes!$A$6:$A$28,"Vitesse — 30 m (s)",Barèmes!$B$6:$B$28,H18,Barèmes!$C$6:$C$28,IF(H18="6ème","Mixte",G18)),Barèmes!$B$2,IF(R18&gt;=SUMIFS(Barèmes!$G$6:$G$28,Barèmes!$A$6:$A$28,"Vitesse — 30 m (s)",Barèmes!$B$6:$B$28,H18,Barèmes!$C$6:$C$28,IF(H18="6ème","Mixte",G18)),Barèmes!$C$2,IF(R18&gt;=SUMIFS(Barèmes!$H$6:$H$28,Barèmes!$A$6:$A$28,"Vitesse — 30 m (s)",Barèmes!$B$6:$B$28,H18,Barèmes!$C$6:$C$28,IF(H18="6ème","Mixte",G18)),Barèmes!$D$2,IF(R18&gt;=SUMIFS(Barèmes!$I$6:$I$28,Barèmes!$A$6:$A$28,"Vitesse — 30 m (s)",Barèmes!$B$6:$B$28,H18,Barèmes!$C$6:$C$28,IF(H18="6ème","Mixte",G18)),Barèmes!$E$2,Barèmes!$F$2))))))</f>
        <v/>
      </c>
      <c r="U18" s="22"/>
      <c r="V18" s="25" t="str">
        <f>IF(OR(U18="",SUMPRODUCT((Barèmes!$A$6:$A$28="Vitesse — 50 m (s)")*(Barèmes!$B$6:$B$28=H18)*(Barèmes!$C$6:$C$28=IF(H18="6ème","Mixte",G18)))=0),"",IF(SUMPRODUCT((Barèmes!$A$6:$A$28="Vitesse — 50 m (s)")*(Barèmes!$B$6:$B$28=H18)*(Barèmes!$C$6:$C$28=IF(H18="6ème","Mixte",G18))*(Barèmes!$J$6:$J$28="+"))&gt;0,IF(U18&lt;=SUMIFS(Barèmes!$D$6:$D$28,Barèmes!$A$6:$A$28,"Vitesse — 50 m (s)",Barèmes!$B$6:$B$28,H18,Barèmes!$C$6:$C$28,IF(H18="6ème","Mixte",G18)),"à besoin",IF(U18&lt;=SUMIFS(Barèmes!$E$6:$E$28,Barèmes!$A$6:$A$28,"Vitesse — 50 m (s)",Barèmes!$B$6:$B$28,H18,Barèmes!$C$6:$C$28,IF(H18="6ème","Mixte",G18)),"fragile","satisfaisant")),IF(U18&gt;=SUMIFS(Barèmes!$D$6:$D$28,Barèmes!$A$6:$A$28,"Vitesse — 50 m (s)",Barèmes!$B$6:$B$28,H18,Barèmes!$C$6:$C$28,IF(H18="6ème","Mixte",G18)),"à besoin",IF(U18&gt;=SUMIFS(Barèmes!$E$6:$E$28,Barèmes!$A$6:$A$28,"Vitesse — 50 m (s)",Barèmes!$B$6:$B$28,H18,Barèmes!$C$6:$C$28,IF(H18="6ème","Mixte",G18)),"fragile","satisfaisant"))))</f>
        <v/>
      </c>
      <c r="W18" s="25" t="str">
        <f>IF(OR(U18="",SUMPRODUCT((Barèmes!$A$6:$A$28="Vitesse — 50 m (s)")*(Barèmes!$B$6:$B$28=H18)*(Barèmes!$C$6:$C$28=IF(H18="6ème","Mixte",G18)))=0),"",IF(SUMPRODUCT((Barèmes!$A$6:$A$28="Vitesse — 50 m (s)")*(Barèmes!$B$6:$B$28=H18)*(Barèmes!$C$6:$C$28=IF(H18="6ème","Mixte",G18))*(Barèmes!$J$6:$J$28="+"))&gt;0,IF(U18&lt;=SUMIFS(Barèmes!$F$6:$F$28,Barèmes!$A$6:$A$28,"Vitesse — 50 m (s)",Barèmes!$B$6:$B$28,H18,Barèmes!$C$6:$C$28,IF(H18="6ème","Mixte",G18)),Barèmes!$B$2,IF(U18&lt;=SUMIFS(Barèmes!$G$6:$G$28,Barèmes!$A$6:$A$28,"Vitesse — 50 m (s)",Barèmes!$B$6:$B$28,H18,Barèmes!$C$6:$C$28,IF(H18="6ème","Mixte",G18)),Barèmes!$C$2,IF(U18&lt;=SUMIFS(Barèmes!$H$6:$H$28,Barèmes!$A$6:$A$28,"Vitesse — 50 m (s)",Barèmes!$B$6:$B$28,H18,Barèmes!$C$6:$C$28,IF(H18="6ème","Mixte",G18)),Barèmes!$D$2,IF(U18&lt;=SUMIFS(Barèmes!$I$6:$I$28,Barèmes!$A$6:$A$28,"Vitesse — 50 m (s)",Barèmes!$B$6:$B$28,H18,Barèmes!$C$6:$C$28,IF(H18="6ème","Mixte",G18)),Barèmes!$E$2,Barèmes!$F$2)))),IF(U18&gt;=SUMIFS(Barèmes!$F$6:$F$28,Barèmes!$A$6:$A$28,"Vitesse — 50 m (s)",Barèmes!$B$6:$B$28,H18,Barèmes!$C$6:$C$28,IF(H18="6ème","Mixte",G18)),Barèmes!$B$2,IF(U18&gt;=SUMIFS(Barèmes!$G$6:$G$28,Barèmes!$A$6:$A$28,"Vitesse — 50 m (s)",Barèmes!$B$6:$B$28,H18,Barèmes!$C$6:$C$28,IF(H18="6ème","Mixte",G18)),Barèmes!$C$2,IF(U18&gt;=SUMIFS(Barèmes!$H$6:$H$28,Barèmes!$A$6:$A$28,"Vitesse — 50 m (s)",Barèmes!$B$6:$B$28,H18,Barèmes!$C$6:$C$28,IF(H18="6ème","Mixte",G18)),Barèmes!$D$2,IF(U18&gt;=SUMIFS(Barèmes!$I$6:$I$28,Barèmes!$A$6:$A$28,"Vitesse — 50 m (s)",Barèmes!$B$6:$B$28,H18,Barèmes!$C$6:$C$28,IF(H18="6ème","Mixte",G18)),Barèmes!$E$2,Barèmes!$F$2))))))</f>
        <v/>
      </c>
      <c r="X18" s="18"/>
      <c r="Y18" s="26" t="str" cm="1">
        <f t="array" ref="Y18">IF(OR(X18="",SUMPRODUCT((Barèmes!$A$6:$A$28="Souplesse (score 1-5)")*(Barèmes!$B$6:$B$28=H18)*(Barèmes!$C$6:$C$28=IF(H18="6ème","Mixte",G18)))=0),"",IF(SUMPRODUCT((Barèmes!$A$6:$A$28="Souplesse (score 1-5)")*(Barèmes!$B$6:$B$28=H18)*(Barèmes!$C$6:$C$28=IF(H18="6ème","Mixte",G18))*(Barèmes!$J$6:$J$28="+"))&gt;0,IF(X18&lt;=SUMIFS(Barèmes!$D$6:$D$28,Barèmes!$A$6:$A$28,"Souplesse (score 1-5)",Barèmes!$B$6:$B$28,H18,Barèmes!$C$6:$C$28,IF(H18="6ème","Mixte",G18)),"à besoin",IF(X18&lt;=SUMIFS(Barèmes!$E$6:$E$28,Barèmes!$A$6:$A$28,"Souplesse (score 1-5)",Barèmes!$B$6:$B$28,H18,Barèmes!$C$6:$C$28,IF(H18="6ème","Mixte",G18)),"fragile","satisfaisant")),IF(X18&gt;=SUMIFS(Barèmes!$D$6:$D$28,Barèmes!$A$6:$A$28,"Souplesse (score 1-5)",Barèmes!$B$6:$B$28,H18,Barèmes!$C$6:$C$28,IF(H18="6ème","Mixte",G18)),"à besoin",IF(X18&gt;=SUMIFS(Barèmes!$E$6:$E$28,Barèmes!$A$6:$A$28,"Souplesse (score 1-5)",Barèmes!$B$6:$B$28,H18,Barèmes!$C$6:$C$28,IF(H18="6ème","Mixte",G18)),"fragile","satisfaisant"))))</f>
        <v/>
      </c>
      <c r="Z18" s="26" t="str" cm="1">
        <f t="array" ref="Z18">IF(OR(X18="",SUMPRODUCT((Barèmes!$A$6:$A$28="Souplesse (score 1-5)")*(Barèmes!$B$6:$B$28=H18)*(Barèmes!$C$6:$C$28=IF(H18="6ème","Mixte",G18)))=0),"",IF(SUMPRODUCT((Barèmes!$A$6:$A$28="Souplesse (score 1-5)")*(Barèmes!$B$6:$B$28=H18)*(Barèmes!$C$6:$C$28=IF(H18="6ème","Mixte",G18))*(Barèmes!$J$6:$J$28="+"))&gt;0,IF(X18&lt;=SUMIFS(Barèmes!$F$6:$F$28,Barèmes!$A$6:$A$28,"Souplesse (score 1-5)",Barèmes!$B$6:$B$28,H18,Barèmes!$C$6:$C$28,IF(H18="6ème","Mixte",G18)),Barèmes!$B$2,IF(X18&lt;=SUMIFS(Barèmes!$G$6:$G$28,Barèmes!$A$6:$A$28,"Souplesse (score 1-5)",Barèmes!$B$6:$B$28,H18,Barèmes!$C$6:$C$28,IF(H18="6ème","Mixte",G18)),Barèmes!$C$2,IF(X18&lt;=SUMIFS(Barèmes!$H$6:$H$28,Barèmes!$A$6:$A$28,"Souplesse (score 1-5)",Barèmes!$B$6:$B$28,H18,Barèmes!$C$6:$C$28,IF(H18="6ème","Mixte",G18)),Barèmes!$D$2,IF(X18&lt;=SUMIFS(Barèmes!$I$6:$I$28,Barèmes!$A$6:$A$28,"Souplesse (score 1-5)",Barèmes!$B$6:$B$28,H18,Barèmes!$C$6:$C$28,IF(H18="6ème","Mixte",G18)),Barèmes!$E$2,Barèmes!$F$2)))),IF(X18&gt;=SUMIFS(Barèmes!$F$6:$F$28,Barèmes!$A$6:$A$28,"Souplesse (score 1-5)",Barèmes!$B$6:$B$28,H18,Barèmes!$C$6:$C$28,IF(H18="6ème","Mixte",G18)),Barèmes!$B$2,IF(X18&gt;=SUMIFS(Barèmes!$G$6:$G$28,Barèmes!$A$6:$A$28,"Souplesse (score 1-5)",Barèmes!$B$6:$B$28,H18,Barèmes!$C$6:$C$28,IF(H18="6ème","Mixte",G18)),Barèmes!$C$2,IF(X18&gt;=SUMIFS(Barèmes!$H$6:$H$28,Barèmes!$A$6:$A$28,"Souplesse (score 1-5)",Barèmes!$B$6:$B$28,H18,Barèmes!$C$6:$C$28,IF(H18="6ème","Mixte",G18)),Barèmes!$D$2,IF(X18&gt;=SUMIFS(Barèmes!$I$6:$I$28,Barèmes!$A$6:$A$28,"Souplesse (score 1-5)",Barèmes!$B$6:$B$28,H18,Barèmes!$C$6:$C$28,IF(H18="6ème","Mixte",G18)),Barèmes!$E$2,Barèmes!$F$2))))))</f>
        <v/>
      </c>
      <c r="AA18" s="22"/>
      <c r="AB18" s="27" t="str">
        <f>IF(OR(AA18="",SUMPRODUCT((Barèmes!$A$6:$A$28="Agilité — T-test 974 (s)")*(Barèmes!$B$6:$B$28=H18)*(Barèmes!$C$6:$C$28=IF(H18="6ème","Mixte",G18)))=0),"",IF(SUMPRODUCT((Barèmes!$A$6:$A$28="Agilité — T-test 974 (s)")*(Barèmes!$B$6:$B$28=H18)*(Barèmes!$C$6:$C$28=IF(H18="6ème","Mixte",G18))*(Barèmes!$J$6:$J$28="+"))&gt;0,IF(AA18&lt;=SUMIFS(Barèmes!$D$6:$D$28,Barèmes!$A$6:$A$28,"Agilité — T-test 974 (s)",Barèmes!$B$6:$B$28,H18,Barèmes!$C$6:$C$28,IF(H18="6ème","Mixte",G18)),"à besoin",IF(AA18&lt;=SUMIFS(Barèmes!$E$6:$E$28,Barèmes!$A$6:$A$28,"Agilité — T-test 974 (s)",Barèmes!$B$6:$B$28,H18,Barèmes!$C$6:$C$28,IF(H18="6ème","Mixte",G18)),"fragile","satisfaisant")),IF(AA18&gt;=SUMIFS(Barèmes!$D$6:$D$28,Barèmes!$A$6:$A$28,"Agilité — T-test 974 (s)",Barèmes!$B$6:$B$28,H18,Barèmes!$C$6:$C$28,IF(H18="6ème","Mixte",G18)),"à besoin",IF(AA18&gt;=SUMIFS(Barèmes!$E$6:$E$28,Barèmes!$A$6:$A$28,"Agilité — T-test 974 (s)",Barèmes!$B$6:$B$28,H18,Barèmes!$C$6:$C$28,IF(H18="6ème","Mixte",G18)),"fragile","satisfaisant"))))</f>
        <v/>
      </c>
      <c r="AC18" s="27" t="str">
        <f>IF(OR(AA18="",SUMPRODUCT((Barèmes!$A$6:$A$28="Agilité — T-test 974 (s)")*(Barèmes!$B$6:$B$28=H18)*(Barèmes!$C$6:$C$28=IF(H18="6ème","Mixte",G18)))=0),"",IF(SUMPRODUCT((Barèmes!$A$6:$A$28="Agilité — T-test 974 (s)")*(Barèmes!$B$6:$B$28=H18)*(Barèmes!$C$6:$C$28=IF(H18="6ème","Mixte",G18))*(Barèmes!$J$6:$J$28="+"))&gt;0,IF(AA18&lt;=SUMIFS(Barèmes!$F$6:$F$28,Barèmes!$A$6:$A$28,"Agilité — T-test 974 (s)",Barèmes!$B$6:$B$28,H18,Barèmes!$C$6:$C$28,IF(H18="6ème","Mixte",G18)),Barèmes!$B$2,IF(AA18&lt;=SUMIFS(Barèmes!$G$6:$G$28,Barèmes!$A$6:$A$28,"Agilité — T-test 974 (s)",Barèmes!$B$6:$B$28,H18,Barèmes!$C$6:$C$28,IF(H18="6ème","Mixte",G18)),Barèmes!$C$2,IF(AA18&lt;=SUMIFS(Barèmes!$H$6:$H$28,Barèmes!$A$6:$A$28,"Agilité — T-test 974 (s)",Barèmes!$B$6:$B$28,H18,Barèmes!$C$6:$C$28,IF(H18="6ème","Mixte",G18)),Barèmes!$D$2,IF(AA18&lt;=SUMIFS(Barèmes!$I$6:$I$28,Barèmes!$A$6:$A$28,"Agilité — T-test 974 (s)",Barèmes!$B$6:$B$28,H18,Barèmes!$C$6:$C$28,IF(H18="6ème","Mixte",G18)),Barèmes!$E$2,Barèmes!$F$2)))),IF(AA18&gt;=SUMIFS(Barèmes!$F$6:$F$28,Barèmes!$A$6:$A$28,"Agilité — T-test 974 (s)",Barèmes!$B$6:$B$28,H18,Barèmes!$C$6:$C$28,IF(H18="6ème","Mixte",G18)),Barèmes!$B$2,IF(AA18&gt;=SUMIFS(Barèmes!$G$6:$G$28,Barèmes!$A$6:$A$28,"Agilité — T-test 974 (s)",Barèmes!$B$6:$B$28,H18,Barèmes!$C$6:$C$28,IF(H18="6ème","Mixte",G18)),Barèmes!$C$2,IF(AA18&gt;=SUMIFS(Barèmes!$H$6:$H$28,Barèmes!$A$6:$A$28,"Agilité — T-test 974 (s)",Barèmes!$B$6:$B$28,H18,Barèmes!$C$6:$C$28,IF(H18="6ème","Mixte",G18)),Barèmes!$D$2,IF(AA18&gt;=SUMIFS(Barèmes!$I$6:$I$28,Barèmes!$A$6:$A$28,"Agilité — T-test 974 (s)",Barèmes!$B$6:$B$28,H18,Barèmes!$C$6:$C$28,IF(H18="6ème","Mixte",G18)),Barèmes!$E$2,Barèmes!$F$2))))))</f>
        <v/>
      </c>
      <c r="AD18" s="28" t="str">
        <f t="shared" si="1"/>
        <v/>
      </c>
      <c r="AE18" s="29" t="str">
        <f t="shared" si="2"/>
        <v/>
      </c>
      <c r="AF18" s="30" t="str">
        <f>IF(OR(AD18="",SUMPRODUCT((Barèmes!$A$6:$A$28="Surcoût d'agilité (s) — technique")*(Barèmes!$B$6:$B$28=H18)*(Barèmes!$C$6:$C$28=IF(H18="6ème","Mixte",G18)))=0),"",IF(SUMPRODUCT((Barèmes!$A$6:$A$28="Surcoût d'agilité (s) — technique")*(Barèmes!$B$6:$B$28=H18)*(Barèmes!$C$6:$C$28=IF(H18="6ème","Mixte",G18))*(Barèmes!$J$6:$J$28="+"))&gt;0,IF(AD18&lt;=SUMIFS(Barèmes!$D$6:$D$28,Barèmes!$A$6:$A$28,"Surcoût d'agilité (s) — technique",Barèmes!$B$6:$B$28,H18,Barèmes!$C$6:$C$28,IF(H18="6ème","Mixte",G18)),"à besoin",IF(AD18&lt;=SUMIFS(Barèmes!$E$6:$E$28,Barèmes!$A$6:$A$28,"Surcoût d'agilité (s) — technique",Barèmes!$B$6:$B$28,H18,Barèmes!$C$6:$C$28,IF(H18="6ème","Mixte",G18)),"fragile","satisfaisant")),IF(AD18&gt;=SUMIFS(Barèmes!$D$6:$D$28,Barèmes!$A$6:$A$28,"Surcoût d'agilité (s) — technique",Barèmes!$B$6:$B$28,H18,Barèmes!$C$6:$C$28,IF(H18="6ème","Mixte",G18)),"à besoin",IF(AD18&gt;=SUMIFS(Barèmes!$E$6:$E$28,Barèmes!$A$6:$A$28,"Surcoût d'agilité (s) — technique",Barèmes!$B$6:$B$28,H18,Barèmes!$C$6:$C$28,IF(H18="6ème","Mixte",G18)),"fragile","satisfaisant"))))</f>
        <v/>
      </c>
      <c r="AG18" s="30" t="str">
        <f>IF(OR(AD18="",SUMPRODUCT((Barèmes!$A$6:$A$28="Surcoût d'agilité (s) — technique")*(Barèmes!$B$6:$B$28=H18)*(Barèmes!$C$6:$C$28=IF(H18="6ème","Mixte",G18)))=0),"",IF(SUMPRODUCT((Barèmes!$A$6:$A$28="Surcoût d'agilité (s) — technique")*(Barèmes!$B$6:$B$28=H18)*(Barèmes!$C$6:$C$28=IF(H18="6ème","Mixte",G18))*(Barèmes!$J$6:$J$28="+"))&gt;0,IF(AD18&lt;=SUMIFS(Barèmes!$F$6:$F$28,Barèmes!$A$6:$A$28,"Surcoût d'agilité (s) — technique",Barèmes!$B$6:$B$28,H18,Barèmes!$C$6:$C$28,IF(H18="6ème","Mixte",G18)),Barèmes!$B$2,IF(AD18&lt;=SUMIFS(Barèmes!$G$6:$G$28,Barèmes!$A$6:$A$28,"Surcoût d'agilité (s) — technique",Barèmes!$B$6:$B$28,H18,Barèmes!$C$6:$C$28,IF(H18="6ème","Mixte",G18)),Barèmes!$C$2,IF(AD18&lt;=SUMIFS(Barèmes!$H$6:$H$28,Barèmes!$A$6:$A$28,"Surcoût d'agilité (s) — technique",Barèmes!$B$6:$B$28,H18,Barèmes!$C$6:$C$28,IF(H18="6ème","Mixte",G18)),Barèmes!$D$2,IF(AD18&lt;=SUMIFS(Barèmes!$I$6:$I$28,Barèmes!$A$6:$A$28,"Surcoût d'agilité (s) — technique",Barèmes!$B$6:$B$28,H18,Barèmes!$C$6:$C$28,IF(H18="6ème","Mixte",G18)),Barèmes!$E$2,Barèmes!$F$2)))),IF(AD18&gt;=SUMIFS(Barèmes!$F$6:$F$28,Barèmes!$A$6:$A$28,"Surcoût d'agilité (s) — technique",Barèmes!$B$6:$B$28,H18,Barèmes!$C$6:$C$28,IF(H18="6ème","Mixte",G18)),Barèmes!$B$2,IF(AD18&gt;=SUMIFS(Barèmes!$G$6:$G$28,Barèmes!$A$6:$A$28,"Surcoût d'agilité (s) — technique",Barèmes!$B$6:$B$28,H18,Barèmes!$C$6:$C$28,IF(H18="6ème","Mixte",G18)),Barèmes!$C$2,IF(AD18&gt;=SUMIFS(Barèmes!$H$6:$H$28,Barèmes!$A$6:$A$28,"Surcoût d'agilité (s) — technique",Barèmes!$B$6:$B$28,H18,Barèmes!$C$6:$C$28,IF(H18="6ème","Mixte",G18)),Barèmes!$D$2,IF(AD18&gt;=SUMIFS(Barèmes!$I$6:$I$28,Barèmes!$A$6:$A$28,"Surcoût d'agilité (s) — technique",Barèmes!$B$6:$B$28,H18,Barèmes!$C$6:$C$28,IF(H18="6ème","Mixte",G18)),Barèmes!$E$2,Barèmes!$F$2))))))</f>
        <v/>
      </c>
      <c r="AH18" s="31" t="str">
        <f>IF((IF(N18="",0,1)+IF(Q18="",0,1)+IF(W18="",0,1)+IF(Z18="",0,1)+IF(AC18="",0,1))=0,"",3*IF(N18=Barèmes!$B$2,1,IF(N18=Barèmes!$C$2,2,IF(N18=Barèmes!$D$2,3,IF(N18=Barèmes!$E$2,4,IF(N18=Barèmes!$F$2,5,0)))))+3*IF(Q18=Barèmes!$B$2,1,IF(Q18=Barèmes!$C$2,2,IF(Q18=Barèmes!$D$2,3,IF(Q18=Barèmes!$E$2,4,IF(Q18=Barèmes!$F$2,5,0)))))+2*IF(W18=Barèmes!$B$2,1,IF(W18=Barèmes!$C$2,2,IF(W18=Barèmes!$D$2,3,IF(W18=Barèmes!$E$2,4,IF(W18=Barèmes!$F$2,5,0)))))+1*IF(Z18=Barèmes!$B$2,1,IF(Z18=Barèmes!$C$2,2,IF(Z18=Barèmes!$D$2,3,IF(Z18=Barèmes!$E$2,4,IF(Z18=Barèmes!$F$2,5,0)))))+1*IF(AC18=Barèmes!$B$2,1,IF(AC18=Barèmes!$C$2,2,IF(AC18=Barèmes!$D$2,3,IF(AC18=Barèmes!$E$2,4,IF(AC18=Barèmes!$F$2,5,0))))))</f>
        <v/>
      </c>
      <c r="AI18" s="31"/>
      <c r="AJ18" s="32" t="str">
        <f>IFERROR(INDEX(Croissance!$B$5:$B$604,MATCH(A18,Croissance!$A$5:$A$604,0)),"")</f>
        <v/>
      </c>
      <c r="AK18" s="32" t="str">
        <f>IFERROR(INDEX(Croissance!$C$5:$C$604,MATCH(A18,Croissance!$A$5:$A$604,0)),"")</f>
        <v/>
      </c>
      <c r="AL18" s="32" t="str">
        <f>IFERROR(INDEX(Croissance!$D$5:$D$604,MATCH(A18,Croissance!$A$5:$A$604,0)),"")</f>
        <v/>
      </c>
      <c r="AM18" s="32" t="str">
        <f>IFERROR(INDEX(Croissance!$E$5:$E$604,MATCH(A18,Croissance!$A$5:$A$604,0)),"")</f>
        <v/>
      </c>
      <c r="AO18" s="33">
        <f t="shared" si="8"/>
        <v>0</v>
      </c>
      <c r="AP18" s="33">
        <f t="shared" si="3"/>
        <v>0</v>
      </c>
      <c r="AQ18" s="33">
        <f>IF(A18="",0,IF(AND(OR('Synthèse classe'!$C$2="Tous",C18='Synthèse classe'!$C$2),OR('Synthèse classe'!$C$3="Toutes",D18='Synthèse classe'!$C$3),OR('Synthèse classe'!$C$4="Toutes",AND('Synthèse classe'!$C$4="Dernière",AP18=1),B18=IFERROR(VALUE('Synthèse classe'!$C$4),0))),1,0))</f>
        <v>0</v>
      </c>
      <c r="AR18" s="34" t="str">
        <f t="shared" si="4"/>
        <v/>
      </c>
    </row>
    <row r="19" spans="1:44" x14ac:dyDescent="0.2">
      <c r="A19" s="17" t="str">
        <f t="shared" si="0"/>
        <v/>
      </c>
      <c r="B19" s="18"/>
      <c r="C19" s="19"/>
      <c r="D19" s="19"/>
      <c r="E19" s="19"/>
      <c r="F19" s="19"/>
      <c r="G19" s="19"/>
      <c r="H19" s="17" t="str">
        <f t="shared" si="5"/>
        <v/>
      </c>
      <c r="I19" s="20"/>
      <c r="J19" s="18"/>
      <c r="K19" s="19"/>
      <c r="L19" s="21" t="str">
        <f t="shared" si="6"/>
        <v/>
      </c>
      <c r="M19" s="21" t="str">
        <f>IF(OR(J19="",SUMPRODUCT((Barèmes!$A$6:$A$28="Endurance — Luc Léger (palier)")*(Barèmes!$B$6:$B$28=H19)*(Barèmes!$C$6:$C$28=IF(H19="6ème","Mixte",G19)))=0),"",IF(SUMPRODUCT((Barèmes!$A$6:$A$28="Endurance — Luc Léger (palier)")*(Barèmes!$B$6:$B$28=H19)*(Barèmes!$C$6:$C$28=IF(H19="6ème","Mixte",G19))*(Barèmes!$J$6:$J$28="+"))&gt;0,IF(J19&lt;=SUMIFS(Barèmes!$D$6:$D$28,Barèmes!$A$6:$A$28,"Endurance — Luc Léger (palier)",Barèmes!$B$6:$B$28,H19,Barèmes!$C$6:$C$28,IF(H19="6ème","Mixte",G19)),"à besoin",IF(J19&lt;=SUMIFS(Barèmes!$E$6:$E$28,Barèmes!$A$6:$A$28,"Endurance — Luc Léger (palier)",Barèmes!$B$6:$B$28,H19,Barèmes!$C$6:$C$28,IF(H19="6ème","Mixte",G19)),"fragile","satisfaisant")),IF(J19&gt;=SUMIFS(Barèmes!$D$6:$D$28,Barèmes!$A$6:$A$28,"Endurance — Luc Léger (palier)",Barèmes!$B$6:$B$28,H19,Barèmes!$C$6:$C$28,IF(H19="6ème","Mixte",G19)),"à besoin",IF(J19&gt;=SUMIFS(Barèmes!$E$6:$E$28,Barèmes!$A$6:$A$28,"Endurance — Luc Léger (palier)",Barèmes!$B$6:$B$28,H19,Barèmes!$C$6:$C$28,IF(H19="6ème","Mixte",G19)),"fragile","satisfaisant"))))</f>
        <v/>
      </c>
      <c r="N19" s="21" t="str">
        <f>IF(OR(J19="",SUMPRODUCT((Barèmes!$A$6:$A$28="Endurance — Luc Léger (palier)")*(Barèmes!$B$6:$B$28=H19)*(Barèmes!$C$6:$C$28=IF(H19="6ème","Mixte",G19)))=0),"",IF(SUMPRODUCT((Barèmes!$A$6:$A$28="Endurance — Luc Léger (palier)")*(Barèmes!$B$6:$B$28=H19)*(Barèmes!$C$6:$C$28=IF(H19="6ème","Mixte",G19))*(Barèmes!$J$6:$J$28="+"))&gt;0,IF(J19&lt;=SUMIFS(Barèmes!$F$6:$F$28,Barèmes!$A$6:$A$28,"Endurance — Luc Léger (palier)",Barèmes!$B$6:$B$28,H19,Barèmes!$C$6:$C$28,IF(H19="6ème","Mixte",G19)),Barèmes!$B$2,IF(J19&lt;=SUMIFS(Barèmes!$G$6:$G$28,Barèmes!$A$6:$A$28,"Endurance — Luc Léger (palier)",Barèmes!$B$6:$B$28,H19,Barèmes!$C$6:$C$28,IF(H19="6ème","Mixte",G19)),Barèmes!$C$2,IF(J19&lt;=SUMIFS(Barèmes!$H$6:$H$28,Barèmes!$A$6:$A$28,"Endurance — Luc Léger (palier)",Barèmes!$B$6:$B$28,H19,Barèmes!$C$6:$C$28,IF(H19="6ème","Mixte",G19)),Barèmes!$D$2,IF(J19&lt;=SUMIFS(Barèmes!$I$6:$I$28,Barèmes!$A$6:$A$28,"Endurance — Luc Léger (palier)",Barèmes!$B$6:$B$28,H19,Barèmes!$C$6:$C$28,IF(H19="6ème","Mixte",G19)),Barèmes!$E$2,Barèmes!$F$2)))),IF(J19&gt;=SUMIFS(Barèmes!$F$6:$F$28,Barèmes!$A$6:$A$28,"Endurance — Luc Léger (palier)",Barèmes!$B$6:$B$28,H19,Barèmes!$C$6:$C$28,IF(H19="6ème","Mixte",G19)),Barèmes!$B$2,IF(J19&gt;=SUMIFS(Barèmes!$G$6:$G$28,Barèmes!$A$6:$A$28,"Endurance — Luc Léger (palier)",Barèmes!$B$6:$B$28,H19,Barèmes!$C$6:$C$28,IF(H19="6ème","Mixte",G19)),Barèmes!$C$2,IF(J19&gt;=SUMIFS(Barèmes!$H$6:$H$28,Barèmes!$A$6:$A$28,"Endurance — Luc Léger (palier)",Barèmes!$B$6:$B$28,H19,Barèmes!$C$6:$C$28,IF(H19="6ème","Mixte",G19)),Barèmes!$D$2,IF(J19&gt;=SUMIFS(Barèmes!$I$6:$I$28,Barèmes!$A$6:$A$28,"Endurance — Luc Léger (palier)",Barèmes!$B$6:$B$28,H19,Barèmes!$C$6:$C$28,IF(H19="6ème","Mixte",G19)),Barèmes!$E$2,Barèmes!$F$2))))))</f>
        <v/>
      </c>
      <c r="O19" s="22"/>
      <c r="P19" s="23" t="str">
        <f>IF(OR(O19="",SUMPRODUCT((Barèmes!$A$6:$A$28="Force bas du corps — Saut en longueur (m)")*(Barèmes!$B$6:$B$28=H19)*(Barèmes!$C$6:$C$28=IF(H19="6ème","Mixte",G19)))=0),"",IF(SUMPRODUCT((Barèmes!$A$6:$A$28="Force bas du corps — Saut en longueur (m)")*(Barèmes!$B$6:$B$28=H19)*(Barèmes!$C$6:$C$28=IF(H19="6ème","Mixte",G19))*(Barèmes!$J$6:$J$28="+"))&gt;0,IF(O19&lt;=SUMIFS(Barèmes!$D$6:$D$28,Barèmes!$A$6:$A$28,"Force bas du corps — Saut en longueur (m)",Barèmes!$B$6:$B$28,H19,Barèmes!$C$6:$C$28,IF(H19="6ème","Mixte",G19)),"à besoin",IF(O19&lt;=SUMIFS(Barèmes!$E$6:$E$28,Barèmes!$A$6:$A$28,"Force bas du corps — Saut en longueur (m)",Barèmes!$B$6:$B$28,H19,Barèmes!$C$6:$C$28,IF(H19="6ème","Mixte",G19)),"fragile","satisfaisant")),IF(O19&gt;=SUMIFS(Barèmes!$D$6:$D$28,Barèmes!$A$6:$A$28,"Force bas du corps — Saut en longueur (m)",Barèmes!$B$6:$B$28,H19,Barèmes!$C$6:$C$28,IF(H19="6ème","Mixte",G19)),"à besoin",IF(O19&gt;=SUMIFS(Barèmes!$E$6:$E$28,Barèmes!$A$6:$A$28,"Force bas du corps — Saut en longueur (m)",Barèmes!$B$6:$B$28,H19,Barèmes!$C$6:$C$28,IF(H19="6ème","Mixte",G19)),"fragile","satisfaisant"))))</f>
        <v/>
      </c>
      <c r="Q19" s="23" t="str">
        <f>IF(OR(O19="",SUMPRODUCT((Barèmes!$A$6:$A$28="Force bas du corps — Saut en longueur (m)")*(Barèmes!$B$6:$B$28=H19)*(Barèmes!$C$6:$C$28=IF(H19="6ème","Mixte",G19)))=0),"",IF(SUMPRODUCT((Barèmes!$A$6:$A$28="Force bas du corps — Saut en longueur (m)")*(Barèmes!$B$6:$B$28=H19)*(Barèmes!$C$6:$C$28=IF(H19="6ème","Mixte",G19))*(Barèmes!$J$6:$J$28="+"))&gt;0,IF(O19&lt;=SUMIFS(Barèmes!$F$6:$F$28,Barèmes!$A$6:$A$28,"Force bas du corps — Saut en longueur (m)",Barèmes!$B$6:$B$28,H19,Barèmes!$C$6:$C$28,IF(H19="6ème","Mixte",G19)),Barèmes!$B$2,IF(O19&lt;=SUMIFS(Barèmes!$G$6:$G$28,Barèmes!$A$6:$A$28,"Force bas du corps — Saut en longueur (m)",Barèmes!$B$6:$B$28,H19,Barèmes!$C$6:$C$28,IF(H19="6ème","Mixte",G19)),Barèmes!$C$2,IF(O19&lt;=SUMIFS(Barèmes!$H$6:$H$28,Barèmes!$A$6:$A$28,"Force bas du corps — Saut en longueur (m)",Barèmes!$B$6:$B$28,H19,Barèmes!$C$6:$C$28,IF(H19="6ème","Mixte",G19)),Barèmes!$D$2,IF(O19&lt;=SUMIFS(Barèmes!$I$6:$I$28,Barèmes!$A$6:$A$28,"Force bas du corps — Saut en longueur (m)",Barèmes!$B$6:$B$28,H19,Barèmes!$C$6:$C$28,IF(H19="6ème","Mixte",G19)),Barèmes!$E$2,Barèmes!$F$2)))),IF(O19&gt;=SUMIFS(Barèmes!$F$6:$F$28,Barèmes!$A$6:$A$28,"Force bas du corps — Saut en longueur (m)",Barèmes!$B$6:$B$28,H19,Barèmes!$C$6:$C$28,IF(H19="6ème","Mixte",G19)),Barèmes!$B$2,IF(O19&gt;=SUMIFS(Barèmes!$G$6:$G$28,Barèmes!$A$6:$A$28,"Force bas du corps — Saut en longueur (m)",Barèmes!$B$6:$B$28,H19,Barèmes!$C$6:$C$28,IF(H19="6ème","Mixte",G19)),Barèmes!$C$2,IF(O19&gt;=SUMIFS(Barèmes!$H$6:$H$28,Barèmes!$A$6:$A$28,"Force bas du corps — Saut en longueur (m)",Barèmes!$B$6:$B$28,H19,Barèmes!$C$6:$C$28,IF(H19="6ème","Mixte",G19)),Barèmes!$D$2,IF(O19&gt;=SUMIFS(Barèmes!$I$6:$I$28,Barèmes!$A$6:$A$28,"Force bas du corps — Saut en longueur (m)",Barèmes!$B$6:$B$28,H19,Barèmes!$C$6:$C$28,IF(H19="6ème","Mixte",G19)),Barèmes!$E$2,Barèmes!$F$2))))))</f>
        <v/>
      </c>
      <c r="R19" s="22"/>
      <c r="S19" s="24" t="str">
        <f>IF(OR(R19="",SUMPRODUCT((Barèmes!$A$6:$A$28="Vitesse — 30 m (s)")*(Barèmes!$B$6:$B$28=H19)*(Barèmes!$C$6:$C$28=IF(H19="6ème","Mixte",G19)))=0),"",IF(SUMPRODUCT((Barèmes!$A$6:$A$28="Vitesse — 30 m (s)")*(Barèmes!$B$6:$B$28=H19)*(Barèmes!$C$6:$C$28=IF(H19="6ème","Mixte",G19))*(Barèmes!$J$6:$J$28="+"))&gt;0,IF(R19&lt;=SUMIFS(Barèmes!$D$6:$D$28,Barèmes!$A$6:$A$28,"Vitesse — 30 m (s)",Barèmes!$B$6:$B$28,H19,Barèmes!$C$6:$C$28,IF(H19="6ème","Mixte",G19)),"à besoin",IF(R19&lt;=SUMIFS(Barèmes!$E$6:$E$28,Barèmes!$A$6:$A$28,"Vitesse — 30 m (s)",Barèmes!$B$6:$B$28,H19,Barèmes!$C$6:$C$28,IF(H19="6ème","Mixte",G19)),"fragile","satisfaisant")),IF(R19&gt;=SUMIFS(Barèmes!$D$6:$D$28,Barèmes!$A$6:$A$28,"Vitesse — 30 m (s)",Barèmes!$B$6:$B$28,H19,Barèmes!$C$6:$C$28,IF(H19="6ème","Mixte",G19)),"à besoin",IF(R19&gt;=SUMIFS(Barèmes!$E$6:$E$28,Barèmes!$A$6:$A$28,"Vitesse — 30 m (s)",Barèmes!$B$6:$B$28,H19,Barèmes!$C$6:$C$28,IF(H19="6ème","Mixte",G19)),"fragile","satisfaisant"))))</f>
        <v/>
      </c>
      <c r="T19" s="24" t="str">
        <f>IF(OR(R19="",SUMPRODUCT((Barèmes!$A$6:$A$28="Vitesse — 30 m (s)")*(Barèmes!$B$6:$B$28=H19)*(Barèmes!$C$6:$C$28=IF(H19="6ème","Mixte",G19)))=0),"",IF(SUMPRODUCT((Barèmes!$A$6:$A$28="Vitesse — 30 m (s)")*(Barèmes!$B$6:$B$28=H19)*(Barèmes!$C$6:$C$28=IF(H19="6ème","Mixte",G19))*(Barèmes!$J$6:$J$28="+"))&gt;0,IF(R19&lt;=SUMIFS(Barèmes!$F$6:$F$28,Barèmes!$A$6:$A$28,"Vitesse — 30 m (s)",Barèmes!$B$6:$B$28,H19,Barèmes!$C$6:$C$28,IF(H19="6ème","Mixte",G19)),Barèmes!$B$2,IF(R19&lt;=SUMIFS(Barèmes!$G$6:$G$28,Barèmes!$A$6:$A$28,"Vitesse — 30 m (s)",Barèmes!$B$6:$B$28,H19,Barèmes!$C$6:$C$28,IF(H19="6ème","Mixte",G19)),Barèmes!$C$2,IF(R19&lt;=SUMIFS(Barèmes!$H$6:$H$28,Barèmes!$A$6:$A$28,"Vitesse — 30 m (s)",Barèmes!$B$6:$B$28,H19,Barèmes!$C$6:$C$28,IF(H19="6ème","Mixte",G19)),Barèmes!$D$2,IF(R19&lt;=SUMIFS(Barèmes!$I$6:$I$28,Barèmes!$A$6:$A$28,"Vitesse — 30 m (s)",Barèmes!$B$6:$B$28,H19,Barèmes!$C$6:$C$28,IF(H19="6ème","Mixte",G19)),Barèmes!$E$2,Barèmes!$F$2)))),IF(R19&gt;=SUMIFS(Barèmes!$F$6:$F$28,Barèmes!$A$6:$A$28,"Vitesse — 30 m (s)",Barèmes!$B$6:$B$28,H19,Barèmes!$C$6:$C$28,IF(H19="6ème","Mixte",G19)),Barèmes!$B$2,IF(R19&gt;=SUMIFS(Barèmes!$G$6:$G$28,Barèmes!$A$6:$A$28,"Vitesse — 30 m (s)",Barèmes!$B$6:$B$28,H19,Barèmes!$C$6:$C$28,IF(H19="6ème","Mixte",G19)),Barèmes!$C$2,IF(R19&gt;=SUMIFS(Barèmes!$H$6:$H$28,Barèmes!$A$6:$A$28,"Vitesse — 30 m (s)",Barèmes!$B$6:$B$28,H19,Barèmes!$C$6:$C$28,IF(H19="6ème","Mixte",G19)),Barèmes!$D$2,IF(R19&gt;=SUMIFS(Barèmes!$I$6:$I$28,Barèmes!$A$6:$A$28,"Vitesse — 30 m (s)",Barèmes!$B$6:$B$28,H19,Barèmes!$C$6:$C$28,IF(H19="6ème","Mixte",G19)),Barèmes!$E$2,Barèmes!$F$2))))))</f>
        <v/>
      </c>
      <c r="U19" s="22"/>
      <c r="V19" s="25" t="str">
        <f>IF(OR(U19="",SUMPRODUCT((Barèmes!$A$6:$A$28="Vitesse — 50 m (s)")*(Barèmes!$B$6:$B$28=H19)*(Barèmes!$C$6:$C$28=IF(H19="6ème","Mixte",G19)))=0),"",IF(SUMPRODUCT((Barèmes!$A$6:$A$28="Vitesse — 50 m (s)")*(Barèmes!$B$6:$B$28=H19)*(Barèmes!$C$6:$C$28=IF(H19="6ème","Mixte",G19))*(Barèmes!$J$6:$J$28="+"))&gt;0,IF(U19&lt;=SUMIFS(Barèmes!$D$6:$D$28,Barèmes!$A$6:$A$28,"Vitesse — 50 m (s)",Barèmes!$B$6:$B$28,H19,Barèmes!$C$6:$C$28,IF(H19="6ème","Mixte",G19)),"à besoin",IF(U19&lt;=SUMIFS(Barèmes!$E$6:$E$28,Barèmes!$A$6:$A$28,"Vitesse — 50 m (s)",Barèmes!$B$6:$B$28,H19,Barèmes!$C$6:$C$28,IF(H19="6ème","Mixte",G19)),"fragile","satisfaisant")),IF(U19&gt;=SUMIFS(Barèmes!$D$6:$D$28,Barèmes!$A$6:$A$28,"Vitesse — 50 m (s)",Barèmes!$B$6:$B$28,H19,Barèmes!$C$6:$C$28,IF(H19="6ème","Mixte",G19)),"à besoin",IF(U19&gt;=SUMIFS(Barèmes!$E$6:$E$28,Barèmes!$A$6:$A$28,"Vitesse — 50 m (s)",Barèmes!$B$6:$B$28,H19,Barèmes!$C$6:$C$28,IF(H19="6ème","Mixte",G19)),"fragile","satisfaisant"))))</f>
        <v/>
      </c>
      <c r="W19" s="25" t="str">
        <f>IF(OR(U19="",SUMPRODUCT((Barèmes!$A$6:$A$28="Vitesse — 50 m (s)")*(Barèmes!$B$6:$B$28=H19)*(Barèmes!$C$6:$C$28=IF(H19="6ème","Mixte",G19)))=0),"",IF(SUMPRODUCT((Barèmes!$A$6:$A$28="Vitesse — 50 m (s)")*(Barèmes!$B$6:$B$28=H19)*(Barèmes!$C$6:$C$28=IF(H19="6ème","Mixte",G19))*(Barèmes!$J$6:$J$28="+"))&gt;0,IF(U19&lt;=SUMIFS(Barèmes!$F$6:$F$28,Barèmes!$A$6:$A$28,"Vitesse — 50 m (s)",Barèmes!$B$6:$B$28,H19,Barèmes!$C$6:$C$28,IF(H19="6ème","Mixte",G19)),Barèmes!$B$2,IF(U19&lt;=SUMIFS(Barèmes!$G$6:$G$28,Barèmes!$A$6:$A$28,"Vitesse — 50 m (s)",Barèmes!$B$6:$B$28,H19,Barèmes!$C$6:$C$28,IF(H19="6ème","Mixte",G19)),Barèmes!$C$2,IF(U19&lt;=SUMIFS(Barèmes!$H$6:$H$28,Barèmes!$A$6:$A$28,"Vitesse — 50 m (s)",Barèmes!$B$6:$B$28,H19,Barèmes!$C$6:$C$28,IF(H19="6ème","Mixte",G19)),Barèmes!$D$2,IF(U19&lt;=SUMIFS(Barèmes!$I$6:$I$28,Barèmes!$A$6:$A$28,"Vitesse — 50 m (s)",Barèmes!$B$6:$B$28,H19,Barèmes!$C$6:$C$28,IF(H19="6ème","Mixte",G19)),Barèmes!$E$2,Barèmes!$F$2)))),IF(U19&gt;=SUMIFS(Barèmes!$F$6:$F$28,Barèmes!$A$6:$A$28,"Vitesse — 50 m (s)",Barèmes!$B$6:$B$28,H19,Barèmes!$C$6:$C$28,IF(H19="6ème","Mixte",G19)),Barèmes!$B$2,IF(U19&gt;=SUMIFS(Barèmes!$G$6:$G$28,Barèmes!$A$6:$A$28,"Vitesse — 50 m (s)",Barèmes!$B$6:$B$28,H19,Barèmes!$C$6:$C$28,IF(H19="6ème","Mixte",G19)),Barèmes!$C$2,IF(U19&gt;=SUMIFS(Barèmes!$H$6:$H$28,Barèmes!$A$6:$A$28,"Vitesse — 50 m (s)",Barèmes!$B$6:$B$28,H19,Barèmes!$C$6:$C$28,IF(H19="6ème","Mixte",G19)),Barèmes!$D$2,IF(U19&gt;=SUMIFS(Barèmes!$I$6:$I$28,Barèmes!$A$6:$A$28,"Vitesse — 50 m (s)",Barèmes!$B$6:$B$28,H19,Barèmes!$C$6:$C$28,IF(H19="6ème","Mixte",G19)),Barèmes!$E$2,Barèmes!$F$2))))))</f>
        <v/>
      </c>
      <c r="X19" s="18"/>
      <c r="Y19" s="26" t="str" cm="1">
        <f t="array" ref="Y19">IF(OR(X19="",SUMPRODUCT((Barèmes!$A$6:$A$28="Souplesse (score 1-5)")*(Barèmes!$B$6:$B$28=H19)*(Barèmes!$C$6:$C$28=IF(H19="6ème","Mixte",G19)))=0),"",IF(SUMPRODUCT((Barèmes!$A$6:$A$28="Souplesse (score 1-5)")*(Barèmes!$B$6:$B$28=H19)*(Barèmes!$C$6:$C$28=IF(H19="6ème","Mixte",G19))*(Barèmes!$J$6:$J$28="+"))&gt;0,IF(X19&lt;=SUMIFS(Barèmes!$D$6:$D$28,Barèmes!$A$6:$A$28,"Souplesse (score 1-5)",Barèmes!$B$6:$B$28,H19,Barèmes!$C$6:$C$28,IF(H19="6ème","Mixte",G19)),"à besoin",IF(X19&lt;=SUMIFS(Barèmes!$E$6:$E$28,Barèmes!$A$6:$A$28,"Souplesse (score 1-5)",Barèmes!$B$6:$B$28,H19,Barèmes!$C$6:$C$28,IF(H19="6ème","Mixte",G19)),"fragile","satisfaisant")),IF(X19&gt;=SUMIFS(Barèmes!$D$6:$D$28,Barèmes!$A$6:$A$28,"Souplesse (score 1-5)",Barèmes!$B$6:$B$28,H19,Barèmes!$C$6:$C$28,IF(H19="6ème","Mixte",G19)),"à besoin",IF(X19&gt;=SUMIFS(Barèmes!$E$6:$E$28,Barèmes!$A$6:$A$28,"Souplesse (score 1-5)",Barèmes!$B$6:$B$28,H19,Barèmes!$C$6:$C$28,IF(H19="6ème","Mixte",G19)),"fragile","satisfaisant"))))</f>
        <v/>
      </c>
      <c r="Z19" s="26" t="str" cm="1">
        <f t="array" ref="Z19">IF(OR(X19="",SUMPRODUCT((Barèmes!$A$6:$A$28="Souplesse (score 1-5)")*(Barèmes!$B$6:$B$28=H19)*(Barèmes!$C$6:$C$28=IF(H19="6ème","Mixte",G19)))=0),"",IF(SUMPRODUCT((Barèmes!$A$6:$A$28="Souplesse (score 1-5)")*(Barèmes!$B$6:$B$28=H19)*(Barèmes!$C$6:$C$28=IF(H19="6ème","Mixte",G19))*(Barèmes!$J$6:$J$28="+"))&gt;0,IF(X19&lt;=SUMIFS(Barèmes!$F$6:$F$28,Barèmes!$A$6:$A$28,"Souplesse (score 1-5)",Barèmes!$B$6:$B$28,H19,Barèmes!$C$6:$C$28,IF(H19="6ème","Mixte",G19)),Barèmes!$B$2,IF(X19&lt;=SUMIFS(Barèmes!$G$6:$G$28,Barèmes!$A$6:$A$28,"Souplesse (score 1-5)",Barèmes!$B$6:$B$28,H19,Barèmes!$C$6:$C$28,IF(H19="6ème","Mixte",G19)),Barèmes!$C$2,IF(X19&lt;=SUMIFS(Barèmes!$H$6:$H$28,Barèmes!$A$6:$A$28,"Souplesse (score 1-5)",Barèmes!$B$6:$B$28,H19,Barèmes!$C$6:$C$28,IF(H19="6ème","Mixte",G19)),Barèmes!$D$2,IF(X19&lt;=SUMIFS(Barèmes!$I$6:$I$28,Barèmes!$A$6:$A$28,"Souplesse (score 1-5)",Barèmes!$B$6:$B$28,H19,Barèmes!$C$6:$C$28,IF(H19="6ème","Mixte",G19)),Barèmes!$E$2,Barèmes!$F$2)))),IF(X19&gt;=SUMIFS(Barèmes!$F$6:$F$28,Barèmes!$A$6:$A$28,"Souplesse (score 1-5)",Barèmes!$B$6:$B$28,H19,Barèmes!$C$6:$C$28,IF(H19="6ème","Mixte",G19)),Barèmes!$B$2,IF(X19&gt;=SUMIFS(Barèmes!$G$6:$G$28,Barèmes!$A$6:$A$28,"Souplesse (score 1-5)",Barèmes!$B$6:$B$28,H19,Barèmes!$C$6:$C$28,IF(H19="6ème","Mixte",G19)),Barèmes!$C$2,IF(X19&gt;=SUMIFS(Barèmes!$H$6:$H$28,Barèmes!$A$6:$A$28,"Souplesse (score 1-5)",Barèmes!$B$6:$B$28,H19,Barèmes!$C$6:$C$28,IF(H19="6ème","Mixte",G19)),Barèmes!$D$2,IF(X19&gt;=SUMIFS(Barèmes!$I$6:$I$28,Barèmes!$A$6:$A$28,"Souplesse (score 1-5)",Barèmes!$B$6:$B$28,H19,Barèmes!$C$6:$C$28,IF(H19="6ème","Mixte",G19)),Barèmes!$E$2,Barèmes!$F$2))))))</f>
        <v/>
      </c>
      <c r="AA19" s="22"/>
      <c r="AB19" s="27" t="str">
        <f>IF(OR(AA19="",SUMPRODUCT((Barèmes!$A$6:$A$28="Agilité — T-test 974 (s)")*(Barèmes!$B$6:$B$28=H19)*(Barèmes!$C$6:$C$28=IF(H19="6ème","Mixte",G19)))=0),"",IF(SUMPRODUCT((Barèmes!$A$6:$A$28="Agilité — T-test 974 (s)")*(Barèmes!$B$6:$B$28=H19)*(Barèmes!$C$6:$C$28=IF(H19="6ème","Mixte",G19))*(Barèmes!$J$6:$J$28="+"))&gt;0,IF(AA19&lt;=SUMIFS(Barèmes!$D$6:$D$28,Barèmes!$A$6:$A$28,"Agilité — T-test 974 (s)",Barèmes!$B$6:$B$28,H19,Barèmes!$C$6:$C$28,IF(H19="6ème","Mixte",G19)),"à besoin",IF(AA19&lt;=SUMIFS(Barèmes!$E$6:$E$28,Barèmes!$A$6:$A$28,"Agilité — T-test 974 (s)",Barèmes!$B$6:$B$28,H19,Barèmes!$C$6:$C$28,IF(H19="6ème","Mixte",G19)),"fragile","satisfaisant")),IF(AA19&gt;=SUMIFS(Barèmes!$D$6:$D$28,Barèmes!$A$6:$A$28,"Agilité — T-test 974 (s)",Barèmes!$B$6:$B$28,H19,Barèmes!$C$6:$C$28,IF(H19="6ème","Mixte",G19)),"à besoin",IF(AA19&gt;=SUMIFS(Barèmes!$E$6:$E$28,Barèmes!$A$6:$A$28,"Agilité — T-test 974 (s)",Barèmes!$B$6:$B$28,H19,Barèmes!$C$6:$C$28,IF(H19="6ème","Mixte",G19)),"fragile","satisfaisant"))))</f>
        <v/>
      </c>
      <c r="AC19" s="27" t="str">
        <f>IF(OR(AA19="",SUMPRODUCT((Barèmes!$A$6:$A$28="Agilité — T-test 974 (s)")*(Barèmes!$B$6:$B$28=H19)*(Barèmes!$C$6:$C$28=IF(H19="6ème","Mixte",G19)))=0),"",IF(SUMPRODUCT((Barèmes!$A$6:$A$28="Agilité — T-test 974 (s)")*(Barèmes!$B$6:$B$28=H19)*(Barèmes!$C$6:$C$28=IF(H19="6ème","Mixte",G19))*(Barèmes!$J$6:$J$28="+"))&gt;0,IF(AA19&lt;=SUMIFS(Barèmes!$F$6:$F$28,Barèmes!$A$6:$A$28,"Agilité — T-test 974 (s)",Barèmes!$B$6:$B$28,H19,Barèmes!$C$6:$C$28,IF(H19="6ème","Mixte",G19)),Barèmes!$B$2,IF(AA19&lt;=SUMIFS(Barèmes!$G$6:$G$28,Barèmes!$A$6:$A$28,"Agilité — T-test 974 (s)",Barèmes!$B$6:$B$28,H19,Barèmes!$C$6:$C$28,IF(H19="6ème","Mixte",G19)),Barèmes!$C$2,IF(AA19&lt;=SUMIFS(Barèmes!$H$6:$H$28,Barèmes!$A$6:$A$28,"Agilité — T-test 974 (s)",Barèmes!$B$6:$B$28,H19,Barèmes!$C$6:$C$28,IF(H19="6ème","Mixte",G19)),Barèmes!$D$2,IF(AA19&lt;=SUMIFS(Barèmes!$I$6:$I$28,Barèmes!$A$6:$A$28,"Agilité — T-test 974 (s)",Barèmes!$B$6:$B$28,H19,Barèmes!$C$6:$C$28,IF(H19="6ème","Mixte",G19)),Barèmes!$E$2,Barèmes!$F$2)))),IF(AA19&gt;=SUMIFS(Barèmes!$F$6:$F$28,Barèmes!$A$6:$A$28,"Agilité — T-test 974 (s)",Barèmes!$B$6:$B$28,H19,Barèmes!$C$6:$C$28,IF(H19="6ème","Mixte",G19)),Barèmes!$B$2,IF(AA19&gt;=SUMIFS(Barèmes!$G$6:$G$28,Barèmes!$A$6:$A$28,"Agilité — T-test 974 (s)",Barèmes!$B$6:$B$28,H19,Barèmes!$C$6:$C$28,IF(H19="6ème","Mixte",G19)),Barèmes!$C$2,IF(AA19&gt;=SUMIFS(Barèmes!$H$6:$H$28,Barèmes!$A$6:$A$28,"Agilité — T-test 974 (s)",Barèmes!$B$6:$B$28,H19,Barèmes!$C$6:$C$28,IF(H19="6ème","Mixte",G19)),Barèmes!$D$2,IF(AA19&gt;=SUMIFS(Barèmes!$I$6:$I$28,Barèmes!$A$6:$A$28,"Agilité — T-test 974 (s)",Barèmes!$B$6:$B$28,H19,Barèmes!$C$6:$C$28,IF(H19="6ème","Mixte",G19)),Barèmes!$E$2,Barèmes!$F$2))))))</f>
        <v/>
      </c>
      <c r="AD19" s="28" t="str">
        <f t="shared" si="1"/>
        <v/>
      </c>
      <c r="AE19" s="29" t="str">
        <f t="shared" si="2"/>
        <v/>
      </c>
      <c r="AF19" s="30" t="str">
        <f>IF(OR(AD19="",SUMPRODUCT((Barèmes!$A$6:$A$28="Surcoût d'agilité (s) — technique")*(Barèmes!$B$6:$B$28=H19)*(Barèmes!$C$6:$C$28=IF(H19="6ème","Mixte",G19)))=0),"",IF(SUMPRODUCT((Barèmes!$A$6:$A$28="Surcoût d'agilité (s) — technique")*(Barèmes!$B$6:$B$28=H19)*(Barèmes!$C$6:$C$28=IF(H19="6ème","Mixte",G19))*(Barèmes!$J$6:$J$28="+"))&gt;0,IF(AD19&lt;=SUMIFS(Barèmes!$D$6:$D$28,Barèmes!$A$6:$A$28,"Surcoût d'agilité (s) — technique",Barèmes!$B$6:$B$28,H19,Barèmes!$C$6:$C$28,IF(H19="6ème","Mixte",G19)),"à besoin",IF(AD19&lt;=SUMIFS(Barèmes!$E$6:$E$28,Barèmes!$A$6:$A$28,"Surcoût d'agilité (s) — technique",Barèmes!$B$6:$B$28,H19,Barèmes!$C$6:$C$28,IF(H19="6ème","Mixte",G19)),"fragile","satisfaisant")),IF(AD19&gt;=SUMIFS(Barèmes!$D$6:$D$28,Barèmes!$A$6:$A$28,"Surcoût d'agilité (s) — technique",Barèmes!$B$6:$B$28,H19,Barèmes!$C$6:$C$28,IF(H19="6ème","Mixte",G19)),"à besoin",IF(AD19&gt;=SUMIFS(Barèmes!$E$6:$E$28,Barèmes!$A$6:$A$28,"Surcoût d'agilité (s) — technique",Barèmes!$B$6:$B$28,H19,Barèmes!$C$6:$C$28,IF(H19="6ème","Mixte",G19)),"fragile","satisfaisant"))))</f>
        <v/>
      </c>
      <c r="AG19" s="30" t="str">
        <f>IF(OR(AD19="",SUMPRODUCT((Barèmes!$A$6:$A$28="Surcoût d'agilité (s) — technique")*(Barèmes!$B$6:$B$28=H19)*(Barèmes!$C$6:$C$28=IF(H19="6ème","Mixte",G19)))=0),"",IF(SUMPRODUCT((Barèmes!$A$6:$A$28="Surcoût d'agilité (s) — technique")*(Barèmes!$B$6:$B$28=H19)*(Barèmes!$C$6:$C$28=IF(H19="6ème","Mixte",G19))*(Barèmes!$J$6:$J$28="+"))&gt;0,IF(AD19&lt;=SUMIFS(Barèmes!$F$6:$F$28,Barèmes!$A$6:$A$28,"Surcoût d'agilité (s) — technique",Barèmes!$B$6:$B$28,H19,Barèmes!$C$6:$C$28,IF(H19="6ème","Mixte",G19)),Barèmes!$B$2,IF(AD19&lt;=SUMIFS(Barèmes!$G$6:$G$28,Barèmes!$A$6:$A$28,"Surcoût d'agilité (s) — technique",Barèmes!$B$6:$B$28,H19,Barèmes!$C$6:$C$28,IF(H19="6ème","Mixte",G19)),Barèmes!$C$2,IF(AD19&lt;=SUMIFS(Barèmes!$H$6:$H$28,Barèmes!$A$6:$A$28,"Surcoût d'agilité (s) — technique",Barèmes!$B$6:$B$28,H19,Barèmes!$C$6:$C$28,IF(H19="6ème","Mixte",G19)),Barèmes!$D$2,IF(AD19&lt;=SUMIFS(Barèmes!$I$6:$I$28,Barèmes!$A$6:$A$28,"Surcoût d'agilité (s) — technique",Barèmes!$B$6:$B$28,H19,Barèmes!$C$6:$C$28,IF(H19="6ème","Mixte",G19)),Barèmes!$E$2,Barèmes!$F$2)))),IF(AD19&gt;=SUMIFS(Barèmes!$F$6:$F$28,Barèmes!$A$6:$A$28,"Surcoût d'agilité (s) — technique",Barèmes!$B$6:$B$28,H19,Barèmes!$C$6:$C$28,IF(H19="6ème","Mixte",G19)),Barèmes!$B$2,IF(AD19&gt;=SUMIFS(Barèmes!$G$6:$G$28,Barèmes!$A$6:$A$28,"Surcoût d'agilité (s) — technique",Barèmes!$B$6:$B$28,H19,Barèmes!$C$6:$C$28,IF(H19="6ème","Mixte",G19)),Barèmes!$C$2,IF(AD19&gt;=SUMIFS(Barèmes!$H$6:$H$28,Barèmes!$A$6:$A$28,"Surcoût d'agilité (s) — technique",Barèmes!$B$6:$B$28,H19,Barèmes!$C$6:$C$28,IF(H19="6ème","Mixte",G19)),Barèmes!$D$2,IF(AD19&gt;=SUMIFS(Barèmes!$I$6:$I$28,Barèmes!$A$6:$A$28,"Surcoût d'agilité (s) — technique",Barèmes!$B$6:$B$28,H19,Barèmes!$C$6:$C$28,IF(H19="6ème","Mixte",G19)),Barèmes!$E$2,Barèmes!$F$2))))))</f>
        <v/>
      </c>
      <c r="AH19" s="31" t="str">
        <f>IF((IF(N19="",0,1)+IF(Q19="",0,1)+IF(W19="",0,1)+IF(Z19="",0,1)+IF(AC19="",0,1))=0,"",3*IF(N19=Barèmes!$B$2,1,IF(N19=Barèmes!$C$2,2,IF(N19=Barèmes!$D$2,3,IF(N19=Barèmes!$E$2,4,IF(N19=Barèmes!$F$2,5,0)))))+3*IF(Q19=Barèmes!$B$2,1,IF(Q19=Barèmes!$C$2,2,IF(Q19=Barèmes!$D$2,3,IF(Q19=Barèmes!$E$2,4,IF(Q19=Barèmes!$F$2,5,0)))))+2*IF(W19=Barèmes!$B$2,1,IF(W19=Barèmes!$C$2,2,IF(W19=Barèmes!$D$2,3,IF(W19=Barèmes!$E$2,4,IF(W19=Barèmes!$F$2,5,0)))))+1*IF(Z19=Barèmes!$B$2,1,IF(Z19=Barèmes!$C$2,2,IF(Z19=Barèmes!$D$2,3,IF(Z19=Barèmes!$E$2,4,IF(Z19=Barèmes!$F$2,5,0)))))+1*IF(AC19=Barèmes!$B$2,1,IF(AC19=Barèmes!$C$2,2,IF(AC19=Barèmes!$D$2,3,IF(AC19=Barèmes!$E$2,4,IF(AC19=Barèmes!$F$2,5,0))))))</f>
        <v/>
      </c>
      <c r="AI19" s="31"/>
      <c r="AJ19" s="32" t="str">
        <f>IFERROR(INDEX(Croissance!$B$5:$B$604,MATCH(A19,Croissance!$A$5:$A$604,0)),"")</f>
        <v/>
      </c>
      <c r="AK19" s="32" t="str">
        <f>IFERROR(INDEX(Croissance!$C$5:$C$604,MATCH(A19,Croissance!$A$5:$A$604,0)),"")</f>
        <v/>
      </c>
      <c r="AL19" s="32" t="str">
        <f>IFERROR(INDEX(Croissance!$D$5:$D$604,MATCH(A19,Croissance!$A$5:$A$604,0)),"")</f>
        <v/>
      </c>
      <c r="AM19" s="32" t="str">
        <f>IFERROR(INDEX(Croissance!$E$5:$E$604,MATCH(A19,Croissance!$A$5:$A$604,0)),"")</f>
        <v/>
      </c>
      <c r="AO19" s="33">
        <f t="shared" si="8"/>
        <v>0</v>
      </c>
      <c r="AP19" s="33">
        <f t="shared" si="3"/>
        <v>0</v>
      </c>
      <c r="AQ19" s="33">
        <f>IF(A19="",0,IF(AND(OR('Synthèse classe'!$C$2="Tous",C19='Synthèse classe'!$C$2),OR('Synthèse classe'!$C$3="Toutes",D19='Synthèse classe'!$C$3),OR('Synthèse classe'!$C$4="Toutes",AND('Synthèse classe'!$C$4="Dernière",AP19=1),B19=IFERROR(VALUE('Synthèse classe'!$C$4),0))),1,0))</f>
        <v>0</v>
      </c>
      <c r="AR19" s="34" t="str">
        <f t="shared" si="4"/>
        <v/>
      </c>
    </row>
    <row r="20" spans="1:44" x14ac:dyDescent="0.2">
      <c r="A20" s="17" t="str">
        <f t="shared" si="0"/>
        <v/>
      </c>
      <c r="B20" s="18"/>
      <c r="C20" s="19"/>
      <c r="D20" s="19"/>
      <c r="E20" s="19"/>
      <c r="F20" s="19"/>
      <c r="G20" s="19"/>
      <c r="H20" s="17" t="str">
        <f t="shared" si="5"/>
        <v/>
      </c>
      <c r="I20" s="20"/>
      <c r="J20" s="18"/>
      <c r="K20" s="19"/>
      <c r="L20" s="21" t="str">
        <f t="shared" si="6"/>
        <v/>
      </c>
      <c r="M20" s="21" t="str">
        <f>IF(OR(J20="",SUMPRODUCT((Barèmes!$A$6:$A$28="Endurance — Luc Léger (palier)")*(Barèmes!$B$6:$B$28=H20)*(Barèmes!$C$6:$C$28=IF(H20="6ème","Mixte",G20)))=0),"",IF(SUMPRODUCT((Barèmes!$A$6:$A$28="Endurance — Luc Léger (palier)")*(Barèmes!$B$6:$B$28=H20)*(Barèmes!$C$6:$C$28=IF(H20="6ème","Mixte",G20))*(Barèmes!$J$6:$J$28="+"))&gt;0,IF(J20&lt;=SUMIFS(Barèmes!$D$6:$D$28,Barèmes!$A$6:$A$28,"Endurance — Luc Léger (palier)",Barèmes!$B$6:$B$28,H20,Barèmes!$C$6:$C$28,IF(H20="6ème","Mixte",G20)),"à besoin",IF(J20&lt;=SUMIFS(Barèmes!$E$6:$E$28,Barèmes!$A$6:$A$28,"Endurance — Luc Léger (palier)",Barèmes!$B$6:$B$28,H20,Barèmes!$C$6:$C$28,IF(H20="6ème","Mixte",G20)),"fragile","satisfaisant")),IF(J20&gt;=SUMIFS(Barèmes!$D$6:$D$28,Barèmes!$A$6:$A$28,"Endurance — Luc Léger (palier)",Barèmes!$B$6:$B$28,H20,Barèmes!$C$6:$C$28,IF(H20="6ème","Mixte",G20)),"à besoin",IF(J20&gt;=SUMIFS(Barèmes!$E$6:$E$28,Barèmes!$A$6:$A$28,"Endurance — Luc Léger (palier)",Barèmes!$B$6:$B$28,H20,Barèmes!$C$6:$C$28,IF(H20="6ème","Mixte",G20)),"fragile","satisfaisant"))))</f>
        <v/>
      </c>
      <c r="N20" s="21" t="str">
        <f>IF(OR(J20="",SUMPRODUCT((Barèmes!$A$6:$A$28="Endurance — Luc Léger (palier)")*(Barèmes!$B$6:$B$28=H20)*(Barèmes!$C$6:$C$28=IF(H20="6ème","Mixte",G20)))=0),"",IF(SUMPRODUCT((Barèmes!$A$6:$A$28="Endurance — Luc Léger (palier)")*(Barèmes!$B$6:$B$28=H20)*(Barèmes!$C$6:$C$28=IF(H20="6ème","Mixte",G20))*(Barèmes!$J$6:$J$28="+"))&gt;0,IF(J20&lt;=SUMIFS(Barèmes!$F$6:$F$28,Barèmes!$A$6:$A$28,"Endurance — Luc Léger (palier)",Barèmes!$B$6:$B$28,H20,Barèmes!$C$6:$C$28,IF(H20="6ème","Mixte",G20)),Barèmes!$B$2,IF(J20&lt;=SUMIFS(Barèmes!$G$6:$G$28,Barèmes!$A$6:$A$28,"Endurance — Luc Léger (palier)",Barèmes!$B$6:$B$28,H20,Barèmes!$C$6:$C$28,IF(H20="6ème","Mixte",G20)),Barèmes!$C$2,IF(J20&lt;=SUMIFS(Barèmes!$H$6:$H$28,Barèmes!$A$6:$A$28,"Endurance — Luc Léger (palier)",Barèmes!$B$6:$B$28,H20,Barèmes!$C$6:$C$28,IF(H20="6ème","Mixte",G20)),Barèmes!$D$2,IF(J20&lt;=SUMIFS(Barèmes!$I$6:$I$28,Barèmes!$A$6:$A$28,"Endurance — Luc Léger (palier)",Barèmes!$B$6:$B$28,H20,Barèmes!$C$6:$C$28,IF(H20="6ème","Mixte",G20)),Barèmes!$E$2,Barèmes!$F$2)))),IF(J20&gt;=SUMIFS(Barèmes!$F$6:$F$28,Barèmes!$A$6:$A$28,"Endurance — Luc Léger (palier)",Barèmes!$B$6:$B$28,H20,Barèmes!$C$6:$C$28,IF(H20="6ème","Mixte",G20)),Barèmes!$B$2,IF(J20&gt;=SUMIFS(Barèmes!$G$6:$G$28,Barèmes!$A$6:$A$28,"Endurance — Luc Léger (palier)",Barèmes!$B$6:$B$28,H20,Barèmes!$C$6:$C$28,IF(H20="6ème","Mixte",G20)),Barèmes!$C$2,IF(J20&gt;=SUMIFS(Barèmes!$H$6:$H$28,Barèmes!$A$6:$A$28,"Endurance — Luc Léger (palier)",Barèmes!$B$6:$B$28,H20,Barèmes!$C$6:$C$28,IF(H20="6ème","Mixte",G20)),Barèmes!$D$2,IF(J20&gt;=SUMIFS(Barèmes!$I$6:$I$28,Barèmes!$A$6:$A$28,"Endurance — Luc Léger (palier)",Barèmes!$B$6:$B$28,H20,Barèmes!$C$6:$C$28,IF(H20="6ème","Mixte",G20)),Barèmes!$E$2,Barèmes!$F$2))))))</f>
        <v/>
      </c>
      <c r="O20" s="22"/>
      <c r="P20" s="23" t="str">
        <f>IF(OR(O20="",SUMPRODUCT((Barèmes!$A$6:$A$28="Force bas du corps — Saut en longueur (m)")*(Barèmes!$B$6:$B$28=H20)*(Barèmes!$C$6:$C$28=IF(H20="6ème","Mixte",G20)))=0),"",IF(SUMPRODUCT((Barèmes!$A$6:$A$28="Force bas du corps — Saut en longueur (m)")*(Barèmes!$B$6:$B$28=H20)*(Barèmes!$C$6:$C$28=IF(H20="6ème","Mixte",G20))*(Barèmes!$J$6:$J$28="+"))&gt;0,IF(O20&lt;=SUMIFS(Barèmes!$D$6:$D$28,Barèmes!$A$6:$A$28,"Force bas du corps — Saut en longueur (m)",Barèmes!$B$6:$B$28,H20,Barèmes!$C$6:$C$28,IF(H20="6ème","Mixte",G20)),"à besoin",IF(O20&lt;=SUMIFS(Barèmes!$E$6:$E$28,Barèmes!$A$6:$A$28,"Force bas du corps — Saut en longueur (m)",Barèmes!$B$6:$B$28,H20,Barèmes!$C$6:$C$28,IF(H20="6ème","Mixte",G20)),"fragile","satisfaisant")),IF(O20&gt;=SUMIFS(Barèmes!$D$6:$D$28,Barèmes!$A$6:$A$28,"Force bas du corps — Saut en longueur (m)",Barèmes!$B$6:$B$28,H20,Barèmes!$C$6:$C$28,IF(H20="6ème","Mixte",G20)),"à besoin",IF(O20&gt;=SUMIFS(Barèmes!$E$6:$E$28,Barèmes!$A$6:$A$28,"Force bas du corps — Saut en longueur (m)",Barèmes!$B$6:$B$28,H20,Barèmes!$C$6:$C$28,IF(H20="6ème","Mixte",G20)),"fragile","satisfaisant"))))</f>
        <v/>
      </c>
      <c r="Q20" s="23" t="str">
        <f>IF(OR(O20="",SUMPRODUCT((Barèmes!$A$6:$A$28="Force bas du corps — Saut en longueur (m)")*(Barèmes!$B$6:$B$28=H20)*(Barèmes!$C$6:$C$28=IF(H20="6ème","Mixte",G20)))=0),"",IF(SUMPRODUCT((Barèmes!$A$6:$A$28="Force bas du corps — Saut en longueur (m)")*(Barèmes!$B$6:$B$28=H20)*(Barèmes!$C$6:$C$28=IF(H20="6ème","Mixte",G20))*(Barèmes!$J$6:$J$28="+"))&gt;0,IF(O20&lt;=SUMIFS(Barèmes!$F$6:$F$28,Barèmes!$A$6:$A$28,"Force bas du corps — Saut en longueur (m)",Barèmes!$B$6:$B$28,H20,Barèmes!$C$6:$C$28,IF(H20="6ème","Mixte",G20)),Barèmes!$B$2,IF(O20&lt;=SUMIFS(Barèmes!$G$6:$G$28,Barèmes!$A$6:$A$28,"Force bas du corps — Saut en longueur (m)",Barèmes!$B$6:$B$28,H20,Barèmes!$C$6:$C$28,IF(H20="6ème","Mixte",G20)),Barèmes!$C$2,IF(O20&lt;=SUMIFS(Barèmes!$H$6:$H$28,Barèmes!$A$6:$A$28,"Force bas du corps — Saut en longueur (m)",Barèmes!$B$6:$B$28,H20,Barèmes!$C$6:$C$28,IF(H20="6ème","Mixte",G20)),Barèmes!$D$2,IF(O20&lt;=SUMIFS(Barèmes!$I$6:$I$28,Barèmes!$A$6:$A$28,"Force bas du corps — Saut en longueur (m)",Barèmes!$B$6:$B$28,H20,Barèmes!$C$6:$C$28,IF(H20="6ème","Mixte",G20)),Barèmes!$E$2,Barèmes!$F$2)))),IF(O20&gt;=SUMIFS(Barèmes!$F$6:$F$28,Barèmes!$A$6:$A$28,"Force bas du corps — Saut en longueur (m)",Barèmes!$B$6:$B$28,H20,Barèmes!$C$6:$C$28,IF(H20="6ème","Mixte",G20)),Barèmes!$B$2,IF(O20&gt;=SUMIFS(Barèmes!$G$6:$G$28,Barèmes!$A$6:$A$28,"Force bas du corps — Saut en longueur (m)",Barèmes!$B$6:$B$28,H20,Barèmes!$C$6:$C$28,IF(H20="6ème","Mixte",G20)),Barèmes!$C$2,IF(O20&gt;=SUMIFS(Barèmes!$H$6:$H$28,Barèmes!$A$6:$A$28,"Force bas du corps — Saut en longueur (m)",Barèmes!$B$6:$B$28,H20,Barèmes!$C$6:$C$28,IF(H20="6ème","Mixte",G20)),Barèmes!$D$2,IF(O20&gt;=SUMIFS(Barèmes!$I$6:$I$28,Barèmes!$A$6:$A$28,"Force bas du corps — Saut en longueur (m)",Barèmes!$B$6:$B$28,H20,Barèmes!$C$6:$C$28,IF(H20="6ème","Mixte",G20)),Barèmes!$E$2,Barèmes!$F$2))))))</f>
        <v/>
      </c>
      <c r="R20" s="22"/>
      <c r="S20" s="24" t="str">
        <f>IF(OR(R20="",SUMPRODUCT((Barèmes!$A$6:$A$28="Vitesse — 30 m (s)")*(Barèmes!$B$6:$B$28=H20)*(Barèmes!$C$6:$C$28=IF(H20="6ème","Mixte",G20)))=0),"",IF(SUMPRODUCT((Barèmes!$A$6:$A$28="Vitesse — 30 m (s)")*(Barèmes!$B$6:$B$28=H20)*(Barèmes!$C$6:$C$28=IF(H20="6ème","Mixte",G20))*(Barèmes!$J$6:$J$28="+"))&gt;0,IF(R20&lt;=SUMIFS(Barèmes!$D$6:$D$28,Barèmes!$A$6:$A$28,"Vitesse — 30 m (s)",Barèmes!$B$6:$B$28,H20,Barèmes!$C$6:$C$28,IF(H20="6ème","Mixte",G20)),"à besoin",IF(R20&lt;=SUMIFS(Barèmes!$E$6:$E$28,Barèmes!$A$6:$A$28,"Vitesse — 30 m (s)",Barèmes!$B$6:$B$28,H20,Barèmes!$C$6:$C$28,IF(H20="6ème","Mixte",G20)),"fragile","satisfaisant")),IF(R20&gt;=SUMIFS(Barèmes!$D$6:$D$28,Barèmes!$A$6:$A$28,"Vitesse — 30 m (s)",Barèmes!$B$6:$B$28,H20,Barèmes!$C$6:$C$28,IF(H20="6ème","Mixte",G20)),"à besoin",IF(R20&gt;=SUMIFS(Barèmes!$E$6:$E$28,Barèmes!$A$6:$A$28,"Vitesse — 30 m (s)",Barèmes!$B$6:$B$28,H20,Barèmes!$C$6:$C$28,IF(H20="6ème","Mixte",G20)),"fragile","satisfaisant"))))</f>
        <v/>
      </c>
      <c r="T20" s="24" t="str">
        <f>IF(OR(R20="",SUMPRODUCT((Barèmes!$A$6:$A$28="Vitesse — 30 m (s)")*(Barèmes!$B$6:$B$28=H20)*(Barèmes!$C$6:$C$28=IF(H20="6ème","Mixte",G20)))=0),"",IF(SUMPRODUCT((Barèmes!$A$6:$A$28="Vitesse — 30 m (s)")*(Barèmes!$B$6:$B$28=H20)*(Barèmes!$C$6:$C$28=IF(H20="6ème","Mixte",G20))*(Barèmes!$J$6:$J$28="+"))&gt;0,IF(R20&lt;=SUMIFS(Barèmes!$F$6:$F$28,Barèmes!$A$6:$A$28,"Vitesse — 30 m (s)",Barèmes!$B$6:$B$28,H20,Barèmes!$C$6:$C$28,IF(H20="6ème","Mixte",G20)),Barèmes!$B$2,IF(R20&lt;=SUMIFS(Barèmes!$G$6:$G$28,Barèmes!$A$6:$A$28,"Vitesse — 30 m (s)",Barèmes!$B$6:$B$28,H20,Barèmes!$C$6:$C$28,IF(H20="6ème","Mixte",G20)),Barèmes!$C$2,IF(R20&lt;=SUMIFS(Barèmes!$H$6:$H$28,Barèmes!$A$6:$A$28,"Vitesse — 30 m (s)",Barèmes!$B$6:$B$28,H20,Barèmes!$C$6:$C$28,IF(H20="6ème","Mixte",G20)),Barèmes!$D$2,IF(R20&lt;=SUMIFS(Barèmes!$I$6:$I$28,Barèmes!$A$6:$A$28,"Vitesse — 30 m (s)",Barèmes!$B$6:$B$28,H20,Barèmes!$C$6:$C$28,IF(H20="6ème","Mixte",G20)),Barèmes!$E$2,Barèmes!$F$2)))),IF(R20&gt;=SUMIFS(Barèmes!$F$6:$F$28,Barèmes!$A$6:$A$28,"Vitesse — 30 m (s)",Barèmes!$B$6:$B$28,H20,Barèmes!$C$6:$C$28,IF(H20="6ème","Mixte",G20)),Barèmes!$B$2,IF(R20&gt;=SUMIFS(Barèmes!$G$6:$G$28,Barèmes!$A$6:$A$28,"Vitesse — 30 m (s)",Barèmes!$B$6:$B$28,H20,Barèmes!$C$6:$C$28,IF(H20="6ème","Mixte",G20)),Barèmes!$C$2,IF(R20&gt;=SUMIFS(Barèmes!$H$6:$H$28,Barèmes!$A$6:$A$28,"Vitesse — 30 m (s)",Barèmes!$B$6:$B$28,H20,Barèmes!$C$6:$C$28,IF(H20="6ème","Mixte",G20)),Barèmes!$D$2,IF(R20&gt;=SUMIFS(Barèmes!$I$6:$I$28,Barèmes!$A$6:$A$28,"Vitesse — 30 m (s)",Barèmes!$B$6:$B$28,H20,Barèmes!$C$6:$C$28,IF(H20="6ème","Mixte",G20)),Barèmes!$E$2,Barèmes!$F$2))))))</f>
        <v/>
      </c>
      <c r="U20" s="22"/>
      <c r="V20" s="25" t="str">
        <f>IF(OR(U20="",SUMPRODUCT((Barèmes!$A$6:$A$28="Vitesse — 50 m (s)")*(Barèmes!$B$6:$B$28=H20)*(Barèmes!$C$6:$C$28=IF(H20="6ème","Mixte",G20)))=0),"",IF(SUMPRODUCT((Barèmes!$A$6:$A$28="Vitesse — 50 m (s)")*(Barèmes!$B$6:$B$28=H20)*(Barèmes!$C$6:$C$28=IF(H20="6ème","Mixte",G20))*(Barèmes!$J$6:$J$28="+"))&gt;0,IF(U20&lt;=SUMIFS(Barèmes!$D$6:$D$28,Barèmes!$A$6:$A$28,"Vitesse — 50 m (s)",Barèmes!$B$6:$B$28,H20,Barèmes!$C$6:$C$28,IF(H20="6ème","Mixte",G20)),"à besoin",IF(U20&lt;=SUMIFS(Barèmes!$E$6:$E$28,Barèmes!$A$6:$A$28,"Vitesse — 50 m (s)",Barèmes!$B$6:$B$28,H20,Barèmes!$C$6:$C$28,IF(H20="6ème","Mixte",G20)),"fragile","satisfaisant")),IF(U20&gt;=SUMIFS(Barèmes!$D$6:$D$28,Barèmes!$A$6:$A$28,"Vitesse — 50 m (s)",Barèmes!$B$6:$B$28,H20,Barèmes!$C$6:$C$28,IF(H20="6ème","Mixte",G20)),"à besoin",IF(U20&gt;=SUMIFS(Barèmes!$E$6:$E$28,Barèmes!$A$6:$A$28,"Vitesse — 50 m (s)",Barèmes!$B$6:$B$28,H20,Barèmes!$C$6:$C$28,IF(H20="6ème","Mixte",G20)),"fragile","satisfaisant"))))</f>
        <v/>
      </c>
      <c r="W20" s="25" t="str">
        <f>IF(OR(U20="",SUMPRODUCT((Barèmes!$A$6:$A$28="Vitesse — 50 m (s)")*(Barèmes!$B$6:$B$28=H20)*(Barèmes!$C$6:$C$28=IF(H20="6ème","Mixte",G20)))=0),"",IF(SUMPRODUCT((Barèmes!$A$6:$A$28="Vitesse — 50 m (s)")*(Barèmes!$B$6:$B$28=H20)*(Barèmes!$C$6:$C$28=IF(H20="6ème","Mixte",G20))*(Barèmes!$J$6:$J$28="+"))&gt;0,IF(U20&lt;=SUMIFS(Barèmes!$F$6:$F$28,Barèmes!$A$6:$A$28,"Vitesse — 50 m (s)",Barèmes!$B$6:$B$28,H20,Barèmes!$C$6:$C$28,IF(H20="6ème","Mixte",G20)),Barèmes!$B$2,IF(U20&lt;=SUMIFS(Barèmes!$G$6:$G$28,Barèmes!$A$6:$A$28,"Vitesse — 50 m (s)",Barèmes!$B$6:$B$28,H20,Barèmes!$C$6:$C$28,IF(H20="6ème","Mixte",G20)),Barèmes!$C$2,IF(U20&lt;=SUMIFS(Barèmes!$H$6:$H$28,Barèmes!$A$6:$A$28,"Vitesse — 50 m (s)",Barèmes!$B$6:$B$28,H20,Barèmes!$C$6:$C$28,IF(H20="6ème","Mixte",G20)),Barèmes!$D$2,IF(U20&lt;=SUMIFS(Barèmes!$I$6:$I$28,Barèmes!$A$6:$A$28,"Vitesse — 50 m (s)",Barèmes!$B$6:$B$28,H20,Barèmes!$C$6:$C$28,IF(H20="6ème","Mixte",G20)),Barèmes!$E$2,Barèmes!$F$2)))),IF(U20&gt;=SUMIFS(Barèmes!$F$6:$F$28,Barèmes!$A$6:$A$28,"Vitesse — 50 m (s)",Barèmes!$B$6:$B$28,H20,Barèmes!$C$6:$C$28,IF(H20="6ème","Mixte",G20)),Barèmes!$B$2,IF(U20&gt;=SUMIFS(Barèmes!$G$6:$G$28,Barèmes!$A$6:$A$28,"Vitesse — 50 m (s)",Barèmes!$B$6:$B$28,H20,Barèmes!$C$6:$C$28,IF(H20="6ème","Mixte",G20)),Barèmes!$C$2,IF(U20&gt;=SUMIFS(Barèmes!$H$6:$H$28,Barèmes!$A$6:$A$28,"Vitesse — 50 m (s)",Barèmes!$B$6:$B$28,H20,Barèmes!$C$6:$C$28,IF(H20="6ème","Mixte",G20)),Barèmes!$D$2,IF(U20&gt;=SUMIFS(Barèmes!$I$6:$I$28,Barèmes!$A$6:$A$28,"Vitesse — 50 m (s)",Barèmes!$B$6:$B$28,H20,Barèmes!$C$6:$C$28,IF(H20="6ème","Mixte",G20)),Barèmes!$E$2,Barèmes!$F$2))))))</f>
        <v/>
      </c>
      <c r="X20" s="18"/>
      <c r="Y20" s="26" t="str" cm="1">
        <f t="array" ref="Y20">IF(OR(X20="",SUMPRODUCT((Barèmes!$A$6:$A$28="Souplesse (score 1-5)")*(Barèmes!$B$6:$B$28=H20)*(Barèmes!$C$6:$C$28=IF(H20="6ème","Mixte",G20)))=0),"",IF(SUMPRODUCT((Barèmes!$A$6:$A$28="Souplesse (score 1-5)")*(Barèmes!$B$6:$B$28=H20)*(Barèmes!$C$6:$C$28=IF(H20="6ème","Mixte",G20))*(Barèmes!$J$6:$J$28="+"))&gt;0,IF(X20&lt;=SUMIFS(Barèmes!$D$6:$D$28,Barèmes!$A$6:$A$28,"Souplesse (score 1-5)",Barèmes!$B$6:$B$28,H20,Barèmes!$C$6:$C$28,IF(H20="6ème","Mixte",G20)),"à besoin",IF(X20&lt;=SUMIFS(Barèmes!$E$6:$E$28,Barèmes!$A$6:$A$28,"Souplesse (score 1-5)",Barèmes!$B$6:$B$28,H20,Barèmes!$C$6:$C$28,IF(H20="6ème","Mixte",G20)),"fragile","satisfaisant")),IF(X20&gt;=SUMIFS(Barèmes!$D$6:$D$28,Barèmes!$A$6:$A$28,"Souplesse (score 1-5)",Barèmes!$B$6:$B$28,H20,Barèmes!$C$6:$C$28,IF(H20="6ème","Mixte",G20)),"à besoin",IF(X20&gt;=SUMIFS(Barèmes!$E$6:$E$28,Barèmes!$A$6:$A$28,"Souplesse (score 1-5)",Barèmes!$B$6:$B$28,H20,Barèmes!$C$6:$C$28,IF(H20="6ème","Mixte",G20)),"fragile","satisfaisant"))))</f>
        <v/>
      </c>
      <c r="Z20" s="26" t="str" cm="1">
        <f t="array" ref="Z20">IF(OR(X20="",SUMPRODUCT((Barèmes!$A$6:$A$28="Souplesse (score 1-5)")*(Barèmes!$B$6:$B$28=H20)*(Barèmes!$C$6:$C$28=IF(H20="6ème","Mixte",G20)))=0),"",IF(SUMPRODUCT((Barèmes!$A$6:$A$28="Souplesse (score 1-5)")*(Barèmes!$B$6:$B$28=H20)*(Barèmes!$C$6:$C$28=IF(H20="6ème","Mixte",G20))*(Barèmes!$J$6:$J$28="+"))&gt;0,IF(X20&lt;=SUMIFS(Barèmes!$F$6:$F$28,Barèmes!$A$6:$A$28,"Souplesse (score 1-5)",Barèmes!$B$6:$B$28,H20,Barèmes!$C$6:$C$28,IF(H20="6ème","Mixte",G20)),Barèmes!$B$2,IF(X20&lt;=SUMIFS(Barèmes!$G$6:$G$28,Barèmes!$A$6:$A$28,"Souplesse (score 1-5)",Barèmes!$B$6:$B$28,H20,Barèmes!$C$6:$C$28,IF(H20="6ème","Mixte",G20)),Barèmes!$C$2,IF(X20&lt;=SUMIFS(Barèmes!$H$6:$H$28,Barèmes!$A$6:$A$28,"Souplesse (score 1-5)",Barèmes!$B$6:$B$28,H20,Barèmes!$C$6:$C$28,IF(H20="6ème","Mixte",G20)),Barèmes!$D$2,IF(X20&lt;=SUMIFS(Barèmes!$I$6:$I$28,Barèmes!$A$6:$A$28,"Souplesse (score 1-5)",Barèmes!$B$6:$B$28,H20,Barèmes!$C$6:$C$28,IF(H20="6ème","Mixte",G20)),Barèmes!$E$2,Barèmes!$F$2)))),IF(X20&gt;=SUMIFS(Barèmes!$F$6:$F$28,Barèmes!$A$6:$A$28,"Souplesse (score 1-5)",Barèmes!$B$6:$B$28,H20,Barèmes!$C$6:$C$28,IF(H20="6ème","Mixte",G20)),Barèmes!$B$2,IF(X20&gt;=SUMIFS(Barèmes!$G$6:$G$28,Barèmes!$A$6:$A$28,"Souplesse (score 1-5)",Barèmes!$B$6:$B$28,H20,Barèmes!$C$6:$C$28,IF(H20="6ème","Mixte",G20)),Barèmes!$C$2,IF(X20&gt;=SUMIFS(Barèmes!$H$6:$H$28,Barèmes!$A$6:$A$28,"Souplesse (score 1-5)",Barèmes!$B$6:$B$28,H20,Barèmes!$C$6:$C$28,IF(H20="6ème","Mixte",G20)),Barèmes!$D$2,IF(X20&gt;=SUMIFS(Barèmes!$I$6:$I$28,Barèmes!$A$6:$A$28,"Souplesse (score 1-5)",Barèmes!$B$6:$B$28,H20,Barèmes!$C$6:$C$28,IF(H20="6ème","Mixte",G20)),Barèmes!$E$2,Barèmes!$F$2))))))</f>
        <v/>
      </c>
      <c r="AA20" s="22"/>
      <c r="AB20" s="27" t="str">
        <f>IF(OR(AA20="",SUMPRODUCT((Barèmes!$A$6:$A$28="Agilité — T-test 974 (s)")*(Barèmes!$B$6:$B$28=H20)*(Barèmes!$C$6:$C$28=IF(H20="6ème","Mixte",G20)))=0),"",IF(SUMPRODUCT((Barèmes!$A$6:$A$28="Agilité — T-test 974 (s)")*(Barèmes!$B$6:$B$28=H20)*(Barèmes!$C$6:$C$28=IF(H20="6ème","Mixte",G20))*(Barèmes!$J$6:$J$28="+"))&gt;0,IF(AA20&lt;=SUMIFS(Barèmes!$D$6:$D$28,Barèmes!$A$6:$A$28,"Agilité — T-test 974 (s)",Barèmes!$B$6:$B$28,H20,Barèmes!$C$6:$C$28,IF(H20="6ème","Mixte",G20)),"à besoin",IF(AA20&lt;=SUMIFS(Barèmes!$E$6:$E$28,Barèmes!$A$6:$A$28,"Agilité — T-test 974 (s)",Barèmes!$B$6:$B$28,H20,Barèmes!$C$6:$C$28,IF(H20="6ème","Mixte",G20)),"fragile","satisfaisant")),IF(AA20&gt;=SUMIFS(Barèmes!$D$6:$D$28,Barèmes!$A$6:$A$28,"Agilité — T-test 974 (s)",Barèmes!$B$6:$B$28,H20,Barèmes!$C$6:$C$28,IF(H20="6ème","Mixte",G20)),"à besoin",IF(AA20&gt;=SUMIFS(Barèmes!$E$6:$E$28,Barèmes!$A$6:$A$28,"Agilité — T-test 974 (s)",Barèmes!$B$6:$B$28,H20,Barèmes!$C$6:$C$28,IF(H20="6ème","Mixte",G20)),"fragile","satisfaisant"))))</f>
        <v/>
      </c>
      <c r="AC20" s="27" t="str">
        <f>IF(OR(AA20="",SUMPRODUCT((Barèmes!$A$6:$A$28="Agilité — T-test 974 (s)")*(Barèmes!$B$6:$B$28=H20)*(Barèmes!$C$6:$C$28=IF(H20="6ème","Mixte",G20)))=0),"",IF(SUMPRODUCT((Barèmes!$A$6:$A$28="Agilité — T-test 974 (s)")*(Barèmes!$B$6:$B$28=H20)*(Barèmes!$C$6:$C$28=IF(H20="6ème","Mixte",G20))*(Barèmes!$J$6:$J$28="+"))&gt;0,IF(AA20&lt;=SUMIFS(Barèmes!$F$6:$F$28,Barèmes!$A$6:$A$28,"Agilité — T-test 974 (s)",Barèmes!$B$6:$B$28,H20,Barèmes!$C$6:$C$28,IF(H20="6ème","Mixte",G20)),Barèmes!$B$2,IF(AA20&lt;=SUMIFS(Barèmes!$G$6:$G$28,Barèmes!$A$6:$A$28,"Agilité — T-test 974 (s)",Barèmes!$B$6:$B$28,H20,Barèmes!$C$6:$C$28,IF(H20="6ème","Mixte",G20)),Barèmes!$C$2,IF(AA20&lt;=SUMIFS(Barèmes!$H$6:$H$28,Barèmes!$A$6:$A$28,"Agilité — T-test 974 (s)",Barèmes!$B$6:$B$28,H20,Barèmes!$C$6:$C$28,IF(H20="6ème","Mixte",G20)),Barèmes!$D$2,IF(AA20&lt;=SUMIFS(Barèmes!$I$6:$I$28,Barèmes!$A$6:$A$28,"Agilité — T-test 974 (s)",Barèmes!$B$6:$B$28,H20,Barèmes!$C$6:$C$28,IF(H20="6ème","Mixte",G20)),Barèmes!$E$2,Barèmes!$F$2)))),IF(AA20&gt;=SUMIFS(Barèmes!$F$6:$F$28,Barèmes!$A$6:$A$28,"Agilité — T-test 974 (s)",Barèmes!$B$6:$B$28,H20,Barèmes!$C$6:$C$28,IF(H20="6ème","Mixte",G20)),Barèmes!$B$2,IF(AA20&gt;=SUMIFS(Barèmes!$G$6:$G$28,Barèmes!$A$6:$A$28,"Agilité — T-test 974 (s)",Barèmes!$B$6:$B$28,H20,Barèmes!$C$6:$C$28,IF(H20="6ème","Mixte",G20)),Barèmes!$C$2,IF(AA20&gt;=SUMIFS(Barèmes!$H$6:$H$28,Barèmes!$A$6:$A$28,"Agilité — T-test 974 (s)",Barèmes!$B$6:$B$28,H20,Barèmes!$C$6:$C$28,IF(H20="6ème","Mixte",G20)),Barèmes!$D$2,IF(AA20&gt;=SUMIFS(Barèmes!$I$6:$I$28,Barèmes!$A$6:$A$28,"Agilité — T-test 974 (s)",Barèmes!$B$6:$B$28,H20,Barèmes!$C$6:$C$28,IF(H20="6ème","Mixte",G20)),Barèmes!$E$2,Barèmes!$F$2))))))</f>
        <v/>
      </c>
      <c r="AD20" s="28" t="str">
        <f t="shared" si="1"/>
        <v/>
      </c>
      <c r="AE20" s="29" t="str">
        <f t="shared" si="2"/>
        <v/>
      </c>
      <c r="AF20" s="30" t="str">
        <f>IF(OR(AD20="",SUMPRODUCT((Barèmes!$A$6:$A$28="Surcoût d'agilité (s) — technique")*(Barèmes!$B$6:$B$28=H20)*(Barèmes!$C$6:$C$28=IF(H20="6ème","Mixte",G20)))=0),"",IF(SUMPRODUCT((Barèmes!$A$6:$A$28="Surcoût d'agilité (s) — technique")*(Barèmes!$B$6:$B$28=H20)*(Barèmes!$C$6:$C$28=IF(H20="6ème","Mixte",G20))*(Barèmes!$J$6:$J$28="+"))&gt;0,IF(AD20&lt;=SUMIFS(Barèmes!$D$6:$D$28,Barèmes!$A$6:$A$28,"Surcoût d'agilité (s) — technique",Barèmes!$B$6:$B$28,H20,Barèmes!$C$6:$C$28,IF(H20="6ème","Mixte",G20)),"à besoin",IF(AD20&lt;=SUMIFS(Barèmes!$E$6:$E$28,Barèmes!$A$6:$A$28,"Surcoût d'agilité (s) — technique",Barèmes!$B$6:$B$28,H20,Barèmes!$C$6:$C$28,IF(H20="6ème","Mixte",G20)),"fragile","satisfaisant")),IF(AD20&gt;=SUMIFS(Barèmes!$D$6:$D$28,Barèmes!$A$6:$A$28,"Surcoût d'agilité (s) — technique",Barèmes!$B$6:$B$28,H20,Barèmes!$C$6:$C$28,IF(H20="6ème","Mixte",G20)),"à besoin",IF(AD20&gt;=SUMIFS(Barèmes!$E$6:$E$28,Barèmes!$A$6:$A$28,"Surcoût d'agilité (s) — technique",Barèmes!$B$6:$B$28,H20,Barèmes!$C$6:$C$28,IF(H20="6ème","Mixte",G20)),"fragile","satisfaisant"))))</f>
        <v/>
      </c>
      <c r="AG20" s="30" t="str">
        <f>IF(OR(AD20="",SUMPRODUCT((Barèmes!$A$6:$A$28="Surcoût d'agilité (s) — technique")*(Barèmes!$B$6:$B$28=H20)*(Barèmes!$C$6:$C$28=IF(H20="6ème","Mixte",G20)))=0),"",IF(SUMPRODUCT((Barèmes!$A$6:$A$28="Surcoût d'agilité (s) — technique")*(Barèmes!$B$6:$B$28=H20)*(Barèmes!$C$6:$C$28=IF(H20="6ème","Mixte",G20))*(Barèmes!$J$6:$J$28="+"))&gt;0,IF(AD20&lt;=SUMIFS(Barèmes!$F$6:$F$28,Barèmes!$A$6:$A$28,"Surcoût d'agilité (s) — technique",Barèmes!$B$6:$B$28,H20,Barèmes!$C$6:$C$28,IF(H20="6ème","Mixte",G20)),Barèmes!$B$2,IF(AD20&lt;=SUMIFS(Barèmes!$G$6:$G$28,Barèmes!$A$6:$A$28,"Surcoût d'agilité (s) — technique",Barèmes!$B$6:$B$28,H20,Barèmes!$C$6:$C$28,IF(H20="6ème","Mixte",G20)),Barèmes!$C$2,IF(AD20&lt;=SUMIFS(Barèmes!$H$6:$H$28,Barèmes!$A$6:$A$28,"Surcoût d'agilité (s) — technique",Barèmes!$B$6:$B$28,H20,Barèmes!$C$6:$C$28,IF(H20="6ème","Mixte",G20)),Barèmes!$D$2,IF(AD20&lt;=SUMIFS(Barèmes!$I$6:$I$28,Barèmes!$A$6:$A$28,"Surcoût d'agilité (s) — technique",Barèmes!$B$6:$B$28,H20,Barèmes!$C$6:$C$28,IF(H20="6ème","Mixte",G20)),Barèmes!$E$2,Barèmes!$F$2)))),IF(AD20&gt;=SUMIFS(Barèmes!$F$6:$F$28,Barèmes!$A$6:$A$28,"Surcoût d'agilité (s) — technique",Barèmes!$B$6:$B$28,H20,Barèmes!$C$6:$C$28,IF(H20="6ème","Mixte",G20)),Barèmes!$B$2,IF(AD20&gt;=SUMIFS(Barèmes!$G$6:$G$28,Barèmes!$A$6:$A$28,"Surcoût d'agilité (s) — technique",Barèmes!$B$6:$B$28,H20,Barèmes!$C$6:$C$28,IF(H20="6ème","Mixte",G20)),Barèmes!$C$2,IF(AD20&gt;=SUMIFS(Barèmes!$H$6:$H$28,Barèmes!$A$6:$A$28,"Surcoût d'agilité (s) — technique",Barèmes!$B$6:$B$28,H20,Barèmes!$C$6:$C$28,IF(H20="6ème","Mixte",G20)),Barèmes!$D$2,IF(AD20&gt;=SUMIFS(Barèmes!$I$6:$I$28,Barèmes!$A$6:$A$28,"Surcoût d'agilité (s) — technique",Barèmes!$B$6:$B$28,H20,Barèmes!$C$6:$C$28,IF(H20="6ème","Mixte",G20)),Barèmes!$E$2,Barèmes!$F$2))))))</f>
        <v/>
      </c>
      <c r="AH20" s="31" t="str">
        <f>IF((IF(N20="",0,1)+IF(Q20="",0,1)+IF(W20="",0,1)+IF(Z20="",0,1)+IF(AC20="",0,1))=0,"",3*IF(N20=Barèmes!$B$2,1,IF(N20=Barèmes!$C$2,2,IF(N20=Barèmes!$D$2,3,IF(N20=Barèmes!$E$2,4,IF(N20=Barèmes!$F$2,5,0)))))+3*IF(Q20=Barèmes!$B$2,1,IF(Q20=Barèmes!$C$2,2,IF(Q20=Barèmes!$D$2,3,IF(Q20=Barèmes!$E$2,4,IF(Q20=Barèmes!$F$2,5,0)))))+2*IF(W20=Barèmes!$B$2,1,IF(W20=Barèmes!$C$2,2,IF(W20=Barèmes!$D$2,3,IF(W20=Barèmes!$E$2,4,IF(W20=Barèmes!$F$2,5,0)))))+1*IF(Z20=Barèmes!$B$2,1,IF(Z20=Barèmes!$C$2,2,IF(Z20=Barèmes!$D$2,3,IF(Z20=Barèmes!$E$2,4,IF(Z20=Barèmes!$F$2,5,0)))))+1*IF(AC20=Barèmes!$B$2,1,IF(AC20=Barèmes!$C$2,2,IF(AC20=Barèmes!$D$2,3,IF(AC20=Barèmes!$E$2,4,IF(AC20=Barèmes!$F$2,5,0))))))</f>
        <v/>
      </c>
      <c r="AI20" s="31"/>
      <c r="AJ20" s="32" t="str">
        <f>IFERROR(INDEX(Croissance!$B$5:$B$604,MATCH(A20,Croissance!$A$5:$A$604,0)),"")</f>
        <v/>
      </c>
      <c r="AK20" s="32" t="str">
        <f>IFERROR(INDEX(Croissance!$C$5:$C$604,MATCH(A20,Croissance!$A$5:$A$604,0)),"")</f>
        <v/>
      </c>
      <c r="AL20" s="32" t="str">
        <f>IFERROR(INDEX(Croissance!$D$5:$D$604,MATCH(A20,Croissance!$A$5:$A$604,0)),"")</f>
        <v/>
      </c>
      <c r="AM20" s="32" t="str">
        <f>IFERROR(INDEX(Croissance!$E$5:$E$604,MATCH(A20,Croissance!$A$5:$A$604,0)),"")</f>
        <v/>
      </c>
      <c r="AO20" s="33">
        <f t="shared" si="8"/>
        <v>0</v>
      </c>
      <c r="AP20" s="33">
        <f t="shared" si="3"/>
        <v>0</v>
      </c>
      <c r="AQ20" s="33">
        <f>IF(A20="",0,IF(AND(OR('Synthèse classe'!$C$2="Tous",C20='Synthèse classe'!$C$2),OR('Synthèse classe'!$C$3="Toutes",D20='Synthèse classe'!$C$3),OR('Synthèse classe'!$C$4="Toutes",AND('Synthèse classe'!$C$4="Dernière",AP20=1),B20=IFERROR(VALUE('Synthèse classe'!$C$4),0))),1,0))</f>
        <v>0</v>
      </c>
      <c r="AR20" s="34" t="str">
        <f t="shared" si="4"/>
        <v/>
      </c>
    </row>
    <row r="21" spans="1:44" x14ac:dyDescent="0.2">
      <c r="A21" s="17" t="str">
        <f t="shared" si="0"/>
        <v/>
      </c>
      <c r="B21" s="18"/>
      <c r="C21" s="19"/>
      <c r="D21" s="19"/>
      <c r="E21" s="19"/>
      <c r="F21" s="19"/>
      <c r="G21" s="19"/>
      <c r="H21" s="17" t="str">
        <f t="shared" si="5"/>
        <v/>
      </c>
      <c r="I21" s="20"/>
      <c r="J21" s="18"/>
      <c r="K21" s="19"/>
      <c r="L21" s="21" t="str">
        <f t="shared" si="6"/>
        <v/>
      </c>
      <c r="M21" s="21" t="str">
        <f>IF(OR(J21="",SUMPRODUCT((Barèmes!$A$6:$A$28="Endurance — Luc Léger (palier)")*(Barèmes!$B$6:$B$28=H21)*(Barèmes!$C$6:$C$28=IF(H21="6ème","Mixte",G21)))=0),"",IF(SUMPRODUCT((Barèmes!$A$6:$A$28="Endurance — Luc Léger (palier)")*(Barèmes!$B$6:$B$28=H21)*(Barèmes!$C$6:$C$28=IF(H21="6ème","Mixte",G21))*(Barèmes!$J$6:$J$28="+"))&gt;0,IF(J21&lt;=SUMIFS(Barèmes!$D$6:$D$28,Barèmes!$A$6:$A$28,"Endurance — Luc Léger (palier)",Barèmes!$B$6:$B$28,H21,Barèmes!$C$6:$C$28,IF(H21="6ème","Mixte",G21)),"à besoin",IF(J21&lt;=SUMIFS(Barèmes!$E$6:$E$28,Barèmes!$A$6:$A$28,"Endurance — Luc Léger (palier)",Barèmes!$B$6:$B$28,H21,Barèmes!$C$6:$C$28,IF(H21="6ème","Mixte",G21)),"fragile","satisfaisant")),IF(J21&gt;=SUMIFS(Barèmes!$D$6:$D$28,Barèmes!$A$6:$A$28,"Endurance — Luc Léger (palier)",Barèmes!$B$6:$B$28,H21,Barèmes!$C$6:$C$28,IF(H21="6ème","Mixte",G21)),"à besoin",IF(J21&gt;=SUMIFS(Barèmes!$E$6:$E$28,Barèmes!$A$6:$A$28,"Endurance — Luc Léger (palier)",Barèmes!$B$6:$B$28,H21,Barèmes!$C$6:$C$28,IF(H21="6ème","Mixte",G21)),"fragile","satisfaisant"))))</f>
        <v/>
      </c>
      <c r="N21" s="21" t="str">
        <f>IF(OR(J21="",SUMPRODUCT((Barèmes!$A$6:$A$28="Endurance — Luc Léger (palier)")*(Barèmes!$B$6:$B$28=H21)*(Barèmes!$C$6:$C$28=IF(H21="6ème","Mixte",G21)))=0),"",IF(SUMPRODUCT((Barèmes!$A$6:$A$28="Endurance — Luc Léger (palier)")*(Barèmes!$B$6:$B$28=H21)*(Barèmes!$C$6:$C$28=IF(H21="6ème","Mixte",G21))*(Barèmes!$J$6:$J$28="+"))&gt;0,IF(J21&lt;=SUMIFS(Barèmes!$F$6:$F$28,Barèmes!$A$6:$A$28,"Endurance — Luc Léger (palier)",Barèmes!$B$6:$B$28,H21,Barèmes!$C$6:$C$28,IF(H21="6ème","Mixte",G21)),Barèmes!$B$2,IF(J21&lt;=SUMIFS(Barèmes!$G$6:$G$28,Barèmes!$A$6:$A$28,"Endurance — Luc Léger (palier)",Barèmes!$B$6:$B$28,H21,Barèmes!$C$6:$C$28,IF(H21="6ème","Mixte",G21)),Barèmes!$C$2,IF(J21&lt;=SUMIFS(Barèmes!$H$6:$H$28,Barèmes!$A$6:$A$28,"Endurance — Luc Léger (palier)",Barèmes!$B$6:$B$28,H21,Barèmes!$C$6:$C$28,IF(H21="6ème","Mixte",G21)),Barèmes!$D$2,IF(J21&lt;=SUMIFS(Barèmes!$I$6:$I$28,Barèmes!$A$6:$A$28,"Endurance — Luc Léger (palier)",Barèmes!$B$6:$B$28,H21,Barèmes!$C$6:$C$28,IF(H21="6ème","Mixte",G21)),Barèmes!$E$2,Barèmes!$F$2)))),IF(J21&gt;=SUMIFS(Barèmes!$F$6:$F$28,Barèmes!$A$6:$A$28,"Endurance — Luc Léger (palier)",Barèmes!$B$6:$B$28,H21,Barèmes!$C$6:$C$28,IF(H21="6ème","Mixte",G21)),Barèmes!$B$2,IF(J21&gt;=SUMIFS(Barèmes!$G$6:$G$28,Barèmes!$A$6:$A$28,"Endurance — Luc Léger (palier)",Barèmes!$B$6:$B$28,H21,Barèmes!$C$6:$C$28,IF(H21="6ème","Mixte",G21)),Barèmes!$C$2,IF(J21&gt;=SUMIFS(Barèmes!$H$6:$H$28,Barèmes!$A$6:$A$28,"Endurance — Luc Léger (palier)",Barèmes!$B$6:$B$28,H21,Barèmes!$C$6:$C$28,IF(H21="6ème","Mixte",G21)),Barèmes!$D$2,IF(J21&gt;=SUMIFS(Barèmes!$I$6:$I$28,Barèmes!$A$6:$A$28,"Endurance — Luc Léger (palier)",Barèmes!$B$6:$B$28,H21,Barèmes!$C$6:$C$28,IF(H21="6ème","Mixte",G21)),Barèmes!$E$2,Barèmes!$F$2))))))</f>
        <v/>
      </c>
      <c r="O21" s="22"/>
      <c r="P21" s="23" t="str">
        <f>IF(OR(O21="",SUMPRODUCT((Barèmes!$A$6:$A$28="Force bas du corps — Saut en longueur (m)")*(Barèmes!$B$6:$B$28=H21)*(Barèmes!$C$6:$C$28=IF(H21="6ème","Mixte",G21)))=0),"",IF(SUMPRODUCT((Barèmes!$A$6:$A$28="Force bas du corps — Saut en longueur (m)")*(Barèmes!$B$6:$B$28=H21)*(Barèmes!$C$6:$C$28=IF(H21="6ème","Mixte",G21))*(Barèmes!$J$6:$J$28="+"))&gt;0,IF(O21&lt;=SUMIFS(Barèmes!$D$6:$D$28,Barèmes!$A$6:$A$28,"Force bas du corps — Saut en longueur (m)",Barèmes!$B$6:$B$28,H21,Barèmes!$C$6:$C$28,IF(H21="6ème","Mixte",G21)),"à besoin",IF(O21&lt;=SUMIFS(Barèmes!$E$6:$E$28,Barèmes!$A$6:$A$28,"Force bas du corps — Saut en longueur (m)",Barèmes!$B$6:$B$28,H21,Barèmes!$C$6:$C$28,IF(H21="6ème","Mixte",G21)),"fragile","satisfaisant")),IF(O21&gt;=SUMIFS(Barèmes!$D$6:$D$28,Barèmes!$A$6:$A$28,"Force bas du corps — Saut en longueur (m)",Barèmes!$B$6:$B$28,H21,Barèmes!$C$6:$C$28,IF(H21="6ème","Mixte",G21)),"à besoin",IF(O21&gt;=SUMIFS(Barèmes!$E$6:$E$28,Barèmes!$A$6:$A$28,"Force bas du corps — Saut en longueur (m)",Barèmes!$B$6:$B$28,H21,Barèmes!$C$6:$C$28,IF(H21="6ème","Mixte",G21)),"fragile","satisfaisant"))))</f>
        <v/>
      </c>
      <c r="Q21" s="23" t="str">
        <f>IF(OR(O21="",SUMPRODUCT((Barèmes!$A$6:$A$28="Force bas du corps — Saut en longueur (m)")*(Barèmes!$B$6:$B$28=H21)*(Barèmes!$C$6:$C$28=IF(H21="6ème","Mixte",G21)))=0),"",IF(SUMPRODUCT((Barèmes!$A$6:$A$28="Force bas du corps — Saut en longueur (m)")*(Barèmes!$B$6:$B$28=H21)*(Barèmes!$C$6:$C$28=IF(H21="6ème","Mixte",G21))*(Barèmes!$J$6:$J$28="+"))&gt;0,IF(O21&lt;=SUMIFS(Barèmes!$F$6:$F$28,Barèmes!$A$6:$A$28,"Force bas du corps — Saut en longueur (m)",Barèmes!$B$6:$B$28,H21,Barèmes!$C$6:$C$28,IF(H21="6ème","Mixte",G21)),Barèmes!$B$2,IF(O21&lt;=SUMIFS(Barèmes!$G$6:$G$28,Barèmes!$A$6:$A$28,"Force bas du corps — Saut en longueur (m)",Barèmes!$B$6:$B$28,H21,Barèmes!$C$6:$C$28,IF(H21="6ème","Mixte",G21)),Barèmes!$C$2,IF(O21&lt;=SUMIFS(Barèmes!$H$6:$H$28,Barèmes!$A$6:$A$28,"Force bas du corps — Saut en longueur (m)",Barèmes!$B$6:$B$28,H21,Barèmes!$C$6:$C$28,IF(H21="6ème","Mixte",G21)),Barèmes!$D$2,IF(O21&lt;=SUMIFS(Barèmes!$I$6:$I$28,Barèmes!$A$6:$A$28,"Force bas du corps — Saut en longueur (m)",Barèmes!$B$6:$B$28,H21,Barèmes!$C$6:$C$28,IF(H21="6ème","Mixte",G21)),Barèmes!$E$2,Barèmes!$F$2)))),IF(O21&gt;=SUMIFS(Barèmes!$F$6:$F$28,Barèmes!$A$6:$A$28,"Force bas du corps — Saut en longueur (m)",Barèmes!$B$6:$B$28,H21,Barèmes!$C$6:$C$28,IF(H21="6ème","Mixte",G21)),Barèmes!$B$2,IF(O21&gt;=SUMIFS(Barèmes!$G$6:$G$28,Barèmes!$A$6:$A$28,"Force bas du corps — Saut en longueur (m)",Barèmes!$B$6:$B$28,H21,Barèmes!$C$6:$C$28,IF(H21="6ème","Mixte",G21)),Barèmes!$C$2,IF(O21&gt;=SUMIFS(Barèmes!$H$6:$H$28,Barèmes!$A$6:$A$28,"Force bas du corps — Saut en longueur (m)",Barèmes!$B$6:$B$28,H21,Barèmes!$C$6:$C$28,IF(H21="6ème","Mixte",G21)),Barèmes!$D$2,IF(O21&gt;=SUMIFS(Barèmes!$I$6:$I$28,Barèmes!$A$6:$A$28,"Force bas du corps — Saut en longueur (m)",Barèmes!$B$6:$B$28,H21,Barèmes!$C$6:$C$28,IF(H21="6ème","Mixte",G21)),Barèmes!$E$2,Barèmes!$F$2))))))</f>
        <v/>
      </c>
      <c r="R21" s="22"/>
      <c r="S21" s="24" t="str">
        <f>IF(OR(R21="",SUMPRODUCT((Barèmes!$A$6:$A$28="Vitesse — 30 m (s)")*(Barèmes!$B$6:$B$28=H21)*(Barèmes!$C$6:$C$28=IF(H21="6ème","Mixte",G21)))=0),"",IF(SUMPRODUCT((Barèmes!$A$6:$A$28="Vitesse — 30 m (s)")*(Barèmes!$B$6:$B$28=H21)*(Barèmes!$C$6:$C$28=IF(H21="6ème","Mixte",G21))*(Barèmes!$J$6:$J$28="+"))&gt;0,IF(R21&lt;=SUMIFS(Barèmes!$D$6:$D$28,Barèmes!$A$6:$A$28,"Vitesse — 30 m (s)",Barèmes!$B$6:$B$28,H21,Barèmes!$C$6:$C$28,IF(H21="6ème","Mixte",G21)),"à besoin",IF(R21&lt;=SUMIFS(Barèmes!$E$6:$E$28,Barèmes!$A$6:$A$28,"Vitesse — 30 m (s)",Barèmes!$B$6:$B$28,H21,Barèmes!$C$6:$C$28,IF(H21="6ème","Mixte",G21)),"fragile","satisfaisant")),IF(R21&gt;=SUMIFS(Barèmes!$D$6:$D$28,Barèmes!$A$6:$A$28,"Vitesse — 30 m (s)",Barèmes!$B$6:$B$28,H21,Barèmes!$C$6:$C$28,IF(H21="6ème","Mixte",G21)),"à besoin",IF(R21&gt;=SUMIFS(Barèmes!$E$6:$E$28,Barèmes!$A$6:$A$28,"Vitesse — 30 m (s)",Barèmes!$B$6:$B$28,H21,Barèmes!$C$6:$C$28,IF(H21="6ème","Mixte",G21)),"fragile","satisfaisant"))))</f>
        <v/>
      </c>
      <c r="T21" s="24" t="str">
        <f>IF(OR(R21="",SUMPRODUCT((Barèmes!$A$6:$A$28="Vitesse — 30 m (s)")*(Barèmes!$B$6:$B$28=H21)*(Barèmes!$C$6:$C$28=IF(H21="6ème","Mixte",G21)))=0),"",IF(SUMPRODUCT((Barèmes!$A$6:$A$28="Vitesse — 30 m (s)")*(Barèmes!$B$6:$B$28=H21)*(Barèmes!$C$6:$C$28=IF(H21="6ème","Mixte",G21))*(Barèmes!$J$6:$J$28="+"))&gt;0,IF(R21&lt;=SUMIFS(Barèmes!$F$6:$F$28,Barèmes!$A$6:$A$28,"Vitesse — 30 m (s)",Barèmes!$B$6:$B$28,H21,Barèmes!$C$6:$C$28,IF(H21="6ème","Mixte",G21)),Barèmes!$B$2,IF(R21&lt;=SUMIFS(Barèmes!$G$6:$G$28,Barèmes!$A$6:$A$28,"Vitesse — 30 m (s)",Barèmes!$B$6:$B$28,H21,Barèmes!$C$6:$C$28,IF(H21="6ème","Mixte",G21)),Barèmes!$C$2,IF(R21&lt;=SUMIFS(Barèmes!$H$6:$H$28,Barèmes!$A$6:$A$28,"Vitesse — 30 m (s)",Barèmes!$B$6:$B$28,H21,Barèmes!$C$6:$C$28,IF(H21="6ème","Mixte",G21)),Barèmes!$D$2,IF(R21&lt;=SUMIFS(Barèmes!$I$6:$I$28,Barèmes!$A$6:$A$28,"Vitesse — 30 m (s)",Barèmes!$B$6:$B$28,H21,Barèmes!$C$6:$C$28,IF(H21="6ème","Mixte",G21)),Barèmes!$E$2,Barèmes!$F$2)))),IF(R21&gt;=SUMIFS(Barèmes!$F$6:$F$28,Barèmes!$A$6:$A$28,"Vitesse — 30 m (s)",Barèmes!$B$6:$B$28,H21,Barèmes!$C$6:$C$28,IF(H21="6ème","Mixte",G21)),Barèmes!$B$2,IF(R21&gt;=SUMIFS(Barèmes!$G$6:$G$28,Barèmes!$A$6:$A$28,"Vitesse — 30 m (s)",Barèmes!$B$6:$B$28,H21,Barèmes!$C$6:$C$28,IF(H21="6ème","Mixte",G21)),Barèmes!$C$2,IF(R21&gt;=SUMIFS(Barèmes!$H$6:$H$28,Barèmes!$A$6:$A$28,"Vitesse — 30 m (s)",Barèmes!$B$6:$B$28,H21,Barèmes!$C$6:$C$28,IF(H21="6ème","Mixte",G21)),Barèmes!$D$2,IF(R21&gt;=SUMIFS(Barèmes!$I$6:$I$28,Barèmes!$A$6:$A$28,"Vitesse — 30 m (s)",Barèmes!$B$6:$B$28,H21,Barèmes!$C$6:$C$28,IF(H21="6ème","Mixte",G21)),Barèmes!$E$2,Barèmes!$F$2))))))</f>
        <v/>
      </c>
      <c r="U21" s="22"/>
      <c r="V21" s="25" t="str">
        <f>IF(OR(U21="",SUMPRODUCT((Barèmes!$A$6:$A$28="Vitesse — 50 m (s)")*(Barèmes!$B$6:$B$28=H21)*(Barèmes!$C$6:$C$28=IF(H21="6ème","Mixte",G21)))=0),"",IF(SUMPRODUCT((Barèmes!$A$6:$A$28="Vitesse — 50 m (s)")*(Barèmes!$B$6:$B$28=H21)*(Barèmes!$C$6:$C$28=IF(H21="6ème","Mixte",G21))*(Barèmes!$J$6:$J$28="+"))&gt;0,IF(U21&lt;=SUMIFS(Barèmes!$D$6:$D$28,Barèmes!$A$6:$A$28,"Vitesse — 50 m (s)",Barèmes!$B$6:$B$28,H21,Barèmes!$C$6:$C$28,IF(H21="6ème","Mixte",G21)),"à besoin",IF(U21&lt;=SUMIFS(Barèmes!$E$6:$E$28,Barèmes!$A$6:$A$28,"Vitesse — 50 m (s)",Barèmes!$B$6:$B$28,H21,Barèmes!$C$6:$C$28,IF(H21="6ème","Mixte",G21)),"fragile","satisfaisant")),IF(U21&gt;=SUMIFS(Barèmes!$D$6:$D$28,Barèmes!$A$6:$A$28,"Vitesse — 50 m (s)",Barèmes!$B$6:$B$28,H21,Barèmes!$C$6:$C$28,IF(H21="6ème","Mixte",G21)),"à besoin",IF(U21&gt;=SUMIFS(Barèmes!$E$6:$E$28,Barèmes!$A$6:$A$28,"Vitesse — 50 m (s)",Barèmes!$B$6:$B$28,H21,Barèmes!$C$6:$C$28,IF(H21="6ème","Mixte",G21)),"fragile","satisfaisant"))))</f>
        <v/>
      </c>
      <c r="W21" s="25" t="str">
        <f>IF(OR(U21="",SUMPRODUCT((Barèmes!$A$6:$A$28="Vitesse — 50 m (s)")*(Barèmes!$B$6:$B$28=H21)*(Barèmes!$C$6:$C$28=IF(H21="6ème","Mixte",G21)))=0),"",IF(SUMPRODUCT((Barèmes!$A$6:$A$28="Vitesse — 50 m (s)")*(Barèmes!$B$6:$B$28=H21)*(Barèmes!$C$6:$C$28=IF(H21="6ème","Mixte",G21))*(Barèmes!$J$6:$J$28="+"))&gt;0,IF(U21&lt;=SUMIFS(Barèmes!$F$6:$F$28,Barèmes!$A$6:$A$28,"Vitesse — 50 m (s)",Barèmes!$B$6:$B$28,H21,Barèmes!$C$6:$C$28,IF(H21="6ème","Mixte",G21)),Barèmes!$B$2,IF(U21&lt;=SUMIFS(Barèmes!$G$6:$G$28,Barèmes!$A$6:$A$28,"Vitesse — 50 m (s)",Barèmes!$B$6:$B$28,H21,Barèmes!$C$6:$C$28,IF(H21="6ème","Mixte",G21)),Barèmes!$C$2,IF(U21&lt;=SUMIFS(Barèmes!$H$6:$H$28,Barèmes!$A$6:$A$28,"Vitesse — 50 m (s)",Barèmes!$B$6:$B$28,H21,Barèmes!$C$6:$C$28,IF(H21="6ème","Mixte",G21)),Barèmes!$D$2,IF(U21&lt;=SUMIFS(Barèmes!$I$6:$I$28,Barèmes!$A$6:$A$28,"Vitesse — 50 m (s)",Barèmes!$B$6:$B$28,H21,Barèmes!$C$6:$C$28,IF(H21="6ème","Mixte",G21)),Barèmes!$E$2,Barèmes!$F$2)))),IF(U21&gt;=SUMIFS(Barèmes!$F$6:$F$28,Barèmes!$A$6:$A$28,"Vitesse — 50 m (s)",Barèmes!$B$6:$B$28,H21,Barèmes!$C$6:$C$28,IF(H21="6ème","Mixte",G21)),Barèmes!$B$2,IF(U21&gt;=SUMIFS(Barèmes!$G$6:$G$28,Barèmes!$A$6:$A$28,"Vitesse — 50 m (s)",Barèmes!$B$6:$B$28,H21,Barèmes!$C$6:$C$28,IF(H21="6ème","Mixte",G21)),Barèmes!$C$2,IF(U21&gt;=SUMIFS(Barèmes!$H$6:$H$28,Barèmes!$A$6:$A$28,"Vitesse — 50 m (s)",Barèmes!$B$6:$B$28,H21,Barèmes!$C$6:$C$28,IF(H21="6ème","Mixte",G21)),Barèmes!$D$2,IF(U21&gt;=SUMIFS(Barèmes!$I$6:$I$28,Barèmes!$A$6:$A$28,"Vitesse — 50 m (s)",Barèmes!$B$6:$B$28,H21,Barèmes!$C$6:$C$28,IF(H21="6ème","Mixte",G21)),Barèmes!$E$2,Barèmes!$F$2))))))</f>
        <v/>
      </c>
      <c r="X21" s="18"/>
      <c r="Y21" s="26" t="str" cm="1">
        <f t="array" ref="Y21">IF(OR(X21="",SUMPRODUCT((Barèmes!$A$6:$A$28="Souplesse (score 1-5)")*(Barèmes!$B$6:$B$28=H21)*(Barèmes!$C$6:$C$28=IF(H21="6ème","Mixte",G21)))=0),"",IF(SUMPRODUCT((Barèmes!$A$6:$A$28="Souplesse (score 1-5)")*(Barèmes!$B$6:$B$28=H21)*(Barèmes!$C$6:$C$28=IF(H21="6ème","Mixte",G21))*(Barèmes!$J$6:$J$28="+"))&gt;0,IF(X21&lt;=SUMIFS(Barèmes!$D$6:$D$28,Barèmes!$A$6:$A$28,"Souplesse (score 1-5)",Barèmes!$B$6:$B$28,H21,Barèmes!$C$6:$C$28,IF(H21="6ème","Mixte",G21)),"à besoin",IF(X21&lt;=SUMIFS(Barèmes!$E$6:$E$28,Barèmes!$A$6:$A$28,"Souplesse (score 1-5)",Barèmes!$B$6:$B$28,H21,Barèmes!$C$6:$C$28,IF(H21="6ème","Mixte",G21)),"fragile","satisfaisant")),IF(X21&gt;=SUMIFS(Barèmes!$D$6:$D$28,Barèmes!$A$6:$A$28,"Souplesse (score 1-5)",Barèmes!$B$6:$B$28,H21,Barèmes!$C$6:$C$28,IF(H21="6ème","Mixte",G21)),"à besoin",IF(X21&gt;=SUMIFS(Barèmes!$E$6:$E$28,Barèmes!$A$6:$A$28,"Souplesse (score 1-5)",Barèmes!$B$6:$B$28,H21,Barèmes!$C$6:$C$28,IF(H21="6ème","Mixte",G21)),"fragile","satisfaisant"))))</f>
        <v/>
      </c>
      <c r="Z21" s="26" t="str" cm="1">
        <f t="array" ref="Z21">IF(OR(X21="",SUMPRODUCT((Barèmes!$A$6:$A$28="Souplesse (score 1-5)")*(Barèmes!$B$6:$B$28=H21)*(Barèmes!$C$6:$C$28=IF(H21="6ème","Mixte",G21)))=0),"",IF(SUMPRODUCT((Barèmes!$A$6:$A$28="Souplesse (score 1-5)")*(Barèmes!$B$6:$B$28=H21)*(Barèmes!$C$6:$C$28=IF(H21="6ème","Mixte",G21))*(Barèmes!$J$6:$J$28="+"))&gt;0,IF(X21&lt;=SUMIFS(Barèmes!$F$6:$F$28,Barèmes!$A$6:$A$28,"Souplesse (score 1-5)",Barèmes!$B$6:$B$28,H21,Barèmes!$C$6:$C$28,IF(H21="6ème","Mixte",G21)),Barèmes!$B$2,IF(X21&lt;=SUMIFS(Barèmes!$G$6:$G$28,Barèmes!$A$6:$A$28,"Souplesse (score 1-5)",Barèmes!$B$6:$B$28,H21,Barèmes!$C$6:$C$28,IF(H21="6ème","Mixte",G21)),Barèmes!$C$2,IF(X21&lt;=SUMIFS(Barèmes!$H$6:$H$28,Barèmes!$A$6:$A$28,"Souplesse (score 1-5)",Barèmes!$B$6:$B$28,H21,Barèmes!$C$6:$C$28,IF(H21="6ème","Mixte",G21)),Barèmes!$D$2,IF(X21&lt;=SUMIFS(Barèmes!$I$6:$I$28,Barèmes!$A$6:$A$28,"Souplesse (score 1-5)",Barèmes!$B$6:$B$28,H21,Barèmes!$C$6:$C$28,IF(H21="6ème","Mixte",G21)),Barèmes!$E$2,Barèmes!$F$2)))),IF(X21&gt;=SUMIFS(Barèmes!$F$6:$F$28,Barèmes!$A$6:$A$28,"Souplesse (score 1-5)",Barèmes!$B$6:$B$28,H21,Barèmes!$C$6:$C$28,IF(H21="6ème","Mixte",G21)),Barèmes!$B$2,IF(X21&gt;=SUMIFS(Barèmes!$G$6:$G$28,Barèmes!$A$6:$A$28,"Souplesse (score 1-5)",Barèmes!$B$6:$B$28,H21,Barèmes!$C$6:$C$28,IF(H21="6ème","Mixte",G21)),Barèmes!$C$2,IF(X21&gt;=SUMIFS(Barèmes!$H$6:$H$28,Barèmes!$A$6:$A$28,"Souplesse (score 1-5)",Barèmes!$B$6:$B$28,H21,Barèmes!$C$6:$C$28,IF(H21="6ème","Mixte",G21)),Barèmes!$D$2,IF(X21&gt;=SUMIFS(Barèmes!$I$6:$I$28,Barèmes!$A$6:$A$28,"Souplesse (score 1-5)",Barèmes!$B$6:$B$28,H21,Barèmes!$C$6:$C$28,IF(H21="6ème","Mixte",G21)),Barèmes!$E$2,Barèmes!$F$2))))))</f>
        <v/>
      </c>
      <c r="AA21" s="22"/>
      <c r="AB21" s="27" t="str">
        <f>IF(OR(AA21="",SUMPRODUCT((Barèmes!$A$6:$A$28="Agilité — T-test 974 (s)")*(Barèmes!$B$6:$B$28=H21)*(Barèmes!$C$6:$C$28=IF(H21="6ème","Mixte",G21)))=0),"",IF(SUMPRODUCT((Barèmes!$A$6:$A$28="Agilité — T-test 974 (s)")*(Barèmes!$B$6:$B$28=H21)*(Barèmes!$C$6:$C$28=IF(H21="6ème","Mixte",G21))*(Barèmes!$J$6:$J$28="+"))&gt;0,IF(AA21&lt;=SUMIFS(Barèmes!$D$6:$D$28,Barèmes!$A$6:$A$28,"Agilité — T-test 974 (s)",Barèmes!$B$6:$B$28,H21,Barèmes!$C$6:$C$28,IF(H21="6ème","Mixte",G21)),"à besoin",IF(AA21&lt;=SUMIFS(Barèmes!$E$6:$E$28,Barèmes!$A$6:$A$28,"Agilité — T-test 974 (s)",Barèmes!$B$6:$B$28,H21,Barèmes!$C$6:$C$28,IF(H21="6ème","Mixte",G21)),"fragile","satisfaisant")),IF(AA21&gt;=SUMIFS(Barèmes!$D$6:$D$28,Barèmes!$A$6:$A$28,"Agilité — T-test 974 (s)",Barèmes!$B$6:$B$28,H21,Barèmes!$C$6:$C$28,IF(H21="6ème","Mixte",G21)),"à besoin",IF(AA21&gt;=SUMIFS(Barèmes!$E$6:$E$28,Barèmes!$A$6:$A$28,"Agilité — T-test 974 (s)",Barèmes!$B$6:$B$28,H21,Barèmes!$C$6:$C$28,IF(H21="6ème","Mixte",G21)),"fragile","satisfaisant"))))</f>
        <v/>
      </c>
      <c r="AC21" s="27" t="str">
        <f>IF(OR(AA21="",SUMPRODUCT((Barèmes!$A$6:$A$28="Agilité — T-test 974 (s)")*(Barèmes!$B$6:$B$28=H21)*(Barèmes!$C$6:$C$28=IF(H21="6ème","Mixte",G21)))=0),"",IF(SUMPRODUCT((Barèmes!$A$6:$A$28="Agilité — T-test 974 (s)")*(Barèmes!$B$6:$B$28=H21)*(Barèmes!$C$6:$C$28=IF(H21="6ème","Mixte",G21))*(Barèmes!$J$6:$J$28="+"))&gt;0,IF(AA21&lt;=SUMIFS(Barèmes!$F$6:$F$28,Barèmes!$A$6:$A$28,"Agilité — T-test 974 (s)",Barèmes!$B$6:$B$28,H21,Barèmes!$C$6:$C$28,IF(H21="6ème","Mixte",G21)),Barèmes!$B$2,IF(AA21&lt;=SUMIFS(Barèmes!$G$6:$G$28,Barèmes!$A$6:$A$28,"Agilité — T-test 974 (s)",Barèmes!$B$6:$B$28,H21,Barèmes!$C$6:$C$28,IF(H21="6ème","Mixte",G21)),Barèmes!$C$2,IF(AA21&lt;=SUMIFS(Barèmes!$H$6:$H$28,Barèmes!$A$6:$A$28,"Agilité — T-test 974 (s)",Barèmes!$B$6:$B$28,H21,Barèmes!$C$6:$C$28,IF(H21="6ème","Mixte",G21)),Barèmes!$D$2,IF(AA21&lt;=SUMIFS(Barèmes!$I$6:$I$28,Barèmes!$A$6:$A$28,"Agilité — T-test 974 (s)",Barèmes!$B$6:$B$28,H21,Barèmes!$C$6:$C$28,IF(H21="6ème","Mixte",G21)),Barèmes!$E$2,Barèmes!$F$2)))),IF(AA21&gt;=SUMIFS(Barèmes!$F$6:$F$28,Barèmes!$A$6:$A$28,"Agilité — T-test 974 (s)",Barèmes!$B$6:$B$28,H21,Barèmes!$C$6:$C$28,IF(H21="6ème","Mixte",G21)),Barèmes!$B$2,IF(AA21&gt;=SUMIFS(Barèmes!$G$6:$G$28,Barèmes!$A$6:$A$28,"Agilité — T-test 974 (s)",Barèmes!$B$6:$B$28,H21,Barèmes!$C$6:$C$28,IF(H21="6ème","Mixte",G21)),Barèmes!$C$2,IF(AA21&gt;=SUMIFS(Barèmes!$H$6:$H$28,Barèmes!$A$6:$A$28,"Agilité — T-test 974 (s)",Barèmes!$B$6:$B$28,H21,Barèmes!$C$6:$C$28,IF(H21="6ème","Mixte",G21)),Barèmes!$D$2,IF(AA21&gt;=SUMIFS(Barèmes!$I$6:$I$28,Barèmes!$A$6:$A$28,"Agilité — T-test 974 (s)",Barèmes!$B$6:$B$28,H21,Barèmes!$C$6:$C$28,IF(H21="6ème","Mixte",G21)),Barèmes!$E$2,Barèmes!$F$2))))))</f>
        <v/>
      </c>
      <c r="AD21" s="28" t="str">
        <f t="shared" si="1"/>
        <v/>
      </c>
      <c r="AE21" s="29" t="str">
        <f t="shared" si="2"/>
        <v/>
      </c>
      <c r="AF21" s="30" t="str">
        <f>IF(OR(AD21="",SUMPRODUCT((Barèmes!$A$6:$A$28="Surcoût d'agilité (s) — technique")*(Barèmes!$B$6:$B$28=H21)*(Barèmes!$C$6:$C$28=IF(H21="6ème","Mixte",G21)))=0),"",IF(SUMPRODUCT((Barèmes!$A$6:$A$28="Surcoût d'agilité (s) — technique")*(Barèmes!$B$6:$B$28=H21)*(Barèmes!$C$6:$C$28=IF(H21="6ème","Mixte",G21))*(Barèmes!$J$6:$J$28="+"))&gt;0,IF(AD21&lt;=SUMIFS(Barèmes!$D$6:$D$28,Barèmes!$A$6:$A$28,"Surcoût d'agilité (s) — technique",Barèmes!$B$6:$B$28,H21,Barèmes!$C$6:$C$28,IF(H21="6ème","Mixte",G21)),"à besoin",IF(AD21&lt;=SUMIFS(Barèmes!$E$6:$E$28,Barèmes!$A$6:$A$28,"Surcoût d'agilité (s) — technique",Barèmes!$B$6:$B$28,H21,Barèmes!$C$6:$C$28,IF(H21="6ème","Mixte",G21)),"fragile","satisfaisant")),IF(AD21&gt;=SUMIFS(Barèmes!$D$6:$D$28,Barèmes!$A$6:$A$28,"Surcoût d'agilité (s) — technique",Barèmes!$B$6:$B$28,H21,Barèmes!$C$6:$C$28,IF(H21="6ème","Mixte",G21)),"à besoin",IF(AD21&gt;=SUMIFS(Barèmes!$E$6:$E$28,Barèmes!$A$6:$A$28,"Surcoût d'agilité (s) — technique",Barèmes!$B$6:$B$28,H21,Barèmes!$C$6:$C$28,IF(H21="6ème","Mixte",G21)),"fragile","satisfaisant"))))</f>
        <v/>
      </c>
      <c r="AG21" s="30" t="str">
        <f>IF(OR(AD21="",SUMPRODUCT((Barèmes!$A$6:$A$28="Surcoût d'agilité (s) — technique")*(Barèmes!$B$6:$B$28=H21)*(Barèmes!$C$6:$C$28=IF(H21="6ème","Mixte",G21)))=0),"",IF(SUMPRODUCT((Barèmes!$A$6:$A$28="Surcoût d'agilité (s) — technique")*(Barèmes!$B$6:$B$28=H21)*(Barèmes!$C$6:$C$28=IF(H21="6ème","Mixte",G21))*(Barèmes!$J$6:$J$28="+"))&gt;0,IF(AD21&lt;=SUMIFS(Barèmes!$F$6:$F$28,Barèmes!$A$6:$A$28,"Surcoût d'agilité (s) — technique",Barèmes!$B$6:$B$28,H21,Barèmes!$C$6:$C$28,IF(H21="6ème","Mixte",G21)),Barèmes!$B$2,IF(AD21&lt;=SUMIFS(Barèmes!$G$6:$G$28,Barèmes!$A$6:$A$28,"Surcoût d'agilité (s) — technique",Barèmes!$B$6:$B$28,H21,Barèmes!$C$6:$C$28,IF(H21="6ème","Mixte",G21)),Barèmes!$C$2,IF(AD21&lt;=SUMIFS(Barèmes!$H$6:$H$28,Barèmes!$A$6:$A$28,"Surcoût d'agilité (s) — technique",Barèmes!$B$6:$B$28,H21,Barèmes!$C$6:$C$28,IF(H21="6ème","Mixte",G21)),Barèmes!$D$2,IF(AD21&lt;=SUMIFS(Barèmes!$I$6:$I$28,Barèmes!$A$6:$A$28,"Surcoût d'agilité (s) — technique",Barèmes!$B$6:$B$28,H21,Barèmes!$C$6:$C$28,IF(H21="6ème","Mixte",G21)),Barèmes!$E$2,Barèmes!$F$2)))),IF(AD21&gt;=SUMIFS(Barèmes!$F$6:$F$28,Barèmes!$A$6:$A$28,"Surcoût d'agilité (s) — technique",Barèmes!$B$6:$B$28,H21,Barèmes!$C$6:$C$28,IF(H21="6ème","Mixte",G21)),Barèmes!$B$2,IF(AD21&gt;=SUMIFS(Barèmes!$G$6:$G$28,Barèmes!$A$6:$A$28,"Surcoût d'agilité (s) — technique",Barèmes!$B$6:$B$28,H21,Barèmes!$C$6:$C$28,IF(H21="6ème","Mixte",G21)),Barèmes!$C$2,IF(AD21&gt;=SUMIFS(Barèmes!$H$6:$H$28,Barèmes!$A$6:$A$28,"Surcoût d'agilité (s) — technique",Barèmes!$B$6:$B$28,H21,Barèmes!$C$6:$C$28,IF(H21="6ème","Mixte",G21)),Barèmes!$D$2,IF(AD21&gt;=SUMIFS(Barèmes!$I$6:$I$28,Barèmes!$A$6:$A$28,"Surcoût d'agilité (s) — technique",Barèmes!$B$6:$B$28,H21,Barèmes!$C$6:$C$28,IF(H21="6ème","Mixte",G21)),Barèmes!$E$2,Barèmes!$F$2))))))</f>
        <v/>
      </c>
      <c r="AH21" s="31" t="str">
        <f>IF((IF(N21="",0,1)+IF(Q21="",0,1)+IF(W21="",0,1)+IF(Z21="",0,1)+IF(AC21="",0,1))=0,"",3*IF(N21=Barèmes!$B$2,1,IF(N21=Barèmes!$C$2,2,IF(N21=Barèmes!$D$2,3,IF(N21=Barèmes!$E$2,4,IF(N21=Barèmes!$F$2,5,0)))))+3*IF(Q21=Barèmes!$B$2,1,IF(Q21=Barèmes!$C$2,2,IF(Q21=Barèmes!$D$2,3,IF(Q21=Barèmes!$E$2,4,IF(Q21=Barèmes!$F$2,5,0)))))+2*IF(W21=Barèmes!$B$2,1,IF(W21=Barèmes!$C$2,2,IF(W21=Barèmes!$D$2,3,IF(W21=Barèmes!$E$2,4,IF(W21=Barèmes!$F$2,5,0)))))+1*IF(Z21=Barèmes!$B$2,1,IF(Z21=Barèmes!$C$2,2,IF(Z21=Barèmes!$D$2,3,IF(Z21=Barèmes!$E$2,4,IF(Z21=Barèmes!$F$2,5,0)))))+1*IF(AC21=Barèmes!$B$2,1,IF(AC21=Barèmes!$C$2,2,IF(AC21=Barèmes!$D$2,3,IF(AC21=Barèmes!$E$2,4,IF(AC21=Barèmes!$F$2,5,0))))))</f>
        <v/>
      </c>
      <c r="AI21" s="31"/>
      <c r="AJ21" s="32" t="str">
        <f>IFERROR(INDEX(Croissance!$B$5:$B$604,MATCH(A21,Croissance!$A$5:$A$604,0)),"")</f>
        <v/>
      </c>
      <c r="AK21" s="32" t="str">
        <f>IFERROR(INDEX(Croissance!$C$5:$C$604,MATCH(A21,Croissance!$A$5:$A$604,0)),"")</f>
        <v/>
      </c>
      <c r="AL21" s="32" t="str">
        <f>IFERROR(INDEX(Croissance!$D$5:$D$604,MATCH(A21,Croissance!$A$5:$A$604,0)),"")</f>
        <v/>
      </c>
      <c r="AM21" s="32" t="str">
        <f>IFERROR(INDEX(Croissance!$E$5:$E$604,MATCH(A21,Croissance!$A$5:$A$604,0)),"")</f>
        <v/>
      </c>
      <c r="AO21" s="33">
        <f t="shared" si="8"/>
        <v>0</v>
      </c>
      <c r="AP21" s="33">
        <f t="shared" si="3"/>
        <v>0</v>
      </c>
      <c r="AQ21" s="33">
        <f>IF(A21="",0,IF(AND(OR('Synthèse classe'!$C$2="Tous",C21='Synthèse classe'!$C$2),OR('Synthèse classe'!$C$3="Toutes",D21='Synthèse classe'!$C$3),OR('Synthèse classe'!$C$4="Toutes",AND('Synthèse classe'!$C$4="Dernière",AP21=1),B21=IFERROR(VALUE('Synthèse classe'!$C$4),0))),1,0))</f>
        <v>0</v>
      </c>
      <c r="AR21" s="34" t="str">
        <f t="shared" si="4"/>
        <v/>
      </c>
    </row>
    <row r="22" spans="1:44" x14ac:dyDescent="0.2">
      <c r="A22" s="17" t="str">
        <f t="shared" si="0"/>
        <v/>
      </c>
      <c r="B22" s="18"/>
      <c r="C22" s="19"/>
      <c r="D22" s="19"/>
      <c r="E22" s="19"/>
      <c r="F22" s="19"/>
      <c r="G22" s="19"/>
      <c r="H22" s="17" t="str">
        <f t="shared" si="5"/>
        <v/>
      </c>
      <c r="I22" s="20"/>
      <c r="J22" s="18"/>
      <c r="K22" s="19"/>
      <c r="L22" s="21" t="str">
        <f t="shared" si="6"/>
        <v/>
      </c>
      <c r="M22" s="21" t="str">
        <f>IF(OR(J22="",SUMPRODUCT((Barèmes!$A$6:$A$28="Endurance — Luc Léger (palier)")*(Barèmes!$B$6:$B$28=H22)*(Barèmes!$C$6:$C$28=IF(H22="6ème","Mixte",G22)))=0),"",IF(SUMPRODUCT((Barèmes!$A$6:$A$28="Endurance — Luc Léger (palier)")*(Barèmes!$B$6:$B$28=H22)*(Barèmes!$C$6:$C$28=IF(H22="6ème","Mixte",G22))*(Barèmes!$J$6:$J$28="+"))&gt;0,IF(J22&lt;=SUMIFS(Barèmes!$D$6:$D$28,Barèmes!$A$6:$A$28,"Endurance — Luc Léger (palier)",Barèmes!$B$6:$B$28,H22,Barèmes!$C$6:$C$28,IF(H22="6ème","Mixte",G22)),"à besoin",IF(J22&lt;=SUMIFS(Barèmes!$E$6:$E$28,Barèmes!$A$6:$A$28,"Endurance — Luc Léger (palier)",Barèmes!$B$6:$B$28,H22,Barèmes!$C$6:$C$28,IF(H22="6ème","Mixte",G22)),"fragile","satisfaisant")),IF(J22&gt;=SUMIFS(Barèmes!$D$6:$D$28,Barèmes!$A$6:$A$28,"Endurance — Luc Léger (palier)",Barèmes!$B$6:$B$28,H22,Barèmes!$C$6:$C$28,IF(H22="6ème","Mixte",G22)),"à besoin",IF(J22&gt;=SUMIFS(Barèmes!$E$6:$E$28,Barèmes!$A$6:$A$28,"Endurance — Luc Léger (palier)",Barèmes!$B$6:$B$28,H22,Barèmes!$C$6:$C$28,IF(H22="6ème","Mixte",G22)),"fragile","satisfaisant"))))</f>
        <v/>
      </c>
      <c r="N22" s="21" t="str">
        <f>IF(OR(J22="",SUMPRODUCT((Barèmes!$A$6:$A$28="Endurance — Luc Léger (palier)")*(Barèmes!$B$6:$B$28=H22)*(Barèmes!$C$6:$C$28=IF(H22="6ème","Mixte",G22)))=0),"",IF(SUMPRODUCT((Barèmes!$A$6:$A$28="Endurance — Luc Léger (palier)")*(Barèmes!$B$6:$B$28=H22)*(Barèmes!$C$6:$C$28=IF(H22="6ème","Mixte",G22))*(Barèmes!$J$6:$J$28="+"))&gt;0,IF(J22&lt;=SUMIFS(Barèmes!$F$6:$F$28,Barèmes!$A$6:$A$28,"Endurance — Luc Léger (palier)",Barèmes!$B$6:$B$28,H22,Barèmes!$C$6:$C$28,IF(H22="6ème","Mixte",G22)),Barèmes!$B$2,IF(J22&lt;=SUMIFS(Barèmes!$G$6:$G$28,Barèmes!$A$6:$A$28,"Endurance — Luc Léger (palier)",Barèmes!$B$6:$B$28,H22,Barèmes!$C$6:$C$28,IF(H22="6ème","Mixte",G22)),Barèmes!$C$2,IF(J22&lt;=SUMIFS(Barèmes!$H$6:$H$28,Barèmes!$A$6:$A$28,"Endurance — Luc Léger (palier)",Barèmes!$B$6:$B$28,H22,Barèmes!$C$6:$C$28,IF(H22="6ème","Mixte",G22)),Barèmes!$D$2,IF(J22&lt;=SUMIFS(Barèmes!$I$6:$I$28,Barèmes!$A$6:$A$28,"Endurance — Luc Léger (palier)",Barèmes!$B$6:$B$28,H22,Barèmes!$C$6:$C$28,IF(H22="6ème","Mixte",G22)),Barèmes!$E$2,Barèmes!$F$2)))),IF(J22&gt;=SUMIFS(Barèmes!$F$6:$F$28,Barèmes!$A$6:$A$28,"Endurance — Luc Léger (palier)",Barèmes!$B$6:$B$28,H22,Barèmes!$C$6:$C$28,IF(H22="6ème","Mixte",G22)),Barèmes!$B$2,IF(J22&gt;=SUMIFS(Barèmes!$G$6:$G$28,Barèmes!$A$6:$A$28,"Endurance — Luc Léger (palier)",Barèmes!$B$6:$B$28,H22,Barèmes!$C$6:$C$28,IF(H22="6ème","Mixte",G22)),Barèmes!$C$2,IF(J22&gt;=SUMIFS(Barèmes!$H$6:$H$28,Barèmes!$A$6:$A$28,"Endurance — Luc Léger (palier)",Barèmes!$B$6:$B$28,H22,Barèmes!$C$6:$C$28,IF(H22="6ème","Mixte",G22)),Barèmes!$D$2,IF(J22&gt;=SUMIFS(Barèmes!$I$6:$I$28,Barèmes!$A$6:$A$28,"Endurance — Luc Léger (palier)",Barèmes!$B$6:$B$28,H22,Barèmes!$C$6:$C$28,IF(H22="6ème","Mixte",G22)),Barèmes!$E$2,Barèmes!$F$2))))))</f>
        <v/>
      </c>
      <c r="O22" s="22"/>
      <c r="P22" s="23" t="str">
        <f>IF(OR(O22="",SUMPRODUCT((Barèmes!$A$6:$A$28="Force bas du corps — Saut en longueur (m)")*(Barèmes!$B$6:$B$28=H22)*(Barèmes!$C$6:$C$28=IF(H22="6ème","Mixte",G22)))=0),"",IF(SUMPRODUCT((Barèmes!$A$6:$A$28="Force bas du corps — Saut en longueur (m)")*(Barèmes!$B$6:$B$28=H22)*(Barèmes!$C$6:$C$28=IF(H22="6ème","Mixte",G22))*(Barèmes!$J$6:$J$28="+"))&gt;0,IF(O22&lt;=SUMIFS(Barèmes!$D$6:$D$28,Barèmes!$A$6:$A$28,"Force bas du corps — Saut en longueur (m)",Barèmes!$B$6:$B$28,H22,Barèmes!$C$6:$C$28,IF(H22="6ème","Mixte",G22)),"à besoin",IF(O22&lt;=SUMIFS(Barèmes!$E$6:$E$28,Barèmes!$A$6:$A$28,"Force bas du corps — Saut en longueur (m)",Barèmes!$B$6:$B$28,H22,Barèmes!$C$6:$C$28,IF(H22="6ème","Mixte",G22)),"fragile","satisfaisant")),IF(O22&gt;=SUMIFS(Barèmes!$D$6:$D$28,Barèmes!$A$6:$A$28,"Force bas du corps — Saut en longueur (m)",Barèmes!$B$6:$B$28,H22,Barèmes!$C$6:$C$28,IF(H22="6ème","Mixte",G22)),"à besoin",IF(O22&gt;=SUMIFS(Barèmes!$E$6:$E$28,Barèmes!$A$6:$A$28,"Force bas du corps — Saut en longueur (m)",Barèmes!$B$6:$B$28,H22,Barèmes!$C$6:$C$28,IF(H22="6ème","Mixte",G22)),"fragile","satisfaisant"))))</f>
        <v/>
      </c>
      <c r="Q22" s="23" t="str">
        <f>IF(OR(O22="",SUMPRODUCT((Barèmes!$A$6:$A$28="Force bas du corps — Saut en longueur (m)")*(Barèmes!$B$6:$B$28=H22)*(Barèmes!$C$6:$C$28=IF(H22="6ème","Mixte",G22)))=0),"",IF(SUMPRODUCT((Barèmes!$A$6:$A$28="Force bas du corps — Saut en longueur (m)")*(Barèmes!$B$6:$B$28=H22)*(Barèmes!$C$6:$C$28=IF(H22="6ème","Mixte",G22))*(Barèmes!$J$6:$J$28="+"))&gt;0,IF(O22&lt;=SUMIFS(Barèmes!$F$6:$F$28,Barèmes!$A$6:$A$28,"Force bas du corps — Saut en longueur (m)",Barèmes!$B$6:$B$28,H22,Barèmes!$C$6:$C$28,IF(H22="6ème","Mixte",G22)),Barèmes!$B$2,IF(O22&lt;=SUMIFS(Barèmes!$G$6:$G$28,Barèmes!$A$6:$A$28,"Force bas du corps — Saut en longueur (m)",Barèmes!$B$6:$B$28,H22,Barèmes!$C$6:$C$28,IF(H22="6ème","Mixte",G22)),Barèmes!$C$2,IF(O22&lt;=SUMIFS(Barèmes!$H$6:$H$28,Barèmes!$A$6:$A$28,"Force bas du corps — Saut en longueur (m)",Barèmes!$B$6:$B$28,H22,Barèmes!$C$6:$C$28,IF(H22="6ème","Mixte",G22)),Barèmes!$D$2,IF(O22&lt;=SUMIFS(Barèmes!$I$6:$I$28,Barèmes!$A$6:$A$28,"Force bas du corps — Saut en longueur (m)",Barèmes!$B$6:$B$28,H22,Barèmes!$C$6:$C$28,IF(H22="6ème","Mixte",G22)),Barèmes!$E$2,Barèmes!$F$2)))),IF(O22&gt;=SUMIFS(Barèmes!$F$6:$F$28,Barèmes!$A$6:$A$28,"Force bas du corps — Saut en longueur (m)",Barèmes!$B$6:$B$28,H22,Barèmes!$C$6:$C$28,IF(H22="6ème","Mixte",G22)),Barèmes!$B$2,IF(O22&gt;=SUMIFS(Barèmes!$G$6:$G$28,Barèmes!$A$6:$A$28,"Force bas du corps — Saut en longueur (m)",Barèmes!$B$6:$B$28,H22,Barèmes!$C$6:$C$28,IF(H22="6ème","Mixte",G22)),Barèmes!$C$2,IF(O22&gt;=SUMIFS(Barèmes!$H$6:$H$28,Barèmes!$A$6:$A$28,"Force bas du corps — Saut en longueur (m)",Barèmes!$B$6:$B$28,H22,Barèmes!$C$6:$C$28,IF(H22="6ème","Mixte",G22)),Barèmes!$D$2,IF(O22&gt;=SUMIFS(Barèmes!$I$6:$I$28,Barèmes!$A$6:$A$28,"Force bas du corps — Saut en longueur (m)",Barèmes!$B$6:$B$28,H22,Barèmes!$C$6:$C$28,IF(H22="6ème","Mixte",G22)),Barèmes!$E$2,Barèmes!$F$2))))))</f>
        <v/>
      </c>
      <c r="R22" s="22"/>
      <c r="S22" s="24" t="str">
        <f>IF(OR(R22="",SUMPRODUCT((Barèmes!$A$6:$A$28="Vitesse — 30 m (s)")*(Barèmes!$B$6:$B$28=H22)*(Barèmes!$C$6:$C$28=IF(H22="6ème","Mixte",G22)))=0),"",IF(SUMPRODUCT((Barèmes!$A$6:$A$28="Vitesse — 30 m (s)")*(Barèmes!$B$6:$B$28=H22)*(Barèmes!$C$6:$C$28=IF(H22="6ème","Mixte",G22))*(Barèmes!$J$6:$J$28="+"))&gt;0,IF(R22&lt;=SUMIFS(Barèmes!$D$6:$D$28,Barèmes!$A$6:$A$28,"Vitesse — 30 m (s)",Barèmes!$B$6:$B$28,H22,Barèmes!$C$6:$C$28,IF(H22="6ème","Mixte",G22)),"à besoin",IF(R22&lt;=SUMIFS(Barèmes!$E$6:$E$28,Barèmes!$A$6:$A$28,"Vitesse — 30 m (s)",Barèmes!$B$6:$B$28,H22,Barèmes!$C$6:$C$28,IF(H22="6ème","Mixte",G22)),"fragile","satisfaisant")),IF(R22&gt;=SUMIFS(Barèmes!$D$6:$D$28,Barèmes!$A$6:$A$28,"Vitesse — 30 m (s)",Barèmes!$B$6:$B$28,H22,Barèmes!$C$6:$C$28,IF(H22="6ème","Mixte",G22)),"à besoin",IF(R22&gt;=SUMIFS(Barèmes!$E$6:$E$28,Barèmes!$A$6:$A$28,"Vitesse — 30 m (s)",Barèmes!$B$6:$B$28,H22,Barèmes!$C$6:$C$28,IF(H22="6ème","Mixte",G22)),"fragile","satisfaisant"))))</f>
        <v/>
      </c>
      <c r="T22" s="24" t="str">
        <f>IF(OR(R22="",SUMPRODUCT((Barèmes!$A$6:$A$28="Vitesse — 30 m (s)")*(Barèmes!$B$6:$B$28=H22)*(Barèmes!$C$6:$C$28=IF(H22="6ème","Mixte",G22)))=0),"",IF(SUMPRODUCT((Barèmes!$A$6:$A$28="Vitesse — 30 m (s)")*(Barèmes!$B$6:$B$28=H22)*(Barèmes!$C$6:$C$28=IF(H22="6ème","Mixte",G22))*(Barèmes!$J$6:$J$28="+"))&gt;0,IF(R22&lt;=SUMIFS(Barèmes!$F$6:$F$28,Barèmes!$A$6:$A$28,"Vitesse — 30 m (s)",Barèmes!$B$6:$B$28,H22,Barèmes!$C$6:$C$28,IF(H22="6ème","Mixte",G22)),Barèmes!$B$2,IF(R22&lt;=SUMIFS(Barèmes!$G$6:$G$28,Barèmes!$A$6:$A$28,"Vitesse — 30 m (s)",Barèmes!$B$6:$B$28,H22,Barèmes!$C$6:$C$28,IF(H22="6ème","Mixte",G22)),Barèmes!$C$2,IF(R22&lt;=SUMIFS(Barèmes!$H$6:$H$28,Barèmes!$A$6:$A$28,"Vitesse — 30 m (s)",Barèmes!$B$6:$B$28,H22,Barèmes!$C$6:$C$28,IF(H22="6ème","Mixte",G22)),Barèmes!$D$2,IF(R22&lt;=SUMIFS(Barèmes!$I$6:$I$28,Barèmes!$A$6:$A$28,"Vitesse — 30 m (s)",Barèmes!$B$6:$B$28,H22,Barèmes!$C$6:$C$28,IF(H22="6ème","Mixte",G22)),Barèmes!$E$2,Barèmes!$F$2)))),IF(R22&gt;=SUMIFS(Barèmes!$F$6:$F$28,Barèmes!$A$6:$A$28,"Vitesse — 30 m (s)",Barèmes!$B$6:$B$28,H22,Barèmes!$C$6:$C$28,IF(H22="6ème","Mixte",G22)),Barèmes!$B$2,IF(R22&gt;=SUMIFS(Barèmes!$G$6:$G$28,Barèmes!$A$6:$A$28,"Vitesse — 30 m (s)",Barèmes!$B$6:$B$28,H22,Barèmes!$C$6:$C$28,IF(H22="6ème","Mixte",G22)),Barèmes!$C$2,IF(R22&gt;=SUMIFS(Barèmes!$H$6:$H$28,Barèmes!$A$6:$A$28,"Vitesse — 30 m (s)",Barèmes!$B$6:$B$28,H22,Barèmes!$C$6:$C$28,IF(H22="6ème","Mixte",G22)),Barèmes!$D$2,IF(R22&gt;=SUMIFS(Barèmes!$I$6:$I$28,Barèmes!$A$6:$A$28,"Vitesse — 30 m (s)",Barèmes!$B$6:$B$28,H22,Barèmes!$C$6:$C$28,IF(H22="6ème","Mixte",G22)),Barèmes!$E$2,Barèmes!$F$2))))))</f>
        <v/>
      </c>
      <c r="U22" s="22"/>
      <c r="V22" s="25" t="str">
        <f>IF(OR(U22="",SUMPRODUCT((Barèmes!$A$6:$A$28="Vitesse — 50 m (s)")*(Barèmes!$B$6:$B$28=H22)*(Barèmes!$C$6:$C$28=IF(H22="6ème","Mixte",G22)))=0),"",IF(SUMPRODUCT((Barèmes!$A$6:$A$28="Vitesse — 50 m (s)")*(Barèmes!$B$6:$B$28=H22)*(Barèmes!$C$6:$C$28=IF(H22="6ème","Mixte",G22))*(Barèmes!$J$6:$J$28="+"))&gt;0,IF(U22&lt;=SUMIFS(Barèmes!$D$6:$D$28,Barèmes!$A$6:$A$28,"Vitesse — 50 m (s)",Barèmes!$B$6:$B$28,H22,Barèmes!$C$6:$C$28,IF(H22="6ème","Mixte",G22)),"à besoin",IF(U22&lt;=SUMIFS(Barèmes!$E$6:$E$28,Barèmes!$A$6:$A$28,"Vitesse — 50 m (s)",Barèmes!$B$6:$B$28,H22,Barèmes!$C$6:$C$28,IF(H22="6ème","Mixte",G22)),"fragile","satisfaisant")),IF(U22&gt;=SUMIFS(Barèmes!$D$6:$D$28,Barèmes!$A$6:$A$28,"Vitesse — 50 m (s)",Barèmes!$B$6:$B$28,H22,Barèmes!$C$6:$C$28,IF(H22="6ème","Mixte",G22)),"à besoin",IF(U22&gt;=SUMIFS(Barèmes!$E$6:$E$28,Barèmes!$A$6:$A$28,"Vitesse — 50 m (s)",Barèmes!$B$6:$B$28,H22,Barèmes!$C$6:$C$28,IF(H22="6ème","Mixte",G22)),"fragile","satisfaisant"))))</f>
        <v/>
      </c>
      <c r="W22" s="25" t="str">
        <f>IF(OR(U22="",SUMPRODUCT((Barèmes!$A$6:$A$28="Vitesse — 50 m (s)")*(Barèmes!$B$6:$B$28=H22)*(Barèmes!$C$6:$C$28=IF(H22="6ème","Mixte",G22)))=0),"",IF(SUMPRODUCT((Barèmes!$A$6:$A$28="Vitesse — 50 m (s)")*(Barèmes!$B$6:$B$28=H22)*(Barèmes!$C$6:$C$28=IF(H22="6ème","Mixte",G22))*(Barèmes!$J$6:$J$28="+"))&gt;0,IF(U22&lt;=SUMIFS(Barèmes!$F$6:$F$28,Barèmes!$A$6:$A$28,"Vitesse — 50 m (s)",Barèmes!$B$6:$B$28,H22,Barèmes!$C$6:$C$28,IF(H22="6ème","Mixte",G22)),Barèmes!$B$2,IF(U22&lt;=SUMIFS(Barèmes!$G$6:$G$28,Barèmes!$A$6:$A$28,"Vitesse — 50 m (s)",Barèmes!$B$6:$B$28,H22,Barèmes!$C$6:$C$28,IF(H22="6ème","Mixte",G22)),Barèmes!$C$2,IF(U22&lt;=SUMIFS(Barèmes!$H$6:$H$28,Barèmes!$A$6:$A$28,"Vitesse — 50 m (s)",Barèmes!$B$6:$B$28,H22,Barèmes!$C$6:$C$28,IF(H22="6ème","Mixte",G22)),Barèmes!$D$2,IF(U22&lt;=SUMIFS(Barèmes!$I$6:$I$28,Barèmes!$A$6:$A$28,"Vitesse — 50 m (s)",Barèmes!$B$6:$B$28,H22,Barèmes!$C$6:$C$28,IF(H22="6ème","Mixte",G22)),Barèmes!$E$2,Barèmes!$F$2)))),IF(U22&gt;=SUMIFS(Barèmes!$F$6:$F$28,Barèmes!$A$6:$A$28,"Vitesse — 50 m (s)",Barèmes!$B$6:$B$28,H22,Barèmes!$C$6:$C$28,IF(H22="6ème","Mixte",G22)),Barèmes!$B$2,IF(U22&gt;=SUMIFS(Barèmes!$G$6:$G$28,Barèmes!$A$6:$A$28,"Vitesse — 50 m (s)",Barèmes!$B$6:$B$28,H22,Barèmes!$C$6:$C$28,IF(H22="6ème","Mixte",G22)),Barèmes!$C$2,IF(U22&gt;=SUMIFS(Barèmes!$H$6:$H$28,Barèmes!$A$6:$A$28,"Vitesse — 50 m (s)",Barèmes!$B$6:$B$28,H22,Barèmes!$C$6:$C$28,IF(H22="6ème","Mixte",G22)),Barèmes!$D$2,IF(U22&gt;=SUMIFS(Barèmes!$I$6:$I$28,Barèmes!$A$6:$A$28,"Vitesse — 50 m (s)",Barèmes!$B$6:$B$28,H22,Barèmes!$C$6:$C$28,IF(H22="6ème","Mixte",G22)),Barèmes!$E$2,Barèmes!$F$2))))))</f>
        <v/>
      </c>
      <c r="X22" s="18"/>
      <c r="Y22" s="26" t="str" cm="1">
        <f t="array" ref="Y22">IF(OR(X22="",SUMPRODUCT((Barèmes!$A$6:$A$28="Souplesse (score 1-5)")*(Barèmes!$B$6:$B$28=H22)*(Barèmes!$C$6:$C$28=IF(H22="6ème","Mixte",G22)))=0),"",IF(SUMPRODUCT((Barèmes!$A$6:$A$28="Souplesse (score 1-5)")*(Barèmes!$B$6:$B$28=H22)*(Barèmes!$C$6:$C$28=IF(H22="6ème","Mixte",G22))*(Barèmes!$J$6:$J$28="+"))&gt;0,IF(X22&lt;=SUMIFS(Barèmes!$D$6:$D$28,Barèmes!$A$6:$A$28,"Souplesse (score 1-5)",Barèmes!$B$6:$B$28,H22,Barèmes!$C$6:$C$28,IF(H22="6ème","Mixte",G22)),"à besoin",IF(X22&lt;=SUMIFS(Barèmes!$E$6:$E$28,Barèmes!$A$6:$A$28,"Souplesse (score 1-5)",Barèmes!$B$6:$B$28,H22,Barèmes!$C$6:$C$28,IF(H22="6ème","Mixte",G22)),"fragile","satisfaisant")),IF(X22&gt;=SUMIFS(Barèmes!$D$6:$D$28,Barèmes!$A$6:$A$28,"Souplesse (score 1-5)",Barèmes!$B$6:$B$28,H22,Barèmes!$C$6:$C$28,IF(H22="6ème","Mixte",G22)),"à besoin",IF(X22&gt;=SUMIFS(Barèmes!$E$6:$E$28,Barèmes!$A$6:$A$28,"Souplesse (score 1-5)",Barèmes!$B$6:$B$28,H22,Barèmes!$C$6:$C$28,IF(H22="6ème","Mixte",G22)),"fragile","satisfaisant"))))</f>
        <v/>
      </c>
      <c r="Z22" s="26" t="str" cm="1">
        <f t="array" ref="Z22">IF(OR(X22="",SUMPRODUCT((Barèmes!$A$6:$A$28="Souplesse (score 1-5)")*(Barèmes!$B$6:$B$28=H22)*(Barèmes!$C$6:$C$28=IF(H22="6ème","Mixte",G22)))=0),"",IF(SUMPRODUCT((Barèmes!$A$6:$A$28="Souplesse (score 1-5)")*(Barèmes!$B$6:$B$28=H22)*(Barèmes!$C$6:$C$28=IF(H22="6ème","Mixte",G22))*(Barèmes!$J$6:$J$28="+"))&gt;0,IF(X22&lt;=SUMIFS(Barèmes!$F$6:$F$28,Barèmes!$A$6:$A$28,"Souplesse (score 1-5)",Barèmes!$B$6:$B$28,H22,Barèmes!$C$6:$C$28,IF(H22="6ème","Mixte",G22)),Barèmes!$B$2,IF(X22&lt;=SUMIFS(Barèmes!$G$6:$G$28,Barèmes!$A$6:$A$28,"Souplesse (score 1-5)",Barèmes!$B$6:$B$28,H22,Barèmes!$C$6:$C$28,IF(H22="6ème","Mixte",G22)),Barèmes!$C$2,IF(X22&lt;=SUMIFS(Barèmes!$H$6:$H$28,Barèmes!$A$6:$A$28,"Souplesse (score 1-5)",Barèmes!$B$6:$B$28,H22,Barèmes!$C$6:$C$28,IF(H22="6ème","Mixte",G22)),Barèmes!$D$2,IF(X22&lt;=SUMIFS(Barèmes!$I$6:$I$28,Barèmes!$A$6:$A$28,"Souplesse (score 1-5)",Barèmes!$B$6:$B$28,H22,Barèmes!$C$6:$C$28,IF(H22="6ème","Mixte",G22)),Barèmes!$E$2,Barèmes!$F$2)))),IF(X22&gt;=SUMIFS(Barèmes!$F$6:$F$28,Barèmes!$A$6:$A$28,"Souplesse (score 1-5)",Barèmes!$B$6:$B$28,H22,Barèmes!$C$6:$C$28,IF(H22="6ème","Mixte",G22)),Barèmes!$B$2,IF(X22&gt;=SUMIFS(Barèmes!$G$6:$G$28,Barèmes!$A$6:$A$28,"Souplesse (score 1-5)",Barèmes!$B$6:$B$28,H22,Barèmes!$C$6:$C$28,IF(H22="6ème","Mixte",G22)),Barèmes!$C$2,IF(X22&gt;=SUMIFS(Barèmes!$H$6:$H$28,Barèmes!$A$6:$A$28,"Souplesse (score 1-5)",Barèmes!$B$6:$B$28,H22,Barèmes!$C$6:$C$28,IF(H22="6ème","Mixte",G22)),Barèmes!$D$2,IF(X22&gt;=SUMIFS(Barèmes!$I$6:$I$28,Barèmes!$A$6:$A$28,"Souplesse (score 1-5)",Barèmes!$B$6:$B$28,H22,Barèmes!$C$6:$C$28,IF(H22="6ème","Mixte",G22)),Barèmes!$E$2,Barèmes!$F$2))))))</f>
        <v/>
      </c>
      <c r="AA22" s="22"/>
      <c r="AB22" s="27" t="str">
        <f>IF(OR(AA22="",SUMPRODUCT((Barèmes!$A$6:$A$28="Agilité — T-test 974 (s)")*(Barèmes!$B$6:$B$28=H22)*(Barèmes!$C$6:$C$28=IF(H22="6ème","Mixte",G22)))=0),"",IF(SUMPRODUCT((Barèmes!$A$6:$A$28="Agilité — T-test 974 (s)")*(Barèmes!$B$6:$B$28=H22)*(Barèmes!$C$6:$C$28=IF(H22="6ème","Mixte",G22))*(Barèmes!$J$6:$J$28="+"))&gt;0,IF(AA22&lt;=SUMIFS(Barèmes!$D$6:$D$28,Barèmes!$A$6:$A$28,"Agilité — T-test 974 (s)",Barèmes!$B$6:$B$28,H22,Barèmes!$C$6:$C$28,IF(H22="6ème","Mixte",G22)),"à besoin",IF(AA22&lt;=SUMIFS(Barèmes!$E$6:$E$28,Barèmes!$A$6:$A$28,"Agilité — T-test 974 (s)",Barèmes!$B$6:$B$28,H22,Barèmes!$C$6:$C$28,IF(H22="6ème","Mixte",G22)),"fragile","satisfaisant")),IF(AA22&gt;=SUMIFS(Barèmes!$D$6:$D$28,Barèmes!$A$6:$A$28,"Agilité — T-test 974 (s)",Barèmes!$B$6:$B$28,H22,Barèmes!$C$6:$C$28,IF(H22="6ème","Mixte",G22)),"à besoin",IF(AA22&gt;=SUMIFS(Barèmes!$E$6:$E$28,Barèmes!$A$6:$A$28,"Agilité — T-test 974 (s)",Barèmes!$B$6:$B$28,H22,Barèmes!$C$6:$C$28,IF(H22="6ème","Mixte",G22)),"fragile","satisfaisant"))))</f>
        <v/>
      </c>
      <c r="AC22" s="27" t="str">
        <f>IF(OR(AA22="",SUMPRODUCT((Barèmes!$A$6:$A$28="Agilité — T-test 974 (s)")*(Barèmes!$B$6:$B$28=H22)*(Barèmes!$C$6:$C$28=IF(H22="6ème","Mixte",G22)))=0),"",IF(SUMPRODUCT((Barèmes!$A$6:$A$28="Agilité — T-test 974 (s)")*(Barèmes!$B$6:$B$28=H22)*(Barèmes!$C$6:$C$28=IF(H22="6ème","Mixte",G22))*(Barèmes!$J$6:$J$28="+"))&gt;0,IF(AA22&lt;=SUMIFS(Barèmes!$F$6:$F$28,Barèmes!$A$6:$A$28,"Agilité — T-test 974 (s)",Barèmes!$B$6:$B$28,H22,Barèmes!$C$6:$C$28,IF(H22="6ème","Mixte",G22)),Barèmes!$B$2,IF(AA22&lt;=SUMIFS(Barèmes!$G$6:$G$28,Barèmes!$A$6:$A$28,"Agilité — T-test 974 (s)",Barèmes!$B$6:$B$28,H22,Barèmes!$C$6:$C$28,IF(H22="6ème","Mixte",G22)),Barèmes!$C$2,IF(AA22&lt;=SUMIFS(Barèmes!$H$6:$H$28,Barèmes!$A$6:$A$28,"Agilité — T-test 974 (s)",Barèmes!$B$6:$B$28,H22,Barèmes!$C$6:$C$28,IF(H22="6ème","Mixte",G22)),Barèmes!$D$2,IF(AA22&lt;=SUMIFS(Barèmes!$I$6:$I$28,Barèmes!$A$6:$A$28,"Agilité — T-test 974 (s)",Barèmes!$B$6:$B$28,H22,Barèmes!$C$6:$C$28,IF(H22="6ème","Mixte",G22)),Barèmes!$E$2,Barèmes!$F$2)))),IF(AA22&gt;=SUMIFS(Barèmes!$F$6:$F$28,Barèmes!$A$6:$A$28,"Agilité — T-test 974 (s)",Barèmes!$B$6:$B$28,H22,Barèmes!$C$6:$C$28,IF(H22="6ème","Mixte",G22)),Barèmes!$B$2,IF(AA22&gt;=SUMIFS(Barèmes!$G$6:$G$28,Barèmes!$A$6:$A$28,"Agilité — T-test 974 (s)",Barèmes!$B$6:$B$28,H22,Barèmes!$C$6:$C$28,IF(H22="6ème","Mixte",G22)),Barèmes!$C$2,IF(AA22&gt;=SUMIFS(Barèmes!$H$6:$H$28,Barèmes!$A$6:$A$28,"Agilité — T-test 974 (s)",Barèmes!$B$6:$B$28,H22,Barèmes!$C$6:$C$28,IF(H22="6ème","Mixte",G22)),Barèmes!$D$2,IF(AA22&gt;=SUMIFS(Barèmes!$I$6:$I$28,Barèmes!$A$6:$A$28,"Agilité — T-test 974 (s)",Barèmes!$B$6:$B$28,H22,Barèmes!$C$6:$C$28,IF(H22="6ème","Mixte",G22)),Barèmes!$E$2,Barèmes!$F$2))))))</f>
        <v/>
      </c>
      <c r="AD22" s="28" t="str">
        <f t="shared" si="1"/>
        <v/>
      </c>
      <c r="AE22" s="29" t="str">
        <f t="shared" si="2"/>
        <v/>
      </c>
      <c r="AF22" s="30" t="str">
        <f>IF(OR(AD22="",SUMPRODUCT((Barèmes!$A$6:$A$28="Surcoût d'agilité (s) — technique")*(Barèmes!$B$6:$B$28=H22)*(Barèmes!$C$6:$C$28=IF(H22="6ème","Mixte",G22)))=0),"",IF(SUMPRODUCT((Barèmes!$A$6:$A$28="Surcoût d'agilité (s) — technique")*(Barèmes!$B$6:$B$28=H22)*(Barèmes!$C$6:$C$28=IF(H22="6ème","Mixte",G22))*(Barèmes!$J$6:$J$28="+"))&gt;0,IF(AD22&lt;=SUMIFS(Barèmes!$D$6:$D$28,Barèmes!$A$6:$A$28,"Surcoût d'agilité (s) — technique",Barèmes!$B$6:$B$28,H22,Barèmes!$C$6:$C$28,IF(H22="6ème","Mixte",G22)),"à besoin",IF(AD22&lt;=SUMIFS(Barèmes!$E$6:$E$28,Barèmes!$A$6:$A$28,"Surcoût d'agilité (s) — technique",Barèmes!$B$6:$B$28,H22,Barèmes!$C$6:$C$28,IF(H22="6ème","Mixte",G22)),"fragile","satisfaisant")),IF(AD22&gt;=SUMIFS(Barèmes!$D$6:$D$28,Barèmes!$A$6:$A$28,"Surcoût d'agilité (s) — technique",Barèmes!$B$6:$B$28,H22,Barèmes!$C$6:$C$28,IF(H22="6ème","Mixte",G22)),"à besoin",IF(AD22&gt;=SUMIFS(Barèmes!$E$6:$E$28,Barèmes!$A$6:$A$28,"Surcoût d'agilité (s) — technique",Barèmes!$B$6:$B$28,H22,Barèmes!$C$6:$C$28,IF(H22="6ème","Mixte",G22)),"fragile","satisfaisant"))))</f>
        <v/>
      </c>
      <c r="AG22" s="30" t="str">
        <f>IF(OR(AD22="",SUMPRODUCT((Barèmes!$A$6:$A$28="Surcoût d'agilité (s) — technique")*(Barèmes!$B$6:$B$28=H22)*(Barèmes!$C$6:$C$28=IF(H22="6ème","Mixte",G22)))=0),"",IF(SUMPRODUCT((Barèmes!$A$6:$A$28="Surcoût d'agilité (s) — technique")*(Barèmes!$B$6:$B$28=H22)*(Barèmes!$C$6:$C$28=IF(H22="6ème","Mixte",G22))*(Barèmes!$J$6:$J$28="+"))&gt;0,IF(AD22&lt;=SUMIFS(Barèmes!$F$6:$F$28,Barèmes!$A$6:$A$28,"Surcoût d'agilité (s) — technique",Barèmes!$B$6:$B$28,H22,Barèmes!$C$6:$C$28,IF(H22="6ème","Mixte",G22)),Barèmes!$B$2,IF(AD22&lt;=SUMIFS(Barèmes!$G$6:$G$28,Barèmes!$A$6:$A$28,"Surcoût d'agilité (s) — technique",Barèmes!$B$6:$B$28,H22,Barèmes!$C$6:$C$28,IF(H22="6ème","Mixte",G22)),Barèmes!$C$2,IF(AD22&lt;=SUMIFS(Barèmes!$H$6:$H$28,Barèmes!$A$6:$A$28,"Surcoût d'agilité (s) — technique",Barèmes!$B$6:$B$28,H22,Barèmes!$C$6:$C$28,IF(H22="6ème","Mixte",G22)),Barèmes!$D$2,IF(AD22&lt;=SUMIFS(Barèmes!$I$6:$I$28,Barèmes!$A$6:$A$28,"Surcoût d'agilité (s) — technique",Barèmes!$B$6:$B$28,H22,Barèmes!$C$6:$C$28,IF(H22="6ème","Mixte",G22)),Barèmes!$E$2,Barèmes!$F$2)))),IF(AD22&gt;=SUMIFS(Barèmes!$F$6:$F$28,Barèmes!$A$6:$A$28,"Surcoût d'agilité (s) — technique",Barèmes!$B$6:$B$28,H22,Barèmes!$C$6:$C$28,IF(H22="6ème","Mixte",G22)),Barèmes!$B$2,IF(AD22&gt;=SUMIFS(Barèmes!$G$6:$G$28,Barèmes!$A$6:$A$28,"Surcoût d'agilité (s) — technique",Barèmes!$B$6:$B$28,H22,Barèmes!$C$6:$C$28,IF(H22="6ème","Mixte",G22)),Barèmes!$C$2,IF(AD22&gt;=SUMIFS(Barèmes!$H$6:$H$28,Barèmes!$A$6:$A$28,"Surcoût d'agilité (s) — technique",Barèmes!$B$6:$B$28,H22,Barèmes!$C$6:$C$28,IF(H22="6ème","Mixte",G22)),Barèmes!$D$2,IF(AD22&gt;=SUMIFS(Barèmes!$I$6:$I$28,Barèmes!$A$6:$A$28,"Surcoût d'agilité (s) — technique",Barèmes!$B$6:$B$28,H22,Barèmes!$C$6:$C$28,IF(H22="6ème","Mixte",G22)),Barèmes!$E$2,Barèmes!$F$2))))))</f>
        <v/>
      </c>
      <c r="AH22" s="31" t="str">
        <f>IF((IF(N22="",0,1)+IF(Q22="",0,1)+IF(W22="",0,1)+IF(Z22="",0,1)+IF(AC22="",0,1))=0,"",3*IF(N22=Barèmes!$B$2,1,IF(N22=Barèmes!$C$2,2,IF(N22=Barèmes!$D$2,3,IF(N22=Barèmes!$E$2,4,IF(N22=Barèmes!$F$2,5,0)))))+3*IF(Q22=Barèmes!$B$2,1,IF(Q22=Barèmes!$C$2,2,IF(Q22=Barèmes!$D$2,3,IF(Q22=Barèmes!$E$2,4,IF(Q22=Barèmes!$F$2,5,0)))))+2*IF(W22=Barèmes!$B$2,1,IF(W22=Barèmes!$C$2,2,IF(W22=Barèmes!$D$2,3,IF(W22=Barèmes!$E$2,4,IF(W22=Barèmes!$F$2,5,0)))))+1*IF(Z22=Barèmes!$B$2,1,IF(Z22=Barèmes!$C$2,2,IF(Z22=Barèmes!$D$2,3,IF(Z22=Barèmes!$E$2,4,IF(Z22=Barèmes!$F$2,5,0)))))+1*IF(AC22=Barèmes!$B$2,1,IF(AC22=Barèmes!$C$2,2,IF(AC22=Barèmes!$D$2,3,IF(AC22=Barèmes!$E$2,4,IF(AC22=Barèmes!$F$2,5,0))))))</f>
        <v/>
      </c>
      <c r="AI22" s="31"/>
      <c r="AJ22" s="32" t="str">
        <f>IFERROR(INDEX(Croissance!$B$5:$B$604,MATCH(A22,Croissance!$A$5:$A$604,0)),"")</f>
        <v/>
      </c>
      <c r="AK22" s="32" t="str">
        <f>IFERROR(INDEX(Croissance!$C$5:$C$604,MATCH(A22,Croissance!$A$5:$A$604,0)),"")</f>
        <v/>
      </c>
      <c r="AL22" s="32" t="str">
        <f>IFERROR(INDEX(Croissance!$D$5:$D$604,MATCH(A22,Croissance!$A$5:$A$604,0)),"")</f>
        <v/>
      </c>
      <c r="AM22" s="32" t="str">
        <f>IFERROR(INDEX(Croissance!$E$5:$E$604,MATCH(A22,Croissance!$A$5:$A$604,0)),"")</f>
        <v/>
      </c>
      <c r="AO22" s="33">
        <f t="shared" si="8"/>
        <v>0</v>
      </c>
      <c r="AP22" s="33">
        <f t="shared" si="3"/>
        <v>0</v>
      </c>
      <c r="AQ22" s="33">
        <f>IF(A22="",0,IF(AND(OR('Synthèse classe'!$C$2="Tous",C22='Synthèse classe'!$C$2),OR('Synthèse classe'!$C$3="Toutes",D22='Synthèse classe'!$C$3),OR('Synthèse classe'!$C$4="Toutes",AND('Synthèse classe'!$C$4="Dernière",AP22=1),B22=IFERROR(VALUE('Synthèse classe'!$C$4),0))),1,0))</f>
        <v>0</v>
      </c>
      <c r="AR22" s="34" t="str">
        <f t="shared" si="4"/>
        <v/>
      </c>
    </row>
    <row r="23" spans="1:44" x14ac:dyDescent="0.2">
      <c r="A23" s="17" t="str">
        <f t="shared" si="0"/>
        <v/>
      </c>
      <c r="B23" s="18"/>
      <c r="C23" s="19"/>
      <c r="D23" s="19"/>
      <c r="E23" s="19"/>
      <c r="F23" s="19"/>
      <c r="G23" s="19"/>
      <c r="H23" s="17" t="str">
        <f t="shared" si="5"/>
        <v/>
      </c>
      <c r="I23" s="20"/>
      <c r="J23" s="18"/>
      <c r="K23" s="19"/>
      <c r="L23" s="21" t="str">
        <f t="shared" si="6"/>
        <v/>
      </c>
      <c r="M23" s="21" t="str">
        <f>IF(OR(J23="",SUMPRODUCT((Barèmes!$A$6:$A$28="Endurance — Luc Léger (palier)")*(Barèmes!$B$6:$B$28=H23)*(Barèmes!$C$6:$C$28=IF(H23="6ème","Mixte",G23)))=0),"",IF(SUMPRODUCT((Barèmes!$A$6:$A$28="Endurance — Luc Léger (palier)")*(Barèmes!$B$6:$B$28=H23)*(Barèmes!$C$6:$C$28=IF(H23="6ème","Mixte",G23))*(Barèmes!$J$6:$J$28="+"))&gt;0,IF(J23&lt;=SUMIFS(Barèmes!$D$6:$D$28,Barèmes!$A$6:$A$28,"Endurance — Luc Léger (palier)",Barèmes!$B$6:$B$28,H23,Barèmes!$C$6:$C$28,IF(H23="6ème","Mixte",G23)),"à besoin",IF(J23&lt;=SUMIFS(Barèmes!$E$6:$E$28,Barèmes!$A$6:$A$28,"Endurance — Luc Léger (palier)",Barèmes!$B$6:$B$28,H23,Barèmes!$C$6:$C$28,IF(H23="6ème","Mixte",G23)),"fragile","satisfaisant")),IF(J23&gt;=SUMIFS(Barèmes!$D$6:$D$28,Barèmes!$A$6:$A$28,"Endurance — Luc Léger (palier)",Barèmes!$B$6:$B$28,H23,Barèmes!$C$6:$C$28,IF(H23="6ème","Mixte",G23)),"à besoin",IF(J23&gt;=SUMIFS(Barèmes!$E$6:$E$28,Barèmes!$A$6:$A$28,"Endurance — Luc Léger (palier)",Barèmes!$B$6:$B$28,H23,Barèmes!$C$6:$C$28,IF(H23="6ème","Mixte",G23)),"fragile","satisfaisant"))))</f>
        <v/>
      </c>
      <c r="N23" s="21" t="str">
        <f>IF(OR(J23="",SUMPRODUCT((Barèmes!$A$6:$A$28="Endurance — Luc Léger (palier)")*(Barèmes!$B$6:$B$28=H23)*(Barèmes!$C$6:$C$28=IF(H23="6ème","Mixte",G23)))=0),"",IF(SUMPRODUCT((Barèmes!$A$6:$A$28="Endurance — Luc Léger (palier)")*(Barèmes!$B$6:$B$28=H23)*(Barèmes!$C$6:$C$28=IF(H23="6ème","Mixte",G23))*(Barèmes!$J$6:$J$28="+"))&gt;0,IF(J23&lt;=SUMIFS(Barèmes!$F$6:$F$28,Barèmes!$A$6:$A$28,"Endurance — Luc Léger (palier)",Barèmes!$B$6:$B$28,H23,Barèmes!$C$6:$C$28,IF(H23="6ème","Mixte",G23)),Barèmes!$B$2,IF(J23&lt;=SUMIFS(Barèmes!$G$6:$G$28,Barèmes!$A$6:$A$28,"Endurance — Luc Léger (palier)",Barèmes!$B$6:$B$28,H23,Barèmes!$C$6:$C$28,IF(H23="6ème","Mixte",G23)),Barèmes!$C$2,IF(J23&lt;=SUMIFS(Barèmes!$H$6:$H$28,Barèmes!$A$6:$A$28,"Endurance — Luc Léger (palier)",Barèmes!$B$6:$B$28,H23,Barèmes!$C$6:$C$28,IF(H23="6ème","Mixte",G23)),Barèmes!$D$2,IF(J23&lt;=SUMIFS(Barèmes!$I$6:$I$28,Barèmes!$A$6:$A$28,"Endurance — Luc Léger (palier)",Barèmes!$B$6:$B$28,H23,Barèmes!$C$6:$C$28,IF(H23="6ème","Mixte",G23)),Barèmes!$E$2,Barèmes!$F$2)))),IF(J23&gt;=SUMIFS(Barèmes!$F$6:$F$28,Barèmes!$A$6:$A$28,"Endurance — Luc Léger (palier)",Barèmes!$B$6:$B$28,H23,Barèmes!$C$6:$C$28,IF(H23="6ème","Mixte",G23)),Barèmes!$B$2,IF(J23&gt;=SUMIFS(Barèmes!$G$6:$G$28,Barèmes!$A$6:$A$28,"Endurance — Luc Léger (palier)",Barèmes!$B$6:$B$28,H23,Barèmes!$C$6:$C$28,IF(H23="6ème","Mixte",G23)),Barèmes!$C$2,IF(J23&gt;=SUMIFS(Barèmes!$H$6:$H$28,Barèmes!$A$6:$A$28,"Endurance — Luc Léger (palier)",Barèmes!$B$6:$B$28,H23,Barèmes!$C$6:$C$28,IF(H23="6ème","Mixte",G23)),Barèmes!$D$2,IF(J23&gt;=SUMIFS(Barèmes!$I$6:$I$28,Barèmes!$A$6:$A$28,"Endurance — Luc Léger (palier)",Barèmes!$B$6:$B$28,H23,Barèmes!$C$6:$C$28,IF(H23="6ème","Mixte",G23)),Barèmes!$E$2,Barèmes!$F$2))))))</f>
        <v/>
      </c>
      <c r="O23" s="22"/>
      <c r="P23" s="23" t="str">
        <f>IF(OR(O23="",SUMPRODUCT((Barèmes!$A$6:$A$28="Force bas du corps — Saut en longueur (m)")*(Barèmes!$B$6:$B$28=H23)*(Barèmes!$C$6:$C$28=IF(H23="6ème","Mixte",G23)))=0),"",IF(SUMPRODUCT((Barèmes!$A$6:$A$28="Force bas du corps — Saut en longueur (m)")*(Barèmes!$B$6:$B$28=H23)*(Barèmes!$C$6:$C$28=IF(H23="6ème","Mixte",G23))*(Barèmes!$J$6:$J$28="+"))&gt;0,IF(O23&lt;=SUMIFS(Barèmes!$D$6:$D$28,Barèmes!$A$6:$A$28,"Force bas du corps — Saut en longueur (m)",Barèmes!$B$6:$B$28,H23,Barèmes!$C$6:$C$28,IF(H23="6ème","Mixte",G23)),"à besoin",IF(O23&lt;=SUMIFS(Barèmes!$E$6:$E$28,Barèmes!$A$6:$A$28,"Force bas du corps — Saut en longueur (m)",Barèmes!$B$6:$B$28,H23,Barèmes!$C$6:$C$28,IF(H23="6ème","Mixte",G23)),"fragile","satisfaisant")),IF(O23&gt;=SUMIFS(Barèmes!$D$6:$D$28,Barèmes!$A$6:$A$28,"Force bas du corps — Saut en longueur (m)",Barèmes!$B$6:$B$28,H23,Barèmes!$C$6:$C$28,IF(H23="6ème","Mixte",G23)),"à besoin",IF(O23&gt;=SUMIFS(Barèmes!$E$6:$E$28,Barèmes!$A$6:$A$28,"Force bas du corps — Saut en longueur (m)",Barèmes!$B$6:$B$28,H23,Barèmes!$C$6:$C$28,IF(H23="6ème","Mixte",G23)),"fragile","satisfaisant"))))</f>
        <v/>
      </c>
      <c r="Q23" s="23" t="str">
        <f>IF(OR(O23="",SUMPRODUCT((Barèmes!$A$6:$A$28="Force bas du corps — Saut en longueur (m)")*(Barèmes!$B$6:$B$28=H23)*(Barèmes!$C$6:$C$28=IF(H23="6ème","Mixte",G23)))=0),"",IF(SUMPRODUCT((Barèmes!$A$6:$A$28="Force bas du corps — Saut en longueur (m)")*(Barèmes!$B$6:$B$28=H23)*(Barèmes!$C$6:$C$28=IF(H23="6ème","Mixte",G23))*(Barèmes!$J$6:$J$28="+"))&gt;0,IF(O23&lt;=SUMIFS(Barèmes!$F$6:$F$28,Barèmes!$A$6:$A$28,"Force bas du corps — Saut en longueur (m)",Barèmes!$B$6:$B$28,H23,Barèmes!$C$6:$C$28,IF(H23="6ème","Mixte",G23)),Barèmes!$B$2,IF(O23&lt;=SUMIFS(Barèmes!$G$6:$G$28,Barèmes!$A$6:$A$28,"Force bas du corps — Saut en longueur (m)",Barèmes!$B$6:$B$28,H23,Barèmes!$C$6:$C$28,IF(H23="6ème","Mixte",G23)),Barèmes!$C$2,IF(O23&lt;=SUMIFS(Barèmes!$H$6:$H$28,Barèmes!$A$6:$A$28,"Force bas du corps — Saut en longueur (m)",Barèmes!$B$6:$B$28,H23,Barèmes!$C$6:$C$28,IF(H23="6ème","Mixte",G23)),Barèmes!$D$2,IF(O23&lt;=SUMIFS(Barèmes!$I$6:$I$28,Barèmes!$A$6:$A$28,"Force bas du corps — Saut en longueur (m)",Barèmes!$B$6:$B$28,H23,Barèmes!$C$6:$C$28,IF(H23="6ème","Mixte",G23)),Barèmes!$E$2,Barèmes!$F$2)))),IF(O23&gt;=SUMIFS(Barèmes!$F$6:$F$28,Barèmes!$A$6:$A$28,"Force bas du corps — Saut en longueur (m)",Barèmes!$B$6:$B$28,H23,Barèmes!$C$6:$C$28,IF(H23="6ème","Mixte",G23)),Barèmes!$B$2,IF(O23&gt;=SUMIFS(Barèmes!$G$6:$G$28,Barèmes!$A$6:$A$28,"Force bas du corps — Saut en longueur (m)",Barèmes!$B$6:$B$28,H23,Barèmes!$C$6:$C$28,IF(H23="6ème","Mixte",G23)),Barèmes!$C$2,IF(O23&gt;=SUMIFS(Barèmes!$H$6:$H$28,Barèmes!$A$6:$A$28,"Force bas du corps — Saut en longueur (m)",Barèmes!$B$6:$B$28,H23,Barèmes!$C$6:$C$28,IF(H23="6ème","Mixte",G23)),Barèmes!$D$2,IF(O23&gt;=SUMIFS(Barèmes!$I$6:$I$28,Barèmes!$A$6:$A$28,"Force bas du corps — Saut en longueur (m)",Barèmes!$B$6:$B$28,H23,Barèmes!$C$6:$C$28,IF(H23="6ème","Mixte",G23)),Barèmes!$E$2,Barèmes!$F$2))))))</f>
        <v/>
      </c>
      <c r="R23" s="22"/>
      <c r="S23" s="24" t="str">
        <f>IF(OR(R23="",SUMPRODUCT((Barèmes!$A$6:$A$28="Vitesse — 30 m (s)")*(Barèmes!$B$6:$B$28=H23)*(Barèmes!$C$6:$C$28=IF(H23="6ème","Mixte",G23)))=0),"",IF(SUMPRODUCT((Barèmes!$A$6:$A$28="Vitesse — 30 m (s)")*(Barèmes!$B$6:$B$28=H23)*(Barèmes!$C$6:$C$28=IF(H23="6ème","Mixte",G23))*(Barèmes!$J$6:$J$28="+"))&gt;0,IF(R23&lt;=SUMIFS(Barèmes!$D$6:$D$28,Barèmes!$A$6:$A$28,"Vitesse — 30 m (s)",Barèmes!$B$6:$B$28,H23,Barèmes!$C$6:$C$28,IF(H23="6ème","Mixte",G23)),"à besoin",IF(R23&lt;=SUMIFS(Barèmes!$E$6:$E$28,Barèmes!$A$6:$A$28,"Vitesse — 30 m (s)",Barèmes!$B$6:$B$28,H23,Barèmes!$C$6:$C$28,IF(H23="6ème","Mixte",G23)),"fragile","satisfaisant")),IF(R23&gt;=SUMIFS(Barèmes!$D$6:$D$28,Barèmes!$A$6:$A$28,"Vitesse — 30 m (s)",Barèmes!$B$6:$B$28,H23,Barèmes!$C$6:$C$28,IF(H23="6ème","Mixte",G23)),"à besoin",IF(R23&gt;=SUMIFS(Barèmes!$E$6:$E$28,Barèmes!$A$6:$A$28,"Vitesse — 30 m (s)",Barèmes!$B$6:$B$28,H23,Barèmes!$C$6:$C$28,IF(H23="6ème","Mixte",G23)),"fragile","satisfaisant"))))</f>
        <v/>
      </c>
      <c r="T23" s="24" t="str">
        <f>IF(OR(R23="",SUMPRODUCT((Barèmes!$A$6:$A$28="Vitesse — 30 m (s)")*(Barèmes!$B$6:$B$28=H23)*(Barèmes!$C$6:$C$28=IF(H23="6ème","Mixte",G23)))=0),"",IF(SUMPRODUCT((Barèmes!$A$6:$A$28="Vitesse — 30 m (s)")*(Barèmes!$B$6:$B$28=H23)*(Barèmes!$C$6:$C$28=IF(H23="6ème","Mixte",G23))*(Barèmes!$J$6:$J$28="+"))&gt;0,IF(R23&lt;=SUMIFS(Barèmes!$F$6:$F$28,Barèmes!$A$6:$A$28,"Vitesse — 30 m (s)",Barèmes!$B$6:$B$28,H23,Barèmes!$C$6:$C$28,IF(H23="6ème","Mixte",G23)),Barèmes!$B$2,IF(R23&lt;=SUMIFS(Barèmes!$G$6:$G$28,Barèmes!$A$6:$A$28,"Vitesse — 30 m (s)",Barèmes!$B$6:$B$28,H23,Barèmes!$C$6:$C$28,IF(H23="6ème","Mixte",G23)),Barèmes!$C$2,IF(R23&lt;=SUMIFS(Barèmes!$H$6:$H$28,Barèmes!$A$6:$A$28,"Vitesse — 30 m (s)",Barèmes!$B$6:$B$28,H23,Barèmes!$C$6:$C$28,IF(H23="6ème","Mixte",G23)),Barèmes!$D$2,IF(R23&lt;=SUMIFS(Barèmes!$I$6:$I$28,Barèmes!$A$6:$A$28,"Vitesse — 30 m (s)",Barèmes!$B$6:$B$28,H23,Barèmes!$C$6:$C$28,IF(H23="6ème","Mixte",G23)),Barèmes!$E$2,Barèmes!$F$2)))),IF(R23&gt;=SUMIFS(Barèmes!$F$6:$F$28,Barèmes!$A$6:$A$28,"Vitesse — 30 m (s)",Barèmes!$B$6:$B$28,H23,Barèmes!$C$6:$C$28,IF(H23="6ème","Mixte",G23)),Barèmes!$B$2,IF(R23&gt;=SUMIFS(Barèmes!$G$6:$G$28,Barèmes!$A$6:$A$28,"Vitesse — 30 m (s)",Barèmes!$B$6:$B$28,H23,Barèmes!$C$6:$C$28,IF(H23="6ème","Mixte",G23)),Barèmes!$C$2,IF(R23&gt;=SUMIFS(Barèmes!$H$6:$H$28,Barèmes!$A$6:$A$28,"Vitesse — 30 m (s)",Barèmes!$B$6:$B$28,H23,Barèmes!$C$6:$C$28,IF(H23="6ème","Mixte",G23)),Barèmes!$D$2,IF(R23&gt;=SUMIFS(Barèmes!$I$6:$I$28,Barèmes!$A$6:$A$28,"Vitesse — 30 m (s)",Barèmes!$B$6:$B$28,H23,Barèmes!$C$6:$C$28,IF(H23="6ème","Mixte",G23)),Barèmes!$E$2,Barèmes!$F$2))))))</f>
        <v/>
      </c>
      <c r="U23" s="22"/>
      <c r="V23" s="25" t="str">
        <f>IF(OR(U23="",SUMPRODUCT((Barèmes!$A$6:$A$28="Vitesse — 50 m (s)")*(Barèmes!$B$6:$B$28=H23)*(Barèmes!$C$6:$C$28=IF(H23="6ème","Mixte",G23)))=0),"",IF(SUMPRODUCT((Barèmes!$A$6:$A$28="Vitesse — 50 m (s)")*(Barèmes!$B$6:$B$28=H23)*(Barèmes!$C$6:$C$28=IF(H23="6ème","Mixte",G23))*(Barèmes!$J$6:$J$28="+"))&gt;0,IF(U23&lt;=SUMIFS(Barèmes!$D$6:$D$28,Barèmes!$A$6:$A$28,"Vitesse — 50 m (s)",Barèmes!$B$6:$B$28,H23,Barèmes!$C$6:$C$28,IF(H23="6ème","Mixte",G23)),"à besoin",IF(U23&lt;=SUMIFS(Barèmes!$E$6:$E$28,Barèmes!$A$6:$A$28,"Vitesse — 50 m (s)",Barèmes!$B$6:$B$28,H23,Barèmes!$C$6:$C$28,IF(H23="6ème","Mixte",G23)),"fragile","satisfaisant")),IF(U23&gt;=SUMIFS(Barèmes!$D$6:$D$28,Barèmes!$A$6:$A$28,"Vitesse — 50 m (s)",Barèmes!$B$6:$B$28,H23,Barèmes!$C$6:$C$28,IF(H23="6ème","Mixte",G23)),"à besoin",IF(U23&gt;=SUMIFS(Barèmes!$E$6:$E$28,Barèmes!$A$6:$A$28,"Vitesse — 50 m (s)",Barèmes!$B$6:$B$28,H23,Barèmes!$C$6:$C$28,IF(H23="6ème","Mixte",G23)),"fragile","satisfaisant"))))</f>
        <v/>
      </c>
      <c r="W23" s="25" t="str">
        <f>IF(OR(U23="",SUMPRODUCT((Barèmes!$A$6:$A$28="Vitesse — 50 m (s)")*(Barèmes!$B$6:$B$28=H23)*(Barèmes!$C$6:$C$28=IF(H23="6ème","Mixte",G23)))=0),"",IF(SUMPRODUCT((Barèmes!$A$6:$A$28="Vitesse — 50 m (s)")*(Barèmes!$B$6:$B$28=H23)*(Barèmes!$C$6:$C$28=IF(H23="6ème","Mixte",G23))*(Barèmes!$J$6:$J$28="+"))&gt;0,IF(U23&lt;=SUMIFS(Barèmes!$F$6:$F$28,Barèmes!$A$6:$A$28,"Vitesse — 50 m (s)",Barèmes!$B$6:$B$28,H23,Barèmes!$C$6:$C$28,IF(H23="6ème","Mixte",G23)),Barèmes!$B$2,IF(U23&lt;=SUMIFS(Barèmes!$G$6:$G$28,Barèmes!$A$6:$A$28,"Vitesse — 50 m (s)",Barèmes!$B$6:$B$28,H23,Barèmes!$C$6:$C$28,IF(H23="6ème","Mixte",G23)),Barèmes!$C$2,IF(U23&lt;=SUMIFS(Barèmes!$H$6:$H$28,Barèmes!$A$6:$A$28,"Vitesse — 50 m (s)",Barèmes!$B$6:$B$28,H23,Barèmes!$C$6:$C$28,IF(H23="6ème","Mixte",G23)),Barèmes!$D$2,IF(U23&lt;=SUMIFS(Barèmes!$I$6:$I$28,Barèmes!$A$6:$A$28,"Vitesse — 50 m (s)",Barèmes!$B$6:$B$28,H23,Barèmes!$C$6:$C$28,IF(H23="6ème","Mixte",G23)),Barèmes!$E$2,Barèmes!$F$2)))),IF(U23&gt;=SUMIFS(Barèmes!$F$6:$F$28,Barèmes!$A$6:$A$28,"Vitesse — 50 m (s)",Barèmes!$B$6:$B$28,H23,Barèmes!$C$6:$C$28,IF(H23="6ème","Mixte",G23)),Barèmes!$B$2,IF(U23&gt;=SUMIFS(Barèmes!$G$6:$G$28,Barèmes!$A$6:$A$28,"Vitesse — 50 m (s)",Barèmes!$B$6:$B$28,H23,Barèmes!$C$6:$C$28,IF(H23="6ème","Mixte",G23)),Barèmes!$C$2,IF(U23&gt;=SUMIFS(Barèmes!$H$6:$H$28,Barèmes!$A$6:$A$28,"Vitesse — 50 m (s)",Barèmes!$B$6:$B$28,H23,Barèmes!$C$6:$C$28,IF(H23="6ème","Mixte",G23)),Barèmes!$D$2,IF(U23&gt;=SUMIFS(Barèmes!$I$6:$I$28,Barèmes!$A$6:$A$28,"Vitesse — 50 m (s)",Barèmes!$B$6:$B$28,H23,Barèmes!$C$6:$C$28,IF(H23="6ème","Mixte",G23)),Barèmes!$E$2,Barèmes!$F$2))))))</f>
        <v/>
      </c>
      <c r="X23" s="18"/>
      <c r="Y23" s="26" t="str" cm="1">
        <f t="array" ref="Y23">IF(OR(X23="",SUMPRODUCT((Barèmes!$A$6:$A$28="Souplesse (score 1-5)")*(Barèmes!$B$6:$B$28=H23)*(Barèmes!$C$6:$C$28=IF(H23="6ème","Mixte",G23)))=0),"",IF(SUMPRODUCT((Barèmes!$A$6:$A$28="Souplesse (score 1-5)")*(Barèmes!$B$6:$B$28=H23)*(Barèmes!$C$6:$C$28=IF(H23="6ème","Mixte",G23))*(Barèmes!$J$6:$J$28="+"))&gt;0,IF(X23&lt;=SUMIFS(Barèmes!$D$6:$D$28,Barèmes!$A$6:$A$28,"Souplesse (score 1-5)",Barèmes!$B$6:$B$28,H23,Barèmes!$C$6:$C$28,IF(H23="6ème","Mixte",G23)),"à besoin",IF(X23&lt;=SUMIFS(Barèmes!$E$6:$E$28,Barèmes!$A$6:$A$28,"Souplesse (score 1-5)",Barèmes!$B$6:$B$28,H23,Barèmes!$C$6:$C$28,IF(H23="6ème","Mixte",G23)),"fragile","satisfaisant")),IF(X23&gt;=SUMIFS(Barèmes!$D$6:$D$28,Barèmes!$A$6:$A$28,"Souplesse (score 1-5)",Barèmes!$B$6:$B$28,H23,Barèmes!$C$6:$C$28,IF(H23="6ème","Mixte",G23)),"à besoin",IF(X23&gt;=SUMIFS(Barèmes!$E$6:$E$28,Barèmes!$A$6:$A$28,"Souplesse (score 1-5)",Barèmes!$B$6:$B$28,H23,Barèmes!$C$6:$C$28,IF(H23="6ème","Mixte",G23)),"fragile","satisfaisant"))))</f>
        <v/>
      </c>
      <c r="Z23" s="26" t="str" cm="1">
        <f t="array" ref="Z23">IF(OR(X23="",SUMPRODUCT((Barèmes!$A$6:$A$28="Souplesse (score 1-5)")*(Barèmes!$B$6:$B$28=H23)*(Barèmes!$C$6:$C$28=IF(H23="6ème","Mixte",G23)))=0),"",IF(SUMPRODUCT((Barèmes!$A$6:$A$28="Souplesse (score 1-5)")*(Barèmes!$B$6:$B$28=H23)*(Barèmes!$C$6:$C$28=IF(H23="6ème","Mixte",G23))*(Barèmes!$J$6:$J$28="+"))&gt;0,IF(X23&lt;=SUMIFS(Barèmes!$F$6:$F$28,Barèmes!$A$6:$A$28,"Souplesse (score 1-5)",Barèmes!$B$6:$B$28,H23,Barèmes!$C$6:$C$28,IF(H23="6ème","Mixte",G23)),Barèmes!$B$2,IF(X23&lt;=SUMIFS(Barèmes!$G$6:$G$28,Barèmes!$A$6:$A$28,"Souplesse (score 1-5)",Barèmes!$B$6:$B$28,H23,Barèmes!$C$6:$C$28,IF(H23="6ème","Mixte",G23)),Barèmes!$C$2,IF(X23&lt;=SUMIFS(Barèmes!$H$6:$H$28,Barèmes!$A$6:$A$28,"Souplesse (score 1-5)",Barèmes!$B$6:$B$28,H23,Barèmes!$C$6:$C$28,IF(H23="6ème","Mixte",G23)),Barèmes!$D$2,IF(X23&lt;=SUMIFS(Barèmes!$I$6:$I$28,Barèmes!$A$6:$A$28,"Souplesse (score 1-5)",Barèmes!$B$6:$B$28,H23,Barèmes!$C$6:$C$28,IF(H23="6ème","Mixte",G23)),Barèmes!$E$2,Barèmes!$F$2)))),IF(X23&gt;=SUMIFS(Barèmes!$F$6:$F$28,Barèmes!$A$6:$A$28,"Souplesse (score 1-5)",Barèmes!$B$6:$B$28,H23,Barèmes!$C$6:$C$28,IF(H23="6ème","Mixte",G23)),Barèmes!$B$2,IF(X23&gt;=SUMIFS(Barèmes!$G$6:$G$28,Barèmes!$A$6:$A$28,"Souplesse (score 1-5)",Barèmes!$B$6:$B$28,H23,Barèmes!$C$6:$C$28,IF(H23="6ème","Mixte",G23)),Barèmes!$C$2,IF(X23&gt;=SUMIFS(Barèmes!$H$6:$H$28,Barèmes!$A$6:$A$28,"Souplesse (score 1-5)",Barèmes!$B$6:$B$28,H23,Barèmes!$C$6:$C$28,IF(H23="6ème","Mixte",G23)),Barèmes!$D$2,IF(X23&gt;=SUMIFS(Barèmes!$I$6:$I$28,Barèmes!$A$6:$A$28,"Souplesse (score 1-5)",Barèmes!$B$6:$B$28,H23,Barèmes!$C$6:$C$28,IF(H23="6ème","Mixte",G23)),Barèmes!$E$2,Barèmes!$F$2))))))</f>
        <v/>
      </c>
      <c r="AA23" s="22"/>
      <c r="AB23" s="27" t="str">
        <f>IF(OR(AA23="",SUMPRODUCT((Barèmes!$A$6:$A$28="Agilité — T-test 974 (s)")*(Barèmes!$B$6:$B$28=H23)*(Barèmes!$C$6:$C$28=IF(H23="6ème","Mixte",G23)))=0),"",IF(SUMPRODUCT((Barèmes!$A$6:$A$28="Agilité — T-test 974 (s)")*(Barèmes!$B$6:$B$28=H23)*(Barèmes!$C$6:$C$28=IF(H23="6ème","Mixte",G23))*(Barèmes!$J$6:$J$28="+"))&gt;0,IF(AA23&lt;=SUMIFS(Barèmes!$D$6:$D$28,Barèmes!$A$6:$A$28,"Agilité — T-test 974 (s)",Barèmes!$B$6:$B$28,H23,Barèmes!$C$6:$C$28,IF(H23="6ème","Mixte",G23)),"à besoin",IF(AA23&lt;=SUMIFS(Barèmes!$E$6:$E$28,Barèmes!$A$6:$A$28,"Agilité — T-test 974 (s)",Barèmes!$B$6:$B$28,H23,Barèmes!$C$6:$C$28,IF(H23="6ème","Mixte",G23)),"fragile","satisfaisant")),IF(AA23&gt;=SUMIFS(Barèmes!$D$6:$D$28,Barèmes!$A$6:$A$28,"Agilité — T-test 974 (s)",Barèmes!$B$6:$B$28,H23,Barèmes!$C$6:$C$28,IF(H23="6ème","Mixte",G23)),"à besoin",IF(AA23&gt;=SUMIFS(Barèmes!$E$6:$E$28,Barèmes!$A$6:$A$28,"Agilité — T-test 974 (s)",Barèmes!$B$6:$B$28,H23,Barèmes!$C$6:$C$28,IF(H23="6ème","Mixte",G23)),"fragile","satisfaisant"))))</f>
        <v/>
      </c>
      <c r="AC23" s="27" t="str">
        <f>IF(OR(AA23="",SUMPRODUCT((Barèmes!$A$6:$A$28="Agilité — T-test 974 (s)")*(Barèmes!$B$6:$B$28=H23)*(Barèmes!$C$6:$C$28=IF(H23="6ème","Mixte",G23)))=0),"",IF(SUMPRODUCT((Barèmes!$A$6:$A$28="Agilité — T-test 974 (s)")*(Barèmes!$B$6:$B$28=H23)*(Barèmes!$C$6:$C$28=IF(H23="6ème","Mixte",G23))*(Barèmes!$J$6:$J$28="+"))&gt;0,IF(AA23&lt;=SUMIFS(Barèmes!$F$6:$F$28,Barèmes!$A$6:$A$28,"Agilité — T-test 974 (s)",Barèmes!$B$6:$B$28,H23,Barèmes!$C$6:$C$28,IF(H23="6ème","Mixte",G23)),Barèmes!$B$2,IF(AA23&lt;=SUMIFS(Barèmes!$G$6:$G$28,Barèmes!$A$6:$A$28,"Agilité — T-test 974 (s)",Barèmes!$B$6:$B$28,H23,Barèmes!$C$6:$C$28,IF(H23="6ème","Mixte",G23)),Barèmes!$C$2,IF(AA23&lt;=SUMIFS(Barèmes!$H$6:$H$28,Barèmes!$A$6:$A$28,"Agilité — T-test 974 (s)",Barèmes!$B$6:$B$28,H23,Barèmes!$C$6:$C$28,IF(H23="6ème","Mixte",G23)),Barèmes!$D$2,IF(AA23&lt;=SUMIFS(Barèmes!$I$6:$I$28,Barèmes!$A$6:$A$28,"Agilité — T-test 974 (s)",Barèmes!$B$6:$B$28,H23,Barèmes!$C$6:$C$28,IF(H23="6ème","Mixte",G23)),Barèmes!$E$2,Barèmes!$F$2)))),IF(AA23&gt;=SUMIFS(Barèmes!$F$6:$F$28,Barèmes!$A$6:$A$28,"Agilité — T-test 974 (s)",Barèmes!$B$6:$B$28,H23,Barèmes!$C$6:$C$28,IF(H23="6ème","Mixte",G23)),Barèmes!$B$2,IF(AA23&gt;=SUMIFS(Barèmes!$G$6:$G$28,Barèmes!$A$6:$A$28,"Agilité — T-test 974 (s)",Barèmes!$B$6:$B$28,H23,Barèmes!$C$6:$C$28,IF(H23="6ème","Mixte",G23)),Barèmes!$C$2,IF(AA23&gt;=SUMIFS(Barèmes!$H$6:$H$28,Barèmes!$A$6:$A$28,"Agilité — T-test 974 (s)",Barèmes!$B$6:$B$28,H23,Barèmes!$C$6:$C$28,IF(H23="6ème","Mixte",G23)),Barèmes!$D$2,IF(AA23&gt;=SUMIFS(Barèmes!$I$6:$I$28,Barèmes!$A$6:$A$28,"Agilité — T-test 974 (s)",Barèmes!$B$6:$B$28,H23,Barèmes!$C$6:$C$28,IF(H23="6ème","Mixte",G23)),Barèmes!$E$2,Barèmes!$F$2))))))</f>
        <v/>
      </c>
      <c r="AD23" s="28" t="str">
        <f t="shared" si="1"/>
        <v/>
      </c>
      <c r="AE23" s="29" t="str">
        <f t="shared" si="2"/>
        <v/>
      </c>
      <c r="AF23" s="30" t="str">
        <f>IF(OR(AD23="",SUMPRODUCT((Barèmes!$A$6:$A$28="Surcoût d'agilité (s) — technique")*(Barèmes!$B$6:$B$28=H23)*(Barèmes!$C$6:$C$28=IF(H23="6ème","Mixte",G23)))=0),"",IF(SUMPRODUCT((Barèmes!$A$6:$A$28="Surcoût d'agilité (s) — technique")*(Barèmes!$B$6:$B$28=H23)*(Barèmes!$C$6:$C$28=IF(H23="6ème","Mixte",G23))*(Barèmes!$J$6:$J$28="+"))&gt;0,IF(AD23&lt;=SUMIFS(Barèmes!$D$6:$D$28,Barèmes!$A$6:$A$28,"Surcoût d'agilité (s) — technique",Barèmes!$B$6:$B$28,H23,Barèmes!$C$6:$C$28,IF(H23="6ème","Mixte",G23)),"à besoin",IF(AD23&lt;=SUMIFS(Barèmes!$E$6:$E$28,Barèmes!$A$6:$A$28,"Surcoût d'agilité (s) — technique",Barèmes!$B$6:$B$28,H23,Barèmes!$C$6:$C$28,IF(H23="6ème","Mixte",G23)),"fragile","satisfaisant")),IF(AD23&gt;=SUMIFS(Barèmes!$D$6:$D$28,Barèmes!$A$6:$A$28,"Surcoût d'agilité (s) — technique",Barèmes!$B$6:$B$28,H23,Barèmes!$C$6:$C$28,IF(H23="6ème","Mixte",G23)),"à besoin",IF(AD23&gt;=SUMIFS(Barèmes!$E$6:$E$28,Barèmes!$A$6:$A$28,"Surcoût d'agilité (s) — technique",Barèmes!$B$6:$B$28,H23,Barèmes!$C$6:$C$28,IF(H23="6ème","Mixte",G23)),"fragile","satisfaisant"))))</f>
        <v/>
      </c>
      <c r="AG23" s="30" t="str">
        <f>IF(OR(AD23="",SUMPRODUCT((Barèmes!$A$6:$A$28="Surcoût d'agilité (s) — technique")*(Barèmes!$B$6:$B$28=H23)*(Barèmes!$C$6:$C$28=IF(H23="6ème","Mixte",G23)))=0),"",IF(SUMPRODUCT((Barèmes!$A$6:$A$28="Surcoût d'agilité (s) — technique")*(Barèmes!$B$6:$B$28=H23)*(Barèmes!$C$6:$C$28=IF(H23="6ème","Mixte",G23))*(Barèmes!$J$6:$J$28="+"))&gt;0,IF(AD23&lt;=SUMIFS(Barèmes!$F$6:$F$28,Barèmes!$A$6:$A$28,"Surcoût d'agilité (s) — technique",Barèmes!$B$6:$B$28,H23,Barèmes!$C$6:$C$28,IF(H23="6ème","Mixte",G23)),Barèmes!$B$2,IF(AD23&lt;=SUMIFS(Barèmes!$G$6:$G$28,Barèmes!$A$6:$A$28,"Surcoût d'agilité (s) — technique",Barèmes!$B$6:$B$28,H23,Barèmes!$C$6:$C$28,IF(H23="6ème","Mixte",G23)),Barèmes!$C$2,IF(AD23&lt;=SUMIFS(Barèmes!$H$6:$H$28,Barèmes!$A$6:$A$28,"Surcoût d'agilité (s) — technique",Barèmes!$B$6:$B$28,H23,Barèmes!$C$6:$C$28,IF(H23="6ème","Mixte",G23)),Barèmes!$D$2,IF(AD23&lt;=SUMIFS(Barèmes!$I$6:$I$28,Barèmes!$A$6:$A$28,"Surcoût d'agilité (s) — technique",Barèmes!$B$6:$B$28,H23,Barèmes!$C$6:$C$28,IF(H23="6ème","Mixte",G23)),Barèmes!$E$2,Barèmes!$F$2)))),IF(AD23&gt;=SUMIFS(Barèmes!$F$6:$F$28,Barèmes!$A$6:$A$28,"Surcoût d'agilité (s) — technique",Barèmes!$B$6:$B$28,H23,Barèmes!$C$6:$C$28,IF(H23="6ème","Mixte",G23)),Barèmes!$B$2,IF(AD23&gt;=SUMIFS(Barèmes!$G$6:$G$28,Barèmes!$A$6:$A$28,"Surcoût d'agilité (s) — technique",Barèmes!$B$6:$B$28,H23,Barèmes!$C$6:$C$28,IF(H23="6ème","Mixte",G23)),Barèmes!$C$2,IF(AD23&gt;=SUMIFS(Barèmes!$H$6:$H$28,Barèmes!$A$6:$A$28,"Surcoût d'agilité (s) — technique",Barèmes!$B$6:$B$28,H23,Barèmes!$C$6:$C$28,IF(H23="6ème","Mixte",G23)),Barèmes!$D$2,IF(AD23&gt;=SUMIFS(Barèmes!$I$6:$I$28,Barèmes!$A$6:$A$28,"Surcoût d'agilité (s) — technique",Barèmes!$B$6:$B$28,H23,Barèmes!$C$6:$C$28,IF(H23="6ème","Mixte",G23)),Barèmes!$E$2,Barèmes!$F$2))))))</f>
        <v/>
      </c>
      <c r="AH23" s="31" t="str">
        <f>IF((IF(N23="",0,1)+IF(Q23="",0,1)+IF(W23="",0,1)+IF(Z23="",0,1)+IF(AC23="",0,1))=0,"",3*IF(N23=Barèmes!$B$2,1,IF(N23=Barèmes!$C$2,2,IF(N23=Barèmes!$D$2,3,IF(N23=Barèmes!$E$2,4,IF(N23=Barèmes!$F$2,5,0)))))+3*IF(Q23=Barèmes!$B$2,1,IF(Q23=Barèmes!$C$2,2,IF(Q23=Barèmes!$D$2,3,IF(Q23=Barèmes!$E$2,4,IF(Q23=Barèmes!$F$2,5,0)))))+2*IF(W23=Barèmes!$B$2,1,IF(W23=Barèmes!$C$2,2,IF(W23=Barèmes!$D$2,3,IF(W23=Barèmes!$E$2,4,IF(W23=Barèmes!$F$2,5,0)))))+1*IF(Z23=Barèmes!$B$2,1,IF(Z23=Barèmes!$C$2,2,IF(Z23=Barèmes!$D$2,3,IF(Z23=Barèmes!$E$2,4,IF(Z23=Barèmes!$F$2,5,0)))))+1*IF(AC23=Barèmes!$B$2,1,IF(AC23=Barèmes!$C$2,2,IF(AC23=Barèmes!$D$2,3,IF(AC23=Barèmes!$E$2,4,IF(AC23=Barèmes!$F$2,5,0))))))</f>
        <v/>
      </c>
      <c r="AI23" s="31"/>
      <c r="AJ23" s="32" t="str">
        <f>IFERROR(INDEX(Croissance!$B$5:$B$604,MATCH(A23,Croissance!$A$5:$A$604,0)),"")</f>
        <v/>
      </c>
      <c r="AK23" s="32" t="str">
        <f>IFERROR(INDEX(Croissance!$C$5:$C$604,MATCH(A23,Croissance!$A$5:$A$604,0)),"")</f>
        <v/>
      </c>
      <c r="AL23" s="32" t="str">
        <f>IFERROR(INDEX(Croissance!$D$5:$D$604,MATCH(A23,Croissance!$A$5:$A$604,0)),"")</f>
        <v/>
      </c>
      <c r="AM23" s="32" t="str">
        <f>IFERROR(INDEX(Croissance!$E$5:$E$604,MATCH(A23,Croissance!$A$5:$A$604,0)),"")</f>
        <v/>
      </c>
      <c r="AO23" s="33">
        <f t="shared" si="8"/>
        <v>0</v>
      </c>
      <c r="AP23" s="33">
        <f t="shared" si="3"/>
        <v>0</v>
      </c>
      <c r="AQ23" s="33">
        <f>IF(A23="",0,IF(AND(OR('Synthèse classe'!$C$2="Tous",C23='Synthèse classe'!$C$2),OR('Synthèse classe'!$C$3="Toutes",D23='Synthèse classe'!$C$3),OR('Synthèse classe'!$C$4="Toutes",AND('Synthèse classe'!$C$4="Dernière",AP23=1),B23=IFERROR(VALUE('Synthèse classe'!$C$4),0))),1,0))</f>
        <v>0</v>
      </c>
      <c r="AR23" s="34" t="str">
        <f t="shared" si="4"/>
        <v/>
      </c>
    </row>
    <row r="24" spans="1:44" x14ac:dyDescent="0.2">
      <c r="A24" s="17" t="str">
        <f t="shared" si="0"/>
        <v/>
      </c>
      <c r="B24" s="18"/>
      <c r="C24" s="19"/>
      <c r="D24" s="19"/>
      <c r="E24" s="19"/>
      <c r="F24" s="19"/>
      <c r="G24" s="19"/>
      <c r="H24" s="17" t="str">
        <f t="shared" si="5"/>
        <v/>
      </c>
      <c r="I24" s="20"/>
      <c r="J24" s="18"/>
      <c r="K24" s="19"/>
      <c r="L24" s="21" t="str">
        <f t="shared" si="6"/>
        <v/>
      </c>
      <c r="M24" s="21" t="str">
        <f>IF(OR(J24="",SUMPRODUCT((Barèmes!$A$6:$A$28="Endurance — Luc Léger (palier)")*(Barèmes!$B$6:$B$28=H24)*(Barèmes!$C$6:$C$28=IF(H24="6ème","Mixte",G24)))=0),"",IF(SUMPRODUCT((Barèmes!$A$6:$A$28="Endurance — Luc Léger (palier)")*(Barèmes!$B$6:$B$28=H24)*(Barèmes!$C$6:$C$28=IF(H24="6ème","Mixte",G24))*(Barèmes!$J$6:$J$28="+"))&gt;0,IF(J24&lt;=SUMIFS(Barèmes!$D$6:$D$28,Barèmes!$A$6:$A$28,"Endurance — Luc Léger (palier)",Barèmes!$B$6:$B$28,H24,Barèmes!$C$6:$C$28,IF(H24="6ème","Mixte",G24)),"à besoin",IF(J24&lt;=SUMIFS(Barèmes!$E$6:$E$28,Barèmes!$A$6:$A$28,"Endurance — Luc Léger (palier)",Barèmes!$B$6:$B$28,H24,Barèmes!$C$6:$C$28,IF(H24="6ème","Mixte",G24)),"fragile","satisfaisant")),IF(J24&gt;=SUMIFS(Barèmes!$D$6:$D$28,Barèmes!$A$6:$A$28,"Endurance — Luc Léger (palier)",Barèmes!$B$6:$B$28,H24,Barèmes!$C$6:$C$28,IF(H24="6ème","Mixte",G24)),"à besoin",IF(J24&gt;=SUMIFS(Barèmes!$E$6:$E$28,Barèmes!$A$6:$A$28,"Endurance — Luc Léger (palier)",Barèmes!$B$6:$B$28,H24,Barèmes!$C$6:$C$28,IF(H24="6ème","Mixte",G24)),"fragile","satisfaisant"))))</f>
        <v/>
      </c>
      <c r="N24" s="21" t="str">
        <f>IF(OR(J24="",SUMPRODUCT((Barèmes!$A$6:$A$28="Endurance — Luc Léger (palier)")*(Barèmes!$B$6:$B$28=H24)*(Barèmes!$C$6:$C$28=IF(H24="6ème","Mixte",G24)))=0),"",IF(SUMPRODUCT((Barèmes!$A$6:$A$28="Endurance — Luc Léger (palier)")*(Barèmes!$B$6:$B$28=H24)*(Barèmes!$C$6:$C$28=IF(H24="6ème","Mixte",G24))*(Barèmes!$J$6:$J$28="+"))&gt;0,IF(J24&lt;=SUMIFS(Barèmes!$F$6:$F$28,Barèmes!$A$6:$A$28,"Endurance — Luc Léger (palier)",Barèmes!$B$6:$B$28,H24,Barèmes!$C$6:$C$28,IF(H24="6ème","Mixte",G24)),Barèmes!$B$2,IF(J24&lt;=SUMIFS(Barèmes!$G$6:$G$28,Barèmes!$A$6:$A$28,"Endurance — Luc Léger (palier)",Barèmes!$B$6:$B$28,H24,Barèmes!$C$6:$C$28,IF(H24="6ème","Mixte",G24)),Barèmes!$C$2,IF(J24&lt;=SUMIFS(Barèmes!$H$6:$H$28,Barèmes!$A$6:$A$28,"Endurance — Luc Léger (palier)",Barèmes!$B$6:$B$28,H24,Barèmes!$C$6:$C$28,IF(H24="6ème","Mixte",G24)),Barèmes!$D$2,IF(J24&lt;=SUMIFS(Barèmes!$I$6:$I$28,Barèmes!$A$6:$A$28,"Endurance — Luc Léger (palier)",Barèmes!$B$6:$B$28,H24,Barèmes!$C$6:$C$28,IF(H24="6ème","Mixte",G24)),Barèmes!$E$2,Barèmes!$F$2)))),IF(J24&gt;=SUMIFS(Barèmes!$F$6:$F$28,Barèmes!$A$6:$A$28,"Endurance — Luc Léger (palier)",Barèmes!$B$6:$B$28,H24,Barèmes!$C$6:$C$28,IF(H24="6ème","Mixte",G24)),Barèmes!$B$2,IF(J24&gt;=SUMIFS(Barèmes!$G$6:$G$28,Barèmes!$A$6:$A$28,"Endurance — Luc Léger (palier)",Barèmes!$B$6:$B$28,H24,Barèmes!$C$6:$C$28,IF(H24="6ème","Mixte",G24)),Barèmes!$C$2,IF(J24&gt;=SUMIFS(Barèmes!$H$6:$H$28,Barèmes!$A$6:$A$28,"Endurance — Luc Léger (palier)",Barèmes!$B$6:$B$28,H24,Barèmes!$C$6:$C$28,IF(H24="6ème","Mixte",G24)),Barèmes!$D$2,IF(J24&gt;=SUMIFS(Barèmes!$I$6:$I$28,Barèmes!$A$6:$A$28,"Endurance — Luc Léger (palier)",Barèmes!$B$6:$B$28,H24,Barèmes!$C$6:$C$28,IF(H24="6ème","Mixte",G24)),Barèmes!$E$2,Barèmes!$F$2))))))</f>
        <v/>
      </c>
      <c r="O24" s="22"/>
      <c r="P24" s="23" t="str">
        <f>IF(OR(O24="",SUMPRODUCT((Barèmes!$A$6:$A$28="Force bas du corps — Saut en longueur (m)")*(Barèmes!$B$6:$B$28=H24)*(Barèmes!$C$6:$C$28=IF(H24="6ème","Mixte",G24)))=0),"",IF(SUMPRODUCT((Barèmes!$A$6:$A$28="Force bas du corps — Saut en longueur (m)")*(Barèmes!$B$6:$B$28=H24)*(Barèmes!$C$6:$C$28=IF(H24="6ème","Mixte",G24))*(Barèmes!$J$6:$J$28="+"))&gt;0,IF(O24&lt;=SUMIFS(Barèmes!$D$6:$D$28,Barèmes!$A$6:$A$28,"Force bas du corps — Saut en longueur (m)",Barèmes!$B$6:$B$28,H24,Barèmes!$C$6:$C$28,IF(H24="6ème","Mixte",G24)),"à besoin",IF(O24&lt;=SUMIFS(Barèmes!$E$6:$E$28,Barèmes!$A$6:$A$28,"Force bas du corps — Saut en longueur (m)",Barèmes!$B$6:$B$28,H24,Barèmes!$C$6:$C$28,IF(H24="6ème","Mixte",G24)),"fragile","satisfaisant")),IF(O24&gt;=SUMIFS(Barèmes!$D$6:$D$28,Barèmes!$A$6:$A$28,"Force bas du corps — Saut en longueur (m)",Barèmes!$B$6:$B$28,H24,Barèmes!$C$6:$C$28,IF(H24="6ème","Mixte",G24)),"à besoin",IF(O24&gt;=SUMIFS(Barèmes!$E$6:$E$28,Barèmes!$A$6:$A$28,"Force bas du corps — Saut en longueur (m)",Barèmes!$B$6:$B$28,H24,Barèmes!$C$6:$C$28,IF(H24="6ème","Mixte",G24)),"fragile","satisfaisant"))))</f>
        <v/>
      </c>
      <c r="Q24" s="23" t="str">
        <f>IF(OR(O24="",SUMPRODUCT((Barèmes!$A$6:$A$28="Force bas du corps — Saut en longueur (m)")*(Barèmes!$B$6:$B$28=H24)*(Barèmes!$C$6:$C$28=IF(H24="6ème","Mixte",G24)))=0),"",IF(SUMPRODUCT((Barèmes!$A$6:$A$28="Force bas du corps — Saut en longueur (m)")*(Barèmes!$B$6:$B$28=H24)*(Barèmes!$C$6:$C$28=IF(H24="6ème","Mixte",G24))*(Barèmes!$J$6:$J$28="+"))&gt;0,IF(O24&lt;=SUMIFS(Barèmes!$F$6:$F$28,Barèmes!$A$6:$A$28,"Force bas du corps — Saut en longueur (m)",Barèmes!$B$6:$B$28,H24,Barèmes!$C$6:$C$28,IF(H24="6ème","Mixte",G24)),Barèmes!$B$2,IF(O24&lt;=SUMIFS(Barèmes!$G$6:$G$28,Barèmes!$A$6:$A$28,"Force bas du corps — Saut en longueur (m)",Barèmes!$B$6:$B$28,H24,Barèmes!$C$6:$C$28,IF(H24="6ème","Mixte",G24)),Barèmes!$C$2,IF(O24&lt;=SUMIFS(Barèmes!$H$6:$H$28,Barèmes!$A$6:$A$28,"Force bas du corps — Saut en longueur (m)",Barèmes!$B$6:$B$28,H24,Barèmes!$C$6:$C$28,IF(H24="6ème","Mixte",G24)),Barèmes!$D$2,IF(O24&lt;=SUMIFS(Barèmes!$I$6:$I$28,Barèmes!$A$6:$A$28,"Force bas du corps — Saut en longueur (m)",Barèmes!$B$6:$B$28,H24,Barèmes!$C$6:$C$28,IF(H24="6ème","Mixte",G24)),Barèmes!$E$2,Barèmes!$F$2)))),IF(O24&gt;=SUMIFS(Barèmes!$F$6:$F$28,Barèmes!$A$6:$A$28,"Force bas du corps — Saut en longueur (m)",Barèmes!$B$6:$B$28,H24,Barèmes!$C$6:$C$28,IF(H24="6ème","Mixte",G24)),Barèmes!$B$2,IF(O24&gt;=SUMIFS(Barèmes!$G$6:$G$28,Barèmes!$A$6:$A$28,"Force bas du corps — Saut en longueur (m)",Barèmes!$B$6:$B$28,H24,Barèmes!$C$6:$C$28,IF(H24="6ème","Mixte",G24)),Barèmes!$C$2,IF(O24&gt;=SUMIFS(Barèmes!$H$6:$H$28,Barèmes!$A$6:$A$28,"Force bas du corps — Saut en longueur (m)",Barèmes!$B$6:$B$28,H24,Barèmes!$C$6:$C$28,IF(H24="6ème","Mixte",G24)),Barèmes!$D$2,IF(O24&gt;=SUMIFS(Barèmes!$I$6:$I$28,Barèmes!$A$6:$A$28,"Force bas du corps — Saut en longueur (m)",Barèmes!$B$6:$B$28,H24,Barèmes!$C$6:$C$28,IF(H24="6ème","Mixte",G24)),Barèmes!$E$2,Barèmes!$F$2))))))</f>
        <v/>
      </c>
      <c r="R24" s="22"/>
      <c r="S24" s="24" t="str">
        <f>IF(OR(R24="",SUMPRODUCT((Barèmes!$A$6:$A$28="Vitesse — 30 m (s)")*(Barèmes!$B$6:$B$28=H24)*(Barèmes!$C$6:$C$28=IF(H24="6ème","Mixte",G24)))=0),"",IF(SUMPRODUCT((Barèmes!$A$6:$A$28="Vitesse — 30 m (s)")*(Barèmes!$B$6:$B$28=H24)*(Barèmes!$C$6:$C$28=IF(H24="6ème","Mixte",G24))*(Barèmes!$J$6:$J$28="+"))&gt;0,IF(R24&lt;=SUMIFS(Barèmes!$D$6:$D$28,Barèmes!$A$6:$A$28,"Vitesse — 30 m (s)",Barèmes!$B$6:$B$28,H24,Barèmes!$C$6:$C$28,IF(H24="6ème","Mixte",G24)),"à besoin",IF(R24&lt;=SUMIFS(Barèmes!$E$6:$E$28,Barèmes!$A$6:$A$28,"Vitesse — 30 m (s)",Barèmes!$B$6:$B$28,H24,Barèmes!$C$6:$C$28,IF(H24="6ème","Mixte",G24)),"fragile","satisfaisant")),IF(R24&gt;=SUMIFS(Barèmes!$D$6:$D$28,Barèmes!$A$6:$A$28,"Vitesse — 30 m (s)",Barèmes!$B$6:$B$28,H24,Barèmes!$C$6:$C$28,IF(H24="6ème","Mixte",G24)),"à besoin",IF(R24&gt;=SUMIFS(Barèmes!$E$6:$E$28,Barèmes!$A$6:$A$28,"Vitesse — 30 m (s)",Barèmes!$B$6:$B$28,H24,Barèmes!$C$6:$C$28,IF(H24="6ème","Mixte",G24)),"fragile","satisfaisant"))))</f>
        <v/>
      </c>
      <c r="T24" s="24" t="str">
        <f>IF(OR(R24="",SUMPRODUCT((Barèmes!$A$6:$A$28="Vitesse — 30 m (s)")*(Barèmes!$B$6:$B$28=H24)*(Barèmes!$C$6:$C$28=IF(H24="6ème","Mixte",G24)))=0),"",IF(SUMPRODUCT((Barèmes!$A$6:$A$28="Vitesse — 30 m (s)")*(Barèmes!$B$6:$B$28=H24)*(Barèmes!$C$6:$C$28=IF(H24="6ème","Mixte",G24))*(Barèmes!$J$6:$J$28="+"))&gt;0,IF(R24&lt;=SUMIFS(Barèmes!$F$6:$F$28,Barèmes!$A$6:$A$28,"Vitesse — 30 m (s)",Barèmes!$B$6:$B$28,H24,Barèmes!$C$6:$C$28,IF(H24="6ème","Mixte",G24)),Barèmes!$B$2,IF(R24&lt;=SUMIFS(Barèmes!$G$6:$G$28,Barèmes!$A$6:$A$28,"Vitesse — 30 m (s)",Barèmes!$B$6:$B$28,H24,Barèmes!$C$6:$C$28,IF(H24="6ème","Mixte",G24)),Barèmes!$C$2,IF(R24&lt;=SUMIFS(Barèmes!$H$6:$H$28,Barèmes!$A$6:$A$28,"Vitesse — 30 m (s)",Barèmes!$B$6:$B$28,H24,Barèmes!$C$6:$C$28,IF(H24="6ème","Mixte",G24)),Barèmes!$D$2,IF(R24&lt;=SUMIFS(Barèmes!$I$6:$I$28,Barèmes!$A$6:$A$28,"Vitesse — 30 m (s)",Barèmes!$B$6:$B$28,H24,Barèmes!$C$6:$C$28,IF(H24="6ème","Mixte",G24)),Barèmes!$E$2,Barèmes!$F$2)))),IF(R24&gt;=SUMIFS(Barèmes!$F$6:$F$28,Barèmes!$A$6:$A$28,"Vitesse — 30 m (s)",Barèmes!$B$6:$B$28,H24,Barèmes!$C$6:$C$28,IF(H24="6ème","Mixte",G24)),Barèmes!$B$2,IF(R24&gt;=SUMIFS(Barèmes!$G$6:$G$28,Barèmes!$A$6:$A$28,"Vitesse — 30 m (s)",Barèmes!$B$6:$B$28,H24,Barèmes!$C$6:$C$28,IF(H24="6ème","Mixte",G24)),Barèmes!$C$2,IF(R24&gt;=SUMIFS(Barèmes!$H$6:$H$28,Barèmes!$A$6:$A$28,"Vitesse — 30 m (s)",Barèmes!$B$6:$B$28,H24,Barèmes!$C$6:$C$28,IF(H24="6ème","Mixte",G24)),Barèmes!$D$2,IF(R24&gt;=SUMIFS(Barèmes!$I$6:$I$28,Barèmes!$A$6:$A$28,"Vitesse — 30 m (s)",Barèmes!$B$6:$B$28,H24,Barèmes!$C$6:$C$28,IF(H24="6ème","Mixte",G24)),Barèmes!$E$2,Barèmes!$F$2))))))</f>
        <v/>
      </c>
      <c r="U24" s="22"/>
      <c r="V24" s="25" t="str">
        <f>IF(OR(U24="",SUMPRODUCT((Barèmes!$A$6:$A$28="Vitesse — 50 m (s)")*(Barèmes!$B$6:$B$28=H24)*(Barèmes!$C$6:$C$28=IF(H24="6ème","Mixte",G24)))=0),"",IF(SUMPRODUCT((Barèmes!$A$6:$A$28="Vitesse — 50 m (s)")*(Barèmes!$B$6:$B$28=H24)*(Barèmes!$C$6:$C$28=IF(H24="6ème","Mixte",G24))*(Barèmes!$J$6:$J$28="+"))&gt;0,IF(U24&lt;=SUMIFS(Barèmes!$D$6:$D$28,Barèmes!$A$6:$A$28,"Vitesse — 50 m (s)",Barèmes!$B$6:$B$28,H24,Barèmes!$C$6:$C$28,IF(H24="6ème","Mixte",G24)),"à besoin",IF(U24&lt;=SUMIFS(Barèmes!$E$6:$E$28,Barèmes!$A$6:$A$28,"Vitesse — 50 m (s)",Barèmes!$B$6:$B$28,H24,Barèmes!$C$6:$C$28,IF(H24="6ème","Mixte",G24)),"fragile","satisfaisant")),IF(U24&gt;=SUMIFS(Barèmes!$D$6:$D$28,Barèmes!$A$6:$A$28,"Vitesse — 50 m (s)",Barèmes!$B$6:$B$28,H24,Barèmes!$C$6:$C$28,IF(H24="6ème","Mixte",G24)),"à besoin",IF(U24&gt;=SUMIFS(Barèmes!$E$6:$E$28,Barèmes!$A$6:$A$28,"Vitesse — 50 m (s)",Barèmes!$B$6:$B$28,H24,Barèmes!$C$6:$C$28,IF(H24="6ème","Mixte",G24)),"fragile","satisfaisant"))))</f>
        <v/>
      </c>
      <c r="W24" s="25" t="str">
        <f>IF(OR(U24="",SUMPRODUCT((Barèmes!$A$6:$A$28="Vitesse — 50 m (s)")*(Barèmes!$B$6:$B$28=H24)*(Barèmes!$C$6:$C$28=IF(H24="6ème","Mixte",G24)))=0),"",IF(SUMPRODUCT((Barèmes!$A$6:$A$28="Vitesse — 50 m (s)")*(Barèmes!$B$6:$B$28=H24)*(Barèmes!$C$6:$C$28=IF(H24="6ème","Mixte",G24))*(Barèmes!$J$6:$J$28="+"))&gt;0,IF(U24&lt;=SUMIFS(Barèmes!$F$6:$F$28,Barèmes!$A$6:$A$28,"Vitesse — 50 m (s)",Barèmes!$B$6:$B$28,H24,Barèmes!$C$6:$C$28,IF(H24="6ème","Mixte",G24)),Barèmes!$B$2,IF(U24&lt;=SUMIFS(Barèmes!$G$6:$G$28,Barèmes!$A$6:$A$28,"Vitesse — 50 m (s)",Barèmes!$B$6:$B$28,H24,Barèmes!$C$6:$C$28,IF(H24="6ème","Mixte",G24)),Barèmes!$C$2,IF(U24&lt;=SUMIFS(Barèmes!$H$6:$H$28,Barèmes!$A$6:$A$28,"Vitesse — 50 m (s)",Barèmes!$B$6:$B$28,H24,Barèmes!$C$6:$C$28,IF(H24="6ème","Mixte",G24)),Barèmes!$D$2,IF(U24&lt;=SUMIFS(Barèmes!$I$6:$I$28,Barèmes!$A$6:$A$28,"Vitesse — 50 m (s)",Barèmes!$B$6:$B$28,H24,Barèmes!$C$6:$C$28,IF(H24="6ème","Mixte",G24)),Barèmes!$E$2,Barèmes!$F$2)))),IF(U24&gt;=SUMIFS(Barèmes!$F$6:$F$28,Barèmes!$A$6:$A$28,"Vitesse — 50 m (s)",Barèmes!$B$6:$B$28,H24,Barèmes!$C$6:$C$28,IF(H24="6ème","Mixte",G24)),Barèmes!$B$2,IF(U24&gt;=SUMIFS(Barèmes!$G$6:$G$28,Barèmes!$A$6:$A$28,"Vitesse — 50 m (s)",Barèmes!$B$6:$B$28,H24,Barèmes!$C$6:$C$28,IF(H24="6ème","Mixte",G24)),Barèmes!$C$2,IF(U24&gt;=SUMIFS(Barèmes!$H$6:$H$28,Barèmes!$A$6:$A$28,"Vitesse — 50 m (s)",Barèmes!$B$6:$B$28,H24,Barèmes!$C$6:$C$28,IF(H24="6ème","Mixte",G24)),Barèmes!$D$2,IF(U24&gt;=SUMIFS(Barèmes!$I$6:$I$28,Barèmes!$A$6:$A$28,"Vitesse — 50 m (s)",Barèmes!$B$6:$B$28,H24,Barèmes!$C$6:$C$28,IF(H24="6ème","Mixte",G24)),Barèmes!$E$2,Barèmes!$F$2))))))</f>
        <v/>
      </c>
      <c r="X24" s="18"/>
      <c r="Y24" s="26" t="str" cm="1">
        <f t="array" ref="Y24">IF(OR(X24="",SUMPRODUCT((Barèmes!$A$6:$A$28="Souplesse (score 1-5)")*(Barèmes!$B$6:$B$28=H24)*(Barèmes!$C$6:$C$28=IF(H24="6ème","Mixte",G24)))=0),"",IF(SUMPRODUCT((Barèmes!$A$6:$A$28="Souplesse (score 1-5)")*(Barèmes!$B$6:$B$28=H24)*(Barèmes!$C$6:$C$28=IF(H24="6ème","Mixte",G24))*(Barèmes!$J$6:$J$28="+"))&gt;0,IF(X24&lt;=SUMIFS(Barèmes!$D$6:$D$28,Barèmes!$A$6:$A$28,"Souplesse (score 1-5)",Barèmes!$B$6:$B$28,H24,Barèmes!$C$6:$C$28,IF(H24="6ème","Mixte",G24)),"à besoin",IF(X24&lt;=SUMIFS(Barèmes!$E$6:$E$28,Barèmes!$A$6:$A$28,"Souplesse (score 1-5)",Barèmes!$B$6:$B$28,H24,Barèmes!$C$6:$C$28,IF(H24="6ème","Mixte",G24)),"fragile","satisfaisant")),IF(X24&gt;=SUMIFS(Barèmes!$D$6:$D$28,Barèmes!$A$6:$A$28,"Souplesse (score 1-5)",Barèmes!$B$6:$B$28,H24,Barèmes!$C$6:$C$28,IF(H24="6ème","Mixte",G24)),"à besoin",IF(X24&gt;=SUMIFS(Barèmes!$E$6:$E$28,Barèmes!$A$6:$A$28,"Souplesse (score 1-5)",Barèmes!$B$6:$B$28,H24,Barèmes!$C$6:$C$28,IF(H24="6ème","Mixte",G24)),"fragile","satisfaisant"))))</f>
        <v/>
      </c>
      <c r="Z24" s="26" t="str" cm="1">
        <f t="array" ref="Z24">IF(OR(X24="",SUMPRODUCT((Barèmes!$A$6:$A$28="Souplesse (score 1-5)")*(Barèmes!$B$6:$B$28=H24)*(Barèmes!$C$6:$C$28=IF(H24="6ème","Mixte",G24)))=0),"",IF(SUMPRODUCT((Barèmes!$A$6:$A$28="Souplesse (score 1-5)")*(Barèmes!$B$6:$B$28=H24)*(Barèmes!$C$6:$C$28=IF(H24="6ème","Mixte",G24))*(Barèmes!$J$6:$J$28="+"))&gt;0,IF(X24&lt;=SUMIFS(Barèmes!$F$6:$F$28,Barèmes!$A$6:$A$28,"Souplesse (score 1-5)",Barèmes!$B$6:$B$28,H24,Barèmes!$C$6:$C$28,IF(H24="6ème","Mixte",G24)),Barèmes!$B$2,IF(X24&lt;=SUMIFS(Barèmes!$G$6:$G$28,Barèmes!$A$6:$A$28,"Souplesse (score 1-5)",Barèmes!$B$6:$B$28,H24,Barèmes!$C$6:$C$28,IF(H24="6ème","Mixte",G24)),Barèmes!$C$2,IF(X24&lt;=SUMIFS(Barèmes!$H$6:$H$28,Barèmes!$A$6:$A$28,"Souplesse (score 1-5)",Barèmes!$B$6:$B$28,H24,Barèmes!$C$6:$C$28,IF(H24="6ème","Mixte",G24)),Barèmes!$D$2,IF(X24&lt;=SUMIFS(Barèmes!$I$6:$I$28,Barèmes!$A$6:$A$28,"Souplesse (score 1-5)",Barèmes!$B$6:$B$28,H24,Barèmes!$C$6:$C$28,IF(H24="6ème","Mixte",G24)),Barèmes!$E$2,Barèmes!$F$2)))),IF(X24&gt;=SUMIFS(Barèmes!$F$6:$F$28,Barèmes!$A$6:$A$28,"Souplesse (score 1-5)",Barèmes!$B$6:$B$28,H24,Barèmes!$C$6:$C$28,IF(H24="6ème","Mixte",G24)),Barèmes!$B$2,IF(X24&gt;=SUMIFS(Barèmes!$G$6:$G$28,Barèmes!$A$6:$A$28,"Souplesse (score 1-5)",Barèmes!$B$6:$B$28,H24,Barèmes!$C$6:$C$28,IF(H24="6ème","Mixte",G24)),Barèmes!$C$2,IF(X24&gt;=SUMIFS(Barèmes!$H$6:$H$28,Barèmes!$A$6:$A$28,"Souplesse (score 1-5)",Barèmes!$B$6:$B$28,H24,Barèmes!$C$6:$C$28,IF(H24="6ème","Mixte",G24)),Barèmes!$D$2,IF(X24&gt;=SUMIFS(Barèmes!$I$6:$I$28,Barèmes!$A$6:$A$28,"Souplesse (score 1-5)",Barèmes!$B$6:$B$28,H24,Barèmes!$C$6:$C$28,IF(H24="6ème","Mixte",G24)),Barèmes!$E$2,Barèmes!$F$2))))))</f>
        <v/>
      </c>
      <c r="AA24" s="22"/>
      <c r="AB24" s="27" t="str">
        <f>IF(OR(AA24="",SUMPRODUCT((Barèmes!$A$6:$A$28="Agilité — T-test 974 (s)")*(Barèmes!$B$6:$B$28=H24)*(Barèmes!$C$6:$C$28=IF(H24="6ème","Mixte",G24)))=0),"",IF(SUMPRODUCT((Barèmes!$A$6:$A$28="Agilité — T-test 974 (s)")*(Barèmes!$B$6:$B$28=H24)*(Barèmes!$C$6:$C$28=IF(H24="6ème","Mixte",G24))*(Barèmes!$J$6:$J$28="+"))&gt;0,IF(AA24&lt;=SUMIFS(Barèmes!$D$6:$D$28,Barèmes!$A$6:$A$28,"Agilité — T-test 974 (s)",Barèmes!$B$6:$B$28,H24,Barèmes!$C$6:$C$28,IF(H24="6ème","Mixte",G24)),"à besoin",IF(AA24&lt;=SUMIFS(Barèmes!$E$6:$E$28,Barèmes!$A$6:$A$28,"Agilité — T-test 974 (s)",Barèmes!$B$6:$B$28,H24,Barèmes!$C$6:$C$28,IF(H24="6ème","Mixte",G24)),"fragile","satisfaisant")),IF(AA24&gt;=SUMIFS(Barèmes!$D$6:$D$28,Barèmes!$A$6:$A$28,"Agilité — T-test 974 (s)",Barèmes!$B$6:$B$28,H24,Barèmes!$C$6:$C$28,IF(H24="6ème","Mixte",G24)),"à besoin",IF(AA24&gt;=SUMIFS(Barèmes!$E$6:$E$28,Barèmes!$A$6:$A$28,"Agilité — T-test 974 (s)",Barèmes!$B$6:$B$28,H24,Barèmes!$C$6:$C$28,IF(H24="6ème","Mixte",G24)),"fragile","satisfaisant"))))</f>
        <v/>
      </c>
      <c r="AC24" s="27" t="str">
        <f>IF(OR(AA24="",SUMPRODUCT((Barèmes!$A$6:$A$28="Agilité — T-test 974 (s)")*(Barèmes!$B$6:$B$28=H24)*(Barèmes!$C$6:$C$28=IF(H24="6ème","Mixte",G24)))=0),"",IF(SUMPRODUCT((Barèmes!$A$6:$A$28="Agilité — T-test 974 (s)")*(Barèmes!$B$6:$B$28=H24)*(Barèmes!$C$6:$C$28=IF(H24="6ème","Mixte",G24))*(Barèmes!$J$6:$J$28="+"))&gt;0,IF(AA24&lt;=SUMIFS(Barèmes!$F$6:$F$28,Barèmes!$A$6:$A$28,"Agilité — T-test 974 (s)",Barèmes!$B$6:$B$28,H24,Barèmes!$C$6:$C$28,IF(H24="6ème","Mixte",G24)),Barèmes!$B$2,IF(AA24&lt;=SUMIFS(Barèmes!$G$6:$G$28,Barèmes!$A$6:$A$28,"Agilité — T-test 974 (s)",Barèmes!$B$6:$B$28,H24,Barèmes!$C$6:$C$28,IF(H24="6ème","Mixte",G24)),Barèmes!$C$2,IF(AA24&lt;=SUMIFS(Barèmes!$H$6:$H$28,Barèmes!$A$6:$A$28,"Agilité — T-test 974 (s)",Barèmes!$B$6:$B$28,H24,Barèmes!$C$6:$C$28,IF(H24="6ème","Mixte",G24)),Barèmes!$D$2,IF(AA24&lt;=SUMIFS(Barèmes!$I$6:$I$28,Barèmes!$A$6:$A$28,"Agilité — T-test 974 (s)",Barèmes!$B$6:$B$28,H24,Barèmes!$C$6:$C$28,IF(H24="6ème","Mixte",G24)),Barèmes!$E$2,Barèmes!$F$2)))),IF(AA24&gt;=SUMIFS(Barèmes!$F$6:$F$28,Barèmes!$A$6:$A$28,"Agilité — T-test 974 (s)",Barèmes!$B$6:$B$28,H24,Barèmes!$C$6:$C$28,IF(H24="6ème","Mixte",G24)),Barèmes!$B$2,IF(AA24&gt;=SUMIFS(Barèmes!$G$6:$G$28,Barèmes!$A$6:$A$28,"Agilité — T-test 974 (s)",Barèmes!$B$6:$B$28,H24,Barèmes!$C$6:$C$28,IF(H24="6ème","Mixte",G24)),Barèmes!$C$2,IF(AA24&gt;=SUMIFS(Barèmes!$H$6:$H$28,Barèmes!$A$6:$A$28,"Agilité — T-test 974 (s)",Barèmes!$B$6:$B$28,H24,Barèmes!$C$6:$C$28,IF(H24="6ème","Mixte",G24)),Barèmes!$D$2,IF(AA24&gt;=SUMIFS(Barèmes!$I$6:$I$28,Barèmes!$A$6:$A$28,"Agilité — T-test 974 (s)",Barèmes!$B$6:$B$28,H24,Barèmes!$C$6:$C$28,IF(H24="6ème","Mixte",G24)),Barèmes!$E$2,Barèmes!$F$2))))))</f>
        <v/>
      </c>
      <c r="AD24" s="28" t="str">
        <f t="shared" si="1"/>
        <v/>
      </c>
      <c r="AE24" s="29" t="str">
        <f t="shared" si="2"/>
        <v/>
      </c>
      <c r="AF24" s="30" t="str">
        <f>IF(OR(AD24="",SUMPRODUCT((Barèmes!$A$6:$A$28="Surcoût d'agilité (s) — technique")*(Barèmes!$B$6:$B$28=H24)*(Barèmes!$C$6:$C$28=IF(H24="6ème","Mixte",G24)))=0),"",IF(SUMPRODUCT((Barèmes!$A$6:$A$28="Surcoût d'agilité (s) — technique")*(Barèmes!$B$6:$B$28=H24)*(Barèmes!$C$6:$C$28=IF(H24="6ème","Mixte",G24))*(Barèmes!$J$6:$J$28="+"))&gt;0,IF(AD24&lt;=SUMIFS(Barèmes!$D$6:$D$28,Barèmes!$A$6:$A$28,"Surcoût d'agilité (s) — technique",Barèmes!$B$6:$B$28,H24,Barèmes!$C$6:$C$28,IF(H24="6ème","Mixte",G24)),"à besoin",IF(AD24&lt;=SUMIFS(Barèmes!$E$6:$E$28,Barèmes!$A$6:$A$28,"Surcoût d'agilité (s) — technique",Barèmes!$B$6:$B$28,H24,Barèmes!$C$6:$C$28,IF(H24="6ème","Mixte",G24)),"fragile","satisfaisant")),IF(AD24&gt;=SUMIFS(Barèmes!$D$6:$D$28,Barèmes!$A$6:$A$28,"Surcoût d'agilité (s) — technique",Barèmes!$B$6:$B$28,H24,Barèmes!$C$6:$C$28,IF(H24="6ème","Mixte",G24)),"à besoin",IF(AD24&gt;=SUMIFS(Barèmes!$E$6:$E$28,Barèmes!$A$6:$A$28,"Surcoût d'agilité (s) — technique",Barèmes!$B$6:$B$28,H24,Barèmes!$C$6:$C$28,IF(H24="6ème","Mixte",G24)),"fragile","satisfaisant"))))</f>
        <v/>
      </c>
      <c r="AG24" s="30" t="str">
        <f>IF(OR(AD24="",SUMPRODUCT((Barèmes!$A$6:$A$28="Surcoût d'agilité (s) — technique")*(Barèmes!$B$6:$B$28=H24)*(Barèmes!$C$6:$C$28=IF(H24="6ème","Mixte",G24)))=0),"",IF(SUMPRODUCT((Barèmes!$A$6:$A$28="Surcoût d'agilité (s) — technique")*(Barèmes!$B$6:$B$28=H24)*(Barèmes!$C$6:$C$28=IF(H24="6ème","Mixte",G24))*(Barèmes!$J$6:$J$28="+"))&gt;0,IF(AD24&lt;=SUMIFS(Barèmes!$F$6:$F$28,Barèmes!$A$6:$A$28,"Surcoût d'agilité (s) — technique",Barèmes!$B$6:$B$28,H24,Barèmes!$C$6:$C$28,IF(H24="6ème","Mixte",G24)),Barèmes!$B$2,IF(AD24&lt;=SUMIFS(Barèmes!$G$6:$G$28,Barèmes!$A$6:$A$28,"Surcoût d'agilité (s) — technique",Barèmes!$B$6:$B$28,H24,Barèmes!$C$6:$C$28,IF(H24="6ème","Mixte",G24)),Barèmes!$C$2,IF(AD24&lt;=SUMIFS(Barèmes!$H$6:$H$28,Barèmes!$A$6:$A$28,"Surcoût d'agilité (s) — technique",Barèmes!$B$6:$B$28,H24,Barèmes!$C$6:$C$28,IF(H24="6ème","Mixte",G24)),Barèmes!$D$2,IF(AD24&lt;=SUMIFS(Barèmes!$I$6:$I$28,Barèmes!$A$6:$A$28,"Surcoût d'agilité (s) — technique",Barèmes!$B$6:$B$28,H24,Barèmes!$C$6:$C$28,IF(H24="6ème","Mixte",G24)),Barèmes!$E$2,Barèmes!$F$2)))),IF(AD24&gt;=SUMIFS(Barèmes!$F$6:$F$28,Barèmes!$A$6:$A$28,"Surcoût d'agilité (s) — technique",Barèmes!$B$6:$B$28,H24,Barèmes!$C$6:$C$28,IF(H24="6ème","Mixte",G24)),Barèmes!$B$2,IF(AD24&gt;=SUMIFS(Barèmes!$G$6:$G$28,Barèmes!$A$6:$A$28,"Surcoût d'agilité (s) — technique",Barèmes!$B$6:$B$28,H24,Barèmes!$C$6:$C$28,IF(H24="6ème","Mixte",G24)),Barèmes!$C$2,IF(AD24&gt;=SUMIFS(Barèmes!$H$6:$H$28,Barèmes!$A$6:$A$28,"Surcoût d'agilité (s) — technique",Barèmes!$B$6:$B$28,H24,Barèmes!$C$6:$C$28,IF(H24="6ème","Mixte",G24)),Barèmes!$D$2,IF(AD24&gt;=SUMIFS(Barèmes!$I$6:$I$28,Barèmes!$A$6:$A$28,"Surcoût d'agilité (s) — technique",Barèmes!$B$6:$B$28,H24,Barèmes!$C$6:$C$28,IF(H24="6ème","Mixte",G24)),Barèmes!$E$2,Barèmes!$F$2))))))</f>
        <v/>
      </c>
      <c r="AH24" s="31" t="str">
        <f>IF((IF(N24="",0,1)+IF(Q24="",0,1)+IF(W24="",0,1)+IF(Z24="",0,1)+IF(AC24="",0,1))=0,"",3*IF(N24=Barèmes!$B$2,1,IF(N24=Barèmes!$C$2,2,IF(N24=Barèmes!$D$2,3,IF(N24=Barèmes!$E$2,4,IF(N24=Barèmes!$F$2,5,0)))))+3*IF(Q24=Barèmes!$B$2,1,IF(Q24=Barèmes!$C$2,2,IF(Q24=Barèmes!$D$2,3,IF(Q24=Barèmes!$E$2,4,IF(Q24=Barèmes!$F$2,5,0)))))+2*IF(W24=Barèmes!$B$2,1,IF(W24=Barèmes!$C$2,2,IF(W24=Barèmes!$D$2,3,IF(W24=Barèmes!$E$2,4,IF(W24=Barèmes!$F$2,5,0)))))+1*IF(Z24=Barèmes!$B$2,1,IF(Z24=Barèmes!$C$2,2,IF(Z24=Barèmes!$D$2,3,IF(Z24=Barèmes!$E$2,4,IF(Z24=Barèmes!$F$2,5,0)))))+1*IF(AC24=Barèmes!$B$2,1,IF(AC24=Barèmes!$C$2,2,IF(AC24=Barèmes!$D$2,3,IF(AC24=Barèmes!$E$2,4,IF(AC24=Barèmes!$F$2,5,0))))))</f>
        <v/>
      </c>
      <c r="AI24" s="31"/>
      <c r="AJ24" s="32" t="str">
        <f>IFERROR(INDEX(Croissance!$B$5:$B$604,MATCH(A24,Croissance!$A$5:$A$604,0)),"")</f>
        <v/>
      </c>
      <c r="AK24" s="32" t="str">
        <f>IFERROR(INDEX(Croissance!$C$5:$C$604,MATCH(A24,Croissance!$A$5:$A$604,0)),"")</f>
        <v/>
      </c>
      <c r="AL24" s="32" t="str">
        <f>IFERROR(INDEX(Croissance!$D$5:$D$604,MATCH(A24,Croissance!$A$5:$A$604,0)),"")</f>
        <v/>
      </c>
      <c r="AM24" s="32" t="str">
        <f>IFERROR(INDEX(Croissance!$E$5:$E$604,MATCH(A24,Croissance!$A$5:$A$604,0)),"")</f>
        <v/>
      </c>
      <c r="AO24" s="33">
        <f t="shared" si="8"/>
        <v>0</v>
      </c>
      <c r="AP24" s="33">
        <f t="shared" si="3"/>
        <v>0</v>
      </c>
      <c r="AQ24" s="33">
        <f>IF(A24="",0,IF(AND(OR('Synthèse classe'!$C$2="Tous",C24='Synthèse classe'!$C$2),OR('Synthèse classe'!$C$3="Toutes",D24='Synthèse classe'!$C$3),OR('Synthèse classe'!$C$4="Toutes",AND('Synthèse classe'!$C$4="Dernière",AP24=1),B24=IFERROR(VALUE('Synthèse classe'!$C$4),0))),1,0))</f>
        <v>0</v>
      </c>
      <c r="AR24" s="34" t="str">
        <f t="shared" si="4"/>
        <v/>
      </c>
    </row>
    <row r="25" spans="1:44" x14ac:dyDescent="0.2">
      <c r="A25" s="17" t="str">
        <f t="shared" si="0"/>
        <v/>
      </c>
      <c r="B25" s="18"/>
      <c r="C25" s="19"/>
      <c r="D25" s="19"/>
      <c r="E25" s="19"/>
      <c r="F25" s="19"/>
      <c r="G25" s="19"/>
      <c r="H25" s="17" t="str">
        <f t="shared" si="5"/>
        <v/>
      </c>
      <c r="I25" s="20"/>
      <c r="J25" s="18"/>
      <c r="K25" s="19"/>
      <c r="L25" s="21" t="str">
        <f t="shared" si="6"/>
        <v/>
      </c>
      <c r="M25" s="21" t="str">
        <f>IF(OR(J25="",SUMPRODUCT((Barèmes!$A$6:$A$28="Endurance — Luc Léger (palier)")*(Barèmes!$B$6:$B$28=H25)*(Barèmes!$C$6:$C$28=IF(H25="6ème","Mixte",G25)))=0),"",IF(SUMPRODUCT((Barèmes!$A$6:$A$28="Endurance — Luc Léger (palier)")*(Barèmes!$B$6:$B$28=H25)*(Barèmes!$C$6:$C$28=IF(H25="6ème","Mixte",G25))*(Barèmes!$J$6:$J$28="+"))&gt;0,IF(J25&lt;=SUMIFS(Barèmes!$D$6:$D$28,Barèmes!$A$6:$A$28,"Endurance — Luc Léger (palier)",Barèmes!$B$6:$B$28,H25,Barèmes!$C$6:$C$28,IF(H25="6ème","Mixte",G25)),"à besoin",IF(J25&lt;=SUMIFS(Barèmes!$E$6:$E$28,Barèmes!$A$6:$A$28,"Endurance — Luc Léger (palier)",Barèmes!$B$6:$B$28,H25,Barèmes!$C$6:$C$28,IF(H25="6ème","Mixte",G25)),"fragile","satisfaisant")),IF(J25&gt;=SUMIFS(Barèmes!$D$6:$D$28,Barèmes!$A$6:$A$28,"Endurance — Luc Léger (palier)",Barèmes!$B$6:$B$28,H25,Barèmes!$C$6:$C$28,IF(H25="6ème","Mixte",G25)),"à besoin",IF(J25&gt;=SUMIFS(Barèmes!$E$6:$E$28,Barèmes!$A$6:$A$28,"Endurance — Luc Léger (palier)",Barèmes!$B$6:$B$28,H25,Barèmes!$C$6:$C$28,IF(H25="6ème","Mixte",G25)),"fragile","satisfaisant"))))</f>
        <v/>
      </c>
      <c r="N25" s="21" t="str">
        <f>IF(OR(J25="",SUMPRODUCT((Barèmes!$A$6:$A$28="Endurance — Luc Léger (palier)")*(Barèmes!$B$6:$B$28=H25)*(Barèmes!$C$6:$C$28=IF(H25="6ème","Mixte",G25)))=0),"",IF(SUMPRODUCT((Barèmes!$A$6:$A$28="Endurance — Luc Léger (palier)")*(Barèmes!$B$6:$B$28=H25)*(Barèmes!$C$6:$C$28=IF(H25="6ème","Mixte",G25))*(Barèmes!$J$6:$J$28="+"))&gt;0,IF(J25&lt;=SUMIFS(Barèmes!$F$6:$F$28,Barèmes!$A$6:$A$28,"Endurance — Luc Léger (palier)",Barèmes!$B$6:$B$28,H25,Barèmes!$C$6:$C$28,IF(H25="6ème","Mixte",G25)),Barèmes!$B$2,IF(J25&lt;=SUMIFS(Barèmes!$G$6:$G$28,Barèmes!$A$6:$A$28,"Endurance — Luc Léger (palier)",Barèmes!$B$6:$B$28,H25,Barèmes!$C$6:$C$28,IF(H25="6ème","Mixte",G25)),Barèmes!$C$2,IF(J25&lt;=SUMIFS(Barèmes!$H$6:$H$28,Barèmes!$A$6:$A$28,"Endurance — Luc Léger (palier)",Barèmes!$B$6:$B$28,H25,Barèmes!$C$6:$C$28,IF(H25="6ème","Mixte",G25)),Barèmes!$D$2,IF(J25&lt;=SUMIFS(Barèmes!$I$6:$I$28,Barèmes!$A$6:$A$28,"Endurance — Luc Léger (palier)",Barèmes!$B$6:$B$28,H25,Barèmes!$C$6:$C$28,IF(H25="6ème","Mixte",G25)),Barèmes!$E$2,Barèmes!$F$2)))),IF(J25&gt;=SUMIFS(Barèmes!$F$6:$F$28,Barèmes!$A$6:$A$28,"Endurance — Luc Léger (palier)",Barèmes!$B$6:$B$28,H25,Barèmes!$C$6:$C$28,IF(H25="6ème","Mixte",G25)),Barèmes!$B$2,IF(J25&gt;=SUMIFS(Barèmes!$G$6:$G$28,Barèmes!$A$6:$A$28,"Endurance — Luc Léger (palier)",Barèmes!$B$6:$B$28,H25,Barèmes!$C$6:$C$28,IF(H25="6ème","Mixte",G25)),Barèmes!$C$2,IF(J25&gt;=SUMIFS(Barèmes!$H$6:$H$28,Barèmes!$A$6:$A$28,"Endurance — Luc Léger (palier)",Barèmes!$B$6:$B$28,H25,Barèmes!$C$6:$C$28,IF(H25="6ème","Mixte",G25)),Barèmes!$D$2,IF(J25&gt;=SUMIFS(Barèmes!$I$6:$I$28,Barèmes!$A$6:$A$28,"Endurance — Luc Léger (palier)",Barèmes!$B$6:$B$28,H25,Barèmes!$C$6:$C$28,IF(H25="6ème","Mixte",G25)),Barèmes!$E$2,Barèmes!$F$2))))))</f>
        <v/>
      </c>
      <c r="O25" s="22"/>
      <c r="P25" s="23" t="str">
        <f>IF(OR(O25="",SUMPRODUCT((Barèmes!$A$6:$A$28="Force bas du corps — Saut en longueur (m)")*(Barèmes!$B$6:$B$28=H25)*(Barèmes!$C$6:$C$28=IF(H25="6ème","Mixte",G25)))=0),"",IF(SUMPRODUCT((Barèmes!$A$6:$A$28="Force bas du corps — Saut en longueur (m)")*(Barèmes!$B$6:$B$28=H25)*(Barèmes!$C$6:$C$28=IF(H25="6ème","Mixte",G25))*(Barèmes!$J$6:$J$28="+"))&gt;0,IF(O25&lt;=SUMIFS(Barèmes!$D$6:$D$28,Barèmes!$A$6:$A$28,"Force bas du corps — Saut en longueur (m)",Barèmes!$B$6:$B$28,H25,Barèmes!$C$6:$C$28,IF(H25="6ème","Mixte",G25)),"à besoin",IF(O25&lt;=SUMIFS(Barèmes!$E$6:$E$28,Barèmes!$A$6:$A$28,"Force bas du corps — Saut en longueur (m)",Barèmes!$B$6:$B$28,H25,Barèmes!$C$6:$C$28,IF(H25="6ème","Mixte",G25)),"fragile","satisfaisant")),IF(O25&gt;=SUMIFS(Barèmes!$D$6:$D$28,Barèmes!$A$6:$A$28,"Force bas du corps — Saut en longueur (m)",Barèmes!$B$6:$B$28,H25,Barèmes!$C$6:$C$28,IF(H25="6ème","Mixte",G25)),"à besoin",IF(O25&gt;=SUMIFS(Barèmes!$E$6:$E$28,Barèmes!$A$6:$A$28,"Force bas du corps — Saut en longueur (m)",Barèmes!$B$6:$B$28,H25,Barèmes!$C$6:$C$28,IF(H25="6ème","Mixte",G25)),"fragile","satisfaisant"))))</f>
        <v/>
      </c>
      <c r="Q25" s="23" t="str">
        <f>IF(OR(O25="",SUMPRODUCT((Barèmes!$A$6:$A$28="Force bas du corps — Saut en longueur (m)")*(Barèmes!$B$6:$B$28=H25)*(Barèmes!$C$6:$C$28=IF(H25="6ème","Mixte",G25)))=0),"",IF(SUMPRODUCT((Barèmes!$A$6:$A$28="Force bas du corps — Saut en longueur (m)")*(Barèmes!$B$6:$B$28=H25)*(Barèmes!$C$6:$C$28=IF(H25="6ème","Mixte",G25))*(Barèmes!$J$6:$J$28="+"))&gt;0,IF(O25&lt;=SUMIFS(Barèmes!$F$6:$F$28,Barèmes!$A$6:$A$28,"Force bas du corps — Saut en longueur (m)",Barèmes!$B$6:$B$28,H25,Barèmes!$C$6:$C$28,IF(H25="6ème","Mixte",G25)),Barèmes!$B$2,IF(O25&lt;=SUMIFS(Barèmes!$G$6:$G$28,Barèmes!$A$6:$A$28,"Force bas du corps — Saut en longueur (m)",Barèmes!$B$6:$B$28,H25,Barèmes!$C$6:$C$28,IF(H25="6ème","Mixte",G25)),Barèmes!$C$2,IF(O25&lt;=SUMIFS(Barèmes!$H$6:$H$28,Barèmes!$A$6:$A$28,"Force bas du corps — Saut en longueur (m)",Barèmes!$B$6:$B$28,H25,Barèmes!$C$6:$C$28,IF(H25="6ème","Mixte",G25)),Barèmes!$D$2,IF(O25&lt;=SUMIFS(Barèmes!$I$6:$I$28,Barèmes!$A$6:$A$28,"Force bas du corps — Saut en longueur (m)",Barèmes!$B$6:$B$28,H25,Barèmes!$C$6:$C$28,IF(H25="6ème","Mixte",G25)),Barèmes!$E$2,Barèmes!$F$2)))),IF(O25&gt;=SUMIFS(Barèmes!$F$6:$F$28,Barèmes!$A$6:$A$28,"Force bas du corps — Saut en longueur (m)",Barèmes!$B$6:$B$28,H25,Barèmes!$C$6:$C$28,IF(H25="6ème","Mixte",G25)),Barèmes!$B$2,IF(O25&gt;=SUMIFS(Barèmes!$G$6:$G$28,Barèmes!$A$6:$A$28,"Force bas du corps — Saut en longueur (m)",Barèmes!$B$6:$B$28,H25,Barèmes!$C$6:$C$28,IF(H25="6ème","Mixte",G25)),Barèmes!$C$2,IF(O25&gt;=SUMIFS(Barèmes!$H$6:$H$28,Barèmes!$A$6:$A$28,"Force bas du corps — Saut en longueur (m)",Barèmes!$B$6:$B$28,H25,Barèmes!$C$6:$C$28,IF(H25="6ème","Mixte",G25)),Barèmes!$D$2,IF(O25&gt;=SUMIFS(Barèmes!$I$6:$I$28,Barèmes!$A$6:$A$28,"Force bas du corps — Saut en longueur (m)",Barèmes!$B$6:$B$28,H25,Barèmes!$C$6:$C$28,IF(H25="6ème","Mixte",G25)),Barèmes!$E$2,Barèmes!$F$2))))))</f>
        <v/>
      </c>
      <c r="R25" s="22"/>
      <c r="S25" s="24" t="str">
        <f>IF(OR(R25="",SUMPRODUCT((Barèmes!$A$6:$A$28="Vitesse — 30 m (s)")*(Barèmes!$B$6:$B$28=H25)*(Barèmes!$C$6:$C$28=IF(H25="6ème","Mixte",G25)))=0),"",IF(SUMPRODUCT((Barèmes!$A$6:$A$28="Vitesse — 30 m (s)")*(Barèmes!$B$6:$B$28=H25)*(Barèmes!$C$6:$C$28=IF(H25="6ème","Mixte",G25))*(Barèmes!$J$6:$J$28="+"))&gt;0,IF(R25&lt;=SUMIFS(Barèmes!$D$6:$D$28,Barèmes!$A$6:$A$28,"Vitesse — 30 m (s)",Barèmes!$B$6:$B$28,H25,Barèmes!$C$6:$C$28,IF(H25="6ème","Mixte",G25)),"à besoin",IF(R25&lt;=SUMIFS(Barèmes!$E$6:$E$28,Barèmes!$A$6:$A$28,"Vitesse — 30 m (s)",Barèmes!$B$6:$B$28,H25,Barèmes!$C$6:$C$28,IF(H25="6ème","Mixte",G25)),"fragile","satisfaisant")),IF(R25&gt;=SUMIFS(Barèmes!$D$6:$D$28,Barèmes!$A$6:$A$28,"Vitesse — 30 m (s)",Barèmes!$B$6:$B$28,H25,Barèmes!$C$6:$C$28,IF(H25="6ème","Mixte",G25)),"à besoin",IF(R25&gt;=SUMIFS(Barèmes!$E$6:$E$28,Barèmes!$A$6:$A$28,"Vitesse — 30 m (s)",Barèmes!$B$6:$B$28,H25,Barèmes!$C$6:$C$28,IF(H25="6ème","Mixte",G25)),"fragile","satisfaisant"))))</f>
        <v/>
      </c>
      <c r="T25" s="24" t="str">
        <f>IF(OR(R25="",SUMPRODUCT((Barèmes!$A$6:$A$28="Vitesse — 30 m (s)")*(Barèmes!$B$6:$B$28=H25)*(Barèmes!$C$6:$C$28=IF(H25="6ème","Mixte",G25)))=0),"",IF(SUMPRODUCT((Barèmes!$A$6:$A$28="Vitesse — 30 m (s)")*(Barèmes!$B$6:$B$28=H25)*(Barèmes!$C$6:$C$28=IF(H25="6ème","Mixte",G25))*(Barèmes!$J$6:$J$28="+"))&gt;0,IF(R25&lt;=SUMIFS(Barèmes!$F$6:$F$28,Barèmes!$A$6:$A$28,"Vitesse — 30 m (s)",Barèmes!$B$6:$B$28,H25,Barèmes!$C$6:$C$28,IF(H25="6ème","Mixte",G25)),Barèmes!$B$2,IF(R25&lt;=SUMIFS(Barèmes!$G$6:$G$28,Barèmes!$A$6:$A$28,"Vitesse — 30 m (s)",Barèmes!$B$6:$B$28,H25,Barèmes!$C$6:$C$28,IF(H25="6ème","Mixte",G25)),Barèmes!$C$2,IF(R25&lt;=SUMIFS(Barèmes!$H$6:$H$28,Barèmes!$A$6:$A$28,"Vitesse — 30 m (s)",Barèmes!$B$6:$B$28,H25,Barèmes!$C$6:$C$28,IF(H25="6ème","Mixte",G25)),Barèmes!$D$2,IF(R25&lt;=SUMIFS(Barèmes!$I$6:$I$28,Barèmes!$A$6:$A$28,"Vitesse — 30 m (s)",Barèmes!$B$6:$B$28,H25,Barèmes!$C$6:$C$28,IF(H25="6ème","Mixte",G25)),Barèmes!$E$2,Barèmes!$F$2)))),IF(R25&gt;=SUMIFS(Barèmes!$F$6:$F$28,Barèmes!$A$6:$A$28,"Vitesse — 30 m (s)",Barèmes!$B$6:$B$28,H25,Barèmes!$C$6:$C$28,IF(H25="6ème","Mixte",G25)),Barèmes!$B$2,IF(R25&gt;=SUMIFS(Barèmes!$G$6:$G$28,Barèmes!$A$6:$A$28,"Vitesse — 30 m (s)",Barèmes!$B$6:$B$28,H25,Barèmes!$C$6:$C$28,IF(H25="6ème","Mixte",G25)),Barèmes!$C$2,IF(R25&gt;=SUMIFS(Barèmes!$H$6:$H$28,Barèmes!$A$6:$A$28,"Vitesse — 30 m (s)",Barèmes!$B$6:$B$28,H25,Barèmes!$C$6:$C$28,IF(H25="6ème","Mixte",G25)),Barèmes!$D$2,IF(R25&gt;=SUMIFS(Barèmes!$I$6:$I$28,Barèmes!$A$6:$A$28,"Vitesse — 30 m (s)",Barèmes!$B$6:$B$28,H25,Barèmes!$C$6:$C$28,IF(H25="6ème","Mixte",G25)),Barèmes!$E$2,Barèmes!$F$2))))))</f>
        <v/>
      </c>
      <c r="U25" s="22"/>
      <c r="V25" s="25" t="str">
        <f>IF(OR(U25="",SUMPRODUCT((Barèmes!$A$6:$A$28="Vitesse — 50 m (s)")*(Barèmes!$B$6:$B$28=H25)*(Barèmes!$C$6:$C$28=IF(H25="6ème","Mixte",G25)))=0),"",IF(SUMPRODUCT((Barèmes!$A$6:$A$28="Vitesse — 50 m (s)")*(Barèmes!$B$6:$B$28=H25)*(Barèmes!$C$6:$C$28=IF(H25="6ème","Mixte",G25))*(Barèmes!$J$6:$J$28="+"))&gt;0,IF(U25&lt;=SUMIFS(Barèmes!$D$6:$D$28,Barèmes!$A$6:$A$28,"Vitesse — 50 m (s)",Barèmes!$B$6:$B$28,H25,Barèmes!$C$6:$C$28,IF(H25="6ème","Mixte",G25)),"à besoin",IF(U25&lt;=SUMIFS(Barèmes!$E$6:$E$28,Barèmes!$A$6:$A$28,"Vitesse — 50 m (s)",Barèmes!$B$6:$B$28,H25,Barèmes!$C$6:$C$28,IF(H25="6ème","Mixte",G25)),"fragile","satisfaisant")),IF(U25&gt;=SUMIFS(Barèmes!$D$6:$D$28,Barèmes!$A$6:$A$28,"Vitesse — 50 m (s)",Barèmes!$B$6:$B$28,H25,Barèmes!$C$6:$C$28,IF(H25="6ème","Mixte",G25)),"à besoin",IF(U25&gt;=SUMIFS(Barèmes!$E$6:$E$28,Barèmes!$A$6:$A$28,"Vitesse — 50 m (s)",Barèmes!$B$6:$B$28,H25,Barèmes!$C$6:$C$28,IF(H25="6ème","Mixte",G25)),"fragile","satisfaisant"))))</f>
        <v/>
      </c>
      <c r="W25" s="25" t="str">
        <f>IF(OR(U25="",SUMPRODUCT((Barèmes!$A$6:$A$28="Vitesse — 50 m (s)")*(Barèmes!$B$6:$B$28=H25)*(Barèmes!$C$6:$C$28=IF(H25="6ème","Mixte",G25)))=0),"",IF(SUMPRODUCT((Barèmes!$A$6:$A$28="Vitesse — 50 m (s)")*(Barèmes!$B$6:$B$28=H25)*(Barèmes!$C$6:$C$28=IF(H25="6ème","Mixte",G25))*(Barèmes!$J$6:$J$28="+"))&gt;0,IF(U25&lt;=SUMIFS(Barèmes!$F$6:$F$28,Barèmes!$A$6:$A$28,"Vitesse — 50 m (s)",Barèmes!$B$6:$B$28,H25,Barèmes!$C$6:$C$28,IF(H25="6ème","Mixte",G25)),Barèmes!$B$2,IF(U25&lt;=SUMIFS(Barèmes!$G$6:$G$28,Barèmes!$A$6:$A$28,"Vitesse — 50 m (s)",Barèmes!$B$6:$B$28,H25,Barèmes!$C$6:$C$28,IF(H25="6ème","Mixte",G25)),Barèmes!$C$2,IF(U25&lt;=SUMIFS(Barèmes!$H$6:$H$28,Barèmes!$A$6:$A$28,"Vitesse — 50 m (s)",Barèmes!$B$6:$B$28,H25,Barèmes!$C$6:$C$28,IF(H25="6ème","Mixte",G25)),Barèmes!$D$2,IF(U25&lt;=SUMIFS(Barèmes!$I$6:$I$28,Barèmes!$A$6:$A$28,"Vitesse — 50 m (s)",Barèmes!$B$6:$B$28,H25,Barèmes!$C$6:$C$28,IF(H25="6ème","Mixte",G25)),Barèmes!$E$2,Barèmes!$F$2)))),IF(U25&gt;=SUMIFS(Barèmes!$F$6:$F$28,Barèmes!$A$6:$A$28,"Vitesse — 50 m (s)",Barèmes!$B$6:$B$28,H25,Barèmes!$C$6:$C$28,IF(H25="6ème","Mixte",G25)),Barèmes!$B$2,IF(U25&gt;=SUMIFS(Barèmes!$G$6:$G$28,Barèmes!$A$6:$A$28,"Vitesse — 50 m (s)",Barèmes!$B$6:$B$28,H25,Barèmes!$C$6:$C$28,IF(H25="6ème","Mixte",G25)),Barèmes!$C$2,IF(U25&gt;=SUMIFS(Barèmes!$H$6:$H$28,Barèmes!$A$6:$A$28,"Vitesse — 50 m (s)",Barèmes!$B$6:$B$28,H25,Barèmes!$C$6:$C$28,IF(H25="6ème","Mixte",G25)),Barèmes!$D$2,IF(U25&gt;=SUMIFS(Barèmes!$I$6:$I$28,Barèmes!$A$6:$A$28,"Vitesse — 50 m (s)",Barèmes!$B$6:$B$28,H25,Barèmes!$C$6:$C$28,IF(H25="6ème","Mixte",G25)),Barèmes!$E$2,Barèmes!$F$2))))))</f>
        <v/>
      </c>
      <c r="X25" s="18"/>
      <c r="Y25" s="26" t="str" cm="1">
        <f t="array" ref="Y25">IF(OR(X25="",SUMPRODUCT((Barèmes!$A$6:$A$28="Souplesse (score 1-5)")*(Barèmes!$B$6:$B$28=H25)*(Barèmes!$C$6:$C$28=IF(H25="6ème","Mixte",G25)))=0),"",IF(SUMPRODUCT((Barèmes!$A$6:$A$28="Souplesse (score 1-5)")*(Barèmes!$B$6:$B$28=H25)*(Barèmes!$C$6:$C$28=IF(H25="6ème","Mixte",G25))*(Barèmes!$J$6:$J$28="+"))&gt;0,IF(X25&lt;=SUMIFS(Barèmes!$D$6:$D$28,Barèmes!$A$6:$A$28,"Souplesse (score 1-5)",Barèmes!$B$6:$B$28,H25,Barèmes!$C$6:$C$28,IF(H25="6ème","Mixte",G25)),"à besoin",IF(X25&lt;=SUMIFS(Barèmes!$E$6:$E$28,Barèmes!$A$6:$A$28,"Souplesse (score 1-5)",Barèmes!$B$6:$B$28,H25,Barèmes!$C$6:$C$28,IF(H25="6ème","Mixte",G25)),"fragile","satisfaisant")),IF(X25&gt;=SUMIFS(Barèmes!$D$6:$D$28,Barèmes!$A$6:$A$28,"Souplesse (score 1-5)",Barèmes!$B$6:$B$28,H25,Barèmes!$C$6:$C$28,IF(H25="6ème","Mixte",G25)),"à besoin",IF(X25&gt;=SUMIFS(Barèmes!$E$6:$E$28,Barèmes!$A$6:$A$28,"Souplesse (score 1-5)",Barèmes!$B$6:$B$28,H25,Barèmes!$C$6:$C$28,IF(H25="6ème","Mixte",G25)),"fragile","satisfaisant"))))</f>
        <v/>
      </c>
      <c r="Z25" s="26" t="str" cm="1">
        <f t="array" ref="Z25">IF(OR(X25="",SUMPRODUCT((Barèmes!$A$6:$A$28="Souplesse (score 1-5)")*(Barèmes!$B$6:$B$28=H25)*(Barèmes!$C$6:$C$28=IF(H25="6ème","Mixte",G25)))=0),"",IF(SUMPRODUCT((Barèmes!$A$6:$A$28="Souplesse (score 1-5)")*(Barèmes!$B$6:$B$28=H25)*(Barèmes!$C$6:$C$28=IF(H25="6ème","Mixte",G25))*(Barèmes!$J$6:$J$28="+"))&gt;0,IF(X25&lt;=SUMIFS(Barèmes!$F$6:$F$28,Barèmes!$A$6:$A$28,"Souplesse (score 1-5)",Barèmes!$B$6:$B$28,H25,Barèmes!$C$6:$C$28,IF(H25="6ème","Mixte",G25)),Barèmes!$B$2,IF(X25&lt;=SUMIFS(Barèmes!$G$6:$G$28,Barèmes!$A$6:$A$28,"Souplesse (score 1-5)",Barèmes!$B$6:$B$28,H25,Barèmes!$C$6:$C$28,IF(H25="6ème","Mixte",G25)),Barèmes!$C$2,IF(X25&lt;=SUMIFS(Barèmes!$H$6:$H$28,Barèmes!$A$6:$A$28,"Souplesse (score 1-5)",Barèmes!$B$6:$B$28,H25,Barèmes!$C$6:$C$28,IF(H25="6ème","Mixte",G25)),Barèmes!$D$2,IF(X25&lt;=SUMIFS(Barèmes!$I$6:$I$28,Barèmes!$A$6:$A$28,"Souplesse (score 1-5)",Barèmes!$B$6:$B$28,H25,Barèmes!$C$6:$C$28,IF(H25="6ème","Mixte",G25)),Barèmes!$E$2,Barèmes!$F$2)))),IF(X25&gt;=SUMIFS(Barèmes!$F$6:$F$28,Barèmes!$A$6:$A$28,"Souplesse (score 1-5)",Barèmes!$B$6:$B$28,H25,Barèmes!$C$6:$C$28,IF(H25="6ème","Mixte",G25)),Barèmes!$B$2,IF(X25&gt;=SUMIFS(Barèmes!$G$6:$G$28,Barèmes!$A$6:$A$28,"Souplesse (score 1-5)",Barèmes!$B$6:$B$28,H25,Barèmes!$C$6:$C$28,IF(H25="6ème","Mixte",G25)),Barèmes!$C$2,IF(X25&gt;=SUMIFS(Barèmes!$H$6:$H$28,Barèmes!$A$6:$A$28,"Souplesse (score 1-5)",Barèmes!$B$6:$B$28,H25,Barèmes!$C$6:$C$28,IF(H25="6ème","Mixte",G25)),Barèmes!$D$2,IF(X25&gt;=SUMIFS(Barèmes!$I$6:$I$28,Barèmes!$A$6:$A$28,"Souplesse (score 1-5)",Barèmes!$B$6:$B$28,H25,Barèmes!$C$6:$C$28,IF(H25="6ème","Mixte",G25)),Barèmes!$E$2,Barèmes!$F$2))))))</f>
        <v/>
      </c>
      <c r="AA25" s="22"/>
      <c r="AB25" s="27" t="str">
        <f>IF(OR(AA25="",SUMPRODUCT((Barèmes!$A$6:$A$28="Agilité — T-test 974 (s)")*(Barèmes!$B$6:$B$28=H25)*(Barèmes!$C$6:$C$28=IF(H25="6ème","Mixte",G25)))=0),"",IF(SUMPRODUCT((Barèmes!$A$6:$A$28="Agilité — T-test 974 (s)")*(Barèmes!$B$6:$B$28=H25)*(Barèmes!$C$6:$C$28=IF(H25="6ème","Mixte",G25))*(Barèmes!$J$6:$J$28="+"))&gt;0,IF(AA25&lt;=SUMIFS(Barèmes!$D$6:$D$28,Barèmes!$A$6:$A$28,"Agilité — T-test 974 (s)",Barèmes!$B$6:$B$28,H25,Barèmes!$C$6:$C$28,IF(H25="6ème","Mixte",G25)),"à besoin",IF(AA25&lt;=SUMIFS(Barèmes!$E$6:$E$28,Barèmes!$A$6:$A$28,"Agilité — T-test 974 (s)",Barèmes!$B$6:$B$28,H25,Barèmes!$C$6:$C$28,IF(H25="6ème","Mixte",G25)),"fragile","satisfaisant")),IF(AA25&gt;=SUMIFS(Barèmes!$D$6:$D$28,Barèmes!$A$6:$A$28,"Agilité — T-test 974 (s)",Barèmes!$B$6:$B$28,H25,Barèmes!$C$6:$C$28,IF(H25="6ème","Mixte",G25)),"à besoin",IF(AA25&gt;=SUMIFS(Barèmes!$E$6:$E$28,Barèmes!$A$6:$A$28,"Agilité — T-test 974 (s)",Barèmes!$B$6:$B$28,H25,Barèmes!$C$6:$C$28,IF(H25="6ème","Mixte",G25)),"fragile","satisfaisant"))))</f>
        <v/>
      </c>
      <c r="AC25" s="27" t="str">
        <f>IF(OR(AA25="",SUMPRODUCT((Barèmes!$A$6:$A$28="Agilité — T-test 974 (s)")*(Barèmes!$B$6:$B$28=H25)*(Barèmes!$C$6:$C$28=IF(H25="6ème","Mixte",G25)))=0),"",IF(SUMPRODUCT((Barèmes!$A$6:$A$28="Agilité — T-test 974 (s)")*(Barèmes!$B$6:$B$28=H25)*(Barèmes!$C$6:$C$28=IF(H25="6ème","Mixte",G25))*(Barèmes!$J$6:$J$28="+"))&gt;0,IF(AA25&lt;=SUMIFS(Barèmes!$F$6:$F$28,Barèmes!$A$6:$A$28,"Agilité — T-test 974 (s)",Barèmes!$B$6:$B$28,H25,Barèmes!$C$6:$C$28,IF(H25="6ème","Mixte",G25)),Barèmes!$B$2,IF(AA25&lt;=SUMIFS(Barèmes!$G$6:$G$28,Barèmes!$A$6:$A$28,"Agilité — T-test 974 (s)",Barèmes!$B$6:$B$28,H25,Barèmes!$C$6:$C$28,IF(H25="6ème","Mixte",G25)),Barèmes!$C$2,IF(AA25&lt;=SUMIFS(Barèmes!$H$6:$H$28,Barèmes!$A$6:$A$28,"Agilité — T-test 974 (s)",Barèmes!$B$6:$B$28,H25,Barèmes!$C$6:$C$28,IF(H25="6ème","Mixte",G25)),Barèmes!$D$2,IF(AA25&lt;=SUMIFS(Barèmes!$I$6:$I$28,Barèmes!$A$6:$A$28,"Agilité — T-test 974 (s)",Barèmes!$B$6:$B$28,H25,Barèmes!$C$6:$C$28,IF(H25="6ème","Mixte",G25)),Barèmes!$E$2,Barèmes!$F$2)))),IF(AA25&gt;=SUMIFS(Barèmes!$F$6:$F$28,Barèmes!$A$6:$A$28,"Agilité — T-test 974 (s)",Barèmes!$B$6:$B$28,H25,Barèmes!$C$6:$C$28,IF(H25="6ème","Mixte",G25)),Barèmes!$B$2,IF(AA25&gt;=SUMIFS(Barèmes!$G$6:$G$28,Barèmes!$A$6:$A$28,"Agilité — T-test 974 (s)",Barèmes!$B$6:$B$28,H25,Barèmes!$C$6:$C$28,IF(H25="6ème","Mixte",G25)),Barèmes!$C$2,IF(AA25&gt;=SUMIFS(Barèmes!$H$6:$H$28,Barèmes!$A$6:$A$28,"Agilité — T-test 974 (s)",Barèmes!$B$6:$B$28,H25,Barèmes!$C$6:$C$28,IF(H25="6ème","Mixte",G25)),Barèmes!$D$2,IF(AA25&gt;=SUMIFS(Barèmes!$I$6:$I$28,Barèmes!$A$6:$A$28,"Agilité — T-test 974 (s)",Barèmes!$B$6:$B$28,H25,Barèmes!$C$6:$C$28,IF(H25="6ème","Mixte",G25)),Barèmes!$E$2,Barèmes!$F$2))))))</f>
        <v/>
      </c>
      <c r="AD25" s="28" t="str">
        <f t="shared" si="1"/>
        <v/>
      </c>
      <c r="AE25" s="29" t="str">
        <f t="shared" si="2"/>
        <v/>
      </c>
      <c r="AF25" s="30" t="str">
        <f>IF(OR(AD25="",SUMPRODUCT((Barèmes!$A$6:$A$28="Surcoût d'agilité (s) — technique")*(Barèmes!$B$6:$B$28=H25)*(Barèmes!$C$6:$C$28=IF(H25="6ème","Mixte",G25)))=0),"",IF(SUMPRODUCT((Barèmes!$A$6:$A$28="Surcoût d'agilité (s) — technique")*(Barèmes!$B$6:$B$28=H25)*(Barèmes!$C$6:$C$28=IF(H25="6ème","Mixte",G25))*(Barèmes!$J$6:$J$28="+"))&gt;0,IF(AD25&lt;=SUMIFS(Barèmes!$D$6:$D$28,Barèmes!$A$6:$A$28,"Surcoût d'agilité (s) — technique",Barèmes!$B$6:$B$28,H25,Barèmes!$C$6:$C$28,IF(H25="6ème","Mixte",G25)),"à besoin",IF(AD25&lt;=SUMIFS(Barèmes!$E$6:$E$28,Barèmes!$A$6:$A$28,"Surcoût d'agilité (s) — technique",Barèmes!$B$6:$B$28,H25,Barèmes!$C$6:$C$28,IF(H25="6ème","Mixte",G25)),"fragile","satisfaisant")),IF(AD25&gt;=SUMIFS(Barèmes!$D$6:$D$28,Barèmes!$A$6:$A$28,"Surcoût d'agilité (s) — technique",Barèmes!$B$6:$B$28,H25,Barèmes!$C$6:$C$28,IF(H25="6ème","Mixte",G25)),"à besoin",IF(AD25&gt;=SUMIFS(Barèmes!$E$6:$E$28,Barèmes!$A$6:$A$28,"Surcoût d'agilité (s) — technique",Barèmes!$B$6:$B$28,H25,Barèmes!$C$6:$C$28,IF(H25="6ème","Mixte",G25)),"fragile","satisfaisant"))))</f>
        <v/>
      </c>
      <c r="AG25" s="30" t="str">
        <f>IF(OR(AD25="",SUMPRODUCT((Barèmes!$A$6:$A$28="Surcoût d'agilité (s) — technique")*(Barèmes!$B$6:$B$28=H25)*(Barèmes!$C$6:$C$28=IF(H25="6ème","Mixte",G25)))=0),"",IF(SUMPRODUCT((Barèmes!$A$6:$A$28="Surcoût d'agilité (s) — technique")*(Barèmes!$B$6:$B$28=H25)*(Barèmes!$C$6:$C$28=IF(H25="6ème","Mixte",G25))*(Barèmes!$J$6:$J$28="+"))&gt;0,IF(AD25&lt;=SUMIFS(Barèmes!$F$6:$F$28,Barèmes!$A$6:$A$28,"Surcoût d'agilité (s) — technique",Barèmes!$B$6:$B$28,H25,Barèmes!$C$6:$C$28,IF(H25="6ème","Mixte",G25)),Barèmes!$B$2,IF(AD25&lt;=SUMIFS(Barèmes!$G$6:$G$28,Barèmes!$A$6:$A$28,"Surcoût d'agilité (s) — technique",Barèmes!$B$6:$B$28,H25,Barèmes!$C$6:$C$28,IF(H25="6ème","Mixte",G25)),Barèmes!$C$2,IF(AD25&lt;=SUMIFS(Barèmes!$H$6:$H$28,Barèmes!$A$6:$A$28,"Surcoût d'agilité (s) — technique",Barèmes!$B$6:$B$28,H25,Barèmes!$C$6:$C$28,IF(H25="6ème","Mixte",G25)),Barèmes!$D$2,IF(AD25&lt;=SUMIFS(Barèmes!$I$6:$I$28,Barèmes!$A$6:$A$28,"Surcoût d'agilité (s) — technique",Barèmes!$B$6:$B$28,H25,Barèmes!$C$6:$C$28,IF(H25="6ème","Mixte",G25)),Barèmes!$E$2,Barèmes!$F$2)))),IF(AD25&gt;=SUMIFS(Barèmes!$F$6:$F$28,Barèmes!$A$6:$A$28,"Surcoût d'agilité (s) — technique",Barèmes!$B$6:$B$28,H25,Barèmes!$C$6:$C$28,IF(H25="6ème","Mixte",G25)),Barèmes!$B$2,IF(AD25&gt;=SUMIFS(Barèmes!$G$6:$G$28,Barèmes!$A$6:$A$28,"Surcoût d'agilité (s) — technique",Barèmes!$B$6:$B$28,H25,Barèmes!$C$6:$C$28,IF(H25="6ème","Mixte",G25)),Barèmes!$C$2,IF(AD25&gt;=SUMIFS(Barèmes!$H$6:$H$28,Barèmes!$A$6:$A$28,"Surcoût d'agilité (s) — technique",Barèmes!$B$6:$B$28,H25,Barèmes!$C$6:$C$28,IF(H25="6ème","Mixte",G25)),Barèmes!$D$2,IF(AD25&gt;=SUMIFS(Barèmes!$I$6:$I$28,Barèmes!$A$6:$A$28,"Surcoût d'agilité (s) — technique",Barèmes!$B$6:$B$28,H25,Barèmes!$C$6:$C$28,IF(H25="6ème","Mixte",G25)),Barèmes!$E$2,Barèmes!$F$2))))))</f>
        <v/>
      </c>
      <c r="AH25" s="31" t="str">
        <f>IF((IF(N25="",0,1)+IF(Q25="",0,1)+IF(W25="",0,1)+IF(Z25="",0,1)+IF(AC25="",0,1))=0,"",3*IF(N25=Barèmes!$B$2,1,IF(N25=Barèmes!$C$2,2,IF(N25=Barèmes!$D$2,3,IF(N25=Barèmes!$E$2,4,IF(N25=Barèmes!$F$2,5,0)))))+3*IF(Q25=Barèmes!$B$2,1,IF(Q25=Barèmes!$C$2,2,IF(Q25=Barèmes!$D$2,3,IF(Q25=Barèmes!$E$2,4,IF(Q25=Barèmes!$F$2,5,0)))))+2*IF(W25=Barèmes!$B$2,1,IF(W25=Barèmes!$C$2,2,IF(W25=Barèmes!$D$2,3,IF(W25=Barèmes!$E$2,4,IF(W25=Barèmes!$F$2,5,0)))))+1*IF(Z25=Barèmes!$B$2,1,IF(Z25=Barèmes!$C$2,2,IF(Z25=Barèmes!$D$2,3,IF(Z25=Barèmes!$E$2,4,IF(Z25=Barèmes!$F$2,5,0)))))+1*IF(AC25=Barèmes!$B$2,1,IF(AC25=Barèmes!$C$2,2,IF(AC25=Barèmes!$D$2,3,IF(AC25=Barèmes!$E$2,4,IF(AC25=Barèmes!$F$2,5,0))))))</f>
        <v/>
      </c>
      <c r="AI25" s="31"/>
      <c r="AJ25" s="32" t="str">
        <f>IFERROR(INDEX(Croissance!$B$5:$B$604,MATCH(A25,Croissance!$A$5:$A$604,0)),"")</f>
        <v/>
      </c>
      <c r="AK25" s="32" t="str">
        <f>IFERROR(INDEX(Croissance!$C$5:$C$604,MATCH(A25,Croissance!$A$5:$A$604,0)),"")</f>
        <v/>
      </c>
      <c r="AL25" s="32" t="str">
        <f>IFERROR(INDEX(Croissance!$D$5:$D$604,MATCH(A25,Croissance!$A$5:$A$604,0)),"")</f>
        <v/>
      </c>
      <c r="AM25" s="32" t="str">
        <f>IFERROR(INDEX(Croissance!$E$5:$E$604,MATCH(A25,Croissance!$A$5:$A$604,0)),"")</f>
        <v/>
      </c>
      <c r="AO25" s="33">
        <f t="shared" si="8"/>
        <v>0</v>
      </c>
      <c r="AP25" s="33">
        <f t="shared" si="3"/>
        <v>0</v>
      </c>
      <c r="AQ25" s="33">
        <f>IF(A25="",0,IF(AND(OR('Synthèse classe'!$C$2="Tous",C25='Synthèse classe'!$C$2),OR('Synthèse classe'!$C$3="Toutes",D25='Synthèse classe'!$C$3),OR('Synthèse classe'!$C$4="Toutes",AND('Synthèse classe'!$C$4="Dernière",AP25=1),B25=IFERROR(VALUE('Synthèse classe'!$C$4),0))),1,0))</f>
        <v>0</v>
      </c>
      <c r="AR25" s="34" t="str">
        <f t="shared" si="4"/>
        <v/>
      </c>
    </row>
    <row r="26" spans="1:44" x14ac:dyDescent="0.2">
      <c r="A26" s="17" t="str">
        <f t="shared" si="0"/>
        <v/>
      </c>
      <c r="B26" s="18"/>
      <c r="C26" s="19"/>
      <c r="D26" s="19"/>
      <c r="E26" s="19"/>
      <c r="F26" s="19"/>
      <c r="G26" s="19"/>
      <c r="H26" s="17" t="str">
        <f t="shared" si="5"/>
        <v/>
      </c>
      <c r="I26" s="20"/>
      <c r="J26" s="18"/>
      <c r="K26" s="19"/>
      <c r="L26" s="21" t="str">
        <f t="shared" si="6"/>
        <v/>
      </c>
      <c r="M26" s="21" t="str">
        <f>IF(OR(J26="",SUMPRODUCT((Barèmes!$A$6:$A$28="Endurance — Luc Léger (palier)")*(Barèmes!$B$6:$B$28=H26)*(Barèmes!$C$6:$C$28=IF(H26="6ème","Mixte",G26)))=0),"",IF(SUMPRODUCT((Barèmes!$A$6:$A$28="Endurance — Luc Léger (palier)")*(Barèmes!$B$6:$B$28=H26)*(Barèmes!$C$6:$C$28=IF(H26="6ème","Mixte",G26))*(Barèmes!$J$6:$J$28="+"))&gt;0,IF(J26&lt;=SUMIFS(Barèmes!$D$6:$D$28,Barèmes!$A$6:$A$28,"Endurance — Luc Léger (palier)",Barèmes!$B$6:$B$28,H26,Barèmes!$C$6:$C$28,IF(H26="6ème","Mixte",G26)),"à besoin",IF(J26&lt;=SUMIFS(Barèmes!$E$6:$E$28,Barèmes!$A$6:$A$28,"Endurance — Luc Léger (palier)",Barèmes!$B$6:$B$28,H26,Barèmes!$C$6:$C$28,IF(H26="6ème","Mixte",G26)),"fragile","satisfaisant")),IF(J26&gt;=SUMIFS(Barèmes!$D$6:$D$28,Barèmes!$A$6:$A$28,"Endurance — Luc Léger (palier)",Barèmes!$B$6:$B$28,H26,Barèmes!$C$6:$C$28,IF(H26="6ème","Mixte",G26)),"à besoin",IF(J26&gt;=SUMIFS(Barèmes!$E$6:$E$28,Barèmes!$A$6:$A$28,"Endurance — Luc Léger (palier)",Barèmes!$B$6:$B$28,H26,Barèmes!$C$6:$C$28,IF(H26="6ème","Mixte",G26)),"fragile","satisfaisant"))))</f>
        <v/>
      </c>
      <c r="N26" s="21" t="str">
        <f>IF(OR(J26="",SUMPRODUCT((Barèmes!$A$6:$A$28="Endurance — Luc Léger (palier)")*(Barèmes!$B$6:$B$28=H26)*(Barèmes!$C$6:$C$28=IF(H26="6ème","Mixte",G26)))=0),"",IF(SUMPRODUCT((Barèmes!$A$6:$A$28="Endurance — Luc Léger (palier)")*(Barèmes!$B$6:$B$28=H26)*(Barèmes!$C$6:$C$28=IF(H26="6ème","Mixte",G26))*(Barèmes!$J$6:$J$28="+"))&gt;0,IF(J26&lt;=SUMIFS(Barèmes!$F$6:$F$28,Barèmes!$A$6:$A$28,"Endurance — Luc Léger (palier)",Barèmes!$B$6:$B$28,H26,Barèmes!$C$6:$C$28,IF(H26="6ème","Mixte",G26)),Barèmes!$B$2,IF(J26&lt;=SUMIFS(Barèmes!$G$6:$G$28,Barèmes!$A$6:$A$28,"Endurance — Luc Léger (palier)",Barèmes!$B$6:$B$28,H26,Barèmes!$C$6:$C$28,IF(H26="6ème","Mixte",G26)),Barèmes!$C$2,IF(J26&lt;=SUMIFS(Barèmes!$H$6:$H$28,Barèmes!$A$6:$A$28,"Endurance — Luc Léger (palier)",Barèmes!$B$6:$B$28,H26,Barèmes!$C$6:$C$28,IF(H26="6ème","Mixte",G26)),Barèmes!$D$2,IF(J26&lt;=SUMIFS(Barèmes!$I$6:$I$28,Barèmes!$A$6:$A$28,"Endurance — Luc Léger (palier)",Barèmes!$B$6:$B$28,H26,Barèmes!$C$6:$C$28,IF(H26="6ème","Mixte",G26)),Barèmes!$E$2,Barèmes!$F$2)))),IF(J26&gt;=SUMIFS(Barèmes!$F$6:$F$28,Barèmes!$A$6:$A$28,"Endurance — Luc Léger (palier)",Barèmes!$B$6:$B$28,H26,Barèmes!$C$6:$C$28,IF(H26="6ème","Mixte",G26)),Barèmes!$B$2,IF(J26&gt;=SUMIFS(Barèmes!$G$6:$G$28,Barèmes!$A$6:$A$28,"Endurance — Luc Léger (palier)",Barèmes!$B$6:$B$28,H26,Barèmes!$C$6:$C$28,IF(H26="6ème","Mixte",G26)),Barèmes!$C$2,IF(J26&gt;=SUMIFS(Barèmes!$H$6:$H$28,Barèmes!$A$6:$A$28,"Endurance — Luc Léger (palier)",Barèmes!$B$6:$B$28,H26,Barèmes!$C$6:$C$28,IF(H26="6ème","Mixte",G26)),Barèmes!$D$2,IF(J26&gt;=SUMIFS(Barèmes!$I$6:$I$28,Barèmes!$A$6:$A$28,"Endurance — Luc Léger (palier)",Barèmes!$B$6:$B$28,H26,Barèmes!$C$6:$C$28,IF(H26="6ème","Mixte",G26)),Barèmes!$E$2,Barèmes!$F$2))))))</f>
        <v/>
      </c>
      <c r="O26" s="22"/>
      <c r="P26" s="23" t="str">
        <f>IF(OR(O26="",SUMPRODUCT((Barèmes!$A$6:$A$28="Force bas du corps — Saut en longueur (m)")*(Barèmes!$B$6:$B$28=H26)*(Barèmes!$C$6:$C$28=IF(H26="6ème","Mixte",G26)))=0),"",IF(SUMPRODUCT((Barèmes!$A$6:$A$28="Force bas du corps — Saut en longueur (m)")*(Barèmes!$B$6:$B$28=H26)*(Barèmes!$C$6:$C$28=IF(H26="6ème","Mixte",G26))*(Barèmes!$J$6:$J$28="+"))&gt;0,IF(O26&lt;=SUMIFS(Barèmes!$D$6:$D$28,Barèmes!$A$6:$A$28,"Force bas du corps — Saut en longueur (m)",Barèmes!$B$6:$B$28,H26,Barèmes!$C$6:$C$28,IF(H26="6ème","Mixte",G26)),"à besoin",IF(O26&lt;=SUMIFS(Barèmes!$E$6:$E$28,Barèmes!$A$6:$A$28,"Force bas du corps — Saut en longueur (m)",Barèmes!$B$6:$B$28,H26,Barèmes!$C$6:$C$28,IF(H26="6ème","Mixte",G26)),"fragile","satisfaisant")),IF(O26&gt;=SUMIFS(Barèmes!$D$6:$D$28,Barèmes!$A$6:$A$28,"Force bas du corps — Saut en longueur (m)",Barèmes!$B$6:$B$28,H26,Barèmes!$C$6:$C$28,IF(H26="6ème","Mixte",G26)),"à besoin",IF(O26&gt;=SUMIFS(Barèmes!$E$6:$E$28,Barèmes!$A$6:$A$28,"Force bas du corps — Saut en longueur (m)",Barèmes!$B$6:$B$28,H26,Barèmes!$C$6:$C$28,IF(H26="6ème","Mixte",G26)),"fragile","satisfaisant"))))</f>
        <v/>
      </c>
      <c r="Q26" s="23" t="str">
        <f>IF(OR(O26="",SUMPRODUCT((Barèmes!$A$6:$A$28="Force bas du corps — Saut en longueur (m)")*(Barèmes!$B$6:$B$28=H26)*(Barèmes!$C$6:$C$28=IF(H26="6ème","Mixte",G26)))=0),"",IF(SUMPRODUCT((Barèmes!$A$6:$A$28="Force bas du corps — Saut en longueur (m)")*(Barèmes!$B$6:$B$28=H26)*(Barèmes!$C$6:$C$28=IF(H26="6ème","Mixte",G26))*(Barèmes!$J$6:$J$28="+"))&gt;0,IF(O26&lt;=SUMIFS(Barèmes!$F$6:$F$28,Barèmes!$A$6:$A$28,"Force bas du corps — Saut en longueur (m)",Barèmes!$B$6:$B$28,H26,Barèmes!$C$6:$C$28,IF(H26="6ème","Mixte",G26)),Barèmes!$B$2,IF(O26&lt;=SUMIFS(Barèmes!$G$6:$G$28,Barèmes!$A$6:$A$28,"Force bas du corps — Saut en longueur (m)",Barèmes!$B$6:$B$28,H26,Barèmes!$C$6:$C$28,IF(H26="6ème","Mixte",G26)),Barèmes!$C$2,IF(O26&lt;=SUMIFS(Barèmes!$H$6:$H$28,Barèmes!$A$6:$A$28,"Force bas du corps — Saut en longueur (m)",Barèmes!$B$6:$B$28,H26,Barèmes!$C$6:$C$28,IF(H26="6ème","Mixte",G26)),Barèmes!$D$2,IF(O26&lt;=SUMIFS(Barèmes!$I$6:$I$28,Barèmes!$A$6:$A$28,"Force bas du corps — Saut en longueur (m)",Barèmes!$B$6:$B$28,H26,Barèmes!$C$6:$C$28,IF(H26="6ème","Mixte",G26)),Barèmes!$E$2,Barèmes!$F$2)))),IF(O26&gt;=SUMIFS(Barèmes!$F$6:$F$28,Barèmes!$A$6:$A$28,"Force bas du corps — Saut en longueur (m)",Barèmes!$B$6:$B$28,H26,Barèmes!$C$6:$C$28,IF(H26="6ème","Mixte",G26)),Barèmes!$B$2,IF(O26&gt;=SUMIFS(Barèmes!$G$6:$G$28,Barèmes!$A$6:$A$28,"Force bas du corps — Saut en longueur (m)",Barèmes!$B$6:$B$28,H26,Barèmes!$C$6:$C$28,IF(H26="6ème","Mixte",G26)),Barèmes!$C$2,IF(O26&gt;=SUMIFS(Barèmes!$H$6:$H$28,Barèmes!$A$6:$A$28,"Force bas du corps — Saut en longueur (m)",Barèmes!$B$6:$B$28,H26,Barèmes!$C$6:$C$28,IF(H26="6ème","Mixte",G26)),Barèmes!$D$2,IF(O26&gt;=SUMIFS(Barèmes!$I$6:$I$28,Barèmes!$A$6:$A$28,"Force bas du corps — Saut en longueur (m)",Barèmes!$B$6:$B$28,H26,Barèmes!$C$6:$C$28,IF(H26="6ème","Mixte",G26)),Barèmes!$E$2,Barèmes!$F$2))))))</f>
        <v/>
      </c>
      <c r="R26" s="22"/>
      <c r="S26" s="24" t="str">
        <f>IF(OR(R26="",SUMPRODUCT((Barèmes!$A$6:$A$28="Vitesse — 30 m (s)")*(Barèmes!$B$6:$B$28=H26)*(Barèmes!$C$6:$C$28=IF(H26="6ème","Mixte",G26)))=0),"",IF(SUMPRODUCT((Barèmes!$A$6:$A$28="Vitesse — 30 m (s)")*(Barèmes!$B$6:$B$28=H26)*(Barèmes!$C$6:$C$28=IF(H26="6ème","Mixte",G26))*(Barèmes!$J$6:$J$28="+"))&gt;0,IF(R26&lt;=SUMIFS(Barèmes!$D$6:$D$28,Barèmes!$A$6:$A$28,"Vitesse — 30 m (s)",Barèmes!$B$6:$B$28,H26,Barèmes!$C$6:$C$28,IF(H26="6ème","Mixte",G26)),"à besoin",IF(R26&lt;=SUMIFS(Barèmes!$E$6:$E$28,Barèmes!$A$6:$A$28,"Vitesse — 30 m (s)",Barèmes!$B$6:$B$28,H26,Barèmes!$C$6:$C$28,IF(H26="6ème","Mixte",G26)),"fragile","satisfaisant")),IF(R26&gt;=SUMIFS(Barèmes!$D$6:$D$28,Barèmes!$A$6:$A$28,"Vitesse — 30 m (s)",Barèmes!$B$6:$B$28,H26,Barèmes!$C$6:$C$28,IF(H26="6ème","Mixte",G26)),"à besoin",IF(R26&gt;=SUMIFS(Barèmes!$E$6:$E$28,Barèmes!$A$6:$A$28,"Vitesse — 30 m (s)",Barèmes!$B$6:$B$28,H26,Barèmes!$C$6:$C$28,IF(H26="6ème","Mixte",G26)),"fragile","satisfaisant"))))</f>
        <v/>
      </c>
      <c r="T26" s="24" t="str">
        <f>IF(OR(R26="",SUMPRODUCT((Barèmes!$A$6:$A$28="Vitesse — 30 m (s)")*(Barèmes!$B$6:$B$28=H26)*(Barèmes!$C$6:$C$28=IF(H26="6ème","Mixte",G26)))=0),"",IF(SUMPRODUCT((Barèmes!$A$6:$A$28="Vitesse — 30 m (s)")*(Barèmes!$B$6:$B$28=H26)*(Barèmes!$C$6:$C$28=IF(H26="6ème","Mixte",G26))*(Barèmes!$J$6:$J$28="+"))&gt;0,IF(R26&lt;=SUMIFS(Barèmes!$F$6:$F$28,Barèmes!$A$6:$A$28,"Vitesse — 30 m (s)",Barèmes!$B$6:$B$28,H26,Barèmes!$C$6:$C$28,IF(H26="6ème","Mixte",G26)),Barèmes!$B$2,IF(R26&lt;=SUMIFS(Barèmes!$G$6:$G$28,Barèmes!$A$6:$A$28,"Vitesse — 30 m (s)",Barèmes!$B$6:$B$28,H26,Barèmes!$C$6:$C$28,IF(H26="6ème","Mixte",G26)),Barèmes!$C$2,IF(R26&lt;=SUMIFS(Barèmes!$H$6:$H$28,Barèmes!$A$6:$A$28,"Vitesse — 30 m (s)",Barèmes!$B$6:$B$28,H26,Barèmes!$C$6:$C$28,IF(H26="6ème","Mixte",G26)),Barèmes!$D$2,IF(R26&lt;=SUMIFS(Barèmes!$I$6:$I$28,Barèmes!$A$6:$A$28,"Vitesse — 30 m (s)",Barèmes!$B$6:$B$28,H26,Barèmes!$C$6:$C$28,IF(H26="6ème","Mixte",G26)),Barèmes!$E$2,Barèmes!$F$2)))),IF(R26&gt;=SUMIFS(Barèmes!$F$6:$F$28,Barèmes!$A$6:$A$28,"Vitesse — 30 m (s)",Barèmes!$B$6:$B$28,H26,Barèmes!$C$6:$C$28,IF(H26="6ème","Mixte",G26)),Barèmes!$B$2,IF(R26&gt;=SUMIFS(Barèmes!$G$6:$G$28,Barèmes!$A$6:$A$28,"Vitesse — 30 m (s)",Barèmes!$B$6:$B$28,H26,Barèmes!$C$6:$C$28,IF(H26="6ème","Mixte",G26)),Barèmes!$C$2,IF(R26&gt;=SUMIFS(Barèmes!$H$6:$H$28,Barèmes!$A$6:$A$28,"Vitesse — 30 m (s)",Barèmes!$B$6:$B$28,H26,Barèmes!$C$6:$C$28,IF(H26="6ème","Mixte",G26)),Barèmes!$D$2,IF(R26&gt;=SUMIFS(Barèmes!$I$6:$I$28,Barèmes!$A$6:$A$28,"Vitesse — 30 m (s)",Barèmes!$B$6:$B$28,H26,Barèmes!$C$6:$C$28,IF(H26="6ème","Mixte",G26)),Barèmes!$E$2,Barèmes!$F$2))))))</f>
        <v/>
      </c>
      <c r="U26" s="22"/>
      <c r="V26" s="25" t="str">
        <f>IF(OR(U26="",SUMPRODUCT((Barèmes!$A$6:$A$28="Vitesse — 50 m (s)")*(Barèmes!$B$6:$B$28=H26)*(Barèmes!$C$6:$C$28=IF(H26="6ème","Mixte",G26)))=0),"",IF(SUMPRODUCT((Barèmes!$A$6:$A$28="Vitesse — 50 m (s)")*(Barèmes!$B$6:$B$28=H26)*(Barèmes!$C$6:$C$28=IF(H26="6ème","Mixte",G26))*(Barèmes!$J$6:$J$28="+"))&gt;0,IF(U26&lt;=SUMIFS(Barèmes!$D$6:$D$28,Barèmes!$A$6:$A$28,"Vitesse — 50 m (s)",Barèmes!$B$6:$B$28,H26,Barèmes!$C$6:$C$28,IF(H26="6ème","Mixte",G26)),"à besoin",IF(U26&lt;=SUMIFS(Barèmes!$E$6:$E$28,Barèmes!$A$6:$A$28,"Vitesse — 50 m (s)",Barèmes!$B$6:$B$28,H26,Barèmes!$C$6:$C$28,IF(H26="6ème","Mixte",G26)),"fragile","satisfaisant")),IF(U26&gt;=SUMIFS(Barèmes!$D$6:$D$28,Barèmes!$A$6:$A$28,"Vitesse — 50 m (s)",Barèmes!$B$6:$B$28,H26,Barèmes!$C$6:$C$28,IF(H26="6ème","Mixte",G26)),"à besoin",IF(U26&gt;=SUMIFS(Barèmes!$E$6:$E$28,Barèmes!$A$6:$A$28,"Vitesse — 50 m (s)",Barèmes!$B$6:$B$28,H26,Barèmes!$C$6:$C$28,IF(H26="6ème","Mixte",G26)),"fragile","satisfaisant"))))</f>
        <v/>
      </c>
      <c r="W26" s="25" t="str">
        <f>IF(OR(U26="",SUMPRODUCT((Barèmes!$A$6:$A$28="Vitesse — 50 m (s)")*(Barèmes!$B$6:$B$28=H26)*(Barèmes!$C$6:$C$28=IF(H26="6ème","Mixte",G26)))=0),"",IF(SUMPRODUCT((Barèmes!$A$6:$A$28="Vitesse — 50 m (s)")*(Barèmes!$B$6:$B$28=H26)*(Barèmes!$C$6:$C$28=IF(H26="6ème","Mixte",G26))*(Barèmes!$J$6:$J$28="+"))&gt;0,IF(U26&lt;=SUMIFS(Barèmes!$F$6:$F$28,Barèmes!$A$6:$A$28,"Vitesse — 50 m (s)",Barèmes!$B$6:$B$28,H26,Barèmes!$C$6:$C$28,IF(H26="6ème","Mixte",G26)),Barèmes!$B$2,IF(U26&lt;=SUMIFS(Barèmes!$G$6:$G$28,Barèmes!$A$6:$A$28,"Vitesse — 50 m (s)",Barèmes!$B$6:$B$28,H26,Barèmes!$C$6:$C$28,IF(H26="6ème","Mixte",G26)),Barèmes!$C$2,IF(U26&lt;=SUMIFS(Barèmes!$H$6:$H$28,Barèmes!$A$6:$A$28,"Vitesse — 50 m (s)",Barèmes!$B$6:$B$28,H26,Barèmes!$C$6:$C$28,IF(H26="6ème","Mixte",G26)),Barèmes!$D$2,IF(U26&lt;=SUMIFS(Barèmes!$I$6:$I$28,Barèmes!$A$6:$A$28,"Vitesse — 50 m (s)",Barèmes!$B$6:$B$28,H26,Barèmes!$C$6:$C$28,IF(H26="6ème","Mixte",G26)),Barèmes!$E$2,Barèmes!$F$2)))),IF(U26&gt;=SUMIFS(Barèmes!$F$6:$F$28,Barèmes!$A$6:$A$28,"Vitesse — 50 m (s)",Barèmes!$B$6:$B$28,H26,Barèmes!$C$6:$C$28,IF(H26="6ème","Mixte",G26)),Barèmes!$B$2,IF(U26&gt;=SUMIFS(Barèmes!$G$6:$G$28,Barèmes!$A$6:$A$28,"Vitesse — 50 m (s)",Barèmes!$B$6:$B$28,H26,Barèmes!$C$6:$C$28,IF(H26="6ème","Mixte",G26)),Barèmes!$C$2,IF(U26&gt;=SUMIFS(Barèmes!$H$6:$H$28,Barèmes!$A$6:$A$28,"Vitesse — 50 m (s)",Barèmes!$B$6:$B$28,H26,Barèmes!$C$6:$C$28,IF(H26="6ème","Mixte",G26)),Barèmes!$D$2,IF(U26&gt;=SUMIFS(Barèmes!$I$6:$I$28,Barèmes!$A$6:$A$28,"Vitesse — 50 m (s)",Barèmes!$B$6:$B$28,H26,Barèmes!$C$6:$C$28,IF(H26="6ème","Mixte",G26)),Barèmes!$E$2,Barèmes!$F$2))))))</f>
        <v/>
      </c>
      <c r="X26" s="18"/>
      <c r="Y26" s="26" t="str" cm="1">
        <f t="array" ref="Y26">IF(OR(X26="",SUMPRODUCT((Barèmes!$A$6:$A$28="Souplesse (score 1-5)")*(Barèmes!$B$6:$B$28=H26)*(Barèmes!$C$6:$C$28=IF(H26="6ème","Mixte",G26)))=0),"",IF(SUMPRODUCT((Barèmes!$A$6:$A$28="Souplesse (score 1-5)")*(Barèmes!$B$6:$B$28=H26)*(Barèmes!$C$6:$C$28=IF(H26="6ème","Mixte",G26))*(Barèmes!$J$6:$J$28="+"))&gt;0,IF(X26&lt;=SUMIFS(Barèmes!$D$6:$D$28,Barèmes!$A$6:$A$28,"Souplesse (score 1-5)",Barèmes!$B$6:$B$28,H26,Barèmes!$C$6:$C$28,IF(H26="6ème","Mixte",G26)),"à besoin",IF(X26&lt;=SUMIFS(Barèmes!$E$6:$E$28,Barèmes!$A$6:$A$28,"Souplesse (score 1-5)",Barèmes!$B$6:$B$28,H26,Barèmes!$C$6:$C$28,IF(H26="6ème","Mixte",G26)),"fragile","satisfaisant")),IF(X26&gt;=SUMIFS(Barèmes!$D$6:$D$28,Barèmes!$A$6:$A$28,"Souplesse (score 1-5)",Barèmes!$B$6:$B$28,H26,Barèmes!$C$6:$C$28,IF(H26="6ème","Mixte",G26)),"à besoin",IF(X26&gt;=SUMIFS(Barèmes!$E$6:$E$28,Barèmes!$A$6:$A$28,"Souplesse (score 1-5)",Barèmes!$B$6:$B$28,H26,Barèmes!$C$6:$C$28,IF(H26="6ème","Mixte",G26)),"fragile","satisfaisant"))))</f>
        <v/>
      </c>
      <c r="Z26" s="26" t="str" cm="1">
        <f t="array" ref="Z26">IF(OR(X26="",SUMPRODUCT((Barèmes!$A$6:$A$28="Souplesse (score 1-5)")*(Barèmes!$B$6:$B$28=H26)*(Barèmes!$C$6:$C$28=IF(H26="6ème","Mixte",G26)))=0),"",IF(SUMPRODUCT((Barèmes!$A$6:$A$28="Souplesse (score 1-5)")*(Barèmes!$B$6:$B$28=H26)*(Barèmes!$C$6:$C$28=IF(H26="6ème","Mixte",G26))*(Barèmes!$J$6:$J$28="+"))&gt;0,IF(X26&lt;=SUMIFS(Barèmes!$F$6:$F$28,Barèmes!$A$6:$A$28,"Souplesse (score 1-5)",Barèmes!$B$6:$B$28,H26,Barèmes!$C$6:$C$28,IF(H26="6ème","Mixte",G26)),Barèmes!$B$2,IF(X26&lt;=SUMIFS(Barèmes!$G$6:$G$28,Barèmes!$A$6:$A$28,"Souplesse (score 1-5)",Barèmes!$B$6:$B$28,H26,Barèmes!$C$6:$C$28,IF(H26="6ème","Mixte",G26)),Barèmes!$C$2,IF(X26&lt;=SUMIFS(Barèmes!$H$6:$H$28,Barèmes!$A$6:$A$28,"Souplesse (score 1-5)",Barèmes!$B$6:$B$28,H26,Barèmes!$C$6:$C$28,IF(H26="6ème","Mixte",G26)),Barèmes!$D$2,IF(X26&lt;=SUMIFS(Barèmes!$I$6:$I$28,Barèmes!$A$6:$A$28,"Souplesse (score 1-5)",Barèmes!$B$6:$B$28,H26,Barèmes!$C$6:$C$28,IF(H26="6ème","Mixte",G26)),Barèmes!$E$2,Barèmes!$F$2)))),IF(X26&gt;=SUMIFS(Barèmes!$F$6:$F$28,Barèmes!$A$6:$A$28,"Souplesse (score 1-5)",Barèmes!$B$6:$B$28,H26,Barèmes!$C$6:$C$28,IF(H26="6ème","Mixte",G26)),Barèmes!$B$2,IF(X26&gt;=SUMIFS(Barèmes!$G$6:$G$28,Barèmes!$A$6:$A$28,"Souplesse (score 1-5)",Barèmes!$B$6:$B$28,H26,Barèmes!$C$6:$C$28,IF(H26="6ème","Mixte",G26)),Barèmes!$C$2,IF(X26&gt;=SUMIFS(Barèmes!$H$6:$H$28,Barèmes!$A$6:$A$28,"Souplesse (score 1-5)",Barèmes!$B$6:$B$28,H26,Barèmes!$C$6:$C$28,IF(H26="6ème","Mixte",G26)),Barèmes!$D$2,IF(X26&gt;=SUMIFS(Barèmes!$I$6:$I$28,Barèmes!$A$6:$A$28,"Souplesse (score 1-5)",Barèmes!$B$6:$B$28,H26,Barèmes!$C$6:$C$28,IF(H26="6ème","Mixte",G26)),Barèmes!$E$2,Barèmes!$F$2))))))</f>
        <v/>
      </c>
      <c r="AA26" s="22"/>
      <c r="AB26" s="27" t="str">
        <f>IF(OR(AA26="",SUMPRODUCT((Barèmes!$A$6:$A$28="Agilité — T-test 974 (s)")*(Barèmes!$B$6:$B$28=H26)*(Barèmes!$C$6:$C$28=IF(H26="6ème","Mixte",G26)))=0),"",IF(SUMPRODUCT((Barèmes!$A$6:$A$28="Agilité — T-test 974 (s)")*(Barèmes!$B$6:$B$28=H26)*(Barèmes!$C$6:$C$28=IF(H26="6ème","Mixte",G26))*(Barèmes!$J$6:$J$28="+"))&gt;0,IF(AA26&lt;=SUMIFS(Barèmes!$D$6:$D$28,Barèmes!$A$6:$A$28,"Agilité — T-test 974 (s)",Barèmes!$B$6:$B$28,H26,Barèmes!$C$6:$C$28,IF(H26="6ème","Mixte",G26)),"à besoin",IF(AA26&lt;=SUMIFS(Barèmes!$E$6:$E$28,Barèmes!$A$6:$A$28,"Agilité — T-test 974 (s)",Barèmes!$B$6:$B$28,H26,Barèmes!$C$6:$C$28,IF(H26="6ème","Mixte",G26)),"fragile","satisfaisant")),IF(AA26&gt;=SUMIFS(Barèmes!$D$6:$D$28,Barèmes!$A$6:$A$28,"Agilité — T-test 974 (s)",Barèmes!$B$6:$B$28,H26,Barèmes!$C$6:$C$28,IF(H26="6ème","Mixte",G26)),"à besoin",IF(AA26&gt;=SUMIFS(Barèmes!$E$6:$E$28,Barèmes!$A$6:$A$28,"Agilité — T-test 974 (s)",Barèmes!$B$6:$B$28,H26,Barèmes!$C$6:$C$28,IF(H26="6ème","Mixte",G26)),"fragile","satisfaisant"))))</f>
        <v/>
      </c>
      <c r="AC26" s="27" t="str">
        <f>IF(OR(AA26="",SUMPRODUCT((Barèmes!$A$6:$A$28="Agilité — T-test 974 (s)")*(Barèmes!$B$6:$B$28=H26)*(Barèmes!$C$6:$C$28=IF(H26="6ème","Mixte",G26)))=0),"",IF(SUMPRODUCT((Barèmes!$A$6:$A$28="Agilité — T-test 974 (s)")*(Barèmes!$B$6:$B$28=H26)*(Barèmes!$C$6:$C$28=IF(H26="6ème","Mixte",G26))*(Barèmes!$J$6:$J$28="+"))&gt;0,IF(AA26&lt;=SUMIFS(Barèmes!$F$6:$F$28,Barèmes!$A$6:$A$28,"Agilité — T-test 974 (s)",Barèmes!$B$6:$B$28,H26,Barèmes!$C$6:$C$28,IF(H26="6ème","Mixte",G26)),Barèmes!$B$2,IF(AA26&lt;=SUMIFS(Barèmes!$G$6:$G$28,Barèmes!$A$6:$A$28,"Agilité — T-test 974 (s)",Barèmes!$B$6:$B$28,H26,Barèmes!$C$6:$C$28,IF(H26="6ème","Mixte",G26)),Barèmes!$C$2,IF(AA26&lt;=SUMIFS(Barèmes!$H$6:$H$28,Barèmes!$A$6:$A$28,"Agilité — T-test 974 (s)",Barèmes!$B$6:$B$28,H26,Barèmes!$C$6:$C$28,IF(H26="6ème","Mixte",G26)),Barèmes!$D$2,IF(AA26&lt;=SUMIFS(Barèmes!$I$6:$I$28,Barèmes!$A$6:$A$28,"Agilité — T-test 974 (s)",Barèmes!$B$6:$B$28,H26,Barèmes!$C$6:$C$28,IF(H26="6ème","Mixte",G26)),Barèmes!$E$2,Barèmes!$F$2)))),IF(AA26&gt;=SUMIFS(Barèmes!$F$6:$F$28,Barèmes!$A$6:$A$28,"Agilité — T-test 974 (s)",Barèmes!$B$6:$B$28,H26,Barèmes!$C$6:$C$28,IF(H26="6ème","Mixte",G26)),Barèmes!$B$2,IF(AA26&gt;=SUMIFS(Barèmes!$G$6:$G$28,Barèmes!$A$6:$A$28,"Agilité — T-test 974 (s)",Barèmes!$B$6:$B$28,H26,Barèmes!$C$6:$C$28,IF(H26="6ème","Mixte",G26)),Barèmes!$C$2,IF(AA26&gt;=SUMIFS(Barèmes!$H$6:$H$28,Barèmes!$A$6:$A$28,"Agilité — T-test 974 (s)",Barèmes!$B$6:$B$28,H26,Barèmes!$C$6:$C$28,IF(H26="6ème","Mixte",G26)),Barèmes!$D$2,IF(AA26&gt;=SUMIFS(Barèmes!$I$6:$I$28,Barèmes!$A$6:$A$28,"Agilité — T-test 974 (s)",Barèmes!$B$6:$B$28,H26,Barèmes!$C$6:$C$28,IF(H26="6ème","Mixte",G26)),Barèmes!$E$2,Barèmes!$F$2))))))</f>
        <v/>
      </c>
      <c r="AD26" s="28" t="str">
        <f t="shared" si="1"/>
        <v/>
      </c>
      <c r="AE26" s="29" t="str">
        <f t="shared" si="2"/>
        <v/>
      </c>
      <c r="AF26" s="30" t="str">
        <f>IF(OR(AD26="",SUMPRODUCT((Barèmes!$A$6:$A$28="Surcoût d'agilité (s) — technique")*(Barèmes!$B$6:$B$28=H26)*(Barèmes!$C$6:$C$28=IF(H26="6ème","Mixte",G26)))=0),"",IF(SUMPRODUCT((Barèmes!$A$6:$A$28="Surcoût d'agilité (s) — technique")*(Barèmes!$B$6:$B$28=H26)*(Barèmes!$C$6:$C$28=IF(H26="6ème","Mixte",G26))*(Barèmes!$J$6:$J$28="+"))&gt;0,IF(AD26&lt;=SUMIFS(Barèmes!$D$6:$D$28,Barèmes!$A$6:$A$28,"Surcoût d'agilité (s) — technique",Barèmes!$B$6:$B$28,H26,Barèmes!$C$6:$C$28,IF(H26="6ème","Mixte",G26)),"à besoin",IF(AD26&lt;=SUMIFS(Barèmes!$E$6:$E$28,Barèmes!$A$6:$A$28,"Surcoût d'agilité (s) — technique",Barèmes!$B$6:$B$28,H26,Barèmes!$C$6:$C$28,IF(H26="6ème","Mixte",G26)),"fragile","satisfaisant")),IF(AD26&gt;=SUMIFS(Barèmes!$D$6:$D$28,Barèmes!$A$6:$A$28,"Surcoût d'agilité (s) — technique",Barèmes!$B$6:$B$28,H26,Barèmes!$C$6:$C$28,IF(H26="6ème","Mixte",G26)),"à besoin",IF(AD26&gt;=SUMIFS(Barèmes!$E$6:$E$28,Barèmes!$A$6:$A$28,"Surcoût d'agilité (s) — technique",Barèmes!$B$6:$B$28,H26,Barèmes!$C$6:$C$28,IF(H26="6ème","Mixte",G26)),"fragile","satisfaisant"))))</f>
        <v/>
      </c>
      <c r="AG26" s="30" t="str">
        <f>IF(OR(AD26="",SUMPRODUCT((Barèmes!$A$6:$A$28="Surcoût d'agilité (s) — technique")*(Barèmes!$B$6:$B$28=H26)*(Barèmes!$C$6:$C$28=IF(H26="6ème","Mixte",G26)))=0),"",IF(SUMPRODUCT((Barèmes!$A$6:$A$28="Surcoût d'agilité (s) — technique")*(Barèmes!$B$6:$B$28=H26)*(Barèmes!$C$6:$C$28=IF(H26="6ème","Mixte",G26))*(Barèmes!$J$6:$J$28="+"))&gt;0,IF(AD26&lt;=SUMIFS(Barèmes!$F$6:$F$28,Barèmes!$A$6:$A$28,"Surcoût d'agilité (s) — technique",Barèmes!$B$6:$B$28,H26,Barèmes!$C$6:$C$28,IF(H26="6ème","Mixte",G26)),Barèmes!$B$2,IF(AD26&lt;=SUMIFS(Barèmes!$G$6:$G$28,Barèmes!$A$6:$A$28,"Surcoût d'agilité (s) — technique",Barèmes!$B$6:$B$28,H26,Barèmes!$C$6:$C$28,IF(H26="6ème","Mixte",G26)),Barèmes!$C$2,IF(AD26&lt;=SUMIFS(Barèmes!$H$6:$H$28,Barèmes!$A$6:$A$28,"Surcoût d'agilité (s) — technique",Barèmes!$B$6:$B$28,H26,Barèmes!$C$6:$C$28,IF(H26="6ème","Mixte",G26)),Barèmes!$D$2,IF(AD26&lt;=SUMIFS(Barèmes!$I$6:$I$28,Barèmes!$A$6:$A$28,"Surcoût d'agilité (s) — technique",Barèmes!$B$6:$B$28,H26,Barèmes!$C$6:$C$28,IF(H26="6ème","Mixte",G26)),Barèmes!$E$2,Barèmes!$F$2)))),IF(AD26&gt;=SUMIFS(Barèmes!$F$6:$F$28,Barèmes!$A$6:$A$28,"Surcoût d'agilité (s) — technique",Barèmes!$B$6:$B$28,H26,Barèmes!$C$6:$C$28,IF(H26="6ème","Mixte",G26)),Barèmes!$B$2,IF(AD26&gt;=SUMIFS(Barèmes!$G$6:$G$28,Barèmes!$A$6:$A$28,"Surcoût d'agilité (s) — technique",Barèmes!$B$6:$B$28,H26,Barèmes!$C$6:$C$28,IF(H26="6ème","Mixte",G26)),Barèmes!$C$2,IF(AD26&gt;=SUMIFS(Barèmes!$H$6:$H$28,Barèmes!$A$6:$A$28,"Surcoût d'agilité (s) — technique",Barèmes!$B$6:$B$28,H26,Barèmes!$C$6:$C$28,IF(H26="6ème","Mixte",G26)),Barèmes!$D$2,IF(AD26&gt;=SUMIFS(Barèmes!$I$6:$I$28,Barèmes!$A$6:$A$28,"Surcoût d'agilité (s) — technique",Barèmes!$B$6:$B$28,H26,Barèmes!$C$6:$C$28,IF(H26="6ème","Mixte",G26)),Barèmes!$E$2,Barèmes!$F$2))))))</f>
        <v/>
      </c>
      <c r="AH26" s="31" t="str">
        <f>IF((IF(N26="",0,1)+IF(Q26="",0,1)+IF(W26="",0,1)+IF(Z26="",0,1)+IF(AC26="",0,1))=0,"",3*IF(N26=Barèmes!$B$2,1,IF(N26=Barèmes!$C$2,2,IF(N26=Barèmes!$D$2,3,IF(N26=Barèmes!$E$2,4,IF(N26=Barèmes!$F$2,5,0)))))+3*IF(Q26=Barèmes!$B$2,1,IF(Q26=Barèmes!$C$2,2,IF(Q26=Barèmes!$D$2,3,IF(Q26=Barèmes!$E$2,4,IF(Q26=Barèmes!$F$2,5,0)))))+2*IF(W26=Barèmes!$B$2,1,IF(W26=Barèmes!$C$2,2,IF(W26=Barèmes!$D$2,3,IF(W26=Barèmes!$E$2,4,IF(W26=Barèmes!$F$2,5,0)))))+1*IF(Z26=Barèmes!$B$2,1,IF(Z26=Barèmes!$C$2,2,IF(Z26=Barèmes!$D$2,3,IF(Z26=Barèmes!$E$2,4,IF(Z26=Barèmes!$F$2,5,0)))))+1*IF(AC26=Barèmes!$B$2,1,IF(AC26=Barèmes!$C$2,2,IF(AC26=Barèmes!$D$2,3,IF(AC26=Barèmes!$E$2,4,IF(AC26=Barèmes!$F$2,5,0))))))</f>
        <v/>
      </c>
      <c r="AI26" s="31"/>
      <c r="AJ26" s="32" t="str">
        <f>IFERROR(INDEX(Croissance!$B$5:$B$604,MATCH(A26,Croissance!$A$5:$A$604,0)),"")</f>
        <v/>
      </c>
      <c r="AK26" s="32" t="str">
        <f>IFERROR(INDEX(Croissance!$C$5:$C$604,MATCH(A26,Croissance!$A$5:$A$604,0)),"")</f>
        <v/>
      </c>
      <c r="AL26" s="32" t="str">
        <f>IFERROR(INDEX(Croissance!$D$5:$D$604,MATCH(A26,Croissance!$A$5:$A$604,0)),"")</f>
        <v/>
      </c>
      <c r="AM26" s="32" t="str">
        <f>IFERROR(INDEX(Croissance!$E$5:$E$604,MATCH(A26,Croissance!$A$5:$A$604,0)),"")</f>
        <v/>
      </c>
      <c r="AO26" s="33">
        <f t="shared" si="8"/>
        <v>0</v>
      </c>
      <c r="AP26" s="33">
        <f t="shared" si="3"/>
        <v>0</v>
      </c>
      <c r="AQ26" s="33">
        <f>IF(A26="",0,IF(AND(OR('Synthèse classe'!$C$2="Tous",C26='Synthèse classe'!$C$2),OR('Synthèse classe'!$C$3="Toutes",D26='Synthèse classe'!$C$3),OR('Synthèse classe'!$C$4="Toutes",AND('Synthèse classe'!$C$4="Dernière",AP26=1),B26=IFERROR(VALUE('Synthèse classe'!$C$4),0))),1,0))</f>
        <v>0</v>
      </c>
      <c r="AR26" s="34" t="str">
        <f t="shared" si="4"/>
        <v/>
      </c>
    </row>
    <row r="27" spans="1:44" x14ac:dyDescent="0.2">
      <c r="A27" s="17" t="str">
        <f t="shared" si="0"/>
        <v/>
      </c>
      <c r="B27" s="18"/>
      <c r="C27" s="19"/>
      <c r="D27" s="19"/>
      <c r="E27" s="19"/>
      <c r="F27" s="19"/>
      <c r="G27" s="19"/>
      <c r="H27" s="17" t="str">
        <f t="shared" si="5"/>
        <v/>
      </c>
      <c r="I27" s="20"/>
      <c r="J27" s="18"/>
      <c r="K27" s="19"/>
      <c r="L27" s="21" t="str">
        <f t="shared" si="6"/>
        <v/>
      </c>
      <c r="M27" s="21" t="str">
        <f>IF(OR(J27="",SUMPRODUCT((Barèmes!$A$6:$A$28="Endurance — Luc Léger (palier)")*(Barèmes!$B$6:$B$28=H27)*(Barèmes!$C$6:$C$28=IF(H27="6ème","Mixte",G27)))=0),"",IF(SUMPRODUCT((Barèmes!$A$6:$A$28="Endurance — Luc Léger (palier)")*(Barèmes!$B$6:$B$28=H27)*(Barèmes!$C$6:$C$28=IF(H27="6ème","Mixte",G27))*(Barèmes!$J$6:$J$28="+"))&gt;0,IF(J27&lt;=SUMIFS(Barèmes!$D$6:$D$28,Barèmes!$A$6:$A$28,"Endurance — Luc Léger (palier)",Barèmes!$B$6:$B$28,H27,Barèmes!$C$6:$C$28,IF(H27="6ème","Mixte",G27)),"à besoin",IF(J27&lt;=SUMIFS(Barèmes!$E$6:$E$28,Barèmes!$A$6:$A$28,"Endurance — Luc Léger (palier)",Barèmes!$B$6:$B$28,H27,Barèmes!$C$6:$C$28,IF(H27="6ème","Mixte",G27)),"fragile","satisfaisant")),IF(J27&gt;=SUMIFS(Barèmes!$D$6:$D$28,Barèmes!$A$6:$A$28,"Endurance — Luc Léger (palier)",Barèmes!$B$6:$B$28,H27,Barèmes!$C$6:$C$28,IF(H27="6ème","Mixte",G27)),"à besoin",IF(J27&gt;=SUMIFS(Barèmes!$E$6:$E$28,Barèmes!$A$6:$A$28,"Endurance — Luc Léger (palier)",Barèmes!$B$6:$B$28,H27,Barèmes!$C$6:$C$28,IF(H27="6ème","Mixte",G27)),"fragile","satisfaisant"))))</f>
        <v/>
      </c>
      <c r="N27" s="21" t="str">
        <f>IF(OR(J27="",SUMPRODUCT((Barèmes!$A$6:$A$28="Endurance — Luc Léger (palier)")*(Barèmes!$B$6:$B$28=H27)*(Barèmes!$C$6:$C$28=IF(H27="6ème","Mixte",G27)))=0),"",IF(SUMPRODUCT((Barèmes!$A$6:$A$28="Endurance — Luc Léger (palier)")*(Barèmes!$B$6:$B$28=H27)*(Barèmes!$C$6:$C$28=IF(H27="6ème","Mixte",G27))*(Barèmes!$J$6:$J$28="+"))&gt;0,IF(J27&lt;=SUMIFS(Barèmes!$F$6:$F$28,Barèmes!$A$6:$A$28,"Endurance — Luc Léger (palier)",Barèmes!$B$6:$B$28,H27,Barèmes!$C$6:$C$28,IF(H27="6ème","Mixte",G27)),Barèmes!$B$2,IF(J27&lt;=SUMIFS(Barèmes!$G$6:$G$28,Barèmes!$A$6:$A$28,"Endurance — Luc Léger (palier)",Barèmes!$B$6:$B$28,H27,Barèmes!$C$6:$C$28,IF(H27="6ème","Mixte",G27)),Barèmes!$C$2,IF(J27&lt;=SUMIFS(Barèmes!$H$6:$H$28,Barèmes!$A$6:$A$28,"Endurance — Luc Léger (palier)",Barèmes!$B$6:$B$28,H27,Barèmes!$C$6:$C$28,IF(H27="6ème","Mixte",G27)),Barèmes!$D$2,IF(J27&lt;=SUMIFS(Barèmes!$I$6:$I$28,Barèmes!$A$6:$A$28,"Endurance — Luc Léger (palier)",Barèmes!$B$6:$B$28,H27,Barèmes!$C$6:$C$28,IF(H27="6ème","Mixte",G27)),Barèmes!$E$2,Barèmes!$F$2)))),IF(J27&gt;=SUMIFS(Barèmes!$F$6:$F$28,Barèmes!$A$6:$A$28,"Endurance — Luc Léger (palier)",Barèmes!$B$6:$B$28,H27,Barèmes!$C$6:$C$28,IF(H27="6ème","Mixte",G27)),Barèmes!$B$2,IF(J27&gt;=SUMIFS(Barèmes!$G$6:$G$28,Barèmes!$A$6:$A$28,"Endurance — Luc Léger (palier)",Barèmes!$B$6:$B$28,H27,Barèmes!$C$6:$C$28,IF(H27="6ème","Mixte",G27)),Barèmes!$C$2,IF(J27&gt;=SUMIFS(Barèmes!$H$6:$H$28,Barèmes!$A$6:$A$28,"Endurance — Luc Léger (palier)",Barèmes!$B$6:$B$28,H27,Barèmes!$C$6:$C$28,IF(H27="6ème","Mixte",G27)),Barèmes!$D$2,IF(J27&gt;=SUMIFS(Barèmes!$I$6:$I$28,Barèmes!$A$6:$A$28,"Endurance — Luc Léger (palier)",Barèmes!$B$6:$B$28,H27,Barèmes!$C$6:$C$28,IF(H27="6ème","Mixte",G27)),Barèmes!$E$2,Barèmes!$F$2))))))</f>
        <v/>
      </c>
      <c r="O27" s="22"/>
      <c r="P27" s="23" t="str">
        <f>IF(OR(O27="",SUMPRODUCT((Barèmes!$A$6:$A$28="Force bas du corps — Saut en longueur (m)")*(Barèmes!$B$6:$B$28=H27)*(Barèmes!$C$6:$C$28=IF(H27="6ème","Mixte",G27)))=0),"",IF(SUMPRODUCT((Barèmes!$A$6:$A$28="Force bas du corps — Saut en longueur (m)")*(Barèmes!$B$6:$B$28=H27)*(Barèmes!$C$6:$C$28=IF(H27="6ème","Mixte",G27))*(Barèmes!$J$6:$J$28="+"))&gt;0,IF(O27&lt;=SUMIFS(Barèmes!$D$6:$D$28,Barèmes!$A$6:$A$28,"Force bas du corps — Saut en longueur (m)",Barèmes!$B$6:$B$28,H27,Barèmes!$C$6:$C$28,IF(H27="6ème","Mixte",G27)),"à besoin",IF(O27&lt;=SUMIFS(Barèmes!$E$6:$E$28,Barèmes!$A$6:$A$28,"Force bas du corps — Saut en longueur (m)",Barèmes!$B$6:$B$28,H27,Barèmes!$C$6:$C$28,IF(H27="6ème","Mixte",G27)),"fragile","satisfaisant")),IF(O27&gt;=SUMIFS(Barèmes!$D$6:$D$28,Barèmes!$A$6:$A$28,"Force bas du corps — Saut en longueur (m)",Barèmes!$B$6:$B$28,H27,Barèmes!$C$6:$C$28,IF(H27="6ème","Mixte",G27)),"à besoin",IF(O27&gt;=SUMIFS(Barèmes!$E$6:$E$28,Barèmes!$A$6:$A$28,"Force bas du corps — Saut en longueur (m)",Barèmes!$B$6:$B$28,H27,Barèmes!$C$6:$C$28,IF(H27="6ème","Mixte",G27)),"fragile","satisfaisant"))))</f>
        <v/>
      </c>
      <c r="Q27" s="23" t="str">
        <f>IF(OR(O27="",SUMPRODUCT((Barèmes!$A$6:$A$28="Force bas du corps — Saut en longueur (m)")*(Barèmes!$B$6:$B$28=H27)*(Barèmes!$C$6:$C$28=IF(H27="6ème","Mixte",G27)))=0),"",IF(SUMPRODUCT((Barèmes!$A$6:$A$28="Force bas du corps — Saut en longueur (m)")*(Barèmes!$B$6:$B$28=H27)*(Barèmes!$C$6:$C$28=IF(H27="6ème","Mixte",G27))*(Barèmes!$J$6:$J$28="+"))&gt;0,IF(O27&lt;=SUMIFS(Barèmes!$F$6:$F$28,Barèmes!$A$6:$A$28,"Force bas du corps — Saut en longueur (m)",Barèmes!$B$6:$B$28,H27,Barèmes!$C$6:$C$28,IF(H27="6ème","Mixte",G27)),Barèmes!$B$2,IF(O27&lt;=SUMIFS(Barèmes!$G$6:$G$28,Barèmes!$A$6:$A$28,"Force bas du corps — Saut en longueur (m)",Barèmes!$B$6:$B$28,H27,Barèmes!$C$6:$C$28,IF(H27="6ème","Mixte",G27)),Barèmes!$C$2,IF(O27&lt;=SUMIFS(Barèmes!$H$6:$H$28,Barèmes!$A$6:$A$28,"Force bas du corps — Saut en longueur (m)",Barèmes!$B$6:$B$28,H27,Barèmes!$C$6:$C$28,IF(H27="6ème","Mixte",G27)),Barèmes!$D$2,IF(O27&lt;=SUMIFS(Barèmes!$I$6:$I$28,Barèmes!$A$6:$A$28,"Force bas du corps — Saut en longueur (m)",Barèmes!$B$6:$B$28,H27,Barèmes!$C$6:$C$28,IF(H27="6ème","Mixte",G27)),Barèmes!$E$2,Barèmes!$F$2)))),IF(O27&gt;=SUMIFS(Barèmes!$F$6:$F$28,Barèmes!$A$6:$A$28,"Force bas du corps — Saut en longueur (m)",Barèmes!$B$6:$B$28,H27,Barèmes!$C$6:$C$28,IF(H27="6ème","Mixte",G27)),Barèmes!$B$2,IF(O27&gt;=SUMIFS(Barèmes!$G$6:$G$28,Barèmes!$A$6:$A$28,"Force bas du corps — Saut en longueur (m)",Barèmes!$B$6:$B$28,H27,Barèmes!$C$6:$C$28,IF(H27="6ème","Mixte",G27)),Barèmes!$C$2,IF(O27&gt;=SUMIFS(Barèmes!$H$6:$H$28,Barèmes!$A$6:$A$28,"Force bas du corps — Saut en longueur (m)",Barèmes!$B$6:$B$28,H27,Barèmes!$C$6:$C$28,IF(H27="6ème","Mixte",G27)),Barèmes!$D$2,IF(O27&gt;=SUMIFS(Barèmes!$I$6:$I$28,Barèmes!$A$6:$A$28,"Force bas du corps — Saut en longueur (m)",Barèmes!$B$6:$B$28,H27,Barèmes!$C$6:$C$28,IF(H27="6ème","Mixte",G27)),Barèmes!$E$2,Barèmes!$F$2))))))</f>
        <v/>
      </c>
      <c r="R27" s="22"/>
      <c r="S27" s="24" t="str">
        <f>IF(OR(R27="",SUMPRODUCT((Barèmes!$A$6:$A$28="Vitesse — 30 m (s)")*(Barèmes!$B$6:$B$28=H27)*(Barèmes!$C$6:$C$28=IF(H27="6ème","Mixte",G27)))=0),"",IF(SUMPRODUCT((Barèmes!$A$6:$A$28="Vitesse — 30 m (s)")*(Barèmes!$B$6:$B$28=H27)*(Barèmes!$C$6:$C$28=IF(H27="6ème","Mixte",G27))*(Barèmes!$J$6:$J$28="+"))&gt;0,IF(R27&lt;=SUMIFS(Barèmes!$D$6:$D$28,Barèmes!$A$6:$A$28,"Vitesse — 30 m (s)",Barèmes!$B$6:$B$28,H27,Barèmes!$C$6:$C$28,IF(H27="6ème","Mixte",G27)),"à besoin",IF(R27&lt;=SUMIFS(Barèmes!$E$6:$E$28,Barèmes!$A$6:$A$28,"Vitesse — 30 m (s)",Barèmes!$B$6:$B$28,H27,Barèmes!$C$6:$C$28,IF(H27="6ème","Mixte",G27)),"fragile","satisfaisant")),IF(R27&gt;=SUMIFS(Barèmes!$D$6:$D$28,Barèmes!$A$6:$A$28,"Vitesse — 30 m (s)",Barèmes!$B$6:$B$28,H27,Barèmes!$C$6:$C$28,IF(H27="6ème","Mixte",G27)),"à besoin",IF(R27&gt;=SUMIFS(Barèmes!$E$6:$E$28,Barèmes!$A$6:$A$28,"Vitesse — 30 m (s)",Barèmes!$B$6:$B$28,H27,Barèmes!$C$6:$C$28,IF(H27="6ème","Mixte",G27)),"fragile","satisfaisant"))))</f>
        <v/>
      </c>
      <c r="T27" s="24" t="str">
        <f>IF(OR(R27="",SUMPRODUCT((Barèmes!$A$6:$A$28="Vitesse — 30 m (s)")*(Barèmes!$B$6:$B$28=H27)*(Barèmes!$C$6:$C$28=IF(H27="6ème","Mixte",G27)))=0),"",IF(SUMPRODUCT((Barèmes!$A$6:$A$28="Vitesse — 30 m (s)")*(Barèmes!$B$6:$B$28=H27)*(Barèmes!$C$6:$C$28=IF(H27="6ème","Mixte",G27))*(Barèmes!$J$6:$J$28="+"))&gt;0,IF(R27&lt;=SUMIFS(Barèmes!$F$6:$F$28,Barèmes!$A$6:$A$28,"Vitesse — 30 m (s)",Barèmes!$B$6:$B$28,H27,Barèmes!$C$6:$C$28,IF(H27="6ème","Mixte",G27)),Barèmes!$B$2,IF(R27&lt;=SUMIFS(Barèmes!$G$6:$G$28,Barèmes!$A$6:$A$28,"Vitesse — 30 m (s)",Barèmes!$B$6:$B$28,H27,Barèmes!$C$6:$C$28,IF(H27="6ème","Mixte",G27)),Barèmes!$C$2,IF(R27&lt;=SUMIFS(Barèmes!$H$6:$H$28,Barèmes!$A$6:$A$28,"Vitesse — 30 m (s)",Barèmes!$B$6:$B$28,H27,Barèmes!$C$6:$C$28,IF(H27="6ème","Mixte",G27)),Barèmes!$D$2,IF(R27&lt;=SUMIFS(Barèmes!$I$6:$I$28,Barèmes!$A$6:$A$28,"Vitesse — 30 m (s)",Barèmes!$B$6:$B$28,H27,Barèmes!$C$6:$C$28,IF(H27="6ème","Mixte",G27)),Barèmes!$E$2,Barèmes!$F$2)))),IF(R27&gt;=SUMIFS(Barèmes!$F$6:$F$28,Barèmes!$A$6:$A$28,"Vitesse — 30 m (s)",Barèmes!$B$6:$B$28,H27,Barèmes!$C$6:$C$28,IF(H27="6ème","Mixte",G27)),Barèmes!$B$2,IF(R27&gt;=SUMIFS(Barèmes!$G$6:$G$28,Barèmes!$A$6:$A$28,"Vitesse — 30 m (s)",Barèmes!$B$6:$B$28,H27,Barèmes!$C$6:$C$28,IF(H27="6ème","Mixte",G27)),Barèmes!$C$2,IF(R27&gt;=SUMIFS(Barèmes!$H$6:$H$28,Barèmes!$A$6:$A$28,"Vitesse — 30 m (s)",Barèmes!$B$6:$B$28,H27,Barèmes!$C$6:$C$28,IF(H27="6ème","Mixte",G27)),Barèmes!$D$2,IF(R27&gt;=SUMIFS(Barèmes!$I$6:$I$28,Barèmes!$A$6:$A$28,"Vitesse — 30 m (s)",Barèmes!$B$6:$B$28,H27,Barèmes!$C$6:$C$28,IF(H27="6ème","Mixte",G27)),Barèmes!$E$2,Barèmes!$F$2))))))</f>
        <v/>
      </c>
      <c r="U27" s="22"/>
      <c r="V27" s="25" t="str">
        <f>IF(OR(U27="",SUMPRODUCT((Barèmes!$A$6:$A$28="Vitesse — 50 m (s)")*(Barèmes!$B$6:$B$28=H27)*(Barèmes!$C$6:$C$28=IF(H27="6ème","Mixte",G27)))=0),"",IF(SUMPRODUCT((Barèmes!$A$6:$A$28="Vitesse — 50 m (s)")*(Barèmes!$B$6:$B$28=H27)*(Barèmes!$C$6:$C$28=IF(H27="6ème","Mixte",G27))*(Barèmes!$J$6:$J$28="+"))&gt;0,IF(U27&lt;=SUMIFS(Barèmes!$D$6:$D$28,Barèmes!$A$6:$A$28,"Vitesse — 50 m (s)",Barèmes!$B$6:$B$28,H27,Barèmes!$C$6:$C$28,IF(H27="6ème","Mixte",G27)),"à besoin",IF(U27&lt;=SUMIFS(Barèmes!$E$6:$E$28,Barèmes!$A$6:$A$28,"Vitesse — 50 m (s)",Barèmes!$B$6:$B$28,H27,Barèmes!$C$6:$C$28,IF(H27="6ème","Mixte",G27)),"fragile","satisfaisant")),IF(U27&gt;=SUMIFS(Barèmes!$D$6:$D$28,Barèmes!$A$6:$A$28,"Vitesse — 50 m (s)",Barèmes!$B$6:$B$28,H27,Barèmes!$C$6:$C$28,IF(H27="6ème","Mixte",G27)),"à besoin",IF(U27&gt;=SUMIFS(Barèmes!$E$6:$E$28,Barèmes!$A$6:$A$28,"Vitesse — 50 m (s)",Barèmes!$B$6:$B$28,H27,Barèmes!$C$6:$C$28,IF(H27="6ème","Mixte",G27)),"fragile","satisfaisant"))))</f>
        <v/>
      </c>
      <c r="W27" s="25" t="str">
        <f>IF(OR(U27="",SUMPRODUCT((Barèmes!$A$6:$A$28="Vitesse — 50 m (s)")*(Barèmes!$B$6:$B$28=H27)*(Barèmes!$C$6:$C$28=IF(H27="6ème","Mixte",G27)))=0),"",IF(SUMPRODUCT((Barèmes!$A$6:$A$28="Vitesse — 50 m (s)")*(Barèmes!$B$6:$B$28=H27)*(Barèmes!$C$6:$C$28=IF(H27="6ème","Mixte",G27))*(Barèmes!$J$6:$J$28="+"))&gt;0,IF(U27&lt;=SUMIFS(Barèmes!$F$6:$F$28,Barèmes!$A$6:$A$28,"Vitesse — 50 m (s)",Barèmes!$B$6:$B$28,H27,Barèmes!$C$6:$C$28,IF(H27="6ème","Mixte",G27)),Barèmes!$B$2,IF(U27&lt;=SUMIFS(Barèmes!$G$6:$G$28,Barèmes!$A$6:$A$28,"Vitesse — 50 m (s)",Barèmes!$B$6:$B$28,H27,Barèmes!$C$6:$C$28,IF(H27="6ème","Mixte",G27)),Barèmes!$C$2,IF(U27&lt;=SUMIFS(Barèmes!$H$6:$H$28,Barèmes!$A$6:$A$28,"Vitesse — 50 m (s)",Barèmes!$B$6:$B$28,H27,Barèmes!$C$6:$C$28,IF(H27="6ème","Mixte",G27)),Barèmes!$D$2,IF(U27&lt;=SUMIFS(Barèmes!$I$6:$I$28,Barèmes!$A$6:$A$28,"Vitesse — 50 m (s)",Barèmes!$B$6:$B$28,H27,Barèmes!$C$6:$C$28,IF(H27="6ème","Mixte",G27)),Barèmes!$E$2,Barèmes!$F$2)))),IF(U27&gt;=SUMIFS(Barèmes!$F$6:$F$28,Barèmes!$A$6:$A$28,"Vitesse — 50 m (s)",Barèmes!$B$6:$B$28,H27,Barèmes!$C$6:$C$28,IF(H27="6ème","Mixte",G27)),Barèmes!$B$2,IF(U27&gt;=SUMIFS(Barèmes!$G$6:$G$28,Barèmes!$A$6:$A$28,"Vitesse — 50 m (s)",Barèmes!$B$6:$B$28,H27,Barèmes!$C$6:$C$28,IF(H27="6ème","Mixte",G27)),Barèmes!$C$2,IF(U27&gt;=SUMIFS(Barèmes!$H$6:$H$28,Barèmes!$A$6:$A$28,"Vitesse — 50 m (s)",Barèmes!$B$6:$B$28,H27,Barèmes!$C$6:$C$28,IF(H27="6ème","Mixte",G27)),Barèmes!$D$2,IF(U27&gt;=SUMIFS(Barèmes!$I$6:$I$28,Barèmes!$A$6:$A$28,"Vitesse — 50 m (s)",Barèmes!$B$6:$B$28,H27,Barèmes!$C$6:$C$28,IF(H27="6ème","Mixte",G27)),Barèmes!$E$2,Barèmes!$F$2))))))</f>
        <v/>
      </c>
      <c r="X27" s="18"/>
      <c r="Y27" s="26" t="str" cm="1">
        <f t="array" ref="Y27">IF(OR(X27="",SUMPRODUCT((Barèmes!$A$6:$A$28="Souplesse (score 1-5)")*(Barèmes!$B$6:$B$28=H27)*(Barèmes!$C$6:$C$28=IF(H27="6ème","Mixte",G27)))=0),"",IF(SUMPRODUCT((Barèmes!$A$6:$A$28="Souplesse (score 1-5)")*(Barèmes!$B$6:$B$28=H27)*(Barèmes!$C$6:$C$28=IF(H27="6ème","Mixte",G27))*(Barèmes!$J$6:$J$28="+"))&gt;0,IF(X27&lt;=SUMIFS(Barèmes!$D$6:$D$28,Barèmes!$A$6:$A$28,"Souplesse (score 1-5)",Barèmes!$B$6:$B$28,H27,Barèmes!$C$6:$C$28,IF(H27="6ème","Mixte",G27)),"à besoin",IF(X27&lt;=SUMIFS(Barèmes!$E$6:$E$28,Barèmes!$A$6:$A$28,"Souplesse (score 1-5)",Barèmes!$B$6:$B$28,H27,Barèmes!$C$6:$C$28,IF(H27="6ème","Mixte",G27)),"fragile","satisfaisant")),IF(X27&gt;=SUMIFS(Barèmes!$D$6:$D$28,Barèmes!$A$6:$A$28,"Souplesse (score 1-5)",Barèmes!$B$6:$B$28,H27,Barèmes!$C$6:$C$28,IF(H27="6ème","Mixte",G27)),"à besoin",IF(X27&gt;=SUMIFS(Barèmes!$E$6:$E$28,Barèmes!$A$6:$A$28,"Souplesse (score 1-5)",Barèmes!$B$6:$B$28,H27,Barèmes!$C$6:$C$28,IF(H27="6ème","Mixte",G27)),"fragile","satisfaisant"))))</f>
        <v/>
      </c>
      <c r="Z27" s="26" t="str" cm="1">
        <f t="array" ref="Z27">IF(OR(X27="",SUMPRODUCT((Barèmes!$A$6:$A$28="Souplesse (score 1-5)")*(Barèmes!$B$6:$B$28=H27)*(Barèmes!$C$6:$C$28=IF(H27="6ème","Mixte",G27)))=0),"",IF(SUMPRODUCT((Barèmes!$A$6:$A$28="Souplesse (score 1-5)")*(Barèmes!$B$6:$B$28=H27)*(Barèmes!$C$6:$C$28=IF(H27="6ème","Mixte",G27))*(Barèmes!$J$6:$J$28="+"))&gt;0,IF(X27&lt;=SUMIFS(Barèmes!$F$6:$F$28,Barèmes!$A$6:$A$28,"Souplesse (score 1-5)",Barèmes!$B$6:$B$28,H27,Barèmes!$C$6:$C$28,IF(H27="6ème","Mixte",G27)),Barèmes!$B$2,IF(X27&lt;=SUMIFS(Barèmes!$G$6:$G$28,Barèmes!$A$6:$A$28,"Souplesse (score 1-5)",Barèmes!$B$6:$B$28,H27,Barèmes!$C$6:$C$28,IF(H27="6ème","Mixte",G27)),Barèmes!$C$2,IF(X27&lt;=SUMIFS(Barèmes!$H$6:$H$28,Barèmes!$A$6:$A$28,"Souplesse (score 1-5)",Barèmes!$B$6:$B$28,H27,Barèmes!$C$6:$C$28,IF(H27="6ème","Mixte",G27)),Barèmes!$D$2,IF(X27&lt;=SUMIFS(Barèmes!$I$6:$I$28,Barèmes!$A$6:$A$28,"Souplesse (score 1-5)",Barèmes!$B$6:$B$28,H27,Barèmes!$C$6:$C$28,IF(H27="6ème","Mixte",G27)),Barèmes!$E$2,Barèmes!$F$2)))),IF(X27&gt;=SUMIFS(Barèmes!$F$6:$F$28,Barèmes!$A$6:$A$28,"Souplesse (score 1-5)",Barèmes!$B$6:$B$28,H27,Barèmes!$C$6:$C$28,IF(H27="6ème","Mixte",G27)),Barèmes!$B$2,IF(X27&gt;=SUMIFS(Barèmes!$G$6:$G$28,Barèmes!$A$6:$A$28,"Souplesse (score 1-5)",Barèmes!$B$6:$B$28,H27,Barèmes!$C$6:$C$28,IF(H27="6ème","Mixte",G27)),Barèmes!$C$2,IF(X27&gt;=SUMIFS(Barèmes!$H$6:$H$28,Barèmes!$A$6:$A$28,"Souplesse (score 1-5)",Barèmes!$B$6:$B$28,H27,Barèmes!$C$6:$C$28,IF(H27="6ème","Mixte",G27)),Barèmes!$D$2,IF(X27&gt;=SUMIFS(Barèmes!$I$6:$I$28,Barèmes!$A$6:$A$28,"Souplesse (score 1-5)",Barèmes!$B$6:$B$28,H27,Barèmes!$C$6:$C$28,IF(H27="6ème","Mixte",G27)),Barèmes!$E$2,Barèmes!$F$2))))))</f>
        <v/>
      </c>
      <c r="AA27" s="22"/>
      <c r="AB27" s="27" t="str">
        <f>IF(OR(AA27="",SUMPRODUCT((Barèmes!$A$6:$A$28="Agilité — T-test 974 (s)")*(Barèmes!$B$6:$B$28=H27)*(Barèmes!$C$6:$C$28=IF(H27="6ème","Mixte",G27)))=0),"",IF(SUMPRODUCT((Barèmes!$A$6:$A$28="Agilité — T-test 974 (s)")*(Barèmes!$B$6:$B$28=H27)*(Barèmes!$C$6:$C$28=IF(H27="6ème","Mixte",G27))*(Barèmes!$J$6:$J$28="+"))&gt;0,IF(AA27&lt;=SUMIFS(Barèmes!$D$6:$D$28,Barèmes!$A$6:$A$28,"Agilité — T-test 974 (s)",Barèmes!$B$6:$B$28,H27,Barèmes!$C$6:$C$28,IF(H27="6ème","Mixte",G27)),"à besoin",IF(AA27&lt;=SUMIFS(Barèmes!$E$6:$E$28,Barèmes!$A$6:$A$28,"Agilité — T-test 974 (s)",Barèmes!$B$6:$B$28,H27,Barèmes!$C$6:$C$28,IF(H27="6ème","Mixte",G27)),"fragile","satisfaisant")),IF(AA27&gt;=SUMIFS(Barèmes!$D$6:$D$28,Barèmes!$A$6:$A$28,"Agilité — T-test 974 (s)",Barèmes!$B$6:$B$28,H27,Barèmes!$C$6:$C$28,IF(H27="6ème","Mixte",G27)),"à besoin",IF(AA27&gt;=SUMIFS(Barèmes!$E$6:$E$28,Barèmes!$A$6:$A$28,"Agilité — T-test 974 (s)",Barèmes!$B$6:$B$28,H27,Barèmes!$C$6:$C$28,IF(H27="6ème","Mixte",G27)),"fragile","satisfaisant"))))</f>
        <v/>
      </c>
      <c r="AC27" s="27" t="str">
        <f>IF(OR(AA27="",SUMPRODUCT((Barèmes!$A$6:$A$28="Agilité — T-test 974 (s)")*(Barèmes!$B$6:$B$28=H27)*(Barèmes!$C$6:$C$28=IF(H27="6ème","Mixte",G27)))=0),"",IF(SUMPRODUCT((Barèmes!$A$6:$A$28="Agilité — T-test 974 (s)")*(Barèmes!$B$6:$B$28=H27)*(Barèmes!$C$6:$C$28=IF(H27="6ème","Mixte",G27))*(Barèmes!$J$6:$J$28="+"))&gt;0,IF(AA27&lt;=SUMIFS(Barèmes!$F$6:$F$28,Barèmes!$A$6:$A$28,"Agilité — T-test 974 (s)",Barèmes!$B$6:$B$28,H27,Barèmes!$C$6:$C$28,IF(H27="6ème","Mixte",G27)),Barèmes!$B$2,IF(AA27&lt;=SUMIFS(Barèmes!$G$6:$G$28,Barèmes!$A$6:$A$28,"Agilité — T-test 974 (s)",Barèmes!$B$6:$B$28,H27,Barèmes!$C$6:$C$28,IF(H27="6ème","Mixte",G27)),Barèmes!$C$2,IF(AA27&lt;=SUMIFS(Barèmes!$H$6:$H$28,Barèmes!$A$6:$A$28,"Agilité — T-test 974 (s)",Barèmes!$B$6:$B$28,H27,Barèmes!$C$6:$C$28,IF(H27="6ème","Mixte",G27)),Barèmes!$D$2,IF(AA27&lt;=SUMIFS(Barèmes!$I$6:$I$28,Barèmes!$A$6:$A$28,"Agilité — T-test 974 (s)",Barèmes!$B$6:$B$28,H27,Barèmes!$C$6:$C$28,IF(H27="6ème","Mixte",G27)),Barèmes!$E$2,Barèmes!$F$2)))),IF(AA27&gt;=SUMIFS(Barèmes!$F$6:$F$28,Barèmes!$A$6:$A$28,"Agilité — T-test 974 (s)",Barèmes!$B$6:$B$28,H27,Barèmes!$C$6:$C$28,IF(H27="6ème","Mixte",G27)),Barèmes!$B$2,IF(AA27&gt;=SUMIFS(Barèmes!$G$6:$G$28,Barèmes!$A$6:$A$28,"Agilité — T-test 974 (s)",Barèmes!$B$6:$B$28,H27,Barèmes!$C$6:$C$28,IF(H27="6ème","Mixte",G27)),Barèmes!$C$2,IF(AA27&gt;=SUMIFS(Barèmes!$H$6:$H$28,Barèmes!$A$6:$A$28,"Agilité — T-test 974 (s)",Barèmes!$B$6:$B$28,H27,Barèmes!$C$6:$C$28,IF(H27="6ème","Mixte",G27)),Barèmes!$D$2,IF(AA27&gt;=SUMIFS(Barèmes!$I$6:$I$28,Barèmes!$A$6:$A$28,"Agilité — T-test 974 (s)",Barèmes!$B$6:$B$28,H27,Barèmes!$C$6:$C$28,IF(H27="6ème","Mixte",G27)),Barèmes!$E$2,Barèmes!$F$2))))))</f>
        <v/>
      </c>
      <c r="AD27" s="28" t="str">
        <f t="shared" si="1"/>
        <v/>
      </c>
      <c r="AE27" s="29" t="str">
        <f t="shared" si="2"/>
        <v/>
      </c>
      <c r="AF27" s="30" t="str">
        <f>IF(OR(AD27="",SUMPRODUCT((Barèmes!$A$6:$A$28="Surcoût d'agilité (s) — technique")*(Barèmes!$B$6:$B$28=H27)*(Barèmes!$C$6:$C$28=IF(H27="6ème","Mixte",G27)))=0),"",IF(SUMPRODUCT((Barèmes!$A$6:$A$28="Surcoût d'agilité (s) — technique")*(Barèmes!$B$6:$B$28=H27)*(Barèmes!$C$6:$C$28=IF(H27="6ème","Mixte",G27))*(Barèmes!$J$6:$J$28="+"))&gt;0,IF(AD27&lt;=SUMIFS(Barèmes!$D$6:$D$28,Barèmes!$A$6:$A$28,"Surcoût d'agilité (s) — technique",Barèmes!$B$6:$B$28,H27,Barèmes!$C$6:$C$28,IF(H27="6ème","Mixte",G27)),"à besoin",IF(AD27&lt;=SUMIFS(Barèmes!$E$6:$E$28,Barèmes!$A$6:$A$28,"Surcoût d'agilité (s) — technique",Barèmes!$B$6:$B$28,H27,Barèmes!$C$6:$C$28,IF(H27="6ème","Mixte",G27)),"fragile","satisfaisant")),IF(AD27&gt;=SUMIFS(Barèmes!$D$6:$D$28,Barèmes!$A$6:$A$28,"Surcoût d'agilité (s) — technique",Barèmes!$B$6:$B$28,H27,Barèmes!$C$6:$C$28,IF(H27="6ème","Mixte",G27)),"à besoin",IF(AD27&gt;=SUMIFS(Barèmes!$E$6:$E$28,Barèmes!$A$6:$A$28,"Surcoût d'agilité (s) — technique",Barèmes!$B$6:$B$28,H27,Barèmes!$C$6:$C$28,IF(H27="6ème","Mixte",G27)),"fragile","satisfaisant"))))</f>
        <v/>
      </c>
      <c r="AG27" s="30" t="str">
        <f>IF(OR(AD27="",SUMPRODUCT((Barèmes!$A$6:$A$28="Surcoût d'agilité (s) — technique")*(Barèmes!$B$6:$B$28=H27)*(Barèmes!$C$6:$C$28=IF(H27="6ème","Mixte",G27)))=0),"",IF(SUMPRODUCT((Barèmes!$A$6:$A$28="Surcoût d'agilité (s) — technique")*(Barèmes!$B$6:$B$28=H27)*(Barèmes!$C$6:$C$28=IF(H27="6ème","Mixte",G27))*(Barèmes!$J$6:$J$28="+"))&gt;0,IF(AD27&lt;=SUMIFS(Barèmes!$F$6:$F$28,Barèmes!$A$6:$A$28,"Surcoût d'agilité (s) — technique",Barèmes!$B$6:$B$28,H27,Barèmes!$C$6:$C$28,IF(H27="6ème","Mixte",G27)),Barèmes!$B$2,IF(AD27&lt;=SUMIFS(Barèmes!$G$6:$G$28,Barèmes!$A$6:$A$28,"Surcoût d'agilité (s) — technique",Barèmes!$B$6:$B$28,H27,Barèmes!$C$6:$C$28,IF(H27="6ème","Mixte",G27)),Barèmes!$C$2,IF(AD27&lt;=SUMIFS(Barèmes!$H$6:$H$28,Barèmes!$A$6:$A$28,"Surcoût d'agilité (s) — technique",Barèmes!$B$6:$B$28,H27,Barèmes!$C$6:$C$28,IF(H27="6ème","Mixte",G27)),Barèmes!$D$2,IF(AD27&lt;=SUMIFS(Barèmes!$I$6:$I$28,Barèmes!$A$6:$A$28,"Surcoût d'agilité (s) — technique",Barèmes!$B$6:$B$28,H27,Barèmes!$C$6:$C$28,IF(H27="6ème","Mixte",G27)),Barèmes!$E$2,Barèmes!$F$2)))),IF(AD27&gt;=SUMIFS(Barèmes!$F$6:$F$28,Barèmes!$A$6:$A$28,"Surcoût d'agilité (s) — technique",Barèmes!$B$6:$B$28,H27,Barèmes!$C$6:$C$28,IF(H27="6ème","Mixte",G27)),Barèmes!$B$2,IF(AD27&gt;=SUMIFS(Barèmes!$G$6:$G$28,Barèmes!$A$6:$A$28,"Surcoût d'agilité (s) — technique",Barèmes!$B$6:$B$28,H27,Barèmes!$C$6:$C$28,IF(H27="6ème","Mixte",G27)),Barèmes!$C$2,IF(AD27&gt;=SUMIFS(Barèmes!$H$6:$H$28,Barèmes!$A$6:$A$28,"Surcoût d'agilité (s) — technique",Barèmes!$B$6:$B$28,H27,Barèmes!$C$6:$C$28,IF(H27="6ème","Mixte",G27)),Barèmes!$D$2,IF(AD27&gt;=SUMIFS(Barèmes!$I$6:$I$28,Barèmes!$A$6:$A$28,"Surcoût d'agilité (s) — technique",Barèmes!$B$6:$B$28,H27,Barèmes!$C$6:$C$28,IF(H27="6ème","Mixte",G27)),Barèmes!$E$2,Barèmes!$F$2))))))</f>
        <v/>
      </c>
      <c r="AH27" s="31" t="str">
        <f>IF((IF(N27="",0,1)+IF(Q27="",0,1)+IF(W27="",0,1)+IF(Z27="",0,1)+IF(AC27="",0,1))=0,"",3*IF(N27=Barèmes!$B$2,1,IF(N27=Barèmes!$C$2,2,IF(N27=Barèmes!$D$2,3,IF(N27=Barèmes!$E$2,4,IF(N27=Barèmes!$F$2,5,0)))))+3*IF(Q27=Barèmes!$B$2,1,IF(Q27=Barèmes!$C$2,2,IF(Q27=Barèmes!$D$2,3,IF(Q27=Barèmes!$E$2,4,IF(Q27=Barèmes!$F$2,5,0)))))+2*IF(W27=Barèmes!$B$2,1,IF(W27=Barèmes!$C$2,2,IF(W27=Barèmes!$D$2,3,IF(W27=Barèmes!$E$2,4,IF(W27=Barèmes!$F$2,5,0)))))+1*IF(Z27=Barèmes!$B$2,1,IF(Z27=Barèmes!$C$2,2,IF(Z27=Barèmes!$D$2,3,IF(Z27=Barèmes!$E$2,4,IF(Z27=Barèmes!$F$2,5,0)))))+1*IF(AC27=Barèmes!$B$2,1,IF(AC27=Barèmes!$C$2,2,IF(AC27=Barèmes!$D$2,3,IF(AC27=Barèmes!$E$2,4,IF(AC27=Barèmes!$F$2,5,0))))))</f>
        <v/>
      </c>
      <c r="AI27" s="31"/>
      <c r="AJ27" s="32" t="str">
        <f>IFERROR(INDEX(Croissance!$B$5:$B$604,MATCH(A27,Croissance!$A$5:$A$604,0)),"")</f>
        <v/>
      </c>
      <c r="AK27" s="32" t="str">
        <f>IFERROR(INDEX(Croissance!$C$5:$C$604,MATCH(A27,Croissance!$A$5:$A$604,0)),"")</f>
        <v/>
      </c>
      <c r="AL27" s="32" t="str">
        <f>IFERROR(INDEX(Croissance!$D$5:$D$604,MATCH(A27,Croissance!$A$5:$A$604,0)),"")</f>
        <v/>
      </c>
      <c r="AM27" s="32" t="str">
        <f>IFERROR(INDEX(Croissance!$E$5:$E$604,MATCH(A27,Croissance!$A$5:$A$604,0)),"")</f>
        <v/>
      </c>
      <c r="AO27" s="33">
        <f t="shared" si="8"/>
        <v>0</v>
      </c>
      <c r="AP27" s="33">
        <f t="shared" si="3"/>
        <v>0</v>
      </c>
      <c r="AQ27" s="33">
        <f>IF(A27="",0,IF(AND(OR('Synthèse classe'!$C$2="Tous",C27='Synthèse classe'!$C$2),OR('Synthèse classe'!$C$3="Toutes",D27='Synthèse classe'!$C$3),OR('Synthèse classe'!$C$4="Toutes",AND('Synthèse classe'!$C$4="Dernière",AP27=1),B27=IFERROR(VALUE('Synthèse classe'!$C$4),0))),1,0))</f>
        <v>0</v>
      </c>
      <c r="AR27" s="34" t="str">
        <f t="shared" si="4"/>
        <v/>
      </c>
    </row>
    <row r="28" spans="1:44" x14ac:dyDescent="0.2">
      <c r="A28" s="17" t="str">
        <f t="shared" si="0"/>
        <v/>
      </c>
      <c r="B28" s="18"/>
      <c r="C28" s="19"/>
      <c r="D28" s="19"/>
      <c r="E28" s="19"/>
      <c r="F28" s="19"/>
      <c r="G28" s="19"/>
      <c r="H28" s="17" t="str">
        <f t="shared" si="5"/>
        <v/>
      </c>
      <c r="I28" s="20"/>
      <c r="J28" s="18"/>
      <c r="K28" s="19"/>
      <c r="L28" s="21" t="str">
        <f t="shared" si="6"/>
        <v/>
      </c>
      <c r="M28" s="21" t="str">
        <f>IF(OR(J28="",SUMPRODUCT((Barèmes!$A$6:$A$28="Endurance — Luc Léger (palier)")*(Barèmes!$B$6:$B$28=H28)*(Barèmes!$C$6:$C$28=IF(H28="6ème","Mixte",G28)))=0),"",IF(SUMPRODUCT((Barèmes!$A$6:$A$28="Endurance — Luc Léger (palier)")*(Barèmes!$B$6:$B$28=H28)*(Barèmes!$C$6:$C$28=IF(H28="6ème","Mixte",G28))*(Barèmes!$J$6:$J$28="+"))&gt;0,IF(J28&lt;=SUMIFS(Barèmes!$D$6:$D$28,Barèmes!$A$6:$A$28,"Endurance — Luc Léger (palier)",Barèmes!$B$6:$B$28,H28,Barèmes!$C$6:$C$28,IF(H28="6ème","Mixte",G28)),"à besoin",IF(J28&lt;=SUMIFS(Barèmes!$E$6:$E$28,Barèmes!$A$6:$A$28,"Endurance — Luc Léger (palier)",Barèmes!$B$6:$B$28,H28,Barèmes!$C$6:$C$28,IF(H28="6ème","Mixte",G28)),"fragile","satisfaisant")),IF(J28&gt;=SUMIFS(Barèmes!$D$6:$D$28,Barèmes!$A$6:$A$28,"Endurance — Luc Léger (palier)",Barèmes!$B$6:$B$28,H28,Barèmes!$C$6:$C$28,IF(H28="6ème","Mixte",G28)),"à besoin",IF(J28&gt;=SUMIFS(Barèmes!$E$6:$E$28,Barèmes!$A$6:$A$28,"Endurance — Luc Léger (palier)",Barèmes!$B$6:$B$28,H28,Barèmes!$C$6:$C$28,IF(H28="6ème","Mixte",G28)),"fragile","satisfaisant"))))</f>
        <v/>
      </c>
      <c r="N28" s="21" t="str">
        <f>IF(OR(J28="",SUMPRODUCT((Barèmes!$A$6:$A$28="Endurance — Luc Léger (palier)")*(Barèmes!$B$6:$B$28=H28)*(Barèmes!$C$6:$C$28=IF(H28="6ème","Mixte",G28)))=0),"",IF(SUMPRODUCT((Barèmes!$A$6:$A$28="Endurance — Luc Léger (palier)")*(Barèmes!$B$6:$B$28=H28)*(Barèmes!$C$6:$C$28=IF(H28="6ème","Mixte",G28))*(Barèmes!$J$6:$J$28="+"))&gt;0,IF(J28&lt;=SUMIFS(Barèmes!$F$6:$F$28,Barèmes!$A$6:$A$28,"Endurance — Luc Léger (palier)",Barèmes!$B$6:$B$28,H28,Barèmes!$C$6:$C$28,IF(H28="6ème","Mixte",G28)),Barèmes!$B$2,IF(J28&lt;=SUMIFS(Barèmes!$G$6:$G$28,Barèmes!$A$6:$A$28,"Endurance — Luc Léger (palier)",Barèmes!$B$6:$B$28,H28,Barèmes!$C$6:$C$28,IF(H28="6ème","Mixte",G28)),Barèmes!$C$2,IF(J28&lt;=SUMIFS(Barèmes!$H$6:$H$28,Barèmes!$A$6:$A$28,"Endurance — Luc Léger (palier)",Barèmes!$B$6:$B$28,H28,Barèmes!$C$6:$C$28,IF(H28="6ème","Mixte",G28)),Barèmes!$D$2,IF(J28&lt;=SUMIFS(Barèmes!$I$6:$I$28,Barèmes!$A$6:$A$28,"Endurance — Luc Léger (palier)",Barèmes!$B$6:$B$28,H28,Barèmes!$C$6:$C$28,IF(H28="6ème","Mixte",G28)),Barèmes!$E$2,Barèmes!$F$2)))),IF(J28&gt;=SUMIFS(Barèmes!$F$6:$F$28,Barèmes!$A$6:$A$28,"Endurance — Luc Léger (palier)",Barèmes!$B$6:$B$28,H28,Barèmes!$C$6:$C$28,IF(H28="6ème","Mixte",G28)),Barèmes!$B$2,IF(J28&gt;=SUMIFS(Barèmes!$G$6:$G$28,Barèmes!$A$6:$A$28,"Endurance — Luc Léger (palier)",Barèmes!$B$6:$B$28,H28,Barèmes!$C$6:$C$28,IF(H28="6ème","Mixte",G28)),Barèmes!$C$2,IF(J28&gt;=SUMIFS(Barèmes!$H$6:$H$28,Barèmes!$A$6:$A$28,"Endurance — Luc Léger (palier)",Barèmes!$B$6:$B$28,H28,Barèmes!$C$6:$C$28,IF(H28="6ème","Mixte",G28)),Barèmes!$D$2,IF(J28&gt;=SUMIFS(Barèmes!$I$6:$I$28,Barèmes!$A$6:$A$28,"Endurance — Luc Léger (palier)",Barèmes!$B$6:$B$28,H28,Barèmes!$C$6:$C$28,IF(H28="6ème","Mixte",G28)),Barèmes!$E$2,Barèmes!$F$2))))))</f>
        <v/>
      </c>
      <c r="O28" s="22"/>
      <c r="P28" s="23" t="str">
        <f>IF(OR(O28="",SUMPRODUCT((Barèmes!$A$6:$A$28="Force bas du corps — Saut en longueur (m)")*(Barèmes!$B$6:$B$28=H28)*(Barèmes!$C$6:$C$28=IF(H28="6ème","Mixte",G28)))=0),"",IF(SUMPRODUCT((Barèmes!$A$6:$A$28="Force bas du corps — Saut en longueur (m)")*(Barèmes!$B$6:$B$28=H28)*(Barèmes!$C$6:$C$28=IF(H28="6ème","Mixte",G28))*(Barèmes!$J$6:$J$28="+"))&gt;0,IF(O28&lt;=SUMIFS(Barèmes!$D$6:$D$28,Barèmes!$A$6:$A$28,"Force bas du corps — Saut en longueur (m)",Barèmes!$B$6:$B$28,H28,Barèmes!$C$6:$C$28,IF(H28="6ème","Mixte",G28)),"à besoin",IF(O28&lt;=SUMIFS(Barèmes!$E$6:$E$28,Barèmes!$A$6:$A$28,"Force bas du corps — Saut en longueur (m)",Barèmes!$B$6:$B$28,H28,Barèmes!$C$6:$C$28,IF(H28="6ème","Mixte",G28)),"fragile","satisfaisant")),IF(O28&gt;=SUMIFS(Barèmes!$D$6:$D$28,Barèmes!$A$6:$A$28,"Force bas du corps — Saut en longueur (m)",Barèmes!$B$6:$B$28,H28,Barèmes!$C$6:$C$28,IF(H28="6ème","Mixte",G28)),"à besoin",IF(O28&gt;=SUMIFS(Barèmes!$E$6:$E$28,Barèmes!$A$6:$A$28,"Force bas du corps — Saut en longueur (m)",Barèmes!$B$6:$B$28,H28,Barèmes!$C$6:$C$28,IF(H28="6ème","Mixte",G28)),"fragile","satisfaisant"))))</f>
        <v/>
      </c>
      <c r="Q28" s="23" t="str">
        <f>IF(OR(O28="",SUMPRODUCT((Barèmes!$A$6:$A$28="Force bas du corps — Saut en longueur (m)")*(Barèmes!$B$6:$B$28=H28)*(Barèmes!$C$6:$C$28=IF(H28="6ème","Mixte",G28)))=0),"",IF(SUMPRODUCT((Barèmes!$A$6:$A$28="Force bas du corps — Saut en longueur (m)")*(Barèmes!$B$6:$B$28=H28)*(Barèmes!$C$6:$C$28=IF(H28="6ème","Mixte",G28))*(Barèmes!$J$6:$J$28="+"))&gt;0,IF(O28&lt;=SUMIFS(Barèmes!$F$6:$F$28,Barèmes!$A$6:$A$28,"Force bas du corps — Saut en longueur (m)",Barèmes!$B$6:$B$28,H28,Barèmes!$C$6:$C$28,IF(H28="6ème","Mixte",G28)),Barèmes!$B$2,IF(O28&lt;=SUMIFS(Barèmes!$G$6:$G$28,Barèmes!$A$6:$A$28,"Force bas du corps — Saut en longueur (m)",Barèmes!$B$6:$B$28,H28,Barèmes!$C$6:$C$28,IF(H28="6ème","Mixte",G28)),Barèmes!$C$2,IF(O28&lt;=SUMIFS(Barèmes!$H$6:$H$28,Barèmes!$A$6:$A$28,"Force bas du corps — Saut en longueur (m)",Barèmes!$B$6:$B$28,H28,Barèmes!$C$6:$C$28,IF(H28="6ème","Mixte",G28)),Barèmes!$D$2,IF(O28&lt;=SUMIFS(Barèmes!$I$6:$I$28,Barèmes!$A$6:$A$28,"Force bas du corps — Saut en longueur (m)",Barèmes!$B$6:$B$28,H28,Barèmes!$C$6:$C$28,IF(H28="6ème","Mixte",G28)),Barèmes!$E$2,Barèmes!$F$2)))),IF(O28&gt;=SUMIFS(Barèmes!$F$6:$F$28,Barèmes!$A$6:$A$28,"Force bas du corps — Saut en longueur (m)",Barèmes!$B$6:$B$28,H28,Barèmes!$C$6:$C$28,IF(H28="6ème","Mixte",G28)),Barèmes!$B$2,IF(O28&gt;=SUMIFS(Barèmes!$G$6:$G$28,Barèmes!$A$6:$A$28,"Force bas du corps — Saut en longueur (m)",Barèmes!$B$6:$B$28,H28,Barèmes!$C$6:$C$28,IF(H28="6ème","Mixte",G28)),Barèmes!$C$2,IF(O28&gt;=SUMIFS(Barèmes!$H$6:$H$28,Barèmes!$A$6:$A$28,"Force bas du corps — Saut en longueur (m)",Barèmes!$B$6:$B$28,H28,Barèmes!$C$6:$C$28,IF(H28="6ème","Mixte",G28)),Barèmes!$D$2,IF(O28&gt;=SUMIFS(Barèmes!$I$6:$I$28,Barèmes!$A$6:$A$28,"Force bas du corps — Saut en longueur (m)",Barèmes!$B$6:$B$28,H28,Barèmes!$C$6:$C$28,IF(H28="6ème","Mixte",G28)),Barèmes!$E$2,Barèmes!$F$2))))))</f>
        <v/>
      </c>
      <c r="R28" s="22"/>
      <c r="S28" s="24" t="str">
        <f>IF(OR(R28="",SUMPRODUCT((Barèmes!$A$6:$A$28="Vitesse — 30 m (s)")*(Barèmes!$B$6:$B$28=H28)*(Barèmes!$C$6:$C$28=IF(H28="6ème","Mixte",G28)))=0),"",IF(SUMPRODUCT((Barèmes!$A$6:$A$28="Vitesse — 30 m (s)")*(Barèmes!$B$6:$B$28=H28)*(Barèmes!$C$6:$C$28=IF(H28="6ème","Mixte",G28))*(Barèmes!$J$6:$J$28="+"))&gt;0,IF(R28&lt;=SUMIFS(Barèmes!$D$6:$D$28,Barèmes!$A$6:$A$28,"Vitesse — 30 m (s)",Barèmes!$B$6:$B$28,H28,Barèmes!$C$6:$C$28,IF(H28="6ème","Mixte",G28)),"à besoin",IF(R28&lt;=SUMIFS(Barèmes!$E$6:$E$28,Barèmes!$A$6:$A$28,"Vitesse — 30 m (s)",Barèmes!$B$6:$B$28,H28,Barèmes!$C$6:$C$28,IF(H28="6ème","Mixte",G28)),"fragile","satisfaisant")),IF(R28&gt;=SUMIFS(Barèmes!$D$6:$D$28,Barèmes!$A$6:$A$28,"Vitesse — 30 m (s)",Barèmes!$B$6:$B$28,H28,Barèmes!$C$6:$C$28,IF(H28="6ème","Mixte",G28)),"à besoin",IF(R28&gt;=SUMIFS(Barèmes!$E$6:$E$28,Barèmes!$A$6:$A$28,"Vitesse — 30 m (s)",Barèmes!$B$6:$B$28,H28,Barèmes!$C$6:$C$28,IF(H28="6ème","Mixte",G28)),"fragile","satisfaisant"))))</f>
        <v/>
      </c>
      <c r="T28" s="24" t="str">
        <f>IF(OR(R28="",SUMPRODUCT((Barèmes!$A$6:$A$28="Vitesse — 30 m (s)")*(Barèmes!$B$6:$B$28=H28)*(Barèmes!$C$6:$C$28=IF(H28="6ème","Mixte",G28)))=0),"",IF(SUMPRODUCT((Barèmes!$A$6:$A$28="Vitesse — 30 m (s)")*(Barèmes!$B$6:$B$28=H28)*(Barèmes!$C$6:$C$28=IF(H28="6ème","Mixte",G28))*(Barèmes!$J$6:$J$28="+"))&gt;0,IF(R28&lt;=SUMIFS(Barèmes!$F$6:$F$28,Barèmes!$A$6:$A$28,"Vitesse — 30 m (s)",Barèmes!$B$6:$B$28,H28,Barèmes!$C$6:$C$28,IF(H28="6ème","Mixte",G28)),Barèmes!$B$2,IF(R28&lt;=SUMIFS(Barèmes!$G$6:$G$28,Barèmes!$A$6:$A$28,"Vitesse — 30 m (s)",Barèmes!$B$6:$B$28,H28,Barèmes!$C$6:$C$28,IF(H28="6ème","Mixte",G28)),Barèmes!$C$2,IF(R28&lt;=SUMIFS(Barèmes!$H$6:$H$28,Barèmes!$A$6:$A$28,"Vitesse — 30 m (s)",Barèmes!$B$6:$B$28,H28,Barèmes!$C$6:$C$28,IF(H28="6ème","Mixte",G28)),Barèmes!$D$2,IF(R28&lt;=SUMIFS(Barèmes!$I$6:$I$28,Barèmes!$A$6:$A$28,"Vitesse — 30 m (s)",Barèmes!$B$6:$B$28,H28,Barèmes!$C$6:$C$28,IF(H28="6ème","Mixte",G28)),Barèmes!$E$2,Barèmes!$F$2)))),IF(R28&gt;=SUMIFS(Barèmes!$F$6:$F$28,Barèmes!$A$6:$A$28,"Vitesse — 30 m (s)",Barèmes!$B$6:$B$28,H28,Barèmes!$C$6:$C$28,IF(H28="6ème","Mixte",G28)),Barèmes!$B$2,IF(R28&gt;=SUMIFS(Barèmes!$G$6:$G$28,Barèmes!$A$6:$A$28,"Vitesse — 30 m (s)",Barèmes!$B$6:$B$28,H28,Barèmes!$C$6:$C$28,IF(H28="6ème","Mixte",G28)),Barèmes!$C$2,IF(R28&gt;=SUMIFS(Barèmes!$H$6:$H$28,Barèmes!$A$6:$A$28,"Vitesse — 30 m (s)",Barèmes!$B$6:$B$28,H28,Barèmes!$C$6:$C$28,IF(H28="6ème","Mixte",G28)),Barèmes!$D$2,IF(R28&gt;=SUMIFS(Barèmes!$I$6:$I$28,Barèmes!$A$6:$A$28,"Vitesse — 30 m (s)",Barèmes!$B$6:$B$28,H28,Barèmes!$C$6:$C$28,IF(H28="6ème","Mixte",G28)),Barèmes!$E$2,Barèmes!$F$2))))))</f>
        <v/>
      </c>
      <c r="U28" s="22"/>
      <c r="V28" s="25" t="str">
        <f>IF(OR(U28="",SUMPRODUCT((Barèmes!$A$6:$A$28="Vitesse — 50 m (s)")*(Barèmes!$B$6:$B$28=H28)*(Barèmes!$C$6:$C$28=IF(H28="6ème","Mixte",G28)))=0),"",IF(SUMPRODUCT((Barèmes!$A$6:$A$28="Vitesse — 50 m (s)")*(Barèmes!$B$6:$B$28=H28)*(Barèmes!$C$6:$C$28=IF(H28="6ème","Mixte",G28))*(Barèmes!$J$6:$J$28="+"))&gt;0,IF(U28&lt;=SUMIFS(Barèmes!$D$6:$D$28,Barèmes!$A$6:$A$28,"Vitesse — 50 m (s)",Barèmes!$B$6:$B$28,H28,Barèmes!$C$6:$C$28,IF(H28="6ème","Mixte",G28)),"à besoin",IF(U28&lt;=SUMIFS(Barèmes!$E$6:$E$28,Barèmes!$A$6:$A$28,"Vitesse — 50 m (s)",Barèmes!$B$6:$B$28,H28,Barèmes!$C$6:$C$28,IF(H28="6ème","Mixte",G28)),"fragile","satisfaisant")),IF(U28&gt;=SUMIFS(Barèmes!$D$6:$D$28,Barèmes!$A$6:$A$28,"Vitesse — 50 m (s)",Barèmes!$B$6:$B$28,H28,Barèmes!$C$6:$C$28,IF(H28="6ème","Mixte",G28)),"à besoin",IF(U28&gt;=SUMIFS(Barèmes!$E$6:$E$28,Barèmes!$A$6:$A$28,"Vitesse — 50 m (s)",Barèmes!$B$6:$B$28,H28,Barèmes!$C$6:$C$28,IF(H28="6ème","Mixte",G28)),"fragile","satisfaisant"))))</f>
        <v/>
      </c>
      <c r="W28" s="25" t="str">
        <f>IF(OR(U28="",SUMPRODUCT((Barèmes!$A$6:$A$28="Vitesse — 50 m (s)")*(Barèmes!$B$6:$B$28=H28)*(Barèmes!$C$6:$C$28=IF(H28="6ème","Mixte",G28)))=0),"",IF(SUMPRODUCT((Barèmes!$A$6:$A$28="Vitesse — 50 m (s)")*(Barèmes!$B$6:$B$28=H28)*(Barèmes!$C$6:$C$28=IF(H28="6ème","Mixte",G28))*(Barèmes!$J$6:$J$28="+"))&gt;0,IF(U28&lt;=SUMIFS(Barèmes!$F$6:$F$28,Barèmes!$A$6:$A$28,"Vitesse — 50 m (s)",Barèmes!$B$6:$B$28,H28,Barèmes!$C$6:$C$28,IF(H28="6ème","Mixte",G28)),Barèmes!$B$2,IF(U28&lt;=SUMIFS(Barèmes!$G$6:$G$28,Barèmes!$A$6:$A$28,"Vitesse — 50 m (s)",Barèmes!$B$6:$B$28,H28,Barèmes!$C$6:$C$28,IF(H28="6ème","Mixte",G28)),Barèmes!$C$2,IF(U28&lt;=SUMIFS(Barèmes!$H$6:$H$28,Barèmes!$A$6:$A$28,"Vitesse — 50 m (s)",Barèmes!$B$6:$B$28,H28,Barèmes!$C$6:$C$28,IF(H28="6ème","Mixte",G28)),Barèmes!$D$2,IF(U28&lt;=SUMIFS(Barèmes!$I$6:$I$28,Barèmes!$A$6:$A$28,"Vitesse — 50 m (s)",Barèmes!$B$6:$B$28,H28,Barèmes!$C$6:$C$28,IF(H28="6ème","Mixte",G28)),Barèmes!$E$2,Barèmes!$F$2)))),IF(U28&gt;=SUMIFS(Barèmes!$F$6:$F$28,Barèmes!$A$6:$A$28,"Vitesse — 50 m (s)",Barèmes!$B$6:$B$28,H28,Barèmes!$C$6:$C$28,IF(H28="6ème","Mixte",G28)),Barèmes!$B$2,IF(U28&gt;=SUMIFS(Barèmes!$G$6:$G$28,Barèmes!$A$6:$A$28,"Vitesse — 50 m (s)",Barèmes!$B$6:$B$28,H28,Barèmes!$C$6:$C$28,IF(H28="6ème","Mixte",G28)),Barèmes!$C$2,IF(U28&gt;=SUMIFS(Barèmes!$H$6:$H$28,Barèmes!$A$6:$A$28,"Vitesse — 50 m (s)",Barèmes!$B$6:$B$28,H28,Barèmes!$C$6:$C$28,IF(H28="6ème","Mixte",G28)),Barèmes!$D$2,IF(U28&gt;=SUMIFS(Barèmes!$I$6:$I$28,Barèmes!$A$6:$A$28,"Vitesse — 50 m (s)",Barèmes!$B$6:$B$28,H28,Barèmes!$C$6:$C$28,IF(H28="6ème","Mixte",G28)),Barèmes!$E$2,Barèmes!$F$2))))))</f>
        <v/>
      </c>
      <c r="X28" s="18"/>
      <c r="Y28" s="26" t="str" cm="1">
        <f t="array" ref="Y28">IF(OR(X28="",SUMPRODUCT((Barèmes!$A$6:$A$28="Souplesse (score 1-5)")*(Barèmes!$B$6:$B$28=H28)*(Barèmes!$C$6:$C$28=IF(H28="6ème","Mixte",G28)))=0),"",IF(SUMPRODUCT((Barèmes!$A$6:$A$28="Souplesse (score 1-5)")*(Barèmes!$B$6:$B$28=H28)*(Barèmes!$C$6:$C$28=IF(H28="6ème","Mixte",G28))*(Barèmes!$J$6:$J$28="+"))&gt;0,IF(X28&lt;=SUMIFS(Barèmes!$D$6:$D$28,Barèmes!$A$6:$A$28,"Souplesse (score 1-5)",Barèmes!$B$6:$B$28,H28,Barèmes!$C$6:$C$28,IF(H28="6ème","Mixte",G28)),"à besoin",IF(X28&lt;=SUMIFS(Barèmes!$E$6:$E$28,Barèmes!$A$6:$A$28,"Souplesse (score 1-5)",Barèmes!$B$6:$B$28,H28,Barèmes!$C$6:$C$28,IF(H28="6ème","Mixte",G28)),"fragile","satisfaisant")),IF(X28&gt;=SUMIFS(Barèmes!$D$6:$D$28,Barèmes!$A$6:$A$28,"Souplesse (score 1-5)",Barèmes!$B$6:$B$28,H28,Barèmes!$C$6:$C$28,IF(H28="6ème","Mixte",G28)),"à besoin",IF(X28&gt;=SUMIFS(Barèmes!$E$6:$E$28,Barèmes!$A$6:$A$28,"Souplesse (score 1-5)",Barèmes!$B$6:$B$28,H28,Barèmes!$C$6:$C$28,IF(H28="6ème","Mixte",G28)),"fragile","satisfaisant"))))</f>
        <v/>
      </c>
      <c r="Z28" s="26" t="str" cm="1">
        <f t="array" ref="Z28">IF(OR(X28="",SUMPRODUCT((Barèmes!$A$6:$A$28="Souplesse (score 1-5)")*(Barèmes!$B$6:$B$28=H28)*(Barèmes!$C$6:$C$28=IF(H28="6ème","Mixte",G28)))=0),"",IF(SUMPRODUCT((Barèmes!$A$6:$A$28="Souplesse (score 1-5)")*(Barèmes!$B$6:$B$28=H28)*(Barèmes!$C$6:$C$28=IF(H28="6ème","Mixte",G28))*(Barèmes!$J$6:$J$28="+"))&gt;0,IF(X28&lt;=SUMIFS(Barèmes!$F$6:$F$28,Barèmes!$A$6:$A$28,"Souplesse (score 1-5)",Barèmes!$B$6:$B$28,H28,Barèmes!$C$6:$C$28,IF(H28="6ème","Mixte",G28)),Barèmes!$B$2,IF(X28&lt;=SUMIFS(Barèmes!$G$6:$G$28,Barèmes!$A$6:$A$28,"Souplesse (score 1-5)",Barèmes!$B$6:$B$28,H28,Barèmes!$C$6:$C$28,IF(H28="6ème","Mixte",G28)),Barèmes!$C$2,IF(X28&lt;=SUMIFS(Barèmes!$H$6:$H$28,Barèmes!$A$6:$A$28,"Souplesse (score 1-5)",Barèmes!$B$6:$B$28,H28,Barèmes!$C$6:$C$28,IF(H28="6ème","Mixte",G28)),Barèmes!$D$2,IF(X28&lt;=SUMIFS(Barèmes!$I$6:$I$28,Barèmes!$A$6:$A$28,"Souplesse (score 1-5)",Barèmes!$B$6:$B$28,H28,Barèmes!$C$6:$C$28,IF(H28="6ème","Mixte",G28)),Barèmes!$E$2,Barèmes!$F$2)))),IF(X28&gt;=SUMIFS(Barèmes!$F$6:$F$28,Barèmes!$A$6:$A$28,"Souplesse (score 1-5)",Barèmes!$B$6:$B$28,H28,Barèmes!$C$6:$C$28,IF(H28="6ème","Mixte",G28)),Barèmes!$B$2,IF(X28&gt;=SUMIFS(Barèmes!$G$6:$G$28,Barèmes!$A$6:$A$28,"Souplesse (score 1-5)",Barèmes!$B$6:$B$28,H28,Barèmes!$C$6:$C$28,IF(H28="6ème","Mixte",G28)),Barèmes!$C$2,IF(X28&gt;=SUMIFS(Barèmes!$H$6:$H$28,Barèmes!$A$6:$A$28,"Souplesse (score 1-5)",Barèmes!$B$6:$B$28,H28,Barèmes!$C$6:$C$28,IF(H28="6ème","Mixte",G28)),Barèmes!$D$2,IF(X28&gt;=SUMIFS(Barèmes!$I$6:$I$28,Barèmes!$A$6:$A$28,"Souplesse (score 1-5)",Barèmes!$B$6:$B$28,H28,Barèmes!$C$6:$C$28,IF(H28="6ème","Mixte",G28)),Barèmes!$E$2,Barèmes!$F$2))))))</f>
        <v/>
      </c>
      <c r="AA28" s="22"/>
      <c r="AB28" s="27" t="str">
        <f>IF(OR(AA28="",SUMPRODUCT((Barèmes!$A$6:$A$28="Agilité — T-test 974 (s)")*(Barèmes!$B$6:$B$28=H28)*(Barèmes!$C$6:$C$28=IF(H28="6ème","Mixte",G28)))=0),"",IF(SUMPRODUCT((Barèmes!$A$6:$A$28="Agilité — T-test 974 (s)")*(Barèmes!$B$6:$B$28=H28)*(Barèmes!$C$6:$C$28=IF(H28="6ème","Mixte",G28))*(Barèmes!$J$6:$J$28="+"))&gt;0,IF(AA28&lt;=SUMIFS(Barèmes!$D$6:$D$28,Barèmes!$A$6:$A$28,"Agilité — T-test 974 (s)",Barèmes!$B$6:$B$28,H28,Barèmes!$C$6:$C$28,IF(H28="6ème","Mixte",G28)),"à besoin",IF(AA28&lt;=SUMIFS(Barèmes!$E$6:$E$28,Barèmes!$A$6:$A$28,"Agilité — T-test 974 (s)",Barèmes!$B$6:$B$28,H28,Barèmes!$C$6:$C$28,IF(H28="6ème","Mixte",G28)),"fragile","satisfaisant")),IF(AA28&gt;=SUMIFS(Barèmes!$D$6:$D$28,Barèmes!$A$6:$A$28,"Agilité — T-test 974 (s)",Barèmes!$B$6:$B$28,H28,Barèmes!$C$6:$C$28,IF(H28="6ème","Mixte",G28)),"à besoin",IF(AA28&gt;=SUMIFS(Barèmes!$E$6:$E$28,Barèmes!$A$6:$A$28,"Agilité — T-test 974 (s)",Barèmes!$B$6:$B$28,H28,Barèmes!$C$6:$C$28,IF(H28="6ème","Mixte",G28)),"fragile","satisfaisant"))))</f>
        <v/>
      </c>
      <c r="AC28" s="27" t="str">
        <f>IF(OR(AA28="",SUMPRODUCT((Barèmes!$A$6:$A$28="Agilité — T-test 974 (s)")*(Barèmes!$B$6:$B$28=H28)*(Barèmes!$C$6:$C$28=IF(H28="6ème","Mixte",G28)))=0),"",IF(SUMPRODUCT((Barèmes!$A$6:$A$28="Agilité — T-test 974 (s)")*(Barèmes!$B$6:$B$28=H28)*(Barèmes!$C$6:$C$28=IF(H28="6ème","Mixte",G28))*(Barèmes!$J$6:$J$28="+"))&gt;0,IF(AA28&lt;=SUMIFS(Barèmes!$F$6:$F$28,Barèmes!$A$6:$A$28,"Agilité — T-test 974 (s)",Barèmes!$B$6:$B$28,H28,Barèmes!$C$6:$C$28,IF(H28="6ème","Mixte",G28)),Barèmes!$B$2,IF(AA28&lt;=SUMIFS(Barèmes!$G$6:$G$28,Barèmes!$A$6:$A$28,"Agilité — T-test 974 (s)",Barèmes!$B$6:$B$28,H28,Barèmes!$C$6:$C$28,IF(H28="6ème","Mixte",G28)),Barèmes!$C$2,IF(AA28&lt;=SUMIFS(Barèmes!$H$6:$H$28,Barèmes!$A$6:$A$28,"Agilité — T-test 974 (s)",Barèmes!$B$6:$B$28,H28,Barèmes!$C$6:$C$28,IF(H28="6ème","Mixte",G28)),Barèmes!$D$2,IF(AA28&lt;=SUMIFS(Barèmes!$I$6:$I$28,Barèmes!$A$6:$A$28,"Agilité — T-test 974 (s)",Barèmes!$B$6:$B$28,H28,Barèmes!$C$6:$C$28,IF(H28="6ème","Mixte",G28)),Barèmes!$E$2,Barèmes!$F$2)))),IF(AA28&gt;=SUMIFS(Barèmes!$F$6:$F$28,Barèmes!$A$6:$A$28,"Agilité — T-test 974 (s)",Barèmes!$B$6:$B$28,H28,Barèmes!$C$6:$C$28,IF(H28="6ème","Mixte",G28)),Barèmes!$B$2,IF(AA28&gt;=SUMIFS(Barèmes!$G$6:$G$28,Barèmes!$A$6:$A$28,"Agilité — T-test 974 (s)",Barèmes!$B$6:$B$28,H28,Barèmes!$C$6:$C$28,IF(H28="6ème","Mixte",G28)),Barèmes!$C$2,IF(AA28&gt;=SUMIFS(Barèmes!$H$6:$H$28,Barèmes!$A$6:$A$28,"Agilité — T-test 974 (s)",Barèmes!$B$6:$B$28,H28,Barèmes!$C$6:$C$28,IF(H28="6ème","Mixte",G28)),Barèmes!$D$2,IF(AA28&gt;=SUMIFS(Barèmes!$I$6:$I$28,Barèmes!$A$6:$A$28,"Agilité — T-test 974 (s)",Barèmes!$B$6:$B$28,H28,Barèmes!$C$6:$C$28,IF(H28="6ème","Mixte",G28)),Barèmes!$E$2,Barèmes!$F$2))))))</f>
        <v/>
      </c>
      <c r="AD28" s="28" t="str">
        <f t="shared" si="1"/>
        <v/>
      </c>
      <c r="AE28" s="29" t="str">
        <f t="shared" si="2"/>
        <v/>
      </c>
      <c r="AF28" s="30" t="str">
        <f>IF(OR(AD28="",SUMPRODUCT((Barèmes!$A$6:$A$28="Surcoût d'agilité (s) — technique")*(Barèmes!$B$6:$B$28=H28)*(Barèmes!$C$6:$C$28=IF(H28="6ème","Mixte",G28)))=0),"",IF(SUMPRODUCT((Barèmes!$A$6:$A$28="Surcoût d'agilité (s) — technique")*(Barèmes!$B$6:$B$28=H28)*(Barèmes!$C$6:$C$28=IF(H28="6ème","Mixte",G28))*(Barèmes!$J$6:$J$28="+"))&gt;0,IF(AD28&lt;=SUMIFS(Barèmes!$D$6:$D$28,Barèmes!$A$6:$A$28,"Surcoût d'agilité (s) — technique",Barèmes!$B$6:$B$28,H28,Barèmes!$C$6:$C$28,IF(H28="6ème","Mixte",G28)),"à besoin",IF(AD28&lt;=SUMIFS(Barèmes!$E$6:$E$28,Barèmes!$A$6:$A$28,"Surcoût d'agilité (s) — technique",Barèmes!$B$6:$B$28,H28,Barèmes!$C$6:$C$28,IF(H28="6ème","Mixte",G28)),"fragile","satisfaisant")),IF(AD28&gt;=SUMIFS(Barèmes!$D$6:$D$28,Barèmes!$A$6:$A$28,"Surcoût d'agilité (s) — technique",Barèmes!$B$6:$B$28,H28,Barèmes!$C$6:$C$28,IF(H28="6ème","Mixte",G28)),"à besoin",IF(AD28&gt;=SUMIFS(Barèmes!$E$6:$E$28,Barèmes!$A$6:$A$28,"Surcoût d'agilité (s) — technique",Barèmes!$B$6:$B$28,H28,Barèmes!$C$6:$C$28,IF(H28="6ème","Mixte",G28)),"fragile","satisfaisant"))))</f>
        <v/>
      </c>
      <c r="AG28" s="30" t="str">
        <f>IF(OR(AD28="",SUMPRODUCT((Barèmes!$A$6:$A$28="Surcoût d'agilité (s) — technique")*(Barèmes!$B$6:$B$28=H28)*(Barèmes!$C$6:$C$28=IF(H28="6ème","Mixte",G28)))=0),"",IF(SUMPRODUCT((Barèmes!$A$6:$A$28="Surcoût d'agilité (s) — technique")*(Barèmes!$B$6:$B$28=H28)*(Barèmes!$C$6:$C$28=IF(H28="6ème","Mixte",G28))*(Barèmes!$J$6:$J$28="+"))&gt;0,IF(AD28&lt;=SUMIFS(Barèmes!$F$6:$F$28,Barèmes!$A$6:$A$28,"Surcoût d'agilité (s) — technique",Barèmes!$B$6:$B$28,H28,Barèmes!$C$6:$C$28,IF(H28="6ème","Mixte",G28)),Barèmes!$B$2,IF(AD28&lt;=SUMIFS(Barèmes!$G$6:$G$28,Barèmes!$A$6:$A$28,"Surcoût d'agilité (s) — technique",Barèmes!$B$6:$B$28,H28,Barèmes!$C$6:$C$28,IF(H28="6ème","Mixte",G28)),Barèmes!$C$2,IF(AD28&lt;=SUMIFS(Barèmes!$H$6:$H$28,Barèmes!$A$6:$A$28,"Surcoût d'agilité (s) — technique",Barèmes!$B$6:$B$28,H28,Barèmes!$C$6:$C$28,IF(H28="6ème","Mixte",G28)),Barèmes!$D$2,IF(AD28&lt;=SUMIFS(Barèmes!$I$6:$I$28,Barèmes!$A$6:$A$28,"Surcoût d'agilité (s) — technique",Barèmes!$B$6:$B$28,H28,Barèmes!$C$6:$C$28,IF(H28="6ème","Mixte",G28)),Barèmes!$E$2,Barèmes!$F$2)))),IF(AD28&gt;=SUMIFS(Barèmes!$F$6:$F$28,Barèmes!$A$6:$A$28,"Surcoût d'agilité (s) — technique",Barèmes!$B$6:$B$28,H28,Barèmes!$C$6:$C$28,IF(H28="6ème","Mixte",G28)),Barèmes!$B$2,IF(AD28&gt;=SUMIFS(Barèmes!$G$6:$G$28,Barèmes!$A$6:$A$28,"Surcoût d'agilité (s) — technique",Barèmes!$B$6:$B$28,H28,Barèmes!$C$6:$C$28,IF(H28="6ème","Mixte",G28)),Barèmes!$C$2,IF(AD28&gt;=SUMIFS(Barèmes!$H$6:$H$28,Barèmes!$A$6:$A$28,"Surcoût d'agilité (s) — technique",Barèmes!$B$6:$B$28,H28,Barèmes!$C$6:$C$28,IF(H28="6ème","Mixte",G28)),Barèmes!$D$2,IF(AD28&gt;=SUMIFS(Barèmes!$I$6:$I$28,Barèmes!$A$6:$A$28,"Surcoût d'agilité (s) — technique",Barèmes!$B$6:$B$28,H28,Barèmes!$C$6:$C$28,IF(H28="6ème","Mixte",G28)),Barèmes!$E$2,Barèmes!$F$2))))))</f>
        <v/>
      </c>
      <c r="AH28" s="31" t="str">
        <f>IF((IF(N28="",0,1)+IF(Q28="",0,1)+IF(W28="",0,1)+IF(Z28="",0,1)+IF(AC28="",0,1))=0,"",3*IF(N28=Barèmes!$B$2,1,IF(N28=Barèmes!$C$2,2,IF(N28=Barèmes!$D$2,3,IF(N28=Barèmes!$E$2,4,IF(N28=Barèmes!$F$2,5,0)))))+3*IF(Q28=Barèmes!$B$2,1,IF(Q28=Barèmes!$C$2,2,IF(Q28=Barèmes!$D$2,3,IF(Q28=Barèmes!$E$2,4,IF(Q28=Barèmes!$F$2,5,0)))))+2*IF(W28=Barèmes!$B$2,1,IF(W28=Barèmes!$C$2,2,IF(W28=Barèmes!$D$2,3,IF(W28=Barèmes!$E$2,4,IF(W28=Barèmes!$F$2,5,0)))))+1*IF(Z28=Barèmes!$B$2,1,IF(Z28=Barèmes!$C$2,2,IF(Z28=Barèmes!$D$2,3,IF(Z28=Barèmes!$E$2,4,IF(Z28=Barèmes!$F$2,5,0)))))+1*IF(AC28=Barèmes!$B$2,1,IF(AC28=Barèmes!$C$2,2,IF(AC28=Barèmes!$D$2,3,IF(AC28=Barèmes!$E$2,4,IF(AC28=Barèmes!$F$2,5,0))))))</f>
        <v/>
      </c>
      <c r="AI28" s="31"/>
      <c r="AJ28" s="32" t="str">
        <f>IFERROR(INDEX(Croissance!$B$5:$B$604,MATCH(A28,Croissance!$A$5:$A$604,0)),"")</f>
        <v/>
      </c>
      <c r="AK28" s="32" t="str">
        <f>IFERROR(INDEX(Croissance!$C$5:$C$604,MATCH(A28,Croissance!$A$5:$A$604,0)),"")</f>
        <v/>
      </c>
      <c r="AL28" s="32" t="str">
        <f>IFERROR(INDEX(Croissance!$D$5:$D$604,MATCH(A28,Croissance!$A$5:$A$604,0)),"")</f>
        <v/>
      </c>
      <c r="AM28" s="32" t="str">
        <f>IFERROR(INDEX(Croissance!$E$5:$E$604,MATCH(A28,Croissance!$A$5:$A$604,0)),"")</f>
        <v/>
      </c>
      <c r="AO28" s="33">
        <f t="shared" si="8"/>
        <v>0</v>
      </c>
      <c r="AP28" s="33">
        <f t="shared" si="3"/>
        <v>0</v>
      </c>
      <c r="AQ28" s="33">
        <f>IF(A28="",0,IF(AND(OR('Synthèse classe'!$C$2="Tous",C28='Synthèse classe'!$C$2),OR('Synthèse classe'!$C$3="Toutes",D28='Synthèse classe'!$C$3),OR('Synthèse classe'!$C$4="Toutes",AND('Synthèse classe'!$C$4="Dernière",AP28=1),B28=IFERROR(VALUE('Synthèse classe'!$C$4),0))),1,0))</f>
        <v>0</v>
      </c>
      <c r="AR28" s="34" t="str">
        <f t="shared" si="4"/>
        <v/>
      </c>
    </row>
    <row r="29" spans="1:44" x14ac:dyDescent="0.2">
      <c r="A29" s="17" t="str">
        <f t="shared" si="0"/>
        <v/>
      </c>
      <c r="B29" s="18"/>
      <c r="C29" s="19"/>
      <c r="D29" s="19"/>
      <c r="E29" s="19"/>
      <c r="F29" s="19"/>
      <c r="G29" s="19"/>
      <c r="H29" s="17" t="str">
        <f t="shared" si="5"/>
        <v/>
      </c>
      <c r="I29" s="20"/>
      <c r="J29" s="18"/>
      <c r="K29" s="19"/>
      <c r="L29" s="21" t="str">
        <f t="shared" si="6"/>
        <v/>
      </c>
      <c r="M29" s="21" t="str">
        <f>IF(OR(J29="",SUMPRODUCT((Barèmes!$A$6:$A$28="Endurance — Luc Léger (palier)")*(Barèmes!$B$6:$B$28=H29)*(Barèmes!$C$6:$C$28=IF(H29="6ème","Mixte",G29)))=0),"",IF(SUMPRODUCT((Barèmes!$A$6:$A$28="Endurance — Luc Léger (palier)")*(Barèmes!$B$6:$B$28=H29)*(Barèmes!$C$6:$C$28=IF(H29="6ème","Mixte",G29))*(Barèmes!$J$6:$J$28="+"))&gt;0,IF(J29&lt;=SUMIFS(Barèmes!$D$6:$D$28,Barèmes!$A$6:$A$28,"Endurance — Luc Léger (palier)",Barèmes!$B$6:$B$28,H29,Barèmes!$C$6:$C$28,IF(H29="6ème","Mixte",G29)),"à besoin",IF(J29&lt;=SUMIFS(Barèmes!$E$6:$E$28,Barèmes!$A$6:$A$28,"Endurance — Luc Léger (palier)",Barèmes!$B$6:$B$28,H29,Barèmes!$C$6:$C$28,IF(H29="6ème","Mixte",G29)),"fragile","satisfaisant")),IF(J29&gt;=SUMIFS(Barèmes!$D$6:$D$28,Barèmes!$A$6:$A$28,"Endurance — Luc Léger (palier)",Barèmes!$B$6:$B$28,H29,Barèmes!$C$6:$C$28,IF(H29="6ème","Mixte",G29)),"à besoin",IF(J29&gt;=SUMIFS(Barèmes!$E$6:$E$28,Barèmes!$A$6:$A$28,"Endurance — Luc Léger (palier)",Barèmes!$B$6:$B$28,H29,Barèmes!$C$6:$C$28,IF(H29="6ème","Mixte",G29)),"fragile","satisfaisant"))))</f>
        <v/>
      </c>
      <c r="N29" s="21" t="str">
        <f>IF(OR(J29="",SUMPRODUCT((Barèmes!$A$6:$A$28="Endurance — Luc Léger (palier)")*(Barèmes!$B$6:$B$28=H29)*(Barèmes!$C$6:$C$28=IF(H29="6ème","Mixte",G29)))=0),"",IF(SUMPRODUCT((Barèmes!$A$6:$A$28="Endurance — Luc Léger (palier)")*(Barèmes!$B$6:$B$28=H29)*(Barèmes!$C$6:$C$28=IF(H29="6ème","Mixte",G29))*(Barèmes!$J$6:$J$28="+"))&gt;0,IF(J29&lt;=SUMIFS(Barèmes!$F$6:$F$28,Barèmes!$A$6:$A$28,"Endurance — Luc Léger (palier)",Barèmes!$B$6:$B$28,H29,Barèmes!$C$6:$C$28,IF(H29="6ème","Mixte",G29)),Barèmes!$B$2,IF(J29&lt;=SUMIFS(Barèmes!$G$6:$G$28,Barèmes!$A$6:$A$28,"Endurance — Luc Léger (palier)",Barèmes!$B$6:$B$28,H29,Barèmes!$C$6:$C$28,IF(H29="6ème","Mixte",G29)),Barèmes!$C$2,IF(J29&lt;=SUMIFS(Barèmes!$H$6:$H$28,Barèmes!$A$6:$A$28,"Endurance — Luc Léger (palier)",Barèmes!$B$6:$B$28,H29,Barèmes!$C$6:$C$28,IF(H29="6ème","Mixte",G29)),Barèmes!$D$2,IF(J29&lt;=SUMIFS(Barèmes!$I$6:$I$28,Barèmes!$A$6:$A$28,"Endurance — Luc Léger (palier)",Barèmes!$B$6:$B$28,H29,Barèmes!$C$6:$C$28,IF(H29="6ème","Mixte",G29)),Barèmes!$E$2,Barèmes!$F$2)))),IF(J29&gt;=SUMIFS(Barèmes!$F$6:$F$28,Barèmes!$A$6:$A$28,"Endurance — Luc Léger (palier)",Barèmes!$B$6:$B$28,H29,Barèmes!$C$6:$C$28,IF(H29="6ème","Mixte",G29)),Barèmes!$B$2,IF(J29&gt;=SUMIFS(Barèmes!$G$6:$G$28,Barèmes!$A$6:$A$28,"Endurance — Luc Léger (palier)",Barèmes!$B$6:$B$28,H29,Barèmes!$C$6:$C$28,IF(H29="6ème","Mixte",G29)),Barèmes!$C$2,IF(J29&gt;=SUMIFS(Barèmes!$H$6:$H$28,Barèmes!$A$6:$A$28,"Endurance — Luc Léger (palier)",Barèmes!$B$6:$B$28,H29,Barèmes!$C$6:$C$28,IF(H29="6ème","Mixte",G29)),Barèmes!$D$2,IF(J29&gt;=SUMIFS(Barèmes!$I$6:$I$28,Barèmes!$A$6:$A$28,"Endurance — Luc Léger (palier)",Barèmes!$B$6:$B$28,H29,Barèmes!$C$6:$C$28,IF(H29="6ème","Mixte",G29)),Barèmes!$E$2,Barèmes!$F$2))))))</f>
        <v/>
      </c>
      <c r="O29" s="22"/>
      <c r="P29" s="23" t="str">
        <f>IF(OR(O29="",SUMPRODUCT((Barèmes!$A$6:$A$28="Force bas du corps — Saut en longueur (m)")*(Barèmes!$B$6:$B$28=H29)*(Barèmes!$C$6:$C$28=IF(H29="6ème","Mixte",G29)))=0),"",IF(SUMPRODUCT((Barèmes!$A$6:$A$28="Force bas du corps — Saut en longueur (m)")*(Barèmes!$B$6:$B$28=H29)*(Barèmes!$C$6:$C$28=IF(H29="6ème","Mixte",G29))*(Barèmes!$J$6:$J$28="+"))&gt;0,IF(O29&lt;=SUMIFS(Barèmes!$D$6:$D$28,Barèmes!$A$6:$A$28,"Force bas du corps — Saut en longueur (m)",Barèmes!$B$6:$B$28,H29,Barèmes!$C$6:$C$28,IF(H29="6ème","Mixte",G29)),"à besoin",IF(O29&lt;=SUMIFS(Barèmes!$E$6:$E$28,Barèmes!$A$6:$A$28,"Force bas du corps — Saut en longueur (m)",Barèmes!$B$6:$B$28,H29,Barèmes!$C$6:$C$28,IF(H29="6ème","Mixte",G29)),"fragile","satisfaisant")),IF(O29&gt;=SUMIFS(Barèmes!$D$6:$D$28,Barèmes!$A$6:$A$28,"Force bas du corps — Saut en longueur (m)",Barèmes!$B$6:$B$28,H29,Barèmes!$C$6:$C$28,IF(H29="6ème","Mixte",G29)),"à besoin",IF(O29&gt;=SUMIFS(Barèmes!$E$6:$E$28,Barèmes!$A$6:$A$28,"Force bas du corps — Saut en longueur (m)",Barèmes!$B$6:$B$28,H29,Barèmes!$C$6:$C$28,IF(H29="6ème","Mixte",G29)),"fragile","satisfaisant"))))</f>
        <v/>
      </c>
      <c r="Q29" s="23" t="str">
        <f>IF(OR(O29="",SUMPRODUCT((Barèmes!$A$6:$A$28="Force bas du corps — Saut en longueur (m)")*(Barèmes!$B$6:$B$28=H29)*(Barèmes!$C$6:$C$28=IF(H29="6ème","Mixte",G29)))=0),"",IF(SUMPRODUCT((Barèmes!$A$6:$A$28="Force bas du corps — Saut en longueur (m)")*(Barèmes!$B$6:$B$28=H29)*(Barèmes!$C$6:$C$28=IF(H29="6ème","Mixte",G29))*(Barèmes!$J$6:$J$28="+"))&gt;0,IF(O29&lt;=SUMIFS(Barèmes!$F$6:$F$28,Barèmes!$A$6:$A$28,"Force bas du corps — Saut en longueur (m)",Barèmes!$B$6:$B$28,H29,Barèmes!$C$6:$C$28,IF(H29="6ème","Mixte",G29)),Barèmes!$B$2,IF(O29&lt;=SUMIFS(Barèmes!$G$6:$G$28,Barèmes!$A$6:$A$28,"Force bas du corps — Saut en longueur (m)",Barèmes!$B$6:$B$28,H29,Barèmes!$C$6:$C$28,IF(H29="6ème","Mixte",G29)),Barèmes!$C$2,IF(O29&lt;=SUMIFS(Barèmes!$H$6:$H$28,Barèmes!$A$6:$A$28,"Force bas du corps — Saut en longueur (m)",Barèmes!$B$6:$B$28,H29,Barèmes!$C$6:$C$28,IF(H29="6ème","Mixte",G29)),Barèmes!$D$2,IF(O29&lt;=SUMIFS(Barèmes!$I$6:$I$28,Barèmes!$A$6:$A$28,"Force bas du corps — Saut en longueur (m)",Barèmes!$B$6:$B$28,H29,Barèmes!$C$6:$C$28,IF(H29="6ème","Mixte",G29)),Barèmes!$E$2,Barèmes!$F$2)))),IF(O29&gt;=SUMIFS(Barèmes!$F$6:$F$28,Barèmes!$A$6:$A$28,"Force bas du corps — Saut en longueur (m)",Barèmes!$B$6:$B$28,H29,Barèmes!$C$6:$C$28,IF(H29="6ème","Mixte",G29)),Barèmes!$B$2,IF(O29&gt;=SUMIFS(Barèmes!$G$6:$G$28,Barèmes!$A$6:$A$28,"Force bas du corps — Saut en longueur (m)",Barèmes!$B$6:$B$28,H29,Barèmes!$C$6:$C$28,IF(H29="6ème","Mixte",G29)),Barèmes!$C$2,IF(O29&gt;=SUMIFS(Barèmes!$H$6:$H$28,Barèmes!$A$6:$A$28,"Force bas du corps — Saut en longueur (m)",Barèmes!$B$6:$B$28,H29,Barèmes!$C$6:$C$28,IF(H29="6ème","Mixte",G29)),Barèmes!$D$2,IF(O29&gt;=SUMIFS(Barèmes!$I$6:$I$28,Barèmes!$A$6:$A$28,"Force bas du corps — Saut en longueur (m)",Barèmes!$B$6:$B$28,H29,Barèmes!$C$6:$C$28,IF(H29="6ème","Mixte",G29)),Barèmes!$E$2,Barèmes!$F$2))))))</f>
        <v/>
      </c>
      <c r="R29" s="22"/>
      <c r="S29" s="24" t="str">
        <f>IF(OR(R29="",SUMPRODUCT((Barèmes!$A$6:$A$28="Vitesse — 30 m (s)")*(Barèmes!$B$6:$B$28=H29)*(Barèmes!$C$6:$C$28=IF(H29="6ème","Mixte",G29)))=0),"",IF(SUMPRODUCT((Barèmes!$A$6:$A$28="Vitesse — 30 m (s)")*(Barèmes!$B$6:$B$28=H29)*(Barèmes!$C$6:$C$28=IF(H29="6ème","Mixte",G29))*(Barèmes!$J$6:$J$28="+"))&gt;0,IF(R29&lt;=SUMIFS(Barèmes!$D$6:$D$28,Barèmes!$A$6:$A$28,"Vitesse — 30 m (s)",Barèmes!$B$6:$B$28,H29,Barèmes!$C$6:$C$28,IF(H29="6ème","Mixte",G29)),"à besoin",IF(R29&lt;=SUMIFS(Barèmes!$E$6:$E$28,Barèmes!$A$6:$A$28,"Vitesse — 30 m (s)",Barèmes!$B$6:$B$28,H29,Barèmes!$C$6:$C$28,IF(H29="6ème","Mixte",G29)),"fragile","satisfaisant")),IF(R29&gt;=SUMIFS(Barèmes!$D$6:$D$28,Barèmes!$A$6:$A$28,"Vitesse — 30 m (s)",Barèmes!$B$6:$B$28,H29,Barèmes!$C$6:$C$28,IF(H29="6ème","Mixte",G29)),"à besoin",IF(R29&gt;=SUMIFS(Barèmes!$E$6:$E$28,Barèmes!$A$6:$A$28,"Vitesse — 30 m (s)",Barèmes!$B$6:$B$28,H29,Barèmes!$C$6:$C$28,IF(H29="6ème","Mixte",G29)),"fragile","satisfaisant"))))</f>
        <v/>
      </c>
      <c r="T29" s="24" t="str">
        <f>IF(OR(R29="",SUMPRODUCT((Barèmes!$A$6:$A$28="Vitesse — 30 m (s)")*(Barèmes!$B$6:$B$28=H29)*(Barèmes!$C$6:$C$28=IF(H29="6ème","Mixte",G29)))=0),"",IF(SUMPRODUCT((Barèmes!$A$6:$A$28="Vitesse — 30 m (s)")*(Barèmes!$B$6:$B$28=H29)*(Barèmes!$C$6:$C$28=IF(H29="6ème","Mixte",G29))*(Barèmes!$J$6:$J$28="+"))&gt;0,IF(R29&lt;=SUMIFS(Barèmes!$F$6:$F$28,Barèmes!$A$6:$A$28,"Vitesse — 30 m (s)",Barèmes!$B$6:$B$28,H29,Barèmes!$C$6:$C$28,IF(H29="6ème","Mixte",G29)),Barèmes!$B$2,IF(R29&lt;=SUMIFS(Barèmes!$G$6:$G$28,Barèmes!$A$6:$A$28,"Vitesse — 30 m (s)",Barèmes!$B$6:$B$28,H29,Barèmes!$C$6:$C$28,IF(H29="6ème","Mixte",G29)),Barèmes!$C$2,IF(R29&lt;=SUMIFS(Barèmes!$H$6:$H$28,Barèmes!$A$6:$A$28,"Vitesse — 30 m (s)",Barèmes!$B$6:$B$28,H29,Barèmes!$C$6:$C$28,IF(H29="6ème","Mixte",G29)),Barèmes!$D$2,IF(R29&lt;=SUMIFS(Barèmes!$I$6:$I$28,Barèmes!$A$6:$A$28,"Vitesse — 30 m (s)",Barèmes!$B$6:$B$28,H29,Barèmes!$C$6:$C$28,IF(H29="6ème","Mixte",G29)),Barèmes!$E$2,Barèmes!$F$2)))),IF(R29&gt;=SUMIFS(Barèmes!$F$6:$F$28,Barèmes!$A$6:$A$28,"Vitesse — 30 m (s)",Barèmes!$B$6:$B$28,H29,Barèmes!$C$6:$C$28,IF(H29="6ème","Mixte",G29)),Barèmes!$B$2,IF(R29&gt;=SUMIFS(Barèmes!$G$6:$G$28,Barèmes!$A$6:$A$28,"Vitesse — 30 m (s)",Barèmes!$B$6:$B$28,H29,Barèmes!$C$6:$C$28,IF(H29="6ème","Mixte",G29)),Barèmes!$C$2,IF(R29&gt;=SUMIFS(Barèmes!$H$6:$H$28,Barèmes!$A$6:$A$28,"Vitesse — 30 m (s)",Barèmes!$B$6:$B$28,H29,Barèmes!$C$6:$C$28,IF(H29="6ème","Mixte",G29)),Barèmes!$D$2,IF(R29&gt;=SUMIFS(Barèmes!$I$6:$I$28,Barèmes!$A$6:$A$28,"Vitesse — 30 m (s)",Barèmes!$B$6:$B$28,H29,Barèmes!$C$6:$C$28,IF(H29="6ème","Mixte",G29)),Barèmes!$E$2,Barèmes!$F$2))))))</f>
        <v/>
      </c>
      <c r="U29" s="22"/>
      <c r="V29" s="25" t="str">
        <f>IF(OR(U29="",SUMPRODUCT((Barèmes!$A$6:$A$28="Vitesse — 50 m (s)")*(Barèmes!$B$6:$B$28=H29)*(Barèmes!$C$6:$C$28=IF(H29="6ème","Mixte",G29)))=0),"",IF(SUMPRODUCT((Barèmes!$A$6:$A$28="Vitesse — 50 m (s)")*(Barèmes!$B$6:$B$28=H29)*(Barèmes!$C$6:$C$28=IF(H29="6ème","Mixte",G29))*(Barèmes!$J$6:$J$28="+"))&gt;0,IF(U29&lt;=SUMIFS(Barèmes!$D$6:$D$28,Barèmes!$A$6:$A$28,"Vitesse — 50 m (s)",Barèmes!$B$6:$B$28,H29,Barèmes!$C$6:$C$28,IF(H29="6ème","Mixte",G29)),"à besoin",IF(U29&lt;=SUMIFS(Barèmes!$E$6:$E$28,Barèmes!$A$6:$A$28,"Vitesse — 50 m (s)",Barèmes!$B$6:$B$28,H29,Barèmes!$C$6:$C$28,IF(H29="6ème","Mixte",G29)),"fragile","satisfaisant")),IF(U29&gt;=SUMIFS(Barèmes!$D$6:$D$28,Barèmes!$A$6:$A$28,"Vitesse — 50 m (s)",Barèmes!$B$6:$B$28,H29,Barèmes!$C$6:$C$28,IF(H29="6ème","Mixte",G29)),"à besoin",IF(U29&gt;=SUMIFS(Barèmes!$E$6:$E$28,Barèmes!$A$6:$A$28,"Vitesse — 50 m (s)",Barèmes!$B$6:$B$28,H29,Barèmes!$C$6:$C$28,IF(H29="6ème","Mixte",G29)),"fragile","satisfaisant"))))</f>
        <v/>
      </c>
      <c r="W29" s="25" t="str">
        <f>IF(OR(U29="",SUMPRODUCT((Barèmes!$A$6:$A$28="Vitesse — 50 m (s)")*(Barèmes!$B$6:$B$28=H29)*(Barèmes!$C$6:$C$28=IF(H29="6ème","Mixte",G29)))=0),"",IF(SUMPRODUCT((Barèmes!$A$6:$A$28="Vitesse — 50 m (s)")*(Barèmes!$B$6:$B$28=H29)*(Barèmes!$C$6:$C$28=IF(H29="6ème","Mixte",G29))*(Barèmes!$J$6:$J$28="+"))&gt;0,IF(U29&lt;=SUMIFS(Barèmes!$F$6:$F$28,Barèmes!$A$6:$A$28,"Vitesse — 50 m (s)",Barèmes!$B$6:$B$28,H29,Barèmes!$C$6:$C$28,IF(H29="6ème","Mixte",G29)),Barèmes!$B$2,IF(U29&lt;=SUMIFS(Barèmes!$G$6:$G$28,Barèmes!$A$6:$A$28,"Vitesse — 50 m (s)",Barèmes!$B$6:$B$28,H29,Barèmes!$C$6:$C$28,IF(H29="6ème","Mixte",G29)),Barèmes!$C$2,IF(U29&lt;=SUMIFS(Barèmes!$H$6:$H$28,Barèmes!$A$6:$A$28,"Vitesse — 50 m (s)",Barèmes!$B$6:$B$28,H29,Barèmes!$C$6:$C$28,IF(H29="6ème","Mixte",G29)),Barèmes!$D$2,IF(U29&lt;=SUMIFS(Barèmes!$I$6:$I$28,Barèmes!$A$6:$A$28,"Vitesse — 50 m (s)",Barèmes!$B$6:$B$28,H29,Barèmes!$C$6:$C$28,IF(H29="6ème","Mixte",G29)),Barèmes!$E$2,Barèmes!$F$2)))),IF(U29&gt;=SUMIFS(Barèmes!$F$6:$F$28,Barèmes!$A$6:$A$28,"Vitesse — 50 m (s)",Barèmes!$B$6:$B$28,H29,Barèmes!$C$6:$C$28,IF(H29="6ème","Mixte",G29)),Barèmes!$B$2,IF(U29&gt;=SUMIFS(Barèmes!$G$6:$G$28,Barèmes!$A$6:$A$28,"Vitesse — 50 m (s)",Barèmes!$B$6:$B$28,H29,Barèmes!$C$6:$C$28,IF(H29="6ème","Mixte",G29)),Barèmes!$C$2,IF(U29&gt;=SUMIFS(Barèmes!$H$6:$H$28,Barèmes!$A$6:$A$28,"Vitesse — 50 m (s)",Barèmes!$B$6:$B$28,H29,Barèmes!$C$6:$C$28,IF(H29="6ème","Mixte",G29)),Barèmes!$D$2,IF(U29&gt;=SUMIFS(Barèmes!$I$6:$I$28,Barèmes!$A$6:$A$28,"Vitesse — 50 m (s)",Barèmes!$B$6:$B$28,H29,Barèmes!$C$6:$C$28,IF(H29="6ème","Mixte",G29)),Barèmes!$E$2,Barèmes!$F$2))))))</f>
        <v/>
      </c>
      <c r="X29" s="18"/>
      <c r="Y29" s="26" t="str" cm="1">
        <f t="array" ref="Y29">IF(OR(X29="",SUMPRODUCT((Barèmes!$A$6:$A$28="Souplesse (score 1-5)")*(Barèmes!$B$6:$B$28=H29)*(Barèmes!$C$6:$C$28=IF(H29="6ème","Mixte",G29)))=0),"",IF(SUMPRODUCT((Barèmes!$A$6:$A$28="Souplesse (score 1-5)")*(Barèmes!$B$6:$B$28=H29)*(Barèmes!$C$6:$C$28=IF(H29="6ème","Mixte",G29))*(Barèmes!$J$6:$J$28="+"))&gt;0,IF(X29&lt;=SUMIFS(Barèmes!$D$6:$D$28,Barèmes!$A$6:$A$28,"Souplesse (score 1-5)",Barèmes!$B$6:$B$28,H29,Barèmes!$C$6:$C$28,IF(H29="6ème","Mixte",G29)),"à besoin",IF(X29&lt;=SUMIFS(Barèmes!$E$6:$E$28,Barèmes!$A$6:$A$28,"Souplesse (score 1-5)",Barèmes!$B$6:$B$28,H29,Barèmes!$C$6:$C$28,IF(H29="6ème","Mixte",G29)),"fragile","satisfaisant")),IF(X29&gt;=SUMIFS(Barèmes!$D$6:$D$28,Barèmes!$A$6:$A$28,"Souplesse (score 1-5)",Barèmes!$B$6:$B$28,H29,Barèmes!$C$6:$C$28,IF(H29="6ème","Mixte",G29)),"à besoin",IF(X29&gt;=SUMIFS(Barèmes!$E$6:$E$28,Barèmes!$A$6:$A$28,"Souplesse (score 1-5)",Barèmes!$B$6:$B$28,H29,Barèmes!$C$6:$C$28,IF(H29="6ème","Mixte",G29)),"fragile","satisfaisant"))))</f>
        <v/>
      </c>
      <c r="Z29" s="26" t="str" cm="1">
        <f t="array" ref="Z29">IF(OR(X29="",SUMPRODUCT((Barèmes!$A$6:$A$28="Souplesse (score 1-5)")*(Barèmes!$B$6:$B$28=H29)*(Barèmes!$C$6:$C$28=IF(H29="6ème","Mixte",G29)))=0),"",IF(SUMPRODUCT((Barèmes!$A$6:$A$28="Souplesse (score 1-5)")*(Barèmes!$B$6:$B$28=H29)*(Barèmes!$C$6:$C$28=IF(H29="6ème","Mixte",G29))*(Barèmes!$J$6:$J$28="+"))&gt;0,IF(X29&lt;=SUMIFS(Barèmes!$F$6:$F$28,Barèmes!$A$6:$A$28,"Souplesse (score 1-5)",Barèmes!$B$6:$B$28,H29,Barèmes!$C$6:$C$28,IF(H29="6ème","Mixte",G29)),Barèmes!$B$2,IF(X29&lt;=SUMIFS(Barèmes!$G$6:$G$28,Barèmes!$A$6:$A$28,"Souplesse (score 1-5)",Barèmes!$B$6:$B$28,H29,Barèmes!$C$6:$C$28,IF(H29="6ème","Mixte",G29)),Barèmes!$C$2,IF(X29&lt;=SUMIFS(Barèmes!$H$6:$H$28,Barèmes!$A$6:$A$28,"Souplesse (score 1-5)",Barèmes!$B$6:$B$28,H29,Barèmes!$C$6:$C$28,IF(H29="6ème","Mixte",G29)),Barèmes!$D$2,IF(X29&lt;=SUMIFS(Barèmes!$I$6:$I$28,Barèmes!$A$6:$A$28,"Souplesse (score 1-5)",Barèmes!$B$6:$B$28,H29,Barèmes!$C$6:$C$28,IF(H29="6ème","Mixte",G29)),Barèmes!$E$2,Barèmes!$F$2)))),IF(X29&gt;=SUMIFS(Barèmes!$F$6:$F$28,Barèmes!$A$6:$A$28,"Souplesse (score 1-5)",Barèmes!$B$6:$B$28,H29,Barèmes!$C$6:$C$28,IF(H29="6ème","Mixte",G29)),Barèmes!$B$2,IF(X29&gt;=SUMIFS(Barèmes!$G$6:$G$28,Barèmes!$A$6:$A$28,"Souplesse (score 1-5)",Barèmes!$B$6:$B$28,H29,Barèmes!$C$6:$C$28,IF(H29="6ème","Mixte",G29)),Barèmes!$C$2,IF(X29&gt;=SUMIFS(Barèmes!$H$6:$H$28,Barèmes!$A$6:$A$28,"Souplesse (score 1-5)",Barèmes!$B$6:$B$28,H29,Barèmes!$C$6:$C$28,IF(H29="6ème","Mixte",G29)),Barèmes!$D$2,IF(X29&gt;=SUMIFS(Barèmes!$I$6:$I$28,Barèmes!$A$6:$A$28,"Souplesse (score 1-5)",Barèmes!$B$6:$B$28,H29,Barèmes!$C$6:$C$28,IF(H29="6ème","Mixte",G29)),Barèmes!$E$2,Barèmes!$F$2))))))</f>
        <v/>
      </c>
      <c r="AA29" s="22"/>
      <c r="AB29" s="27" t="str">
        <f>IF(OR(AA29="",SUMPRODUCT((Barèmes!$A$6:$A$28="Agilité — T-test 974 (s)")*(Barèmes!$B$6:$B$28=H29)*(Barèmes!$C$6:$C$28=IF(H29="6ème","Mixte",G29)))=0),"",IF(SUMPRODUCT((Barèmes!$A$6:$A$28="Agilité — T-test 974 (s)")*(Barèmes!$B$6:$B$28=H29)*(Barèmes!$C$6:$C$28=IF(H29="6ème","Mixte",G29))*(Barèmes!$J$6:$J$28="+"))&gt;0,IF(AA29&lt;=SUMIFS(Barèmes!$D$6:$D$28,Barèmes!$A$6:$A$28,"Agilité — T-test 974 (s)",Barèmes!$B$6:$B$28,H29,Barèmes!$C$6:$C$28,IF(H29="6ème","Mixte",G29)),"à besoin",IF(AA29&lt;=SUMIFS(Barèmes!$E$6:$E$28,Barèmes!$A$6:$A$28,"Agilité — T-test 974 (s)",Barèmes!$B$6:$B$28,H29,Barèmes!$C$6:$C$28,IF(H29="6ème","Mixte",G29)),"fragile","satisfaisant")),IF(AA29&gt;=SUMIFS(Barèmes!$D$6:$D$28,Barèmes!$A$6:$A$28,"Agilité — T-test 974 (s)",Barèmes!$B$6:$B$28,H29,Barèmes!$C$6:$C$28,IF(H29="6ème","Mixte",G29)),"à besoin",IF(AA29&gt;=SUMIFS(Barèmes!$E$6:$E$28,Barèmes!$A$6:$A$28,"Agilité — T-test 974 (s)",Barèmes!$B$6:$B$28,H29,Barèmes!$C$6:$C$28,IF(H29="6ème","Mixte",G29)),"fragile","satisfaisant"))))</f>
        <v/>
      </c>
      <c r="AC29" s="27" t="str">
        <f>IF(OR(AA29="",SUMPRODUCT((Barèmes!$A$6:$A$28="Agilité — T-test 974 (s)")*(Barèmes!$B$6:$B$28=H29)*(Barèmes!$C$6:$C$28=IF(H29="6ème","Mixte",G29)))=0),"",IF(SUMPRODUCT((Barèmes!$A$6:$A$28="Agilité — T-test 974 (s)")*(Barèmes!$B$6:$B$28=H29)*(Barèmes!$C$6:$C$28=IF(H29="6ème","Mixte",G29))*(Barèmes!$J$6:$J$28="+"))&gt;0,IF(AA29&lt;=SUMIFS(Barèmes!$F$6:$F$28,Barèmes!$A$6:$A$28,"Agilité — T-test 974 (s)",Barèmes!$B$6:$B$28,H29,Barèmes!$C$6:$C$28,IF(H29="6ème","Mixte",G29)),Barèmes!$B$2,IF(AA29&lt;=SUMIFS(Barèmes!$G$6:$G$28,Barèmes!$A$6:$A$28,"Agilité — T-test 974 (s)",Barèmes!$B$6:$B$28,H29,Barèmes!$C$6:$C$28,IF(H29="6ème","Mixte",G29)),Barèmes!$C$2,IF(AA29&lt;=SUMIFS(Barèmes!$H$6:$H$28,Barèmes!$A$6:$A$28,"Agilité — T-test 974 (s)",Barèmes!$B$6:$B$28,H29,Barèmes!$C$6:$C$28,IF(H29="6ème","Mixte",G29)),Barèmes!$D$2,IF(AA29&lt;=SUMIFS(Barèmes!$I$6:$I$28,Barèmes!$A$6:$A$28,"Agilité — T-test 974 (s)",Barèmes!$B$6:$B$28,H29,Barèmes!$C$6:$C$28,IF(H29="6ème","Mixte",G29)),Barèmes!$E$2,Barèmes!$F$2)))),IF(AA29&gt;=SUMIFS(Barèmes!$F$6:$F$28,Barèmes!$A$6:$A$28,"Agilité — T-test 974 (s)",Barèmes!$B$6:$B$28,H29,Barèmes!$C$6:$C$28,IF(H29="6ème","Mixte",G29)),Barèmes!$B$2,IF(AA29&gt;=SUMIFS(Barèmes!$G$6:$G$28,Barèmes!$A$6:$A$28,"Agilité — T-test 974 (s)",Barèmes!$B$6:$B$28,H29,Barèmes!$C$6:$C$28,IF(H29="6ème","Mixte",G29)),Barèmes!$C$2,IF(AA29&gt;=SUMIFS(Barèmes!$H$6:$H$28,Barèmes!$A$6:$A$28,"Agilité — T-test 974 (s)",Barèmes!$B$6:$B$28,H29,Barèmes!$C$6:$C$28,IF(H29="6ème","Mixte",G29)),Barèmes!$D$2,IF(AA29&gt;=SUMIFS(Barèmes!$I$6:$I$28,Barèmes!$A$6:$A$28,"Agilité — T-test 974 (s)",Barèmes!$B$6:$B$28,H29,Barèmes!$C$6:$C$28,IF(H29="6ème","Mixte",G29)),Barèmes!$E$2,Barèmes!$F$2))))))</f>
        <v/>
      </c>
      <c r="AD29" s="28" t="str">
        <f t="shared" si="1"/>
        <v/>
      </c>
      <c r="AE29" s="29" t="str">
        <f t="shared" si="2"/>
        <v/>
      </c>
      <c r="AF29" s="30" t="str">
        <f>IF(OR(AD29="",SUMPRODUCT((Barèmes!$A$6:$A$28="Surcoût d'agilité (s) — technique")*(Barèmes!$B$6:$B$28=H29)*(Barèmes!$C$6:$C$28=IF(H29="6ème","Mixte",G29)))=0),"",IF(SUMPRODUCT((Barèmes!$A$6:$A$28="Surcoût d'agilité (s) — technique")*(Barèmes!$B$6:$B$28=H29)*(Barèmes!$C$6:$C$28=IF(H29="6ème","Mixte",G29))*(Barèmes!$J$6:$J$28="+"))&gt;0,IF(AD29&lt;=SUMIFS(Barèmes!$D$6:$D$28,Barèmes!$A$6:$A$28,"Surcoût d'agilité (s) — technique",Barèmes!$B$6:$B$28,H29,Barèmes!$C$6:$C$28,IF(H29="6ème","Mixte",G29)),"à besoin",IF(AD29&lt;=SUMIFS(Barèmes!$E$6:$E$28,Barèmes!$A$6:$A$28,"Surcoût d'agilité (s) — technique",Barèmes!$B$6:$B$28,H29,Barèmes!$C$6:$C$28,IF(H29="6ème","Mixte",G29)),"fragile","satisfaisant")),IF(AD29&gt;=SUMIFS(Barèmes!$D$6:$D$28,Barèmes!$A$6:$A$28,"Surcoût d'agilité (s) — technique",Barèmes!$B$6:$B$28,H29,Barèmes!$C$6:$C$28,IF(H29="6ème","Mixte",G29)),"à besoin",IF(AD29&gt;=SUMIFS(Barèmes!$E$6:$E$28,Barèmes!$A$6:$A$28,"Surcoût d'agilité (s) — technique",Barèmes!$B$6:$B$28,H29,Barèmes!$C$6:$C$28,IF(H29="6ème","Mixte",G29)),"fragile","satisfaisant"))))</f>
        <v/>
      </c>
      <c r="AG29" s="30" t="str">
        <f>IF(OR(AD29="",SUMPRODUCT((Barèmes!$A$6:$A$28="Surcoût d'agilité (s) — technique")*(Barèmes!$B$6:$B$28=H29)*(Barèmes!$C$6:$C$28=IF(H29="6ème","Mixte",G29)))=0),"",IF(SUMPRODUCT((Barèmes!$A$6:$A$28="Surcoût d'agilité (s) — technique")*(Barèmes!$B$6:$B$28=H29)*(Barèmes!$C$6:$C$28=IF(H29="6ème","Mixte",G29))*(Barèmes!$J$6:$J$28="+"))&gt;0,IF(AD29&lt;=SUMIFS(Barèmes!$F$6:$F$28,Barèmes!$A$6:$A$28,"Surcoût d'agilité (s) — technique",Barèmes!$B$6:$B$28,H29,Barèmes!$C$6:$C$28,IF(H29="6ème","Mixte",G29)),Barèmes!$B$2,IF(AD29&lt;=SUMIFS(Barèmes!$G$6:$G$28,Barèmes!$A$6:$A$28,"Surcoût d'agilité (s) — technique",Barèmes!$B$6:$B$28,H29,Barèmes!$C$6:$C$28,IF(H29="6ème","Mixte",G29)),Barèmes!$C$2,IF(AD29&lt;=SUMIFS(Barèmes!$H$6:$H$28,Barèmes!$A$6:$A$28,"Surcoût d'agilité (s) — technique",Barèmes!$B$6:$B$28,H29,Barèmes!$C$6:$C$28,IF(H29="6ème","Mixte",G29)),Barèmes!$D$2,IF(AD29&lt;=SUMIFS(Barèmes!$I$6:$I$28,Barèmes!$A$6:$A$28,"Surcoût d'agilité (s) — technique",Barèmes!$B$6:$B$28,H29,Barèmes!$C$6:$C$28,IF(H29="6ème","Mixte",G29)),Barèmes!$E$2,Barèmes!$F$2)))),IF(AD29&gt;=SUMIFS(Barèmes!$F$6:$F$28,Barèmes!$A$6:$A$28,"Surcoût d'agilité (s) — technique",Barèmes!$B$6:$B$28,H29,Barèmes!$C$6:$C$28,IF(H29="6ème","Mixte",G29)),Barèmes!$B$2,IF(AD29&gt;=SUMIFS(Barèmes!$G$6:$G$28,Barèmes!$A$6:$A$28,"Surcoût d'agilité (s) — technique",Barèmes!$B$6:$B$28,H29,Barèmes!$C$6:$C$28,IF(H29="6ème","Mixte",G29)),Barèmes!$C$2,IF(AD29&gt;=SUMIFS(Barèmes!$H$6:$H$28,Barèmes!$A$6:$A$28,"Surcoût d'agilité (s) — technique",Barèmes!$B$6:$B$28,H29,Barèmes!$C$6:$C$28,IF(H29="6ème","Mixte",G29)),Barèmes!$D$2,IF(AD29&gt;=SUMIFS(Barèmes!$I$6:$I$28,Barèmes!$A$6:$A$28,"Surcoût d'agilité (s) — technique",Barèmes!$B$6:$B$28,H29,Barèmes!$C$6:$C$28,IF(H29="6ème","Mixte",G29)),Barèmes!$E$2,Barèmes!$F$2))))))</f>
        <v/>
      </c>
      <c r="AH29" s="31" t="str">
        <f>IF((IF(N29="",0,1)+IF(Q29="",0,1)+IF(W29="",0,1)+IF(Z29="",0,1)+IF(AC29="",0,1))=0,"",3*IF(N29=Barèmes!$B$2,1,IF(N29=Barèmes!$C$2,2,IF(N29=Barèmes!$D$2,3,IF(N29=Barèmes!$E$2,4,IF(N29=Barèmes!$F$2,5,0)))))+3*IF(Q29=Barèmes!$B$2,1,IF(Q29=Barèmes!$C$2,2,IF(Q29=Barèmes!$D$2,3,IF(Q29=Barèmes!$E$2,4,IF(Q29=Barèmes!$F$2,5,0)))))+2*IF(W29=Barèmes!$B$2,1,IF(W29=Barèmes!$C$2,2,IF(W29=Barèmes!$D$2,3,IF(W29=Barèmes!$E$2,4,IF(W29=Barèmes!$F$2,5,0)))))+1*IF(Z29=Barèmes!$B$2,1,IF(Z29=Barèmes!$C$2,2,IF(Z29=Barèmes!$D$2,3,IF(Z29=Barèmes!$E$2,4,IF(Z29=Barèmes!$F$2,5,0)))))+1*IF(AC29=Barèmes!$B$2,1,IF(AC29=Barèmes!$C$2,2,IF(AC29=Barèmes!$D$2,3,IF(AC29=Barèmes!$E$2,4,IF(AC29=Barèmes!$F$2,5,0))))))</f>
        <v/>
      </c>
      <c r="AI29" s="31"/>
      <c r="AJ29" s="32" t="str">
        <f>IFERROR(INDEX(Croissance!$B$5:$B$604,MATCH(A29,Croissance!$A$5:$A$604,0)),"")</f>
        <v/>
      </c>
      <c r="AK29" s="32" t="str">
        <f>IFERROR(INDEX(Croissance!$C$5:$C$604,MATCH(A29,Croissance!$A$5:$A$604,0)),"")</f>
        <v/>
      </c>
      <c r="AL29" s="32" t="str">
        <f>IFERROR(INDEX(Croissance!$D$5:$D$604,MATCH(A29,Croissance!$A$5:$A$604,0)),"")</f>
        <v/>
      </c>
      <c r="AM29" s="32" t="str">
        <f>IFERROR(INDEX(Croissance!$E$5:$E$604,MATCH(A29,Croissance!$A$5:$A$604,0)),"")</f>
        <v/>
      </c>
      <c r="AO29" s="33">
        <f t="shared" si="8"/>
        <v>0</v>
      </c>
      <c r="AP29" s="33">
        <f t="shared" si="3"/>
        <v>0</v>
      </c>
      <c r="AQ29" s="33">
        <f>IF(A29="",0,IF(AND(OR('Synthèse classe'!$C$2="Tous",C29='Synthèse classe'!$C$2),OR('Synthèse classe'!$C$3="Toutes",D29='Synthèse classe'!$C$3),OR('Synthèse classe'!$C$4="Toutes",AND('Synthèse classe'!$C$4="Dernière",AP29=1),B29=IFERROR(VALUE('Synthèse classe'!$C$4),0))),1,0))</f>
        <v>0</v>
      </c>
      <c r="AR29" s="34" t="str">
        <f t="shared" si="4"/>
        <v/>
      </c>
    </row>
    <row r="30" spans="1:44" x14ac:dyDescent="0.2">
      <c r="A30" s="17" t="str">
        <f t="shared" si="0"/>
        <v/>
      </c>
      <c r="B30" s="18"/>
      <c r="C30" s="19"/>
      <c r="D30" s="19"/>
      <c r="E30" s="19"/>
      <c r="F30" s="19"/>
      <c r="G30" s="19"/>
      <c r="H30" s="17" t="str">
        <f t="shared" si="5"/>
        <v/>
      </c>
      <c r="I30" s="20"/>
      <c r="J30" s="18"/>
      <c r="K30" s="19"/>
      <c r="L30" s="21" t="str">
        <f t="shared" si="6"/>
        <v/>
      </c>
      <c r="M30" s="21" t="str">
        <f>IF(OR(J30="",SUMPRODUCT((Barèmes!$A$6:$A$28="Endurance — Luc Léger (palier)")*(Barèmes!$B$6:$B$28=H30)*(Barèmes!$C$6:$C$28=IF(H30="6ème","Mixte",G30)))=0),"",IF(SUMPRODUCT((Barèmes!$A$6:$A$28="Endurance — Luc Léger (palier)")*(Barèmes!$B$6:$B$28=H30)*(Barèmes!$C$6:$C$28=IF(H30="6ème","Mixte",G30))*(Barèmes!$J$6:$J$28="+"))&gt;0,IF(J30&lt;=SUMIFS(Barèmes!$D$6:$D$28,Barèmes!$A$6:$A$28,"Endurance — Luc Léger (palier)",Barèmes!$B$6:$B$28,H30,Barèmes!$C$6:$C$28,IF(H30="6ème","Mixte",G30)),"à besoin",IF(J30&lt;=SUMIFS(Barèmes!$E$6:$E$28,Barèmes!$A$6:$A$28,"Endurance — Luc Léger (palier)",Barèmes!$B$6:$B$28,H30,Barèmes!$C$6:$C$28,IF(H30="6ème","Mixte",G30)),"fragile","satisfaisant")),IF(J30&gt;=SUMIFS(Barèmes!$D$6:$D$28,Barèmes!$A$6:$A$28,"Endurance — Luc Léger (palier)",Barèmes!$B$6:$B$28,H30,Barèmes!$C$6:$C$28,IF(H30="6ème","Mixte",G30)),"à besoin",IF(J30&gt;=SUMIFS(Barèmes!$E$6:$E$28,Barèmes!$A$6:$A$28,"Endurance — Luc Léger (palier)",Barèmes!$B$6:$B$28,H30,Barèmes!$C$6:$C$28,IF(H30="6ème","Mixte",G30)),"fragile","satisfaisant"))))</f>
        <v/>
      </c>
      <c r="N30" s="21" t="str">
        <f>IF(OR(J30="",SUMPRODUCT((Barèmes!$A$6:$A$28="Endurance — Luc Léger (palier)")*(Barèmes!$B$6:$B$28=H30)*(Barèmes!$C$6:$C$28=IF(H30="6ème","Mixte",G30)))=0),"",IF(SUMPRODUCT((Barèmes!$A$6:$A$28="Endurance — Luc Léger (palier)")*(Barèmes!$B$6:$B$28=H30)*(Barèmes!$C$6:$C$28=IF(H30="6ème","Mixte",G30))*(Barèmes!$J$6:$J$28="+"))&gt;0,IF(J30&lt;=SUMIFS(Barèmes!$F$6:$F$28,Barèmes!$A$6:$A$28,"Endurance — Luc Léger (palier)",Barèmes!$B$6:$B$28,H30,Barèmes!$C$6:$C$28,IF(H30="6ème","Mixte",G30)),Barèmes!$B$2,IF(J30&lt;=SUMIFS(Barèmes!$G$6:$G$28,Barèmes!$A$6:$A$28,"Endurance — Luc Léger (palier)",Barèmes!$B$6:$B$28,H30,Barèmes!$C$6:$C$28,IF(H30="6ème","Mixte",G30)),Barèmes!$C$2,IF(J30&lt;=SUMIFS(Barèmes!$H$6:$H$28,Barèmes!$A$6:$A$28,"Endurance — Luc Léger (palier)",Barèmes!$B$6:$B$28,H30,Barèmes!$C$6:$C$28,IF(H30="6ème","Mixte",G30)),Barèmes!$D$2,IF(J30&lt;=SUMIFS(Barèmes!$I$6:$I$28,Barèmes!$A$6:$A$28,"Endurance — Luc Léger (palier)",Barèmes!$B$6:$B$28,H30,Barèmes!$C$6:$C$28,IF(H30="6ème","Mixte",G30)),Barèmes!$E$2,Barèmes!$F$2)))),IF(J30&gt;=SUMIFS(Barèmes!$F$6:$F$28,Barèmes!$A$6:$A$28,"Endurance — Luc Léger (palier)",Barèmes!$B$6:$B$28,H30,Barèmes!$C$6:$C$28,IF(H30="6ème","Mixte",G30)),Barèmes!$B$2,IF(J30&gt;=SUMIFS(Barèmes!$G$6:$G$28,Barèmes!$A$6:$A$28,"Endurance — Luc Léger (palier)",Barèmes!$B$6:$B$28,H30,Barèmes!$C$6:$C$28,IF(H30="6ème","Mixte",G30)),Barèmes!$C$2,IF(J30&gt;=SUMIFS(Barèmes!$H$6:$H$28,Barèmes!$A$6:$A$28,"Endurance — Luc Léger (palier)",Barèmes!$B$6:$B$28,H30,Barèmes!$C$6:$C$28,IF(H30="6ème","Mixte",G30)),Barèmes!$D$2,IF(J30&gt;=SUMIFS(Barèmes!$I$6:$I$28,Barèmes!$A$6:$A$28,"Endurance — Luc Léger (palier)",Barèmes!$B$6:$B$28,H30,Barèmes!$C$6:$C$28,IF(H30="6ème","Mixte",G30)),Barèmes!$E$2,Barèmes!$F$2))))))</f>
        <v/>
      </c>
      <c r="O30" s="22"/>
      <c r="P30" s="23" t="str">
        <f>IF(OR(O30="",SUMPRODUCT((Barèmes!$A$6:$A$28="Force bas du corps — Saut en longueur (m)")*(Barèmes!$B$6:$B$28=H30)*(Barèmes!$C$6:$C$28=IF(H30="6ème","Mixte",G30)))=0),"",IF(SUMPRODUCT((Barèmes!$A$6:$A$28="Force bas du corps — Saut en longueur (m)")*(Barèmes!$B$6:$B$28=H30)*(Barèmes!$C$6:$C$28=IF(H30="6ème","Mixte",G30))*(Barèmes!$J$6:$J$28="+"))&gt;0,IF(O30&lt;=SUMIFS(Barèmes!$D$6:$D$28,Barèmes!$A$6:$A$28,"Force bas du corps — Saut en longueur (m)",Barèmes!$B$6:$B$28,H30,Barèmes!$C$6:$C$28,IF(H30="6ème","Mixte",G30)),"à besoin",IF(O30&lt;=SUMIFS(Barèmes!$E$6:$E$28,Barèmes!$A$6:$A$28,"Force bas du corps — Saut en longueur (m)",Barèmes!$B$6:$B$28,H30,Barèmes!$C$6:$C$28,IF(H30="6ème","Mixte",G30)),"fragile","satisfaisant")),IF(O30&gt;=SUMIFS(Barèmes!$D$6:$D$28,Barèmes!$A$6:$A$28,"Force bas du corps — Saut en longueur (m)",Barèmes!$B$6:$B$28,H30,Barèmes!$C$6:$C$28,IF(H30="6ème","Mixte",G30)),"à besoin",IF(O30&gt;=SUMIFS(Barèmes!$E$6:$E$28,Barèmes!$A$6:$A$28,"Force bas du corps — Saut en longueur (m)",Barèmes!$B$6:$B$28,H30,Barèmes!$C$6:$C$28,IF(H30="6ème","Mixte",G30)),"fragile","satisfaisant"))))</f>
        <v/>
      </c>
      <c r="Q30" s="23" t="str">
        <f>IF(OR(O30="",SUMPRODUCT((Barèmes!$A$6:$A$28="Force bas du corps — Saut en longueur (m)")*(Barèmes!$B$6:$B$28=H30)*(Barèmes!$C$6:$C$28=IF(H30="6ème","Mixte",G30)))=0),"",IF(SUMPRODUCT((Barèmes!$A$6:$A$28="Force bas du corps — Saut en longueur (m)")*(Barèmes!$B$6:$B$28=H30)*(Barèmes!$C$6:$C$28=IF(H30="6ème","Mixte",G30))*(Barèmes!$J$6:$J$28="+"))&gt;0,IF(O30&lt;=SUMIFS(Barèmes!$F$6:$F$28,Barèmes!$A$6:$A$28,"Force bas du corps — Saut en longueur (m)",Barèmes!$B$6:$B$28,H30,Barèmes!$C$6:$C$28,IF(H30="6ème","Mixte",G30)),Barèmes!$B$2,IF(O30&lt;=SUMIFS(Barèmes!$G$6:$G$28,Barèmes!$A$6:$A$28,"Force bas du corps — Saut en longueur (m)",Barèmes!$B$6:$B$28,H30,Barèmes!$C$6:$C$28,IF(H30="6ème","Mixte",G30)),Barèmes!$C$2,IF(O30&lt;=SUMIFS(Barèmes!$H$6:$H$28,Barèmes!$A$6:$A$28,"Force bas du corps — Saut en longueur (m)",Barèmes!$B$6:$B$28,H30,Barèmes!$C$6:$C$28,IF(H30="6ème","Mixte",G30)),Barèmes!$D$2,IF(O30&lt;=SUMIFS(Barèmes!$I$6:$I$28,Barèmes!$A$6:$A$28,"Force bas du corps — Saut en longueur (m)",Barèmes!$B$6:$B$28,H30,Barèmes!$C$6:$C$28,IF(H30="6ème","Mixte",G30)),Barèmes!$E$2,Barèmes!$F$2)))),IF(O30&gt;=SUMIFS(Barèmes!$F$6:$F$28,Barèmes!$A$6:$A$28,"Force bas du corps — Saut en longueur (m)",Barèmes!$B$6:$B$28,H30,Barèmes!$C$6:$C$28,IF(H30="6ème","Mixte",G30)),Barèmes!$B$2,IF(O30&gt;=SUMIFS(Barèmes!$G$6:$G$28,Barèmes!$A$6:$A$28,"Force bas du corps — Saut en longueur (m)",Barèmes!$B$6:$B$28,H30,Barèmes!$C$6:$C$28,IF(H30="6ème","Mixte",G30)),Barèmes!$C$2,IF(O30&gt;=SUMIFS(Barèmes!$H$6:$H$28,Barèmes!$A$6:$A$28,"Force bas du corps — Saut en longueur (m)",Barèmes!$B$6:$B$28,H30,Barèmes!$C$6:$C$28,IF(H30="6ème","Mixte",G30)),Barèmes!$D$2,IF(O30&gt;=SUMIFS(Barèmes!$I$6:$I$28,Barèmes!$A$6:$A$28,"Force bas du corps — Saut en longueur (m)",Barèmes!$B$6:$B$28,H30,Barèmes!$C$6:$C$28,IF(H30="6ème","Mixte",G30)),Barèmes!$E$2,Barèmes!$F$2))))))</f>
        <v/>
      </c>
      <c r="R30" s="22"/>
      <c r="S30" s="24" t="str">
        <f>IF(OR(R30="",SUMPRODUCT((Barèmes!$A$6:$A$28="Vitesse — 30 m (s)")*(Barèmes!$B$6:$B$28=H30)*(Barèmes!$C$6:$C$28=IF(H30="6ème","Mixte",G30)))=0),"",IF(SUMPRODUCT((Barèmes!$A$6:$A$28="Vitesse — 30 m (s)")*(Barèmes!$B$6:$B$28=H30)*(Barèmes!$C$6:$C$28=IF(H30="6ème","Mixte",G30))*(Barèmes!$J$6:$J$28="+"))&gt;0,IF(R30&lt;=SUMIFS(Barèmes!$D$6:$D$28,Barèmes!$A$6:$A$28,"Vitesse — 30 m (s)",Barèmes!$B$6:$B$28,H30,Barèmes!$C$6:$C$28,IF(H30="6ème","Mixte",G30)),"à besoin",IF(R30&lt;=SUMIFS(Barèmes!$E$6:$E$28,Barèmes!$A$6:$A$28,"Vitesse — 30 m (s)",Barèmes!$B$6:$B$28,H30,Barèmes!$C$6:$C$28,IF(H30="6ème","Mixte",G30)),"fragile","satisfaisant")),IF(R30&gt;=SUMIFS(Barèmes!$D$6:$D$28,Barèmes!$A$6:$A$28,"Vitesse — 30 m (s)",Barèmes!$B$6:$B$28,H30,Barèmes!$C$6:$C$28,IF(H30="6ème","Mixte",G30)),"à besoin",IF(R30&gt;=SUMIFS(Barèmes!$E$6:$E$28,Barèmes!$A$6:$A$28,"Vitesse — 30 m (s)",Barèmes!$B$6:$B$28,H30,Barèmes!$C$6:$C$28,IF(H30="6ème","Mixte",G30)),"fragile","satisfaisant"))))</f>
        <v/>
      </c>
      <c r="T30" s="24" t="str">
        <f>IF(OR(R30="",SUMPRODUCT((Barèmes!$A$6:$A$28="Vitesse — 30 m (s)")*(Barèmes!$B$6:$B$28=H30)*(Barèmes!$C$6:$C$28=IF(H30="6ème","Mixte",G30)))=0),"",IF(SUMPRODUCT((Barèmes!$A$6:$A$28="Vitesse — 30 m (s)")*(Barèmes!$B$6:$B$28=H30)*(Barèmes!$C$6:$C$28=IF(H30="6ème","Mixte",G30))*(Barèmes!$J$6:$J$28="+"))&gt;0,IF(R30&lt;=SUMIFS(Barèmes!$F$6:$F$28,Barèmes!$A$6:$A$28,"Vitesse — 30 m (s)",Barèmes!$B$6:$B$28,H30,Barèmes!$C$6:$C$28,IF(H30="6ème","Mixte",G30)),Barèmes!$B$2,IF(R30&lt;=SUMIFS(Barèmes!$G$6:$G$28,Barèmes!$A$6:$A$28,"Vitesse — 30 m (s)",Barèmes!$B$6:$B$28,H30,Barèmes!$C$6:$C$28,IF(H30="6ème","Mixte",G30)),Barèmes!$C$2,IF(R30&lt;=SUMIFS(Barèmes!$H$6:$H$28,Barèmes!$A$6:$A$28,"Vitesse — 30 m (s)",Barèmes!$B$6:$B$28,H30,Barèmes!$C$6:$C$28,IF(H30="6ème","Mixte",G30)),Barèmes!$D$2,IF(R30&lt;=SUMIFS(Barèmes!$I$6:$I$28,Barèmes!$A$6:$A$28,"Vitesse — 30 m (s)",Barèmes!$B$6:$B$28,H30,Barèmes!$C$6:$C$28,IF(H30="6ème","Mixte",G30)),Barèmes!$E$2,Barèmes!$F$2)))),IF(R30&gt;=SUMIFS(Barèmes!$F$6:$F$28,Barèmes!$A$6:$A$28,"Vitesse — 30 m (s)",Barèmes!$B$6:$B$28,H30,Barèmes!$C$6:$C$28,IF(H30="6ème","Mixte",G30)),Barèmes!$B$2,IF(R30&gt;=SUMIFS(Barèmes!$G$6:$G$28,Barèmes!$A$6:$A$28,"Vitesse — 30 m (s)",Barèmes!$B$6:$B$28,H30,Barèmes!$C$6:$C$28,IF(H30="6ème","Mixte",G30)),Barèmes!$C$2,IF(R30&gt;=SUMIFS(Barèmes!$H$6:$H$28,Barèmes!$A$6:$A$28,"Vitesse — 30 m (s)",Barèmes!$B$6:$B$28,H30,Barèmes!$C$6:$C$28,IF(H30="6ème","Mixte",G30)),Barèmes!$D$2,IF(R30&gt;=SUMIFS(Barèmes!$I$6:$I$28,Barèmes!$A$6:$A$28,"Vitesse — 30 m (s)",Barèmes!$B$6:$B$28,H30,Barèmes!$C$6:$C$28,IF(H30="6ème","Mixte",G30)),Barèmes!$E$2,Barèmes!$F$2))))))</f>
        <v/>
      </c>
      <c r="U30" s="22"/>
      <c r="V30" s="25" t="str">
        <f>IF(OR(U30="",SUMPRODUCT((Barèmes!$A$6:$A$28="Vitesse — 50 m (s)")*(Barèmes!$B$6:$B$28=H30)*(Barèmes!$C$6:$C$28=IF(H30="6ème","Mixte",G30)))=0),"",IF(SUMPRODUCT((Barèmes!$A$6:$A$28="Vitesse — 50 m (s)")*(Barèmes!$B$6:$B$28=H30)*(Barèmes!$C$6:$C$28=IF(H30="6ème","Mixte",G30))*(Barèmes!$J$6:$J$28="+"))&gt;0,IF(U30&lt;=SUMIFS(Barèmes!$D$6:$D$28,Barèmes!$A$6:$A$28,"Vitesse — 50 m (s)",Barèmes!$B$6:$B$28,H30,Barèmes!$C$6:$C$28,IF(H30="6ème","Mixte",G30)),"à besoin",IF(U30&lt;=SUMIFS(Barèmes!$E$6:$E$28,Barèmes!$A$6:$A$28,"Vitesse — 50 m (s)",Barèmes!$B$6:$B$28,H30,Barèmes!$C$6:$C$28,IF(H30="6ème","Mixte",G30)),"fragile","satisfaisant")),IF(U30&gt;=SUMIFS(Barèmes!$D$6:$D$28,Barèmes!$A$6:$A$28,"Vitesse — 50 m (s)",Barèmes!$B$6:$B$28,H30,Barèmes!$C$6:$C$28,IF(H30="6ème","Mixte",G30)),"à besoin",IF(U30&gt;=SUMIFS(Barèmes!$E$6:$E$28,Barèmes!$A$6:$A$28,"Vitesse — 50 m (s)",Barèmes!$B$6:$B$28,H30,Barèmes!$C$6:$C$28,IF(H30="6ème","Mixte",G30)),"fragile","satisfaisant"))))</f>
        <v/>
      </c>
      <c r="W30" s="25" t="str">
        <f>IF(OR(U30="",SUMPRODUCT((Barèmes!$A$6:$A$28="Vitesse — 50 m (s)")*(Barèmes!$B$6:$B$28=H30)*(Barèmes!$C$6:$C$28=IF(H30="6ème","Mixte",G30)))=0),"",IF(SUMPRODUCT((Barèmes!$A$6:$A$28="Vitesse — 50 m (s)")*(Barèmes!$B$6:$B$28=H30)*(Barèmes!$C$6:$C$28=IF(H30="6ème","Mixte",G30))*(Barèmes!$J$6:$J$28="+"))&gt;0,IF(U30&lt;=SUMIFS(Barèmes!$F$6:$F$28,Barèmes!$A$6:$A$28,"Vitesse — 50 m (s)",Barèmes!$B$6:$B$28,H30,Barèmes!$C$6:$C$28,IF(H30="6ème","Mixte",G30)),Barèmes!$B$2,IF(U30&lt;=SUMIFS(Barèmes!$G$6:$G$28,Barèmes!$A$6:$A$28,"Vitesse — 50 m (s)",Barèmes!$B$6:$B$28,H30,Barèmes!$C$6:$C$28,IF(H30="6ème","Mixte",G30)),Barèmes!$C$2,IF(U30&lt;=SUMIFS(Barèmes!$H$6:$H$28,Barèmes!$A$6:$A$28,"Vitesse — 50 m (s)",Barèmes!$B$6:$B$28,H30,Barèmes!$C$6:$C$28,IF(H30="6ème","Mixte",G30)),Barèmes!$D$2,IF(U30&lt;=SUMIFS(Barèmes!$I$6:$I$28,Barèmes!$A$6:$A$28,"Vitesse — 50 m (s)",Barèmes!$B$6:$B$28,H30,Barèmes!$C$6:$C$28,IF(H30="6ème","Mixte",G30)),Barèmes!$E$2,Barèmes!$F$2)))),IF(U30&gt;=SUMIFS(Barèmes!$F$6:$F$28,Barèmes!$A$6:$A$28,"Vitesse — 50 m (s)",Barèmes!$B$6:$B$28,H30,Barèmes!$C$6:$C$28,IF(H30="6ème","Mixte",G30)),Barèmes!$B$2,IF(U30&gt;=SUMIFS(Barèmes!$G$6:$G$28,Barèmes!$A$6:$A$28,"Vitesse — 50 m (s)",Barèmes!$B$6:$B$28,H30,Barèmes!$C$6:$C$28,IF(H30="6ème","Mixte",G30)),Barèmes!$C$2,IF(U30&gt;=SUMIFS(Barèmes!$H$6:$H$28,Barèmes!$A$6:$A$28,"Vitesse — 50 m (s)",Barèmes!$B$6:$B$28,H30,Barèmes!$C$6:$C$28,IF(H30="6ème","Mixte",G30)),Barèmes!$D$2,IF(U30&gt;=SUMIFS(Barèmes!$I$6:$I$28,Barèmes!$A$6:$A$28,"Vitesse — 50 m (s)",Barèmes!$B$6:$B$28,H30,Barèmes!$C$6:$C$28,IF(H30="6ème","Mixte",G30)),Barèmes!$E$2,Barèmes!$F$2))))))</f>
        <v/>
      </c>
      <c r="X30" s="18"/>
      <c r="Y30" s="26" t="str" cm="1">
        <f t="array" ref="Y30">IF(OR(X30="",SUMPRODUCT((Barèmes!$A$6:$A$28="Souplesse (score 1-5)")*(Barèmes!$B$6:$B$28=H30)*(Barèmes!$C$6:$C$28=IF(H30="6ème","Mixte",G30)))=0),"",IF(SUMPRODUCT((Barèmes!$A$6:$A$28="Souplesse (score 1-5)")*(Barèmes!$B$6:$B$28=H30)*(Barèmes!$C$6:$C$28=IF(H30="6ème","Mixte",G30))*(Barèmes!$J$6:$J$28="+"))&gt;0,IF(X30&lt;=SUMIFS(Barèmes!$D$6:$D$28,Barèmes!$A$6:$A$28,"Souplesse (score 1-5)",Barèmes!$B$6:$B$28,H30,Barèmes!$C$6:$C$28,IF(H30="6ème","Mixte",G30)),"à besoin",IF(X30&lt;=SUMIFS(Barèmes!$E$6:$E$28,Barèmes!$A$6:$A$28,"Souplesse (score 1-5)",Barèmes!$B$6:$B$28,H30,Barèmes!$C$6:$C$28,IF(H30="6ème","Mixte",G30)),"fragile","satisfaisant")),IF(X30&gt;=SUMIFS(Barèmes!$D$6:$D$28,Barèmes!$A$6:$A$28,"Souplesse (score 1-5)",Barèmes!$B$6:$B$28,H30,Barèmes!$C$6:$C$28,IF(H30="6ème","Mixte",G30)),"à besoin",IF(X30&gt;=SUMIFS(Barèmes!$E$6:$E$28,Barèmes!$A$6:$A$28,"Souplesse (score 1-5)",Barèmes!$B$6:$B$28,H30,Barèmes!$C$6:$C$28,IF(H30="6ème","Mixte",G30)),"fragile","satisfaisant"))))</f>
        <v/>
      </c>
      <c r="Z30" s="26" t="str" cm="1">
        <f t="array" ref="Z30">IF(OR(X30="",SUMPRODUCT((Barèmes!$A$6:$A$28="Souplesse (score 1-5)")*(Barèmes!$B$6:$B$28=H30)*(Barèmes!$C$6:$C$28=IF(H30="6ème","Mixte",G30)))=0),"",IF(SUMPRODUCT((Barèmes!$A$6:$A$28="Souplesse (score 1-5)")*(Barèmes!$B$6:$B$28=H30)*(Barèmes!$C$6:$C$28=IF(H30="6ème","Mixte",G30))*(Barèmes!$J$6:$J$28="+"))&gt;0,IF(X30&lt;=SUMIFS(Barèmes!$F$6:$F$28,Barèmes!$A$6:$A$28,"Souplesse (score 1-5)",Barèmes!$B$6:$B$28,H30,Barèmes!$C$6:$C$28,IF(H30="6ème","Mixte",G30)),Barèmes!$B$2,IF(X30&lt;=SUMIFS(Barèmes!$G$6:$G$28,Barèmes!$A$6:$A$28,"Souplesse (score 1-5)",Barèmes!$B$6:$B$28,H30,Barèmes!$C$6:$C$28,IF(H30="6ème","Mixte",G30)),Barèmes!$C$2,IF(X30&lt;=SUMIFS(Barèmes!$H$6:$H$28,Barèmes!$A$6:$A$28,"Souplesse (score 1-5)",Barèmes!$B$6:$B$28,H30,Barèmes!$C$6:$C$28,IF(H30="6ème","Mixte",G30)),Barèmes!$D$2,IF(X30&lt;=SUMIFS(Barèmes!$I$6:$I$28,Barèmes!$A$6:$A$28,"Souplesse (score 1-5)",Barèmes!$B$6:$B$28,H30,Barèmes!$C$6:$C$28,IF(H30="6ème","Mixte",G30)),Barèmes!$E$2,Barèmes!$F$2)))),IF(X30&gt;=SUMIFS(Barèmes!$F$6:$F$28,Barèmes!$A$6:$A$28,"Souplesse (score 1-5)",Barèmes!$B$6:$B$28,H30,Barèmes!$C$6:$C$28,IF(H30="6ème","Mixte",G30)),Barèmes!$B$2,IF(X30&gt;=SUMIFS(Barèmes!$G$6:$G$28,Barèmes!$A$6:$A$28,"Souplesse (score 1-5)",Barèmes!$B$6:$B$28,H30,Barèmes!$C$6:$C$28,IF(H30="6ème","Mixte",G30)),Barèmes!$C$2,IF(X30&gt;=SUMIFS(Barèmes!$H$6:$H$28,Barèmes!$A$6:$A$28,"Souplesse (score 1-5)",Barèmes!$B$6:$B$28,H30,Barèmes!$C$6:$C$28,IF(H30="6ème","Mixte",G30)),Barèmes!$D$2,IF(X30&gt;=SUMIFS(Barèmes!$I$6:$I$28,Barèmes!$A$6:$A$28,"Souplesse (score 1-5)",Barèmes!$B$6:$B$28,H30,Barèmes!$C$6:$C$28,IF(H30="6ème","Mixte",G30)),Barèmes!$E$2,Barèmes!$F$2))))))</f>
        <v/>
      </c>
      <c r="AA30" s="22"/>
      <c r="AB30" s="27" t="str">
        <f>IF(OR(AA30="",SUMPRODUCT((Barèmes!$A$6:$A$28="Agilité — T-test 974 (s)")*(Barèmes!$B$6:$B$28=H30)*(Barèmes!$C$6:$C$28=IF(H30="6ème","Mixte",G30)))=0),"",IF(SUMPRODUCT((Barèmes!$A$6:$A$28="Agilité — T-test 974 (s)")*(Barèmes!$B$6:$B$28=H30)*(Barèmes!$C$6:$C$28=IF(H30="6ème","Mixte",G30))*(Barèmes!$J$6:$J$28="+"))&gt;0,IF(AA30&lt;=SUMIFS(Barèmes!$D$6:$D$28,Barèmes!$A$6:$A$28,"Agilité — T-test 974 (s)",Barèmes!$B$6:$B$28,H30,Barèmes!$C$6:$C$28,IF(H30="6ème","Mixte",G30)),"à besoin",IF(AA30&lt;=SUMIFS(Barèmes!$E$6:$E$28,Barèmes!$A$6:$A$28,"Agilité — T-test 974 (s)",Barèmes!$B$6:$B$28,H30,Barèmes!$C$6:$C$28,IF(H30="6ème","Mixte",G30)),"fragile","satisfaisant")),IF(AA30&gt;=SUMIFS(Barèmes!$D$6:$D$28,Barèmes!$A$6:$A$28,"Agilité — T-test 974 (s)",Barèmes!$B$6:$B$28,H30,Barèmes!$C$6:$C$28,IF(H30="6ème","Mixte",G30)),"à besoin",IF(AA30&gt;=SUMIFS(Barèmes!$E$6:$E$28,Barèmes!$A$6:$A$28,"Agilité — T-test 974 (s)",Barèmes!$B$6:$B$28,H30,Barèmes!$C$6:$C$28,IF(H30="6ème","Mixte",G30)),"fragile","satisfaisant"))))</f>
        <v/>
      </c>
      <c r="AC30" s="27" t="str">
        <f>IF(OR(AA30="",SUMPRODUCT((Barèmes!$A$6:$A$28="Agilité — T-test 974 (s)")*(Barèmes!$B$6:$B$28=H30)*(Barèmes!$C$6:$C$28=IF(H30="6ème","Mixte",G30)))=0),"",IF(SUMPRODUCT((Barèmes!$A$6:$A$28="Agilité — T-test 974 (s)")*(Barèmes!$B$6:$B$28=H30)*(Barèmes!$C$6:$C$28=IF(H30="6ème","Mixte",G30))*(Barèmes!$J$6:$J$28="+"))&gt;0,IF(AA30&lt;=SUMIFS(Barèmes!$F$6:$F$28,Barèmes!$A$6:$A$28,"Agilité — T-test 974 (s)",Barèmes!$B$6:$B$28,H30,Barèmes!$C$6:$C$28,IF(H30="6ème","Mixte",G30)),Barèmes!$B$2,IF(AA30&lt;=SUMIFS(Barèmes!$G$6:$G$28,Barèmes!$A$6:$A$28,"Agilité — T-test 974 (s)",Barèmes!$B$6:$B$28,H30,Barèmes!$C$6:$C$28,IF(H30="6ème","Mixte",G30)),Barèmes!$C$2,IF(AA30&lt;=SUMIFS(Barèmes!$H$6:$H$28,Barèmes!$A$6:$A$28,"Agilité — T-test 974 (s)",Barèmes!$B$6:$B$28,H30,Barèmes!$C$6:$C$28,IF(H30="6ème","Mixte",G30)),Barèmes!$D$2,IF(AA30&lt;=SUMIFS(Barèmes!$I$6:$I$28,Barèmes!$A$6:$A$28,"Agilité — T-test 974 (s)",Barèmes!$B$6:$B$28,H30,Barèmes!$C$6:$C$28,IF(H30="6ème","Mixte",G30)),Barèmes!$E$2,Barèmes!$F$2)))),IF(AA30&gt;=SUMIFS(Barèmes!$F$6:$F$28,Barèmes!$A$6:$A$28,"Agilité — T-test 974 (s)",Barèmes!$B$6:$B$28,H30,Barèmes!$C$6:$C$28,IF(H30="6ème","Mixte",G30)),Barèmes!$B$2,IF(AA30&gt;=SUMIFS(Barèmes!$G$6:$G$28,Barèmes!$A$6:$A$28,"Agilité — T-test 974 (s)",Barèmes!$B$6:$B$28,H30,Barèmes!$C$6:$C$28,IF(H30="6ème","Mixte",G30)),Barèmes!$C$2,IF(AA30&gt;=SUMIFS(Barèmes!$H$6:$H$28,Barèmes!$A$6:$A$28,"Agilité — T-test 974 (s)",Barèmes!$B$6:$B$28,H30,Barèmes!$C$6:$C$28,IF(H30="6ème","Mixte",G30)),Barèmes!$D$2,IF(AA30&gt;=SUMIFS(Barèmes!$I$6:$I$28,Barèmes!$A$6:$A$28,"Agilité — T-test 974 (s)",Barèmes!$B$6:$B$28,H30,Barèmes!$C$6:$C$28,IF(H30="6ème","Mixte",G30)),Barèmes!$E$2,Barèmes!$F$2))))))</f>
        <v/>
      </c>
      <c r="AD30" s="28" t="str">
        <f t="shared" si="1"/>
        <v/>
      </c>
      <c r="AE30" s="29" t="str">
        <f t="shared" si="2"/>
        <v/>
      </c>
      <c r="AF30" s="30" t="str">
        <f>IF(OR(AD30="",SUMPRODUCT((Barèmes!$A$6:$A$28="Surcoût d'agilité (s) — technique")*(Barèmes!$B$6:$B$28=H30)*(Barèmes!$C$6:$C$28=IF(H30="6ème","Mixte",G30)))=0),"",IF(SUMPRODUCT((Barèmes!$A$6:$A$28="Surcoût d'agilité (s) — technique")*(Barèmes!$B$6:$B$28=H30)*(Barèmes!$C$6:$C$28=IF(H30="6ème","Mixte",G30))*(Barèmes!$J$6:$J$28="+"))&gt;0,IF(AD30&lt;=SUMIFS(Barèmes!$D$6:$D$28,Barèmes!$A$6:$A$28,"Surcoût d'agilité (s) — technique",Barèmes!$B$6:$B$28,H30,Barèmes!$C$6:$C$28,IF(H30="6ème","Mixte",G30)),"à besoin",IF(AD30&lt;=SUMIFS(Barèmes!$E$6:$E$28,Barèmes!$A$6:$A$28,"Surcoût d'agilité (s) — technique",Barèmes!$B$6:$B$28,H30,Barèmes!$C$6:$C$28,IF(H30="6ème","Mixte",G30)),"fragile","satisfaisant")),IF(AD30&gt;=SUMIFS(Barèmes!$D$6:$D$28,Barèmes!$A$6:$A$28,"Surcoût d'agilité (s) — technique",Barèmes!$B$6:$B$28,H30,Barèmes!$C$6:$C$28,IF(H30="6ème","Mixte",G30)),"à besoin",IF(AD30&gt;=SUMIFS(Barèmes!$E$6:$E$28,Barèmes!$A$6:$A$28,"Surcoût d'agilité (s) — technique",Barèmes!$B$6:$B$28,H30,Barèmes!$C$6:$C$28,IF(H30="6ème","Mixte",G30)),"fragile","satisfaisant"))))</f>
        <v/>
      </c>
      <c r="AG30" s="30" t="str">
        <f>IF(OR(AD30="",SUMPRODUCT((Barèmes!$A$6:$A$28="Surcoût d'agilité (s) — technique")*(Barèmes!$B$6:$B$28=H30)*(Barèmes!$C$6:$C$28=IF(H30="6ème","Mixte",G30)))=0),"",IF(SUMPRODUCT((Barèmes!$A$6:$A$28="Surcoût d'agilité (s) — technique")*(Barèmes!$B$6:$B$28=H30)*(Barèmes!$C$6:$C$28=IF(H30="6ème","Mixte",G30))*(Barèmes!$J$6:$J$28="+"))&gt;0,IF(AD30&lt;=SUMIFS(Barèmes!$F$6:$F$28,Barèmes!$A$6:$A$28,"Surcoût d'agilité (s) — technique",Barèmes!$B$6:$B$28,H30,Barèmes!$C$6:$C$28,IF(H30="6ème","Mixte",G30)),Barèmes!$B$2,IF(AD30&lt;=SUMIFS(Barèmes!$G$6:$G$28,Barèmes!$A$6:$A$28,"Surcoût d'agilité (s) — technique",Barèmes!$B$6:$B$28,H30,Barèmes!$C$6:$C$28,IF(H30="6ème","Mixte",G30)),Barèmes!$C$2,IF(AD30&lt;=SUMIFS(Barèmes!$H$6:$H$28,Barèmes!$A$6:$A$28,"Surcoût d'agilité (s) — technique",Barèmes!$B$6:$B$28,H30,Barèmes!$C$6:$C$28,IF(H30="6ème","Mixte",G30)),Barèmes!$D$2,IF(AD30&lt;=SUMIFS(Barèmes!$I$6:$I$28,Barèmes!$A$6:$A$28,"Surcoût d'agilité (s) — technique",Barèmes!$B$6:$B$28,H30,Barèmes!$C$6:$C$28,IF(H30="6ème","Mixte",G30)),Barèmes!$E$2,Barèmes!$F$2)))),IF(AD30&gt;=SUMIFS(Barèmes!$F$6:$F$28,Barèmes!$A$6:$A$28,"Surcoût d'agilité (s) — technique",Barèmes!$B$6:$B$28,H30,Barèmes!$C$6:$C$28,IF(H30="6ème","Mixte",G30)),Barèmes!$B$2,IF(AD30&gt;=SUMIFS(Barèmes!$G$6:$G$28,Barèmes!$A$6:$A$28,"Surcoût d'agilité (s) — technique",Barèmes!$B$6:$B$28,H30,Barèmes!$C$6:$C$28,IF(H30="6ème","Mixte",G30)),Barèmes!$C$2,IF(AD30&gt;=SUMIFS(Barèmes!$H$6:$H$28,Barèmes!$A$6:$A$28,"Surcoût d'agilité (s) — technique",Barèmes!$B$6:$B$28,H30,Barèmes!$C$6:$C$28,IF(H30="6ème","Mixte",G30)),Barèmes!$D$2,IF(AD30&gt;=SUMIFS(Barèmes!$I$6:$I$28,Barèmes!$A$6:$A$28,"Surcoût d'agilité (s) — technique",Barèmes!$B$6:$B$28,H30,Barèmes!$C$6:$C$28,IF(H30="6ème","Mixte",G30)),Barèmes!$E$2,Barèmes!$F$2))))))</f>
        <v/>
      </c>
      <c r="AH30" s="31" t="str">
        <f>IF((IF(N30="",0,1)+IF(Q30="",0,1)+IF(W30="",0,1)+IF(Z30="",0,1)+IF(AC30="",0,1))=0,"",3*IF(N30=Barèmes!$B$2,1,IF(N30=Barèmes!$C$2,2,IF(N30=Barèmes!$D$2,3,IF(N30=Barèmes!$E$2,4,IF(N30=Barèmes!$F$2,5,0)))))+3*IF(Q30=Barèmes!$B$2,1,IF(Q30=Barèmes!$C$2,2,IF(Q30=Barèmes!$D$2,3,IF(Q30=Barèmes!$E$2,4,IF(Q30=Barèmes!$F$2,5,0)))))+2*IF(W30=Barèmes!$B$2,1,IF(W30=Barèmes!$C$2,2,IF(W30=Barèmes!$D$2,3,IF(W30=Barèmes!$E$2,4,IF(W30=Barèmes!$F$2,5,0)))))+1*IF(Z30=Barèmes!$B$2,1,IF(Z30=Barèmes!$C$2,2,IF(Z30=Barèmes!$D$2,3,IF(Z30=Barèmes!$E$2,4,IF(Z30=Barèmes!$F$2,5,0)))))+1*IF(AC30=Barèmes!$B$2,1,IF(AC30=Barèmes!$C$2,2,IF(AC30=Barèmes!$D$2,3,IF(AC30=Barèmes!$E$2,4,IF(AC30=Barèmes!$F$2,5,0))))))</f>
        <v/>
      </c>
      <c r="AI30" s="31"/>
      <c r="AJ30" s="32" t="str">
        <f>IFERROR(INDEX(Croissance!$B$5:$B$604,MATCH(A30,Croissance!$A$5:$A$604,0)),"")</f>
        <v/>
      </c>
      <c r="AK30" s="32" t="str">
        <f>IFERROR(INDEX(Croissance!$C$5:$C$604,MATCH(A30,Croissance!$A$5:$A$604,0)),"")</f>
        <v/>
      </c>
      <c r="AL30" s="32" t="str">
        <f>IFERROR(INDEX(Croissance!$D$5:$D$604,MATCH(A30,Croissance!$A$5:$A$604,0)),"")</f>
        <v/>
      </c>
      <c r="AM30" s="32" t="str">
        <f>IFERROR(INDEX(Croissance!$E$5:$E$604,MATCH(A30,Croissance!$A$5:$A$604,0)),"")</f>
        <v/>
      </c>
      <c r="AO30" s="33">
        <f t="shared" si="8"/>
        <v>0</v>
      </c>
      <c r="AP30" s="33">
        <f t="shared" si="3"/>
        <v>0</v>
      </c>
      <c r="AQ30" s="33">
        <f>IF(A30="",0,IF(AND(OR('Synthèse classe'!$C$2="Tous",C30='Synthèse classe'!$C$2),OR('Synthèse classe'!$C$3="Toutes",D30='Synthèse classe'!$C$3),OR('Synthèse classe'!$C$4="Toutes",AND('Synthèse classe'!$C$4="Dernière",AP30=1),B30=IFERROR(VALUE('Synthèse classe'!$C$4),0))),1,0))</f>
        <v>0</v>
      </c>
      <c r="AR30" s="34" t="str">
        <f t="shared" si="4"/>
        <v/>
      </c>
    </row>
    <row r="31" spans="1:44" x14ac:dyDescent="0.2">
      <c r="A31" s="17" t="str">
        <f t="shared" si="0"/>
        <v/>
      </c>
      <c r="B31" s="18"/>
      <c r="C31" s="19"/>
      <c r="D31" s="19"/>
      <c r="E31" s="19"/>
      <c r="F31" s="19"/>
      <c r="G31" s="19"/>
      <c r="H31" s="17" t="str">
        <f t="shared" si="5"/>
        <v/>
      </c>
      <c r="I31" s="20"/>
      <c r="J31" s="18"/>
      <c r="K31" s="19"/>
      <c r="L31" s="21" t="str">
        <f t="shared" si="6"/>
        <v/>
      </c>
      <c r="M31" s="21" t="str">
        <f>IF(OR(J31="",SUMPRODUCT((Barèmes!$A$6:$A$28="Endurance — Luc Léger (palier)")*(Barèmes!$B$6:$B$28=H31)*(Barèmes!$C$6:$C$28=IF(H31="6ème","Mixte",G31)))=0),"",IF(SUMPRODUCT((Barèmes!$A$6:$A$28="Endurance — Luc Léger (palier)")*(Barèmes!$B$6:$B$28=H31)*(Barèmes!$C$6:$C$28=IF(H31="6ème","Mixte",G31))*(Barèmes!$J$6:$J$28="+"))&gt;0,IF(J31&lt;=SUMIFS(Barèmes!$D$6:$D$28,Barèmes!$A$6:$A$28,"Endurance — Luc Léger (palier)",Barèmes!$B$6:$B$28,H31,Barèmes!$C$6:$C$28,IF(H31="6ème","Mixte",G31)),"à besoin",IF(J31&lt;=SUMIFS(Barèmes!$E$6:$E$28,Barèmes!$A$6:$A$28,"Endurance — Luc Léger (palier)",Barèmes!$B$6:$B$28,H31,Barèmes!$C$6:$C$28,IF(H31="6ème","Mixte",G31)),"fragile","satisfaisant")),IF(J31&gt;=SUMIFS(Barèmes!$D$6:$D$28,Barèmes!$A$6:$A$28,"Endurance — Luc Léger (palier)",Barèmes!$B$6:$B$28,H31,Barèmes!$C$6:$C$28,IF(H31="6ème","Mixte",G31)),"à besoin",IF(J31&gt;=SUMIFS(Barèmes!$E$6:$E$28,Barèmes!$A$6:$A$28,"Endurance — Luc Léger (palier)",Barèmes!$B$6:$B$28,H31,Barèmes!$C$6:$C$28,IF(H31="6ème","Mixte",G31)),"fragile","satisfaisant"))))</f>
        <v/>
      </c>
      <c r="N31" s="21" t="str">
        <f>IF(OR(J31="",SUMPRODUCT((Barèmes!$A$6:$A$28="Endurance — Luc Léger (palier)")*(Barèmes!$B$6:$B$28=H31)*(Barèmes!$C$6:$C$28=IF(H31="6ème","Mixte",G31)))=0),"",IF(SUMPRODUCT((Barèmes!$A$6:$A$28="Endurance — Luc Léger (palier)")*(Barèmes!$B$6:$B$28=H31)*(Barèmes!$C$6:$C$28=IF(H31="6ème","Mixte",G31))*(Barèmes!$J$6:$J$28="+"))&gt;0,IF(J31&lt;=SUMIFS(Barèmes!$F$6:$F$28,Barèmes!$A$6:$A$28,"Endurance — Luc Léger (palier)",Barèmes!$B$6:$B$28,H31,Barèmes!$C$6:$C$28,IF(H31="6ème","Mixte",G31)),Barèmes!$B$2,IF(J31&lt;=SUMIFS(Barèmes!$G$6:$G$28,Barèmes!$A$6:$A$28,"Endurance — Luc Léger (palier)",Barèmes!$B$6:$B$28,H31,Barèmes!$C$6:$C$28,IF(H31="6ème","Mixte",G31)),Barèmes!$C$2,IF(J31&lt;=SUMIFS(Barèmes!$H$6:$H$28,Barèmes!$A$6:$A$28,"Endurance — Luc Léger (palier)",Barèmes!$B$6:$B$28,H31,Barèmes!$C$6:$C$28,IF(H31="6ème","Mixte",G31)),Barèmes!$D$2,IF(J31&lt;=SUMIFS(Barèmes!$I$6:$I$28,Barèmes!$A$6:$A$28,"Endurance — Luc Léger (palier)",Barèmes!$B$6:$B$28,H31,Barèmes!$C$6:$C$28,IF(H31="6ème","Mixte",G31)),Barèmes!$E$2,Barèmes!$F$2)))),IF(J31&gt;=SUMIFS(Barèmes!$F$6:$F$28,Barèmes!$A$6:$A$28,"Endurance — Luc Léger (palier)",Barèmes!$B$6:$B$28,H31,Barèmes!$C$6:$C$28,IF(H31="6ème","Mixte",G31)),Barèmes!$B$2,IF(J31&gt;=SUMIFS(Barèmes!$G$6:$G$28,Barèmes!$A$6:$A$28,"Endurance — Luc Léger (palier)",Barèmes!$B$6:$B$28,H31,Barèmes!$C$6:$C$28,IF(H31="6ème","Mixte",G31)),Barèmes!$C$2,IF(J31&gt;=SUMIFS(Barèmes!$H$6:$H$28,Barèmes!$A$6:$A$28,"Endurance — Luc Léger (palier)",Barèmes!$B$6:$B$28,H31,Barèmes!$C$6:$C$28,IF(H31="6ème","Mixte",G31)),Barèmes!$D$2,IF(J31&gt;=SUMIFS(Barèmes!$I$6:$I$28,Barèmes!$A$6:$A$28,"Endurance — Luc Léger (palier)",Barèmes!$B$6:$B$28,H31,Barèmes!$C$6:$C$28,IF(H31="6ème","Mixte",G31)),Barèmes!$E$2,Barèmes!$F$2))))))</f>
        <v/>
      </c>
      <c r="O31" s="22"/>
      <c r="P31" s="23" t="str">
        <f>IF(OR(O31="",SUMPRODUCT((Barèmes!$A$6:$A$28="Force bas du corps — Saut en longueur (m)")*(Barèmes!$B$6:$B$28=H31)*(Barèmes!$C$6:$C$28=IF(H31="6ème","Mixte",G31)))=0),"",IF(SUMPRODUCT((Barèmes!$A$6:$A$28="Force bas du corps — Saut en longueur (m)")*(Barèmes!$B$6:$B$28=H31)*(Barèmes!$C$6:$C$28=IF(H31="6ème","Mixte",G31))*(Barèmes!$J$6:$J$28="+"))&gt;0,IF(O31&lt;=SUMIFS(Barèmes!$D$6:$D$28,Barèmes!$A$6:$A$28,"Force bas du corps — Saut en longueur (m)",Barèmes!$B$6:$B$28,H31,Barèmes!$C$6:$C$28,IF(H31="6ème","Mixte",G31)),"à besoin",IF(O31&lt;=SUMIFS(Barèmes!$E$6:$E$28,Barèmes!$A$6:$A$28,"Force bas du corps — Saut en longueur (m)",Barèmes!$B$6:$B$28,H31,Barèmes!$C$6:$C$28,IF(H31="6ème","Mixte",G31)),"fragile","satisfaisant")),IF(O31&gt;=SUMIFS(Barèmes!$D$6:$D$28,Barèmes!$A$6:$A$28,"Force bas du corps — Saut en longueur (m)",Barèmes!$B$6:$B$28,H31,Barèmes!$C$6:$C$28,IF(H31="6ème","Mixte",G31)),"à besoin",IF(O31&gt;=SUMIFS(Barèmes!$E$6:$E$28,Barèmes!$A$6:$A$28,"Force bas du corps — Saut en longueur (m)",Barèmes!$B$6:$B$28,H31,Barèmes!$C$6:$C$28,IF(H31="6ème","Mixte",G31)),"fragile","satisfaisant"))))</f>
        <v/>
      </c>
      <c r="Q31" s="23" t="str">
        <f>IF(OR(O31="",SUMPRODUCT((Barèmes!$A$6:$A$28="Force bas du corps — Saut en longueur (m)")*(Barèmes!$B$6:$B$28=H31)*(Barèmes!$C$6:$C$28=IF(H31="6ème","Mixte",G31)))=0),"",IF(SUMPRODUCT((Barèmes!$A$6:$A$28="Force bas du corps — Saut en longueur (m)")*(Barèmes!$B$6:$B$28=H31)*(Barèmes!$C$6:$C$28=IF(H31="6ème","Mixte",G31))*(Barèmes!$J$6:$J$28="+"))&gt;0,IF(O31&lt;=SUMIFS(Barèmes!$F$6:$F$28,Barèmes!$A$6:$A$28,"Force bas du corps — Saut en longueur (m)",Barèmes!$B$6:$B$28,H31,Barèmes!$C$6:$C$28,IF(H31="6ème","Mixte",G31)),Barèmes!$B$2,IF(O31&lt;=SUMIFS(Barèmes!$G$6:$G$28,Barèmes!$A$6:$A$28,"Force bas du corps — Saut en longueur (m)",Barèmes!$B$6:$B$28,H31,Barèmes!$C$6:$C$28,IF(H31="6ème","Mixte",G31)),Barèmes!$C$2,IF(O31&lt;=SUMIFS(Barèmes!$H$6:$H$28,Barèmes!$A$6:$A$28,"Force bas du corps — Saut en longueur (m)",Barèmes!$B$6:$B$28,H31,Barèmes!$C$6:$C$28,IF(H31="6ème","Mixte",G31)),Barèmes!$D$2,IF(O31&lt;=SUMIFS(Barèmes!$I$6:$I$28,Barèmes!$A$6:$A$28,"Force bas du corps — Saut en longueur (m)",Barèmes!$B$6:$B$28,H31,Barèmes!$C$6:$C$28,IF(H31="6ème","Mixte",G31)),Barèmes!$E$2,Barèmes!$F$2)))),IF(O31&gt;=SUMIFS(Barèmes!$F$6:$F$28,Barèmes!$A$6:$A$28,"Force bas du corps — Saut en longueur (m)",Barèmes!$B$6:$B$28,H31,Barèmes!$C$6:$C$28,IF(H31="6ème","Mixte",G31)),Barèmes!$B$2,IF(O31&gt;=SUMIFS(Barèmes!$G$6:$G$28,Barèmes!$A$6:$A$28,"Force bas du corps — Saut en longueur (m)",Barèmes!$B$6:$B$28,H31,Barèmes!$C$6:$C$28,IF(H31="6ème","Mixte",G31)),Barèmes!$C$2,IF(O31&gt;=SUMIFS(Barèmes!$H$6:$H$28,Barèmes!$A$6:$A$28,"Force bas du corps — Saut en longueur (m)",Barèmes!$B$6:$B$28,H31,Barèmes!$C$6:$C$28,IF(H31="6ème","Mixte",G31)),Barèmes!$D$2,IF(O31&gt;=SUMIFS(Barèmes!$I$6:$I$28,Barèmes!$A$6:$A$28,"Force bas du corps — Saut en longueur (m)",Barèmes!$B$6:$B$28,H31,Barèmes!$C$6:$C$28,IF(H31="6ème","Mixte",G31)),Barèmes!$E$2,Barèmes!$F$2))))))</f>
        <v/>
      </c>
      <c r="R31" s="22"/>
      <c r="S31" s="24" t="str">
        <f>IF(OR(R31="",SUMPRODUCT((Barèmes!$A$6:$A$28="Vitesse — 30 m (s)")*(Barèmes!$B$6:$B$28=H31)*(Barèmes!$C$6:$C$28=IF(H31="6ème","Mixte",G31)))=0),"",IF(SUMPRODUCT((Barèmes!$A$6:$A$28="Vitesse — 30 m (s)")*(Barèmes!$B$6:$B$28=H31)*(Barèmes!$C$6:$C$28=IF(H31="6ème","Mixte",G31))*(Barèmes!$J$6:$J$28="+"))&gt;0,IF(R31&lt;=SUMIFS(Barèmes!$D$6:$D$28,Barèmes!$A$6:$A$28,"Vitesse — 30 m (s)",Barèmes!$B$6:$B$28,H31,Barèmes!$C$6:$C$28,IF(H31="6ème","Mixte",G31)),"à besoin",IF(R31&lt;=SUMIFS(Barèmes!$E$6:$E$28,Barèmes!$A$6:$A$28,"Vitesse — 30 m (s)",Barèmes!$B$6:$B$28,H31,Barèmes!$C$6:$C$28,IF(H31="6ème","Mixte",G31)),"fragile","satisfaisant")),IF(R31&gt;=SUMIFS(Barèmes!$D$6:$D$28,Barèmes!$A$6:$A$28,"Vitesse — 30 m (s)",Barèmes!$B$6:$B$28,H31,Barèmes!$C$6:$C$28,IF(H31="6ème","Mixte",G31)),"à besoin",IF(R31&gt;=SUMIFS(Barèmes!$E$6:$E$28,Barèmes!$A$6:$A$28,"Vitesse — 30 m (s)",Barèmes!$B$6:$B$28,H31,Barèmes!$C$6:$C$28,IF(H31="6ème","Mixte",G31)),"fragile","satisfaisant"))))</f>
        <v/>
      </c>
      <c r="T31" s="24" t="str">
        <f>IF(OR(R31="",SUMPRODUCT((Barèmes!$A$6:$A$28="Vitesse — 30 m (s)")*(Barèmes!$B$6:$B$28=H31)*(Barèmes!$C$6:$C$28=IF(H31="6ème","Mixte",G31)))=0),"",IF(SUMPRODUCT((Barèmes!$A$6:$A$28="Vitesse — 30 m (s)")*(Barèmes!$B$6:$B$28=H31)*(Barèmes!$C$6:$C$28=IF(H31="6ème","Mixte",G31))*(Barèmes!$J$6:$J$28="+"))&gt;0,IF(R31&lt;=SUMIFS(Barèmes!$F$6:$F$28,Barèmes!$A$6:$A$28,"Vitesse — 30 m (s)",Barèmes!$B$6:$B$28,H31,Barèmes!$C$6:$C$28,IF(H31="6ème","Mixte",G31)),Barèmes!$B$2,IF(R31&lt;=SUMIFS(Barèmes!$G$6:$G$28,Barèmes!$A$6:$A$28,"Vitesse — 30 m (s)",Barèmes!$B$6:$B$28,H31,Barèmes!$C$6:$C$28,IF(H31="6ème","Mixte",G31)),Barèmes!$C$2,IF(R31&lt;=SUMIFS(Barèmes!$H$6:$H$28,Barèmes!$A$6:$A$28,"Vitesse — 30 m (s)",Barèmes!$B$6:$B$28,H31,Barèmes!$C$6:$C$28,IF(H31="6ème","Mixte",G31)),Barèmes!$D$2,IF(R31&lt;=SUMIFS(Barèmes!$I$6:$I$28,Barèmes!$A$6:$A$28,"Vitesse — 30 m (s)",Barèmes!$B$6:$B$28,H31,Barèmes!$C$6:$C$28,IF(H31="6ème","Mixte",G31)),Barèmes!$E$2,Barèmes!$F$2)))),IF(R31&gt;=SUMIFS(Barèmes!$F$6:$F$28,Barèmes!$A$6:$A$28,"Vitesse — 30 m (s)",Barèmes!$B$6:$B$28,H31,Barèmes!$C$6:$C$28,IF(H31="6ème","Mixte",G31)),Barèmes!$B$2,IF(R31&gt;=SUMIFS(Barèmes!$G$6:$G$28,Barèmes!$A$6:$A$28,"Vitesse — 30 m (s)",Barèmes!$B$6:$B$28,H31,Barèmes!$C$6:$C$28,IF(H31="6ème","Mixte",G31)),Barèmes!$C$2,IF(R31&gt;=SUMIFS(Barèmes!$H$6:$H$28,Barèmes!$A$6:$A$28,"Vitesse — 30 m (s)",Barèmes!$B$6:$B$28,H31,Barèmes!$C$6:$C$28,IF(H31="6ème","Mixte",G31)),Barèmes!$D$2,IF(R31&gt;=SUMIFS(Barèmes!$I$6:$I$28,Barèmes!$A$6:$A$28,"Vitesse — 30 m (s)",Barèmes!$B$6:$B$28,H31,Barèmes!$C$6:$C$28,IF(H31="6ème","Mixte",G31)),Barèmes!$E$2,Barèmes!$F$2))))))</f>
        <v/>
      </c>
      <c r="U31" s="22"/>
      <c r="V31" s="25" t="str">
        <f>IF(OR(U31="",SUMPRODUCT((Barèmes!$A$6:$A$28="Vitesse — 50 m (s)")*(Barèmes!$B$6:$B$28=H31)*(Barèmes!$C$6:$C$28=IF(H31="6ème","Mixte",G31)))=0),"",IF(SUMPRODUCT((Barèmes!$A$6:$A$28="Vitesse — 50 m (s)")*(Barèmes!$B$6:$B$28=H31)*(Barèmes!$C$6:$C$28=IF(H31="6ème","Mixte",G31))*(Barèmes!$J$6:$J$28="+"))&gt;0,IF(U31&lt;=SUMIFS(Barèmes!$D$6:$D$28,Barèmes!$A$6:$A$28,"Vitesse — 50 m (s)",Barèmes!$B$6:$B$28,H31,Barèmes!$C$6:$C$28,IF(H31="6ème","Mixte",G31)),"à besoin",IF(U31&lt;=SUMIFS(Barèmes!$E$6:$E$28,Barèmes!$A$6:$A$28,"Vitesse — 50 m (s)",Barèmes!$B$6:$B$28,H31,Barèmes!$C$6:$C$28,IF(H31="6ème","Mixte",G31)),"fragile","satisfaisant")),IF(U31&gt;=SUMIFS(Barèmes!$D$6:$D$28,Barèmes!$A$6:$A$28,"Vitesse — 50 m (s)",Barèmes!$B$6:$B$28,H31,Barèmes!$C$6:$C$28,IF(H31="6ème","Mixte",G31)),"à besoin",IF(U31&gt;=SUMIFS(Barèmes!$E$6:$E$28,Barèmes!$A$6:$A$28,"Vitesse — 50 m (s)",Barèmes!$B$6:$B$28,H31,Barèmes!$C$6:$C$28,IF(H31="6ème","Mixte",G31)),"fragile","satisfaisant"))))</f>
        <v/>
      </c>
      <c r="W31" s="25" t="str">
        <f>IF(OR(U31="",SUMPRODUCT((Barèmes!$A$6:$A$28="Vitesse — 50 m (s)")*(Barèmes!$B$6:$B$28=H31)*(Barèmes!$C$6:$C$28=IF(H31="6ème","Mixte",G31)))=0),"",IF(SUMPRODUCT((Barèmes!$A$6:$A$28="Vitesse — 50 m (s)")*(Barèmes!$B$6:$B$28=H31)*(Barèmes!$C$6:$C$28=IF(H31="6ème","Mixte",G31))*(Barèmes!$J$6:$J$28="+"))&gt;0,IF(U31&lt;=SUMIFS(Barèmes!$F$6:$F$28,Barèmes!$A$6:$A$28,"Vitesse — 50 m (s)",Barèmes!$B$6:$B$28,H31,Barèmes!$C$6:$C$28,IF(H31="6ème","Mixte",G31)),Barèmes!$B$2,IF(U31&lt;=SUMIFS(Barèmes!$G$6:$G$28,Barèmes!$A$6:$A$28,"Vitesse — 50 m (s)",Barèmes!$B$6:$B$28,H31,Barèmes!$C$6:$C$28,IF(H31="6ème","Mixte",G31)),Barèmes!$C$2,IF(U31&lt;=SUMIFS(Barèmes!$H$6:$H$28,Barèmes!$A$6:$A$28,"Vitesse — 50 m (s)",Barèmes!$B$6:$B$28,H31,Barèmes!$C$6:$C$28,IF(H31="6ème","Mixte",G31)),Barèmes!$D$2,IF(U31&lt;=SUMIFS(Barèmes!$I$6:$I$28,Barèmes!$A$6:$A$28,"Vitesse — 50 m (s)",Barèmes!$B$6:$B$28,H31,Barèmes!$C$6:$C$28,IF(H31="6ème","Mixte",G31)),Barèmes!$E$2,Barèmes!$F$2)))),IF(U31&gt;=SUMIFS(Barèmes!$F$6:$F$28,Barèmes!$A$6:$A$28,"Vitesse — 50 m (s)",Barèmes!$B$6:$B$28,H31,Barèmes!$C$6:$C$28,IF(H31="6ème","Mixte",G31)),Barèmes!$B$2,IF(U31&gt;=SUMIFS(Barèmes!$G$6:$G$28,Barèmes!$A$6:$A$28,"Vitesse — 50 m (s)",Barèmes!$B$6:$B$28,H31,Barèmes!$C$6:$C$28,IF(H31="6ème","Mixte",G31)),Barèmes!$C$2,IF(U31&gt;=SUMIFS(Barèmes!$H$6:$H$28,Barèmes!$A$6:$A$28,"Vitesse — 50 m (s)",Barèmes!$B$6:$B$28,H31,Barèmes!$C$6:$C$28,IF(H31="6ème","Mixte",G31)),Barèmes!$D$2,IF(U31&gt;=SUMIFS(Barèmes!$I$6:$I$28,Barèmes!$A$6:$A$28,"Vitesse — 50 m (s)",Barèmes!$B$6:$B$28,H31,Barèmes!$C$6:$C$28,IF(H31="6ème","Mixte",G31)),Barèmes!$E$2,Barèmes!$F$2))))))</f>
        <v/>
      </c>
      <c r="X31" s="18"/>
      <c r="Y31" s="26" t="str" cm="1">
        <f t="array" ref="Y31">IF(OR(X31="",SUMPRODUCT((Barèmes!$A$6:$A$28="Souplesse (score 1-5)")*(Barèmes!$B$6:$B$28=H31)*(Barèmes!$C$6:$C$28=IF(H31="6ème","Mixte",G31)))=0),"",IF(SUMPRODUCT((Barèmes!$A$6:$A$28="Souplesse (score 1-5)")*(Barèmes!$B$6:$B$28=H31)*(Barèmes!$C$6:$C$28=IF(H31="6ème","Mixte",G31))*(Barèmes!$J$6:$J$28="+"))&gt;0,IF(X31&lt;=SUMIFS(Barèmes!$D$6:$D$28,Barèmes!$A$6:$A$28,"Souplesse (score 1-5)",Barèmes!$B$6:$B$28,H31,Barèmes!$C$6:$C$28,IF(H31="6ème","Mixte",G31)),"à besoin",IF(X31&lt;=SUMIFS(Barèmes!$E$6:$E$28,Barèmes!$A$6:$A$28,"Souplesse (score 1-5)",Barèmes!$B$6:$B$28,H31,Barèmes!$C$6:$C$28,IF(H31="6ème","Mixte",G31)),"fragile","satisfaisant")),IF(X31&gt;=SUMIFS(Barèmes!$D$6:$D$28,Barèmes!$A$6:$A$28,"Souplesse (score 1-5)",Barèmes!$B$6:$B$28,H31,Barèmes!$C$6:$C$28,IF(H31="6ème","Mixte",G31)),"à besoin",IF(X31&gt;=SUMIFS(Barèmes!$E$6:$E$28,Barèmes!$A$6:$A$28,"Souplesse (score 1-5)",Barèmes!$B$6:$B$28,H31,Barèmes!$C$6:$C$28,IF(H31="6ème","Mixte",G31)),"fragile","satisfaisant"))))</f>
        <v/>
      </c>
      <c r="Z31" s="26" t="str" cm="1">
        <f t="array" ref="Z31">IF(OR(X31="",SUMPRODUCT((Barèmes!$A$6:$A$28="Souplesse (score 1-5)")*(Barèmes!$B$6:$B$28=H31)*(Barèmes!$C$6:$C$28=IF(H31="6ème","Mixte",G31)))=0),"",IF(SUMPRODUCT((Barèmes!$A$6:$A$28="Souplesse (score 1-5)")*(Barèmes!$B$6:$B$28=H31)*(Barèmes!$C$6:$C$28=IF(H31="6ème","Mixte",G31))*(Barèmes!$J$6:$J$28="+"))&gt;0,IF(X31&lt;=SUMIFS(Barèmes!$F$6:$F$28,Barèmes!$A$6:$A$28,"Souplesse (score 1-5)",Barèmes!$B$6:$B$28,H31,Barèmes!$C$6:$C$28,IF(H31="6ème","Mixte",G31)),Barèmes!$B$2,IF(X31&lt;=SUMIFS(Barèmes!$G$6:$G$28,Barèmes!$A$6:$A$28,"Souplesse (score 1-5)",Barèmes!$B$6:$B$28,H31,Barèmes!$C$6:$C$28,IF(H31="6ème","Mixte",G31)),Barèmes!$C$2,IF(X31&lt;=SUMIFS(Barèmes!$H$6:$H$28,Barèmes!$A$6:$A$28,"Souplesse (score 1-5)",Barèmes!$B$6:$B$28,H31,Barèmes!$C$6:$C$28,IF(H31="6ème","Mixte",G31)),Barèmes!$D$2,IF(X31&lt;=SUMIFS(Barèmes!$I$6:$I$28,Barèmes!$A$6:$A$28,"Souplesse (score 1-5)",Barèmes!$B$6:$B$28,H31,Barèmes!$C$6:$C$28,IF(H31="6ème","Mixte",G31)),Barèmes!$E$2,Barèmes!$F$2)))),IF(X31&gt;=SUMIFS(Barèmes!$F$6:$F$28,Barèmes!$A$6:$A$28,"Souplesse (score 1-5)",Barèmes!$B$6:$B$28,H31,Barèmes!$C$6:$C$28,IF(H31="6ème","Mixte",G31)),Barèmes!$B$2,IF(X31&gt;=SUMIFS(Barèmes!$G$6:$G$28,Barèmes!$A$6:$A$28,"Souplesse (score 1-5)",Barèmes!$B$6:$B$28,H31,Barèmes!$C$6:$C$28,IF(H31="6ème","Mixte",G31)),Barèmes!$C$2,IF(X31&gt;=SUMIFS(Barèmes!$H$6:$H$28,Barèmes!$A$6:$A$28,"Souplesse (score 1-5)",Barèmes!$B$6:$B$28,H31,Barèmes!$C$6:$C$28,IF(H31="6ème","Mixte",G31)),Barèmes!$D$2,IF(X31&gt;=SUMIFS(Barèmes!$I$6:$I$28,Barèmes!$A$6:$A$28,"Souplesse (score 1-5)",Barèmes!$B$6:$B$28,H31,Barèmes!$C$6:$C$28,IF(H31="6ème","Mixte",G31)),Barèmes!$E$2,Barèmes!$F$2))))))</f>
        <v/>
      </c>
      <c r="AA31" s="22"/>
      <c r="AB31" s="27" t="str">
        <f>IF(OR(AA31="",SUMPRODUCT((Barèmes!$A$6:$A$28="Agilité — T-test 974 (s)")*(Barèmes!$B$6:$B$28=H31)*(Barèmes!$C$6:$C$28=IF(H31="6ème","Mixte",G31)))=0),"",IF(SUMPRODUCT((Barèmes!$A$6:$A$28="Agilité — T-test 974 (s)")*(Barèmes!$B$6:$B$28=H31)*(Barèmes!$C$6:$C$28=IF(H31="6ème","Mixte",G31))*(Barèmes!$J$6:$J$28="+"))&gt;0,IF(AA31&lt;=SUMIFS(Barèmes!$D$6:$D$28,Barèmes!$A$6:$A$28,"Agilité — T-test 974 (s)",Barèmes!$B$6:$B$28,H31,Barèmes!$C$6:$C$28,IF(H31="6ème","Mixte",G31)),"à besoin",IF(AA31&lt;=SUMIFS(Barèmes!$E$6:$E$28,Barèmes!$A$6:$A$28,"Agilité — T-test 974 (s)",Barèmes!$B$6:$B$28,H31,Barèmes!$C$6:$C$28,IF(H31="6ème","Mixte",G31)),"fragile","satisfaisant")),IF(AA31&gt;=SUMIFS(Barèmes!$D$6:$D$28,Barèmes!$A$6:$A$28,"Agilité — T-test 974 (s)",Barèmes!$B$6:$B$28,H31,Barèmes!$C$6:$C$28,IF(H31="6ème","Mixte",G31)),"à besoin",IF(AA31&gt;=SUMIFS(Barèmes!$E$6:$E$28,Barèmes!$A$6:$A$28,"Agilité — T-test 974 (s)",Barèmes!$B$6:$B$28,H31,Barèmes!$C$6:$C$28,IF(H31="6ème","Mixte",G31)),"fragile","satisfaisant"))))</f>
        <v/>
      </c>
      <c r="AC31" s="27" t="str">
        <f>IF(OR(AA31="",SUMPRODUCT((Barèmes!$A$6:$A$28="Agilité — T-test 974 (s)")*(Barèmes!$B$6:$B$28=H31)*(Barèmes!$C$6:$C$28=IF(H31="6ème","Mixte",G31)))=0),"",IF(SUMPRODUCT((Barèmes!$A$6:$A$28="Agilité — T-test 974 (s)")*(Barèmes!$B$6:$B$28=H31)*(Barèmes!$C$6:$C$28=IF(H31="6ème","Mixte",G31))*(Barèmes!$J$6:$J$28="+"))&gt;0,IF(AA31&lt;=SUMIFS(Barèmes!$F$6:$F$28,Barèmes!$A$6:$A$28,"Agilité — T-test 974 (s)",Barèmes!$B$6:$B$28,H31,Barèmes!$C$6:$C$28,IF(H31="6ème","Mixte",G31)),Barèmes!$B$2,IF(AA31&lt;=SUMIFS(Barèmes!$G$6:$G$28,Barèmes!$A$6:$A$28,"Agilité — T-test 974 (s)",Barèmes!$B$6:$B$28,H31,Barèmes!$C$6:$C$28,IF(H31="6ème","Mixte",G31)),Barèmes!$C$2,IF(AA31&lt;=SUMIFS(Barèmes!$H$6:$H$28,Barèmes!$A$6:$A$28,"Agilité — T-test 974 (s)",Barèmes!$B$6:$B$28,H31,Barèmes!$C$6:$C$28,IF(H31="6ème","Mixte",G31)),Barèmes!$D$2,IF(AA31&lt;=SUMIFS(Barèmes!$I$6:$I$28,Barèmes!$A$6:$A$28,"Agilité — T-test 974 (s)",Barèmes!$B$6:$B$28,H31,Barèmes!$C$6:$C$28,IF(H31="6ème","Mixte",G31)),Barèmes!$E$2,Barèmes!$F$2)))),IF(AA31&gt;=SUMIFS(Barèmes!$F$6:$F$28,Barèmes!$A$6:$A$28,"Agilité — T-test 974 (s)",Barèmes!$B$6:$B$28,H31,Barèmes!$C$6:$C$28,IF(H31="6ème","Mixte",G31)),Barèmes!$B$2,IF(AA31&gt;=SUMIFS(Barèmes!$G$6:$G$28,Barèmes!$A$6:$A$28,"Agilité — T-test 974 (s)",Barèmes!$B$6:$B$28,H31,Barèmes!$C$6:$C$28,IF(H31="6ème","Mixte",G31)),Barèmes!$C$2,IF(AA31&gt;=SUMIFS(Barèmes!$H$6:$H$28,Barèmes!$A$6:$A$28,"Agilité — T-test 974 (s)",Barèmes!$B$6:$B$28,H31,Barèmes!$C$6:$C$28,IF(H31="6ème","Mixte",G31)),Barèmes!$D$2,IF(AA31&gt;=SUMIFS(Barèmes!$I$6:$I$28,Barèmes!$A$6:$A$28,"Agilité — T-test 974 (s)",Barèmes!$B$6:$B$28,H31,Barèmes!$C$6:$C$28,IF(H31="6ème","Mixte",G31)),Barèmes!$E$2,Barèmes!$F$2))))))</f>
        <v/>
      </c>
      <c r="AD31" s="28" t="str">
        <f t="shared" si="1"/>
        <v/>
      </c>
      <c r="AE31" s="29" t="str">
        <f t="shared" si="2"/>
        <v/>
      </c>
      <c r="AF31" s="30" t="str">
        <f>IF(OR(AD31="",SUMPRODUCT((Barèmes!$A$6:$A$28="Surcoût d'agilité (s) — technique")*(Barèmes!$B$6:$B$28=H31)*(Barèmes!$C$6:$C$28=IF(H31="6ème","Mixte",G31)))=0),"",IF(SUMPRODUCT((Barèmes!$A$6:$A$28="Surcoût d'agilité (s) — technique")*(Barèmes!$B$6:$B$28=H31)*(Barèmes!$C$6:$C$28=IF(H31="6ème","Mixte",G31))*(Barèmes!$J$6:$J$28="+"))&gt;0,IF(AD31&lt;=SUMIFS(Barèmes!$D$6:$D$28,Barèmes!$A$6:$A$28,"Surcoût d'agilité (s) — technique",Barèmes!$B$6:$B$28,H31,Barèmes!$C$6:$C$28,IF(H31="6ème","Mixte",G31)),"à besoin",IF(AD31&lt;=SUMIFS(Barèmes!$E$6:$E$28,Barèmes!$A$6:$A$28,"Surcoût d'agilité (s) — technique",Barèmes!$B$6:$B$28,H31,Barèmes!$C$6:$C$28,IF(H31="6ème","Mixte",G31)),"fragile","satisfaisant")),IF(AD31&gt;=SUMIFS(Barèmes!$D$6:$D$28,Barèmes!$A$6:$A$28,"Surcoût d'agilité (s) — technique",Barèmes!$B$6:$B$28,H31,Barèmes!$C$6:$C$28,IF(H31="6ème","Mixte",G31)),"à besoin",IF(AD31&gt;=SUMIFS(Barèmes!$E$6:$E$28,Barèmes!$A$6:$A$28,"Surcoût d'agilité (s) — technique",Barèmes!$B$6:$B$28,H31,Barèmes!$C$6:$C$28,IF(H31="6ème","Mixte",G31)),"fragile","satisfaisant"))))</f>
        <v/>
      </c>
      <c r="AG31" s="30" t="str">
        <f>IF(OR(AD31="",SUMPRODUCT((Barèmes!$A$6:$A$28="Surcoût d'agilité (s) — technique")*(Barèmes!$B$6:$B$28=H31)*(Barèmes!$C$6:$C$28=IF(H31="6ème","Mixte",G31)))=0),"",IF(SUMPRODUCT((Barèmes!$A$6:$A$28="Surcoût d'agilité (s) — technique")*(Barèmes!$B$6:$B$28=H31)*(Barèmes!$C$6:$C$28=IF(H31="6ème","Mixte",G31))*(Barèmes!$J$6:$J$28="+"))&gt;0,IF(AD31&lt;=SUMIFS(Barèmes!$F$6:$F$28,Barèmes!$A$6:$A$28,"Surcoût d'agilité (s) — technique",Barèmes!$B$6:$B$28,H31,Barèmes!$C$6:$C$28,IF(H31="6ème","Mixte",G31)),Barèmes!$B$2,IF(AD31&lt;=SUMIFS(Barèmes!$G$6:$G$28,Barèmes!$A$6:$A$28,"Surcoût d'agilité (s) — technique",Barèmes!$B$6:$B$28,H31,Barèmes!$C$6:$C$28,IF(H31="6ème","Mixte",G31)),Barèmes!$C$2,IF(AD31&lt;=SUMIFS(Barèmes!$H$6:$H$28,Barèmes!$A$6:$A$28,"Surcoût d'agilité (s) — technique",Barèmes!$B$6:$B$28,H31,Barèmes!$C$6:$C$28,IF(H31="6ème","Mixte",G31)),Barèmes!$D$2,IF(AD31&lt;=SUMIFS(Barèmes!$I$6:$I$28,Barèmes!$A$6:$A$28,"Surcoût d'agilité (s) — technique",Barèmes!$B$6:$B$28,H31,Barèmes!$C$6:$C$28,IF(H31="6ème","Mixte",G31)),Barèmes!$E$2,Barèmes!$F$2)))),IF(AD31&gt;=SUMIFS(Barèmes!$F$6:$F$28,Barèmes!$A$6:$A$28,"Surcoût d'agilité (s) — technique",Barèmes!$B$6:$B$28,H31,Barèmes!$C$6:$C$28,IF(H31="6ème","Mixte",G31)),Barèmes!$B$2,IF(AD31&gt;=SUMIFS(Barèmes!$G$6:$G$28,Barèmes!$A$6:$A$28,"Surcoût d'agilité (s) — technique",Barèmes!$B$6:$B$28,H31,Barèmes!$C$6:$C$28,IF(H31="6ème","Mixte",G31)),Barèmes!$C$2,IF(AD31&gt;=SUMIFS(Barèmes!$H$6:$H$28,Barèmes!$A$6:$A$28,"Surcoût d'agilité (s) — technique",Barèmes!$B$6:$B$28,H31,Barèmes!$C$6:$C$28,IF(H31="6ème","Mixte",G31)),Barèmes!$D$2,IF(AD31&gt;=SUMIFS(Barèmes!$I$6:$I$28,Barèmes!$A$6:$A$28,"Surcoût d'agilité (s) — technique",Barèmes!$B$6:$B$28,H31,Barèmes!$C$6:$C$28,IF(H31="6ème","Mixte",G31)),Barèmes!$E$2,Barèmes!$F$2))))))</f>
        <v/>
      </c>
      <c r="AH31" s="31" t="str">
        <f>IF((IF(N31="",0,1)+IF(Q31="",0,1)+IF(W31="",0,1)+IF(Z31="",0,1)+IF(AC31="",0,1))=0,"",3*IF(N31=Barèmes!$B$2,1,IF(N31=Barèmes!$C$2,2,IF(N31=Barèmes!$D$2,3,IF(N31=Barèmes!$E$2,4,IF(N31=Barèmes!$F$2,5,0)))))+3*IF(Q31=Barèmes!$B$2,1,IF(Q31=Barèmes!$C$2,2,IF(Q31=Barèmes!$D$2,3,IF(Q31=Barèmes!$E$2,4,IF(Q31=Barèmes!$F$2,5,0)))))+2*IF(W31=Barèmes!$B$2,1,IF(W31=Barèmes!$C$2,2,IF(W31=Barèmes!$D$2,3,IF(W31=Barèmes!$E$2,4,IF(W31=Barèmes!$F$2,5,0)))))+1*IF(Z31=Barèmes!$B$2,1,IF(Z31=Barèmes!$C$2,2,IF(Z31=Barèmes!$D$2,3,IF(Z31=Barèmes!$E$2,4,IF(Z31=Barèmes!$F$2,5,0)))))+1*IF(AC31=Barèmes!$B$2,1,IF(AC31=Barèmes!$C$2,2,IF(AC31=Barèmes!$D$2,3,IF(AC31=Barèmes!$E$2,4,IF(AC31=Barèmes!$F$2,5,0))))))</f>
        <v/>
      </c>
      <c r="AI31" s="31"/>
      <c r="AJ31" s="32" t="str">
        <f>IFERROR(INDEX(Croissance!$B$5:$B$604,MATCH(A31,Croissance!$A$5:$A$604,0)),"")</f>
        <v/>
      </c>
      <c r="AK31" s="32" t="str">
        <f>IFERROR(INDEX(Croissance!$C$5:$C$604,MATCH(A31,Croissance!$A$5:$A$604,0)),"")</f>
        <v/>
      </c>
      <c r="AL31" s="32" t="str">
        <f>IFERROR(INDEX(Croissance!$D$5:$D$604,MATCH(A31,Croissance!$A$5:$A$604,0)),"")</f>
        <v/>
      </c>
      <c r="AM31" s="32" t="str">
        <f>IFERROR(INDEX(Croissance!$E$5:$E$604,MATCH(A31,Croissance!$A$5:$A$604,0)),"")</f>
        <v/>
      </c>
      <c r="AO31" s="33">
        <f t="shared" si="8"/>
        <v>0</v>
      </c>
      <c r="AP31" s="33">
        <f t="shared" si="3"/>
        <v>0</v>
      </c>
      <c r="AQ31" s="33">
        <f>IF(A31="",0,IF(AND(OR('Synthèse classe'!$C$2="Tous",C31='Synthèse classe'!$C$2),OR('Synthèse classe'!$C$3="Toutes",D31='Synthèse classe'!$C$3),OR('Synthèse classe'!$C$4="Toutes",AND('Synthèse classe'!$C$4="Dernière",AP31=1),B31=IFERROR(VALUE('Synthèse classe'!$C$4),0))),1,0))</f>
        <v>0</v>
      </c>
      <c r="AR31" s="34" t="str">
        <f t="shared" si="4"/>
        <v/>
      </c>
    </row>
    <row r="32" spans="1:44" x14ac:dyDescent="0.2">
      <c r="A32" s="17" t="str">
        <f t="shared" si="0"/>
        <v/>
      </c>
      <c r="B32" s="18"/>
      <c r="C32" s="19"/>
      <c r="D32" s="19"/>
      <c r="E32" s="19"/>
      <c r="F32" s="19"/>
      <c r="G32" s="19"/>
      <c r="H32" s="17" t="str">
        <f t="shared" si="5"/>
        <v/>
      </c>
      <c r="I32" s="20"/>
      <c r="J32" s="18"/>
      <c r="K32" s="19"/>
      <c r="L32" s="21" t="str">
        <f t="shared" si="6"/>
        <v/>
      </c>
      <c r="M32" s="21" t="str">
        <f>IF(OR(J32="",SUMPRODUCT((Barèmes!$A$6:$A$28="Endurance — Luc Léger (palier)")*(Barèmes!$B$6:$B$28=H32)*(Barèmes!$C$6:$C$28=IF(H32="6ème","Mixte",G32)))=0),"",IF(SUMPRODUCT((Barèmes!$A$6:$A$28="Endurance — Luc Léger (palier)")*(Barèmes!$B$6:$B$28=H32)*(Barèmes!$C$6:$C$28=IF(H32="6ème","Mixte",G32))*(Barèmes!$J$6:$J$28="+"))&gt;0,IF(J32&lt;=SUMIFS(Barèmes!$D$6:$D$28,Barèmes!$A$6:$A$28,"Endurance — Luc Léger (palier)",Barèmes!$B$6:$B$28,H32,Barèmes!$C$6:$C$28,IF(H32="6ème","Mixte",G32)),"à besoin",IF(J32&lt;=SUMIFS(Barèmes!$E$6:$E$28,Barèmes!$A$6:$A$28,"Endurance — Luc Léger (palier)",Barèmes!$B$6:$B$28,H32,Barèmes!$C$6:$C$28,IF(H32="6ème","Mixte",G32)),"fragile","satisfaisant")),IF(J32&gt;=SUMIFS(Barèmes!$D$6:$D$28,Barèmes!$A$6:$A$28,"Endurance — Luc Léger (palier)",Barèmes!$B$6:$B$28,H32,Barèmes!$C$6:$C$28,IF(H32="6ème","Mixte",G32)),"à besoin",IF(J32&gt;=SUMIFS(Barèmes!$E$6:$E$28,Barèmes!$A$6:$A$28,"Endurance — Luc Léger (palier)",Barèmes!$B$6:$B$28,H32,Barèmes!$C$6:$C$28,IF(H32="6ème","Mixte",G32)),"fragile","satisfaisant"))))</f>
        <v/>
      </c>
      <c r="N32" s="21" t="str">
        <f>IF(OR(J32="",SUMPRODUCT((Barèmes!$A$6:$A$28="Endurance — Luc Léger (palier)")*(Barèmes!$B$6:$B$28=H32)*(Barèmes!$C$6:$C$28=IF(H32="6ème","Mixte",G32)))=0),"",IF(SUMPRODUCT((Barèmes!$A$6:$A$28="Endurance — Luc Léger (palier)")*(Barèmes!$B$6:$B$28=H32)*(Barèmes!$C$6:$C$28=IF(H32="6ème","Mixte",G32))*(Barèmes!$J$6:$J$28="+"))&gt;0,IF(J32&lt;=SUMIFS(Barèmes!$F$6:$F$28,Barèmes!$A$6:$A$28,"Endurance — Luc Léger (palier)",Barèmes!$B$6:$B$28,H32,Barèmes!$C$6:$C$28,IF(H32="6ème","Mixte",G32)),Barèmes!$B$2,IF(J32&lt;=SUMIFS(Barèmes!$G$6:$G$28,Barèmes!$A$6:$A$28,"Endurance — Luc Léger (palier)",Barèmes!$B$6:$B$28,H32,Barèmes!$C$6:$C$28,IF(H32="6ème","Mixte",G32)),Barèmes!$C$2,IF(J32&lt;=SUMIFS(Barèmes!$H$6:$H$28,Barèmes!$A$6:$A$28,"Endurance — Luc Léger (palier)",Barèmes!$B$6:$B$28,H32,Barèmes!$C$6:$C$28,IF(H32="6ème","Mixte",G32)),Barèmes!$D$2,IF(J32&lt;=SUMIFS(Barèmes!$I$6:$I$28,Barèmes!$A$6:$A$28,"Endurance — Luc Léger (palier)",Barèmes!$B$6:$B$28,H32,Barèmes!$C$6:$C$28,IF(H32="6ème","Mixte",G32)),Barèmes!$E$2,Barèmes!$F$2)))),IF(J32&gt;=SUMIFS(Barèmes!$F$6:$F$28,Barèmes!$A$6:$A$28,"Endurance — Luc Léger (palier)",Barèmes!$B$6:$B$28,H32,Barèmes!$C$6:$C$28,IF(H32="6ème","Mixte",G32)),Barèmes!$B$2,IF(J32&gt;=SUMIFS(Barèmes!$G$6:$G$28,Barèmes!$A$6:$A$28,"Endurance — Luc Léger (palier)",Barèmes!$B$6:$B$28,H32,Barèmes!$C$6:$C$28,IF(H32="6ème","Mixte",G32)),Barèmes!$C$2,IF(J32&gt;=SUMIFS(Barèmes!$H$6:$H$28,Barèmes!$A$6:$A$28,"Endurance — Luc Léger (palier)",Barèmes!$B$6:$B$28,H32,Barèmes!$C$6:$C$28,IF(H32="6ème","Mixte",G32)),Barèmes!$D$2,IF(J32&gt;=SUMIFS(Barèmes!$I$6:$I$28,Barèmes!$A$6:$A$28,"Endurance — Luc Léger (palier)",Barèmes!$B$6:$B$28,H32,Barèmes!$C$6:$C$28,IF(H32="6ème","Mixte",G32)),Barèmes!$E$2,Barèmes!$F$2))))))</f>
        <v/>
      </c>
      <c r="O32" s="22"/>
      <c r="P32" s="23" t="str">
        <f>IF(OR(O32="",SUMPRODUCT((Barèmes!$A$6:$A$28="Force bas du corps — Saut en longueur (m)")*(Barèmes!$B$6:$B$28=H32)*(Barèmes!$C$6:$C$28=IF(H32="6ème","Mixte",G32)))=0),"",IF(SUMPRODUCT((Barèmes!$A$6:$A$28="Force bas du corps — Saut en longueur (m)")*(Barèmes!$B$6:$B$28=H32)*(Barèmes!$C$6:$C$28=IF(H32="6ème","Mixte",G32))*(Barèmes!$J$6:$J$28="+"))&gt;0,IF(O32&lt;=SUMIFS(Barèmes!$D$6:$D$28,Barèmes!$A$6:$A$28,"Force bas du corps — Saut en longueur (m)",Barèmes!$B$6:$B$28,H32,Barèmes!$C$6:$C$28,IF(H32="6ème","Mixte",G32)),"à besoin",IF(O32&lt;=SUMIFS(Barèmes!$E$6:$E$28,Barèmes!$A$6:$A$28,"Force bas du corps — Saut en longueur (m)",Barèmes!$B$6:$B$28,H32,Barèmes!$C$6:$C$28,IF(H32="6ème","Mixte",G32)),"fragile","satisfaisant")),IF(O32&gt;=SUMIFS(Barèmes!$D$6:$D$28,Barèmes!$A$6:$A$28,"Force bas du corps — Saut en longueur (m)",Barèmes!$B$6:$B$28,H32,Barèmes!$C$6:$C$28,IF(H32="6ème","Mixte",G32)),"à besoin",IF(O32&gt;=SUMIFS(Barèmes!$E$6:$E$28,Barèmes!$A$6:$A$28,"Force bas du corps — Saut en longueur (m)",Barèmes!$B$6:$B$28,H32,Barèmes!$C$6:$C$28,IF(H32="6ème","Mixte",G32)),"fragile","satisfaisant"))))</f>
        <v/>
      </c>
      <c r="Q32" s="23" t="str">
        <f>IF(OR(O32="",SUMPRODUCT((Barèmes!$A$6:$A$28="Force bas du corps — Saut en longueur (m)")*(Barèmes!$B$6:$B$28=H32)*(Barèmes!$C$6:$C$28=IF(H32="6ème","Mixte",G32)))=0),"",IF(SUMPRODUCT((Barèmes!$A$6:$A$28="Force bas du corps — Saut en longueur (m)")*(Barèmes!$B$6:$B$28=H32)*(Barèmes!$C$6:$C$28=IF(H32="6ème","Mixte",G32))*(Barèmes!$J$6:$J$28="+"))&gt;0,IF(O32&lt;=SUMIFS(Barèmes!$F$6:$F$28,Barèmes!$A$6:$A$28,"Force bas du corps — Saut en longueur (m)",Barèmes!$B$6:$B$28,H32,Barèmes!$C$6:$C$28,IF(H32="6ème","Mixte",G32)),Barèmes!$B$2,IF(O32&lt;=SUMIFS(Barèmes!$G$6:$G$28,Barèmes!$A$6:$A$28,"Force bas du corps — Saut en longueur (m)",Barèmes!$B$6:$B$28,H32,Barèmes!$C$6:$C$28,IF(H32="6ème","Mixte",G32)),Barèmes!$C$2,IF(O32&lt;=SUMIFS(Barèmes!$H$6:$H$28,Barèmes!$A$6:$A$28,"Force bas du corps — Saut en longueur (m)",Barèmes!$B$6:$B$28,H32,Barèmes!$C$6:$C$28,IF(H32="6ème","Mixte",G32)),Barèmes!$D$2,IF(O32&lt;=SUMIFS(Barèmes!$I$6:$I$28,Barèmes!$A$6:$A$28,"Force bas du corps — Saut en longueur (m)",Barèmes!$B$6:$B$28,H32,Barèmes!$C$6:$C$28,IF(H32="6ème","Mixte",G32)),Barèmes!$E$2,Barèmes!$F$2)))),IF(O32&gt;=SUMIFS(Barèmes!$F$6:$F$28,Barèmes!$A$6:$A$28,"Force bas du corps — Saut en longueur (m)",Barèmes!$B$6:$B$28,H32,Barèmes!$C$6:$C$28,IF(H32="6ème","Mixte",G32)),Barèmes!$B$2,IF(O32&gt;=SUMIFS(Barèmes!$G$6:$G$28,Barèmes!$A$6:$A$28,"Force bas du corps — Saut en longueur (m)",Barèmes!$B$6:$B$28,H32,Barèmes!$C$6:$C$28,IF(H32="6ème","Mixte",G32)),Barèmes!$C$2,IF(O32&gt;=SUMIFS(Barèmes!$H$6:$H$28,Barèmes!$A$6:$A$28,"Force bas du corps — Saut en longueur (m)",Barèmes!$B$6:$B$28,H32,Barèmes!$C$6:$C$28,IF(H32="6ème","Mixte",G32)),Barèmes!$D$2,IF(O32&gt;=SUMIFS(Barèmes!$I$6:$I$28,Barèmes!$A$6:$A$28,"Force bas du corps — Saut en longueur (m)",Barèmes!$B$6:$B$28,H32,Barèmes!$C$6:$C$28,IF(H32="6ème","Mixte",G32)),Barèmes!$E$2,Barèmes!$F$2))))))</f>
        <v/>
      </c>
      <c r="R32" s="22"/>
      <c r="S32" s="24" t="str">
        <f>IF(OR(R32="",SUMPRODUCT((Barèmes!$A$6:$A$28="Vitesse — 30 m (s)")*(Barèmes!$B$6:$B$28=H32)*(Barèmes!$C$6:$C$28=IF(H32="6ème","Mixte",G32)))=0),"",IF(SUMPRODUCT((Barèmes!$A$6:$A$28="Vitesse — 30 m (s)")*(Barèmes!$B$6:$B$28=H32)*(Barèmes!$C$6:$C$28=IF(H32="6ème","Mixte",G32))*(Barèmes!$J$6:$J$28="+"))&gt;0,IF(R32&lt;=SUMIFS(Barèmes!$D$6:$D$28,Barèmes!$A$6:$A$28,"Vitesse — 30 m (s)",Barèmes!$B$6:$B$28,H32,Barèmes!$C$6:$C$28,IF(H32="6ème","Mixte",G32)),"à besoin",IF(R32&lt;=SUMIFS(Barèmes!$E$6:$E$28,Barèmes!$A$6:$A$28,"Vitesse — 30 m (s)",Barèmes!$B$6:$B$28,H32,Barèmes!$C$6:$C$28,IF(H32="6ème","Mixte",G32)),"fragile","satisfaisant")),IF(R32&gt;=SUMIFS(Barèmes!$D$6:$D$28,Barèmes!$A$6:$A$28,"Vitesse — 30 m (s)",Barèmes!$B$6:$B$28,H32,Barèmes!$C$6:$C$28,IF(H32="6ème","Mixte",G32)),"à besoin",IF(R32&gt;=SUMIFS(Barèmes!$E$6:$E$28,Barèmes!$A$6:$A$28,"Vitesse — 30 m (s)",Barèmes!$B$6:$B$28,H32,Barèmes!$C$6:$C$28,IF(H32="6ème","Mixte",G32)),"fragile","satisfaisant"))))</f>
        <v/>
      </c>
      <c r="T32" s="24" t="str">
        <f>IF(OR(R32="",SUMPRODUCT((Barèmes!$A$6:$A$28="Vitesse — 30 m (s)")*(Barèmes!$B$6:$B$28=H32)*(Barèmes!$C$6:$C$28=IF(H32="6ème","Mixte",G32)))=0),"",IF(SUMPRODUCT((Barèmes!$A$6:$A$28="Vitesse — 30 m (s)")*(Barèmes!$B$6:$B$28=H32)*(Barèmes!$C$6:$C$28=IF(H32="6ème","Mixte",G32))*(Barèmes!$J$6:$J$28="+"))&gt;0,IF(R32&lt;=SUMIFS(Barèmes!$F$6:$F$28,Barèmes!$A$6:$A$28,"Vitesse — 30 m (s)",Barèmes!$B$6:$B$28,H32,Barèmes!$C$6:$C$28,IF(H32="6ème","Mixte",G32)),Barèmes!$B$2,IF(R32&lt;=SUMIFS(Barèmes!$G$6:$G$28,Barèmes!$A$6:$A$28,"Vitesse — 30 m (s)",Barèmes!$B$6:$B$28,H32,Barèmes!$C$6:$C$28,IF(H32="6ème","Mixte",G32)),Barèmes!$C$2,IF(R32&lt;=SUMIFS(Barèmes!$H$6:$H$28,Barèmes!$A$6:$A$28,"Vitesse — 30 m (s)",Barèmes!$B$6:$B$28,H32,Barèmes!$C$6:$C$28,IF(H32="6ème","Mixte",G32)),Barèmes!$D$2,IF(R32&lt;=SUMIFS(Barèmes!$I$6:$I$28,Barèmes!$A$6:$A$28,"Vitesse — 30 m (s)",Barèmes!$B$6:$B$28,H32,Barèmes!$C$6:$C$28,IF(H32="6ème","Mixte",G32)),Barèmes!$E$2,Barèmes!$F$2)))),IF(R32&gt;=SUMIFS(Barèmes!$F$6:$F$28,Barèmes!$A$6:$A$28,"Vitesse — 30 m (s)",Barèmes!$B$6:$B$28,H32,Barèmes!$C$6:$C$28,IF(H32="6ème","Mixte",G32)),Barèmes!$B$2,IF(R32&gt;=SUMIFS(Barèmes!$G$6:$G$28,Barèmes!$A$6:$A$28,"Vitesse — 30 m (s)",Barèmes!$B$6:$B$28,H32,Barèmes!$C$6:$C$28,IF(H32="6ème","Mixte",G32)),Barèmes!$C$2,IF(R32&gt;=SUMIFS(Barèmes!$H$6:$H$28,Barèmes!$A$6:$A$28,"Vitesse — 30 m (s)",Barèmes!$B$6:$B$28,H32,Barèmes!$C$6:$C$28,IF(H32="6ème","Mixte",G32)),Barèmes!$D$2,IF(R32&gt;=SUMIFS(Barèmes!$I$6:$I$28,Barèmes!$A$6:$A$28,"Vitesse — 30 m (s)",Barèmes!$B$6:$B$28,H32,Barèmes!$C$6:$C$28,IF(H32="6ème","Mixte",G32)),Barèmes!$E$2,Barèmes!$F$2))))))</f>
        <v/>
      </c>
      <c r="U32" s="22"/>
      <c r="V32" s="25" t="str">
        <f>IF(OR(U32="",SUMPRODUCT((Barèmes!$A$6:$A$28="Vitesse — 50 m (s)")*(Barèmes!$B$6:$B$28=H32)*(Barèmes!$C$6:$C$28=IF(H32="6ème","Mixte",G32)))=0),"",IF(SUMPRODUCT((Barèmes!$A$6:$A$28="Vitesse — 50 m (s)")*(Barèmes!$B$6:$B$28=H32)*(Barèmes!$C$6:$C$28=IF(H32="6ème","Mixte",G32))*(Barèmes!$J$6:$J$28="+"))&gt;0,IF(U32&lt;=SUMIFS(Barèmes!$D$6:$D$28,Barèmes!$A$6:$A$28,"Vitesse — 50 m (s)",Barèmes!$B$6:$B$28,H32,Barèmes!$C$6:$C$28,IF(H32="6ème","Mixte",G32)),"à besoin",IF(U32&lt;=SUMIFS(Barèmes!$E$6:$E$28,Barèmes!$A$6:$A$28,"Vitesse — 50 m (s)",Barèmes!$B$6:$B$28,H32,Barèmes!$C$6:$C$28,IF(H32="6ème","Mixte",G32)),"fragile","satisfaisant")),IF(U32&gt;=SUMIFS(Barèmes!$D$6:$D$28,Barèmes!$A$6:$A$28,"Vitesse — 50 m (s)",Barèmes!$B$6:$B$28,H32,Barèmes!$C$6:$C$28,IF(H32="6ème","Mixte",G32)),"à besoin",IF(U32&gt;=SUMIFS(Barèmes!$E$6:$E$28,Barèmes!$A$6:$A$28,"Vitesse — 50 m (s)",Barèmes!$B$6:$B$28,H32,Barèmes!$C$6:$C$28,IF(H32="6ème","Mixte",G32)),"fragile","satisfaisant"))))</f>
        <v/>
      </c>
      <c r="W32" s="25" t="str">
        <f>IF(OR(U32="",SUMPRODUCT((Barèmes!$A$6:$A$28="Vitesse — 50 m (s)")*(Barèmes!$B$6:$B$28=H32)*(Barèmes!$C$6:$C$28=IF(H32="6ème","Mixte",G32)))=0),"",IF(SUMPRODUCT((Barèmes!$A$6:$A$28="Vitesse — 50 m (s)")*(Barèmes!$B$6:$B$28=H32)*(Barèmes!$C$6:$C$28=IF(H32="6ème","Mixte",G32))*(Barèmes!$J$6:$J$28="+"))&gt;0,IF(U32&lt;=SUMIFS(Barèmes!$F$6:$F$28,Barèmes!$A$6:$A$28,"Vitesse — 50 m (s)",Barèmes!$B$6:$B$28,H32,Barèmes!$C$6:$C$28,IF(H32="6ème","Mixte",G32)),Barèmes!$B$2,IF(U32&lt;=SUMIFS(Barèmes!$G$6:$G$28,Barèmes!$A$6:$A$28,"Vitesse — 50 m (s)",Barèmes!$B$6:$B$28,H32,Barèmes!$C$6:$C$28,IF(H32="6ème","Mixte",G32)),Barèmes!$C$2,IF(U32&lt;=SUMIFS(Barèmes!$H$6:$H$28,Barèmes!$A$6:$A$28,"Vitesse — 50 m (s)",Barèmes!$B$6:$B$28,H32,Barèmes!$C$6:$C$28,IF(H32="6ème","Mixte",G32)),Barèmes!$D$2,IF(U32&lt;=SUMIFS(Barèmes!$I$6:$I$28,Barèmes!$A$6:$A$28,"Vitesse — 50 m (s)",Barèmes!$B$6:$B$28,H32,Barèmes!$C$6:$C$28,IF(H32="6ème","Mixte",G32)),Barèmes!$E$2,Barèmes!$F$2)))),IF(U32&gt;=SUMIFS(Barèmes!$F$6:$F$28,Barèmes!$A$6:$A$28,"Vitesse — 50 m (s)",Barèmes!$B$6:$B$28,H32,Barèmes!$C$6:$C$28,IF(H32="6ème","Mixte",G32)),Barèmes!$B$2,IF(U32&gt;=SUMIFS(Barèmes!$G$6:$G$28,Barèmes!$A$6:$A$28,"Vitesse — 50 m (s)",Barèmes!$B$6:$B$28,H32,Barèmes!$C$6:$C$28,IF(H32="6ème","Mixte",G32)),Barèmes!$C$2,IF(U32&gt;=SUMIFS(Barèmes!$H$6:$H$28,Barèmes!$A$6:$A$28,"Vitesse — 50 m (s)",Barèmes!$B$6:$B$28,H32,Barèmes!$C$6:$C$28,IF(H32="6ème","Mixte",G32)),Barèmes!$D$2,IF(U32&gt;=SUMIFS(Barèmes!$I$6:$I$28,Barèmes!$A$6:$A$28,"Vitesse — 50 m (s)",Barèmes!$B$6:$B$28,H32,Barèmes!$C$6:$C$28,IF(H32="6ème","Mixte",G32)),Barèmes!$E$2,Barèmes!$F$2))))))</f>
        <v/>
      </c>
      <c r="X32" s="18"/>
      <c r="Y32" s="26" t="str" cm="1">
        <f t="array" ref="Y32">IF(OR(X32="",SUMPRODUCT((Barèmes!$A$6:$A$28="Souplesse (score 1-5)")*(Barèmes!$B$6:$B$28=H32)*(Barèmes!$C$6:$C$28=IF(H32="6ème","Mixte",G32)))=0),"",IF(SUMPRODUCT((Barèmes!$A$6:$A$28="Souplesse (score 1-5)")*(Barèmes!$B$6:$B$28=H32)*(Barèmes!$C$6:$C$28=IF(H32="6ème","Mixte",G32))*(Barèmes!$J$6:$J$28="+"))&gt;0,IF(X32&lt;=SUMIFS(Barèmes!$D$6:$D$28,Barèmes!$A$6:$A$28,"Souplesse (score 1-5)",Barèmes!$B$6:$B$28,H32,Barèmes!$C$6:$C$28,IF(H32="6ème","Mixte",G32)),"à besoin",IF(X32&lt;=SUMIFS(Barèmes!$E$6:$E$28,Barèmes!$A$6:$A$28,"Souplesse (score 1-5)",Barèmes!$B$6:$B$28,H32,Barèmes!$C$6:$C$28,IF(H32="6ème","Mixte",G32)),"fragile","satisfaisant")),IF(X32&gt;=SUMIFS(Barèmes!$D$6:$D$28,Barèmes!$A$6:$A$28,"Souplesse (score 1-5)",Barèmes!$B$6:$B$28,H32,Barèmes!$C$6:$C$28,IF(H32="6ème","Mixte",G32)),"à besoin",IF(X32&gt;=SUMIFS(Barèmes!$E$6:$E$28,Barèmes!$A$6:$A$28,"Souplesse (score 1-5)",Barèmes!$B$6:$B$28,H32,Barèmes!$C$6:$C$28,IF(H32="6ème","Mixte",G32)),"fragile","satisfaisant"))))</f>
        <v/>
      </c>
      <c r="Z32" s="26" t="str" cm="1">
        <f t="array" ref="Z32">IF(OR(X32="",SUMPRODUCT((Barèmes!$A$6:$A$28="Souplesse (score 1-5)")*(Barèmes!$B$6:$B$28=H32)*(Barèmes!$C$6:$C$28=IF(H32="6ème","Mixte",G32)))=0),"",IF(SUMPRODUCT((Barèmes!$A$6:$A$28="Souplesse (score 1-5)")*(Barèmes!$B$6:$B$28=H32)*(Barèmes!$C$6:$C$28=IF(H32="6ème","Mixte",G32))*(Barèmes!$J$6:$J$28="+"))&gt;0,IF(X32&lt;=SUMIFS(Barèmes!$F$6:$F$28,Barèmes!$A$6:$A$28,"Souplesse (score 1-5)",Barèmes!$B$6:$B$28,H32,Barèmes!$C$6:$C$28,IF(H32="6ème","Mixte",G32)),Barèmes!$B$2,IF(X32&lt;=SUMIFS(Barèmes!$G$6:$G$28,Barèmes!$A$6:$A$28,"Souplesse (score 1-5)",Barèmes!$B$6:$B$28,H32,Barèmes!$C$6:$C$28,IF(H32="6ème","Mixte",G32)),Barèmes!$C$2,IF(X32&lt;=SUMIFS(Barèmes!$H$6:$H$28,Barèmes!$A$6:$A$28,"Souplesse (score 1-5)",Barèmes!$B$6:$B$28,H32,Barèmes!$C$6:$C$28,IF(H32="6ème","Mixte",G32)),Barèmes!$D$2,IF(X32&lt;=SUMIFS(Barèmes!$I$6:$I$28,Barèmes!$A$6:$A$28,"Souplesse (score 1-5)",Barèmes!$B$6:$B$28,H32,Barèmes!$C$6:$C$28,IF(H32="6ème","Mixte",G32)),Barèmes!$E$2,Barèmes!$F$2)))),IF(X32&gt;=SUMIFS(Barèmes!$F$6:$F$28,Barèmes!$A$6:$A$28,"Souplesse (score 1-5)",Barèmes!$B$6:$B$28,H32,Barèmes!$C$6:$C$28,IF(H32="6ème","Mixte",G32)),Barèmes!$B$2,IF(X32&gt;=SUMIFS(Barèmes!$G$6:$G$28,Barèmes!$A$6:$A$28,"Souplesse (score 1-5)",Barèmes!$B$6:$B$28,H32,Barèmes!$C$6:$C$28,IF(H32="6ème","Mixte",G32)),Barèmes!$C$2,IF(X32&gt;=SUMIFS(Barèmes!$H$6:$H$28,Barèmes!$A$6:$A$28,"Souplesse (score 1-5)",Barèmes!$B$6:$B$28,H32,Barèmes!$C$6:$C$28,IF(H32="6ème","Mixte",G32)),Barèmes!$D$2,IF(X32&gt;=SUMIFS(Barèmes!$I$6:$I$28,Barèmes!$A$6:$A$28,"Souplesse (score 1-5)",Barèmes!$B$6:$B$28,H32,Barèmes!$C$6:$C$28,IF(H32="6ème","Mixte",G32)),Barèmes!$E$2,Barèmes!$F$2))))))</f>
        <v/>
      </c>
      <c r="AA32" s="22"/>
      <c r="AB32" s="27" t="str">
        <f>IF(OR(AA32="",SUMPRODUCT((Barèmes!$A$6:$A$28="Agilité — T-test 974 (s)")*(Barèmes!$B$6:$B$28=H32)*(Barèmes!$C$6:$C$28=IF(H32="6ème","Mixte",G32)))=0),"",IF(SUMPRODUCT((Barèmes!$A$6:$A$28="Agilité — T-test 974 (s)")*(Barèmes!$B$6:$B$28=H32)*(Barèmes!$C$6:$C$28=IF(H32="6ème","Mixte",G32))*(Barèmes!$J$6:$J$28="+"))&gt;0,IF(AA32&lt;=SUMIFS(Barèmes!$D$6:$D$28,Barèmes!$A$6:$A$28,"Agilité — T-test 974 (s)",Barèmes!$B$6:$B$28,H32,Barèmes!$C$6:$C$28,IF(H32="6ème","Mixte",G32)),"à besoin",IF(AA32&lt;=SUMIFS(Barèmes!$E$6:$E$28,Barèmes!$A$6:$A$28,"Agilité — T-test 974 (s)",Barèmes!$B$6:$B$28,H32,Barèmes!$C$6:$C$28,IF(H32="6ème","Mixte",G32)),"fragile","satisfaisant")),IF(AA32&gt;=SUMIFS(Barèmes!$D$6:$D$28,Barèmes!$A$6:$A$28,"Agilité — T-test 974 (s)",Barèmes!$B$6:$B$28,H32,Barèmes!$C$6:$C$28,IF(H32="6ème","Mixte",G32)),"à besoin",IF(AA32&gt;=SUMIFS(Barèmes!$E$6:$E$28,Barèmes!$A$6:$A$28,"Agilité — T-test 974 (s)",Barèmes!$B$6:$B$28,H32,Barèmes!$C$6:$C$28,IF(H32="6ème","Mixte",G32)),"fragile","satisfaisant"))))</f>
        <v/>
      </c>
      <c r="AC32" s="27" t="str">
        <f>IF(OR(AA32="",SUMPRODUCT((Barèmes!$A$6:$A$28="Agilité — T-test 974 (s)")*(Barèmes!$B$6:$B$28=H32)*(Barèmes!$C$6:$C$28=IF(H32="6ème","Mixte",G32)))=0),"",IF(SUMPRODUCT((Barèmes!$A$6:$A$28="Agilité — T-test 974 (s)")*(Barèmes!$B$6:$B$28=H32)*(Barèmes!$C$6:$C$28=IF(H32="6ème","Mixte",G32))*(Barèmes!$J$6:$J$28="+"))&gt;0,IF(AA32&lt;=SUMIFS(Barèmes!$F$6:$F$28,Barèmes!$A$6:$A$28,"Agilité — T-test 974 (s)",Barèmes!$B$6:$B$28,H32,Barèmes!$C$6:$C$28,IF(H32="6ème","Mixte",G32)),Barèmes!$B$2,IF(AA32&lt;=SUMIFS(Barèmes!$G$6:$G$28,Barèmes!$A$6:$A$28,"Agilité — T-test 974 (s)",Barèmes!$B$6:$B$28,H32,Barèmes!$C$6:$C$28,IF(H32="6ème","Mixte",G32)),Barèmes!$C$2,IF(AA32&lt;=SUMIFS(Barèmes!$H$6:$H$28,Barèmes!$A$6:$A$28,"Agilité — T-test 974 (s)",Barèmes!$B$6:$B$28,H32,Barèmes!$C$6:$C$28,IF(H32="6ème","Mixte",G32)),Barèmes!$D$2,IF(AA32&lt;=SUMIFS(Barèmes!$I$6:$I$28,Barèmes!$A$6:$A$28,"Agilité — T-test 974 (s)",Barèmes!$B$6:$B$28,H32,Barèmes!$C$6:$C$28,IF(H32="6ème","Mixte",G32)),Barèmes!$E$2,Barèmes!$F$2)))),IF(AA32&gt;=SUMIFS(Barèmes!$F$6:$F$28,Barèmes!$A$6:$A$28,"Agilité — T-test 974 (s)",Barèmes!$B$6:$B$28,H32,Barèmes!$C$6:$C$28,IF(H32="6ème","Mixte",G32)),Barèmes!$B$2,IF(AA32&gt;=SUMIFS(Barèmes!$G$6:$G$28,Barèmes!$A$6:$A$28,"Agilité — T-test 974 (s)",Barèmes!$B$6:$B$28,H32,Barèmes!$C$6:$C$28,IF(H32="6ème","Mixte",G32)),Barèmes!$C$2,IF(AA32&gt;=SUMIFS(Barèmes!$H$6:$H$28,Barèmes!$A$6:$A$28,"Agilité — T-test 974 (s)",Barèmes!$B$6:$B$28,H32,Barèmes!$C$6:$C$28,IF(H32="6ème","Mixte",G32)),Barèmes!$D$2,IF(AA32&gt;=SUMIFS(Barèmes!$I$6:$I$28,Barèmes!$A$6:$A$28,"Agilité — T-test 974 (s)",Barèmes!$B$6:$B$28,H32,Barèmes!$C$6:$C$28,IF(H32="6ème","Mixte",G32)),Barèmes!$E$2,Barèmes!$F$2))))))</f>
        <v/>
      </c>
      <c r="AD32" s="28" t="str">
        <f t="shared" si="1"/>
        <v/>
      </c>
      <c r="AE32" s="29" t="str">
        <f t="shared" si="2"/>
        <v/>
      </c>
      <c r="AF32" s="30" t="str">
        <f>IF(OR(AD32="",SUMPRODUCT((Barèmes!$A$6:$A$28="Surcoût d'agilité (s) — technique")*(Barèmes!$B$6:$B$28=H32)*(Barèmes!$C$6:$C$28=IF(H32="6ème","Mixte",G32)))=0),"",IF(SUMPRODUCT((Barèmes!$A$6:$A$28="Surcoût d'agilité (s) — technique")*(Barèmes!$B$6:$B$28=H32)*(Barèmes!$C$6:$C$28=IF(H32="6ème","Mixte",G32))*(Barèmes!$J$6:$J$28="+"))&gt;0,IF(AD32&lt;=SUMIFS(Barèmes!$D$6:$D$28,Barèmes!$A$6:$A$28,"Surcoût d'agilité (s) — technique",Barèmes!$B$6:$B$28,H32,Barèmes!$C$6:$C$28,IF(H32="6ème","Mixte",G32)),"à besoin",IF(AD32&lt;=SUMIFS(Barèmes!$E$6:$E$28,Barèmes!$A$6:$A$28,"Surcoût d'agilité (s) — technique",Barèmes!$B$6:$B$28,H32,Barèmes!$C$6:$C$28,IF(H32="6ème","Mixte",G32)),"fragile","satisfaisant")),IF(AD32&gt;=SUMIFS(Barèmes!$D$6:$D$28,Barèmes!$A$6:$A$28,"Surcoût d'agilité (s) — technique",Barèmes!$B$6:$B$28,H32,Barèmes!$C$6:$C$28,IF(H32="6ème","Mixte",G32)),"à besoin",IF(AD32&gt;=SUMIFS(Barèmes!$E$6:$E$28,Barèmes!$A$6:$A$28,"Surcoût d'agilité (s) — technique",Barèmes!$B$6:$B$28,H32,Barèmes!$C$6:$C$28,IF(H32="6ème","Mixte",G32)),"fragile","satisfaisant"))))</f>
        <v/>
      </c>
      <c r="AG32" s="30" t="str">
        <f>IF(OR(AD32="",SUMPRODUCT((Barèmes!$A$6:$A$28="Surcoût d'agilité (s) — technique")*(Barèmes!$B$6:$B$28=H32)*(Barèmes!$C$6:$C$28=IF(H32="6ème","Mixte",G32)))=0),"",IF(SUMPRODUCT((Barèmes!$A$6:$A$28="Surcoût d'agilité (s) — technique")*(Barèmes!$B$6:$B$28=H32)*(Barèmes!$C$6:$C$28=IF(H32="6ème","Mixte",G32))*(Barèmes!$J$6:$J$28="+"))&gt;0,IF(AD32&lt;=SUMIFS(Barèmes!$F$6:$F$28,Barèmes!$A$6:$A$28,"Surcoût d'agilité (s) — technique",Barèmes!$B$6:$B$28,H32,Barèmes!$C$6:$C$28,IF(H32="6ème","Mixte",G32)),Barèmes!$B$2,IF(AD32&lt;=SUMIFS(Barèmes!$G$6:$G$28,Barèmes!$A$6:$A$28,"Surcoût d'agilité (s) — technique",Barèmes!$B$6:$B$28,H32,Barèmes!$C$6:$C$28,IF(H32="6ème","Mixte",G32)),Barèmes!$C$2,IF(AD32&lt;=SUMIFS(Barèmes!$H$6:$H$28,Barèmes!$A$6:$A$28,"Surcoût d'agilité (s) — technique",Barèmes!$B$6:$B$28,H32,Barèmes!$C$6:$C$28,IF(H32="6ème","Mixte",G32)),Barèmes!$D$2,IF(AD32&lt;=SUMIFS(Barèmes!$I$6:$I$28,Barèmes!$A$6:$A$28,"Surcoût d'agilité (s) — technique",Barèmes!$B$6:$B$28,H32,Barèmes!$C$6:$C$28,IF(H32="6ème","Mixte",G32)),Barèmes!$E$2,Barèmes!$F$2)))),IF(AD32&gt;=SUMIFS(Barèmes!$F$6:$F$28,Barèmes!$A$6:$A$28,"Surcoût d'agilité (s) — technique",Barèmes!$B$6:$B$28,H32,Barèmes!$C$6:$C$28,IF(H32="6ème","Mixte",G32)),Barèmes!$B$2,IF(AD32&gt;=SUMIFS(Barèmes!$G$6:$G$28,Barèmes!$A$6:$A$28,"Surcoût d'agilité (s) — technique",Barèmes!$B$6:$B$28,H32,Barèmes!$C$6:$C$28,IF(H32="6ème","Mixte",G32)),Barèmes!$C$2,IF(AD32&gt;=SUMIFS(Barèmes!$H$6:$H$28,Barèmes!$A$6:$A$28,"Surcoût d'agilité (s) — technique",Barèmes!$B$6:$B$28,H32,Barèmes!$C$6:$C$28,IF(H32="6ème","Mixte",G32)),Barèmes!$D$2,IF(AD32&gt;=SUMIFS(Barèmes!$I$6:$I$28,Barèmes!$A$6:$A$28,"Surcoût d'agilité (s) — technique",Barèmes!$B$6:$B$28,H32,Barèmes!$C$6:$C$28,IF(H32="6ème","Mixte",G32)),Barèmes!$E$2,Barèmes!$F$2))))))</f>
        <v/>
      </c>
      <c r="AH32" s="31" t="str">
        <f>IF((IF(N32="",0,1)+IF(Q32="",0,1)+IF(W32="",0,1)+IF(Z32="",0,1)+IF(AC32="",0,1))=0,"",3*IF(N32=Barèmes!$B$2,1,IF(N32=Barèmes!$C$2,2,IF(N32=Barèmes!$D$2,3,IF(N32=Barèmes!$E$2,4,IF(N32=Barèmes!$F$2,5,0)))))+3*IF(Q32=Barèmes!$B$2,1,IF(Q32=Barèmes!$C$2,2,IF(Q32=Barèmes!$D$2,3,IF(Q32=Barèmes!$E$2,4,IF(Q32=Barèmes!$F$2,5,0)))))+2*IF(W32=Barèmes!$B$2,1,IF(W32=Barèmes!$C$2,2,IF(W32=Barèmes!$D$2,3,IF(W32=Barèmes!$E$2,4,IF(W32=Barèmes!$F$2,5,0)))))+1*IF(Z32=Barèmes!$B$2,1,IF(Z32=Barèmes!$C$2,2,IF(Z32=Barèmes!$D$2,3,IF(Z32=Barèmes!$E$2,4,IF(Z32=Barèmes!$F$2,5,0)))))+1*IF(AC32=Barèmes!$B$2,1,IF(AC32=Barèmes!$C$2,2,IF(AC32=Barèmes!$D$2,3,IF(AC32=Barèmes!$E$2,4,IF(AC32=Barèmes!$F$2,5,0))))))</f>
        <v/>
      </c>
      <c r="AI32" s="31"/>
      <c r="AJ32" s="32" t="str">
        <f>IFERROR(INDEX(Croissance!$B$5:$B$604,MATCH(A32,Croissance!$A$5:$A$604,0)),"")</f>
        <v/>
      </c>
      <c r="AK32" s="32" t="str">
        <f>IFERROR(INDEX(Croissance!$C$5:$C$604,MATCH(A32,Croissance!$A$5:$A$604,0)),"")</f>
        <v/>
      </c>
      <c r="AL32" s="32" t="str">
        <f>IFERROR(INDEX(Croissance!$D$5:$D$604,MATCH(A32,Croissance!$A$5:$A$604,0)),"")</f>
        <v/>
      </c>
      <c r="AM32" s="32" t="str">
        <f>IFERROR(INDEX(Croissance!$E$5:$E$604,MATCH(A32,Croissance!$A$5:$A$604,0)),"")</f>
        <v/>
      </c>
      <c r="AO32" s="33">
        <f t="shared" si="8"/>
        <v>0</v>
      </c>
      <c r="AP32" s="33">
        <f t="shared" si="3"/>
        <v>0</v>
      </c>
      <c r="AQ32" s="33">
        <f>IF(A32="",0,IF(AND(OR('Synthèse classe'!$C$2="Tous",C32='Synthèse classe'!$C$2),OR('Synthèse classe'!$C$3="Toutes",D32='Synthèse classe'!$C$3),OR('Synthèse classe'!$C$4="Toutes",AND('Synthèse classe'!$C$4="Dernière",AP32=1),B32=IFERROR(VALUE('Synthèse classe'!$C$4),0))),1,0))</f>
        <v>0</v>
      </c>
      <c r="AR32" s="34" t="str">
        <f t="shared" si="4"/>
        <v/>
      </c>
    </row>
    <row r="33" spans="1:44" x14ac:dyDescent="0.2">
      <c r="A33" s="17" t="str">
        <f t="shared" si="0"/>
        <v/>
      </c>
      <c r="B33" s="18"/>
      <c r="C33" s="19"/>
      <c r="D33" s="19"/>
      <c r="E33" s="19"/>
      <c r="F33" s="19"/>
      <c r="G33" s="19"/>
      <c r="H33" s="17" t="str">
        <f t="shared" si="5"/>
        <v/>
      </c>
      <c r="I33" s="20"/>
      <c r="J33" s="18"/>
      <c r="K33" s="19"/>
      <c r="L33" s="21" t="str">
        <f t="shared" si="6"/>
        <v/>
      </c>
      <c r="M33" s="21" t="str">
        <f>IF(OR(J33="",SUMPRODUCT((Barèmes!$A$6:$A$28="Endurance — Luc Léger (palier)")*(Barèmes!$B$6:$B$28=H33)*(Barèmes!$C$6:$C$28=IF(H33="6ème","Mixte",G33)))=0),"",IF(SUMPRODUCT((Barèmes!$A$6:$A$28="Endurance — Luc Léger (palier)")*(Barèmes!$B$6:$B$28=H33)*(Barèmes!$C$6:$C$28=IF(H33="6ème","Mixte",G33))*(Barèmes!$J$6:$J$28="+"))&gt;0,IF(J33&lt;=SUMIFS(Barèmes!$D$6:$D$28,Barèmes!$A$6:$A$28,"Endurance — Luc Léger (palier)",Barèmes!$B$6:$B$28,H33,Barèmes!$C$6:$C$28,IF(H33="6ème","Mixte",G33)),"à besoin",IF(J33&lt;=SUMIFS(Barèmes!$E$6:$E$28,Barèmes!$A$6:$A$28,"Endurance — Luc Léger (palier)",Barèmes!$B$6:$B$28,H33,Barèmes!$C$6:$C$28,IF(H33="6ème","Mixte",G33)),"fragile","satisfaisant")),IF(J33&gt;=SUMIFS(Barèmes!$D$6:$D$28,Barèmes!$A$6:$A$28,"Endurance — Luc Léger (palier)",Barèmes!$B$6:$B$28,H33,Barèmes!$C$6:$C$28,IF(H33="6ème","Mixte",G33)),"à besoin",IF(J33&gt;=SUMIFS(Barèmes!$E$6:$E$28,Barèmes!$A$6:$A$28,"Endurance — Luc Léger (palier)",Barèmes!$B$6:$B$28,H33,Barèmes!$C$6:$C$28,IF(H33="6ème","Mixte",G33)),"fragile","satisfaisant"))))</f>
        <v/>
      </c>
      <c r="N33" s="21" t="str">
        <f>IF(OR(J33="",SUMPRODUCT((Barèmes!$A$6:$A$28="Endurance — Luc Léger (palier)")*(Barèmes!$B$6:$B$28=H33)*(Barèmes!$C$6:$C$28=IF(H33="6ème","Mixte",G33)))=0),"",IF(SUMPRODUCT((Barèmes!$A$6:$A$28="Endurance — Luc Léger (palier)")*(Barèmes!$B$6:$B$28=H33)*(Barèmes!$C$6:$C$28=IF(H33="6ème","Mixte",G33))*(Barèmes!$J$6:$J$28="+"))&gt;0,IF(J33&lt;=SUMIFS(Barèmes!$F$6:$F$28,Barèmes!$A$6:$A$28,"Endurance — Luc Léger (palier)",Barèmes!$B$6:$B$28,H33,Barèmes!$C$6:$C$28,IF(H33="6ème","Mixte",G33)),Barèmes!$B$2,IF(J33&lt;=SUMIFS(Barèmes!$G$6:$G$28,Barèmes!$A$6:$A$28,"Endurance — Luc Léger (palier)",Barèmes!$B$6:$B$28,H33,Barèmes!$C$6:$C$28,IF(H33="6ème","Mixte",G33)),Barèmes!$C$2,IF(J33&lt;=SUMIFS(Barèmes!$H$6:$H$28,Barèmes!$A$6:$A$28,"Endurance — Luc Léger (palier)",Barèmes!$B$6:$B$28,H33,Barèmes!$C$6:$C$28,IF(H33="6ème","Mixte",G33)),Barèmes!$D$2,IF(J33&lt;=SUMIFS(Barèmes!$I$6:$I$28,Barèmes!$A$6:$A$28,"Endurance — Luc Léger (palier)",Barèmes!$B$6:$B$28,H33,Barèmes!$C$6:$C$28,IF(H33="6ème","Mixte",G33)),Barèmes!$E$2,Barèmes!$F$2)))),IF(J33&gt;=SUMIFS(Barèmes!$F$6:$F$28,Barèmes!$A$6:$A$28,"Endurance — Luc Léger (palier)",Barèmes!$B$6:$B$28,H33,Barèmes!$C$6:$C$28,IF(H33="6ème","Mixte",G33)),Barèmes!$B$2,IF(J33&gt;=SUMIFS(Barèmes!$G$6:$G$28,Barèmes!$A$6:$A$28,"Endurance — Luc Léger (palier)",Barèmes!$B$6:$B$28,H33,Barèmes!$C$6:$C$28,IF(H33="6ème","Mixte",G33)),Barèmes!$C$2,IF(J33&gt;=SUMIFS(Barèmes!$H$6:$H$28,Barèmes!$A$6:$A$28,"Endurance — Luc Léger (palier)",Barèmes!$B$6:$B$28,H33,Barèmes!$C$6:$C$28,IF(H33="6ème","Mixte",G33)),Barèmes!$D$2,IF(J33&gt;=SUMIFS(Barèmes!$I$6:$I$28,Barèmes!$A$6:$A$28,"Endurance — Luc Léger (palier)",Barèmes!$B$6:$B$28,H33,Barèmes!$C$6:$C$28,IF(H33="6ème","Mixte",G33)),Barèmes!$E$2,Barèmes!$F$2))))))</f>
        <v/>
      </c>
      <c r="O33" s="22"/>
      <c r="P33" s="23" t="str">
        <f>IF(OR(O33="",SUMPRODUCT((Barèmes!$A$6:$A$28="Force bas du corps — Saut en longueur (m)")*(Barèmes!$B$6:$B$28=H33)*(Barèmes!$C$6:$C$28=IF(H33="6ème","Mixte",G33)))=0),"",IF(SUMPRODUCT((Barèmes!$A$6:$A$28="Force bas du corps — Saut en longueur (m)")*(Barèmes!$B$6:$B$28=H33)*(Barèmes!$C$6:$C$28=IF(H33="6ème","Mixte",G33))*(Barèmes!$J$6:$J$28="+"))&gt;0,IF(O33&lt;=SUMIFS(Barèmes!$D$6:$D$28,Barèmes!$A$6:$A$28,"Force bas du corps — Saut en longueur (m)",Barèmes!$B$6:$B$28,H33,Barèmes!$C$6:$C$28,IF(H33="6ème","Mixte",G33)),"à besoin",IF(O33&lt;=SUMIFS(Barèmes!$E$6:$E$28,Barèmes!$A$6:$A$28,"Force bas du corps — Saut en longueur (m)",Barèmes!$B$6:$B$28,H33,Barèmes!$C$6:$C$28,IF(H33="6ème","Mixte",G33)),"fragile","satisfaisant")),IF(O33&gt;=SUMIFS(Barèmes!$D$6:$D$28,Barèmes!$A$6:$A$28,"Force bas du corps — Saut en longueur (m)",Barèmes!$B$6:$B$28,H33,Barèmes!$C$6:$C$28,IF(H33="6ème","Mixte",G33)),"à besoin",IF(O33&gt;=SUMIFS(Barèmes!$E$6:$E$28,Barèmes!$A$6:$A$28,"Force bas du corps — Saut en longueur (m)",Barèmes!$B$6:$B$28,H33,Barèmes!$C$6:$C$28,IF(H33="6ème","Mixte",G33)),"fragile","satisfaisant"))))</f>
        <v/>
      </c>
      <c r="Q33" s="23" t="str">
        <f>IF(OR(O33="",SUMPRODUCT((Barèmes!$A$6:$A$28="Force bas du corps — Saut en longueur (m)")*(Barèmes!$B$6:$B$28=H33)*(Barèmes!$C$6:$C$28=IF(H33="6ème","Mixte",G33)))=0),"",IF(SUMPRODUCT((Barèmes!$A$6:$A$28="Force bas du corps — Saut en longueur (m)")*(Barèmes!$B$6:$B$28=H33)*(Barèmes!$C$6:$C$28=IF(H33="6ème","Mixte",G33))*(Barèmes!$J$6:$J$28="+"))&gt;0,IF(O33&lt;=SUMIFS(Barèmes!$F$6:$F$28,Barèmes!$A$6:$A$28,"Force bas du corps — Saut en longueur (m)",Barèmes!$B$6:$B$28,H33,Barèmes!$C$6:$C$28,IF(H33="6ème","Mixte",G33)),Barèmes!$B$2,IF(O33&lt;=SUMIFS(Barèmes!$G$6:$G$28,Barèmes!$A$6:$A$28,"Force bas du corps — Saut en longueur (m)",Barèmes!$B$6:$B$28,H33,Barèmes!$C$6:$C$28,IF(H33="6ème","Mixte",G33)),Barèmes!$C$2,IF(O33&lt;=SUMIFS(Barèmes!$H$6:$H$28,Barèmes!$A$6:$A$28,"Force bas du corps — Saut en longueur (m)",Barèmes!$B$6:$B$28,H33,Barèmes!$C$6:$C$28,IF(H33="6ème","Mixte",G33)),Barèmes!$D$2,IF(O33&lt;=SUMIFS(Barèmes!$I$6:$I$28,Barèmes!$A$6:$A$28,"Force bas du corps — Saut en longueur (m)",Barèmes!$B$6:$B$28,H33,Barèmes!$C$6:$C$28,IF(H33="6ème","Mixte",G33)),Barèmes!$E$2,Barèmes!$F$2)))),IF(O33&gt;=SUMIFS(Barèmes!$F$6:$F$28,Barèmes!$A$6:$A$28,"Force bas du corps — Saut en longueur (m)",Barèmes!$B$6:$B$28,H33,Barèmes!$C$6:$C$28,IF(H33="6ème","Mixte",G33)),Barèmes!$B$2,IF(O33&gt;=SUMIFS(Barèmes!$G$6:$G$28,Barèmes!$A$6:$A$28,"Force bas du corps — Saut en longueur (m)",Barèmes!$B$6:$B$28,H33,Barèmes!$C$6:$C$28,IF(H33="6ème","Mixte",G33)),Barèmes!$C$2,IF(O33&gt;=SUMIFS(Barèmes!$H$6:$H$28,Barèmes!$A$6:$A$28,"Force bas du corps — Saut en longueur (m)",Barèmes!$B$6:$B$28,H33,Barèmes!$C$6:$C$28,IF(H33="6ème","Mixte",G33)),Barèmes!$D$2,IF(O33&gt;=SUMIFS(Barèmes!$I$6:$I$28,Barèmes!$A$6:$A$28,"Force bas du corps — Saut en longueur (m)",Barèmes!$B$6:$B$28,H33,Barèmes!$C$6:$C$28,IF(H33="6ème","Mixte",G33)),Barèmes!$E$2,Barèmes!$F$2))))))</f>
        <v/>
      </c>
      <c r="R33" s="22"/>
      <c r="S33" s="24" t="str">
        <f>IF(OR(R33="",SUMPRODUCT((Barèmes!$A$6:$A$28="Vitesse — 30 m (s)")*(Barèmes!$B$6:$B$28=H33)*(Barèmes!$C$6:$C$28=IF(H33="6ème","Mixte",G33)))=0),"",IF(SUMPRODUCT((Barèmes!$A$6:$A$28="Vitesse — 30 m (s)")*(Barèmes!$B$6:$B$28=H33)*(Barèmes!$C$6:$C$28=IF(H33="6ème","Mixte",G33))*(Barèmes!$J$6:$J$28="+"))&gt;0,IF(R33&lt;=SUMIFS(Barèmes!$D$6:$D$28,Barèmes!$A$6:$A$28,"Vitesse — 30 m (s)",Barèmes!$B$6:$B$28,H33,Barèmes!$C$6:$C$28,IF(H33="6ème","Mixte",G33)),"à besoin",IF(R33&lt;=SUMIFS(Barèmes!$E$6:$E$28,Barèmes!$A$6:$A$28,"Vitesse — 30 m (s)",Barèmes!$B$6:$B$28,H33,Barèmes!$C$6:$C$28,IF(H33="6ème","Mixte",G33)),"fragile","satisfaisant")),IF(R33&gt;=SUMIFS(Barèmes!$D$6:$D$28,Barèmes!$A$6:$A$28,"Vitesse — 30 m (s)",Barèmes!$B$6:$B$28,H33,Barèmes!$C$6:$C$28,IF(H33="6ème","Mixte",G33)),"à besoin",IF(R33&gt;=SUMIFS(Barèmes!$E$6:$E$28,Barèmes!$A$6:$A$28,"Vitesse — 30 m (s)",Barèmes!$B$6:$B$28,H33,Barèmes!$C$6:$C$28,IF(H33="6ème","Mixte",G33)),"fragile","satisfaisant"))))</f>
        <v/>
      </c>
      <c r="T33" s="24" t="str">
        <f>IF(OR(R33="",SUMPRODUCT((Barèmes!$A$6:$A$28="Vitesse — 30 m (s)")*(Barèmes!$B$6:$B$28=H33)*(Barèmes!$C$6:$C$28=IF(H33="6ème","Mixte",G33)))=0),"",IF(SUMPRODUCT((Barèmes!$A$6:$A$28="Vitesse — 30 m (s)")*(Barèmes!$B$6:$B$28=H33)*(Barèmes!$C$6:$C$28=IF(H33="6ème","Mixte",G33))*(Barèmes!$J$6:$J$28="+"))&gt;0,IF(R33&lt;=SUMIFS(Barèmes!$F$6:$F$28,Barèmes!$A$6:$A$28,"Vitesse — 30 m (s)",Barèmes!$B$6:$B$28,H33,Barèmes!$C$6:$C$28,IF(H33="6ème","Mixte",G33)),Barèmes!$B$2,IF(R33&lt;=SUMIFS(Barèmes!$G$6:$G$28,Barèmes!$A$6:$A$28,"Vitesse — 30 m (s)",Barèmes!$B$6:$B$28,H33,Barèmes!$C$6:$C$28,IF(H33="6ème","Mixte",G33)),Barèmes!$C$2,IF(R33&lt;=SUMIFS(Barèmes!$H$6:$H$28,Barèmes!$A$6:$A$28,"Vitesse — 30 m (s)",Barèmes!$B$6:$B$28,H33,Barèmes!$C$6:$C$28,IF(H33="6ème","Mixte",G33)),Barèmes!$D$2,IF(R33&lt;=SUMIFS(Barèmes!$I$6:$I$28,Barèmes!$A$6:$A$28,"Vitesse — 30 m (s)",Barèmes!$B$6:$B$28,H33,Barèmes!$C$6:$C$28,IF(H33="6ème","Mixte",G33)),Barèmes!$E$2,Barèmes!$F$2)))),IF(R33&gt;=SUMIFS(Barèmes!$F$6:$F$28,Barèmes!$A$6:$A$28,"Vitesse — 30 m (s)",Barèmes!$B$6:$B$28,H33,Barèmes!$C$6:$C$28,IF(H33="6ème","Mixte",G33)),Barèmes!$B$2,IF(R33&gt;=SUMIFS(Barèmes!$G$6:$G$28,Barèmes!$A$6:$A$28,"Vitesse — 30 m (s)",Barèmes!$B$6:$B$28,H33,Barèmes!$C$6:$C$28,IF(H33="6ème","Mixte",G33)),Barèmes!$C$2,IF(R33&gt;=SUMIFS(Barèmes!$H$6:$H$28,Barèmes!$A$6:$A$28,"Vitesse — 30 m (s)",Barèmes!$B$6:$B$28,H33,Barèmes!$C$6:$C$28,IF(H33="6ème","Mixte",G33)),Barèmes!$D$2,IF(R33&gt;=SUMIFS(Barèmes!$I$6:$I$28,Barèmes!$A$6:$A$28,"Vitesse — 30 m (s)",Barèmes!$B$6:$B$28,H33,Barèmes!$C$6:$C$28,IF(H33="6ème","Mixte",G33)),Barèmes!$E$2,Barèmes!$F$2))))))</f>
        <v/>
      </c>
      <c r="U33" s="22"/>
      <c r="V33" s="25" t="str">
        <f>IF(OR(U33="",SUMPRODUCT((Barèmes!$A$6:$A$28="Vitesse — 50 m (s)")*(Barèmes!$B$6:$B$28=H33)*(Barèmes!$C$6:$C$28=IF(H33="6ème","Mixte",G33)))=0),"",IF(SUMPRODUCT((Barèmes!$A$6:$A$28="Vitesse — 50 m (s)")*(Barèmes!$B$6:$B$28=H33)*(Barèmes!$C$6:$C$28=IF(H33="6ème","Mixte",G33))*(Barèmes!$J$6:$J$28="+"))&gt;0,IF(U33&lt;=SUMIFS(Barèmes!$D$6:$D$28,Barèmes!$A$6:$A$28,"Vitesse — 50 m (s)",Barèmes!$B$6:$B$28,H33,Barèmes!$C$6:$C$28,IF(H33="6ème","Mixte",G33)),"à besoin",IF(U33&lt;=SUMIFS(Barèmes!$E$6:$E$28,Barèmes!$A$6:$A$28,"Vitesse — 50 m (s)",Barèmes!$B$6:$B$28,H33,Barèmes!$C$6:$C$28,IF(H33="6ème","Mixte",G33)),"fragile","satisfaisant")),IF(U33&gt;=SUMIFS(Barèmes!$D$6:$D$28,Barèmes!$A$6:$A$28,"Vitesse — 50 m (s)",Barèmes!$B$6:$B$28,H33,Barèmes!$C$6:$C$28,IF(H33="6ème","Mixte",G33)),"à besoin",IF(U33&gt;=SUMIFS(Barèmes!$E$6:$E$28,Barèmes!$A$6:$A$28,"Vitesse — 50 m (s)",Barèmes!$B$6:$B$28,H33,Barèmes!$C$6:$C$28,IF(H33="6ème","Mixte",G33)),"fragile","satisfaisant"))))</f>
        <v/>
      </c>
      <c r="W33" s="25" t="str">
        <f>IF(OR(U33="",SUMPRODUCT((Barèmes!$A$6:$A$28="Vitesse — 50 m (s)")*(Barèmes!$B$6:$B$28=H33)*(Barèmes!$C$6:$C$28=IF(H33="6ème","Mixte",G33)))=0),"",IF(SUMPRODUCT((Barèmes!$A$6:$A$28="Vitesse — 50 m (s)")*(Barèmes!$B$6:$B$28=H33)*(Barèmes!$C$6:$C$28=IF(H33="6ème","Mixte",G33))*(Barèmes!$J$6:$J$28="+"))&gt;0,IF(U33&lt;=SUMIFS(Barèmes!$F$6:$F$28,Barèmes!$A$6:$A$28,"Vitesse — 50 m (s)",Barèmes!$B$6:$B$28,H33,Barèmes!$C$6:$C$28,IF(H33="6ème","Mixte",G33)),Barèmes!$B$2,IF(U33&lt;=SUMIFS(Barèmes!$G$6:$G$28,Barèmes!$A$6:$A$28,"Vitesse — 50 m (s)",Barèmes!$B$6:$B$28,H33,Barèmes!$C$6:$C$28,IF(H33="6ème","Mixte",G33)),Barèmes!$C$2,IF(U33&lt;=SUMIFS(Barèmes!$H$6:$H$28,Barèmes!$A$6:$A$28,"Vitesse — 50 m (s)",Barèmes!$B$6:$B$28,H33,Barèmes!$C$6:$C$28,IF(H33="6ème","Mixte",G33)),Barèmes!$D$2,IF(U33&lt;=SUMIFS(Barèmes!$I$6:$I$28,Barèmes!$A$6:$A$28,"Vitesse — 50 m (s)",Barèmes!$B$6:$B$28,H33,Barèmes!$C$6:$C$28,IF(H33="6ème","Mixte",G33)),Barèmes!$E$2,Barèmes!$F$2)))),IF(U33&gt;=SUMIFS(Barèmes!$F$6:$F$28,Barèmes!$A$6:$A$28,"Vitesse — 50 m (s)",Barèmes!$B$6:$B$28,H33,Barèmes!$C$6:$C$28,IF(H33="6ème","Mixte",G33)),Barèmes!$B$2,IF(U33&gt;=SUMIFS(Barèmes!$G$6:$G$28,Barèmes!$A$6:$A$28,"Vitesse — 50 m (s)",Barèmes!$B$6:$B$28,H33,Barèmes!$C$6:$C$28,IF(H33="6ème","Mixte",G33)),Barèmes!$C$2,IF(U33&gt;=SUMIFS(Barèmes!$H$6:$H$28,Barèmes!$A$6:$A$28,"Vitesse — 50 m (s)",Barèmes!$B$6:$B$28,H33,Barèmes!$C$6:$C$28,IF(H33="6ème","Mixte",G33)),Barèmes!$D$2,IF(U33&gt;=SUMIFS(Barèmes!$I$6:$I$28,Barèmes!$A$6:$A$28,"Vitesse — 50 m (s)",Barèmes!$B$6:$B$28,H33,Barèmes!$C$6:$C$28,IF(H33="6ème","Mixte",G33)),Barèmes!$E$2,Barèmes!$F$2))))))</f>
        <v/>
      </c>
      <c r="X33" s="18"/>
      <c r="Y33" s="26" t="str" cm="1">
        <f t="array" ref="Y33">IF(OR(X33="",SUMPRODUCT((Barèmes!$A$6:$A$28="Souplesse (score 1-5)")*(Barèmes!$B$6:$B$28=H33)*(Barèmes!$C$6:$C$28=IF(H33="6ème","Mixte",G33)))=0),"",IF(SUMPRODUCT((Barèmes!$A$6:$A$28="Souplesse (score 1-5)")*(Barèmes!$B$6:$B$28=H33)*(Barèmes!$C$6:$C$28=IF(H33="6ème","Mixte",G33))*(Barèmes!$J$6:$J$28="+"))&gt;0,IF(X33&lt;=SUMIFS(Barèmes!$D$6:$D$28,Barèmes!$A$6:$A$28,"Souplesse (score 1-5)",Barèmes!$B$6:$B$28,H33,Barèmes!$C$6:$C$28,IF(H33="6ème","Mixte",G33)),"à besoin",IF(X33&lt;=SUMIFS(Barèmes!$E$6:$E$28,Barèmes!$A$6:$A$28,"Souplesse (score 1-5)",Barèmes!$B$6:$B$28,H33,Barèmes!$C$6:$C$28,IF(H33="6ème","Mixte",G33)),"fragile","satisfaisant")),IF(X33&gt;=SUMIFS(Barèmes!$D$6:$D$28,Barèmes!$A$6:$A$28,"Souplesse (score 1-5)",Barèmes!$B$6:$B$28,H33,Barèmes!$C$6:$C$28,IF(H33="6ème","Mixte",G33)),"à besoin",IF(X33&gt;=SUMIFS(Barèmes!$E$6:$E$28,Barèmes!$A$6:$A$28,"Souplesse (score 1-5)",Barèmes!$B$6:$B$28,H33,Barèmes!$C$6:$C$28,IF(H33="6ème","Mixte",G33)),"fragile","satisfaisant"))))</f>
        <v/>
      </c>
      <c r="Z33" s="26" t="str" cm="1">
        <f t="array" ref="Z33">IF(OR(X33="",SUMPRODUCT((Barèmes!$A$6:$A$28="Souplesse (score 1-5)")*(Barèmes!$B$6:$B$28=H33)*(Barèmes!$C$6:$C$28=IF(H33="6ème","Mixte",G33)))=0),"",IF(SUMPRODUCT((Barèmes!$A$6:$A$28="Souplesse (score 1-5)")*(Barèmes!$B$6:$B$28=H33)*(Barèmes!$C$6:$C$28=IF(H33="6ème","Mixte",G33))*(Barèmes!$J$6:$J$28="+"))&gt;0,IF(X33&lt;=SUMIFS(Barèmes!$F$6:$F$28,Barèmes!$A$6:$A$28,"Souplesse (score 1-5)",Barèmes!$B$6:$B$28,H33,Barèmes!$C$6:$C$28,IF(H33="6ème","Mixte",G33)),Barèmes!$B$2,IF(X33&lt;=SUMIFS(Barèmes!$G$6:$G$28,Barèmes!$A$6:$A$28,"Souplesse (score 1-5)",Barèmes!$B$6:$B$28,H33,Barèmes!$C$6:$C$28,IF(H33="6ème","Mixte",G33)),Barèmes!$C$2,IF(X33&lt;=SUMIFS(Barèmes!$H$6:$H$28,Barèmes!$A$6:$A$28,"Souplesse (score 1-5)",Barèmes!$B$6:$B$28,H33,Barèmes!$C$6:$C$28,IF(H33="6ème","Mixte",G33)),Barèmes!$D$2,IF(X33&lt;=SUMIFS(Barèmes!$I$6:$I$28,Barèmes!$A$6:$A$28,"Souplesse (score 1-5)",Barèmes!$B$6:$B$28,H33,Barèmes!$C$6:$C$28,IF(H33="6ème","Mixte",G33)),Barèmes!$E$2,Barèmes!$F$2)))),IF(X33&gt;=SUMIFS(Barèmes!$F$6:$F$28,Barèmes!$A$6:$A$28,"Souplesse (score 1-5)",Barèmes!$B$6:$B$28,H33,Barèmes!$C$6:$C$28,IF(H33="6ème","Mixte",G33)),Barèmes!$B$2,IF(X33&gt;=SUMIFS(Barèmes!$G$6:$G$28,Barèmes!$A$6:$A$28,"Souplesse (score 1-5)",Barèmes!$B$6:$B$28,H33,Barèmes!$C$6:$C$28,IF(H33="6ème","Mixte",G33)),Barèmes!$C$2,IF(X33&gt;=SUMIFS(Barèmes!$H$6:$H$28,Barèmes!$A$6:$A$28,"Souplesse (score 1-5)",Barèmes!$B$6:$B$28,H33,Barèmes!$C$6:$C$28,IF(H33="6ème","Mixte",G33)),Barèmes!$D$2,IF(X33&gt;=SUMIFS(Barèmes!$I$6:$I$28,Barèmes!$A$6:$A$28,"Souplesse (score 1-5)",Barèmes!$B$6:$B$28,H33,Barèmes!$C$6:$C$28,IF(H33="6ème","Mixte",G33)),Barèmes!$E$2,Barèmes!$F$2))))))</f>
        <v/>
      </c>
      <c r="AA33" s="22"/>
      <c r="AB33" s="27" t="str">
        <f>IF(OR(AA33="",SUMPRODUCT((Barèmes!$A$6:$A$28="Agilité — T-test 974 (s)")*(Barèmes!$B$6:$B$28=H33)*(Barèmes!$C$6:$C$28=IF(H33="6ème","Mixte",G33)))=0),"",IF(SUMPRODUCT((Barèmes!$A$6:$A$28="Agilité — T-test 974 (s)")*(Barèmes!$B$6:$B$28=H33)*(Barèmes!$C$6:$C$28=IF(H33="6ème","Mixte",G33))*(Barèmes!$J$6:$J$28="+"))&gt;0,IF(AA33&lt;=SUMIFS(Barèmes!$D$6:$D$28,Barèmes!$A$6:$A$28,"Agilité — T-test 974 (s)",Barèmes!$B$6:$B$28,H33,Barèmes!$C$6:$C$28,IF(H33="6ème","Mixte",G33)),"à besoin",IF(AA33&lt;=SUMIFS(Barèmes!$E$6:$E$28,Barèmes!$A$6:$A$28,"Agilité — T-test 974 (s)",Barèmes!$B$6:$B$28,H33,Barèmes!$C$6:$C$28,IF(H33="6ème","Mixte",G33)),"fragile","satisfaisant")),IF(AA33&gt;=SUMIFS(Barèmes!$D$6:$D$28,Barèmes!$A$6:$A$28,"Agilité — T-test 974 (s)",Barèmes!$B$6:$B$28,H33,Barèmes!$C$6:$C$28,IF(H33="6ème","Mixte",G33)),"à besoin",IF(AA33&gt;=SUMIFS(Barèmes!$E$6:$E$28,Barèmes!$A$6:$A$28,"Agilité — T-test 974 (s)",Barèmes!$B$6:$B$28,H33,Barèmes!$C$6:$C$28,IF(H33="6ème","Mixte",G33)),"fragile","satisfaisant"))))</f>
        <v/>
      </c>
      <c r="AC33" s="27" t="str">
        <f>IF(OR(AA33="",SUMPRODUCT((Barèmes!$A$6:$A$28="Agilité — T-test 974 (s)")*(Barèmes!$B$6:$B$28=H33)*(Barèmes!$C$6:$C$28=IF(H33="6ème","Mixte",G33)))=0),"",IF(SUMPRODUCT((Barèmes!$A$6:$A$28="Agilité — T-test 974 (s)")*(Barèmes!$B$6:$B$28=H33)*(Barèmes!$C$6:$C$28=IF(H33="6ème","Mixte",G33))*(Barèmes!$J$6:$J$28="+"))&gt;0,IF(AA33&lt;=SUMIFS(Barèmes!$F$6:$F$28,Barèmes!$A$6:$A$28,"Agilité — T-test 974 (s)",Barèmes!$B$6:$B$28,H33,Barèmes!$C$6:$C$28,IF(H33="6ème","Mixte",G33)),Barèmes!$B$2,IF(AA33&lt;=SUMIFS(Barèmes!$G$6:$G$28,Barèmes!$A$6:$A$28,"Agilité — T-test 974 (s)",Barèmes!$B$6:$B$28,H33,Barèmes!$C$6:$C$28,IF(H33="6ème","Mixte",G33)),Barèmes!$C$2,IF(AA33&lt;=SUMIFS(Barèmes!$H$6:$H$28,Barèmes!$A$6:$A$28,"Agilité — T-test 974 (s)",Barèmes!$B$6:$B$28,H33,Barèmes!$C$6:$C$28,IF(H33="6ème","Mixte",G33)),Barèmes!$D$2,IF(AA33&lt;=SUMIFS(Barèmes!$I$6:$I$28,Barèmes!$A$6:$A$28,"Agilité — T-test 974 (s)",Barèmes!$B$6:$B$28,H33,Barèmes!$C$6:$C$28,IF(H33="6ème","Mixte",G33)),Barèmes!$E$2,Barèmes!$F$2)))),IF(AA33&gt;=SUMIFS(Barèmes!$F$6:$F$28,Barèmes!$A$6:$A$28,"Agilité — T-test 974 (s)",Barèmes!$B$6:$B$28,H33,Barèmes!$C$6:$C$28,IF(H33="6ème","Mixte",G33)),Barèmes!$B$2,IF(AA33&gt;=SUMIFS(Barèmes!$G$6:$G$28,Barèmes!$A$6:$A$28,"Agilité — T-test 974 (s)",Barèmes!$B$6:$B$28,H33,Barèmes!$C$6:$C$28,IF(H33="6ème","Mixte",G33)),Barèmes!$C$2,IF(AA33&gt;=SUMIFS(Barèmes!$H$6:$H$28,Barèmes!$A$6:$A$28,"Agilité — T-test 974 (s)",Barèmes!$B$6:$B$28,H33,Barèmes!$C$6:$C$28,IF(H33="6ème","Mixte",G33)),Barèmes!$D$2,IF(AA33&gt;=SUMIFS(Barèmes!$I$6:$I$28,Barèmes!$A$6:$A$28,"Agilité — T-test 974 (s)",Barèmes!$B$6:$B$28,H33,Barèmes!$C$6:$C$28,IF(H33="6ème","Mixte",G33)),Barèmes!$E$2,Barèmes!$F$2))))))</f>
        <v/>
      </c>
      <c r="AD33" s="28" t="str">
        <f t="shared" si="1"/>
        <v/>
      </c>
      <c r="AE33" s="29" t="str">
        <f t="shared" si="2"/>
        <v/>
      </c>
      <c r="AF33" s="30" t="str">
        <f>IF(OR(AD33="",SUMPRODUCT((Barèmes!$A$6:$A$28="Surcoût d'agilité (s) — technique")*(Barèmes!$B$6:$B$28=H33)*(Barèmes!$C$6:$C$28=IF(H33="6ème","Mixte",G33)))=0),"",IF(SUMPRODUCT((Barèmes!$A$6:$A$28="Surcoût d'agilité (s) — technique")*(Barèmes!$B$6:$B$28=H33)*(Barèmes!$C$6:$C$28=IF(H33="6ème","Mixte",G33))*(Barèmes!$J$6:$J$28="+"))&gt;0,IF(AD33&lt;=SUMIFS(Barèmes!$D$6:$D$28,Barèmes!$A$6:$A$28,"Surcoût d'agilité (s) — technique",Barèmes!$B$6:$B$28,H33,Barèmes!$C$6:$C$28,IF(H33="6ème","Mixte",G33)),"à besoin",IF(AD33&lt;=SUMIFS(Barèmes!$E$6:$E$28,Barèmes!$A$6:$A$28,"Surcoût d'agilité (s) — technique",Barèmes!$B$6:$B$28,H33,Barèmes!$C$6:$C$28,IF(H33="6ème","Mixte",G33)),"fragile","satisfaisant")),IF(AD33&gt;=SUMIFS(Barèmes!$D$6:$D$28,Barèmes!$A$6:$A$28,"Surcoût d'agilité (s) — technique",Barèmes!$B$6:$B$28,H33,Barèmes!$C$6:$C$28,IF(H33="6ème","Mixte",G33)),"à besoin",IF(AD33&gt;=SUMIFS(Barèmes!$E$6:$E$28,Barèmes!$A$6:$A$28,"Surcoût d'agilité (s) — technique",Barèmes!$B$6:$B$28,H33,Barèmes!$C$6:$C$28,IF(H33="6ème","Mixte",G33)),"fragile","satisfaisant"))))</f>
        <v/>
      </c>
      <c r="AG33" s="30" t="str">
        <f>IF(OR(AD33="",SUMPRODUCT((Barèmes!$A$6:$A$28="Surcoût d'agilité (s) — technique")*(Barèmes!$B$6:$B$28=H33)*(Barèmes!$C$6:$C$28=IF(H33="6ème","Mixte",G33)))=0),"",IF(SUMPRODUCT((Barèmes!$A$6:$A$28="Surcoût d'agilité (s) — technique")*(Barèmes!$B$6:$B$28=H33)*(Barèmes!$C$6:$C$28=IF(H33="6ème","Mixte",G33))*(Barèmes!$J$6:$J$28="+"))&gt;0,IF(AD33&lt;=SUMIFS(Barèmes!$F$6:$F$28,Barèmes!$A$6:$A$28,"Surcoût d'agilité (s) — technique",Barèmes!$B$6:$B$28,H33,Barèmes!$C$6:$C$28,IF(H33="6ème","Mixte",G33)),Barèmes!$B$2,IF(AD33&lt;=SUMIFS(Barèmes!$G$6:$G$28,Barèmes!$A$6:$A$28,"Surcoût d'agilité (s) — technique",Barèmes!$B$6:$B$28,H33,Barèmes!$C$6:$C$28,IF(H33="6ème","Mixte",G33)),Barèmes!$C$2,IF(AD33&lt;=SUMIFS(Barèmes!$H$6:$H$28,Barèmes!$A$6:$A$28,"Surcoût d'agilité (s) — technique",Barèmes!$B$6:$B$28,H33,Barèmes!$C$6:$C$28,IF(H33="6ème","Mixte",G33)),Barèmes!$D$2,IF(AD33&lt;=SUMIFS(Barèmes!$I$6:$I$28,Barèmes!$A$6:$A$28,"Surcoût d'agilité (s) — technique",Barèmes!$B$6:$B$28,H33,Barèmes!$C$6:$C$28,IF(H33="6ème","Mixte",G33)),Barèmes!$E$2,Barèmes!$F$2)))),IF(AD33&gt;=SUMIFS(Barèmes!$F$6:$F$28,Barèmes!$A$6:$A$28,"Surcoût d'agilité (s) — technique",Barèmes!$B$6:$B$28,H33,Barèmes!$C$6:$C$28,IF(H33="6ème","Mixte",G33)),Barèmes!$B$2,IF(AD33&gt;=SUMIFS(Barèmes!$G$6:$G$28,Barèmes!$A$6:$A$28,"Surcoût d'agilité (s) — technique",Barèmes!$B$6:$B$28,H33,Barèmes!$C$6:$C$28,IF(H33="6ème","Mixte",G33)),Barèmes!$C$2,IF(AD33&gt;=SUMIFS(Barèmes!$H$6:$H$28,Barèmes!$A$6:$A$28,"Surcoût d'agilité (s) — technique",Barèmes!$B$6:$B$28,H33,Barèmes!$C$6:$C$28,IF(H33="6ème","Mixte",G33)),Barèmes!$D$2,IF(AD33&gt;=SUMIFS(Barèmes!$I$6:$I$28,Barèmes!$A$6:$A$28,"Surcoût d'agilité (s) — technique",Barèmes!$B$6:$B$28,H33,Barèmes!$C$6:$C$28,IF(H33="6ème","Mixte",G33)),Barèmes!$E$2,Barèmes!$F$2))))))</f>
        <v/>
      </c>
      <c r="AH33" s="31" t="str">
        <f>IF((IF(N33="",0,1)+IF(Q33="",0,1)+IF(W33="",0,1)+IF(Z33="",0,1)+IF(AC33="",0,1))=0,"",3*IF(N33=Barèmes!$B$2,1,IF(N33=Barèmes!$C$2,2,IF(N33=Barèmes!$D$2,3,IF(N33=Barèmes!$E$2,4,IF(N33=Barèmes!$F$2,5,0)))))+3*IF(Q33=Barèmes!$B$2,1,IF(Q33=Barèmes!$C$2,2,IF(Q33=Barèmes!$D$2,3,IF(Q33=Barèmes!$E$2,4,IF(Q33=Barèmes!$F$2,5,0)))))+2*IF(W33=Barèmes!$B$2,1,IF(W33=Barèmes!$C$2,2,IF(W33=Barèmes!$D$2,3,IF(W33=Barèmes!$E$2,4,IF(W33=Barèmes!$F$2,5,0)))))+1*IF(Z33=Barèmes!$B$2,1,IF(Z33=Barèmes!$C$2,2,IF(Z33=Barèmes!$D$2,3,IF(Z33=Barèmes!$E$2,4,IF(Z33=Barèmes!$F$2,5,0)))))+1*IF(AC33=Barèmes!$B$2,1,IF(AC33=Barèmes!$C$2,2,IF(AC33=Barèmes!$D$2,3,IF(AC33=Barèmes!$E$2,4,IF(AC33=Barèmes!$F$2,5,0))))))</f>
        <v/>
      </c>
      <c r="AI33" s="31"/>
      <c r="AJ33" s="32" t="str">
        <f>IFERROR(INDEX(Croissance!$B$5:$B$604,MATCH(A33,Croissance!$A$5:$A$604,0)),"")</f>
        <v/>
      </c>
      <c r="AK33" s="32" t="str">
        <f>IFERROR(INDEX(Croissance!$C$5:$C$604,MATCH(A33,Croissance!$A$5:$A$604,0)),"")</f>
        <v/>
      </c>
      <c r="AL33" s="32" t="str">
        <f>IFERROR(INDEX(Croissance!$D$5:$D$604,MATCH(A33,Croissance!$A$5:$A$604,0)),"")</f>
        <v/>
      </c>
      <c r="AM33" s="32" t="str">
        <f>IFERROR(INDEX(Croissance!$E$5:$E$604,MATCH(A33,Croissance!$A$5:$A$604,0)),"")</f>
        <v/>
      </c>
      <c r="AO33" s="33">
        <f t="shared" si="8"/>
        <v>0</v>
      </c>
      <c r="AP33" s="33">
        <f t="shared" si="3"/>
        <v>0</v>
      </c>
      <c r="AQ33" s="33">
        <f>IF(A33="",0,IF(AND(OR('Synthèse classe'!$C$2="Tous",C33='Synthèse classe'!$C$2),OR('Synthèse classe'!$C$3="Toutes",D33='Synthèse classe'!$C$3),OR('Synthèse classe'!$C$4="Toutes",AND('Synthèse classe'!$C$4="Dernière",AP33=1),B33=IFERROR(VALUE('Synthèse classe'!$C$4),0))),1,0))</f>
        <v>0</v>
      </c>
      <c r="AR33" s="34" t="str">
        <f t="shared" si="4"/>
        <v/>
      </c>
    </row>
    <row r="34" spans="1:44" x14ac:dyDescent="0.2">
      <c r="A34" s="17" t="str">
        <f t="shared" si="0"/>
        <v/>
      </c>
      <c r="B34" s="18"/>
      <c r="C34" s="19"/>
      <c r="D34" s="19"/>
      <c r="E34" s="19"/>
      <c r="F34" s="19"/>
      <c r="G34" s="19"/>
      <c r="H34" s="17" t="str">
        <f t="shared" si="5"/>
        <v/>
      </c>
      <c r="I34" s="20"/>
      <c r="J34" s="18"/>
      <c r="K34" s="19"/>
      <c r="L34" s="21" t="str">
        <f t="shared" si="6"/>
        <v/>
      </c>
      <c r="M34" s="21" t="str">
        <f>IF(OR(J34="",SUMPRODUCT((Barèmes!$A$6:$A$28="Endurance — Luc Léger (palier)")*(Barèmes!$B$6:$B$28=H34)*(Barèmes!$C$6:$C$28=IF(H34="6ème","Mixte",G34)))=0),"",IF(SUMPRODUCT((Barèmes!$A$6:$A$28="Endurance — Luc Léger (palier)")*(Barèmes!$B$6:$B$28=H34)*(Barèmes!$C$6:$C$28=IF(H34="6ème","Mixte",G34))*(Barèmes!$J$6:$J$28="+"))&gt;0,IF(J34&lt;=SUMIFS(Barèmes!$D$6:$D$28,Barèmes!$A$6:$A$28,"Endurance — Luc Léger (palier)",Barèmes!$B$6:$B$28,H34,Barèmes!$C$6:$C$28,IF(H34="6ème","Mixte",G34)),"à besoin",IF(J34&lt;=SUMIFS(Barèmes!$E$6:$E$28,Barèmes!$A$6:$A$28,"Endurance — Luc Léger (palier)",Barèmes!$B$6:$B$28,H34,Barèmes!$C$6:$C$28,IF(H34="6ème","Mixte",G34)),"fragile","satisfaisant")),IF(J34&gt;=SUMIFS(Barèmes!$D$6:$D$28,Barèmes!$A$6:$A$28,"Endurance — Luc Léger (palier)",Barèmes!$B$6:$B$28,H34,Barèmes!$C$6:$C$28,IF(H34="6ème","Mixte",G34)),"à besoin",IF(J34&gt;=SUMIFS(Barèmes!$E$6:$E$28,Barèmes!$A$6:$A$28,"Endurance — Luc Léger (palier)",Barèmes!$B$6:$B$28,H34,Barèmes!$C$6:$C$28,IF(H34="6ème","Mixte",G34)),"fragile","satisfaisant"))))</f>
        <v/>
      </c>
      <c r="N34" s="21" t="str">
        <f>IF(OR(J34="",SUMPRODUCT((Barèmes!$A$6:$A$28="Endurance — Luc Léger (palier)")*(Barèmes!$B$6:$B$28=H34)*(Barèmes!$C$6:$C$28=IF(H34="6ème","Mixte",G34)))=0),"",IF(SUMPRODUCT((Barèmes!$A$6:$A$28="Endurance — Luc Léger (palier)")*(Barèmes!$B$6:$B$28=H34)*(Barèmes!$C$6:$C$28=IF(H34="6ème","Mixte",G34))*(Barèmes!$J$6:$J$28="+"))&gt;0,IF(J34&lt;=SUMIFS(Barèmes!$F$6:$F$28,Barèmes!$A$6:$A$28,"Endurance — Luc Léger (palier)",Barèmes!$B$6:$B$28,H34,Barèmes!$C$6:$C$28,IF(H34="6ème","Mixte",G34)),Barèmes!$B$2,IF(J34&lt;=SUMIFS(Barèmes!$G$6:$G$28,Barèmes!$A$6:$A$28,"Endurance — Luc Léger (palier)",Barèmes!$B$6:$B$28,H34,Barèmes!$C$6:$C$28,IF(H34="6ème","Mixte",G34)),Barèmes!$C$2,IF(J34&lt;=SUMIFS(Barèmes!$H$6:$H$28,Barèmes!$A$6:$A$28,"Endurance — Luc Léger (palier)",Barèmes!$B$6:$B$28,H34,Barèmes!$C$6:$C$28,IF(H34="6ème","Mixte",G34)),Barèmes!$D$2,IF(J34&lt;=SUMIFS(Barèmes!$I$6:$I$28,Barèmes!$A$6:$A$28,"Endurance — Luc Léger (palier)",Barèmes!$B$6:$B$28,H34,Barèmes!$C$6:$C$28,IF(H34="6ème","Mixte",G34)),Barèmes!$E$2,Barèmes!$F$2)))),IF(J34&gt;=SUMIFS(Barèmes!$F$6:$F$28,Barèmes!$A$6:$A$28,"Endurance — Luc Léger (palier)",Barèmes!$B$6:$B$28,H34,Barèmes!$C$6:$C$28,IF(H34="6ème","Mixte",G34)),Barèmes!$B$2,IF(J34&gt;=SUMIFS(Barèmes!$G$6:$G$28,Barèmes!$A$6:$A$28,"Endurance — Luc Léger (palier)",Barèmes!$B$6:$B$28,H34,Barèmes!$C$6:$C$28,IF(H34="6ème","Mixte",G34)),Barèmes!$C$2,IF(J34&gt;=SUMIFS(Barèmes!$H$6:$H$28,Barèmes!$A$6:$A$28,"Endurance — Luc Léger (palier)",Barèmes!$B$6:$B$28,H34,Barèmes!$C$6:$C$28,IF(H34="6ème","Mixte",G34)),Barèmes!$D$2,IF(J34&gt;=SUMIFS(Barèmes!$I$6:$I$28,Barèmes!$A$6:$A$28,"Endurance — Luc Léger (palier)",Barèmes!$B$6:$B$28,H34,Barèmes!$C$6:$C$28,IF(H34="6ème","Mixte",G34)),Barèmes!$E$2,Barèmes!$F$2))))))</f>
        <v/>
      </c>
      <c r="O34" s="22"/>
      <c r="P34" s="23" t="str">
        <f>IF(OR(O34="",SUMPRODUCT((Barèmes!$A$6:$A$28="Force bas du corps — Saut en longueur (m)")*(Barèmes!$B$6:$B$28=H34)*(Barèmes!$C$6:$C$28=IF(H34="6ème","Mixte",G34)))=0),"",IF(SUMPRODUCT((Barèmes!$A$6:$A$28="Force bas du corps — Saut en longueur (m)")*(Barèmes!$B$6:$B$28=H34)*(Barèmes!$C$6:$C$28=IF(H34="6ème","Mixte",G34))*(Barèmes!$J$6:$J$28="+"))&gt;0,IF(O34&lt;=SUMIFS(Barèmes!$D$6:$D$28,Barèmes!$A$6:$A$28,"Force bas du corps — Saut en longueur (m)",Barèmes!$B$6:$B$28,H34,Barèmes!$C$6:$C$28,IF(H34="6ème","Mixte",G34)),"à besoin",IF(O34&lt;=SUMIFS(Barèmes!$E$6:$E$28,Barèmes!$A$6:$A$28,"Force bas du corps — Saut en longueur (m)",Barèmes!$B$6:$B$28,H34,Barèmes!$C$6:$C$28,IF(H34="6ème","Mixte",G34)),"fragile","satisfaisant")),IF(O34&gt;=SUMIFS(Barèmes!$D$6:$D$28,Barèmes!$A$6:$A$28,"Force bas du corps — Saut en longueur (m)",Barèmes!$B$6:$B$28,H34,Barèmes!$C$6:$C$28,IF(H34="6ème","Mixte",G34)),"à besoin",IF(O34&gt;=SUMIFS(Barèmes!$E$6:$E$28,Barèmes!$A$6:$A$28,"Force bas du corps — Saut en longueur (m)",Barèmes!$B$6:$B$28,H34,Barèmes!$C$6:$C$28,IF(H34="6ème","Mixte",G34)),"fragile","satisfaisant"))))</f>
        <v/>
      </c>
      <c r="Q34" s="23" t="str">
        <f>IF(OR(O34="",SUMPRODUCT((Barèmes!$A$6:$A$28="Force bas du corps — Saut en longueur (m)")*(Barèmes!$B$6:$B$28=H34)*(Barèmes!$C$6:$C$28=IF(H34="6ème","Mixte",G34)))=0),"",IF(SUMPRODUCT((Barèmes!$A$6:$A$28="Force bas du corps — Saut en longueur (m)")*(Barèmes!$B$6:$B$28=H34)*(Barèmes!$C$6:$C$28=IF(H34="6ème","Mixte",G34))*(Barèmes!$J$6:$J$28="+"))&gt;0,IF(O34&lt;=SUMIFS(Barèmes!$F$6:$F$28,Barèmes!$A$6:$A$28,"Force bas du corps — Saut en longueur (m)",Barèmes!$B$6:$B$28,H34,Barèmes!$C$6:$C$28,IF(H34="6ème","Mixte",G34)),Barèmes!$B$2,IF(O34&lt;=SUMIFS(Barèmes!$G$6:$G$28,Barèmes!$A$6:$A$28,"Force bas du corps — Saut en longueur (m)",Barèmes!$B$6:$B$28,H34,Barèmes!$C$6:$C$28,IF(H34="6ème","Mixte",G34)),Barèmes!$C$2,IF(O34&lt;=SUMIFS(Barèmes!$H$6:$H$28,Barèmes!$A$6:$A$28,"Force bas du corps — Saut en longueur (m)",Barèmes!$B$6:$B$28,H34,Barèmes!$C$6:$C$28,IF(H34="6ème","Mixte",G34)),Barèmes!$D$2,IF(O34&lt;=SUMIFS(Barèmes!$I$6:$I$28,Barèmes!$A$6:$A$28,"Force bas du corps — Saut en longueur (m)",Barèmes!$B$6:$B$28,H34,Barèmes!$C$6:$C$28,IF(H34="6ème","Mixte",G34)),Barèmes!$E$2,Barèmes!$F$2)))),IF(O34&gt;=SUMIFS(Barèmes!$F$6:$F$28,Barèmes!$A$6:$A$28,"Force bas du corps — Saut en longueur (m)",Barèmes!$B$6:$B$28,H34,Barèmes!$C$6:$C$28,IF(H34="6ème","Mixte",G34)),Barèmes!$B$2,IF(O34&gt;=SUMIFS(Barèmes!$G$6:$G$28,Barèmes!$A$6:$A$28,"Force bas du corps — Saut en longueur (m)",Barèmes!$B$6:$B$28,H34,Barèmes!$C$6:$C$28,IF(H34="6ème","Mixte",G34)),Barèmes!$C$2,IF(O34&gt;=SUMIFS(Barèmes!$H$6:$H$28,Barèmes!$A$6:$A$28,"Force bas du corps — Saut en longueur (m)",Barèmes!$B$6:$B$28,H34,Barèmes!$C$6:$C$28,IF(H34="6ème","Mixte",G34)),Barèmes!$D$2,IF(O34&gt;=SUMIFS(Barèmes!$I$6:$I$28,Barèmes!$A$6:$A$28,"Force bas du corps — Saut en longueur (m)",Barèmes!$B$6:$B$28,H34,Barèmes!$C$6:$C$28,IF(H34="6ème","Mixte",G34)),Barèmes!$E$2,Barèmes!$F$2))))))</f>
        <v/>
      </c>
      <c r="R34" s="22"/>
      <c r="S34" s="24" t="str">
        <f>IF(OR(R34="",SUMPRODUCT((Barèmes!$A$6:$A$28="Vitesse — 30 m (s)")*(Barèmes!$B$6:$B$28=H34)*(Barèmes!$C$6:$C$28=IF(H34="6ème","Mixte",G34)))=0),"",IF(SUMPRODUCT((Barèmes!$A$6:$A$28="Vitesse — 30 m (s)")*(Barèmes!$B$6:$B$28=H34)*(Barèmes!$C$6:$C$28=IF(H34="6ème","Mixte",G34))*(Barèmes!$J$6:$J$28="+"))&gt;0,IF(R34&lt;=SUMIFS(Barèmes!$D$6:$D$28,Barèmes!$A$6:$A$28,"Vitesse — 30 m (s)",Barèmes!$B$6:$B$28,H34,Barèmes!$C$6:$C$28,IF(H34="6ème","Mixte",G34)),"à besoin",IF(R34&lt;=SUMIFS(Barèmes!$E$6:$E$28,Barèmes!$A$6:$A$28,"Vitesse — 30 m (s)",Barèmes!$B$6:$B$28,H34,Barèmes!$C$6:$C$28,IF(H34="6ème","Mixte",G34)),"fragile","satisfaisant")),IF(R34&gt;=SUMIFS(Barèmes!$D$6:$D$28,Barèmes!$A$6:$A$28,"Vitesse — 30 m (s)",Barèmes!$B$6:$B$28,H34,Barèmes!$C$6:$C$28,IF(H34="6ème","Mixte",G34)),"à besoin",IF(R34&gt;=SUMIFS(Barèmes!$E$6:$E$28,Barèmes!$A$6:$A$28,"Vitesse — 30 m (s)",Barèmes!$B$6:$B$28,H34,Barèmes!$C$6:$C$28,IF(H34="6ème","Mixte",G34)),"fragile","satisfaisant"))))</f>
        <v/>
      </c>
      <c r="T34" s="24" t="str">
        <f>IF(OR(R34="",SUMPRODUCT((Barèmes!$A$6:$A$28="Vitesse — 30 m (s)")*(Barèmes!$B$6:$B$28=H34)*(Barèmes!$C$6:$C$28=IF(H34="6ème","Mixte",G34)))=0),"",IF(SUMPRODUCT((Barèmes!$A$6:$A$28="Vitesse — 30 m (s)")*(Barèmes!$B$6:$B$28=H34)*(Barèmes!$C$6:$C$28=IF(H34="6ème","Mixte",G34))*(Barèmes!$J$6:$J$28="+"))&gt;0,IF(R34&lt;=SUMIFS(Barèmes!$F$6:$F$28,Barèmes!$A$6:$A$28,"Vitesse — 30 m (s)",Barèmes!$B$6:$B$28,H34,Barèmes!$C$6:$C$28,IF(H34="6ème","Mixte",G34)),Barèmes!$B$2,IF(R34&lt;=SUMIFS(Barèmes!$G$6:$G$28,Barèmes!$A$6:$A$28,"Vitesse — 30 m (s)",Barèmes!$B$6:$B$28,H34,Barèmes!$C$6:$C$28,IF(H34="6ème","Mixte",G34)),Barèmes!$C$2,IF(R34&lt;=SUMIFS(Barèmes!$H$6:$H$28,Barèmes!$A$6:$A$28,"Vitesse — 30 m (s)",Barèmes!$B$6:$B$28,H34,Barèmes!$C$6:$C$28,IF(H34="6ème","Mixte",G34)),Barèmes!$D$2,IF(R34&lt;=SUMIFS(Barèmes!$I$6:$I$28,Barèmes!$A$6:$A$28,"Vitesse — 30 m (s)",Barèmes!$B$6:$B$28,H34,Barèmes!$C$6:$C$28,IF(H34="6ème","Mixte",G34)),Barèmes!$E$2,Barèmes!$F$2)))),IF(R34&gt;=SUMIFS(Barèmes!$F$6:$F$28,Barèmes!$A$6:$A$28,"Vitesse — 30 m (s)",Barèmes!$B$6:$B$28,H34,Barèmes!$C$6:$C$28,IF(H34="6ème","Mixte",G34)),Barèmes!$B$2,IF(R34&gt;=SUMIFS(Barèmes!$G$6:$G$28,Barèmes!$A$6:$A$28,"Vitesse — 30 m (s)",Barèmes!$B$6:$B$28,H34,Barèmes!$C$6:$C$28,IF(H34="6ème","Mixte",G34)),Barèmes!$C$2,IF(R34&gt;=SUMIFS(Barèmes!$H$6:$H$28,Barèmes!$A$6:$A$28,"Vitesse — 30 m (s)",Barèmes!$B$6:$B$28,H34,Barèmes!$C$6:$C$28,IF(H34="6ème","Mixte",G34)),Barèmes!$D$2,IF(R34&gt;=SUMIFS(Barèmes!$I$6:$I$28,Barèmes!$A$6:$A$28,"Vitesse — 30 m (s)",Barèmes!$B$6:$B$28,H34,Barèmes!$C$6:$C$28,IF(H34="6ème","Mixte",G34)),Barèmes!$E$2,Barèmes!$F$2))))))</f>
        <v/>
      </c>
      <c r="U34" s="22"/>
      <c r="V34" s="25" t="str">
        <f>IF(OR(U34="",SUMPRODUCT((Barèmes!$A$6:$A$28="Vitesse — 50 m (s)")*(Barèmes!$B$6:$B$28=H34)*(Barèmes!$C$6:$C$28=IF(H34="6ème","Mixte",G34)))=0),"",IF(SUMPRODUCT((Barèmes!$A$6:$A$28="Vitesse — 50 m (s)")*(Barèmes!$B$6:$B$28=H34)*(Barèmes!$C$6:$C$28=IF(H34="6ème","Mixte",G34))*(Barèmes!$J$6:$J$28="+"))&gt;0,IF(U34&lt;=SUMIFS(Barèmes!$D$6:$D$28,Barèmes!$A$6:$A$28,"Vitesse — 50 m (s)",Barèmes!$B$6:$B$28,H34,Barèmes!$C$6:$C$28,IF(H34="6ème","Mixte",G34)),"à besoin",IF(U34&lt;=SUMIFS(Barèmes!$E$6:$E$28,Barèmes!$A$6:$A$28,"Vitesse — 50 m (s)",Barèmes!$B$6:$B$28,H34,Barèmes!$C$6:$C$28,IF(H34="6ème","Mixte",G34)),"fragile","satisfaisant")),IF(U34&gt;=SUMIFS(Barèmes!$D$6:$D$28,Barèmes!$A$6:$A$28,"Vitesse — 50 m (s)",Barèmes!$B$6:$B$28,H34,Barèmes!$C$6:$C$28,IF(H34="6ème","Mixte",G34)),"à besoin",IF(U34&gt;=SUMIFS(Barèmes!$E$6:$E$28,Barèmes!$A$6:$A$28,"Vitesse — 50 m (s)",Barèmes!$B$6:$B$28,H34,Barèmes!$C$6:$C$28,IF(H34="6ème","Mixte",G34)),"fragile","satisfaisant"))))</f>
        <v/>
      </c>
      <c r="W34" s="25" t="str">
        <f>IF(OR(U34="",SUMPRODUCT((Barèmes!$A$6:$A$28="Vitesse — 50 m (s)")*(Barèmes!$B$6:$B$28=H34)*(Barèmes!$C$6:$C$28=IF(H34="6ème","Mixte",G34)))=0),"",IF(SUMPRODUCT((Barèmes!$A$6:$A$28="Vitesse — 50 m (s)")*(Barèmes!$B$6:$B$28=H34)*(Barèmes!$C$6:$C$28=IF(H34="6ème","Mixte",G34))*(Barèmes!$J$6:$J$28="+"))&gt;0,IF(U34&lt;=SUMIFS(Barèmes!$F$6:$F$28,Barèmes!$A$6:$A$28,"Vitesse — 50 m (s)",Barèmes!$B$6:$B$28,H34,Barèmes!$C$6:$C$28,IF(H34="6ème","Mixte",G34)),Barèmes!$B$2,IF(U34&lt;=SUMIFS(Barèmes!$G$6:$G$28,Barèmes!$A$6:$A$28,"Vitesse — 50 m (s)",Barèmes!$B$6:$B$28,H34,Barèmes!$C$6:$C$28,IF(H34="6ème","Mixte",G34)),Barèmes!$C$2,IF(U34&lt;=SUMIFS(Barèmes!$H$6:$H$28,Barèmes!$A$6:$A$28,"Vitesse — 50 m (s)",Barèmes!$B$6:$B$28,H34,Barèmes!$C$6:$C$28,IF(H34="6ème","Mixte",G34)),Barèmes!$D$2,IF(U34&lt;=SUMIFS(Barèmes!$I$6:$I$28,Barèmes!$A$6:$A$28,"Vitesse — 50 m (s)",Barèmes!$B$6:$B$28,H34,Barèmes!$C$6:$C$28,IF(H34="6ème","Mixte",G34)),Barèmes!$E$2,Barèmes!$F$2)))),IF(U34&gt;=SUMIFS(Barèmes!$F$6:$F$28,Barèmes!$A$6:$A$28,"Vitesse — 50 m (s)",Barèmes!$B$6:$B$28,H34,Barèmes!$C$6:$C$28,IF(H34="6ème","Mixte",G34)),Barèmes!$B$2,IF(U34&gt;=SUMIFS(Barèmes!$G$6:$G$28,Barèmes!$A$6:$A$28,"Vitesse — 50 m (s)",Barèmes!$B$6:$B$28,H34,Barèmes!$C$6:$C$28,IF(H34="6ème","Mixte",G34)),Barèmes!$C$2,IF(U34&gt;=SUMIFS(Barèmes!$H$6:$H$28,Barèmes!$A$6:$A$28,"Vitesse — 50 m (s)",Barèmes!$B$6:$B$28,H34,Barèmes!$C$6:$C$28,IF(H34="6ème","Mixte",G34)),Barèmes!$D$2,IF(U34&gt;=SUMIFS(Barèmes!$I$6:$I$28,Barèmes!$A$6:$A$28,"Vitesse — 50 m (s)",Barèmes!$B$6:$B$28,H34,Barèmes!$C$6:$C$28,IF(H34="6ème","Mixte",G34)),Barèmes!$E$2,Barèmes!$F$2))))))</f>
        <v/>
      </c>
      <c r="X34" s="18"/>
      <c r="Y34" s="26" t="str" cm="1">
        <f t="array" ref="Y34">IF(OR(X34="",SUMPRODUCT((Barèmes!$A$6:$A$28="Souplesse (score 1-5)")*(Barèmes!$B$6:$B$28=H34)*(Barèmes!$C$6:$C$28=IF(H34="6ème","Mixte",G34)))=0),"",IF(SUMPRODUCT((Barèmes!$A$6:$A$28="Souplesse (score 1-5)")*(Barèmes!$B$6:$B$28=H34)*(Barèmes!$C$6:$C$28=IF(H34="6ème","Mixte",G34))*(Barèmes!$J$6:$J$28="+"))&gt;0,IF(X34&lt;=SUMIFS(Barèmes!$D$6:$D$28,Barèmes!$A$6:$A$28,"Souplesse (score 1-5)",Barèmes!$B$6:$B$28,H34,Barèmes!$C$6:$C$28,IF(H34="6ème","Mixte",G34)),"à besoin",IF(X34&lt;=SUMIFS(Barèmes!$E$6:$E$28,Barèmes!$A$6:$A$28,"Souplesse (score 1-5)",Barèmes!$B$6:$B$28,H34,Barèmes!$C$6:$C$28,IF(H34="6ème","Mixte",G34)),"fragile","satisfaisant")),IF(X34&gt;=SUMIFS(Barèmes!$D$6:$D$28,Barèmes!$A$6:$A$28,"Souplesse (score 1-5)",Barèmes!$B$6:$B$28,H34,Barèmes!$C$6:$C$28,IF(H34="6ème","Mixte",G34)),"à besoin",IF(X34&gt;=SUMIFS(Barèmes!$E$6:$E$28,Barèmes!$A$6:$A$28,"Souplesse (score 1-5)",Barèmes!$B$6:$B$28,H34,Barèmes!$C$6:$C$28,IF(H34="6ème","Mixte",G34)),"fragile","satisfaisant"))))</f>
        <v/>
      </c>
      <c r="Z34" s="26" t="str" cm="1">
        <f t="array" ref="Z34">IF(OR(X34="",SUMPRODUCT((Barèmes!$A$6:$A$28="Souplesse (score 1-5)")*(Barèmes!$B$6:$B$28=H34)*(Barèmes!$C$6:$C$28=IF(H34="6ème","Mixte",G34)))=0),"",IF(SUMPRODUCT((Barèmes!$A$6:$A$28="Souplesse (score 1-5)")*(Barèmes!$B$6:$B$28=H34)*(Barèmes!$C$6:$C$28=IF(H34="6ème","Mixte",G34))*(Barèmes!$J$6:$J$28="+"))&gt;0,IF(X34&lt;=SUMIFS(Barèmes!$F$6:$F$28,Barèmes!$A$6:$A$28,"Souplesse (score 1-5)",Barèmes!$B$6:$B$28,H34,Barèmes!$C$6:$C$28,IF(H34="6ème","Mixte",G34)),Barèmes!$B$2,IF(X34&lt;=SUMIFS(Barèmes!$G$6:$G$28,Barèmes!$A$6:$A$28,"Souplesse (score 1-5)",Barèmes!$B$6:$B$28,H34,Barèmes!$C$6:$C$28,IF(H34="6ème","Mixte",G34)),Barèmes!$C$2,IF(X34&lt;=SUMIFS(Barèmes!$H$6:$H$28,Barèmes!$A$6:$A$28,"Souplesse (score 1-5)",Barèmes!$B$6:$B$28,H34,Barèmes!$C$6:$C$28,IF(H34="6ème","Mixte",G34)),Barèmes!$D$2,IF(X34&lt;=SUMIFS(Barèmes!$I$6:$I$28,Barèmes!$A$6:$A$28,"Souplesse (score 1-5)",Barèmes!$B$6:$B$28,H34,Barèmes!$C$6:$C$28,IF(H34="6ème","Mixte",G34)),Barèmes!$E$2,Barèmes!$F$2)))),IF(X34&gt;=SUMIFS(Barèmes!$F$6:$F$28,Barèmes!$A$6:$A$28,"Souplesse (score 1-5)",Barèmes!$B$6:$B$28,H34,Barèmes!$C$6:$C$28,IF(H34="6ème","Mixte",G34)),Barèmes!$B$2,IF(X34&gt;=SUMIFS(Barèmes!$G$6:$G$28,Barèmes!$A$6:$A$28,"Souplesse (score 1-5)",Barèmes!$B$6:$B$28,H34,Barèmes!$C$6:$C$28,IF(H34="6ème","Mixte",G34)),Barèmes!$C$2,IF(X34&gt;=SUMIFS(Barèmes!$H$6:$H$28,Barèmes!$A$6:$A$28,"Souplesse (score 1-5)",Barèmes!$B$6:$B$28,H34,Barèmes!$C$6:$C$28,IF(H34="6ème","Mixte",G34)),Barèmes!$D$2,IF(X34&gt;=SUMIFS(Barèmes!$I$6:$I$28,Barèmes!$A$6:$A$28,"Souplesse (score 1-5)",Barèmes!$B$6:$B$28,H34,Barèmes!$C$6:$C$28,IF(H34="6ème","Mixte",G34)),Barèmes!$E$2,Barèmes!$F$2))))))</f>
        <v/>
      </c>
      <c r="AA34" s="22"/>
      <c r="AB34" s="27" t="str">
        <f>IF(OR(AA34="",SUMPRODUCT((Barèmes!$A$6:$A$28="Agilité — T-test 974 (s)")*(Barèmes!$B$6:$B$28=H34)*(Barèmes!$C$6:$C$28=IF(H34="6ème","Mixte",G34)))=0),"",IF(SUMPRODUCT((Barèmes!$A$6:$A$28="Agilité — T-test 974 (s)")*(Barèmes!$B$6:$B$28=H34)*(Barèmes!$C$6:$C$28=IF(H34="6ème","Mixte",G34))*(Barèmes!$J$6:$J$28="+"))&gt;0,IF(AA34&lt;=SUMIFS(Barèmes!$D$6:$D$28,Barèmes!$A$6:$A$28,"Agilité — T-test 974 (s)",Barèmes!$B$6:$B$28,H34,Barèmes!$C$6:$C$28,IF(H34="6ème","Mixte",G34)),"à besoin",IF(AA34&lt;=SUMIFS(Barèmes!$E$6:$E$28,Barèmes!$A$6:$A$28,"Agilité — T-test 974 (s)",Barèmes!$B$6:$B$28,H34,Barèmes!$C$6:$C$28,IF(H34="6ème","Mixte",G34)),"fragile","satisfaisant")),IF(AA34&gt;=SUMIFS(Barèmes!$D$6:$D$28,Barèmes!$A$6:$A$28,"Agilité — T-test 974 (s)",Barèmes!$B$6:$B$28,H34,Barèmes!$C$6:$C$28,IF(H34="6ème","Mixte",G34)),"à besoin",IF(AA34&gt;=SUMIFS(Barèmes!$E$6:$E$28,Barèmes!$A$6:$A$28,"Agilité — T-test 974 (s)",Barèmes!$B$6:$B$28,H34,Barèmes!$C$6:$C$28,IF(H34="6ème","Mixte",G34)),"fragile","satisfaisant"))))</f>
        <v/>
      </c>
      <c r="AC34" s="27" t="str">
        <f>IF(OR(AA34="",SUMPRODUCT((Barèmes!$A$6:$A$28="Agilité — T-test 974 (s)")*(Barèmes!$B$6:$B$28=H34)*(Barèmes!$C$6:$C$28=IF(H34="6ème","Mixte",G34)))=0),"",IF(SUMPRODUCT((Barèmes!$A$6:$A$28="Agilité — T-test 974 (s)")*(Barèmes!$B$6:$B$28=H34)*(Barèmes!$C$6:$C$28=IF(H34="6ème","Mixte",G34))*(Barèmes!$J$6:$J$28="+"))&gt;0,IF(AA34&lt;=SUMIFS(Barèmes!$F$6:$F$28,Barèmes!$A$6:$A$28,"Agilité — T-test 974 (s)",Barèmes!$B$6:$B$28,H34,Barèmes!$C$6:$C$28,IF(H34="6ème","Mixte",G34)),Barèmes!$B$2,IF(AA34&lt;=SUMIFS(Barèmes!$G$6:$G$28,Barèmes!$A$6:$A$28,"Agilité — T-test 974 (s)",Barèmes!$B$6:$B$28,H34,Barèmes!$C$6:$C$28,IF(H34="6ème","Mixte",G34)),Barèmes!$C$2,IF(AA34&lt;=SUMIFS(Barèmes!$H$6:$H$28,Barèmes!$A$6:$A$28,"Agilité — T-test 974 (s)",Barèmes!$B$6:$B$28,H34,Barèmes!$C$6:$C$28,IF(H34="6ème","Mixte",G34)),Barèmes!$D$2,IF(AA34&lt;=SUMIFS(Barèmes!$I$6:$I$28,Barèmes!$A$6:$A$28,"Agilité — T-test 974 (s)",Barèmes!$B$6:$B$28,H34,Barèmes!$C$6:$C$28,IF(H34="6ème","Mixte",G34)),Barèmes!$E$2,Barèmes!$F$2)))),IF(AA34&gt;=SUMIFS(Barèmes!$F$6:$F$28,Barèmes!$A$6:$A$28,"Agilité — T-test 974 (s)",Barèmes!$B$6:$B$28,H34,Barèmes!$C$6:$C$28,IF(H34="6ème","Mixte",G34)),Barèmes!$B$2,IF(AA34&gt;=SUMIFS(Barèmes!$G$6:$G$28,Barèmes!$A$6:$A$28,"Agilité — T-test 974 (s)",Barèmes!$B$6:$B$28,H34,Barèmes!$C$6:$C$28,IF(H34="6ème","Mixte",G34)),Barèmes!$C$2,IF(AA34&gt;=SUMIFS(Barèmes!$H$6:$H$28,Barèmes!$A$6:$A$28,"Agilité — T-test 974 (s)",Barèmes!$B$6:$B$28,H34,Barèmes!$C$6:$C$28,IF(H34="6ème","Mixte",G34)),Barèmes!$D$2,IF(AA34&gt;=SUMIFS(Barèmes!$I$6:$I$28,Barèmes!$A$6:$A$28,"Agilité — T-test 974 (s)",Barèmes!$B$6:$B$28,H34,Barèmes!$C$6:$C$28,IF(H34="6ème","Mixte",G34)),Barèmes!$E$2,Barèmes!$F$2))))))</f>
        <v/>
      </c>
      <c r="AD34" s="28" t="str">
        <f t="shared" si="1"/>
        <v/>
      </c>
      <c r="AE34" s="29" t="str">
        <f t="shared" si="2"/>
        <v/>
      </c>
      <c r="AF34" s="30" t="str">
        <f>IF(OR(AD34="",SUMPRODUCT((Barèmes!$A$6:$A$28="Surcoût d'agilité (s) — technique")*(Barèmes!$B$6:$B$28=H34)*(Barèmes!$C$6:$C$28=IF(H34="6ème","Mixte",G34)))=0),"",IF(SUMPRODUCT((Barèmes!$A$6:$A$28="Surcoût d'agilité (s) — technique")*(Barèmes!$B$6:$B$28=H34)*(Barèmes!$C$6:$C$28=IF(H34="6ème","Mixte",G34))*(Barèmes!$J$6:$J$28="+"))&gt;0,IF(AD34&lt;=SUMIFS(Barèmes!$D$6:$D$28,Barèmes!$A$6:$A$28,"Surcoût d'agilité (s) — technique",Barèmes!$B$6:$B$28,H34,Barèmes!$C$6:$C$28,IF(H34="6ème","Mixte",G34)),"à besoin",IF(AD34&lt;=SUMIFS(Barèmes!$E$6:$E$28,Barèmes!$A$6:$A$28,"Surcoût d'agilité (s) — technique",Barèmes!$B$6:$B$28,H34,Barèmes!$C$6:$C$28,IF(H34="6ème","Mixte",G34)),"fragile","satisfaisant")),IF(AD34&gt;=SUMIFS(Barèmes!$D$6:$D$28,Barèmes!$A$6:$A$28,"Surcoût d'agilité (s) — technique",Barèmes!$B$6:$B$28,H34,Barèmes!$C$6:$C$28,IF(H34="6ème","Mixte",G34)),"à besoin",IF(AD34&gt;=SUMIFS(Barèmes!$E$6:$E$28,Barèmes!$A$6:$A$28,"Surcoût d'agilité (s) — technique",Barèmes!$B$6:$B$28,H34,Barèmes!$C$6:$C$28,IF(H34="6ème","Mixte",G34)),"fragile","satisfaisant"))))</f>
        <v/>
      </c>
      <c r="AG34" s="30" t="str">
        <f>IF(OR(AD34="",SUMPRODUCT((Barèmes!$A$6:$A$28="Surcoût d'agilité (s) — technique")*(Barèmes!$B$6:$B$28=H34)*(Barèmes!$C$6:$C$28=IF(H34="6ème","Mixte",G34)))=0),"",IF(SUMPRODUCT((Barèmes!$A$6:$A$28="Surcoût d'agilité (s) — technique")*(Barèmes!$B$6:$B$28=H34)*(Barèmes!$C$6:$C$28=IF(H34="6ème","Mixte",G34))*(Barèmes!$J$6:$J$28="+"))&gt;0,IF(AD34&lt;=SUMIFS(Barèmes!$F$6:$F$28,Barèmes!$A$6:$A$28,"Surcoût d'agilité (s) — technique",Barèmes!$B$6:$B$28,H34,Barèmes!$C$6:$C$28,IF(H34="6ème","Mixte",G34)),Barèmes!$B$2,IF(AD34&lt;=SUMIFS(Barèmes!$G$6:$G$28,Barèmes!$A$6:$A$28,"Surcoût d'agilité (s) — technique",Barèmes!$B$6:$B$28,H34,Barèmes!$C$6:$C$28,IF(H34="6ème","Mixte",G34)),Barèmes!$C$2,IF(AD34&lt;=SUMIFS(Barèmes!$H$6:$H$28,Barèmes!$A$6:$A$28,"Surcoût d'agilité (s) — technique",Barèmes!$B$6:$B$28,H34,Barèmes!$C$6:$C$28,IF(H34="6ème","Mixte",G34)),Barèmes!$D$2,IF(AD34&lt;=SUMIFS(Barèmes!$I$6:$I$28,Barèmes!$A$6:$A$28,"Surcoût d'agilité (s) — technique",Barèmes!$B$6:$B$28,H34,Barèmes!$C$6:$C$28,IF(H34="6ème","Mixte",G34)),Barèmes!$E$2,Barèmes!$F$2)))),IF(AD34&gt;=SUMIFS(Barèmes!$F$6:$F$28,Barèmes!$A$6:$A$28,"Surcoût d'agilité (s) — technique",Barèmes!$B$6:$B$28,H34,Barèmes!$C$6:$C$28,IF(H34="6ème","Mixte",G34)),Barèmes!$B$2,IF(AD34&gt;=SUMIFS(Barèmes!$G$6:$G$28,Barèmes!$A$6:$A$28,"Surcoût d'agilité (s) — technique",Barèmes!$B$6:$B$28,H34,Barèmes!$C$6:$C$28,IF(H34="6ème","Mixte",G34)),Barèmes!$C$2,IF(AD34&gt;=SUMIFS(Barèmes!$H$6:$H$28,Barèmes!$A$6:$A$28,"Surcoût d'agilité (s) — technique",Barèmes!$B$6:$B$28,H34,Barèmes!$C$6:$C$28,IF(H34="6ème","Mixte",G34)),Barèmes!$D$2,IF(AD34&gt;=SUMIFS(Barèmes!$I$6:$I$28,Barèmes!$A$6:$A$28,"Surcoût d'agilité (s) — technique",Barèmes!$B$6:$B$28,H34,Barèmes!$C$6:$C$28,IF(H34="6ème","Mixte",G34)),Barèmes!$E$2,Barèmes!$F$2))))))</f>
        <v/>
      </c>
      <c r="AH34" s="31" t="str">
        <f>IF((IF(N34="",0,1)+IF(Q34="",0,1)+IF(W34="",0,1)+IF(Z34="",0,1)+IF(AC34="",0,1))=0,"",3*IF(N34=Barèmes!$B$2,1,IF(N34=Barèmes!$C$2,2,IF(N34=Barèmes!$D$2,3,IF(N34=Barèmes!$E$2,4,IF(N34=Barèmes!$F$2,5,0)))))+3*IF(Q34=Barèmes!$B$2,1,IF(Q34=Barèmes!$C$2,2,IF(Q34=Barèmes!$D$2,3,IF(Q34=Barèmes!$E$2,4,IF(Q34=Barèmes!$F$2,5,0)))))+2*IF(W34=Barèmes!$B$2,1,IF(W34=Barèmes!$C$2,2,IF(W34=Barèmes!$D$2,3,IF(W34=Barèmes!$E$2,4,IF(W34=Barèmes!$F$2,5,0)))))+1*IF(Z34=Barèmes!$B$2,1,IF(Z34=Barèmes!$C$2,2,IF(Z34=Barèmes!$D$2,3,IF(Z34=Barèmes!$E$2,4,IF(Z34=Barèmes!$F$2,5,0)))))+1*IF(AC34=Barèmes!$B$2,1,IF(AC34=Barèmes!$C$2,2,IF(AC34=Barèmes!$D$2,3,IF(AC34=Barèmes!$E$2,4,IF(AC34=Barèmes!$F$2,5,0))))))</f>
        <v/>
      </c>
      <c r="AI34" s="31"/>
      <c r="AJ34" s="32" t="str">
        <f>IFERROR(INDEX(Croissance!$B$5:$B$604,MATCH(A34,Croissance!$A$5:$A$604,0)),"")</f>
        <v/>
      </c>
      <c r="AK34" s="32" t="str">
        <f>IFERROR(INDEX(Croissance!$C$5:$C$604,MATCH(A34,Croissance!$A$5:$A$604,0)),"")</f>
        <v/>
      </c>
      <c r="AL34" s="32" t="str">
        <f>IFERROR(INDEX(Croissance!$D$5:$D$604,MATCH(A34,Croissance!$A$5:$A$604,0)),"")</f>
        <v/>
      </c>
      <c r="AM34" s="32" t="str">
        <f>IFERROR(INDEX(Croissance!$E$5:$E$604,MATCH(A34,Croissance!$A$5:$A$604,0)),"")</f>
        <v/>
      </c>
      <c r="AO34" s="33">
        <f t="shared" si="8"/>
        <v>0</v>
      </c>
      <c r="AP34" s="33">
        <f t="shared" si="3"/>
        <v>0</v>
      </c>
      <c r="AQ34" s="33">
        <f>IF(A34="",0,IF(AND(OR('Synthèse classe'!$C$2="Tous",C34='Synthèse classe'!$C$2),OR('Synthèse classe'!$C$3="Toutes",D34='Synthèse classe'!$C$3),OR('Synthèse classe'!$C$4="Toutes",AND('Synthèse classe'!$C$4="Dernière",AP34=1),B34=IFERROR(VALUE('Synthèse classe'!$C$4),0))),1,0))</f>
        <v>0</v>
      </c>
      <c r="AR34" s="34" t="str">
        <f t="shared" si="4"/>
        <v/>
      </c>
    </row>
    <row r="35" spans="1:44" x14ac:dyDescent="0.2">
      <c r="A35" s="17" t="str">
        <f t="shared" si="0"/>
        <v/>
      </c>
      <c r="B35" s="18"/>
      <c r="C35" s="19"/>
      <c r="D35" s="19"/>
      <c r="E35" s="19"/>
      <c r="F35" s="19"/>
      <c r="G35" s="19"/>
      <c r="H35" s="17" t="str">
        <f t="shared" si="5"/>
        <v/>
      </c>
      <c r="I35" s="20"/>
      <c r="J35" s="18"/>
      <c r="K35" s="19"/>
      <c r="L35" s="21" t="str">
        <f t="shared" si="6"/>
        <v/>
      </c>
      <c r="M35" s="21" t="str">
        <f>IF(OR(J35="",SUMPRODUCT((Barèmes!$A$6:$A$28="Endurance — Luc Léger (palier)")*(Barèmes!$B$6:$B$28=H35)*(Barèmes!$C$6:$C$28=IF(H35="6ème","Mixte",G35)))=0),"",IF(SUMPRODUCT((Barèmes!$A$6:$A$28="Endurance — Luc Léger (palier)")*(Barèmes!$B$6:$B$28=H35)*(Barèmes!$C$6:$C$28=IF(H35="6ème","Mixte",G35))*(Barèmes!$J$6:$J$28="+"))&gt;0,IF(J35&lt;=SUMIFS(Barèmes!$D$6:$D$28,Barèmes!$A$6:$A$28,"Endurance — Luc Léger (palier)",Barèmes!$B$6:$B$28,H35,Barèmes!$C$6:$C$28,IF(H35="6ème","Mixte",G35)),"à besoin",IF(J35&lt;=SUMIFS(Barèmes!$E$6:$E$28,Barèmes!$A$6:$A$28,"Endurance — Luc Léger (palier)",Barèmes!$B$6:$B$28,H35,Barèmes!$C$6:$C$28,IF(H35="6ème","Mixte",G35)),"fragile","satisfaisant")),IF(J35&gt;=SUMIFS(Barèmes!$D$6:$D$28,Barèmes!$A$6:$A$28,"Endurance — Luc Léger (palier)",Barèmes!$B$6:$B$28,H35,Barèmes!$C$6:$C$28,IF(H35="6ème","Mixte",G35)),"à besoin",IF(J35&gt;=SUMIFS(Barèmes!$E$6:$E$28,Barèmes!$A$6:$A$28,"Endurance — Luc Léger (palier)",Barèmes!$B$6:$B$28,H35,Barèmes!$C$6:$C$28,IF(H35="6ème","Mixte",G35)),"fragile","satisfaisant"))))</f>
        <v/>
      </c>
      <c r="N35" s="21" t="str">
        <f>IF(OR(J35="",SUMPRODUCT((Barèmes!$A$6:$A$28="Endurance — Luc Léger (palier)")*(Barèmes!$B$6:$B$28=H35)*(Barèmes!$C$6:$C$28=IF(H35="6ème","Mixte",G35)))=0),"",IF(SUMPRODUCT((Barèmes!$A$6:$A$28="Endurance — Luc Léger (palier)")*(Barèmes!$B$6:$B$28=H35)*(Barèmes!$C$6:$C$28=IF(H35="6ème","Mixte",G35))*(Barèmes!$J$6:$J$28="+"))&gt;0,IF(J35&lt;=SUMIFS(Barèmes!$F$6:$F$28,Barèmes!$A$6:$A$28,"Endurance — Luc Léger (palier)",Barèmes!$B$6:$B$28,H35,Barèmes!$C$6:$C$28,IF(H35="6ème","Mixte",G35)),Barèmes!$B$2,IF(J35&lt;=SUMIFS(Barèmes!$G$6:$G$28,Barèmes!$A$6:$A$28,"Endurance — Luc Léger (palier)",Barèmes!$B$6:$B$28,H35,Barèmes!$C$6:$C$28,IF(H35="6ème","Mixte",G35)),Barèmes!$C$2,IF(J35&lt;=SUMIFS(Barèmes!$H$6:$H$28,Barèmes!$A$6:$A$28,"Endurance — Luc Léger (palier)",Barèmes!$B$6:$B$28,H35,Barèmes!$C$6:$C$28,IF(H35="6ème","Mixte",G35)),Barèmes!$D$2,IF(J35&lt;=SUMIFS(Barèmes!$I$6:$I$28,Barèmes!$A$6:$A$28,"Endurance — Luc Léger (palier)",Barèmes!$B$6:$B$28,H35,Barèmes!$C$6:$C$28,IF(H35="6ème","Mixte",G35)),Barèmes!$E$2,Barèmes!$F$2)))),IF(J35&gt;=SUMIFS(Barèmes!$F$6:$F$28,Barèmes!$A$6:$A$28,"Endurance — Luc Léger (palier)",Barèmes!$B$6:$B$28,H35,Barèmes!$C$6:$C$28,IF(H35="6ème","Mixte",G35)),Barèmes!$B$2,IF(J35&gt;=SUMIFS(Barèmes!$G$6:$G$28,Barèmes!$A$6:$A$28,"Endurance — Luc Léger (palier)",Barèmes!$B$6:$B$28,H35,Barèmes!$C$6:$C$28,IF(H35="6ème","Mixte",G35)),Barèmes!$C$2,IF(J35&gt;=SUMIFS(Barèmes!$H$6:$H$28,Barèmes!$A$6:$A$28,"Endurance — Luc Léger (palier)",Barèmes!$B$6:$B$28,H35,Barèmes!$C$6:$C$28,IF(H35="6ème","Mixte",G35)),Barèmes!$D$2,IF(J35&gt;=SUMIFS(Barèmes!$I$6:$I$28,Barèmes!$A$6:$A$28,"Endurance — Luc Léger (palier)",Barèmes!$B$6:$B$28,H35,Barèmes!$C$6:$C$28,IF(H35="6ème","Mixte",G35)),Barèmes!$E$2,Barèmes!$F$2))))))</f>
        <v/>
      </c>
      <c r="O35" s="22"/>
      <c r="P35" s="23" t="str">
        <f>IF(OR(O35="",SUMPRODUCT((Barèmes!$A$6:$A$28="Force bas du corps — Saut en longueur (m)")*(Barèmes!$B$6:$B$28=H35)*(Barèmes!$C$6:$C$28=IF(H35="6ème","Mixte",G35)))=0),"",IF(SUMPRODUCT((Barèmes!$A$6:$A$28="Force bas du corps — Saut en longueur (m)")*(Barèmes!$B$6:$B$28=H35)*(Barèmes!$C$6:$C$28=IF(H35="6ème","Mixte",G35))*(Barèmes!$J$6:$J$28="+"))&gt;0,IF(O35&lt;=SUMIFS(Barèmes!$D$6:$D$28,Barèmes!$A$6:$A$28,"Force bas du corps — Saut en longueur (m)",Barèmes!$B$6:$B$28,H35,Barèmes!$C$6:$C$28,IF(H35="6ème","Mixte",G35)),"à besoin",IF(O35&lt;=SUMIFS(Barèmes!$E$6:$E$28,Barèmes!$A$6:$A$28,"Force bas du corps — Saut en longueur (m)",Barèmes!$B$6:$B$28,H35,Barèmes!$C$6:$C$28,IF(H35="6ème","Mixte",G35)),"fragile","satisfaisant")),IF(O35&gt;=SUMIFS(Barèmes!$D$6:$D$28,Barèmes!$A$6:$A$28,"Force bas du corps — Saut en longueur (m)",Barèmes!$B$6:$B$28,H35,Barèmes!$C$6:$C$28,IF(H35="6ème","Mixte",G35)),"à besoin",IF(O35&gt;=SUMIFS(Barèmes!$E$6:$E$28,Barèmes!$A$6:$A$28,"Force bas du corps — Saut en longueur (m)",Barèmes!$B$6:$B$28,H35,Barèmes!$C$6:$C$28,IF(H35="6ème","Mixte",G35)),"fragile","satisfaisant"))))</f>
        <v/>
      </c>
      <c r="Q35" s="23" t="str">
        <f>IF(OR(O35="",SUMPRODUCT((Barèmes!$A$6:$A$28="Force bas du corps — Saut en longueur (m)")*(Barèmes!$B$6:$B$28=H35)*(Barèmes!$C$6:$C$28=IF(H35="6ème","Mixte",G35)))=0),"",IF(SUMPRODUCT((Barèmes!$A$6:$A$28="Force bas du corps — Saut en longueur (m)")*(Barèmes!$B$6:$B$28=H35)*(Barèmes!$C$6:$C$28=IF(H35="6ème","Mixte",G35))*(Barèmes!$J$6:$J$28="+"))&gt;0,IF(O35&lt;=SUMIFS(Barèmes!$F$6:$F$28,Barèmes!$A$6:$A$28,"Force bas du corps — Saut en longueur (m)",Barèmes!$B$6:$B$28,H35,Barèmes!$C$6:$C$28,IF(H35="6ème","Mixte",G35)),Barèmes!$B$2,IF(O35&lt;=SUMIFS(Barèmes!$G$6:$G$28,Barèmes!$A$6:$A$28,"Force bas du corps — Saut en longueur (m)",Barèmes!$B$6:$B$28,H35,Barèmes!$C$6:$C$28,IF(H35="6ème","Mixte",G35)),Barèmes!$C$2,IF(O35&lt;=SUMIFS(Barèmes!$H$6:$H$28,Barèmes!$A$6:$A$28,"Force bas du corps — Saut en longueur (m)",Barèmes!$B$6:$B$28,H35,Barèmes!$C$6:$C$28,IF(H35="6ème","Mixte",G35)),Barèmes!$D$2,IF(O35&lt;=SUMIFS(Barèmes!$I$6:$I$28,Barèmes!$A$6:$A$28,"Force bas du corps — Saut en longueur (m)",Barèmes!$B$6:$B$28,H35,Barèmes!$C$6:$C$28,IF(H35="6ème","Mixte",G35)),Barèmes!$E$2,Barèmes!$F$2)))),IF(O35&gt;=SUMIFS(Barèmes!$F$6:$F$28,Barèmes!$A$6:$A$28,"Force bas du corps — Saut en longueur (m)",Barèmes!$B$6:$B$28,H35,Barèmes!$C$6:$C$28,IF(H35="6ème","Mixte",G35)),Barèmes!$B$2,IF(O35&gt;=SUMIFS(Barèmes!$G$6:$G$28,Barèmes!$A$6:$A$28,"Force bas du corps — Saut en longueur (m)",Barèmes!$B$6:$B$28,H35,Barèmes!$C$6:$C$28,IF(H35="6ème","Mixte",G35)),Barèmes!$C$2,IF(O35&gt;=SUMIFS(Barèmes!$H$6:$H$28,Barèmes!$A$6:$A$28,"Force bas du corps — Saut en longueur (m)",Barèmes!$B$6:$B$28,H35,Barèmes!$C$6:$C$28,IF(H35="6ème","Mixte",G35)),Barèmes!$D$2,IF(O35&gt;=SUMIFS(Barèmes!$I$6:$I$28,Barèmes!$A$6:$A$28,"Force bas du corps — Saut en longueur (m)",Barèmes!$B$6:$B$28,H35,Barèmes!$C$6:$C$28,IF(H35="6ème","Mixte",G35)),Barèmes!$E$2,Barèmes!$F$2))))))</f>
        <v/>
      </c>
      <c r="R35" s="22"/>
      <c r="S35" s="24" t="str">
        <f>IF(OR(R35="",SUMPRODUCT((Barèmes!$A$6:$A$28="Vitesse — 30 m (s)")*(Barèmes!$B$6:$B$28=H35)*(Barèmes!$C$6:$C$28=IF(H35="6ème","Mixte",G35)))=0),"",IF(SUMPRODUCT((Barèmes!$A$6:$A$28="Vitesse — 30 m (s)")*(Barèmes!$B$6:$B$28=H35)*(Barèmes!$C$6:$C$28=IF(H35="6ème","Mixte",G35))*(Barèmes!$J$6:$J$28="+"))&gt;0,IF(R35&lt;=SUMIFS(Barèmes!$D$6:$D$28,Barèmes!$A$6:$A$28,"Vitesse — 30 m (s)",Barèmes!$B$6:$B$28,H35,Barèmes!$C$6:$C$28,IF(H35="6ème","Mixte",G35)),"à besoin",IF(R35&lt;=SUMIFS(Barèmes!$E$6:$E$28,Barèmes!$A$6:$A$28,"Vitesse — 30 m (s)",Barèmes!$B$6:$B$28,H35,Barèmes!$C$6:$C$28,IF(H35="6ème","Mixte",G35)),"fragile","satisfaisant")),IF(R35&gt;=SUMIFS(Barèmes!$D$6:$D$28,Barèmes!$A$6:$A$28,"Vitesse — 30 m (s)",Barèmes!$B$6:$B$28,H35,Barèmes!$C$6:$C$28,IF(H35="6ème","Mixte",G35)),"à besoin",IF(R35&gt;=SUMIFS(Barèmes!$E$6:$E$28,Barèmes!$A$6:$A$28,"Vitesse — 30 m (s)",Barèmes!$B$6:$B$28,H35,Barèmes!$C$6:$C$28,IF(H35="6ème","Mixte",G35)),"fragile","satisfaisant"))))</f>
        <v/>
      </c>
      <c r="T35" s="24" t="str">
        <f>IF(OR(R35="",SUMPRODUCT((Barèmes!$A$6:$A$28="Vitesse — 30 m (s)")*(Barèmes!$B$6:$B$28=H35)*(Barèmes!$C$6:$C$28=IF(H35="6ème","Mixte",G35)))=0),"",IF(SUMPRODUCT((Barèmes!$A$6:$A$28="Vitesse — 30 m (s)")*(Barèmes!$B$6:$B$28=H35)*(Barèmes!$C$6:$C$28=IF(H35="6ème","Mixte",G35))*(Barèmes!$J$6:$J$28="+"))&gt;0,IF(R35&lt;=SUMIFS(Barèmes!$F$6:$F$28,Barèmes!$A$6:$A$28,"Vitesse — 30 m (s)",Barèmes!$B$6:$B$28,H35,Barèmes!$C$6:$C$28,IF(H35="6ème","Mixte",G35)),Barèmes!$B$2,IF(R35&lt;=SUMIFS(Barèmes!$G$6:$G$28,Barèmes!$A$6:$A$28,"Vitesse — 30 m (s)",Barèmes!$B$6:$B$28,H35,Barèmes!$C$6:$C$28,IF(H35="6ème","Mixte",G35)),Barèmes!$C$2,IF(R35&lt;=SUMIFS(Barèmes!$H$6:$H$28,Barèmes!$A$6:$A$28,"Vitesse — 30 m (s)",Barèmes!$B$6:$B$28,H35,Barèmes!$C$6:$C$28,IF(H35="6ème","Mixte",G35)),Barèmes!$D$2,IF(R35&lt;=SUMIFS(Barèmes!$I$6:$I$28,Barèmes!$A$6:$A$28,"Vitesse — 30 m (s)",Barèmes!$B$6:$B$28,H35,Barèmes!$C$6:$C$28,IF(H35="6ème","Mixte",G35)),Barèmes!$E$2,Barèmes!$F$2)))),IF(R35&gt;=SUMIFS(Barèmes!$F$6:$F$28,Barèmes!$A$6:$A$28,"Vitesse — 30 m (s)",Barèmes!$B$6:$B$28,H35,Barèmes!$C$6:$C$28,IF(H35="6ème","Mixte",G35)),Barèmes!$B$2,IF(R35&gt;=SUMIFS(Barèmes!$G$6:$G$28,Barèmes!$A$6:$A$28,"Vitesse — 30 m (s)",Barèmes!$B$6:$B$28,H35,Barèmes!$C$6:$C$28,IF(H35="6ème","Mixte",G35)),Barèmes!$C$2,IF(R35&gt;=SUMIFS(Barèmes!$H$6:$H$28,Barèmes!$A$6:$A$28,"Vitesse — 30 m (s)",Barèmes!$B$6:$B$28,H35,Barèmes!$C$6:$C$28,IF(H35="6ème","Mixte",G35)),Barèmes!$D$2,IF(R35&gt;=SUMIFS(Barèmes!$I$6:$I$28,Barèmes!$A$6:$A$28,"Vitesse — 30 m (s)",Barèmes!$B$6:$B$28,H35,Barèmes!$C$6:$C$28,IF(H35="6ème","Mixte",G35)),Barèmes!$E$2,Barèmes!$F$2))))))</f>
        <v/>
      </c>
      <c r="U35" s="22"/>
      <c r="V35" s="25" t="str">
        <f>IF(OR(U35="",SUMPRODUCT((Barèmes!$A$6:$A$28="Vitesse — 50 m (s)")*(Barèmes!$B$6:$B$28=H35)*(Barèmes!$C$6:$C$28=IF(H35="6ème","Mixte",G35)))=0),"",IF(SUMPRODUCT((Barèmes!$A$6:$A$28="Vitesse — 50 m (s)")*(Barèmes!$B$6:$B$28=H35)*(Barèmes!$C$6:$C$28=IF(H35="6ème","Mixte",G35))*(Barèmes!$J$6:$J$28="+"))&gt;0,IF(U35&lt;=SUMIFS(Barèmes!$D$6:$D$28,Barèmes!$A$6:$A$28,"Vitesse — 50 m (s)",Barèmes!$B$6:$B$28,H35,Barèmes!$C$6:$C$28,IF(H35="6ème","Mixte",G35)),"à besoin",IF(U35&lt;=SUMIFS(Barèmes!$E$6:$E$28,Barèmes!$A$6:$A$28,"Vitesse — 50 m (s)",Barèmes!$B$6:$B$28,H35,Barèmes!$C$6:$C$28,IF(H35="6ème","Mixte",G35)),"fragile","satisfaisant")),IF(U35&gt;=SUMIFS(Barèmes!$D$6:$D$28,Barèmes!$A$6:$A$28,"Vitesse — 50 m (s)",Barèmes!$B$6:$B$28,H35,Barèmes!$C$6:$C$28,IF(H35="6ème","Mixte",G35)),"à besoin",IF(U35&gt;=SUMIFS(Barèmes!$E$6:$E$28,Barèmes!$A$6:$A$28,"Vitesse — 50 m (s)",Barèmes!$B$6:$B$28,H35,Barèmes!$C$6:$C$28,IF(H35="6ème","Mixte",G35)),"fragile","satisfaisant"))))</f>
        <v/>
      </c>
      <c r="W35" s="25" t="str">
        <f>IF(OR(U35="",SUMPRODUCT((Barèmes!$A$6:$A$28="Vitesse — 50 m (s)")*(Barèmes!$B$6:$B$28=H35)*(Barèmes!$C$6:$C$28=IF(H35="6ème","Mixte",G35)))=0),"",IF(SUMPRODUCT((Barèmes!$A$6:$A$28="Vitesse — 50 m (s)")*(Barèmes!$B$6:$B$28=H35)*(Barèmes!$C$6:$C$28=IF(H35="6ème","Mixte",G35))*(Barèmes!$J$6:$J$28="+"))&gt;0,IF(U35&lt;=SUMIFS(Barèmes!$F$6:$F$28,Barèmes!$A$6:$A$28,"Vitesse — 50 m (s)",Barèmes!$B$6:$B$28,H35,Barèmes!$C$6:$C$28,IF(H35="6ème","Mixte",G35)),Barèmes!$B$2,IF(U35&lt;=SUMIFS(Barèmes!$G$6:$G$28,Barèmes!$A$6:$A$28,"Vitesse — 50 m (s)",Barèmes!$B$6:$B$28,H35,Barèmes!$C$6:$C$28,IF(H35="6ème","Mixte",G35)),Barèmes!$C$2,IF(U35&lt;=SUMIFS(Barèmes!$H$6:$H$28,Barèmes!$A$6:$A$28,"Vitesse — 50 m (s)",Barèmes!$B$6:$B$28,H35,Barèmes!$C$6:$C$28,IF(H35="6ème","Mixte",G35)),Barèmes!$D$2,IF(U35&lt;=SUMIFS(Barèmes!$I$6:$I$28,Barèmes!$A$6:$A$28,"Vitesse — 50 m (s)",Barèmes!$B$6:$B$28,H35,Barèmes!$C$6:$C$28,IF(H35="6ème","Mixte",G35)),Barèmes!$E$2,Barèmes!$F$2)))),IF(U35&gt;=SUMIFS(Barèmes!$F$6:$F$28,Barèmes!$A$6:$A$28,"Vitesse — 50 m (s)",Barèmes!$B$6:$B$28,H35,Barèmes!$C$6:$C$28,IF(H35="6ème","Mixte",G35)),Barèmes!$B$2,IF(U35&gt;=SUMIFS(Barèmes!$G$6:$G$28,Barèmes!$A$6:$A$28,"Vitesse — 50 m (s)",Barèmes!$B$6:$B$28,H35,Barèmes!$C$6:$C$28,IF(H35="6ème","Mixte",G35)),Barèmes!$C$2,IF(U35&gt;=SUMIFS(Barèmes!$H$6:$H$28,Barèmes!$A$6:$A$28,"Vitesse — 50 m (s)",Barèmes!$B$6:$B$28,H35,Barèmes!$C$6:$C$28,IF(H35="6ème","Mixte",G35)),Barèmes!$D$2,IF(U35&gt;=SUMIFS(Barèmes!$I$6:$I$28,Barèmes!$A$6:$A$28,"Vitesse — 50 m (s)",Barèmes!$B$6:$B$28,H35,Barèmes!$C$6:$C$28,IF(H35="6ème","Mixte",G35)),Barèmes!$E$2,Barèmes!$F$2))))))</f>
        <v/>
      </c>
      <c r="X35" s="18"/>
      <c r="Y35" s="26" t="str" cm="1">
        <f t="array" ref="Y35">IF(OR(X35="",SUMPRODUCT((Barèmes!$A$6:$A$28="Souplesse (score 1-5)")*(Barèmes!$B$6:$B$28=H35)*(Barèmes!$C$6:$C$28=IF(H35="6ème","Mixte",G35)))=0),"",IF(SUMPRODUCT((Barèmes!$A$6:$A$28="Souplesse (score 1-5)")*(Barèmes!$B$6:$B$28=H35)*(Barèmes!$C$6:$C$28=IF(H35="6ème","Mixte",G35))*(Barèmes!$J$6:$J$28="+"))&gt;0,IF(X35&lt;=SUMIFS(Barèmes!$D$6:$D$28,Barèmes!$A$6:$A$28,"Souplesse (score 1-5)",Barèmes!$B$6:$B$28,H35,Barèmes!$C$6:$C$28,IF(H35="6ème","Mixte",G35)),"à besoin",IF(X35&lt;=SUMIFS(Barèmes!$E$6:$E$28,Barèmes!$A$6:$A$28,"Souplesse (score 1-5)",Barèmes!$B$6:$B$28,H35,Barèmes!$C$6:$C$28,IF(H35="6ème","Mixte",G35)),"fragile","satisfaisant")),IF(X35&gt;=SUMIFS(Barèmes!$D$6:$D$28,Barèmes!$A$6:$A$28,"Souplesse (score 1-5)",Barèmes!$B$6:$B$28,H35,Barèmes!$C$6:$C$28,IF(H35="6ème","Mixte",G35)),"à besoin",IF(X35&gt;=SUMIFS(Barèmes!$E$6:$E$28,Barèmes!$A$6:$A$28,"Souplesse (score 1-5)",Barèmes!$B$6:$B$28,H35,Barèmes!$C$6:$C$28,IF(H35="6ème","Mixte",G35)),"fragile","satisfaisant"))))</f>
        <v/>
      </c>
      <c r="Z35" s="26" t="str" cm="1">
        <f t="array" ref="Z35">IF(OR(X35="",SUMPRODUCT((Barèmes!$A$6:$A$28="Souplesse (score 1-5)")*(Barèmes!$B$6:$B$28=H35)*(Barèmes!$C$6:$C$28=IF(H35="6ème","Mixte",G35)))=0),"",IF(SUMPRODUCT((Barèmes!$A$6:$A$28="Souplesse (score 1-5)")*(Barèmes!$B$6:$B$28=H35)*(Barèmes!$C$6:$C$28=IF(H35="6ème","Mixte",G35))*(Barèmes!$J$6:$J$28="+"))&gt;0,IF(X35&lt;=SUMIFS(Barèmes!$F$6:$F$28,Barèmes!$A$6:$A$28,"Souplesse (score 1-5)",Barèmes!$B$6:$B$28,H35,Barèmes!$C$6:$C$28,IF(H35="6ème","Mixte",G35)),Barèmes!$B$2,IF(X35&lt;=SUMIFS(Barèmes!$G$6:$G$28,Barèmes!$A$6:$A$28,"Souplesse (score 1-5)",Barèmes!$B$6:$B$28,H35,Barèmes!$C$6:$C$28,IF(H35="6ème","Mixte",G35)),Barèmes!$C$2,IF(X35&lt;=SUMIFS(Barèmes!$H$6:$H$28,Barèmes!$A$6:$A$28,"Souplesse (score 1-5)",Barèmes!$B$6:$B$28,H35,Barèmes!$C$6:$C$28,IF(H35="6ème","Mixte",G35)),Barèmes!$D$2,IF(X35&lt;=SUMIFS(Barèmes!$I$6:$I$28,Barèmes!$A$6:$A$28,"Souplesse (score 1-5)",Barèmes!$B$6:$B$28,H35,Barèmes!$C$6:$C$28,IF(H35="6ème","Mixte",G35)),Barèmes!$E$2,Barèmes!$F$2)))),IF(X35&gt;=SUMIFS(Barèmes!$F$6:$F$28,Barèmes!$A$6:$A$28,"Souplesse (score 1-5)",Barèmes!$B$6:$B$28,H35,Barèmes!$C$6:$C$28,IF(H35="6ème","Mixte",G35)),Barèmes!$B$2,IF(X35&gt;=SUMIFS(Barèmes!$G$6:$G$28,Barèmes!$A$6:$A$28,"Souplesse (score 1-5)",Barèmes!$B$6:$B$28,H35,Barèmes!$C$6:$C$28,IF(H35="6ème","Mixte",G35)),Barèmes!$C$2,IF(X35&gt;=SUMIFS(Barèmes!$H$6:$H$28,Barèmes!$A$6:$A$28,"Souplesse (score 1-5)",Barèmes!$B$6:$B$28,H35,Barèmes!$C$6:$C$28,IF(H35="6ème","Mixte",G35)),Barèmes!$D$2,IF(X35&gt;=SUMIFS(Barèmes!$I$6:$I$28,Barèmes!$A$6:$A$28,"Souplesse (score 1-5)",Barèmes!$B$6:$B$28,H35,Barèmes!$C$6:$C$28,IF(H35="6ème","Mixte",G35)),Barèmes!$E$2,Barèmes!$F$2))))))</f>
        <v/>
      </c>
      <c r="AA35" s="22"/>
      <c r="AB35" s="27" t="str">
        <f>IF(OR(AA35="",SUMPRODUCT((Barèmes!$A$6:$A$28="Agilité — T-test 974 (s)")*(Barèmes!$B$6:$B$28=H35)*(Barèmes!$C$6:$C$28=IF(H35="6ème","Mixte",G35)))=0),"",IF(SUMPRODUCT((Barèmes!$A$6:$A$28="Agilité — T-test 974 (s)")*(Barèmes!$B$6:$B$28=H35)*(Barèmes!$C$6:$C$28=IF(H35="6ème","Mixte",G35))*(Barèmes!$J$6:$J$28="+"))&gt;0,IF(AA35&lt;=SUMIFS(Barèmes!$D$6:$D$28,Barèmes!$A$6:$A$28,"Agilité — T-test 974 (s)",Barèmes!$B$6:$B$28,H35,Barèmes!$C$6:$C$28,IF(H35="6ème","Mixte",G35)),"à besoin",IF(AA35&lt;=SUMIFS(Barèmes!$E$6:$E$28,Barèmes!$A$6:$A$28,"Agilité — T-test 974 (s)",Barèmes!$B$6:$B$28,H35,Barèmes!$C$6:$C$28,IF(H35="6ème","Mixte",G35)),"fragile","satisfaisant")),IF(AA35&gt;=SUMIFS(Barèmes!$D$6:$D$28,Barèmes!$A$6:$A$28,"Agilité — T-test 974 (s)",Barèmes!$B$6:$B$28,H35,Barèmes!$C$6:$C$28,IF(H35="6ème","Mixte",G35)),"à besoin",IF(AA35&gt;=SUMIFS(Barèmes!$E$6:$E$28,Barèmes!$A$6:$A$28,"Agilité — T-test 974 (s)",Barèmes!$B$6:$B$28,H35,Barèmes!$C$6:$C$28,IF(H35="6ème","Mixte",G35)),"fragile","satisfaisant"))))</f>
        <v/>
      </c>
      <c r="AC35" s="27" t="str">
        <f>IF(OR(AA35="",SUMPRODUCT((Barèmes!$A$6:$A$28="Agilité — T-test 974 (s)")*(Barèmes!$B$6:$B$28=H35)*(Barèmes!$C$6:$C$28=IF(H35="6ème","Mixte",G35)))=0),"",IF(SUMPRODUCT((Barèmes!$A$6:$A$28="Agilité — T-test 974 (s)")*(Barèmes!$B$6:$B$28=H35)*(Barèmes!$C$6:$C$28=IF(H35="6ème","Mixte",G35))*(Barèmes!$J$6:$J$28="+"))&gt;0,IF(AA35&lt;=SUMIFS(Barèmes!$F$6:$F$28,Barèmes!$A$6:$A$28,"Agilité — T-test 974 (s)",Barèmes!$B$6:$B$28,H35,Barèmes!$C$6:$C$28,IF(H35="6ème","Mixte",G35)),Barèmes!$B$2,IF(AA35&lt;=SUMIFS(Barèmes!$G$6:$G$28,Barèmes!$A$6:$A$28,"Agilité — T-test 974 (s)",Barèmes!$B$6:$B$28,H35,Barèmes!$C$6:$C$28,IF(H35="6ème","Mixte",G35)),Barèmes!$C$2,IF(AA35&lt;=SUMIFS(Barèmes!$H$6:$H$28,Barèmes!$A$6:$A$28,"Agilité — T-test 974 (s)",Barèmes!$B$6:$B$28,H35,Barèmes!$C$6:$C$28,IF(H35="6ème","Mixte",G35)),Barèmes!$D$2,IF(AA35&lt;=SUMIFS(Barèmes!$I$6:$I$28,Barèmes!$A$6:$A$28,"Agilité — T-test 974 (s)",Barèmes!$B$6:$B$28,H35,Barèmes!$C$6:$C$28,IF(H35="6ème","Mixte",G35)),Barèmes!$E$2,Barèmes!$F$2)))),IF(AA35&gt;=SUMIFS(Barèmes!$F$6:$F$28,Barèmes!$A$6:$A$28,"Agilité — T-test 974 (s)",Barèmes!$B$6:$B$28,H35,Barèmes!$C$6:$C$28,IF(H35="6ème","Mixte",G35)),Barèmes!$B$2,IF(AA35&gt;=SUMIFS(Barèmes!$G$6:$G$28,Barèmes!$A$6:$A$28,"Agilité — T-test 974 (s)",Barèmes!$B$6:$B$28,H35,Barèmes!$C$6:$C$28,IF(H35="6ème","Mixte",G35)),Barèmes!$C$2,IF(AA35&gt;=SUMIFS(Barèmes!$H$6:$H$28,Barèmes!$A$6:$A$28,"Agilité — T-test 974 (s)",Barèmes!$B$6:$B$28,H35,Barèmes!$C$6:$C$28,IF(H35="6ème","Mixte",G35)),Barèmes!$D$2,IF(AA35&gt;=SUMIFS(Barèmes!$I$6:$I$28,Barèmes!$A$6:$A$28,"Agilité — T-test 974 (s)",Barèmes!$B$6:$B$28,H35,Barèmes!$C$6:$C$28,IF(H35="6ème","Mixte",G35)),Barèmes!$E$2,Barèmes!$F$2))))))</f>
        <v/>
      </c>
      <c r="AD35" s="28" t="str">
        <f t="shared" si="1"/>
        <v/>
      </c>
      <c r="AE35" s="29" t="str">
        <f t="shared" si="2"/>
        <v/>
      </c>
      <c r="AF35" s="30" t="str">
        <f>IF(OR(AD35="",SUMPRODUCT((Barèmes!$A$6:$A$28="Surcoût d'agilité (s) — technique")*(Barèmes!$B$6:$B$28=H35)*(Barèmes!$C$6:$C$28=IF(H35="6ème","Mixte",G35)))=0),"",IF(SUMPRODUCT((Barèmes!$A$6:$A$28="Surcoût d'agilité (s) — technique")*(Barèmes!$B$6:$B$28=H35)*(Barèmes!$C$6:$C$28=IF(H35="6ème","Mixte",G35))*(Barèmes!$J$6:$J$28="+"))&gt;0,IF(AD35&lt;=SUMIFS(Barèmes!$D$6:$D$28,Barèmes!$A$6:$A$28,"Surcoût d'agilité (s) — technique",Barèmes!$B$6:$B$28,H35,Barèmes!$C$6:$C$28,IF(H35="6ème","Mixte",G35)),"à besoin",IF(AD35&lt;=SUMIFS(Barèmes!$E$6:$E$28,Barèmes!$A$6:$A$28,"Surcoût d'agilité (s) — technique",Barèmes!$B$6:$B$28,H35,Barèmes!$C$6:$C$28,IF(H35="6ème","Mixte",G35)),"fragile","satisfaisant")),IF(AD35&gt;=SUMIFS(Barèmes!$D$6:$D$28,Barèmes!$A$6:$A$28,"Surcoût d'agilité (s) — technique",Barèmes!$B$6:$B$28,H35,Barèmes!$C$6:$C$28,IF(H35="6ème","Mixte",G35)),"à besoin",IF(AD35&gt;=SUMIFS(Barèmes!$E$6:$E$28,Barèmes!$A$6:$A$28,"Surcoût d'agilité (s) — technique",Barèmes!$B$6:$B$28,H35,Barèmes!$C$6:$C$28,IF(H35="6ème","Mixte",G35)),"fragile","satisfaisant"))))</f>
        <v/>
      </c>
      <c r="AG35" s="30" t="str">
        <f>IF(OR(AD35="",SUMPRODUCT((Barèmes!$A$6:$A$28="Surcoût d'agilité (s) — technique")*(Barèmes!$B$6:$B$28=H35)*(Barèmes!$C$6:$C$28=IF(H35="6ème","Mixte",G35)))=0),"",IF(SUMPRODUCT((Barèmes!$A$6:$A$28="Surcoût d'agilité (s) — technique")*(Barèmes!$B$6:$B$28=H35)*(Barèmes!$C$6:$C$28=IF(H35="6ème","Mixte",G35))*(Barèmes!$J$6:$J$28="+"))&gt;0,IF(AD35&lt;=SUMIFS(Barèmes!$F$6:$F$28,Barèmes!$A$6:$A$28,"Surcoût d'agilité (s) — technique",Barèmes!$B$6:$B$28,H35,Barèmes!$C$6:$C$28,IF(H35="6ème","Mixte",G35)),Barèmes!$B$2,IF(AD35&lt;=SUMIFS(Barèmes!$G$6:$G$28,Barèmes!$A$6:$A$28,"Surcoût d'agilité (s) — technique",Barèmes!$B$6:$B$28,H35,Barèmes!$C$6:$C$28,IF(H35="6ème","Mixte",G35)),Barèmes!$C$2,IF(AD35&lt;=SUMIFS(Barèmes!$H$6:$H$28,Barèmes!$A$6:$A$28,"Surcoût d'agilité (s) — technique",Barèmes!$B$6:$B$28,H35,Barèmes!$C$6:$C$28,IF(H35="6ème","Mixte",G35)),Barèmes!$D$2,IF(AD35&lt;=SUMIFS(Barèmes!$I$6:$I$28,Barèmes!$A$6:$A$28,"Surcoût d'agilité (s) — technique",Barèmes!$B$6:$B$28,H35,Barèmes!$C$6:$C$28,IF(H35="6ème","Mixte",G35)),Barèmes!$E$2,Barèmes!$F$2)))),IF(AD35&gt;=SUMIFS(Barèmes!$F$6:$F$28,Barèmes!$A$6:$A$28,"Surcoût d'agilité (s) — technique",Barèmes!$B$6:$B$28,H35,Barèmes!$C$6:$C$28,IF(H35="6ème","Mixte",G35)),Barèmes!$B$2,IF(AD35&gt;=SUMIFS(Barèmes!$G$6:$G$28,Barèmes!$A$6:$A$28,"Surcoût d'agilité (s) — technique",Barèmes!$B$6:$B$28,H35,Barèmes!$C$6:$C$28,IF(H35="6ème","Mixte",G35)),Barèmes!$C$2,IF(AD35&gt;=SUMIFS(Barèmes!$H$6:$H$28,Barèmes!$A$6:$A$28,"Surcoût d'agilité (s) — technique",Barèmes!$B$6:$B$28,H35,Barèmes!$C$6:$C$28,IF(H35="6ème","Mixte",G35)),Barèmes!$D$2,IF(AD35&gt;=SUMIFS(Barèmes!$I$6:$I$28,Barèmes!$A$6:$A$28,"Surcoût d'agilité (s) — technique",Barèmes!$B$6:$B$28,H35,Barèmes!$C$6:$C$28,IF(H35="6ème","Mixte",G35)),Barèmes!$E$2,Barèmes!$F$2))))))</f>
        <v/>
      </c>
      <c r="AH35" s="31" t="str">
        <f>IF((IF(N35="",0,1)+IF(Q35="",0,1)+IF(W35="",0,1)+IF(Z35="",0,1)+IF(AC35="",0,1))=0,"",3*IF(N35=Barèmes!$B$2,1,IF(N35=Barèmes!$C$2,2,IF(N35=Barèmes!$D$2,3,IF(N35=Barèmes!$E$2,4,IF(N35=Barèmes!$F$2,5,0)))))+3*IF(Q35=Barèmes!$B$2,1,IF(Q35=Barèmes!$C$2,2,IF(Q35=Barèmes!$D$2,3,IF(Q35=Barèmes!$E$2,4,IF(Q35=Barèmes!$F$2,5,0)))))+2*IF(W35=Barèmes!$B$2,1,IF(W35=Barèmes!$C$2,2,IF(W35=Barèmes!$D$2,3,IF(W35=Barèmes!$E$2,4,IF(W35=Barèmes!$F$2,5,0)))))+1*IF(Z35=Barèmes!$B$2,1,IF(Z35=Barèmes!$C$2,2,IF(Z35=Barèmes!$D$2,3,IF(Z35=Barèmes!$E$2,4,IF(Z35=Barèmes!$F$2,5,0)))))+1*IF(AC35=Barèmes!$B$2,1,IF(AC35=Barèmes!$C$2,2,IF(AC35=Barèmes!$D$2,3,IF(AC35=Barèmes!$E$2,4,IF(AC35=Barèmes!$F$2,5,0))))))</f>
        <v/>
      </c>
      <c r="AI35" s="31"/>
      <c r="AJ35" s="32" t="str">
        <f>IFERROR(INDEX(Croissance!$B$5:$B$604,MATCH(A35,Croissance!$A$5:$A$604,0)),"")</f>
        <v/>
      </c>
      <c r="AK35" s="32" t="str">
        <f>IFERROR(INDEX(Croissance!$C$5:$C$604,MATCH(A35,Croissance!$A$5:$A$604,0)),"")</f>
        <v/>
      </c>
      <c r="AL35" s="32" t="str">
        <f>IFERROR(INDEX(Croissance!$D$5:$D$604,MATCH(A35,Croissance!$A$5:$A$604,0)),"")</f>
        <v/>
      </c>
      <c r="AM35" s="32" t="str">
        <f>IFERROR(INDEX(Croissance!$E$5:$E$604,MATCH(A35,Croissance!$A$5:$A$604,0)),"")</f>
        <v/>
      </c>
      <c r="AO35" s="33">
        <f t="shared" si="8"/>
        <v>0</v>
      </c>
      <c r="AP35" s="33">
        <f t="shared" si="3"/>
        <v>0</v>
      </c>
      <c r="AQ35" s="33">
        <f>IF(A35="",0,IF(AND(OR('Synthèse classe'!$C$2="Tous",C35='Synthèse classe'!$C$2),OR('Synthèse classe'!$C$3="Toutes",D35='Synthèse classe'!$C$3),OR('Synthèse classe'!$C$4="Toutes",AND('Synthèse classe'!$C$4="Dernière",AP35=1),B35=IFERROR(VALUE('Synthèse classe'!$C$4),0))),1,0))</f>
        <v>0</v>
      </c>
      <c r="AR35" s="34" t="str">
        <f t="shared" si="4"/>
        <v/>
      </c>
    </row>
    <row r="36" spans="1:44" x14ac:dyDescent="0.2">
      <c r="A36" s="17" t="str">
        <f t="shared" si="0"/>
        <v/>
      </c>
      <c r="B36" s="18"/>
      <c r="C36" s="19"/>
      <c r="D36" s="19"/>
      <c r="E36" s="19"/>
      <c r="F36" s="19"/>
      <c r="G36" s="19"/>
      <c r="H36" s="17" t="str">
        <f t="shared" si="5"/>
        <v/>
      </c>
      <c r="I36" s="20"/>
      <c r="J36" s="18"/>
      <c r="K36" s="19"/>
      <c r="L36" s="21" t="str">
        <f t="shared" si="6"/>
        <v/>
      </c>
      <c r="M36" s="21" t="str">
        <f>IF(OR(J36="",SUMPRODUCT((Barèmes!$A$6:$A$28="Endurance — Luc Léger (palier)")*(Barèmes!$B$6:$B$28=H36)*(Barèmes!$C$6:$C$28=IF(H36="6ème","Mixte",G36)))=0),"",IF(SUMPRODUCT((Barèmes!$A$6:$A$28="Endurance — Luc Léger (palier)")*(Barèmes!$B$6:$B$28=H36)*(Barèmes!$C$6:$C$28=IF(H36="6ème","Mixte",G36))*(Barèmes!$J$6:$J$28="+"))&gt;0,IF(J36&lt;=SUMIFS(Barèmes!$D$6:$D$28,Barèmes!$A$6:$A$28,"Endurance — Luc Léger (palier)",Barèmes!$B$6:$B$28,H36,Barèmes!$C$6:$C$28,IF(H36="6ème","Mixte",G36)),"à besoin",IF(J36&lt;=SUMIFS(Barèmes!$E$6:$E$28,Barèmes!$A$6:$A$28,"Endurance — Luc Léger (palier)",Barèmes!$B$6:$B$28,H36,Barèmes!$C$6:$C$28,IF(H36="6ème","Mixte",G36)),"fragile","satisfaisant")),IF(J36&gt;=SUMIFS(Barèmes!$D$6:$D$28,Barèmes!$A$6:$A$28,"Endurance — Luc Léger (palier)",Barèmes!$B$6:$B$28,H36,Barèmes!$C$6:$C$28,IF(H36="6ème","Mixte",G36)),"à besoin",IF(J36&gt;=SUMIFS(Barèmes!$E$6:$E$28,Barèmes!$A$6:$A$28,"Endurance — Luc Léger (palier)",Barèmes!$B$6:$B$28,H36,Barèmes!$C$6:$C$28,IF(H36="6ème","Mixte",G36)),"fragile","satisfaisant"))))</f>
        <v/>
      </c>
      <c r="N36" s="21" t="str">
        <f>IF(OR(J36="",SUMPRODUCT((Barèmes!$A$6:$A$28="Endurance — Luc Léger (palier)")*(Barèmes!$B$6:$B$28=H36)*(Barèmes!$C$6:$C$28=IF(H36="6ème","Mixte",G36)))=0),"",IF(SUMPRODUCT((Barèmes!$A$6:$A$28="Endurance — Luc Léger (palier)")*(Barèmes!$B$6:$B$28=H36)*(Barèmes!$C$6:$C$28=IF(H36="6ème","Mixte",G36))*(Barèmes!$J$6:$J$28="+"))&gt;0,IF(J36&lt;=SUMIFS(Barèmes!$F$6:$F$28,Barèmes!$A$6:$A$28,"Endurance — Luc Léger (palier)",Barèmes!$B$6:$B$28,H36,Barèmes!$C$6:$C$28,IF(H36="6ème","Mixte",G36)),Barèmes!$B$2,IF(J36&lt;=SUMIFS(Barèmes!$G$6:$G$28,Barèmes!$A$6:$A$28,"Endurance — Luc Léger (palier)",Barèmes!$B$6:$B$28,H36,Barèmes!$C$6:$C$28,IF(H36="6ème","Mixte",G36)),Barèmes!$C$2,IF(J36&lt;=SUMIFS(Barèmes!$H$6:$H$28,Barèmes!$A$6:$A$28,"Endurance — Luc Léger (palier)",Barèmes!$B$6:$B$28,H36,Barèmes!$C$6:$C$28,IF(H36="6ème","Mixte",G36)),Barèmes!$D$2,IF(J36&lt;=SUMIFS(Barèmes!$I$6:$I$28,Barèmes!$A$6:$A$28,"Endurance — Luc Léger (palier)",Barèmes!$B$6:$B$28,H36,Barèmes!$C$6:$C$28,IF(H36="6ème","Mixte",G36)),Barèmes!$E$2,Barèmes!$F$2)))),IF(J36&gt;=SUMIFS(Barèmes!$F$6:$F$28,Barèmes!$A$6:$A$28,"Endurance — Luc Léger (palier)",Barèmes!$B$6:$B$28,H36,Barèmes!$C$6:$C$28,IF(H36="6ème","Mixte",G36)),Barèmes!$B$2,IF(J36&gt;=SUMIFS(Barèmes!$G$6:$G$28,Barèmes!$A$6:$A$28,"Endurance — Luc Léger (palier)",Barèmes!$B$6:$B$28,H36,Barèmes!$C$6:$C$28,IF(H36="6ème","Mixte",G36)),Barèmes!$C$2,IF(J36&gt;=SUMIFS(Barèmes!$H$6:$H$28,Barèmes!$A$6:$A$28,"Endurance — Luc Léger (palier)",Barèmes!$B$6:$B$28,H36,Barèmes!$C$6:$C$28,IF(H36="6ème","Mixte",G36)),Barèmes!$D$2,IF(J36&gt;=SUMIFS(Barèmes!$I$6:$I$28,Barèmes!$A$6:$A$28,"Endurance — Luc Léger (palier)",Barèmes!$B$6:$B$28,H36,Barèmes!$C$6:$C$28,IF(H36="6ème","Mixte",G36)),Barèmes!$E$2,Barèmes!$F$2))))))</f>
        <v/>
      </c>
      <c r="O36" s="22"/>
      <c r="P36" s="23" t="str">
        <f>IF(OR(O36="",SUMPRODUCT((Barèmes!$A$6:$A$28="Force bas du corps — Saut en longueur (m)")*(Barèmes!$B$6:$B$28=H36)*(Barèmes!$C$6:$C$28=IF(H36="6ème","Mixte",G36)))=0),"",IF(SUMPRODUCT((Barèmes!$A$6:$A$28="Force bas du corps — Saut en longueur (m)")*(Barèmes!$B$6:$B$28=H36)*(Barèmes!$C$6:$C$28=IF(H36="6ème","Mixte",G36))*(Barèmes!$J$6:$J$28="+"))&gt;0,IF(O36&lt;=SUMIFS(Barèmes!$D$6:$D$28,Barèmes!$A$6:$A$28,"Force bas du corps — Saut en longueur (m)",Barèmes!$B$6:$B$28,H36,Barèmes!$C$6:$C$28,IF(H36="6ème","Mixte",G36)),"à besoin",IF(O36&lt;=SUMIFS(Barèmes!$E$6:$E$28,Barèmes!$A$6:$A$28,"Force bas du corps — Saut en longueur (m)",Barèmes!$B$6:$B$28,H36,Barèmes!$C$6:$C$28,IF(H36="6ème","Mixte",G36)),"fragile","satisfaisant")),IF(O36&gt;=SUMIFS(Barèmes!$D$6:$D$28,Barèmes!$A$6:$A$28,"Force bas du corps — Saut en longueur (m)",Barèmes!$B$6:$B$28,H36,Barèmes!$C$6:$C$28,IF(H36="6ème","Mixte",G36)),"à besoin",IF(O36&gt;=SUMIFS(Barèmes!$E$6:$E$28,Barèmes!$A$6:$A$28,"Force bas du corps — Saut en longueur (m)",Barèmes!$B$6:$B$28,H36,Barèmes!$C$6:$C$28,IF(H36="6ème","Mixte",G36)),"fragile","satisfaisant"))))</f>
        <v/>
      </c>
      <c r="Q36" s="23" t="str">
        <f>IF(OR(O36="",SUMPRODUCT((Barèmes!$A$6:$A$28="Force bas du corps — Saut en longueur (m)")*(Barèmes!$B$6:$B$28=H36)*(Barèmes!$C$6:$C$28=IF(H36="6ème","Mixte",G36)))=0),"",IF(SUMPRODUCT((Barèmes!$A$6:$A$28="Force bas du corps — Saut en longueur (m)")*(Barèmes!$B$6:$B$28=H36)*(Barèmes!$C$6:$C$28=IF(H36="6ème","Mixte",G36))*(Barèmes!$J$6:$J$28="+"))&gt;0,IF(O36&lt;=SUMIFS(Barèmes!$F$6:$F$28,Barèmes!$A$6:$A$28,"Force bas du corps — Saut en longueur (m)",Barèmes!$B$6:$B$28,H36,Barèmes!$C$6:$C$28,IF(H36="6ème","Mixte",G36)),Barèmes!$B$2,IF(O36&lt;=SUMIFS(Barèmes!$G$6:$G$28,Barèmes!$A$6:$A$28,"Force bas du corps — Saut en longueur (m)",Barèmes!$B$6:$B$28,H36,Barèmes!$C$6:$C$28,IF(H36="6ème","Mixte",G36)),Barèmes!$C$2,IF(O36&lt;=SUMIFS(Barèmes!$H$6:$H$28,Barèmes!$A$6:$A$28,"Force bas du corps — Saut en longueur (m)",Barèmes!$B$6:$B$28,H36,Barèmes!$C$6:$C$28,IF(H36="6ème","Mixte",G36)),Barèmes!$D$2,IF(O36&lt;=SUMIFS(Barèmes!$I$6:$I$28,Barèmes!$A$6:$A$28,"Force bas du corps — Saut en longueur (m)",Barèmes!$B$6:$B$28,H36,Barèmes!$C$6:$C$28,IF(H36="6ème","Mixte",G36)),Barèmes!$E$2,Barèmes!$F$2)))),IF(O36&gt;=SUMIFS(Barèmes!$F$6:$F$28,Barèmes!$A$6:$A$28,"Force bas du corps — Saut en longueur (m)",Barèmes!$B$6:$B$28,H36,Barèmes!$C$6:$C$28,IF(H36="6ème","Mixte",G36)),Barèmes!$B$2,IF(O36&gt;=SUMIFS(Barèmes!$G$6:$G$28,Barèmes!$A$6:$A$28,"Force bas du corps — Saut en longueur (m)",Barèmes!$B$6:$B$28,H36,Barèmes!$C$6:$C$28,IF(H36="6ème","Mixte",G36)),Barèmes!$C$2,IF(O36&gt;=SUMIFS(Barèmes!$H$6:$H$28,Barèmes!$A$6:$A$28,"Force bas du corps — Saut en longueur (m)",Barèmes!$B$6:$B$28,H36,Barèmes!$C$6:$C$28,IF(H36="6ème","Mixte",G36)),Barèmes!$D$2,IF(O36&gt;=SUMIFS(Barèmes!$I$6:$I$28,Barèmes!$A$6:$A$28,"Force bas du corps — Saut en longueur (m)",Barèmes!$B$6:$B$28,H36,Barèmes!$C$6:$C$28,IF(H36="6ème","Mixte",G36)),Barèmes!$E$2,Barèmes!$F$2))))))</f>
        <v/>
      </c>
      <c r="R36" s="22"/>
      <c r="S36" s="24" t="str">
        <f>IF(OR(R36="",SUMPRODUCT((Barèmes!$A$6:$A$28="Vitesse — 30 m (s)")*(Barèmes!$B$6:$B$28=H36)*(Barèmes!$C$6:$C$28=IF(H36="6ème","Mixte",G36)))=0),"",IF(SUMPRODUCT((Barèmes!$A$6:$A$28="Vitesse — 30 m (s)")*(Barèmes!$B$6:$B$28=H36)*(Barèmes!$C$6:$C$28=IF(H36="6ème","Mixte",G36))*(Barèmes!$J$6:$J$28="+"))&gt;0,IF(R36&lt;=SUMIFS(Barèmes!$D$6:$D$28,Barèmes!$A$6:$A$28,"Vitesse — 30 m (s)",Barèmes!$B$6:$B$28,H36,Barèmes!$C$6:$C$28,IF(H36="6ème","Mixte",G36)),"à besoin",IF(R36&lt;=SUMIFS(Barèmes!$E$6:$E$28,Barèmes!$A$6:$A$28,"Vitesse — 30 m (s)",Barèmes!$B$6:$B$28,H36,Barèmes!$C$6:$C$28,IF(H36="6ème","Mixte",G36)),"fragile","satisfaisant")),IF(R36&gt;=SUMIFS(Barèmes!$D$6:$D$28,Barèmes!$A$6:$A$28,"Vitesse — 30 m (s)",Barèmes!$B$6:$B$28,H36,Barèmes!$C$6:$C$28,IF(H36="6ème","Mixte",G36)),"à besoin",IF(R36&gt;=SUMIFS(Barèmes!$E$6:$E$28,Barèmes!$A$6:$A$28,"Vitesse — 30 m (s)",Barèmes!$B$6:$B$28,H36,Barèmes!$C$6:$C$28,IF(H36="6ème","Mixte",G36)),"fragile","satisfaisant"))))</f>
        <v/>
      </c>
      <c r="T36" s="24" t="str">
        <f>IF(OR(R36="",SUMPRODUCT((Barèmes!$A$6:$A$28="Vitesse — 30 m (s)")*(Barèmes!$B$6:$B$28=H36)*(Barèmes!$C$6:$C$28=IF(H36="6ème","Mixte",G36)))=0),"",IF(SUMPRODUCT((Barèmes!$A$6:$A$28="Vitesse — 30 m (s)")*(Barèmes!$B$6:$B$28=H36)*(Barèmes!$C$6:$C$28=IF(H36="6ème","Mixte",G36))*(Barèmes!$J$6:$J$28="+"))&gt;0,IF(R36&lt;=SUMIFS(Barèmes!$F$6:$F$28,Barèmes!$A$6:$A$28,"Vitesse — 30 m (s)",Barèmes!$B$6:$B$28,H36,Barèmes!$C$6:$C$28,IF(H36="6ème","Mixte",G36)),Barèmes!$B$2,IF(R36&lt;=SUMIFS(Barèmes!$G$6:$G$28,Barèmes!$A$6:$A$28,"Vitesse — 30 m (s)",Barèmes!$B$6:$B$28,H36,Barèmes!$C$6:$C$28,IF(H36="6ème","Mixte",G36)),Barèmes!$C$2,IF(R36&lt;=SUMIFS(Barèmes!$H$6:$H$28,Barèmes!$A$6:$A$28,"Vitesse — 30 m (s)",Barèmes!$B$6:$B$28,H36,Barèmes!$C$6:$C$28,IF(H36="6ème","Mixte",G36)),Barèmes!$D$2,IF(R36&lt;=SUMIFS(Barèmes!$I$6:$I$28,Barèmes!$A$6:$A$28,"Vitesse — 30 m (s)",Barèmes!$B$6:$B$28,H36,Barèmes!$C$6:$C$28,IF(H36="6ème","Mixte",G36)),Barèmes!$E$2,Barèmes!$F$2)))),IF(R36&gt;=SUMIFS(Barèmes!$F$6:$F$28,Barèmes!$A$6:$A$28,"Vitesse — 30 m (s)",Barèmes!$B$6:$B$28,H36,Barèmes!$C$6:$C$28,IF(H36="6ème","Mixte",G36)),Barèmes!$B$2,IF(R36&gt;=SUMIFS(Barèmes!$G$6:$G$28,Barèmes!$A$6:$A$28,"Vitesse — 30 m (s)",Barèmes!$B$6:$B$28,H36,Barèmes!$C$6:$C$28,IF(H36="6ème","Mixte",G36)),Barèmes!$C$2,IF(R36&gt;=SUMIFS(Barèmes!$H$6:$H$28,Barèmes!$A$6:$A$28,"Vitesse — 30 m (s)",Barèmes!$B$6:$B$28,H36,Barèmes!$C$6:$C$28,IF(H36="6ème","Mixte",G36)),Barèmes!$D$2,IF(R36&gt;=SUMIFS(Barèmes!$I$6:$I$28,Barèmes!$A$6:$A$28,"Vitesse — 30 m (s)",Barèmes!$B$6:$B$28,H36,Barèmes!$C$6:$C$28,IF(H36="6ème","Mixte",G36)),Barèmes!$E$2,Barèmes!$F$2))))))</f>
        <v/>
      </c>
      <c r="U36" s="22"/>
      <c r="V36" s="25" t="str">
        <f>IF(OR(U36="",SUMPRODUCT((Barèmes!$A$6:$A$28="Vitesse — 50 m (s)")*(Barèmes!$B$6:$B$28=H36)*(Barèmes!$C$6:$C$28=IF(H36="6ème","Mixte",G36)))=0),"",IF(SUMPRODUCT((Barèmes!$A$6:$A$28="Vitesse — 50 m (s)")*(Barèmes!$B$6:$B$28=H36)*(Barèmes!$C$6:$C$28=IF(H36="6ème","Mixte",G36))*(Barèmes!$J$6:$J$28="+"))&gt;0,IF(U36&lt;=SUMIFS(Barèmes!$D$6:$D$28,Barèmes!$A$6:$A$28,"Vitesse — 50 m (s)",Barèmes!$B$6:$B$28,H36,Barèmes!$C$6:$C$28,IF(H36="6ème","Mixte",G36)),"à besoin",IF(U36&lt;=SUMIFS(Barèmes!$E$6:$E$28,Barèmes!$A$6:$A$28,"Vitesse — 50 m (s)",Barèmes!$B$6:$B$28,H36,Barèmes!$C$6:$C$28,IF(H36="6ème","Mixte",G36)),"fragile","satisfaisant")),IF(U36&gt;=SUMIFS(Barèmes!$D$6:$D$28,Barèmes!$A$6:$A$28,"Vitesse — 50 m (s)",Barèmes!$B$6:$B$28,H36,Barèmes!$C$6:$C$28,IF(H36="6ème","Mixte",G36)),"à besoin",IF(U36&gt;=SUMIFS(Barèmes!$E$6:$E$28,Barèmes!$A$6:$A$28,"Vitesse — 50 m (s)",Barèmes!$B$6:$B$28,H36,Barèmes!$C$6:$C$28,IF(H36="6ème","Mixte",G36)),"fragile","satisfaisant"))))</f>
        <v/>
      </c>
      <c r="W36" s="25" t="str">
        <f>IF(OR(U36="",SUMPRODUCT((Barèmes!$A$6:$A$28="Vitesse — 50 m (s)")*(Barèmes!$B$6:$B$28=H36)*(Barèmes!$C$6:$C$28=IF(H36="6ème","Mixte",G36)))=0),"",IF(SUMPRODUCT((Barèmes!$A$6:$A$28="Vitesse — 50 m (s)")*(Barèmes!$B$6:$B$28=H36)*(Barèmes!$C$6:$C$28=IF(H36="6ème","Mixte",G36))*(Barèmes!$J$6:$J$28="+"))&gt;0,IF(U36&lt;=SUMIFS(Barèmes!$F$6:$F$28,Barèmes!$A$6:$A$28,"Vitesse — 50 m (s)",Barèmes!$B$6:$B$28,H36,Barèmes!$C$6:$C$28,IF(H36="6ème","Mixte",G36)),Barèmes!$B$2,IF(U36&lt;=SUMIFS(Barèmes!$G$6:$G$28,Barèmes!$A$6:$A$28,"Vitesse — 50 m (s)",Barèmes!$B$6:$B$28,H36,Barèmes!$C$6:$C$28,IF(H36="6ème","Mixte",G36)),Barèmes!$C$2,IF(U36&lt;=SUMIFS(Barèmes!$H$6:$H$28,Barèmes!$A$6:$A$28,"Vitesse — 50 m (s)",Barèmes!$B$6:$B$28,H36,Barèmes!$C$6:$C$28,IF(H36="6ème","Mixte",G36)),Barèmes!$D$2,IF(U36&lt;=SUMIFS(Barèmes!$I$6:$I$28,Barèmes!$A$6:$A$28,"Vitesse — 50 m (s)",Barèmes!$B$6:$B$28,H36,Barèmes!$C$6:$C$28,IF(H36="6ème","Mixte",G36)),Barèmes!$E$2,Barèmes!$F$2)))),IF(U36&gt;=SUMIFS(Barèmes!$F$6:$F$28,Barèmes!$A$6:$A$28,"Vitesse — 50 m (s)",Barèmes!$B$6:$B$28,H36,Barèmes!$C$6:$C$28,IF(H36="6ème","Mixte",G36)),Barèmes!$B$2,IF(U36&gt;=SUMIFS(Barèmes!$G$6:$G$28,Barèmes!$A$6:$A$28,"Vitesse — 50 m (s)",Barèmes!$B$6:$B$28,H36,Barèmes!$C$6:$C$28,IF(H36="6ème","Mixte",G36)),Barèmes!$C$2,IF(U36&gt;=SUMIFS(Barèmes!$H$6:$H$28,Barèmes!$A$6:$A$28,"Vitesse — 50 m (s)",Barèmes!$B$6:$B$28,H36,Barèmes!$C$6:$C$28,IF(H36="6ème","Mixte",G36)),Barèmes!$D$2,IF(U36&gt;=SUMIFS(Barèmes!$I$6:$I$28,Barèmes!$A$6:$A$28,"Vitesse — 50 m (s)",Barèmes!$B$6:$B$28,H36,Barèmes!$C$6:$C$28,IF(H36="6ème","Mixte",G36)),Barèmes!$E$2,Barèmes!$F$2))))))</f>
        <v/>
      </c>
      <c r="X36" s="18"/>
      <c r="Y36" s="26" t="str" cm="1">
        <f t="array" ref="Y36">IF(OR(X36="",SUMPRODUCT((Barèmes!$A$6:$A$28="Souplesse (score 1-5)")*(Barèmes!$B$6:$B$28=H36)*(Barèmes!$C$6:$C$28=IF(H36="6ème","Mixte",G36)))=0),"",IF(SUMPRODUCT((Barèmes!$A$6:$A$28="Souplesse (score 1-5)")*(Barèmes!$B$6:$B$28=H36)*(Barèmes!$C$6:$C$28=IF(H36="6ème","Mixte",G36))*(Barèmes!$J$6:$J$28="+"))&gt;0,IF(X36&lt;=SUMIFS(Barèmes!$D$6:$D$28,Barèmes!$A$6:$A$28,"Souplesse (score 1-5)",Barèmes!$B$6:$B$28,H36,Barèmes!$C$6:$C$28,IF(H36="6ème","Mixte",G36)),"à besoin",IF(X36&lt;=SUMIFS(Barèmes!$E$6:$E$28,Barèmes!$A$6:$A$28,"Souplesse (score 1-5)",Barèmes!$B$6:$B$28,H36,Barèmes!$C$6:$C$28,IF(H36="6ème","Mixte",G36)),"fragile","satisfaisant")),IF(X36&gt;=SUMIFS(Barèmes!$D$6:$D$28,Barèmes!$A$6:$A$28,"Souplesse (score 1-5)",Barèmes!$B$6:$B$28,H36,Barèmes!$C$6:$C$28,IF(H36="6ème","Mixte",G36)),"à besoin",IF(X36&gt;=SUMIFS(Barèmes!$E$6:$E$28,Barèmes!$A$6:$A$28,"Souplesse (score 1-5)",Barèmes!$B$6:$B$28,H36,Barèmes!$C$6:$C$28,IF(H36="6ème","Mixte",G36)),"fragile","satisfaisant"))))</f>
        <v/>
      </c>
      <c r="Z36" s="26" t="str" cm="1">
        <f t="array" ref="Z36">IF(OR(X36="",SUMPRODUCT((Barèmes!$A$6:$A$28="Souplesse (score 1-5)")*(Barèmes!$B$6:$B$28=H36)*(Barèmes!$C$6:$C$28=IF(H36="6ème","Mixte",G36)))=0),"",IF(SUMPRODUCT((Barèmes!$A$6:$A$28="Souplesse (score 1-5)")*(Barèmes!$B$6:$B$28=H36)*(Barèmes!$C$6:$C$28=IF(H36="6ème","Mixte",G36))*(Barèmes!$J$6:$J$28="+"))&gt;0,IF(X36&lt;=SUMIFS(Barèmes!$F$6:$F$28,Barèmes!$A$6:$A$28,"Souplesse (score 1-5)",Barèmes!$B$6:$B$28,H36,Barèmes!$C$6:$C$28,IF(H36="6ème","Mixte",G36)),Barèmes!$B$2,IF(X36&lt;=SUMIFS(Barèmes!$G$6:$G$28,Barèmes!$A$6:$A$28,"Souplesse (score 1-5)",Barèmes!$B$6:$B$28,H36,Barèmes!$C$6:$C$28,IF(H36="6ème","Mixte",G36)),Barèmes!$C$2,IF(X36&lt;=SUMIFS(Barèmes!$H$6:$H$28,Barèmes!$A$6:$A$28,"Souplesse (score 1-5)",Barèmes!$B$6:$B$28,H36,Barèmes!$C$6:$C$28,IF(H36="6ème","Mixte",G36)),Barèmes!$D$2,IF(X36&lt;=SUMIFS(Barèmes!$I$6:$I$28,Barèmes!$A$6:$A$28,"Souplesse (score 1-5)",Barèmes!$B$6:$B$28,H36,Barèmes!$C$6:$C$28,IF(H36="6ème","Mixte",G36)),Barèmes!$E$2,Barèmes!$F$2)))),IF(X36&gt;=SUMIFS(Barèmes!$F$6:$F$28,Barèmes!$A$6:$A$28,"Souplesse (score 1-5)",Barèmes!$B$6:$B$28,H36,Barèmes!$C$6:$C$28,IF(H36="6ème","Mixte",G36)),Barèmes!$B$2,IF(X36&gt;=SUMIFS(Barèmes!$G$6:$G$28,Barèmes!$A$6:$A$28,"Souplesse (score 1-5)",Barèmes!$B$6:$B$28,H36,Barèmes!$C$6:$C$28,IF(H36="6ème","Mixte",G36)),Barèmes!$C$2,IF(X36&gt;=SUMIFS(Barèmes!$H$6:$H$28,Barèmes!$A$6:$A$28,"Souplesse (score 1-5)",Barèmes!$B$6:$B$28,H36,Barèmes!$C$6:$C$28,IF(H36="6ème","Mixte",G36)),Barèmes!$D$2,IF(X36&gt;=SUMIFS(Barèmes!$I$6:$I$28,Barèmes!$A$6:$A$28,"Souplesse (score 1-5)",Barèmes!$B$6:$B$28,H36,Barèmes!$C$6:$C$28,IF(H36="6ème","Mixte",G36)),Barèmes!$E$2,Barèmes!$F$2))))))</f>
        <v/>
      </c>
      <c r="AA36" s="22"/>
      <c r="AB36" s="27" t="str">
        <f>IF(OR(AA36="",SUMPRODUCT((Barèmes!$A$6:$A$28="Agilité — T-test 974 (s)")*(Barèmes!$B$6:$B$28=H36)*(Barèmes!$C$6:$C$28=IF(H36="6ème","Mixte",G36)))=0),"",IF(SUMPRODUCT((Barèmes!$A$6:$A$28="Agilité — T-test 974 (s)")*(Barèmes!$B$6:$B$28=H36)*(Barèmes!$C$6:$C$28=IF(H36="6ème","Mixte",G36))*(Barèmes!$J$6:$J$28="+"))&gt;0,IF(AA36&lt;=SUMIFS(Barèmes!$D$6:$D$28,Barèmes!$A$6:$A$28,"Agilité — T-test 974 (s)",Barèmes!$B$6:$B$28,H36,Barèmes!$C$6:$C$28,IF(H36="6ème","Mixte",G36)),"à besoin",IF(AA36&lt;=SUMIFS(Barèmes!$E$6:$E$28,Barèmes!$A$6:$A$28,"Agilité — T-test 974 (s)",Barèmes!$B$6:$B$28,H36,Barèmes!$C$6:$C$28,IF(H36="6ème","Mixte",G36)),"fragile","satisfaisant")),IF(AA36&gt;=SUMIFS(Barèmes!$D$6:$D$28,Barèmes!$A$6:$A$28,"Agilité — T-test 974 (s)",Barèmes!$B$6:$B$28,H36,Barèmes!$C$6:$C$28,IF(H36="6ème","Mixte",G36)),"à besoin",IF(AA36&gt;=SUMIFS(Barèmes!$E$6:$E$28,Barèmes!$A$6:$A$28,"Agilité — T-test 974 (s)",Barèmes!$B$6:$B$28,H36,Barèmes!$C$6:$C$28,IF(H36="6ème","Mixte",G36)),"fragile","satisfaisant"))))</f>
        <v/>
      </c>
      <c r="AC36" s="27" t="str">
        <f>IF(OR(AA36="",SUMPRODUCT((Barèmes!$A$6:$A$28="Agilité — T-test 974 (s)")*(Barèmes!$B$6:$B$28=H36)*(Barèmes!$C$6:$C$28=IF(H36="6ème","Mixte",G36)))=0),"",IF(SUMPRODUCT((Barèmes!$A$6:$A$28="Agilité — T-test 974 (s)")*(Barèmes!$B$6:$B$28=H36)*(Barèmes!$C$6:$C$28=IF(H36="6ème","Mixte",G36))*(Barèmes!$J$6:$J$28="+"))&gt;0,IF(AA36&lt;=SUMIFS(Barèmes!$F$6:$F$28,Barèmes!$A$6:$A$28,"Agilité — T-test 974 (s)",Barèmes!$B$6:$B$28,H36,Barèmes!$C$6:$C$28,IF(H36="6ème","Mixte",G36)),Barèmes!$B$2,IF(AA36&lt;=SUMIFS(Barèmes!$G$6:$G$28,Barèmes!$A$6:$A$28,"Agilité — T-test 974 (s)",Barèmes!$B$6:$B$28,H36,Barèmes!$C$6:$C$28,IF(H36="6ème","Mixte",G36)),Barèmes!$C$2,IF(AA36&lt;=SUMIFS(Barèmes!$H$6:$H$28,Barèmes!$A$6:$A$28,"Agilité — T-test 974 (s)",Barèmes!$B$6:$B$28,H36,Barèmes!$C$6:$C$28,IF(H36="6ème","Mixte",G36)),Barèmes!$D$2,IF(AA36&lt;=SUMIFS(Barèmes!$I$6:$I$28,Barèmes!$A$6:$A$28,"Agilité — T-test 974 (s)",Barèmes!$B$6:$B$28,H36,Barèmes!$C$6:$C$28,IF(H36="6ème","Mixte",G36)),Barèmes!$E$2,Barèmes!$F$2)))),IF(AA36&gt;=SUMIFS(Barèmes!$F$6:$F$28,Barèmes!$A$6:$A$28,"Agilité — T-test 974 (s)",Barèmes!$B$6:$B$28,H36,Barèmes!$C$6:$C$28,IF(H36="6ème","Mixte",G36)),Barèmes!$B$2,IF(AA36&gt;=SUMIFS(Barèmes!$G$6:$G$28,Barèmes!$A$6:$A$28,"Agilité — T-test 974 (s)",Barèmes!$B$6:$B$28,H36,Barèmes!$C$6:$C$28,IF(H36="6ème","Mixte",G36)),Barèmes!$C$2,IF(AA36&gt;=SUMIFS(Barèmes!$H$6:$H$28,Barèmes!$A$6:$A$28,"Agilité — T-test 974 (s)",Barèmes!$B$6:$B$28,H36,Barèmes!$C$6:$C$28,IF(H36="6ème","Mixte",G36)),Barèmes!$D$2,IF(AA36&gt;=SUMIFS(Barèmes!$I$6:$I$28,Barèmes!$A$6:$A$28,"Agilité — T-test 974 (s)",Barèmes!$B$6:$B$28,H36,Barèmes!$C$6:$C$28,IF(H36="6ème","Mixte",G36)),Barèmes!$E$2,Barèmes!$F$2))))))</f>
        <v/>
      </c>
      <c r="AD36" s="28" t="str">
        <f t="shared" si="1"/>
        <v/>
      </c>
      <c r="AE36" s="29" t="str">
        <f t="shared" si="2"/>
        <v/>
      </c>
      <c r="AF36" s="30" t="str">
        <f>IF(OR(AD36="",SUMPRODUCT((Barèmes!$A$6:$A$28="Surcoût d'agilité (s) — technique")*(Barèmes!$B$6:$B$28=H36)*(Barèmes!$C$6:$C$28=IF(H36="6ème","Mixte",G36)))=0),"",IF(SUMPRODUCT((Barèmes!$A$6:$A$28="Surcoût d'agilité (s) — technique")*(Barèmes!$B$6:$B$28=H36)*(Barèmes!$C$6:$C$28=IF(H36="6ème","Mixte",G36))*(Barèmes!$J$6:$J$28="+"))&gt;0,IF(AD36&lt;=SUMIFS(Barèmes!$D$6:$D$28,Barèmes!$A$6:$A$28,"Surcoût d'agilité (s) — technique",Barèmes!$B$6:$B$28,H36,Barèmes!$C$6:$C$28,IF(H36="6ème","Mixte",G36)),"à besoin",IF(AD36&lt;=SUMIFS(Barèmes!$E$6:$E$28,Barèmes!$A$6:$A$28,"Surcoût d'agilité (s) — technique",Barèmes!$B$6:$B$28,H36,Barèmes!$C$6:$C$28,IF(H36="6ème","Mixte",G36)),"fragile","satisfaisant")),IF(AD36&gt;=SUMIFS(Barèmes!$D$6:$D$28,Barèmes!$A$6:$A$28,"Surcoût d'agilité (s) — technique",Barèmes!$B$6:$B$28,H36,Barèmes!$C$6:$C$28,IF(H36="6ème","Mixte",G36)),"à besoin",IF(AD36&gt;=SUMIFS(Barèmes!$E$6:$E$28,Barèmes!$A$6:$A$28,"Surcoût d'agilité (s) — technique",Barèmes!$B$6:$B$28,H36,Barèmes!$C$6:$C$28,IF(H36="6ème","Mixte",G36)),"fragile","satisfaisant"))))</f>
        <v/>
      </c>
      <c r="AG36" s="30" t="str">
        <f>IF(OR(AD36="",SUMPRODUCT((Barèmes!$A$6:$A$28="Surcoût d'agilité (s) — technique")*(Barèmes!$B$6:$B$28=H36)*(Barèmes!$C$6:$C$28=IF(H36="6ème","Mixte",G36)))=0),"",IF(SUMPRODUCT((Barèmes!$A$6:$A$28="Surcoût d'agilité (s) — technique")*(Barèmes!$B$6:$B$28=H36)*(Barèmes!$C$6:$C$28=IF(H36="6ème","Mixte",G36))*(Barèmes!$J$6:$J$28="+"))&gt;0,IF(AD36&lt;=SUMIFS(Barèmes!$F$6:$F$28,Barèmes!$A$6:$A$28,"Surcoût d'agilité (s) — technique",Barèmes!$B$6:$B$28,H36,Barèmes!$C$6:$C$28,IF(H36="6ème","Mixte",G36)),Barèmes!$B$2,IF(AD36&lt;=SUMIFS(Barèmes!$G$6:$G$28,Barèmes!$A$6:$A$28,"Surcoût d'agilité (s) — technique",Barèmes!$B$6:$B$28,H36,Barèmes!$C$6:$C$28,IF(H36="6ème","Mixte",G36)),Barèmes!$C$2,IF(AD36&lt;=SUMIFS(Barèmes!$H$6:$H$28,Barèmes!$A$6:$A$28,"Surcoût d'agilité (s) — technique",Barèmes!$B$6:$B$28,H36,Barèmes!$C$6:$C$28,IF(H36="6ème","Mixte",G36)),Barèmes!$D$2,IF(AD36&lt;=SUMIFS(Barèmes!$I$6:$I$28,Barèmes!$A$6:$A$28,"Surcoût d'agilité (s) — technique",Barèmes!$B$6:$B$28,H36,Barèmes!$C$6:$C$28,IF(H36="6ème","Mixte",G36)),Barèmes!$E$2,Barèmes!$F$2)))),IF(AD36&gt;=SUMIFS(Barèmes!$F$6:$F$28,Barèmes!$A$6:$A$28,"Surcoût d'agilité (s) — technique",Barèmes!$B$6:$B$28,H36,Barèmes!$C$6:$C$28,IF(H36="6ème","Mixte",G36)),Barèmes!$B$2,IF(AD36&gt;=SUMIFS(Barèmes!$G$6:$G$28,Barèmes!$A$6:$A$28,"Surcoût d'agilité (s) — technique",Barèmes!$B$6:$B$28,H36,Barèmes!$C$6:$C$28,IF(H36="6ème","Mixte",G36)),Barèmes!$C$2,IF(AD36&gt;=SUMIFS(Barèmes!$H$6:$H$28,Barèmes!$A$6:$A$28,"Surcoût d'agilité (s) — technique",Barèmes!$B$6:$B$28,H36,Barèmes!$C$6:$C$28,IF(H36="6ème","Mixte",G36)),Barèmes!$D$2,IF(AD36&gt;=SUMIFS(Barèmes!$I$6:$I$28,Barèmes!$A$6:$A$28,"Surcoût d'agilité (s) — technique",Barèmes!$B$6:$B$28,H36,Barèmes!$C$6:$C$28,IF(H36="6ème","Mixte",G36)),Barèmes!$E$2,Barèmes!$F$2))))))</f>
        <v/>
      </c>
      <c r="AH36" s="31" t="str">
        <f>IF((IF(N36="",0,1)+IF(Q36="",0,1)+IF(W36="",0,1)+IF(Z36="",0,1)+IF(AC36="",0,1))=0,"",3*IF(N36=Barèmes!$B$2,1,IF(N36=Barèmes!$C$2,2,IF(N36=Barèmes!$D$2,3,IF(N36=Barèmes!$E$2,4,IF(N36=Barèmes!$F$2,5,0)))))+3*IF(Q36=Barèmes!$B$2,1,IF(Q36=Barèmes!$C$2,2,IF(Q36=Barèmes!$D$2,3,IF(Q36=Barèmes!$E$2,4,IF(Q36=Barèmes!$F$2,5,0)))))+2*IF(W36=Barèmes!$B$2,1,IF(W36=Barèmes!$C$2,2,IF(W36=Barèmes!$D$2,3,IF(W36=Barèmes!$E$2,4,IF(W36=Barèmes!$F$2,5,0)))))+1*IF(Z36=Barèmes!$B$2,1,IF(Z36=Barèmes!$C$2,2,IF(Z36=Barèmes!$D$2,3,IF(Z36=Barèmes!$E$2,4,IF(Z36=Barèmes!$F$2,5,0)))))+1*IF(AC36=Barèmes!$B$2,1,IF(AC36=Barèmes!$C$2,2,IF(AC36=Barèmes!$D$2,3,IF(AC36=Barèmes!$E$2,4,IF(AC36=Barèmes!$F$2,5,0))))))</f>
        <v/>
      </c>
      <c r="AI36" s="31"/>
      <c r="AJ36" s="32" t="str">
        <f>IFERROR(INDEX(Croissance!$B$5:$B$604,MATCH(A36,Croissance!$A$5:$A$604,0)),"")</f>
        <v/>
      </c>
      <c r="AK36" s="32" t="str">
        <f>IFERROR(INDEX(Croissance!$C$5:$C$604,MATCH(A36,Croissance!$A$5:$A$604,0)),"")</f>
        <v/>
      </c>
      <c r="AL36" s="32" t="str">
        <f>IFERROR(INDEX(Croissance!$D$5:$D$604,MATCH(A36,Croissance!$A$5:$A$604,0)),"")</f>
        <v/>
      </c>
      <c r="AM36" s="32" t="str">
        <f>IFERROR(INDEX(Croissance!$E$5:$E$604,MATCH(A36,Croissance!$A$5:$A$604,0)),"")</f>
        <v/>
      </c>
      <c r="AO36" s="33">
        <f t="shared" si="8"/>
        <v>0</v>
      </c>
      <c r="AP36" s="33">
        <f t="shared" si="3"/>
        <v>0</v>
      </c>
      <c r="AQ36" s="33">
        <f>IF(A36="",0,IF(AND(OR('Synthèse classe'!$C$2="Tous",C36='Synthèse classe'!$C$2),OR('Synthèse classe'!$C$3="Toutes",D36='Synthèse classe'!$C$3),OR('Synthèse classe'!$C$4="Toutes",AND('Synthèse classe'!$C$4="Dernière",AP36=1),B36=IFERROR(VALUE('Synthèse classe'!$C$4),0))),1,0))</f>
        <v>0</v>
      </c>
      <c r="AR36" s="34" t="str">
        <f t="shared" si="4"/>
        <v/>
      </c>
    </row>
    <row r="37" spans="1:44" x14ac:dyDescent="0.2">
      <c r="A37" s="17" t="str">
        <f t="shared" si="0"/>
        <v/>
      </c>
      <c r="B37" s="18"/>
      <c r="C37" s="19"/>
      <c r="D37" s="19"/>
      <c r="E37" s="19"/>
      <c r="F37" s="19"/>
      <c r="G37" s="19"/>
      <c r="H37" s="17" t="str">
        <f t="shared" si="5"/>
        <v/>
      </c>
      <c r="I37" s="20"/>
      <c r="J37" s="18"/>
      <c r="K37" s="19"/>
      <c r="L37" s="21" t="str">
        <f t="shared" si="6"/>
        <v/>
      </c>
      <c r="M37" s="21" t="str">
        <f>IF(OR(J37="",SUMPRODUCT((Barèmes!$A$6:$A$28="Endurance — Luc Léger (palier)")*(Barèmes!$B$6:$B$28=H37)*(Barèmes!$C$6:$C$28=IF(H37="6ème","Mixte",G37)))=0),"",IF(SUMPRODUCT((Barèmes!$A$6:$A$28="Endurance — Luc Léger (palier)")*(Barèmes!$B$6:$B$28=H37)*(Barèmes!$C$6:$C$28=IF(H37="6ème","Mixte",G37))*(Barèmes!$J$6:$J$28="+"))&gt;0,IF(J37&lt;=SUMIFS(Barèmes!$D$6:$D$28,Barèmes!$A$6:$A$28,"Endurance — Luc Léger (palier)",Barèmes!$B$6:$B$28,H37,Barèmes!$C$6:$C$28,IF(H37="6ème","Mixte",G37)),"à besoin",IF(J37&lt;=SUMIFS(Barèmes!$E$6:$E$28,Barèmes!$A$6:$A$28,"Endurance — Luc Léger (palier)",Barèmes!$B$6:$B$28,H37,Barèmes!$C$6:$C$28,IF(H37="6ème","Mixte",G37)),"fragile","satisfaisant")),IF(J37&gt;=SUMIFS(Barèmes!$D$6:$D$28,Barèmes!$A$6:$A$28,"Endurance — Luc Léger (palier)",Barèmes!$B$6:$B$28,H37,Barèmes!$C$6:$C$28,IF(H37="6ème","Mixte",G37)),"à besoin",IF(J37&gt;=SUMIFS(Barèmes!$E$6:$E$28,Barèmes!$A$6:$A$28,"Endurance — Luc Léger (palier)",Barèmes!$B$6:$B$28,H37,Barèmes!$C$6:$C$28,IF(H37="6ème","Mixte",G37)),"fragile","satisfaisant"))))</f>
        <v/>
      </c>
      <c r="N37" s="21" t="str">
        <f>IF(OR(J37="",SUMPRODUCT((Barèmes!$A$6:$A$28="Endurance — Luc Léger (palier)")*(Barèmes!$B$6:$B$28=H37)*(Barèmes!$C$6:$C$28=IF(H37="6ème","Mixte",G37)))=0),"",IF(SUMPRODUCT((Barèmes!$A$6:$A$28="Endurance — Luc Léger (palier)")*(Barèmes!$B$6:$B$28=H37)*(Barèmes!$C$6:$C$28=IF(H37="6ème","Mixte",G37))*(Barèmes!$J$6:$J$28="+"))&gt;0,IF(J37&lt;=SUMIFS(Barèmes!$F$6:$F$28,Barèmes!$A$6:$A$28,"Endurance — Luc Léger (palier)",Barèmes!$B$6:$B$28,H37,Barèmes!$C$6:$C$28,IF(H37="6ème","Mixte",G37)),Barèmes!$B$2,IF(J37&lt;=SUMIFS(Barèmes!$G$6:$G$28,Barèmes!$A$6:$A$28,"Endurance — Luc Léger (palier)",Barèmes!$B$6:$B$28,H37,Barèmes!$C$6:$C$28,IF(H37="6ème","Mixte",G37)),Barèmes!$C$2,IF(J37&lt;=SUMIFS(Barèmes!$H$6:$H$28,Barèmes!$A$6:$A$28,"Endurance — Luc Léger (palier)",Barèmes!$B$6:$B$28,H37,Barèmes!$C$6:$C$28,IF(H37="6ème","Mixte",G37)),Barèmes!$D$2,IF(J37&lt;=SUMIFS(Barèmes!$I$6:$I$28,Barèmes!$A$6:$A$28,"Endurance — Luc Léger (palier)",Barèmes!$B$6:$B$28,H37,Barèmes!$C$6:$C$28,IF(H37="6ème","Mixte",G37)),Barèmes!$E$2,Barèmes!$F$2)))),IF(J37&gt;=SUMIFS(Barèmes!$F$6:$F$28,Barèmes!$A$6:$A$28,"Endurance — Luc Léger (palier)",Barèmes!$B$6:$B$28,H37,Barèmes!$C$6:$C$28,IF(H37="6ème","Mixte",G37)),Barèmes!$B$2,IF(J37&gt;=SUMIFS(Barèmes!$G$6:$G$28,Barèmes!$A$6:$A$28,"Endurance — Luc Léger (palier)",Barèmes!$B$6:$B$28,H37,Barèmes!$C$6:$C$28,IF(H37="6ème","Mixte",G37)),Barèmes!$C$2,IF(J37&gt;=SUMIFS(Barèmes!$H$6:$H$28,Barèmes!$A$6:$A$28,"Endurance — Luc Léger (palier)",Barèmes!$B$6:$B$28,H37,Barèmes!$C$6:$C$28,IF(H37="6ème","Mixte",G37)),Barèmes!$D$2,IF(J37&gt;=SUMIFS(Barèmes!$I$6:$I$28,Barèmes!$A$6:$A$28,"Endurance — Luc Léger (palier)",Barèmes!$B$6:$B$28,H37,Barèmes!$C$6:$C$28,IF(H37="6ème","Mixte",G37)),Barèmes!$E$2,Barèmes!$F$2))))))</f>
        <v/>
      </c>
      <c r="O37" s="22"/>
      <c r="P37" s="23" t="str">
        <f>IF(OR(O37="",SUMPRODUCT((Barèmes!$A$6:$A$28="Force bas du corps — Saut en longueur (m)")*(Barèmes!$B$6:$B$28=H37)*(Barèmes!$C$6:$C$28=IF(H37="6ème","Mixte",G37)))=0),"",IF(SUMPRODUCT((Barèmes!$A$6:$A$28="Force bas du corps — Saut en longueur (m)")*(Barèmes!$B$6:$B$28=H37)*(Barèmes!$C$6:$C$28=IF(H37="6ème","Mixte",G37))*(Barèmes!$J$6:$J$28="+"))&gt;0,IF(O37&lt;=SUMIFS(Barèmes!$D$6:$D$28,Barèmes!$A$6:$A$28,"Force bas du corps — Saut en longueur (m)",Barèmes!$B$6:$B$28,H37,Barèmes!$C$6:$C$28,IF(H37="6ème","Mixte",G37)),"à besoin",IF(O37&lt;=SUMIFS(Barèmes!$E$6:$E$28,Barèmes!$A$6:$A$28,"Force bas du corps — Saut en longueur (m)",Barèmes!$B$6:$B$28,H37,Barèmes!$C$6:$C$28,IF(H37="6ème","Mixte",G37)),"fragile","satisfaisant")),IF(O37&gt;=SUMIFS(Barèmes!$D$6:$D$28,Barèmes!$A$6:$A$28,"Force bas du corps — Saut en longueur (m)",Barèmes!$B$6:$B$28,H37,Barèmes!$C$6:$C$28,IF(H37="6ème","Mixte",G37)),"à besoin",IF(O37&gt;=SUMIFS(Barèmes!$E$6:$E$28,Barèmes!$A$6:$A$28,"Force bas du corps — Saut en longueur (m)",Barèmes!$B$6:$B$28,H37,Barèmes!$C$6:$C$28,IF(H37="6ème","Mixte",G37)),"fragile","satisfaisant"))))</f>
        <v/>
      </c>
      <c r="Q37" s="23" t="str">
        <f>IF(OR(O37="",SUMPRODUCT((Barèmes!$A$6:$A$28="Force bas du corps — Saut en longueur (m)")*(Barèmes!$B$6:$B$28=H37)*(Barèmes!$C$6:$C$28=IF(H37="6ème","Mixte",G37)))=0),"",IF(SUMPRODUCT((Barèmes!$A$6:$A$28="Force bas du corps — Saut en longueur (m)")*(Barèmes!$B$6:$B$28=H37)*(Barèmes!$C$6:$C$28=IF(H37="6ème","Mixte",G37))*(Barèmes!$J$6:$J$28="+"))&gt;0,IF(O37&lt;=SUMIFS(Barèmes!$F$6:$F$28,Barèmes!$A$6:$A$28,"Force bas du corps — Saut en longueur (m)",Barèmes!$B$6:$B$28,H37,Barèmes!$C$6:$C$28,IF(H37="6ème","Mixte",G37)),Barèmes!$B$2,IF(O37&lt;=SUMIFS(Barèmes!$G$6:$G$28,Barèmes!$A$6:$A$28,"Force bas du corps — Saut en longueur (m)",Barèmes!$B$6:$B$28,H37,Barèmes!$C$6:$C$28,IF(H37="6ème","Mixte",G37)),Barèmes!$C$2,IF(O37&lt;=SUMIFS(Barèmes!$H$6:$H$28,Barèmes!$A$6:$A$28,"Force bas du corps — Saut en longueur (m)",Barèmes!$B$6:$B$28,H37,Barèmes!$C$6:$C$28,IF(H37="6ème","Mixte",G37)),Barèmes!$D$2,IF(O37&lt;=SUMIFS(Barèmes!$I$6:$I$28,Barèmes!$A$6:$A$28,"Force bas du corps — Saut en longueur (m)",Barèmes!$B$6:$B$28,H37,Barèmes!$C$6:$C$28,IF(H37="6ème","Mixte",G37)),Barèmes!$E$2,Barèmes!$F$2)))),IF(O37&gt;=SUMIFS(Barèmes!$F$6:$F$28,Barèmes!$A$6:$A$28,"Force bas du corps — Saut en longueur (m)",Barèmes!$B$6:$B$28,H37,Barèmes!$C$6:$C$28,IF(H37="6ème","Mixte",G37)),Barèmes!$B$2,IF(O37&gt;=SUMIFS(Barèmes!$G$6:$G$28,Barèmes!$A$6:$A$28,"Force bas du corps — Saut en longueur (m)",Barèmes!$B$6:$B$28,H37,Barèmes!$C$6:$C$28,IF(H37="6ème","Mixte",G37)),Barèmes!$C$2,IF(O37&gt;=SUMIFS(Barèmes!$H$6:$H$28,Barèmes!$A$6:$A$28,"Force bas du corps — Saut en longueur (m)",Barèmes!$B$6:$B$28,H37,Barèmes!$C$6:$C$28,IF(H37="6ème","Mixte",G37)),Barèmes!$D$2,IF(O37&gt;=SUMIFS(Barèmes!$I$6:$I$28,Barèmes!$A$6:$A$28,"Force bas du corps — Saut en longueur (m)",Barèmes!$B$6:$B$28,H37,Barèmes!$C$6:$C$28,IF(H37="6ème","Mixte",G37)),Barèmes!$E$2,Barèmes!$F$2))))))</f>
        <v/>
      </c>
      <c r="R37" s="22"/>
      <c r="S37" s="24" t="str">
        <f>IF(OR(R37="",SUMPRODUCT((Barèmes!$A$6:$A$28="Vitesse — 30 m (s)")*(Barèmes!$B$6:$B$28=H37)*(Barèmes!$C$6:$C$28=IF(H37="6ème","Mixte",G37)))=0),"",IF(SUMPRODUCT((Barèmes!$A$6:$A$28="Vitesse — 30 m (s)")*(Barèmes!$B$6:$B$28=H37)*(Barèmes!$C$6:$C$28=IF(H37="6ème","Mixte",G37))*(Barèmes!$J$6:$J$28="+"))&gt;0,IF(R37&lt;=SUMIFS(Barèmes!$D$6:$D$28,Barèmes!$A$6:$A$28,"Vitesse — 30 m (s)",Barèmes!$B$6:$B$28,H37,Barèmes!$C$6:$C$28,IF(H37="6ème","Mixte",G37)),"à besoin",IF(R37&lt;=SUMIFS(Barèmes!$E$6:$E$28,Barèmes!$A$6:$A$28,"Vitesse — 30 m (s)",Barèmes!$B$6:$B$28,H37,Barèmes!$C$6:$C$28,IF(H37="6ème","Mixte",G37)),"fragile","satisfaisant")),IF(R37&gt;=SUMIFS(Barèmes!$D$6:$D$28,Barèmes!$A$6:$A$28,"Vitesse — 30 m (s)",Barèmes!$B$6:$B$28,H37,Barèmes!$C$6:$C$28,IF(H37="6ème","Mixte",G37)),"à besoin",IF(R37&gt;=SUMIFS(Barèmes!$E$6:$E$28,Barèmes!$A$6:$A$28,"Vitesse — 30 m (s)",Barèmes!$B$6:$B$28,H37,Barèmes!$C$6:$C$28,IF(H37="6ème","Mixte",G37)),"fragile","satisfaisant"))))</f>
        <v/>
      </c>
      <c r="T37" s="24" t="str">
        <f>IF(OR(R37="",SUMPRODUCT((Barèmes!$A$6:$A$28="Vitesse — 30 m (s)")*(Barèmes!$B$6:$B$28=H37)*(Barèmes!$C$6:$C$28=IF(H37="6ème","Mixte",G37)))=0),"",IF(SUMPRODUCT((Barèmes!$A$6:$A$28="Vitesse — 30 m (s)")*(Barèmes!$B$6:$B$28=H37)*(Barèmes!$C$6:$C$28=IF(H37="6ème","Mixte",G37))*(Barèmes!$J$6:$J$28="+"))&gt;0,IF(R37&lt;=SUMIFS(Barèmes!$F$6:$F$28,Barèmes!$A$6:$A$28,"Vitesse — 30 m (s)",Barèmes!$B$6:$B$28,H37,Barèmes!$C$6:$C$28,IF(H37="6ème","Mixte",G37)),Barèmes!$B$2,IF(R37&lt;=SUMIFS(Barèmes!$G$6:$G$28,Barèmes!$A$6:$A$28,"Vitesse — 30 m (s)",Barèmes!$B$6:$B$28,H37,Barèmes!$C$6:$C$28,IF(H37="6ème","Mixte",G37)),Barèmes!$C$2,IF(R37&lt;=SUMIFS(Barèmes!$H$6:$H$28,Barèmes!$A$6:$A$28,"Vitesse — 30 m (s)",Barèmes!$B$6:$B$28,H37,Barèmes!$C$6:$C$28,IF(H37="6ème","Mixte",G37)),Barèmes!$D$2,IF(R37&lt;=SUMIFS(Barèmes!$I$6:$I$28,Barèmes!$A$6:$A$28,"Vitesse — 30 m (s)",Barèmes!$B$6:$B$28,H37,Barèmes!$C$6:$C$28,IF(H37="6ème","Mixte",G37)),Barèmes!$E$2,Barèmes!$F$2)))),IF(R37&gt;=SUMIFS(Barèmes!$F$6:$F$28,Barèmes!$A$6:$A$28,"Vitesse — 30 m (s)",Barèmes!$B$6:$B$28,H37,Barèmes!$C$6:$C$28,IF(H37="6ème","Mixte",G37)),Barèmes!$B$2,IF(R37&gt;=SUMIFS(Barèmes!$G$6:$G$28,Barèmes!$A$6:$A$28,"Vitesse — 30 m (s)",Barèmes!$B$6:$B$28,H37,Barèmes!$C$6:$C$28,IF(H37="6ème","Mixte",G37)),Barèmes!$C$2,IF(R37&gt;=SUMIFS(Barèmes!$H$6:$H$28,Barèmes!$A$6:$A$28,"Vitesse — 30 m (s)",Barèmes!$B$6:$B$28,H37,Barèmes!$C$6:$C$28,IF(H37="6ème","Mixte",G37)),Barèmes!$D$2,IF(R37&gt;=SUMIFS(Barèmes!$I$6:$I$28,Barèmes!$A$6:$A$28,"Vitesse — 30 m (s)",Barèmes!$B$6:$B$28,H37,Barèmes!$C$6:$C$28,IF(H37="6ème","Mixte",G37)),Barèmes!$E$2,Barèmes!$F$2))))))</f>
        <v/>
      </c>
      <c r="U37" s="22"/>
      <c r="V37" s="25" t="str">
        <f>IF(OR(U37="",SUMPRODUCT((Barèmes!$A$6:$A$28="Vitesse — 50 m (s)")*(Barèmes!$B$6:$B$28=H37)*(Barèmes!$C$6:$C$28=IF(H37="6ème","Mixte",G37)))=0),"",IF(SUMPRODUCT((Barèmes!$A$6:$A$28="Vitesse — 50 m (s)")*(Barèmes!$B$6:$B$28=H37)*(Barèmes!$C$6:$C$28=IF(H37="6ème","Mixte",G37))*(Barèmes!$J$6:$J$28="+"))&gt;0,IF(U37&lt;=SUMIFS(Barèmes!$D$6:$D$28,Barèmes!$A$6:$A$28,"Vitesse — 50 m (s)",Barèmes!$B$6:$B$28,H37,Barèmes!$C$6:$C$28,IF(H37="6ème","Mixte",G37)),"à besoin",IF(U37&lt;=SUMIFS(Barèmes!$E$6:$E$28,Barèmes!$A$6:$A$28,"Vitesse — 50 m (s)",Barèmes!$B$6:$B$28,H37,Barèmes!$C$6:$C$28,IF(H37="6ème","Mixte",G37)),"fragile","satisfaisant")),IF(U37&gt;=SUMIFS(Barèmes!$D$6:$D$28,Barèmes!$A$6:$A$28,"Vitesse — 50 m (s)",Barèmes!$B$6:$B$28,H37,Barèmes!$C$6:$C$28,IF(H37="6ème","Mixte",G37)),"à besoin",IF(U37&gt;=SUMIFS(Barèmes!$E$6:$E$28,Barèmes!$A$6:$A$28,"Vitesse — 50 m (s)",Barèmes!$B$6:$B$28,H37,Barèmes!$C$6:$C$28,IF(H37="6ème","Mixte",G37)),"fragile","satisfaisant"))))</f>
        <v/>
      </c>
      <c r="W37" s="25" t="str">
        <f>IF(OR(U37="",SUMPRODUCT((Barèmes!$A$6:$A$28="Vitesse — 50 m (s)")*(Barèmes!$B$6:$B$28=H37)*(Barèmes!$C$6:$C$28=IF(H37="6ème","Mixte",G37)))=0),"",IF(SUMPRODUCT((Barèmes!$A$6:$A$28="Vitesse — 50 m (s)")*(Barèmes!$B$6:$B$28=H37)*(Barèmes!$C$6:$C$28=IF(H37="6ème","Mixte",G37))*(Barèmes!$J$6:$J$28="+"))&gt;0,IF(U37&lt;=SUMIFS(Barèmes!$F$6:$F$28,Barèmes!$A$6:$A$28,"Vitesse — 50 m (s)",Barèmes!$B$6:$B$28,H37,Barèmes!$C$6:$C$28,IF(H37="6ème","Mixte",G37)),Barèmes!$B$2,IF(U37&lt;=SUMIFS(Barèmes!$G$6:$G$28,Barèmes!$A$6:$A$28,"Vitesse — 50 m (s)",Barèmes!$B$6:$B$28,H37,Barèmes!$C$6:$C$28,IF(H37="6ème","Mixte",G37)),Barèmes!$C$2,IF(U37&lt;=SUMIFS(Barèmes!$H$6:$H$28,Barèmes!$A$6:$A$28,"Vitesse — 50 m (s)",Barèmes!$B$6:$B$28,H37,Barèmes!$C$6:$C$28,IF(H37="6ème","Mixte",G37)),Barèmes!$D$2,IF(U37&lt;=SUMIFS(Barèmes!$I$6:$I$28,Barèmes!$A$6:$A$28,"Vitesse — 50 m (s)",Barèmes!$B$6:$B$28,H37,Barèmes!$C$6:$C$28,IF(H37="6ème","Mixte",G37)),Barèmes!$E$2,Barèmes!$F$2)))),IF(U37&gt;=SUMIFS(Barèmes!$F$6:$F$28,Barèmes!$A$6:$A$28,"Vitesse — 50 m (s)",Barèmes!$B$6:$B$28,H37,Barèmes!$C$6:$C$28,IF(H37="6ème","Mixte",G37)),Barèmes!$B$2,IF(U37&gt;=SUMIFS(Barèmes!$G$6:$G$28,Barèmes!$A$6:$A$28,"Vitesse — 50 m (s)",Barèmes!$B$6:$B$28,H37,Barèmes!$C$6:$C$28,IF(H37="6ème","Mixte",G37)),Barèmes!$C$2,IF(U37&gt;=SUMIFS(Barèmes!$H$6:$H$28,Barèmes!$A$6:$A$28,"Vitesse — 50 m (s)",Barèmes!$B$6:$B$28,H37,Barèmes!$C$6:$C$28,IF(H37="6ème","Mixte",G37)),Barèmes!$D$2,IF(U37&gt;=SUMIFS(Barèmes!$I$6:$I$28,Barèmes!$A$6:$A$28,"Vitesse — 50 m (s)",Barèmes!$B$6:$B$28,H37,Barèmes!$C$6:$C$28,IF(H37="6ème","Mixte",G37)),Barèmes!$E$2,Barèmes!$F$2))))))</f>
        <v/>
      </c>
      <c r="X37" s="18"/>
      <c r="Y37" s="26" t="str" cm="1">
        <f t="array" ref="Y37">IF(OR(X37="",SUMPRODUCT((Barèmes!$A$6:$A$28="Souplesse (score 1-5)")*(Barèmes!$B$6:$B$28=H37)*(Barèmes!$C$6:$C$28=IF(H37="6ème","Mixte",G37)))=0),"",IF(SUMPRODUCT((Barèmes!$A$6:$A$28="Souplesse (score 1-5)")*(Barèmes!$B$6:$B$28=H37)*(Barèmes!$C$6:$C$28=IF(H37="6ème","Mixte",G37))*(Barèmes!$J$6:$J$28="+"))&gt;0,IF(X37&lt;=SUMIFS(Barèmes!$D$6:$D$28,Barèmes!$A$6:$A$28,"Souplesse (score 1-5)",Barèmes!$B$6:$B$28,H37,Barèmes!$C$6:$C$28,IF(H37="6ème","Mixte",G37)),"à besoin",IF(X37&lt;=SUMIFS(Barèmes!$E$6:$E$28,Barèmes!$A$6:$A$28,"Souplesse (score 1-5)",Barèmes!$B$6:$B$28,H37,Barèmes!$C$6:$C$28,IF(H37="6ème","Mixte",G37)),"fragile","satisfaisant")),IF(X37&gt;=SUMIFS(Barèmes!$D$6:$D$28,Barèmes!$A$6:$A$28,"Souplesse (score 1-5)",Barèmes!$B$6:$B$28,H37,Barèmes!$C$6:$C$28,IF(H37="6ème","Mixte",G37)),"à besoin",IF(X37&gt;=SUMIFS(Barèmes!$E$6:$E$28,Barèmes!$A$6:$A$28,"Souplesse (score 1-5)",Barèmes!$B$6:$B$28,H37,Barèmes!$C$6:$C$28,IF(H37="6ème","Mixte",G37)),"fragile","satisfaisant"))))</f>
        <v/>
      </c>
      <c r="Z37" s="26" t="str" cm="1">
        <f t="array" ref="Z37">IF(OR(X37="",SUMPRODUCT((Barèmes!$A$6:$A$28="Souplesse (score 1-5)")*(Barèmes!$B$6:$B$28=H37)*(Barèmes!$C$6:$C$28=IF(H37="6ème","Mixte",G37)))=0),"",IF(SUMPRODUCT((Barèmes!$A$6:$A$28="Souplesse (score 1-5)")*(Barèmes!$B$6:$B$28=H37)*(Barèmes!$C$6:$C$28=IF(H37="6ème","Mixte",G37))*(Barèmes!$J$6:$J$28="+"))&gt;0,IF(X37&lt;=SUMIFS(Barèmes!$F$6:$F$28,Barèmes!$A$6:$A$28,"Souplesse (score 1-5)",Barèmes!$B$6:$B$28,H37,Barèmes!$C$6:$C$28,IF(H37="6ème","Mixte",G37)),Barèmes!$B$2,IF(X37&lt;=SUMIFS(Barèmes!$G$6:$G$28,Barèmes!$A$6:$A$28,"Souplesse (score 1-5)",Barèmes!$B$6:$B$28,H37,Barèmes!$C$6:$C$28,IF(H37="6ème","Mixte",G37)),Barèmes!$C$2,IF(X37&lt;=SUMIFS(Barèmes!$H$6:$H$28,Barèmes!$A$6:$A$28,"Souplesse (score 1-5)",Barèmes!$B$6:$B$28,H37,Barèmes!$C$6:$C$28,IF(H37="6ème","Mixte",G37)),Barèmes!$D$2,IF(X37&lt;=SUMIFS(Barèmes!$I$6:$I$28,Barèmes!$A$6:$A$28,"Souplesse (score 1-5)",Barèmes!$B$6:$B$28,H37,Barèmes!$C$6:$C$28,IF(H37="6ème","Mixte",G37)),Barèmes!$E$2,Barèmes!$F$2)))),IF(X37&gt;=SUMIFS(Barèmes!$F$6:$F$28,Barèmes!$A$6:$A$28,"Souplesse (score 1-5)",Barèmes!$B$6:$B$28,H37,Barèmes!$C$6:$C$28,IF(H37="6ème","Mixte",G37)),Barèmes!$B$2,IF(X37&gt;=SUMIFS(Barèmes!$G$6:$G$28,Barèmes!$A$6:$A$28,"Souplesse (score 1-5)",Barèmes!$B$6:$B$28,H37,Barèmes!$C$6:$C$28,IF(H37="6ème","Mixte",G37)),Barèmes!$C$2,IF(X37&gt;=SUMIFS(Barèmes!$H$6:$H$28,Barèmes!$A$6:$A$28,"Souplesse (score 1-5)",Barèmes!$B$6:$B$28,H37,Barèmes!$C$6:$C$28,IF(H37="6ème","Mixte",G37)),Barèmes!$D$2,IF(X37&gt;=SUMIFS(Barèmes!$I$6:$I$28,Barèmes!$A$6:$A$28,"Souplesse (score 1-5)",Barèmes!$B$6:$B$28,H37,Barèmes!$C$6:$C$28,IF(H37="6ème","Mixte",G37)),Barèmes!$E$2,Barèmes!$F$2))))))</f>
        <v/>
      </c>
      <c r="AA37" s="22"/>
      <c r="AB37" s="27" t="str">
        <f>IF(OR(AA37="",SUMPRODUCT((Barèmes!$A$6:$A$28="Agilité — T-test 974 (s)")*(Barèmes!$B$6:$B$28=H37)*(Barèmes!$C$6:$C$28=IF(H37="6ème","Mixte",G37)))=0),"",IF(SUMPRODUCT((Barèmes!$A$6:$A$28="Agilité — T-test 974 (s)")*(Barèmes!$B$6:$B$28=H37)*(Barèmes!$C$6:$C$28=IF(H37="6ème","Mixte",G37))*(Barèmes!$J$6:$J$28="+"))&gt;0,IF(AA37&lt;=SUMIFS(Barèmes!$D$6:$D$28,Barèmes!$A$6:$A$28,"Agilité — T-test 974 (s)",Barèmes!$B$6:$B$28,H37,Barèmes!$C$6:$C$28,IF(H37="6ème","Mixte",G37)),"à besoin",IF(AA37&lt;=SUMIFS(Barèmes!$E$6:$E$28,Barèmes!$A$6:$A$28,"Agilité — T-test 974 (s)",Barèmes!$B$6:$B$28,H37,Barèmes!$C$6:$C$28,IF(H37="6ème","Mixte",G37)),"fragile","satisfaisant")),IF(AA37&gt;=SUMIFS(Barèmes!$D$6:$D$28,Barèmes!$A$6:$A$28,"Agilité — T-test 974 (s)",Barèmes!$B$6:$B$28,H37,Barèmes!$C$6:$C$28,IF(H37="6ème","Mixte",G37)),"à besoin",IF(AA37&gt;=SUMIFS(Barèmes!$E$6:$E$28,Barèmes!$A$6:$A$28,"Agilité — T-test 974 (s)",Barèmes!$B$6:$B$28,H37,Barèmes!$C$6:$C$28,IF(H37="6ème","Mixte",G37)),"fragile","satisfaisant"))))</f>
        <v/>
      </c>
      <c r="AC37" s="27" t="str">
        <f>IF(OR(AA37="",SUMPRODUCT((Barèmes!$A$6:$A$28="Agilité — T-test 974 (s)")*(Barèmes!$B$6:$B$28=H37)*(Barèmes!$C$6:$C$28=IF(H37="6ème","Mixte",G37)))=0),"",IF(SUMPRODUCT((Barèmes!$A$6:$A$28="Agilité — T-test 974 (s)")*(Barèmes!$B$6:$B$28=H37)*(Barèmes!$C$6:$C$28=IF(H37="6ème","Mixte",G37))*(Barèmes!$J$6:$J$28="+"))&gt;0,IF(AA37&lt;=SUMIFS(Barèmes!$F$6:$F$28,Barèmes!$A$6:$A$28,"Agilité — T-test 974 (s)",Barèmes!$B$6:$B$28,H37,Barèmes!$C$6:$C$28,IF(H37="6ème","Mixte",G37)),Barèmes!$B$2,IF(AA37&lt;=SUMIFS(Barèmes!$G$6:$G$28,Barèmes!$A$6:$A$28,"Agilité — T-test 974 (s)",Barèmes!$B$6:$B$28,H37,Barèmes!$C$6:$C$28,IF(H37="6ème","Mixte",G37)),Barèmes!$C$2,IF(AA37&lt;=SUMIFS(Barèmes!$H$6:$H$28,Barèmes!$A$6:$A$28,"Agilité — T-test 974 (s)",Barèmes!$B$6:$B$28,H37,Barèmes!$C$6:$C$28,IF(H37="6ème","Mixte",G37)),Barèmes!$D$2,IF(AA37&lt;=SUMIFS(Barèmes!$I$6:$I$28,Barèmes!$A$6:$A$28,"Agilité — T-test 974 (s)",Barèmes!$B$6:$B$28,H37,Barèmes!$C$6:$C$28,IF(H37="6ème","Mixte",G37)),Barèmes!$E$2,Barèmes!$F$2)))),IF(AA37&gt;=SUMIFS(Barèmes!$F$6:$F$28,Barèmes!$A$6:$A$28,"Agilité — T-test 974 (s)",Barèmes!$B$6:$B$28,H37,Barèmes!$C$6:$C$28,IF(H37="6ème","Mixte",G37)),Barèmes!$B$2,IF(AA37&gt;=SUMIFS(Barèmes!$G$6:$G$28,Barèmes!$A$6:$A$28,"Agilité — T-test 974 (s)",Barèmes!$B$6:$B$28,H37,Barèmes!$C$6:$C$28,IF(H37="6ème","Mixte",G37)),Barèmes!$C$2,IF(AA37&gt;=SUMIFS(Barèmes!$H$6:$H$28,Barèmes!$A$6:$A$28,"Agilité — T-test 974 (s)",Barèmes!$B$6:$B$28,H37,Barèmes!$C$6:$C$28,IF(H37="6ème","Mixte",G37)),Barèmes!$D$2,IF(AA37&gt;=SUMIFS(Barèmes!$I$6:$I$28,Barèmes!$A$6:$A$28,"Agilité — T-test 974 (s)",Barèmes!$B$6:$B$28,H37,Barèmes!$C$6:$C$28,IF(H37="6ème","Mixte",G37)),Barèmes!$E$2,Barèmes!$F$2))))))</f>
        <v/>
      </c>
      <c r="AD37" s="28" t="str">
        <f t="shared" si="1"/>
        <v/>
      </c>
      <c r="AE37" s="29" t="str">
        <f t="shared" si="2"/>
        <v/>
      </c>
      <c r="AF37" s="30" t="str">
        <f>IF(OR(AD37="",SUMPRODUCT((Barèmes!$A$6:$A$28="Surcoût d'agilité (s) — technique")*(Barèmes!$B$6:$B$28=H37)*(Barèmes!$C$6:$C$28=IF(H37="6ème","Mixte",G37)))=0),"",IF(SUMPRODUCT((Barèmes!$A$6:$A$28="Surcoût d'agilité (s) — technique")*(Barèmes!$B$6:$B$28=H37)*(Barèmes!$C$6:$C$28=IF(H37="6ème","Mixte",G37))*(Barèmes!$J$6:$J$28="+"))&gt;0,IF(AD37&lt;=SUMIFS(Barèmes!$D$6:$D$28,Barèmes!$A$6:$A$28,"Surcoût d'agilité (s) — technique",Barèmes!$B$6:$B$28,H37,Barèmes!$C$6:$C$28,IF(H37="6ème","Mixte",G37)),"à besoin",IF(AD37&lt;=SUMIFS(Barèmes!$E$6:$E$28,Barèmes!$A$6:$A$28,"Surcoût d'agilité (s) — technique",Barèmes!$B$6:$B$28,H37,Barèmes!$C$6:$C$28,IF(H37="6ème","Mixte",G37)),"fragile","satisfaisant")),IF(AD37&gt;=SUMIFS(Barèmes!$D$6:$D$28,Barèmes!$A$6:$A$28,"Surcoût d'agilité (s) — technique",Barèmes!$B$6:$B$28,H37,Barèmes!$C$6:$C$28,IF(H37="6ème","Mixte",G37)),"à besoin",IF(AD37&gt;=SUMIFS(Barèmes!$E$6:$E$28,Barèmes!$A$6:$A$28,"Surcoût d'agilité (s) — technique",Barèmes!$B$6:$B$28,H37,Barèmes!$C$6:$C$28,IF(H37="6ème","Mixte",G37)),"fragile","satisfaisant"))))</f>
        <v/>
      </c>
      <c r="AG37" s="30" t="str">
        <f>IF(OR(AD37="",SUMPRODUCT((Barèmes!$A$6:$A$28="Surcoût d'agilité (s) — technique")*(Barèmes!$B$6:$B$28=H37)*(Barèmes!$C$6:$C$28=IF(H37="6ème","Mixte",G37)))=0),"",IF(SUMPRODUCT((Barèmes!$A$6:$A$28="Surcoût d'agilité (s) — technique")*(Barèmes!$B$6:$B$28=H37)*(Barèmes!$C$6:$C$28=IF(H37="6ème","Mixte",G37))*(Barèmes!$J$6:$J$28="+"))&gt;0,IF(AD37&lt;=SUMIFS(Barèmes!$F$6:$F$28,Barèmes!$A$6:$A$28,"Surcoût d'agilité (s) — technique",Barèmes!$B$6:$B$28,H37,Barèmes!$C$6:$C$28,IF(H37="6ème","Mixte",G37)),Barèmes!$B$2,IF(AD37&lt;=SUMIFS(Barèmes!$G$6:$G$28,Barèmes!$A$6:$A$28,"Surcoût d'agilité (s) — technique",Barèmes!$B$6:$B$28,H37,Barèmes!$C$6:$C$28,IF(H37="6ème","Mixte",G37)),Barèmes!$C$2,IF(AD37&lt;=SUMIFS(Barèmes!$H$6:$H$28,Barèmes!$A$6:$A$28,"Surcoût d'agilité (s) — technique",Barèmes!$B$6:$B$28,H37,Barèmes!$C$6:$C$28,IF(H37="6ème","Mixte",G37)),Barèmes!$D$2,IF(AD37&lt;=SUMIFS(Barèmes!$I$6:$I$28,Barèmes!$A$6:$A$28,"Surcoût d'agilité (s) — technique",Barèmes!$B$6:$B$28,H37,Barèmes!$C$6:$C$28,IF(H37="6ème","Mixte",G37)),Barèmes!$E$2,Barèmes!$F$2)))),IF(AD37&gt;=SUMIFS(Barèmes!$F$6:$F$28,Barèmes!$A$6:$A$28,"Surcoût d'agilité (s) — technique",Barèmes!$B$6:$B$28,H37,Barèmes!$C$6:$C$28,IF(H37="6ème","Mixte",G37)),Barèmes!$B$2,IF(AD37&gt;=SUMIFS(Barèmes!$G$6:$G$28,Barèmes!$A$6:$A$28,"Surcoût d'agilité (s) — technique",Barèmes!$B$6:$B$28,H37,Barèmes!$C$6:$C$28,IF(H37="6ème","Mixte",G37)),Barèmes!$C$2,IF(AD37&gt;=SUMIFS(Barèmes!$H$6:$H$28,Barèmes!$A$6:$A$28,"Surcoût d'agilité (s) — technique",Barèmes!$B$6:$B$28,H37,Barèmes!$C$6:$C$28,IF(H37="6ème","Mixte",G37)),Barèmes!$D$2,IF(AD37&gt;=SUMIFS(Barèmes!$I$6:$I$28,Barèmes!$A$6:$A$28,"Surcoût d'agilité (s) — technique",Barèmes!$B$6:$B$28,H37,Barèmes!$C$6:$C$28,IF(H37="6ème","Mixte",G37)),Barèmes!$E$2,Barèmes!$F$2))))))</f>
        <v/>
      </c>
      <c r="AH37" s="31" t="str">
        <f>IF((IF(N37="",0,1)+IF(Q37="",0,1)+IF(W37="",0,1)+IF(Z37="",0,1)+IF(AC37="",0,1))=0,"",3*IF(N37=Barèmes!$B$2,1,IF(N37=Barèmes!$C$2,2,IF(N37=Barèmes!$D$2,3,IF(N37=Barèmes!$E$2,4,IF(N37=Barèmes!$F$2,5,0)))))+3*IF(Q37=Barèmes!$B$2,1,IF(Q37=Barèmes!$C$2,2,IF(Q37=Barèmes!$D$2,3,IF(Q37=Barèmes!$E$2,4,IF(Q37=Barèmes!$F$2,5,0)))))+2*IF(W37=Barèmes!$B$2,1,IF(W37=Barèmes!$C$2,2,IF(W37=Barèmes!$D$2,3,IF(W37=Barèmes!$E$2,4,IF(W37=Barèmes!$F$2,5,0)))))+1*IF(Z37=Barèmes!$B$2,1,IF(Z37=Barèmes!$C$2,2,IF(Z37=Barèmes!$D$2,3,IF(Z37=Barèmes!$E$2,4,IF(Z37=Barèmes!$F$2,5,0)))))+1*IF(AC37=Barèmes!$B$2,1,IF(AC37=Barèmes!$C$2,2,IF(AC37=Barèmes!$D$2,3,IF(AC37=Barèmes!$E$2,4,IF(AC37=Barèmes!$F$2,5,0))))))</f>
        <v/>
      </c>
      <c r="AI37" s="31"/>
      <c r="AJ37" s="32" t="str">
        <f>IFERROR(INDEX(Croissance!$B$5:$B$604,MATCH(A37,Croissance!$A$5:$A$604,0)),"")</f>
        <v/>
      </c>
      <c r="AK37" s="32" t="str">
        <f>IFERROR(INDEX(Croissance!$C$5:$C$604,MATCH(A37,Croissance!$A$5:$A$604,0)),"")</f>
        <v/>
      </c>
      <c r="AL37" s="32" t="str">
        <f>IFERROR(INDEX(Croissance!$D$5:$D$604,MATCH(A37,Croissance!$A$5:$A$604,0)),"")</f>
        <v/>
      </c>
      <c r="AM37" s="32" t="str">
        <f>IFERROR(INDEX(Croissance!$E$5:$E$604,MATCH(A37,Croissance!$A$5:$A$604,0)),"")</f>
        <v/>
      </c>
      <c r="AO37" s="33">
        <f t="shared" si="8"/>
        <v>0</v>
      </c>
      <c r="AP37" s="33">
        <f t="shared" si="3"/>
        <v>0</v>
      </c>
      <c r="AQ37" s="33">
        <f>IF(A37="",0,IF(AND(OR('Synthèse classe'!$C$2="Tous",C37='Synthèse classe'!$C$2),OR('Synthèse classe'!$C$3="Toutes",D37='Synthèse classe'!$C$3),OR('Synthèse classe'!$C$4="Toutes",AND('Synthèse classe'!$C$4="Dernière",AP37=1),B37=IFERROR(VALUE('Synthèse classe'!$C$4),0))),1,0))</f>
        <v>0</v>
      </c>
      <c r="AR37" s="34" t="str">
        <f t="shared" si="4"/>
        <v/>
      </c>
    </row>
    <row r="38" spans="1:44" x14ac:dyDescent="0.2">
      <c r="A38" s="17" t="str">
        <f t="shared" si="0"/>
        <v/>
      </c>
      <c r="B38" s="18"/>
      <c r="C38" s="19"/>
      <c r="D38" s="19"/>
      <c r="E38" s="19"/>
      <c r="F38" s="19"/>
      <c r="G38" s="19"/>
      <c r="H38" s="17" t="str">
        <f t="shared" si="5"/>
        <v/>
      </c>
      <c r="I38" s="20"/>
      <c r="J38" s="18"/>
      <c r="K38" s="19"/>
      <c r="L38" s="21" t="str">
        <f t="shared" si="6"/>
        <v/>
      </c>
      <c r="M38" s="21" t="str">
        <f>IF(OR(J38="",SUMPRODUCT((Barèmes!$A$6:$A$28="Endurance — Luc Léger (palier)")*(Barèmes!$B$6:$B$28=H38)*(Barèmes!$C$6:$C$28=IF(H38="6ème","Mixte",G38)))=0),"",IF(SUMPRODUCT((Barèmes!$A$6:$A$28="Endurance — Luc Léger (palier)")*(Barèmes!$B$6:$B$28=H38)*(Barèmes!$C$6:$C$28=IF(H38="6ème","Mixte",G38))*(Barèmes!$J$6:$J$28="+"))&gt;0,IF(J38&lt;=SUMIFS(Barèmes!$D$6:$D$28,Barèmes!$A$6:$A$28,"Endurance — Luc Léger (palier)",Barèmes!$B$6:$B$28,H38,Barèmes!$C$6:$C$28,IF(H38="6ème","Mixte",G38)),"à besoin",IF(J38&lt;=SUMIFS(Barèmes!$E$6:$E$28,Barèmes!$A$6:$A$28,"Endurance — Luc Léger (palier)",Barèmes!$B$6:$B$28,H38,Barèmes!$C$6:$C$28,IF(H38="6ème","Mixte",G38)),"fragile","satisfaisant")),IF(J38&gt;=SUMIFS(Barèmes!$D$6:$D$28,Barèmes!$A$6:$A$28,"Endurance — Luc Léger (palier)",Barèmes!$B$6:$B$28,H38,Barèmes!$C$6:$C$28,IF(H38="6ème","Mixte",G38)),"à besoin",IF(J38&gt;=SUMIFS(Barèmes!$E$6:$E$28,Barèmes!$A$6:$A$28,"Endurance — Luc Léger (palier)",Barèmes!$B$6:$B$28,H38,Barèmes!$C$6:$C$28,IF(H38="6ème","Mixte",G38)),"fragile","satisfaisant"))))</f>
        <v/>
      </c>
      <c r="N38" s="21" t="str">
        <f>IF(OR(J38="",SUMPRODUCT((Barèmes!$A$6:$A$28="Endurance — Luc Léger (palier)")*(Barèmes!$B$6:$B$28=H38)*(Barèmes!$C$6:$C$28=IF(H38="6ème","Mixte",G38)))=0),"",IF(SUMPRODUCT((Barèmes!$A$6:$A$28="Endurance — Luc Léger (palier)")*(Barèmes!$B$6:$B$28=H38)*(Barèmes!$C$6:$C$28=IF(H38="6ème","Mixte",G38))*(Barèmes!$J$6:$J$28="+"))&gt;0,IF(J38&lt;=SUMIFS(Barèmes!$F$6:$F$28,Barèmes!$A$6:$A$28,"Endurance — Luc Léger (palier)",Barèmes!$B$6:$B$28,H38,Barèmes!$C$6:$C$28,IF(H38="6ème","Mixte",G38)),Barèmes!$B$2,IF(J38&lt;=SUMIFS(Barèmes!$G$6:$G$28,Barèmes!$A$6:$A$28,"Endurance — Luc Léger (palier)",Barèmes!$B$6:$B$28,H38,Barèmes!$C$6:$C$28,IF(H38="6ème","Mixte",G38)),Barèmes!$C$2,IF(J38&lt;=SUMIFS(Barèmes!$H$6:$H$28,Barèmes!$A$6:$A$28,"Endurance — Luc Léger (palier)",Barèmes!$B$6:$B$28,H38,Barèmes!$C$6:$C$28,IF(H38="6ème","Mixte",G38)),Barèmes!$D$2,IF(J38&lt;=SUMIFS(Barèmes!$I$6:$I$28,Barèmes!$A$6:$A$28,"Endurance — Luc Léger (palier)",Barèmes!$B$6:$B$28,H38,Barèmes!$C$6:$C$28,IF(H38="6ème","Mixte",G38)),Barèmes!$E$2,Barèmes!$F$2)))),IF(J38&gt;=SUMIFS(Barèmes!$F$6:$F$28,Barèmes!$A$6:$A$28,"Endurance — Luc Léger (palier)",Barèmes!$B$6:$B$28,H38,Barèmes!$C$6:$C$28,IF(H38="6ème","Mixte",G38)),Barèmes!$B$2,IF(J38&gt;=SUMIFS(Barèmes!$G$6:$G$28,Barèmes!$A$6:$A$28,"Endurance — Luc Léger (palier)",Barèmes!$B$6:$B$28,H38,Barèmes!$C$6:$C$28,IF(H38="6ème","Mixte",G38)),Barèmes!$C$2,IF(J38&gt;=SUMIFS(Barèmes!$H$6:$H$28,Barèmes!$A$6:$A$28,"Endurance — Luc Léger (palier)",Barèmes!$B$6:$B$28,H38,Barèmes!$C$6:$C$28,IF(H38="6ème","Mixte",G38)),Barèmes!$D$2,IF(J38&gt;=SUMIFS(Barèmes!$I$6:$I$28,Barèmes!$A$6:$A$28,"Endurance — Luc Léger (palier)",Barèmes!$B$6:$B$28,H38,Barèmes!$C$6:$C$28,IF(H38="6ème","Mixte",G38)),Barèmes!$E$2,Barèmes!$F$2))))))</f>
        <v/>
      </c>
      <c r="O38" s="22"/>
      <c r="P38" s="23" t="str">
        <f>IF(OR(O38="",SUMPRODUCT((Barèmes!$A$6:$A$28="Force bas du corps — Saut en longueur (m)")*(Barèmes!$B$6:$B$28=H38)*(Barèmes!$C$6:$C$28=IF(H38="6ème","Mixte",G38)))=0),"",IF(SUMPRODUCT((Barèmes!$A$6:$A$28="Force bas du corps — Saut en longueur (m)")*(Barèmes!$B$6:$B$28=H38)*(Barèmes!$C$6:$C$28=IF(H38="6ème","Mixte",G38))*(Barèmes!$J$6:$J$28="+"))&gt;0,IF(O38&lt;=SUMIFS(Barèmes!$D$6:$D$28,Barèmes!$A$6:$A$28,"Force bas du corps — Saut en longueur (m)",Barèmes!$B$6:$B$28,H38,Barèmes!$C$6:$C$28,IF(H38="6ème","Mixte",G38)),"à besoin",IF(O38&lt;=SUMIFS(Barèmes!$E$6:$E$28,Barèmes!$A$6:$A$28,"Force bas du corps — Saut en longueur (m)",Barèmes!$B$6:$B$28,H38,Barèmes!$C$6:$C$28,IF(H38="6ème","Mixte",G38)),"fragile","satisfaisant")),IF(O38&gt;=SUMIFS(Barèmes!$D$6:$D$28,Barèmes!$A$6:$A$28,"Force bas du corps — Saut en longueur (m)",Barèmes!$B$6:$B$28,H38,Barèmes!$C$6:$C$28,IF(H38="6ème","Mixte",G38)),"à besoin",IF(O38&gt;=SUMIFS(Barèmes!$E$6:$E$28,Barèmes!$A$6:$A$28,"Force bas du corps — Saut en longueur (m)",Barèmes!$B$6:$B$28,H38,Barèmes!$C$6:$C$28,IF(H38="6ème","Mixte",G38)),"fragile","satisfaisant"))))</f>
        <v/>
      </c>
      <c r="Q38" s="23" t="str">
        <f>IF(OR(O38="",SUMPRODUCT((Barèmes!$A$6:$A$28="Force bas du corps — Saut en longueur (m)")*(Barèmes!$B$6:$B$28=H38)*(Barèmes!$C$6:$C$28=IF(H38="6ème","Mixte",G38)))=0),"",IF(SUMPRODUCT((Barèmes!$A$6:$A$28="Force bas du corps — Saut en longueur (m)")*(Barèmes!$B$6:$B$28=H38)*(Barèmes!$C$6:$C$28=IF(H38="6ème","Mixte",G38))*(Barèmes!$J$6:$J$28="+"))&gt;0,IF(O38&lt;=SUMIFS(Barèmes!$F$6:$F$28,Barèmes!$A$6:$A$28,"Force bas du corps — Saut en longueur (m)",Barèmes!$B$6:$B$28,H38,Barèmes!$C$6:$C$28,IF(H38="6ème","Mixte",G38)),Barèmes!$B$2,IF(O38&lt;=SUMIFS(Barèmes!$G$6:$G$28,Barèmes!$A$6:$A$28,"Force bas du corps — Saut en longueur (m)",Barèmes!$B$6:$B$28,H38,Barèmes!$C$6:$C$28,IF(H38="6ème","Mixte",G38)),Barèmes!$C$2,IF(O38&lt;=SUMIFS(Barèmes!$H$6:$H$28,Barèmes!$A$6:$A$28,"Force bas du corps — Saut en longueur (m)",Barèmes!$B$6:$B$28,H38,Barèmes!$C$6:$C$28,IF(H38="6ème","Mixte",G38)),Barèmes!$D$2,IF(O38&lt;=SUMIFS(Barèmes!$I$6:$I$28,Barèmes!$A$6:$A$28,"Force bas du corps — Saut en longueur (m)",Barèmes!$B$6:$B$28,H38,Barèmes!$C$6:$C$28,IF(H38="6ème","Mixte",G38)),Barèmes!$E$2,Barèmes!$F$2)))),IF(O38&gt;=SUMIFS(Barèmes!$F$6:$F$28,Barèmes!$A$6:$A$28,"Force bas du corps — Saut en longueur (m)",Barèmes!$B$6:$B$28,H38,Barèmes!$C$6:$C$28,IF(H38="6ème","Mixte",G38)),Barèmes!$B$2,IF(O38&gt;=SUMIFS(Barèmes!$G$6:$G$28,Barèmes!$A$6:$A$28,"Force bas du corps — Saut en longueur (m)",Barèmes!$B$6:$B$28,H38,Barèmes!$C$6:$C$28,IF(H38="6ème","Mixte",G38)),Barèmes!$C$2,IF(O38&gt;=SUMIFS(Barèmes!$H$6:$H$28,Barèmes!$A$6:$A$28,"Force bas du corps — Saut en longueur (m)",Barèmes!$B$6:$B$28,H38,Barèmes!$C$6:$C$28,IF(H38="6ème","Mixte",G38)),Barèmes!$D$2,IF(O38&gt;=SUMIFS(Barèmes!$I$6:$I$28,Barèmes!$A$6:$A$28,"Force bas du corps — Saut en longueur (m)",Barèmes!$B$6:$B$28,H38,Barèmes!$C$6:$C$28,IF(H38="6ème","Mixte",G38)),Barèmes!$E$2,Barèmes!$F$2))))))</f>
        <v/>
      </c>
      <c r="R38" s="22"/>
      <c r="S38" s="24" t="str">
        <f>IF(OR(R38="",SUMPRODUCT((Barèmes!$A$6:$A$28="Vitesse — 30 m (s)")*(Barèmes!$B$6:$B$28=H38)*(Barèmes!$C$6:$C$28=IF(H38="6ème","Mixte",G38)))=0),"",IF(SUMPRODUCT((Barèmes!$A$6:$A$28="Vitesse — 30 m (s)")*(Barèmes!$B$6:$B$28=H38)*(Barèmes!$C$6:$C$28=IF(H38="6ème","Mixte",G38))*(Barèmes!$J$6:$J$28="+"))&gt;0,IF(R38&lt;=SUMIFS(Barèmes!$D$6:$D$28,Barèmes!$A$6:$A$28,"Vitesse — 30 m (s)",Barèmes!$B$6:$B$28,H38,Barèmes!$C$6:$C$28,IF(H38="6ème","Mixte",G38)),"à besoin",IF(R38&lt;=SUMIFS(Barèmes!$E$6:$E$28,Barèmes!$A$6:$A$28,"Vitesse — 30 m (s)",Barèmes!$B$6:$B$28,H38,Barèmes!$C$6:$C$28,IF(H38="6ème","Mixte",G38)),"fragile","satisfaisant")),IF(R38&gt;=SUMIFS(Barèmes!$D$6:$D$28,Barèmes!$A$6:$A$28,"Vitesse — 30 m (s)",Barèmes!$B$6:$B$28,H38,Barèmes!$C$6:$C$28,IF(H38="6ème","Mixte",G38)),"à besoin",IF(R38&gt;=SUMIFS(Barèmes!$E$6:$E$28,Barèmes!$A$6:$A$28,"Vitesse — 30 m (s)",Barèmes!$B$6:$B$28,H38,Barèmes!$C$6:$C$28,IF(H38="6ème","Mixte",G38)),"fragile","satisfaisant"))))</f>
        <v/>
      </c>
      <c r="T38" s="24" t="str">
        <f>IF(OR(R38="",SUMPRODUCT((Barèmes!$A$6:$A$28="Vitesse — 30 m (s)")*(Barèmes!$B$6:$B$28=H38)*(Barèmes!$C$6:$C$28=IF(H38="6ème","Mixte",G38)))=0),"",IF(SUMPRODUCT((Barèmes!$A$6:$A$28="Vitesse — 30 m (s)")*(Barèmes!$B$6:$B$28=H38)*(Barèmes!$C$6:$C$28=IF(H38="6ème","Mixte",G38))*(Barèmes!$J$6:$J$28="+"))&gt;0,IF(R38&lt;=SUMIFS(Barèmes!$F$6:$F$28,Barèmes!$A$6:$A$28,"Vitesse — 30 m (s)",Barèmes!$B$6:$B$28,H38,Barèmes!$C$6:$C$28,IF(H38="6ème","Mixte",G38)),Barèmes!$B$2,IF(R38&lt;=SUMIFS(Barèmes!$G$6:$G$28,Barèmes!$A$6:$A$28,"Vitesse — 30 m (s)",Barèmes!$B$6:$B$28,H38,Barèmes!$C$6:$C$28,IF(H38="6ème","Mixte",G38)),Barèmes!$C$2,IF(R38&lt;=SUMIFS(Barèmes!$H$6:$H$28,Barèmes!$A$6:$A$28,"Vitesse — 30 m (s)",Barèmes!$B$6:$B$28,H38,Barèmes!$C$6:$C$28,IF(H38="6ème","Mixte",G38)),Barèmes!$D$2,IF(R38&lt;=SUMIFS(Barèmes!$I$6:$I$28,Barèmes!$A$6:$A$28,"Vitesse — 30 m (s)",Barèmes!$B$6:$B$28,H38,Barèmes!$C$6:$C$28,IF(H38="6ème","Mixte",G38)),Barèmes!$E$2,Barèmes!$F$2)))),IF(R38&gt;=SUMIFS(Barèmes!$F$6:$F$28,Barèmes!$A$6:$A$28,"Vitesse — 30 m (s)",Barèmes!$B$6:$B$28,H38,Barèmes!$C$6:$C$28,IF(H38="6ème","Mixte",G38)),Barèmes!$B$2,IF(R38&gt;=SUMIFS(Barèmes!$G$6:$G$28,Barèmes!$A$6:$A$28,"Vitesse — 30 m (s)",Barèmes!$B$6:$B$28,H38,Barèmes!$C$6:$C$28,IF(H38="6ème","Mixte",G38)),Barèmes!$C$2,IF(R38&gt;=SUMIFS(Barèmes!$H$6:$H$28,Barèmes!$A$6:$A$28,"Vitesse — 30 m (s)",Barèmes!$B$6:$B$28,H38,Barèmes!$C$6:$C$28,IF(H38="6ème","Mixte",G38)),Barèmes!$D$2,IF(R38&gt;=SUMIFS(Barèmes!$I$6:$I$28,Barèmes!$A$6:$A$28,"Vitesse — 30 m (s)",Barèmes!$B$6:$B$28,H38,Barèmes!$C$6:$C$28,IF(H38="6ème","Mixte",G38)),Barèmes!$E$2,Barèmes!$F$2))))))</f>
        <v/>
      </c>
      <c r="U38" s="22"/>
      <c r="V38" s="25" t="str">
        <f>IF(OR(U38="",SUMPRODUCT((Barèmes!$A$6:$A$28="Vitesse — 50 m (s)")*(Barèmes!$B$6:$B$28=H38)*(Barèmes!$C$6:$C$28=IF(H38="6ème","Mixte",G38)))=0),"",IF(SUMPRODUCT((Barèmes!$A$6:$A$28="Vitesse — 50 m (s)")*(Barèmes!$B$6:$B$28=H38)*(Barèmes!$C$6:$C$28=IF(H38="6ème","Mixte",G38))*(Barèmes!$J$6:$J$28="+"))&gt;0,IF(U38&lt;=SUMIFS(Barèmes!$D$6:$D$28,Barèmes!$A$6:$A$28,"Vitesse — 50 m (s)",Barèmes!$B$6:$B$28,H38,Barèmes!$C$6:$C$28,IF(H38="6ème","Mixte",G38)),"à besoin",IF(U38&lt;=SUMIFS(Barèmes!$E$6:$E$28,Barèmes!$A$6:$A$28,"Vitesse — 50 m (s)",Barèmes!$B$6:$B$28,H38,Barèmes!$C$6:$C$28,IF(H38="6ème","Mixte",G38)),"fragile","satisfaisant")),IF(U38&gt;=SUMIFS(Barèmes!$D$6:$D$28,Barèmes!$A$6:$A$28,"Vitesse — 50 m (s)",Barèmes!$B$6:$B$28,H38,Barèmes!$C$6:$C$28,IF(H38="6ème","Mixte",G38)),"à besoin",IF(U38&gt;=SUMIFS(Barèmes!$E$6:$E$28,Barèmes!$A$6:$A$28,"Vitesse — 50 m (s)",Barèmes!$B$6:$B$28,H38,Barèmes!$C$6:$C$28,IF(H38="6ème","Mixte",G38)),"fragile","satisfaisant"))))</f>
        <v/>
      </c>
      <c r="W38" s="25" t="str">
        <f>IF(OR(U38="",SUMPRODUCT((Barèmes!$A$6:$A$28="Vitesse — 50 m (s)")*(Barèmes!$B$6:$B$28=H38)*(Barèmes!$C$6:$C$28=IF(H38="6ème","Mixte",G38)))=0),"",IF(SUMPRODUCT((Barèmes!$A$6:$A$28="Vitesse — 50 m (s)")*(Barèmes!$B$6:$B$28=H38)*(Barèmes!$C$6:$C$28=IF(H38="6ème","Mixte",G38))*(Barèmes!$J$6:$J$28="+"))&gt;0,IF(U38&lt;=SUMIFS(Barèmes!$F$6:$F$28,Barèmes!$A$6:$A$28,"Vitesse — 50 m (s)",Barèmes!$B$6:$B$28,H38,Barèmes!$C$6:$C$28,IF(H38="6ème","Mixte",G38)),Barèmes!$B$2,IF(U38&lt;=SUMIFS(Barèmes!$G$6:$G$28,Barèmes!$A$6:$A$28,"Vitesse — 50 m (s)",Barèmes!$B$6:$B$28,H38,Barèmes!$C$6:$C$28,IF(H38="6ème","Mixte",G38)),Barèmes!$C$2,IF(U38&lt;=SUMIFS(Barèmes!$H$6:$H$28,Barèmes!$A$6:$A$28,"Vitesse — 50 m (s)",Barèmes!$B$6:$B$28,H38,Barèmes!$C$6:$C$28,IF(H38="6ème","Mixte",G38)),Barèmes!$D$2,IF(U38&lt;=SUMIFS(Barèmes!$I$6:$I$28,Barèmes!$A$6:$A$28,"Vitesse — 50 m (s)",Barèmes!$B$6:$B$28,H38,Barèmes!$C$6:$C$28,IF(H38="6ème","Mixte",G38)),Barèmes!$E$2,Barèmes!$F$2)))),IF(U38&gt;=SUMIFS(Barèmes!$F$6:$F$28,Barèmes!$A$6:$A$28,"Vitesse — 50 m (s)",Barèmes!$B$6:$B$28,H38,Barèmes!$C$6:$C$28,IF(H38="6ème","Mixte",G38)),Barèmes!$B$2,IF(U38&gt;=SUMIFS(Barèmes!$G$6:$G$28,Barèmes!$A$6:$A$28,"Vitesse — 50 m (s)",Barèmes!$B$6:$B$28,H38,Barèmes!$C$6:$C$28,IF(H38="6ème","Mixte",G38)),Barèmes!$C$2,IF(U38&gt;=SUMIFS(Barèmes!$H$6:$H$28,Barèmes!$A$6:$A$28,"Vitesse — 50 m (s)",Barèmes!$B$6:$B$28,H38,Barèmes!$C$6:$C$28,IF(H38="6ème","Mixte",G38)),Barèmes!$D$2,IF(U38&gt;=SUMIFS(Barèmes!$I$6:$I$28,Barèmes!$A$6:$A$28,"Vitesse — 50 m (s)",Barèmes!$B$6:$B$28,H38,Barèmes!$C$6:$C$28,IF(H38="6ème","Mixte",G38)),Barèmes!$E$2,Barèmes!$F$2))))))</f>
        <v/>
      </c>
      <c r="X38" s="18"/>
      <c r="Y38" s="26" t="str" cm="1">
        <f t="array" ref="Y38">IF(OR(X38="",SUMPRODUCT((Barèmes!$A$6:$A$28="Souplesse (score 1-5)")*(Barèmes!$B$6:$B$28=H38)*(Barèmes!$C$6:$C$28=IF(H38="6ème","Mixte",G38)))=0),"",IF(SUMPRODUCT((Barèmes!$A$6:$A$28="Souplesse (score 1-5)")*(Barèmes!$B$6:$B$28=H38)*(Barèmes!$C$6:$C$28=IF(H38="6ème","Mixte",G38))*(Barèmes!$J$6:$J$28="+"))&gt;0,IF(X38&lt;=SUMIFS(Barèmes!$D$6:$D$28,Barèmes!$A$6:$A$28,"Souplesse (score 1-5)",Barèmes!$B$6:$B$28,H38,Barèmes!$C$6:$C$28,IF(H38="6ème","Mixte",G38)),"à besoin",IF(X38&lt;=SUMIFS(Barèmes!$E$6:$E$28,Barèmes!$A$6:$A$28,"Souplesse (score 1-5)",Barèmes!$B$6:$B$28,H38,Barèmes!$C$6:$C$28,IF(H38="6ème","Mixte",G38)),"fragile","satisfaisant")),IF(X38&gt;=SUMIFS(Barèmes!$D$6:$D$28,Barèmes!$A$6:$A$28,"Souplesse (score 1-5)",Barèmes!$B$6:$B$28,H38,Barèmes!$C$6:$C$28,IF(H38="6ème","Mixte",G38)),"à besoin",IF(X38&gt;=SUMIFS(Barèmes!$E$6:$E$28,Barèmes!$A$6:$A$28,"Souplesse (score 1-5)",Barèmes!$B$6:$B$28,H38,Barèmes!$C$6:$C$28,IF(H38="6ème","Mixte",G38)),"fragile","satisfaisant"))))</f>
        <v/>
      </c>
      <c r="Z38" s="26" t="str" cm="1">
        <f t="array" ref="Z38">IF(OR(X38="",SUMPRODUCT((Barèmes!$A$6:$A$28="Souplesse (score 1-5)")*(Barèmes!$B$6:$B$28=H38)*(Barèmes!$C$6:$C$28=IF(H38="6ème","Mixte",G38)))=0),"",IF(SUMPRODUCT((Barèmes!$A$6:$A$28="Souplesse (score 1-5)")*(Barèmes!$B$6:$B$28=H38)*(Barèmes!$C$6:$C$28=IF(H38="6ème","Mixte",G38))*(Barèmes!$J$6:$J$28="+"))&gt;0,IF(X38&lt;=SUMIFS(Barèmes!$F$6:$F$28,Barèmes!$A$6:$A$28,"Souplesse (score 1-5)",Barèmes!$B$6:$B$28,H38,Barèmes!$C$6:$C$28,IF(H38="6ème","Mixte",G38)),Barèmes!$B$2,IF(X38&lt;=SUMIFS(Barèmes!$G$6:$G$28,Barèmes!$A$6:$A$28,"Souplesse (score 1-5)",Barèmes!$B$6:$B$28,H38,Barèmes!$C$6:$C$28,IF(H38="6ème","Mixte",G38)),Barèmes!$C$2,IF(X38&lt;=SUMIFS(Barèmes!$H$6:$H$28,Barèmes!$A$6:$A$28,"Souplesse (score 1-5)",Barèmes!$B$6:$B$28,H38,Barèmes!$C$6:$C$28,IF(H38="6ème","Mixte",G38)),Barèmes!$D$2,IF(X38&lt;=SUMIFS(Barèmes!$I$6:$I$28,Barèmes!$A$6:$A$28,"Souplesse (score 1-5)",Barèmes!$B$6:$B$28,H38,Barèmes!$C$6:$C$28,IF(H38="6ème","Mixte",G38)),Barèmes!$E$2,Barèmes!$F$2)))),IF(X38&gt;=SUMIFS(Barèmes!$F$6:$F$28,Barèmes!$A$6:$A$28,"Souplesse (score 1-5)",Barèmes!$B$6:$B$28,H38,Barèmes!$C$6:$C$28,IF(H38="6ème","Mixte",G38)),Barèmes!$B$2,IF(X38&gt;=SUMIFS(Barèmes!$G$6:$G$28,Barèmes!$A$6:$A$28,"Souplesse (score 1-5)",Barèmes!$B$6:$B$28,H38,Barèmes!$C$6:$C$28,IF(H38="6ème","Mixte",G38)),Barèmes!$C$2,IF(X38&gt;=SUMIFS(Barèmes!$H$6:$H$28,Barèmes!$A$6:$A$28,"Souplesse (score 1-5)",Barèmes!$B$6:$B$28,H38,Barèmes!$C$6:$C$28,IF(H38="6ème","Mixte",G38)),Barèmes!$D$2,IF(X38&gt;=SUMIFS(Barèmes!$I$6:$I$28,Barèmes!$A$6:$A$28,"Souplesse (score 1-5)",Barèmes!$B$6:$B$28,H38,Barèmes!$C$6:$C$28,IF(H38="6ème","Mixte",G38)),Barèmes!$E$2,Barèmes!$F$2))))))</f>
        <v/>
      </c>
      <c r="AA38" s="22"/>
      <c r="AB38" s="27" t="str">
        <f>IF(OR(AA38="",SUMPRODUCT((Barèmes!$A$6:$A$28="Agilité — T-test 974 (s)")*(Barèmes!$B$6:$B$28=H38)*(Barèmes!$C$6:$C$28=IF(H38="6ème","Mixte",G38)))=0),"",IF(SUMPRODUCT((Barèmes!$A$6:$A$28="Agilité — T-test 974 (s)")*(Barèmes!$B$6:$B$28=H38)*(Barèmes!$C$6:$C$28=IF(H38="6ème","Mixte",G38))*(Barèmes!$J$6:$J$28="+"))&gt;0,IF(AA38&lt;=SUMIFS(Barèmes!$D$6:$D$28,Barèmes!$A$6:$A$28,"Agilité — T-test 974 (s)",Barèmes!$B$6:$B$28,H38,Barèmes!$C$6:$C$28,IF(H38="6ème","Mixte",G38)),"à besoin",IF(AA38&lt;=SUMIFS(Barèmes!$E$6:$E$28,Barèmes!$A$6:$A$28,"Agilité — T-test 974 (s)",Barèmes!$B$6:$B$28,H38,Barèmes!$C$6:$C$28,IF(H38="6ème","Mixte",G38)),"fragile","satisfaisant")),IF(AA38&gt;=SUMIFS(Barèmes!$D$6:$D$28,Barèmes!$A$6:$A$28,"Agilité — T-test 974 (s)",Barèmes!$B$6:$B$28,H38,Barèmes!$C$6:$C$28,IF(H38="6ème","Mixte",G38)),"à besoin",IF(AA38&gt;=SUMIFS(Barèmes!$E$6:$E$28,Barèmes!$A$6:$A$28,"Agilité — T-test 974 (s)",Barèmes!$B$6:$B$28,H38,Barèmes!$C$6:$C$28,IF(H38="6ème","Mixte",G38)),"fragile","satisfaisant"))))</f>
        <v/>
      </c>
      <c r="AC38" s="27" t="str">
        <f>IF(OR(AA38="",SUMPRODUCT((Barèmes!$A$6:$A$28="Agilité — T-test 974 (s)")*(Barèmes!$B$6:$B$28=H38)*(Barèmes!$C$6:$C$28=IF(H38="6ème","Mixte",G38)))=0),"",IF(SUMPRODUCT((Barèmes!$A$6:$A$28="Agilité — T-test 974 (s)")*(Barèmes!$B$6:$B$28=H38)*(Barèmes!$C$6:$C$28=IF(H38="6ème","Mixte",G38))*(Barèmes!$J$6:$J$28="+"))&gt;0,IF(AA38&lt;=SUMIFS(Barèmes!$F$6:$F$28,Barèmes!$A$6:$A$28,"Agilité — T-test 974 (s)",Barèmes!$B$6:$B$28,H38,Barèmes!$C$6:$C$28,IF(H38="6ème","Mixte",G38)),Barèmes!$B$2,IF(AA38&lt;=SUMIFS(Barèmes!$G$6:$G$28,Barèmes!$A$6:$A$28,"Agilité — T-test 974 (s)",Barèmes!$B$6:$B$28,H38,Barèmes!$C$6:$C$28,IF(H38="6ème","Mixte",G38)),Barèmes!$C$2,IF(AA38&lt;=SUMIFS(Barèmes!$H$6:$H$28,Barèmes!$A$6:$A$28,"Agilité — T-test 974 (s)",Barèmes!$B$6:$B$28,H38,Barèmes!$C$6:$C$28,IF(H38="6ème","Mixte",G38)),Barèmes!$D$2,IF(AA38&lt;=SUMIFS(Barèmes!$I$6:$I$28,Barèmes!$A$6:$A$28,"Agilité — T-test 974 (s)",Barèmes!$B$6:$B$28,H38,Barèmes!$C$6:$C$28,IF(H38="6ème","Mixte",G38)),Barèmes!$E$2,Barèmes!$F$2)))),IF(AA38&gt;=SUMIFS(Barèmes!$F$6:$F$28,Barèmes!$A$6:$A$28,"Agilité — T-test 974 (s)",Barèmes!$B$6:$B$28,H38,Barèmes!$C$6:$C$28,IF(H38="6ème","Mixte",G38)),Barèmes!$B$2,IF(AA38&gt;=SUMIFS(Barèmes!$G$6:$G$28,Barèmes!$A$6:$A$28,"Agilité — T-test 974 (s)",Barèmes!$B$6:$B$28,H38,Barèmes!$C$6:$C$28,IF(H38="6ème","Mixte",G38)),Barèmes!$C$2,IF(AA38&gt;=SUMIFS(Barèmes!$H$6:$H$28,Barèmes!$A$6:$A$28,"Agilité — T-test 974 (s)",Barèmes!$B$6:$B$28,H38,Barèmes!$C$6:$C$28,IF(H38="6ème","Mixte",G38)),Barèmes!$D$2,IF(AA38&gt;=SUMIFS(Barèmes!$I$6:$I$28,Barèmes!$A$6:$A$28,"Agilité — T-test 974 (s)",Barèmes!$B$6:$B$28,H38,Barèmes!$C$6:$C$28,IF(H38="6ème","Mixte",G38)),Barèmes!$E$2,Barèmes!$F$2))))))</f>
        <v/>
      </c>
      <c r="AD38" s="28" t="str">
        <f t="shared" si="1"/>
        <v/>
      </c>
      <c r="AE38" s="29" t="str">
        <f t="shared" si="2"/>
        <v/>
      </c>
      <c r="AF38" s="30" t="str">
        <f>IF(OR(AD38="",SUMPRODUCT((Barèmes!$A$6:$A$28="Surcoût d'agilité (s) — technique")*(Barèmes!$B$6:$B$28=H38)*(Barèmes!$C$6:$C$28=IF(H38="6ème","Mixte",G38)))=0),"",IF(SUMPRODUCT((Barèmes!$A$6:$A$28="Surcoût d'agilité (s) — technique")*(Barèmes!$B$6:$B$28=H38)*(Barèmes!$C$6:$C$28=IF(H38="6ème","Mixte",G38))*(Barèmes!$J$6:$J$28="+"))&gt;0,IF(AD38&lt;=SUMIFS(Barèmes!$D$6:$D$28,Barèmes!$A$6:$A$28,"Surcoût d'agilité (s) — technique",Barèmes!$B$6:$B$28,H38,Barèmes!$C$6:$C$28,IF(H38="6ème","Mixte",G38)),"à besoin",IF(AD38&lt;=SUMIFS(Barèmes!$E$6:$E$28,Barèmes!$A$6:$A$28,"Surcoût d'agilité (s) — technique",Barèmes!$B$6:$B$28,H38,Barèmes!$C$6:$C$28,IF(H38="6ème","Mixte",G38)),"fragile","satisfaisant")),IF(AD38&gt;=SUMIFS(Barèmes!$D$6:$D$28,Barèmes!$A$6:$A$28,"Surcoût d'agilité (s) — technique",Barèmes!$B$6:$B$28,H38,Barèmes!$C$6:$C$28,IF(H38="6ème","Mixte",G38)),"à besoin",IF(AD38&gt;=SUMIFS(Barèmes!$E$6:$E$28,Barèmes!$A$6:$A$28,"Surcoût d'agilité (s) — technique",Barèmes!$B$6:$B$28,H38,Barèmes!$C$6:$C$28,IF(H38="6ème","Mixte",G38)),"fragile","satisfaisant"))))</f>
        <v/>
      </c>
      <c r="AG38" s="30" t="str">
        <f>IF(OR(AD38="",SUMPRODUCT((Barèmes!$A$6:$A$28="Surcoût d'agilité (s) — technique")*(Barèmes!$B$6:$B$28=H38)*(Barèmes!$C$6:$C$28=IF(H38="6ème","Mixte",G38)))=0),"",IF(SUMPRODUCT((Barèmes!$A$6:$A$28="Surcoût d'agilité (s) — technique")*(Barèmes!$B$6:$B$28=H38)*(Barèmes!$C$6:$C$28=IF(H38="6ème","Mixte",G38))*(Barèmes!$J$6:$J$28="+"))&gt;0,IF(AD38&lt;=SUMIFS(Barèmes!$F$6:$F$28,Barèmes!$A$6:$A$28,"Surcoût d'agilité (s) — technique",Barèmes!$B$6:$B$28,H38,Barèmes!$C$6:$C$28,IF(H38="6ème","Mixte",G38)),Barèmes!$B$2,IF(AD38&lt;=SUMIFS(Barèmes!$G$6:$G$28,Barèmes!$A$6:$A$28,"Surcoût d'agilité (s) — technique",Barèmes!$B$6:$B$28,H38,Barèmes!$C$6:$C$28,IF(H38="6ème","Mixte",G38)),Barèmes!$C$2,IF(AD38&lt;=SUMIFS(Barèmes!$H$6:$H$28,Barèmes!$A$6:$A$28,"Surcoût d'agilité (s) — technique",Barèmes!$B$6:$B$28,H38,Barèmes!$C$6:$C$28,IF(H38="6ème","Mixte",G38)),Barèmes!$D$2,IF(AD38&lt;=SUMIFS(Barèmes!$I$6:$I$28,Barèmes!$A$6:$A$28,"Surcoût d'agilité (s) — technique",Barèmes!$B$6:$B$28,H38,Barèmes!$C$6:$C$28,IF(H38="6ème","Mixte",G38)),Barèmes!$E$2,Barèmes!$F$2)))),IF(AD38&gt;=SUMIFS(Barèmes!$F$6:$F$28,Barèmes!$A$6:$A$28,"Surcoût d'agilité (s) — technique",Barèmes!$B$6:$B$28,H38,Barèmes!$C$6:$C$28,IF(H38="6ème","Mixte",G38)),Barèmes!$B$2,IF(AD38&gt;=SUMIFS(Barèmes!$G$6:$G$28,Barèmes!$A$6:$A$28,"Surcoût d'agilité (s) — technique",Barèmes!$B$6:$B$28,H38,Barèmes!$C$6:$C$28,IF(H38="6ème","Mixte",G38)),Barèmes!$C$2,IF(AD38&gt;=SUMIFS(Barèmes!$H$6:$H$28,Barèmes!$A$6:$A$28,"Surcoût d'agilité (s) — technique",Barèmes!$B$6:$B$28,H38,Barèmes!$C$6:$C$28,IF(H38="6ème","Mixte",G38)),Barèmes!$D$2,IF(AD38&gt;=SUMIFS(Barèmes!$I$6:$I$28,Barèmes!$A$6:$A$28,"Surcoût d'agilité (s) — technique",Barèmes!$B$6:$B$28,H38,Barèmes!$C$6:$C$28,IF(H38="6ème","Mixte",G38)),Barèmes!$E$2,Barèmes!$F$2))))))</f>
        <v/>
      </c>
      <c r="AH38" s="31" t="str">
        <f>IF((IF(N38="",0,1)+IF(Q38="",0,1)+IF(W38="",0,1)+IF(Z38="",0,1)+IF(AC38="",0,1))=0,"",3*IF(N38=Barèmes!$B$2,1,IF(N38=Barèmes!$C$2,2,IF(N38=Barèmes!$D$2,3,IF(N38=Barèmes!$E$2,4,IF(N38=Barèmes!$F$2,5,0)))))+3*IF(Q38=Barèmes!$B$2,1,IF(Q38=Barèmes!$C$2,2,IF(Q38=Barèmes!$D$2,3,IF(Q38=Barèmes!$E$2,4,IF(Q38=Barèmes!$F$2,5,0)))))+2*IF(W38=Barèmes!$B$2,1,IF(W38=Barèmes!$C$2,2,IF(W38=Barèmes!$D$2,3,IF(W38=Barèmes!$E$2,4,IF(W38=Barèmes!$F$2,5,0)))))+1*IF(Z38=Barèmes!$B$2,1,IF(Z38=Barèmes!$C$2,2,IF(Z38=Barèmes!$D$2,3,IF(Z38=Barèmes!$E$2,4,IF(Z38=Barèmes!$F$2,5,0)))))+1*IF(AC38=Barèmes!$B$2,1,IF(AC38=Barèmes!$C$2,2,IF(AC38=Barèmes!$D$2,3,IF(AC38=Barèmes!$E$2,4,IF(AC38=Barèmes!$F$2,5,0))))))</f>
        <v/>
      </c>
      <c r="AI38" s="31"/>
      <c r="AJ38" s="32" t="str">
        <f>IFERROR(INDEX(Croissance!$B$5:$B$604,MATCH(A38,Croissance!$A$5:$A$604,0)),"")</f>
        <v/>
      </c>
      <c r="AK38" s="32" t="str">
        <f>IFERROR(INDEX(Croissance!$C$5:$C$604,MATCH(A38,Croissance!$A$5:$A$604,0)),"")</f>
        <v/>
      </c>
      <c r="AL38" s="32" t="str">
        <f>IFERROR(INDEX(Croissance!$D$5:$D$604,MATCH(A38,Croissance!$A$5:$A$604,0)),"")</f>
        <v/>
      </c>
      <c r="AM38" s="32" t="str">
        <f>IFERROR(INDEX(Croissance!$E$5:$E$604,MATCH(A38,Croissance!$A$5:$A$604,0)),"")</f>
        <v/>
      </c>
      <c r="AO38" s="33">
        <f t="shared" si="8"/>
        <v>0</v>
      </c>
      <c r="AP38" s="33">
        <f t="shared" si="3"/>
        <v>0</v>
      </c>
      <c r="AQ38" s="33">
        <f>IF(A38="",0,IF(AND(OR('Synthèse classe'!$C$2="Tous",C38='Synthèse classe'!$C$2),OR('Synthèse classe'!$C$3="Toutes",D38='Synthèse classe'!$C$3),OR('Synthèse classe'!$C$4="Toutes",AND('Synthèse classe'!$C$4="Dernière",AP38=1),B38=IFERROR(VALUE('Synthèse classe'!$C$4),0))),1,0))</f>
        <v>0</v>
      </c>
      <c r="AR38" s="34" t="str">
        <f t="shared" si="4"/>
        <v/>
      </c>
    </row>
    <row r="39" spans="1:44" x14ac:dyDescent="0.2">
      <c r="A39" s="17" t="str">
        <f t="shared" si="0"/>
        <v/>
      </c>
      <c r="B39" s="18"/>
      <c r="C39" s="19"/>
      <c r="D39" s="19"/>
      <c r="E39" s="19"/>
      <c r="F39" s="19"/>
      <c r="G39" s="19"/>
      <c r="H39" s="17" t="str">
        <f t="shared" si="5"/>
        <v/>
      </c>
      <c r="I39" s="20"/>
      <c r="J39" s="18"/>
      <c r="K39" s="19"/>
      <c r="L39" s="21" t="str">
        <f t="shared" si="6"/>
        <v/>
      </c>
      <c r="M39" s="21" t="str">
        <f>IF(OR(J39="",SUMPRODUCT((Barèmes!$A$6:$A$28="Endurance — Luc Léger (palier)")*(Barèmes!$B$6:$B$28=H39)*(Barèmes!$C$6:$C$28=IF(H39="6ème","Mixte",G39)))=0),"",IF(SUMPRODUCT((Barèmes!$A$6:$A$28="Endurance — Luc Léger (palier)")*(Barèmes!$B$6:$B$28=H39)*(Barèmes!$C$6:$C$28=IF(H39="6ème","Mixte",G39))*(Barèmes!$J$6:$J$28="+"))&gt;0,IF(J39&lt;=SUMIFS(Barèmes!$D$6:$D$28,Barèmes!$A$6:$A$28,"Endurance — Luc Léger (palier)",Barèmes!$B$6:$B$28,H39,Barèmes!$C$6:$C$28,IF(H39="6ème","Mixte",G39)),"à besoin",IF(J39&lt;=SUMIFS(Barèmes!$E$6:$E$28,Barèmes!$A$6:$A$28,"Endurance — Luc Léger (palier)",Barèmes!$B$6:$B$28,H39,Barèmes!$C$6:$C$28,IF(H39="6ème","Mixte",G39)),"fragile","satisfaisant")),IF(J39&gt;=SUMIFS(Barèmes!$D$6:$D$28,Barèmes!$A$6:$A$28,"Endurance — Luc Léger (palier)",Barèmes!$B$6:$B$28,H39,Barèmes!$C$6:$C$28,IF(H39="6ème","Mixte",G39)),"à besoin",IF(J39&gt;=SUMIFS(Barèmes!$E$6:$E$28,Barèmes!$A$6:$A$28,"Endurance — Luc Léger (palier)",Barèmes!$B$6:$B$28,H39,Barèmes!$C$6:$C$28,IF(H39="6ème","Mixte",G39)),"fragile","satisfaisant"))))</f>
        <v/>
      </c>
      <c r="N39" s="21" t="str">
        <f>IF(OR(J39="",SUMPRODUCT((Barèmes!$A$6:$A$28="Endurance — Luc Léger (palier)")*(Barèmes!$B$6:$B$28=H39)*(Barèmes!$C$6:$C$28=IF(H39="6ème","Mixte",G39)))=0),"",IF(SUMPRODUCT((Barèmes!$A$6:$A$28="Endurance — Luc Léger (palier)")*(Barèmes!$B$6:$B$28=H39)*(Barèmes!$C$6:$C$28=IF(H39="6ème","Mixte",G39))*(Barèmes!$J$6:$J$28="+"))&gt;0,IF(J39&lt;=SUMIFS(Barèmes!$F$6:$F$28,Barèmes!$A$6:$A$28,"Endurance — Luc Léger (palier)",Barèmes!$B$6:$B$28,H39,Barèmes!$C$6:$C$28,IF(H39="6ème","Mixte",G39)),Barèmes!$B$2,IF(J39&lt;=SUMIFS(Barèmes!$G$6:$G$28,Barèmes!$A$6:$A$28,"Endurance — Luc Léger (palier)",Barèmes!$B$6:$B$28,H39,Barèmes!$C$6:$C$28,IF(H39="6ème","Mixte",G39)),Barèmes!$C$2,IF(J39&lt;=SUMIFS(Barèmes!$H$6:$H$28,Barèmes!$A$6:$A$28,"Endurance — Luc Léger (palier)",Barèmes!$B$6:$B$28,H39,Barèmes!$C$6:$C$28,IF(H39="6ème","Mixte",G39)),Barèmes!$D$2,IF(J39&lt;=SUMIFS(Barèmes!$I$6:$I$28,Barèmes!$A$6:$A$28,"Endurance — Luc Léger (palier)",Barèmes!$B$6:$B$28,H39,Barèmes!$C$6:$C$28,IF(H39="6ème","Mixte",G39)),Barèmes!$E$2,Barèmes!$F$2)))),IF(J39&gt;=SUMIFS(Barèmes!$F$6:$F$28,Barèmes!$A$6:$A$28,"Endurance — Luc Léger (palier)",Barèmes!$B$6:$B$28,H39,Barèmes!$C$6:$C$28,IF(H39="6ème","Mixte",G39)),Barèmes!$B$2,IF(J39&gt;=SUMIFS(Barèmes!$G$6:$G$28,Barèmes!$A$6:$A$28,"Endurance — Luc Léger (palier)",Barèmes!$B$6:$B$28,H39,Barèmes!$C$6:$C$28,IF(H39="6ème","Mixte",G39)),Barèmes!$C$2,IF(J39&gt;=SUMIFS(Barèmes!$H$6:$H$28,Barèmes!$A$6:$A$28,"Endurance — Luc Léger (palier)",Barèmes!$B$6:$B$28,H39,Barèmes!$C$6:$C$28,IF(H39="6ème","Mixte",G39)),Barèmes!$D$2,IF(J39&gt;=SUMIFS(Barèmes!$I$6:$I$28,Barèmes!$A$6:$A$28,"Endurance — Luc Léger (palier)",Barèmes!$B$6:$B$28,H39,Barèmes!$C$6:$C$28,IF(H39="6ème","Mixte",G39)),Barèmes!$E$2,Barèmes!$F$2))))))</f>
        <v/>
      </c>
      <c r="O39" s="22"/>
      <c r="P39" s="23" t="str">
        <f>IF(OR(O39="",SUMPRODUCT((Barèmes!$A$6:$A$28="Force bas du corps — Saut en longueur (m)")*(Barèmes!$B$6:$B$28=H39)*(Barèmes!$C$6:$C$28=IF(H39="6ème","Mixte",G39)))=0),"",IF(SUMPRODUCT((Barèmes!$A$6:$A$28="Force bas du corps — Saut en longueur (m)")*(Barèmes!$B$6:$B$28=H39)*(Barèmes!$C$6:$C$28=IF(H39="6ème","Mixte",G39))*(Barèmes!$J$6:$J$28="+"))&gt;0,IF(O39&lt;=SUMIFS(Barèmes!$D$6:$D$28,Barèmes!$A$6:$A$28,"Force bas du corps — Saut en longueur (m)",Barèmes!$B$6:$B$28,H39,Barèmes!$C$6:$C$28,IF(H39="6ème","Mixte",G39)),"à besoin",IF(O39&lt;=SUMIFS(Barèmes!$E$6:$E$28,Barèmes!$A$6:$A$28,"Force bas du corps — Saut en longueur (m)",Barèmes!$B$6:$B$28,H39,Barèmes!$C$6:$C$28,IF(H39="6ème","Mixte",G39)),"fragile","satisfaisant")),IF(O39&gt;=SUMIFS(Barèmes!$D$6:$D$28,Barèmes!$A$6:$A$28,"Force bas du corps — Saut en longueur (m)",Barèmes!$B$6:$B$28,H39,Barèmes!$C$6:$C$28,IF(H39="6ème","Mixte",G39)),"à besoin",IF(O39&gt;=SUMIFS(Barèmes!$E$6:$E$28,Barèmes!$A$6:$A$28,"Force bas du corps — Saut en longueur (m)",Barèmes!$B$6:$B$28,H39,Barèmes!$C$6:$C$28,IF(H39="6ème","Mixte",G39)),"fragile","satisfaisant"))))</f>
        <v/>
      </c>
      <c r="Q39" s="23" t="str">
        <f>IF(OR(O39="",SUMPRODUCT((Barèmes!$A$6:$A$28="Force bas du corps — Saut en longueur (m)")*(Barèmes!$B$6:$B$28=H39)*(Barèmes!$C$6:$C$28=IF(H39="6ème","Mixte",G39)))=0),"",IF(SUMPRODUCT((Barèmes!$A$6:$A$28="Force bas du corps — Saut en longueur (m)")*(Barèmes!$B$6:$B$28=H39)*(Barèmes!$C$6:$C$28=IF(H39="6ème","Mixte",G39))*(Barèmes!$J$6:$J$28="+"))&gt;0,IF(O39&lt;=SUMIFS(Barèmes!$F$6:$F$28,Barèmes!$A$6:$A$28,"Force bas du corps — Saut en longueur (m)",Barèmes!$B$6:$B$28,H39,Barèmes!$C$6:$C$28,IF(H39="6ème","Mixte",G39)),Barèmes!$B$2,IF(O39&lt;=SUMIFS(Barèmes!$G$6:$G$28,Barèmes!$A$6:$A$28,"Force bas du corps — Saut en longueur (m)",Barèmes!$B$6:$B$28,H39,Barèmes!$C$6:$C$28,IF(H39="6ème","Mixte",G39)),Barèmes!$C$2,IF(O39&lt;=SUMIFS(Barèmes!$H$6:$H$28,Barèmes!$A$6:$A$28,"Force bas du corps — Saut en longueur (m)",Barèmes!$B$6:$B$28,H39,Barèmes!$C$6:$C$28,IF(H39="6ème","Mixte",G39)),Barèmes!$D$2,IF(O39&lt;=SUMIFS(Barèmes!$I$6:$I$28,Barèmes!$A$6:$A$28,"Force bas du corps — Saut en longueur (m)",Barèmes!$B$6:$B$28,H39,Barèmes!$C$6:$C$28,IF(H39="6ème","Mixte",G39)),Barèmes!$E$2,Barèmes!$F$2)))),IF(O39&gt;=SUMIFS(Barèmes!$F$6:$F$28,Barèmes!$A$6:$A$28,"Force bas du corps — Saut en longueur (m)",Barèmes!$B$6:$B$28,H39,Barèmes!$C$6:$C$28,IF(H39="6ème","Mixte",G39)),Barèmes!$B$2,IF(O39&gt;=SUMIFS(Barèmes!$G$6:$G$28,Barèmes!$A$6:$A$28,"Force bas du corps — Saut en longueur (m)",Barèmes!$B$6:$B$28,H39,Barèmes!$C$6:$C$28,IF(H39="6ème","Mixte",G39)),Barèmes!$C$2,IF(O39&gt;=SUMIFS(Barèmes!$H$6:$H$28,Barèmes!$A$6:$A$28,"Force bas du corps — Saut en longueur (m)",Barèmes!$B$6:$B$28,H39,Barèmes!$C$6:$C$28,IF(H39="6ème","Mixte",G39)),Barèmes!$D$2,IF(O39&gt;=SUMIFS(Barèmes!$I$6:$I$28,Barèmes!$A$6:$A$28,"Force bas du corps — Saut en longueur (m)",Barèmes!$B$6:$B$28,H39,Barèmes!$C$6:$C$28,IF(H39="6ème","Mixte",G39)),Barèmes!$E$2,Barèmes!$F$2))))))</f>
        <v/>
      </c>
      <c r="R39" s="22"/>
      <c r="S39" s="24" t="str">
        <f>IF(OR(R39="",SUMPRODUCT((Barèmes!$A$6:$A$28="Vitesse — 30 m (s)")*(Barèmes!$B$6:$B$28=H39)*(Barèmes!$C$6:$C$28=IF(H39="6ème","Mixte",G39)))=0),"",IF(SUMPRODUCT((Barèmes!$A$6:$A$28="Vitesse — 30 m (s)")*(Barèmes!$B$6:$B$28=H39)*(Barèmes!$C$6:$C$28=IF(H39="6ème","Mixte",G39))*(Barèmes!$J$6:$J$28="+"))&gt;0,IF(R39&lt;=SUMIFS(Barèmes!$D$6:$D$28,Barèmes!$A$6:$A$28,"Vitesse — 30 m (s)",Barèmes!$B$6:$B$28,H39,Barèmes!$C$6:$C$28,IF(H39="6ème","Mixte",G39)),"à besoin",IF(R39&lt;=SUMIFS(Barèmes!$E$6:$E$28,Barèmes!$A$6:$A$28,"Vitesse — 30 m (s)",Barèmes!$B$6:$B$28,H39,Barèmes!$C$6:$C$28,IF(H39="6ème","Mixte",G39)),"fragile","satisfaisant")),IF(R39&gt;=SUMIFS(Barèmes!$D$6:$D$28,Barèmes!$A$6:$A$28,"Vitesse — 30 m (s)",Barèmes!$B$6:$B$28,H39,Barèmes!$C$6:$C$28,IF(H39="6ème","Mixte",G39)),"à besoin",IF(R39&gt;=SUMIFS(Barèmes!$E$6:$E$28,Barèmes!$A$6:$A$28,"Vitesse — 30 m (s)",Barèmes!$B$6:$B$28,H39,Barèmes!$C$6:$C$28,IF(H39="6ème","Mixte",G39)),"fragile","satisfaisant"))))</f>
        <v/>
      </c>
      <c r="T39" s="24" t="str">
        <f>IF(OR(R39="",SUMPRODUCT((Barèmes!$A$6:$A$28="Vitesse — 30 m (s)")*(Barèmes!$B$6:$B$28=H39)*(Barèmes!$C$6:$C$28=IF(H39="6ème","Mixte",G39)))=0),"",IF(SUMPRODUCT((Barèmes!$A$6:$A$28="Vitesse — 30 m (s)")*(Barèmes!$B$6:$B$28=H39)*(Barèmes!$C$6:$C$28=IF(H39="6ème","Mixte",G39))*(Barèmes!$J$6:$J$28="+"))&gt;0,IF(R39&lt;=SUMIFS(Barèmes!$F$6:$F$28,Barèmes!$A$6:$A$28,"Vitesse — 30 m (s)",Barèmes!$B$6:$B$28,H39,Barèmes!$C$6:$C$28,IF(H39="6ème","Mixte",G39)),Barèmes!$B$2,IF(R39&lt;=SUMIFS(Barèmes!$G$6:$G$28,Barèmes!$A$6:$A$28,"Vitesse — 30 m (s)",Barèmes!$B$6:$B$28,H39,Barèmes!$C$6:$C$28,IF(H39="6ème","Mixte",G39)),Barèmes!$C$2,IF(R39&lt;=SUMIFS(Barèmes!$H$6:$H$28,Barèmes!$A$6:$A$28,"Vitesse — 30 m (s)",Barèmes!$B$6:$B$28,H39,Barèmes!$C$6:$C$28,IF(H39="6ème","Mixte",G39)),Barèmes!$D$2,IF(R39&lt;=SUMIFS(Barèmes!$I$6:$I$28,Barèmes!$A$6:$A$28,"Vitesse — 30 m (s)",Barèmes!$B$6:$B$28,H39,Barèmes!$C$6:$C$28,IF(H39="6ème","Mixte",G39)),Barèmes!$E$2,Barèmes!$F$2)))),IF(R39&gt;=SUMIFS(Barèmes!$F$6:$F$28,Barèmes!$A$6:$A$28,"Vitesse — 30 m (s)",Barèmes!$B$6:$B$28,H39,Barèmes!$C$6:$C$28,IF(H39="6ème","Mixte",G39)),Barèmes!$B$2,IF(R39&gt;=SUMIFS(Barèmes!$G$6:$G$28,Barèmes!$A$6:$A$28,"Vitesse — 30 m (s)",Barèmes!$B$6:$B$28,H39,Barèmes!$C$6:$C$28,IF(H39="6ème","Mixte",G39)),Barèmes!$C$2,IF(R39&gt;=SUMIFS(Barèmes!$H$6:$H$28,Barèmes!$A$6:$A$28,"Vitesse — 30 m (s)",Barèmes!$B$6:$B$28,H39,Barèmes!$C$6:$C$28,IF(H39="6ème","Mixte",G39)),Barèmes!$D$2,IF(R39&gt;=SUMIFS(Barèmes!$I$6:$I$28,Barèmes!$A$6:$A$28,"Vitesse — 30 m (s)",Barèmes!$B$6:$B$28,H39,Barèmes!$C$6:$C$28,IF(H39="6ème","Mixte",G39)),Barèmes!$E$2,Barèmes!$F$2))))))</f>
        <v/>
      </c>
      <c r="U39" s="22"/>
      <c r="V39" s="25" t="str">
        <f>IF(OR(U39="",SUMPRODUCT((Barèmes!$A$6:$A$28="Vitesse — 50 m (s)")*(Barèmes!$B$6:$B$28=H39)*(Barèmes!$C$6:$C$28=IF(H39="6ème","Mixte",G39)))=0),"",IF(SUMPRODUCT((Barèmes!$A$6:$A$28="Vitesse — 50 m (s)")*(Barèmes!$B$6:$B$28=H39)*(Barèmes!$C$6:$C$28=IF(H39="6ème","Mixte",G39))*(Barèmes!$J$6:$J$28="+"))&gt;0,IF(U39&lt;=SUMIFS(Barèmes!$D$6:$D$28,Barèmes!$A$6:$A$28,"Vitesse — 50 m (s)",Barèmes!$B$6:$B$28,H39,Barèmes!$C$6:$C$28,IF(H39="6ème","Mixte",G39)),"à besoin",IF(U39&lt;=SUMIFS(Barèmes!$E$6:$E$28,Barèmes!$A$6:$A$28,"Vitesse — 50 m (s)",Barèmes!$B$6:$B$28,H39,Barèmes!$C$6:$C$28,IF(H39="6ème","Mixte",G39)),"fragile","satisfaisant")),IF(U39&gt;=SUMIFS(Barèmes!$D$6:$D$28,Barèmes!$A$6:$A$28,"Vitesse — 50 m (s)",Barèmes!$B$6:$B$28,H39,Barèmes!$C$6:$C$28,IF(H39="6ème","Mixte",G39)),"à besoin",IF(U39&gt;=SUMIFS(Barèmes!$E$6:$E$28,Barèmes!$A$6:$A$28,"Vitesse — 50 m (s)",Barèmes!$B$6:$B$28,H39,Barèmes!$C$6:$C$28,IF(H39="6ème","Mixte",G39)),"fragile","satisfaisant"))))</f>
        <v/>
      </c>
      <c r="W39" s="25" t="str">
        <f>IF(OR(U39="",SUMPRODUCT((Barèmes!$A$6:$A$28="Vitesse — 50 m (s)")*(Barèmes!$B$6:$B$28=H39)*(Barèmes!$C$6:$C$28=IF(H39="6ème","Mixte",G39)))=0),"",IF(SUMPRODUCT((Barèmes!$A$6:$A$28="Vitesse — 50 m (s)")*(Barèmes!$B$6:$B$28=H39)*(Barèmes!$C$6:$C$28=IF(H39="6ème","Mixte",G39))*(Barèmes!$J$6:$J$28="+"))&gt;0,IF(U39&lt;=SUMIFS(Barèmes!$F$6:$F$28,Barèmes!$A$6:$A$28,"Vitesse — 50 m (s)",Barèmes!$B$6:$B$28,H39,Barèmes!$C$6:$C$28,IF(H39="6ème","Mixte",G39)),Barèmes!$B$2,IF(U39&lt;=SUMIFS(Barèmes!$G$6:$G$28,Barèmes!$A$6:$A$28,"Vitesse — 50 m (s)",Barèmes!$B$6:$B$28,H39,Barèmes!$C$6:$C$28,IF(H39="6ème","Mixte",G39)),Barèmes!$C$2,IF(U39&lt;=SUMIFS(Barèmes!$H$6:$H$28,Barèmes!$A$6:$A$28,"Vitesse — 50 m (s)",Barèmes!$B$6:$B$28,H39,Barèmes!$C$6:$C$28,IF(H39="6ème","Mixte",G39)),Barèmes!$D$2,IF(U39&lt;=SUMIFS(Barèmes!$I$6:$I$28,Barèmes!$A$6:$A$28,"Vitesse — 50 m (s)",Barèmes!$B$6:$B$28,H39,Barèmes!$C$6:$C$28,IF(H39="6ème","Mixte",G39)),Barèmes!$E$2,Barèmes!$F$2)))),IF(U39&gt;=SUMIFS(Barèmes!$F$6:$F$28,Barèmes!$A$6:$A$28,"Vitesse — 50 m (s)",Barèmes!$B$6:$B$28,H39,Barèmes!$C$6:$C$28,IF(H39="6ème","Mixte",G39)),Barèmes!$B$2,IF(U39&gt;=SUMIFS(Barèmes!$G$6:$G$28,Barèmes!$A$6:$A$28,"Vitesse — 50 m (s)",Barèmes!$B$6:$B$28,H39,Barèmes!$C$6:$C$28,IF(H39="6ème","Mixte",G39)),Barèmes!$C$2,IF(U39&gt;=SUMIFS(Barèmes!$H$6:$H$28,Barèmes!$A$6:$A$28,"Vitesse — 50 m (s)",Barèmes!$B$6:$B$28,H39,Barèmes!$C$6:$C$28,IF(H39="6ème","Mixte",G39)),Barèmes!$D$2,IF(U39&gt;=SUMIFS(Barèmes!$I$6:$I$28,Barèmes!$A$6:$A$28,"Vitesse — 50 m (s)",Barèmes!$B$6:$B$28,H39,Barèmes!$C$6:$C$28,IF(H39="6ème","Mixte",G39)),Barèmes!$E$2,Barèmes!$F$2))))))</f>
        <v/>
      </c>
      <c r="X39" s="18"/>
      <c r="Y39" s="26" t="str" cm="1">
        <f t="array" ref="Y39">IF(OR(X39="",SUMPRODUCT((Barèmes!$A$6:$A$28="Souplesse (score 1-5)")*(Barèmes!$B$6:$B$28=H39)*(Barèmes!$C$6:$C$28=IF(H39="6ème","Mixte",G39)))=0),"",IF(SUMPRODUCT((Barèmes!$A$6:$A$28="Souplesse (score 1-5)")*(Barèmes!$B$6:$B$28=H39)*(Barèmes!$C$6:$C$28=IF(H39="6ème","Mixte",G39))*(Barèmes!$J$6:$J$28="+"))&gt;0,IF(X39&lt;=SUMIFS(Barèmes!$D$6:$D$28,Barèmes!$A$6:$A$28,"Souplesse (score 1-5)",Barèmes!$B$6:$B$28,H39,Barèmes!$C$6:$C$28,IF(H39="6ème","Mixte",G39)),"à besoin",IF(X39&lt;=SUMIFS(Barèmes!$E$6:$E$28,Barèmes!$A$6:$A$28,"Souplesse (score 1-5)",Barèmes!$B$6:$B$28,H39,Barèmes!$C$6:$C$28,IF(H39="6ème","Mixte",G39)),"fragile","satisfaisant")),IF(X39&gt;=SUMIFS(Barèmes!$D$6:$D$28,Barèmes!$A$6:$A$28,"Souplesse (score 1-5)",Barèmes!$B$6:$B$28,H39,Barèmes!$C$6:$C$28,IF(H39="6ème","Mixte",G39)),"à besoin",IF(X39&gt;=SUMIFS(Barèmes!$E$6:$E$28,Barèmes!$A$6:$A$28,"Souplesse (score 1-5)",Barèmes!$B$6:$B$28,H39,Barèmes!$C$6:$C$28,IF(H39="6ème","Mixte",G39)),"fragile","satisfaisant"))))</f>
        <v/>
      </c>
      <c r="Z39" s="26" t="str" cm="1">
        <f t="array" ref="Z39">IF(OR(X39="",SUMPRODUCT((Barèmes!$A$6:$A$28="Souplesse (score 1-5)")*(Barèmes!$B$6:$B$28=H39)*(Barèmes!$C$6:$C$28=IF(H39="6ème","Mixte",G39)))=0),"",IF(SUMPRODUCT((Barèmes!$A$6:$A$28="Souplesse (score 1-5)")*(Barèmes!$B$6:$B$28=H39)*(Barèmes!$C$6:$C$28=IF(H39="6ème","Mixte",G39))*(Barèmes!$J$6:$J$28="+"))&gt;0,IF(X39&lt;=SUMIFS(Barèmes!$F$6:$F$28,Barèmes!$A$6:$A$28,"Souplesse (score 1-5)",Barèmes!$B$6:$B$28,H39,Barèmes!$C$6:$C$28,IF(H39="6ème","Mixte",G39)),Barèmes!$B$2,IF(X39&lt;=SUMIFS(Barèmes!$G$6:$G$28,Barèmes!$A$6:$A$28,"Souplesse (score 1-5)",Barèmes!$B$6:$B$28,H39,Barèmes!$C$6:$C$28,IF(H39="6ème","Mixte",G39)),Barèmes!$C$2,IF(X39&lt;=SUMIFS(Barèmes!$H$6:$H$28,Barèmes!$A$6:$A$28,"Souplesse (score 1-5)",Barèmes!$B$6:$B$28,H39,Barèmes!$C$6:$C$28,IF(H39="6ème","Mixte",G39)),Barèmes!$D$2,IF(X39&lt;=SUMIFS(Barèmes!$I$6:$I$28,Barèmes!$A$6:$A$28,"Souplesse (score 1-5)",Barèmes!$B$6:$B$28,H39,Barèmes!$C$6:$C$28,IF(H39="6ème","Mixte",G39)),Barèmes!$E$2,Barèmes!$F$2)))),IF(X39&gt;=SUMIFS(Barèmes!$F$6:$F$28,Barèmes!$A$6:$A$28,"Souplesse (score 1-5)",Barèmes!$B$6:$B$28,H39,Barèmes!$C$6:$C$28,IF(H39="6ème","Mixte",G39)),Barèmes!$B$2,IF(X39&gt;=SUMIFS(Barèmes!$G$6:$G$28,Barèmes!$A$6:$A$28,"Souplesse (score 1-5)",Barèmes!$B$6:$B$28,H39,Barèmes!$C$6:$C$28,IF(H39="6ème","Mixte",G39)),Barèmes!$C$2,IF(X39&gt;=SUMIFS(Barèmes!$H$6:$H$28,Barèmes!$A$6:$A$28,"Souplesse (score 1-5)",Barèmes!$B$6:$B$28,H39,Barèmes!$C$6:$C$28,IF(H39="6ème","Mixte",G39)),Barèmes!$D$2,IF(X39&gt;=SUMIFS(Barèmes!$I$6:$I$28,Barèmes!$A$6:$A$28,"Souplesse (score 1-5)",Barèmes!$B$6:$B$28,H39,Barèmes!$C$6:$C$28,IF(H39="6ème","Mixte",G39)),Barèmes!$E$2,Barèmes!$F$2))))))</f>
        <v/>
      </c>
      <c r="AA39" s="22"/>
      <c r="AB39" s="27" t="str">
        <f>IF(OR(AA39="",SUMPRODUCT((Barèmes!$A$6:$A$28="Agilité — T-test 974 (s)")*(Barèmes!$B$6:$B$28=H39)*(Barèmes!$C$6:$C$28=IF(H39="6ème","Mixte",G39)))=0),"",IF(SUMPRODUCT((Barèmes!$A$6:$A$28="Agilité — T-test 974 (s)")*(Barèmes!$B$6:$B$28=H39)*(Barèmes!$C$6:$C$28=IF(H39="6ème","Mixte",G39))*(Barèmes!$J$6:$J$28="+"))&gt;0,IF(AA39&lt;=SUMIFS(Barèmes!$D$6:$D$28,Barèmes!$A$6:$A$28,"Agilité — T-test 974 (s)",Barèmes!$B$6:$B$28,H39,Barèmes!$C$6:$C$28,IF(H39="6ème","Mixte",G39)),"à besoin",IF(AA39&lt;=SUMIFS(Barèmes!$E$6:$E$28,Barèmes!$A$6:$A$28,"Agilité — T-test 974 (s)",Barèmes!$B$6:$B$28,H39,Barèmes!$C$6:$C$28,IF(H39="6ème","Mixte",G39)),"fragile","satisfaisant")),IF(AA39&gt;=SUMIFS(Barèmes!$D$6:$D$28,Barèmes!$A$6:$A$28,"Agilité — T-test 974 (s)",Barèmes!$B$6:$B$28,H39,Barèmes!$C$6:$C$28,IF(H39="6ème","Mixte",G39)),"à besoin",IF(AA39&gt;=SUMIFS(Barèmes!$E$6:$E$28,Barèmes!$A$6:$A$28,"Agilité — T-test 974 (s)",Barèmes!$B$6:$B$28,H39,Barèmes!$C$6:$C$28,IF(H39="6ème","Mixte",G39)),"fragile","satisfaisant"))))</f>
        <v/>
      </c>
      <c r="AC39" s="27" t="str">
        <f>IF(OR(AA39="",SUMPRODUCT((Barèmes!$A$6:$A$28="Agilité — T-test 974 (s)")*(Barèmes!$B$6:$B$28=H39)*(Barèmes!$C$6:$C$28=IF(H39="6ème","Mixte",G39)))=0),"",IF(SUMPRODUCT((Barèmes!$A$6:$A$28="Agilité — T-test 974 (s)")*(Barèmes!$B$6:$B$28=H39)*(Barèmes!$C$6:$C$28=IF(H39="6ème","Mixte",G39))*(Barèmes!$J$6:$J$28="+"))&gt;0,IF(AA39&lt;=SUMIFS(Barèmes!$F$6:$F$28,Barèmes!$A$6:$A$28,"Agilité — T-test 974 (s)",Barèmes!$B$6:$B$28,H39,Barèmes!$C$6:$C$28,IF(H39="6ème","Mixte",G39)),Barèmes!$B$2,IF(AA39&lt;=SUMIFS(Barèmes!$G$6:$G$28,Barèmes!$A$6:$A$28,"Agilité — T-test 974 (s)",Barèmes!$B$6:$B$28,H39,Barèmes!$C$6:$C$28,IF(H39="6ème","Mixte",G39)),Barèmes!$C$2,IF(AA39&lt;=SUMIFS(Barèmes!$H$6:$H$28,Barèmes!$A$6:$A$28,"Agilité — T-test 974 (s)",Barèmes!$B$6:$B$28,H39,Barèmes!$C$6:$C$28,IF(H39="6ème","Mixte",G39)),Barèmes!$D$2,IF(AA39&lt;=SUMIFS(Barèmes!$I$6:$I$28,Barèmes!$A$6:$A$28,"Agilité — T-test 974 (s)",Barèmes!$B$6:$B$28,H39,Barèmes!$C$6:$C$28,IF(H39="6ème","Mixte",G39)),Barèmes!$E$2,Barèmes!$F$2)))),IF(AA39&gt;=SUMIFS(Barèmes!$F$6:$F$28,Barèmes!$A$6:$A$28,"Agilité — T-test 974 (s)",Barèmes!$B$6:$B$28,H39,Barèmes!$C$6:$C$28,IF(H39="6ème","Mixte",G39)),Barèmes!$B$2,IF(AA39&gt;=SUMIFS(Barèmes!$G$6:$G$28,Barèmes!$A$6:$A$28,"Agilité — T-test 974 (s)",Barèmes!$B$6:$B$28,H39,Barèmes!$C$6:$C$28,IF(H39="6ème","Mixte",G39)),Barèmes!$C$2,IF(AA39&gt;=SUMIFS(Barèmes!$H$6:$H$28,Barèmes!$A$6:$A$28,"Agilité — T-test 974 (s)",Barèmes!$B$6:$B$28,H39,Barèmes!$C$6:$C$28,IF(H39="6ème","Mixte",G39)),Barèmes!$D$2,IF(AA39&gt;=SUMIFS(Barèmes!$I$6:$I$28,Barèmes!$A$6:$A$28,"Agilité — T-test 974 (s)",Barèmes!$B$6:$B$28,H39,Barèmes!$C$6:$C$28,IF(H39="6ème","Mixte",G39)),Barèmes!$E$2,Barèmes!$F$2))))))</f>
        <v/>
      </c>
      <c r="AD39" s="28" t="str">
        <f t="shared" si="1"/>
        <v/>
      </c>
      <c r="AE39" s="29" t="str">
        <f t="shared" si="2"/>
        <v/>
      </c>
      <c r="AF39" s="30" t="str">
        <f>IF(OR(AD39="",SUMPRODUCT((Barèmes!$A$6:$A$28="Surcoût d'agilité (s) — technique")*(Barèmes!$B$6:$B$28=H39)*(Barèmes!$C$6:$C$28=IF(H39="6ème","Mixte",G39)))=0),"",IF(SUMPRODUCT((Barèmes!$A$6:$A$28="Surcoût d'agilité (s) — technique")*(Barèmes!$B$6:$B$28=H39)*(Barèmes!$C$6:$C$28=IF(H39="6ème","Mixte",G39))*(Barèmes!$J$6:$J$28="+"))&gt;0,IF(AD39&lt;=SUMIFS(Barèmes!$D$6:$D$28,Barèmes!$A$6:$A$28,"Surcoût d'agilité (s) — technique",Barèmes!$B$6:$B$28,H39,Barèmes!$C$6:$C$28,IF(H39="6ème","Mixte",G39)),"à besoin",IF(AD39&lt;=SUMIFS(Barèmes!$E$6:$E$28,Barèmes!$A$6:$A$28,"Surcoût d'agilité (s) — technique",Barèmes!$B$6:$B$28,H39,Barèmes!$C$6:$C$28,IF(H39="6ème","Mixte",G39)),"fragile","satisfaisant")),IF(AD39&gt;=SUMIFS(Barèmes!$D$6:$D$28,Barèmes!$A$6:$A$28,"Surcoût d'agilité (s) — technique",Barèmes!$B$6:$B$28,H39,Barèmes!$C$6:$C$28,IF(H39="6ème","Mixte",G39)),"à besoin",IF(AD39&gt;=SUMIFS(Barèmes!$E$6:$E$28,Barèmes!$A$6:$A$28,"Surcoût d'agilité (s) — technique",Barèmes!$B$6:$B$28,H39,Barèmes!$C$6:$C$28,IF(H39="6ème","Mixte",G39)),"fragile","satisfaisant"))))</f>
        <v/>
      </c>
      <c r="AG39" s="30" t="str">
        <f>IF(OR(AD39="",SUMPRODUCT((Barèmes!$A$6:$A$28="Surcoût d'agilité (s) — technique")*(Barèmes!$B$6:$B$28=H39)*(Barèmes!$C$6:$C$28=IF(H39="6ème","Mixte",G39)))=0),"",IF(SUMPRODUCT((Barèmes!$A$6:$A$28="Surcoût d'agilité (s) — technique")*(Barèmes!$B$6:$B$28=H39)*(Barèmes!$C$6:$C$28=IF(H39="6ème","Mixte",G39))*(Barèmes!$J$6:$J$28="+"))&gt;0,IF(AD39&lt;=SUMIFS(Barèmes!$F$6:$F$28,Barèmes!$A$6:$A$28,"Surcoût d'agilité (s) — technique",Barèmes!$B$6:$B$28,H39,Barèmes!$C$6:$C$28,IF(H39="6ème","Mixte",G39)),Barèmes!$B$2,IF(AD39&lt;=SUMIFS(Barèmes!$G$6:$G$28,Barèmes!$A$6:$A$28,"Surcoût d'agilité (s) — technique",Barèmes!$B$6:$B$28,H39,Barèmes!$C$6:$C$28,IF(H39="6ème","Mixte",G39)),Barèmes!$C$2,IF(AD39&lt;=SUMIFS(Barèmes!$H$6:$H$28,Barèmes!$A$6:$A$28,"Surcoût d'agilité (s) — technique",Barèmes!$B$6:$B$28,H39,Barèmes!$C$6:$C$28,IF(H39="6ème","Mixte",G39)),Barèmes!$D$2,IF(AD39&lt;=SUMIFS(Barèmes!$I$6:$I$28,Barèmes!$A$6:$A$28,"Surcoût d'agilité (s) — technique",Barèmes!$B$6:$B$28,H39,Barèmes!$C$6:$C$28,IF(H39="6ème","Mixte",G39)),Barèmes!$E$2,Barèmes!$F$2)))),IF(AD39&gt;=SUMIFS(Barèmes!$F$6:$F$28,Barèmes!$A$6:$A$28,"Surcoût d'agilité (s) — technique",Barèmes!$B$6:$B$28,H39,Barèmes!$C$6:$C$28,IF(H39="6ème","Mixte",G39)),Barèmes!$B$2,IF(AD39&gt;=SUMIFS(Barèmes!$G$6:$G$28,Barèmes!$A$6:$A$28,"Surcoût d'agilité (s) — technique",Barèmes!$B$6:$B$28,H39,Barèmes!$C$6:$C$28,IF(H39="6ème","Mixte",G39)),Barèmes!$C$2,IF(AD39&gt;=SUMIFS(Barèmes!$H$6:$H$28,Barèmes!$A$6:$A$28,"Surcoût d'agilité (s) — technique",Barèmes!$B$6:$B$28,H39,Barèmes!$C$6:$C$28,IF(H39="6ème","Mixte",G39)),Barèmes!$D$2,IF(AD39&gt;=SUMIFS(Barèmes!$I$6:$I$28,Barèmes!$A$6:$A$28,"Surcoût d'agilité (s) — technique",Barèmes!$B$6:$B$28,H39,Barèmes!$C$6:$C$28,IF(H39="6ème","Mixte",G39)),Barèmes!$E$2,Barèmes!$F$2))))))</f>
        <v/>
      </c>
      <c r="AH39" s="31" t="str">
        <f>IF((IF(N39="",0,1)+IF(Q39="",0,1)+IF(W39="",0,1)+IF(Z39="",0,1)+IF(AC39="",0,1))=0,"",3*IF(N39=Barèmes!$B$2,1,IF(N39=Barèmes!$C$2,2,IF(N39=Barèmes!$D$2,3,IF(N39=Barèmes!$E$2,4,IF(N39=Barèmes!$F$2,5,0)))))+3*IF(Q39=Barèmes!$B$2,1,IF(Q39=Barèmes!$C$2,2,IF(Q39=Barèmes!$D$2,3,IF(Q39=Barèmes!$E$2,4,IF(Q39=Barèmes!$F$2,5,0)))))+2*IF(W39=Barèmes!$B$2,1,IF(W39=Barèmes!$C$2,2,IF(W39=Barèmes!$D$2,3,IF(W39=Barèmes!$E$2,4,IF(W39=Barèmes!$F$2,5,0)))))+1*IF(Z39=Barèmes!$B$2,1,IF(Z39=Barèmes!$C$2,2,IF(Z39=Barèmes!$D$2,3,IF(Z39=Barèmes!$E$2,4,IF(Z39=Barèmes!$F$2,5,0)))))+1*IF(AC39=Barèmes!$B$2,1,IF(AC39=Barèmes!$C$2,2,IF(AC39=Barèmes!$D$2,3,IF(AC39=Barèmes!$E$2,4,IF(AC39=Barèmes!$F$2,5,0))))))</f>
        <v/>
      </c>
      <c r="AI39" s="31"/>
      <c r="AJ39" s="32" t="str">
        <f>IFERROR(INDEX(Croissance!$B$5:$B$604,MATCH(A39,Croissance!$A$5:$A$604,0)),"")</f>
        <v/>
      </c>
      <c r="AK39" s="32" t="str">
        <f>IFERROR(INDEX(Croissance!$C$5:$C$604,MATCH(A39,Croissance!$A$5:$A$604,0)),"")</f>
        <v/>
      </c>
      <c r="AL39" s="32" t="str">
        <f>IFERROR(INDEX(Croissance!$D$5:$D$604,MATCH(A39,Croissance!$A$5:$A$604,0)),"")</f>
        <v/>
      </c>
      <c r="AM39" s="32" t="str">
        <f>IFERROR(INDEX(Croissance!$E$5:$E$604,MATCH(A39,Croissance!$A$5:$A$604,0)),"")</f>
        <v/>
      </c>
      <c r="AO39" s="33">
        <f t="shared" si="8"/>
        <v>0</v>
      </c>
      <c r="AP39" s="33">
        <f t="shared" si="3"/>
        <v>0</v>
      </c>
      <c r="AQ39" s="33">
        <f>IF(A39="",0,IF(AND(OR('Synthèse classe'!$C$2="Tous",C39='Synthèse classe'!$C$2),OR('Synthèse classe'!$C$3="Toutes",D39='Synthèse classe'!$C$3),OR('Synthèse classe'!$C$4="Toutes",AND('Synthèse classe'!$C$4="Dernière",AP39=1),B39=IFERROR(VALUE('Synthèse classe'!$C$4),0))),1,0))</f>
        <v>0</v>
      </c>
      <c r="AR39" s="34" t="str">
        <f t="shared" si="4"/>
        <v/>
      </c>
    </row>
    <row r="40" spans="1:44" x14ac:dyDescent="0.2">
      <c r="A40" s="17" t="str">
        <f t="shared" si="0"/>
        <v/>
      </c>
      <c r="B40" s="18"/>
      <c r="C40" s="19"/>
      <c r="D40" s="19"/>
      <c r="E40" s="19"/>
      <c r="F40" s="19"/>
      <c r="G40" s="19"/>
      <c r="H40" s="17" t="str">
        <f t="shared" si="5"/>
        <v/>
      </c>
      <c r="I40" s="20"/>
      <c r="J40" s="18"/>
      <c r="K40" s="19"/>
      <c r="L40" s="21" t="str">
        <f t="shared" si="6"/>
        <v/>
      </c>
      <c r="M40" s="21" t="str">
        <f>IF(OR(J40="",SUMPRODUCT((Barèmes!$A$6:$A$28="Endurance — Luc Léger (palier)")*(Barèmes!$B$6:$B$28=H40)*(Barèmes!$C$6:$C$28=IF(H40="6ème","Mixte",G40)))=0),"",IF(SUMPRODUCT((Barèmes!$A$6:$A$28="Endurance — Luc Léger (palier)")*(Barèmes!$B$6:$B$28=H40)*(Barèmes!$C$6:$C$28=IF(H40="6ème","Mixte",G40))*(Barèmes!$J$6:$J$28="+"))&gt;0,IF(J40&lt;=SUMIFS(Barèmes!$D$6:$D$28,Barèmes!$A$6:$A$28,"Endurance — Luc Léger (palier)",Barèmes!$B$6:$B$28,H40,Barèmes!$C$6:$C$28,IF(H40="6ème","Mixte",G40)),"à besoin",IF(J40&lt;=SUMIFS(Barèmes!$E$6:$E$28,Barèmes!$A$6:$A$28,"Endurance — Luc Léger (palier)",Barèmes!$B$6:$B$28,H40,Barèmes!$C$6:$C$28,IF(H40="6ème","Mixte",G40)),"fragile","satisfaisant")),IF(J40&gt;=SUMIFS(Barèmes!$D$6:$D$28,Barèmes!$A$6:$A$28,"Endurance — Luc Léger (palier)",Barèmes!$B$6:$B$28,H40,Barèmes!$C$6:$C$28,IF(H40="6ème","Mixte",G40)),"à besoin",IF(J40&gt;=SUMIFS(Barèmes!$E$6:$E$28,Barèmes!$A$6:$A$28,"Endurance — Luc Léger (palier)",Barèmes!$B$6:$B$28,H40,Barèmes!$C$6:$C$28,IF(H40="6ème","Mixte",G40)),"fragile","satisfaisant"))))</f>
        <v/>
      </c>
      <c r="N40" s="21" t="str">
        <f>IF(OR(J40="",SUMPRODUCT((Barèmes!$A$6:$A$28="Endurance — Luc Léger (palier)")*(Barèmes!$B$6:$B$28=H40)*(Barèmes!$C$6:$C$28=IF(H40="6ème","Mixte",G40)))=0),"",IF(SUMPRODUCT((Barèmes!$A$6:$A$28="Endurance — Luc Léger (palier)")*(Barèmes!$B$6:$B$28=H40)*(Barèmes!$C$6:$C$28=IF(H40="6ème","Mixte",G40))*(Barèmes!$J$6:$J$28="+"))&gt;0,IF(J40&lt;=SUMIFS(Barèmes!$F$6:$F$28,Barèmes!$A$6:$A$28,"Endurance — Luc Léger (palier)",Barèmes!$B$6:$B$28,H40,Barèmes!$C$6:$C$28,IF(H40="6ème","Mixte",G40)),Barèmes!$B$2,IF(J40&lt;=SUMIFS(Barèmes!$G$6:$G$28,Barèmes!$A$6:$A$28,"Endurance — Luc Léger (palier)",Barèmes!$B$6:$B$28,H40,Barèmes!$C$6:$C$28,IF(H40="6ème","Mixte",G40)),Barèmes!$C$2,IF(J40&lt;=SUMIFS(Barèmes!$H$6:$H$28,Barèmes!$A$6:$A$28,"Endurance — Luc Léger (palier)",Barèmes!$B$6:$B$28,H40,Barèmes!$C$6:$C$28,IF(H40="6ème","Mixte",G40)),Barèmes!$D$2,IF(J40&lt;=SUMIFS(Barèmes!$I$6:$I$28,Barèmes!$A$6:$A$28,"Endurance — Luc Léger (palier)",Barèmes!$B$6:$B$28,H40,Barèmes!$C$6:$C$28,IF(H40="6ème","Mixte",G40)),Barèmes!$E$2,Barèmes!$F$2)))),IF(J40&gt;=SUMIFS(Barèmes!$F$6:$F$28,Barèmes!$A$6:$A$28,"Endurance — Luc Léger (palier)",Barèmes!$B$6:$B$28,H40,Barèmes!$C$6:$C$28,IF(H40="6ème","Mixte",G40)),Barèmes!$B$2,IF(J40&gt;=SUMIFS(Barèmes!$G$6:$G$28,Barèmes!$A$6:$A$28,"Endurance — Luc Léger (palier)",Barèmes!$B$6:$B$28,H40,Barèmes!$C$6:$C$28,IF(H40="6ème","Mixte",G40)),Barèmes!$C$2,IF(J40&gt;=SUMIFS(Barèmes!$H$6:$H$28,Barèmes!$A$6:$A$28,"Endurance — Luc Léger (palier)",Barèmes!$B$6:$B$28,H40,Barèmes!$C$6:$C$28,IF(H40="6ème","Mixte",G40)),Barèmes!$D$2,IF(J40&gt;=SUMIFS(Barèmes!$I$6:$I$28,Barèmes!$A$6:$A$28,"Endurance — Luc Léger (palier)",Barèmes!$B$6:$B$28,H40,Barèmes!$C$6:$C$28,IF(H40="6ème","Mixte",G40)),Barèmes!$E$2,Barèmes!$F$2))))))</f>
        <v/>
      </c>
      <c r="O40" s="22"/>
      <c r="P40" s="23" t="str">
        <f>IF(OR(O40="",SUMPRODUCT((Barèmes!$A$6:$A$28="Force bas du corps — Saut en longueur (m)")*(Barèmes!$B$6:$B$28=H40)*(Barèmes!$C$6:$C$28=IF(H40="6ème","Mixte",G40)))=0),"",IF(SUMPRODUCT((Barèmes!$A$6:$A$28="Force bas du corps — Saut en longueur (m)")*(Barèmes!$B$6:$B$28=H40)*(Barèmes!$C$6:$C$28=IF(H40="6ème","Mixte",G40))*(Barèmes!$J$6:$J$28="+"))&gt;0,IF(O40&lt;=SUMIFS(Barèmes!$D$6:$D$28,Barèmes!$A$6:$A$28,"Force bas du corps — Saut en longueur (m)",Barèmes!$B$6:$B$28,H40,Barèmes!$C$6:$C$28,IF(H40="6ème","Mixte",G40)),"à besoin",IF(O40&lt;=SUMIFS(Barèmes!$E$6:$E$28,Barèmes!$A$6:$A$28,"Force bas du corps — Saut en longueur (m)",Barèmes!$B$6:$B$28,H40,Barèmes!$C$6:$C$28,IF(H40="6ème","Mixte",G40)),"fragile","satisfaisant")),IF(O40&gt;=SUMIFS(Barèmes!$D$6:$D$28,Barèmes!$A$6:$A$28,"Force bas du corps — Saut en longueur (m)",Barèmes!$B$6:$B$28,H40,Barèmes!$C$6:$C$28,IF(H40="6ème","Mixte",G40)),"à besoin",IF(O40&gt;=SUMIFS(Barèmes!$E$6:$E$28,Barèmes!$A$6:$A$28,"Force bas du corps — Saut en longueur (m)",Barèmes!$B$6:$B$28,H40,Barèmes!$C$6:$C$28,IF(H40="6ème","Mixte",G40)),"fragile","satisfaisant"))))</f>
        <v/>
      </c>
      <c r="Q40" s="23" t="str">
        <f>IF(OR(O40="",SUMPRODUCT((Barèmes!$A$6:$A$28="Force bas du corps — Saut en longueur (m)")*(Barèmes!$B$6:$B$28=H40)*(Barèmes!$C$6:$C$28=IF(H40="6ème","Mixte",G40)))=0),"",IF(SUMPRODUCT((Barèmes!$A$6:$A$28="Force bas du corps — Saut en longueur (m)")*(Barèmes!$B$6:$B$28=H40)*(Barèmes!$C$6:$C$28=IF(H40="6ème","Mixte",G40))*(Barèmes!$J$6:$J$28="+"))&gt;0,IF(O40&lt;=SUMIFS(Barèmes!$F$6:$F$28,Barèmes!$A$6:$A$28,"Force bas du corps — Saut en longueur (m)",Barèmes!$B$6:$B$28,H40,Barèmes!$C$6:$C$28,IF(H40="6ème","Mixte",G40)),Barèmes!$B$2,IF(O40&lt;=SUMIFS(Barèmes!$G$6:$G$28,Barèmes!$A$6:$A$28,"Force bas du corps — Saut en longueur (m)",Barèmes!$B$6:$B$28,H40,Barèmes!$C$6:$C$28,IF(H40="6ème","Mixte",G40)),Barèmes!$C$2,IF(O40&lt;=SUMIFS(Barèmes!$H$6:$H$28,Barèmes!$A$6:$A$28,"Force bas du corps — Saut en longueur (m)",Barèmes!$B$6:$B$28,H40,Barèmes!$C$6:$C$28,IF(H40="6ème","Mixte",G40)),Barèmes!$D$2,IF(O40&lt;=SUMIFS(Barèmes!$I$6:$I$28,Barèmes!$A$6:$A$28,"Force bas du corps — Saut en longueur (m)",Barèmes!$B$6:$B$28,H40,Barèmes!$C$6:$C$28,IF(H40="6ème","Mixte",G40)),Barèmes!$E$2,Barèmes!$F$2)))),IF(O40&gt;=SUMIFS(Barèmes!$F$6:$F$28,Barèmes!$A$6:$A$28,"Force bas du corps — Saut en longueur (m)",Barèmes!$B$6:$B$28,H40,Barèmes!$C$6:$C$28,IF(H40="6ème","Mixte",G40)),Barèmes!$B$2,IF(O40&gt;=SUMIFS(Barèmes!$G$6:$G$28,Barèmes!$A$6:$A$28,"Force bas du corps — Saut en longueur (m)",Barèmes!$B$6:$B$28,H40,Barèmes!$C$6:$C$28,IF(H40="6ème","Mixte",G40)),Barèmes!$C$2,IF(O40&gt;=SUMIFS(Barèmes!$H$6:$H$28,Barèmes!$A$6:$A$28,"Force bas du corps — Saut en longueur (m)",Barèmes!$B$6:$B$28,H40,Barèmes!$C$6:$C$28,IF(H40="6ème","Mixte",G40)),Barèmes!$D$2,IF(O40&gt;=SUMIFS(Barèmes!$I$6:$I$28,Barèmes!$A$6:$A$28,"Force bas du corps — Saut en longueur (m)",Barèmes!$B$6:$B$28,H40,Barèmes!$C$6:$C$28,IF(H40="6ème","Mixte",G40)),Barèmes!$E$2,Barèmes!$F$2))))))</f>
        <v/>
      </c>
      <c r="R40" s="22"/>
      <c r="S40" s="24" t="str">
        <f>IF(OR(R40="",SUMPRODUCT((Barèmes!$A$6:$A$28="Vitesse — 30 m (s)")*(Barèmes!$B$6:$B$28=H40)*(Barèmes!$C$6:$C$28=IF(H40="6ème","Mixte",G40)))=0),"",IF(SUMPRODUCT((Barèmes!$A$6:$A$28="Vitesse — 30 m (s)")*(Barèmes!$B$6:$B$28=H40)*(Barèmes!$C$6:$C$28=IF(H40="6ème","Mixte",G40))*(Barèmes!$J$6:$J$28="+"))&gt;0,IF(R40&lt;=SUMIFS(Barèmes!$D$6:$D$28,Barèmes!$A$6:$A$28,"Vitesse — 30 m (s)",Barèmes!$B$6:$B$28,H40,Barèmes!$C$6:$C$28,IF(H40="6ème","Mixte",G40)),"à besoin",IF(R40&lt;=SUMIFS(Barèmes!$E$6:$E$28,Barèmes!$A$6:$A$28,"Vitesse — 30 m (s)",Barèmes!$B$6:$B$28,H40,Barèmes!$C$6:$C$28,IF(H40="6ème","Mixte",G40)),"fragile","satisfaisant")),IF(R40&gt;=SUMIFS(Barèmes!$D$6:$D$28,Barèmes!$A$6:$A$28,"Vitesse — 30 m (s)",Barèmes!$B$6:$B$28,H40,Barèmes!$C$6:$C$28,IF(H40="6ème","Mixte",G40)),"à besoin",IF(R40&gt;=SUMIFS(Barèmes!$E$6:$E$28,Barèmes!$A$6:$A$28,"Vitesse — 30 m (s)",Barèmes!$B$6:$B$28,H40,Barèmes!$C$6:$C$28,IF(H40="6ème","Mixte",G40)),"fragile","satisfaisant"))))</f>
        <v/>
      </c>
      <c r="T40" s="24" t="str">
        <f>IF(OR(R40="",SUMPRODUCT((Barèmes!$A$6:$A$28="Vitesse — 30 m (s)")*(Barèmes!$B$6:$B$28=H40)*(Barèmes!$C$6:$C$28=IF(H40="6ème","Mixte",G40)))=0),"",IF(SUMPRODUCT((Barèmes!$A$6:$A$28="Vitesse — 30 m (s)")*(Barèmes!$B$6:$B$28=H40)*(Barèmes!$C$6:$C$28=IF(H40="6ème","Mixte",G40))*(Barèmes!$J$6:$J$28="+"))&gt;0,IF(R40&lt;=SUMIFS(Barèmes!$F$6:$F$28,Barèmes!$A$6:$A$28,"Vitesse — 30 m (s)",Barèmes!$B$6:$B$28,H40,Barèmes!$C$6:$C$28,IF(H40="6ème","Mixte",G40)),Barèmes!$B$2,IF(R40&lt;=SUMIFS(Barèmes!$G$6:$G$28,Barèmes!$A$6:$A$28,"Vitesse — 30 m (s)",Barèmes!$B$6:$B$28,H40,Barèmes!$C$6:$C$28,IF(H40="6ème","Mixte",G40)),Barèmes!$C$2,IF(R40&lt;=SUMIFS(Barèmes!$H$6:$H$28,Barèmes!$A$6:$A$28,"Vitesse — 30 m (s)",Barèmes!$B$6:$B$28,H40,Barèmes!$C$6:$C$28,IF(H40="6ème","Mixte",G40)),Barèmes!$D$2,IF(R40&lt;=SUMIFS(Barèmes!$I$6:$I$28,Barèmes!$A$6:$A$28,"Vitesse — 30 m (s)",Barèmes!$B$6:$B$28,H40,Barèmes!$C$6:$C$28,IF(H40="6ème","Mixte",G40)),Barèmes!$E$2,Barèmes!$F$2)))),IF(R40&gt;=SUMIFS(Barèmes!$F$6:$F$28,Barèmes!$A$6:$A$28,"Vitesse — 30 m (s)",Barèmes!$B$6:$B$28,H40,Barèmes!$C$6:$C$28,IF(H40="6ème","Mixte",G40)),Barèmes!$B$2,IF(R40&gt;=SUMIFS(Barèmes!$G$6:$G$28,Barèmes!$A$6:$A$28,"Vitesse — 30 m (s)",Barèmes!$B$6:$B$28,H40,Barèmes!$C$6:$C$28,IF(H40="6ème","Mixte",G40)),Barèmes!$C$2,IF(R40&gt;=SUMIFS(Barèmes!$H$6:$H$28,Barèmes!$A$6:$A$28,"Vitesse — 30 m (s)",Barèmes!$B$6:$B$28,H40,Barèmes!$C$6:$C$28,IF(H40="6ème","Mixte",G40)),Barèmes!$D$2,IF(R40&gt;=SUMIFS(Barèmes!$I$6:$I$28,Barèmes!$A$6:$A$28,"Vitesse — 30 m (s)",Barèmes!$B$6:$B$28,H40,Barèmes!$C$6:$C$28,IF(H40="6ème","Mixte",G40)),Barèmes!$E$2,Barèmes!$F$2))))))</f>
        <v/>
      </c>
      <c r="U40" s="22"/>
      <c r="V40" s="25" t="str">
        <f>IF(OR(U40="",SUMPRODUCT((Barèmes!$A$6:$A$28="Vitesse — 50 m (s)")*(Barèmes!$B$6:$B$28=H40)*(Barèmes!$C$6:$C$28=IF(H40="6ème","Mixte",G40)))=0),"",IF(SUMPRODUCT((Barèmes!$A$6:$A$28="Vitesse — 50 m (s)")*(Barèmes!$B$6:$B$28=H40)*(Barèmes!$C$6:$C$28=IF(H40="6ème","Mixte",G40))*(Barèmes!$J$6:$J$28="+"))&gt;0,IF(U40&lt;=SUMIFS(Barèmes!$D$6:$D$28,Barèmes!$A$6:$A$28,"Vitesse — 50 m (s)",Barèmes!$B$6:$B$28,H40,Barèmes!$C$6:$C$28,IF(H40="6ème","Mixte",G40)),"à besoin",IF(U40&lt;=SUMIFS(Barèmes!$E$6:$E$28,Barèmes!$A$6:$A$28,"Vitesse — 50 m (s)",Barèmes!$B$6:$B$28,H40,Barèmes!$C$6:$C$28,IF(H40="6ème","Mixte",G40)),"fragile","satisfaisant")),IF(U40&gt;=SUMIFS(Barèmes!$D$6:$D$28,Barèmes!$A$6:$A$28,"Vitesse — 50 m (s)",Barèmes!$B$6:$B$28,H40,Barèmes!$C$6:$C$28,IF(H40="6ème","Mixte",G40)),"à besoin",IF(U40&gt;=SUMIFS(Barèmes!$E$6:$E$28,Barèmes!$A$6:$A$28,"Vitesse — 50 m (s)",Barèmes!$B$6:$B$28,H40,Barèmes!$C$6:$C$28,IF(H40="6ème","Mixte",G40)),"fragile","satisfaisant"))))</f>
        <v/>
      </c>
      <c r="W40" s="25" t="str">
        <f>IF(OR(U40="",SUMPRODUCT((Barèmes!$A$6:$A$28="Vitesse — 50 m (s)")*(Barèmes!$B$6:$B$28=H40)*(Barèmes!$C$6:$C$28=IF(H40="6ème","Mixte",G40)))=0),"",IF(SUMPRODUCT((Barèmes!$A$6:$A$28="Vitesse — 50 m (s)")*(Barèmes!$B$6:$B$28=H40)*(Barèmes!$C$6:$C$28=IF(H40="6ème","Mixte",G40))*(Barèmes!$J$6:$J$28="+"))&gt;0,IF(U40&lt;=SUMIFS(Barèmes!$F$6:$F$28,Barèmes!$A$6:$A$28,"Vitesse — 50 m (s)",Barèmes!$B$6:$B$28,H40,Barèmes!$C$6:$C$28,IF(H40="6ème","Mixte",G40)),Barèmes!$B$2,IF(U40&lt;=SUMIFS(Barèmes!$G$6:$G$28,Barèmes!$A$6:$A$28,"Vitesse — 50 m (s)",Barèmes!$B$6:$B$28,H40,Barèmes!$C$6:$C$28,IF(H40="6ème","Mixte",G40)),Barèmes!$C$2,IF(U40&lt;=SUMIFS(Barèmes!$H$6:$H$28,Barèmes!$A$6:$A$28,"Vitesse — 50 m (s)",Barèmes!$B$6:$B$28,H40,Barèmes!$C$6:$C$28,IF(H40="6ème","Mixte",G40)),Barèmes!$D$2,IF(U40&lt;=SUMIFS(Barèmes!$I$6:$I$28,Barèmes!$A$6:$A$28,"Vitesse — 50 m (s)",Barèmes!$B$6:$B$28,H40,Barèmes!$C$6:$C$28,IF(H40="6ème","Mixte",G40)),Barèmes!$E$2,Barèmes!$F$2)))),IF(U40&gt;=SUMIFS(Barèmes!$F$6:$F$28,Barèmes!$A$6:$A$28,"Vitesse — 50 m (s)",Barèmes!$B$6:$B$28,H40,Barèmes!$C$6:$C$28,IF(H40="6ème","Mixte",G40)),Barèmes!$B$2,IF(U40&gt;=SUMIFS(Barèmes!$G$6:$G$28,Barèmes!$A$6:$A$28,"Vitesse — 50 m (s)",Barèmes!$B$6:$B$28,H40,Barèmes!$C$6:$C$28,IF(H40="6ème","Mixte",G40)),Barèmes!$C$2,IF(U40&gt;=SUMIFS(Barèmes!$H$6:$H$28,Barèmes!$A$6:$A$28,"Vitesse — 50 m (s)",Barèmes!$B$6:$B$28,H40,Barèmes!$C$6:$C$28,IF(H40="6ème","Mixte",G40)),Barèmes!$D$2,IF(U40&gt;=SUMIFS(Barèmes!$I$6:$I$28,Barèmes!$A$6:$A$28,"Vitesse — 50 m (s)",Barèmes!$B$6:$B$28,H40,Barèmes!$C$6:$C$28,IF(H40="6ème","Mixte",G40)),Barèmes!$E$2,Barèmes!$F$2))))))</f>
        <v/>
      </c>
      <c r="X40" s="18"/>
      <c r="Y40" s="26" t="str" cm="1">
        <f t="array" ref="Y40">IF(OR(X40="",SUMPRODUCT((Barèmes!$A$6:$A$28="Souplesse (score 1-5)")*(Barèmes!$B$6:$B$28=H40)*(Barèmes!$C$6:$C$28=IF(H40="6ème","Mixte",G40)))=0),"",IF(SUMPRODUCT((Barèmes!$A$6:$A$28="Souplesse (score 1-5)")*(Barèmes!$B$6:$B$28=H40)*(Barèmes!$C$6:$C$28=IF(H40="6ème","Mixte",G40))*(Barèmes!$J$6:$J$28="+"))&gt;0,IF(X40&lt;=SUMIFS(Barèmes!$D$6:$D$28,Barèmes!$A$6:$A$28,"Souplesse (score 1-5)",Barèmes!$B$6:$B$28,H40,Barèmes!$C$6:$C$28,IF(H40="6ème","Mixte",G40)),"à besoin",IF(X40&lt;=SUMIFS(Barèmes!$E$6:$E$28,Barèmes!$A$6:$A$28,"Souplesse (score 1-5)",Barèmes!$B$6:$B$28,H40,Barèmes!$C$6:$C$28,IF(H40="6ème","Mixte",G40)),"fragile","satisfaisant")),IF(X40&gt;=SUMIFS(Barèmes!$D$6:$D$28,Barèmes!$A$6:$A$28,"Souplesse (score 1-5)",Barèmes!$B$6:$B$28,H40,Barèmes!$C$6:$C$28,IF(H40="6ème","Mixte",G40)),"à besoin",IF(X40&gt;=SUMIFS(Barèmes!$E$6:$E$28,Barèmes!$A$6:$A$28,"Souplesse (score 1-5)",Barèmes!$B$6:$B$28,H40,Barèmes!$C$6:$C$28,IF(H40="6ème","Mixte",G40)),"fragile","satisfaisant"))))</f>
        <v/>
      </c>
      <c r="Z40" s="26" t="str" cm="1">
        <f t="array" ref="Z40">IF(OR(X40="",SUMPRODUCT((Barèmes!$A$6:$A$28="Souplesse (score 1-5)")*(Barèmes!$B$6:$B$28=H40)*(Barèmes!$C$6:$C$28=IF(H40="6ème","Mixte",G40)))=0),"",IF(SUMPRODUCT((Barèmes!$A$6:$A$28="Souplesse (score 1-5)")*(Barèmes!$B$6:$B$28=H40)*(Barèmes!$C$6:$C$28=IF(H40="6ème","Mixte",G40))*(Barèmes!$J$6:$J$28="+"))&gt;0,IF(X40&lt;=SUMIFS(Barèmes!$F$6:$F$28,Barèmes!$A$6:$A$28,"Souplesse (score 1-5)",Barèmes!$B$6:$B$28,H40,Barèmes!$C$6:$C$28,IF(H40="6ème","Mixte",G40)),Barèmes!$B$2,IF(X40&lt;=SUMIFS(Barèmes!$G$6:$G$28,Barèmes!$A$6:$A$28,"Souplesse (score 1-5)",Barèmes!$B$6:$B$28,H40,Barèmes!$C$6:$C$28,IF(H40="6ème","Mixte",G40)),Barèmes!$C$2,IF(X40&lt;=SUMIFS(Barèmes!$H$6:$H$28,Barèmes!$A$6:$A$28,"Souplesse (score 1-5)",Barèmes!$B$6:$B$28,H40,Barèmes!$C$6:$C$28,IF(H40="6ème","Mixte",G40)),Barèmes!$D$2,IF(X40&lt;=SUMIFS(Barèmes!$I$6:$I$28,Barèmes!$A$6:$A$28,"Souplesse (score 1-5)",Barèmes!$B$6:$B$28,H40,Barèmes!$C$6:$C$28,IF(H40="6ème","Mixte",G40)),Barèmes!$E$2,Barèmes!$F$2)))),IF(X40&gt;=SUMIFS(Barèmes!$F$6:$F$28,Barèmes!$A$6:$A$28,"Souplesse (score 1-5)",Barèmes!$B$6:$B$28,H40,Barèmes!$C$6:$C$28,IF(H40="6ème","Mixte",G40)),Barèmes!$B$2,IF(X40&gt;=SUMIFS(Barèmes!$G$6:$G$28,Barèmes!$A$6:$A$28,"Souplesse (score 1-5)",Barèmes!$B$6:$B$28,H40,Barèmes!$C$6:$C$28,IF(H40="6ème","Mixte",G40)),Barèmes!$C$2,IF(X40&gt;=SUMIFS(Barèmes!$H$6:$H$28,Barèmes!$A$6:$A$28,"Souplesse (score 1-5)",Barèmes!$B$6:$B$28,H40,Barèmes!$C$6:$C$28,IF(H40="6ème","Mixte",G40)),Barèmes!$D$2,IF(X40&gt;=SUMIFS(Barèmes!$I$6:$I$28,Barèmes!$A$6:$A$28,"Souplesse (score 1-5)",Barèmes!$B$6:$B$28,H40,Barèmes!$C$6:$C$28,IF(H40="6ème","Mixte",G40)),Barèmes!$E$2,Barèmes!$F$2))))))</f>
        <v/>
      </c>
      <c r="AA40" s="22"/>
      <c r="AB40" s="27" t="str">
        <f>IF(OR(AA40="",SUMPRODUCT((Barèmes!$A$6:$A$28="Agilité — T-test 974 (s)")*(Barèmes!$B$6:$B$28=H40)*(Barèmes!$C$6:$C$28=IF(H40="6ème","Mixte",G40)))=0),"",IF(SUMPRODUCT((Barèmes!$A$6:$A$28="Agilité — T-test 974 (s)")*(Barèmes!$B$6:$B$28=H40)*(Barèmes!$C$6:$C$28=IF(H40="6ème","Mixte",G40))*(Barèmes!$J$6:$J$28="+"))&gt;0,IF(AA40&lt;=SUMIFS(Barèmes!$D$6:$D$28,Barèmes!$A$6:$A$28,"Agilité — T-test 974 (s)",Barèmes!$B$6:$B$28,H40,Barèmes!$C$6:$C$28,IF(H40="6ème","Mixte",G40)),"à besoin",IF(AA40&lt;=SUMIFS(Barèmes!$E$6:$E$28,Barèmes!$A$6:$A$28,"Agilité — T-test 974 (s)",Barèmes!$B$6:$B$28,H40,Barèmes!$C$6:$C$28,IF(H40="6ème","Mixte",G40)),"fragile","satisfaisant")),IF(AA40&gt;=SUMIFS(Barèmes!$D$6:$D$28,Barèmes!$A$6:$A$28,"Agilité — T-test 974 (s)",Barèmes!$B$6:$B$28,H40,Barèmes!$C$6:$C$28,IF(H40="6ème","Mixte",G40)),"à besoin",IF(AA40&gt;=SUMIFS(Barèmes!$E$6:$E$28,Barèmes!$A$6:$A$28,"Agilité — T-test 974 (s)",Barèmes!$B$6:$B$28,H40,Barèmes!$C$6:$C$28,IF(H40="6ème","Mixte",G40)),"fragile","satisfaisant"))))</f>
        <v/>
      </c>
      <c r="AC40" s="27" t="str">
        <f>IF(OR(AA40="",SUMPRODUCT((Barèmes!$A$6:$A$28="Agilité — T-test 974 (s)")*(Barèmes!$B$6:$B$28=H40)*(Barèmes!$C$6:$C$28=IF(H40="6ème","Mixte",G40)))=0),"",IF(SUMPRODUCT((Barèmes!$A$6:$A$28="Agilité — T-test 974 (s)")*(Barèmes!$B$6:$B$28=H40)*(Barèmes!$C$6:$C$28=IF(H40="6ème","Mixte",G40))*(Barèmes!$J$6:$J$28="+"))&gt;0,IF(AA40&lt;=SUMIFS(Barèmes!$F$6:$F$28,Barèmes!$A$6:$A$28,"Agilité — T-test 974 (s)",Barèmes!$B$6:$B$28,H40,Barèmes!$C$6:$C$28,IF(H40="6ème","Mixte",G40)),Barèmes!$B$2,IF(AA40&lt;=SUMIFS(Barèmes!$G$6:$G$28,Barèmes!$A$6:$A$28,"Agilité — T-test 974 (s)",Barèmes!$B$6:$B$28,H40,Barèmes!$C$6:$C$28,IF(H40="6ème","Mixte",G40)),Barèmes!$C$2,IF(AA40&lt;=SUMIFS(Barèmes!$H$6:$H$28,Barèmes!$A$6:$A$28,"Agilité — T-test 974 (s)",Barèmes!$B$6:$B$28,H40,Barèmes!$C$6:$C$28,IF(H40="6ème","Mixte",G40)),Barèmes!$D$2,IF(AA40&lt;=SUMIFS(Barèmes!$I$6:$I$28,Barèmes!$A$6:$A$28,"Agilité — T-test 974 (s)",Barèmes!$B$6:$B$28,H40,Barèmes!$C$6:$C$28,IF(H40="6ème","Mixte",G40)),Barèmes!$E$2,Barèmes!$F$2)))),IF(AA40&gt;=SUMIFS(Barèmes!$F$6:$F$28,Barèmes!$A$6:$A$28,"Agilité — T-test 974 (s)",Barèmes!$B$6:$B$28,H40,Barèmes!$C$6:$C$28,IF(H40="6ème","Mixte",G40)),Barèmes!$B$2,IF(AA40&gt;=SUMIFS(Barèmes!$G$6:$G$28,Barèmes!$A$6:$A$28,"Agilité — T-test 974 (s)",Barèmes!$B$6:$B$28,H40,Barèmes!$C$6:$C$28,IF(H40="6ème","Mixte",G40)),Barèmes!$C$2,IF(AA40&gt;=SUMIFS(Barèmes!$H$6:$H$28,Barèmes!$A$6:$A$28,"Agilité — T-test 974 (s)",Barèmes!$B$6:$B$28,H40,Barèmes!$C$6:$C$28,IF(H40="6ème","Mixte",G40)),Barèmes!$D$2,IF(AA40&gt;=SUMIFS(Barèmes!$I$6:$I$28,Barèmes!$A$6:$A$28,"Agilité — T-test 974 (s)",Barèmes!$B$6:$B$28,H40,Barèmes!$C$6:$C$28,IF(H40="6ème","Mixte",G40)),Barèmes!$E$2,Barèmes!$F$2))))))</f>
        <v/>
      </c>
      <c r="AD40" s="28" t="str">
        <f t="shared" si="1"/>
        <v/>
      </c>
      <c r="AE40" s="29" t="str">
        <f t="shared" si="2"/>
        <v/>
      </c>
      <c r="AF40" s="30" t="str">
        <f>IF(OR(AD40="",SUMPRODUCT((Barèmes!$A$6:$A$28="Surcoût d'agilité (s) — technique")*(Barèmes!$B$6:$B$28=H40)*(Barèmes!$C$6:$C$28=IF(H40="6ème","Mixte",G40)))=0),"",IF(SUMPRODUCT((Barèmes!$A$6:$A$28="Surcoût d'agilité (s) — technique")*(Barèmes!$B$6:$B$28=H40)*(Barèmes!$C$6:$C$28=IF(H40="6ème","Mixte",G40))*(Barèmes!$J$6:$J$28="+"))&gt;0,IF(AD40&lt;=SUMIFS(Barèmes!$D$6:$D$28,Barèmes!$A$6:$A$28,"Surcoût d'agilité (s) — technique",Barèmes!$B$6:$B$28,H40,Barèmes!$C$6:$C$28,IF(H40="6ème","Mixte",G40)),"à besoin",IF(AD40&lt;=SUMIFS(Barèmes!$E$6:$E$28,Barèmes!$A$6:$A$28,"Surcoût d'agilité (s) — technique",Barèmes!$B$6:$B$28,H40,Barèmes!$C$6:$C$28,IF(H40="6ème","Mixte",G40)),"fragile","satisfaisant")),IF(AD40&gt;=SUMIFS(Barèmes!$D$6:$D$28,Barèmes!$A$6:$A$28,"Surcoût d'agilité (s) — technique",Barèmes!$B$6:$B$28,H40,Barèmes!$C$6:$C$28,IF(H40="6ème","Mixte",G40)),"à besoin",IF(AD40&gt;=SUMIFS(Barèmes!$E$6:$E$28,Barèmes!$A$6:$A$28,"Surcoût d'agilité (s) — technique",Barèmes!$B$6:$B$28,H40,Barèmes!$C$6:$C$28,IF(H40="6ème","Mixte",G40)),"fragile","satisfaisant"))))</f>
        <v/>
      </c>
      <c r="AG40" s="30" t="str">
        <f>IF(OR(AD40="",SUMPRODUCT((Barèmes!$A$6:$A$28="Surcoût d'agilité (s) — technique")*(Barèmes!$B$6:$B$28=H40)*(Barèmes!$C$6:$C$28=IF(H40="6ème","Mixte",G40)))=0),"",IF(SUMPRODUCT((Barèmes!$A$6:$A$28="Surcoût d'agilité (s) — technique")*(Barèmes!$B$6:$B$28=H40)*(Barèmes!$C$6:$C$28=IF(H40="6ème","Mixte",G40))*(Barèmes!$J$6:$J$28="+"))&gt;0,IF(AD40&lt;=SUMIFS(Barèmes!$F$6:$F$28,Barèmes!$A$6:$A$28,"Surcoût d'agilité (s) — technique",Barèmes!$B$6:$B$28,H40,Barèmes!$C$6:$C$28,IF(H40="6ème","Mixte",G40)),Barèmes!$B$2,IF(AD40&lt;=SUMIFS(Barèmes!$G$6:$G$28,Barèmes!$A$6:$A$28,"Surcoût d'agilité (s) — technique",Barèmes!$B$6:$B$28,H40,Barèmes!$C$6:$C$28,IF(H40="6ème","Mixte",G40)),Barèmes!$C$2,IF(AD40&lt;=SUMIFS(Barèmes!$H$6:$H$28,Barèmes!$A$6:$A$28,"Surcoût d'agilité (s) — technique",Barèmes!$B$6:$B$28,H40,Barèmes!$C$6:$C$28,IF(H40="6ème","Mixte",G40)),Barèmes!$D$2,IF(AD40&lt;=SUMIFS(Barèmes!$I$6:$I$28,Barèmes!$A$6:$A$28,"Surcoût d'agilité (s) — technique",Barèmes!$B$6:$B$28,H40,Barèmes!$C$6:$C$28,IF(H40="6ème","Mixte",G40)),Barèmes!$E$2,Barèmes!$F$2)))),IF(AD40&gt;=SUMIFS(Barèmes!$F$6:$F$28,Barèmes!$A$6:$A$28,"Surcoût d'agilité (s) — technique",Barèmes!$B$6:$B$28,H40,Barèmes!$C$6:$C$28,IF(H40="6ème","Mixte",G40)),Barèmes!$B$2,IF(AD40&gt;=SUMIFS(Barèmes!$G$6:$G$28,Barèmes!$A$6:$A$28,"Surcoût d'agilité (s) — technique",Barèmes!$B$6:$B$28,H40,Barèmes!$C$6:$C$28,IF(H40="6ème","Mixte",G40)),Barèmes!$C$2,IF(AD40&gt;=SUMIFS(Barèmes!$H$6:$H$28,Barèmes!$A$6:$A$28,"Surcoût d'agilité (s) — technique",Barèmes!$B$6:$B$28,H40,Barèmes!$C$6:$C$28,IF(H40="6ème","Mixte",G40)),Barèmes!$D$2,IF(AD40&gt;=SUMIFS(Barèmes!$I$6:$I$28,Barèmes!$A$6:$A$28,"Surcoût d'agilité (s) — technique",Barèmes!$B$6:$B$28,H40,Barèmes!$C$6:$C$28,IF(H40="6ème","Mixte",G40)),Barèmes!$E$2,Barèmes!$F$2))))))</f>
        <v/>
      </c>
      <c r="AH40" s="31" t="str">
        <f>IF((IF(N40="",0,1)+IF(Q40="",0,1)+IF(W40="",0,1)+IF(Z40="",0,1)+IF(AC40="",0,1))=0,"",3*IF(N40=Barèmes!$B$2,1,IF(N40=Barèmes!$C$2,2,IF(N40=Barèmes!$D$2,3,IF(N40=Barèmes!$E$2,4,IF(N40=Barèmes!$F$2,5,0)))))+3*IF(Q40=Barèmes!$B$2,1,IF(Q40=Barèmes!$C$2,2,IF(Q40=Barèmes!$D$2,3,IF(Q40=Barèmes!$E$2,4,IF(Q40=Barèmes!$F$2,5,0)))))+2*IF(W40=Barèmes!$B$2,1,IF(W40=Barèmes!$C$2,2,IF(W40=Barèmes!$D$2,3,IF(W40=Barèmes!$E$2,4,IF(W40=Barèmes!$F$2,5,0)))))+1*IF(Z40=Barèmes!$B$2,1,IF(Z40=Barèmes!$C$2,2,IF(Z40=Barèmes!$D$2,3,IF(Z40=Barèmes!$E$2,4,IF(Z40=Barèmes!$F$2,5,0)))))+1*IF(AC40=Barèmes!$B$2,1,IF(AC40=Barèmes!$C$2,2,IF(AC40=Barèmes!$D$2,3,IF(AC40=Barèmes!$E$2,4,IF(AC40=Barèmes!$F$2,5,0))))))</f>
        <v/>
      </c>
      <c r="AI40" s="31"/>
      <c r="AJ40" s="32" t="str">
        <f>IFERROR(INDEX(Croissance!$B$5:$B$604,MATCH(A40,Croissance!$A$5:$A$604,0)),"")</f>
        <v/>
      </c>
      <c r="AK40" s="32" t="str">
        <f>IFERROR(INDEX(Croissance!$C$5:$C$604,MATCH(A40,Croissance!$A$5:$A$604,0)),"")</f>
        <v/>
      </c>
      <c r="AL40" s="32" t="str">
        <f>IFERROR(INDEX(Croissance!$D$5:$D$604,MATCH(A40,Croissance!$A$5:$A$604,0)),"")</f>
        <v/>
      </c>
      <c r="AM40" s="32" t="str">
        <f>IFERROR(INDEX(Croissance!$E$5:$E$604,MATCH(A40,Croissance!$A$5:$A$604,0)),"")</f>
        <v/>
      </c>
      <c r="AO40" s="33">
        <f t="shared" si="8"/>
        <v>0</v>
      </c>
      <c r="AP40" s="33">
        <f t="shared" si="3"/>
        <v>0</v>
      </c>
      <c r="AQ40" s="33">
        <f>IF(A40="",0,IF(AND(OR('Synthèse classe'!$C$2="Tous",C40='Synthèse classe'!$C$2),OR('Synthèse classe'!$C$3="Toutes",D40='Synthèse classe'!$C$3),OR('Synthèse classe'!$C$4="Toutes",AND('Synthèse classe'!$C$4="Dernière",AP40=1),B40=IFERROR(VALUE('Synthèse classe'!$C$4),0))),1,0))</f>
        <v>0</v>
      </c>
      <c r="AR40" s="34" t="str">
        <f t="shared" si="4"/>
        <v/>
      </c>
    </row>
    <row r="41" spans="1:44" x14ac:dyDescent="0.2">
      <c r="A41" s="17" t="str">
        <f t="shared" si="0"/>
        <v/>
      </c>
      <c r="B41" s="18"/>
      <c r="C41" s="19"/>
      <c r="D41" s="19"/>
      <c r="E41" s="19"/>
      <c r="F41" s="19"/>
      <c r="G41" s="19"/>
      <c r="H41" s="17" t="str">
        <f t="shared" si="5"/>
        <v/>
      </c>
      <c r="I41" s="20"/>
      <c r="J41" s="18"/>
      <c r="K41" s="19"/>
      <c r="L41" s="21" t="str">
        <f t="shared" si="6"/>
        <v/>
      </c>
      <c r="M41" s="21" t="str">
        <f>IF(OR(J41="",SUMPRODUCT((Barèmes!$A$6:$A$28="Endurance — Luc Léger (palier)")*(Barèmes!$B$6:$B$28=H41)*(Barèmes!$C$6:$C$28=IF(H41="6ème","Mixte",G41)))=0),"",IF(SUMPRODUCT((Barèmes!$A$6:$A$28="Endurance — Luc Léger (palier)")*(Barèmes!$B$6:$B$28=H41)*(Barèmes!$C$6:$C$28=IF(H41="6ème","Mixte",G41))*(Barèmes!$J$6:$J$28="+"))&gt;0,IF(J41&lt;=SUMIFS(Barèmes!$D$6:$D$28,Barèmes!$A$6:$A$28,"Endurance — Luc Léger (palier)",Barèmes!$B$6:$B$28,H41,Barèmes!$C$6:$C$28,IF(H41="6ème","Mixte",G41)),"à besoin",IF(J41&lt;=SUMIFS(Barèmes!$E$6:$E$28,Barèmes!$A$6:$A$28,"Endurance — Luc Léger (palier)",Barèmes!$B$6:$B$28,H41,Barèmes!$C$6:$C$28,IF(H41="6ème","Mixte",G41)),"fragile","satisfaisant")),IF(J41&gt;=SUMIFS(Barèmes!$D$6:$D$28,Barèmes!$A$6:$A$28,"Endurance — Luc Léger (palier)",Barèmes!$B$6:$B$28,H41,Barèmes!$C$6:$C$28,IF(H41="6ème","Mixte",G41)),"à besoin",IF(J41&gt;=SUMIFS(Barèmes!$E$6:$E$28,Barèmes!$A$6:$A$28,"Endurance — Luc Léger (palier)",Barèmes!$B$6:$B$28,H41,Barèmes!$C$6:$C$28,IF(H41="6ème","Mixte",G41)),"fragile","satisfaisant"))))</f>
        <v/>
      </c>
      <c r="N41" s="21" t="str">
        <f>IF(OR(J41="",SUMPRODUCT((Barèmes!$A$6:$A$28="Endurance — Luc Léger (palier)")*(Barèmes!$B$6:$B$28=H41)*(Barèmes!$C$6:$C$28=IF(H41="6ème","Mixte",G41)))=0),"",IF(SUMPRODUCT((Barèmes!$A$6:$A$28="Endurance — Luc Léger (palier)")*(Barèmes!$B$6:$B$28=H41)*(Barèmes!$C$6:$C$28=IF(H41="6ème","Mixte",G41))*(Barèmes!$J$6:$J$28="+"))&gt;0,IF(J41&lt;=SUMIFS(Barèmes!$F$6:$F$28,Barèmes!$A$6:$A$28,"Endurance — Luc Léger (palier)",Barèmes!$B$6:$B$28,H41,Barèmes!$C$6:$C$28,IF(H41="6ème","Mixte",G41)),Barèmes!$B$2,IF(J41&lt;=SUMIFS(Barèmes!$G$6:$G$28,Barèmes!$A$6:$A$28,"Endurance — Luc Léger (palier)",Barèmes!$B$6:$B$28,H41,Barèmes!$C$6:$C$28,IF(H41="6ème","Mixte",G41)),Barèmes!$C$2,IF(J41&lt;=SUMIFS(Barèmes!$H$6:$H$28,Barèmes!$A$6:$A$28,"Endurance — Luc Léger (palier)",Barèmes!$B$6:$B$28,H41,Barèmes!$C$6:$C$28,IF(H41="6ème","Mixte",G41)),Barèmes!$D$2,IF(J41&lt;=SUMIFS(Barèmes!$I$6:$I$28,Barèmes!$A$6:$A$28,"Endurance — Luc Léger (palier)",Barèmes!$B$6:$B$28,H41,Barèmes!$C$6:$C$28,IF(H41="6ème","Mixte",G41)),Barèmes!$E$2,Barèmes!$F$2)))),IF(J41&gt;=SUMIFS(Barèmes!$F$6:$F$28,Barèmes!$A$6:$A$28,"Endurance — Luc Léger (palier)",Barèmes!$B$6:$B$28,H41,Barèmes!$C$6:$C$28,IF(H41="6ème","Mixte",G41)),Barèmes!$B$2,IF(J41&gt;=SUMIFS(Barèmes!$G$6:$G$28,Barèmes!$A$6:$A$28,"Endurance — Luc Léger (palier)",Barèmes!$B$6:$B$28,H41,Barèmes!$C$6:$C$28,IF(H41="6ème","Mixte",G41)),Barèmes!$C$2,IF(J41&gt;=SUMIFS(Barèmes!$H$6:$H$28,Barèmes!$A$6:$A$28,"Endurance — Luc Léger (palier)",Barèmes!$B$6:$B$28,H41,Barèmes!$C$6:$C$28,IF(H41="6ème","Mixte",G41)),Barèmes!$D$2,IF(J41&gt;=SUMIFS(Barèmes!$I$6:$I$28,Barèmes!$A$6:$A$28,"Endurance — Luc Léger (palier)",Barèmes!$B$6:$B$28,H41,Barèmes!$C$6:$C$28,IF(H41="6ème","Mixte",G41)),Barèmes!$E$2,Barèmes!$F$2))))))</f>
        <v/>
      </c>
      <c r="O41" s="22"/>
      <c r="P41" s="23" t="str">
        <f>IF(OR(O41="",SUMPRODUCT((Barèmes!$A$6:$A$28="Force bas du corps — Saut en longueur (m)")*(Barèmes!$B$6:$B$28=H41)*(Barèmes!$C$6:$C$28=IF(H41="6ème","Mixte",G41)))=0),"",IF(SUMPRODUCT((Barèmes!$A$6:$A$28="Force bas du corps — Saut en longueur (m)")*(Barèmes!$B$6:$B$28=H41)*(Barèmes!$C$6:$C$28=IF(H41="6ème","Mixte",G41))*(Barèmes!$J$6:$J$28="+"))&gt;0,IF(O41&lt;=SUMIFS(Barèmes!$D$6:$D$28,Barèmes!$A$6:$A$28,"Force bas du corps — Saut en longueur (m)",Barèmes!$B$6:$B$28,H41,Barèmes!$C$6:$C$28,IF(H41="6ème","Mixte",G41)),"à besoin",IF(O41&lt;=SUMIFS(Barèmes!$E$6:$E$28,Barèmes!$A$6:$A$28,"Force bas du corps — Saut en longueur (m)",Barèmes!$B$6:$B$28,H41,Barèmes!$C$6:$C$28,IF(H41="6ème","Mixte",G41)),"fragile","satisfaisant")),IF(O41&gt;=SUMIFS(Barèmes!$D$6:$D$28,Barèmes!$A$6:$A$28,"Force bas du corps — Saut en longueur (m)",Barèmes!$B$6:$B$28,H41,Barèmes!$C$6:$C$28,IF(H41="6ème","Mixte",G41)),"à besoin",IF(O41&gt;=SUMIFS(Barèmes!$E$6:$E$28,Barèmes!$A$6:$A$28,"Force bas du corps — Saut en longueur (m)",Barèmes!$B$6:$B$28,H41,Barèmes!$C$6:$C$28,IF(H41="6ème","Mixte",G41)),"fragile","satisfaisant"))))</f>
        <v/>
      </c>
      <c r="Q41" s="23" t="str">
        <f>IF(OR(O41="",SUMPRODUCT((Barèmes!$A$6:$A$28="Force bas du corps — Saut en longueur (m)")*(Barèmes!$B$6:$B$28=H41)*(Barèmes!$C$6:$C$28=IF(H41="6ème","Mixte",G41)))=0),"",IF(SUMPRODUCT((Barèmes!$A$6:$A$28="Force bas du corps — Saut en longueur (m)")*(Barèmes!$B$6:$B$28=H41)*(Barèmes!$C$6:$C$28=IF(H41="6ème","Mixte",G41))*(Barèmes!$J$6:$J$28="+"))&gt;0,IF(O41&lt;=SUMIFS(Barèmes!$F$6:$F$28,Barèmes!$A$6:$A$28,"Force bas du corps — Saut en longueur (m)",Barèmes!$B$6:$B$28,H41,Barèmes!$C$6:$C$28,IF(H41="6ème","Mixte",G41)),Barèmes!$B$2,IF(O41&lt;=SUMIFS(Barèmes!$G$6:$G$28,Barèmes!$A$6:$A$28,"Force bas du corps — Saut en longueur (m)",Barèmes!$B$6:$B$28,H41,Barèmes!$C$6:$C$28,IF(H41="6ème","Mixte",G41)),Barèmes!$C$2,IF(O41&lt;=SUMIFS(Barèmes!$H$6:$H$28,Barèmes!$A$6:$A$28,"Force bas du corps — Saut en longueur (m)",Barèmes!$B$6:$B$28,H41,Barèmes!$C$6:$C$28,IF(H41="6ème","Mixte",G41)),Barèmes!$D$2,IF(O41&lt;=SUMIFS(Barèmes!$I$6:$I$28,Barèmes!$A$6:$A$28,"Force bas du corps — Saut en longueur (m)",Barèmes!$B$6:$B$28,H41,Barèmes!$C$6:$C$28,IF(H41="6ème","Mixte",G41)),Barèmes!$E$2,Barèmes!$F$2)))),IF(O41&gt;=SUMIFS(Barèmes!$F$6:$F$28,Barèmes!$A$6:$A$28,"Force bas du corps — Saut en longueur (m)",Barèmes!$B$6:$B$28,H41,Barèmes!$C$6:$C$28,IF(H41="6ème","Mixte",G41)),Barèmes!$B$2,IF(O41&gt;=SUMIFS(Barèmes!$G$6:$G$28,Barèmes!$A$6:$A$28,"Force bas du corps — Saut en longueur (m)",Barèmes!$B$6:$B$28,H41,Barèmes!$C$6:$C$28,IF(H41="6ème","Mixte",G41)),Barèmes!$C$2,IF(O41&gt;=SUMIFS(Barèmes!$H$6:$H$28,Barèmes!$A$6:$A$28,"Force bas du corps — Saut en longueur (m)",Barèmes!$B$6:$B$28,H41,Barèmes!$C$6:$C$28,IF(H41="6ème","Mixte",G41)),Barèmes!$D$2,IF(O41&gt;=SUMIFS(Barèmes!$I$6:$I$28,Barèmes!$A$6:$A$28,"Force bas du corps — Saut en longueur (m)",Barèmes!$B$6:$B$28,H41,Barèmes!$C$6:$C$28,IF(H41="6ème","Mixte",G41)),Barèmes!$E$2,Barèmes!$F$2))))))</f>
        <v/>
      </c>
      <c r="R41" s="22"/>
      <c r="S41" s="24" t="str">
        <f>IF(OR(R41="",SUMPRODUCT((Barèmes!$A$6:$A$28="Vitesse — 30 m (s)")*(Barèmes!$B$6:$B$28=H41)*(Barèmes!$C$6:$C$28=IF(H41="6ème","Mixte",G41)))=0),"",IF(SUMPRODUCT((Barèmes!$A$6:$A$28="Vitesse — 30 m (s)")*(Barèmes!$B$6:$B$28=H41)*(Barèmes!$C$6:$C$28=IF(H41="6ème","Mixte",G41))*(Barèmes!$J$6:$J$28="+"))&gt;0,IF(R41&lt;=SUMIFS(Barèmes!$D$6:$D$28,Barèmes!$A$6:$A$28,"Vitesse — 30 m (s)",Barèmes!$B$6:$B$28,H41,Barèmes!$C$6:$C$28,IF(H41="6ème","Mixte",G41)),"à besoin",IF(R41&lt;=SUMIFS(Barèmes!$E$6:$E$28,Barèmes!$A$6:$A$28,"Vitesse — 30 m (s)",Barèmes!$B$6:$B$28,H41,Barèmes!$C$6:$C$28,IF(H41="6ème","Mixte",G41)),"fragile","satisfaisant")),IF(R41&gt;=SUMIFS(Barèmes!$D$6:$D$28,Barèmes!$A$6:$A$28,"Vitesse — 30 m (s)",Barèmes!$B$6:$B$28,H41,Barèmes!$C$6:$C$28,IF(H41="6ème","Mixte",G41)),"à besoin",IF(R41&gt;=SUMIFS(Barèmes!$E$6:$E$28,Barèmes!$A$6:$A$28,"Vitesse — 30 m (s)",Barèmes!$B$6:$B$28,H41,Barèmes!$C$6:$C$28,IF(H41="6ème","Mixte",G41)),"fragile","satisfaisant"))))</f>
        <v/>
      </c>
      <c r="T41" s="24" t="str">
        <f>IF(OR(R41="",SUMPRODUCT((Barèmes!$A$6:$A$28="Vitesse — 30 m (s)")*(Barèmes!$B$6:$B$28=H41)*(Barèmes!$C$6:$C$28=IF(H41="6ème","Mixte",G41)))=0),"",IF(SUMPRODUCT((Barèmes!$A$6:$A$28="Vitesse — 30 m (s)")*(Barèmes!$B$6:$B$28=H41)*(Barèmes!$C$6:$C$28=IF(H41="6ème","Mixte",G41))*(Barèmes!$J$6:$J$28="+"))&gt;0,IF(R41&lt;=SUMIFS(Barèmes!$F$6:$F$28,Barèmes!$A$6:$A$28,"Vitesse — 30 m (s)",Barèmes!$B$6:$B$28,H41,Barèmes!$C$6:$C$28,IF(H41="6ème","Mixte",G41)),Barèmes!$B$2,IF(R41&lt;=SUMIFS(Barèmes!$G$6:$G$28,Barèmes!$A$6:$A$28,"Vitesse — 30 m (s)",Barèmes!$B$6:$B$28,H41,Barèmes!$C$6:$C$28,IF(H41="6ème","Mixte",G41)),Barèmes!$C$2,IF(R41&lt;=SUMIFS(Barèmes!$H$6:$H$28,Barèmes!$A$6:$A$28,"Vitesse — 30 m (s)",Barèmes!$B$6:$B$28,H41,Barèmes!$C$6:$C$28,IF(H41="6ème","Mixte",G41)),Barèmes!$D$2,IF(R41&lt;=SUMIFS(Barèmes!$I$6:$I$28,Barèmes!$A$6:$A$28,"Vitesse — 30 m (s)",Barèmes!$B$6:$B$28,H41,Barèmes!$C$6:$C$28,IF(H41="6ème","Mixte",G41)),Barèmes!$E$2,Barèmes!$F$2)))),IF(R41&gt;=SUMIFS(Barèmes!$F$6:$F$28,Barèmes!$A$6:$A$28,"Vitesse — 30 m (s)",Barèmes!$B$6:$B$28,H41,Barèmes!$C$6:$C$28,IF(H41="6ème","Mixte",G41)),Barèmes!$B$2,IF(R41&gt;=SUMIFS(Barèmes!$G$6:$G$28,Barèmes!$A$6:$A$28,"Vitesse — 30 m (s)",Barèmes!$B$6:$B$28,H41,Barèmes!$C$6:$C$28,IF(H41="6ème","Mixte",G41)),Barèmes!$C$2,IF(R41&gt;=SUMIFS(Barèmes!$H$6:$H$28,Barèmes!$A$6:$A$28,"Vitesse — 30 m (s)",Barèmes!$B$6:$B$28,H41,Barèmes!$C$6:$C$28,IF(H41="6ème","Mixte",G41)),Barèmes!$D$2,IF(R41&gt;=SUMIFS(Barèmes!$I$6:$I$28,Barèmes!$A$6:$A$28,"Vitesse — 30 m (s)",Barèmes!$B$6:$B$28,H41,Barèmes!$C$6:$C$28,IF(H41="6ème","Mixte",G41)),Barèmes!$E$2,Barèmes!$F$2))))))</f>
        <v/>
      </c>
      <c r="U41" s="22"/>
      <c r="V41" s="25" t="str">
        <f>IF(OR(U41="",SUMPRODUCT((Barèmes!$A$6:$A$28="Vitesse — 50 m (s)")*(Barèmes!$B$6:$B$28=H41)*(Barèmes!$C$6:$C$28=IF(H41="6ème","Mixte",G41)))=0),"",IF(SUMPRODUCT((Barèmes!$A$6:$A$28="Vitesse — 50 m (s)")*(Barèmes!$B$6:$B$28=H41)*(Barèmes!$C$6:$C$28=IF(H41="6ème","Mixte",G41))*(Barèmes!$J$6:$J$28="+"))&gt;0,IF(U41&lt;=SUMIFS(Barèmes!$D$6:$D$28,Barèmes!$A$6:$A$28,"Vitesse — 50 m (s)",Barèmes!$B$6:$B$28,H41,Barèmes!$C$6:$C$28,IF(H41="6ème","Mixte",G41)),"à besoin",IF(U41&lt;=SUMIFS(Barèmes!$E$6:$E$28,Barèmes!$A$6:$A$28,"Vitesse — 50 m (s)",Barèmes!$B$6:$B$28,H41,Barèmes!$C$6:$C$28,IF(H41="6ème","Mixte",G41)),"fragile","satisfaisant")),IF(U41&gt;=SUMIFS(Barèmes!$D$6:$D$28,Barèmes!$A$6:$A$28,"Vitesse — 50 m (s)",Barèmes!$B$6:$B$28,H41,Barèmes!$C$6:$C$28,IF(H41="6ème","Mixte",G41)),"à besoin",IF(U41&gt;=SUMIFS(Barèmes!$E$6:$E$28,Barèmes!$A$6:$A$28,"Vitesse — 50 m (s)",Barèmes!$B$6:$B$28,H41,Barèmes!$C$6:$C$28,IF(H41="6ème","Mixte",G41)),"fragile","satisfaisant"))))</f>
        <v/>
      </c>
      <c r="W41" s="25" t="str">
        <f>IF(OR(U41="",SUMPRODUCT((Barèmes!$A$6:$A$28="Vitesse — 50 m (s)")*(Barèmes!$B$6:$B$28=H41)*(Barèmes!$C$6:$C$28=IF(H41="6ème","Mixte",G41)))=0),"",IF(SUMPRODUCT((Barèmes!$A$6:$A$28="Vitesse — 50 m (s)")*(Barèmes!$B$6:$B$28=H41)*(Barèmes!$C$6:$C$28=IF(H41="6ème","Mixte",G41))*(Barèmes!$J$6:$J$28="+"))&gt;0,IF(U41&lt;=SUMIFS(Barèmes!$F$6:$F$28,Barèmes!$A$6:$A$28,"Vitesse — 50 m (s)",Barèmes!$B$6:$B$28,H41,Barèmes!$C$6:$C$28,IF(H41="6ème","Mixte",G41)),Barèmes!$B$2,IF(U41&lt;=SUMIFS(Barèmes!$G$6:$G$28,Barèmes!$A$6:$A$28,"Vitesse — 50 m (s)",Barèmes!$B$6:$B$28,H41,Barèmes!$C$6:$C$28,IF(H41="6ème","Mixte",G41)),Barèmes!$C$2,IF(U41&lt;=SUMIFS(Barèmes!$H$6:$H$28,Barèmes!$A$6:$A$28,"Vitesse — 50 m (s)",Barèmes!$B$6:$B$28,H41,Barèmes!$C$6:$C$28,IF(H41="6ème","Mixte",G41)),Barèmes!$D$2,IF(U41&lt;=SUMIFS(Barèmes!$I$6:$I$28,Barèmes!$A$6:$A$28,"Vitesse — 50 m (s)",Barèmes!$B$6:$B$28,H41,Barèmes!$C$6:$C$28,IF(H41="6ème","Mixte",G41)),Barèmes!$E$2,Barèmes!$F$2)))),IF(U41&gt;=SUMIFS(Barèmes!$F$6:$F$28,Barèmes!$A$6:$A$28,"Vitesse — 50 m (s)",Barèmes!$B$6:$B$28,H41,Barèmes!$C$6:$C$28,IF(H41="6ème","Mixte",G41)),Barèmes!$B$2,IF(U41&gt;=SUMIFS(Barèmes!$G$6:$G$28,Barèmes!$A$6:$A$28,"Vitesse — 50 m (s)",Barèmes!$B$6:$B$28,H41,Barèmes!$C$6:$C$28,IF(H41="6ème","Mixte",G41)),Barèmes!$C$2,IF(U41&gt;=SUMIFS(Barèmes!$H$6:$H$28,Barèmes!$A$6:$A$28,"Vitesse — 50 m (s)",Barèmes!$B$6:$B$28,H41,Barèmes!$C$6:$C$28,IF(H41="6ème","Mixte",G41)),Barèmes!$D$2,IF(U41&gt;=SUMIFS(Barèmes!$I$6:$I$28,Barèmes!$A$6:$A$28,"Vitesse — 50 m (s)",Barèmes!$B$6:$B$28,H41,Barèmes!$C$6:$C$28,IF(H41="6ème","Mixte",G41)),Barèmes!$E$2,Barèmes!$F$2))))))</f>
        <v/>
      </c>
      <c r="X41" s="18"/>
      <c r="Y41" s="26" t="str" cm="1">
        <f t="array" ref="Y41">IF(OR(X41="",SUMPRODUCT((Barèmes!$A$6:$A$28="Souplesse (score 1-5)")*(Barèmes!$B$6:$B$28=H41)*(Barèmes!$C$6:$C$28=IF(H41="6ème","Mixte",G41)))=0),"",IF(SUMPRODUCT((Barèmes!$A$6:$A$28="Souplesse (score 1-5)")*(Barèmes!$B$6:$B$28=H41)*(Barèmes!$C$6:$C$28=IF(H41="6ème","Mixte",G41))*(Barèmes!$J$6:$J$28="+"))&gt;0,IF(X41&lt;=SUMIFS(Barèmes!$D$6:$D$28,Barèmes!$A$6:$A$28,"Souplesse (score 1-5)",Barèmes!$B$6:$B$28,H41,Barèmes!$C$6:$C$28,IF(H41="6ème","Mixte",G41)),"à besoin",IF(X41&lt;=SUMIFS(Barèmes!$E$6:$E$28,Barèmes!$A$6:$A$28,"Souplesse (score 1-5)",Barèmes!$B$6:$B$28,H41,Barèmes!$C$6:$C$28,IF(H41="6ème","Mixte",G41)),"fragile","satisfaisant")),IF(X41&gt;=SUMIFS(Barèmes!$D$6:$D$28,Barèmes!$A$6:$A$28,"Souplesse (score 1-5)",Barèmes!$B$6:$B$28,H41,Barèmes!$C$6:$C$28,IF(H41="6ème","Mixte",G41)),"à besoin",IF(X41&gt;=SUMIFS(Barèmes!$E$6:$E$28,Barèmes!$A$6:$A$28,"Souplesse (score 1-5)",Barèmes!$B$6:$B$28,H41,Barèmes!$C$6:$C$28,IF(H41="6ème","Mixte",G41)),"fragile","satisfaisant"))))</f>
        <v/>
      </c>
      <c r="Z41" s="26" t="str" cm="1">
        <f t="array" ref="Z41">IF(OR(X41="",SUMPRODUCT((Barèmes!$A$6:$A$28="Souplesse (score 1-5)")*(Barèmes!$B$6:$B$28=H41)*(Barèmes!$C$6:$C$28=IF(H41="6ème","Mixte",G41)))=0),"",IF(SUMPRODUCT((Barèmes!$A$6:$A$28="Souplesse (score 1-5)")*(Barèmes!$B$6:$B$28=H41)*(Barèmes!$C$6:$C$28=IF(H41="6ème","Mixte",G41))*(Barèmes!$J$6:$J$28="+"))&gt;0,IF(X41&lt;=SUMIFS(Barèmes!$F$6:$F$28,Barèmes!$A$6:$A$28,"Souplesse (score 1-5)",Barèmes!$B$6:$B$28,H41,Barèmes!$C$6:$C$28,IF(H41="6ème","Mixte",G41)),Barèmes!$B$2,IF(X41&lt;=SUMIFS(Barèmes!$G$6:$G$28,Barèmes!$A$6:$A$28,"Souplesse (score 1-5)",Barèmes!$B$6:$B$28,H41,Barèmes!$C$6:$C$28,IF(H41="6ème","Mixte",G41)),Barèmes!$C$2,IF(X41&lt;=SUMIFS(Barèmes!$H$6:$H$28,Barèmes!$A$6:$A$28,"Souplesse (score 1-5)",Barèmes!$B$6:$B$28,H41,Barèmes!$C$6:$C$28,IF(H41="6ème","Mixte",G41)),Barèmes!$D$2,IF(X41&lt;=SUMIFS(Barèmes!$I$6:$I$28,Barèmes!$A$6:$A$28,"Souplesse (score 1-5)",Barèmes!$B$6:$B$28,H41,Barèmes!$C$6:$C$28,IF(H41="6ème","Mixte",G41)),Barèmes!$E$2,Barèmes!$F$2)))),IF(X41&gt;=SUMIFS(Barèmes!$F$6:$F$28,Barèmes!$A$6:$A$28,"Souplesse (score 1-5)",Barèmes!$B$6:$B$28,H41,Barèmes!$C$6:$C$28,IF(H41="6ème","Mixte",G41)),Barèmes!$B$2,IF(X41&gt;=SUMIFS(Barèmes!$G$6:$G$28,Barèmes!$A$6:$A$28,"Souplesse (score 1-5)",Barèmes!$B$6:$B$28,H41,Barèmes!$C$6:$C$28,IF(H41="6ème","Mixte",G41)),Barèmes!$C$2,IF(X41&gt;=SUMIFS(Barèmes!$H$6:$H$28,Barèmes!$A$6:$A$28,"Souplesse (score 1-5)",Barèmes!$B$6:$B$28,H41,Barèmes!$C$6:$C$28,IF(H41="6ème","Mixte",G41)),Barèmes!$D$2,IF(X41&gt;=SUMIFS(Barèmes!$I$6:$I$28,Barèmes!$A$6:$A$28,"Souplesse (score 1-5)",Barèmes!$B$6:$B$28,H41,Barèmes!$C$6:$C$28,IF(H41="6ème","Mixte",G41)),Barèmes!$E$2,Barèmes!$F$2))))))</f>
        <v/>
      </c>
      <c r="AA41" s="22"/>
      <c r="AB41" s="27" t="str">
        <f>IF(OR(AA41="",SUMPRODUCT((Barèmes!$A$6:$A$28="Agilité — T-test 974 (s)")*(Barèmes!$B$6:$B$28=H41)*(Barèmes!$C$6:$C$28=IF(H41="6ème","Mixte",G41)))=0),"",IF(SUMPRODUCT((Barèmes!$A$6:$A$28="Agilité — T-test 974 (s)")*(Barèmes!$B$6:$B$28=H41)*(Barèmes!$C$6:$C$28=IF(H41="6ème","Mixte",G41))*(Barèmes!$J$6:$J$28="+"))&gt;0,IF(AA41&lt;=SUMIFS(Barèmes!$D$6:$D$28,Barèmes!$A$6:$A$28,"Agilité — T-test 974 (s)",Barèmes!$B$6:$B$28,H41,Barèmes!$C$6:$C$28,IF(H41="6ème","Mixte",G41)),"à besoin",IF(AA41&lt;=SUMIFS(Barèmes!$E$6:$E$28,Barèmes!$A$6:$A$28,"Agilité — T-test 974 (s)",Barèmes!$B$6:$B$28,H41,Barèmes!$C$6:$C$28,IF(H41="6ème","Mixte",G41)),"fragile","satisfaisant")),IF(AA41&gt;=SUMIFS(Barèmes!$D$6:$D$28,Barèmes!$A$6:$A$28,"Agilité — T-test 974 (s)",Barèmes!$B$6:$B$28,H41,Barèmes!$C$6:$C$28,IF(H41="6ème","Mixte",G41)),"à besoin",IF(AA41&gt;=SUMIFS(Barèmes!$E$6:$E$28,Barèmes!$A$6:$A$28,"Agilité — T-test 974 (s)",Barèmes!$B$6:$B$28,H41,Barèmes!$C$6:$C$28,IF(H41="6ème","Mixte",G41)),"fragile","satisfaisant"))))</f>
        <v/>
      </c>
      <c r="AC41" s="27" t="str">
        <f>IF(OR(AA41="",SUMPRODUCT((Barèmes!$A$6:$A$28="Agilité — T-test 974 (s)")*(Barèmes!$B$6:$B$28=H41)*(Barèmes!$C$6:$C$28=IF(H41="6ème","Mixte",G41)))=0),"",IF(SUMPRODUCT((Barèmes!$A$6:$A$28="Agilité — T-test 974 (s)")*(Barèmes!$B$6:$B$28=H41)*(Barèmes!$C$6:$C$28=IF(H41="6ème","Mixte",G41))*(Barèmes!$J$6:$J$28="+"))&gt;0,IF(AA41&lt;=SUMIFS(Barèmes!$F$6:$F$28,Barèmes!$A$6:$A$28,"Agilité — T-test 974 (s)",Barèmes!$B$6:$B$28,H41,Barèmes!$C$6:$C$28,IF(H41="6ème","Mixte",G41)),Barèmes!$B$2,IF(AA41&lt;=SUMIFS(Barèmes!$G$6:$G$28,Barèmes!$A$6:$A$28,"Agilité — T-test 974 (s)",Barèmes!$B$6:$B$28,H41,Barèmes!$C$6:$C$28,IF(H41="6ème","Mixte",G41)),Barèmes!$C$2,IF(AA41&lt;=SUMIFS(Barèmes!$H$6:$H$28,Barèmes!$A$6:$A$28,"Agilité — T-test 974 (s)",Barèmes!$B$6:$B$28,H41,Barèmes!$C$6:$C$28,IF(H41="6ème","Mixte",G41)),Barèmes!$D$2,IF(AA41&lt;=SUMIFS(Barèmes!$I$6:$I$28,Barèmes!$A$6:$A$28,"Agilité — T-test 974 (s)",Barèmes!$B$6:$B$28,H41,Barèmes!$C$6:$C$28,IF(H41="6ème","Mixte",G41)),Barèmes!$E$2,Barèmes!$F$2)))),IF(AA41&gt;=SUMIFS(Barèmes!$F$6:$F$28,Barèmes!$A$6:$A$28,"Agilité — T-test 974 (s)",Barèmes!$B$6:$B$28,H41,Barèmes!$C$6:$C$28,IF(H41="6ème","Mixte",G41)),Barèmes!$B$2,IF(AA41&gt;=SUMIFS(Barèmes!$G$6:$G$28,Barèmes!$A$6:$A$28,"Agilité — T-test 974 (s)",Barèmes!$B$6:$B$28,H41,Barèmes!$C$6:$C$28,IF(H41="6ème","Mixte",G41)),Barèmes!$C$2,IF(AA41&gt;=SUMIFS(Barèmes!$H$6:$H$28,Barèmes!$A$6:$A$28,"Agilité — T-test 974 (s)",Barèmes!$B$6:$B$28,H41,Barèmes!$C$6:$C$28,IF(H41="6ème","Mixte",G41)),Barèmes!$D$2,IF(AA41&gt;=SUMIFS(Barèmes!$I$6:$I$28,Barèmes!$A$6:$A$28,"Agilité — T-test 974 (s)",Barèmes!$B$6:$B$28,H41,Barèmes!$C$6:$C$28,IF(H41="6ème","Mixte",G41)),Barèmes!$E$2,Barèmes!$F$2))))))</f>
        <v/>
      </c>
      <c r="AD41" s="28" t="str">
        <f t="shared" si="1"/>
        <v/>
      </c>
      <c r="AE41" s="29" t="str">
        <f t="shared" si="2"/>
        <v/>
      </c>
      <c r="AF41" s="30" t="str">
        <f>IF(OR(AD41="",SUMPRODUCT((Barèmes!$A$6:$A$28="Surcoût d'agilité (s) — technique")*(Barèmes!$B$6:$B$28=H41)*(Barèmes!$C$6:$C$28=IF(H41="6ème","Mixte",G41)))=0),"",IF(SUMPRODUCT((Barèmes!$A$6:$A$28="Surcoût d'agilité (s) — technique")*(Barèmes!$B$6:$B$28=H41)*(Barèmes!$C$6:$C$28=IF(H41="6ème","Mixte",G41))*(Barèmes!$J$6:$J$28="+"))&gt;0,IF(AD41&lt;=SUMIFS(Barèmes!$D$6:$D$28,Barèmes!$A$6:$A$28,"Surcoût d'agilité (s) — technique",Barèmes!$B$6:$B$28,H41,Barèmes!$C$6:$C$28,IF(H41="6ème","Mixte",G41)),"à besoin",IF(AD41&lt;=SUMIFS(Barèmes!$E$6:$E$28,Barèmes!$A$6:$A$28,"Surcoût d'agilité (s) — technique",Barèmes!$B$6:$B$28,H41,Barèmes!$C$6:$C$28,IF(H41="6ème","Mixte",G41)),"fragile","satisfaisant")),IF(AD41&gt;=SUMIFS(Barèmes!$D$6:$D$28,Barèmes!$A$6:$A$28,"Surcoût d'agilité (s) — technique",Barèmes!$B$6:$B$28,H41,Barèmes!$C$6:$C$28,IF(H41="6ème","Mixte",G41)),"à besoin",IF(AD41&gt;=SUMIFS(Barèmes!$E$6:$E$28,Barèmes!$A$6:$A$28,"Surcoût d'agilité (s) — technique",Barèmes!$B$6:$B$28,H41,Barèmes!$C$6:$C$28,IF(H41="6ème","Mixte",G41)),"fragile","satisfaisant"))))</f>
        <v/>
      </c>
      <c r="AG41" s="30" t="str">
        <f>IF(OR(AD41="",SUMPRODUCT((Barèmes!$A$6:$A$28="Surcoût d'agilité (s) — technique")*(Barèmes!$B$6:$B$28=H41)*(Barèmes!$C$6:$C$28=IF(H41="6ème","Mixte",G41)))=0),"",IF(SUMPRODUCT((Barèmes!$A$6:$A$28="Surcoût d'agilité (s) — technique")*(Barèmes!$B$6:$B$28=H41)*(Barèmes!$C$6:$C$28=IF(H41="6ème","Mixte",G41))*(Barèmes!$J$6:$J$28="+"))&gt;0,IF(AD41&lt;=SUMIFS(Barèmes!$F$6:$F$28,Barèmes!$A$6:$A$28,"Surcoût d'agilité (s) — technique",Barèmes!$B$6:$B$28,H41,Barèmes!$C$6:$C$28,IF(H41="6ème","Mixte",G41)),Barèmes!$B$2,IF(AD41&lt;=SUMIFS(Barèmes!$G$6:$G$28,Barèmes!$A$6:$A$28,"Surcoût d'agilité (s) — technique",Barèmes!$B$6:$B$28,H41,Barèmes!$C$6:$C$28,IF(H41="6ème","Mixte",G41)),Barèmes!$C$2,IF(AD41&lt;=SUMIFS(Barèmes!$H$6:$H$28,Barèmes!$A$6:$A$28,"Surcoût d'agilité (s) — technique",Barèmes!$B$6:$B$28,H41,Barèmes!$C$6:$C$28,IF(H41="6ème","Mixte",G41)),Barèmes!$D$2,IF(AD41&lt;=SUMIFS(Barèmes!$I$6:$I$28,Barèmes!$A$6:$A$28,"Surcoût d'agilité (s) — technique",Barèmes!$B$6:$B$28,H41,Barèmes!$C$6:$C$28,IF(H41="6ème","Mixte",G41)),Barèmes!$E$2,Barèmes!$F$2)))),IF(AD41&gt;=SUMIFS(Barèmes!$F$6:$F$28,Barèmes!$A$6:$A$28,"Surcoût d'agilité (s) — technique",Barèmes!$B$6:$B$28,H41,Barèmes!$C$6:$C$28,IF(H41="6ème","Mixte",G41)),Barèmes!$B$2,IF(AD41&gt;=SUMIFS(Barèmes!$G$6:$G$28,Barèmes!$A$6:$A$28,"Surcoût d'agilité (s) — technique",Barèmes!$B$6:$B$28,H41,Barèmes!$C$6:$C$28,IF(H41="6ème","Mixte",G41)),Barèmes!$C$2,IF(AD41&gt;=SUMIFS(Barèmes!$H$6:$H$28,Barèmes!$A$6:$A$28,"Surcoût d'agilité (s) — technique",Barèmes!$B$6:$B$28,H41,Barèmes!$C$6:$C$28,IF(H41="6ème","Mixte",G41)),Barèmes!$D$2,IF(AD41&gt;=SUMIFS(Barèmes!$I$6:$I$28,Barèmes!$A$6:$A$28,"Surcoût d'agilité (s) — technique",Barèmes!$B$6:$B$28,H41,Barèmes!$C$6:$C$28,IF(H41="6ème","Mixte",G41)),Barèmes!$E$2,Barèmes!$F$2))))))</f>
        <v/>
      </c>
      <c r="AH41" s="31" t="str">
        <f>IF((IF(N41="",0,1)+IF(Q41="",0,1)+IF(W41="",0,1)+IF(Z41="",0,1)+IF(AC41="",0,1))=0,"",3*IF(N41=Barèmes!$B$2,1,IF(N41=Barèmes!$C$2,2,IF(N41=Barèmes!$D$2,3,IF(N41=Barèmes!$E$2,4,IF(N41=Barèmes!$F$2,5,0)))))+3*IF(Q41=Barèmes!$B$2,1,IF(Q41=Barèmes!$C$2,2,IF(Q41=Barèmes!$D$2,3,IF(Q41=Barèmes!$E$2,4,IF(Q41=Barèmes!$F$2,5,0)))))+2*IF(W41=Barèmes!$B$2,1,IF(W41=Barèmes!$C$2,2,IF(W41=Barèmes!$D$2,3,IF(W41=Barèmes!$E$2,4,IF(W41=Barèmes!$F$2,5,0)))))+1*IF(Z41=Barèmes!$B$2,1,IF(Z41=Barèmes!$C$2,2,IF(Z41=Barèmes!$D$2,3,IF(Z41=Barèmes!$E$2,4,IF(Z41=Barèmes!$F$2,5,0)))))+1*IF(AC41=Barèmes!$B$2,1,IF(AC41=Barèmes!$C$2,2,IF(AC41=Barèmes!$D$2,3,IF(AC41=Barèmes!$E$2,4,IF(AC41=Barèmes!$F$2,5,0))))))</f>
        <v/>
      </c>
      <c r="AI41" s="31"/>
      <c r="AJ41" s="32" t="str">
        <f>IFERROR(INDEX(Croissance!$B$5:$B$604,MATCH(A41,Croissance!$A$5:$A$604,0)),"")</f>
        <v/>
      </c>
      <c r="AK41" s="32" t="str">
        <f>IFERROR(INDEX(Croissance!$C$5:$C$604,MATCH(A41,Croissance!$A$5:$A$604,0)),"")</f>
        <v/>
      </c>
      <c r="AL41" s="32" t="str">
        <f>IFERROR(INDEX(Croissance!$D$5:$D$604,MATCH(A41,Croissance!$A$5:$A$604,0)),"")</f>
        <v/>
      </c>
      <c r="AM41" s="32" t="str">
        <f>IFERROR(INDEX(Croissance!$E$5:$E$604,MATCH(A41,Croissance!$A$5:$A$604,0)),"")</f>
        <v/>
      </c>
      <c r="AO41" s="33">
        <f t="shared" si="8"/>
        <v>0</v>
      </c>
      <c r="AP41" s="33">
        <f t="shared" si="3"/>
        <v>0</v>
      </c>
      <c r="AQ41" s="33">
        <f>IF(A41="",0,IF(AND(OR('Synthèse classe'!$C$2="Tous",C41='Synthèse classe'!$C$2),OR('Synthèse classe'!$C$3="Toutes",D41='Synthèse classe'!$C$3),OR('Synthèse classe'!$C$4="Toutes",AND('Synthèse classe'!$C$4="Dernière",AP41=1),B41=IFERROR(VALUE('Synthèse classe'!$C$4),0))),1,0))</f>
        <v>0</v>
      </c>
      <c r="AR41" s="34" t="str">
        <f t="shared" si="4"/>
        <v/>
      </c>
    </row>
    <row r="42" spans="1:44" x14ac:dyDescent="0.2">
      <c r="A42" s="17" t="str">
        <f t="shared" si="0"/>
        <v/>
      </c>
      <c r="B42" s="18"/>
      <c r="C42" s="19"/>
      <c r="D42" s="19"/>
      <c r="E42" s="19"/>
      <c r="F42" s="19"/>
      <c r="G42" s="19"/>
      <c r="H42" s="17" t="str">
        <f t="shared" si="5"/>
        <v/>
      </c>
      <c r="I42" s="20"/>
      <c r="J42" s="18"/>
      <c r="K42" s="19"/>
      <c r="L42" s="21" t="str">
        <f t="shared" si="6"/>
        <v/>
      </c>
      <c r="M42" s="21" t="str">
        <f>IF(OR(J42="",SUMPRODUCT((Barèmes!$A$6:$A$28="Endurance — Luc Léger (palier)")*(Barèmes!$B$6:$B$28=H42)*(Barèmes!$C$6:$C$28=IF(H42="6ème","Mixte",G42)))=0),"",IF(SUMPRODUCT((Barèmes!$A$6:$A$28="Endurance — Luc Léger (palier)")*(Barèmes!$B$6:$B$28=H42)*(Barèmes!$C$6:$C$28=IF(H42="6ème","Mixte",G42))*(Barèmes!$J$6:$J$28="+"))&gt;0,IF(J42&lt;=SUMIFS(Barèmes!$D$6:$D$28,Barèmes!$A$6:$A$28,"Endurance — Luc Léger (palier)",Barèmes!$B$6:$B$28,H42,Barèmes!$C$6:$C$28,IF(H42="6ème","Mixte",G42)),"à besoin",IF(J42&lt;=SUMIFS(Barèmes!$E$6:$E$28,Barèmes!$A$6:$A$28,"Endurance — Luc Léger (palier)",Barèmes!$B$6:$B$28,H42,Barèmes!$C$6:$C$28,IF(H42="6ème","Mixte",G42)),"fragile","satisfaisant")),IF(J42&gt;=SUMIFS(Barèmes!$D$6:$D$28,Barèmes!$A$6:$A$28,"Endurance — Luc Léger (palier)",Barèmes!$B$6:$B$28,H42,Barèmes!$C$6:$C$28,IF(H42="6ème","Mixte",G42)),"à besoin",IF(J42&gt;=SUMIFS(Barèmes!$E$6:$E$28,Barèmes!$A$6:$A$28,"Endurance — Luc Léger (palier)",Barèmes!$B$6:$B$28,H42,Barèmes!$C$6:$C$28,IF(H42="6ème","Mixte",G42)),"fragile","satisfaisant"))))</f>
        <v/>
      </c>
      <c r="N42" s="21" t="str">
        <f>IF(OR(J42="",SUMPRODUCT((Barèmes!$A$6:$A$28="Endurance — Luc Léger (palier)")*(Barèmes!$B$6:$B$28=H42)*(Barèmes!$C$6:$C$28=IF(H42="6ème","Mixte",G42)))=0),"",IF(SUMPRODUCT((Barèmes!$A$6:$A$28="Endurance — Luc Léger (palier)")*(Barèmes!$B$6:$B$28=H42)*(Barèmes!$C$6:$C$28=IF(H42="6ème","Mixte",G42))*(Barèmes!$J$6:$J$28="+"))&gt;0,IF(J42&lt;=SUMIFS(Barèmes!$F$6:$F$28,Barèmes!$A$6:$A$28,"Endurance — Luc Léger (palier)",Barèmes!$B$6:$B$28,H42,Barèmes!$C$6:$C$28,IF(H42="6ème","Mixte",G42)),Barèmes!$B$2,IF(J42&lt;=SUMIFS(Barèmes!$G$6:$G$28,Barèmes!$A$6:$A$28,"Endurance — Luc Léger (palier)",Barèmes!$B$6:$B$28,H42,Barèmes!$C$6:$C$28,IF(H42="6ème","Mixte",G42)),Barèmes!$C$2,IF(J42&lt;=SUMIFS(Barèmes!$H$6:$H$28,Barèmes!$A$6:$A$28,"Endurance — Luc Léger (palier)",Barèmes!$B$6:$B$28,H42,Barèmes!$C$6:$C$28,IF(H42="6ème","Mixte",G42)),Barèmes!$D$2,IF(J42&lt;=SUMIFS(Barèmes!$I$6:$I$28,Barèmes!$A$6:$A$28,"Endurance — Luc Léger (palier)",Barèmes!$B$6:$B$28,H42,Barèmes!$C$6:$C$28,IF(H42="6ème","Mixte",G42)),Barèmes!$E$2,Barèmes!$F$2)))),IF(J42&gt;=SUMIFS(Barèmes!$F$6:$F$28,Barèmes!$A$6:$A$28,"Endurance — Luc Léger (palier)",Barèmes!$B$6:$B$28,H42,Barèmes!$C$6:$C$28,IF(H42="6ème","Mixte",G42)),Barèmes!$B$2,IF(J42&gt;=SUMIFS(Barèmes!$G$6:$G$28,Barèmes!$A$6:$A$28,"Endurance — Luc Léger (palier)",Barèmes!$B$6:$B$28,H42,Barèmes!$C$6:$C$28,IF(H42="6ème","Mixte",G42)),Barèmes!$C$2,IF(J42&gt;=SUMIFS(Barèmes!$H$6:$H$28,Barèmes!$A$6:$A$28,"Endurance — Luc Léger (palier)",Barèmes!$B$6:$B$28,H42,Barèmes!$C$6:$C$28,IF(H42="6ème","Mixte",G42)),Barèmes!$D$2,IF(J42&gt;=SUMIFS(Barèmes!$I$6:$I$28,Barèmes!$A$6:$A$28,"Endurance — Luc Léger (palier)",Barèmes!$B$6:$B$28,H42,Barèmes!$C$6:$C$28,IF(H42="6ème","Mixte",G42)),Barèmes!$E$2,Barèmes!$F$2))))))</f>
        <v/>
      </c>
      <c r="O42" s="22"/>
      <c r="P42" s="23" t="str">
        <f>IF(OR(O42="",SUMPRODUCT((Barèmes!$A$6:$A$28="Force bas du corps — Saut en longueur (m)")*(Barèmes!$B$6:$B$28=H42)*(Barèmes!$C$6:$C$28=IF(H42="6ème","Mixte",G42)))=0),"",IF(SUMPRODUCT((Barèmes!$A$6:$A$28="Force bas du corps — Saut en longueur (m)")*(Barèmes!$B$6:$B$28=H42)*(Barèmes!$C$6:$C$28=IF(H42="6ème","Mixte",G42))*(Barèmes!$J$6:$J$28="+"))&gt;0,IF(O42&lt;=SUMIFS(Barèmes!$D$6:$D$28,Barèmes!$A$6:$A$28,"Force bas du corps — Saut en longueur (m)",Barèmes!$B$6:$B$28,H42,Barèmes!$C$6:$C$28,IF(H42="6ème","Mixte",G42)),"à besoin",IF(O42&lt;=SUMIFS(Barèmes!$E$6:$E$28,Barèmes!$A$6:$A$28,"Force bas du corps — Saut en longueur (m)",Barèmes!$B$6:$B$28,H42,Barèmes!$C$6:$C$28,IF(H42="6ème","Mixte",G42)),"fragile","satisfaisant")),IF(O42&gt;=SUMIFS(Barèmes!$D$6:$D$28,Barèmes!$A$6:$A$28,"Force bas du corps — Saut en longueur (m)",Barèmes!$B$6:$B$28,H42,Barèmes!$C$6:$C$28,IF(H42="6ème","Mixte",G42)),"à besoin",IF(O42&gt;=SUMIFS(Barèmes!$E$6:$E$28,Barèmes!$A$6:$A$28,"Force bas du corps — Saut en longueur (m)",Barèmes!$B$6:$B$28,H42,Barèmes!$C$6:$C$28,IF(H42="6ème","Mixte",G42)),"fragile","satisfaisant"))))</f>
        <v/>
      </c>
      <c r="Q42" s="23" t="str">
        <f>IF(OR(O42="",SUMPRODUCT((Barèmes!$A$6:$A$28="Force bas du corps — Saut en longueur (m)")*(Barèmes!$B$6:$B$28=H42)*(Barèmes!$C$6:$C$28=IF(H42="6ème","Mixte",G42)))=0),"",IF(SUMPRODUCT((Barèmes!$A$6:$A$28="Force bas du corps — Saut en longueur (m)")*(Barèmes!$B$6:$B$28=H42)*(Barèmes!$C$6:$C$28=IF(H42="6ème","Mixte",G42))*(Barèmes!$J$6:$J$28="+"))&gt;0,IF(O42&lt;=SUMIFS(Barèmes!$F$6:$F$28,Barèmes!$A$6:$A$28,"Force bas du corps — Saut en longueur (m)",Barèmes!$B$6:$B$28,H42,Barèmes!$C$6:$C$28,IF(H42="6ème","Mixte",G42)),Barèmes!$B$2,IF(O42&lt;=SUMIFS(Barèmes!$G$6:$G$28,Barèmes!$A$6:$A$28,"Force bas du corps — Saut en longueur (m)",Barèmes!$B$6:$B$28,H42,Barèmes!$C$6:$C$28,IF(H42="6ème","Mixte",G42)),Barèmes!$C$2,IF(O42&lt;=SUMIFS(Barèmes!$H$6:$H$28,Barèmes!$A$6:$A$28,"Force bas du corps — Saut en longueur (m)",Barèmes!$B$6:$B$28,H42,Barèmes!$C$6:$C$28,IF(H42="6ème","Mixte",G42)),Barèmes!$D$2,IF(O42&lt;=SUMIFS(Barèmes!$I$6:$I$28,Barèmes!$A$6:$A$28,"Force bas du corps — Saut en longueur (m)",Barèmes!$B$6:$B$28,H42,Barèmes!$C$6:$C$28,IF(H42="6ème","Mixte",G42)),Barèmes!$E$2,Barèmes!$F$2)))),IF(O42&gt;=SUMIFS(Barèmes!$F$6:$F$28,Barèmes!$A$6:$A$28,"Force bas du corps — Saut en longueur (m)",Barèmes!$B$6:$B$28,H42,Barèmes!$C$6:$C$28,IF(H42="6ème","Mixte",G42)),Barèmes!$B$2,IF(O42&gt;=SUMIFS(Barèmes!$G$6:$G$28,Barèmes!$A$6:$A$28,"Force bas du corps — Saut en longueur (m)",Barèmes!$B$6:$B$28,H42,Barèmes!$C$6:$C$28,IF(H42="6ème","Mixte",G42)),Barèmes!$C$2,IF(O42&gt;=SUMIFS(Barèmes!$H$6:$H$28,Barèmes!$A$6:$A$28,"Force bas du corps — Saut en longueur (m)",Barèmes!$B$6:$B$28,H42,Barèmes!$C$6:$C$28,IF(H42="6ème","Mixte",G42)),Barèmes!$D$2,IF(O42&gt;=SUMIFS(Barèmes!$I$6:$I$28,Barèmes!$A$6:$A$28,"Force bas du corps — Saut en longueur (m)",Barèmes!$B$6:$B$28,H42,Barèmes!$C$6:$C$28,IF(H42="6ème","Mixte",G42)),Barèmes!$E$2,Barèmes!$F$2))))))</f>
        <v/>
      </c>
      <c r="R42" s="22"/>
      <c r="S42" s="24" t="str">
        <f>IF(OR(R42="",SUMPRODUCT((Barèmes!$A$6:$A$28="Vitesse — 30 m (s)")*(Barèmes!$B$6:$B$28=H42)*(Barèmes!$C$6:$C$28=IF(H42="6ème","Mixte",G42)))=0),"",IF(SUMPRODUCT((Barèmes!$A$6:$A$28="Vitesse — 30 m (s)")*(Barèmes!$B$6:$B$28=H42)*(Barèmes!$C$6:$C$28=IF(H42="6ème","Mixte",G42))*(Barèmes!$J$6:$J$28="+"))&gt;0,IF(R42&lt;=SUMIFS(Barèmes!$D$6:$D$28,Barèmes!$A$6:$A$28,"Vitesse — 30 m (s)",Barèmes!$B$6:$B$28,H42,Barèmes!$C$6:$C$28,IF(H42="6ème","Mixte",G42)),"à besoin",IF(R42&lt;=SUMIFS(Barèmes!$E$6:$E$28,Barèmes!$A$6:$A$28,"Vitesse — 30 m (s)",Barèmes!$B$6:$B$28,H42,Barèmes!$C$6:$C$28,IF(H42="6ème","Mixte",G42)),"fragile","satisfaisant")),IF(R42&gt;=SUMIFS(Barèmes!$D$6:$D$28,Barèmes!$A$6:$A$28,"Vitesse — 30 m (s)",Barèmes!$B$6:$B$28,H42,Barèmes!$C$6:$C$28,IF(H42="6ème","Mixte",G42)),"à besoin",IF(R42&gt;=SUMIFS(Barèmes!$E$6:$E$28,Barèmes!$A$6:$A$28,"Vitesse — 30 m (s)",Barèmes!$B$6:$B$28,H42,Barèmes!$C$6:$C$28,IF(H42="6ème","Mixte",G42)),"fragile","satisfaisant"))))</f>
        <v/>
      </c>
      <c r="T42" s="24" t="str">
        <f>IF(OR(R42="",SUMPRODUCT((Barèmes!$A$6:$A$28="Vitesse — 30 m (s)")*(Barèmes!$B$6:$B$28=H42)*(Barèmes!$C$6:$C$28=IF(H42="6ème","Mixte",G42)))=0),"",IF(SUMPRODUCT((Barèmes!$A$6:$A$28="Vitesse — 30 m (s)")*(Barèmes!$B$6:$B$28=H42)*(Barèmes!$C$6:$C$28=IF(H42="6ème","Mixte",G42))*(Barèmes!$J$6:$J$28="+"))&gt;0,IF(R42&lt;=SUMIFS(Barèmes!$F$6:$F$28,Barèmes!$A$6:$A$28,"Vitesse — 30 m (s)",Barèmes!$B$6:$B$28,H42,Barèmes!$C$6:$C$28,IF(H42="6ème","Mixte",G42)),Barèmes!$B$2,IF(R42&lt;=SUMIFS(Barèmes!$G$6:$G$28,Barèmes!$A$6:$A$28,"Vitesse — 30 m (s)",Barèmes!$B$6:$B$28,H42,Barèmes!$C$6:$C$28,IF(H42="6ème","Mixte",G42)),Barèmes!$C$2,IF(R42&lt;=SUMIFS(Barèmes!$H$6:$H$28,Barèmes!$A$6:$A$28,"Vitesse — 30 m (s)",Barèmes!$B$6:$B$28,H42,Barèmes!$C$6:$C$28,IF(H42="6ème","Mixte",G42)),Barèmes!$D$2,IF(R42&lt;=SUMIFS(Barèmes!$I$6:$I$28,Barèmes!$A$6:$A$28,"Vitesse — 30 m (s)",Barèmes!$B$6:$B$28,H42,Barèmes!$C$6:$C$28,IF(H42="6ème","Mixte",G42)),Barèmes!$E$2,Barèmes!$F$2)))),IF(R42&gt;=SUMIFS(Barèmes!$F$6:$F$28,Barèmes!$A$6:$A$28,"Vitesse — 30 m (s)",Barèmes!$B$6:$B$28,H42,Barèmes!$C$6:$C$28,IF(H42="6ème","Mixte",G42)),Barèmes!$B$2,IF(R42&gt;=SUMIFS(Barèmes!$G$6:$G$28,Barèmes!$A$6:$A$28,"Vitesse — 30 m (s)",Barèmes!$B$6:$B$28,H42,Barèmes!$C$6:$C$28,IF(H42="6ème","Mixte",G42)),Barèmes!$C$2,IF(R42&gt;=SUMIFS(Barèmes!$H$6:$H$28,Barèmes!$A$6:$A$28,"Vitesse — 30 m (s)",Barèmes!$B$6:$B$28,H42,Barèmes!$C$6:$C$28,IF(H42="6ème","Mixte",G42)),Barèmes!$D$2,IF(R42&gt;=SUMIFS(Barèmes!$I$6:$I$28,Barèmes!$A$6:$A$28,"Vitesse — 30 m (s)",Barèmes!$B$6:$B$28,H42,Barèmes!$C$6:$C$28,IF(H42="6ème","Mixte",G42)),Barèmes!$E$2,Barèmes!$F$2))))))</f>
        <v/>
      </c>
      <c r="U42" s="22"/>
      <c r="V42" s="25" t="str">
        <f>IF(OR(U42="",SUMPRODUCT((Barèmes!$A$6:$A$28="Vitesse — 50 m (s)")*(Barèmes!$B$6:$B$28=H42)*(Barèmes!$C$6:$C$28=IF(H42="6ème","Mixte",G42)))=0),"",IF(SUMPRODUCT((Barèmes!$A$6:$A$28="Vitesse — 50 m (s)")*(Barèmes!$B$6:$B$28=H42)*(Barèmes!$C$6:$C$28=IF(H42="6ème","Mixte",G42))*(Barèmes!$J$6:$J$28="+"))&gt;0,IF(U42&lt;=SUMIFS(Barèmes!$D$6:$D$28,Barèmes!$A$6:$A$28,"Vitesse — 50 m (s)",Barèmes!$B$6:$B$28,H42,Barèmes!$C$6:$C$28,IF(H42="6ème","Mixte",G42)),"à besoin",IF(U42&lt;=SUMIFS(Barèmes!$E$6:$E$28,Barèmes!$A$6:$A$28,"Vitesse — 50 m (s)",Barèmes!$B$6:$B$28,H42,Barèmes!$C$6:$C$28,IF(H42="6ème","Mixte",G42)),"fragile","satisfaisant")),IF(U42&gt;=SUMIFS(Barèmes!$D$6:$D$28,Barèmes!$A$6:$A$28,"Vitesse — 50 m (s)",Barèmes!$B$6:$B$28,H42,Barèmes!$C$6:$C$28,IF(H42="6ème","Mixte",G42)),"à besoin",IF(U42&gt;=SUMIFS(Barèmes!$E$6:$E$28,Barèmes!$A$6:$A$28,"Vitesse — 50 m (s)",Barèmes!$B$6:$B$28,H42,Barèmes!$C$6:$C$28,IF(H42="6ème","Mixte",G42)),"fragile","satisfaisant"))))</f>
        <v/>
      </c>
      <c r="W42" s="25" t="str">
        <f>IF(OR(U42="",SUMPRODUCT((Barèmes!$A$6:$A$28="Vitesse — 50 m (s)")*(Barèmes!$B$6:$B$28=H42)*(Barèmes!$C$6:$C$28=IF(H42="6ème","Mixte",G42)))=0),"",IF(SUMPRODUCT((Barèmes!$A$6:$A$28="Vitesse — 50 m (s)")*(Barèmes!$B$6:$B$28=H42)*(Barèmes!$C$6:$C$28=IF(H42="6ème","Mixte",G42))*(Barèmes!$J$6:$J$28="+"))&gt;0,IF(U42&lt;=SUMIFS(Barèmes!$F$6:$F$28,Barèmes!$A$6:$A$28,"Vitesse — 50 m (s)",Barèmes!$B$6:$B$28,H42,Barèmes!$C$6:$C$28,IF(H42="6ème","Mixte",G42)),Barèmes!$B$2,IF(U42&lt;=SUMIFS(Barèmes!$G$6:$G$28,Barèmes!$A$6:$A$28,"Vitesse — 50 m (s)",Barèmes!$B$6:$B$28,H42,Barèmes!$C$6:$C$28,IF(H42="6ème","Mixte",G42)),Barèmes!$C$2,IF(U42&lt;=SUMIFS(Barèmes!$H$6:$H$28,Barèmes!$A$6:$A$28,"Vitesse — 50 m (s)",Barèmes!$B$6:$B$28,H42,Barèmes!$C$6:$C$28,IF(H42="6ème","Mixte",G42)),Barèmes!$D$2,IF(U42&lt;=SUMIFS(Barèmes!$I$6:$I$28,Barèmes!$A$6:$A$28,"Vitesse — 50 m (s)",Barèmes!$B$6:$B$28,H42,Barèmes!$C$6:$C$28,IF(H42="6ème","Mixte",G42)),Barèmes!$E$2,Barèmes!$F$2)))),IF(U42&gt;=SUMIFS(Barèmes!$F$6:$F$28,Barèmes!$A$6:$A$28,"Vitesse — 50 m (s)",Barèmes!$B$6:$B$28,H42,Barèmes!$C$6:$C$28,IF(H42="6ème","Mixte",G42)),Barèmes!$B$2,IF(U42&gt;=SUMIFS(Barèmes!$G$6:$G$28,Barèmes!$A$6:$A$28,"Vitesse — 50 m (s)",Barèmes!$B$6:$B$28,H42,Barèmes!$C$6:$C$28,IF(H42="6ème","Mixte",G42)),Barèmes!$C$2,IF(U42&gt;=SUMIFS(Barèmes!$H$6:$H$28,Barèmes!$A$6:$A$28,"Vitesse — 50 m (s)",Barèmes!$B$6:$B$28,H42,Barèmes!$C$6:$C$28,IF(H42="6ème","Mixte",G42)),Barèmes!$D$2,IF(U42&gt;=SUMIFS(Barèmes!$I$6:$I$28,Barèmes!$A$6:$A$28,"Vitesse — 50 m (s)",Barèmes!$B$6:$B$28,H42,Barèmes!$C$6:$C$28,IF(H42="6ème","Mixte",G42)),Barèmes!$E$2,Barèmes!$F$2))))))</f>
        <v/>
      </c>
      <c r="X42" s="18"/>
      <c r="Y42" s="26" t="str" cm="1">
        <f t="array" ref="Y42">IF(OR(X42="",SUMPRODUCT((Barèmes!$A$6:$A$28="Souplesse (score 1-5)")*(Barèmes!$B$6:$B$28=H42)*(Barèmes!$C$6:$C$28=IF(H42="6ème","Mixte",G42)))=0),"",IF(SUMPRODUCT((Barèmes!$A$6:$A$28="Souplesse (score 1-5)")*(Barèmes!$B$6:$B$28=H42)*(Barèmes!$C$6:$C$28=IF(H42="6ème","Mixte",G42))*(Barèmes!$J$6:$J$28="+"))&gt;0,IF(X42&lt;=SUMIFS(Barèmes!$D$6:$D$28,Barèmes!$A$6:$A$28,"Souplesse (score 1-5)",Barèmes!$B$6:$B$28,H42,Barèmes!$C$6:$C$28,IF(H42="6ème","Mixte",G42)),"à besoin",IF(X42&lt;=SUMIFS(Barèmes!$E$6:$E$28,Barèmes!$A$6:$A$28,"Souplesse (score 1-5)",Barèmes!$B$6:$B$28,H42,Barèmes!$C$6:$C$28,IF(H42="6ème","Mixte",G42)),"fragile","satisfaisant")),IF(X42&gt;=SUMIFS(Barèmes!$D$6:$D$28,Barèmes!$A$6:$A$28,"Souplesse (score 1-5)",Barèmes!$B$6:$B$28,H42,Barèmes!$C$6:$C$28,IF(H42="6ème","Mixte",G42)),"à besoin",IF(X42&gt;=SUMIFS(Barèmes!$E$6:$E$28,Barèmes!$A$6:$A$28,"Souplesse (score 1-5)",Barèmes!$B$6:$B$28,H42,Barèmes!$C$6:$C$28,IF(H42="6ème","Mixte",G42)),"fragile","satisfaisant"))))</f>
        <v/>
      </c>
      <c r="Z42" s="26" t="str" cm="1">
        <f t="array" ref="Z42">IF(OR(X42="",SUMPRODUCT((Barèmes!$A$6:$A$28="Souplesse (score 1-5)")*(Barèmes!$B$6:$B$28=H42)*(Barèmes!$C$6:$C$28=IF(H42="6ème","Mixte",G42)))=0),"",IF(SUMPRODUCT((Barèmes!$A$6:$A$28="Souplesse (score 1-5)")*(Barèmes!$B$6:$B$28=H42)*(Barèmes!$C$6:$C$28=IF(H42="6ème","Mixte",G42))*(Barèmes!$J$6:$J$28="+"))&gt;0,IF(X42&lt;=SUMIFS(Barèmes!$F$6:$F$28,Barèmes!$A$6:$A$28,"Souplesse (score 1-5)",Barèmes!$B$6:$B$28,H42,Barèmes!$C$6:$C$28,IF(H42="6ème","Mixte",G42)),Barèmes!$B$2,IF(X42&lt;=SUMIFS(Barèmes!$G$6:$G$28,Barèmes!$A$6:$A$28,"Souplesse (score 1-5)",Barèmes!$B$6:$B$28,H42,Barèmes!$C$6:$C$28,IF(H42="6ème","Mixte",G42)),Barèmes!$C$2,IF(X42&lt;=SUMIFS(Barèmes!$H$6:$H$28,Barèmes!$A$6:$A$28,"Souplesse (score 1-5)",Barèmes!$B$6:$B$28,H42,Barèmes!$C$6:$C$28,IF(H42="6ème","Mixte",G42)),Barèmes!$D$2,IF(X42&lt;=SUMIFS(Barèmes!$I$6:$I$28,Barèmes!$A$6:$A$28,"Souplesse (score 1-5)",Barèmes!$B$6:$B$28,H42,Barèmes!$C$6:$C$28,IF(H42="6ème","Mixte",G42)),Barèmes!$E$2,Barèmes!$F$2)))),IF(X42&gt;=SUMIFS(Barèmes!$F$6:$F$28,Barèmes!$A$6:$A$28,"Souplesse (score 1-5)",Barèmes!$B$6:$B$28,H42,Barèmes!$C$6:$C$28,IF(H42="6ème","Mixte",G42)),Barèmes!$B$2,IF(X42&gt;=SUMIFS(Barèmes!$G$6:$G$28,Barèmes!$A$6:$A$28,"Souplesse (score 1-5)",Barèmes!$B$6:$B$28,H42,Barèmes!$C$6:$C$28,IF(H42="6ème","Mixte",G42)),Barèmes!$C$2,IF(X42&gt;=SUMIFS(Barèmes!$H$6:$H$28,Barèmes!$A$6:$A$28,"Souplesse (score 1-5)",Barèmes!$B$6:$B$28,H42,Barèmes!$C$6:$C$28,IF(H42="6ème","Mixte",G42)),Barèmes!$D$2,IF(X42&gt;=SUMIFS(Barèmes!$I$6:$I$28,Barèmes!$A$6:$A$28,"Souplesse (score 1-5)",Barèmes!$B$6:$B$28,H42,Barèmes!$C$6:$C$28,IF(H42="6ème","Mixte",G42)),Barèmes!$E$2,Barèmes!$F$2))))))</f>
        <v/>
      </c>
      <c r="AA42" s="22"/>
      <c r="AB42" s="27" t="str">
        <f>IF(OR(AA42="",SUMPRODUCT((Barèmes!$A$6:$A$28="Agilité — T-test 974 (s)")*(Barèmes!$B$6:$B$28=H42)*(Barèmes!$C$6:$C$28=IF(H42="6ème","Mixte",G42)))=0),"",IF(SUMPRODUCT((Barèmes!$A$6:$A$28="Agilité — T-test 974 (s)")*(Barèmes!$B$6:$B$28=H42)*(Barèmes!$C$6:$C$28=IF(H42="6ème","Mixte",G42))*(Barèmes!$J$6:$J$28="+"))&gt;0,IF(AA42&lt;=SUMIFS(Barèmes!$D$6:$D$28,Barèmes!$A$6:$A$28,"Agilité — T-test 974 (s)",Barèmes!$B$6:$B$28,H42,Barèmes!$C$6:$C$28,IF(H42="6ème","Mixte",G42)),"à besoin",IF(AA42&lt;=SUMIFS(Barèmes!$E$6:$E$28,Barèmes!$A$6:$A$28,"Agilité — T-test 974 (s)",Barèmes!$B$6:$B$28,H42,Barèmes!$C$6:$C$28,IF(H42="6ème","Mixte",G42)),"fragile","satisfaisant")),IF(AA42&gt;=SUMIFS(Barèmes!$D$6:$D$28,Barèmes!$A$6:$A$28,"Agilité — T-test 974 (s)",Barèmes!$B$6:$B$28,H42,Barèmes!$C$6:$C$28,IF(H42="6ème","Mixte",G42)),"à besoin",IF(AA42&gt;=SUMIFS(Barèmes!$E$6:$E$28,Barèmes!$A$6:$A$28,"Agilité — T-test 974 (s)",Barèmes!$B$6:$B$28,H42,Barèmes!$C$6:$C$28,IF(H42="6ème","Mixte",G42)),"fragile","satisfaisant"))))</f>
        <v/>
      </c>
      <c r="AC42" s="27" t="str">
        <f>IF(OR(AA42="",SUMPRODUCT((Barèmes!$A$6:$A$28="Agilité — T-test 974 (s)")*(Barèmes!$B$6:$B$28=H42)*(Barèmes!$C$6:$C$28=IF(H42="6ème","Mixte",G42)))=0),"",IF(SUMPRODUCT((Barèmes!$A$6:$A$28="Agilité — T-test 974 (s)")*(Barèmes!$B$6:$B$28=H42)*(Barèmes!$C$6:$C$28=IF(H42="6ème","Mixte",G42))*(Barèmes!$J$6:$J$28="+"))&gt;0,IF(AA42&lt;=SUMIFS(Barèmes!$F$6:$F$28,Barèmes!$A$6:$A$28,"Agilité — T-test 974 (s)",Barèmes!$B$6:$B$28,H42,Barèmes!$C$6:$C$28,IF(H42="6ème","Mixte",G42)),Barèmes!$B$2,IF(AA42&lt;=SUMIFS(Barèmes!$G$6:$G$28,Barèmes!$A$6:$A$28,"Agilité — T-test 974 (s)",Barèmes!$B$6:$B$28,H42,Barèmes!$C$6:$C$28,IF(H42="6ème","Mixte",G42)),Barèmes!$C$2,IF(AA42&lt;=SUMIFS(Barèmes!$H$6:$H$28,Barèmes!$A$6:$A$28,"Agilité — T-test 974 (s)",Barèmes!$B$6:$B$28,H42,Barèmes!$C$6:$C$28,IF(H42="6ème","Mixte",G42)),Barèmes!$D$2,IF(AA42&lt;=SUMIFS(Barèmes!$I$6:$I$28,Barèmes!$A$6:$A$28,"Agilité — T-test 974 (s)",Barèmes!$B$6:$B$28,H42,Barèmes!$C$6:$C$28,IF(H42="6ème","Mixte",G42)),Barèmes!$E$2,Barèmes!$F$2)))),IF(AA42&gt;=SUMIFS(Barèmes!$F$6:$F$28,Barèmes!$A$6:$A$28,"Agilité — T-test 974 (s)",Barèmes!$B$6:$B$28,H42,Barèmes!$C$6:$C$28,IF(H42="6ème","Mixte",G42)),Barèmes!$B$2,IF(AA42&gt;=SUMIFS(Barèmes!$G$6:$G$28,Barèmes!$A$6:$A$28,"Agilité — T-test 974 (s)",Barèmes!$B$6:$B$28,H42,Barèmes!$C$6:$C$28,IF(H42="6ème","Mixte",G42)),Barèmes!$C$2,IF(AA42&gt;=SUMIFS(Barèmes!$H$6:$H$28,Barèmes!$A$6:$A$28,"Agilité — T-test 974 (s)",Barèmes!$B$6:$B$28,H42,Barèmes!$C$6:$C$28,IF(H42="6ème","Mixte",G42)),Barèmes!$D$2,IF(AA42&gt;=SUMIFS(Barèmes!$I$6:$I$28,Barèmes!$A$6:$A$28,"Agilité — T-test 974 (s)",Barèmes!$B$6:$B$28,H42,Barèmes!$C$6:$C$28,IF(H42="6ème","Mixte",G42)),Barèmes!$E$2,Barèmes!$F$2))))))</f>
        <v/>
      </c>
      <c r="AD42" s="28" t="str">
        <f t="shared" si="1"/>
        <v/>
      </c>
      <c r="AE42" s="29" t="str">
        <f t="shared" si="2"/>
        <v/>
      </c>
      <c r="AF42" s="30" t="str">
        <f>IF(OR(AD42="",SUMPRODUCT((Barèmes!$A$6:$A$28="Surcoût d'agilité (s) — technique")*(Barèmes!$B$6:$B$28=H42)*(Barèmes!$C$6:$C$28=IF(H42="6ème","Mixte",G42)))=0),"",IF(SUMPRODUCT((Barèmes!$A$6:$A$28="Surcoût d'agilité (s) — technique")*(Barèmes!$B$6:$B$28=H42)*(Barèmes!$C$6:$C$28=IF(H42="6ème","Mixte",G42))*(Barèmes!$J$6:$J$28="+"))&gt;0,IF(AD42&lt;=SUMIFS(Barèmes!$D$6:$D$28,Barèmes!$A$6:$A$28,"Surcoût d'agilité (s) — technique",Barèmes!$B$6:$B$28,H42,Barèmes!$C$6:$C$28,IF(H42="6ème","Mixte",G42)),"à besoin",IF(AD42&lt;=SUMIFS(Barèmes!$E$6:$E$28,Barèmes!$A$6:$A$28,"Surcoût d'agilité (s) — technique",Barèmes!$B$6:$B$28,H42,Barèmes!$C$6:$C$28,IF(H42="6ème","Mixte",G42)),"fragile","satisfaisant")),IF(AD42&gt;=SUMIFS(Barèmes!$D$6:$D$28,Barèmes!$A$6:$A$28,"Surcoût d'agilité (s) — technique",Barèmes!$B$6:$B$28,H42,Barèmes!$C$6:$C$28,IF(H42="6ème","Mixte",G42)),"à besoin",IF(AD42&gt;=SUMIFS(Barèmes!$E$6:$E$28,Barèmes!$A$6:$A$28,"Surcoût d'agilité (s) — technique",Barèmes!$B$6:$B$28,H42,Barèmes!$C$6:$C$28,IF(H42="6ème","Mixte",G42)),"fragile","satisfaisant"))))</f>
        <v/>
      </c>
      <c r="AG42" s="30" t="str">
        <f>IF(OR(AD42="",SUMPRODUCT((Barèmes!$A$6:$A$28="Surcoût d'agilité (s) — technique")*(Barèmes!$B$6:$B$28=H42)*(Barèmes!$C$6:$C$28=IF(H42="6ème","Mixte",G42)))=0),"",IF(SUMPRODUCT((Barèmes!$A$6:$A$28="Surcoût d'agilité (s) — technique")*(Barèmes!$B$6:$B$28=H42)*(Barèmes!$C$6:$C$28=IF(H42="6ème","Mixte",G42))*(Barèmes!$J$6:$J$28="+"))&gt;0,IF(AD42&lt;=SUMIFS(Barèmes!$F$6:$F$28,Barèmes!$A$6:$A$28,"Surcoût d'agilité (s) — technique",Barèmes!$B$6:$B$28,H42,Barèmes!$C$6:$C$28,IF(H42="6ème","Mixte",G42)),Barèmes!$B$2,IF(AD42&lt;=SUMIFS(Barèmes!$G$6:$G$28,Barèmes!$A$6:$A$28,"Surcoût d'agilité (s) — technique",Barèmes!$B$6:$B$28,H42,Barèmes!$C$6:$C$28,IF(H42="6ème","Mixte",G42)),Barèmes!$C$2,IF(AD42&lt;=SUMIFS(Barèmes!$H$6:$H$28,Barèmes!$A$6:$A$28,"Surcoût d'agilité (s) — technique",Barèmes!$B$6:$B$28,H42,Barèmes!$C$6:$C$28,IF(H42="6ème","Mixte",G42)),Barèmes!$D$2,IF(AD42&lt;=SUMIFS(Barèmes!$I$6:$I$28,Barèmes!$A$6:$A$28,"Surcoût d'agilité (s) — technique",Barèmes!$B$6:$B$28,H42,Barèmes!$C$6:$C$28,IF(H42="6ème","Mixte",G42)),Barèmes!$E$2,Barèmes!$F$2)))),IF(AD42&gt;=SUMIFS(Barèmes!$F$6:$F$28,Barèmes!$A$6:$A$28,"Surcoût d'agilité (s) — technique",Barèmes!$B$6:$B$28,H42,Barèmes!$C$6:$C$28,IF(H42="6ème","Mixte",G42)),Barèmes!$B$2,IF(AD42&gt;=SUMIFS(Barèmes!$G$6:$G$28,Barèmes!$A$6:$A$28,"Surcoût d'agilité (s) — technique",Barèmes!$B$6:$B$28,H42,Barèmes!$C$6:$C$28,IF(H42="6ème","Mixte",G42)),Barèmes!$C$2,IF(AD42&gt;=SUMIFS(Barèmes!$H$6:$H$28,Barèmes!$A$6:$A$28,"Surcoût d'agilité (s) — technique",Barèmes!$B$6:$B$28,H42,Barèmes!$C$6:$C$28,IF(H42="6ème","Mixte",G42)),Barèmes!$D$2,IF(AD42&gt;=SUMIFS(Barèmes!$I$6:$I$28,Barèmes!$A$6:$A$28,"Surcoût d'agilité (s) — technique",Barèmes!$B$6:$B$28,H42,Barèmes!$C$6:$C$28,IF(H42="6ème","Mixte",G42)),Barèmes!$E$2,Barèmes!$F$2))))))</f>
        <v/>
      </c>
      <c r="AH42" s="31" t="str">
        <f>IF((IF(N42="",0,1)+IF(Q42="",0,1)+IF(W42="",0,1)+IF(Z42="",0,1)+IF(AC42="",0,1))=0,"",3*IF(N42=Barèmes!$B$2,1,IF(N42=Barèmes!$C$2,2,IF(N42=Barèmes!$D$2,3,IF(N42=Barèmes!$E$2,4,IF(N42=Barèmes!$F$2,5,0)))))+3*IF(Q42=Barèmes!$B$2,1,IF(Q42=Barèmes!$C$2,2,IF(Q42=Barèmes!$D$2,3,IF(Q42=Barèmes!$E$2,4,IF(Q42=Barèmes!$F$2,5,0)))))+2*IF(W42=Barèmes!$B$2,1,IF(W42=Barèmes!$C$2,2,IF(W42=Barèmes!$D$2,3,IF(W42=Barèmes!$E$2,4,IF(W42=Barèmes!$F$2,5,0)))))+1*IF(Z42=Barèmes!$B$2,1,IF(Z42=Barèmes!$C$2,2,IF(Z42=Barèmes!$D$2,3,IF(Z42=Barèmes!$E$2,4,IF(Z42=Barèmes!$F$2,5,0)))))+1*IF(AC42=Barèmes!$B$2,1,IF(AC42=Barèmes!$C$2,2,IF(AC42=Barèmes!$D$2,3,IF(AC42=Barèmes!$E$2,4,IF(AC42=Barèmes!$F$2,5,0))))))</f>
        <v/>
      </c>
      <c r="AI42" s="31"/>
      <c r="AJ42" s="32" t="str">
        <f>IFERROR(INDEX(Croissance!$B$5:$B$604,MATCH(A42,Croissance!$A$5:$A$604,0)),"")</f>
        <v/>
      </c>
      <c r="AK42" s="32" t="str">
        <f>IFERROR(INDEX(Croissance!$C$5:$C$604,MATCH(A42,Croissance!$A$5:$A$604,0)),"")</f>
        <v/>
      </c>
      <c r="AL42" s="32" t="str">
        <f>IFERROR(INDEX(Croissance!$D$5:$D$604,MATCH(A42,Croissance!$A$5:$A$604,0)),"")</f>
        <v/>
      </c>
      <c r="AM42" s="32" t="str">
        <f>IFERROR(INDEX(Croissance!$E$5:$E$604,MATCH(A42,Croissance!$A$5:$A$604,0)),"")</f>
        <v/>
      </c>
      <c r="AO42" s="33">
        <f t="shared" si="8"/>
        <v>0</v>
      </c>
      <c r="AP42" s="33">
        <f t="shared" si="3"/>
        <v>0</v>
      </c>
      <c r="AQ42" s="33">
        <f>IF(A42="",0,IF(AND(OR('Synthèse classe'!$C$2="Tous",C42='Synthèse classe'!$C$2),OR('Synthèse classe'!$C$3="Toutes",D42='Synthèse classe'!$C$3),OR('Synthèse classe'!$C$4="Toutes",AND('Synthèse classe'!$C$4="Dernière",AP42=1),B42=IFERROR(VALUE('Synthèse classe'!$C$4),0))),1,0))</f>
        <v>0</v>
      </c>
      <c r="AR42" s="34" t="str">
        <f t="shared" si="4"/>
        <v/>
      </c>
    </row>
    <row r="43" spans="1:44" x14ac:dyDescent="0.2">
      <c r="A43" s="17" t="str">
        <f t="shared" si="0"/>
        <v/>
      </c>
      <c r="B43" s="18"/>
      <c r="C43" s="19"/>
      <c r="D43" s="19"/>
      <c r="E43" s="19"/>
      <c r="F43" s="19"/>
      <c r="G43" s="19"/>
      <c r="H43" s="17" t="str">
        <f t="shared" si="5"/>
        <v/>
      </c>
      <c r="I43" s="20"/>
      <c r="J43" s="18"/>
      <c r="K43" s="19"/>
      <c r="L43" s="21" t="str">
        <f t="shared" si="6"/>
        <v/>
      </c>
      <c r="M43" s="21" t="str">
        <f>IF(OR(J43="",SUMPRODUCT((Barèmes!$A$6:$A$28="Endurance — Luc Léger (palier)")*(Barèmes!$B$6:$B$28=H43)*(Barèmes!$C$6:$C$28=IF(H43="6ème","Mixte",G43)))=0),"",IF(SUMPRODUCT((Barèmes!$A$6:$A$28="Endurance — Luc Léger (palier)")*(Barèmes!$B$6:$B$28=H43)*(Barèmes!$C$6:$C$28=IF(H43="6ème","Mixte",G43))*(Barèmes!$J$6:$J$28="+"))&gt;0,IF(J43&lt;=SUMIFS(Barèmes!$D$6:$D$28,Barèmes!$A$6:$A$28,"Endurance — Luc Léger (palier)",Barèmes!$B$6:$B$28,H43,Barèmes!$C$6:$C$28,IF(H43="6ème","Mixte",G43)),"à besoin",IF(J43&lt;=SUMIFS(Barèmes!$E$6:$E$28,Barèmes!$A$6:$A$28,"Endurance — Luc Léger (palier)",Barèmes!$B$6:$B$28,H43,Barèmes!$C$6:$C$28,IF(H43="6ème","Mixte",G43)),"fragile","satisfaisant")),IF(J43&gt;=SUMIFS(Barèmes!$D$6:$D$28,Barèmes!$A$6:$A$28,"Endurance — Luc Léger (palier)",Barèmes!$B$6:$B$28,H43,Barèmes!$C$6:$C$28,IF(H43="6ème","Mixte",G43)),"à besoin",IF(J43&gt;=SUMIFS(Barèmes!$E$6:$E$28,Barèmes!$A$6:$A$28,"Endurance — Luc Léger (palier)",Barèmes!$B$6:$B$28,H43,Barèmes!$C$6:$C$28,IF(H43="6ème","Mixte",G43)),"fragile","satisfaisant"))))</f>
        <v/>
      </c>
      <c r="N43" s="21" t="str">
        <f>IF(OR(J43="",SUMPRODUCT((Barèmes!$A$6:$A$28="Endurance — Luc Léger (palier)")*(Barèmes!$B$6:$B$28=H43)*(Barèmes!$C$6:$C$28=IF(H43="6ème","Mixte",G43)))=0),"",IF(SUMPRODUCT((Barèmes!$A$6:$A$28="Endurance — Luc Léger (palier)")*(Barèmes!$B$6:$B$28=H43)*(Barèmes!$C$6:$C$28=IF(H43="6ème","Mixte",G43))*(Barèmes!$J$6:$J$28="+"))&gt;0,IF(J43&lt;=SUMIFS(Barèmes!$F$6:$F$28,Barèmes!$A$6:$A$28,"Endurance — Luc Léger (palier)",Barèmes!$B$6:$B$28,H43,Barèmes!$C$6:$C$28,IF(H43="6ème","Mixte",G43)),Barèmes!$B$2,IF(J43&lt;=SUMIFS(Barèmes!$G$6:$G$28,Barèmes!$A$6:$A$28,"Endurance — Luc Léger (palier)",Barèmes!$B$6:$B$28,H43,Barèmes!$C$6:$C$28,IF(H43="6ème","Mixte",G43)),Barèmes!$C$2,IF(J43&lt;=SUMIFS(Barèmes!$H$6:$H$28,Barèmes!$A$6:$A$28,"Endurance — Luc Léger (palier)",Barèmes!$B$6:$B$28,H43,Barèmes!$C$6:$C$28,IF(H43="6ème","Mixte",G43)),Barèmes!$D$2,IF(J43&lt;=SUMIFS(Barèmes!$I$6:$I$28,Barèmes!$A$6:$A$28,"Endurance — Luc Léger (palier)",Barèmes!$B$6:$B$28,H43,Barèmes!$C$6:$C$28,IF(H43="6ème","Mixte",G43)),Barèmes!$E$2,Barèmes!$F$2)))),IF(J43&gt;=SUMIFS(Barèmes!$F$6:$F$28,Barèmes!$A$6:$A$28,"Endurance — Luc Léger (palier)",Barèmes!$B$6:$B$28,H43,Barèmes!$C$6:$C$28,IF(H43="6ème","Mixte",G43)),Barèmes!$B$2,IF(J43&gt;=SUMIFS(Barèmes!$G$6:$G$28,Barèmes!$A$6:$A$28,"Endurance — Luc Léger (palier)",Barèmes!$B$6:$B$28,H43,Barèmes!$C$6:$C$28,IF(H43="6ème","Mixte",G43)),Barèmes!$C$2,IF(J43&gt;=SUMIFS(Barèmes!$H$6:$H$28,Barèmes!$A$6:$A$28,"Endurance — Luc Léger (palier)",Barèmes!$B$6:$B$28,H43,Barèmes!$C$6:$C$28,IF(H43="6ème","Mixte",G43)),Barèmes!$D$2,IF(J43&gt;=SUMIFS(Barèmes!$I$6:$I$28,Barèmes!$A$6:$A$28,"Endurance — Luc Léger (palier)",Barèmes!$B$6:$B$28,H43,Barèmes!$C$6:$C$28,IF(H43="6ème","Mixte",G43)),Barèmes!$E$2,Barèmes!$F$2))))))</f>
        <v/>
      </c>
      <c r="O43" s="22"/>
      <c r="P43" s="23" t="str">
        <f>IF(OR(O43="",SUMPRODUCT((Barèmes!$A$6:$A$28="Force bas du corps — Saut en longueur (m)")*(Barèmes!$B$6:$B$28=H43)*(Barèmes!$C$6:$C$28=IF(H43="6ème","Mixte",G43)))=0),"",IF(SUMPRODUCT((Barèmes!$A$6:$A$28="Force bas du corps — Saut en longueur (m)")*(Barèmes!$B$6:$B$28=H43)*(Barèmes!$C$6:$C$28=IF(H43="6ème","Mixte",G43))*(Barèmes!$J$6:$J$28="+"))&gt;0,IF(O43&lt;=SUMIFS(Barèmes!$D$6:$D$28,Barèmes!$A$6:$A$28,"Force bas du corps — Saut en longueur (m)",Barèmes!$B$6:$B$28,H43,Barèmes!$C$6:$C$28,IF(H43="6ème","Mixte",G43)),"à besoin",IF(O43&lt;=SUMIFS(Barèmes!$E$6:$E$28,Barèmes!$A$6:$A$28,"Force bas du corps — Saut en longueur (m)",Barèmes!$B$6:$B$28,H43,Barèmes!$C$6:$C$28,IF(H43="6ème","Mixte",G43)),"fragile","satisfaisant")),IF(O43&gt;=SUMIFS(Barèmes!$D$6:$D$28,Barèmes!$A$6:$A$28,"Force bas du corps — Saut en longueur (m)",Barèmes!$B$6:$B$28,H43,Barèmes!$C$6:$C$28,IF(H43="6ème","Mixte",G43)),"à besoin",IF(O43&gt;=SUMIFS(Barèmes!$E$6:$E$28,Barèmes!$A$6:$A$28,"Force bas du corps — Saut en longueur (m)",Barèmes!$B$6:$B$28,H43,Barèmes!$C$6:$C$28,IF(H43="6ème","Mixte",G43)),"fragile","satisfaisant"))))</f>
        <v/>
      </c>
      <c r="Q43" s="23" t="str">
        <f>IF(OR(O43="",SUMPRODUCT((Barèmes!$A$6:$A$28="Force bas du corps — Saut en longueur (m)")*(Barèmes!$B$6:$B$28=H43)*(Barèmes!$C$6:$C$28=IF(H43="6ème","Mixte",G43)))=0),"",IF(SUMPRODUCT((Barèmes!$A$6:$A$28="Force bas du corps — Saut en longueur (m)")*(Barèmes!$B$6:$B$28=H43)*(Barèmes!$C$6:$C$28=IF(H43="6ème","Mixte",G43))*(Barèmes!$J$6:$J$28="+"))&gt;0,IF(O43&lt;=SUMIFS(Barèmes!$F$6:$F$28,Barèmes!$A$6:$A$28,"Force bas du corps — Saut en longueur (m)",Barèmes!$B$6:$B$28,H43,Barèmes!$C$6:$C$28,IF(H43="6ème","Mixte",G43)),Barèmes!$B$2,IF(O43&lt;=SUMIFS(Barèmes!$G$6:$G$28,Barèmes!$A$6:$A$28,"Force bas du corps — Saut en longueur (m)",Barèmes!$B$6:$B$28,H43,Barèmes!$C$6:$C$28,IF(H43="6ème","Mixte",G43)),Barèmes!$C$2,IF(O43&lt;=SUMIFS(Barèmes!$H$6:$H$28,Barèmes!$A$6:$A$28,"Force bas du corps — Saut en longueur (m)",Barèmes!$B$6:$B$28,H43,Barèmes!$C$6:$C$28,IF(H43="6ème","Mixte",G43)),Barèmes!$D$2,IF(O43&lt;=SUMIFS(Barèmes!$I$6:$I$28,Barèmes!$A$6:$A$28,"Force bas du corps — Saut en longueur (m)",Barèmes!$B$6:$B$28,H43,Barèmes!$C$6:$C$28,IF(H43="6ème","Mixte",G43)),Barèmes!$E$2,Barèmes!$F$2)))),IF(O43&gt;=SUMIFS(Barèmes!$F$6:$F$28,Barèmes!$A$6:$A$28,"Force bas du corps — Saut en longueur (m)",Barèmes!$B$6:$B$28,H43,Barèmes!$C$6:$C$28,IF(H43="6ème","Mixte",G43)),Barèmes!$B$2,IF(O43&gt;=SUMIFS(Barèmes!$G$6:$G$28,Barèmes!$A$6:$A$28,"Force bas du corps — Saut en longueur (m)",Barèmes!$B$6:$B$28,H43,Barèmes!$C$6:$C$28,IF(H43="6ème","Mixte",G43)),Barèmes!$C$2,IF(O43&gt;=SUMIFS(Barèmes!$H$6:$H$28,Barèmes!$A$6:$A$28,"Force bas du corps — Saut en longueur (m)",Barèmes!$B$6:$B$28,H43,Barèmes!$C$6:$C$28,IF(H43="6ème","Mixte",G43)),Barèmes!$D$2,IF(O43&gt;=SUMIFS(Barèmes!$I$6:$I$28,Barèmes!$A$6:$A$28,"Force bas du corps — Saut en longueur (m)",Barèmes!$B$6:$B$28,H43,Barèmes!$C$6:$C$28,IF(H43="6ème","Mixte",G43)),Barèmes!$E$2,Barèmes!$F$2))))))</f>
        <v/>
      </c>
      <c r="R43" s="22"/>
      <c r="S43" s="24" t="str">
        <f>IF(OR(R43="",SUMPRODUCT((Barèmes!$A$6:$A$28="Vitesse — 30 m (s)")*(Barèmes!$B$6:$B$28=H43)*(Barèmes!$C$6:$C$28=IF(H43="6ème","Mixte",G43)))=0),"",IF(SUMPRODUCT((Barèmes!$A$6:$A$28="Vitesse — 30 m (s)")*(Barèmes!$B$6:$B$28=H43)*(Barèmes!$C$6:$C$28=IF(H43="6ème","Mixte",G43))*(Barèmes!$J$6:$J$28="+"))&gt;0,IF(R43&lt;=SUMIFS(Barèmes!$D$6:$D$28,Barèmes!$A$6:$A$28,"Vitesse — 30 m (s)",Barèmes!$B$6:$B$28,H43,Barèmes!$C$6:$C$28,IF(H43="6ème","Mixte",G43)),"à besoin",IF(R43&lt;=SUMIFS(Barèmes!$E$6:$E$28,Barèmes!$A$6:$A$28,"Vitesse — 30 m (s)",Barèmes!$B$6:$B$28,H43,Barèmes!$C$6:$C$28,IF(H43="6ème","Mixte",G43)),"fragile","satisfaisant")),IF(R43&gt;=SUMIFS(Barèmes!$D$6:$D$28,Barèmes!$A$6:$A$28,"Vitesse — 30 m (s)",Barèmes!$B$6:$B$28,H43,Barèmes!$C$6:$C$28,IF(H43="6ème","Mixte",G43)),"à besoin",IF(R43&gt;=SUMIFS(Barèmes!$E$6:$E$28,Barèmes!$A$6:$A$28,"Vitesse — 30 m (s)",Barèmes!$B$6:$B$28,H43,Barèmes!$C$6:$C$28,IF(H43="6ème","Mixte",G43)),"fragile","satisfaisant"))))</f>
        <v/>
      </c>
      <c r="T43" s="24" t="str">
        <f>IF(OR(R43="",SUMPRODUCT((Barèmes!$A$6:$A$28="Vitesse — 30 m (s)")*(Barèmes!$B$6:$B$28=H43)*(Barèmes!$C$6:$C$28=IF(H43="6ème","Mixte",G43)))=0),"",IF(SUMPRODUCT((Barèmes!$A$6:$A$28="Vitesse — 30 m (s)")*(Barèmes!$B$6:$B$28=H43)*(Barèmes!$C$6:$C$28=IF(H43="6ème","Mixte",G43))*(Barèmes!$J$6:$J$28="+"))&gt;0,IF(R43&lt;=SUMIFS(Barèmes!$F$6:$F$28,Barèmes!$A$6:$A$28,"Vitesse — 30 m (s)",Barèmes!$B$6:$B$28,H43,Barèmes!$C$6:$C$28,IF(H43="6ème","Mixte",G43)),Barèmes!$B$2,IF(R43&lt;=SUMIFS(Barèmes!$G$6:$G$28,Barèmes!$A$6:$A$28,"Vitesse — 30 m (s)",Barèmes!$B$6:$B$28,H43,Barèmes!$C$6:$C$28,IF(H43="6ème","Mixte",G43)),Barèmes!$C$2,IF(R43&lt;=SUMIFS(Barèmes!$H$6:$H$28,Barèmes!$A$6:$A$28,"Vitesse — 30 m (s)",Barèmes!$B$6:$B$28,H43,Barèmes!$C$6:$C$28,IF(H43="6ème","Mixte",G43)),Barèmes!$D$2,IF(R43&lt;=SUMIFS(Barèmes!$I$6:$I$28,Barèmes!$A$6:$A$28,"Vitesse — 30 m (s)",Barèmes!$B$6:$B$28,H43,Barèmes!$C$6:$C$28,IF(H43="6ème","Mixte",G43)),Barèmes!$E$2,Barèmes!$F$2)))),IF(R43&gt;=SUMIFS(Barèmes!$F$6:$F$28,Barèmes!$A$6:$A$28,"Vitesse — 30 m (s)",Barèmes!$B$6:$B$28,H43,Barèmes!$C$6:$C$28,IF(H43="6ème","Mixte",G43)),Barèmes!$B$2,IF(R43&gt;=SUMIFS(Barèmes!$G$6:$G$28,Barèmes!$A$6:$A$28,"Vitesse — 30 m (s)",Barèmes!$B$6:$B$28,H43,Barèmes!$C$6:$C$28,IF(H43="6ème","Mixte",G43)),Barèmes!$C$2,IF(R43&gt;=SUMIFS(Barèmes!$H$6:$H$28,Barèmes!$A$6:$A$28,"Vitesse — 30 m (s)",Barèmes!$B$6:$B$28,H43,Barèmes!$C$6:$C$28,IF(H43="6ème","Mixte",G43)),Barèmes!$D$2,IF(R43&gt;=SUMIFS(Barèmes!$I$6:$I$28,Barèmes!$A$6:$A$28,"Vitesse — 30 m (s)",Barèmes!$B$6:$B$28,H43,Barèmes!$C$6:$C$28,IF(H43="6ème","Mixte",G43)),Barèmes!$E$2,Barèmes!$F$2))))))</f>
        <v/>
      </c>
      <c r="U43" s="22"/>
      <c r="V43" s="25" t="str">
        <f>IF(OR(U43="",SUMPRODUCT((Barèmes!$A$6:$A$28="Vitesse — 50 m (s)")*(Barèmes!$B$6:$B$28=H43)*(Barèmes!$C$6:$C$28=IF(H43="6ème","Mixte",G43)))=0),"",IF(SUMPRODUCT((Barèmes!$A$6:$A$28="Vitesse — 50 m (s)")*(Barèmes!$B$6:$B$28=H43)*(Barèmes!$C$6:$C$28=IF(H43="6ème","Mixte",G43))*(Barèmes!$J$6:$J$28="+"))&gt;0,IF(U43&lt;=SUMIFS(Barèmes!$D$6:$D$28,Barèmes!$A$6:$A$28,"Vitesse — 50 m (s)",Barèmes!$B$6:$B$28,H43,Barèmes!$C$6:$C$28,IF(H43="6ème","Mixte",G43)),"à besoin",IF(U43&lt;=SUMIFS(Barèmes!$E$6:$E$28,Barèmes!$A$6:$A$28,"Vitesse — 50 m (s)",Barèmes!$B$6:$B$28,H43,Barèmes!$C$6:$C$28,IF(H43="6ème","Mixte",G43)),"fragile","satisfaisant")),IF(U43&gt;=SUMIFS(Barèmes!$D$6:$D$28,Barèmes!$A$6:$A$28,"Vitesse — 50 m (s)",Barèmes!$B$6:$B$28,H43,Barèmes!$C$6:$C$28,IF(H43="6ème","Mixte",G43)),"à besoin",IF(U43&gt;=SUMIFS(Barèmes!$E$6:$E$28,Barèmes!$A$6:$A$28,"Vitesse — 50 m (s)",Barèmes!$B$6:$B$28,H43,Barèmes!$C$6:$C$28,IF(H43="6ème","Mixte",G43)),"fragile","satisfaisant"))))</f>
        <v/>
      </c>
      <c r="W43" s="25" t="str">
        <f>IF(OR(U43="",SUMPRODUCT((Barèmes!$A$6:$A$28="Vitesse — 50 m (s)")*(Barèmes!$B$6:$B$28=H43)*(Barèmes!$C$6:$C$28=IF(H43="6ème","Mixte",G43)))=0),"",IF(SUMPRODUCT((Barèmes!$A$6:$A$28="Vitesse — 50 m (s)")*(Barèmes!$B$6:$B$28=H43)*(Barèmes!$C$6:$C$28=IF(H43="6ème","Mixte",G43))*(Barèmes!$J$6:$J$28="+"))&gt;0,IF(U43&lt;=SUMIFS(Barèmes!$F$6:$F$28,Barèmes!$A$6:$A$28,"Vitesse — 50 m (s)",Barèmes!$B$6:$B$28,H43,Barèmes!$C$6:$C$28,IF(H43="6ème","Mixte",G43)),Barèmes!$B$2,IF(U43&lt;=SUMIFS(Barèmes!$G$6:$G$28,Barèmes!$A$6:$A$28,"Vitesse — 50 m (s)",Barèmes!$B$6:$B$28,H43,Barèmes!$C$6:$C$28,IF(H43="6ème","Mixte",G43)),Barèmes!$C$2,IF(U43&lt;=SUMIFS(Barèmes!$H$6:$H$28,Barèmes!$A$6:$A$28,"Vitesse — 50 m (s)",Barèmes!$B$6:$B$28,H43,Barèmes!$C$6:$C$28,IF(H43="6ème","Mixte",G43)),Barèmes!$D$2,IF(U43&lt;=SUMIFS(Barèmes!$I$6:$I$28,Barèmes!$A$6:$A$28,"Vitesse — 50 m (s)",Barèmes!$B$6:$B$28,H43,Barèmes!$C$6:$C$28,IF(H43="6ème","Mixte",G43)),Barèmes!$E$2,Barèmes!$F$2)))),IF(U43&gt;=SUMIFS(Barèmes!$F$6:$F$28,Barèmes!$A$6:$A$28,"Vitesse — 50 m (s)",Barèmes!$B$6:$B$28,H43,Barèmes!$C$6:$C$28,IF(H43="6ème","Mixte",G43)),Barèmes!$B$2,IF(U43&gt;=SUMIFS(Barèmes!$G$6:$G$28,Barèmes!$A$6:$A$28,"Vitesse — 50 m (s)",Barèmes!$B$6:$B$28,H43,Barèmes!$C$6:$C$28,IF(H43="6ème","Mixte",G43)),Barèmes!$C$2,IF(U43&gt;=SUMIFS(Barèmes!$H$6:$H$28,Barèmes!$A$6:$A$28,"Vitesse — 50 m (s)",Barèmes!$B$6:$B$28,H43,Barèmes!$C$6:$C$28,IF(H43="6ème","Mixte",G43)),Barèmes!$D$2,IF(U43&gt;=SUMIFS(Barèmes!$I$6:$I$28,Barèmes!$A$6:$A$28,"Vitesse — 50 m (s)",Barèmes!$B$6:$B$28,H43,Barèmes!$C$6:$C$28,IF(H43="6ème","Mixte",G43)),Barèmes!$E$2,Barèmes!$F$2))))))</f>
        <v/>
      </c>
      <c r="X43" s="18"/>
      <c r="Y43" s="26" t="str" cm="1">
        <f t="array" ref="Y43">IF(OR(X43="",SUMPRODUCT((Barèmes!$A$6:$A$28="Souplesse (score 1-5)")*(Barèmes!$B$6:$B$28=H43)*(Barèmes!$C$6:$C$28=IF(H43="6ème","Mixte",G43)))=0),"",IF(SUMPRODUCT((Barèmes!$A$6:$A$28="Souplesse (score 1-5)")*(Barèmes!$B$6:$B$28=H43)*(Barèmes!$C$6:$C$28=IF(H43="6ème","Mixte",G43))*(Barèmes!$J$6:$J$28="+"))&gt;0,IF(X43&lt;=SUMIFS(Barèmes!$D$6:$D$28,Barèmes!$A$6:$A$28,"Souplesse (score 1-5)",Barèmes!$B$6:$B$28,H43,Barèmes!$C$6:$C$28,IF(H43="6ème","Mixte",G43)),"à besoin",IF(X43&lt;=SUMIFS(Barèmes!$E$6:$E$28,Barèmes!$A$6:$A$28,"Souplesse (score 1-5)",Barèmes!$B$6:$B$28,H43,Barèmes!$C$6:$C$28,IF(H43="6ème","Mixte",G43)),"fragile","satisfaisant")),IF(X43&gt;=SUMIFS(Barèmes!$D$6:$D$28,Barèmes!$A$6:$A$28,"Souplesse (score 1-5)",Barèmes!$B$6:$B$28,H43,Barèmes!$C$6:$C$28,IF(H43="6ème","Mixte",G43)),"à besoin",IF(X43&gt;=SUMIFS(Barèmes!$E$6:$E$28,Barèmes!$A$6:$A$28,"Souplesse (score 1-5)",Barèmes!$B$6:$B$28,H43,Barèmes!$C$6:$C$28,IF(H43="6ème","Mixte",G43)),"fragile","satisfaisant"))))</f>
        <v/>
      </c>
      <c r="Z43" s="26" t="str" cm="1">
        <f t="array" ref="Z43">IF(OR(X43="",SUMPRODUCT((Barèmes!$A$6:$A$28="Souplesse (score 1-5)")*(Barèmes!$B$6:$B$28=H43)*(Barèmes!$C$6:$C$28=IF(H43="6ème","Mixte",G43)))=0),"",IF(SUMPRODUCT((Barèmes!$A$6:$A$28="Souplesse (score 1-5)")*(Barèmes!$B$6:$B$28=H43)*(Barèmes!$C$6:$C$28=IF(H43="6ème","Mixte",G43))*(Barèmes!$J$6:$J$28="+"))&gt;0,IF(X43&lt;=SUMIFS(Barèmes!$F$6:$F$28,Barèmes!$A$6:$A$28,"Souplesse (score 1-5)",Barèmes!$B$6:$B$28,H43,Barèmes!$C$6:$C$28,IF(H43="6ème","Mixte",G43)),Barèmes!$B$2,IF(X43&lt;=SUMIFS(Barèmes!$G$6:$G$28,Barèmes!$A$6:$A$28,"Souplesse (score 1-5)",Barèmes!$B$6:$B$28,H43,Barèmes!$C$6:$C$28,IF(H43="6ème","Mixte",G43)),Barèmes!$C$2,IF(X43&lt;=SUMIFS(Barèmes!$H$6:$H$28,Barèmes!$A$6:$A$28,"Souplesse (score 1-5)",Barèmes!$B$6:$B$28,H43,Barèmes!$C$6:$C$28,IF(H43="6ème","Mixte",G43)),Barèmes!$D$2,IF(X43&lt;=SUMIFS(Barèmes!$I$6:$I$28,Barèmes!$A$6:$A$28,"Souplesse (score 1-5)",Barèmes!$B$6:$B$28,H43,Barèmes!$C$6:$C$28,IF(H43="6ème","Mixte",G43)),Barèmes!$E$2,Barèmes!$F$2)))),IF(X43&gt;=SUMIFS(Barèmes!$F$6:$F$28,Barèmes!$A$6:$A$28,"Souplesse (score 1-5)",Barèmes!$B$6:$B$28,H43,Barèmes!$C$6:$C$28,IF(H43="6ème","Mixte",G43)),Barèmes!$B$2,IF(X43&gt;=SUMIFS(Barèmes!$G$6:$G$28,Barèmes!$A$6:$A$28,"Souplesse (score 1-5)",Barèmes!$B$6:$B$28,H43,Barèmes!$C$6:$C$28,IF(H43="6ème","Mixte",G43)),Barèmes!$C$2,IF(X43&gt;=SUMIFS(Barèmes!$H$6:$H$28,Barèmes!$A$6:$A$28,"Souplesse (score 1-5)",Barèmes!$B$6:$B$28,H43,Barèmes!$C$6:$C$28,IF(H43="6ème","Mixte",G43)),Barèmes!$D$2,IF(X43&gt;=SUMIFS(Barèmes!$I$6:$I$28,Barèmes!$A$6:$A$28,"Souplesse (score 1-5)",Barèmes!$B$6:$B$28,H43,Barèmes!$C$6:$C$28,IF(H43="6ème","Mixte",G43)),Barèmes!$E$2,Barèmes!$F$2))))))</f>
        <v/>
      </c>
      <c r="AA43" s="22"/>
      <c r="AB43" s="27" t="str">
        <f>IF(OR(AA43="",SUMPRODUCT((Barèmes!$A$6:$A$28="Agilité — T-test 974 (s)")*(Barèmes!$B$6:$B$28=H43)*(Barèmes!$C$6:$C$28=IF(H43="6ème","Mixte",G43)))=0),"",IF(SUMPRODUCT((Barèmes!$A$6:$A$28="Agilité — T-test 974 (s)")*(Barèmes!$B$6:$B$28=H43)*(Barèmes!$C$6:$C$28=IF(H43="6ème","Mixte",G43))*(Barèmes!$J$6:$J$28="+"))&gt;0,IF(AA43&lt;=SUMIFS(Barèmes!$D$6:$D$28,Barèmes!$A$6:$A$28,"Agilité — T-test 974 (s)",Barèmes!$B$6:$B$28,H43,Barèmes!$C$6:$C$28,IF(H43="6ème","Mixte",G43)),"à besoin",IF(AA43&lt;=SUMIFS(Barèmes!$E$6:$E$28,Barèmes!$A$6:$A$28,"Agilité — T-test 974 (s)",Barèmes!$B$6:$B$28,H43,Barèmes!$C$6:$C$28,IF(H43="6ème","Mixte",G43)),"fragile","satisfaisant")),IF(AA43&gt;=SUMIFS(Barèmes!$D$6:$D$28,Barèmes!$A$6:$A$28,"Agilité — T-test 974 (s)",Barèmes!$B$6:$B$28,H43,Barèmes!$C$6:$C$28,IF(H43="6ème","Mixte",G43)),"à besoin",IF(AA43&gt;=SUMIFS(Barèmes!$E$6:$E$28,Barèmes!$A$6:$A$28,"Agilité — T-test 974 (s)",Barèmes!$B$6:$B$28,H43,Barèmes!$C$6:$C$28,IF(H43="6ème","Mixte",G43)),"fragile","satisfaisant"))))</f>
        <v/>
      </c>
      <c r="AC43" s="27" t="str">
        <f>IF(OR(AA43="",SUMPRODUCT((Barèmes!$A$6:$A$28="Agilité — T-test 974 (s)")*(Barèmes!$B$6:$B$28=H43)*(Barèmes!$C$6:$C$28=IF(H43="6ème","Mixte",G43)))=0),"",IF(SUMPRODUCT((Barèmes!$A$6:$A$28="Agilité — T-test 974 (s)")*(Barèmes!$B$6:$B$28=H43)*(Barèmes!$C$6:$C$28=IF(H43="6ème","Mixte",G43))*(Barèmes!$J$6:$J$28="+"))&gt;0,IF(AA43&lt;=SUMIFS(Barèmes!$F$6:$F$28,Barèmes!$A$6:$A$28,"Agilité — T-test 974 (s)",Barèmes!$B$6:$B$28,H43,Barèmes!$C$6:$C$28,IF(H43="6ème","Mixte",G43)),Barèmes!$B$2,IF(AA43&lt;=SUMIFS(Barèmes!$G$6:$G$28,Barèmes!$A$6:$A$28,"Agilité — T-test 974 (s)",Barèmes!$B$6:$B$28,H43,Barèmes!$C$6:$C$28,IF(H43="6ème","Mixte",G43)),Barèmes!$C$2,IF(AA43&lt;=SUMIFS(Barèmes!$H$6:$H$28,Barèmes!$A$6:$A$28,"Agilité — T-test 974 (s)",Barèmes!$B$6:$B$28,H43,Barèmes!$C$6:$C$28,IF(H43="6ème","Mixte",G43)),Barèmes!$D$2,IF(AA43&lt;=SUMIFS(Barèmes!$I$6:$I$28,Barèmes!$A$6:$A$28,"Agilité — T-test 974 (s)",Barèmes!$B$6:$B$28,H43,Barèmes!$C$6:$C$28,IF(H43="6ème","Mixte",G43)),Barèmes!$E$2,Barèmes!$F$2)))),IF(AA43&gt;=SUMIFS(Barèmes!$F$6:$F$28,Barèmes!$A$6:$A$28,"Agilité — T-test 974 (s)",Barèmes!$B$6:$B$28,H43,Barèmes!$C$6:$C$28,IF(H43="6ème","Mixte",G43)),Barèmes!$B$2,IF(AA43&gt;=SUMIFS(Barèmes!$G$6:$G$28,Barèmes!$A$6:$A$28,"Agilité — T-test 974 (s)",Barèmes!$B$6:$B$28,H43,Barèmes!$C$6:$C$28,IF(H43="6ème","Mixte",G43)),Barèmes!$C$2,IF(AA43&gt;=SUMIFS(Barèmes!$H$6:$H$28,Barèmes!$A$6:$A$28,"Agilité — T-test 974 (s)",Barèmes!$B$6:$B$28,H43,Barèmes!$C$6:$C$28,IF(H43="6ème","Mixte",G43)),Barèmes!$D$2,IF(AA43&gt;=SUMIFS(Barèmes!$I$6:$I$28,Barèmes!$A$6:$A$28,"Agilité — T-test 974 (s)",Barèmes!$B$6:$B$28,H43,Barèmes!$C$6:$C$28,IF(H43="6ème","Mixte",G43)),Barèmes!$E$2,Barèmes!$F$2))))))</f>
        <v/>
      </c>
      <c r="AD43" s="28" t="str">
        <f t="shared" si="1"/>
        <v/>
      </c>
      <c r="AE43" s="29" t="str">
        <f t="shared" si="2"/>
        <v/>
      </c>
      <c r="AF43" s="30" t="str">
        <f>IF(OR(AD43="",SUMPRODUCT((Barèmes!$A$6:$A$28="Surcoût d'agilité (s) — technique")*(Barèmes!$B$6:$B$28=H43)*(Barèmes!$C$6:$C$28=IF(H43="6ème","Mixte",G43)))=0),"",IF(SUMPRODUCT((Barèmes!$A$6:$A$28="Surcoût d'agilité (s) — technique")*(Barèmes!$B$6:$B$28=H43)*(Barèmes!$C$6:$C$28=IF(H43="6ème","Mixte",G43))*(Barèmes!$J$6:$J$28="+"))&gt;0,IF(AD43&lt;=SUMIFS(Barèmes!$D$6:$D$28,Barèmes!$A$6:$A$28,"Surcoût d'agilité (s) — technique",Barèmes!$B$6:$B$28,H43,Barèmes!$C$6:$C$28,IF(H43="6ème","Mixte",G43)),"à besoin",IF(AD43&lt;=SUMIFS(Barèmes!$E$6:$E$28,Barèmes!$A$6:$A$28,"Surcoût d'agilité (s) — technique",Barèmes!$B$6:$B$28,H43,Barèmes!$C$6:$C$28,IF(H43="6ème","Mixte",G43)),"fragile","satisfaisant")),IF(AD43&gt;=SUMIFS(Barèmes!$D$6:$D$28,Barèmes!$A$6:$A$28,"Surcoût d'agilité (s) — technique",Barèmes!$B$6:$B$28,H43,Barèmes!$C$6:$C$28,IF(H43="6ème","Mixte",G43)),"à besoin",IF(AD43&gt;=SUMIFS(Barèmes!$E$6:$E$28,Barèmes!$A$6:$A$28,"Surcoût d'agilité (s) — technique",Barèmes!$B$6:$B$28,H43,Barèmes!$C$6:$C$28,IF(H43="6ème","Mixte",G43)),"fragile","satisfaisant"))))</f>
        <v/>
      </c>
      <c r="AG43" s="30" t="str">
        <f>IF(OR(AD43="",SUMPRODUCT((Barèmes!$A$6:$A$28="Surcoût d'agilité (s) — technique")*(Barèmes!$B$6:$B$28=H43)*(Barèmes!$C$6:$C$28=IF(H43="6ème","Mixte",G43)))=0),"",IF(SUMPRODUCT((Barèmes!$A$6:$A$28="Surcoût d'agilité (s) — technique")*(Barèmes!$B$6:$B$28=H43)*(Barèmes!$C$6:$C$28=IF(H43="6ème","Mixte",G43))*(Barèmes!$J$6:$J$28="+"))&gt;0,IF(AD43&lt;=SUMIFS(Barèmes!$F$6:$F$28,Barèmes!$A$6:$A$28,"Surcoût d'agilité (s) — technique",Barèmes!$B$6:$B$28,H43,Barèmes!$C$6:$C$28,IF(H43="6ème","Mixte",G43)),Barèmes!$B$2,IF(AD43&lt;=SUMIFS(Barèmes!$G$6:$G$28,Barèmes!$A$6:$A$28,"Surcoût d'agilité (s) — technique",Barèmes!$B$6:$B$28,H43,Barèmes!$C$6:$C$28,IF(H43="6ème","Mixte",G43)),Barèmes!$C$2,IF(AD43&lt;=SUMIFS(Barèmes!$H$6:$H$28,Barèmes!$A$6:$A$28,"Surcoût d'agilité (s) — technique",Barèmes!$B$6:$B$28,H43,Barèmes!$C$6:$C$28,IF(H43="6ème","Mixte",G43)),Barèmes!$D$2,IF(AD43&lt;=SUMIFS(Barèmes!$I$6:$I$28,Barèmes!$A$6:$A$28,"Surcoût d'agilité (s) — technique",Barèmes!$B$6:$B$28,H43,Barèmes!$C$6:$C$28,IF(H43="6ème","Mixte",G43)),Barèmes!$E$2,Barèmes!$F$2)))),IF(AD43&gt;=SUMIFS(Barèmes!$F$6:$F$28,Barèmes!$A$6:$A$28,"Surcoût d'agilité (s) — technique",Barèmes!$B$6:$B$28,H43,Barèmes!$C$6:$C$28,IF(H43="6ème","Mixte",G43)),Barèmes!$B$2,IF(AD43&gt;=SUMIFS(Barèmes!$G$6:$G$28,Barèmes!$A$6:$A$28,"Surcoût d'agilité (s) — technique",Barèmes!$B$6:$B$28,H43,Barèmes!$C$6:$C$28,IF(H43="6ème","Mixte",G43)),Barèmes!$C$2,IF(AD43&gt;=SUMIFS(Barèmes!$H$6:$H$28,Barèmes!$A$6:$A$28,"Surcoût d'agilité (s) — technique",Barèmes!$B$6:$B$28,H43,Barèmes!$C$6:$C$28,IF(H43="6ème","Mixte",G43)),Barèmes!$D$2,IF(AD43&gt;=SUMIFS(Barèmes!$I$6:$I$28,Barèmes!$A$6:$A$28,"Surcoût d'agilité (s) — technique",Barèmes!$B$6:$B$28,H43,Barèmes!$C$6:$C$28,IF(H43="6ème","Mixte",G43)),Barèmes!$E$2,Barèmes!$F$2))))))</f>
        <v/>
      </c>
      <c r="AH43" s="31" t="str">
        <f>IF((IF(N43="",0,1)+IF(Q43="",0,1)+IF(W43="",0,1)+IF(Z43="",0,1)+IF(AC43="",0,1))=0,"",3*IF(N43=Barèmes!$B$2,1,IF(N43=Barèmes!$C$2,2,IF(N43=Barèmes!$D$2,3,IF(N43=Barèmes!$E$2,4,IF(N43=Barèmes!$F$2,5,0)))))+3*IF(Q43=Barèmes!$B$2,1,IF(Q43=Barèmes!$C$2,2,IF(Q43=Barèmes!$D$2,3,IF(Q43=Barèmes!$E$2,4,IF(Q43=Barèmes!$F$2,5,0)))))+2*IF(W43=Barèmes!$B$2,1,IF(W43=Barèmes!$C$2,2,IF(W43=Barèmes!$D$2,3,IF(W43=Barèmes!$E$2,4,IF(W43=Barèmes!$F$2,5,0)))))+1*IF(Z43=Barèmes!$B$2,1,IF(Z43=Barèmes!$C$2,2,IF(Z43=Barèmes!$D$2,3,IF(Z43=Barèmes!$E$2,4,IF(Z43=Barèmes!$F$2,5,0)))))+1*IF(AC43=Barèmes!$B$2,1,IF(AC43=Barèmes!$C$2,2,IF(AC43=Barèmes!$D$2,3,IF(AC43=Barèmes!$E$2,4,IF(AC43=Barèmes!$F$2,5,0))))))</f>
        <v/>
      </c>
      <c r="AI43" s="31"/>
      <c r="AJ43" s="32" t="str">
        <f>IFERROR(INDEX(Croissance!$B$5:$B$604,MATCH(A43,Croissance!$A$5:$A$604,0)),"")</f>
        <v/>
      </c>
      <c r="AK43" s="32" t="str">
        <f>IFERROR(INDEX(Croissance!$C$5:$C$604,MATCH(A43,Croissance!$A$5:$A$604,0)),"")</f>
        <v/>
      </c>
      <c r="AL43" s="32" t="str">
        <f>IFERROR(INDEX(Croissance!$D$5:$D$604,MATCH(A43,Croissance!$A$5:$A$604,0)),"")</f>
        <v/>
      </c>
      <c r="AM43" s="32" t="str">
        <f>IFERROR(INDEX(Croissance!$E$5:$E$604,MATCH(A43,Croissance!$A$5:$A$604,0)),"")</f>
        <v/>
      </c>
      <c r="AO43" s="33">
        <f t="shared" si="8"/>
        <v>0</v>
      </c>
      <c r="AP43" s="33">
        <f t="shared" si="3"/>
        <v>0</v>
      </c>
      <c r="AQ43" s="33">
        <f>IF(A43="",0,IF(AND(OR('Synthèse classe'!$C$2="Tous",C43='Synthèse classe'!$C$2),OR('Synthèse classe'!$C$3="Toutes",D43='Synthèse classe'!$C$3),OR('Synthèse classe'!$C$4="Toutes",AND('Synthèse classe'!$C$4="Dernière",AP43=1),B43=IFERROR(VALUE('Synthèse classe'!$C$4),0))),1,0))</f>
        <v>0</v>
      </c>
      <c r="AR43" s="34" t="str">
        <f t="shared" si="4"/>
        <v/>
      </c>
    </row>
    <row r="44" spans="1:44" x14ac:dyDescent="0.2">
      <c r="A44" s="17" t="str">
        <f t="shared" si="0"/>
        <v/>
      </c>
      <c r="B44" s="18"/>
      <c r="C44" s="19"/>
      <c r="D44" s="19"/>
      <c r="E44" s="19"/>
      <c r="F44" s="19"/>
      <c r="G44" s="19"/>
      <c r="H44" s="17" t="str">
        <f t="shared" si="5"/>
        <v/>
      </c>
      <c r="I44" s="20"/>
      <c r="J44" s="18"/>
      <c r="K44" s="19"/>
      <c r="L44" s="21" t="str">
        <f t="shared" si="6"/>
        <v/>
      </c>
      <c r="M44" s="21" t="str">
        <f>IF(OR(J44="",SUMPRODUCT((Barèmes!$A$6:$A$28="Endurance — Luc Léger (palier)")*(Barèmes!$B$6:$B$28=H44)*(Barèmes!$C$6:$C$28=IF(H44="6ème","Mixte",G44)))=0),"",IF(SUMPRODUCT((Barèmes!$A$6:$A$28="Endurance — Luc Léger (palier)")*(Barèmes!$B$6:$B$28=H44)*(Barèmes!$C$6:$C$28=IF(H44="6ème","Mixte",G44))*(Barèmes!$J$6:$J$28="+"))&gt;0,IF(J44&lt;=SUMIFS(Barèmes!$D$6:$D$28,Barèmes!$A$6:$A$28,"Endurance — Luc Léger (palier)",Barèmes!$B$6:$B$28,H44,Barèmes!$C$6:$C$28,IF(H44="6ème","Mixte",G44)),"à besoin",IF(J44&lt;=SUMIFS(Barèmes!$E$6:$E$28,Barèmes!$A$6:$A$28,"Endurance — Luc Léger (palier)",Barèmes!$B$6:$B$28,H44,Barèmes!$C$6:$C$28,IF(H44="6ème","Mixte",G44)),"fragile","satisfaisant")),IF(J44&gt;=SUMIFS(Barèmes!$D$6:$D$28,Barèmes!$A$6:$A$28,"Endurance — Luc Léger (palier)",Barèmes!$B$6:$B$28,H44,Barèmes!$C$6:$C$28,IF(H44="6ème","Mixte",G44)),"à besoin",IF(J44&gt;=SUMIFS(Barèmes!$E$6:$E$28,Barèmes!$A$6:$A$28,"Endurance — Luc Léger (palier)",Barèmes!$B$6:$B$28,H44,Barèmes!$C$6:$C$28,IF(H44="6ème","Mixte",G44)),"fragile","satisfaisant"))))</f>
        <v/>
      </c>
      <c r="N44" s="21" t="str">
        <f>IF(OR(J44="",SUMPRODUCT((Barèmes!$A$6:$A$28="Endurance — Luc Léger (palier)")*(Barèmes!$B$6:$B$28=H44)*(Barèmes!$C$6:$C$28=IF(H44="6ème","Mixte",G44)))=0),"",IF(SUMPRODUCT((Barèmes!$A$6:$A$28="Endurance — Luc Léger (palier)")*(Barèmes!$B$6:$B$28=H44)*(Barèmes!$C$6:$C$28=IF(H44="6ème","Mixte",G44))*(Barèmes!$J$6:$J$28="+"))&gt;0,IF(J44&lt;=SUMIFS(Barèmes!$F$6:$F$28,Barèmes!$A$6:$A$28,"Endurance — Luc Léger (palier)",Barèmes!$B$6:$B$28,H44,Barèmes!$C$6:$C$28,IF(H44="6ème","Mixte",G44)),Barèmes!$B$2,IF(J44&lt;=SUMIFS(Barèmes!$G$6:$G$28,Barèmes!$A$6:$A$28,"Endurance — Luc Léger (palier)",Barèmes!$B$6:$B$28,H44,Barèmes!$C$6:$C$28,IF(H44="6ème","Mixte",G44)),Barèmes!$C$2,IF(J44&lt;=SUMIFS(Barèmes!$H$6:$H$28,Barèmes!$A$6:$A$28,"Endurance — Luc Léger (palier)",Barèmes!$B$6:$B$28,H44,Barèmes!$C$6:$C$28,IF(H44="6ème","Mixte",G44)),Barèmes!$D$2,IF(J44&lt;=SUMIFS(Barèmes!$I$6:$I$28,Barèmes!$A$6:$A$28,"Endurance — Luc Léger (palier)",Barèmes!$B$6:$B$28,H44,Barèmes!$C$6:$C$28,IF(H44="6ème","Mixte",G44)),Barèmes!$E$2,Barèmes!$F$2)))),IF(J44&gt;=SUMIFS(Barèmes!$F$6:$F$28,Barèmes!$A$6:$A$28,"Endurance — Luc Léger (palier)",Barèmes!$B$6:$B$28,H44,Barèmes!$C$6:$C$28,IF(H44="6ème","Mixte",G44)),Barèmes!$B$2,IF(J44&gt;=SUMIFS(Barèmes!$G$6:$G$28,Barèmes!$A$6:$A$28,"Endurance — Luc Léger (palier)",Barèmes!$B$6:$B$28,H44,Barèmes!$C$6:$C$28,IF(H44="6ème","Mixte",G44)),Barèmes!$C$2,IF(J44&gt;=SUMIFS(Barèmes!$H$6:$H$28,Barèmes!$A$6:$A$28,"Endurance — Luc Léger (palier)",Barèmes!$B$6:$B$28,H44,Barèmes!$C$6:$C$28,IF(H44="6ème","Mixte",G44)),Barèmes!$D$2,IF(J44&gt;=SUMIFS(Barèmes!$I$6:$I$28,Barèmes!$A$6:$A$28,"Endurance — Luc Léger (palier)",Barèmes!$B$6:$B$28,H44,Barèmes!$C$6:$C$28,IF(H44="6ème","Mixte",G44)),Barèmes!$E$2,Barèmes!$F$2))))))</f>
        <v/>
      </c>
      <c r="O44" s="22"/>
      <c r="P44" s="23" t="str">
        <f>IF(OR(O44="",SUMPRODUCT((Barèmes!$A$6:$A$28="Force bas du corps — Saut en longueur (m)")*(Barèmes!$B$6:$B$28=H44)*(Barèmes!$C$6:$C$28=IF(H44="6ème","Mixte",G44)))=0),"",IF(SUMPRODUCT((Barèmes!$A$6:$A$28="Force bas du corps — Saut en longueur (m)")*(Barèmes!$B$6:$B$28=H44)*(Barèmes!$C$6:$C$28=IF(H44="6ème","Mixte",G44))*(Barèmes!$J$6:$J$28="+"))&gt;0,IF(O44&lt;=SUMIFS(Barèmes!$D$6:$D$28,Barèmes!$A$6:$A$28,"Force bas du corps — Saut en longueur (m)",Barèmes!$B$6:$B$28,H44,Barèmes!$C$6:$C$28,IF(H44="6ème","Mixte",G44)),"à besoin",IF(O44&lt;=SUMIFS(Barèmes!$E$6:$E$28,Barèmes!$A$6:$A$28,"Force bas du corps — Saut en longueur (m)",Barèmes!$B$6:$B$28,H44,Barèmes!$C$6:$C$28,IF(H44="6ème","Mixte",G44)),"fragile","satisfaisant")),IF(O44&gt;=SUMIFS(Barèmes!$D$6:$D$28,Barèmes!$A$6:$A$28,"Force bas du corps — Saut en longueur (m)",Barèmes!$B$6:$B$28,H44,Barèmes!$C$6:$C$28,IF(H44="6ème","Mixte",G44)),"à besoin",IF(O44&gt;=SUMIFS(Barèmes!$E$6:$E$28,Barèmes!$A$6:$A$28,"Force bas du corps — Saut en longueur (m)",Barèmes!$B$6:$B$28,H44,Barèmes!$C$6:$C$28,IF(H44="6ème","Mixte",G44)),"fragile","satisfaisant"))))</f>
        <v/>
      </c>
      <c r="Q44" s="23" t="str">
        <f>IF(OR(O44="",SUMPRODUCT((Barèmes!$A$6:$A$28="Force bas du corps — Saut en longueur (m)")*(Barèmes!$B$6:$B$28=H44)*(Barèmes!$C$6:$C$28=IF(H44="6ème","Mixte",G44)))=0),"",IF(SUMPRODUCT((Barèmes!$A$6:$A$28="Force bas du corps — Saut en longueur (m)")*(Barèmes!$B$6:$B$28=H44)*(Barèmes!$C$6:$C$28=IF(H44="6ème","Mixte",G44))*(Barèmes!$J$6:$J$28="+"))&gt;0,IF(O44&lt;=SUMIFS(Barèmes!$F$6:$F$28,Barèmes!$A$6:$A$28,"Force bas du corps — Saut en longueur (m)",Barèmes!$B$6:$B$28,H44,Barèmes!$C$6:$C$28,IF(H44="6ème","Mixte",G44)),Barèmes!$B$2,IF(O44&lt;=SUMIFS(Barèmes!$G$6:$G$28,Barèmes!$A$6:$A$28,"Force bas du corps — Saut en longueur (m)",Barèmes!$B$6:$B$28,H44,Barèmes!$C$6:$C$28,IF(H44="6ème","Mixte",G44)),Barèmes!$C$2,IF(O44&lt;=SUMIFS(Barèmes!$H$6:$H$28,Barèmes!$A$6:$A$28,"Force bas du corps — Saut en longueur (m)",Barèmes!$B$6:$B$28,H44,Barèmes!$C$6:$C$28,IF(H44="6ème","Mixte",G44)),Barèmes!$D$2,IF(O44&lt;=SUMIFS(Barèmes!$I$6:$I$28,Barèmes!$A$6:$A$28,"Force bas du corps — Saut en longueur (m)",Barèmes!$B$6:$B$28,H44,Barèmes!$C$6:$C$28,IF(H44="6ème","Mixte",G44)),Barèmes!$E$2,Barèmes!$F$2)))),IF(O44&gt;=SUMIFS(Barèmes!$F$6:$F$28,Barèmes!$A$6:$A$28,"Force bas du corps — Saut en longueur (m)",Barèmes!$B$6:$B$28,H44,Barèmes!$C$6:$C$28,IF(H44="6ème","Mixte",G44)),Barèmes!$B$2,IF(O44&gt;=SUMIFS(Barèmes!$G$6:$G$28,Barèmes!$A$6:$A$28,"Force bas du corps — Saut en longueur (m)",Barèmes!$B$6:$B$28,H44,Barèmes!$C$6:$C$28,IF(H44="6ème","Mixte",G44)),Barèmes!$C$2,IF(O44&gt;=SUMIFS(Barèmes!$H$6:$H$28,Barèmes!$A$6:$A$28,"Force bas du corps — Saut en longueur (m)",Barèmes!$B$6:$B$28,H44,Barèmes!$C$6:$C$28,IF(H44="6ème","Mixte",G44)),Barèmes!$D$2,IF(O44&gt;=SUMIFS(Barèmes!$I$6:$I$28,Barèmes!$A$6:$A$28,"Force bas du corps — Saut en longueur (m)",Barèmes!$B$6:$B$28,H44,Barèmes!$C$6:$C$28,IF(H44="6ème","Mixte",G44)),Barèmes!$E$2,Barèmes!$F$2))))))</f>
        <v/>
      </c>
      <c r="R44" s="22"/>
      <c r="S44" s="24" t="str">
        <f>IF(OR(R44="",SUMPRODUCT((Barèmes!$A$6:$A$28="Vitesse — 30 m (s)")*(Barèmes!$B$6:$B$28=H44)*(Barèmes!$C$6:$C$28=IF(H44="6ème","Mixte",G44)))=0),"",IF(SUMPRODUCT((Barèmes!$A$6:$A$28="Vitesse — 30 m (s)")*(Barèmes!$B$6:$B$28=H44)*(Barèmes!$C$6:$C$28=IF(H44="6ème","Mixte",G44))*(Barèmes!$J$6:$J$28="+"))&gt;0,IF(R44&lt;=SUMIFS(Barèmes!$D$6:$D$28,Barèmes!$A$6:$A$28,"Vitesse — 30 m (s)",Barèmes!$B$6:$B$28,H44,Barèmes!$C$6:$C$28,IF(H44="6ème","Mixte",G44)),"à besoin",IF(R44&lt;=SUMIFS(Barèmes!$E$6:$E$28,Barèmes!$A$6:$A$28,"Vitesse — 30 m (s)",Barèmes!$B$6:$B$28,H44,Barèmes!$C$6:$C$28,IF(H44="6ème","Mixte",G44)),"fragile","satisfaisant")),IF(R44&gt;=SUMIFS(Barèmes!$D$6:$D$28,Barèmes!$A$6:$A$28,"Vitesse — 30 m (s)",Barèmes!$B$6:$B$28,H44,Barèmes!$C$6:$C$28,IF(H44="6ème","Mixte",G44)),"à besoin",IF(R44&gt;=SUMIFS(Barèmes!$E$6:$E$28,Barèmes!$A$6:$A$28,"Vitesse — 30 m (s)",Barèmes!$B$6:$B$28,H44,Barèmes!$C$6:$C$28,IF(H44="6ème","Mixte",G44)),"fragile","satisfaisant"))))</f>
        <v/>
      </c>
      <c r="T44" s="24" t="str">
        <f>IF(OR(R44="",SUMPRODUCT((Barèmes!$A$6:$A$28="Vitesse — 30 m (s)")*(Barèmes!$B$6:$B$28=H44)*(Barèmes!$C$6:$C$28=IF(H44="6ème","Mixte",G44)))=0),"",IF(SUMPRODUCT((Barèmes!$A$6:$A$28="Vitesse — 30 m (s)")*(Barèmes!$B$6:$B$28=H44)*(Barèmes!$C$6:$C$28=IF(H44="6ème","Mixte",G44))*(Barèmes!$J$6:$J$28="+"))&gt;0,IF(R44&lt;=SUMIFS(Barèmes!$F$6:$F$28,Barèmes!$A$6:$A$28,"Vitesse — 30 m (s)",Barèmes!$B$6:$B$28,H44,Barèmes!$C$6:$C$28,IF(H44="6ème","Mixte",G44)),Barèmes!$B$2,IF(R44&lt;=SUMIFS(Barèmes!$G$6:$G$28,Barèmes!$A$6:$A$28,"Vitesse — 30 m (s)",Barèmes!$B$6:$B$28,H44,Barèmes!$C$6:$C$28,IF(H44="6ème","Mixte",G44)),Barèmes!$C$2,IF(R44&lt;=SUMIFS(Barèmes!$H$6:$H$28,Barèmes!$A$6:$A$28,"Vitesse — 30 m (s)",Barèmes!$B$6:$B$28,H44,Barèmes!$C$6:$C$28,IF(H44="6ème","Mixte",G44)),Barèmes!$D$2,IF(R44&lt;=SUMIFS(Barèmes!$I$6:$I$28,Barèmes!$A$6:$A$28,"Vitesse — 30 m (s)",Barèmes!$B$6:$B$28,H44,Barèmes!$C$6:$C$28,IF(H44="6ème","Mixte",G44)),Barèmes!$E$2,Barèmes!$F$2)))),IF(R44&gt;=SUMIFS(Barèmes!$F$6:$F$28,Barèmes!$A$6:$A$28,"Vitesse — 30 m (s)",Barèmes!$B$6:$B$28,H44,Barèmes!$C$6:$C$28,IF(H44="6ème","Mixte",G44)),Barèmes!$B$2,IF(R44&gt;=SUMIFS(Barèmes!$G$6:$G$28,Barèmes!$A$6:$A$28,"Vitesse — 30 m (s)",Barèmes!$B$6:$B$28,H44,Barèmes!$C$6:$C$28,IF(H44="6ème","Mixte",G44)),Barèmes!$C$2,IF(R44&gt;=SUMIFS(Barèmes!$H$6:$H$28,Barèmes!$A$6:$A$28,"Vitesse — 30 m (s)",Barèmes!$B$6:$B$28,H44,Barèmes!$C$6:$C$28,IF(H44="6ème","Mixte",G44)),Barèmes!$D$2,IF(R44&gt;=SUMIFS(Barèmes!$I$6:$I$28,Barèmes!$A$6:$A$28,"Vitesse — 30 m (s)",Barèmes!$B$6:$B$28,H44,Barèmes!$C$6:$C$28,IF(H44="6ème","Mixte",G44)),Barèmes!$E$2,Barèmes!$F$2))))))</f>
        <v/>
      </c>
      <c r="U44" s="22"/>
      <c r="V44" s="25" t="str">
        <f>IF(OR(U44="",SUMPRODUCT((Barèmes!$A$6:$A$28="Vitesse — 50 m (s)")*(Barèmes!$B$6:$B$28=H44)*(Barèmes!$C$6:$C$28=IF(H44="6ème","Mixte",G44)))=0),"",IF(SUMPRODUCT((Barèmes!$A$6:$A$28="Vitesse — 50 m (s)")*(Barèmes!$B$6:$B$28=H44)*(Barèmes!$C$6:$C$28=IF(H44="6ème","Mixte",G44))*(Barèmes!$J$6:$J$28="+"))&gt;0,IF(U44&lt;=SUMIFS(Barèmes!$D$6:$D$28,Barèmes!$A$6:$A$28,"Vitesse — 50 m (s)",Barèmes!$B$6:$B$28,H44,Barèmes!$C$6:$C$28,IF(H44="6ème","Mixte",G44)),"à besoin",IF(U44&lt;=SUMIFS(Barèmes!$E$6:$E$28,Barèmes!$A$6:$A$28,"Vitesse — 50 m (s)",Barèmes!$B$6:$B$28,H44,Barèmes!$C$6:$C$28,IF(H44="6ème","Mixte",G44)),"fragile","satisfaisant")),IF(U44&gt;=SUMIFS(Barèmes!$D$6:$D$28,Barèmes!$A$6:$A$28,"Vitesse — 50 m (s)",Barèmes!$B$6:$B$28,H44,Barèmes!$C$6:$C$28,IF(H44="6ème","Mixte",G44)),"à besoin",IF(U44&gt;=SUMIFS(Barèmes!$E$6:$E$28,Barèmes!$A$6:$A$28,"Vitesse — 50 m (s)",Barèmes!$B$6:$B$28,H44,Barèmes!$C$6:$C$28,IF(H44="6ème","Mixte",G44)),"fragile","satisfaisant"))))</f>
        <v/>
      </c>
      <c r="W44" s="25" t="str">
        <f>IF(OR(U44="",SUMPRODUCT((Barèmes!$A$6:$A$28="Vitesse — 50 m (s)")*(Barèmes!$B$6:$B$28=H44)*(Barèmes!$C$6:$C$28=IF(H44="6ème","Mixte",G44)))=0),"",IF(SUMPRODUCT((Barèmes!$A$6:$A$28="Vitesse — 50 m (s)")*(Barèmes!$B$6:$B$28=H44)*(Barèmes!$C$6:$C$28=IF(H44="6ème","Mixte",G44))*(Barèmes!$J$6:$J$28="+"))&gt;0,IF(U44&lt;=SUMIFS(Barèmes!$F$6:$F$28,Barèmes!$A$6:$A$28,"Vitesse — 50 m (s)",Barèmes!$B$6:$B$28,H44,Barèmes!$C$6:$C$28,IF(H44="6ème","Mixte",G44)),Barèmes!$B$2,IF(U44&lt;=SUMIFS(Barèmes!$G$6:$G$28,Barèmes!$A$6:$A$28,"Vitesse — 50 m (s)",Barèmes!$B$6:$B$28,H44,Barèmes!$C$6:$C$28,IF(H44="6ème","Mixte",G44)),Barèmes!$C$2,IF(U44&lt;=SUMIFS(Barèmes!$H$6:$H$28,Barèmes!$A$6:$A$28,"Vitesse — 50 m (s)",Barèmes!$B$6:$B$28,H44,Barèmes!$C$6:$C$28,IF(H44="6ème","Mixte",G44)),Barèmes!$D$2,IF(U44&lt;=SUMIFS(Barèmes!$I$6:$I$28,Barèmes!$A$6:$A$28,"Vitesse — 50 m (s)",Barèmes!$B$6:$B$28,H44,Barèmes!$C$6:$C$28,IF(H44="6ème","Mixte",G44)),Barèmes!$E$2,Barèmes!$F$2)))),IF(U44&gt;=SUMIFS(Barèmes!$F$6:$F$28,Barèmes!$A$6:$A$28,"Vitesse — 50 m (s)",Barèmes!$B$6:$B$28,H44,Barèmes!$C$6:$C$28,IF(H44="6ème","Mixte",G44)),Barèmes!$B$2,IF(U44&gt;=SUMIFS(Barèmes!$G$6:$G$28,Barèmes!$A$6:$A$28,"Vitesse — 50 m (s)",Barèmes!$B$6:$B$28,H44,Barèmes!$C$6:$C$28,IF(H44="6ème","Mixte",G44)),Barèmes!$C$2,IF(U44&gt;=SUMIFS(Barèmes!$H$6:$H$28,Barèmes!$A$6:$A$28,"Vitesse — 50 m (s)",Barèmes!$B$6:$B$28,H44,Barèmes!$C$6:$C$28,IF(H44="6ème","Mixte",G44)),Barèmes!$D$2,IF(U44&gt;=SUMIFS(Barèmes!$I$6:$I$28,Barèmes!$A$6:$A$28,"Vitesse — 50 m (s)",Barèmes!$B$6:$B$28,H44,Barèmes!$C$6:$C$28,IF(H44="6ème","Mixte",G44)),Barèmes!$E$2,Barèmes!$F$2))))))</f>
        <v/>
      </c>
      <c r="X44" s="18"/>
      <c r="Y44" s="26" t="str" cm="1">
        <f t="array" ref="Y44">IF(OR(X44="",SUMPRODUCT((Barèmes!$A$6:$A$28="Souplesse (score 1-5)")*(Barèmes!$B$6:$B$28=H44)*(Barèmes!$C$6:$C$28=IF(H44="6ème","Mixte",G44)))=0),"",IF(SUMPRODUCT((Barèmes!$A$6:$A$28="Souplesse (score 1-5)")*(Barèmes!$B$6:$B$28=H44)*(Barèmes!$C$6:$C$28=IF(H44="6ème","Mixte",G44))*(Barèmes!$J$6:$J$28="+"))&gt;0,IF(X44&lt;=SUMIFS(Barèmes!$D$6:$D$28,Barèmes!$A$6:$A$28,"Souplesse (score 1-5)",Barèmes!$B$6:$B$28,H44,Barèmes!$C$6:$C$28,IF(H44="6ème","Mixte",G44)),"à besoin",IF(X44&lt;=SUMIFS(Barèmes!$E$6:$E$28,Barèmes!$A$6:$A$28,"Souplesse (score 1-5)",Barèmes!$B$6:$B$28,H44,Barèmes!$C$6:$C$28,IF(H44="6ème","Mixte",G44)),"fragile","satisfaisant")),IF(X44&gt;=SUMIFS(Barèmes!$D$6:$D$28,Barèmes!$A$6:$A$28,"Souplesse (score 1-5)",Barèmes!$B$6:$B$28,H44,Barèmes!$C$6:$C$28,IF(H44="6ème","Mixte",G44)),"à besoin",IF(X44&gt;=SUMIFS(Barèmes!$E$6:$E$28,Barèmes!$A$6:$A$28,"Souplesse (score 1-5)",Barèmes!$B$6:$B$28,H44,Barèmes!$C$6:$C$28,IF(H44="6ème","Mixte",G44)),"fragile","satisfaisant"))))</f>
        <v/>
      </c>
      <c r="Z44" s="26" t="str" cm="1">
        <f t="array" ref="Z44">IF(OR(X44="",SUMPRODUCT((Barèmes!$A$6:$A$28="Souplesse (score 1-5)")*(Barèmes!$B$6:$B$28=H44)*(Barèmes!$C$6:$C$28=IF(H44="6ème","Mixte",G44)))=0),"",IF(SUMPRODUCT((Barèmes!$A$6:$A$28="Souplesse (score 1-5)")*(Barèmes!$B$6:$B$28=H44)*(Barèmes!$C$6:$C$28=IF(H44="6ème","Mixte",G44))*(Barèmes!$J$6:$J$28="+"))&gt;0,IF(X44&lt;=SUMIFS(Barèmes!$F$6:$F$28,Barèmes!$A$6:$A$28,"Souplesse (score 1-5)",Barèmes!$B$6:$B$28,H44,Barèmes!$C$6:$C$28,IF(H44="6ème","Mixte",G44)),Barèmes!$B$2,IF(X44&lt;=SUMIFS(Barèmes!$G$6:$G$28,Barèmes!$A$6:$A$28,"Souplesse (score 1-5)",Barèmes!$B$6:$B$28,H44,Barèmes!$C$6:$C$28,IF(H44="6ème","Mixte",G44)),Barèmes!$C$2,IF(X44&lt;=SUMIFS(Barèmes!$H$6:$H$28,Barèmes!$A$6:$A$28,"Souplesse (score 1-5)",Barèmes!$B$6:$B$28,H44,Barèmes!$C$6:$C$28,IF(H44="6ème","Mixte",G44)),Barèmes!$D$2,IF(X44&lt;=SUMIFS(Barèmes!$I$6:$I$28,Barèmes!$A$6:$A$28,"Souplesse (score 1-5)",Barèmes!$B$6:$B$28,H44,Barèmes!$C$6:$C$28,IF(H44="6ème","Mixte",G44)),Barèmes!$E$2,Barèmes!$F$2)))),IF(X44&gt;=SUMIFS(Barèmes!$F$6:$F$28,Barèmes!$A$6:$A$28,"Souplesse (score 1-5)",Barèmes!$B$6:$B$28,H44,Barèmes!$C$6:$C$28,IF(H44="6ème","Mixte",G44)),Barèmes!$B$2,IF(X44&gt;=SUMIFS(Barèmes!$G$6:$G$28,Barèmes!$A$6:$A$28,"Souplesse (score 1-5)",Barèmes!$B$6:$B$28,H44,Barèmes!$C$6:$C$28,IF(H44="6ème","Mixte",G44)),Barèmes!$C$2,IF(X44&gt;=SUMIFS(Barèmes!$H$6:$H$28,Barèmes!$A$6:$A$28,"Souplesse (score 1-5)",Barèmes!$B$6:$B$28,H44,Barèmes!$C$6:$C$28,IF(H44="6ème","Mixte",G44)),Barèmes!$D$2,IF(X44&gt;=SUMIFS(Barèmes!$I$6:$I$28,Barèmes!$A$6:$A$28,"Souplesse (score 1-5)",Barèmes!$B$6:$B$28,H44,Barèmes!$C$6:$C$28,IF(H44="6ème","Mixte",G44)),Barèmes!$E$2,Barèmes!$F$2))))))</f>
        <v/>
      </c>
      <c r="AA44" s="22"/>
      <c r="AB44" s="27" t="str">
        <f>IF(OR(AA44="",SUMPRODUCT((Barèmes!$A$6:$A$28="Agilité — T-test 974 (s)")*(Barèmes!$B$6:$B$28=H44)*(Barèmes!$C$6:$C$28=IF(H44="6ème","Mixte",G44)))=0),"",IF(SUMPRODUCT((Barèmes!$A$6:$A$28="Agilité — T-test 974 (s)")*(Barèmes!$B$6:$B$28=H44)*(Barèmes!$C$6:$C$28=IF(H44="6ème","Mixte",G44))*(Barèmes!$J$6:$J$28="+"))&gt;0,IF(AA44&lt;=SUMIFS(Barèmes!$D$6:$D$28,Barèmes!$A$6:$A$28,"Agilité — T-test 974 (s)",Barèmes!$B$6:$B$28,H44,Barèmes!$C$6:$C$28,IF(H44="6ème","Mixte",G44)),"à besoin",IF(AA44&lt;=SUMIFS(Barèmes!$E$6:$E$28,Barèmes!$A$6:$A$28,"Agilité — T-test 974 (s)",Barèmes!$B$6:$B$28,H44,Barèmes!$C$6:$C$28,IF(H44="6ème","Mixte",G44)),"fragile","satisfaisant")),IF(AA44&gt;=SUMIFS(Barèmes!$D$6:$D$28,Barèmes!$A$6:$A$28,"Agilité — T-test 974 (s)",Barèmes!$B$6:$B$28,H44,Barèmes!$C$6:$C$28,IF(H44="6ème","Mixte",G44)),"à besoin",IF(AA44&gt;=SUMIFS(Barèmes!$E$6:$E$28,Barèmes!$A$6:$A$28,"Agilité — T-test 974 (s)",Barèmes!$B$6:$B$28,H44,Barèmes!$C$6:$C$28,IF(H44="6ème","Mixte",G44)),"fragile","satisfaisant"))))</f>
        <v/>
      </c>
      <c r="AC44" s="27" t="str">
        <f>IF(OR(AA44="",SUMPRODUCT((Barèmes!$A$6:$A$28="Agilité — T-test 974 (s)")*(Barèmes!$B$6:$B$28=H44)*(Barèmes!$C$6:$C$28=IF(H44="6ème","Mixte",G44)))=0),"",IF(SUMPRODUCT((Barèmes!$A$6:$A$28="Agilité — T-test 974 (s)")*(Barèmes!$B$6:$B$28=H44)*(Barèmes!$C$6:$C$28=IF(H44="6ème","Mixte",G44))*(Barèmes!$J$6:$J$28="+"))&gt;0,IF(AA44&lt;=SUMIFS(Barèmes!$F$6:$F$28,Barèmes!$A$6:$A$28,"Agilité — T-test 974 (s)",Barèmes!$B$6:$B$28,H44,Barèmes!$C$6:$C$28,IF(H44="6ème","Mixte",G44)),Barèmes!$B$2,IF(AA44&lt;=SUMIFS(Barèmes!$G$6:$G$28,Barèmes!$A$6:$A$28,"Agilité — T-test 974 (s)",Barèmes!$B$6:$B$28,H44,Barèmes!$C$6:$C$28,IF(H44="6ème","Mixte",G44)),Barèmes!$C$2,IF(AA44&lt;=SUMIFS(Barèmes!$H$6:$H$28,Barèmes!$A$6:$A$28,"Agilité — T-test 974 (s)",Barèmes!$B$6:$B$28,H44,Barèmes!$C$6:$C$28,IF(H44="6ème","Mixte",G44)),Barèmes!$D$2,IF(AA44&lt;=SUMIFS(Barèmes!$I$6:$I$28,Barèmes!$A$6:$A$28,"Agilité — T-test 974 (s)",Barèmes!$B$6:$B$28,H44,Barèmes!$C$6:$C$28,IF(H44="6ème","Mixte",G44)),Barèmes!$E$2,Barèmes!$F$2)))),IF(AA44&gt;=SUMIFS(Barèmes!$F$6:$F$28,Barèmes!$A$6:$A$28,"Agilité — T-test 974 (s)",Barèmes!$B$6:$B$28,H44,Barèmes!$C$6:$C$28,IF(H44="6ème","Mixte",G44)),Barèmes!$B$2,IF(AA44&gt;=SUMIFS(Barèmes!$G$6:$G$28,Barèmes!$A$6:$A$28,"Agilité — T-test 974 (s)",Barèmes!$B$6:$B$28,H44,Barèmes!$C$6:$C$28,IF(H44="6ème","Mixte",G44)),Barèmes!$C$2,IF(AA44&gt;=SUMIFS(Barèmes!$H$6:$H$28,Barèmes!$A$6:$A$28,"Agilité — T-test 974 (s)",Barèmes!$B$6:$B$28,H44,Barèmes!$C$6:$C$28,IF(H44="6ème","Mixte",G44)),Barèmes!$D$2,IF(AA44&gt;=SUMIFS(Barèmes!$I$6:$I$28,Barèmes!$A$6:$A$28,"Agilité — T-test 974 (s)",Barèmes!$B$6:$B$28,H44,Barèmes!$C$6:$C$28,IF(H44="6ème","Mixte",G44)),Barèmes!$E$2,Barèmes!$F$2))))))</f>
        <v/>
      </c>
      <c r="AD44" s="28" t="str">
        <f t="shared" si="1"/>
        <v/>
      </c>
      <c r="AE44" s="29" t="str">
        <f t="shared" si="2"/>
        <v/>
      </c>
      <c r="AF44" s="30" t="str">
        <f>IF(OR(AD44="",SUMPRODUCT((Barèmes!$A$6:$A$28="Surcoût d'agilité (s) — technique")*(Barèmes!$B$6:$B$28=H44)*(Barèmes!$C$6:$C$28=IF(H44="6ème","Mixte",G44)))=0),"",IF(SUMPRODUCT((Barèmes!$A$6:$A$28="Surcoût d'agilité (s) — technique")*(Barèmes!$B$6:$B$28=H44)*(Barèmes!$C$6:$C$28=IF(H44="6ème","Mixte",G44))*(Barèmes!$J$6:$J$28="+"))&gt;0,IF(AD44&lt;=SUMIFS(Barèmes!$D$6:$D$28,Barèmes!$A$6:$A$28,"Surcoût d'agilité (s) — technique",Barèmes!$B$6:$B$28,H44,Barèmes!$C$6:$C$28,IF(H44="6ème","Mixte",G44)),"à besoin",IF(AD44&lt;=SUMIFS(Barèmes!$E$6:$E$28,Barèmes!$A$6:$A$28,"Surcoût d'agilité (s) — technique",Barèmes!$B$6:$B$28,H44,Barèmes!$C$6:$C$28,IF(H44="6ème","Mixte",G44)),"fragile","satisfaisant")),IF(AD44&gt;=SUMIFS(Barèmes!$D$6:$D$28,Barèmes!$A$6:$A$28,"Surcoût d'agilité (s) — technique",Barèmes!$B$6:$B$28,H44,Barèmes!$C$6:$C$28,IF(H44="6ème","Mixte",G44)),"à besoin",IF(AD44&gt;=SUMIFS(Barèmes!$E$6:$E$28,Barèmes!$A$6:$A$28,"Surcoût d'agilité (s) — technique",Barèmes!$B$6:$B$28,H44,Barèmes!$C$6:$C$28,IF(H44="6ème","Mixte",G44)),"fragile","satisfaisant"))))</f>
        <v/>
      </c>
      <c r="AG44" s="30" t="str">
        <f>IF(OR(AD44="",SUMPRODUCT((Barèmes!$A$6:$A$28="Surcoût d'agilité (s) — technique")*(Barèmes!$B$6:$B$28=H44)*(Barèmes!$C$6:$C$28=IF(H44="6ème","Mixte",G44)))=0),"",IF(SUMPRODUCT((Barèmes!$A$6:$A$28="Surcoût d'agilité (s) — technique")*(Barèmes!$B$6:$B$28=H44)*(Barèmes!$C$6:$C$28=IF(H44="6ème","Mixte",G44))*(Barèmes!$J$6:$J$28="+"))&gt;0,IF(AD44&lt;=SUMIFS(Barèmes!$F$6:$F$28,Barèmes!$A$6:$A$28,"Surcoût d'agilité (s) — technique",Barèmes!$B$6:$B$28,H44,Barèmes!$C$6:$C$28,IF(H44="6ème","Mixte",G44)),Barèmes!$B$2,IF(AD44&lt;=SUMIFS(Barèmes!$G$6:$G$28,Barèmes!$A$6:$A$28,"Surcoût d'agilité (s) — technique",Barèmes!$B$6:$B$28,H44,Barèmes!$C$6:$C$28,IF(H44="6ème","Mixte",G44)),Barèmes!$C$2,IF(AD44&lt;=SUMIFS(Barèmes!$H$6:$H$28,Barèmes!$A$6:$A$28,"Surcoût d'agilité (s) — technique",Barèmes!$B$6:$B$28,H44,Barèmes!$C$6:$C$28,IF(H44="6ème","Mixte",G44)),Barèmes!$D$2,IF(AD44&lt;=SUMIFS(Barèmes!$I$6:$I$28,Barèmes!$A$6:$A$28,"Surcoût d'agilité (s) — technique",Barèmes!$B$6:$B$28,H44,Barèmes!$C$6:$C$28,IF(H44="6ème","Mixte",G44)),Barèmes!$E$2,Barèmes!$F$2)))),IF(AD44&gt;=SUMIFS(Barèmes!$F$6:$F$28,Barèmes!$A$6:$A$28,"Surcoût d'agilité (s) — technique",Barèmes!$B$6:$B$28,H44,Barèmes!$C$6:$C$28,IF(H44="6ème","Mixte",G44)),Barèmes!$B$2,IF(AD44&gt;=SUMIFS(Barèmes!$G$6:$G$28,Barèmes!$A$6:$A$28,"Surcoût d'agilité (s) — technique",Barèmes!$B$6:$B$28,H44,Barèmes!$C$6:$C$28,IF(H44="6ème","Mixte",G44)),Barèmes!$C$2,IF(AD44&gt;=SUMIFS(Barèmes!$H$6:$H$28,Barèmes!$A$6:$A$28,"Surcoût d'agilité (s) — technique",Barèmes!$B$6:$B$28,H44,Barèmes!$C$6:$C$28,IF(H44="6ème","Mixte",G44)),Barèmes!$D$2,IF(AD44&gt;=SUMIFS(Barèmes!$I$6:$I$28,Barèmes!$A$6:$A$28,"Surcoût d'agilité (s) — technique",Barèmes!$B$6:$B$28,H44,Barèmes!$C$6:$C$28,IF(H44="6ème","Mixte",G44)),Barèmes!$E$2,Barèmes!$F$2))))))</f>
        <v/>
      </c>
      <c r="AH44" s="31" t="str">
        <f>IF((IF(N44="",0,1)+IF(Q44="",0,1)+IF(W44="",0,1)+IF(Z44="",0,1)+IF(AC44="",0,1))=0,"",3*IF(N44=Barèmes!$B$2,1,IF(N44=Barèmes!$C$2,2,IF(N44=Barèmes!$D$2,3,IF(N44=Barèmes!$E$2,4,IF(N44=Barèmes!$F$2,5,0)))))+3*IF(Q44=Barèmes!$B$2,1,IF(Q44=Barèmes!$C$2,2,IF(Q44=Barèmes!$D$2,3,IF(Q44=Barèmes!$E$2,4,IF(Q44=Barèmes!$F$2,5,0)))))+2*IF(W44=Barèmes!$B$2,1,IF(W44=Barèmes!$C$2,2,IF(W44=Barèmes!$D$2,3,IF(W44=Barèmes!$E$2,4,IF(W44=Barèmes!$F$2,5,0)))))+1*IF(Z44=Barèmes!$B$2,1,IF(Z44=Barèmes!$C$2,2,IF(Z44=Barèmes!$D$2,3,IF(Z44=Barèmes!$E$2,4,IF(Z44=Barèmes!$F$2,5,0)))))+1*IF(AC44=Barèmes!$B$2,1,IF(AC44=Barèmes!$C$2,2,IF(AC44=Barèmes!$D$2,3,IF(AC44=Barèmes!$E$2,4,IF(AC44=Barèmes!$F$2,5,0))))))</f>
        <v/>
      </c>
      <c r="AI44" s="31"/>
      <c r="AJ44" s="32" t="str">
        <f>IFERROR(INDEX(Croissance!$B$5:$B$604,MATCH(A44,Croissance!$A$5:$A$604,0)),"")</f>
        <v/>
      </c>
      <c r="AK44" s="32" t="str">
        <f>IFERROR(INDEX(Croissance!$C$5:$C$604,MATCH(A44,Croissance!$A$5:$A$604,0)),"")</f>
        <v/>
      </c>
      <c r="AL44" s="32" t="str">
        <f>IFERROR(INDEX(Croissance!$D$5:$D$604,MATCH(A44,Croissance!$A$5:$A$604,0)),"")</f>
        <v/>
      </c>
      <c r="AM44" s="32" t="str">
        <f>IFERROR(INDEX(Croissance!$E$5:$E$604,MATCH(A44,Croissance!$A$5:$A$604,0)),"")</f>
        <v/>
      </c>
      <c r="AO44" s="33">
        <f t="shared" si="8"/>
        <v>0</v>
      </c>
      <c r="AP44" s="33">
        <f t="shared" si="3"/>
        <v>0</v>
      </c>
      <c r="AQ44" s="33">
        <f>IF(A44="",0,IF(AND(OR('Synthèse classe'!$C$2="Tous",C44='Synthèse classe'!$C$2),OR('Synthèse classe'!$C$3="Toutes",D44='Synthèse classe'!$C$3),OR('Synthèse classe'!$C$4="Toutes",AND('Synthèse classe'!$C$4="Dernière",AP44=1),B44=IFERROR(VALUE('Synthèse classe'!$C$4),0))),1,0))</f>
        <v>0</v>
      </c>
      <c r="AR44" s="34" t="str">
        <f t="shared" si="4"/>
        <v/>
      </c>
    </row>
    <row r="45" spans="1:44" x14ac:dyDescent="0.2">
      <c r="A45" s="17" t="str">
        <f t="shared" si="0"/>
        <v/>
      </c>
      <c r="B45" s="18"/>
      <c r="C45" s="19"/>
      <c r="D45" s="19"/>
      <c r="E45" s="19"/>
      <c r="F45" s="19"/>
      <c r="G45" s="19"/>
      <c r="H45" s="17" t="str">
        <f t="shared" si="5"/>
        <v/>
      </c>
      <c r="I45" s="20"/>
      <c r="J45" s="18"/>
      <c r="K45" s="19"/>
      <c r="L45" s="21" t="str">
        <f t="shared" si="6"/>
        <v/>
      </c>
      <c r="M45" s="21" t="str">
        <f>IF(OR(J45="",SUMPRODUCT((Barèmes!$A$6:$A$28="Endurance — Luc Léger (palier)")*(Barèmes!$B$6:$B$28=H45)*(Barèmes!$C$6:$C$28=IF(H45="6ème","Mixte",G45)))=0),"",IF(SUMPRODUCT((Barèmes!$A$6:$A$28="Endurance — Luc Léger (palier)")*(Barèmes!$B$6:$B$28=H45)*(Barèmes!$C$6:$C$28=IF(H45="6ème","Mixte",G45))*(Barèmes!$J$6:$J$28="+"))&gt;0,IF(J45&lt;=SUMIFS(Barèmes!$D$6:$D$28,Barèmes!$A$6:$A$28,"Endurance — Luc Léger (palier)",Barèmes!$B$6:$B$28,H45,Barèmes!$C$6:$C$28,IF(H45="6ème","Mixte",G45)),"à besoin",IF(J45&lt;=SUMIFS(Barèmes!$E$6:$E$28,Barèmes!$A$6:$A$28,"Endurance — Luc Léger (palier)",Barèmes!$B$6:$B$28,H45,Barèmes!$C$6:$C$28,IF(H45="6ème","Mixte",G45)),"fragile","satisfaisant")),IF(J45&gt;=SUMIFS(Barèmes!$D$6:$D$28,Barèmes!$A$6:$A$28,"Endurance — Luc Léger (palier)",Barèmes!$B$6:$B$28,H45,Barèmes!$C$6:$C$28,IF(H45="6ème","Mixte",G45)),"à besoin",IF(J45&gt;=SUMIFS(Barèmes!$E$6:$E$28,Barèmes!$A$6:$A$28,"Endurance — Luc Léger (palier)",Barèmes!$B$6:$B$28,H45,Barèmes!$C$6:$C$28,IF(H45="6ème","Mixte",G45)),"fragile","satisfaisant"))))</f>
        <v/>
      </c>
      <c r="N45" s="21" t="str">
        <f>IF(OR(J45="",SUMPRODUCT((Barèmes!$A$6:$A$28="Endurance — Luc Léger (palier)")*(Barèmes!$B$6:$B$28=H45)*(Barèmes!$C$6:$C$28=IF(H45="6ème","Mixte",G45)))=0),"",IF(SUMPRODUCT((Barèmes!$A$6:$A$28="Endurance — Luc Léger (palier)")*(Barèmes!$B$6:$B$28=H45)*(Barèmes!$C$6:$C$28=IF(H45="6ème","Mixte",G45))*(Barèmes!$J$6:$J$28="+"))&gt;0,IF(J45&lt;=SUMIFS(Barèmes!$F$6:$F$28,Barèmes!$A$6:$A$28,"Endurance — Luc Léger (palier)",Barèmes!$B$6:$B$28,H45,Barèmes!$C$6:$C$28,IF(H45="6ème","Mixte",G45)),Barèmes!$B$2,IF(J45&lt;=SUMIFS(Barèmes!$G$6:$G$28,Barèmes!$A$6:$A$28,"Endurance — Luc Léger (palier)",Barèmes!$B$6:$B$28,H45,Barèmes!$C$6:$C$28,IF(H45="6ème","Mixte",G45)),Barèmes!$C$2,IF(J45&lt;=SUMIFS(Barèmes!$H$6:$H$28,Barèmes!$A$6:$A$28,"Endurance — Luc Léger (palier)",Barèmes!$B$6:$B$28,H45,Barèmes!$C$6:$C$28,IF(H45="6ème","Mixte",G45)),Barèmes!$D$2,IF(J45&lt;=SUMIFS(Barèmes!$I$6:$I$28,Barèmes!$A$6:$A$28,"Endurance — Luc Léger (palier)",Barèmes!$B$6:$B$28,H45,Barèmes!$C$6:$C$28,IF(H45="6ème","Mixte",G45)),Barèmes!$E$2,Barèmes!$F$2)))),IF(J45&gt;=SUMIFS(Barèmes!$F$6:$F$28,Barèmes!$A$6:$A$28,"Endurance — Luc Léger (palier)",Barèmes!$B$6:$B$28,H45,Barèmes!$C$6:$C$28,IF(H45="6ème","Mixte",G45)),Barèmes!$B$2,IF(J45&gt;=SUMIFS(Barèmes!$G$6:$G$28,Barèmes!$A$6:$A$28,"Endurance — Luc Léger (palier)",Barèmes!$B$6:$B$28,H45,Barèmes!$C$6:$C$28,IF(H45="6ème","Mixte",G45)),Barèmes!$C$2,IF(J45&gt;=SUMIFS(Barèmes!$H$6:$H$28,Barèmes!$A$6:$A$28,"Endurance — Luc Léger (palier)",Barèmes!$B$6:$B$28,H45,Barèmes!$C$6:$C$28,IF(H45="6ème","Mixte",G45)),Barèmes!$D$2,IF(J45&gt;=SUMIFS(Barèmes!$I$6:$I$28,Barèmes!$A$6:$A$28,"Endurance — Luc Léger (palier)",Barèmes!$B$6:$B$28,H45,Barèmes!$C$6:$C$28,IF(H45="6ème","Mixte",G45)),Barèmes!$E$2,Barèmes!$F$2))))))</f>
        <v/>
      </c>
      <c r="O45" s="22"/>
      <c r="P45" s="23" t="str">
        <f>IF(OR(O45="",SUMPRODUCT((Barèmes!$A$6:$A$28="Force bas du corps — Saut en longueur (m)")*(Barèmes!$B$6:$B$28=H45)*(Barèmes!$C$6:$C$28=IF(H45="6ème","Mixte",G45)))=0),"",IF(SUMPRODUCT((Barèmes!$A$6:$A$28="Force bas du corps — Saut en longueur (m)")*(Barèmes!$B$6:$B$28=H45)*(Barèmes!$C$6:$C$28=IF(H45="6ème","Mixte",G45))*(Barèmes!$J$6:$J$28="+"))&gt;0,IF(O45&lt;=SUMIFS(Barèmes!$D$6:$D$28,Barèmes!$A$6:$A$28,"Force bas du corps — Saut en longueur (m)",Barèmes!$B$6:$B$28,H45,Barèmes!$C$6:$C$28,IF(H45="6ème","Mixte",G45)),"à besoin",IF(O45&lt;=SUMIFS(Barèmes!$E$6:$E$28,Barèmes!$A$6:$A$28,"Force bas du corps — Saut en longueur (m)",Barèmes!$B$6:$B$28,H45,Barèmes!$C$6:$C$28,IF(H45="6ème","Mixte",G45)),"fragile","satisfaisant")),IF(O45&gt;=SUMIFS(Barèmes!$D$6:$D$28,Barèmes!$A$6:$A$28,"Force bas du corps — Saut en longueur (m)",Barèmes!$B$6:$B$28,H45,Barèmes!$C$6:$C$28,IF(H45="6ème","Mixte",G45)),"à besoin",IF(O45&gt;=SUMIFS(Barèmes!$E$6:$E$28,Barèmes!$A$6:$A$28,"Force bas du corps — Saut en longueur (m)",Barèmes!$B$6:$B$28,H45,Barèmes!$C$6:$C$28,IF(H45="6ème","Mixte",G45)),"fragile","satisfaisant"))))</f>
        <v/>
      </c>
      <c r="Q45" s="23" t="str">
        <f>IF(OR(O45="",SUMPRODUCT((Barèmes!$A$6:$A$28="Force bas du corps — Saut en longueur (m)")*(Barèmes!$B$6:$B$28=H45)*(Barèmes!$C$6:$C$28=IF(H45="6ème","Mixte",G45)))=0),"",IF(SUMPRODUCT((Barèmes!$A$6:$A$28="Force bas du corps — Saut en longueur (m)")*(Barèmes!$B$6:$B$28=H45)*(Barèmes!$C$6:$C$28=IF(H45="6ème","Mixte",G45))*(Barèmes!$J$6:$J$28="+"))&gt;0,IF(O45&lt;=SUMIFS(Barèmes!$F$6:$F$28,Barèmes!$A$6:$A$28,"Force bas du corps — Saut en longueur (m)",Barèmes!$B$6:$B$28,H45,Barèmes!$C$6:$C$28,IF(H45="6ème","Mixte",G45)),Barèmes!$B$2,IF(O45&lt;=SUMIFS(Barèmes!$G$6:$G$28,Barèmes!$A$6:$A$28,"Force bas du corps — Saut en longueur (m)",Barèmes!$B$6:$B$28,H45,Barèmes!$C$6:$C$28,IF(H45="6ème","Mixte",G45)),Barèmes!$C$2,IF(O45&lt;=SUMIFS(Barèmes!$H$6:$H$28,Barèmes!$A$6:$A$28,"Force bas du corps — Saut en longueur (m)",Barèmes!$B$6:$B$28,H45,Barèmes!$C$6:$C$28,IF(H45="6ème","Mixte",G45)),Barèmes!$D$2,IF(O45&lt;=SUMIFS(Barèmes!$I$6:$I$28,Barèmes!$A$6:$A$28,"Force bas du corps — Saut en longueur (m)",Barèmes!$B$6:$B$28,H45,Barèmes!$C$6:$C$28,IF(H45="6ème","Mixte",G45)),Barèmes!$E$2,Barèmes!$F$2)))),IF(O45&gt;=SUMIFS(Barèmes!$F$6:$F$28,Barèmes!$A$6:$A$28,"Force bas du corps — Saut en longueur (m)",Barèmes!$B$6:$B$28,H45,Barèmes!$C$6:$C$28,IF(H45="6ème","Mixte",G45)),Barèmes!$B$2,IF(O45&gt;=SUMIFS(Barèmes!$G$6:$G$28,Barèmes!$A$6:$A$28,"Force bas du corps — Saut en longueur (m)",Barèmes!$B$6:$B$28,H45,Barèmes!$C$6:$C$28,IF(H45="6ème","Mixte",G45)),Barèmes!$C$2,IF(O45&gt;=SUMIFS(Barèmes!$H$6:$H$28,Barèmes!$A$6:$A$28,"Force bas du corps — Saut en longueur (m)",Barèmes!$B$6:$B$28,H45,Barèmes!$C$6:$C$28,IF(H45="6ème","Mixte",G45)),Barèmes!$D$2,IF(O45&gt;=SUMIFS(Barèmes!$I$6:$I$28,Barèmes!$A$6:$A$28,"Force bas du corps — Saut en longueur (m)",Barèmes!$B$6:$B$28,H45,Barèmes!$C$6:$C$28,IF(H45="6ème","Mixte",G45)),Barèmes!$E$2,Barèmes!$F$2))))))</f>
        <v/>
      </c>
      <c r="R45" s="22"/>
      <c r="S45" s="24" t="str">
        <f>IF(OR(R45="",SUMPRODUCT((Barèmes!$A$6:$A$28="Vitesse — 30 m (s)")*(Barèmes!$B$6:$B$28=H45)*(Barèmes!$C$6:$C$28=IF(H45="6ème","Mixte",G45)))=0),"",IF(SUMPRODUCT((Barèmes!$A$6:$A$28="Vitesse — 30 m (s)")*(Barèmes!$B$6:$B$28=H45)*(Barèmes!$C$6:$C$28=IF(H45="6ème","Mixte",G45))*(Barèmes!$J$6:$J$28="+"))&gt;0,IF(R45&lt;=SUMIFS(Barèmes!$D$6:$D$28,Barèmes!$A$6:$A$28,"Vitesse — 30 m (s)",Barèmes!$B$6:$B$28,H45,Barèmes!$C$6:$C$28,IF(H45="6ème","Mixte",G45)),"à besoin",IF(R45&lt;=SUMIFS(Barèmes!$E$6:$E$28,Barèmes!$A$6:$A$28,"Vitesse — 30 m (s)",Barèmes!$B$6:$B$28,H45,Barèmes!$C$6:$C$28,IF(H45="6ème","Mixte",G45)),"fragile","satisfaisant")),IF(R45&gt;=SUMIFS(Barèmes!$D$6:$D$28,Barèmes!$A$6:$A$28,"Vitesse — 30 m (s)",Barèmes!$B$6:$B$28,H45,Barèmes!$C$6:$C$28,IF(H45="6ème","Mixte",G45)),"à besoin",IF(R45&gt;=SUMIFS(Barèmes!$E$6:$E$28,Barèmes!$A$6:$A$28,"Vitesse — 30 m (s)",Barèmes!$B$6:$B$28,H45,Barèmes!$C$6:$C$28,IF(H45="6ème","Mixte",G45)),"fragile","satisfaisant"))))</f>
        <v/>
      </c>
      <c r="T45" s="24" t="str">
        <f>IF(OR(R45="",SUMPRODUCT((Barèmes!$A$6:$A$28="Vitesse — 30 m (s)")*(Barèmes!$B$6:$B$28=H45)*(Barèmes!$C$6:$C$28=IF(H45="6ème","Mixte",G45)))=0),"",IF(SUMPRODUCT((Barèmes!$A$6:$A$28="Vitesse — 30 m (s)")*(Barèmes!$B$6:$B$28=H45)*(Barèmes!$C$6:$C$28=IF(H45="6ème","Mixte",G45))*(Barèmes!$J$6:$J$28="+"))&gt;0,IF(R45&lt;=SUMIFS(Barèmes!$F$6:$F$28,Barèmes!$A$6:$A$28,"Vitesse — 30 m (s)",Barèmes!$B$6:$B$28,H45,Barèmes!$C$6:$C$28,IF(H45="6ème","Mixte",G45)),Barèmes!$B$2,IF(R45&lt;=SUMIFS(Barèmes!$G$6:$G$28,Barèmes!$A$6:$A$28,"Vitesse — 30 m (s)",Barèmes!$B$6:$B$28,H45,Barèmes!$C$6:$C$28,IF(H45="6ème","Mixte",G45)),Barèmes!$C$2,IF(R45&lt;=SUMIFS(Barèmes!$H$6:$H$28,Barèmes!$A$6:$A$28,"Vitesse — 30 m (s)",Barèmes!$B$6:$B$28,H45,Barèmes!$C$6:$C$28,IF(H45="6ème","Mixte",G45)),Barèmes!$D$2,IF(R45&lt;=SUMIFS(Barèmes!$I$6:$I$28,Barèmes!$A$6:$A$28,"Vitesse — 30 m (s)",Barèmes!$B$6:$B$28,H45,Barèmes!$C$6:$C$28,IF(H45="6ème","Mixte",G45)),Barèmes!$E$2,Barèmes!$F$2)))),IF(R45&gt;=SUMIFS(Barèmes!$F$6:$F$28,Barèmes!$A$6:$A$28,"Vitesse — 30 m (s)",Barèmes!$B$6:$B$28,H45,Barèmes!$C$6:$C$28,IF(H45="6ème","Mixte",G45)),Barèmes!$B$2,IF(R45&gt;=SUMIFS(Barèmes!$G$6:$G$28,Barèmes!$A$6:$A$28,"Vitesse — 30 m (s)",Barèmes!$B$6:$B$28,H45,Barèmes!$C$6:$C$28,IF(H45="6ème","Mixte",G45)),Barèmes!$C$2,IF(R45&gt;=SUMIFS(Barèmes!$H$6:$H$28,Barèmes!$A$6:$A$28,"Vitesse — 30 m (s)",Barèmes!$B$6:$B$28,H45,Barèmes!$C$6:$C$28,IF(H45="6ème","Mixte",G45)),Barèmes!$D$2,IF(R45&gt;=SUMIFS(Barèmes!$I$6:$I$28,Barèmes!$A$6:$A$28,"Vitesse — 30 m (s)",Barèmes!$B$6:$B$28,H45,Barèmes!$C$6:$C$28,IF(H45="6ème","Mixte",G45)),Barèmes!$E$2,Barèmes!$F$2))))))</f>
        <v/>
      </c>
      <c r="U45" s="22"/>
      <c r="V45" s="25" t="str">
        <f>IF(OR(U45="",SUMPRODUCT((Barèmes!$A$6:$A$28="Vitesse — 50 m (s)")*(Barèmes!$B$6:$B$28=H45)*(Barèmes!$C$6:$C$28=IF(H45="6ème","Mixte",G45)))=0),"",IF(SUMPRODUCT((Barèmes!$A$6:$A$28="Vitesse — 50 m (s)")*(Barèmes!$B$6:$B$28=H45)*(Barèmes!$C$6:$C$28=IF(H45="6ème","Mixte",G45))*(Barèmes!$J$6:$J$28="+"))&gt;0,IF(U45&lt;=SUMIFS(Barèmes!$D$6:$D$28,Barèmes!$A$6:$A$28,"Vitesse — 50 m (s)",Barèmes!$B$6:$B$28,H45,Barèmes!$C$6:$C$28,IF(H45="6ème","Mixte",G45)),"à besoin",IF(U45&lt;=SUMIFS(Barèmes!$E$6:$E$28,Barèmes!$A$6:$A$28,"Vitesse — 50 m (s)",Barèmes!$B$6:$B$28,H45,Barèmes!$C$6:$C$28,IF(H45="6ème","Mixte",G45)),"fragile","satisfaisant")),IF(U45&gt;=SUMIFS(Barèmes!$D$6:$D$28,Barèmes!$A$6:$A$28,"Vitesse — 50 m (s)",Barèmes!$B$6:$B$28,H45,Barèmes!$C$6:$C$28,IF(H45="6ème","Mixte",G45)),"à besoin",IF(U45&gt;=SUMIFS(Barèmes!$E$6:$E$28,Barèmes!$A$6:$A$28,"Vitesse — 50 m (s)",Barèmes!$B$6:$B$28,H45,Barèmes!$C$6:$C$28,IF(H45="6ème","Mixte",G45)),"fragile","satisfaisant"))))</f>
        <v/>
      </c>
      <c r="W45" s="25" t="str">
        <f>IF(OR(U45="",SUMPRODUCT((Barèmes!$A$6:$A$28="Vitesse — 50 m (s)")*(Barèmes!$B$6:$B$28=H45)*(Barèmes!$C$6:$C$28=IF(H45="6ème","Mixte",G45)))=0),"",IF(SUMPRODUCT((Barèmes!$A$6:$A$28="Vitesse — 50 m (s)")*(Barèmes!$B$6:$B$28=H45)*(Barèmes!$C$6:$C$28=IF(H45="6ème","Mixte",G45))*(Barèmes!$J$6:$J$28="+"))&gt;0,IF(U45&lt;=SUMIFS(Barèmes!$F$6:$F$28,Barèmes!$A$6:$A$28,"Vitesse — 50 m (s)",Barèmes!$B$6:$B$28,H45,Barèmes!$C$6:$C$28,IF(H45="6ème","Mixte",G45)),Barèmes!$B$2,IF(U45&lt;=SUMIFS(Barèmes!$G$6:$G$28,Barèmes!$A$6:$A$28,"Vitesse — 50 m (s)",Barèmes!$B$6:$B$28,H45,Barèmes!$C$6:$C$28,IF(H45="6ème","Mixte",G45)),Barèmes!$C$2,IF(U45&lt;=SUMIFS(Barèmes!$H$6:$H$28,Barèmes!$A$6:$A$28,"Vitesse — 50 m (s)",Barèmes!$B$6:$B$28,H45,Barèmes!$C$6:$C$28,IF(H45="6ème","Mixte",G45)),Barèmes!$D$2,IF(U45&lt;=SUMIFS(Barèmes!$I$6:$I$28,Barèmes!$A$6:$A$28,"Vitesse — 50 m (s)",Barèmes!$B$6:$B$28,H45,Barèmes!$C$6:$C$28,IF(H45="6ème","Mixte",G45)),Barèmes!$E$2,Barèmes!$F$2)))),IF(U45&gt;=SUMIFS(Barèmes!$F$6:$F$28,Barèmes!$A$6:$A$28,"Vitesse — 50 m (s)",Barèmes!$B$6:$B$28,H45,Barèmes!$C$6:$C$28,IF(H45="6ème","Mixte",G45)),Barèmes!$B$2,IF(U45&gt;=SUMIFS(Barèmes!$G$6:$G$28,Barèmes!$A$6:$A$28,"Vitesse — 50 m (s)",Barèmes!$B$6:$B$28,H45,Barèmes!$C$6:$C$28,IF(H45="6ème","Mixte",G45)),Barèmes!$C$2,IF(U45&gt;=SUMIFS(Barèmes!$H$6:$H$28,Barèmes!$A$6:$A$28,"Vitesse — 50 m (s)",Barèmes!$B$6:$B$28,H45,Barèmes!$C$6:$C$28,IF(H45="6ème","Mixte",G45)),Barèmes!$D$2,IF(U45&gt;=SUMIFS(Barèmes!$I$6:$I$28,Barèmes!$A$6:$A$28,"Vitesse — 50 m (s)",Barèmes!$B$6:$B$28,H45,Barèmes!$C$6:$C$28,IF(H45="6ème","Mixte",G45)),Barèmes!$E$2,Barèmes!$F$2))))))</f>
        <v/>
      </c>
      <c r="X45" s="18"/>
      <c r="Y45" s="26" t="str" cm="1">
        <f t="array" ref="Y45">IF(OR(X45="",SUMPRODUCT((Barèmes!$A$6:$A$28="Souplesse (score 1-5)")*(Barèmes!$B$6:$B$28=H45)*(Barèmes!$C$6:$C$28=IF(H45="6ème","Mixte",G45)))=0),"",IF(SUMPRODUCT((Barèmes!$A$6:$A$28="Souplesse (score 1-5)")*(Barèmes!$B$6:$B$28=H45)*(Barèmes!$C$6:$C$28=IF(H45="6ème","Mixte",G45))*(Barèmes!$J$6:$J$28="+"))&gt;0,IF(X45&lt;=SUMIFS(Barèmes!$D$6:$D$28,Barèmes!$A$6:$A$28,"Souplesse (score 1-5)",Barèmes!$B$6:$B$28,H45,Barèmes!$C$6:$C$28,IF(H45="6ème","Mixte",G45)),"à besoin",IF(X45&lt;=SUMIFS(Barèmes!$E$6:$E$28,Barèmes!$A$6:$A$28,"Souplesse (score 1-5)",Barèmes!$B$6:$B$28,H45,Barèmes!$C$6:$C$28,IF(H45="6ème","Mixte",G45)),"fragile","satisfaisant")),IF(X45&gt;=SUMIFS(Barèmes!$D$6:$D$28,Barèmes!$A$6:$A$28,"Souplesse (score 1-5)",Barèmes!$B$6:$B$28,H45,Barèmes!$C$6:$C$28,IF(H45="6ème","Mixte",G45)),"à besoin",IF(X45&gt;=SUMIFS(Barèmes!$E$6:$E$28,Barèmes!$A$6:$A$28,"Souplesse (score 1-5)",Barèmes!$B$6:$B$28,H45,Barèmes!$C$6:$C$28,IF(H45="6ème","Mixte",G45)),"fragile","satisfaisant"))))</f>
        <v/>
      </c>
      <c r="Z45" s="26" t="str" cm="1">
        <f t="array" ref="Z45">IF(OR(X45="",SUMPRODUCT((Barèmes!$A$6:$A$28="Souplesse (score 1-5)")*(Barèmes!$B$6:$B$28=H45)*(Barèmes!$C$6:$C$28=IF(H45="6ème","Mixte",G45)))=0),"",IF(SUMPRODUCT((Barèmes!$A$6:$A$28="Souplesse (score 1-5)")*(Barèmes!$B$6:$B$28=H45)*(Barèmes!$C$6:$C$28=IF(H45="6ème","Mixte",G45))*(Barèmes!$J$6:$J$28="+"))&gt;0,IF(X45&lt;=SUMIFS(Barèmes!$F$6:$F$28,Barèmes!$A$6:$A$28,"Souplesse (score 1-5)",Barèmes!$B$6:$B$28,H45,Barèmes!$C$6:$C$28,IF(H45="6ème","Mixte",G45)),Barèmes!$B$2,IF(X45&lt;=SUMIFS(Barèmes!$G$6:$G$28,Barèmes!$A$6:$A$28,"Souplesse (score 1-5)",Barèmes!$B$6:$B$28,H45,Barèmes!$C$6:$C$28,IF(H45="6ème","Mixte",G45)),Barèmes!$C$2,IF(X45&lt;=SUMIFS(Barèmes!$H$6:$H$28,Barèmes!$A$6:$A$28,"Souplesse (score 1-5)",Barèmes!$B$6:$B$28,H45,Barèmes!$C$6:$C$28,IF(H45="6ème","Mixte",G45)),Barèmes!$D$2,IF(X45&lt;=SUMIFS(Barèmes!$I$6:$I$28,Barèmes!$A$6:$A$28,"Souplesse (score 1-5)",Barèmes!$B$6:$B$28,H45,Barèmes!$C$6:$C$28,IF(H45="6ème","Mixte",G45)),Barèmes!$E$2,Barèmes!$F$2)))),IF(X45&gt;=SUMIFS(Barèmes!$F$6:$F$28,Barèmes!$A$6:$A$28,"Souplesse (score 1-5)",Barèmes!$B$6:$B$28,H45,Barèmes!$C$6:$C$28,IF(H45="6ème","Mixte",G45)),Barèmes!$B$2,IF(X45&gt;=SUMIFS(Barèmes!$G$6:$G$28,Barèmes!$A$6:$A$28,"Souplesse (score 1-5)",Barèmes!$B$6:$B$28,H45,Barèmes!$C$6:$C$28,IF(H45="6ème","Mixte",G45)),Barèmes!$C$2,IF(X45&gt;=SUMIFS(Barèmes!$H$6:$H$28,Barèmes!$A$6:$A$28,"Souplesse (score 1-5)",Barèmes!$B$6:$B$28,H45,Barèmes!$C$6:$C$28,IF(H45="6ème","Mixte",G45)),Barèmes!$D$2,IF(X45&gt;=SUMIFS(Barèmes!$I$6:$I$28,Barèmes!$A$6:$A$28,"Souplesse (score 1-5)",Barèmes!$B$6:$B$28,H45,Barèmes!$C$6:$C$28,IF(H45="6ème","Mixte",G45)),Barèmes!$E$2,Barèmes!$F$2))))))</f>
        <v/>
      </c>
      <c r="AA45" s="22"/>
      <c r="AB45" s="27" t="str">
        <f>IF(OR(AA45="",SUMPRODUCT((Barèmes!$A$6:$A$28="Agilité — T-test 974 (s)")*(Barèmes!$B$6:$B$28=H45)*(Barèmes!$C$6:$C$28=IF(H45="6ème","Mixte",G45)))=0),"",IF(SUMPRODUCT((Barèmes!$A$6:$A$28="Agilité — T-test 974 (s)")*(Barèmes!$B$6:$B$28=H45)*(Barèmes!$C$6:$C$28=IF(H45="6ème","Mixte",G45))*(Barèmes!$J$6:$J$28="+"))&gt;0,IF(AA45&lt;=SUMIFS(Barèmes!$D$6:$D$28,Barèmes!$A$6:$A$28,"Agilité — T-test 974 (s)",Barèmes!$B$6:$B$28,H45,Barèmes!$C$6:$C$28,IF(H45="6ème","Mixte",G45)),"à besoin",IF(AA45&lt;=SUMIFS(Barèmes!$E$6:$E$28,Barèmes!$A$6:$A$28,"Agilité — T-test 974 (s)",Barèmes!$B$6:$B$28,H45,Barèmes!$C$6:$C$28,IF(H45="6ème","Mixte",G45)),"fragile","satisfaisant")),IF(AA45&gt;=SUMIFS(Barèmes!$D$6:$D$28,Barèmes!$A$6:$A$28,"Agilité — T-test 974 (s)",Barèmes!$B$6:$B$28,H45,Barèmes!$C$6:$C$28,IF(H45="6ème","Mixte",G45)),"à besoin",IF(AA45&gt;=SUMIFS(Barèmes!$E$6:$E$28,Barèmes!$A$6:$A$28,"Agilité — T-test 974 (s)",Barèmes!$B$6:$B$28,H45,Barèmes!$C$6:$C$28,IF(H45="6ème","Mixte",G45)),"fragile","satisfaisant"))))</f>
        <v/>
      </c>
      <c r="AC45" s="27" t="str">
        <f>IF(OR(AA45="",SUMPRODUCT((Barèmes!$A$6:$A$28="Agilité — T-test 974 (s)")*(Barèmes!$B$6:$B$28=H45)*(Barèmes!$C$6:$C$28=IF(H45="6ème","Mixte",G45)))=0),"",IF(SUMPRODUCT((Barèmes!$A$6:$A$28="Agilité — T-test 974 (s)")*(Barèmes!$B$6:$B$28=H45)*(Barèmes!$C$6:$C$28=IF(H45="6ème","Mixte",G45))*(Barèmes!$J$6:$J$28="+"))&gt;0,IF(AA45&lt;=SUMIFS(Barèmes!$F$6:$F$28,Barèmes!$A$6:$A$28,"Agilité — T-test 974 (s)",Barèmes!$B$6:$B$28,H45,Barèmes!$C$6:$C$28,IF(H45="6ème","Mixte",G45)),Barèmes!$B$2,IF(AA45&lt;=SUMIFS(Barèmes!$G$6:$G$28,Barèmes!$A$6:$A$28,"Agilité — T-test 974 (s)",Barèmes!$B$6:$B$28,H45,Barèmes!$C$6:$C$28,IF(H45="6ème","Mixte",G45)),Barèmes!$C$2,IF(AA45&lt;=SUMIFS(Barèmes!$H$6:$H$28,Barèmes!$A$6:$A$28,"Agilité — T-test 974 (s)",Barèmes!$B$6:$B$28,H45,Barèmes!$C$6:$C$28,IF(H45="6ème","Mixte",G45)),Barèmes!$D$2,IF(AA45&lt;=SUMIFS(Barèmes!$I$6:$I$28,Barèmes!$A$6:$A$28,"Agilité — T-test 974 (s)",Barèmes!$B$6:$B$28,H45,Barèmes!$C$6:$C$28,IF(H45="6ème","Mixte",G45)),Barèmes!$E$2,Barèmes!$F$2)))),IF(AA45&gt;=SUMIFS(Barèmes!$F$6:$F$28,Barèmes!$A$6:$A$28,"Agilité — T-test 974 (s)",Barèmes!$B$6:$B$28,H45,Barèmes!$C$6:$C$28,IF(H45="6ème","Mixte",G45)),Barèmes!$B$2,IF(AA45&gt;=SUMIFS(Barèmes!$G$6:$G$28,Barèmes!$A$6:$A$28,"Agilité — T-test 974 (s)",Barèmes!$B$6:$B$28,H45,Barèmes!$C$6:$C$28,IF(H45="6ème","Mixte",G45)),Barèmes!$C$2,IF(AA45&gt;=SUMIFS(Barèmes!$H$6:$H$28,Barèmes!$A$6:$A$28,"Agilité — T-test 974 (s)",Barèmes!$B$6:$B$28,H45,Barèmes!$C$6:$C$28,IF(H45="6ème","Mixte",G45)),Barèmes!$D$2,IF(AA45&gt;=SUMIFS(Barèmes!$I$6:$I$28,Barèmes!$A$6:$A$28,"Agilité — T-test 974 (s)",Barèmes!$B$6:$B$28,H45,Barèmes!$C$6:$C$28,IF(H45="6ème","Mixte",G45)),Barèmes!$E$2,Barèmes!$F$2))))))</f>
        <v/>
      </c>
      <c r="AD45" s="28" t="str">
        <f t="shared" si="1"/>
        <v/>
      </c>
      <c r="AE45" s="29" t="str">
        <f t="shared" si="2"/>
        <v/>
      </c>
      <c r="AF45" s="30" t="str">
        <f>IF(OR(AD45="",SUMPRODUCT((Barèmes!$A$6:$A$28="Surcoût d'agilité (s) — technique")*(Barèmes!$B$6:$B$28=H45)*(Barèmes!$C$6:$C$28=IF(H45="6ème","Mixte",G45)))=0),"",IF(SUMPRODUCT((Barèmes!$A$6:$A$28="Surcoût d'agilité (s) — technique")*(Barèmes!$B$6:$B$28=H45)*(Barèmes!$C$6:$C$28=IF(H45="6ème","Mixte",G45))*(Barèmes!$J$6:$J$28="+"))&gt;0,IF(AD45&lt;=SUMIFS(Barèmes!$D$6:$D$28,Barèmes!$A$6:$A$28,"Surcoût d'agilité (s) — technique",Barèmes!$B$6:$B$28,H45,Barèmes!$C$6:$C$28,IF(H45="6ème","Mixte",G45)),"à besoin",IF(AD45&lt;=SUMIFS(Barèmes!$E$6:$E$28,Barèmes!$A$6:$A$28,"Surcoût d'agilité (s) — technique",Barèmes!$B$6:$B$28,H45,Barèmes!$C$6:$C$28,IF(H45="6ème","Mixte",G45)),"fragile","satisfaisant")),IF(AD45&gt;=SUMIFS(Barèmes!$D$6:$D$28,Barèmes!$A$6:$A$28,"Surcoût d'agilité (s) — technique",Barèmes!$B$6:$B$28,H45,Barèmes!$C$6:$C$28,IF(H45="6ème","Mixte",G45)),"à besoin",IF(AD45&gt;=SUMIFS(Barèmes!$E$6:$E$28,Barèmes!$A$6:$A$28,"Surcoût d'agilité (s) — technique",Barèmes!$B$6:$B$28,H45,Barèmes!$C$6:$C$28,IF(H45="6ème","Mixte",G45)),"fragile","satisfaisant"))))</f>
        <v/>
      </c>
      <c r="AG45" s="30" t="str">
        <f>IF(OR(AD45="",SUMPRODUCT((Barèmes!$A$6:$A$28="Surcoût d'agilité (s) — technique")*(Barèmes!$B$6:$B$28=H45)*(Barèmes!$C$6:$C$28=IF(H45="6ème","Mixte",G45)))=0),"",IF(SUMPRODUCT((Barèmes!$A$6:$A$28="Surcoût d'agilité (s) — technique")*(Barèmes!$B$6:$B$28=H45)*(Barèmes!$C$6:$C$28=IF(H45="6ème","Mixte",G45))*(Barèmes!$J$6:$J$28="+"))&gt;0,IF(AD45&lt;=SUMIFS(Barèmes!$F$6:$F$28,Barèmes!$A$6:$A$28,"Surcoût d'agilité (s) — technique",Barèmes!$B$6:$B$28,H45,Barèmes!$C$6:$C$28,IF(H45="6ème","Mixte",G45)),Barèmes!$B$2,IF(AD45&lt;=SUMIFS(Barèmes!$G$6:$G$28,Barèmes!$A$6:$A$28,"Surcoût d'agilité (s) — technique",Barèmes!$B$6:$B$28,H45,Barèmes!$C$6:$C$28,IF(H45="6ème","Mixte",G45)),Barèmes!$C$2,IF(AD45&lt;=SUMIFS(Barèmes!$H$6:$H$28,Barèmes!$A$6:$A$28,"Surcoût d'agilité (s) — technique",Barèmes!$B$6:$B$28,H45,Barèmes!$C$6:$C$28,IF(H45="6ème","Mixte",G45)),Barèmes!$D$2,IF(AD45&lt;=SUMIFS(Barèmes!$I$6:$I$28,Barèmes!$A$6:$A$28,"Surcoût d'agilité (s) — technique",Barèmes!$B$6:$B$28,H45,Barèmes!$C$6:$C$28,IF(H45="6ème","Mixte",G45)),Barèmes!$E$2,Barèmes!$F$2)))),IF(AD45&gt;=SUMIFS(Barèmes!$F$6:$F$28,Barèmes!$A$6:$A$28,"Surcoût d'agilité (s) — technique",Barèmes!$B$6:$B$28,H45,Barèmes!$C$6:$C$28,IF(H45="6ème","Mixte",G45)),Barèmes!$B$2,IF(AD45&gt;=SUMIFS(Barèmes!$G$6:$G$28,Barèmes!$A$6:$A$28,"Surcoût d'agilité (s) — technique",Barèmes!$B$6:$B$28,H45,Barèmes!$C$6:$C$28,IF(H45="6ème","Mixte",G45)),Barèmes!$C$2,IF(AD45&gt;=SUMIFS(Barèmes!$H$6:$H$28,Barèmes!$A$6:$A$28,"Surcoût d'agilité (s) — technique",Barèmes!$B$6:$B$28,H45,Barèmes!$C$6:$C$28,IF(H45="6ème","Mixte",G45)),Barèmes!$D$2,IF(AD45&gt;=SUMIFS(Barèmes!$I$6:$I$28,Barèmes!$A$6:$A$28,"Surcoût d'agilité (s) — technique",Barèmes!$B$6:$B$28,H45,Barèmes!$C$6:$C$28,IF(H45="6ème","Mixte",G45)),Barèmes!$E$2,Barèmes!$F$2))))))</f>
        <v/>
      </c>
      <c r="AH45" s="31" t="str">
        <f>IF((IF(N45="",0,1)+IF(Q45="",0,1)+IF(W45="",0,1)+IF(Z45="",0,1)+IF(AC45="",0,1))=0,"",3*IF(N45=Barèmes!$B$2,1,IF(N45=Barèmes!$C$2,2,IF(N45=Barèmes!$D$2,3,IF(N45=Barèmes!$E$2,4,IF(N45=Barèmes!$F$2,5,0)))))+3*IF(Q45=Barèmes!$B$2,1,IF(Q45=Barèmes!$C$2,2,IF(Q45=Barèmes!$D$2,3,IF(Q45=Barèmes!$E$2,4,IF(Q45=Barèmes!$F$2,5,0)))))+2*IF(W45=Barèmes!$B$2,1,IF(W45=Barèmes!$C$2,2,IF(W45=Barèmes!$D$2,3,IF(W45=Barèmes!$E$2,4,IF(W45=Barèmes!$F$2,5,0)))))+1*IF(Z45=Barèmes!$B$2,1,IF(Z45=Barèmes!$C$2,2,IF(Z45=Barèmes!$D$2,3,IF(Z45=Barèmes!$E$2,4,IF(Z45=Barèmes!$F$2,5,0)))))+1*IF(AC45=Barèmes!$B$2,1,IF(AC45=Barèmes!$C$2,2,IF(AC45=Barèmes!$D$2,3,IF(AC45=Barèmes!$E$2,4,IF(AC45=Barèmes!$F$2,5,0))))))</f>
        <v/>
      </c>
      <c r="AI45" s="31"/>
      <c r="AJ45" s="32" t="str">
        <f>IFERROR(INDEX(Croissance!$B$5:$B$604,MATCH(A45,Croissance!$A$5:$A$604,0)),"")</f>
        <v/>
      </c>
      <c r="AK45" s="32" t="str">
        <f>IFERROR(INDEX(Croissance!$C$5:$C$604,MATCH(A45,Croissance!$A$5:$A$604,0)),"")</f>
        <v/>
      </c>
      <c r="AL45" s="32" t="str">
        <f>IFERROR(INDEX(Croissance!$D$5:$D$604,MATCH(A45,Croissance!$A$5:$A$604,0)),"")</f>
        <v/>
      </c>
      <c r="AM45" s="32" t="str">
        <f>IFERROR(INDEX(Croissance!$E$5:$E$604,MATCH(A45,Croissance!$A$5:$A$604,0)),"")</f>
        <v/>
      </c>
      <c r="AO45" s="33">
        <f t="shared" si="8"/>
        <v>0</v>
      </c>
      <c r="AP45" s="33">
        <f t="shared" si="3"/>
        <v>0</v>
      </c>
      <c r="AQ45" s="33">
        <f>IF(A45="",0,IF(AND(OR('Synthèse classe'!$C$2="Tous",C45='Synthèse classe'!$C$2),OR('Synthèse classe'!$C$3="Toutes",D45='Synthèse classe'!$C$3),OR('Synthèse classe'!$C$4="Toutes",AND('Synthèse classe'!$C$4="Dernière",AP45=1),B45=IFERROR(VALUE('Synthèse classe'!$C$4),0))),1,0))</f>
        <v>0</v>
      </c>
      <c r="AR45" s="34" t="str">
        <f t="shared" si="4"/>
        <v/>
      </c>
    </row>
    <row r="46" spans="1:44" x14ac:dyDescent="0.2">
      <c r="A46" s="17" t="str">
        <f t="shared" si="0"/>
        <v/>
      </c>
      <c r="B46" s="18"/>
      <c r="C46" s="19"/>
      <c r="D46" s="19"/>
      <c r="E46" s="19"/>
      <c r="F46" s="19"/>
      <c r="G46" s="19"/>
      <c r="H46" s="17" t="str">
        <f t="shared" si="5"/>
        <v/>
      </c>
      <c r="I46" s="20"/>
      <c r="J46" s="18"/>
      <c r="K46" s="19"/>
      <c r="L46" s="21" t="str">
        <f t="shared" si="6"/>
        <v/>
      </c>
      <c r="M46" s="21" t="str">
        <f>IF(OR(J46="",SUMPRODUCT((Barèmes!$A$6:$A$28="Endurance — Luc Léger (palier)")*(Barèmes!$B$6:$B$28=H46)*(Barèmes!$C$6:$C$28=IF(H46="6ème","Mixte",G46)))=0),"",IF(SUMPRODUCT((Barèmes!$A$6:$A$28="Endurance — Luc Léger (palier)")*(Barèmes!$B$6:$B$28=H46)*(Barèmes!$C$6:$C$28=IF(H46="6ème","Mixte",G46))*(Barèmes!$J$6:$J$28="+"))&gt;0,IF(J46&lt;=SUMIFS(Barèmes!$D$6:$D$28,Barèmes!$A$6:$A$28,"Endurance — Luc Léger (palier)",Barèmes!$B$6:$B$28,H46,Barèmes!$C$6:$C$28,IF(H46="6ème","Mixte",G46)),"à besoin",IF(J46&lt;=SUMIFS(Barèmes!$E$6:$E$28,Barèmes!$A$6:$A$28,"Endurance — Luc Léger (palier)",Barèmes!$B$6:$B$28,H46,Barèmes!$C$6:$C$28,IF(H46="6ème","Mixte",G46)),"fragile","satisfaisant")),IF(J46&gt;=SUMIFS(Barèmes!$D$6:$D$28,Barèmes!$A$6:$A$28,"Endurance — Luc Léger (palier)",Barèmes!$B$6:$B$28,H46,Barèmes!$C$6:$C$28,IF(H46="6ème","Mixte",G46)),"à besoin",IF(J46&gt;=SUMIFS(Barèmes!$E$6:$E$28,Barèmes!$A$6:$A$28,"Endurance — Luc Léger (palier)",Barèmes!$B$6:$B$28,H46,Barèmes!$C$6:$C$28,IF(H46="6ème","Mixte",G46)),"fragile","satisfaisant"))))</f>
        <v/>
      </c>
      <c r="N46" s="21" t="str">
        <f>IF(OR(J46="",SUMPRODUCT((Barèmes!$A$6:$A$28="Endurance — Luc Léger (palier)")*(Barèmes!$B$6:$B$28=H46)*(Barèmes!$C$6:$C$28=IF(H46="6ème","Mixte",G46)))=0),"",IF(SUMPRODUCT((Barèmes!$A$6:$A$28="Endurance — Luc Léger (palier)")*(Barèmes!$B$6:$B$28=H46)*(Barèmes!$C$6:$C$28=IF(H46="6ème","Mixte",G46))*(Barèmes!$J$6:$J$28="+"))&gt;0,IF(J46&lt;=SUMIFS(Barèmes!$F$6:$F$28,Barèmes!$A$6:$A$28,"Endurance — Luc Léger (palier)",Barèmes!$B$6:$B$28,H46,Barèmes!$C$6:$C$28,IF(H46="6ème","Mixte",G46)),Barèmes!$B$2,IF(J46&lt;=SUMIFS(Barèmes!$G$6:$G$28,Barèmes!$A$6:$A$28,"Endurance — Luc Léger (palier)",Barèmes!$B$6:$B$28,H46,Barèmes!$C$6:$C$28,IF(H46="6ème","Mixte",G46)),Barèmes!$C$2,IF(J46&lt;=SUMIFS(Barèmes!$H$6:$H$28,Barèmes!$A$6:$A$28,"Endurance — Luc Léger (palier)",Barèmes!$B$6:$B$28,H46,Barèmes!$C$6:$C$28,IF(H46="6ème","Mixte",G46)),Barèmes!$D$2,IF(J46&lt;=SUMIFS(Barèmes!$I$6:$I$28,Barèmes!$A$6:$A$28,"Endurance — Luc Léger (palier)",Barèmes!$B$6:$B$28,H46,Barèmes!$C$6:$C$28,IF(H46="6ème","Mixte",G46)),Barèmes!$E$2,Barèmes!$F$2)))),IF(J46&gt;=SUMIFS(Barèmes!$F$6:$F$28,Barèmes!$A$6:$A$28,"Endurance — Luc Léger (palier)",Barèmes!$B$6:$B$28,H46,Barèmes!$C$6:$C$28,IF(H46="6ème","Mixte",G46)),Barèmes!$B$2,IF(J46&gt;=SUMIFS(Barèmes!$G$6:$G$28,Barèmes!$A$6:$A$28,"Endurance — Luc Léger (palier)",Barèmes!$B$6:$B$28,H46,Barèmes!$C$6:$C$28,IF(H46="6ème","Mixte",G46)),Barèmes!$C$2,IF(J46&gt;=SUMIFS(Barèmes!$H$6:$H$28,Barèmes!$A$6:$A$28,"Endurance — Luc Léger (palier)",Barèmes!$B$6:$B$28,H46,Barèmes!$C$6:$C$28,IF(H46="6ème","Mixte",G46)),Barèmes!$D$2,IF(J46&gt;=SUMIFS(Barèmes!$I$6:$I$28,Barèmes!$A$6:$A$28,"Endurance — Luc Léger (palier)",Barèmes!$B$6:$B$28,H46,Barèmes!$C$6:$C$28,IF(H46="6ème","Mixte",G46)),Barèmes!$E$2,Barèmes!$F$2))))))</f>
        <v/>
      </c>
      <c r="O46" s="22"/>
      <c r="P46" s="23" t="str">
        <f>IF(OR(O46="",SUMPRODUCT((Barèmes!$A$6:$A$28="Force bas du corps — Saut en longueur (m)")*(Barèmes!$B$6:$B$28=H46)*(Barèmes!$C$6:$C$28=IF(H46="6ème","Mixte",G46)))=0),"",IF(SUMPRODUCT((Barèmes!$A$6:$A$28="Force bas du corps — Saut en longueur (m)")*(Barèmes!$B$6:$B$28=H46)*(Barèmes!$C$6:$C$28=IF(H46="6ème","Mixte",G46))*(Barèmes!$J$6:$J$28="+"))&gt;0,IF(O46&lt;=SUMIFS(Barèmes!$D$6:$D$28,Barèmes!$A$6:$A$28,"Force bas du corps — Saut en longueur (m)",Barèmes!$B$6:$B$28,H46,Barèmes!$C$6:$C$28,IF(H46="6ème","Mixte",G46)),"à besoin",IF(O46&lt;=SUMIFS(Barèmes!$E$6:$E$28,Barèmes!$A$6:$A$28,"Force bas du corps — Saut en longueur (m)",Barèmes!$B$6:$B$28,H46,Barèmes!$C$6:$C$28,IF(H46="6ème","Mixte",G46)),"fragile","satisfaisant")),IF(O46&gt;=SUMIFS(Barèmes!$D$6:$D$28,Barèmes!$A$6:$A$28,"Force bas du corps — Saut en longueur (m)",Barèmes!$B$6:$B$28,H46,Barèmes!$C$6:$C$28,IF(H46="6ème","Mixte",G46)),"à besoin",IF(O46&gt;=SUMIFS(Barèmes!$E$6:$E$28,Barèmes!$A$6:$A$28,"Force bas du corps — Saut en longueur (m)",Barèmes!$B$6:$B$28,H46,Barèmes!$C$6:$C$28,IF(H46="6ème","Mixte",G46)),"fragile","satisfaisant"))))</f>
        <v/>
      </c>
      <c r="Q46" s="23" t="str">
        <f>IF(OR(O46="",SUMPRODUCT((Barèmes!$A$6:$A$28="Force bas du corps — Saut en longueur (m)")*(Barèmes!$B$6:$B$28=H46)*(Barèmes!$C$6:$C$28=IF(H46="6ème","Mixte",G46)))=0),"",IF(SUMPRODUCT((Barèmes!$A$6:$A$28="Force bas du corps — Saut en longueur (m)")*(Barèmes!$B$6:$B$28=H46)*(Barèmes!$C$6:$C$28=IF(H46="6ème","Mixte",G46))*(Barèmes!$J$6:$J$28="+"))&gt;0,IF(O46&lt;=SUMIFS(Barèmes!$F$6:$F$28,Barèmes!$A$6:$A$28,"Force bas du corps — Saut en longueur (m)",Barèmes!$B$6:$B$28,H46,Barèmes!$C$6:$C$28,IF(H46="6ème","Mixte",G46)),Barèmes!$B$2,IF(O46&lt;=SUMIFS(Barèmes!$G$6:$G$28,Barèmes!$A$6:$A$28,"Force bas du corps — Saut en longueur (m)",Barèmes!$B$6:$B$28,H46,Barèmes!$C$6:$C$28,IF(H46="6ème","Mixte",G46)),Barèmes!$C$2,IF(O46&lt;=SUMIFS(Barèmes!$H$6:$H$28,Barèmes!$A$6:$A$28,"Force bas du corps — Saut en longueur (m)",Barèmes!$B$6:$B$28,H46,Barèmes!$C$6:$C$28,IF(H46="6ème","Mixte",G46)),Barèmes!$D$2,IF(O46&lt;=SUMIFS(Barèmes!$I$6:$I$28,Barèmes!$A$6:$A$28,"Force bas du corps — Saut en longueur (m)",Barèmes!$B$6:$B$28,H46,Barèmes!$C$6:$C$28,IF(H46="6ème","Mixte",G46)),Barèmes!$E$2,Barèmes!$F$2)))),IF(O46&gt;=SUMIFS(Barèmes!$F$6:$F$28,Barèmes!$A$6:$A$28,"Force bas du corps — Saut en longueur (m)",Barèmes!$B$6:$B$28,H46,Barèmes!$C$6:$C$28,IF(H46="6ème","Mixte",G46)),Barèmes!$B$2,IF(O46&gt;=SUMIFS(Barèmes!$G$6:$G$28,Barèmes!$A$6:$A$28,"Force bas du corps — Saut en longueur (m)",Barèmes!$B$6:$B$28,H46,Barèmes!$C$6:$C$28,IF(H46="6ème","Mixte",G46)),Barèmes!$C$2,IF(O46&gt;=SUMIFS(Barèmes!$H$6:$H$28,Barèmes!$A$6:$A$28,"Force bas du corps — Saut en longueur (m)",Barèmes!$B$6:$B$28,H46,Barèmes!$C$6:$C$28,IF(H46="6ème","Mixte",G46)),Barèmes!$D$2,IF(O46&gt;=SUMIFS(Barèmes!$I$6:$I$28,Barèmes!$A$6:$A$28,"Force bas du corps — Saut en longueur (m)",Barèmes!$B$6:$B$28,H46,Barèmes!$C$6:$C$28,IF(H46="6ème","Mixte",G46)),Barèmes!$E$2,Barèmes!$F$2))))))</f>
        <v/>
      </c>
      <c r="R46" s="22"/>
      <c r="S46" s="24" t="str">
        <f>IF(OR(R46="",SUMPRODUCT((Barèmes!$A$6:$A$28="Vitesse — 30 m (s)")*(Barèmes!$B$6:$B$28=H46)*(Barèmes!$C$6:$C$28=IF(H46="6ème","Mixte",G46)))=0),"",IF(SUMPRODUCT((Barèmes!$A$6:$A$28="Vitesse — 30 m (s)")*(Barèmes!$B$6:$B$28=H46)*(Barèmes!$C$6:$C$28=IF(H46="6ème","Mixte",G46))*(Barèmes!$J$6:$J$28="+"))&gt;0,IF(R46&lt;=SUMIFS(Barèmes!$D$6:$D$28,Barèmes!$A$6:$A$28,"Vitesse — 30 m (s)",Barèmes!$B$6:$B$28,H46,Barèmes!$C$6:$C$28,IF(H46="6ème","Mixte",G46)),"à besoin",IF(R46&lt;=SUMIFS(Barèmes!$E$6:$E$28,Barèmes!$A$6:$A$28,"Vitesse — 30 m (s)",Barèmes!$B$6:$B$28,H46,Barèmes!$C$6:$C$28,IF(H46="6ème","Mixte",G46)),"fragile","satisfaisant")),IF(R46&gt;=SUMIFS(Barèmes!$D$6:$D$28,Barèmes!$A$6:$A$28,"Vitesse — 30 m (s)",Barèmes!$B$6:$B$28,H46,Barèmes!$C$6:$C$28,IF(H46="6ème","Mixte",G46)),"à besoin",IF(R46&gt;=SUMIFS(Barèmes!$E$6:$E$28,Barèmes!$A$6:$A$28,"Vitesse — 30 m (s)",Barèmes!$B$6:$B$28,H46,Barèmes!$C$6:$C$28,IF(H46="6ème","Mixte",G46)),"fragile","satisfaisant"))))</f>
        <v/>
      </c>
      <c r="T46" s="24" t="str">
        <f>IF(OR(R46="",SUMPRODUCT((Barèmes!$A$6:$A$28="Vitesse — 30 m (s)")*(Barèmes!$B$6:$B$28=H46)*(Barèmes!$C$6:$C$28=IF(H46="6ème","Mixte",G46)))=0),"",IF(SUMPRODUCT((Barèmes!$A$6:$A$28="Vitesse — 30 m (s)")*(Barèmes!$B$6:$B$28=H46)*(Barèmes!$C$6:$C$28=IF(H46="6ème","Mixte",G46))*(Barèmes!$J$6:$J$28="+"))&gt;0,IF(R46&lt;=SUMIFS(Barèmes!$F$6:$F$28,Barèmes!$A$6:$A$28,"Vitesse — 30 m (s)",Barèmes!$B$6:$B$28,H46,Barèmes!$C$6:$C$28,IF(H46="6ème","Mixte",G46)),Barèmes!$B$2,IF(R46&lt;=SUMIFS(Barèmes!$G$6:$G$28,Barèmes!$A$6:$A$28,"Vitesse — 30 m (s)",Barèmes!$B$6:$B$28,H46,Barèmes!$C$6:$C$28,IF(H46="6ème","Mixte",G46)),Barèmes!$C$2,IF(R46&lt;=SUMIFS(Barèmes!$H$6:$H$28,Barèmes!$A$6:$A$28,"Vitesse — 30 m (s)",Barèmes!$B$6:$B$28,H46,Barèmes!$C$6:$C$28,IF(H46="6ème","Mixte",G46)),Barèmes!$D$2,IF(R46&lt;=SUMIFS(Barèmes!$I$6:$I$28,Barèmes!$A$6:$A$28,"Vitesse — 30 m (s)",Barèmes!$B$6:$B$28,H46,Barèmes!$C$6:$C$28,IF(H46="6ème","Mixte",G46)),Barèmes!$E$2,Barèmes!$F$2)))),IF(R46&gt;=SUMIFS(Barèmes!$F$6:$F$28,Barèmes!$A$6:$A$28,"Vitesse — 30 m (s)",Barèmes!$B$6:$B$28,H46,Barèmes!$C$6:$C$28,IF(H46="6ème","Mixte",G46)),Barèmes!$B$2,IF(R46&gt;=SUMIFS(Barèmes!$G$6:$G$28,Barèmes!$A$6:$A$28,"Vitesse — 30 m (s)",Barèmes!$B$6:$B$28,H46,Barèmes!$C$6:$C$28,IF(H46="6ème","Mixte",G46)),Barèmes!$C$2,IF(R46&gt;=SUMIFS(Barèmes!$H$6:$H$28,Barèmes!$A$6:$A$28,"Vitesse — 30 m (s)",Barèmes!$B$6:$B$28,H46,Barèmes!$C$6:$C$28,IF(H46="6ème","Mixte",G46)),Barèmes!$D$2,IF(R46&gt;=SUMIFS(Barèmes!$I$6:$I$28,Barèmes!$A$6:$A$28,"Vitesse — 30 m (s)",Barèmes!$B$6:$B$28,H46,Barèmes!$C$6:$C$28,IF(H46="6ème","Mixte",G46)),Barèmes!$E$2,Barèmes!$F$2))))))</f>
        <v/>
      </c>
      <c r="U46" s="22"/>
      <c r="V46" s="25" t="str">
        <f>IF(OR(U46="",SUMPRODUCT((Barèmes!$A$6:$A$28="Vitesse — 50 m (s)")*(Barèmes!$B$6:$B$28=H46)*(Barèmes!$C$6:$C$28=IF(H46="6ème","Mixte",G46)))=0),"",IF(SUMPRODUCT((Barèmes!$A$6:$A$28="Vitesse — 50 m (s)")*(Barèmes!$B$6:$B$28=H46)*(Barèmes!$C$6:$C$28=IF(H46="6ème","Mixte",G46))*(Barèmes!$J$6:$J$28="+"))&gt;0,IF(U46&lt;=SUMIFS(Barèmes!$D$6:$D$28,Barèmes!$A$6:$A$28,"Vitesse — 50 m (s)",Barèmes!$B$6:$B$28,H46,Barèmes!$C$6:$C$28,IF(H46="6ème","Mixte",G46)),"à besoin",IF(U46&lt;=SUMIFS(Barèmes!$E$6:$E$28,Barèmes!$A$6:$A$28,"Vitesse — 50 m (s)",Barèmes!$B$6:$B$28,H46,Barèmes!$C$6:$C$28,IF(H46="6ème","Mixte",G46)),"fragile","satisfaisant")),IF(U46&gt;=SUMIFS(Barèmes!$D$6:$D$28,Barèmes!$A$6:$A$28,"Vitesse — 50 m (s)",Barèmes!$B$6:$B$28,H46,Barèmes!$C$6:$C$28,IF(H46="6ème","Mixte",G46)),"à besoin",IF(U46&gt;=SUMIFS(Barèmes!$E$6:$E$28,Barèmes!$A$6:$A$28,"Vitesse — 50 m (s)",Barèmes!$B$6:$B$28,H46,Barèmes!$C$6:$C$28,IF(H46="6ème","Mixte",G46)),"fragile","satisfaisant"))))</f>
        <v/>
      </c>
      <c r="W46" s="25" t="str">
        <f>IF(OR(U46="",SUMPRODUCT((Barèmes!$A$6:$A$28="Vitesse — 50 m (s)")*(Barèmes!$B$6:$B$28=H46)*(Barèmes!$C$6:$C$28=IF(H46="6ème","Mixte",G46)))=0),"",IF(SUMPRODUCT((Barèmes!$A$6:$A$28="Vitesse — 50 m (s)")*(Barèmes!$B$6:$B$28=H46)*(Barèmes!$C$6:$C$28=IF(H46="6ème","Mixte",G46))*(Barèmes!$J$6:$J$28="+"))&gt;0,IF(U46&lt;=SUMIFS(Barèmes!$F$6:$F$28,Barèmes!$A$6:$A$28,"Vitesse — 50 m (s)",Barèmes!$B$6:$B$28,H46,Barèmes!$C$6:$C$28,IF(H46="6ème","Mixte",G46)),Barèmes!$B$2,IF(U46&lt;=SUMIFS(Barèmes!$G$6:$G$28,Barèmes!$A$6:$A$28,"Vitesse — 50 m (s)",Barèmes!$B$6:$B$28,H46,Barèmes!$C$6:$C$28,IF(H46="6ème","Mixte",G46)),Barèmes!$C$2,IF(U46&lt;=SUMIFS(Barèmes!$H$6:$H$28,Barèmes!$A$6:$A$28,"Vitesse — 50 m (s)",Barèmes!$B$6:$B$28,H46,Barèmes!$C$6:$C$28,IF(H46="6ème","Mixte",G46)),Barèmes!$D$2,IF(U46&lt;=SUMIFS(Barèmes!$I$6:$I$28,Barèmes!$A$6:$A$28,"Vitesse — 50 m (s)",Barèmes!$B$6:$B$28,H46,Barèmes!$C$6:$C$28,IF(H46="6ème","Mixte",G46)),Barèmes!$E$2,Barèmes!$F$2)))),IF(U46&gt;=SUMIFS(Barèmes!$F$6:$F$28,Barèmes!$A$6:$A$28,"Vitesse — 50 m (s)",Barèmes!$B$6:$B$28,H46,Barèmes!$C$6:$C$28,IF(H46="6ème","Mixte",G46)),Barèmes!$B$2,IF(U46&gt;=SUMIFS(Barèmes!$G$6:$G$28,Barèmes!$A$6:$A$28,"Vitesse — 50 m (s)",Barèmes!$B$6:$B$28,H46,Barèmes!$C$6:$C$28,IF(H46="6ème","Mixte",G46)),Barèmes!$C$2,IF(U46&gt;=SUMIFS(Barèmes!$H$6:$H$28,Barèmes!$A$6:$A$28,"Vitesse — 50 m (s)",Barèmes!$B$6:$B$28,H46,Barèmes!$C$6:$C$28,IF(H46="6ème","Mixte",G46)),Barèmes!$D$2,IF(U46&gt;=SUMIFS(Barèmes!$I$6:$I$28,Barèmes!$A$6:$A$28,"Vitesse — 50 m (s)",Barèmes!$B$6:$B$28,H46,Barèmes!$C$6:$C$28,IF(H46="6ème","Mixte",G46)),Barèmes!$E$2,Barèmes!$F$2))))))</f>
        <v/>
      </c>
      <c r="X46" s="18"/>
      <c r="Y46" s="26" t="str" cm="1">
        <f t="array" ref="Y46">IF(OR(X46="",SUMPRODUCT((Barèmes!$A$6:$A$28="Souplesse (score 1-5)")*(Barèmes!$B$6:$B$28=H46)*(Barèmes!$C$6:$C$28=IF(H46="6ème","Mixte",G46)))=0),"",IF(SUMPRODUCT((Barèmes!$A$6:$A$28="Souplesse (score 1-5)")*(Barèmes!$B$6:$B$28=H46)*(Barèmes!$C$6:$C$28=IF(H46="6ème","Mixte",G46))*(Barèmes!$J$6:$J$28="+"))&gt;0,IF(X46&lt;=SUMIFS(Barèmes!$D$6:$D$28,Barèmes!$A$6:$A$28,"Souplesse (score 1-5)",Barèmes!$B$6:$B$28,H46,Barèmes!$C$6:$C$28,IF(H46="6ème","Mixte",G46)),"à besoin",IF(X46&lt;=SUMIFS(Barèmes!$E$6:$E$28,Barèmes!$A$6:$A$28,"Souplesse (score 1-5)",Barèmes!$B$6:$B$28,H46,Barèmes!$C$6:$C$28,IF(H46="6ème","Mixte",G46)),"fragile","satisfaisant")),IF(X46&gt;=SUMIFS(Barèmes!$D$6:$D$28,Barèmes!$A$6:$A$28,"Souplesse (score 1-5)",Barèmes!$B$6:$B$28,H46,Barèmes!$C$6:$C$28,IF(H46="6ème","Mixte",G46)),"à besoin",IF(X46&gt;=SUMIFS(Barèmes!$E$6:$E$28,Barèmes!$A$6:$A$28,"Souplesse (score 1-5)",Barèmes!$B$6:$B$28,H46,Barèmes!$C$6:$C$28,IF(H46="6ème","Mixte",G46)),"fragile","satisfaisant"))))</f>
        <v/>
      </c>
      <c r="Z46" s="26" t="str" cm="1">
        <f t="array" ref="Z46">IF(OR(X46="",SUMPRODUCT((Barèmes!$A$6:$A$28="Souplesse (score 1-5)")*(Barèmes!$B$6:$B$28=H46)*(Barèmes!$C$6:$C$28=IF(H46="6ème","Mixte",G46)))=0),"",IF(SUMPRODUCT((Barèmes!$A$6:$A$28="Souplesse (score 1-5)")*(Barèmes!$B$6:$B$28=H46)*(Barèmes!$C$6:$C$28=IF(H46="6ème","Mixte",G46))*(Barèmes!$J$6:$J$28="+"))&gt;0,IF(X46&lt;=SUMIFS(Barèmes!$F$6:$F$28,Barèmes!$A$6:$A$28,"Souplesse (score 1-5)",Barèmes!$B$6:$B$28,H46,Barèmes!$C$6:$C$28,IF(H46="6ème","Mixte",G46)),Barèmes!$B$2,IF(X46&lt;=SUMIFS(Barèmes!$G$6:$G$28,Barèmes!$A$6:$A$28,"Souplesse (score 1-5)",Barèmes!$B$6:$B$28,H46,Barèmes!$C$6:$C$28,IF(H46="6ème","Mixte",G46)),Barèmes!$C$2,IF(X46&lt;=SUMIFS(Barèmes!$H$6:$H$28,Barèmes!$A$6:$A$28,"Souplesse (score 1-5)",Barèmes!$B$6:$B$28,H46,Barèmes!$C$6:$C$28,IF(H46="6ème","Mixte",G46)),Barèmes!$D$2,IF(X46&lt;=SUMIFS(Barèmes!$I$6:$I$28,Barèmes!$A$6:$A$28,"Souplesse (score 1-5)",Barèmes!$B$6:$B$28,H46,Barèmes!$C$6:$C$28,IF(H46="6ème","Mixte",G46)),Barèmes!$E$2,Barèmes!$F$2)))),IF(X46&gt;=SUMIFS(Barèmes!$F$6:$F$28,Barèmes!$A$6:$A$28,"Souplesse (score 1-5)",Barèmes!$B$6:$B$28,H46,Barèmes!$C$6:$C$28,IF(H46="6ème","Mixte",G46)),Barèmes!$B$2,IF(X46&gt;=SUMIFS(Barèmes!$G$6:$G$28,Barèmes!$A$6:$A$28,"Souplesse (score 1-5)",Barèmes!$B$6:$B$28,H46,Barèmes!$C$6:$C$28,IF(H46="6ème","Mixte",G46)),Barèmes!$C$2,IF(X46&gt;=SUMIFS(Barèmes!$H$6:$H$28,Barèmes!$A$6:$A$28,"Souplesse (score 1-5)",Barèmes!$B$6:$B$28,H46,Barèmes!$C$6:$C$28,IF(H46="6ème","Mixte",G46)),Barèmes!$D$2,IF(X46&gt;=SUMIFS(Barèmes!$I$6:$I$28,Barèmes!$A$6:$A$28,"Souplesse (score 1-5)",Barèmes!$B$6:$B$28,H46,Barèmes!$C$6:$C$28,IF(H46="6ème","Mixte",G46)),Barèmes!$E$2,Barèmes!$F$2))))))</f>
        <v/>
      </c>
      <c r="AA46" s="22"/>
      <c r="AB46" s="27" t="str">
        <f>IF(OR(AA46="",SUMPRODUCT((Barèmes!$A$6:$A$28="Agilité — T-test 974 (s)")*(Barèmes!$B$6:$B$28=H46)*(Barèmes!$C$6:$C$28=IF(H46="6ème","Mixte",G46)))=0),"",IF(SUMPRODUCT((Barèmes!$A$6:$A$28="Agilité — T-test 974 (s)")*(Barèmes!$B$6:$B$28=H46)*(Barèmes!$C$6:$C$28=IF(H46="6ème","Mixte",G46))*(Barèmes!$J$6:$J$28="+"))&gt;0,IF(AA46&lt;=SUMIFS(Barèmes!$D$6:$D$28,Barèmes!$A$6:$A$28,"Agilité — T-test 974 (s)",Barèmes!$B$6:$B$28,H46,Barèmes!$C$6:$C$28,IF(H46="6ème","Mixte",G46)),"à besoin",IF(AA46&lt;=SUMIFS(Barèmes!$E$6:$E$28,Barèmes!$A$6:$A$28,"Agilité — T-test 974 (s)",Barèmes!$B$6:$B$28,H46,Barèmes!$C$6:$C$28,IF(H46="6ème","Mixte",G46)),"fragile","satisfaisant")),IF(AA46&gt;=SUMIFS(Barèmes!$D$6:$D$28,Barèmes!$A$6:$A$28,"Agilité — T-test 974 (s)",Barèmes!$B$6:$B$28,H46,Barèmes!$C$6:$C$28,IF(H46="6ème","Mixte",G46)),"à besoin",IF(AA46&gt;=SUMIFS(Barèmes!$E$6:$E$28,Barèmes!$A$6:$A$28,"Agilité — T-test 974 (s)",Barèmes!$B$6:$B$28,H46,Barèmes!$C$6:$C$28,IF(H46="6ème","Mixte",G46)),"fragile","satisfaisant"))))</f>
        <v/>
      </c>
      <c r="AC46" s="27" t="str">
        <f>IF(OR(AA46="",SUMPRODUCT((Barèmes!$A$6:$A$28="Agilité — T-test 974 (s)")*(Barèmes!$B$6:$B$28=H46)*(Barèmes!$C$6:$C$28=IF(H46="6ème","Mixte",G46)))=0),"",IF(SUMPRODUCT((Barèmes!$A$6:$A$28="Agilité — T-test 974 (s)")*(Barèmes!$B$6:$B$28=H46)*(Barèmes!$C$6:$C$28=IF(H46="6ème","Mixte",G46))*(Barèmes!$J$6:$J$28="+"))&gt;0,IF(AA46&lt;=SUMIFS(Barèmes!$F$6:$F$28,Barèmes!$A$6:$A$28,"Agilité — T-test 974 (s)",Barèmes!$B$6:$B$28,H46,Barèmes!$C$6:$C$28,IF(H46="6ème","Mixte",G46)),Barèmes!$B$2,IF(AA46&lt;=SUMIFS(Barèmes!$G$6:$G$28,Barèmes!$A$6:$A$28,"Agilité — T-test 974 (s)",Barèmes!$B$6:$B$28,H46,Barèmes!$C$6:$C$28,IF(H46="6ème","Mixte",G46)),Barèmes!$C$2,IF(AA46&lt;=SUMIFS(Barèmes!$H$6:$H$28,Barèmes!$A$6:$A$28,"Agilité — T-test 974 (s)",Barèmes!$B$6:$B$28,H46,Barèmes!$C$6:$C$28,IF(H46="6ème","Mixte",G46)),Barèmes!$D$2,IF(AA46&lt;=SUMIFS(Barèmes!$I$6:$I$28,Barèmes!$A$6:$A$28,"Agilité — T-test 974 (s)",Barèmes!$B$6:$B$28,H46,Barèmes!$C$6:$C$28,IF(H46="6ème","Mixte",G46)),Barèmes!$E$2,Barèmes!$F$2)))),IF(AA46&gt;=SUMIFS(Barèmes!$F$6:$F$28,Barèmes!$A$6:$A$28,"Agilité — T-test 974 (s)",Barèmes!$B$6:$B$28,H46,Barèmes!$C$6:$C$28,IF(H46="6ème","Mixte",G46)),Barèmes!$B$2,IF(AA46&gt;=SUMIFS(Barèmes!$G$6:$G$28,Barèmes!$A$6:$A$28,"Agilité — T-test 974 (s)",Barèmes!$B$6:$B$28,H46,Barèmes!$C$6:$C$28,IF(H46="6ème","Mixte",G46)),Barèmes!$C$2,IF(AA46&gt;=SUMIFS(Barèmes!$H$6:$H$28,Barèmes!$A$6:$A$28,"Agilité — T-test 974 (s)",Barèmes!$B$6:$B$28,H46,Barèmes!$C$6:$C$28,IF(H46="6ème","Mixte",G46)),Barèmes!$D$2,IF(AA46&gt;=SUMIFS(Barèmes!$I$6:$I$28,Barèmes!$A$6:$A$28,"Agilité — T-test 974 (s)",Barèmes!$B$6:$B$28,H46,Barèmes!$C$6:$C$28,IF(H46="6ème","Mixte",G46)),Barèmes!$E$2,Barèmes!$F$2))))))</f>
        <v/>
      </c>
      <c r="AD46" s="28" t="str">
        <f t="shared" si="1"/>
        <v/>
      </c>
      <c r="AE46" s="29" t="str">
        <f t="shared" si="2"/>
        <v/>
      </c>
      <c r="AF46" s="30" t="str">
        <f>IF(OR(AD46="",SUMPRODUCT((Barèmes!$A$6:$A$28="Surcoût d'agilité (s) — technique")*(Barèmes!$B$6:$B$28=H46)*(Barèmes!$C$6:$C$28=IF(H46="6ème","Mixte",G46)))=0),"",IF(SUMPRODUCT((Barèmes!$A$6:$A$28="Surcoût d'agilité (s) — technique")*(Barèmes!$B$6:$B$28=H46)*(Barèmes!$C$6:$C$28=IF(H46="6ème","Mixte",G46))*(Barèmes!$J$6:$J$28="+"))&gt;0,IF(AD46&lt;=SUMIFS(Barèmes!$D$6:$D$28,Barèmes!$A$6:$A$28,"Surcoût d'agilité (s) — technique",Barèmes!$B$6:$B$28,H46,Barèmes!$C$6:$C$28,IF(H46="6ème","Mixte",G46)),"à besoin",IF(AD46&lt;=SUMIFS(Barèmes!$E$6:$E$28,Barèmes!$A$6:$A$28,"Surcoût d'agilité (s) — technique",Barèmes!$B$6:$B$28,H46,Barèmes!$C$6:$C$28,IF(H46="6ème","Mixte",G46)),"fragile","satisfaisant")),IF(AD46&gt;=SUMIFS(Barèmes!$D$6:$D$28,Barèmes!$A$6:$A$28,"Surcoût d'agilité (s) — technique",Barèmes!$B$6:$B$28,H46,Barèmes!$C$6:$C$28,IF(H46="6ème","Mixte",G46)),"à besoin",IF(AD46&gt;=SUMIFS(Barèmes!$E$6:$E$28,Barèmes!$A$6:$A$28,"Surcoût d'agilité (s) — technique",Barèmes!$B$6:$B$28,H46,Barèmes!$C$6:$C$28,IF(H46="6ème","Mixte",G46)),"fragile","satisfaisant"))))</f>
        <v/>
      </c>
      <c r="AG46" s="30" t="str">
        <f>IF(OR(AD46="",SUMPRODUCT((Barèmes!$A$6:$A$28="Surcoût d'agilité (s) — technique")*(Barèmes!$B$6:$B$28=H46)*(Barèmes!$C$6:$C$28=IF(H46="6ème","Mixte",G46)))=0),"",IF(SUMPRODUCT((Barèmes!$A$6:$A$28="Surcoût d'agilité (s) — technique")*(Barèmes!$B$6:$B$28=H46)*(Barèmes!$C$6:$C$28=IF(H46="6ème","Mixte",G46))*(Barèmes!$J$6:$J$28="+"))&gt;0,IF(AD46&lt;=SUMIFS(Barèmes!$F$6:$F$28,Barèmes!$A$6:$A$28,"Surcoût d'agilité (s) — technique",Barèmes!$B$6:$B$28,H46,Barèmes!$C$6:$C$28,IF(H46="6ème","Mixte",G46)),Barèmes!$B$2,IF(AD46&lt;=SUMIFS(Barèmes!$G$6:$G$28,Barèmes!$A$6:$A$28,"Surcoût d'agilité (s) — technique",Barèmes!$B$6:$B$28,H46,Barèmes!$C$6:$C$28,IF(H46="6ème","Mixte",G46)),Barèmes!$C$2,IF(AD46&lt;=SUMIFS(Barèmes!$H$6:$H$28,Barèmes!$A$6:$A$28,"Surcoût d'agilité (s) — technique",Barèmes!$B$6:$B$28,H46,Barèmes!$C$6:$C$28,IF(H46="6ème","Mixte",G46)),Barèmes!$D$2,IF(AD46&lt;=SUMIFS(Barèmes!$I$6:$I$28,Barèmes!$A$6:$A$28,"Surcoût d'agilité (s) — technique",Barèmes!$B$6:$B$28,H46,Barèmes!$C$6:$C$28,IF(H46="6ème","Mixte",G46)),Barèmes!$E$2,Barèmes!$F$2)))),IF(AD46&gt;=SUMIFS(Barèmes!$F$6:$F$28,Barèmes!$A$6:$A$28,"Surcoût d'agilité (s) — technique",Barèmes!$B$6:$B$28,H46,Barèmes!$C$6:$C$28,IF(H46="6ème","Mixte",G46)),Barèmes!$B$2,IF(AD46&gt;=SUMIFS(Barèmes!$G$6:$G$28,Barèmes!$A$6:$A$28,"Surcoût d'agilité (s) — technique",Barèmes!$B$6:$B$28,H46,Barèmes!$C$6:$C$28,IF(H46="6ème","Mixte",G46)),Barèmes!$C$2,IF(AD46&gt;=SUMIFS(Barèmes!$H$6:$H$28,Barèmes!$A$6:$A$28,"Surcoût d'agilité (s) — technique",Barèmes!$B$6:$B$28,H46,Barèmes!$C$6:$C$28,IF(H46="6ème","Mixte",G46)),Barèmes!$D$2,IF(AD46&gt;=SUMIFS(Barèmes!$I$6:$I$28,Barèmes!$A$6:$A$28,"Surcoût d'agilité (s) — technique",Barèmes!$B$6:$B$28,H46,Barèmes!$C$6:$C$28,IF(H46="6ème","Mixte",G46)),Barèmes!$E$2,Barèmes!$F$2))))))</f>
        <v/>
      </c>
      <c r="AH46" s="31" t="str">
        <f>IF((IF(N46="",0,1)+IF(Q46="",0,1)+IF(W46="",0,1)+IF(Z46="",0,1)+IF(AC46="",0,1))=0,"",3*IF(N46=Barèmes!$B$2,1,IF(N46=Barèmes!$C$2,2,IF(N46=Barèmes!$D$2,3,IF(N46=Barèmes!$E$2,4,IF(N46=Barèmes!$F$2,5,0)))))+3*IF(Q46=Barèmes!$B$2,1,IF(Q46=Barèmes!$C$2,2,IF(Q46=Barèmes!$D$2,3,IF(Q46=Barèmes!$E$2,4,IF(Q46=Barèmes!$F$2,5,0)))))+2*IF(W46=Barèmes!$B$2,1,IF(W46=Barèmes!$C$2,2,IF(W46=Barèmes!$D$2,3,IF(W46=Barèmes!$E$2,4,IF(W46=Barèmes!$F$2,5,0)))))+1*IF(Z46=Barèmes!$B$2,1,IF(Z46=Barèmes!$C$2,2,IF(Z46=Barèmes!$D$2,3,IF(Z46=Barèmes!$E$2,4,IF(Z46=Barèmes!$F$2,5,0)))))+1*IF(AC46=Barèmes!$B$2,1,IF(AC46=Barèmes!$C$2,2,IF(AC46=Barèmes!$D$2,3,IF(AC46=Barèmes!$E$2,4,IF(AC46=Barèmes!$F$2,5,0))))))</f>
        <v/>
      </c>
      <c r="AI46" s="31"/>
      <c r="AJ46" s="32" t="str">
        <f>IFERROR(INDEX(Croissance!$B$5:$B$604,MATCH(A46,Croissance!$A$5:$A$604,0)),"")</f>
        <v/>
      </c>
      <c r="AK46" s="32" t="str">
        <f>IFERROR(INDEX(Croissance!$C$5:$C$604,MATCH(A46,Croissance!$A$5:$A$604,0)),"")</f>
        <v/>
      </c>
      <c r="AL46" s="32" t="str">
        <f>IFERROR(INDEX(Croissance!$D$5:$D$604,MATCH(A46,Croissance!$A$5:$A$604,0)),"")</f>
        <v/>
      </c>
      <c r="AM46" s="32" t="str">
        <f>IFERROR(INDEX(Croissance!$E$5:$E$604,MATCH(A46,Croissance!$A$5:$A$604,0)),"")</f>
        <v/>
      </c>
      <c r="AO46" s="33">
        <f t="shared" si="8"/>
        <v>0</v>
      </c>
      <c r="AP46" s="33">
        <f t="shared" si="3"/>
        <v>0</v>
      </c>
      <c r="AQ46" s="33">
        <f>IF(A46="",0,IF(AND(OR('Synthèse classe'!$C$2="Tous",C46='Synthèse classe'!$C$2),OR('Synthèse classe'!$C$3="Toutes",D46='Synthèse classe'!$C$3),OR('Synthèse classe'!$C$4="Toutes",AND('Synthèse classe'!$C$4="Dernière",AP46=1),B46=IFERROR(VALUE('Synthèse classe'!$C$4),0))),1,0))</f>
        <v>0</v>
      </c>
      <c r="AR46" s="34" t="str">
        <f t="shared" si="4"/>
        <v/>
      </c>
    </row>
    <row r="47" spans="1:44" x14ac:dyDescent="0.2">
      <c r="A47" s="17" t="str">
        <f t="shared" si="0"/>
        <v/>
      </c>
      <c r="B47" s="18"/>
      <c r="C47" s="19"/>
      <c r="D47" s="19"/>
      <c r="E47" s="19"/>
      <c r="F47" s="19"/>
      <c r="G47" s="19"/>
      <c r="H47" s="17" t="str">
        <f t="shared" si="5"/>
        <v/>
      </c>
      <c r="I47" s="20"/>
      <c r="J47" s="18"/>
      <c r="K47" s="19"/>
      <c r="L47" s="21" t="str">
        <f t="shared" si="6"/>
        <v/>
      </c>
      <c r="M47" s="21" t="str">
        <f>IF(OR(J47="",SUMPRODUCT((Barèmes!$A$6:$A$28="Endurance — Luc Léger (palier)")*(Barèmes!$B$6:$B$28=H47)*(Barèmes!$C$6:$C$28=IF(H47="6ème","Mixte",G47)))=0),"",IF(SUMPRODUCT((Barèmes!$A$6:$A$28="Endurance — Luc Léger (palier)")*(Barèmes!$B$6:$B$28=H47)*(Barèmes!$C$6:$C$28=IF(H47="6ème","Mixte",G47))*(Barèmes!$J$6:$J$28="+"))&gt;0,IF(J47&lt;=SUMIFS(Barèmes!$D$6:$D$28,Barèmes!$A$6:$A$28,"Endurance — Luc Léger (palier)",Barèmes!$B$6:$B$28,H47,Barèmes!$C$6:$C$28,IF(H47="6ème","Mixte",G47)),"à besoin",IF(J47&lt;=SUMIFS(Barèmes!$E$6:$E$28,Barèmes!$A$6:$A$28,"Endurance — Luc Léger (palier)",Barèmes!$B$6:$B$28,H47,Barèmes!$C$6:$C$28,IF(H47="6ème","Mixte",G47)),"fragile","satisfaisant")),IF(J47&gt;=SUMIFS(Barèmes!$D$6:$D$28,Barèmes!$A$6:$A$28,"Endurance — Luc Léger (palier)",Barèmes!$B$6:$B$28,H47,Barèmes!$C$6:$C$28,IF(H47="6ème","Mixte",G47)),"à besoin",IF(J47&gt;=SUMIFS(Barèmes!$E$6:$E$28,Barèmes!$A$6:$A$28,"Endurance — Luc Léger (palier)",Barèmes!$B$6:$B$28,H47,Barèmes!$C$6:$C$28,IF(H47="6ème","Mixte",G47)),"fragile","satisfaisant"))))</f>
        <v/>
      </c>
      <c r="N47" s="21" t="str">
        <f>IF(OR(J47="",SUMPRODUCT((Barèmes!$A$6:$A$28="Endurance — Luc Léger (palier)")*(Barèmes!$B$6:$B$28=H47)*(Barèmes!$C$6:$C$28=IF(H47="6ème","Mixte",G47)))=0),"",IF(SUMPRODUCT((Barèmes!$A$6:$A$28="Endurance — Luc Léger (palier)")*(Barèmes!$B$6:$B$28=H47)*(Barèmes!$C$6:$C$28=IF(H47="6ème","Mixte",G47))*(Barèmes!$J$6:$J$28="+"))&gt;0,IF(J47&lt;=SUMIFS(Barèmes!$F$6:$F$28,Barèmes!$A$6:$A$28,"Endurance — Luc Léger (palier)",Barèmes!$B$6:$B$28,H47,Barèmes!$C$6:$C$28,IF(H47="6ème","Mixte",G47)),Barèmes!$B$2,IF(J47&lt;=SUMIFS(Barèmes!$G$6:$G$28,Barèmes!$A$6:$A$28,"Endurance — Luc Léger (palier)",Barèmes!$B$6:$B$28,H47,Barèmes!$C$6:$C$28,IF(H47="6ème","Mixte",G47)),Barèmes!$C$2,IF(J47&lt;=SUMIFS(Barèmes!$H$6:$H$28,Barèmes!$A$6:$A$28,"Endurance — Luc Léger (palier)",Barèmes!$B$6:$B$28,H47,Barèmes!$C$6:$C$28,IF(H47="6ème","Mixte",G47)),Barèmes!$D$2,IF(J47&lt;=SUMIFS(Barèmes!$I$6:$I$28,Barèmes!$A$6:$A$28,"Endurance — Luc Léger (palier)",Barèmes!$B$6:$B$28,H47,Barèmes!$C$6:$C$28,IF(H47="6ème","Mixte",G47)),Barèmes!$E$2,Barèmes!$F$2)))),IF(J47&gt;=SUMIFS(Barèmes!$F$6:$F$28,Barèmes!$A$6:$A$28,"Endurance — Luc Léger (palier)",Barèmes!$B$6:$B$28,H47,Barèmes!$C$6:$C$28,IF(H47="6ème","Mixte",G47)),Barèmes!$B$2,IF(J47&gt;=SUMIFS(Barèmes!$G$6:$G$28,Barèmes!$A$6:$A$28,"Endurance — Luc Léger (palier)",Barèmes!$B$6:$B$28,H47,Barèmes!$C$6:$C$28,IF(H47="6ème","Mixte",G47)),Barèmes!$C$2,IF(J47&gt;=SUMIFS(Barèmes!$H$6:$H$28,Barèmes!$A$6:$A$28,"Endurance — Luc Léger (palier)",Barèmes!$B$6:$B$28,H47,Barèmes!$C$6:$C$28,IF(H47="6ème","Mixte",G47)),Barèmes!$D$2,IF(J47&gt;=SUMIFS(Barèmes!$I$6:$I$28,Barèmes!$A$6:$A$28,"Endurance — Luc Léger (palier)",Barèmes!$B$6:$B$28,H47,Barèmes!$C$6:$C$28,IF(H47="6ème","Mixte",G47)),Barèmes!$E$2,Barèmes!$F$2))))))</f>
        <v/>
      </c>
      <c r="O47" s="22"/>
      <c r="P47" s="23" t="str">
        <f>IF(OR(O47="",SUMPRODUCT((Barèmes!$A$6:$A$28="Force bas du corps — Saut en longueur (m)")*(Barèmes!$B$6:$B$28=H47)*(Barèmes!$C$6:$C$28=IF(H47="6ème","Mixte",G47)))=0),"",IF(SUMPRODUCT((Barèmes!$A$6:$A$28="Force bas du corps — Saut en longueur (m)")*(Barèmes!$B$6:$B$28=H47)*(Barèmes!$C$6:$C$28=IF(H47="6ème","Mixte",G47))*(Barèmes!$J$6:$J$28="+"))&gt;0,IF(O47&lt;=SUMIFS(Barèmes!$D$6:$D$28,Barèmes!$A$6:$A$28,"Force bas du corps — Saut en longueur (m)",Barèmes!$B$6:$B$28,H47,Barèmes!$C$6:$C$28,IF(H47="6ème","Mixte",G47)),"à besoin",IF(O47&lt;=SUMIFS(Barèmes!$E$6:$E$28,Barèmes!$A$6:$A$28,"Force bas du corps — Saut en longueur (m)",Barèmes!$B$6:$B$28,H47,Barèmes!$C$6:$C$28,IF(H47="6ème","Mixte",G47)),"fragile","satisfaisant")),IF(O47&gt;=SUMIFS(Barèmes!$D$6:$D$28,Barèmes!$A$6:$A$28,"Force bas du corps — Saut en longueur (m)",Barèmes!$B$6:$B$28,H47,Barèmes!$C$6:$C$28,IF(H47="6ème","Mixte",G47)),"à besoin",IF(O47&gt;=SUMIFS(Barèmes!$E$6:$E$28,Barèmes!$A$6:$A$28,"Force bas du corps — Saut en longueur (m)",Barèmes!$B$6:$B$28,H47,Barèmes!$C$6:$C$28,IF(H47="6ème","Mixte",G47)),"fragile","satisfaisant"))))</f>
        <v/>
      </c>
      <c r="Q47" s="23" t="str">
        <f>IF(OR(O47="",SUMPRODUCT((Barèmes!$A$6:$A$28="Force bas du corps — Saut en longueur (m)")*(Barèmes!$B$6:$B$28=H47)*(Barèmes!$C$6:$C$28=IF(H47="6ème","Mixte",G47)))=0),"",IF(SUMPRODUCT((Barèmes!$A$6:$A$28="Force bas du corps — Saut en longueur (m)")*(Barèmes!$B$6:$B$28=H47)*(Barèmes!$C$6:$C$28=IF(H47="6ème","Mixte",G47))*(Barèmes!$J$6:$J$28="+"))&gt;0,IF(O47&lt;=SUMIFS(Barèmes!$F$6:$F$28,Barèmes!$A$6:$A$28,"Force bas du corps — Saut en longueur (m)",Barèmes!$B$6:$B$28,H47,Barèmes!$C$6:$C$28,IF(H47="6ème","Mixte",G47)),Barèmes!$B$2,IF(O47&lt;=SUMIFS(Barèmes!$G$6:$G$28,Barèmes!$A$6:$A$28,"Force bas du corps — Saut en longueur (m)",Barèmes!$B$6:$B$28,H47,Barèmes!$C$6:$C$28,IF(H47="6ème","Mixte",G47)),Barèmes!$C$2,IF(O47&lt;=SUMIFS(Barèmes!$H$6:$H$28,Barèmes!$A$6:$A$28,"Force bas du corps — Saut en longueur (m)",Barèmes!$B$6:$B$28,H47,Barèmes!$C$6:$C$28,IF(H47="6ème","Mixte",G47)),Barèmes!$D$2,IF(O47&lt;=SUMIFS(Barèmes!$I$6:$I$28,Barèmes!$A$6:$A$28,"Force bas du corps — Saut en longueur (m)",Barèmes!$B$6:$B$28,H47,Barèmes!$C$6:$C$28,IF(H47="6ème","Mixte",G47)),Barèmes!$E$2,Barèmes!$F$2)))),IF(O47&gt;=SUMIFS(Barèmes!$F$6:$F$28,Barèmes!$A$6:$A$28,"Force bas du corps — Saut en longueur (m)",Barèmes!$B$6:$B$28,H47,Barèmes!$C$6:$C$28,IF(H47="6ème","Mixte",G47)),Barèmes!$B$2,IF(O47&gt;=SUMIFS(Barèmes!$G$6:$G$28,Barèmes!$A$6:$A$28,"Force bas du corps — Saut en longueur (m)",Barèmes!$B$6:$B$28,H47,Barèmes!$C$6:$C$28,IF(H47="6ème","Mixte",G47)),Barèmes!$C$2,IF(O47&gt;=SUMIFS(Barèmes!$H$6:$H$28,Barèmes!$A$6:$A$28,"Force bas du corps — Saut en longueur (m)",Barèmes!$B$6:$B$28,H47,Barèmes!$C$6:$C$28,IF(H47="6ème","Mixte",G47)),Barèmes!$D$2,IF(O47&gt;=SUMIFS(Barèmes!$I$6:$I$28,Barèmes!$A$6:$A$28,"Force bas du corps — Saut en longueur (m)",Barèmes!$B$6:$B$28,H47,Barèmes!$C$6:$C$28,IF(H47="6ème","Mixte",G47)),Barèmes!$E$2,Barèmes!$F$2))))))</f>
        <v/>
      </c>
      <c r="R47" s="22"/>
      <c r="S47" s="24" t="str">
        <f>IF(OR(R47="",SUMPRODUCT((Barèmes!$A$6:$A$28="Vitesse — 30 m (s)")*(Barèmes!$B$6:$B$28=H47)*(Barèmes!$C$6:$C$28=IF(H47="6ème","Mixte",G47)))=0),"",IF(SUMPRODUCT((Barèmes!$A$6:$A$28="Vitesse — 30 m (s)")*(Barèmes!$B$6:$B$28=H47)*(Barèmes!$C$6:$C$28=IF(H47="6ème","Mixte",G47))*(Barèmes!$J$6:$J$28="+"))&gt;0,IF(R47&lt;=SUMIFS(Barèmes!$D$6:$D$28,Barèmes!$A$6:$A$28,"Vitesse — 30 m (s)",Barèmes!$B$6:$B$28,H47,Barèmes!$C$6:$C$28,IF(H47="6ème","Mixte",G47)),"à besoin",IF(R47&lt;=SUMIFS(Barèmes!$E$6:$E$28,Barèmes!$A$6:$A$28,"Vitesse — 30 m (s)",Barèmes!$B$6:$B$28,H47,Barèmes!$C$6:$C$28,IF(H47="6ème","Mixte",G47)),"fragile","satisfaisant")),IF(R47&gt;=SUMIFS(Barèmes!$D$6:$D$28,Barèmes!$A$6:$A$28,"Vitesse — 30 m (s)",Barèmes!$B$6:$B$28,H47,Barèmes!$C$6:$C$28,IF(H47="6ème","Mixte",G47)),"à besoin",IF(R47&gt;=SUMIFS(Barèmes!$E$6:$E$28,Barèmes!$A$6:$A$28,"Vitesse — 30 m (s)",Barèmes!$B$6:$B$28,H47,Barèmes!$C$6:$C$28,IF(H47="6ème","Mixte",G47)),"fragile","satisfaisant"))))</f>
        <v/>
      </c>
      <c r="T47" s="24" t="str">
        <f>IF(OR(R47="",SUMPRODUCT((Barèmes!$A$6:$A$28="Vitesse — 30 m (s)")*(Barèmes!$B$6:$B$28=H47)*(Barèmes!$C$6:$C$28=IF(H47="6ème","Mixte",G47)))=0),"",IF(SUMPRODUCT((Barèmes!$A$6:$A$28="Vitesse — 30 m (s)")*(Barèmes!$B$6:$B$28=H47)*(Barèmes!$C$6:$C$28=IF(H47="6ème","Mixte",G47))*(Barèmes!$J$6:$J$28="+"))&gt;0,IF(R47&lt;=SUMIFS(Barèmes!$F$6:$F$28,Barèmes!$A$6:$A$28,"Vitesse — 30 m (s)",Barèmes!$B$6:$B$28,H47,Barèmes!$C$6:$C$28,IF(H47="6ème","Mixte",G47)),Barèmes!$B$2,IF(R47&lt;=SUMIFS(Barèmes!$G$6:$G$28,Barèmes!$A$6:$A$28,"Vitesse — 30 m (s)",Barèmes!$B$6:$B$28,H47,Barèmes!$C$6:$C$28,IF(H47="6ème","Mixte",G47)),Barèmes!$C$2,IF(R47&lt;=SUMIFS(Barèmes!$H$6:$H$28,Barèmes!$A$6:$A$28,"Vitesse — 30 m (s)",Barèmes!$B$6:$B$28,H47,Barèmes!$C$6:$C$28,IF(H47="6ème","Mixte",G47)),Barèmes!$D$2,IF(R47&lt;=SUMIFS(Barèmes!$I$6:$I$28,Barèmes!$A$6:$A$28,"Vitesse — 30 m (s)",Barèmes!$B$6:$B$28,H47,Barèmes!$C$6:$C$28,IF(H47="6ème","Mixte",G47)),Barèmes!$E$2,Barèmes!$F$2)))),IF(R47&gt;=SUMIFS(Barèmes!$F$6:$F$28,Barèmes!$A$6:$A$28,"Vitesse — 30 m (s)",Barèmes!$B$6:$B$28,H47,Barèmes!$C$6:$C$28,IF(H47="6ème","Mixte",G47)),Barèmes!$B$2,IF(R47&gt;=SUMIFS(Barèmes!$G$6:$G$28,Barèmes!$A$6:$A$28,"Vitesse — 30 m (s)",Barèmes!$B$6:$B$28,H47,Barèmes!$C$6:$C$28,IF(H47="6ème","Mixte",G47)),Barèmes!$C$2,IF(R47&gt;=SUMIFS(Barèmes!$H$6:$H$28,Barèmes!$A$6:$A$28,"Vitesse — 30 m (s)",Barèmes!$B$6:$B$28,H47,Barèmes!$C$6:$C$28,IF(H47="6ème","Mixte",G47)),Barèmes!$D$2,IF(R47&gt;=SUMIFS(Barèmes!$I$6:$I$28,Barèmes!$A$6:$A$28,"Vitesse — 30 m (s)",Barèmes!$B$6:$B$28,H47,Barèmes!$C$6:$C$28,IF(H47="6ème","Mixte",G47)),Barèmes!$E$2,Barèmes!$F$2))))))</f>
        <v/>
      </c>
      <c r="U47" s="22"/>
      <c r="V47" s="25" t="str">
        <f>IF(OR(U47="",SUMPRODUCT((Barèmes!$A$6:$A$28="Vitesse — 50 m (s)")*(Barèmes!$B$6:$B$28=H47)*(Barèmes!$C$6:$C$28=IF(H47="6ème","Mixte",G47)))=0),"",IF(SUMPRODUCT((Barèmes!$A$6:$A$28="Vitesse — 50 m (s)")*(Barèmes!$B$6:$B$28=H47)*(Barèmes!$C$6:$C$28=IF(H47="6ème","Mixte",G47))*(Barèmes!$J$6:$J$28="+"))&gt;0,IF(U47&lt;=SUMIFS(Barèmes!$D$6:$D$28,Barèmes!$A$6:$A$28,"Vitesse — 50 m (s)",Barèmes!$B$6:$B$28,H47,Barèmes!$C$6:$C$28,IF(H47="6ème","Mixte",G47)),"à besoin",IF(U47&lt;=SUMIFS(Barèmes!$E$6:$E$28,Barèmes!$A$6:$A$28,"Vitesse — 50 m (s)",Barèmes!$B$6:$B$28,H47,Barèmes!$C$6:$C$28,IF(H47="6ème","Mixte",G47)),"fragile","satisfaisant")),IF(U47&gt;=SUMIFS(Barèmes!$D$6:$D$28,Barèmes!$A$6:$A$28,"Vitesse — 50 m (s)",Barèmes!$B$6:$B$28,H47,Barèmes!$C$6:$C$28,IF(H47="6ème","Mixte",G47)),"à besoin",IF(U47&gt;=SUMIFS(Barèmes!$E$6:$E$28,Barèmes!$A$6:$A$28,"Vitesse — 50 m (s)",Barèmes!$B$6:$B$28,H47,Barèmes!$C$6:$C$28,IF(H47="6ème","Mixte",G47)),"fragile","satisfaisant"))))</f>
        <v/>
      </c>
      <c r="W47" s="25" t="str">
        <f>IF(OR(U47="",SUMPRODUCT((Barèmes!$A$6:$A$28="Vitesse — 50 m (s)")*(Barèmes!$B$6:$B$28=H47)*(Barèmes!$C$6:$C$28=IF(H47="6ème","Mixte",G47)))=0),"",IF(SUMPRODUCT((Barèmes!$A$6:$A$28="Vitesse — 50 m (s)")*(Barèmes!$B$6:$B$28=H47)*(Barèmes!$C$6:$C$28=IF(H47="6ème","Mixte",G47))*(Barèmes!$J$6:$J$28="+"))&gt;0,IF(U47&lt;=SUMIFS(Barèmes!$F$6:$F$28,Barèmes!$A$6:$A$28,"Vitesse — 50 m (s)",Barèmes!$B$6:$B$28,H47,Barèmes!$C$6:$C$28,IF(H47="6ème","Mixte",G47)),Barèmes!$B$2,IF(U47&lt;=SUMIFS(Barèmes!$G$6:$G$28,Barèmes!$A$6:$A$28,"Vitesse — 50 m (s)",Barèmes!$B$6:$B$28,H47,Barèmes!$C$6:$C$28,IF(H47="6ème","Mixte",G47)),Barèmes!$C$2,IF(U47&lt;=SUMIFS(Barèmes!$H$6:$H$28,Barèmes!$A$6:$A$28,"Vitesse — 50 m (s)",Barèmes!$B$6:$B$28,H47,Barèmes!$C$6:$C$28,IF(H47="6ème","Mixte",G47)),Barèmes!$D$2,IF(U47&lt;=SUMIFS(Barèmes!$I$6:$I$28,Barèmes!$A$6:$A$28,"Vitesse — 50 m (s)",Barèmes!$B$6:$B$28,H47,Barèmes!$C$6:$C$28,IF(H47="6ème","Mixte",G47)),Barèmes!$E$2,Barèmes!$F$2)))),IF(U47&gt;=SUMIFS(Barèmes!$F$6:$F$28,Barèmes!$A$6:$A$28,"Vitesse — 50 m (s)",Barèmes!$B$6:$B$28,H47,Barèmes!$C$6:$C$28,IF(H47="6ème","Mixte",G47)),Barèmes!$B$2,IF(U47&gt;=SUMIFS(Barèmes!$G$6:$G$28,Barèmes!$A$6:$A$28,"Vitesse — 50 m (s)",Barèmes!$B$6:$B$28,H47,Barèmes!$C$6:$C$28,IF(H47="6ème","Mixte",G47)),Barèmes!$C$2,IF(U47&gt;=SUMIFS(Barèmes!$H$6:$H$28,Barèmes!$A$6:$A$28,"Vitesse — 50 m (s)",Barèmes!$B$6:$B$28,H47,Barèmes!$C$6:$C$28,IF(H47="6ème","Mixte",G47)),Barèmes!$D$2,IF(U47&gt;=SUMIFS(Barèmes!$I$6:$I$28,Barèmes!$A$6:$A$28,"Vitesse — 50 m (s)",Barèmes!$B$6:$B$28,H47,Barèmes!$C$6:$C$28,IF(H47="6ème","Mixte",G47)),Barèmes!$E$2,Barèmes!$F$2))))))</f>
        <v/>
      </c>
      <c r="X47" s="18"/>
      <c r="Y47" s="26" t="str" cm="1">
        <f t="array" ref="Y47">IF(OR(X47="",SUMPRODUCT((Barèmes!$A$6:$A$28="Souplesse (score 1-5)")*(Barèmes!$B$6:$B$28=H47)*(Barèmes!$C$6:$C$28=IF(H47="6ème","Mixte",G47)))=0),"",IF(SUMPRODUCT((Barèmes!$A$6:$A$28="Souplesse (score 1-5)")*(Barèmes!$B$6:$B$28=H47)*(Barèmes!$C$6:$C$28=IF(H47="6ème","Mixte",G47))*(Barèmes!$J$6:$J$28="+"))&gt;0,IF(X47&lt;=SUMIFS(Barèmes!$D$6:$D$28,Barèmes!$A$6:$A$28,"Souplesse (score 1-5)",Barèmes!$B$6:$B$28,H47,Barèmes!$C$6:$C$28,IF(H47="6ème","Mixte",G47)),"à besoin",IF(X47&lt;=SUMIFS(Barèmes!$E$6:$E$28,Barèmes!$A$6:$A$28,"Souplesse (score 1-5)",Barèmes!$B$6:$B$28,H47,Barèmes!$C$6:$C$28,IF(H47="6ème","Mixte",G47)),"fragile","satisfaisant")),IF(X47&gt;=SUMIFS(Barèmes!$D$6:$D$28,Barèmes!$A$6:$A$28,"Souplesse (score 1-5)",Barèmes!$B$6:$B$28,H47,Barèmes!$C$6:$C$28,IF(H47="6ème","Mixte",G47)),"à besoin",IF(X47&gt;=SUMIFS(Barèmes!$E$6:$E$28,Barèmes!$A$6:$A$28,"Souplesse (score 1-5)",Barèmes!$B$6:$B$28,H47,Barèmes!$C$6:$C$28,IF(H47="6ème","Mixte",G47)),"fragile","satisfaisant"))))</f>
        <v/>
      </c>
      <c r="Z47" s="26" t="str" cm="1">
        <f t="array" ref="Z47">IF(OR(X47="",SUMPRODUCT((Barèmes!$A$6:$A$28="Souplesse (score 1-5)")*(Barèmes!$B$6:$B$28=H47)*(Barèmes!$C$6:$C$28=IF(H47="6ème","Mixte",G47)))=0),"",IF(SUMPRODUCT((Barèmes!$A$6:$A$28="Souplesse (score 1-5)")*(Barèmes!$B$6:$B$28=H47)*(Barèmes!$C$6:$C$28=IF(H47="6ème","Mixte",G47))*(Barèmes!$J$6:$J$28="+"))&gt;0,IF(X47&lt;=SUMIFS(Barèmes!$F$6:$F$28,Barèmes!$A$6:$A$28,"Souplesse (score 1-5)",Barèmes!$B$6:$B$28,H47,Barèmes!$C$6:$C$28,IF(H47="6ème","Mixte",G47)),Barèmes!$B$2,IF(X47&lt;=SUMIFS(Barèmes!$G$6:$G$28,Barèmes!$A$6:$A$28,"Souplesse (score 1-5)",Barèmes!$B$6:$B$28,H47,Barèmes!$C$6:$C$28,IF(H47="6ème","Mixte",G47)),Barèmes!$C$2,IF(X47&lt;=SUMIFS(Barèmes!$H$6:$H$28,Barèmes!$A$6:$A$28,"Souplesse (score 1-5)",Barèmes!$B$6:$B$28,H47,Barèmes!$C$6:$C$28,IF(H47="6ème","Mixte",G47)),Barèmes!$D$2,IF(X47&lt;=SUMIFS(Barèmes!$I$6:$I$28,Barèmes!$A$6:$A$28,"Souplesse (score 1-5)",Barèmes!$B$6:$B$28,H47,Barèmes!$C$6:$C$28,IF(H47="6ème","Mixte",G47)),Barèmes!$E$2,Barèmes!$F$2)))),IF(X47&gt;=SUMIFS(Barèmes!$F$6:$F$28,Barèmes!$A$6:$A$28,"Souplesse (score 1-5)",Barèmes!$B$6:$B$28,H47,Barèmes!$C$6:$C$28,IF(H47="6ème","Mixte",G47)),Barèmes!$B$2,IF(X47&gt;=SUMIFS(Barèmes!$G$6:$G$28,Barèmes!$A$6:$A$28,"Souplesse (score 1-5)",Barèmes!$B$6:$B$28,H47,Barèmes!$C$6:$C$28,IF(H47="6ème","Mixte",G47)),Barèmes!$C$2,IF(X47&gt;=SUMIFS(Barèmes!$H$6:$H$28,Barèmes!$A$6:$A$28,"Souplesse (score 1-5)",Barèmes!$B$6:$B$28,H47,Barèmes!$C$6:$C$28,IF(H47="6ème","Mixte",G47)),Barèmes!$D$2,IF(X47&gt;=SUMIFS(Barèmes!$I$6:$I$28,Barèmes!$A$6:$A$28,"Souplesse (score 1-5)",Barèmes!$B$6:$B$28,H47,Barèmes!$C$6:$C$28,IF(H47="6ème","Mixte",G47)),Barèmes!$E$2,Barèmes!$F$2))))))</f>
        <v/>
      </c>
      <c r="AA47" s="22"/>
      <c r="AB47" s="27" t="str">
        <f>IF(OR(AA47="",SUMPRODUCT((Barèmes!$A$6:$A$28="Agilité — T-test 974 (s)")*(Barèmes!$B$6:$B$28=H47)*(Barèmes!$C$6:$C$28=IF(H47="6ème","Mixte",G47)))=0),"",IF(SUMPRODUCT((Barèmes!$A$6:$A$28="Agilité — T-test 974 (s)")*(Barèmes!$B$6:$B$28=H47)*(Barèmes!$C$6:$C$28=IF(H47="6ème","Mixte",G47))*(Barèmes!$J$6:$J$28="+"))&gt;0,IF(AA47&lt;=SUMIFS(Barèmes!$D$6:$D$28,Barèmes!$A$6:$A$28,"Agilité — T-test 974 (s)",Barèmes!$B$6:$B$28,H47,Barèmes!$C$6:$C$28,IF(H47="6ème","Mixte",G47)),"à besoin",IF(AA47&lt;=SUMIFS(Barèmes!$E$6:$E$28,Barèmes!$A$6:$A$28,"Agilité — T-test 974 (s)",Barèmes!$B$6:$B$28,H47,Barèmes!$C$6:$C$28,IF(H47="6ème","Mixte",G47)),"fragile","satisfaisant")),IF(AA47&gt;=SUMIFS(Barèmes!$D$6:$D$28,Barèmes!$A$6:$A$28,"Agilité — T-test 974 (s)",Barèmes!$B$6:$B$28,H47,Barèmes!$C$6:$C$28,IF(H47="6ème","Mixte",G47)),"à besoin",IF(AA47&gt;=SUMIFS(Barèmes!$E$6:$E$28,Barèmes!$A$6:$A$28,"Agilité — T-test 974 (s)",Barèmes!$B$6:$B$28,H47,Barèmes!$C$6:$C$28,IF(H47="6ème","Mixte",G47)),"fragile","satisfaisant"))))</f>
        <v/>
      </c>
      <c r="AC47" s="27" t="str">
        <f>IF(OR(AA47="",SUMPRODUCT((Barèmes!$A$6:$A$28="Agilité — T-test 974 (s)")*(Barèmes!$B$6:$B$28=H47)*(Barèmes!$C$6:$C$28=IF(H47="6ème","Mixte",G47)))=0),"",IF(SUMPRODUCT((Barèmes!$A$6:$A$28="Agilité — T-test 974 (s)")*(Barèmes!$B$6:$B$28=H47)*(Barèmes!$C$6:$C$28=IF(H47="6ème","Mixte",G47))*(Barèmes!$J$6:$J$28="+"))&gt;0,IF(AA47&lt;=SUMIFS(Barèmes!$F$6:$F$28,Barèmes!$A$6:$A$28,"Agilité — T-test 974 (s)",Barèmes!$B$6:$B$28,H47,Barèmes!$C$6:$C$28,IF(H47="6ème","Mixte",G47)),Barèmes!$B$2,IF(AA47&lt;=SUMIFS(Barèmes!$G$6:$G$28,Barèmes!$A$6:$A$28,"Agilité — T-test 974 (s)",Barèmes!$B$6:$B$28,H47,Barèmes!$C$6:$C$28,IF(H47="6ème","Mixte",G47)),Barèmes!$C$2,IF(AA47&lt;=SUMIFS(Barèmes!$H$6:$H$28,Barèmes!$A$6:$A$28,"Agilité — T-test 974 (s)",Barèmes!$B$6:$B$28,H47,Barèmes!$C$6:$C$28,IF(H47="6ème","Mixte",G47)),Barèmes!$D$2,IF(AA47&lt;=SUMIFS(Barèmes!$I$6:$I$28,Barèmes!$A$6:$A$28,"Agilité — T-test 974 (s)",Barèmes!$B$6:$B$28,H47,Barèmes!$C$6:$C$28,IF(H47="6ème","Mixte",G47)),Barèmes!$E$2,Barèmes!$F$2)))),IF(AA47&gt;=SUMIFS(Barèmes!$F$6:$F$28,Barèmes!$A$6:$A$28,"Agilité — T-test 974 (s)",Barèmes!$B$6:$B$28,H47,Barèmes!$C$6:$C$28,IF(H47="6ème","Mixte",G47)),Barèmes!$B$2,IF(AA47&gt;=SUMIFS(Barèmes!$G$6:$G$28,Barèmes!$A$6:$A$28,"Agilité — T-test 974 (s)",Barèmes!$B$6:$B$28,H47,Barèmes!$C$6:$C$28,IF(H47="6ème","Mixte",G47)),Barèmes!$C$2,IF(AA47&gt;=SUMIFS(Barèmes!$H$6:$H$28,Barèmes!$A$6:$A$28,"Agilité — T-test 974 (s)",Barèmes!$B$6:$B$28,H47,Barèmes!$C$6:$C$28,IF(H47="6ème","Mixte",G47)),Barèmes!$D$2,IF(AA47&gt;=SUMIFS(Barèmes!$I$6:$I$28,Barèmes!$A$6:$A$28,"Agilité — T-test 974 (s)",Barèmes!$B$6:$B$28,H47,Barèmes!$C$6:$C$28,IF(H47="6ème","Mixte",G47)),Barèmes!$E$2,Barèmes!$F$2))))))</f>
        <v/>
      </c>
      <c r="AD47" s="28" t="str">
        <f t="shared" si="1"/>
        <v/>
      </c>
      <c r="AE47" s="29" t="str">
        <f t="shared" si="2"/>
        <v/>
      </c>
      <c r="AF47" s="30" t="str">
        <f>IF(OR(AD47="",SUMPRODUCT((Barèmes!$A$6:$A$28="Surcoût d'agilité (s) — technique")*(Barèmes!$B$6:$B$28=H47)*(Barèmes!$C$6:$C$28=IF(H47="6ème","Mixte",G47)))=0),"",IF(SUMPRODUCT((Barèmes!$A$6:$A$28="Surcoût d'agilité (s) — technique")*(Barèmes!$B$6:$B$28=H47)*(Barèmes!$C$6:$C$28=IF(H47="6ème","Mixte",G47))*(Barèmes!$J$6:$J$28="+"))&gt;0,IF(AD47&lt;=SUMIFS(Barèmes!$D$6:$D$28,Barèmes!$A$6:$A$28,"Surcoût d'agilité (s) — technique",Barèmes!$B$6:$B$28,H47,Barèmes!$C$6:$C$28,IF(H47="6ème","Mixte",G47)),"à besoin",IF(AD47&lt;=SUMIFS(Barèmes!$E$6:$E$28,Barèmes!$A$6:$A$28,"Surcoût d'agilité (s) — technique",Barèmes!$B$6:$B$28,H47,Barèmes!$C$6:$C$28,IF(H47="6ème","Mixte",G47)),"fragile","satisfaisant")),IF(AD47&gt;=SUMIFS(Barèmes!$D$6:$D$28,Barèmes!$A$6:$A$28,"Surcoût d'agilité (s) — technique",Barèmes!$B$6:$B$28,H47,Barèmes!$C$6:$C$28,IF(H47="6ème","Mixte",G47)),"à besoin",IF(AD47&gt;=SUMIFS(Barèmes!$E$6:$E$28,Barèmes!$A$6:$A$28,"Surcoût d'agilité (s) — technique",Barèmes!$B$6:$B$28,H47,Barèmes!$C$6:$C$28,IF(H47="6ème","Mixte",G47)),"fragile","satisfaisant"))))</f>
        <v/>
      </c>
      <c r="AG47" s="30" t="str">
        <f>IF(OR(AD47="",SUMPRODUCT((Barèmes!$A$6:$A$28="Surcoût d'agilité (s) — technique")*(Barèmes!$B$6:$B$28=H47)*(Barèmes!$C$6:$C$28=IF(H47="6ème","Mixte",G47)))=0),"",IF(SUMPRODUCT((Barèmes!$A$6:$A$28="Surcoût d'agilité (s) — technique")*(Barèmes!$B$6:$B$28=H47)*(Barèmes!$C$6:$C$28=IF(H47="6ème","Mixte",G47))*(Barèmes!$J$6:$J$28="+"))&gt;0,IF(AD47&lt;=SUMIFS(Barèmes!$F$6:$F$28,Barèmes!$A$6:$A$28,"Surcoût d'agilité (s) — technique",Barèmes!$B$6:$B$28,H47,Barèmes!$C$6:$C$28,IF(H47="6ème","Mixte",G47)),Barèmes!$B$2,IF(AD47&lt;=SUMIFS(Barèmes!$G$6:$G$28,Barèmes!$A$6:$A$28,"Surcoût d'agilité (s) — technique",Barèmes!$B$6:$B$28,H47,Barèmes!$C$6:$C$28,IF(H47="6ème","Mixte",G47)),Barèmes!$C$2,IF(AD47&lt;=SUMIFS(Barèmes!$H$6:$H$28,Barèmes!$A$6:$A$28,"Surcoût d'agilité (s) — technique",Barèmes!$B$6:$B$28,H47,Barèmes!$C$6:$C$28,IF(H47="6ème","Mixte",G47)),Barèmes!$D$2,IF(AD47&lt;=SUMIFS(Barèmes!$I$6:$I$28,Barèmes!$A$6:$A$28,"Surcoût d'agilité (s) — technique",Barèmes!$B$6:$B$28,H47,Barèmes!$C$6:$C$28,IF(H47="6ème","Mixte",G47)),Barèmes!$E$2,Barèmes!$F$2)))),IF(AD47&gt;=SUMIFS(Barèmes!$F$6:$F$28,Barèmes!$A$6:$A$28,"Surcoût d'agilité (s) — technique",Barèmes!$B$6:$B$28,H47,Barèmes!$C$6:$C$28,IF(H47="6ème","Mixte",G47)),Barèmes!$B$2,IF(AD47&gt;=SUMIFS(Barèmes!$G$6:$G$28,Barèmes!$A$6:$A$28,"Surcoût d'agilité (s) — technique",Barèmes!$B$6:$B$28,H47,Barèmes!$C$6:$C$28,IF(H47="6ème","Mixte",G47)),Barèmes!$C$2,IF(AD47&gt;=SUMIFS(Barèmes!$H$6:$H$28,Barèmes!$A$6:$A$28,"Surcoût d'agilité (s) — technique",Barèmes!$B$6:$B$28,H47,Barèmes!$C$6:$C$28,IF(H47="6ème","Mixte",G47)),Barèmes!$D$2,IF(AD47&gt;=SUMIFS(Barèmes!$I$6:$I$28,Barèmes!$A$6:$A$28,"Surcoût d'agilité (s) — technique",Barèmes!$B$6:$B$28,H47,Barèmes!$C$6:$C$28,IF(H47="6ème","Mixte",G47)),Barèmes!$E$2,Barèmes!$F$2))))))</f>
        <v/>
      </c>
      <c r="AH47" s="31" t="str">
        <f>IF((IF(N47="",0,1)+IF(Q47="",0,1)+IF(W47="",0,1)+IF(Z47="",0,1)+IF(AC47="",0,1))=0,"",3*IF(N47=Barèmes!$B$2,1,IF(N47=Barèmes!$C$2,2,IF(N47=Barèmes!$D$2,3,IF(N47=Barèmes!$E$2,4,IF(N47=Barèmes!$F$2,5,0)))))+3*IF(Q47=Barèmes!$B$2,1,IF(Q47=Barèmes!$C$2,2,IF(Q47=Barèmes!$D$2,3,IF(Q47=Barèmes!$E$2,4,IF(Q47=Barèmes!$F$2,5,0)))))+2*IF(W47=Barèmes!$B$2,1,IF(W47=Barèmes!$C$2,2,IF(W47=Barèmes!$D$2,3,IF(W47=Barèmes!$E$2,4,IF(W47=Barèmes!$F$2,5,0)))))+1*IF(Z47=Barèmes!$B$2,1,IF(Z47=Barèmes!$C$2,2,IF(Z47=Barèmes!$D$2,3,IF(Z47=Barèmes!$E$2,4,IF(Z47=Barèmes!$F$2,5,0)))))+1*IF(AC47=Barèmes!$B$2,1,IF(AC47=Barèmes!$C$2,2,IF(AC47=Barèmes!$D$2,3,IF(AC47=Barèmes!$E$2,4,IF(AC47=Barèmes!$F$2,5,0))))))</f>
        <v/>
      </c>
      <c r="AI47" s="31"/>
      <c r="AJ47" s="32" t="str">
        <f>IFERROR(INDEX(Croissance!$B$5:$B$604,MATCH(A47,Croissance!$A$5:$A$604,0)),"")</f>
        <v/>
      </c>
      <c r="AK47" s="32" t="str">
        <f>IFERROR(INDEX(Croissance!$C$5:$C$604,MATCH(A47,Croissance!$A$5:$A$604,0)),"")</f>
        <v/>
      </c>
      <c r="AL47" s="32" t="str">
        <f>IFERROR(INDEX(Croissance!$D$5:$D$604,MATCH(A47,Croissance!$A$5:$A$604,0)),"")</f>
        <v/>
      </c>
      <c r="AM47" s="32" t="str">
        <f>IFERROR(INDEX(Croissance!$E$5:$E$604,MATCH(A47,Croissance!$A$5:$A$604,0)),"")</f>
        <v/>
      </c>
      <c r="AO47" s="33">
        <f t="shared" si="8"/>
        <v>0</v>
      </c>
      <c r="AP47" s="33">
        <f t="shared" si="3"/>
        <v>0</v>
      </c>
      <c r="AQ47" s="33">
        <f>IF(A47="",0,IF(AND(OR('Synthèse classe'!$C$2="Tous",C47='Synthèse classe'!$C$2),OR('Synthèse classe'!$C$3="Toutes",D47='Synthèse classe'!$C$3),OR('Synthèse classe'!$C$4="Toutes",AND('Synthèse classe'!$C$4="Dernière",AP47=1),B47=IFERROR(VALUE('Synthèse classe'!$C$4),0))),1,0))</f>
        <v>0</v>
      </c>
      <c r="AR47" s="34" t="str">
        <f t="shared" si="4"/>
        <v/>
      </c>
    </row>
    <row r="48" spans="1:44" x14ac:dyDescent="0.2">
      <c r="A48" s="17" t="str">
        <f t="shared" si="0"/>
        <v/>
      </c>
      <c r="B48" s="18"/>
      <c r="C48" s="19"/>
      <c r="D48" s="19"/>
      <c r="E48" s="19"/>
      <c r="F48" s="19"/>
      <c r="G48" s="19"/>
      <c r="H48" s="17" t="str">
        <f t="shared" si="5"/>
        <v/>
      </c>
      <c r="I48" s="20"/>
      <c r="J48" s="18"/>
      <c r="K48" s="19"/>
      <c r="L48" s="21" t="str">
        <f t="shared" si="6"/>
        <v/>
      </c>
      <c r="M48" s="21" t="str">
        <f>IF(OR(J48="",SUMPRODUCT((Barèmes!$A$6:$A$28="Endurance — Luc Léger (palier)")*(Barèmes!$B$6:$B$28=H48)*(Barèmes!$C$6:$C$28=IF(H48="6ème","Mixte",G48)))=0),"",IF(SUMPRODUCT((Barèmes!$A$6:$A$28="Endurance — Luc Léger (palier)")*(Barèmes!$B$6:$B$28=H48)*(Barèmes!$C$6:$C$28=IF(H48="6ème","Mixte",G48))*(Barèmes!$J$6:$J$28="+"))&gt;0,IF(J48&lt;=SUMIFS(Barèmes!$D$6:$D$28,Barèmes!$A$6:$A$28,"Endurance — Luc Léger (palier)",Barèmes!$B$6:$B$28,H48,Barèmes!$C$6:$C$28,IF(H48="6ème","Mixte",G48)),"à besoin",IF(J48&lt;=SUMIFS(Barèmes!$E$6:$E$28,Barèmes!$A$6:$A$28,"Endurance — Luc Léger (palier)",Barèmes!$B$6:$B$28,H48,Barèmes!$C$6:$C$28,IF(H48="6ème","Mixte",G48)),"fragile","satisfaisant")),IF(J48&gt;=SUMIFS(Barèmes!$D$6:$D$28,Barèmes!$A$6:$A$28,"Endurance — Luc Léger (palier)",Barèmes!$B$6:$B$28,H48,Barèmes!$C$6:$C$28,IF(H48="6ème","Mixte",G48)),"à besoin",IF(J48&gt;=SUMIFS(Barèmes!$E$6:$E$28,Barèmes!$A$6:$A$28,"Endurance — Luc Léger (palier)",Barèmes!$B$6:$B$28,H48,Barèmes!$C$6:$C$28,IF(H48="6ème","Mixte",G48)),"fragile","satisfaisant"))))</f>
        <v/>
      </c>
      <c r="N48" s="21" t="str">
        <f>IF(OR(J48="",SUMPRODUCT((Barèmes!$A$6:$A$28="Endurance — Luc Léger (palier)")*(Barèmes!$B$6:$B$28=H48)*(Barèmes!$C$6:$C$28=IF(H48="6ème","Mixte",G48)))=0),"",IF(SUMPRODUCT((Barèmes!$A$6:$A$28="Endurance — Luc Léger (palier)")*(Barèmes!$B$6:$B$28=H48)*(Barèmes!$C$6:$C$28=IF(H48="6ème","Mixte",G48))*(Barèmes!$J$6:$J$28="+"))&gt;0,IF(J48&lt;=SUMIFS(Barèmes!$F$6:$F$28,Barèmes!$A$6:$A$28,"Endurance — Luc Léger (palier)",Barèmes!$B$6:$B$28,H48,Barèmes!$C$6:$C$28,IF(H48="6ème","Mixte",G48)),Barèmes!$B$2,IF(J48&lt;=SUMIFS(Barèmes!$G$6:$G$28,Barèmes!$A$6:$A$28,"Endurance — Luc Léger (palier)",Barèmes!$B$6:$B$28,H48,Barèmes!$C$6:$C$28,IF(H48="6ème","Mixte",G48)),Barèmes!$C$2,IF(J48&lt;=SUMIFS(Barèmes!$H$6:$H$28,Barèmes!$A$6:$A$28,"Endurance — Luc Léger (palier)",Barèmes!$B$6:$B$28,H48,Barèmes!$C$6:$C$28,IF(H48="6ème","Mixte",G48)),Barèmes!$D$2,IF(J48&lt;=SUMIFS(Barèmes!$I$6:$I$28,Barèmes!$A$6:$A$28,"Endurance — Luc Léger (palier)",Barèmes!$B$6:$B$28,H48,Barèmes!$C$6:$C$28,IF(H48="6ème","Mixte",G48)),Barèmes!$E$2,Barèmes!$F$2)))),IF(J48&gt;=SUMIFS(Barèmes!$F$6:$F$28,Barèmes!$A$6:$A$28,"Endurance — Luc Léger (palier)",Barèmes!$B$6:$B$28,H48,Barèmes!$C$6:$C$28,IF(H48="6ème","Mixte",G48)),Barèmes!$B$2,IF(J48&gt;=SUMIFS(Barèmes!$G$6:$G$28,Barèmes!$A$6:$A$28,"Endurance — Luc Léger (palier)",Barèmes!$B$6:$B$28,H48,Barèmes!$C$6:$C$28,IF(H48="6ème","Mixte",G48)),Barèmes!$C$2,IF(J48&gt;=SUMIFS(Barèmes!$H$6:$H$28,Barèmes!$A$6:$A$28,"Endurance — Luc Léger (palier)",Barèmes!$B$6:$B$28,H48,Barèmes!$C$6:$C$28,IF(H48="6ème","Mixte",G48)),Barèmes!$D$2,IF(J48&gt;=SUMIFS(Barèmes!$I$6:$I$28,Barèmes!$A$6:$A$28,"Endurance — Luc Léger (palier)",Barèmes!$B$6:$B$28,H48,Barèmes!$C$6:$C$28,IF(H48="6ème","Mixte",G48)),Barèmes!$E$2,Barèmes!$F$2))))))</f>
        <v/>
      </c>
      <c r="O48" s="22"/>
      <c r="P48" s="23" t="str">
        <f>IF(OR(O48="",SUMPRODUCT((Barèmes!$A$6:$A$28="Force bas du corps — Saut en longueur (m)")*(Barèmes!$B$6:$B$28=H48)*(Barèmes!$C$6:$C$28=IF(H48="6ème","Mixte",G48)))=0),"",IF(SUMPRODUCT((Barèmes!$A$6:$A$28="Force bas du corps — Saut en longueur (m)")*(Barèmes!$B$6:$B$28=H48)*(Barèmes!$C$6:$C$28=IF(H48="6ème","Mixte",G48))*(Barèmes!$J$6:$J$28="+"))&gt;0,IF(O48&lt;=SUMIFS(Barèmes!$D$6:$D$28,Barèmes!$A$6:$A$28,"Force bas du corps — Saut en longueur (m)",Barèmes!$B$6:$B$28,H48,Barèmes!$C$6:$C$28,IF(H48="6ème","Mixte",G48)),"à besoin",IF(O48&lt;=SUMIFS(Barèmes!$E$6:$E$28,Barèmes!$A$6:$A$28,"Force bas du corps — Saut en longueur (m)",Barèmes!$B$6:$B$28,H48,Barèmes!$C$6:$C$28,IF(H48="6ème","Mixte",G48)),"fragile","satisfaisant")),IF(O48&gt;=SUMIFS(Barèmes!$D$6:$D$28,Barèmes!$A$6:$A$28,"Force bas du corps — Saut en longueur (m)",Barèmes!$B$6:$B$28,H48,Barèmes!$C$6:$C$28,IF(H48="6ème","Mixte",G48)),"à besoin",IF(O48&gt;=SUMIFS(Barèmes!$E$6:$E$28,Barèmes!$A$6:$A$28,"Force bas du corps — Saut en longueur (m)",Barèmes!$B$6:$B$28,H48,Barèmes!$C$6:$C$28,IF(H48="6ème","Mixte",G48)),"fragile","satisfaisant"))))</f>
        <v/>
      </c>
      <c r="Q48" s="23" t="str">
        <f>IF(OR(O48="",SUMPRODUCT((Barèmes!$A$6:$A$28="Force bas du corps — Saut en longueur (m)")*(Barèmes!$B$6:$B$28=H48)*(Barèmes!$C$6:$C$28=IF(H48="6ème","Mixte",G48)))=0),"",IF(SUMPRODUCT((Barèmes!$A$6:$A$28="Force bas du corps — Saut en longueur (m)")*(Barèmes!$B$6:$B$28=H48)*(Barèmes!$C$6:$C$28=IF(H48="6ème","Mixte",G48))*(Barèmes!$J$6:$J$28="+"))&gt;0,IF(O48&lt;=SUMIFS(Barèmes!$F$6:$F$28,Barèmes!$A$6:$A$28,"Force bas du corps — Saut en longueur (m)",Barèmes!$B$6:$B$28,H48,Barèmes!$C$6:$C$28,IF(H48="6ème","Mixte",G48)),Barèmes!$B$2,IF(O48&lt;=SUMIFS(Barèmes!$G$6:$G$28,Barèmes!$A$6:$A$28,"Force bas du corps — Saut en longueur (m)",Barèmes!$B$6:$B$28,H48,Barèmes!$C$6:$C$28,IF(H48="6ème","Mixte",G48)),Barèmes!$C$2,IF(O48&lt;=SUMIFS(Barèmes!$H$6:$H$28,Barèmes!$A$6:$A$28,"Force bas du corps — Saut en longueur (m)",Barèmes!$B$6:$B$28,H48,Barèmes!$C$6:$C$28,IF(H48="6ème","Mixte",G48)),Barèmes!$D$2,IF(O48&lt;=SUMIFS(Barèmes!$I$6:$I$28,Barèmes!$A$6:$A$28,"Force bas du corps — Saut en longueur (m)",Barèmes!$B$6:$B$28,H48,Barèmes!$C$6:$C$28,IF(H48="6ème","Mixte",G48)),Barèmes!$E$2,Barèmes!$F$2)))),IF(O48&gt;=SUMIFS(Barèmes!$F$6:$F$28,Barèmes!$A$6:$A$28,"Force bas du corps — Saut en longueur (m)",Barèmes!$B$6:$B$28,H48,Barèmes!$C$6:$C$28,IF(H48="6ème","Mixte",G48)),Barèmes!$B$2,IF(O48&gt;=SUMIFS(Barèmes!$G$6:$G$28,Barèmes!$A$6:$A$28,"Force bas du corps — Saut en longueur (m)",Barèmes!$B$6:$B$28,H48,Barèmes!$C$6:$C$28,IF(H48="6ème","Mixte",G48)),Barèmes!$C$2,IF(O48&gt;=SUMIFS(Barèmes!$H$6:$H$28,Barèmes!$A$6:$A$28,"Force bas du corps — Saut en longueur (m)",Barèmes!$B$6:$B$28,H48,Barèmes!$C$6:$C$28,IF(H48="6ème","Mixte",G48)),Barèmes!$D$2,IF(O48&gt;=SUMIFS(Barèmes!$I$6:$I$28,Barèmes!$A$6:$A$28,"Force bas du corps — Saut en longueur (m)",Barèmes!$B$6:$B$28,H48,Barèmes!$C$6:$C$28,IF(H48="6ème","Mixte",G48)),Barèmes!$E$2,Barèmes!$F$2))))))</f>
        <v/>
      </c>
      <c r="R48" s="22"/>
      <c r="S48" s="24" t="str">
        <f>IF(OR(R48="",SUMPRODUCT((Barèmes!$A$6:$A$28="Vitesse — 30 m (s)")*(Barèmes!$B$6:$B$28=H48)*(Barèmes!$C$6:$C$28=IF(H48="6ème","Mixte",G48)))=0),"",IF(SUMPRODUCT((Barèmes!$A$6:$A$28="Vitesse — 30 m (s)")*(Barèmes!$B$6:$B$28=H48)*(Barèmes!$C$6:$C$28=IF(H48="6ème","Mixte",G48))*(Barèmes!$J$6:$J$28="+"))&gt;0,IF(R48&lt;=SUMIFS(Barèmes!$D$6:$D$28,Barèmes!$A$6:$A$28,"Vitesse — 30 m (s)",Barèmes!$B$6:$B$28,H48,Barèmes!$C$6:$C$28,IF(H48="6ème","Mixte",G48)),"à besoin",IF(R48&lt;=SUMIFS(Barèmes!$E$6:$E$28,Barèmes!$A$6:$A$28,"Vitesse — 30 m (s)",Barèmes!$B$6:$B$28,H48,Barèmes!$C$6:$C$28,IF(H48="6ème","Mixte",G48)),"fragile","satisfaisant")),IF(R48&gt;=SUMIFS(Barèmes!$D$6:$D$28,Barèmes!$A$6:$A$28,"Vitesse — 30 m (s)",Barèmes!$B$6:$B$28,H48,Barèmes!$C$6:$C$28,IF(H48="6ème","Mixte",G48)),"à besoin",IF(R48&gt;=SUMIFS(Barèmes!$E$6:$E$28,Barèmes!$A$6:$A$28,"Vitesse — 30 m (s)",Barèmes!$B$6:$B$28,H48,Barèmes!$C$6:$C$28,IF(H48="6ème","Mixte",G48)),"fragile","satisfaisant"))))</f>
        <v/>
      </c>
      <c r="T48" s="24" t="str">
        <f>IF(OR(R48="",SUMPRODUCT((Barèmes!$A$6:$A$28="Vitesse — 30 m (s)")*(Barèmes!$B$6:$B$28=H48)*(Barèmes!$C$6:$C$28=IF(H48="6ème","Mixte",G48)))=0),"",IF(SUMPRODUCT((Barèmes!$A$6:$A$28="Vitesse — 30 m (s)")*(Barèmes!$B$6:$B$28=H48)*(Barèmes!$C$6:$C$28=IF(H48="6ème","Mixte",G48))*(Barèmes!$J$6:$J$28="+"))&gt;0,IF(R48&lt;=SUMIFS(Barèmes!$F$6:$F$28,Barèmes!$A$6:$A$28,"Vitesse — 30 m (s)",Barèmes!$B$6:$B$28,H48,Barèmes!$C$6:$C$28,IF(H48="6ème","Mixte",G48)),Barèmes!$B$2,IF(R48&lt;=SUMIFS(Barèmes!$G$6:$G$28,Barèmes!$A$6:$A$28,"Vitesse — 30 m (s)",Barèmes!$B$6:$B$28,H48,Barèmes!$C$6:$C$28,IF(H48="6ème","Mixte",G48)),Barèmes!$C$2,IF(R48&lt;=SUMIFS(Barèmes!$H$6:$H$28,Barèmes!$A$6:$A$28,"Vitesse — 30 m (s)",Barèmes!$B$6:$B$28,H48,Barèmes!$C$6:$C$28,IF(H48="6ème","Mixte",G48)),Barèmes!$D$2,IF(R48&lt;=SUMIFS(Barèmes!$I$6:$I$28,Barèmes!$A$6:$A$28,"Vitesse — 30 m (s)",Barèmes!$B$6:$B$28,H48,Barèmes!$C$6:$C$28,IF(H48="6ème","Mixte",G48)),Barèmes!$E$2,Barèmes!$F$2)))),IF(R48&gt;=SUMIFS(Barèmes!$F$6:$F$28,Barèmes!$A$6:$A$28,"Vitesse — 30 m (s)",Barèmes!$B$6:$B$28,H48,Barèmes!$C$6:$C$28,IF(H48="6ème","Mixte",G48)),Barèmes!$B$2,IF(R48&gt;=SUMIFS(Barèmes!$G$6:$G$28,Barèmes!$A$6:$A$28,"Vitesse — 30 m (s)",Barèmes!$B$6:$B$28,H48,Barèmes!$C$6:$C$28,IF(H48="6ème","Mixte",G48)),Barèmes!$C$2,IF(R48&gt;=SUMIFS(Barèmes!$H$6:$H$28,Barèmes!$A$6:$A$28,"Vitesse — 30 m (s)",Barèmes!$B$6:$B$28,H48,Barèmes!$C$6:$C$28,IF(H48="6ème","Mixte",G48)),Barèmes!$D$2,IF(R48&gt;=SUMIFS(Barèmes!$I$6:$I$28,Barèmes!$A$6:$A$28,"Vitesse — 30 m (s)",Barèmes!$B$6:$B$28,H48,Barèmes!$C$6:$C$28,IF(H48="6ème","Mixte",G48)),Barèmes!$E$2,Barèmes!$F$2))))))</f>
        <v/>
      </c>
      <c r="U48" s="22"/>
      <c r="V48" s="25" t="str">
        <f>IF(OR(U48="",SUMPRODUCT((Barèmes!$A$6:$A$28="Vitesse — 50 m (s)")*(Barèmes!$B$6:$B$28=H48)*(Barèmes!$C$6:$C$28=IF(H48="6ème","Mixte",G48)))=0),"",IF(SUMPRODUCT((Barèmes!$A$6:$A$28="Vitesse — 50 m (s)")*(Barèmes!$B$6:$B$28=H48)*(Barèmes!$C$6:$C$28=IF(H48="6ème","Mixte",G48))*(Barèmes!$J$6:$J$28="+"))&gt;0,IF(U48&lt;=SUMIFS(Barèmes!$D$6:$D$28,Barèmes!$A$6:$A$28,"Vitesse — 50 m (s)",Barèmes!$B$6:$B$28,H48,Barèmes!$C$6:$C$28,IF(H48="6ème","Mixte",G48)),"à besoin",IF(U48&lt;=SUMIFS(Barèmes!$E$6:$E$28,Barèmes!$A$6:$A$28,"Vitesse — 50 m (s)",Barèmes!$B$6:$B$28,H48,Barèmes!$C$6:$C$28,IF(H48="6ème","Mixte",G48)),"fragile","satisfaisant")),IF(U48&gt;=SUMIFS(Barèmes!$D$6:$D$28,Barèmes!$A$6:$A$28,"Vitesse — 50 m (s)",Barèmes!$B$6:$B$28,H48,Barèmes!$C$6:$C$28,IF(H48="6ème","Mixte",G48)),"à besoin",IF(U48&gt;=SUMIFS(Barèmes!$E$6:$E$28,Barèmes!$A$6:$A$28,"Vitesse — 50 m (s)",Barèmes!$B$6:$B$28,H48,Barèmes!$C$6:$C$28,IF(H48="6ème","Mixte",G48)),"fragile","satisfaisant"))))</f>
        <v/>
      </c>
      <c r="W48" s="25" t="str">
        <f>IF(OR(U48="",SUMPRODUCT((Barèmes!$A$6:$A$28="Vitesse — 50 m (s)")*(Barèmes!$B$6:$B$28=H48)*(Barèmes!$C$6:$C$28=IF(H48="6ème","Mixte",G48)))=0),"",IF(SUMPRODUCT((Barèmes!$A$6:$A$28="Vitesse — 50 m (s)")*(Barèmes!$B$6:$B$28=H48)*(Barèmes!$C$6:$C$28=IF(H48="6ème","Mixte",G48))*(Barèmes!$J$6:$J$28="+"))&gt;0,IF(U48&lt;=SUMIFS(Barèmes!$F$6:$F$28,Barèmes!$A$6:$A$28,"Vitesse — 50 m (s)",Barèmes!$B$6:$B$28,H48,Barèmes!$C$6:$C$28,IF(H48="6ème","Mixte",G48)),Barèmes!$B$2,IF(U48&lt;=SUMIFS(Barèmes!$G$6:$G$28,Barèmes!$A$6:$A$28,"Vitesse — 50 m (s)",Barèmes!$B$6:$B$28,H48,Barèmes!$C$6:$C$28,IF(H48="6ème","Mixte",G48)),Barèmes!$C$2,IF(U48&lt;=SUMIFS(Barèmes!$H$6:$H$28,Barèmes!$A$6:$A$28,"Vitesse — 50 m (s)",Barèmes!$B$6:$B$28,H48,Barèmes!$C$6:$C$28,IF(H48="6ème","Mixte",G48)),Barèmes!$D$2,IF(U48&lt;=SUMIFS(Barèmes!$I$6:$I$28,Barèmes!$A$6:$A$28,"Vitesse — 50 m (s)",Barèmes!$B$6:$B$28,H48,Barèmes!$C$6:$C$28,IF(H48="6ème","Mixte",G48)),Barèmes!$E$2,Barèmes!$F$2)))),IF(U48&gt;=SUMIFS(Barèmes!$F$6:$F$28,Barèmes!$A$6:$A$28,"Vitesse — 50 m (s)",Barèmes!$B$6:$B$28,H48,Barèmes!$C$6:$C$28,IF(H48="6ème","Mixte",G48)),Barèmes!$B$2,IF(U48&gt;=SUMIFS(Barèmes!$G$6:$G$28,Barèmes!$A$6:$A$28,"Vitesse — 50 m (s)",Barèmes!$B$6:$B$28,H48,Barèmes!$C$6:$C$28,IF(H48="6ème","Mixte",G48)),Barèmes!$C$2,IF(U48&gt;=SUMIFS(Barèmes!$H$6:$H$28,Barèmes!$A$6:$A$28,"Vitesse — 50 m (s)",Barèmes!$B$6:$B$28,H48,Barèmes!$C$6:$C$28,IF(H48="6ème","Mixte",G48)),Barèmes!$D$2,IF(U48&gt;=SUMIFS(Barèmes!$I$6:$I$28,Barèmes!$A$6:$A$28,"Vitesse — 50 m (s)",Barèmes!$B$6:$B$28,H48,Barèmes!$C$6:$C$28,IF(H48="6ème","Mixte",G48)),Barèmes!$E$2,Barèmes!$F$2))))))</f>
        <v/>
      </c>
      <c r="X48" s="18"/>
      <c r="Y48" s="26" t="str" cm="1">
        <f t="array" ref="Y48">IF(OR(X48="",SUMPRODUCT((Barèmes!$A$6:$A$28="Souplesse (score 1-5)")*(Barèmes!$B$6:$B$28=H48)*(Barèmes!$C$6:$C$28=IF(H48="6ème","Mixte",G48)))=0),"",IF(SUMPRODUCT((Barèmes!$A$6:$A$28="Souplesse (score 1-5)")*(Barèmes!$B$6:$B$28=H48)*(Barèmes!$C$6:$C$28=IF(H48="6ème","Mixte",G48))*(Barèmes!$J$6:$J$28="+"))&gt;0,IF(X48&lt;=SUMIFS(Barèmes!$D$6:$D$28,Barèmes!$A$6:$A$28,"Souplesse (score 1-5)",Barèmes!$B$6:$B$28,H48,Barèmes!$C$6:$C$28,IF(H48="6ème","Mixte",G48)),"à besoin",IF(X48&lt;=SUMIFS(Barèmes!$E$6:$E$28,Barèmes!$A$6:$A$28,"Souplesse (score 1-5)",Barèmes!$B$6:$B$28,H48,Barèmes!$C$6:$C$28,IF(H48="6ème","Mixte",G48)),"fragile","satisfaisant")),IF(X48&gt;=SUMIFS(Barèmes!$D$6:$D$28,Barèmes!$A$6:$A$28,"Souplesse (score 1-5)",Barèmes!$B$6:$B$28,H48,Barèmes!$C$6:$C$28,IF(H48="6ème","Mixte",G48)),"à besoin",IF(X48&gt;=SUMIFS(Barèmes!$E$6:$E$28,Barèmes!$A$6:$A$28,"Souplesse (score 1-5)",Barèmes!$B$6:$B$28,H48,Barèmes!$C$6:$C$28,IF(H48="6ème","Mixte",G48)),"fragile","satisfaisant"))))</f>
        <v/>
      </c>
      <c r="Z48" s="26" t="str" cm="1">
        <f t="array" ref="Z48">IF(OR(X48="",SUMPRODUCT((Barèmes!$A$6:$A$28="Souplesse (score 1-5)")*(Barèmes!$B$6:$B$28=H48)*(Barèmes!$C$6:$C$28=IF(H48="6ème","Mixte",G48)))=0),"",IF(SUMPRODUCT((Barèmes!$A$6:$A$28="Souplesse (score 1-5)")*(Barèmes!$B$6:$B$28=H48)*(Barèmes!$C$6:$C$28=IF(H48="6ème","Mixte",G48))*(Barèmes!$J$6:$J$28="+"))&gt;0,IF(X48&lt;=SUMIFS(Barèmes!$F$6:$F$28,Barèmes!$A$6:$A$28,"Souplesse (score 1-5)",Barèmes!$B$6:$B$28,H48,Barèmes!$C$6:$C$28,IF(H48="6ème","Mixte",G48)),Barèmes!$B$2,IF(X48&lt;=SUMIFS(Barèmes!$G$6:$G$28,Barèmes!$A$6:$A$28,"Souplesse (score 1-5)",Barèmes!$B$6:$B$28,H48,Barèmes!$C$6:$C$28,IF(H48="6ème","Mixte",G48)),Barèmes!$C$2,IF(X48&lt;=SUMIFS(Barèmes!$H$6:$H$28,Barèmes!$A$6:$A$28,"Souplesse (score 1-5)",Barèmes!$B$6:$B$28,H48,Barèmes!$C$6:$C$28,IF(H48="6ème","Mixte",G48)),Barèmes!$D$2,IF(X48&lt;=SUMIFS(Barèmes!$I$6:$I$28,Barèmes!$A$6:$A$28,"Souplesse (score 1-5)",Barèmes!$B$6:$B$28,H48,Barèmes!$C$6:$C$28,IF(H48="6ème","Mixte",G48)),Barèmes!$E$2,Barèmes!$F$2)))),IF(X48&gt;=SUMIFS(Barèmes!$F$6:$F$28,Barèmes!$A$6:$A$28,"Souplesse (score 1-5)",Barèmes!$B$6:$B$28,H48,Barèmes!$C$6:$C$28,IF(H48="6ème","Mixte",G48)),Barèmes!$B$2,IF(X48&gt;=SUMIFS(Barèmes!$G$6:$G$28,Barèmes!$A$6:$A$28,"Souplesse (score 1-5)",Barèmes!$B$6:$B$28,H48,Barèmes!$C$6:$C$28,IF(H48="6ème","Mixte",G48)),Barèmes!$C$2,IF(X48&gt;=SUMIFS(Barèmes!$H$6:$H$28,Barèmes!$A$6:$A$28,"Souplesse (score 1-5)",Barèmes!$B$6:$B$28,H48,Barèmes!$C$6:$C$28,IF(H48="6ème","Mixte",G48)),Barèmes!$D$2,IF(X48&gt;=SUMIFS(Barèmes!$I$6:$I$28,Barèmes!$A$6:$A$28,"Souplesse (score 1-5)",Barèmes!$B$6:$B$28,H48,Barèmes!$C$6:$C$28,IF(H48="6ème","Mixte",G48)),Barèmes!$E$2,Barèmes!$F$2))))))</f>
        <v/>
      </c>
      <c r="AA48" s="22"/>
      <c r="AB48" s="27" t="str">
        <f>IF(OR(AA48="",SUMPRODUCT((Barèmes!$A$6:$A$28="Agilité — T-test 974 (s)")*(Barèmes!$B$6:$B$28=H48)*(Barèmes!$C$6:$C$28=IF(H48="6ème","Mixte",G48)))=0),"",IF(SUMPRODUCT((Barèmes!$A$6:$A$28="Agilité — T-test 974 (s)")*(Barèmes!$B$6:$B$28=H48)*(Barèmes!$C$6:$C$28=IF(H48="6ème","Mixte",G48))*(Barèmes!$J$6:$J$28="+"))&gt;0,IF(AA48&lt;=SUMIFS(Barèmes!$D$6:$D$28,Barèmes!$A$6:$A$28,"Agilité — T-test 974 (s)",Barèmes!$B$6:$B$28,H48,Barèmes!$C$6:$C$28,IF(H48="6ème","Mixte",G48)),"à besoin",IF(AA48&lt;=SUMIFS(Barèmes!$E$6:$E$28,Barèmes!$A$6:$A$28,"Agilité — T-test 974 (s)",Barèmes!$B$6:$B$28,H48,Barèmes!$C$6:$C$28,IF(H48="6ème","Mixte",G48)),"fragile","satisfaisant")),IF(AA48&gt;=SUMIFS(Barèmes!$D$6:$D$28,Barèmes!$A$6:$A$28,"Agilité — T-test 974 (s)",Barèmes!$B$6:$B$28,H48,Barèmes!$C$6:$C$28,IF(H48="6ème","Mixte",G48)),"à besoin",IF(AA48&gt;=SUMIFS(Barèmes!$E$6:$E$28,Barèmes!$A$6:$A$28,"Agilité — T-test 974 (s)",Barèmes!$B$6:$B$28,H48,Barèmes!$C$6:$C$28,IF(H48="6ème","Mixte",G48)),"fragile","satisfaisant"))))</f>
        <v/>
      </c>
      <c r="AC48" s="27" t="str">
        <f>IF(OR(AA48="",SUMPRODUCT((Barèmes!$A$6:$A$28="Agilité — T-test 974 (s)")*(Barèmes!$B$6:$B$28=H48)*(Barèmes!$C$6:$C$28=IF(H48="6ème","Mixte",G48)))=0),"",IF(SUMPRODUCT((Barèmes!$A$6:$A$28="Agilité — T-test 974 (s)")*(Barèmes!$B$6:$B$28=H48)*(Barèmes!$C$6:$C$28=IF(H48="6ème","Mixte",G48))*(Barèmes!$J$6:$J$28="+"))&gt;0,IF(AA48&lt;=SUMIFS(Barèmes!$F$6:$F$28,Barèmes!$A$6:$A$28,"Agilité — T-test 974 (s)",Barèmes!$B$6:$B$28,H48,Barèmes!$C$6:$C$28,IF(H48="6ème","Mixte",G48)),Barèmes!$B$2,IF(AA48&lt;=SUMIFS(Barèmes!$G$6:$G$28,Barèmes!$A$6:$A$28,"Agilité — T-test 974 (s)",Barèmes!$B$6:$B$28,H48,Barèmes!$C$6:$C$28,IF(H48="6ème","Mixte",G48)),Barèmes!$C$2,IF(AA48&lt;=SUMIFS(Barèmes!$H$6:$H$28,Barèmes!$A$6:$A$28,"Agilité — T-test 974 (s)",Barèmes!$B$6:$B$28,H48,Barèmes!$C$6:$C$28,IF(H48="6ème","Mixte",G48)),Barèmes!$D$2,IF(AA48&lt;=SUMIFS(Barèmes!$I$6:$I$28,Barèmes!$A$6:$A$28,"Agilité — T-test 974 (s)",Barèmes!$B$6:$B$28,H48,Barèmes!$C$6:$C$28,IF(H48="6ème","Mixte",G48)),Barèmes!$E$2,Barèmes!$F$2)))),IF(AA48&gt;=SUMIFS(Barèmes!$F$6:$F$28,Barèmes!$A$6:$A$28,"Agilité — T-test 974 (s)",Barèmes!$B$6:$B$28,H48,Barèmes!$C$6:$C$28,IF(H48="6ème","Mixte",G48)),Barèmes!$B$2,IF(AA48&gt;=SUMIFS(Barèmes!$G$6:$G$28,Barèmes!$A$6:$A$28,"Agilité — T-test 974 (s)",Barèmes!$B$6:$B$28,H48,Barèmes!$C$6:$C$28,IF(H48="6ème","Mixte",G48)),Barèmes!$C$2,IF(AA48&gt;=SUMIFS(Barèmes!$H$6:$H$28,Barèmes!$A$6:$A$28,"Agilité — T-test 974 (s)",Barèmes!$B$6:$B$28,H48,Barèmes!$C$6:$C$28,IF(H48="6ème","Mixte",G48)),Barèmes!$D$2,IF(AA48&gt;=SUMIFS(Barèmes!$I$6:$I$28,Barèmes!$A$6:$A$28,"Agilité — T-test 974 (s)",Barèmes!$B$6:$B$28,H48,Barèmes!$C$6:$C$28,IF(H48="6ème","Mixte",G48)),Barèmes!$E$2,Barèmes!$F$2))))))</f>
        <v/>
      </c>
      <c r="AD48" s="28" t="str">
        <f t="shared" si="1"/>
        <v/>
      </c>
      <c r="AE48" s="29" t="str">
        <f t="shared" si="2"/>
        <v/>
      </c>
      <c r="AF48" s="30" t="str">
        <f>IF(OR(AD48="",SUMPRODUCT((Barèmes!$A$6:$A$28="Surcoût d'agilité (s) — technique")*(Barèmes!$B$6:$B$28=H48)*(Barèmes!$C$6:$C$28=IF(H48="6ème","Mixte",G48)))=0),"",IF(SUMPRODUCT((Barèmes!$A$6:$A$28="Surcoût d'agilité (s) — technique")*(Barèmes!$B$6:$B$28=H48)*(Barèmes!$C$6:$C$28=IF(H48="6ème","Mixte",G48))*(Barèmes!$J$6:$J$28="+"))&gt;0,IF(AD48&lt;=SUMIFS(Barèmes!$D$6:$D$28,Barèmes!$A$6:$A$28,"Surcoût d'agilité (s) — technique",Barèmes!$B$6:$B$28,H48,Barèmes!$C$6:$C$28,IF(H48="6ème","Mixte",G48)),"à besoin",IF(AD48&lt;=SUMIFS(Barèmes!$E$6:$E$28,Barèmes!$A$6:$A$28,"Surcoût d'agilité (s) — technique",Barèmes!$B$6:$B$28,H48,Barèmes!$C$6:$C$28,IF(H48="6ème","Mixte",G48)),"fragile","satisfaisant")),IF(AD48&gt;=SUMIFS(Barèmes!$D$6:$D$28,Barèmes!$A$6:$A$28,"Surcoût d'agilité (s) — technique",Barèmes!$B$6:$B$28,H48,Barèmes!$C$6:$C$28,IF(H48="6ème","Mixte",G48)),"à besoin",IF(AD48&gt;=SUMIFS(Barèmes!$E$6:$E$28,Barèmes!$A$6:$A$28,"Surcoût d'agilité (s) — technique",Barèmes!$B$6:$B$28,H48,Barèmes!$C$6:$C$28,IF(H48="6ème","Mixte",G48)),"fragile","satisfaisant"))))</f>
        <v/>
      </c>
      <c r="AG48" s="30" t="str">
        <f>IF(OR(AD48="",SUMPRODUCT((Barèmes!$A$6:$A$28="Surcoût d'agilité (s) — technique")*(Barèmes!$B$6:$B$28=H48)*(Barèmes!$C$6:$C$28=IF(H48="6ème","Mixte",G48)))=0),"",IF(SUMPRODUCT((Barèmes!$A$6:$A$28="Surcoût d'agilité (s) — technique")*(Barèmes!$B$6:$B$28=H48)*(Barèmes!$C$6:$C$28=IF(H48="6ème","Mixte",G48))*(Barèmes!$J$6:$J$28="+"))&gt;0,IF(AD48&lt;=SUMIFS(Barèmes!$F$6:$F$28,Barèmes!$A$6:$A$28,"Surcoût d'agilité (s) — technique",Barèmes!$B$6:$B$28,H48,Barèmes!$C$6:$C$28,IF(H48="6ème","Mixte",G48)),Barèmes!$B$2,IF(AD48&lt;=SUMIFS(Barèmes!$G$6:$G$28,Barèmes!$A$6:$A$28,"Surcoût d'agilité (s) — technique",Barèmes!$B$6:$B$28,H48,Barèmes!$C$6:$C$28,IF(H48="6ème","Mixte",G48)),Barèmes!$C$2,IF(AD48&lt;=SUMIFS(Barèmes!$H$6:$H$28,Barèmes!$A$6:$A$28,"Surcoût d'agilité (s) — technique",Barèmes!$B$6:$B$28,H48,Barèmes!$C$6:$C$28,IF(H48="6ème","Mixte",G48)),Barèmes!$D$2,IF(AD48&lt;=SUMIFS(Barèmes!$I$6:$I$28,Barèmes!$A$6:$A$28,"Surcoût d'agilité (s) — technique",Barèmes!$B$6:$B$28,H48,Barèmes!$C$6:$C$28,IF(H48="6ème","Mixte",G48)),Barèmes!$E$2,Barèmes!$F$2)))),IF(AD48&gt;=SUMIFS(Barèmes!$F$6:$F$28,Barèmes!$A$6:$A$28,"Surcoût d'agilité (s) — technique",Barèmes!$B$6:$B$28,H48,Barèmes!$C$6:$C$28,IF(H48="6ème","Mixte",G48)),Barèmes!$B$2,IF(AD48&gt;=SUMIFS(Barèmes!$G$6:$G$28,Barèmes!$A$6:$A$28,"Surcoût d'agilité (s) — technique",Barèmes!$B$6:$B$28,H48,Barèmes!$C$6:$C$28,IF(H48="6ème","Mixte",G48)),Barèmes!$C$2,IF(AD48&gt;=SUMIFS(Barèmes!$H$6:$H$28,Barèmes!$A$6:$A$28,"Surcoût d'agilité (s) — technique",Barèmes!$B$6:$B$28,H48,Barèmes!$C$6:$C$28,IF(H48="6ème","Mixte",G48)),Barèmes!$D$2,IF(AD48&gt;=SUMIFS(Barèmes!$I$6:$I$28,Barèmes!$A$6:$A$28,"Surcoût d'agilité (s) — technique",Barèmes!$B$6:$B$28,H48,Barèmes!$C$6:$C$28,IF(H48="6ème","Mixte",G48)),Barèmes!$E$2,Barèmes!$F$2))))))</f>
        <v/>
      </c>
      <c r="AH48" s="31" t="str">
        <f>IF((IF(N48="",0,1)+IF(Q48="",0,1)+IF(W48="",0,1)+IF(Z48="",0,1)+IF(AC48="",0,1))=0,"",3*IF(N48=Barèmes!$B$2,1,IF(N48=Barèmes!$C$2,2,IF(N48=Barèmes!$D$2,3,IF(N48=Barèmes!$E$2,4,IF(N48=Barèmes!$F$2,5,0)))))+3*IF(Q48=Barèmes!$B$2,1,IF(Q48=Barèmes!$C$2,2,IF(Q48=Barèmes!$D$2,3,IF(Q48=Barèmes!$E$2,4,IF(Q48=Barèmes!$F$2,5,0)))))+2*IF(W48=Barèmes!$B$2,1,IF(W48=Barèmes!$C$2,2,IF(W48=Barèmes!$D$2,3,IF(W48=Barèmes!$E$2,4,IF(W48=Barèmes!$F$2,5,0)))))+1*IF(Z48=Barèmes!$B$2,1,IF(Z48=Barèmes!$C$2,2,IF(Z48=Barèmes!$D$2,3,IF(Z48=Barèmes!$E$2,4,IF(Z48=Barèmes!$F$2,5,0)))))+1*IF(AC48=Barèmes!$B$2,1,IF(AC48=Barèmes!$C$2,2,IF(AC48=Barèmes!$D$2,3,IF(AC48=Barèmes!$E$2,4,IF(AC48=Barèmes!$F$2,5,0))))))</f>
        <v/>
      </c>
      <c r="AI48" s="31"/>
      <c r="AJ48" s="32" t="str">
        <f>IFERROR(INDEX(Croissance!$B$5:$B$604,MATCH(A48,Croissance!$A$5:$A$604,0)),"")</f>
        <v/>
      </c>
      <c r="AK48" s="32" t="str">
        <f>IFERROR(INDEX(Croissance!$C$5:$C$604,MATCH(A48,Croissance!$A$5:$A$604,0)),"")</f>
        <v/>
      </c>
      <c r="AL48" s="32" t="str">
        <f>IFERROR(INDEX(Croissance!$D$5:$D$604,MATCH(A48,Croissance!$A$5:$A$604,0)),"")</f>
        <v/>
      </c>
      <c r="AM48" s="32" t="str">
        <f>IFERROR(INDEX(Croissance!$E$5:$E$604,MATCH(A48,Croissance!$A$5:$A$604,0)),"")</f>
        <v/>
      </c>
      <c r="AO48" s="33">
        <f t="shared" si="8"/>
        <v>0</v>
      </c>
      <c r="AP48" s="33">
        <f t="shared" si="3"/>
        <v>0</v>
      </c>
      <c r="AQ48" s="33">
        <f>IF(A48="",0,IF(AND(OR('Synthèse classe'!$C$2="Tous",C48='Synthèse classe'!$C$2),OR('Synthèse classe'!$C$3="Toutes",D48='Synthèse classe'!$C$3),OR('Synthèse classe'!$C$4="Toutes",AND('Synthèse classe'!$C$4="Dernière",AP48=1),B48=IFERROR(VALUE('Synthèse classe'!$C$4),0))),1,0))</f>
        <v>0</v>
      </c>
      <c r="AR48" s="34" t="str">
        <f t="shared" si="4"/>
        <v/>
      </c>
    </row>
    <row r="49" spans="1:44" x14ac:dyDescent="0.2">
      <c r="A49" s="17" t="str">
        <f t="shared" si="0"/>
        <v/>
      </c>
      <c r="B49" s="18"/>
      <c r="C49" s="19"/>
      <c r="D49" s="19"/>
      <c r="E49" s="19"/>
      <c r="F49" s="19"/>
      <c r="G49" s="19"/>
      <c r="H49" s="17" t="str">
        <f t="shared" si="5"/>
        <v/>
      </c>
      <c r="I49" s="20"/>
      <c r="J49" s="18"/>
      <c r="K49" s="19"/>
      <c r="L49" s="21" t="str">
        <f t="shared" si="6"/>
        <v/>
      </c>
      <c r="M49" s="21" t="str">
        <f>IF(OR(J49="",SUMPRODUCT((Barèmes!$A$6:$A$28="Endurance — Luc Léger (palier)")*(Barèmes!$B$6:$B$28=H49)*(Barèmes!$C$6:$C$28=IF(H49="6ème","Mixte",G49)))=0),"",IF(SUMPRODUCT((Barèmes!$A$6:$A$28="Endurance — Luc Léger (palier)")*(Barèmes!$B$6:$B$28=H49)*(Barèmes!$C$6:$C$28=IF(H49="6ème","Mixte",G49))*(Barèmes!$J$6:$J$28="+"))&gt;0,IF(J49&lt;=SUMIFS(Barèmes!$D$6:$D$28,Barèmes!$A$6:$A$28,"Endurance — Luc Léger (palier)",Barèmes!$B$6:$B$28,H49,Barèmes!$C$6:$C$28,IF(H49="6ème","Mixte",G49)),"à besoin",IF(J49&lt;=SUMIFS(Barèmes!$E$6:$E$28,Barèmes!$A$6:$A$28,"Endurance — Luc Léger (palier)",Barèmes!$B$6:$B$28,H49,Barèmes!$C$6:$C$28,IF(H49="6ème","Mixte",G49)),"fragile","satisfaisant")),IF(J49&gt;=SUMIFS(Barèmes!$D$6:$D$28,Barèmes!$A$6:$A$28,"Endurance — Luc Léger (palier)",Barèmes!$B$6:$B$28,H49,Barèmes!$C$6:$C$28,IF(H49="6ème","Mixte",G49)),"à besoin",IF(J49&gt;=SUMIFS(Barèmes!$E$6:$E$28,Barèmes!$A$6:$A$28,"Endurance — Luc Léger (palier)",Barèmes!$B$6:$B$28,H49,Barèmes!$C$6:$C$28,IF(H49="6ème","Mixte",G49)),"fragile","satisfaisant"))))</f>
        <v/>
      </c>
      <c r="N49" s="21" t="str">
        <f>IF(OR(J49="",SUMPRODUCT((Barèmes!$A$6:$A$28="Endurance — Luc Léger (palier)")*(Barèmes!$B$6:$B$28=H49)*(Barèmes!$C$6:$C$28=IF(H49="6ème","Mixte",G49)))=0),"",IF(SUMPRODUCT((Barèmes!$A$6:$A$28="Endurance — Luc Léger (palier)")*(Barèmes!$B$6:$B$28=H49)*(Barèmes!$C$6:$C$28=IF(H49="6ème","Mixte",G49))*(Barèmes!$J$6:$J$28="+"))&gt;0,IF(J49&lt;=SUMIFS(Barèmes!$F$6:$F$28,Barèmes!$A$6:$A$28,"Endurance — Luc Léger (palier)",Barèmes!$B$6:$B$28,H49,Barèmes!$C$6:$C$28,IF(H49="6ème","Mixte",G49)),Barèmes!$B$2,IF(J49&lt;=SUMIFS(Barèmes!$G$6:$G$28,Barèmes!$A$6:$A$28,"Endurance — Luc Léger (palier)",Barèmes!$B$6:$B$28,H49,Barèmes!$C$6:$C$28,IF(H49="6ème","Mixte",G49)),Barèmes!$C$2,IF(J49&lt;=SUMIFS(Barèmes!$H$6:$H$28,Barèmes!$A$6:$A$28,"Endurance — Luc Léger (palier)",Barèmes!$B$6:$B$28,H49,Barèmes!$C$6:$C$28,IF(H49="6ème","Mixte",G49)),Barèmes!$D$2,IF(J49&lt;=SUMIFS(Barèmes!$I$6:$I$28,Barèmes!$A$6:$A$28,"Endurance — Luc Léger (palier)",Barèmes!$B$6:$B$28,H49,Barèmes!$C$6:$C$28,IF(H49="6ème","Mixte",G49)),Barèmes!$E$2,Barèmes!$F$2)))),IF(J49&gt;=SUMIFS(Barèmes!$F$6:$F$28,Barèmes!$A$6:$A$28,"Endurance — Luc Léger (palier)",Barèmes!$B$6:$B$28,H49,Barèmes!$C$6:$C$28,IF(H49="6ème","Mixte",G49)),Barèmes!$B$2,IF(J49&gt;=SUMIFS(Barèmes!$G$6:$G$28,Barèmes!$A$6:$A$28,"Endurance — Luc Léger (palier)",Barèmes!$B$6:$B$28,H49,Barèmes!$C$6:$C$28,IF(H49="6ème","Mixte",G49)),Barèmes!$C$2,IF(J49&gt;=SUMIFS(Barèmes!$H$6:$H$28,Barèmes!$A$6:$A$28,"Endurance — Luc Léger (palier)",Barèmes!$B$6:$B$28,H49,Barèmes!$C$6:$C$28,IF(H49="6ème","Mixte",G49)),Barèmes!$D$2,IF(J49&gt;=SUMIFS(Barèmes!$I$6:$I$28,Barèmes!$A$6:$A$28,"Endurance — Luc Léger (palier)",Barèmes!$B$6:$B$28,H49,Barèmes!$C$6:$C$28,IF(H49="6ème","Mixte",G49)),Barèmes!$E$2,Barèmes!$F$2))))))</f>
        <v/>
      </c>
      <c r="O49" s="22"/>
      <c r="P49" s="23" t="str">
        <f>IF(OR(O49="",SUMPRODUCT((Barèmes!$A$6:$A$28="Force bas du corps — Saut en longueur (m)")*(Barèmes!$B$6:$B$28=H49)*(Barèmes!$C$6:$C$28=IF(H49="6ème","Mixte",G49)))=0),"",IF(SUMPRODUCT((Barèmes!$A$6:$A$28="Force bas du corps — Saut en longueur (m)")*(Barèmes!$B$6:$B$28=H49)*(Barèmes!$C$6:$C$28=IF(H49="6ème","Mixte",G49))*(Barèmes!$J$6:$J$28="+"))&gt;0,IF(O49&lt;=SUMIFS(Barèmes!$D$6:$D$28,Barèmes!$A$6:$A$28,"Force bas du corps — Saut en longueur (m)",Barèmes!$B$6:$B$28,H49,Barèmes!$C$6:$C$28,IF(H49="6ème","Mixte",G49)),"à besoin",IF(O49&lt;=SUMIFS(Barèmes!$E$6:$E$28,Barèmes!$A$6:$A$28,"Force bas du corps — Saut en longueur (m)",Barèmes!$B$6:$B$28,H49,Barèmes!$C$6:$C$28,IF(H49="6ème","Mixte",G49)),"fragile","satisfaisant")),IF(O49&gt;=SUMIFS(Barèmes!$D$6:$D$28,Barèmes!$A$6:$A$28,"Force bas du corps — Saut en longueur (m)",Barèmes!$B$6:$B$28,H49,Barèmes!$C$6:$C$28,IF(H49="6ème","Mixte",G49)),"à besoin",IF(O49&gt;=SUMIFS(Barèmes!$E$6:$E$28,Barèmes!$A$6:$A$28,"Force bas du corps — Saut en longueur (m)",Barèmes!$B$6:$B$28,H49,Barèmes!$C$6:$C$28,IF(H49="6ème","Mixte",G49)),"fragile","satisfaisant"))))</f>
        <v/>
      </c>
      <c r="Q49" s="23" t="str">
        <f>IF(OR(O49="",SUMPRODUCT((Barèmes!$A$6:$A$28="Force bas du corps — Saut en longueur (m)")*(Barèmes!$B$6:$B$28=H49)*(Barèmes!$C$6:$C$28=IF(H49="6ème","Mixte",G49)))=0),"",IF(SUMPRODUCT((Barèmes!$A$6:$A$28="Force bas du corps — Saut en longueur (m)")*(Barèmes!$B$6:$B$28=H49)*(Barèmes!$C$6:$C$28=IF(H49="6ème","Mixte",G49))*(Barèmes!$J$6:$J$28="+"))&gt;0,IF(O49&lt;=SUMIFS(Barèmes!$F$6:$F$28,Barèmes!$A$6:$A$28,"Force bas du corps — Saut en longueur (m)",Barèmes!$B$6:$B$28,H49,Barèmes!$C$6:$C$28,IF(H49="6ème","Mixte",G49)),Barèmes!$B$2,IF(O49&lt;=SUMIFS(Barèmes!$G$6:$G$28,Barèmes!$A$6:$A$28,"Force bas du corps — Saut en longueur (m)",Barèmes!$B$6:$B$28,H49,Barèmes!$C$6:$C$28,IF(H49="6ème","Mixte",G49)),Barèmes!$C$2,IF(O49&lt;=SUMIFS(Barèmes!$H$6:$H$28,Barèmes!$A$6:$A$28,"Force bas du corps — Saut en longueur (m)",Barèmes!$B$6:$B$28,H49,Barèmes!$C$6:$C$28,IF(H49="6ème","Mixte",G49)),Barèmes!$D$2,IF(O49&lt;=SUMIFS(Barèmes!$I$6:$I$28,Barèmes!$A$6:$A$28,"Force bas du corps — Saut en longueur (m)",Barèmes!$B$6:$B$28,H49,Barèmes!$C$6:$C$28,IF(H49="6ème","Mixte",G49)),Barèmes!$E$2,Barèmes!$F$2)))),IF(O49&gt;=SUMIFS(Barèmes!$F$6:$F$28,Barèmes!$A$6:$A$28,"Force bas du corps — Saut en longueur (m)",Barèmes!$B$6:$B$28,H49,Barèmes!$C$6:$C$28,IF(H49="6ème","Mixte",G49)),Barèmes!$B$2,IF(O49&gt;=SUMIFS(Barèmes!$G$6:$G$28,Barèmes!$A$6:$A$28,"Force bas du corps — Saut en longueur (m)",Barèmes!$B$6:$B$28,H49,Barèmes!$C$6:$C$28,IF(H49="6ème","Mixte",G49)),Barèmes!$C$2,IF(O49&gt;=SUMIFS(Barèmes!$H$6:$H$28,Barèmes!$A$6:$A$28,"Force bas du corps — Saut en longueur (m)",Barèmes!$B$6:$B$28,H49,Barèmes!$C$6:$C$28,IF(H49="6ème","Mixte",G49)),Barèmes!$D$2,IF(O49&gt;=SUMIFS(Barèmes!$I$6:$I$28,Barèmes!$A$6:$A$28,"Force bas du corps — Saut en longueur (m)",Barèmes!$B$6:$B$28,H49,Barèmes!$C$6:$C$28,IF(H49="6ème","Mixte",G49)),Barèmes!$E$2,Barèmes!$F$2))))))</f>
        <v/>
      </c>
      <c r="R49" s="22"/>
      <c r="S49" s="24" t="str">
        <f>IF(OR(R49="",SUMPRODUCT((Barèmes!$A$6:$A$28="Vitesse — 30 m (s)")*(Barèmes!$B$6:$B$28=H49)*(Barèmes!$C$6:$C$28=IF(H49="6ème","Mixte",G49)))=0),"",IF(SUMPRODUCT((Barèmes!$A$6:$A$28="Vitesse — 30 m (s)")*(Barèmes!$B$6:$B$28=H49)*(Barèmes!$C$6:$C$28=IF(H49="6ème","Mixte",G49))*(Barèmes!$J$6:$J$28="+"))&gt;0,IF(R49&lt;=SUMIFS(Barèmes!$D$6:$D$28,Barèmes!$A$6:$A$28,"Vitesse — 30 m (s)",Barèmes!$B$6:$B$28,H49,Barèmes!$C$6:$C$28,IF(H49="6ème","Mixte",G49)),"à besoin",IF(R49&lt;=SUMIFS(Barèmes!$E$6:$E$28,Barèmes!$A$6:$A$28,"Vitesse — 30 m (s)",Barèmes!$B$6:$B$28,H49,Barèmes!$C$6:$C$28,IF(H49="6ème","Mixte",G49)),"fragile","satisfaisant")),IF(R49&gt;=SUMIFS(Barèmes!$D$6:$D$28,Barèmes!$A$6:$A$28,"Vitesse — 30 m (s)",Barèmes!$B$6:$B$28,H49,Barèmes!$C$6:$C$28,IF(H49="6ème","Mixte",G49)),"à besoin",IF(R49&gt;=SUMIFS(Barèmes!$E$6:$E$28,Barèmes!$A$6:$A$28,"Vitesse — 30 m (s)",Barèmes!$B$6:$B$28,H49,Barèmes!$C$6:$C$28,IF(H49="6ème","Mixte",G49)),"fragile","satisfaisant"))))</f>
        <v/>
      </c>
      <c r="T49" s="24" t="str">
        <f>IF(OR(R49="",SUMPRODUCT((Barèmes!$A$6:$A$28="Vitesse — 30 m (s)")*(Barèmes!$B$6:$B$28=H49)*(Barèmes!$C$6:$C$28=IF(H49="6ème","Mixte",G49)))=0),"",IF(SUMPRODUCT((Barèmes!$A$6:$A$28="Vitesse — 30 m (s)")*(Barèmes!$B$6:$B$28=H49)*(Barèmes!$C$6:$C$28=IF(H49="6ème","Mixte",G49))*(Barèmes!$J$6:$J$28="+"))&gt;0,IF(R49&lt;=SUMIFS(Barèmes!$F$6:$F$28,Barèmes!$A$6:$A$28,"Vitesse — 30 m (s)",Barèmes!$B$6:$B$28,H49,Barèmes!$C$6:$C$28,IF(H49="6ème","Mixte",G49)),Barèmes!$B$2,IF(R49&lt;=SUMIFS(Barèmes!$G$6:$G$28,Barèmes!$A$6:$A$28,"Vitesse — 30 m (s)",Barèmes!$B$6:$B$28,H49,Barèmes!$C$6:$C$28,IF(H49="6ème","Mixte",G49)),Barèmes!$C$2,IF(R49&lt;=SUMIFS(Barèmes!$H$6:$H$28,Barèmes!$A$6:$A$28,"Vitesse — 30 m (s)",Barèmes!$B$6:$B$28,H49,Barèmes!$C$6:$C$28,IF(H49="6ème","Mixte",G49)),Barèmes!$D$2,IF(R49&lt;=SUMIFS(Barèmes!$I$6:$I$28,Barèmes!$A$6:$A$28,"Vitesse — 30 m (s)",Barèmes!$B$6:$B$28,H49,Barèmes!$C$6:$C$28,IF(H49="6ème","Mixte",G49)),Barèmes!$E$2,Barèmes!$F$2)))),IF(R49&gt;=SUMIFS(Barèmes!$F$6:$F$28,Barèmes!$A$6:$A$28,"Vitesse — 30 m (s)",Barèmes!$B$6:$B$28,H49,Barèmes!$C$6:$C$28,IF(H49="6ème","Mixte",G49)),Barèmes!$B$2,IF(R49&gt;=SUMIFS(Barèmes!$G$6:$G$28,Barèmes!$A$6:$A$28,"Vitesse — 30 m (s)",Barèmes!$B$6:$B$28,H49,Barèmes!$C$6:$C$28,IF(H49="6ème","Mixte",G49)),Barèmes!$C$2,IF(R49&gt;=SUMIFS(Barèmes!$H$6:$H$28,Barèmes!$A$6:$A$28,"Vitesse — 30 m (s)",Barèmes!$B$6:$B$28,H49,Barèmes!$C$6:$C$28,IF(H49="6ème","Mixte",G49)),Barèmes!$D$2,IF(R49&gt;=SUMIFS(Barèmes!$I$6:$I$28,Barèmes!$A$6:$A$28,"Vitesse — 30 m (s)",Barèmes!$B$6:$B$28,H49,Barèmes!$C$6:$C$28,IF(H49="6ème","Mixte",G49)),Barèmes!$E$2,Barèmes!$F$2))))))</f>
        <v/>
      </c>
      <c r="U49" s="22"/>
      <c r="V49" s="25" t="str">
        <f>IF(OR(U49="",SUMPRODUCT((Barèmes!$A$6:$A$28="Vitesse — 50 m (s)")*(Barèmes!$B$6:$B$28=H49)*(Barèmes!$C$6:$C$28=IF(H49="6ème","Mixte",G49)))=0),"",IF(SUMPRODUCT((Barèmes!$A$6:$A$28="Vitesse — 50 m (s)")*(Barèmes!$B$6:$B$28=H49)*(Barèmes!$C$6:$C$28=IF(H49="6ème","Mixte",G49))*(Barèmes!$J$6:$J$28="+"))&gt;0,IF(U49&lt;=SUMIFS(Barèmes!$D$6:$D$28,Barèmes!$A$6:$A$28,"Vitesse — 50 m (s)",Barèmes!$B$6:$B$28,H49,Barèmes!$C$6:$C$28,IF(H49="6ème","Mixte",G49)),"à besoin",IF(U49&lt;=SUMIFS(Barèmes!$E$6:$E$28,Barèmes!$A$6:$A$28,"Vitesse — 50 m (s)",Barèmes!$B$6:$B$28,H49,Barèmes!$C$6:$C$28,IF(H49="6ème","Mixte",G49)),"fragile","satisfaisant")),IF(U49&gt;=SUMIFS(Barèmes!$D$6:$D$28,Barèmes!$A$6:$A$28,"Vitesse — 50 m (s)",Barèmes!$B$6:$B$28,H49,Barèmes!$C$6:$C$28,IF(H49="6ème","Mixte",G49)),"à besoin",IF(U49&gt;=SUMIFS(Barèmes!$E$6:$E$28,Barèmes!$A$6:$A$28,"Vitesse — 50 m (s)",Barèmes!$B$6:$B$28,H49,Barèmes!$C$6:$C$28,IF(H49="6ème","Mixte",G49)),"fragile","satisfaisant"))))</f>
        <v/>
      </c>
      <c r="W49" s="25" t="str">
        <f>IF(OR(U49="",SUMPRODUCT((Barèmes!$A$6:$A$28="Vitesse — 50 m (s)")*(Barèmes!$B$6:$B$28=H49)*(Barèmes!$C$6:$C$28=IF(H49="6ème","Mixte",G49)))=0),"",IF(SUMPRODUCT((Barèmes!$A$6:$A$28="Vitesse — 50 m (s)")*(Barèmes!$B$6:$B$28=H49)*(Barèmes!$C$6:$C$28=IF(H49="6ème","Mixte",G49))*(Barèmes!$J$6:$J$28="+"))&gt;0,IF(U49&lt;=SUMIFS(Barèmes!$F$6:$F$28,Barèmes!$A$6:$A$28,"Vitesse — 50 m (s)",Barèmes!$B$6:$B$28,H49,Barèmes!$C$6:$C$28,IF(H49="6ème","Mixte",G49)),Barèmes!$B$2,IF(U49&lt;=SUMIFS(Barèmes!$G$6:$G$28,Barèmes!$A$6:$A$28,"Vitesse — 50 m (s)",Barèmes!$B$6:$B$28,H49,Barèmes!$C$6:$C$28,IF(H49="6ème","Mixte",G49)),Barèmes!$C$2,IF(U49&lt;=SUMIFS(Barèmes!$H$6:$H$28,Barèmes!$A$6:$A$28,"Vitesse — 50 m (s)",Barèmes!$B$6:$B$28,H49,Barèmes!$C$6:$C$28,IF(H49="6ème","Mixte",G49)),Barèmes!$D$2,IF(U49&lt;=SUMIFS(Barèmes!$I$6:$I$28,Barèmes!$A$6:$A$28,"Vitesse — 50 m (s)",Barèmes!$B$6:$B$28,H49,Barèmes!$C$6:$C$28,IF(H49="6ème","Mixte",G49)),Barèmes!$E$2,Barèmes!$F$2)))),IF(U49&gt;=SUMIFS(Barèmes!$F$6:$F$28,Barèmes!$A$6:$A$28,"Vitesse — 50 m (s)",Barèmes!$B$6:$B$28,H49,Barèmes!$C$6:$C$28,IF(H49="6ème","Mixte",G49)),Barèmes!$B$2,IF(U49&gt;=SUMIFS(Barèmes!$G$6:$G$28,Barèmes!$A$6:$A$28,"Vitesse — 50 m (s)",Barèmes!$B$6:$B$28,H49,Barèmes!$C$6:$C$28,IF(H49="6ème","Mixte",G49)),Barèmes!$C$2,IF(U49&gt;=SUMIFS(Barèmes!$H$6:$H$28,Barèmes!$A$6:$A$28,"Vitesse — 50 m (s)",Barèmes!$B$6:$B$28,H49,Barèmes!$C$6:$C$28,IF(H49="6ème","Mixte",G49)),Barèmes!$D$2,IF(U49&gt;=SUMIFS(Barèmes!$I$6:$I$28,Barèmes!$A$6:$A$28,"Vitesse — 50 m (s)",Barèmes!$B$6:$B$28,H49,Barèmes!$C$6:$C$28,IF(H49="6ème","Mixte",G49)),Barèmes!$E$2,Barèmes!$F$2))))))</f>
        <v/>
      </c>
      <c r="X49" s="18"/>
      <c r="Y49" s="26" t="str" cm="1">
        <f t="array" ref="Y49">IF(OR(X49="",SUMPRODUCT((Barèmes!$A$6:$A$28="Souplesse (score 1-5)")*(Barèmes!$B$6:$B$28=H49)*(Barèmes!$C$6:$C$28=IF(H49="6ème","Mixte",G49)))=0),"",IF(SUMPRODUCT((Barèmes!$A$6:$A$28="Souplesse (score 1-5)")*(Barèmes!$B$6:$B$28=H49)*(Barèmes!$C$6:$C$28=IF(H49="6ème","Mixte",G49))*(Barèmes!$J$6:$J$28="+"))&gt;0,IF(X49&lt;=SUMIFS(Barèmes!$D$6:$D$28,Barèmes!$A$6:$A$28,"Souplesse (score 1-5)",Barèmes!$B$6:$B$28,H49,Barèmes!$C$6:$C$28,IF(H49="6ème","Mixte",G49)),"à besoin",IF(X49&lt;=SUMIFS(Barèmes!$E$6:$E$28,Barèmes!$A$6:$A$28,"Souplesse (score 1-5)",Barèmes!$B$6:$B$28,H49,Barèmes!$C$6:$C$28,IF(H49="6ème","Mixte",G49)),"fragile","satisfaisant")),IF(X49&gt;=SUMIFS(Barèmes!$D$6:$D$28,Barèmes!$A$6:$A$28,"Souplesse (score 1-5)",Barèmes!$B$6:$B$28,H49,Barèmes!$C$6:$C$28,IF(H49="6ème","Mixte",G49)),"à besoin",IF(X49&gt;=SUMIFS(Barèmes!$E$6:$E$28,Barèmes!$A$6:$A$28,"Souplesse (score 1-5)",Barèmes!$B$6:$B$28,H49,Barèmes!$C$6:$C$28,IF(H49="6ème","Mixte",G49)),"fragile","satisfaisant"))))</f>
        <v/>
      </c>
      <c r="Z49" s="26" t="str" cm="1">
        <f t="array" ref="Z49">IF(OR(X49="",SUMPRODUCT((Barèmes!$A$6:$A$28="Souplesse (score 1-5)")*(Barèmes!$B$6:$B$28=H49)*(Barèmes!$C$6:$C$28=IF(H49="6ème","Mixte",G49)))=0),"",IF(SUMPRODUCT((Barèmes!$A$6:$A$28="Souplesse (score 1-5)")*(Barèmes!$B$6:$B$28=H49)*(Barèmes!$C$6:$C$28=IF(H49="6ème","Mixte",G49))*(Barèmes!$J$6:$J$28="+"))&gt;0,IF(X49&lt;=SUMIFS(Barèmes!$F$6:$F$28,Barèmes!$A$6:$A$28,"Souplesse (score 1-5)",Barèmes!$B$6:$B$28,H49,Barèmes!$C$6:$C$28,IF(H49="6ème","Mixte",G49)),Barèmes!$B$2,IF(X49&lt;=SUMIFS(Barèmes!$G$6:$G$28,Barèmes!$A$6:$A$28,"Souplesse (score 1-5)",Barèmes!$B$6:$B$28,H49,Barèmes!$C$6:$C$28,IF(H49="6ème","Mixte",G49)),Barèmes!$C$2,IF(X49&lt;=SUMIFS(Barèmes!$H$6:$H$28,Barèmes!$A$6:$A$28,"Souplesse (score 1-5)",Barèmes!$B$6:$B$28,H49,Barèmes!$C$6:$C$28,IF(H49="6ème","Mixte",G49)),Barèmes!$D$2,IF(X49&lt;=SUMIFS(Barèmes!$I$6:$I$28,Barèmes!$A$6:$A$28,"Souplesse (score 1-5)",Barèmes!$B$6:$B$28,H49,Barèmes!$C$6:$C$28,IF(H49="6ème","Mixte",G49)),Barèmes!$E$2,Barèmes!$F$2)))),IF(X49&gt;=SUMIFS(Barèmes!$F$6:$F$28,Barèmes!$A$6:$A$28,"Souplesse (score 1-5)",Barèmes!$B$6:$B$28,H49,Barèmes!$C$6:$C$28,IF(H49="6ème","Mixte",G49)),Barèmes!$B$2,IF(X49&gt;=SUMIFS(Barèmes!$G$6:$G$28,Barèmes!$A$6:$A$28,"Souplesse (score 1-5)",Barèmes!$B$6:$B$28,H49,Barèmes!$C$6:$C$28,IF(H49="6ème","Mixte",G49)),Barèmes!$C$2,IF(X49&gt;=SUMIFS(Barèmes!$H$6:$H$28,Barèmes!$A$6:$A$28,"Souplesse (score 1-5)",Barèmes!$B$6:$B$28,H49,Barèmes!$C$6:$C$28,IF(H49="6ème","Mixte",G49)),Barèmes!$D$2,IF(X49&gt;=SUMIFS(Barèmes!$I$6:$I$28,Barèmes!$A$6:$A$28,"Souplesse (score 1-5)",Barèmes!$B$6:$B$28,H49,Barèmes!$C$6:$C$28,IF(H49="6ème","Mixte",G49)),Barèmes!$E$2,Barèmes!$F$2))))))</f>
        <v/>
      </c>
      <c r="AA49" s="22"/>
      <c r="AB49" s="27" t="str">
        <f>IF(OR(AA49="",SUMPRODUCT((Barèmes!$A$6:$A$28="Agilité — T-test 974 (s)")*(Barèmes!$B$6:$B$28=H49)*(Barèmes!$C$6:$C$28=IF(H49="6ème","Mixte",G49)))=0),"",IF(SUMPRODUCT((Barèmes!$A$6:$A$28="Agilité — T-test 974 (s)")*(Barèmes!$B$6:$B$28=H49)*(Barèmes!$C$6:$C$28=IF(H49="6ème","Mixte",G49))*(Barèmes!$J$6:$J$28="+"))&gt;0,IF(AA49&lt;=SUMIFS(Barèmes!$D$6:$D$28,Barèmes!$A$6:$A$28,"Agilité — T-test 974 (s)",Barèmes!$B$6:$B$28,H49,Barèmes!$C$6:$C$28,IF(H49="6ème","Mixte",G49)),"à besoin",IF(AA49&lt;=SUMIFS(Barèmes!$E$6:$E$28,Barèmes!$A$6:$A$28,"Agilité — T-test 974 (s)",Barèmes!$B$6:$B$28,H49,Barèmes!$C$6:$C$28,IF(H49="6ème","Mixte",G49)),"fragile","satisfaisant")),IF(AA49&gt;=SUMIFS(Barèmes!$D$6:$D$28,Barèmes!$A$6:$A$28,"Agilité — T-test 974 (s)",Barèmes!$B$6:$B$28,H49,Barèmes!$C$6:$C$28,IF(H49="6ème","Mixte",G49)),"à besoin",IF(AA49&gt;=SUMIFS(Barèmes!$E$6:$E$28,Barèmes!$A$6:$A$28,"Agilité — T-test 974 (s)",Barèmes!$B$6:$B$28,H49,Barèmes!$C$6:$C$28,IF(H49="6ème","Mixte",G49)),"fragile","satisfaisant"))))</f>
        <v/>
      </c>
      <c r="AC49" s="27" t="str">
        <f>IF(OR(AA49="",SUMPRODUCT((Barèmes!$A$6:$A$28="Agilité — T-test 974 (s)")*(Barèmes!$B$6:$B$28=H49)*(Barèmes!$C$6:$C$28=IF(H49="6ème","Mixte",G49)))=0),"",IF(SUMPRODUCT((Barèmes!$A$6:$A$28="Agilité — T-test 974 (s)")*(Barèmes!$B$6:$B$28=H49)*(Barèmes!$C$6:$C$28=IF(H49="6ème","Mixte",G49))*(Barèmes!$J$6:$J$28="+"))&gt;0,IF(AA49&lt;=SUMIFS(Barèmes!$F$6:$F$28,Barèmes!$A$6:$A$28,"Agilité — T-test 974 (s)",Barèmes!$B$6:$B$28,H49,Barèmes!$C$6:$C$28,IF(H49="6ème","Mixte",G49)),Barèmes!$B$2,IF(AA49&lt;=SUMIFS(Barèmes!$G$6:$G$28,Barèmes!$A$6:$A$28,"Agilité — T-test 974 (s)",Barèmes!$B$6:$B$28,H49,Barèmes!$C$6:$C$28,IF(H49="6ème","Mixte",G49)),Barèmes!$C$2,IF(AA49&lt;=SUMIFS(Barèmes!$H$6:$H$28,Barèmes!$A$6:$A$28,"Agilité — T-test 974 (s)",Barèmes!$B$6:$B$28,H49,Barèmes!$C$6:$C$28,IF(H49="6ème","Mixte",G49)),Barèmes!$D$2,IF(AA49&lt;=SUMIFS(Barèmes!$I$6:$I$28,Barèmes!$A$6:$A$28,"Agilité — T-test 974 (s)",Barèmes!$B$6:$B$28,H49,Barèmes!$C$6:$C$28,IF(H49="6ème","Mixte",G49)),Barèmes!$E$2,Barèmes!$F$2)))),IF(AA49&gt;=SUMIFS(Barèmes!$F$6:$F$28,Barèmes!$A$6:$A$28,"Agilité — T-test 974 (s)",Barèmes!$B$6:$B$28,H49,Barèmes!$C$6:$C$28,IF(H49="6ème","Mixte",G49)),Barèmes!$B$2,IF(AA49&gt;=SUMIFS(Barèmes!$G$6:$G$28,Barèmes!$A$6:$A$28,"Agilité — T-test 974 (s)",Barèmes!$B$6:$B$28,H49,Barèmes!$C$6:$C$28,IF(H49="6ème","Mixte",G49)),Barèmes!$C$2,IF(AA49&gt;=SUMIFS(Barèmes!$H$6:$H$28,Barèmes!$A$6:$A$28,"Agilité — T-test 974 (s)",Barèmes!$B$6:$B$28,H49,Barèmes!$C$6:$C$28,IF(H49="6ème","Mixte",G49)),Barèmes!$D$2,IF(AA49&gt;=SUMIFS(Barèmes!$I$6:$I$28,Barèmes!$A$6:$A$28,"Agilité — T-test 974 (s)",Barèmes!$B$6:$B$28,H49,Barèmes!$C$6:$C$28,IF(H49="6ème","Mixte",G49)),Barèmes!$E$2,Barèmes!$F$2))))))</f>
        <v/>
      </c>
      <c r="AD49" s="28" t="str">
        <f t="shared" si="1"/>
        <v/>
      </c>
      <c r="AE49" s="29" t="str">
        <f t="shared" si="2"/>
        <v/>
      </c>
      <c r="AF49" s="30" t="str">
        <f>IF(OR(AD49="",SUMPRODUCT((Barèmes!$A$6:$A$28="Surcoût d'agilité (s) — technique")*(Barèmes!$B$6:$B$28=H49)*(Barèmes!$C$6:$C$28=IF(H49="6ème","Mixte",G49)))=0),"",IF(SUMPRODUCT((Barèmes!$A$6:$A$28="Surcoût d'agilité (s) — technique")*(Barèmes!$B$6:$B$28=H49)*(Barèmes!$C$6:$C$28=IF(H49="6ème","Mixte",G49))*(Barèmes!$J$6:$J$28="+"))&gt;0,IF(AD49&lt;=SUMIFS(Barèmes!$D$6:$D$28,Barèmes!$A$6:$A$28,"Surcoût d'agilité (s) — technique",Barèmes!$B$6:$B$28,H49,Barèmes!$C$6:$C$28,IF(H49="6ème","Mixte",G49)),"à besoin",IF(AD49&lt;=SUMIFS(Barèmes!$E$6:$E$28,Barèmes!$A$6:$A$28,"Surcoût d'agilité (s) — technique",Barèmes!$B$6:$B$28,H49,Barèmes!$C$6:$C$28,IF(H49="6ème","Mixte",G49)),"fragile","satisfaisant")),IF(AD49&gt;=SUMIFS(Barèmes!$D$6:$D$28,Barèmes!$A$6:$A$28,"Surcoût d'agilité (s) — technique",Barèmes!$B$6:$B$28,H49,Barèmes!$C$6:$C$28,IF(H49="6ème","Mixte",G49)),"à besoin",IF(AD49&gt;=SUMIFS(Barèmes!$E$6:$E$28,Barèmes!$A$6:$A$28,"Surcoût d'agilité (s) — technique",Barèmes!$B$6:$B$28,H49,Barèmes!$C$6:$C$28,IF(H49="6ème","Mixte",G49)),"fragile","satisfaisant"))))</f>
        <v/>
      </c>
      <c r="AG49" s="30" t="str">
        <f>IF(OR(AD49="",SUMPRODUCT((Barèmes!$A$6:$A$28="Surcoût d'agilité (s) — technique")*(Barèmes!$B$6:$B$28=H49)*(Barèmes!$C$6:$C$28=IF(H49="6ème","Mixte",G49)))=0),"",IF(SUMPRODUCT((Barèmes!$A$6:$A$28="Surcoût d'agilité (s) — technique")*(Barèmes!$B$6:$B$28=H49)*(Barèmes!$C$6:$C$28=IF(H49="6ème","Mixte",G49))*(Barèmes!$J$6:$J$28="+"))&gt;0,IF(AD49&lt;=SUMIFS(Barèmes!$F$6:$F$28,Barèmes!$A$6:$A$28,"Surcoût d'agilité (s) — technique",Barèmes!$B$6:$B$28,H49,Barèmes!$C$6:$C$28,IF(H49="6ème","Mixte",G49)),Barèmes!$B$2,IF(AD49&lt;=SUMIFS(Barèmes!$G$6:$G$28,Barèmes!$A$6:$A$28,"Surcoût d'agilité (s) — technique",Barèmes!$B$6:$B$28,H49,Barèmes!$C$6:$C$28,IF(H49="6ème","Mixte",G49)),Barèmes!$C$2,IF(AD49&lt;=SUMIFS(Barèmes!$H$6:$H$28,Barèmes!$A$6:$A$28,"Surcoût d'agilité (s) — technique",Barèmes!$B$6:$B$28,H49,Barèmes!$C$6:$C$28,IF(H49="6ème","Mixte",G49)),Barèmes!$D$2,IF(AD49&lt;=SUMIFS(Barèmes!$I$6:$I$28,Barèmes!$A$6:$A$28,"Surcoût d'agilité (s) — technique",Barèmes!$B$6:$B$28,H49,Barèmes!$C$6:$C$28,IF(H49="6ème","Mixte",G49)),Barèmes!$E$2,Barèmes!$F$2)))),IF(AD49&gt;=SUMIFS(Barèmes!$F$6:$F$28,Barèmes!$A$6:$A$28,"Surcoût d'agilité (s) — technique",Barèmes!$B$6:$B$28,H49,Barèmes!$C$6:$C$28,IF(H49="6ème","Mixte",G49)),Barèmes!$B$2,IF(AD49&gt;=SUMIFS(Barèmes!$G$6:$G$28,Barèmes!$A$6:$A$28,"Surcoût d'agilité (s) — technique",Barèmes!$B$6:$B$28,H49,Barèmes!$C$6:$C$28,IF(H49="6ème","Mixte",G49)),Barèmes!$C$2,IF(AD49&gt;=SUMIFS(Barèmes!$H$6:$H$28,Barèmes!$A$6:$A$28,"Surcoût d'agilité (s) — technique",Barèmes!$B$6:$B$28,H49,Barèmes!$C$6:$C$28,IF(H49="6ème","Mixte",G49)),Barèmes!$D$2,IF(AD49&gt;=SUMIFS(Barèmes!$I$6:$I$28,Barèmes!$A$6:$A$28,"Surcoût d'agilité (s) — technique",Barèmes!$B$6:$B$28,H49,Barèmes!$C$6:$C$28,IF(H49="6ème","Mixte",G49)),Barèmes!$E$2,Barèmes!$F$2))))))</f>
        <v/>
      </c>
      <c r="AH49" s="31" t="str">
        <f>IF((IF(N49="",0,1)+IF(Q49="",0,1)+IF(W49="",0,1)+IF(Z49="",0,1)+IF(AC49="",0,1))=0,"",3*IF(N49=Barèmes!$B$2,1,IF(N49=Barèmes!$C$2,2,IF(N49=Barèmes!$D$2,3,IF(N49=Barèmes!$E$2,4,IF(N49=Barèmes!$F$2,5,0)))))+3*IF(Q49=Barèmes!$B$2,1,IF(Q49=Barèmes!$C$2,2,IF(Q49=Barèmes!$D$2,3,IF(Q49=Barèmes!$E$2,4,IF(Q49=Barèmes!$F$2,5,0)))))+2*IF(W49=Barèmes!$B$2,1,IF(W49=Barèmes!$C$2,2,IF(W49=Barèmes!$D$2,3,IF(W49=Barèmes!$E$2,4,IF(W49=Barèmes!$F$2,5,0)))))+1*IF(Z49=Barèmes!$B$2,1,IF(Z49=Barèmes!$C$2,2,IF(Z49=Barèmes!$D$2,3,IF(Z49=Barèmes!$E$2,4,IF(Z49=Barèmes!$F$2,5,0)))))+1*IF(AC49=Barèmes!$B$2,1,IF(AC49=Barèmes!$C$2,2,IF(AC49=Barèmes!$D$2,3,IF(AC49=Barèmes!$E$2,4,IF(AC49=Barèmes!$F$2,5,0))))))</f>
        <v/>
      </c>
      <c r="AI49" s="31"/>
      <c r="AJ49" s="32" t="str">
        <f>IFERROR(INDEX(Croissance!$B$5:$B$604,MATCH(A49,Croissance!$A$5:$A$604,0)),"")</f>
        <v/>
      </c>
      <c r="AK49" s="32" t="str">
        <f>IFERROR(INDEX(Croissance!$C$5:$C$604,MATCH(A49,Croissance!$A$5:$A$604,0)),"")</f>
        <v/>
      </c>
      <c r="AL49" s="32" t="str">
        <f>IFERROR(INDEX(Croissance!$D$5:$D$604,MATCH(A49,Croissance!$A$5:$A$604,0)),"")</f>
        <v/>
      </c>
      <c r="AM49" s="32" t="str">
        <f>IFERROR(INDEX(Croissance!$E$5:$E$604,MATCH(A49,Croissance!$A$5:$A$604,0)),"")</f>
        <v/>
      </c>
      <c r="AO49" s="33">
        <f t="shared" si="8"/>
        <v>0</v>
      </c>
      <c r="AP49" s="33">
        <f t="shared" si="3"/>
        <v>0</v>
      </c>
      <c r="AQ49" s="33">
        <f>IF(A49="",0,IF(AND(OR('Synthèse classe'!$C$2="Tous",C49='Synthèse classe'!$C$2),OR('Synthèse classe'!$C$3="Toutes",D49='Synthèse classe'!$C$3),OR('Synthèse classe'!$C$4="Toutes",AND('Synthèse classe'!$C$4="Dernière",AP49=1),B49=IFERROR(VALUE('Synthèse classe'!$C$4),0))),1,0))</f>
        <v>0</v>
      </c>
      <c r="AR49" s="34" t="str">
        <f t="shared" si="4"/>
        <v/>
      </c>
    </row>
    <row r="50" spans="1:44" x14ac:dyDescent="0.2">
      <c r="A50" s="17" t="str">
        <f t="shared" si="0"/>
        <v/>
      </c>
      <c r="B50" s="18"/>
      <c r="C50" s="19"/>
      <c r="D50" s="19"/>
      <c r="E50" s="19"/>
      <c r="F50" s="19"/>
      <c r="G50" s="19"/>
      <c r="H50" s="17" t="str">
        <f t="shared" si="5"/>
        <v/>
      </c>
      <c r="I50" s="20"/>
      <c r="J50" s="18"/>
      <c r="K50" s="19"/>
      <c r="L50" s="21" t="str">
        <f t="shared" si="6"/>
        <v/>
      </c>
      <c r="M50" s="21" t="str">
        <f>IF(OR(J50="",SUMPRODUCT((Barèmes!$A$6:$A$28="Endurance — Luc Léger (palier)")*(Barèmes!$B$6:$B$28=H50)*(Barèmes!$C$6:$C$28=IF(H50="6ème","Mixte",G50)))=0),"",IF(SUMPRODUCT((Barèmes!$A$6:$A$28="Endurance — Luc Léger (palier)")*(Barèmes!$B$6:$B$28=H50)*(Barèmes!$C$6:$C$28=IF(H50="6ème","Mixte",G50))*(Barèmes!$J$6:$J$28="+"))&gt;0,IF(J50&lt;=SUMIFS(Barèmes!$D$6:$D$28,Barèmes!$A$6:$A$28,"Endurance — Luc Léger (palier)",Barèmes!$B$6:$B$28,H50,Barèmes!$C$6:$C$28,IF(H50="6ème","Mixte",G50)),"à besoin",IF(J50&lt;=SUMIFS(Barèmes!$E$6:$E$28,Barèmes!$A$6:$A$28,"Endurance — Luc Léger (palier)",Barèmes!$B$6:$B$28,H50,Barèmes!$C$6:$C$28,IF(H50="6ème","Mixte",G50)),"fragile","satisfaisant")),IF(J50&gt;=SUMIFS(Barèmes!$D$6:$D$28,Barèmes!$A$6:$A$28,"Endurance — Luc Léger (palier)",Barèmes!$B$6:$B$28,H50,Barèmes!$C$6:$C$28,IF(H50="6ème","Mixte",G50)),"à besoin",IF(J50&gt;=SUMIFS(Barèmes!$E$6:$E$28,Barèmes!$A$6:$A$28,"Endurance — Luc Léger (palier)",Barèmes!$B$6:$B$28,H50,Barèmes!$C$6:$C$28,IF(H50="6ème","Mixte",G50)),"fragile","satisfaisant"))))</f>
        <v/>
      </c>
      <c r="N50" s="21" t="str">
        <f>IF(OR(J50="",SUMPRODUCT((Barèmes!$A$6:$A$28="Endurance — Luc Léger (palier)")*(Barèmes!$B$6:$B$28=H50)*(Barèmes!$C$6:$C$28=IF(H50="6ème","Mixte",G50)))=0),"",IF(SUMPRODUCT((Barèmes!$A$6:$A$28="Endurance — Luc Léger (palier)")*(Barèmes!$B$6:$B$28=H50)*(Barèmes!$C$6:$C$28=IF(H50="6ème","Mixte",G50))*(Barèmes!$J$6:$J$28="+"))&gt;0,IF(J50&lt;=SUMIFS(Barèmes!$F$6:$F$28,Barèmes!$A$6:$A$28,"Endurance — Luc Léger (palier)",Barèmes!$B$6:$B$28,H50,Barèmes!$C$6:$C$28,IF(H50="6ème","Mixte",G50)),Barèmes!$B$2,IF(J50&lt;=SUMIFS(Barèmes!$G$6:$G$28,Barèmes!$A$6:$A$28,"Endurance — Luc Léger (palier)",Barèmes!$B$6:$B$28,H50,Barèmes!$C$6:$C$28,IF(H50="6ème","Mixte",G50)),Barèmes!$C$2,IF(J50&lt;=SUMIFS(Barèmes!$H$6:$H$28,Barèmes!$A$6:$A$28,"Endurance — Luc Léger (palier)",Barèmes!$B$6:$B$28,H50,Barèmes!$C$6:$C$28,IF(H50="6ème","Mixte",G50)),Barèmes!$D$2,IF(J50&lt;=SUMIFS(Barèmes!$I$6:$I$28,Barèmes!$A$6:$A$28,"Endurance — Luc Léger (palier)",Barèmes!$B$6:$B$28,H50,Barèmes!$C$6:$C$28,IF(H50="6ème","Mixte",G50)),Barèmes!$E$2,Barèmes!$F$2)))),IF(J50&gt;=SUMIFS(Barèmes!$F$6:$F$28,Barèmes!$A$6:$A$28,"Endurance — Luc Léger (palier)",Barèmes!$B$6:$B$28,H50,Barèmes!$C$6:$C$28,IF(H50="6ème","Mixte",G50)),Barèmes!$B$2,IF(J50&gt;=SUMIFS(Barèmes!$G$6:$G$28,Barèmes!$A$6:$A$28,"Endurance — Luc Léger (palier)",Barèmes!$B$6:$B$28,H50,Barèmes!$C$6:$C$28,IF(H50="6ème","Mixte",G50)),Barèmes!$C$2,IF(J50&gt;=SUMIFS(Barèmes!$H$6:$H$28,Barèmes!$A$6:$A$28,"Endurance — Luc Léger (palier)",Barèmes!$B$6:$B$28,H50,Barèmes!$C$6:$C$28,IF(H50="6ème","Mixte",G50)),Barèmes!$D$2,IF(J50&gt;=SUMIFS(Barèmes!$I$6:$I$28,Barèmes!$A$6:$A$28,"Endurance — Luc Léger (palier)",Barèmes!$B$6:$B$28,H50,Barèmes!$C$6:$C$28,IF(H50="6ème","Mixte",G50)),Barèmes!$E$2,Barèmes!$F$2))))))</f>
        <v/>
      </c>
      <c r="O50" s="22"/>
      <c r="P50" s="23" t="str">
        <f>IF(OR(O50="",SUMPRODUCT((Barèmes!$A$6:$A$28="Force bas du corps — Saut en longueur (m)")*(Barèmes!$B$6:$B$28=H50)*(Barèmes!$C$6:$C$28=IF(H50="6ème","Mixte",G50)))=0),"",IF(SUMPRODUCT((Barèmes!$A$6:$A$28="Force bas du corps — Saut en longueur (m)")*(Barèmes!$B$6:$B$28=H50)*(Barèmes!$C$6:$C$28=IF(H50="6ème","Mixte",G50))*(Barèmes!$J$6:$J$28="+"))&gt;0,IF(O50&lt;=SUMIFS(Barèmes!$D$6:$D$28,Barèmes!$A$6:$A$28,"Force bas du corps — Saut en longueur (m)",Barèmes!$B$6:$B$28,H50,Barèmes!$C$6:$C$28,IF(H50="6ème","Mixte",G50)),"à besoin",IF(O50&lt;=SUMIFS(Barèmes!$E$6:$E$28,Barèmes!$A$6:$A$28,"Force bas du corps — Saut en longueur (m)",Barèmes!$B$6:$B$28,H50,Barèmes!$C$6:$C$28,IF(H50="6ème","Mixte",G50)),"fragile","satisfaisant")),IF(O50&gt;=SUMIFS(Barèmes!$D$6:$D$28,Barèmes!$A$6:$A$28,"Force bas du corps — Saut en longueur (m)",Barèmes!$B$6:$B$28,H50,Barèmes!$C$6:$C$28,IF(H50="6ème","Mixte",G50)),"à besoin",IF(O50&gt;=SUMIFS(Barèmes!$E$6:$E$28,Barèmes!$A$6:$A$28,"Force bas du corps — Saut en longueur (m)",Barèmes!$B$6:$B$28,H50,Barèmes!$C$6:$C$28,IF(H50="6ème","Mixte",G50)),"fragile","satisfaisant"))))</f>
        <v/>
      </c>
      <c r="Q50" s="23" t="str">
        <f>IF(OR(O50="",SUMPRODUCT((Barèmes!$A$6:$A$28="Force bas du corps — Saut en longueur (m)")*(Barèmes!$B$6:$B$28=H50)*(Barèmes!$C$6:$C$28=IF(H50="6ème","Mixte",G50)))=0),"",IF(SUMPRODUCT((Barèmes!$A$6:$A$28="Force bas du corps — Saut en longueur (m)")*(Barèmes!$B$6:$B$28=H50)*(Barèmes!$C$6:$C$28=IF(H50="6ème","Mixte",G50))*(Barèmes!$J$6:$J$28="+"))&gt;0,IF(O50&lt;=SUMIFS(Barèmes!$F$6:$F$28,Barèmes!$A$6:$A$28,"Force bas du corps — Saut en longueur (m)",Barèmes!$B$6:$B$28,H50,Barèmes!$C$6:$C$28,IF(H50="6ème","Mixte",G50)),Barèmes!$B$2,IF(O50&lt;=SUMIFS(Barèmes!$G$6:$G$28,Barèmes!$A$6:$A$28,"Force bas du corps — Saut en longueur (m)",Barèmes!$B$6:$B$28,H50,Barèmes!$C$6:$C$28,IF(H50="6ème","Mixte",G50)),Barèmes!$C$2,IF(O50&lt;=SUMIFS(Barèmes!$H$6:$H$28,Barèmes!$A$6:$A$28,"Force bas du corps — Saut en longueur (m)",Barèmes!$B$6:$B$28,H50,Barèmes!$C$6:$C$28,IF(H50="6ème","Mixte",G50)),Barèmes!$D$2,IF(O50&lt;=SUMIFS(Barèmes!$I$6:$I$28,Barèmes!$A$6:$A$28,"Force bas du corps — Saut en longueur (m)",Barèmes!$B$6:$B$28,H50,Barèmes!$C$6:$C$28,IF(H50="6ème","Mixte",G50)),Barèmes!$E$2,Barèmes!$F$2)))),IF(O50&gt;=SUMIFS(Barèmes!$F$6:$F$28,Barèmes!$A$6:$A$28,"Force bas du corps — Saut en longueur (m)",Barèmes!$B$6:$B$28,H50,Barèmes!$C$6:$C$28,IF(H50="6ème","Mixte",G50)),Barèmes!$B$2,IF(O50&gt;=SUMIFS(Barèmes!$G$6:$G$28,Barèmes!$A$6:$A$28,"Force bas du corps — Saut en longueur (m)",Barèmes!$B$6:$B$28,H50,Barèmes!$C$6:$C$28,IF(H50="6ème","Mixte",G50)),Barèmes!$C$2,IF(O50&gt;=SUMIFS(Barèmes!$H$6:$H$28,Barèmes!$A$6:$A$28,"Force bas du corps — Saut en longueur (m)",Barèmes!$B$6:$B$28,H50,Barèmes!$C$6:$C$28,IF(H50="6ème","Mixte",G50)),Barèmes!$D$2,IF(O50&gt;=SUMIFS(Barèmes!$I$6:$I$28,Barèmes!$A$6:$A$28,"Force bas du corps — Saut en longueur (m)",Barèmes!$B$6:$B$28,H50,Barèmes!$C$6:$C$28,IF(H50="6ème","Mixte",G50)),Barèmes!$E$2,Barèmes!$F$2))))))</f>
        <v/>
      </c>
      <c r="R50" s="22"/>
      <c r="S50" s="24" t="str">
        <f>IF(OR(R50="",SUMPRODUCT((Barèmes!$A$6:$A$28="Vitesse — 30 m (s)")*(Barèmes!$B$6:$B$28=H50)*(Barèmes!$C$6:$C$28=IF(H50="6ème","Mixte",G50)))=0),"",IF(SUMPRODUCT((Barèmes!$A$6:$A$28="Vitesse — 30 m (s)")*(Barèmes!$B$6:$B$28=H50)*(Barèmes!$C$6:$C$28=IF(H50="6ème","Mixte",G50))*(Barèmes!$J$6:$J$28="+"))&gt;0,IF(R50&lt;=SUMIFS(Barèmes!$D$6:$D$28,Barèmes!$A$6:$A$28,"Vitesse — 30 m (s)",Barèmes!$B$6:$B$28,H50,Barèmes!$C$6:$C$28,IF(H50="6ème","Mixte",G50)),"à besoin",IF(R50&lt;=SUMIFS(Barèmes!$E$6:$E$28,Barèmes!$A$6:$A$28,"Vitesse — 30 m (s)",Barèmes!$B$6:$B$28,H50,Barèmes!$C$6:$C$28,IF(H50="6ème","Mixte",G50)),"fragile","satisfaisant")),IF(R50&gt;=SUMIFS(Barèmes!$D$6:$D$28,Barèmes!$A$6:$A$28,"Vitesse — 30 m (s)",Barèmes!$B$6:$B$28,H50,Barèmes!$C$6:$C$28,IF(H50="6ème","Mixte",G50)),"à besoin",IF(R50&gt;=SUMIFS(Barèmes!$E$6:$E$28,Barèmes!$A$6:$A$28,"Vitesse — 30 m (s)",Barèmes!$B$6:$B$28,H50,Barèmes!$C$6:$C$28,IF(H50="6ème","Mixte",G50)),"fragile","satisfaisant"))))</f>
        <v/>
      </c>
      <c r="T50" s="24" t="str">
        <f>IF(OR(R50="",SUMPRODUCT((Barèmes!$A$6:$A$28="Vitesse — 30 m (s)")*(Barèmes!$B$6:$B$28=H50)*(Barèmes!$C$6:$C$28=IF(H50="6ème","Mixte",G50)))=0),"",IF(SUMPRODUCT((Barèmes!$A$6:$A$28="Vitesse — 30 m (s)")*(Barèmes!$B$6:$B$28=H50)*(Barèmes!$C$6:$C$28=IF(H50="6ème","Mixte",G50))*(Barèmes!$J$6:$J$28="+"))&gt;0,IF(R50&lt;=SUMIFS(Barèmes!$F$6:$F$28,Barèmes!$A$6:$A$28,"Vitesse — 30 m (s)",Barèmes!$B$6:$B$28,H50,Barèmes!$C$6:$C$28,IF(H50="6ème","Mixte",G50)),Barèmes!$B$2,IF(R50&lt;=SUMIFS(Barèmes!$G$6:$G$28,Barèmes!$A$6:$A$28,"Vitesse — 30 m (s)",Barèmes!$B$6:$B$28,H50,Barèmes!$C$6:$C$28,IF(H50="6ème","Mixte",G50)),Barèmes!$C$2,IF(R50&lt;=SUMIFS(Barèmes!$H$6:$H$28,Barèmes!$A$6:$A$28,"Vitesse — 30 m (s)",Barèmes!$B$6:$B$28,H50,Barèmes!$C$6:$C$28,IF(H50="6ème","Mixte",G50)),Barèmes!$D$2,IF(R50&lt;=SUMIFS(Barèmes!$I$6:$I$28,Barèmes!$A$6:$A$28,"Vitesse — 30 m (s)",Barèmes!$B$6:$B$28,H50,Barèmes!$C$6:$C$28,IF(H50="6ème","Mixte",G50)),Barèmes!$E$2,Barèmes!$F$2)))),IF(R50&gt;=SUMIFS(Barèmes!$F$6:$F$28,Barèmes!$A$6:$A$28,"Vitesse — 30 m (s)",Barèmes!$B$6:$B$28,H50,Barèmes!$C$6:$C$28,IF(H50="6ème","Mixte",G50)),Barèmes!$B$2,IF(R50&gt;=SUMIFS(Barèmes!$G$6:$G$28,Barèmes!$A$6:$A$28,"Vitesse — 30 m (s)",Barèmes!$B$6:$B$28,H50,Barèmes!$C$6:$C$28,IF(H50="6ème","Mixte",G50)),Barèmes!$C$2,IF(R50&gt;=SUMIFS(Barèmes!$H$6:$H$28,Barèmes!$A$6:$A$28,"Vitesse — 30 m (s)",Barèmes!$B$6:$B$28,H50,Barèmes!$C$6:$C$28,IF(H50="6ème","Mixte",G50)),Barèmes!$D$2,IF(R50&gt;=SUMIFS(Barèmes!$I$6:$I$28,Barèmes!$A$6:$A$28,"Vitesse — 30 m (s)",Barèmes!$B$6:$B$28,H50,Barèmes!$C$6:$C$28,IF(H50="6ème","Mixte",G50)),Barèmes!$E$2,Barèmes!$F$2))))))</f>
        <v/>
      </c>
      <c r="U50" s="22"/>
      <c r="V50" s="25" t="str">
        <f>IF(OR(U50="",SUMPRODUCT((Barèmes!$A$6:$A$28="Vitesse — 50 m (s)")*(Barèmes!$B$6:$B$28=H50)*(Barèmes!$C$6:$C$28=IF(H50="6ème","Mixte",G50)))=0),"",IF(SUMPRODUCT((Barèmes!$A$6:$A$28="Vitesse — 50 m (s)")*(Barèmes!$B$6:$B$28=H50)*(Barèmes!$C$6:$C$28=IF(H50="6ème","Mixte",G50))*(Barèmes!$J$6:$J$28="+"))&gt;0,IF(U50&lt;=SUMIFS(Barèmes!$D$6:$D$28,Barèmes!$A$6:$A$28,"Vitesse — 50 m (s)",Barèmes!$B$6:$B$28,H50,Barèmes!$C$6:$C$28,IF(H50="6ème","Mixte",G50)),"à besoin",IF(U50&lt;=SUMIFS(Barèmes!$E$6:$E$28,Barèmes!$A$6:$A$28,"Vitesse — 50 m (s)",Barèmes!$B$6:$B$28,H50,Barèmes!$C$6:$C$28,IF(H50="6ème","Mixte",G50)),"fragile","satisfaisant")),IF(U50&gt;=SUMIFS(Barèmes!$D$6:$D$28,Barèmes!$A$6:$A$28,"Vitesse — 50 m (s)",Barèmes!$B$6:$B$28,H50,Barèmes!$C$6:$C$28,IF(H50="6ème","Mixte",G50)),"à besoin",IF(U50&gt;=SUMIFS(Barèmes!$E$6:$E$28,Barèmes!$A$6:$A$28,"Vitesse — 50 m (s)",Barèmes!$B$6:$B$28,H50,Barèmes!$C$6:$C$28,IF(H50="6ème","Mixte",G50)),"fragile","satisfaisant"))))</f>
        <v/>
      </c>
      <c r="W50" s="25" t="str">
        <f>IF(OR(U50="",SUMPRODUCT((Barèmes!$A$6:$A$28="Vitesse — 50 m (s)")*(Barèmes!$B$6:$B$28=H50)*(Barèmes!$C$6:$C$28=IF(H50="6ème","Mixte",G50)))=0),"",IF(SUMPRODUCT((Barèmes!$A$6:$A$28="Vitesse — 50 m (s)")*(Barèmes!$B$6:$B$28=H50)*(Barèmes!$C$6:$C$28=IF(H50="6ème","Mixte",G50))*(Barèmes!$J$6:$J$28="+"))&gt;0,IF(U50&lt;=SUMIFS(Barèmes!$F$6:$F$28,Barèmes!$A$6:$A$28,"Vitesse — 50 m (s)",Barèmes!$B$6:$B$28,H50,Barèmes!$C$6:$C$28,IF(H50="6ème","Mixte",G50)),Barèmes!$B$2,IF(U50&lt;=SUMIFS(Barèmes!$G$6:$G$28,Barèmes!$A$6:$A$28,"Vitesse — 50 m (s)",Barèmes!$B$6:$B$28,H50,Barèmes!$C$6:$C$28,IF(H50="6ème","Mixte",G50)),Barèmes!$C$2,IF(U50&lt;=SUMIFS(Barèmes!$H$6:$H$28,Barèmes!$A$6:$A$28,"Vitesse — 50 m (s)",Barèmes!$B$6:$B$28,H50,Barèmes!$C$6:$C$28,IF(H50="6ème","Mixte",G50)),Barèmes!$D$2,IF(U50&lt;=SUMIFS(Barèmes!$I$6:$I$28,Barèmes!$A$6:$A$28,"Vitesse — 50 m (s)",Barèmes!$B$6:$B$28,H50,Barèmes!$C$6:$C$28,IF(H50="6ème","Mixte",G50)),Barèmes!$E$2,Barèmes!$F$2)))),IF(U50&gt;=SUMIFS(Barèmes!$F$6:$F$28,Barèmes!$A$6:$A$28,"Vitesse — 50 m (s)",Barèmes!$B$6:$B$28,H50,Barèmes!$C$6:$C$28,IF(H50="6ème","Mixte",G50)),Barèmes!$B$2,IF(U50&gt;=SUMIFS(Barèmes!$G$6:$G$28,Barèmes!$A$6:$A$28,"Vitesse — 50 m (s)",Barèmes!$B$6:$B$28,H50,Barèmes!$C$6:$C$28,IF(H50="6ème","Mixte",G50)),Barèmes!$C$2,IF(U50&gt;=SUMIFS(Barèmes!$H$6:$H$28,Barèmes!$A$6:$A$28,"Vitesse — 50 m (s)",Barèmes!$B$6:$B$28,H50,Barèmes!$C$6:$C$28,IF(H50="6ème","Mixte",G50)),Barèmes!$D$2,IF(U50&gt;=SUMIFS(Barèmes!$I$6:$I$28,Barèmes!$A$6:$A$28,"Vitesse — 50 m (s)",Barèmes!$B$6:$B$28,H50,Barèmes!$C$6:$C$28,IF(H50="6ème","Mixte",G50)),Barèmes!$E$2,Barèmes!$F$2))))))</f>
        <v/>
      </c>
      <c r="X50" s="18"/>
      <c r="Y50" s="26" t="str" cm="1">
        <f t="array" ref="Y50">IF(OR(X50="",SUMPRODUCT((Barèmes!$A$6:$A$28="Souplesse (score 1-5)")*(Barèmes!$B$6:$B$28=H50)*(Barèmes!$C$6:$C$28=IF(H50="6ème","Mixte",G50)))=0),"",IF(SUMPRODUCT((Barèmes!$A$6:$A$28="Souplesse (score 1-5)")*(Barèmes!$B$6:$B$28=H50)*(Barèmes!$C$6:$C$28=IF(H50="6ème","Mixte",G50))*(Barèmes!$J$6:$J$28="+"))&gt;0,IF(X50&lt;=SUMIFS(Barèmes!$D$6:$D$28,Barèmes!$A$6:$A$28,"Souplesse (score 1-5)",Barèmes!$B$6:$B$28,H50,Barèmes!$C$6:$C$28,IF(H50="6ème","Mixte",G50)),"à besoin",IF(X50&lt;=SUMIFS(Barèmes!$E$6:$E$28,Barèmes!$A$6:$A$28,"Souplesse (score 1-5)",Barèmes!$B$6:$B$28,H50,Barèmes!$C$6:$C$28,IF(H50="6ème","Mixte",G50)),"fragile","satisfaisant")),IF(X50&gt;=SUMIFS(Barèmes!$D$6:$D$28,Barèmes!$A$6:$A$28,"Souplesse (score 1-5)",Barèmes!$B$6:$B$28,H50,Barèmes!$C$6:$C$28,IF(H50="6ème","Mixte",G50)),"à besoin",IF(X50&gt;=SUMIFS(Barèmes!$E$6:$E$28,Barèmes!$A$6:$A$28,"Souplesse (score 1-5)",Barèmes!$B$6:$B$28,H50,Barèmes!$C$6:$C$28,IF(H50="6ème","Mixte",G50)),"fragile","satisfaisant"))))</f>
        <v/>
      </c>
      <c r="Z50" s="26" t="str" cm="1">
        <f t="array" ref="Z50">IF(OR(X50="",SUMPRODUCT((Barèmes!$A$6:$A$28="Souplesse (score 1-5)")*(Barèmes!$B$6:$B$28=H50)*(Barèmes!$C$6:$C$28=IF(H50="6ème","Mixte",G50)))=0),"",IF(SUMPRODUCT((Barèmes!$A$6:$A$28="Souplesse (score 1-5)")*(Barèmes!$B$6:$B$28=H50)*(Barèmes!$C$6:$C$28=IF(H50="6ème","Mixte",G50))*(Barèmes!$J$6:$J$28="+"))&gt;0,IF(X50&lt;=SUMIFS(Barèmes!$F$6:$F$28,Barèmes!$A$6:$A$28,"Souplesse (score 1-5)",Barèmes!$B$6:$B$28,H50,Barèmes!$C$6:$C$28,IF(H50="6ème","Mixte",G50)),Barèmes!$B$2,IF(X50&lt;=SUMIFS(Barèmes!$G$6:$G$28,Barèmes!$A$6:$A$28,"Souplesse (score 1-5)",Barèmes!$B$6:$B$28,H50,Barèmes!$C$6:$C$28,IF(H50="6ème","Mixte",G50)),Barèmes!$C$2,IF(X50&lt;=SUMIFS(Barèmes!$H$6:$H$28,Barèmes!$A$6:$A$28,"Souplesse (score 1-5)",Barèmes!$B$6:$B$28,H50,Barèmes!$C$6:$C$28,IF(H50="6ème","Mixte",G50)),Barèmes!$D$2,IF(X50&lt;=SUMIFS(Barèmes!$I$6:$I$28,Barèmes!$A$6:$A$28,"Souplesse (score 1-5)",Barèmes!$B$6:$B$28,H50,Barèmes!$C$6:$C$28,IF(H50="6ème","Mixte",G50)),Barèmes!$E$2,Barèmes!$F$2)))),IF(X50&gt;=SUMIFS(Barèmes!$F$6:$F$28,Barèmes!$A$6:$A$28,"Souplesse (score 1-5)",Barèmes!$B$6:$B$28,H50,Barèmes!$C$6:$C$28,IF(H50="6ème","Mixte",G50)),Barèmes!$B$2,IF(X50&gt;=SUMIFS(Barèmes!$G$6:$G$28,Barèmes!$A$6:$A$28,"Souplesse (score 1-5)",Barèmes!$B$6:$B$28,H50,Barèmes!$C$6:$C$28,IF(H50="6ème","Mixte",G50)),Barèmes!$C$2,IF(X50&gt;=SUMIFS(Barèmes!$H$6:$H$28,Barèmes!$A$6:$A$28,"Souplesse (score 1-5)",Barèmes!$B$6:$B$28,H50,Barèmes!$C$6:$C$28,IF(H50="6ème","Mixte",G50)),Barèmes!$D$2,IF(X50&gt;=SUMIFS(Barèmes!$I$6:$I$28,Barèmes!$A$6:$A$28,"Souplesse (score 1-5)",Barèmes!$B$6:$B$28,H50,Barèmes!$C$6:$C$28,IF(H50="6ème","Mixte",G50)),Barèmes!$E$2,Barèmes!$F$2))))))</f>
        <v/>
      </c>
      <c r="AA50" s="22"/>
      <c r="AB50" s="27" t="str">
        <f>IF(OR(AA50="",SUMPRODUCT((Barèmes!$A$6:$A$28="Agilité — T-test 974 (s)")*(Barèmes!$B$6:$B$28=H50)*(Barèmes!$C$6:$C$28=IF(H50="6ème","Mixte",G50)))=0),"",IF(SUMPRODUCT((Barèmes!$A$6:$A$28="Agilité — T-test 974 (s)")*(Barèmes!$B$6:$B$28=H50)*(Barèmes!$C$6:$C$28=IF(H50="6ème","Mixte",G50))*(Barèmes!$J$6:$J$28="+"))&gt;0,IF(AA50&lt;=SUMIFS(Barèmes!$D$6:$D$28,Barèmes!$A$6:$A$28,"Agilité — T-test 974 (s)",Barèmes!$B$6:$B$28,H50,Barèmes!$C$6:$C$28,IF(H50="6ème","Mixte",G50)),"à besoin",IF(AA50&lt;=SUMIFS(Barèmes!$E$6:$E$28,Barèmes!$A$6:$A$28,"Agilité — T-test 974 (s)",Barèmes!$B$6:$B$28,H50,Barèmes!$C$6:$C$28,IF(H50="6ème","Mixte",G50)),"fragile","satisfaisant")),IF(AA50&gt;=SUMIFS(Barèmes!$D$6:$D$28,Barèmes!$A$6:$A$28,"Agilité — T-test 974 (s)",Barèmes!$B$6:$B$28,H50,Barèmes!$C$6:$C$28,IF(H50="6ème","Mixte",G50)),"à besoin",IF(AA50&gt;=SUMIFS(Barèmes!$E$6:$E$28,Barèmes!$A$6:$A$28,"Agilité — T-test 974 (s)",Barèmes!$B$6:$B$28,H50,Barèmes!$C$6:$C$28,IF(H50="6ème","Mixte",G50)),"fragile","satisfaisant"))))</f>
        <v/>
      </c>
      <c r="AC50" s="27" t="str">
        <f>IF(OR(AA50="",SUMPRODUCT((Barèmes!$A$6:$A$28="Agilité — T-test 974 (s)")*(Barèmes!$B$6:$B$28=H50)*(Barèmes!$C$6:$C$28=IF(H50="6ème","Mixte",G50)))=0),"",IF(SUMPRODUCT((Barèmes!$A$6:$A$28="Agilité — T-test 974 (s)")*(Barèmes!$B$6:$B$28=H50)*(Barèmes!$C$6:$C$28=IF(H50="6ème","Mixte",G50))*(Barèmes!$J$6:$J$28="+"))&gt;0,IF(AA50&lt;=SUMIFS(Barèmes!$F$6:$F$28,Barèmes!$A$6:$A$28,"Agilité — T-test 974 (s)",Barèmes!$B$6:$B$28,H50,Barèmes!$C$6:$C$28,IF(H50="6ème","Mixte",G50)),Barèmes!$B$2,IF(AA50&lt;=SUMIFS(Barèmes!$G$6:$G$28,Barèmes!$A$6:$A$28,"Agilité — T-test 974 (s)",Barèmes!$B$6:$B$28,H50,Barèmes!$C$6:$C$28,IF(H50="6ème","Mixte",G50)),Barèmes!$C$2,IF(AA50&lt;=SUMIFS(Barèmes!$H$6:$H$28,Barèmes!$A$6:$A$28,"Agilité — T-test 974 (s)",Barèmes!$B$6:$B$28,H50,Barèmes!$C$6:$C$28,IF(H50="6ème","Mixte",G50)),Barèmes!$D$2,IF(AA50&lt;=SUMIFS(Barèmes!$I$6:$I$28,Barèmes!$A$6:$A$28,"Agilité — T-test 974 (s)",Barèmes!$B$6:$B$28,H50,Barèmes!$C$6:$C$28,IF(H50="6ème","Mixte",G50)),Barèmes!$E$2,Barèmes!$F$2)))),IF(AA50&gt;=SUMIFS(Barèmes!$F$6:$F$28,Barèmes!$A$6:$A$28,"Agilité — T-test 974 (s)",Barèmes!$B$6:$B$28,H50,Barèmes!$C$6:$C$28,IF(H50="6ème","Mixte",G50)),Barèmes!$B$2,IF(AA50&gt;=SUMIFS(Barèmes!$G$6:$G$28,Barèmes!$A$6:$A$28,"Agilité — T-test 974 (s)",Barèmes!$B$6:$B$28,H50,Barèmes!$C$6:$C$28,IF(H50="6ème","Mixte",G50)),Barèmes!$C$2,IF(AA50&gt;=SUMIFS(Barèmes!$H$6:$H$28,Barèmes!$A$6:$A$28,"Agilité — T-test 974 (s)",Barèmes!$B$6:$B$28,H50,Barèmes!$C$6:$C$28,IF(H50="6ème","Mixte",G50)),Barèmes!$D$2,IF(AA50&gt;=SUMIFS(Barèmes!$I$6:$I$28,Barèmes!$A$6:$A$28,"Agilité — T-test 974 (s)",Barèmes!$B$6:$B$28,H50,Barèmes!$C$6:$C$28,IF(H50="6ème","Mixte",G50)),Barèmes!$E$2,Barèmes!$F$2))))))</f>
        <v/>
      </c>
      <c r="AD50" s="28" t="str">
        <f t="shared" si="1"/>
        <v/>
      </c>
      <c r="AE50" s="29" t="str">
        <f t="shared" si="2"/>
        <v/>
      </c>
      <c r="AF50" s="30" t="str">
        <f>IF(OR(AD50="",SUMPRODUCT((Barèmes!$A$6:$A$28="Surcoût d'agilité (s) — technique")*(Barèmes!$B$6:$B$28=H50)*(Barèmes!$C$6:$C$28=IF(H50="6ème","Mixte",G50)))=0),"",IF(SUMPRODUCT((Barèmes!$A$6:$A$28="Surcoût d'agilité (s) — technique")*(Barèmes!$B$6:$B$28=H50)*(Barèmes!$C$6:$C$28=IF(H50="6ème","Mixte",G50))*(Barèmes!$J$6:$J$28="+"))&gt;0,IF(AD50&lt;=SUMIFS(Barèmes!$D$6:$D$28,Barèmes!$A$6:$A$28,"Surcoût d'agilité (s) — technique",Barèmes!$B$6:$B$28,H50,Barèmes!$C$6:$C$28,IF(H50="6ème","Mixte",G50)),"à besoin",IF(AD50&lt;=SUMIFS(Barèmes!$E$6:$E$28,Barèmes!$A$6:$A$28,"Surcoût d'agilité (s) — technique",Barèmes!$B$6:$B$28,H50,Barèmes!$C$6:$C$28,IF(H50="6ème","Mixte",G50)),"fragile","satisfaisant")),IF(AD50&gt;=SUMIFS(Barèmes!$D$6:$D$28,Barèmes!$A$6:$A$28,"Surcoût d'agilité (s) — technique",Barèmes!$B$6:$B$28,H50,Barèmes!$C$6:$C$28,IF(H50="6ème","Mixte",G50)),"à besoin",IF(AD50&gt;=SUMIFS(Barèmes!$E$6:$E$28,Barèmes!$A$6:$A$28,"Surcoût d'agilité (s) — technique",Barèmes!$B$6:$B$28,H50,Barèmes!$C$6:$C$28,IF(H50="6ème","Mixte",G50)),"fragile","satisfaisant"))))</f>
        <v/>
      </c>
      <c r="AG50" s="30" t="str">
        <f>IF(OR(AD50="",SUMPRODUCT((Barèmes!$A$6:$A$28="Surcoût d'agilité (s) — technique")*(Barèmes!$B$6:$B$28=H50)*(Barèmes!$C$6:$C$28=IF(H50="6ème","Mixte",G50)))=0),"",IF(SUMPRODUCT((Barèmes!$A$6:$A$28="Surcoût d'agilité (s) — technique")*(Barèmes!$B$6:$B$28=H50)*(Barèmes!$C$6:$C$28=IF(H50="6ème","Mixte",G50))*(Barèmes!$J$6:$J$28="+"))&gt;0,IF(AD50&lt;=SUMIFS(Barèmes!$F$6:$F$28,Barèmes!$A$6:$A$28,"Surcoût d'agilité (s) — technique",Barèmes!$B$6:$B$28,H50,Barèmes!$C$6:$C$28,IF(H50="6ème","Mixte",G50)),Barèmes!$B$2,IF(AD50&lt;=SUMIFS(Barèmes!$G$6:$G$28,Barèmes!$A$6:$A$28,"Surcoût d'agilité (s) — technique",Barèmes!$B$6:$B$28,H50,Barèmes!$C$6:$C$28,IF(H50="6ème","Mixte",G50)),Barèmes!$C$2,IF(AD50&lt;=SUMIFS(Barèmes!$H$6:$H$28,Barèmes!$A$6:$A$28,"Surcoût d'agilité (s) — technique",Barèmes!$B$6:$B$28,H50,Barèmes!$C$6:$C$28,IF(H50="6ème","Mixte",G50)),Barèmes!$D$2,IF(AD50&lt;=SUMIFS(Barèmes!$I$6:$I$28,Barèmes!$A$6:$A$28,"Surcoût d'agilité (s) — technique",Barèmes!$B$6:$B$28,H50,Barèmes!$C$6:$C$28,IF(H50="6ème","Mixte",G50)),Barèmes!$E$2,Barèmes!$F$2)))),IF(AD50&gt;=SUMIFS(Barèmes!$F$6:$F$28,Barèmes!$A$6:$A$28,"Surcoût d'agilité (s) — technique",Barèmes!$B$6:$B$28,H50,Barèmes!$C$6:$C$28,IF(H50="6ème","Mixte",G50)),Barèmes!$B$2,IF(AD50&gt;=SUMIFS(Barèmes!$G$6:$G$28,Barèmes!$A$6:$A$28,"Surcoût d'agilité (s) — technique",Barèmes!$B$6:$B$28,H50,Barèmes!$C$6:$C$28,IF(H50="6ème","Mixte",G50)),Barèmes!$C$2,IF(AD50&gt;=SUMIFS(Barèmes!$H$6:$H$28,Barèmes!$A$6:$A$28,"Surcoût d'agilité (s) — technique",Barèmes!$B$6:$B$28,H50,Barèmes!$C$6:$C$28,IF(H50="6ème","Mixte",G50)),Barèmes!$D$2,IF(AD50&gt;=SUMIFS(Barèmes!$I$6:$I$28,Barèmes!$A$6:$A$28,"Surcoût d'agilité (s) — technique",Barèmes!$B$6:$B$28,H50,Barèmes!$C$6:$C$28,IF(H50="6ème","Mixte",G50)),Barèmes!$E$2,Barèmes!$F$2))))))</f>
        <v/>
      </c>
      <c r="AH50" s="31" t="str">
        <f>IF((IF(N50="",0,1)+IF(Q50="",0,1)+IF(W50="",0,1)+IF(Z50="",0,1)+IF(AC50="",0,1))=0,"",3*IF(N50=Barèmes!$B$2,1,IF(N50=Barèmes!$C$2,2,IF(N50=Barèmes!$D$2,3,IF(N50=Barèmes!$E$2,4,IF(N50=Barèmes!$F$2,5,0)))))+3*IF(Q50=Barèmes!$B$2,1,IF(Q50=Barèmes!$C$2,2,IF(Q50=Barèmes!$D$2,3,IF(Q50=Barèmes!$E$2,4,IF(Q50=Barèmes!$F$2,5,0)))))+2*IF(W50=Barèmes!$B$2,1,IF(W50=Barèmes!$C$2,2,IF(W50=Barèmes!$D$2,3,IF(W50=Barèmes!$E$2,4,IF(W50=Barèmes!$F$2,5,0)))))+1*IF(Z50=Barèmes!$B$2,1,IF(Z50=Barèmes!$C$2,2,IF(Z50=Barèmes!$D$2,3,IF(Z50=Barèmes!$E$2,4,IF(Z50=Barèmes!$F$2,5,0)))))+1*IF(AC50=Barèmes!$B$2,1,IF(AC50=Barèmes!$C$2,2,IF(AC50=Barèmes!$D$2,3,IF(AC50=Barèmes!$E$2,4,IF(AC50=Barèmes!$F$2,5,0))))))</f>
        <v/>
      </c>
      <c r="AI50" s="31"/>
      <c r="AJ50" s="32" t="str">
        <f>IFERROR(INDEX(Croissance!$B$5:$B$604,MATCH(A50,Croissance!$A$5:$A$604,0)),"")</f>
        <v/>
      </c>
      <c r="AK50" s="32" t="str">
        <f>IFERROR(INDEX(Croissance!$C$5:$C$604,MATCH(A50,Croissance!$A$5:$A$604,0)),"")</f>
        <v/>
      </c>
      <c r="AL50" s="32" t="str">
        <f>IFERROR(INDEX(Croissance!$D$5:$D$604,MATCH(A50,Croissance!$A$5:$A$604,0)),"")</f>
        <v/>
      </c>
      <c r="AM50" s="32" t="str">
        <f>IFERROR(INDEX(Croissance!$E$5:$E$604,MATCH(A50,Croissance!$A$5:$A$604,0)),"")</f>
        <v/>
      </c>
      <c r="AO50" s="33">
        <f t="shared" si="8"/>
        <v>0</v>
      </c>
      <c r="AP50" s="33">
        <f t="shared" si="3"/>
        <v>0</v>
      </c>
      <c r="AQ50" s="33">
        <f>IF(A50="",0,IF(AND(OR('Synthèse classe'!$C$2="Tous",C50='Synthèse classe'!$C$2),OR('Synthèse classe'!$C$3="Toutes",D50='Synthèse classe'!$C$3),OR('Synthèse classe'!$C$4="Toutes",AND('Synthèse classe'!$C$4="Dernière",AP50=1),B50=IFERROR(VALUE('Synthèse classe'!$C$4),0))),1,0))</f>
        <v>0</v>
      </c>
      <c r="AR50" s="34" t="str">
        <f t="shared" si="4"/>
        <v/>
      </c>
    </row>
    <row r="51" spans="1:44" x14ac:dyDescent="0.2">
      <c r="A51" s="17" t="str">
        <f t="shared" si="0"/>
        <v/>
      </c>
      <c r="B51" s="18"/>
      <c r="C51" s="19"/>
      <c r="D51" s="19"/>
      <c r="E51" s="19"/>
      <c r="F51" s="19"/>
      <c r="G51" s="19"/>
      <c r="H51" s="17" t="str">
        <f t="shared" si="5"/>
        <v/>
      </c>
      <c r="I51" s="20"/>
      <c r="J51" s="18"/>
      <c r="K51" s="19"/>
      <c r="L51" s="21" t="str">
        <f t="shared" si="6"/>
        <v/>
      </c>
      <c r="M51" s="21" t="str">
        <f>IF(OR(J51="",SUMPRODUCT((Barèmes!$A$6:$A$28="Endurance — Luc Léger (palier)")*(Barèmes!$B$6:$B$28=H51)*(Barèmes!$C$6:$C$28=IF(H51="6ème","Mixte",G51)))=0),"",IF(SUMPRODUCT((Barèmes!$A$6:$A$28="Endurance — Luc Léger (palier)")*(Barèmes!$B$6:$B$28=H51)*(Barèmes!$C$6:$C$28=IF(H51="6ème","Mixte",G51))*(Barèmes!$J$6:$J$28="+"))&gt;0,IF(J51&lt;=SUMIFS(Barèmes!$D$6:$D$28,Barèmes!$A$6:$A$28,"Endurance — Luc Léger (palier)",Barèmes!$B$6:$B$28,H51,Barèmes!$C$6:$C$28,IF(H51="6ème","Mixte",G51)),"à besoin",IF(J51&lt;=SUMIFS(Barèmes!$E$6:$E$28,Barèmes!$A$6:$A$28,"Endurance — Luc Léger (palier)",Barèmes!$B$6:$B$28,H51,Barèmes!$C$6:$C$28,IF(H51="6ème","Mixte",G51)),"fragile","satisfaisant")),IF(J51&gt;=SUMIFS(Barèmes!$D$6:$D$28,Barèmes!$A$6:$A$28,"Endurance — Luc Léger (palier)",Barèmes!$B$6:$B$28,H51,Barèmes!$C$6:$C$28,IF(H51="6ème","Mixte",G51)),"à besoin",IF(J51&gt;=SUMIFS(Barèmes!$E$6:$E$28,Barèmes!$A$6:$A$28,"Endurance — Luc Léger (palier)",Barèmes!$B$6:$B$28,H51,Barèmes!$C$6:$C$28,IF(H51="6ème","Mixte",G51)),"fragile","satisfaisant"))))</f>
        <v/>
      </c>
      <c r="N51" s="21" t="str">
        <f>IF(OR(J51="",SUMPRODUCT((Barèmes!$A$6:$A$28="Endurance — Luc Léger (palier)")*(Barèmes!$B$6:$B$28=H51)*(Barèmes!$C$6:$C$28=IF(H51="6ème","Mixte",G51)))=0),"",IF(SUMPRODUCT((Barèmes!$A$6:$A$28="Endurance — Luc Léger (palier)")*(Barèmes!$B$6:$B$28=H51)*(Barèmes!$C$6:$C$28=IF(H51="6ème","Mixte",G51))*(Barèmes!$J$6:$J$28="+"))&gt;0,IF(J51&lt;=SUMIFS(Barèmes!$F$6:$F$28,Barèmes!$A$6:$A$28,"Endurance — Luc Léger (palier)",Barèmes!$B$6:$B$28,H51,Barèmes!$C$6:$C$28,IF(H51="6ème","Mixte",G51)),Barèmes!$B$2,IF(J51&lt;=SUMIFS(Barèmes!$G$6:$G$28,Barèmes!$A$6:$A$28,"Endurance — Luc Léger (palier)",Barèmes!$B$6:$B$28,H51,Barèmes!$C$6:$C$28,IF(H51="6ème","Mixte",G51)),Barèmes!$C$2,IF(J51&lt;=SUMIFS(Barèmes!$H$6:$H$28,Barèmes!$A$6:$A$28,"Endurance — Luc Léger (palier)",Barèmes!$B$6:$B$28,H51,Barèmes!$C$6:$C$28,IF(H51="6ème","Mixte",G51)),Barèmes!$D$2,IF(J51&lt;=SUMIFS(Barèmes!$I$6:$I$28,Barèmes!$A$6:$A$28,"Endurance — Luc Léger (palier)",Barèmes!$B$6:$B$28,H51,Barèmes!$C$6:$C$28,IF(H51="6ème","Mixte",G51)),Barèmes!$E$2,Barèmes!$F$2)))),IF(J51&gt;=SUMIFS(Barèmes!$F$6:$F$28,Barèmes!$A$6:$A$28,"Endurance — Luc Léger (palier)",Barèmes!$B$6:$B$28,H51,Barèmes!$C$6:$C$28,IF(H51="6ème","Mixte",G51)),Barèmes!$B$2,IF(J51&gt;=SUMIFS(Barèmes!$G$6:$G$28,Barèmes!$A$6:$A$28,"Endurance — Luc Léger (palier)",Barèmes!$B$6:$B$28,H51,Barèmes!$C$6:$C$28,IF(H51="6ème","Mixte",G51)),Barèmes!$C$2,IF(J51&gt;=SUMIFS(Barèmes!$H$6:$H$28,Barèmes!$A$6:$A$28,"Endurance — Luc Léger (palier)",Barèmes!$B$6:$B$28,H51,Barèmes!$C$6:$C$28,IF(H51="6ème","Mixte",G51)),Barèmes!$D$2,IF(J51&gt;=SUMIFS(Barèmes!$I$6:$I$28,Barèmes!$A$6:$A$28,"Endurance — Luc Léger (palier)",Barèmes!$B$6:$B$28,H51,Barèmes!$C$6:$C$28,IF(H51="6ème","Mixte",G51)),Barèmes!$E$2,Barèmes!$F$2))))))</f>
        <v/>
      </c>
      <c r="O51" s="22"/>
      <c r="P51" s="23" t="str">
        <f>IF(OR(O51="",SUMPRODUCT((Barèmes!$A$6:$A$28="Force bas du corps — Saut en longueur (m)")*(Barèmes!$B$6:$B$28=H51)*(Barèmes!$C$6:$C$28=IF(H51="6ème","Mixte",G51)))=0),"",IF(SUMPRODUCT((Barèmes!$A$6:$A$28="Force bas du corps — Saut en longueur (m)")*(Barèmes!$B$6:$B$28=H51)*(Barèmes!$C$6:$C$28=IF(H51="6ème","Mixte",G51))*(Barèmes!$J$6:$J$28="+"))&gt;0,IF(O51&lt;=SUMIFS(Barèmes!$D$6:$D$28,Barèmes!$A$6:$A$28,"Force bas du corps — Saut en longueur (m)",Barèmes!$B$6:$B$28,H51,Barèmes!$C$6:$C$28,IF(H51="6ème","Mixte",G51)),"à besoin",IF(O51&lt;=SUMIFS(Barèmes!$E$6:$E$28,Barèmes!$A$6:$A$28,"Force bas du corps — Saut en longueur (m)",Barèmes!$B$6:$B$28,H51,Barèmes!$C$6:$C$28,IF(H51="6ème","Mixte",G51)),"fragile","satisfaisant")),IF(O51&gt;=SUMIFS(Barèmes!$D$6:$D$28,Barèmes!$A$6:$A$28,"Force bas du corps — Saut en longueur (m)",Barèmes!$B$6:$B$28,H51,Barèmes!$C$6:$C$28,IF(H51="6ème","Mixte",G51)),"à besoin",IF(O51&gt;=SUMIFS(Barèmes!$E$6:$E$28,Barèmes!$A$6:$A$28,"Force bas du corps — Saut en longueur (m)",Barèmes!$B$6:$B$28,H51,Barèmes!$C$6:$C$28,IF(H51="6ème","Mixte",G51)),"fragile","satisfaisant"))))</f>
        <v/>
      </c>
      <c r="Q51" s="23" t="str">
        <f>IF(OR(O51="",SUMPRODUCT((Barèmes!$A$6:$A$28="Force bas du corps — Saut en longueur (m)")*(Barèmes!$B$6:$B$28=H51)*(Barèmes!$C$6:$C$28=IF(H51="6ème","Mixte",G51)))=0),"",IF(SUMPRODUCT((Barèmes!$A$6:$A$28="Force bas du corps — Saut en longueur (m)")*(Barèmes!$B$6:$B$28=H51)*(Barèmes!$C$6:$C$28=IF(H51="6ème","Mixte",G51))*(Barèmes!$J$6:$J$28="+"))&gt;0,IF(O51&lt;=SUMIFS(Barèmes!$F$6:$F$28,Barèmes!$A$6:$A$28,"Force bas du corps — Saut en longueur (m)",Barèmes!$B$6:$B$28,H51,Barèmes!$C$6:$C$28,IF(H51="6ème","Mixte",G51)),Barèmes!$B$2,IF(O51&lt;=SUMIFS(Barèmes!$G$6:$G$28,Barèmes!$A$6:$A$28,"Force bas du corps — Saut en longueur (m)",Barèmes!$B$6:$B$28,H51,Barèmes!$C$6:$C$28,IF(H51="6ème","Mixte",G51)),Barèmes!$C$2,IF(O51&lt;=SUMIFS(Barèmes!$H$6:$H$28,Barèmes!$A$6:$A$28,"Force bas du corps — Saut en longueur (m)",Barèmes!$B$6:$B$28,H51,Barèmes!$C$6:$C$28,IF(H51="6ème","Mixte",G51)),Barèmes!$D$2,IF(O51&lt;=SUMIFS(Barèmes!$I$6:$I$28,Barèmes!$A$6:$A$28,"Force bas du corps — Saut en longueur (m)",Barèmes!$B$6:$B$28,H51,Barèmes!$C$6:$C$28,IF(H51="6ème","Mixte",G51)),Barèmes!$E$2,Barèmes!$F$2)))),IF(O51&gt;=SUMIFS(Barèmes!$F$6:$F$28,Barèmes!$A$6:$A$28,"Force bas du corps — Saut en longueur (m)",Barèmes!$B$6:$B$28,H51,Barèmes!$C$6:$C$28,IF(H51="6ème","Mixte",G51)),Barèmes!$B$2,IF(O51&gt;=SUMIFS(Barèmes!$G$6:$G$28,Barèmes!$A$6:$A$28,"Force bas du corps — Saut en longueur (m)",Barèmes!$B$6:$B$28,H51,Barèmes!$C$6:$C$28,IF(H51="6ème","Mixte",G51)),Barèmes!$C$2,IF(O51&gt;=SUMIFS(Barèmes!$H$6:$H$28,Barèmes!$A$6:$A$28,"Force bas du corps — Saut en longueur (m)",Barèmes!$B$6:$B$28,H51,Barèmes!$C$6:$C$28,IF(H51="6ème","Mixte",G51)),Barèmes!$D$2,IF(O51&gt;=SUMIFS(Barèmes!$I$6:$I$28,Barèmes!$A$6:$A$28,"Force bas du corps — Saut en longueur (m)",Barèmes!$B$6:$B$28,H51,Barèmes!$C$6:$C$28,IF(H51="6ème","Mixte",G51)),Barèmes!$E$2,Barèmes!$F$2))))))</f>
        <v/>
      </c>
      <c r="R51" s="22"/>
      <c r="S51" s="24" t="str">
        <f>IF(OR(R51="",SUMPRODUCT((Barèmes!$A$6:$A$28="Vitesse — 30 m (s)")*(Barèmes!$B$6:$B$28=H51)*(Barèmes!$C$6:$C$28=IF(H51="6ème","Mixte",G51)))=0),"",IF(SUMPRODUCT((Barèmes!$A$6:$A$28="Vitesse — 30 m (s)")*(Barèmes!$B$6:$B$28=H51)*(Barèmes!$C$6:$C$28=IF(H51="6ème","Mixte",G51))*(Barèmes!$J$6:$J$28="+"))&gt;0,IF(R51&lt;=SUMIFS(Barèmes!$D$6:$D$28,Barèmes!$A$6:$A$28,"Vitesse — 30 m (s)",Barèmes!$B$6:$B$28,H51,Barèmes!$C$6:$C$28,IF(H51="6ème","Mixte",G51)),"à besoin",IF(R51&lt;=SUMIFS(Barèmes!$E$6:$E$28,Barèmes!$A$6:$A$28,"Vitesse — 30 m (s)",Barèmes!$B$6:$B$28,H51,Barèmes!$C$6:$C$28,IF(H51="6ème","Mixte",G51)),"fragile","satisfaisant")),IF(R51&gt;=SUMIFS(Barèmes!$D$6:$D$28,Barèmes!$A$6:$A$28,"Vitesse — 30 m (s)",Barèmes!$B$6:$B$28,H51,Barèmes!$C$6:$C$28,IF(H51="6ème","Mixte",G51)),"à besoin",IF(R51&gt;=SUMIFS(Barèmes!$E$6:$E$28,Barèmes!$A$6:$A$28,"Vitesse — 30 m (s)",Barèmes!$B$6:$B$28,H51,Barèmes!$C$6:$C$28,IF(H51="6ème","Mixte",G51)),"fragile","satisfaisant"))))</f>
        <v/>
      </c>
      <c r="T51" s="24" t="str">
        <f>IF(OR(R51="",SUMPRODUCT((Barèmes!$A$6:$A$28="Vitesse — 30 m (s)")*(Barèmes!$B$6:$B$28=H51)*(Barèmes!$C$6:$C$28=IF(H51="6ème","Mixte",G51)))=0),"",IF(SUMPRODUCT((Barèmes!$A$6:$A$28="Vitesse — 30 m (s)")*(Barèmes!$B$6:$B$28=H51)*(Barèmes!$C$6:$C$28=IF(H51="6ème","Mixte",G51))*(Barèmes!$J$6:$J$28="+"))&gt;0,IF(R51&lt;=SUMIFS(Barèmes!$F$6:$F$28,Barèmes!$A$6:$A$28,"Vitesse — 30 m (s)",Barèmes!$B$6:$B$28,H51,Barèmes!$C$6:$C$28,IF(H51="6ème","Mixte",G51)),Barèmes!$B$2,IF(R51&lt;=SUMIFS(Barèmes!$G$6:$G$28,Barèmes!$A$6:$A$28,"Vitesse — 30 m (s)",Barèmes!$B$6:$B$28,H51,Barèmes!$C$6:$C$28,IF(H51="6ème","Mixte",G51)),Barèmes!$C$2,IF(R51&lt;=SUMIFS(Barèmes!$H$6:$H$28,Barèmes!$A$6:$A$28,"Vitesse — 30 m (s)",Barèmes!$B$6:$B$28,H51,Barèmes!$C$6:$C$28,IF(H51="6ème","Mixte",G51)),Barèmes!$D$2,IF(R51&lt;=SUMIFS(Barèmes!$I$6:$I$28,Barèmes!$A$6:$A$28,"Vitesse — 30 m (s)",Barèmes!$B$6:$B$28,H51,Barèmes!$C$6:$C$28,IF(H51="6ème","Mixte",G51)),Barèmes!$E$2,Barèmes!$F$2)))),IF(R51&gt;=SUMIFS(Barèmes!$F$6:$F$28,Barèmes!$A$6:$A$28,"Vitesse — 30 m (s)",Barèmes!$B$6:$B$28,H51,Barèmes!$C$6:$C$28,IF(H51="6ème","Mixte",G51)),Barèmes!$B$2,IF(R51&gt;=SUMIFS(Barèmes!$G$6:$G$28,Barèmes!$A$6:$A$28,"Vitesse — 30 m (s)",Barèmes!$B$6:$B$28,H51,Barèmes!$C$6:$C$28,IF(H51="6ème","Mixte",G51)),Barèmes!$C$2,IF(R51&gt;=SUMIFS(Barèmes!$H$6:$H$28,Barèmes!$A$6:$A$28,"Vitesse — 30 m (s)",Barèmes!$B$6:$B$28,H51,Barèmes!$C$6:$C$28,IF(H51="6ème","Mixte",G51)),Barèmes!$D$2,IF(R51&gt;=SUMIFS(Barèmes!$I$6:$I$28,Barèmes!$A$6:$A$28,"Vitesse — 30 m (s)",Barèmes!$B$6:$B$28,H51,Barèmes!$C$6:$C$28,IF(H51="6ème","Mixte",G51)),Barèmes!$E$2,Barèmes!$F$2))))))</f>
        <v/>
      </c>
      <c r="U51" s="22"/>
      <c r="V51" s="25" t="str">
        <f>IF(OR(U51="",SUMPRODUCT((Barèmes!$A$6:$A$28="Vitesse — 50 m (s)")*(Barèmes!$B$6:$B$28=H51)*(Barèmes!$C$6:$C$28=IF(H51="6ème","Mixte",G51)))=0),"",IF(SUMPRODUCT((Barèmes!$A$6:$A$28="Vitesse — 50 m (s)")*(Barèmes!$B$6:$B$28=H51)*(Barèmes!$C$6:$C$28=IF(H51="6ème","Mixte",G51))*(Barèmes!$J$6:$J$28="+"))&gt;0,IF(U51&lt;=SUMIFS(Barèmes!$D$6:$D$28,Barèmes!$A$6:$A$28,"Vitesse — 50 m (s)",Barèmes!$B$6:$B$28,H51,Barèmes!$C$6:$C$28,IF(H51="6ème","Mixte",G51)),"à besoin",IF(U51&lt;=SUMIFS(Barèmes!$E$6:$E$28,Barèmes!$A$6:$A$28,"Vitesse — 50 m (s)",Barèmes!$B$6:$B$28,H51,Barèmes!$C$6:$C$28,IF(H51="6ème","Mixte",G51)),"fragile","satisfaisant")),IF(U51&gt;=SUMIFS(Barèmes!$D$6:$D$28,Barèmes!$A$6:$A$28,"Vitesse — 50 m (s)",Barèmes!$B$6:$B$28,H51,Barèmes!$C$6:$C$28,IF(H51="6ème","Mixte",G51)),"à besoin",IF(U51&gt;=SUMIFS(Barèmes!$E$6:$E$28,Barèmes!$A$6:$A$28,"Vitesse — 50 m (s)",Barèmes!$B$6:$B$28,H51,Barèmes!$C$6:$C$28,IF(H51="6ème","Mixte",G51)),"fragile","satisfaisant"))))</f>
        <v/>
      </c>
      <c r="W51" s="25" t="str">
        <f>IF(OR(U51="",SUMPRODUCT((Barèmes!$A$6:$A$28="Vitesse — 50 m (s)")*(Barèmes!$B$6:$B$28=H51)*(Barèmes!$C$6:$C$28=IF(H51="6ème","Mixte",G51)))=0),"",IF(SUMPRODUCT((Barèmes!$A$6:$A$28="Vitesse — 50 m (s)")*(Barèmes!$B$6:$B$28=H51)*(Barèmes!$C$6:$C$28=IF(H51="6ème","Mixte",G51))*(Barèmes!$J$6:$J$28="+"))&gt;0,IF(U51&lt;=SUMIFS(Barèmes!$F$6:$F$28,Barèmes!$A$6:$A$28,"Vitesse — 50 m (s)",Barèmes!$B$6:$B$28,H51,Barèmes!$C$6:$C$28,IF(H51="6ème","Mixte",G51)),Barèmes!$B$2,IF(U51&lt;=SUMIFS(Barèmes!$G$6:$G$28,Barèmes!$A$6:$A$28,"Vitesse — 50 m (s)",Barèmes!$B$6:$B$28,H51,Barèmes!$C$6:$C$28,IF(H51="6ème","Mixte",G51)),Barèmes!$C$2,IF(U51&lt;=SUMIFS(Barèmes!$H$6:$H$28,Barèmes!$A$6:$A$28,"Vitesse — 50 m (s)",Barèmes!$B$6:$B$28,H51,Barèmes!$C$6:$C$28,IF(H51="6ème","Mixte",G51)),Barèmes!$D$2,IF(U51&lt;=SUMIFS(Barèmes!$I$6:$I$28,Barèmes!$A$6:$A$28,"Vitesse — 50 m (s)",Barèmes!$B$6:$B$28,H51,Barèmes!$C$6:$C$28,IF(H51="6ème","Mixte",G51)),Barèmes!$E$2,Barèmes!$F$2)))),IF(U51&gt;=SUMIFS(Barèmes!$F$6:$F$28,Barèmes!$A$6:$A$28,"Vitesse — 50 m (s)",Barèmes!$B$6:$B$28,H51,Barèmes!$C$6:$C$28,IF(H51="6ème","Mixte",G51)),Barèmes!$B$2,IF(U51&gt;=SUMIFS(Barèmes!$G$6:$G$28,Barèmes!$A$6:$A$28,"Vitesse — 50 m (s)",Barèmes!$B$6:$B$28,H51,Barèmes!$C$6:$C$28,IF(H51="6ème","Mixte",G51)),Barèmes!$C$2,IF(U51&gt;=SUMIFS(Barèmes!$H$6:$H$28,Barèmes!$A$6:$A$28,"Vitesse — 50 m (s)",Barèmes!$B$6:$B$28,H51,Barèmes!$C$6:$C$28,IF(H51="6ème","Mixte",G51)),Barèmes!$D$2,IF(U51&gt;=SUMIFS(Barèmes!$I$6:$I$28,Barèmes!$A$6:$A$28,"Vitesse — 50 m (s)",Barèmes!$B$6:$B$28,H51,Barèmes!$C$6:$C$28,IF(H51="6ème","Mixte",G51)),Barèmes!$E$2,Barèmes!$F$2))))))</f>
        <v/>
      </c>
      <c r="X51" s="18"/>
      <c r="Y51" s="26" t="str" cm="1">
        <f t="array" ref="Y51">IF(OR(X51="",SUMPRODUCT((Barèmes!$A$6:$A$28="Souplesse (score 1-5)")*(Barèmes!$B$6:$B$28=H51)*(Barèmes!$C$6:$C$28=IF(H51="6ème","Mixte",G51)))=0),"",IF(SUMPRODUCT((Barèmes!$A$6:$A$28="Souplesse (score 1-5)")*(Barèmes!$B$6:$B$28=H51)*(Barèmes!$C$6:$C$28=IF(H51="6ème","Mixte",G51))*(Barèmes!$J$6:$J$28="+"))&gt;0,IF(X51&lt;=SUMIFS(Barèmes!$D$6:$D$28,Barèmes!$A$6:$A$28,"Souplesse (score 1-5)",Barèmes!$B$6:$B$28,H51,Barèmes!$C$6:$C$28,IF(H51="6ème","Mixte",G51)),"à besoin",IF(X51&lt;=SUMIFS(Barèmes!$E$6:$E$28,Barèmes!$A$6:$A$28,"Souplesse (score 1-5)",Barèmes!$B$6:$B$28,H51,Barèmes!$C$6:$C$28,IF(H51="6ème","Mixte",G51)),"fragile","satisfaisant")),IF(X51&gt;=SUMIFS(Barèmes!$D$6:$D$28,Barèmes!$A$6:$A$28,"Souplesse (score 1-5)",Barèmes!$B$6:$B$28,H51,Barèmes!$C$6:$C$28,IF(H51="6ème","Mixte",G51)),"à besoin",IF(X51&gt;=SUMIFS(Barèmes!$E$6:$E$28,Barèmes!$A$6:$A$28,"Souplesse (score 1-5)",Barèmes!$B$6:$B$28,H51,Barèmes!$C$6:$C$28,IF(H51="6ème","Mixte",G51)),"fragile","satisfaisant"))))</f>
        <v/>
      </c>
      <c r="Z51" s="26" t="str" cm="1">
        <f t="array" ref="Z51">IF(OR(X51="",SUMPRODUCT((Barèmes!$A$6:$A$28="Souplesse (score 1-5)")*(Barèmes!$B$6:$B$28=H51)*(Barèmes!$C$6:$C$28=IF(H51="6ème","Mixte",G51)))=0),"",IF(SUMPRODUCT((Barèmes!$A$6:$A$28="Souplesse (score 1-5)")*(Barèmes!$B$6:$B$28=H51)*(Barèmes!$C$6:$C$28=IF(H51="6ème","Mixte",G51))*(Barèmes!$J$6:$J$28="+"))&gt;0,IF(X51&lt;=SUMIFS(Barèmes!$F$6:$F$28,Barèmes!$A$6:$A$28,"Souplesse (score 1-5)",Barèmes!$B$6:$B$28,H51,Barèmes!$C$6:$C$28,IF(H51="6ème","Mixte",G51)),Barèmes!$B$2,IF(X51&lt;=SUMIFS(Barèmes!$G$6:$G$28,Barèmes!$A$6:$A$28,"Souplesse (score 1-5)",Barèmes!$B$6:$B$28,H51,Barèmes!$C$6:$C$28,IF(H51="6ème","Mixte",G51)),Barèmes!$C$2,IF(X51&lt;=SUMIFS(Barèmes!$H$6:$H$28,Barèmes!$A$6:$A$28,"Souplesse (score 1-5)",Barèmes!$B$6:$B$28,H51,Barèmes!$C$6:$C$28,IF(H51="6ème","Mixte",G51)),Barèmes!$D$2,IF(X51&lt;=SUMIFS(Barèmes!$I$6:$I$28,Barèmes!$A$6:$A$28,"Souplesse (score 1-5)",Barèmes!$B$6:$B$28,H51,Barèmes!$C$6:$C$28,IF(H51="6ème","Mixte",G51)),Barèmes!$E$2,Barèmes!$F$2)))),IF(X51&gt;=SUMIFS(Barèmes!$F$6:$F$28,Barèmes!$A$6:$A$28,"Souplesse (score 1-5)",Barèmes!$B$6:$B$28,H51,Barèmes!$C$6:$C$28,IF(H51="6ème","Mixte",G51)),Barèmes!$B$2,IF(X51&gt;=SUMIFS(Barèmes!$G$6:$G$28,Barèmes!$A$6:$A$28,"Souplesse (score 1-5)",Barèmes!$B$6:$B$28,H51,Barèmes!$C$6:$C$28,IF(H51="6ème","Mixte",G51)),Barèmes!$C$2,IF(X51&gt;=SUMIFS(Barèmes!$H$6:$H$28,Barèmes!$A$6:$A$28,"Souplesse (score 1-5)",Barèmes!$B$6:$B$28,H51,Barèmes!$C$6:$C$28,IF(H51="6ème","Mixte",G51)),Barèmes!$D$2,IF(X51&gt;=SUMIFS(Barèmes!$I$6:$I$28,Barèmes!$A$6:$A$28,"Souplesse (score 1-5)",Barèmes!$B$6:$B$28,H51,Barèmes!$C$6:$C$28,IF(H51="6ème","Mixte",G51)),Barèmes!$E$2,Barèmes!$F$2))))))</f>
        <v/>
      </c>
      <c r="AA51" s="22"/>
      <c r="AB51" s="27" t="str">
        <f>IF(OR(AA51="",SUMPRODUCT((Barèmes!$A$6:$A$28="Agilité — T-test 974 (s)")*(Barèmes!$B$6:$B$28=H51)*(Barèmes!$C$6:$C$28=IF(H51="6ème","Mixte",G51)))=0),"",IF(SUMPRODUCT((Barèmes!$A$6:$A$28="Agilité — T-test 974 (s)")*(Barèmes!$B$6:$B$28=H51)*(Barèmes!$C$6:$C$28=IF(H51="6ème","Mixte",G51))*(Barèmes!$J$6:$J$28="+"))&gt;0,IF(AA51&lt;=SUMIFS(Barèmes!$D$6:$D$28,Barèmes!$A$6:$A$28,"Agilité — T-test 974 (s)",Barèmes!$B$6:$B$28,H51,Barèmes!$C$6:$C$28,IF(H51="6ème","Mixte",G51)),"à besoin",IF(AA51&lt;=SUMIFS(Barèmes!$E$6:$E$28,Barèmes!$A$6:$A$28,"Agilité — T-test 974 (s)",Barèmes!$B$6:$B$28,H51,Barèmes!$C$6:$C$28,IF(H51="6ème","Mixte",G51)),"fragile","satisfaisant")),IF(AA51&gt;=SUMIFS(Barèmes!$D$6:$D$28,Barèmes!$A$6:$A$28,"Agilité — T-test 974 (s)",Barèmes!$B$6:$B$28,H51,Barèmes!$C$6:$C$28,IF(H51="6ème","Mixte",G51)),"à besoin",IF(AA51&gt;=SUMIFS(Barèmes!$E$6:$E$28,Barèmes!$A$6:$A$28,"Agilité — T-test 974 (s)",Barèmes!$B$6:$B$28,H51,Barèmes!$C$6:$C$28,IF(H51="6ème","Mixte",G51)),"fragile","satisfaisant"))))</f>
        <v/>
      </c>
      <c r="AC51" s="27" t="str">
        <f>IF(OR(AA51="",SUMPRODUCT((Barèmes!$A$6:$A$28="Agilité — T-test 974 (s)")*(Barèmes!$B$6:$B$28=H51)*(Barèmes!$C$6:$C$28=IF(H51="6ème","Mixte",G51)))=0),"",IF(SUMPRODUCT((Barèmes!$A$6:$A$28="Agilité — T-test 974 (s)")*(Barèmes!$B$6:$B$28=H51)*(Barèmes!$C$6:$C$28=IF(H51="6ème","Mixte",G51))*(Barèmes!$J$6:$J$28="+"))&gt;0,IF(AA51&lt;=SUMIFS(Barèmes!$F$6:$F$28,Barèmes!$A$6:$A$28,"Agilité — T-test 974 (s)",Barèmes!$B$6:$B$28,H51,Barèmes!$C$6:$C$28,IF(H51="6ème","Mixte",G51)),Barèmes!$B$2,IF(AA51&lt;=SUMIFS(Barèmes!$G$6:$G$28,Barèmes!$A$6:$A$28,"Agilité — T-test 974 (s)",Barèmes!$B$6:$B$28,H51,Barèmes!$C$6:$C$28,IF(H51="6ème","Mixte",G51)),Barèmes!$C$2,IF(AA51&lt;=SUMIFS(Barèmes!$H$6:$H$28,Barèmes!$A$6:$A$28,"Agilité — T-test 974 (s)",Barèmes!$B$6:$B$28,H51,Barèmes!$C$6:$C$28,IF(H51="6ème","Mixte",G51)),Barèmes!$D$2,IF(AA51&lt;=SUMIFS(Barèmes!$I$6:$I$28,Barèmes!$A$6:$A$28,"Agilité — T-test 974 (s)",Barèmes!$B$6:$B$28,H51,Barèmes!$C$6:$C$28,IF(H51="6ème","Mixte",G51)),Barèmes!$E$2,Barèmes!$F$2)))),IF(AA51&gt;=SUMIFS(Barèmes!$F$6:$F$28,Barèmes!$A$6:$A$28,"Agilité — T-test 974 (s)",Barèmes!$B$6:$B$28,H51,Barèmes!$C$6:$C$28,IF(H51="6ème","Mixte",G51)),Barèmes!$B$2,IF(AA51&gt;=SUMIFS(Barèmes!$G$6:$G$28,Barèmes!$A$6:$A$28,"Agilité — T-test 974 (s)",Barèmes!$B$6:$B$28,H51,Barèmes!$C$6:$C$28,IF(H51="6ème","Mixte",G51)),Barèmes!$C$2,IF(AA51&gt;=SUMIFS(Barèmes!$H$6:$H$28,Barèmes!$A$6:$A$28,"Agilité — T-test 974 (s)",Barèmes!$B$6:$B$28,H51,Barèmes!$C$6:$C$28,IF(H51="6ème","Mixte",G51)),Barèmes!$D$2,IF(AA51&gt;=SUMIFS(Barèmes!$I$6:$I$28,Barèmes!$A$6:$A$28,"Agilité — T-test 974 (s)",Barèmes!$B$6:$B$28,H51,Barèmes!$C$6:$C$28,IF(H51="6ème","Mixte",G51)),Barèmes!$E$2,Barèmes!$F$2))))))</f>
        <v/>
      </c>
      <c r="AD51" s="28" t="str">
        <f t="shared" si="1"/>
        <v/>
      </c>
      <c r="AE51" s="29" t="str">
        <f t="shared" si="2"/>
        <v/>
      </c>
      <c r="AF51" s="30" t="str">
        <f>IF(OR(AD51="",SUMPRODUCT((Barèmes!$A$6:$A$28="Surcoût d'agilité (s) — technique")*(Barèmes!$B$6:$B$28=H51)*(Barèmes!$C$6:$C$28=IF(H51="6ème","Mixte",G51)))=0),"",IF(SUMPRODUCT((Barèmes!$A$6:$A$28="Surcoût d'agilité (s) — technique")*(Barèmes!$B$6:$B$28=H51)*(Barèmes!$C$6:$C$28=IF(H51="6ème","Mixte",G51))*(Barèmes!$J$6:$J$28="+"))&gt;0,IF(AD51&lt;=SUMIFS(Barèmes!$D$6:$D$28,Barèmes!$A$6:$A$28,"Surcoût d'agilité (s) — technique",Barèmes!$B$6:$B$28,H51,Barèmes!$C$6:$C$28,IF(H51="6ème","Mixte",G51)),"à besoin",IF(AD51&lt;=SUMIFS(Barèmes!$E$6:$E$28,Barèmes!$A$6:$A$28,"Surcoût d'agilité (s) — technique",Barèmes!$B$6:$B$28,H51,Barèmes!$C$6:$C$28,IF(H51="6ème","Mixte",G51)),"fragile","satisfaisant")),IF(AD51&gt;=SUMIFS(Barèmes!$D$6:$D$28,Barèmes!$A$6:$A$28,"Surcoût d'agilité (s) — technique",Barèmes!$B$6:$B$28,H51,Barèmes!$C$6:$C$28,IF(H51="6ème","Mixte",G51)),"à besoin",IF(AD51&gt;=SUMIFS(Barèmes!$E$6:$E$28,Barèmes!$A$6:$A$28,"Surcoût d'agilité (s) — technique",Barèmes!$B$6:$B$28,H51,Barèmes!$C$6:$C$28,IF(H51="6ème","Mixte",G51)),"fragile","satisfaisant"))))</f>
        <v/>
      </c>
      <c r="AG51" s="30" t="str">
        <f>IF(OR(AD51="",SUMPRODUCT((Barèmes!$A$6:$A$28="Surcoût d'agilité (s) — technique")*(Barèmes!$B$6:$B$28=H51)*(Barèmes!$C$6:$C$28=IF(H51="6ème","Mixte",G51)))=0),"",IF(SUMPRODUCT((Barèmes!$A$6:$A$28="Surcoût d'agilité (s) — technique")*(Barèmes!$B$6:$B$28=H51)*(Barèmes!$C$6:$C$28=IF(H51="6ème","Mixte",G51))*(Barèmes!$J$6:$J$28="+"))&gt;0,IF(AD51&lt;=SUMIFS(Barèmes!$F$6:$F$28,Barèmes!$A$6:$A$28,"Surcoût d'agilité (s) — technique",Barèmes!$B$6:$B$28,H51,Barèmes!$C$6:$C$28,IF(H51="6ème","Mixte",G51)),Barèmes!$B$2,IF(AD51&lt;=SUMIFS(Barèmes!$G$6:$G$28,Barèmes!$A$6:$A$28,"Surcoût d'agilité (s) — technique",Barèmes!$B$6:$B$28,H51,Barèmes!$C$6:$C$28,IF(H51="6ème","Mixte",G51)),Barèmes!$C$2,IF(AD51&lt;=SUMIFS(Barèmes!$H$6:$H$28,Barèmes!$A$6:$A$28,"Surcoût d'agilité (s) — technique",Barèmes!$B$6:$B$28,H51,Barèmes!$C$6:$C$28,IF(H51="6ème","Mixte",G51)),Barèmes!$D$2,IF(AD51&lt;=SUMIFS(Barèmes!$I$6:$I$28,Barèmes!$A$6:$A$28,"Surcoût d'agilité (s) — technique",Barèmes!$B$6:$B$28,H51,Barèmes!$C$6:$C$28,IF(H51="6ème","Mixte",G51)),Barèmes!$E$2,Barèmes!$F$2)))),IF(AD51&gt;=SUMIFS(Barèmes!$F$6:$F$28,Barèmes!$A$6:$A$28,"Surcoût d'agilité (s) — technique",Barèmes!$B$6:$B$28,H51,Barèmes!$C$6:$C$28,IF(H51="6ème","Mixte",G51)),Barèmes!$B$2,IF(AD51&gt;=SUMIFS(Barèmes!$G$6:$G$28,Barèmes!$A$6:$A$28,"Surcoût d'agilité (s) — technique",Barèmes!$B$6:$B$28,H51,Barèmes!$C$6:$C$28,IF(H51="6ème","Mixte",G51)),Barèmes!$C$2,IF(AD51&gt;=SUMIFS(Barèmes!$H$6:$H$28,Barèmes!$A$6:$A$28,"Surcoût d'agilité (s) — technique",Barèmes!$B$6:$B$28,H51,Barèmes!$C$6:$C$28,IF(H51="6ème","Mixte",G51)),Barèmes!$D$2,IF(AD51&gt;=SUMIFS(Barèmes!$I$6:$I$28,Barèmes!$A$6:$A$28,"Surcoût d'agilité (s) — technique",Barèmes!$B$6:$B$28,H51,Barèmes!$C$6:$C$28,IF(H51="6ème","Mixte",G51)),Barèmes!$E$2,Barèmes!$F$2))))))</f>
        <v/>
      </c>
      <c r="AH51" s="31" t="str">
        <f>IF((IF(N51="",0,1)+IF(Q51="",0,1)+IF(W51="",0,1)+IF(Z51="",0,1)+IF(AC51="",0,1))=0,"",3*IF(N51=Barèmes!$B$2,1,IF(N51=Barèmes!$C$2,2,IF(N51=Barèmes!$D$2,3,IF(N51=Barèmes!$E$2,4,IF(N51=Barèmes!$F$2,5,0)))))+3*IF(Q51=Barèmes!$B$2,1,IF(Q51=Barèmes!$C$2,2,IF(Q51=Barèmes!$D$2,3,IF(Q51=Barèmes!$E$2,4,IF(Q51=Barèmes!$F$2,5,0)))))+2*IF(W51=Barèmes!$B$2,1,IF(W51=Barèmes!$C$2,2,IF(W51=Barèmes!$D$2,3,IF(W51=Barèmes!$E$2,4,IF(W51=Barèmes!$F$2,5,0)))))+1*IF(Z51=Barèmes!$B$2,1,IF(Z51=Barèmes!$C$2,2,IF(Z51=Barèmes!$D$2,3,IF(Z51=Barèmes!$E$2,4,IF(Z51=Barèmes!$F$2,5,0)))))+1*IF(AC51=Barèmes!$B$2,1,IF(AC51=Barèmes!$C$2,2,IF(AC51=Barèmes!$D$2,3,IF(AC51=Barèmes!$E$2,4,IF(AC51=Barèmes!$F$2,5,0))))))</f>
        <v/>
      </c>
      <c r="AI51" s="31"/>
      <c r="AJ51" s="32" t="str">
        <f>IFERROR(INDEX(Croissance!$B$5:$B$604,MATCH(A51,Croissance!$A$5:$A$604,0)),"")</f>
        <v/>
      </c>
      <c r="AK51" s="32" t="str">
        <f>IFERROR(INDEX(Croissance!$C$5:$C$604,MATCH(A51,Croissance!$A$5:$A$604,0)),"")</f>
        <v/>
      </c>
      <c r="AL51" s="32" t="str">
        <f>IFERROR(INDEX(Croissance!$D$5:$D$604,MATCH(A51,Croissance!$A$5:$A$604,0)),"")</f>
        <v/>
      </c>
      <c r="AM51" s="32" t="str">
        <f>IFERROR(INDEX(Croissance!$E$5:$E$604,MATCH(A51,Croissance!$A$5:$A$604,0)),"")</f>
        <v/>
      </c>
      <c r="AO51" s="33">
        <f t="shared" si="8"/>
        <v>0</v>
      </c>
      <c r="AP51" s="33">
        <f t="shared" si="3"/>
        <v>0</v>
      </c>
      <c r="AQ51" s="33">
        <f>IF(A51="",0,IF(AND(OR('Synthèse classe'!$C$2="Tous",C51='Synthèse classe'!$C$2),OR('Synthèse classe'!$C$3="Toutes",D51='Synthèse classe'!$C$3),OR('Synthèse classe'!$C$4="Toutes",AND('Synthèse classe'!$C$4="Dernière",AP51=1),B51=IFERROR(VALUE('Synthèse classe'!$C$4),0))),1,0))</f>
        <v>0</v>
      </c>
      <c r="AR51" s="34" t="str">
        <f t="shared" si="4"/>
        <v/>
      </c>
    </row>
    <row r="52" spans="1:44" x14ac:dyDescent="0.2">
      <c r="A52" s="17" t="str">
        <f t="shared" si="0"/>
        <v/>
      </c>
      <c r="B52" s="18"/>
      <c r="C52" s="19"/>
      <c r="D52" s="19"/>
      <c r="E52" s="19"/>
      <c r="F52" s="19"/>
      <c r="G52" s="19"/>
      <c r="H52" s="17" t="str">
        <f t="shared" si="5"/>
        <v/>
      </c>
      <c r="I52" s="20"/>
      <c r="J52" s="18"/>
      <c r="K52" s="19"/>
      <c r="L52" s="21" t="str">
        <f t="shared" si="6"/>
        <v/>
      </c>
      <c r="M52" s="21" t="str">
        <f>IF(OR(J52="",SUMPRODUCT((Barèmes!$A$6:$A$28="Endurance — Luc Léger (palier)")*(Barèmes!$B$6:$B$28=H52)*(Barèmes!$C$6:$C$28=IF(H52="6ème","Mixte",G52)))=0),"",IF(SUMPRODUCT((Barèmes!$A$6:$A$28="Endurance — Luc Léger (palier)")*(Barèmes!$B$6:$B$28=H52)*(Barèmes!$C$6:$C$28=IF(H52="6ème","Mixte",G52))*(Barèmes!$J$6:$J$28="+"))&gt;0,IF(J52&lt;=SUMIFS(Barèmes!$D$6:$D$28,Barèmes!$A$6:$A$28,"Endurance — Luc Léger (palier)",Barèmes!$B$6:$B$28,H52,Barèmes!$C$6:$C$28,IF(H52="6ème","Mixte",G52)),"à besoin",IF(J52&lt;=SUMIFS(Barèmes!$E$6:$E$28,Barèmes!$A$6:$A$28,"Endurance — Luc Léger (palier)",Barèmes!$B$6:$B$28,H52,Barèmes!$C$6:$C$28,IF(H52="6ème","Mixte",G52)),"fragile","satisfaisant")),IF(J52&gt;=SUMIFS(Barèmes!$D$6:$D$28,Barèmes!$A$6:$A$28,"Endurance — Luc Léger (palier)",Barèmes!$B$6:$B$28,H52,Barèmes!$C$6:$C$28,IF(H52="6ème","Mixte",G52)),"à besoin",IF(J52&gt;=SUMIFS(Barèmes!$E$6:$E$28,Barèmes!$A$6:$A$28,"Endurance — Luc Léger (palier)",Barèmes!$B$6:$B$28,H52,Barèmes!$C$6:$C$28,IF(H52="6ème","Mixte",G52)),"fragile","satisfaisant"))))</f>
        <v/>
      </c>
      <c r="N52" s="21" t="str">
        <f>IF(OR(J52="",SUMPRODUCT((Barèmes!$A$6:$A$28="Endurance — Luc Léger (palier)")*(Barèmes!$B$6:$B$28=H52)*(Barèmes!$C$6:$C$28=IF(H52="6ème","Mixte",G52)))=0),"",IF(SUMPRODUCT((Barèmes!$A$6:$A$28="Endurance — Luc Léger (palier)")*(Barèmes!$B$6:$B$28=H52)*(Barèmes!$C$6:$C$28=IF(H52="6ème","Mixte",G52))*(Barèmes!$J$6:$J$28="+"))&gt;0,IF(J52&lt;=SUMIFS(Barèmes!$F$6:$F$28,Barèmes!$A$6:$A$28,"Endurance — Luc Léger (palier)",Barèmes!$B$6:$B$28,H52,Barèmes!$C$6:$C$28,IF(H52="6ème","Mixte",G52)),Barèmes!$B$2,IF(J52&lt;=SUMIFS(Barèmes!$G$6:$G$28,Barèmes!$A$6:$A$28,"Endurance — Luc Léger (palier)",Barèmes!$B$6:$B$28,H52,Barèmes!$C$6:$C$28,IF(H52="6ème","Mixte",G52)),Barèmes!$C$2,IF(J52&lt;=SUMIFS(Barèmes!$H$6:$H$28,Barèmes!$A$6:$A$28,"Endurance — Luc Léger (palier)",Barèmes!$B$6:$B$28,H52,Barèmes!$C$6:$C$28,IF(H52="6ème","Mixte",G52)),Barèmes!$D$2,IF(J52&lt;=SUMIFS(Barèmes!$I$6:$I$28,Barèmes!$A$6:$A$28,"Endurance — Luc Léger (palier)",Barèmes!$B$6:$B$28,H52,Barèmes!$C$6:$C$28,IF(H52="6ème","Mixte",G52)),Barèmes!$E$2,Barèmes!$F$2)))),IF(J52&gt;=SUMIFS(Barèmes!$F$6:$F$28,Barèmes!$A$6:$A$28,"Endurance — Luc Léger (palier)",Barèmes!$B$6:$B$28,H52,Barèmes!$C$6:$C$28,IF(H52="6ème","Mixte",G52)),Barèmes!$B$2,IF(J52&gt;=SUMIFS(Barèmes!$G$6:$G$28,Barèmes!$A$6:$A$28,"Endurance — Luc Léger (palier)",Barèmes!$B$6:$B$28,H52,Barèmes!$C$6:$C$28,IF(H52="6ème","Mixte",G52)),Barèmes!$C$2,IF(J52&gt;=SUMIFS(Barèmes!$H$6:$H$28,Barèmes!$A$6:$A$28,"Endurance — Luc Léger (palier)",Barèmes!$B$6:$B$28,H52,Barèmes!$C$6:$C$28,IF(H52="6ème","Mixte",G52)),Barèmes!$D$2,IF(J52&gt;=SUMIFS(Barèmes!$I$6:$I$28,Barèmes!$A$6:$A$28,"Endurance — Luc Léger (palier)",Barèmes!$B$6:$B$28,H52,Barèmes!$C$6:$C$28,IF(H52="6ème","Mixte",G52)),Barèmes!$E$2,Barèmes!$F$2))))))</f>
        <v/>
      </c>
      <c r="O52" s="22"/>
      <c r="P52" s="23" t="str">
        <f>IF(OR(O52="",SUMPRODUCT((Barèmes!$A$6:$A$28="Force bas du corps — Saut en longueur (m)")*(Barèmes!$B$6:$B$28=H52)*(Barèmes!$C$6:$C$28=IF(H52="6ème","Mixte",G52)))=0),"",IF(SUMPRODUCT((Barèmes!$A$6:$A$28="Force bas du corps — Saut en longueur (m)")*(Barèmes!$B$6:$B$28=H52)*(Barèmes!$C$6:$C$28=IF(H52="6ème","Mixte",G52))*(Barèmes!$J$6:$J$28="+"))&gt;0,IF(O52&lt;=SUMIFS(Barèmes!$D$6:$D$28,Barèmes!$A$6:$A$28,"Force bas du corps — Saut en longueur (m)",Barèmes!$B$6:$B$28,H52,Barèmes!$C$6:$C$28,IF(H52="6ème","Mixte",G52)),"à besoin",IF(O52&lt;=SUMIFS(Barèmes!$E$6:$E$28,Barèmes!$A$6:$A$28,"Force bas du corps — Saut en longueur (m)",Barèmes!$B$6:$B$28,H52,Barèmes!$C$6:$C$28,IF(H52="6ème","Mixte",G52)),"fragile","satisfaisant")),IF(O52&gt;=SUMIFS(Barèmes!$D$6:$D$28,Barèmes!$A$6:$A$28,"Force bas du corps — Saut en longueur (m)",Barèmes!$B$6:$B$28,H52,Barèmes!$C$6:$C$28,IF(H52="6ème","Mixte",G52)),"à besoin",IF(O52&gt;=SUMIFS(Barèmes!$E$6:$E$28,Barèmes!$A$6:$A$28,"Force bas du corps — Saut en longueur (m)",Barèmes!$B$6:$B$28,H52,Barèmes!$C$6:$C$28,IF(H52="6ème","Mixte",G52)),"fragile","satisfaisant"))))</f>
        <v/>
      </c>
      <c r="Q52" s="23" t="str">
        <f>IF(OR(O52="",SUMPRODUCT((Barèmes!$A$6:$A$28="Force bas du corps — Saut en longueur (m)")*(Barèmes!$B$6:$B$28=H52)*(Barèmes!$C$6:$C$28=IF(H52="6ème","Mixte",G52)))=0),"",IF(SUMPRODUCT((Barèmes!$A$6:$A$28="Force bas du corps — Saut en longueur (m)")*(Barèmes!$B$6:$B$28=H52)*(Barèmes!$C$6:$C$28=IF(H52="6ème","Mixte",G52))*(Barèmes!$J$6:$J$28="+"))&gt;0,IF(O52&lt;=SUMIFS(Barèmes!$F$6:$F$28,Barèmes!$A$6:$A$28,"Force bas du corps — Saut en longueur (m)",Barèmes!$B$6:$B$28,H52,Barèmes!$C$6:$C$28,IF(H52="6ème","Mixte",G52)),Barèmes!$B$2,IF(O52&lt;=SUMIFS(Barèmes!$G$6:$G$28,Barèmes!$A$6:$A$28,"Force bas du corps — Saut en longueur (m)",Barèmes!$B$6:$B$28,H52,Barèmes!$C$6:$C$28,IF(H52="6ème","Mixte",G52)),Barèmes!$C$2,IF(O52&lt;=SUMIFS(Barèmes!$H$6:$H$28,Barèmes!$A$6:$A$28,"Force bas du corps — Saut en longueur (m)",Barèmes!$B$6:$B$28,H52,Barèmes!$C$6:$C$28,IF(H52="6ème","Mixte",G52)),Barèmes!$D$2,IF(O52&lt;=SUMIFS(Barèmes!$I$6:$I$28,Barèmes!$A$6:$A$28,"Force bas du corps — Saut en longueur (m)",Barèmes!$B$6:$B$28,H52,Barèmes!$C$6:$C$28,IF(H52="6ème","Mixte",G52)),Barèmes!$E$2,Barèmes!$F$2)))),IF(O52&gt;=SUMIFS(Barèmes!$F$6:$F$28,Barèmes!$A$6:$A$28,"Force bas du corps — Saut en longueur (m)",Barèmes!$B$6:$B$28,H52,Barèmes!$C$6:$C$28,IF(H52="6ème","Mixte",G52)),Barèmes!$B$2,IF(O52&gt;=SUMIFS(Barèmes!$G$6:$G$28,Barèmes!$A$6:$A$28,"Force bas du corps — Saut en longueur (m)",Barèmes!$B$6:$B$28,H52,Barèmes!$C$6:$C$28,IF(H52="6ème","Mixte",G52)),Barèmes!$C$2,IF(O52&gt;=SUMIFS(Barèmes!$H$6:$H$28,Barèmes!$A$6:$A$28,"Force bas du corps — Saut en longueur (m)",Barèmes!$B$6:$B$28,H52,Barèmes!$C$6:$C$28,IF(H52="6ème","Mixte",G52)),Barèmes!$D$2,IF(O52&gt;=SUMIFS(Barèmes!$I$6:$I$28,Barèmes!$A$6:$A$28,"Force bas du corps — Saut en longueur (m)",Barèmes!$B$6:$B$28,H52,Barèmes!$C$6:$C$28,IF(H52="6ème","Mixte",G52)),Barèmes!$E$2,Barèmes!$F$2))))))</f>
        <v/>
      </c>
      <c r="R52" s="22"/>
      <c r="S52" s="24" t="str">
        <f>IF(OR(R52="",SUMPRODUCT((Barèmes!$A$6:$A$28="Vitesse — 30 m (s)")*(Barèmes!$B$6:$B$28=H52)*(Barèmes!$C$6:$C$28=IF(H52="6ème","Mixte",G52)))=0),"",IF(SUMPRODUCT((Barèmes!$A$6:$A$28="Vitesse — 30 m (s)")*(Barèmes!$B$6:$B$28=H52)*(Barèmes!$C$6:$C$28=IF(H52="6ème","Mixte",G52))*(Barèmes!$J$6:$J$28="+"))&gt;0,IF(R52&lt;=SUMIFS(Barèmes!$D$6:$D$28,Barèmes!$A$6:$A$28,"Vitesse — 30 m (s)",Barèmes!$B$6:$B$28,H52,Barèmes!$C$6:$C$28,IF(H52="6ème","Mixte",G52)),"à besoin",IF(R52&lt;=SUMIFS(Barèmes!$E$6:$E$28,Barèmes!$A$6:$A$28,"Vitesse — 30 m (s)",Barèmes!$B$6:$B$28,H52,Barèmes!$C$6:$C$28,IF(H52="6ème","Mixte",G52)),"fragile","satisfaisant")),IF(R52&gt;=SUMIFS(Barèmes!$D$6:$D$28,Barèmes!$A$6:$A$28,"Vitesse — 30 m (s)",Barèmes!$B$6:$B$28,H52,Barèmes!$C$6:$C$28,IF(H52="6ème","Mixte",G52)),"à besoin",IF(R52&gt;=SUMIFS(Barèmes!$E$6:$E$28,Barèmes!$A$6:$A$28,"Vitesse — 30 m (s)",Barèmes!$B$6:$B$28,H52,Barèmes!$C$6:$C$28,IF(H52="6ème","Mixte",G52)),"fragile","satisfaisant"))))</f>
        <v/>
      </c>
      <c r="T52" s="24" t="str">
        <f>IF(OR(R52="",SUMPRODUCT((Barèmes!$A$6:$A$28="Vitesse — 30 m (s)")*(Barèmes!$B$6:$B$28=H52)*(Barèmes!$C$6:$C$28=IF(H52="6ème","Mixte",G52)))=0),"",IF(SUMPRODUCT((Barèmes!$A$6:$A$28="Vitesse — 30 m (s)")*(Barèmes!$B$6:$B$28=H52)*(Barèmes!$C$6:$C$28=IF(H52="6ème","Mixte",G52))*(Barèmes!$J$6:$J$28="+"))&gt;0,IF(R52&lt;=SUMIFS(Barèmes!$F$6:$F$28,Barèmes!$A$6:$A$28,"Vitesse — 30 m (s)",Barèmes!$B$6:$B$28,H52,Barèmes!$C$6:$C$28,IF(H52="6ème","Mixte",G52)),Barèmes!$B$2,IF(R52&lt;=SUMIFS(Barèmes!$G$6:$G$28,Barèmes!$A$6:$A$28,"Vitesse — 30 m (s)",Barèmes!$B$6:$B$28,H52,Barèmes!$C$6:$C$28,IF(H52="6ème","Mixte",G52)),Barèmes!$C$2,IF(R52&lt;=SUMIFS(Barèmes!$H$6:$H$28,Barèmes!$A$6:$A$28,"Vitesse — 30 m (s)",Barèmes!$B$6:$B$28,H52,Barèmes!$C$6:$C$28,IF(H52="6ème","Mixte",G52)),Barèmes!$D$2,IF(R52&lt;=SUMIFS(Barèmes!$I$6:$I$28,Barèmes!$A$6:$A$28,"Vitesse — 30 m (s)",Barèmes!$B$6:$B$28,H52,Barèmes!$C$6:$C$28,IF(H52="6ème","Mixte",G52)),Barèmes!$E$2,Barèmes!$F$2)))),IF(R52&gt;=SUMIFS(Barèmes!$F$6:$F$28,Barèmes!$A$6:$A$28,"Vitesse — 30 m (s)",Barèmes!$B$6:$B$28,H52,Barèmes!$C$6:$C$28,IF(H52="6ème","Mixte",G52)),Barèmes!$B$2,IF(R52&gt;=SUMIFS(Barèmes!$G$6:$G$28,Barèmes!$A$6:$A$28,"Vitesse — 30 m (s)",Barèmes!$B$6:$B$28,H52,Barèmes!$C$6:$C$28,IF(H52="6ème","Mixte",G52)),Barèmes!$C$2,IF(R52&gt;=SUMIFS(Barèmes!$H$6:$H$28,Barèmes!$A$6:$A$28,"Vitesse — 30 m (s)",Barèmes!$B$6:$B$28,H52,Barèmes!$C$6:$C$28,IF(H52="6ème","Mixte",G52)),Barèmes!$D$2,IF(R52&gt;=SUMIFS(Barèmes!$I$6:$I$28,Barèmes!$A$6:$A$28,"Vitesse — 30 m (s)",Barèmes!$B$6:$B$28,H52,Barèmes!$C$6:$C$28,IF(H52="6ème","Mixte",G52)),Barèmes!$E$2,Barèmes!$F$2))))))</f>
        <v/>
      </c>
      <c r="U52" s="22"/>
      <c r="V52" s="25" t="str">
        <f>IF(OR(U52="",SUMPRODUCT((Barèmes!$A$6:$A$28="Vitesse — 50 m (s)")*(Barèmes!$B$6:$B$28=H52)*(Barèmes!$C$6:$C$28=IF(H52="6ème","Mixte",G52)))=0),"",IF(SUMPRODUCT((Barèmes!$A$6:$A$28="Vitesse — 50 m (s)")*(Barèmes!$B$6:$B$28=H52)*(Barèmes!$C$6:$C$28=IF(H52="6ème","Mixte",G52))*(Barèmes!$J$6:$J$28="+"))&gt;0,IF(U52&lt;=SUMIFS(Barèmes!$D$6:$D$28,Barèmes!$A$6:$A$28,"Vitesse — 50 m (s)",Barèmes!$B$6:$B$28,H52,Barèmes!$C$6:$C$28,IF(H52="6ème","Mixte",G52)),"à besoin",IF(U52&lt;=SUMIFS(Barèmes!$E$6:$E$28,Barèmes!$A$6:$A$28,"Vitesse — 50 m (s)",Barèmes!$B$6:$B$28,H52,Barèmes!$C$6:$C$28,IF(H52="6ème","Mixte",G52)),"fragile","satisfaisant")),IF(U52&gt;=SUMIFS(Barèmes!$D$6:$D$28,Barèmes!$A$6:$A$28,"Vitesse — 50 m (s)",Barèmes!$B$6:$B$28,H52,Barèmes!$C$6:$C$28,IF(H52="6ème","Mixte",G52)),"à besoin",IF(U52&gt;=SUMIFS(Barèmes!$E$6:$E$28,Barèmes!$A$6:$A$28,"Vitesse — 50 m (s)",Barèmes!$B$6:$B$28,H52,Barèmes!$C$6:$C$28,IF(H52="6ème","Mixte",G52)),"fragile","satisfaisant"))))</f>
        <v/>
      </c>
      <c r="W52" s="25" t="str">
        <f>IF(OR(U52="",SUMPRODUCT((Barèmes!$A$6:$A$28="Vitesse — 50 m (s)")*(Barèmes!$B$6:$B$28=H52)*(Barèmes!$C$6:$C$28=IF(H52="6ème","Mixte",G52)))=0),"",IF(SUMPRODUCT((Barèmes!$A$6:$A$28="Vitesse — 50 m (s)")*(Barèmes!$B$6:$B$28=H52)*(Barèmes!$C$6:$C$28=IF(H52="6ème","Mixte",G52))*(Barèmes!$J$6:$J$28="+"))&gt;0,IF(U52&lt;=SUMIFS(Barèmes!$F$6:$F$28,Barèmes!$A$6:$A$28,"Vitesse — 50 m (s)",Barèmes!$B$6:$B$28,H52,Barèmes!$C$6:$C$28,IF(H52="6ème","Mixte",G52)),Barèmes!$B$2,IF(U52&lt;=SUMIFS(Barèmes!$G$6:$G$28,Barèmes!$A$6:$A$28,"Vitesse — 50 m (s)",Barèmes!$B$6:$B$28,H52,Barèmes!$C$6:$C$28,IF(H52="6ème","Mixte",G52)),Barèmes!$C$2,IF(U52&lt;=SUMIFS(Barèmes!$H$6:$H$28,Barèmes!$A$6:$A$28,"Vitesse — 50 m (s)",Barèmes!$B$6:$B$28,H52,Barèmes!$C$6:$C$28,IF(H52="6ème","Mixte",G52)),Barèmes!$D$2,IF(U52&lt;=SUMIFS(Barèmes!$I$6:$I$28,Barèmes!$A$6:$A$28,"Vitesse — 50 m (s)",Barèmes!$B$6:$B$28,H52,Barèmes!$C$6:$C$28,IF(H52="6ème","Mixte",G52)),Barèmes!$E$2,Barèmes!$F$2)))),IF(U52&gt;=SUMIFS(Barèmes!$F$6:$F$28,Barèmes!$A$6:$A$28,"Vitesse — 50 m (s)",Barèmes!$B$6:$B$28,H52,Barèmes!$C$6:$C$28,IF(H52="6ème","Mixte",G52)),Barèmes!$B$2,IF(U52&gt;=SUMIFS(Barèmes!$G$6:$G$28,Barèmes!$A$6:$A$28,"Vitesse — 50 m (s)",Barèmes!$B$6:$B$28,H52,Barèmes!$C$6:$C$28,IF(H52="6ème","Mixte",G52)),Barèmes!$C$2,IF(U52&gt;=SUMIFS(Barèmes!$H$6:$H$28,Barèmes!$A$6:$A$28,"Vitesse — 50 m (s)",Barèmes!$B$6:$B$28,H52,Barèmes!$C$6:$C$28,IF(H52="6ème","Mixte",G52)),Barèmes!$D$2,IF(U52&gt;=SUMIFS(Barèmes!$I$6:$I$28,Barèmes!$A$6:$A$28,"Vitesse — 50 m (s)",Barèmes!$B$6:$B$28,H52,Barèmes!$C$6:$C$28,IF(H52="6ème","Mixte",G52)),Barèmes!$E$2,Barèmes!$F$2))))))</f>
        <v/>
      </c>
      <c r="X52" s="18"/>
      <c r="Y52" s="26" t="str" cm="1">
        <f t="array" ref="Y52">IF(OR(X52="",SUMPRODUCT((Barèmes!$A$6:$A$28="Souplesse (score 1-5)")*(Barèmes!$B$6:$B$28=H52)*(Barèmes!$C$6:$C$28=IF(H52="6ème","Mixte",G52)))=0),"",IF(SUMPRODUCT((Barèmes!$A$6:$A$28="Souplesse (score 1-5)")*(Barèmes!$B$6:$B$28=H52)*(Barèmes!$C$6:$C$28=IF(H52="6ème","Mixte",G52))*(Barèmes!$J$6:$J$28="+"))&gt;0,IF(X52&lt;=SUMIFS(Barèmes!$D$6:$D$28,Barèmes!$A$6:$A$28,"Souplesse (score 1-5)",Barèmes!$B$6:$B$28,H52,Barèmes!$C$6:$C$28,IF(H52="6ème","Mixte",G52)),"à besoin",IF(X52&lt;=SUMIFS(Barèmes!$E$6:$E$28,Barèmes!$A$6:$A$28,"Souplesse (score 1-5)",Barèmes!$B$6:$B$28,H52,Barèmes!$C$6:$C$28,IF(H52="6ème","Mixte",G52)),"fragile","satisfaisant")),IF(X52&gt;=SUMIFS(Barèmes!$D$6:$D$28,Barèmes!$A$6:$A$28,"Souplesse (score 1-5)",Barèmes!$B$6:$B$28,H52,Barèmes!$C$6:$C$28,IF(H52="6ème","Mixte",G52)),"à besoin",IF(X52&gt;=SUMIFS(Barèmes!$E$6:$E$28,Barèmes!$A$6:$A$28,"Souplesse (score 1-5)",Barèmes!$B$6:$B$28,H52,Barèmes!$C$6:$C$28,IF(H52="6ème","Mixte",G52)),"fragile","satisfaisant"))))</f>
        <v/>
      </c>
      <c r="Z52" s="26" t="str" cm="1">
        <f t="array" ref="Z52">IF(OR(X52="",SUMPRODUCT((Barèmes!$A$6:$A$28="Souplesse (score 1-5)")*(Barèmes!$B$6:$B$28=H52)*(Barèmes!$C$6:$C$28=IF(H52="6ème","Mixte",G52)))=0),"",IF(SUMPRODUCT((Barèmes!$A$6:$A$28="Souplesse (score 1-5)")*(Barèmes!$B$6:$B$28=H52)*(Barèmes!$C$6:$C$28=IF(H52="6ème","Mixte",G52))*(Barèmes!$J$6:$J$28="+"))&gt;0,IF(X52&lt;=SUMIFS(Barèmes!$F$6:$F$28,Barèmes!$A$6:$A$28,"Souplesse (score 1-5)",Barèmes!$B$6:$B$28,H52,Barèmes!$C$6:$C$28,IF(H52="6ème","Mixte",G52)),Barèmes!$B$2,IF(X52&lt;=SUMIFS(Barèmes!$G$6:$G$28,Barèmes!$A$6:$A$28,"Souplesse (score 1-5)",Barèmes!$B$6:$B$28,H52,Barèmes!$C$6:$C$28,IF(H52="6ème","Mixte",G52)),Barèmes!$C$2,IF(X52&lt;=SUMIFS(Barèmes!$H$6:$H$28,Barèmes!$A$6:$A$28,"Souplesse (score 1-5)",Barèmes!$B$6:$B$28,H52,Barèmes!$C$6:$C$28,IF(H52="6ème","Mixte",G52)),Barèmes!$D$2,IF(X52&lt;=SUMIFS(Barèmes!$I$6:$I$28,Barèmes!$A$6:$A$28,"Souplesse (score 1-5)",Barèmes!$B$6:$B$28,H52,Barèmes!$C$6:$C$28,IF(H52="6ème","Mixte",G52)),Barèmes!$E$2,Barèmes!$F$2)))),IF(X52&gt;=SUMIFS(Barèmes!$F$6:$F$28,Barèmes!$A$6:$A$28,"Souplesse (score 1-5)",Barèmes!$B$6:$B$28,H52,Barèmes!$C$6:$C$28,IF(H52="6ème","Mixte",G52)),Barèmes!$B$2,IF(X52&gt;=SUMIFS(Barèmes!$G$6:$G$28,Barèmes!$A$6:$A$28,"Souplesse (score 1-5)",Barèmes!$B$6:$B$28,H52,Barèmes!$C$6:$C$28,IF(H52="6ème","Mixte",G52)),Barèmes!$C$2,IF(X52&gt;=SUMIFS(Barèmes!$H$6:$H$28,Barèmes!$A$6:$A$28,"Souplesse (score 1-5)",Barèmes!$B$6:$B$28,H52,Barèmes!$C$6:$C$28,IF(H52="6ème","Mixte",G52)),Barèmes!$D$2,IF(X52&gt;=SUMIFS(Barèmes!$I$6:$I$28,Barèmes!$A$6:$A$28,"Souplesse (score 1-5)",Barèmes!$B$6:$B$28,H52,Barèmes!$C$6:$C$28,IF(H52="6ème","Mixte",G52)),Barèmes!$E$2,Barèmes!$F$2))))))</f>
        <v/>
      </c>
      <c r="AA52" s="22"/>
      <c r="AB52" s="27" t="str">
        <f>IF(OR(AA52="",SUMPRODUCT((Barèmes!$A$6:$A$28="Agilité — T-test 974 (s)")*(Barèmes!$B$6:$B$28=H52)*(Barèmes!$C$6:$C$28=IF(H52="6ème","Mixte",G52)))=0),"",IF(SUMPRODUCT((Barèmes!$A$6:$A$28="Agilité — T-test 974 (s)")*(Barèmes!$B$6:$B$28=H52)*(Barèmes!$C$6:$C$28=IF(H52="6ème","Mixte",G52))*(Barèmes!$J$6:$J$28="+"))&gt;0,IF(AA52&lt;=SUMIFS(Barèmes!$D$6:$D$28,Barèmes!$A$6:$A$28,"Agilité — T-test 974 (s)",Barèmes!$B$6:$B$28,H52,Barèmes!$C$6:$C$28,IF(H52="6ème","Mixte",G52)),"à besoin",IF(AA52&lt;=SUMIFS(Barèmes!$E$6:$E$28,Barèmes!$A$6:$A$28,"Agilité — T-test 974 (s)",Barèmes!$B$6:$B$28,H52,Barèmes!$C$6:$C$28,IF(H52="6ème","Mixte",G52)),"fragile","satisfaisant")),IF(AA52&gt;=SUMIFS(Barèmes!$D$6:$D$28,Barèmes!$A$6:$A$28,"Agilité — T-test 974 (s)",Barèmes!$B$6:$B$28,H52,Barèmes!$C$6:$C$28,IF(H52="6ème","Mixte",G52)),"à besoin",IF(AA52&gt;=SUMIFS(Barèmes!$E$6:$E$28,Barèmes!$A$6:$A$28,"Agilité — T-test 974 (s)",Barèmes!$B$6:$B$28,H52,Barèmes!$C$6:$C$28,IF(H52="6ème","Mixte",G52)),"fragile","satisfaisant"))))</f>
        <v/>
      </c>
      <c r="AC52" s="27" t="str">
        <f>IF(OR(AA52="",SUMPRODUCT((Barèmes!$A$6:$A$28="Agilité — T-test 974 (s)")*(Barèmes!$B$6:$B$28=H52)*(Barèmes!$C$6:$C$28=IF(H52="6ème","Mixte",G52)))=0),"",IF(SUMPRODUCT((Barèmes!$A$6:$A$28="Agilité — T-test 974 (s)")*(Barèmes!$B$6:$B$28=H52)*(Barèmes!$C$6:$C$28=IF(H52="6ème","Mixte",G52))*(Barèmes!$J$6:$J$28="+"))&gt;0,IF(AA52&lt;=SUMIFS(Barèmes!$F$6:$F$28,Barèmes!$A$6:$A$28,"Agilité — T-test 974 (s)",Barèmes!$B$6:$B$28,H52,Barèmes!$C$6:$C$28,IF(H52="6ème","Mixte",G52)),Barèmes!$B$2,IF(AA52&lt;=SUMIFS(Barèmes!$G$6:$G$28,Barèmes!$A$6:$A$28,"Agilité — T-test 974 (s)",Barèmes!$B$6:$B$28,H52,Barèmes!$C$6:$C$28,IF(H52="6ème","Mixte",G52)),Barèmes!$C$2,IF(AA52&lt;=SUMIFS(Barèmes!$H$6:$H$28,Barèmes!$A$6:$A$28,"Agilité — T-test 974 (s)",Barèmes!$B$6:$B$28,H52,Barèmes!$C$6:$C$28,IF(H52="6ème","Mixte",G52)),Barèmes!$D$2,IF(AA52&lt;=SUMIFS(Barèmes!$I$6:$I$28,Barèmes!$A$6:$A$28,"Agilité — T-test 974 (s)",Barèmes!$B$6:$B$28,H52,Barèmes!$C$6:$C$28,IF(H52="6ème","Mixte",G52)),Barèmes!$E$2,Barèmes!$F$2)))),IF(AA52&gt;=SUMIFS(Barèmes!$F$6:$F$28,Barèmes!$A$6:$A$28,"Agilité — T-test 974 (s)",Barèmes!$B$6:$B$28,H52,Barèmes!$C$6:$C$28,IF(H52="6ème","Mixte",G52)),Barèmes!$B$2,IF(AA52&gt;=SUMIFS(Barèmes!$G$6:$G$28,Barèmes!$A$6:$A$28,"Agilité — T-test 974 (s)",Barèmes!$B$6:$B$28,H52,Barèmes!$C$6:$C$28,IF(H52="6ème","Mixte",G52)),Barèmes!$C$2,IF(AA52&gt;=SUMIFS(Barèmes!$H$6:$H$28,Barèmes!$A$6:$A$28,"Agilité — T-test 974 (s)",Barèmes!$B$6:$B$28,H52,Barèmes!$C$6:$C$28,IF(H52="6ème","Mixte",G52)),Barèmes!$D$2,IF(AA52&gt;=SUMIFS(Barèmes!$I$6:$I$28,Barèmes!$A$6:$A$28,"Agilité — T-test 974 (s)",Barèmes!$B$6:$B$28,H52,Barèmes!$C$6:$C$28,IF(H52="6ème","Mixte",G52)),Barèmes!$E$2,Barèmes!$F$2))))))</f>
        <v/>
      </c>
      <c r="AD52" s="28" t="str">
        <f t="shared" si="1"/>
        <v/>
      </c>
      <c r="AE52" s="29" t="str">
        <f t="shared" si="2"/>
        <v/>
      </c>
      <c r="AF52" s="30" t="str">
        <f>IF(OR(AD52="",SUMPRODUCT((Barèmes!$A$6:$A$28="Surcoût d'agilité (s) — technique")*(Barèmes!$B$6:$B$28=H52)*(Barèmes!$C$6:$C$28=IF(H52="6ème","Mixte",G52)))=0),"",IF(SUMPRODUCT((Barèmes!$A$6:$A$28="Surcoût d'agilité (s) — technique")*(Barèmes!$B$6:$B$28=H52)*(Barèmes!$C$6:$C$28=IF(H52="6ème","Mixte",G52))*(Barèmes!$J$6:$J$28="+"))&gt;0,IF(AD52&lt;=SUMIFS(Barèmes!$D$6:$D$28,Barèmes!$A$6:$A$28,"Surcoût d'agilité (s) — technique",Barèmes!$B$6:$B$28,H52,Barèmes!$C$6:$C$28,IF(H52="6ème","Mixte",G52)),"à besoin",IF(AD52&lt;=SUMIFS(Barèmes!$E$6:$E$28,Barèmes!$A$6:$A$28,"Surcoût d'agilité (s) — technique",Barèmes!$B$6:$B$28,H52,Barèmes!$C$6:$C$28,IF(H52="6ème","Mixte",G52)),"fragile","satisfaisant")),IF(AD52&gt;=SUMIFS(Barèmes!$D$6:$D$28,Barèmes!$A$6:$A$28,"Surcoût d'agilité (s) — technique",Barèmes!$B$6:$B$28,H52,Barèmes!$C$6:$C$28,IF(H52="6ème","Mixte",G52)),"à besoin",IF(AD52&gt;=SUMIFS(Barèmes!$E$6:$E$28,Barèmes!$A$6:$A$28,"Surcoût d'agilité (s) — technique",Barèmes!$B$6:$B$28,H52,Barèmes!$C$6:$C$28,IF(H52="6ème","Mixte",G52)),"fragile","satisfaisant"))))</f>
        <v/>
      </c>
      <c r="AG52" s="30" t="str">
        <f>IF(OR(AD52="",SUMPRODUCT((Barèmes!$A$6:$A$28="Surcoût d'agilité (s) — technique")*(Barèmes!$B$6:$B$28=H52)*(Barèmes!$C$6:$C$28=IF(H52="6ème","Mixte",G52)))=0),"",IF(SUMPRODUCT((Barèmes!$A$6:$A$28="Surcoût d'agilité (s) — technique")*(Barèmes!$B$6:$B$28=H52)*(Barèmes!$C$6:$C$28=IF(H52="6ème","Mixte",G52))*(Barèmes!$J$6:$J$28="+"))&gt;0,IF(AD52&lt;=SUMIFS(Barèmes!$F$6:$F$28,Barèmes!$A$6:$A$28,"Surcoût d'agilité (s) — technique",Barèmes!$B$6:$B$28,H52,Barèmes!$C$6:$C$28,IF(H52="6ème","Mixte",G52)),Barèmes!$B$2,IF(AD52&lt;=SUMIFS(Barèmes!$G$6:$G$28,Barèmes!$A$6:$A$28,"Surcoût d'agilité (s) — technique",Barèmes!$B$6:$B$28,H52,Barèmes!$C$6:$C$28,IF(H52="6ème","Mixte",G52)),Barèmes!$C$2,IF(AD52&lt;=SUMIFS(Barèmes!$H$6:$H$28,Barèmes!$A$6:$A$28,"Surcoût d'agilité (s) — technique",Barèmes!$B$6:$B$28,H52,Barèmes!$C$6:$C$28,IF(H52="6ème","Mixte",G52)),Barèmes!$D$2,IF(AD52&lt;=SUMIFS(Barèmes!$I$6:$I$28,Barèmes!$A$6:$A$28,"Surcoût d'agilité (s) — technique",Barèmes!$B$6:$B$28,H52,Barèmes!$C$6:$C$28,IF(H52="6ème","Mixte",G52)),Barèmes!$E$2,Barèmes!$F$2)))),IF(AD52&gt;=SUMIFS(Barèmes!$F$6:$F$28,Barèmes!$A$6:$A$28,"Surcoût d'agilité (s) — technique",Barèmes!$B$6:$B$28,H52,Barèmes!$C$6:$C$28,IF(H52="6ème","Mixte",G52)),Barèmes!$B$2,IF(AD52&gt;=SUMIFS(Barèmes!$G$6:$G$28,Barèmes!$A$6:$A$28,"Surcoût d'agilité (s) — technique",Barèmes!$B$6:$B$28,H52,Barèmes!$C$6:$C$28,IF(H52="6ème","Mixte",G52)),Barèmes!$C$2,IF(AD52&gt;=SUMIFS(Barèmes!$H$6:$H$28,Barèmes!$A$6:$A$28,"Surcoût d'agilité (s) — technique",Barèmes!$B$6:$B$28,H52,Barèmes!$C$6:$C$28,IF(H52="6ème","Mixte",G52)),Barèmes!$D$2,IF(AD52&gt;=SUMIFS(Barèmes!$I$6:$I$28,Barèmes!$A$6:$A$28,"Surcoût d'agilité (s) — technique",Barèmes!$B$6:$B$28,H52,Barèmes!$C$6:$C$28,IF(H52="6ème","Mixte",G52)),Barèmes!$E$2,Barèmes!$F$2))))))</f>
        <v/>
      </c>
      <c r="AH52" s="31" t="str">
        <f>IF((IF(N52="",0,1)+IF(Q52="",0,1)+IF(W52="",0,1)+IF(Z52="",0,1)+IF(AC52="",0,1))=0,"",3*IF(N52=Barèmes!$B$2,1,IF(N52=Barèmes!$C$2,2,IF(N52=Barèmes!$D$2,3,IF(N52=Barèmes!$E$2,4,IF(N52=Barèmes!$F$2,5,0)))))+3*IF(Q52=Barèmes!$B$2,1,IF(Q52=Barèmes!$C$2,2,IF(Q52=Barèmes!$D$2,3,IF(Q52=Barèmes!$E$2,4,IF(Q52=Barèmes!$F$2,5,0)))))+2*IF(W52=Barèmes!$B$2,1,IF(W52=Barèmes!$C$2,2,IF(W52=Barèmes!$D$2,3,IF(W52=Barèmes!$E$2,4,IF(W52=Barèmes!$F$2,5,0)))))+1*IF(Z52=Barèmes!$B$2,1,IF(Z52=Barèmes!$C$2,2,IF(Z52=Barèmes!$D$2,3,IF(Z52=Barèmes!$E$2,4,IF(Z52=Barèmes!$F$2,5,0)))))+1*IF(AC52=Barèmes!$B$2,1,IF(AC52=Barèmes!$C$2,2,IF(AC52=Barèmes!$D$2,3,IF(AC52=Barèmes!$E$2,4,IF(AC52=Barèmes!$F$2,5,0))))))</f>
        <v/>
      </c>
      <c r="AI52" s="31"/>
      <c r="AJ52" s="32" t="str">
        <f>IFERROR(INDEX(Croissance!$B$5:$B$604,MATCH(A52,Croissance!$A$5:$A$604,0)),"")</f>
        <v/>
      </c>
      <c r="AK52" s="32" t="str">
        <f>IFERROR(INDEX(Croissance!$C$5:$C$604,MATCH(A52,Croissance!$A$5:$A$604,0)),"")</f>
        <v/>
      </c>
      <c r="AL52" s="32" t="str">
        <f>IFERROR(INDEX(Croissance!$D$5:$D$604,MATCH(A52,Croissance!$A$5:$A$604,0)),"")</f>
        <v/>
      </c>
      <c r="AM52" s="32" t="str">
        <f>IFERROR(INDEX(Croissance!$E$5:$E$604,MATCH(A52,Croissance!$A$5:$A$604,0)),"")</f>
        <v/>
      </c>
      <c r="AO52" s="33">
        <f t="shared" si="8"/>
        <v>0</v>
      </c>
      <c r="AP52" s="33">
        <f t="shared" si="3"/>
        <v>0</v>
      </c>
      <c r="AQ52" s="33">
        <f>IF(A52="",0,IF(AND(OR('Synthèse classe'!$C$2="Tous",C52='Synthèse classe'!$C$2),OR('Synthèse classe'!$C$3="Toutes",D52='Synthèse classe'!$C$3),OR('Synthèse classe'!$C$4="Toutes",AND('Synthèse classe'!$C$4="Dernière",AP52=1),B52=IFERROR(VALUE('Synthèse classe'!$C$4),0))),1,0))</f>
        <v>0</v>
      </c>
      <c r="AR52" s="34" t="str">
        <f t="shared" si="4"/>
        <v/>
      </c>
    </row>
    <row r="53" spans="1:44" x14ac:dyDescent="0.2">
      <c r="A53" s="17" t="str">
        <f t="shared" si="0"/>
        <v/>
      </c>
      <c r="B53" s="18"/>
      <c r="C53" s="19"/>
      <c r="D53" s="19"/>
      <c r="E53" s="19"/>
      <c r="F53" s="19"/>
      <c r="G53" s="19"/>
      <c r="H53" s="17" t="str">
        <f t="shared" si="5"/>
        <v/>
      </c>
      <c r="I53" s="20"/>
      <c r="J53" s="18"/>
      <c r="K53" s="19"/>
      <c r="L53" s="21" t="str">
        <f t="shared" si="6"/>
        <v/>
      </c>
      <c r="M53" s="21" t="str">
        <f>IF(OR(J53="",SUMPRODUCT((Barèmes!$A$6:$A$28="Endurance — Luc Léger (palier)")*(Barèmes!$B$6:$B$28=H53)*(Barèmes!$C$6:$C$28=IF(H53="6ème","Mixte",G53)))=0),"",IF(SUMPRODUCT((Barèmes!$A$6:$A$28="Endurance — Luc Léger (palier)")*(Barèmes!$B$6:$B$28=H53)*(Barèmes!$C$6:$C$28=IF(H53="6ème","Mixte",G53))*(Barèmes!$J$6:$J$28="+"))&gt;0,IF(J53&lt;=SUMIFS(Barèmes!$D$6:$D$28,Barèmes!$A$6:$A$28,"Endurance — Luc Léger (palier)",Barèmes!$B$6:$B$28,H53,Barèmes!$C$6:$C$28,IF(H53="6ème","Mixte",G53)),"à besoin",IF(J53&lt;=SUMIFS(Barèmes!$E$6:$E$28,Barèmes!$A$6:$A$28,"Endurance — Luc Léger (palier)",Barèmes!$B$6:$B$28,H53,Barèmes!$C$6:$C$28,IF(H53="6ème","Mixte",G53)),"fragile","satisfaisant")),IF(J53&gt;=SUMIFS(Barèmes!$D$6:$D$28,Barèmes!$A$6:$A$28,"Endurance — Luc Léger (palier)",Barèmes!$B$6:$B$28,H53,Barèmes!$C$6:$C$28,IF(H53="6ème","Mixte",G53)),"à besoin",IF(J53&gt;=SUMIFS(Barèmes!$E$6:$E$28,Barèmes!$A$6:$A$28,"Endurance — Luc Léger (palier)",Barèmes!$B$6:$B$28,H53,Barèmes!$C$6:$C$28,IF(H53="6ème","Mixte",G53)),"fragile","satisfaisant"))))</f>
        <v/>
      </c>
      <c r="N53" s="21" t="str">
        <f>IF(OR(J53="",SUMPRODUCT((Barèmes!$A$6:$A$28="Endurance — Luc Léger (palier)")*(Barèmes!$B$6:$B$28=H53)*(Barèmes!$C$6:$C$28=IF(H53="6ème","Mixte",G53)))=0),"",IF(SUMPRODUCT((Barèmes!$A$6:$A$28="Endurance — Luc Léger (palier)")*(Barèmes!$B$6:$B$28=H53)*(Barèmes!$C$6:$C$28=IF(H53="6ème","Mixte",G53))*(Barèmes!$J$6:$J$28="+"))&gt;0,IF(J53&lt;=SUMIFS(Barèmes!$F$6:$F$28,Barèmes!$A$6:$A$28,"Endurance — Luc Léger (palier)",Barèmes!$B$6:$B$28,H53,Barèmes!$C$6:$C$28,IF(H53="6ème","Mixte",G53)),Barèmes!$B$2,IF(J53&lt;=SUMIFS(Barèmes!$G$6:$G$28,Barèmes!$A$6:$A$28,"Endurance — Luc Léger (palier)",Barèmes!$B$6:$B$28,H53,Barèmes!$C$6:$C$28,IF(H53="6ème","Mixte",G53)),Barèmes!$C$2,IF(J53&lt;=SUMIFS(Barèmes!$H$6:$H$28,Barèmes!$A$6:$A$28,"Endurance — Luc Léger (palier)",Barèmes!$B$6:$B$28,H53,Barèmes!$C$6:$C$28,IF(H53="6ème","Mixte",G53)),Barèmes!$D$2,IF(J53&lt;=SUMIFS(Barèmes!$I$6:$I$28,Barèmes!$A$6:$A$28,"Endurance — Luc Léger (palier)",Barèmes!$B$6:$B$28,H53,Barèmes!$C$6:$C$28,IF(H53="6ème","Mixte",G53)),Barèmes!$E$2,Barèmes!$F$2)))),IF(J53&gt;=SUMIFS(Barèmes!$F$6:$F$28,Barèmes!$A$6:$A$28,"Endurance — Luc Léger (palier)",Barèmes!$B$6:$B$28,H53,Barèmes!$C$6:$C$28,IF(H53="6ème","Mixte",G53)),Barèmes!$B$2,IF(J53&gt;=SUMIFS(Barèmes!$G$6:$G$28,Barèmes!$A$6:$A$28,"Endurance — Luc Léger (palier)",Barèmes!$B$6:$B$28,H53,Barèmes!$C$6:$C$28,IF(H53="6ème","Mixte",G53)),Barèmes!$C$2,IF(J53&gt;=SUMIFS(Barèmes!$H$6:$H$28,Barèmes!$A$6:$A$28,"Endurance — Luc Léger (palier)",Barèmes!$B$6:$B$28,H53,Barèmes!$C$6:$C$28,IF(H53="6ème","Mixte",G53)),Barèmes!$D$2,IF(J53&gt;=SUMIFS(Barèmes!$I$6:$I$28,Barèmes!$A$6:$A$28,"Endurance — Luc Léger (palier)",Barèmes!$B$6:$B$28,H53,Barèmes!$C$6:$C$28,IF(H53="6ème","Mixte",G53)),Barèmes!$E$2,Barèmes!$F$2))))))</f>
        <v/>
      </c>
      <c r="O53" s="22"/>
      <c r="P53" s="23" t="str">
        <f>IF(OR(O53="",SUMPRODUCT((Barèmes!$A$6:$A$28="Force bas du corps — Saut en longueur (m)")*(Barèmes!$B$6:$B$28=H53)*(Barèmes!$C$6:$C$28=IF(H53="6ème","Mixte",G53)))=0),"",IF(SUMPRODUCT((Barèmes!$A$6:$A$28="Force bas du corps — Saut en longueur (m)")*(Barèmes!$B$6:$B$28=H53)*(Barèmes!$C$6:$C$28=IF(H53="6ème","Mixte",G53))*(Barèmes!$J$6:$J$28="+"))&gt;0,IF(O53&lt;=SUMIFS(Barèmes!$D$6:$D$28,Barèmes!$A$6:$A$28,"Force bas du corps — Saut en longueur (m)",Barèmes!$B$6:$B$28,H53,Barèmes!$C$6:$C$28,IF(H53="6ème","Mixte",G53)),"à besoin",IF(O53&lt;=SUMIFS(Barèmes!$E$6:$E$28,Barèmes!$A$6:$A$28,"Force bas du corps — Saut en longueur (m)",Barèmes!$B$6:$B$28,H53,Barèmes!$C$6:$C$28,IF(H53="6ème","Mixte",G53)),"fragile","satisfaisant")),IF(O53&gt;=SUMIFS(Barèmes!$D$6:$D$28,Barèmes!$A$6:$A$28,"Force bas du corps — Saut en longueur (m)",Barèmes!$B$6:$B$28,H53,Barèmes!$C$6:$C$28,IF(H53="6ème","Mixte",G53)),"à besoin",IF(O53&gt;=SUMIFS(Barèmes!$E$6:$E$28,Barèmes!$A$6:$A$28,"Force bas du corps — Saut en longueur (m)",Barèmes!$B$6:$B$28,H53,Barèmes!$C$6:$C$28,IF(H53="6ème","Mixte",G53)),"fragile","satisfaisant"))))</f>
        <v/>
      </c>
      <c r="Q53" s="23" t="str">
        <f>IF(OR(O53="",SUMPRODUCT((Barèmes!$A$6:$A$28="Force bas du corps — Saut en longueur (m)")*(Barèmes!$B$6:$B$28=H53)*(Barèmes!$C$6:$C$28=IF(H53="6ème","Mixte",G53)))=0),"",IF(SUMPRODUCT((Barèmes!$A$6:$A$28="Force bas du corps — Saut en longueur (m)")*(Barèmes!$B$6:$B$28=H53)*(Barèmes!$C$6:$C$28=IF(H53="6ème","Mixte",G53))*(Barèmes!$J$6:$J$28="+"))&gt;0,IF(O53&lt;=SUMIFS(Barèmes!$F$6:$F$28,Barèmes!$A$6:$A$28,"Force bas du corps — Saut en longueur (m)",Barèmes!$B$6:$B$28,H53,Barèmes!$C$6:$C$28,IF(H53="6ème","Mixte",G53)),Barèmes!$B$2,IF(O53&lt;=SUMIFS(Barèmes!$G$6:$G$28,Barèmes!$A$6:$A$28,"Force bas du corps — Saut en longueur (m)",Barèmes!$B$6:$B$28,H53,Barèmes!$C$6:$C$28,IF(H53="6ème","Mixte",G53)),Barèmes!$C$2,IF(O53&lt;=SUMIFS(Barèmes!$H$6:$H$28,Barèmes!$A$6:$A$28,"Force bas du corps — Saut en longueur (m)",Barèmes!$B$6:$B$28,H53,Barèmes!$C$6:$C$28,IF(H53="6ème","Mixte",G53)),Barèmes!$D$2,IF(O53&lt;=SUMIFS(Barèmes!$I$6:$I$28,Barèmes!$A$6:$A$28,"Force bas du corps — Saut en longueur (m)",Barèmes!$B$6:$B$28,H53,Barèmes!$C$6:$C$28,IF(H53="6ème","Mixte",G53)),Barèmes!$E$2,Barèmes!$F$2)))),IF(O53&gt;=SUMIFS(Barèmes!$F$6:$F$28,Barèmes!$A$6:$A$28,"Force bas du corps — Saut en longueur (m)",Barèmes!$B$6:$B$28,H53,Barèmes!$C$6:$C$28,IF(H53="6ème","Mixte",G53)),Barèmes!$B$2,IF(O53&gt;=SUMIFS(Barèmes!$G$6:$G$28,Barèmes!$A$6:$A$28,"Force bas du corps — Saut en longueur (m)",Barèmes!$B$6:$B$28,H53,Barèmes!$C$6:$C$28,IF(H53="6ème","Mixte",G53)),Barèmes!$C$2,IF(O53&gt;=SUMIFS(Barèmes!$H$6:$H$28,Barèmes!$A$6:$A$28,"Force bas du corps — Saut en longueur (m)",Barèmes!$B$6:$B$28,H53,Barèmes!$C$6:$C$28,IF(H53="6ème","Mixte",G53)),Barèmes!$D$2,IF(O53&gt;=SUMIFS(Barèmes!$I$6:$I$28,Barèmes!$A$6:$A$28,"Force bas du corps — Saut en longueur (m)",Barèmes!$B$6:$B$28,H53,Barèmes!$C$6:$C$28,IF(H53="6ème","Mixte",G53)),Barèmes!$E$2,Barèmes!$F$2))))))</f>
        <v/>
      </c>
      <c r="R53" s="22"/>
      <c r="S53" s="24" t="str">
        <f>IF(OR(R53="",SUMPRODUCT((Barèmes!$A$6:$A$28="Vitesse — 30 m (s)")*(Barèmes!$B$6:$B$28=H53)*(Barèmes!$C$6:$C$28=IF(H53="6ème","Mixte",G53)))=0),"",IF(SUMPRODUCT((Barèmes!$A$6:$A$28="Vitesse — 30 m (s)")*(Barèmes!$B$6:$B$28=H53)*(Barèmes!$C$6:$C$28=IF(H53="6ème","Mixte",G53))*(Barèmes!$J$6:$J$28="+"))&gt;0,IF(R53&lt;=SUMIFS(Barèmes!$D$6:$D$28,Barèmes!$A$6:$A$28,"Vitesse — 30 m (s)",Barèmes!$B$6:$B$28,H53,Barèmes!$C$6:$C$28,IF(H53="6ème","Mixte",G53)),"à besoin",IF(R53&lt;=SUMIFS(Barèmes!$E$6:$E$28,Barèmes!$A$6:$A$28,"Vitesse — 30 m (s)",Barèmes!$B$6:$B$28,H53,Barèmes!$C$6:$C$28,IF(H53="6ème","Mixte",G53)),"fragile","satisfaisant")),IF(R53&gt;=SUMIFS(Barèmes!$D$6:$D$28,Barèmes!$A$6:$A$28,"Vitesse — 30 m (s)",Barèmes!$B$6:$B$28,H53,Barèmes!$C$6:$C$28,IF(H53="6ème","Mixte",G53)),"à besoin",IF(R53&gt;=SUMIFS(Barèmes!$E$6:$E$28,Barèmes!$A$6:$A$28,"Vitesse — 30 m (s)",Barèmes!$B$6:$B$28,H53,Barèmes!$C$6:$C$28,IF(H53="6ème","Mixte",G53)),"fragile","satisfaisant"))))</f>
        <v/>
      </c>
      <c r="T53" s="24" t="str">
        <f>IF(OR(R53="",SUMPRODUCT((Barèmes!$A$6:$A$28="Vitesse — 30 m (s)")*(Barèmes!$B$6:$B$28=H53)*(Barèmes!$C$6:$C$28=IF(H53="6ème","Mixte",G53)))=0),"",IF(SUMPRODUCT((Barèmes!$A$6:$A$28="Vitesse — 30 m (s)")*(Barèmes!$B$6:$B$28=H53)*(Barèmes!$C$6:$C$28=IF(H53="6ème","Mixte",G53))*(Barèmes!$J$6:$J$28="+"))&gt;0,IF(R53&lt;=SUMIFS(Barèmes!$F$6:$F$28,Barèmes!$A$6:$A$28,"Vitesse — 30 m (s)",Barèmes!$B$6:$B$28,H53,Barèmes!$C$6:$C$28,IF(H53="6ème","Mixte",G53)),Barèmes!$B$2,IF(R53&lt;=SUMIFS(Barèmes!$G$6:$G$28,Barèmes!$A$6:$A$28,"Vitesse — 30 m (s)",Barèmes!$B$6:$B$28,H53,Barèmes!$C$6:$C$28,IF(H53="6ème","Mixte",G53)),Barèmes!$C$2,IF(R53&lt;=SUMIFS(Barèmes!$H$6:$H$28,Barèmes!$A$6:$A$28,"Vitesse — 30 m (s)",Barèmes!$B$6:$B$28,H53,Barèmes!$C$6:$C$28,IF(H53="6ème","Mixte",G53)),Barèmes!$D$2,IF(R53&lt;=SUMIFS(Barèmes!$I$6:$I$28,Barèmes!$A$6:$A$28,"Vitesse — 30 m (s)",Barèmes!$B$6:$B$28,H53,Barèmes!$C$6:$C$28,IF(H53="6ème","Mixte",G53)),Barèmes!$E$2,Barèmes!$F$2)))),IF(R53&gt;=SUMIFS(Barèmes!$F$6:$F$28,Barèmes!$A$6:$A$28,"Vitesse — 30 m (s)",Barèmes!$B$6:$B$28,H53,Barèmes!$C$6:$C$28,IF(H53="6ème","Mixte",G53)),Barèmes!$B$2,IF(R53&gt;=SUMIFS(Barèmes!$G$6:$G$28,Barèmes!$A$6:$A$28,"Vitesse — 30 m (s)",Barèmes!$B$6:$B$28,H53,Barèmes!$C$6:$C$28,IF(H53="6ème","Mixte",G53)),Barèmes!$C$2,IF(R53&gt;=SUMIFS(Barèmes!$H$6:$H$28,Barèmes!$A$6:$A$28,"Vitesse — 30 m (s)",Barèmes!$B$6:$B$28,H53,Barèmes!$C$6:$C$28,IF(H53="6ème","Mixte",G53)),Barèmes!$D$2,IF(R53&gt;=SUMIFS(Barèmes!$I$6:$I$28,Barèmes!$A$6:$A$28,"Vitesse — 30 m (s)",Barèmes!$B$6:$B$28,H53,Barèmes!$C$6:$C$28,IF(H53="6ème","Mixte",G53)),Barèmes!$E$2,Barèmes!$F$2))))))</f>
        <v/>
      </c>
      <c r="U53" s="22"/>
      <c r="V53" s="25" t="str">
        <f>IF(OR(U53="",SUMPRODUCT((Barèmes!$A$6:$A$28="Vitesse — 50 m (s)")*(Barèmes!$B$6:$B$28=H53)*(Barèmes!$C$6:$C$28=IF(H53="6ème","Mixte",G53)))=0),"",IF(SUMPRODUCT((Barèmes!$A$6:$A$28="Vitesse — 50 m (s)")*(Barèmes!$B$6:$B$28=H53)*(Barèmes!$C$6:$C$28=IF(H53="6ème","Mixte",G53))*(Barèmes!$J$6:$J$28="+"))&gt;0,IF(U53&lt;=SUMIFS(Barèmes!$D$6:$D$28,Barèmes!$A$6:$A$28,"Vitesse — 50 m (s)",Barèmes!$B$6:$B$28,H53,Barèmes!$C$6:$C$28,IF(H53="6ème","Mixte",G53)),"à besoin",IF(U53&lt;=SUMIFS(Barèmes!$E$6:$E$28,Barèmes!$A$6:$A$28,"Vitesse — 50 m (s)",Barèmes!$B$6:$B$28,H53,Barèmes!$C$6:$C$28,IF(H53="6ème","Mixte",G53)),"fragile","satisfaisant")),IF(U53&gt;=SUMIFS(Barèmes!$D$6:$D$28,Barèmes!$A$6:$A$28,"Vitesse — 50 m (s)",Barèmes!$B$6:$B$28,H53,Barèmes!$C$6:$C$28,IF(H53="6ème","Mixte",G53)),"à besoin",IF(U53&gt;=SUMIFS(Barèmes!$E$6:$E$28,Barèmes!$A$6:$A$28,"Vitesse — 50 m (s)",Barèmes!$B$6:$B$28,H53,Barèmes!$C$6:$C$28,IF(H53="6ème","Mixte",G53)),"fragile","satisfaisant"))))</f>
        <v/>
      </c>
      <c r="W53" s="25" t="str">
        <f>IF(OR(U53="",SUMPRODUCT((Barèmes!$A$6:$A$28="Vitesse — 50 m (s)")*(Barèmes!$B$6:$B$28=H53)*(Barèmes!$C$6:$C$28=IF(H53="6ème","Mixte",G53)))=0),"",IF(SUMPRODUCT((Barèmes!$A$6:$A$28="Vitesse — 50 m (s)")*(Barèmes!$B$6:$B$28=H53)*(Barèmes!$C$6:$C$28=IF(H53="6ème","Mixte",G53))*(Barèmes!$J$6:$J$28="+"))&gt;0,IF(U53&lt;=SUMIFS(Barèmes!$F$6:$F$28,Barèmes!$A$6:$A$28,"Vitesse — 50 m (s)",Barèmes!$B$6:$B$28,H53,Barèmes!$C$6:$C$28,IF(H53="6ème","Mixte",G53)),Barèmes!$B$2,IF(U53&lt;=SUMIFS(Barèmes!$G$6:$G$28,Barèmes!$A$6:$A$28,"Vitesse — 50 m (s)",Barèmes!$B$6:$B$28,H53,Barèmes!$C$6:$C$28,IF(H53="6ème","Mixte",G53)),Barèmes!$C$2,IF(U53&lt;=SUMIFS(Barèmes!$H$6:$H$28,Barèmes!$A$6:$A$28,"Vitesse — 50 m (s)",Barèmes!$B$6:$B$28,H53,Barèmes!$C$6:$C$28,IF(H53="6ème","Mixte",G53)),Barèmes!$D$2,IF(U53&lt;=SUMIFS(Barèmes!$I$6:$I$28,Barèmes!$A$6:$A$28,"Vitesse — 50 m (s)",Barèmes!$B$6:$B$28,H53,Barèmes!$C$6:$C$28,IF(H53="6ème","Mixte",G53)),Barèmes!$E$2,Barèmes!$F$2)))),IF(U53&gt;=SUMIFS(Barèmes!$F$6:$F$28,Barèmes!$A$6:$A$28,"Vitesse — 50 m (s)",Barèmes!$B$6:$B$28,H53,Barèmes!$C$6:$C$28,IF(H53="6ème","Mixte",G53)),Barèmes!$B$2,IF(U53&gt;=SUMIFS(Barèmes!$G$6:$G$28,Barèmes!$A$6:$A$28,"Vitesse — 50 m (s)",Barèmes!$B$6:$B$28,H53,Barèmes!$C$6:$C$28,IF(H53="6ème","Mixte",G53)),Barèmes!$C$2,IF(U53&gt;=SUMIFS(Barèmes!$H$6:$H$28,Barèmes!$A$6:$A$28,"Vitesse — 50 m (s)",Barèmes!$B$6:$B$28,H53,Barèmes!$C$6:$C$28,IF(H53="6ème","Mixte",G53)),Barèmes!$D$2,IF(U53&gt;=SUMIFS(Barèmes!$I$6:$I$28,Barèmes!$A$6:$A$28,"Vitesse — 50 m (s)",Barèmes!$B$6:$B$28,H53,Barèmes!$C$6:$C$28,IF(H53="6ème","Mixte",G53)),Barèmes!$E$2,Barèmes!$F$2))))))</f>
        <v/>
      </c>
      <c r="X53" s="18"/>
      <c r="Y53" s="26" t="str" cm="1">
        <f t="array" ref="Y53">IF(OR(X53="",SUMPRODUCT((Barèmes!$A$6:$A$28="Souplesse (score 1-5)")*(Barèmes!$B$6:$B$28=H53)*(Barèmes!$C$6:$C$28=IF(H53="6ème","Mixte",G53)))=0),"",IF(SUMPRODUCT((Barèmes!$A$6:$A$28="Souplesse (score 1-5)")*(Barèmes!$B$6:$B$28=H53)*(Barèmes!$C$6:$C$28=IF(H53="6ème","Mixte",G53))*(Barèmes!$J$6:$J$28="+"))&gt;0,IF(X53&lt;=SUMIFS(Barèmes!$D$6:$D$28,Barèmes!$A$6:$A$28,"Souplesse (score 1-5)",Barèmes!$B$6:$B$28,H53,Barèmes!$C$6:$C$28,IF(H53="6ème","Mixte",G53)),"à besoin",IF(X53&lt;=SUMIFS(Barèmes!$E$6:$E$28,Barèmes!$A$6:$A$28,"Souplesse (score 1-5)",Barèmes!$B$6:$B$28,H53,Barèmes!$C$6:$C$28,IF(H53="6ème","Mixte",G53)),"fragile","satisfaisant")),IF(X53&gt;=SUMIFS(Barèmes!$D$6:$D$28,Barèmes!$A$6:$A$28,"Souplesse (score 1-5)",Barèmes!$B$6:$B$28,H53,Barèmes!$C$6:$C$28,IF(H53="6ème","Mixte",G53)),"à besoin",IF(X53&gt;=SUMIFS(Barèmes!$E$6:$E$28,Barèmes!$A$6:$A$28,"Souplesse (score 1-5)",Barèmes!$B$6:$B$28,H53,Barèmes!$C$6:$C$28,IF(H53="6ème","Mixte",G53)),"fragile","satisfaisant"))))</f>
        <v/>
      </c>
      <c r="Z53" s="26" t="str" cm="1">
        <f t="array" ref="Z53">IF(OR(X53="",SUMPRODUCT((Barèmes!$A$6:$A$28="Souplesse (score 1-5)")*(Barèmes!$B$6:$B$28=H53)*(Barèmes!$C$6:$C$28=IF(H53="6ème","Mixte",G53)))=0),"",IF(SUMPRODUCT((Barèmes!$A$6:$A$28="Souplesse (score 1-5)")*(Barèmes!$B$6:$B$28=H53)*(Barèmes!$C$6:$C$28=IF(H53="6ème","Mixte",G53))*(Barèmes!$J$6:$J$28="+"))&gt;0,IF(X53&lt;=SUMIFS(Barèmes!$F$6:$F$28,Barèmes!$A$6:$A$28,"Souplesse (score 1-5)",Barèmes!$B$6:$B$28,H53,Barèmes!$C$6:$C$28,IF(H53="6ème","Mixte",G53)),Barèmes!$B$2,IF(X53&lt;=SUMIFS(Barèmes!$G$6:$G$28,Barèmes!$A$6:$A$28,"Souplesse (score 1-5)",Barèmes!$B$6:$B$28,H53,Barèmes!$C$6:$C$28,IF(H53="6ème","Mixte",G53)),Barèmes!$C$2,IF(X53&lt;=SUMIFS(Barèmes!$H$6:$H$28,Barèmes!$A$6:$A$28,"Souplesse (score 1-5)",Barèmes!$B$6:$B$28,H53,Barèmes!$C$6:$C$28,IF(H53="6ème","Mixte",G53)),Barèmes!$D$2,IF(X53&lt;=SUMIFS(Barèmes!$I$6:$I$28,Barèmes!$A$6:$A$28,"Souplesse (score 1-5)",Barèmes!$B$6:$B$28,H53,Barèmes!$C$6:$C$28,IF(H53="6ème","Mixte",G53)),Barèmes!$E$2,Barèmes!$F$2)))),IF(X53&gt;=SUMIFS(Barèmes!$F$6:$F$28,Barèmes!$A$6:$A$28,"Souplesse (score 1-5)",Barèmes!$B$6:$B$28,H53,Barèmes!$C$6:$C$28,IF(H53="6ème","Mixte",G53)),Barèmes!$B$2,IF(X53&gt;=SUMIFS(Barèmes!$G$6:$G$28,Barèmes!$A$6:$A$28,"Souplesse (score 1-5)",Barèmes!$B$6:$B$28,H53,Barèmes!$C$6:$C$28,IF(H53="6ème","Mixte",G53)),Barèmes!$C$2,IF(X53&gt;=SUMIFS(Barèmes!$H$6:$H$28,Barèmes!$A$6:$A$28,"Souplesse (score 1-5)",Barèmes!$B$6:$B$28,H53,Barèmes!$C$6:$C$28,IF(H53="6ème","Mixte",G53)),Barèmes!$D$2,IF(X53&gt;=SUMIFS(Barèmes!$I$6:$I$28,Barèmes!$A$6:$A$28,"Souplesse (score 1-5)",Barèmes!$B$6:$B$28,H53,Barèmes!$C$6:$C$28,IF(H53="6ème","Mixte",G53)),Barèmes!$E$2,Barèmes!$F$2))))))</f>
        <v/>
      </c>
      <c r="AA53" s="22"/>
      <c r="AB53" s="27" t="str">
        <f>IF(OR(AA53="",SUMPRODUCT((Barèmes!$A$6:$A$28="Agilité — T-test 974 (s)")*(Barèmes!$B$6:$B$28=H53)*(Barèmes!$C$6:$C$28=IF(H53="6ème","Mixte",G53)))=0),"",IF(SUMPRODUCT((Barèmes!$A$6:$A$28="Agilité — T-test 974 (s)")*(Barèmes!$B$6:$B$28=H53)*(Barèmes!$C$6:$C$28=IF(H53="6ème","Mixte",G53))*(Barèmes!$J$6:$J$28="+"))&gt;0,IF(AA53&lt;=SUMIFS(Barèmes!$D$6:$D$28,Barèmes!$A$6:$A$28,"Agilité — T-test 974 (s)",Barèmes!$B$6:$B$28,H53,Barèmes!$C$6:$C$28,IF(H53="6ème","Mixte",G53)),"à besoin",IF(AA53&lt;=SUMIFS(Barèmes!$E$6:$E$28,Barèmes!$A$6:$A$28,"Agilité — T-test 974 (s)",Barèmes!$B$6:$B$28,H53,Barèmes!$C$6:$C$28,IF(H53="6ème","Mixte",G53)),"fragile","satisfaisant")),IF(AA53&gt;=SUMIFS(Barèmes!$D$6:$D$28,Barèmes!$A$6:$A$28,"Agilité — T-test 974 (s)",Barèmes!$B$6:$B$28,H53,Barèmes!$C$6:$C$28,IF(H53="6ème","Mixte",G53)),"à besoin",IF(AA53&gt;=SUMIFS(Barèmes!$E$6:$E$28,Barèmes!$A$6:$A$28,"Agilité — T-test 974 (s)",Barèmes!$B$6:$B$28,H53,Barèmes!$C$6:$C$28,IF(H53="6ème","Mixte",G53)),"fragile","satisfaisant"))))</f>
        <v/>
      </c>
      <c r="AC53" s="27" t="str">
        <f>IF(OR(AA53="",SUMPRODUCT((Barèmes!$A$6:$A$28="Agilité — T-test 974 (s)")*(Barèmes!$B$6:$B$28=H53)*(Barèmes!$C$6:$C$28=IF(H53="6ème","Mixte",G53)))=0),"",IF(SUMPRODUCT((Barèmes!$A$6:$A$28="Agilité — T-test 974 (s)")*(Barèmes!$B$6:$B$28=H53)*(Barèmes!$C$6:$C$28=IF(H53="6ème","Mixte",G53))*(Barèmes!$J$6:$J$28="+"))&gt;0,IF(AA53&lt;=SUMIFS(Barèmes!$F$6:$F$28,Barèmes!$A$6:$A$28,"Agilité — T-test 974 (s)",Barèmes!$B$6:$B$28,H53,Barèmes!$C$6:$C$28,IF(H53="6ème","Mixte",G53)),Barèmes!$B$2,IF(AA53&lt;=SUMIFS(Barèmes!$G$6:$G$28,Barèmes!$A$6:$A$28,"Agilité — T-test 974 (s)",Barèmes!$B$6:$B$28,H53,Barèmes!$C$6:$C$28,IF(H53="6ème","Mixte",G53)),Barèmes!$C$2,IF(AA53&lt;=SUMIFS(Barèmes!$H$6:$H$28,Barèmes!$A$6:$A$28,"Agilité — T-test 974 (s)",Barèmes!$B$6:$B$28,H53,Barèmes!$C$6:$C$28,IF(H53="6ème","Mixte",G53)),Barèmes!$D$2,IF(AA53&lt;=SUMIFS(Barèmes!$I$6:$I$28,Barèmes!$A$6:$A$28,"Agilité — T-test 974 (s)",Barèmes!$B$6:$B$28,H53,Barèmes!$C$6:$C$28,IF(H53="6ème","Mixte",G53)),Barèmes!$E$2,Barèmes!$F$2)))),IF(AA53&gt;=SUMIFS(Barèmes!$F$6:$F$28,Barèmes!$A$6:$A$28,"Agilité — T-test 974 (s)",Barèmes!$B$6:$B$28,H53,Barèmes!$C$6:$C$28,IF(H53="6ème","Mixte",G53)),Barèmes!$B$2,IF(AA53&gt;=SUMIFS(Barèmes!$G$6:$G$28,Barèmes!$A$6:$A$28,"Agilité — T-test 974 (s)",Barèmes!$B$6:$B$28,H53,Barèmes!$C$6:$C$28,IF(H53="6ème","Mixte",G53)),Barèmes!$C$2,IF(AA53&gt;=SUMIFS(Barèmes!$H$6:$H$28,Barèmes!$A$6:$A$28,"Agilité — T-test 974 (s)",Barèmes!$B$6:$B$28,H53,Barèmes!$C$6:$C$28,IF(H53="6ème","Mixte",G53)),Barèmes!$D$2,IF(AA53&gt;=SUMIFS(Barèmes!$I$6:$I$28,Barèmes!$A$6:$A$28,"Agilité — T-test 974 (s)",Barèmes!$B$6:$B$28,H53,Barèmes!$C$6:$C$28,IF(H53="6ème","Mixte",G53)),Barèmes!$E$2,Barèmes!$F$2))))))</f>
        <v/>
      </c>
      <c r="AD53" s="28" t="str">
        <f t="shared" si="1"/>
        <v/>
      </c>
      <c r="AE53" s="29" t="str">
        <f t="shared" si="2"/>
        <v/>
      </c>
      <c r="AF53" s="30" t="str">
        <f>IF(OR(AD53="",SUMPRODUCT((Barèmes!$A$6:$A$28="Surcoût d'agilité (s) — technique")*(Barèmes!$B$6:$B$28=H53)*(Barèmes!$C$6:$C$28=IF(H53="6ème","Mixte",G53)))=0),"",IF(SUMPRODUCT((Barèmes!$A$6:$A$28="Surcoût d'agilité (s) — technique")*(Barèmes!$B$6:$B$28=H53)*(Barèmes!$C$6:$C$28=IF(H53="6ème","Mixte",G53))*(Barèmes!$J$6:$J$28="+"))&gt;0,IF(AD53&lt;=SUMIFS(Barèmes!$D$6:$D$28,Barèmes!$A$6:$A$28,"Surcoût d'agilité (s) — technique",Barèmes!$B$6:$B$28,H53,Barèmes!$C$6:$C$28,IF(H53="6ème","Mixte",G53)),"à besoin",IF(AD53&lt;=SUMIFS(Barèmes!$E$6:$E$28,Barèmes!$A$6:$A$28,"Surcoût d'agilité (s) — technique",Barèmes!$B$6:$B$28,H53,Barèmes!$C$6:$C$28,IF(H53="6ème","Mixte",G53)),"fragile","satisfaisant")),IF(AD53&gt;=SUMIFS(Barèmes!$D$6:$D$28,Barèmes!$A$6:$A$28,"Surcoût d'agilité (s) — technique",Barèmes!$B$6:$B$28,H53,Barèmes!$C$6:$C$28,IF(H53="6ème","Mixte",G53)),"à besoin",IF(AD53&gt;=SUMIFS(Barèmes!$E$6:$E$28,Barèmes!$A$6:$A$28,"Surcoût d'agilité (s) — technique",Barèmes!$B$6:$B$28,H53,Barèmes!$C$6:$C$28,IF(H53="6ème","Mixte",G53)),"fragile","satisfaisant"))))</f>
        <v/>
      </c>
      <c r="AG53" s="30" t="str">
        <f>IF(OR(AD53="",SUMPRODUCT((Barèmes!$A$6:$A$28="Surcoût d'agilité (s) — technique")*(Barèmes!$B$6:$B$28=H53)*(Barèmes!$C$6:$C$28=IF(H53="6ème","Mixte",G53)))=0),"",IF(SUMPRODUCT((Barèmes!$A$6:$A$28="Surcoût d'agilité (s) — technique")*(Barèmes!$B$6:$B$28=H53)*(Barèmes!$C$6:$C$28=IF(H53="6ème","Mixte",G53))*(Barèmes!$J$6:$J$28="+"))&gt;0,IF(AD53&lt;=SUMIFS(Barèmes!$F$6:$F$28,Barèmes!$A$6:$A$28,"Surcoût d'agilité (s) — technique",Barèmes!$B$6:$B$28,H53,Barèmes!$C$6:$C$28,IF(H53="6ème","Mixte",G53)),Barèmes!$B$2,IF(AD53&lt;=SUMIFS(Barèmes!$G$6:$G$28,Barèmes!$A$6:$A$28,"Surcoût d'agilité (s) — technique",Barèmes!$B$6:$B$28,H53,Barèmes!$C$6:$C$28,IF(H53="6ème","Mixte",G53)),Barèmes!$C$2,IF(AD53&lt;=SUMIFS(Barèmes!$H$6:$H$28,Barèmes!$A$6:$A$28,"Surcoût d'agilité (s) — technique",Barèmes!$B$6:$B$28,H53,Barèmes!$C$6:$C$28,IF(H53="6ème","Mixte",G53)),Barèmes!$D$2,IF(AD53&lt;=SUMIFS(Barèmes!$I$6:$I$28,Barèmes!$A$6:$A$28,"Surcoût d'agilité (s) — technique",Barèmes!$B$6:$B$28,H53,Barèmes!$C$6:$C$28,IF(H53="6ème","Mixte",G53)),Barèmes!$E$2,Barèmes!$F$2)))),IF(AD53&gt;=SUMIFS(Barèmes!$F$6:$F$28,Barèmes!$A$6:$A$28,"Surcoût d'agilité (s) — technique",Barèmes!$B$6:$B$28,H53,Barèmes!$C$6:$C$28,IF(H53="6ème","Mixte",G53)),Barèmes!$B$2,IF(AD53&gt;=SUMIFS(Barèmes!$G$6:$G$28,Barèmes!$A$6:$A$28,"Surcoût d'agilité (s) — technique",Barèmes!$B$6:$B$28,H53,Barèmes!$C$6:$C$28,IF(H53="6ème","Mixte",G53)),Barèmes!$C$2,IF(AD53&gt;=SUMIFS(Barèmes!$H$6:$H$28,Barèmes!$A$6:$A$28,"Surcoût d'agilité (s) — technique",Barèmes!$B$6:$B$28,H53,Barèmes!$C$6:$C$28,IF(H53="6ème","Mixte",G53)),Barèmes!$D$2,IF(AD53&gt;=SUMIFS(Barèmes!$I$6:$I$28,Barèmes!$A$6:$A$28,"Surcoût d'agilité (s) — technique",Barèmes!$B$6:$B$28,H53,Barèmes!$C$6:$C$28,IF(H53="6ème","Mixte",G53)),Barèmes!$E$2,Barèmes!$F$2))))))</f>
        <v/>
      </c>
      <c r="AH53" s="31" t="str">
        <f>IF((IF(N53="",0,1)+IF(Q53="",0,1)+IF(W53="",0,1)+IF(Z53="",0,1)+IF(AC53="",0,1))=0,"",3*IF(N53=Barèmes!$B$2,1,IF(N53=Barèmes!$C$2,2,IF(N53=Barèmes!$D$2,3,IF(N53=Barèmes!$E$2,4,IF(N53=Barèmes!$F$2,5,0)))))+3*IF(Q53=Barèmes!$B$2,1,IF(Q53=Barèmes!$C$2,2,IF(Q53=Barèmes!$D$2,3,IF(Q53=Barèmes!$E$2,4,IF(Q53=Barèmes!$F$2,5,0)))))+2*IF(W53=Barèmes!$B$2,1,IF(W53=Barèmes!$C$2,2,IF(W53=Barèmes!$D$2,3,IF(W53=Barèmes!$E$2,4,IF(W53=Barèmes!$F$2,5,0)))))+1*IF(Z53=Barèmes!$B$2,1,IF(Z53=Barèmes!$C$2,2,IF(Z53=Barèmes!$D$2,3,IF(Z53=Barèmes!$E$2,4,IF(Z53=Barèmes!$F$2,5,0)))))+1*IF(AC53=Barèmes!$B$2,1,IF(AC53=Barèmes!$C$2,2,IF(AC53=Barèmes!$D$2,3,IF(AC53=Barèmes!$E$2,4,IF(AC53=Barèmes!$F$2,5,0))))))</f>
        <v/>
      </c>
      <c r="AI53" s="31"/>
      <c r="AJ53" s="32" t="str">
        <f>IFERROR(INDEX(Croissance!$B$5:$B$604,MATCH(A53,Croissance!$A$5:$A$604,0)),"")</f>
        <v/>
      </c>
      <c r="AK53" s="32" t="str">
        <f>IFERROR(INDEX(Croissance!$C$5:$C$604,MATCH(A53,Croissance!$A$5:$A$604,0)),"")</f>
        <v/>
      </c>
      <c r="AL53" s="32" t="str">
        <f>IFERROR(INDEX(Croissance!$D$5:$D$604,MATCH(A53,Croissance!$A$5:$A$604,0)),"")</f>
        <v/>
      </c>
      <c r="AM53" s="32" t="str">
        <f>IFERROR(INDEX(Croissance!$E$5:$E$604,MATCH(A53,Croissance!$A$5:$A$604,0)),"")</f>
        <v/>
      </c>
      <c r="AO53" s="33">
        <f t="shared" si="8"/>
        <v>0</v>
      </c>
      <c r="AP53" s="33">
        <f t="shared" si="3"/>
        <v>0</v>
      </c>
      <c r="AQ53" s="33">
        <f>IF(A53="",0,IF(AND(OR('Synthèse classe'!$C$2="Tous",C53='Synthèse classe'!$C$2),OR('Synthèse classe'!$C$3="Toutes",D53='Synthèse classe'!$C$3),OR('Synthèse classe'!$C$4="Toutes",AND('Synthèse classe'!$C$4="Dernière",AP53=1),B53=IFERROR(VALUE('Synthèse classe'!$C$4),0))),1,0))</f>
        <v>0</v>
      </c>
      <c r="AR53" s="34" t="str">
        <f t="shared" si="4"/>
        <v/>
      </c>
    </row>
    <row r="54" spans="1:44" x14ac:dyDescent="0.2">
      <c r="A54" s="17" t="str">
        <f t="shared" si="0"/>
        <v/>
      </c>
      <c r="B54" s="18"/>
      <c r="C54" s="19"/>
      <c r="D54" s="19"/>
      <c r="E54" s="19"/>
      <c r="F54" s="19"/>
      <c r="G54" s="19"/>
      <c r="H54" s="17" t="str">
        <f t="shared" si="5"/>
        <v/>
      </c>
      <c r="I54" s="20"/>
      <c r="J54" s="18"/>
      <c r="K54" s="19"/>
      <c r="L54" s="21" t="str">
        <f t="shared" si="6"/>
        <v/>
      </c>
      <c r="M54" s="21" t="str">
        <f>IF(OR(J54="",SUMPRODUCT((Barèmes!$A$6:$A$28="Endurance — Luc Léger (palier)")*(Barèmes!$B$6:$B$28=H54)*(Barèmes!$C$6:$C$28=IF(H54="6ème","Mixte",G54)))=0),"",IF(SUMPRODUCT((Barèmes!$A$6:$A$28="Endurance — Luc Léger (palier)")*(Barèmes!$B$6:$B$28=H54)*(Barèmes!$C$6:$C$28=IF(H54="6ème","Mixte",G54))*(Barèmes!$J$6:$J$28="+"))&gt;0,IF(J54&lt;=SUMIFS(Barèmes!$D$6:$D$28,Barèmes!$A$6:$A$28,"Endurance — Luc Léger (palier)",Barèmes!$B$6:$B$28,H54,Barèmes!$C$6:$C$28,IF(H54="6ème","Mixte",G54)),"à besoin",IF(J54&lt;=SUMIFS(Barèmes!$E$6:$E$28,Barèmes!$A$6:$A$28,"Endurance — Luc Léger (palier)",Barèmes!$B$6:$B$28,H54,Barèmes!$C$6:$C$28,IF(H54="6ème","Mixte",G54)),"fragile","satisfaisant")),IF(J54&gt;=SUMIFS(Barèmes!$D$6:$D$28,Barèmes!$A$6:$A$28,"Endurance — Luc Léger (palier)",Barèmes!$B$6:$B$28,H54,Barèmes!$C$6:$C$28,IF(H54="6ème","Mixte",G54)),"à besoin",IF(J54&gt;=SUMIFS(Barèmes!$E$6:$E$28,Barèmes!$A$6:$A$28,"Endurance — Luc Léger (palier)",Barèmes!$B$6:$B$28,H54,Barèmes!$C$6:$C$28,IF(H54="6ème","Mixte",G54)),"fragile","satisfaisant"))))</f>
        <v/>
      </c>
      <c r="N54" s="21" t="str">
        <f>IF(OR(J54="",SUMPRODUCT((Barèmes!$A$6:$A$28="Endurance — Luc Léger (palier)")*(Barèmes!$B$6:$B$28=H54)*(Barèmes!$C$6:$C$28=IF(H54="6ème","Mixte",G54)))=0),"",IF(SUMPRODUCT((Barèmes!$A$6:$A$28="Endurance — Luc Léger (palier)")*(Barèmes!$B$6:$B$28=H54)*(Barèmes!$C$6:$C$28=IF(H54="6ème","Mixte",G54))*(Barèmes!$J$6:$J$28="+"))&gt;0,IF(J54&lt;=SUMIFS(Barèmes!$F$6:$F$28,Barèmes!$A$6:$A$28,"Endurance — Luc Léger (palier)",Barèmes!$B$6:$B$28,H54,Barèmes!$C$6:$C$28,IF(H54="6ème","Mixte",G54)),Barèmes!$B$2,IF(J54&lt;=SUMIFS(Barèmes!$G$6:$G$28,Barèmes!$A$6:$A$28,"Endurance — Luc Léger (palier)",Barèmes!$B$6:$B$28,H54,Barèmes!$C$6:$C$28,IF(H54="6ème","Mixte",G54)),Barèmes!$C$2,IF(J54&lt;=SUMIFS(Barèmes!$H$6:$H$28,Barèmes!$A$6:$A$28,"Endurance — Luc Léger (palier)",Barèmes!$B$6:$B$28,H54,Barèmes!$C$6:$C$28,IF(H54="6ème","Mixte",G54)),Barèmes!$D$2,IF(J54&lt;=SUMIFS(Barèmes!$I$6:$I$28,Barèmes!$A$6:$A$28,"Endurance — Luc Léger (palier)",Barèmes!$B$6:$B$28,H54,Barèmes!$C$6:$C$28,IF(H54="6ème","Mixte",G54)),Barèmes!$E$2,Barèmes!$F$2)))),IF(J54&gt;=SUMIFS(Barèmes!$F$6:$F$28,Barèmes!$A$6:$A$28,"Endurance — Luc Léger (palier)",Barèmes!$B$6:$B$28,H54,Barèmes!$C$6:$C$28,IF(H54="6ème","Mixte",G54)),Barèmes!$B$2,IF(J54&gt;=SUMIFS(Barèmes!$G$6:$G$28,Barèmes!$A$6:$A$28,"Endurance — Luc Léger (palier)",Barèmes!$B$6:$B$28,H54,Barèmes!$C$6:$C$28,IF(H54="6ème","Mixte",G54)),Barèmes!$C$2,IF(J54&gt;=SUMIFS(Barèmes!$H$6:$H$28,Barèmes!$A$6:$A$28,"Endurance — Luc Léger (palier)",Barèmes!$B$6:$B$28,H54,Barèmes!$C$6:$C$28,IF(H54="6ème","Mixte",G54)),Barèmes!$D$2,IF(J54&gt;=SUMIFS(Barèmes!$I$6:$I$28,Barèmes!$A$6:$A$28,"Endurance — Luc Léger (palier)",Barèmes!$B$6:$B$28,H54,Barèmes!$C$6:$C$28,IF(H54="6ème","Mixte",G54)),Barèmes!$E$2,Barèmes!$F$2))))))</f>
        <v/>
      </c>
      <c r="O54" s="22"/>
      <c r="P54" s="23" t="str">
        <f>IF(OR(O54="",SUMPRODUCT((Barèmes!$A$6:$A$28="Force bas du corps — Saut en longueur (m)")*(Barèmes!$B$6:$B$28=H54)*(Barèmes!$C$6:$C$28=IF(H54="6ème","Mixte",G54)))=0),"",IF(SUMPRODUCT((Barèmes!$A$6:$A$28="Force bas du corps — Saut en longueur (m)")*(Barèmes!$B$6:$B$28=H54)*(Barèmes!$C$6:$C$28=IF(H54="6ème","Mixte",G54))*(Barèmes!$J$6:$J$28="+"))&gt;0,IF(O54&lt;=SUMIFS(Barèmes!$D$6:$D$28,Barèmes!$A$6:$A$28,"Force bas du corps — Saut en longueur (m)",Barèmes!$B$6:$B$28,H54,Barèmes!$C$6:$C$28,IF(H54="6ème","Mixte",G54)),"à besoin",IF(O54&lt;=SUMIFS(Barèmes!$E$6:$E$28,Barèmes!$A$6:$A$28,"Force bas du corps — Saut en longueur (m)",Barèmes!$B$6:$B$28,H54,Barèmes!$C$6:$C$28,IF(H54="6ème","Mixte",G54)),"fragile","satisfaisant")),IF(O54&gt;=SUMIFS(Barèmes!$D$6:$D$28,Barèmes!$A$6:$A$28,"Force bas du corps — Saut en longueur (m)",Barèmes!$B$6:$B$28,H54,Barèmes!$C$6:$C$28,IF(H54="6ème","Mixte",G54)),"à besoin",IF(O54&gt;=SUMIFS(Barèmes!$E$6:$E$28,Barèmes!$A$6:$A$28,"Force bas du corps — Saut en longueur (m)",Barèmes!$B$6:$B$28,H54,Barèmes!$C$6:$C$28,IF(H54="6ème","Mixte",G54)),"fragile","satisfaisant"))))</f>
        <v/>
      </c>
      <c r="Q54" s="23" t="str">
        <f>IF(OR(O54="",SUMPRODUCT((Barèmes!$A$6:$A$28="Force bas du corps — Saut en longueur (m)")*(Barèmes!$B$6:$B$28=H54)*(Barèmes!$C$6:$C$28=IF(H54="6ème","Mixte",G54)))=0),"",IF(SUMPRODUCT((Barèmes!$A$6:$A$28="Force bas du corps — Saut en longueur (m)")*(Barèmes!$B$6:$B$28=H54)*(Barèmes!$C$6:$C$28=IF(H54="6ème","Mixte",G54))*(Barèmes!$J$6:$J$28="+"))&gt;0,IF(O54&lt;=SUMIFS(Barèmes!$F$6:$F$28,Barèmes!$A$6:$A$28,"Force bas du corps — Saut en longueur (m)",Barèmes!$B$6:$B$28,H54,Barèmes!$C$6:$C$28,IF(H54="6ème","Mixte",G54)),Barèmes!$B$2,IF(O54&lt;=SUMIFS(Barèmes!$G$6:$G$28,Barèmes!$A$6:$A$28,"Force bas du corps — Saut en longueur (m)",Barèmes!$B$6:$B$28,H54,Barèmes!$C$6:$C$28,IF(H54="6ème","Mixte",G54)),Barèmes!$C$2,IF(O54&lt;=SUMIFS(Barèmes!$H$6:$H$28,Barèmes!$A$6:$A$28,"Force bas du corps — Saut en longueur (m)",Barèmes!$B$6:$B$28,H54,Barèmes!$C$6:$C$28,IF(H54="6ème","Mixte",G54)),Barèmes!$D$2,IF(O54&lt;=SUMIFS(Barèmes!$I$6:$I$28,Barèmes!$A$6:$A$28,"Force bas du corps — Saut en longueur (m)",Barèmes!$B$6:$B$28,H54,Barèmes!$C$6:$C$28,IF(H54="6ème","Mixte",G54)),Barèmes!$E$2,Barèmes!$F$2)))),IF(O54&gt;=SUMIFS(Barèmes!$F$6:$F$28,Barèmes!$A$6:$A$28,"Force bas du corps — Saut en longueur (m)",Barèmes!$B$6:$B$28,H54,Barèmes!$C$6:$C$28,IF(H54="6ème","Mixte",G54)),Barèmes!$B$2,IF(O54&gt;=SUMIFS(Barèmes!$G$6:$G$28,Barèmes!$A$6:$A$28,"Force bas du corps — Saut en longueur (m)",Barèmes!$B$6:$B$28,H54,Barèmes!$C$6:$C$28,IF(H54="6ème","Mixte",G54)),Barèmes!$C$2,IF(O54&gt;=SUMIFS(Barèmes!$H$6:$H$28,Barèmes!$A$6:$A$28,"Force bas du corps — Saut en longueur (m)",Barèmes!$B$6:$B$28,H54,Barèmes!$C$6:$C$28,IF(H54="6ème","Mixte",G54)),Barèmes!$D$2,IF(O54&gt;=SUMIFS(Barèmes!$I$6:$I$28,Barèmes!$A$6:$A$28,"Force bas du corps — Saut en longueur (m)",Barèmes!$B$6:$B$28,H54,Barèmes!$C$6:$C$28,IF(H54="6ème","Mixte",G54)),Barèmes!$E$2,Barèmes!$F$2))))))</f>
        <v/>
      </c>
      <c r="R54" s="22"/>
      <c r="S54" s="24" t="str">
        <f>IF(OR(R54="",SUMPRODUCT((Barèmes!$A$6:$A$28="Vitesse — 30 m (s)")*(Barèmes!$B$6:$B$28=H54)*(Barèmes!$C$6:$C$28=IF(H54="6ème","Mixte",G54)))=0),"",IF(SUMPRODUCT((Barèmes!$A$6:$A$28="Vitesse — 30 m (s)")*(Barèmes!$B$6:$B$28=H54)*(Barèmes!$C$6:$C$28=IF(H54="6ème","Mixte",G54))*(Barèmes!$J$6:$J$28="+"))&gt;0,IF(R54&lt;=SUMIFS(Barèmes!$D$6:$D$28,Barèmes!$A$6:$A$28,"Vitesse — 30 m (s)",Barèmes!$B$6:$B$28,H54,Barèmes!$C$6:$C$28,IF(H54="6ème","Mixte",G54)),"à besoin",IF(R54&lt;=SUMIFS(Barèmes!$E$6:$E$28,Barèmes!$A$6:$A$28,"Vitesse — 30 m (s)",Barèmes!$B$6:$B$28,H54,Barèmes!$C$6:$C$28,IF(H54="6ème","Mixte",G54)),"fragile","satisfaisant")),IF(R54&gt;=SUMIFS(Barèmes!$D$6:$D$28,Barèmes!$A$6:$A$28,"Vitesse — 30 m (s)",Barèmes!$B$6:$B$28,H54,Barèmes!$C$6:$C$28,IF(H54="6ème","Mixte",G54)),"à besoin",IF(R54&gt;=SUMIFS(Barèmes!$E$6:$E$28,Barèmes!$A$6:$A$28,"Vitesse — 30 m (s)",Barèmes!$B$6:$B$28,H54,Barèmes!$C$6:$C$28,IF(H54="6ème","Mixte",G54)),"fragile","satisfaisant"))))</f>
        <v/>
      </c>
      <c r="T54" s="24" t="str">
        <f>IF(OR(R54="",SUMPRODUCT((Barèmes!$A$6:$A$28="Vitesse — 30 m (s)")*(Barèmes!$B$6:$B$28=H54)*(Barèmes!$C$6:$C$28=IF(H54="6ème","Mixte",G54)))=0),"",IF(SUMPRODUCT((Barèmes!$A$6:$A$28="Vitesse — 30 m (s)")*(Barèmes!$B$6:$B$28=H54)*(Barèmes!$C$6:$C$28=IF(H54="6ème","Mixte",G54))*(Barèmes!$J$6:$J$28="+"))&gt;0,IF(R54&lt;=SUMIFS(Barèmes!$F$6:$F$28,Barèmes!$A$6:$A$28,"Vitesse — 30 m (s)",Barèmes!$B$6:$B$28,H54,Barèmes!$C$6:$C$28,IF(H54="6ème","Mixte",G54)),Barèmes!$B$2,IF(R54&lt;=SUMIFS(Barèmes!$G$6:$G$28,Barèmes!$A$6:$A$28,"Vitesse — 30 m (s)",Barèmes!$B$6:$B$28,H54,Barèmes!$C$6:$C$28,IF(H54="6ème","Mixte",G54)),Barèmes!$C$2,IF(R54&lt;=SUMIFS(Barèmes!$H$6:$H$28,Barèmes!$A$6:$A$28,"Vitesse — 30 m (s)",Barèmes!$B$6:$B$28,H54,Barèmes!$C$6:$C$28,IF(H54="6ème","Mixte",G54)),Barèmes!$D$2,IF(R54&lt;=SUMIFS(Barèmes!$I$6:$I$28,Barèmes!$A$6:$A$28,"Vitesse — 30 m (s)",Barèmes!$B$6:$B$28,H54,Barèmes!$C$6:$C$28,IF(H54="6ème","Mixte",G54)),Barèmes!$E$2,Barèmes!$F$2)))),IF(R54&gt;=SUMIFS(Barèmes!$F$6:$F$28,Barèmes!$A$6:$A$28,"Vitesse — 30 m (s)",Barèmes!$B$6:$B$28,H54,Barèmes!$C$6:$C$28,IF(H54="6ème","Mixte",G54)),Barèmes!$B$2,IF(R54&gt;=SUMIFS(Barèmes!$G$6:$G$28,Barèmes!$A$6:$A$28,"Vitesse — 30 m (s)",Barèmes!$B$6:$B$28,H54,Barèmes!$C$6:$C$28,IF(H54="6ème","Mixte",G54)),Barèmes!$C$2,IF(R54&gt;=SUMIFS(Barèmes!$H$6:$H$28,Barèmes!$A$6:$A$28,"Vitesse — 30 m (s)",Barèmes!$B$6:$B$28,H54,Barèmes!$C$6:$C$28,IF(H54="6ème","Mixte",G54)),Barèmes!$D$2,IF(R54&gt;=SUMIFS(Barèmes!$I$6:$I$28,Barèmes!$A$6:$A$28,"Vitesse — 30 m (s)",Barèmes!$B$6:$B$28,H54,Barèmes!$C$6:$C$28,IF(H54="6ème","Mixte",G54)),Barèmes!$E$2,Barèmes!$F$2))))))</f>
        <v/>
      </c>
      <c r="U54" s="22"/>
      <c r="V54" s="25" t="str">
        <f>IF(OR(U54="",SUMPRODUCT((Barèmes!$A$6:$A$28="Vitesse — 50 m (s)")*(Barèmes!$B$6:$B$28=H54)*(Barèmes!$C$6:$C$28=IF(H54="6ème","Mixte",G54)))=0),"",IF(SUMPRODUCT((Barèmes!$A$6:$A$28="Vitesse — 50 m (s)")*(Barèmes!$B$6:$B$28=H54)*(Barèmes!$C$6:$C$28=IF(H54="6ème","Mixte",G54))*(Barèmes!$J$6:$J$28="+"))&gt;0,IF(U54&lt;=SUMIFS(Barèmes!$D$6:$D$28,Barèmes!$A$6:$A$28,"Vitesse — 50 m (s)",Barèmes!$B$6:$B$28,H54,Barèmes!$C$6:$C$28,IF(H54="6ème","Mixte",G54)),"à besoin",IF(U54&lt;=SUMIFS(Barèmes!$E$6:$E$28,Barèmes!$A$6:$A$28,"Vitesse — 50 m (s)",Barèmes!$B$6:$B$28,H54,Barèmes!$C$6:$C$28,IF(H54="6ème","Mixte",G54)),"fragile","satisfaisant")),IF(U54&gt;=SUMIFS(Barèmes!$D$6:$D$28,Barèmes!$A$6:$A$28,"Vitesse — 50 m (s)",Barèmes!$B$6:$B$28,H54,Barèmes!$C$6:$C$28,IF(H54="6ème","Mixte",G54)),"à besoin",IF(U54&gt;=SUMIFS(Barèmes!$E$6:$E$28,Barèmes!$A$6:$A$28,"Vitesse — 50 m (s)",Barèmes!$B$6:$B$28,H54,Barèmes!$C$6:$C$28,IF(H54="6ème","Mixte",G54)),"fragile","satisfaisant"))))</f>
        <v/>
      </c>
      <c r="W54" s="25" t="str">
        <f>IF(OR(U54="",SUMPRODUCT((Barèmes!$A$6:$A$28="Vitesse — 50 m (s)")*(Barèmes!$B$6:$B$28=H54)*(Barèmes!$C$6:$C$28=IF(H54="6ème","Mixte",G54)))=0),"",IF(SUMPRODUCT((Barèmes!$A$6:$A$28="Vitesse — 50 m (s)")*(Barèmes!$B$6:$B$28=H54)*(Barèmes!$C$6:$C$28=IF(H54="6ème","Mixte",G54))*(Barèmes!$J$6:$J$28="+"))&gt;0,IF(U54&lt;=SUMIFS(Barèmes!$F$6:$F$28,Barèmes!$A$6:$A$28,"Vitesse — 50 m (s)",Barèmes!$B$6:$B$28,H54,Barèmes!$C$6:$C$28,IF(H54="6ème","Mixte",G54)),Barèmes!$B$2,IF(U54&lt;=SUMIFS(Barèmes!$G$6:$G$28,Barèmes!$A$6:$A$28,"Vitesse — 50 m (s)",Barèmes!$B$6:$B$28,H54,Barèmes!$C$6:$C$28,IF(H54="6ème","Mixte",G54)),Barèmes!$C$2,IF(U54&lt;=SUMIFS(Barèmes!$H$6:$H$28,Barèmes!$A$6:$A$28,"Vitesse — 50 m (s)",Barèmes!$B$6:$B$28,H54,Barèmes!$C$6:$C$28,IF(H54="6ème","Mixte",G54)),Barèmes!$D$2,IF(U54&lt;=SUMIFS(Barèmes!$I$6:$I$28,Barèmes!$A$6:$A$28,"Vitesse — 50 m (s)",Barèmes!$B$6:$B$28,H54,Barèmes!$C$6:$C$28,IF(H54="6ème","Mixte",G54)),Barèmes!$E$2,Barèmes!$F$2)))),IF(U54&gt;=SUMIFS(Barèmes!$F$6:$F$28,Barèmes!$A$6:$A$28,"Vitesse — 50 m (s)",Barèmes!$B$6:$B$28,H54,Barèmes!$C$6:$C$28,IF(H54="6ème","Mixte",G54)),Barèmes!$B$2,IF(U54&gt;=SUMIFS(Barèmes!$G$6:$G$28,Barèmes!$A$6:$A$28,"Vitesse — 50 m (s)",Barèmes!$B$6:$B$28,H54,Barèmes!$C$6:$C$28,IF(H54="6ème","Mixte",G54)),Barèmes!$C$2,IF(U54&gt;=SUMIFS(Barèmes!$H$6:$H$28,Barèmes!$A$6:$A$28,"Vitesse — 50 m (s)",Barèmes!$B$6:$B$28,H54,Barèmes!$C$6:$C$28,IF(H54="6ème","Mixte",G54)),Barèmes!$D$2,IF(U54&gt;=SUMIFS(Barèmes!$I$6:$I$28,Barèmes!$A$6:$A$28,"Vitesse — 50 m (s)",Barèmes!$B$6:$B$28,H54,Barèmes!$C$6:$C$28,IF(H54="6ème","Mixte",G54)),Barèmes!$E$2,Barèmes!$F$2))))))</f>
        <v/>
      </c>
      <c r="X54" s="18"/>
      <c r="Y54" s="26" t="str" cm="1">
        <f t="array" ref="Y54">IF(OR(X54="",SUMPRODUCT((Barèmes!$A$6:$A$28="Souplesse (score 1-5)")*(Barèmes!$B$6:$B$28=H54)*(Barèmes!$C$6:$C$28=IF(H54="6ème","Mixte",G54)))=0),"",IF(SUMPRODUCT((Barèmes!$A$6:$A$28="Souplesse (score 1-5)")*(Barèmes!$B$6:$B$28=H54)*(Barèmes!$C$6:$C$28=IF(H54="6ème","Mixte",G54))*(Barèmes!$J$6:$J$28="+"))&gt;0,IF(X54&lt;=SUMIFS(Barèmes!$D$6:$D$28,Barèmes!$A$6:$A$28,"Souplesse (score 1-5)",Barèmes!$B$6:$B$28,H54,Barèmes!$C$6:$C$28,IF(H54="6ème","Mixte",G54)),"à besoin",IF(X54&lt;=SUMIFS(Barèmes!$E$6:$E$28,Barèmes!$A$6:$A$28,"Souplesse (score 1-5)",Barèmes!$B$6:$B$28,H54,Barèmes!$C$6:$C$28,IF(H54="6ème","Mixte",G54)),"fragile","satisfaisant")),IF(X54&gt;=SUMIFS(Barèmes!$D$6:$D$28,Barèmes!$A$6:$A$28,"Souplesse (score 1-5)",Barèmes!$B$6:$B$28,H54,Barèmes!$C$6:$C$28,IF(H54="6ème","Mixte",G54)),"à besoin",IF(X54&gt;=SUMIFS(Barèmes!$E$6:$E$28,Barèmes!$A$6:$A$28,"Souplesse (score 1-5)",Barèmes!$B$6:$B$28,H54,Barèmes!$C$6:$C$28,IF(H54="6ème","Mixte",G54)),"fragile","satisfaisant"))))</f>
        <v/>
      </c>
      <c r="Z54" s="26" t="str" cm="1">
        <f t="array" ref="Z54">IF(OR(X54="",SUMPRODUCT((Barèmes!$A$6:$A$28="Souplesse (score 1-5)")*(Barèmes!$B$6:$B$28=H54)*(Barèmes!$C$6:$C$28=IF(H54="6ème","Mixte",G54)))=0),"",IF(SUMPRODUCT((Barèmes!$A$6:$A$28="Souplesse (score 1-5)")*(Barèmes!$B$6:$B$28=H54)*(Barèmes!$C$6:$C$28=IF(H54="6ème","Mixte",G54))*(Barèmes!$J$6:$J$28="+"))&gt;0,IF(X54&lt;=SUMIFS(Barèmes!$F$6:$F$28,Barèmes!$A$6:$A$28,"Souplesse (score 1-5)",Barèmes!$B$6:$B$28,H54,Barèmes!$C$6:$C$28,IF(H54="6ème","Mixte",G54)),Barèmes!$B$2,IF(X54&lt;=SUMIFS(Barèmes!$G$6:$G$28,Barèmes!$A$6:$A$28,"Souplesse (score 1-5)",Barèmes!$B$6:$B$28,H54,Barèmes!$C$6:$C$28,IF(H54="6ème","Mixte",G54)),Barèmes!$C$2,IF(X54&lt;=SUMIFS(Barèmes!$H$6:$H$28,Barèmes!$A$6:$A$28,"Souplesse (score 1-5)",Barèmes!$B$6:$B$28,H54,Barèmes!$C$6:$C$28,IF(H54="6ème","Mixte",G54)),Barèmes!$D$2,IF(X54&lt;=SUMIFS(Barèmes!$I$6:$I$28,Barèmes!$A$6:$A$28,"Souplesse (score 1-5)",Barèmes!$B$6:$B$28,H54,Barèmes!$C$6:$C$28,IF(H54="6ème","Mixte",G54)),Barèmes!$E$2,Barèmes!$F$2)))),IF(X54&gt;=SUMIFS(Barèmes!$F$6:$F$28,Barèmes!$A$6:$A$28,"Souplesse (score 1-5)",Barèmes!$B$6:$B$28,H54,Barèmes!$C$6:$C$28,IF(H54="6ème","Mixte",G54)),Barèmes!$B$2,IF(X54&gt;=SUMIFS(Barèmes!$G$6:$G$28,Barèmes!$A$6:$A$28,"Souplesse (score 1-5)",Barèmes!$B$6:$B$28,H54,Barèmes!$C$6:$C$28,IF(H54="6ème","Mixte",G54)),Barèmes!$C$2,IF(X54&gt;=SUMIFS(Barèmes!$H$6:$H$28,Barèmes!$A$6:$A$28,"Souplesse (score 1-5)",Barèmes!$B$6:$B$28,H54,Barèmes!$C$6:$C$28,IF(H54="6ème","Mixte",G54)),Barèmes!$D$2,IF(X54&gt;=SUMIFS(Barèmes!$I$6:$I$28,Barèmes!$A$6:$A$28,"Souplesse (score 1-5)",Barèmes!$B$6:$B$28,H54,Barèmes!$C$6:$C$28,IF(H54="6ème","Mixte",G54)),Barèmes!$E$2,Barèmes!$F$2))))))</f>
        <v/>
      </c>
      <c r="AA54" s="22"/>
      <c r="AB54" s="27" t="str">
        <f>IF(OR(AA54="",SUMPRODUCT((Barèmes!$A$6:$A$28="Agilité — T-test 974 (s)")*(Barèmes!$B$6:$B$28=H54)*(Barèmes!$C$6:$C$28=IF(H54="6ème","Mixte",G54)))=0),"",IF(SUMPRODUCT((Barèmes!$A$6:$A$28="Agilité — T-test 974 (s)")*(Barèmes!$B$6:$B$28=H54)*(Barèmes!$C$6:$C$28=IF(H54="6ème","Mixte",G54))*(Barèmes!$J$6:$J$28="+"))&gt;0,IF(AA54&lt;=SUMIFS(Barèmes!$D$6:$D$28,Barèmes!$A$6:$A$28,"Agilité — T-test 974 (s)",Barèmes!$B$6:$B$28,H54,Barèmes!$C$6:$C$28,IF(H54="6ème","Mixte",G54)),"à besoin",IF(AA54&lt;=SUMIFS(Barèmes!$E$6:$E$28,Barèmes!$A$6:$A$28,"Agilité — T-test 974 (s)",Barèmes!$B$6:$B$28,H54,Barèmes!$C$6:$C$28,IF(H54="6ème","Mixte",G54)),"fragile","satisfaisant")),IF(AA54&gt;=SUMIFS(Barèmes!$D$6:$D$28,Barèmes!$A$6:$A$28,"Agilité — T-test 974 (s)",Barèmes!$B$6:$B$28,H54,Barèmes!$C$6:$C$28,IF(H54="6ème","Mixte",G54)),"à besoin",IF(AA54&gt;=SUMIFS(Barèmes!$E$6:$E$28,Barèmes!$A$6:$A$28,"Agilité — T-test 974 (s)",Barèmes!$B$6:$B$28,H54,Barèmes!$C$6:$C$28,IF(H54="6ème","Mixte",G54)),"fragile","satisfaisant"))))</f>
        <v/>
      </c>
      <c r="AC54" s="27" t="str">
        <f>IF(OR(AA54="",SUMPRODUCT((Barèmes!$A$6:$A$28="Agilité — T-test 974 (s)")*(Barèmes!$B$6:$B$28=H54)*(Barèmes!$C$6:$C$28=IF(H54="6ème","Mixte",G54)))=0),"",IF(SUMPRODUCT((Barèmes!$A$6:$A$28="Agilité — T-test 974 (s)")*(Barèmes!$B$6:$B$28=H54)*(Barèmes!$C$6:$C$28=IF(H54="6ème","Mixte",G54))*(Barèmes!$J$6:$J$28="+"))&gt;0,IF(AA54&lt;=SUMIFS(Barèmes!$F$6:$F$28,Barèmes!$A$6:$A$28,"Agilité — T-test 974 (s)",Barèmes!$B$6:$B$28,H54,Barèmes!$C$6:$C$28,IF(H54="6ème","Mixte",G54)),Barèmes!$B$2,IF(AA54&lt;=SUMIFS(Barèmes!$G$6:$G$28,Barèmes!$A$6:$A$28,"Agilité — T-test 974 (s)",Barèmes!$B$6:$B$28,H54,Barèmes!$C$6:$C$28,IF(H54="6ème","Mixte",G54)),Barèmes!$C$2,IF(AA54&lt;=SUMIFS(Barèmes!$H$6:$H$28,Barèmes!$A$6:$A$28,"Agilité — T-test 974 (s)",Barèmes!$B$6:$B$28,H54,Barèmes!$C$6:$C$28,IF(H54="6ème","Mixte",G54)),Barèmes!$D$2,IF(AA54&lt;=SUMIFS(Barèmes!$I$6:$I$28,Barèmes!$A$6:$A$28,"Agilité — T-test 974 (s)",Barèmes!$B$6:$B$28,H54,Barèmes!$C$6:$C$28,IF(H54="6ème","Mixte",G54)),Barèmes!$E$2,Barèmes!$F$2)))),IF(AA54&gt;=SUMIFS(Barèmes!$F$6:$F$28,Barèmes!$A$6:$A$28,"Agilité — T-test 974 (s)",Barèmes!$B$6:$B$28,H54,Barèmes!$C$6:$C$28,IF(H54="6ème","Mixte",G54)),Barèmes!$B$2,IF(AA54&gt;=SUMIFS(Barèmes!$G$6:$G$28,Barèmes!$A$6:$A$28,"Agilité — T-test 974 (s)",Barèmes!$B$6:$B$28,H54,Barèmes!$C$6:$C$28,IF(H54="6ème","Mixte",G54)),Barèmes!$C$2,IF(AA54&gt;=SUMIFS(Barèmes!$H$6:$H$28,Barèmes!$A$6:$A$28,"Agilité — T-test 974 (s)",Barèmes!$B$6:$B$28,H54,Barèmes!$C$6:$C$28,IF(H54="6ème","Mixte",G54)),Barèmes!$D$2,IF(AA54&gt;=SUMIFS(Barèmes!$I$6:$I$28,Barèmes!$A$6:$A$28,"Agilité — T-test 974 (s)",Barèmes!$B$6:$B$28,H54,Barèmes!$C$6:$C$28,IF(H54="6ème","Mixte",G54)),Barèmes!$E$2,Barèmes!$F$2))))))</f>
        <v/>
      </c>
      <c r="AD54" s="28" t="str">
        <f t="shared" si="1"/>
        <v/>
      </c>
      <c r="AE54" s="29" t="str">
        <f t="shared" si="2"/>
        <v/>
      </c>
      <c r="AF54" s="30" t="str">
        <f>IF(OR(AD54="",SUMPRODUCT((Barèmes!$A$6:$A$28="Surcoût d'agilité (s) — technique")*(Barèmes!$B$6:$B$28=H54)*(Barèmes!$C$6:$C$28=IF(H54="6ème","Mixte",G54)))=0),"",IF(SUMPRODUCT((Barèmes!$A$6:$A$28="Surcoût d'agilité (s) — technique")*(Barèmes!$B$6:$B$28=H54)*(Barèmes!$C$6:$C$28=IF(H54="6ème","Mixte",G54))*(Barèmes!$J$6:$J$28="+"))&gt;0,IF(AD54&lt;=SUMIFS(Barèmes!$D$6:$D$28,Barèmes!$A$6:$A$28,"Surcoût d'agilité (s) — technique",Barèmes!$B$6:$B$28,H54,Barèmes!$C$6:$C$28,IF(H54="6ème","Mixte",G54)),"à besoin",IF(AD54&lt;=SUMIFS(Barèmes!$E$6:$E$28,Barèmes!$A$6:$A$28,"Surcoût d'agilité (s) — technique",Barèmes!$B$6:$B$28,H54,Barèmes!$C$6:$C$28,IF(H54="6ème","Mixte",G54)),"fragile","satisfaisant")),IF(AD54&gt;=SUMIFS(Barèmes!$D$6:$D$28,Barèmes!$A$6:$A$28,"Surcoût d'agilité (s) — technique",Barèmes!$B$6:$B$28,H54,Barèmes!$C$6:$C$28,IF(H54="6ème","Mixte",G54)),"à besoin",IF(AD54&gt;=SUMIFS(Barèmes!$E$6:$E$28,Barèmes!$A$6:$A$28,"Surcoût d'agilité (s) — technique",Barèmes!$B$6:$B$28,H54,Barèmes!$C$6:$C$28,IF(H54="6ème","Mixte",G54)),"fragile","satisfaisant"))))</f>
        <v/>
      </c>
      <c r="AG54" s="30" t="str">
        <f>IF(OR(AD54="",SUMPRODUCT((Barèmes!$A$6:$A$28="Surcoût d'agilité (s) — technique")*(Barèmes!$B$6:$B$28=H54)*(Barèmes!$C$6:$C$28=IF(H54="6ème","Mixte",G54)))=0),"",IF(SUMPRODUCT((Barèmes!$A$6:$A$28="Surcoût d'agilité (s) — technique")*(Barèmes!$B$6:$B$28=H54)*(Barèmes!$C$6:$C$28=IF(H54="6ème","Mixte",G54))*(Barèmes!$J$6:$J$28="+"))&gt;0,IF(AD54&lt;=SUMIFS(Barèmes!$F$6:$F$28,Barèmes!$A$6:$A$28,"Surcoût d'agilité (s) — technique",Barèmes!$B$6:$B$28,H54,Barèmes!$C$6:$C$28,IF(H54="6ème","Mixte",G54)),Barèmes!$B$2,IF(AD54&lt;=SUMIFS(Barèmes!$G$6:$G$28,Barèmes!$A$6:$A$28,"Surcoût d'agilité (s) — technique",Barèmes!$B$6:$B$28,H54,Barèmes!$C$6:$C$28,IF(H54="6ème","Mixte",G54)),Barèmes!$C$2,IF(AD54&lt;=SUMIFS(Barèmes!$H$6:$H$28,Barèmes!$A$6:$A$28,"Surcoût d'agilité (s) — technique",Barèmes!$B$6:$B$28,H54,Barèmes!$C$6:$C$28,IF(H54="6ème","Mixte",G54)),Barèmes!$D$2,IF(AD54&lt;=SUMIFS(Barèmes!$I$6:$I$28,Barèmes!$A$6:$A$28,"Surcoût d'agilité (s) — technique",Barèmes!$B$6:$B$28,H54,Barèmes!$C$6:$C$28,IF(H54="6ème","Mixte",G54)),Barèmes!$E$2,Barèmes!$F$2)))),IF(AD54&gt;=SUMIFS(Barèmes!$F$6:$F$28,Barèmes!$A$6:$A$28,"Surcoût d'agilité (s) — technique",Barèmes!$B$6:$B$28,H54,Barèmes!$C$6:$C$28,IF(H54="6ème","Mixte",G54)),Barèmes!$B$2,IF(AD54&gt;=SUMIFS(Barèmes!$G$6:$G$28,Barèmes!$A$6:$A$28,"Surcoût d'agilité (s) — technique",Barèmes!$B$6:$B$28,H54,Barèmes!$C$6:$C$28,IF(H54="6ème","Mixte",G54)),Barèmes!$C$2,IF(AD54&gt;=SUMIFS(Barèmes!$H$6:$H$28,Barèmes!$A$6:$A$28,"Surcoût d'agilité (s) — technique",Barèmes!$B$6:$B$28,H54,Barèmes!$C$6:$C$28,IF(H54="6ème","Mixte",G54)),Barèmes!$D$2,IF(AD54&gt;=SUMIFS(Barèmes!$I$6:$I$28,Barèmes!$A$6:$A$28,"Surcoût d'agilité (s) — technique",Barèmes!$B$6:$B$28,H54,Barèmes!$C$6:$C$28,IF(H54="6ème","Mixte",G54)),Barèmes!$E$2,Barèmes!$F$2))))))</f>
        <v/>
      </c>
      <c r="AH54" s="31" t="str">
        <f>IF((IF(N54="",0,1)+IF(Q54="",0,1)+IF(W54="",0,1)+IF(Z54="",0,1)+IF(AC54="",0,1))=0,"",3*IF(N54=Barèmes!$B$2,1,IF(N54=Barèmes!$C$2,2,IF(N54=Barèmes!$D$2,3,IF(N54=Barèmes!$E$2,4,IF(N54=Barèmes!$F$2,5,0)))))+3*IF(Q54=Barèmes!$B$2,1,IF(Q54=Barèmes!$C$2,2,IF(Q54=Barèmes!$D$2,3,IF(Q54=Barèmes!$E$2,4,IF(Q54=Barèmes!$F$2,5,0)))))+2*IF(W54=Barèmes!$B$2,1,IF(W54=Barèmes!$C$2,2,IF(W54=Barèmes!$D$2,3,IF(W54=Barèmes!$E$2,4,IF(W54=Barèmes!$F$2,5,0)))))+1*IF(Z54=Barèmes!$B$2,1,IF(Z54=Barèmes!$C$2,2,IF(Z54=Barèmes!$D$2,3,IF(Z54=Barèmes!$E$2,4,IF(Z54=Barèmes!$F$2,5,0)))))+1*IF(AC54=Barèmes!$B$2,1,IF(AC54=Barèmes!$C$2,2,IF(AC54=Barèmes!$D$2,3,IF(AC54=Barèmes!$E$2,4,IF(AC54=Barèmes!$F$2,5,0))))))</f>
        <v/>
      </c>
      <c r="AI54" s="31"/>
      <c r="AJ54" s="32" t="str">
        <f>IFERROR(INDEX(Croissance!$B$5:$B$604,MATCH(A54,Croissance!$A$5:$A$604,0)),"")</f>
        <v/>
      </c>
      <c r="AK54" s="32" t="str">
        <f>IFERROR(INDEX(Croissance!$C$5:$C$604,MATCH(A54,Croissance!$A$5:$A$604,0)),"")</f>
        <v/>
      </c>
      <c r="AL54" s="32" t="str">
        <f>IFERROR(INDEX(Croissance!$D$5:$D$604,MATCH(A54,Croissance!$A$5:$A$604,0)),"")</f>
        <v/>
      </c>
      <c r="AM54" s="32" t="str">
        <f>IFERROR(INDEX(Croissance!$E$5:$E$604,MATCH(A54,Croissance!$A$5:$A$604,0)),"")</f>
        <v/>
      </c>
      <c r="AO54" s="33">
        <f t="shared" si="8"/>
        <v>0</v>
      </c>
      <c r="AP54" s="33">
        <f t="shared" si="3"/>
        <v>0</v>
      </c>
      <c r="AQ54" s="33">
        <f>IF(A54="",0,IF(AND(OR('Synthèse classe'!$C$2="Tous",C54='Synthèse classe'!$C$2),OR('Synthèse classe'!$C$3="Toutes",D54='Synthèse classe'!$C$3),OR('Synthèse classe'!$C$4="Toutes",AND('Synthèse classe'!$C$4="Dernière",AP54=1),B54=IFERROR(VALUE('Synthèse classe'!$C$4),0))),1,0))</f>
        <v>0</v>
      </c>
      <c r="AR54" s="34" t="str">
        <f t="shared" si="4"/>
        <v/>
      </c>
    </row>
    <row r="55" spans="1:44" x14ac:dyDescent="0.2">
      <c r="A55" s="17" t="str">
        <f t="shared" si="0"/>
        <v/>
      </c>
      <c r="B55" s="18"/>
      <c r="C55" s="19"/>
      <c r="D55" s="19"/>
      <c r="E55" s="19"/>
      <c r="F55" s="19"/>
      <c r="G55" s="19"/>
      <c r="H55" s="17" t="str">
        <f t="shared" si="5"/>
        <v/>
      </c>
      <c r="I55" s="20"/>
      <c r="J55" s="18"/>
      <c r="K55" s="19"/>
      <c r="L55" s="21" t="str">
        <f t="shared" si="6"/>
        <v/>
      </c>
      <c r="M55" s="21" t="str">
        <f>IF(OR(J55="",SUMPRODUCT((Barèmes!$A$6:$A$28="Endurance — Luc Léger (palier)")*(Barèmes!$B$6:$B$28=H55)*(Barèmes!$C$6:$C$28=IF(H55="6ème","Mixte",G55)))=0),"",IF(SUMPRODUCT((Barèmes!$A$6:$A$28="Endurance — Luc Léger (palier)")*(Barèmes!$B$6:$B$28=H55)*(Barèmes!$C$6:$C$28=IF(H55="6ème","Mixte",G55))*(Barèmes!$J$6:$J$28="+"))&gt;0,IF(J55&lt;=SUMIFS(Barèmes!$D$6:$D$28,Barèmes!$A$6:$A$28,"Endurance — Luc Léger (palier)",Barèmes!$B$6:$B$28,H55,Barèmes!$C$6:$C$28,IF(H55="6ème","Mixte",G55)),"à besoin",IF(J55&lt;=SUMIFS(Barèmes!$E$6:$E$28,Barèmes!$A$6:$A$28,"Endurance — Luc Léger (palier)",Barèmes!$B$6:$B$28,H55,Barèmes!$C$6:$C$28,IF(H55="6ème","Mixte",G55)),"fragile","satisfaisant")),IF(J55&gt;=SUMIFS(Barèmes!$D$6:$D$28,Barèmes!$A$6:$A$28,"Endurance — Luc Léger (palier)",Barèmes!$B$6:$B$28,H55,Barèmes!$C$6:$C$28,IF(H55="6ème","Mixte",G55)),"à besoin",IF(J55&gt;=SUMIFS(Barèmes!$E$6:$E$28,Barèmes!$A$6:$A$28,"Endurance — Luc Léger (palier)",Barèmes!$B$6:$B$28,H55,Barèmes!$C$6:$C$28,IF(H55="6ème","Mixte",G55)),"fragile","satisfaisant"))))</f>
        <v/>
      </c>
      <c r="N55" s="21" t="str">
        <f>IF(OR(J55="",SUMPRODUCT((Barèmes!$A$6:$A$28="Endurance — Luc Léger (palier)")*(Barèmes!$B$6:$B$28=H55)*(Barèmes!$C$6:$C$28=IF(H55="6ème","Mixte",G55)))=0),"",IF(SUMPRODUCT((Barèmes!$A$6:$A$28="Endurance — Luc Léger (palier)")*(Barèmes!$B$6:$B$28=H55)*(Barèmes!$C$6:$C$28=IF(H55="6ème","Mixte",G55))*(Barèmes!$J$6:$J$28="+"))&gt;0,IF(J55&lt;=SUMIFS(Barèmes!$F$6:$F$28,Barèmes!$A$6:$A$28,"Endurance — Luc Léger (palier)",Barèmes!$B$6:$B$28,H55,Barèmes!$C$6:$C$28,IF(H55="6ème","Mixte",G55)),Barèmes!$B$2,IF(J55&lt;=SUMIFS(Barèmes!$G$6:$G$28,Barèmes!$A$6:$A$28,"Endurance — Luc Léger (palier)",Barèmes!$B$6:$B$28,H55,Barèmes!$C$6:$C$28,IF(H55="6ème","Mixte",G55)),Barèmes!$C$2,IF(J55&lt;=SUMIFS(Barèmes!$H$6:$H$28,Barèmes!$A$6:$A$28,"Endurance — Luc Léger (palier)",Barèmes!$B$6:$B$28,H55,Barèmes!$C$6:$C$28,IF(H55="6ème","Mixte",G55)),Barèmes!$D$2,IF(J55&lt;=SUMIFS(Barèmes!$I$6:$I$28,Barèmes!$A$6:$A$28,"Endurance — Luc Léger (palier)",Barèmes!$B$6:$B$28,H55,Barèmes!$C$6:$C$28,IF(H55="6ème","Mixte",G55)),Barèmes!$E$2,Barèmes!$F$2)))),IF(J55&gt;=SUMIFS(Barèmes!$F$6:$F$28,Barèmes!$A$6:$A$28,"Endurance — Luc Léger (palier)",Barèmes!$B$6:$B$28,H55,Barèmes!$C$6:$C$28,IF(H55="6ème","Mixte",G55)),Barèmes!$B$2,IF(J55&gt;=SUMIFS(Barèmes!$G$6:$G$28,Barèmes!$A$6:$A$28,"Endurance — Luc Léger (palier)",Barèmes!$B$6:$B$28,H55,Barèmes!$C$6:$C$28,IF(H55="6ème","Mixte",G55)),Barèmes!$C$2,IF(J55&gt;=SUMIFS(Barèmes!$H$6:$H$28,Barèmes!$A$6:$A$28,"Endurance — Luc Léger (palier)",Barèmes!$B$6:$B$28,H55,Barèmes!$C$6:$C$28,IF(H55="6ème","Mixte",G55)),Barèmes!$D$2,IF(J55&gt;=SUMIFS(Barèmes!$I$6:$I$28,Barèmes!$A$6:$A$28,"Endurance — Luc Léger (palier)",Barèmes!$B$6:$B$28,H55,Barèmes!$C$6:$C$28,IF(H55="6ème","Mixte",G55)),Barèmes!$E$2,Barèmes!$F$2))))))</f>
        <v/>
      </c>
      <c r="O55" s="22"/>
      <c r="P55" s="23" t="str">
        <f>IF(OR(O55="",SUMPRODUCT((Barèmes!$A$6:$A$28="Force bas du corps — Saut en longueur (m)")*(Barèmes!$B$6:$B$28=H55)*(Barèmes!$C$6:$C$28=IF(H55="6ème","Mixte",G55)))=0),"",IF(SUMPRODUCT((Barèmes!$A$6:$A$28="Force bas du corps — Saut en longueur (m)")*(Barèmes!$B$6:$B$28=H55)*(Barèmes!$C$6:$C$28=IF(H55="6ème","Mixte",G55))*(Barèmes!$J$6:$J$28="+"))&gt;0,IF(O55&lt;=SUMIFS(Barèmes!$D$6:$D$28,Barèmes!$A$6:$A$28,"Force bas du corps — Saut en longueur (m)",Barèmes!$B$6:$B$28,H55,Barèmes!$C$6:$C$28,IF(H55="6ème","Mixte",G55)),"à besoin",IF(O55&lt;=SUMIFS(Barèmes!$E$6:$E$28,Barèmes!$A$6:$A$28,"Force bas du corps — Saut en longueur (m)",Barèmes!$B$6:$B$28,H55,Barèmes!$C$6:$C$28,IF(H55="6ème","Mixte",G55)),"fragile","satisfaisant")),IF(O55&gt;=SUMIFS(Barèmes!$D$6:$D$28,Barèmes!$A$6:$A$28,"Force bas du corps — Saut en longueur (m)",Barèmes!$B$6:$B$28,H55,Barèmes!$C$6:$C$28,IF(H55="6ème","Mixte",G55)),"à besoin",IF(O55&gt;=SUMIFS(Barèmes!$E$6:$E$28,Barèmes!$A$6:$A$28,"Force bas du corps — Saut en longueur (m)",Barèmes!$B$6:$B$28,H55,Barèmes!$C$6:$C$28,IF(H55="6ème","Mixte",G55)),"fragile","satisfaisant"))))</f>
        <v/>
      </c>
      <c r="Q55" s="23" t="str">
        <f>IF(OR(O55="",SUMPRODUCT((Barèmes!$A$6:$A$28="Force bas du corps — Saut en longueur (m)")*(Barèmes!$B$6:$B$28=H55)*(Barèmes!$C$6:$C$28=IF(H55="6ème","Mixte",G55)))=0),"",IF(SUMPRODUCT((Barèmes!$A$6:$A$28="Force bas du corps — Saut en longueur (m)")*(Barèmes!$B$6:$B$28=H55)*(Barèmes!$C$6:$C$28=IF(H55="6ème","Mixte",G55))*(Barèmes!$J$6:$J$28="+"))&gt;0,IF(O55&lt;=SUMIFS(Barèmes!$F$6:$F$28,Barèmes!$A$6:$A$28,"Force bas du corps — Saut en longueur (m)",Barèmes!$B$6:$B$28,H55,Barèmes!$C$6:$C$28,IF(H55="6ème","Mixte",G55)),Barèmes!$B$2,IF(O55&lt;=SUMIFS(Barèmes!$G$6:$G$28,Barèmes!$A$6:$A$28,"Force bas du corps — Saut en longueur (m)",Barèmes!$B$6:$B$28,H55,Barèmes!$C$6:$C$28,IF(H55="6ème","Mixte",G55)),Barèmes!$C$2,IF(O55&lt;=SUMIFS(Barèmes!$H$6:$H$28,Barèmes!$A$6:$A$28,"Force bas du corps — Saut en longueur (m)",Barèmes!$B$6:$B$28,H55,Barèmes!$C$6:$C$28,IF(H55="6ème","Mixte",G55)),Barèmes!$D$2,IF(O55&lt;=SUMIFS(Barèmes!$I$6:$I$28,Barèmes!$A$6:$A$28,"Force bas du corps — Saut en longueur (m)",Barèmes!$B$6:$B$28,H55,Barèmes!$C$6:$C$28,IF(H55="6ème","Mixte",G55)),Barèmes!$E$2,Barèmes!$F$2)))),IF(O55&gt;=SUMIFS(Barèmes!$F$6:$F$28,Barèmes!$A$6:$A$28,"Force bas du corps — Saut en longueur (m)",Barèmes!$B$6:$B$28,H55,Barèmes!$C$6:$C$28,IF(H55="6ème","Mixte",G55)),Barèmes!$B$2,IF(O55&gt;=SUMIFS(Barèmes!$G$6:$G$28,Barèmes!$A$6:$A$28,"Force bas du corps — Saut en longueur (m)",Barèmes!$B$6:$B$28,H55,Barèmes!$C$6:$C$28,IF(H55="6ème","Mixte",G55)),Barèmes!$C$2,IF(O55&gt;=SUMIFS(Barèmes!$H$6:$H$28,Barèmes!$A$6:$A$28,"Force bas du corps — Saut en longueur (m)",Barèmes!$B$6:$B$28,H55,Barèmes!$C$6:$C$28,IF(H55="6ème","Mixte",G55)),Barèmes!$D$2,IF(O55&gt;=SUMIFS(Barèmes!$I$6:$I$28,Barèmes!$A$6:$A$28,"Force bas du corps — Saut en longueur (m)",Barèmes!$B$6:$B$28,H55,Barèmes!$C$6:$C$28,IF(H55="6ème","Mixte",G55)),Barèmes!$E$2,Barèmes!$F$2))))))</f>
        <v/>
      </c>
      <c r="R55" s="22"/>
      <c r="S55" s="24" t="str">
        <f>IF(OR(R55="",SUMPRODUCT((Barèmes!$A$6:$A$28="Vitesse — 30 m (s)")*(Barèmes!$B$6:$B$28=H55)*(Barèmes!$C$6:$C$28=IF(H55="6ème","Mixte",G55)))=0),"",IF(SUMPRODUCT((Barèmes!$A$6:$A$28="Vitesse — 30 m (s)")*(Barèmes!$B$6:$B$28=H55)*(Barèmes!$C$6:$C$28=IF(H55="6ème","Mixte",G55))*(Barèmes!$J$6:$J$28="+"))&gt;0,IF(R55&lt;=SUMIFS(Barèmes!$D$6:$D$28,Barèmes!$A$6:$A$28,"Vitesse — 30 m (s)",Barèmes!$B$6:$B$28,H55,Barèmes!$C$6:$C$28,IF(H55="6ème","Mixte",G55)),"à besoin",IF(R55&lt;=SUMIFS(Barèmes!$E$6:$E$28,Barèmes!$A$6:$A$28,"Vitesse — 30 m (s)",Barèmes!$B$6:$B$28,H55,Barèmes!$C$6:$C$28,IF(H55="6ème","Mixte",G55)),"fragile","satisfaisant")),IF(R55&gt;=SUMIFS(Barèmes!$D$6:$D$28,Barèmes!$A$6:$A$28,"Vitesse — 30 m (s)",Barèmes!$B$6:$B$28,H55,Barèmes!$C$6:$C$28,IF(H55="6ème","Mixte",G55)),"à besoin",IF(R55&gt;=SUMIFS(Barèmes!$E$6:$E$28,Barèmes!$A$6:$A$28,"Vitesse — 30 m (s)",Barèmes!$B$6:$B$28,H55,Barèmes!$C$6:$C$28,IF(H55="6ème","Mixte",G55)),"fragile","satisfaisant"))))</f>
        <v/>
      </c>
      <c r="T55" s="24" t="str">
        <f>IF(OR(R55="",SUMPRODUCT((Barèmes!$A$6:$A$28="Vitesse — 30 m (s)")*(Barèmes!$B$6:$B$28=H55)*(Barèmes!$C$6:$C$28=IF(H55="6ème","Mixte",G55)))=0),"",IF(SUMPRODUCT((Barèmes!$A$6:$A$28="Vitesse — 30 m (s)")*(Barèmes!$B$6:$B$28=H55)*(Barèmes!$C$6:$C$28=IF(H55="6ème","Mixte",G55))*(Barèmes!$J$6:$J$28="+"))&gt;0,IF(R55&lt;=SUMIFS(Barèmes!$F$6:$F$28,Barèmes!$A$6:$A$28,"Vitesse — 30 m (s)",Barèmes!$B$6:$B$28,H55,Barèmes!$C$6:$C$28,IF(H55="6ème","Mixte",G55)),Barèmes!$B$2,IF(R55&lt;=SUMIFS(Barèmes!$G$6:$G$28,Barèmes!$A$6:$A$28,"Vitesse — 30 m (s)",Barèmes!$B$6:$B$28,H55,Barèmes!$C$6:$C$28,IF(H55="6ème","Mixte",G55)),Barèmes!$C$2,IF(R55&lt;=SUMIFS(Barèmes!$H$6:$H$28,Barèmes!$A$6:$A$28,"Vitesse — 30 m (s)",Barèmes!$B$6:$B$28,H55,Barèmes!$C$6:$C$28,IF(H55="6ème","Mixte",G55)),Barèmes!$D$2,IF(R55&lt;=SUMIFS(Barèmes!$I$6:$I$28,Barèmes!$A$6:$A$28,"Vitesse — 30 m (s)",Barèmes!$B$6:$B$28,H55,Barèmes!$C$6:$C$28,IF(H55="6ème","Mixte",G55)),Barèmes!$E$2,Barèmes!$F$2)))),IF(R55&gt;=SUMIFS(Barèmes!$F$6:$F$28,Barèmes!$A$6:$A$28,"Vitesse — 30 m (s)",Barèmes!$B$6:$B$28,H55,Barèmes!$C$6:$C$28,IF(H55="6ème","Mixte",G55)),Barèmes!$B$2,IF(R55&gt;=SUMIFS(Barèmes!$G$6:$G$28,Barèmes!$A$6:$A$28,"Vitesse — 30 m (s)",Barèmes!$B$6:$B$28,H55,Barèmes!$C$6:$C$28,IF(H55="6ème","Mixte",G55)),Barèmes!$C$2,IF(R55&gt;=SUMIFS(Barèmes!$H$6:$H$28,Barèmes!$A$6:$A$28,"Vitesse — 30 m (s)",Barèmes!$B$6:$B$28,H55,Barèmes!$C$6:$C$28,IF(H55="6ème","Mixte",G55)),Barèmes!$D$2,IF(R55&gt;=SUMIFS(Barèmes!$I$6:$I$28,Barèmes!$A$6:$A$28,"Vitesse — 30 m (s)",Barèmes!$B$6:$B$28,H55,Barèmes!$C$6:$C$28,IF(H55="6ème","Mixte",G55)),Barèmes!$E$2,Barèmes!$F$2))))))</f>
        <v/>
      </c>
      <c r="U55" s="22"/>
      <c r="V55" s="25" t="str">
        <f>IF(OR(U55="",SUMPRODUCT((Barèmes!$A$6:$A$28="Vitesse — 50 m (s)")*(Barèmes!$B$6:$B$28=H55)*(Barèmes!$C$6:$C$28=IF(H55="6ème","Mixte",G55)))=0),"",IF(SUMPRODUCT((Barèmes!$A$6:$A$28="Vitesse — 50 m (s)")*(Barèmes!$B$6:$B$28=H55)*(Barèmes!$C$6:$C$28=IF(H55="6ème","Mixte",G55))*(Barèmes!$J$6:$J$28="+"))&gt;0,IF(U55&lt;=SUMIFS(Barèmes!$D$6:$D$28,Barèmes!$A$6:$A$28,"Vitesse — 50 m (s)",Barèmes!$B$6:$B$28,H55,Barèmes!$C$6:$C$28,IF(H55="6ème","Mixte",G55)),"à besoin",IF(U55&lt;=SUMIFS(Barèmes!$E$6:$E$28,Barèmes!$A$6:$A$28,"Vitesse — 50 m (s)",Barèmes!$B$6:$B$28,H55,Barèmes!$C$6:$C$28,IF(H55="6ème","Mixte",G55)),"fragile","satisfaisant")),IF(U55&gt;=SUMIFS(Barèmes!$D$6:$D$28,Barèmes!$A$6:$A$28,"Vitesse — 50 m (s)",Barèmes!$B$6:$B$28,H55,Barèmes!$C$6:$C$28,IF(H55="6ème","Mixte",G55)),"à besoin",IF(U55&gt;=SUMIFS(Barèmes!$E$6:$E$28,Barèmes!$A$6:$A$28,"Vitesse — 50 m (s)",Barèmes!$B$6:$B$28,H55,Barèmes!$C$6:$C$28,IF(H55="6ème","Mixte",G55)),"fragile","satisfaisant"))))</f>
        <v/>
      </c>
      <c r="W55" s="25" t="str">
        <f>IF(OR(U55="",SUMPRODUCT((Barèmes!$A$6:$A$28="Vitesse — 50 m (s)")*(Barèmes!$B$6:$B$28=H55)*(Barèmes!$C$6:$C$28=IF(H55="6ème","Mixte",G55)))=0),"",IF(SUMPRODUCT((Barèmes!$A$6:$A$28="Vitesse — 50 m (s)")*(Barèmes!$B$6:$B$28=H55)*(Barèmes!$C$6:$C$28=IF(H55="6ème","Mixte",G55))*(Barèmes!$J$6:$J$28="+"))&gt;0,IF(U55&lt;=SUMIFS(Barèmes!$F$6:$F$28,Barèmes!$A$6:$A$28,"Vitesse — 50 m (s)",Barèmes!$B$6:$B$28,H55,Barèmes!$C$6:$C$28,IF(H55="6ème","Mixte",G55)),Barèmes!$B$2,IF(U55&lt;=SUMIFS(Barèmes!$G$6:$G$28,Barèmes!$A$6:$A$28,"Vitesse — 50 m (s)",Barèmes!$B$6:$B$28,H55,Barèmes!$C$6:$C$28,IF(H55="6ème","Mixte",G55)),Barèmes!$C$2,IF(U55&lt;=SUMIFS(Barèmes!$H$6:$H$28,Barèmes!$A$6:$A$28,"Vitesse — 50 m (s)",Barèmes!$B$6:$B$28,H55,Barèmes!$C$6:$C$28,IF(H55="6ème","Mixte",G55)),Barèmes!$D$2,IF(U55&lt;=SUMIFS(Barèmes!$I$6:$I$28,Barèmes!$A$6:$A$28,"Vitesse — 50 m (s)",Barèmes!$B$6:$B$28,H55,Barèmes!$C$6:$C$28,IF(H55="6ème","Mixte",G55)),Barèmes!$E$2,Barèmes!$F$2)))),IF(U55&gt;=SUMIFS(Barèmes!$F$6:$F$28,Barèmes!$A$6:$A$28,"Vitesse — 50 m (s)",Barèmes!$B$6:$B$28,H55,Barèmes!$C$6:$C$28,IF(H55="6ème","Mixte",G55)),Barèmes!$B$2,IF(U55&gt;=SUMIFS(Barèmes!$G$6:$G$28,Barèmes!$A$6:$A$28,"Vitesse — 50 m (s)",Barèmes!$B$6:$B$28,H55,Barèmes!$C$6:$C$28,IF(H55="6ème","Mixte",G55)),Barèmes!$C$2,IF(U55&gt;=SUMIFS(Barèmes!$H$6:$H$28,Barèmes!$A$6:$A$28,"Vitesse — 50 m (s)",Barèmes!$B$6:$B$28,H55,Barèmes!$C$6:$C$28,IF(H55="6ème","Mixte",G55)),Barèmes!$D$2,IF(U55&gt;=SUMIFS(Barèmes!$I$6:$I$28,Barèmes!$A$6:$A$28,"Vitesse — 50 m (s)",Barèmes!$B$6:$B$28,H55,Barèmes!$C$6:$C$28,IF(H55="6ème","Mixte",G55)),Barèmes!$E$2,Barèmes!$F$2))))))</f>
        <v/>
      </c>
      <c r="X55" s="18"/>
      <c r="Y55" s="26" t="str" cm="1">
        <f t="array" ref="Y55">IF(OR(X55="",SUMPRODUCT((Barèmes!$A$6:$A$28="Souplesse (score 1-5)")*(Barèmes!$B$6:$B$28=H55)*(Barèmes!$C$6:$C$28=IF(H55="6ème","Mixte",G55)))=0),"",IF(SUMPRODUCT((Barèmes!$A$6:$A$28="Souplesse (score 1-5)")*(Barèmes!$B$6:$B$28=H55)*(Barèmes!$C$6:$C$28=IF(H55="6ème","Mixte",G55))*(Barèmes!$J$6:$J$28="+"))&gt;0,IF(X55&lt;=SUMIFS(Barèmes!$D$6:$D$28,Barèmes!$A$6:$A$28,"Souplesse (score 1-5)",Barèmes!$B$6:$B$28,H55,Barèmes!$C$6:$C$28,IF(H55="6ème","Mixte",G55)),"à besoin",IF(X55&lt;=SUMIFS(Barèmes!$E$6:$E$28,Barèmes!$A$6:$A$28,"Souplesse (score 1-5)",Barèmes!$B$6:$B$28,H55,Barèmes!$C$6:$C$28,IF(H55="6ème","Mixte",G55)),"fragile","satisfaisant")),IF(X55&gt;=SUMIFS(Barèmes!$D$6:$D$28,Barèmes!$A$6:$A$28,"Souplesse (score 1-5)",Barèmes!$B$6:$B$28,H55,Barèmes!$C$6:$C$28,IF(H55="6ème","Mixte",G55)),"à besoin",IF(X55&gt;=SUMIFS(Barèmes!$E$6:$E$28,Barèmes!$A$6:$A$28,"Souplesse (score 1-5)",Barèmes!$B$6:$B$28,H55,Barèmes!$C$6:$C$28,IF(H55="6ème","Mixte",G55)),"fragile","satisfaisant"))))</f>
        <v/>
      </c>
      <c r="Z55" s="26" t="str" cm="1">
        <f t="array" ref="Z55">IF(OR(X55="",SUMPRODUCT((Barèmes!$A$6:$A$28="Souplesse (score 1-5)")*(Barèmes!$B$6:$B$28=H55)*(Barèmes!$C$6:$C$28=IF(H55="6ème","Mixte",G55)))=0),"",IF(SUMPRODUCT((Barèmes!$A$6:$A$28="Souplesse (score 1-5)")*(Barèmes!$B$6:$B$28=H55)*(Barèmes!$C$6:$C$28=IF(H55="6ème","Mixte",G55))*(Barèmes!$J$6:$J$28="+"))&gt;0,IF(X55&lt;=SUMIFS(Barèmes!$F$6:$F$28,Barèmes!$A$6:$A$28,"Souplesse (score 1-5)",Barèmes!$B$6:$B$28,H55,Barèmes!$C$6:$C$28,IF(H55="6ème","Mixte",G55)),Barèmes!$B$2,IF(X55&lt;=SUMIFS(Barèmes!$G$6:$G$28,Barèmes!$A$6:$A$28,"Souplesse (score 1-5)",Barèmes!$B$6:$B$28,H55,Barèmes!$C$6:$C$28,IF(H55="6ème","Mixte",G55)),Barèmes!$C$2,IF(X55&lt;=SUMIFS(Barèmes!$H$6:$H$28,Barèmes!$A$6:$A$28,"Souplesse (score 1-5)",Barèmes!$B$6:$B$28,H55,Barèmes!$C$6:$C$28,IF(H55="6ème","Mixte",G55)),Barèmes!$D$2,IF(X55&lt;=SUMIFS(Barèmes!$I$6:$I$28,Barèmes!$A$6:$A$28,"Souplesse (score 1-5)",Barèmes!$B$6:$B$28,H55,Barèmes!$C$6:$C$28,IF(H55="6ème","Mixte",G55)),Barèmes!$E$2,Barèmes!$F$2)))),IF(X55&gt;=SUMIFS(Barèmes!$F$6:$F$28,Barèmes!$A$6:$A$28,"Souplesse (score 1-5)",Barèmes!$B$6:$B$28,H55,Barèmes!$C$6:$C$28,IF(H55="6ème","Mixte",G55)),Barèmes!$B$2,IF(X55&gt;=SUMIFS(Barèmes!$G$6:$G$28,Barèmes!$A$6:$A$28,"Souplesse (score 1-5)",Barèmes!$B$6:$B$28,H55,Barèmes!$C$6:$C$28,IF(H55="6ème","Mixte",G55)),Barèmes!$C$2,IF(X55&gt;=SUMIFS(Barèmes!$H$6:$H$28,Barèmes!$A$6:$A$28,"Souplesse (score 1-5)",Barèmes!$B$6:$B$28,H55,Barèmes!$C$6:$C$28,IF(H55="6ème","Mixte",G55)),Barèmes!$D$2,IF(X55&gt;=SUMIFS(Barèmes!$I$6:$I$28,Barèmes!$A$6:$A$28,"Souplesse (score 1-5)",Barèmes!$B$6:$B$28,H55,Barèmes!$C$6:$C$28,IF(H55="6ème","Mixte",G55)),Barèmes!$E$2,Barèmes!$F$2))))))</f>
        <v/>
      </c>
      <c r="AA55" s="22"/>
      <c r="AB55" s="27" t="str">
        <f>IF(OR(AA55="",SUMPRODUCT((Barèmes!$A$6:$A$28="Agilité — T-test 974 (s)")*(Barèmes!$B$6:$B$28=H55)*(Barèmes!$C$6:$C$28=IF(H55="6ème","Mixte",G55)))=0),"",IF(SUMPRODUCT((Barèmes!$A$6:$A$28="Agilité — T-test 974 (s)")*(Barèmes!$B$6:$B$28=H55)*(Barèmes!$C$6:$C$28=IF(H55="6ème","Mixte",G55))*(Barèmes!$J$6:$J$28="+"))&gt;0,IF(AA55&lt;=SUMIFS(Barèmes!$D$6:$D$28,Barèmes!$A$6:$A$28,"Agilité — T-test 974 (s)",Barèmes!$B$6:$B$28,H55,Barèmes!$C$6:$C$28,IF(H55="6ème","Mixte",G55)),"à besoin",IF(AA55&lt;=SUMIFS(Barèmes!$E$6:$E$28,Barèmes!$A$6:$A$28,"Agilité — T-test 974 (s)",Barèmes!$B$6:$B$28,H55,Barèmes!$C$6:$C$28,IF(H55="6ème","Mixte",G55)),"fragile","satisfaisant")),IF(AA55&gt;=SUMIFS(Barèmes!$D$6:$D$28,Barèmes!$A$6:$A$28,"Agilité — T-test 974 (s)",Barèmes!$B$6:$B$28,H55,Barèmes!$C$6:$C$28,IF(H55="6ème","Mixte",G55)),"à besoin",IF(AA55&gt;=SUMIFS(Barèmes!$E$6:$E$28,Barèmes!$A$6:$A$28,"Agilité — T-test 974 (s)",Barèmes!$B$6:$B$28,H55,Barèmes!$C$6:$C$28,IF(H55="6ème","Mixte",G55)),"fragile","satisfaisant"))))</f>
        <v/>
      </c>
      <c r="AC55" s="27" t="str">
        <f>IF(OR(AA55="",SUMPRODUCT((Barèmes!$A$6:$A$28="Agilité — T-test 974 (s)")*(Barèmes!$B$6:$B$28=H55)*(Barèmes!$C$6:$C$28=IF(H55="6ème","Mixte",G55)))=0),"",IF(SUMPRODUCT((Barèmes!$A$6:$A$28="Agilité — T-test 974 (s)")*(Barèmes!$B$6:$B$28=H55)*(Barèmes!$C$6:$C$28=IF(H55="6ème","Mixte",G55))*(Barèmes!$J$6:$J$28="+"))&gt;0,IF(AA55&lt;=SUMIFS(Barèmes!$F$6:$F$28,Barèmes!$A$6:$A$28,"Agilité — T-test 974 (s)",Barèmes!$B$6:$B$28,H55,Barèmes!$C$6:$C$28,IF(H55="6ème","Mixte",G55)),Barèmes!$B$2,IF(AA55&lt;=SUMIFS(Barèmes!$G$6:$G$28,Barèmes!$A$6:$A$28,"Agilité — T-test 974 (s)",Barèmes!$B$6:$B$28,H55,Barèmes!$C$6:$C$28,IF(H55="6ème","Mixte",G55)),Barèmes!$C$2,IF(AA55&lt;=SUMIFS(Barèmes!$H$6:$H$28,Barèmes!$A$6:$A$28,"Agilité — T-test 974 (s)",Barèmes!$B$6:$B$28,H55,Barèmes!$C$6:$C$28,IF(H55="6ème","Mixte",G55)),Barèmes!$D$2,IF(AA55&lt;=SUMIFS(Barèmes!$I$6:$I$28,Barèmes!$A$6:$A$28,"Agilité — T-test 974 (s)",Barèmes!$B$6:$B$28,H55,Barèmes!$C$6:$C$28,IF(H55="6ème","Mixte",G55)),Barèmes!$E$2,Barèmes!$F$2)))),IF(AA55&gt;=SUMIFS(Barèmes!$F$6:$F$28,Barèmes!$A$6:$A$28,"Agilité — T-test 974 (s)",Barèmes!$B$6:$B$28,H55,Barèmes!$C$6:$C$28,IF(H55="6ème","Mixte",G55)),Barèmes!$B$2,IF(AA55&gt;=SUMIFS(Barèmes!$G$6:$G$28,Barèmes!$A$6:$A$28,"Agilité — T-test 974 (s)",Barèmes!$B$6:$B$28,H55,Barèmes!$C$6:$C$28,IF(H55="6ème","Mixte",G55)),Barèmes!$C$2,IF(AA55&gt;=SUMIFS(Barèmes!$H$6:$H$28,Barèmes!$A$6:$A$28,"Agilité — T-test 974 (s)",Barèmes!$B$6:$B$28,H55,Barèmes!$C$6:$C$28,IF(H55="6ème","Mixte",G55)),Barèmes!$D$2,IF(AA55&gt;=SUMIFS(Barèmes!$I$6:$I$28,Barèmes!$A$6:$A$28,"Agilité — T-test 974 (s)",Barèmes!$B$6:$B$28,H55,Barèmes!$C$6:$C$28,IF(H55="6ème","Mixte",G55)),Barèmes!$E$2,Barèmes!$F$2))))))</f>
        <v/>
      </c>
      <c r="AD55" s="28" t="str">
        <f t="shared" si="1"/>
        <v/>
      </c>
      <c r="AE55" s="29" t="str">
        <f t="shared" si="2"/>
        <v/>
      </c>
      <c r="AF55" s="30" t="str">
        <f>IF(OR(AD55="",SUMPRODUCT((Barèmes!$A$6:$A$28="Surcoût d'agilité (s) — technique")*(Barèmes!$B$6:$B$28=H55)*(Barèmes!$C$6:$C$28=IF(H55="6ème","Mixte",G55)))=0),"",IF(SUMPRODUCT((Barèmes!$A$6:$A$28="Surcoût d'agilité (s) — technique")*(Barèmes!$B$6:$B$28=H55)*(Barèmes!$C$6:$C$28=IF(H55="6ème","Mixte",G55))*(Barèmes!$J$6:$J$28="+"))&gt;0,IF(AD55&lt;=SUMIFS(Barèmes!$D$6:$D$28,Barèmes!$A$6:$A$28,"Surcoût d'agilité (s) — technique",Barèmes!$B$6:$B$28,H55,Barèmes!$C$6:$C$28,IF(H55="6ème","Mixte",G55)),"à besoin",IF(AD55&lt;=SUMIFS(Barèmes!$E$6:$E$28,Barèmes!$A$6:$A$28,"Surcoût d'agilité (s) — technique",Barèmes!$B$6:$B$28,H55,Barèmes!$C$6:$C$28,IF(H55="6ème","Mixte",G55)),"fragile","satisfaisant")),IF(AD55&gt;=SUMIFS(Barèmes!$D$6:$D$28,Barèmes!$A$6:$A$28,"Surcoût d'agilité (s) — technique",Barèmes!$B$6:$B$28,H55,Barèmes!$C$6:$C$28,IF(H55="6ème","Mixte",G55)),"à besoin",IF(AD55&gt;=SUMIFS(Barèmes!$E$6:$E$28,Barèmes!$A$6:$A$28,"Surcoût d'agilité (s) — technique",Barèmes!$B$6:$B$28,H55,Barèmes!$C$6:$C$28,IF(H55="6ème","Mixte",G55)),"fragile","satisfaisant"))))</f>
        <v/>
      </c>
      <c r="AG55" s="30" t="str">
        <f>IF(OR(AD55="",SUMPRODUCT((Barèmes!$A$6:$A$28="Surcoût d'agilité (s) — technique")*(Barèmes!$B$6:$B$28=H55)*(Barèmes!$C$6:$C$28=IF(H55="6ème","Mixte",G55)))=0),"",IF(SUMPRODUCT((Barèmes!$A$6:$A$28="Surcoût d'agilité (s) — technique")*(Barèmes!$B$6:$B$28=H55)*(Barèmes!$C$6:$C$28=IF(H55="6ème","Mixte",G55))*(Barèmes!$J$6:$J$28="+"))&gt;0,IF(AD55&lt;=SUMIFS(Barèmes!$F$6:$F$28,Barèmes!$A$6:$A$28,"Surcoût d'agilité (s) — technique",Barèmes!$B$6:$B$28,H55,Barèmes!$C$6:$C$28,IF(H55="6ème","Mixte",G55)),Barèmes!$B$2,IF(AD55&lt;=SUMIFS(Barèmes!$G$6:$G$28,Barèmes!$A$6:$A$28,"Surcoût d'agilité (s) — technique",Barèmes!$B$6:$B$28,H55,Barèmes!$C$6:$C$28,IF(H55="6ème","Mixte",G55)),Barèmes!$C$2,IF(AD55&lt;=SUMIFS(Barèmes!$H$6:$H$28,Barèmes!$A$6:$A$28,"Surcoût d'agilité (s) — technique",Barèmes!$B$6:$B$28,H55,Barèmes!$C$6:$C$28,IF(H55="6ème","Mixte",G55)),Barèmes!$D$2,IF(AD55&lt;=SUMIFS(Barèmes!$I$6:$I$28,Barèmes!$A$6:$A$28,"Surcoût d'agilité (s) — technique",Barèmes!$B$6:$B$28,H55,Barèmes!$C$6:$C$28,IF(H55="6ème","Mixte",G55)),Barèmes!$E$2,Barèmes!$F$2)))),IF(AD55&gt;=SUMIFS(Barèmes!$F$6:$F$28,Barèmes!$A$6:$A$28,"Surcoût d'agilité (s) — technique",Barèmes!$B$6:$B$28,H55,Barèmes!$C$6:$C$28,IF(H55="6ème","Mixte",G55)),Barèmes!$B$2,IF(AD55&gt;=SUMIFS(Barèmes!$G$6:$G$28,Barèmes!$A$6:$A$28,"Surcoût d'agilité (s) — technique",Barèmes!$B$6:$B$28,H55,Barèmes!$C$6:$C$28,IF(H55="6ème","Mixte",G55)),Barèmes!$C$2,IF(AD55&gt;=SUMIFS(Barèmes!$H$6:$H$28,Barèmes!$A$6:$A$28,"Surcoût d'agilité (s) — technique",Barèmes!$B$6:$B$28,H55,Barèmes!$C$6:$C$28,IF(H55="6ème","Mixte",G55)),Barèmes!$D$2,IF(AD55&gt;=SUMIFS(Barèmes!$I$6:$I$28,Barèmes!$A$6:$A$28,"Surcoût d'agilité (s) — technique",Barèmes!$B$6:$B$28,H55,Barèmes!$C$6:$C$28,IF(H55="6ème","Mixte",G55)),Barèmes!$E$2,Barèmes!$F$2))))))</f>
        <v/>
      </c>
      <c r="AH55" s="31" t="str">
        <f>IF((IF(N55="",0,1)+IF(Q55="",0,1)+IF(W55="",0,1)+IF(Z55="",0,1)+IF(AC55="",0,1))=0,"",3*IF(N55=Barèmes!$B$2,1,IF(N55=Barèmes!$C$2,2,IF(N55=Barèmes!$D$2,3,IF(N55=Barèmes!$E$2,4,IF(N55=Barèmes!$F$2,5,0)))))+3*IF(Q55=Barèmes!$B$2,1,IF(Q55=Barèmes!$C$2,2,IF(Q55=Barèmes!$D$2,3,IF(Q55=Barèmes!$E$2,4,IF(Q55=Barèmes!$F$2,5,0)))))+2*IF(W55=Barèmes!$B$2,1,IF(W55=Barèmes!$C$2,2,IF(W55=Barèmes!$D$2,3,IF(W55=Barèmes!$E$2,4,IF(W55=Barèmes!$F$2,5,0)))))+1*IF(Z55=Barèmes!$B$2,1,IF(Z55=Barèmes!$C$2,2,IF(Z55=Barèmes!$D$2,3,IF(Z55=Barèmes!$E$2,4,IF(Z55=Barèmes!$F$2,5,0)))))+1*IF(AC55=Barèmes!$B$2,1,IF(AC55=Barèmes!$C$2,2,IF(AC55=Barèmes!$D$2,3,IF(AC55=Barèmes!$E$2,4,IF(AC55=Barèmes!$F$2,5,0))))))</f>
        <v/>
      </c>
      <c r="AI55" s="31"/>
      <c r="AJ55" s="32" t="str">
        <f>IFERROR(INDEX(Croissance!$B$5:$B$604,MATCH(A55,Croissance!$A$5:$A$604,0)),"")</f>
        <v/>
      </c>
      <c r="AK55" s="32" t="str">
        <f>IFERROR(INDEX(Croissance!$C$5:$C$604,MATCH(A55,Croissance!$A$5:$A$604,0)),"")</f>
        <v/>
      </c>
      <c r="AL55" s="32" t="str">
        <f>IFERROR(INDEX(Croissance!$D$5:$D$604,MATCH(A55,Croissance!$A$5:$A$604,0)),"")</f>
        <v/>
      </c>
      <c r="AM55" s="32" t="str">
        <f>IFERROR(INDEX(Croissance!$E$5:$E$604,MATCH(A55,Croissance!$A$5:$A$604,0)),"")</f>
        <v/>
      </c>
      <c r="AO55" s="33">
        <f t="shared" si="8"/>
        <v>0</v>
      </c>
      <c r="AP55" s="33">
        <f t="shared" si="3"/>
        <v>0</v>
      </c>
      <c r="AQ55" s="33">
        <f>IF(A55="",0,IF(AND(OR('Synthèse classe'!$C$2="Tous",C55='Synthèse classe'!$C$2),OR('Synthèse classe'!$C$3="Toutes",D55='Synthèse classe'!$C$3),OR('Synthèse classe'!$C$4="Toutes",AND('Synthèse classe'!$C$4="Dernière",AP55=1),B55=IFERROR(VALUE('Synthèse classe'!$C$4),0))),1,0))</f>
        <v>0</v>
      </c>
      <c r="AR55" s="34" t="str">
        <f t="shared" si="4"/>
        <v/>
      </c>
    </row>
    <row r="56" spans="1:44" x14ac:dyDescent="0.2">
      <c r="A56" s="17" t="str">
        <f t="shared" si="0"/>
        <v/>
      </c>
      <c r="B56" s="18"/>
      <c r="C56" s="19"/>
      <c r="D56" s="19"/>
      <c r="E56" s="19"/>
      <c r="F56" s="19"/>
      <c r="G56" s="19"/>
      <c r="H56" s="17" t="str">
        <f t="shared" si="5"/>
        <v/>
      </c>
      <c r="I56" s="20"/>
      <c r="J56" s="18"/>
      <c r="K56" s="19"/>
      <c r="L56" s="21" t="str">
        <f t="shared" si="6"/>
        <v/>
      </c>
      <c r="M56" s="21" t="str">
        <f>IF(OR(J56="",SUMPRODUCT((Barèmes!$A$6:$A$28="Endurance — Luc Léger (palier)")*(Barèmes!$B$6:$B$28=H56)*(Barèmes!$C$6:$C$28=IF(H56="6ème","Mixte",G56)))=0),"",IF(SUMPRODUCT((Barèmes!$A$6:$A$28="Endurance — Luc Léger (palier)")*(Barèmes!$B$6:$B$28=H56)*(Barèmes!$C$6:$C$28=IF(H56="6ème","Mixte",G56))*(Barèmes!$J$6:$J$28="+"))&gt;0,IF(J56&lt;=SUMIFS(Barèmes!$D$6:$D$28,Barèmes!$A$6:$A$28,"Endurance — Luc Léger (palier)",Barèmes!$B$6:$B$28,H56,Barèmes!$C$6:$C$28,IF(H56="6ème","Mixte",G56)),"à besoin",IF(J56&lt;=SUMIFS(Barèmes!$E$6:$E$28,Barèmes!$A$6:$A$28,"Endurance — Luc Léger (palier)",Barèmes!$B$6:$B$28,H56,Barèmes!$C$6:$C$28,IF(H56="6ème","Mixte",G56)),"fragile","satisfaisant")),IF(J56&gt;=SUMIFS(Barèmes!$D$6:$D$28,Barèmes!$A$6:$A$28,"Endurance — Luc Léger (palier)",Barèmes!$B$6:$B$28,H56,Barèmes!$C$6:$C$28,IF(H56="6ème","Mixte",G56)),"à besoin",IF(J56&gt;=SUMIFS(Barèmes!$E$6:$E$28,Barèmes!$A$6:$A$28,"Endurance — Luc Léger (palier)",Barèmes!$B$6:$B$28,H56,Barèmes!$C$6:$C$28,IF(H56="6ème","Mixte",G56)),"fragile","satisfaisant"))))</f>
        <v/>
      </c>
      <c r="N56" s="21" t="str">
        <f>IF(OR(J56="",SUMPRODUCT((Barèmes!$A$6:$A$28="Endurance — Luc Léger (palier)")*(Barèmes!$B$6:$B$28=H56)*(Barèmes!$C$6:$C$28=IF(H56="6ème","Mixte",G56)))=0),"",IF(SUMPRODUCT((Barèmes!$A$6:$A$28="Endurance — Luc Léger (palier)")*(Barèmes!$B$6:$B$28=H56)*(Barèmes!$C$6:$C$28=IF(H56="6ème","Mixte",G56))*(Barèmes!$J$6:$J$28="+"))&gt;0,IF(J56&lt;=SUMIFS(Barèmes!$F$6:$F$28,Barèmes!$A$6:$A$28,"Endurance — Luc Léger (palier)",Barèmes!$B$6:$B$28,H56,Barèmes!$C$6:$C$28,IF(H56="6ème","Mixte",G56)),Barèmes!$B$2,IF(J56&lt;=SUMIFS(Barèmes!$G$6:$G$28,Barèmes!$A$6:$A$28,"Endurance — Luc Léger (palier)",Barèmes!$B$6:$B$28,H56,Barèmes!$C$6:$C$28,IF(H56="6ème","Mixte",G56)),Barèmes!$C$2,IF(J56&lt;=SUMIFS(Barèmes!$H$6:$H$28,Barèmes!$A$6:$A$28,"Endurance — Luc Léger (palier)",Barèmes!$B$6:$B$28,H56,Barèmes!$C$6:$C$28,IF(H56="6ème","Mixte",G56)),Barèmes!$D$2,IF(J56&lt;=SUMIFS(Barèmes!$I$6:$I$28,Barèmes!$A$6:$A$28,"Endurance — Luc Léger (palier)",Barèmes!$B$6:$B$28,H56,Barèmes!$C$6:$C$28,IF(H56="6ème","Mixte",G56)),Barèmes!$E$2,Barèmes!$F$2)))),IF(J56&gt;=SUMIFS(Barèmes!$F$6:$F$28,Barèmes!$A$6:$A$28,"Endurance — Luc Léger (palier)",Barèmes!$B$6:$B$28,H56,Barèmes!$C$6:$C$28,IF(H56="6ème","Mixte",G56)),Barèmes!$B$2,IF(J56&gt;=SUMIFS(Barèmes!$G$6:$G$28,Barèmes!$A$6:$A$28,"Endurance — Luc Léger (palier)",Barèmes!$B$6:$B$28,H56,Barèmes!$C$6:$C$28,IF(H56="6ème","Mixte",G56)),Barèmes!$C$2,IF(J56&gt;=SUMIFS(Barèmes!$H$6:$H$28,Barèmes!$A$6:$A$28,"Endurance — Luc Léger (palier)",Barèmes!$B$6:$B$28,H56,Barèmes!$C$6:$C$28,IF(H56="6ème","Mixte",G56)),Barèmes!$D$2,IF(J56&gt;=SUMIFS(Barèmes!$I$6:$I$28,Barèmes!$A$6:$A$28,"Endurance — Luc Léger (palier)",Barèmes!$B$6:$B$28,H56,Barèmes!$C$6:$C$28,IF(H56="6ème","Mixte",G56)),Barèmes!$E$2,Barèmes!$F$2))))))</f>
        <v/>
      </c>
      <c r="O56" s="22"/>
      <c r="P56" s="23" t="str">
        <f>IF(OR(O56="",SUMPRODUCT((Barèmes!$A$6:$A$28="Force bas du corps — Saut en longueur (m)")*(Barèmes!$B$6:$B$28=H56)*(Barèmes!$C$6:$C$28=IF(H56="6ème","Mixte",G56)))=0),"",IF(SUMPRODUCT((Barèmes!$A$6:$A$28="Force bas du corps — Saut en longueur (m)")*(Barèmes!$B$6:$B$28=H56)*(Barèmes!$C$6:$C$28=IF(H56="6ème","Mixte",G56))*(Barèmes!$J$6:$J$28="+"))&gt;0,IF(O56&lt;=SUMIFS(Barèmes!$D$6:$D$28,Barèmes!$A$6:$A$28,"Force bas du corps — Saut en longueur (m)",Barèmes!$B$6:$B$28,H56,Barèmes!$C$6:$C$28,IF(H56="6ème","Mixte",G56)),"à besoin",IF(O56&lt;=SUMIFS(Barèmes!$E$6:$E$28,Barèmes!$A$6:$A$28,"Force bas du corps — Saut en longueur (m)",Barèmes!$B$6:$B$28,H56,Barèmes!$C$6:$C$28,IF(H56="6ème","Mixte",G56)),"fragile","satisfaisant")),IF(O56&gt;=SUMIFS(Barèmes!$D$6:$D$28,Barèmes!$A$6:$A$28,"Force bas du corps — Saut en longueur (m)",Barèmes!$B$6:$B$28,H56,Barèmes!$C$6:$C$28,IF(H56="6ème","Mixte",G56)),"à besoin",IF(O56&gt;=SUMIFS(Barèmes!$E$6:$E$28,Barèmes!$A$6:$A$28,"Force bas du corps — Saut en longueur (m)",Barèmes!$B$6:$B$28,H56,Barèmes!$C$6:$C$28,IF(H56="6ème","Mixte",G56)),"fragile","satisfaisant"))))</f>
        <v/>
      </c>
      <c r="Q56" s="23" t="str">
        <f>IF(OR(O56="",SUMPRODUCT((Barèmes!$A$6:$A$28="Force bas du corps — Saut en longueur (m)")*(Barèmes!$B$6:$B$28=H56)*(Barèmes!$C$6:$C$28=IF(H56="6ème","Mixte",G56)))=0),"",IF(SUMPRODUCT((Barèmes!$A$6:$A$28="Force bas du corps — Saut en longueur (m)")*(Barèmes!$B$6:$B$28=H56)*(Barèmes!$C$6:$C$28=IF(H56="6ème","Mixte",G56))*(Barèmes!$J$6:$J$28="+"))&gt;0,IF(O56&lt;=SUMIFS(Barèmes!$F$6:$F$28,Barèmes!$A$6:$A$28,"Force bas du corps — Saut en longueur (m)",Barèmes!$B$6:$B$28,H56,Barèmes!$C$6:$C$28,IF(H56="6ème","Mixte",G56)),Barèmes!$B$2,IF(O56&lt;=SUMIFS(Barèmes!$G$6:$G$28,Barèmes!$A$6:$A$28,"Force bas du corps — Saut en longueur (m)",Barèmes!$B$6:$B$28,H56,Barèmes!$C$6:$C$28,IF(H56="6ème","Mixte",G56)),Barèmes!$C$2,IF(O56&lt;=SUMIFS(Barèmes!$H$6:$H$28,Barèmes!$A$6:$A$28,"Force bas du corps — Saut en longueur (m)",Barèmes!$B$6:$B$28,H56,Barèmes!$C$6:$C$28,IF(H56="6ème","Mixte",G56)),Barèmes!$D$2,IF(O56&lt;=SUMIFS(Barèmes!$I$6:$I$28,Barèmes!$A$6:$A$28,"Force bas du corps — Saut en longueur (m)",Barèmes!$B$6:$B$28,H56,Barèmes!$C$6:$C$28,IF(H56="6ème","Mixte",G56)),Barèmes!$E$2,Barèmes!$F$2)))),IF(O56&gt;=SUMIFS(Barèmes!$F$6:$F$28,Barèmes!$A$6:$A$28,"Force bas du corps — Saut en longueur (m)",Barèmes!$B$6:$B$28,H56,Barèmes!$C$6:$C$28,IF(H56="6ème","Mixte",G56)),Barèmes!$B$2,IF(O56&gt;=SUMIFS(Barèmes!$G$6:$G$28,Barèmes!$A$6:$A$28,"Force bas du corps — Saut en longueur (m)",Barèmes!$B$6:$B$28,H56,Barèmes!$C$6:$C$28,IF(H56="6ème","Mixte",G56)),Barèmes!$C$2,IF(O56&gt;=SUMIFS(Barèmes!$H$6:$H$28,Barèmes!$A$6:$A$28,"Force bas du corps — Saut en longueur (m)",Barèmes!$B$6:$B$28,H56,Barèmes!$C$6:$C$28,IF(H56="6ème","Mixte",G56)),Barèmes!$D$2,IF(O56&gt;=SUMIFS(Barèmes!$I$6:$I$28,Barèmes!$A$6:$A$28,"Force bas du corps — Saut en longueur (m)",Barèmes!$B$6:$B$28,H56,Barèmes!$C$6:$C$28,IF(H56="6ème","Mixte",G56)),Barèmes!$E$2,Barèmes!$F$2))))))</f>
        <v/>
      </c>
      <c r="R56" s="22"/>
      <c r="S56" s="24" t="str">
        <f>IF(OR(R56="",SUMPRODUCT((Barèmes!$A$6:$A$28="Vitesse — 30 m (s)")*(Barèmes!$B$6:$B$28=H56)*(Barèmes!$C$6:$C$28=IF(H56="6ème","Mixte",G56)))=0),"",IF(SUMPRODUCT((Barèmes!$A$6:$A$28="Vitesse — 30 m (s)")*(Barèmes!$B$6:$B$28=H56)*(Barèmes!$C$6:$C$28=IF(H56="6ème","Mixte",G56))*(Barèmes!$J$6:$J$28="+"))&gt;0,IF(R56&lt;=SUMIFS(Barèmes!$D$6:$D$28,Barèmes!$A$6:$A$28,"Vitesse — 30 m (s)",Barèmes!$B$6:$B$28,H56,Barèmes!$C$6:$C$28,IF(H56="6ème","Mixte",G56)),"à besoin",IF(R56&lt;=SUMIFS(Barèmes!$E$6:$E$28,Barèmes!$A$6:$A$28,"Vitesse — 30 m (s)",Barèmes!$B$6:$B$28,H56,Barèmes!$C$6:$C$28,IF(H56="6ème","Mixte",G56)),"fragile","satisfaisant")),IF(R56&gt;=SUMIFS(Barèmes!$D$6:$D$28,Barèmes!$A$6:$A$28,"Vitesse — 30 m (s)",Barèmes!$B$6:$B$28,H56,Barèmes!$C$6:$C$28,IF(H56="6ème","Mixte",G56)),"à besoin",IF(R56&gt;=SUMIFS(Barèmes!$E$6:$E$28,Barèmes!$A$6:$A$28,"Vitesse — 30 m (s)",Barèmes!$B$6:$B$28,H56,Barèmes!$C$6:$C$28,IF(H56="6ème","Mixte",G56)),"fragile","satisfaisant"))))</f>
        <v/>
      </c>
      <c r="T56" s="24" t="str">
        <f>IF(OR(R56="",SUMPRODUCT((Barèmes!$A$6:$A$28="Vitesse — 30 m (s)")*(Barèmes!$B$6:$B$28=H56)*(Barèmes!$C$6:$C$28=IF(H56="6ème","Mixte",G56)))=0),"",IF(SUMPRODUCT((Barèmes!$A$6:$A$28="Vitesse — 30 m (s)")*(Barèmes!$B$6:$B$28=H56)*(Barèmes!$C$6:$C$28=IF(H56="6ème","Mixte",G56))*(Barèmes!$J$6:$J$28="+"))&gt;0,IF(R56&lt;=SUMIFS(Barèmes!$F$6:$F$28,Barèmes!$A$6:$A$28,"Vitesse — 30 m (s)",Barèmes!$B$6:$B$28,H56,Barèmes!$C$6:$C$28,IF(H56="6ème","Mixte",G56)),Barèmes!$B$2,IF(R56&lt;=SUMIFS(Barèmes!$G$6:$G$28,Barèmes!$A$6:$A$28,"Vitesse — 30 m (s)",Barèmes!$B$6:$B$28,H56,Barèmes!$C$6:$C$28,IF(H56="6ème","Mixte",G56)),Barèmes!$C$2,IF(R56&lt;=SUMIFS(Barèmes!$H$6:$H$28,Barèmes!$A$6:$A$28,"Vitesse — 30 m (s)",Barèmes!$B$6:$B$28,H56,Barèmes!$C$6:$C$28,IF(H56="6ème","Mixte",G56)),Barèmes!$D$2,IF(R56&lt;=SUMIFS(Barèmes!$I$6:$I$28,Barèmes!$A$6:$A$28,"Vitesse — 30 m (s)",Barèmes!$B$6:$B$28,H56,Barèmes!$C$6:$C$28,IF(H56="6ème","Mixte",G56)),Barèmes!$E$2,Barèmes!$F$2)))),IF(R56&gt;=SUMIFS(Barèmes!$F$6:$F$28,Barèmes!$A$6:$A$28,"Vitesse — 30 m (s)",Barèmes!$B$6:$B$28,H56,Barèmes!$C$6:$C$28,IF(H56="6ème","Mixte",G56)),Barèmes!$B$2,IF(R56&gt;=SUMIFS(Barèmes!$G$6:$G$28,Barèmes!$A$6:$A$28,"Vitesse — 30 m (s)",Barèmes!$B$6:$B$28,H56,Barèmes!$C$6:$C$28,IF(H56="6ème","Mixte",G56)),Barèmes!$C$2,IF(R56&gt;=SUMIFS(Barèmes!$H$6:$H$28,Barèmes!$A$6:$A$28,"Vitesse — 30 m (s)",Barèmes!$B$6:$B$28,H56,Barèmes!$C$6:$C$28,IF(H56="6ème","Mixte",G56)),Barèmes!$D$2,IF(R56&gt;=SUMIFS(Barèmes!$I$6:$I$28,Barèmes!$A$6:$A$28,"Vitesse — 30 m (s)",Barèmes!$B$6:$B$28,H56,Barèmes!$C$6:$C$28,IF(H56="6ème","Mixte",G56)),Barèmes!$E$2,Barèmes!$F$2))))))</f>
        <v/>
      </c>
      <c r="U56" s="22"/>
      <c r="V56" s="25" t="str">
        <f>IF(OR(U56="",SUMPRODUCT((Barèmes!$A$6:$A$28="Vitesse — 50 m (s)")*(Barèmes!$B$6:$B$28=H56)*(Barèmes!$C$6:$C$28=IF(H56="6ème","Mixte",G56)))=0),"",IF(SUMPRODUCT((Barèmes!$A$6:$A$28="Vitesse — 50 m (s)")*(Barèmes!$B$6:$B$28=H56)*(Barèmes!$C$6:$C$28=IF(H56="6ème","Mixte",G56))*(Barèmes!$J$6:$J$28="+"))&gt;0,IF(U56&lt;=SUMIFS(Barèmes!$D$6:$D$28,Barèmes!$A$6:$A$28,"Vitesse — 50 m (s)",Barèmes!$B$6:$B$28,H56,Barèmes!$C$6:$C$28,IF(H56="6ème","Mixte",G56)),"à besoin",IF(U56&lt;=SUMIFS(Barèmes!$E$6:$E$28,Barèmes!$A$6:$A$28,"Vitesse — 50 m (s)",Barèmes!$B$6:$B$28,H56,Barèmes!$C$6:$C$28,IF(H56="6ème","Mixte",G56)),"fragile","satisfaisant")),IF(U56&gt;=SUMIFS(Barèmes!$D$6:$D$28,Barèmes!$A$6:$A$28,"Vitesse — 50 m (s)",Barèmes!$B$6:$B$28,H56,Barèmes!$C$6:$C$28,IF(H56="6ème","Mixte",G56)),"à besoin",IF(U56&gt;=SUMIFS(Barèmes!$E$6:$E$28,Barèmes!$A$6:$A$28,"Vitesse — 50 m (s)",Barèmes!$B$6:$B$28,H56,Barèmes!$C$6:$C$28,IF(H56="6ème","Mixte",G56)),"fragile","satisfaisant"))))</f>
        <v/>
      </c>
      <c r="W56" s="25" t="str">
        <f>IF(OR(U56="",SUMPRODUCT((Barèmes!$A$6:$A$28="Vitesse — 50 m (s)")*(Barèmes!$B$6:$B$28=H56)*(Barèmes!$C$6:$C$28=IF(H56="6ème","Mixte",G56)))=0),"",IF(SUMPRODUCT((Barèmes!$A$6:$A$28="Vitesse — 50 m (s)")*(Barèmes!$B$6:$B$28=H56)*(Barèmes!$C$6:$C$28=IF(H56="6ème","Mixte",G56))*(Barèmes!$J$6:$J$28="+"))&gt;0,IF(U56&lt;=SUMIFS(Barèmes!$F$6:$F$28,Barèmes!$A$6:$A$28,"Vitesse — 50 m (s)",Barèmes!$B$6:$B$28,H56,Barèmes!$C$6:$C$28,IF(H56="6ème","Mixte",G56)),Barèmes!$B$2,IF(U56&lt;=SUMIFS(Barèmes!$G$6:$G$28,Barèmes!$A$6:$A$28,"Vitesse — 50 m (s)",Barèmes!$B$6:$B$28,H56,Barèmes!$C$6:$C$28,IF(H56="6ème","Mixte",G56)),Barèmes!$C$2,IF(U56&lt;=SUMIFS(Barèmes!$H$6:$H$28,Barèmes!$A$6:$A$28,"Vitesse — 50 m (s)",Barèmes!$B$6:$B$28,H56,Barèmes!$C$6:$C$28,IF(H56="6ème","Mixte",G56)),Barèmes!$D$2,IF(U56&lt;=SUMIFS(Barèmes!$I$6:$I$28,Barèmes!$A$6:$A$28,"Vitesse — 50 m (s)",Barèmes!$B$6:$B$28,H56,Barèmes!$C$6:$C$28,IF(H56="6ème","Mixte",G56)),Barèmes!$E$2,Barèmes!$F$2)))),IF(U56&gt;=SUMIFS(Barèmes!$F$6:$F$28,Barèmes!$A$6:$A$28,"Vitesse — 50 m (s)",Barèmes!$B$6:$B$28,H56,Barèmes!$C$6:$C$28,IF(H56="6ème","Mixte",G56)),Barèmes!$B$2,IF(U56&gt;=SUMIFS(Barèmes!$G$6:$G$28,Barèmes!$A$6:$A$28,"Vitesse — 50 m (s)",Barèmes!$B$6:$B$28,H56,Barèmes!$C$6:$C$28,IF(H56="6ème","Mixte",G56)),Barèmes!$C$2,IF(U56&gt;=SUMIFS(Barèmes!$H$6:$H$28,Barèmes!$A$6:$A$28,"Vitesse — 50 m (s)",Barèmes!$B$6:$B$28,H56,Barèmes!$C$6:$C$28,IF(H56="6ème","Mixte",G56)),Barèmes!$D$2,IF(U56&gt;=SUMIFS(Barèmes!$I$6:$I$28,Barèmes!$A$6:$A$28,"Vitesse — 50 m (s)",Barèmes!$B$6:$B$28,H56,Barèmes!$C$6:$C$28,IF(H56="6ème","Mixte",G56)),Barèmes!$E$2,Barèmes!$F$2))))))</f>
        <v/>
      </c>
      <c r="X56" s="18"/>
      <c r="Y56" s="26" t="str" cm="1">
        <f t="array" ref="Y56">IF(OR(X56="",SUMPRODUCT((Barèmes!$A$6:$A$28="Souplesse (score 1-5)")*(Barèmes!$B$6:$B$28=H56)*(Barèmes!$C$6:$C$28=IF(H56="6ème","Mixte",G56)))=0),"",IF(SUMPRODUCT((Barèmes!$A$6:$A$28="Souplesse (score 1-5)")*(Barèmes!$B$6:$B$28=H56)*(Barèmes!$C$6:$C$28=IF(H56="6ème","Mixte",G56))*(Barèmes!$J$6:$J$28="+"))&gt;0,IF(X56&lt;=SUMIFS(Barèmes!$D$6:$D$28,Barèmes!$A$6:$A$28,"Souplesse (score 1-5)",Barèmes!$B$6:$B$28,H56,Barèmes!$C$6:$C$28,IF(H56="6ème","Mixte",G56)),"à besoin",IF(X56&lt;=SUMIFS(Barèmes!$E$6:$E$28,Barèmes!$A$6:$A$28,"Souplesse (score 1-5)",Barèmes!$B$6:$B$28,H56,Barèmes!$C$6:$C$28,IF(H56="6ème","Mixte",G56)),"fragile","satisfaisant")),IF(X56&gt;=SUMIFS(Barèmes!$D$6:$D$28,Barèmes!$A$6:$A$28,"Souplesse (score 1-5)",Barèmes!$B$6:$B$28,H56,Barèmes!$C$6:$C$28,IF(H56="6ème","Mixte",G56)),"à besoin",IF(X56&gt;=SUMIFS(Barèmes!$E$6:$E$28,Barèmes!$A$6:$A$28,"Souplesse (score 1-5)",Barèmes!$B$6:$B$28,H56,Barèmes!$C$6:$C$28,IF(H56="6ème","Mixte",G56)),"fragile","satisfaisant"))))</f>
        <v/>
      </c>
      <c r="Z56" s="26" t="str" cm="1">
        <f t="array" ref="Z56">IF(OR(X56="",SUMPRODUCT((Barèmes!$A$6:$A$28="Souplesse (score 1-5)")*(Barèmes!$B$6:$B$28=H56)*(Barèmes!$C$6:$C$28=IF(H56="6ème","Mixte",G56)))=0),"",IF(SUMPRODUCT((Barèmes!$A$6:$A$28="Souplesse (score 1-5)")*(Barèmes!$B$6:$B$28=H56)*(Barèmes!$C$6:$C$28=IF(H56="6ème","Mixte",G56))*(Barèmes!$J$6:$J$28="+"))&gt;0,IF(X56&lt;=SUMIFS(Barèmes!$F$6:$F$28,Barèmes!$A$6:$A$28,"Souplesse (score 1-5)",Barèmes!$B$6:$B$28,H56,Barèmes!$C$6:$C$28,IF(H56="6ème","Mixte",G56)),Barèmes!$B$2,IF(X56&lt;=SUMIFS(Barèmes!$G$6:$G$28,Barèmes!$A$6:$A$28,"Souplesse (score 1-5)",Barèmes!$B$6:$B$28,H56,Barèmes!$C$6:$C$28,IF(H56="6ème","Mixte",G56)),Barèmes!$C$2,IF(X56&lt;=SUMIFS(Barèmes!$H$6:$H$28,Barèmes!$A$6:$A$28,"Souplesse (score 1-5)",Barèmes!$B$6:$B$28,H56,Barèmes!$C$6:$C$28,IF(H56="6ème","Mixte",G56)),Barèmes!$D$2,IF(X56&lt;=SUMIFS(Barèmes!$I$6:$I$28,Barèmes!$A$6:$A$28,"Souplesse (score 1-5)",Barèmes!$B$6:$B$28,H56,Barèmes!$C$6:$C$28,IF(H56="6ème","Mixte",G56)),Barèmes!$E$2,Barèmes!$F$2)))),IF(X56&gt;=SUMIFS(Barèmes!$F$6:$F$28,Barèmes!$A$6:$A$28,"Souplesse (score 1-5)",Barèmes!$B$6:$B$28,H56,Barèmes!$C$6:$C$28,IF(H56="6ème","Mixte",G56)),Barèmes!$B$2,IF(X56&gt;=SUMIFS(Barèmes!$G$6:$G$28,Barèmes!$A$6:$A$28,"Souplesse (score 1-5)",Barèmes!$B$6:$B$28,H56,Barèmes!$C$6:$C$28,IF(H56="6ème","Mixte",G56)),Barèmes!$C$2,IF(X56&gt;=SUMIFS(Barèmes!$H$6:$H$28,Barèmes!$A$6:$A$28,"Souplesse (score 1-5)",Barèmes!$B$6:$B$28,H56,Barèmes!$C$6:$C$28,IF(H56="6ème","Mixte",G56)),Barèmes!$D$2,IF(X56&gt;=SUMIFS(Barèmes!$I$6:$I$28,Barèmes!$A$6:$A$28,"Souplesse (score 1-5)",Barèmes!$B$6:$B$28,H56,Barèmes!$C$6:$C$28,IF(H56="6ème","Mixte",G56)),Barèmes!$E$2,Barèmes!$F$2))))))</f>
        <v/>
      </c>
      <c r="AA56" s="22"/>
      <c r="AB56" s="27" t="str">
        <f>IF(OR(AA56="",SUMPRODUCT((Barèmes!$A$6:$A$28="Agilité — T-test 974 (s)")*(Barèmes!$B$6:$B$28=H56)*(Barèmes!$C$6:$C$28=IF(H56="6ème","Mixte",G56)))=0),"",IF(SUMPRODUCT((Barèmes!$A$6:$A$28="Agilité — T-test 974 (s)")*(Barèmes!$B$6:$B$28=H56)*(Barèmes!$C$6:$C$28=IF(H56="6ème","Mixte",G56))*(Barèmes!$J$6:$J$28="+"))&gt;0,IF(AA56&lt;=SUMIFS(Barèmes!$D$6:$D$28,Barèmes!$A$6:$A$28,"Agilité — T-test 974 (s)",Barèmes!$B$6:$B$28,H56,Barèmes!$C$6:$C$28,IF(H56="6ème","Mixte",G56)),"à besoin",IF(AA56&lt;=SUMIFS(Barèmes!$E$6:$E$28,Barèmes!$A$6:$A$28,"Agilité — T-test 974 (s)",Barèmes!$B$6:$B$28,H56,Barèmes!$C$6:$C$28,IF(H56="6ème","Mixte",G56)),"fragile","satisfaisant")),IF(AA56&gt;=SUMIFS(Barèmes!$D$6:$D$28,Barèmes!$A$6:$A$28,"Agilité — T-test 974 (s)",Barèmes!$B$6:$B$28,H56,Barèmes!$C$6:$C$28,IF(H56="6ème","Mixte",G56)),"à besoin",IF(AA56&gt;=SUMIFS(Barèmes!$E$6:$E$28,Barèmes!$A$6:$A$28,"Agilité — T-test 974 (s)",Barèmes!$B$6:$B$28,H56,Barèmes!$C$6:$C$28,IF(H56="6ème","Mixte",G56)),"fragile","satisfaisant"))))</f>
        <v/>
      </c>
      <c r="AC56" s="27" t="str">
        <f>IF(OR(AA56="",SUMPRODUCT((Barèmes!$A$6:$A$28="Agilité — T-test 974 (s)")*(Barèmes!$B$6:$B$28=H56)*(Barèmes!$C$6:$C$28=IF(H56="6ème","Mixte",G56)))=0),"",IF(SUMPRODUCT((Barèmes!$A$6:$A$28="Agilité — T-test 974 (s)")*(Barèmes!$B$6:$B$28=H56)*(Barèmes!$C$6:$C$28=IF(H56="6ème","Mixte",G56))*(Barèmes!$J$6:$J$28="+"))&gt;0,IF(AA56&lt;=SUMIFS(Barèmes!$F$6:$F$28,Barèmes!$A$6:$A$28,"Agilité — T-test 974 (s)",Barèmes!$B$6:$B$28,H56,Barèmes!$C$6:$C$28,IF(H56="6ème","Mixte",G56)),Barèmes!$B$2,IF(AA56&lt;=SUMIFS(Barèmes!$G$6:$G$28,Barèmes!$A$6:$A$28,"Agilité — T-test 974 (s)",Barèmes!$B$6:$B$28,H56,Barèmes!$C$6:$C$28,IF(H56="6ème","Mixte",G56)),Barèmes!$C$2,IF(AA56&lt;=SUMIFS(Barèmes!$H$6:$H$28,Barèmes!$A$6:$A$28,"Agilité — T-test 974 (s)",Barèmes!$B$6:$B$28,H56,Barèmes!$C$6:$C$28,IF(H56="6ème","Mixte",G56)),Barèmes!$D$2,IF(AA56&lt;=SUMIFS(Barèmes!$I$6:$I$28,Barèmes!$A$6:$A$28,"Agilité — T-test 974 (s)",Barèmes!$B$6:$B$28,H56,Barèmes!$C$6:$C$28,IF(H56="6ème","Mixte",G56)),Barèmes!$E$2,Barèmes!$F$2)))),IF(AA56&gt;=SUMIFS(Barèmes!$F$6:$F$28,Barèmes!$A$6:$A$28,"Agilité — T-test 974 (s)",Barèmes!$B$6:$B$28,H56,Barèmes!$C$6:$C$28,IF(H56="6ème","Mixte",G56)),Barèmes!$B$2,IF(AA56&gt;=SUMIFS(Barèmes!$G$6:$G$28,Barèmes!$A$6:$A$28,"Agilité — T-test 974 (s)",Barèmes!$B$6:$B$28,H56,Barèmes!$C$6:$C$28,IF(H56="6ème","Mixte",G56)),Barèmes!$C$2,IF(AA56&gt;=SUMIFS(Barèmes!$H$6:$H$28,Barèmes!$A$6:$A$28,"Agilité — T-test 974 (s)",Barèmes!$B$6:$B$28,H56,Barèmes!$C$6:$C$28,IF(H56="6ème","Mixte",G56)),Barèmes!$D$2,IF(AA56&gt;=SUMIFS(Barèmes!$I$6:$I$28,Barèmes!$A$6:$A$28,"Agilité — T-test 974 (s)",Barèmes!$B$6:$B$28,H56,Barèmes!$C$6:$C$28,IF(H56="6ème","Mixte",G56)),Barèmes!$E$2,Barèmes!$F$2))))))</f>
        <v/>
      </c>
      <c r="AD56" s="28" t="str">
        <f t="shared" si="1"/>
        <v/>
      </c>
      <c r="AE56" s="29" t="str">
        <f t="shared" si="2"/>
        <v/>
      </c>
      <c r="AF56" s="30" t="str">
        <f>IF(OR(AD56="",SUMPRODUCT((Barèmes!$A$6:$A$28="Surcoût d'agilité (s) — technique")*(Barèmes!$B$6:$B$28=H56)*(Barèmes!$C$6:$C$28=IF(H56="6ème","Mixte",G56)))=0),"",IF(SUMPRODUCT((Barèmes!$A$6:$A$28="Surcoût d'agilité (s) — technique")*(Barèmes!$B$6:$B$28=H56)*(Barèmes!$C$6:$C$28=IF(H56="6ème","Mixte",G56))*(Barèmes!$J$6:$J$28="+"))&gt;0,IF(AD56&lt;=SUMIFS(Barèmes!$D$6:$D$28,Barèmes!$A$6:$A$28,"Surcoût d'agilité (s) — technique",Barèmes!$B$6:$B$28,H56,Barèmes!$C$6:$C$28,IF(H56="6ème","Mixte",G56)),"à besoin",IF(AD56&lt;=SUMIFS(Barèmes!$E$6:$E$28,Barèmes!$A$6:$A$28,"Surcoût d'agilité (s) — technique",Barèmes!$B$6:$B$28,H56,Barèmes!$C$6:$C$28,IF(H56="6ème","Mixte",G56)),"fragile","satisfaisant")),IF(AD56&gt;=SUMIFS(Barèmes!$D$6:$D$28,Barèmes!$A$6:$A$28,"Surcoût d'agilité (s) — technique",Barèmes!$B$6:$B$28,H56,Barèmes!$C$6:$C$28,IF(H56="6ème","Mixte",G56)),"à besoin",IF(AD56&gt;=SUMIFS(Barèmes!$E$6:$E$28,Barèmes!$A$6:$A$28,"Surcoût d'agilité (s) — technique",Barèmes!$B$6:$B$28,H56,Barèmes!$C$6:$C$28,IF(H56="6ème","Mixte",G56)),"fragile","satisfaisant"))))</f>
        <v/>
      </c>
      <c r="AG56" s="30" t="str">
        <f>IF(OR(AD56="",SUMPRODUCT((Barèmes!$A$6:$A$28="Surcoût d'agilité (s) — technique")*(Barèmes!$B$6:$B$28=H56)*(Barèmes!$C$6:$C$28=IF(H56="6ème","Mixte",G56)))=0),"",IF(SUMPRODUCT((Barèmes!$A$6:$A$28="Surcoût d'agilité (s) — technique")*(Barèmes!$B$6:$B$28=H56)*(Barèmes!$C$6:$C$28=IF(H56="6ème","Mixte",G56))*(Barèmes!$J$6:$J$28="+"))&gt;0,IF(AD56&lt;=SUMIFS(Barèmes!$F$6:$F$28,Barèmes!$A$6:$A$28,"Surcoût d'agilité (s) — technique",Barèmes!$B$6:$B$28,H56,Barèmes!$C$6:$C$28,IF(H56="6ème","Mixte",G56)),Barèmes!$B$2,IF(AD56&lt;=SUMIFS(Barèmes!$G$6:$G$28,Barèmes!$A$6:$A$28,"Surcoût d'agilité (s) — technique",Barèmes!$B$6:$B$28,H56,Barèmes!$C$6:$C$28,IF(H56="6ème","Mixte",G56)),Barèmes!$C$2,IF(AD56&lt;=SUMIFS(Barèmes!$H$6:$H$28,Barèmes!$A$6:$A$28,"Surcoût d'agilité (s) — technique",Barèmes!$B$6:$B$28,H56,Barèmes!$C$6:$C$28,IF(H56="6ème","Mixte",G56)),Barèmes!$D$2,IF(AD56&lt;=SUMIFS(Barèmes!$I$6:$I$28,Barèmes!$A$6:$A$28,"Surcoût d'agilité (s) — technique",Barèmes!$B$6:$B$28,H56,Barèmes!$C$6:$C$28,IF(H56="6ème","Mixte",G56)),Barèmes!$E$2,Barèmes!$F$2)))),IF(AD56&gt;=SUMIFS(Barèmes!$F$6:$F$28,Barèmes!$A$6:$A$28,"Surcoût d'agilité (s) — technique",Barèmes!$B$6:$B$28,H56,Barèmes!$C$6:$C$28,IF(H56="6ème","Mixte",G56)),Barèmes!$B$2,IF(AD56&gt;=SUMIFS(Barèmes!$G$6:$G$28,Barèmes!$A$6:$A$28,"Surcoût d'agilité (s) — technique",Barèmes!$B$6:$B$28,H56,Barèmes!$C$6:$C$28,IF(H56="6ème","Mixte",G56)),Barèmes!$C$2,IF(AD56&gt;=SUMIFS(Barèmes!$H$6:$H$28,Barèmes!$A$6:$A$28,"Surcoût d'agilité (s) — technique",Barèmes!$B$6:$B$28,H56,Barèmes!$C$6:$C$28,IF(H56="6ème","Mixte",G56)),Barèmes!$D$2,IF(AD56&gt;=SUMIFS(Barèmes!$I$6:$I$28,Barèmes!$A$6:$A$28,"Surcoût d'agilité (s) — technique",Barèmes!$B$6:$B$28,H56,Barèmes!$C$6:$C$28,IF(H56="6ème","Mixte",G56)),Barèmes!$E$2,Barèmes!$F$2))))))</f>
        <v/>
      </c>
      <c r="AH56" s="31" t="str">
        <f>IF((IF(N56="",0,1)+IF(Q56="",0,1)+IF(W56="",0,1)+IF(Z56="",0,1)+IF(AC56="",0,1))=0,"",3*IF(N56=Barèmes!$B$2,1,IF(N56=Barèmes!$C$2,2,IF(N56=Barèmes!$D$2,3,IF(N56=Barèmes!$E$2,4,IF(N56=Barèmes!$F$2,5,0)))))+3*IF(Q56=Barèmes!$B$2,1,IF(Q56=Barèmes!$C$2,2,IF(Q56=Barèmes!$D$2,3,IF(Q56=Barèmes!$E$2,4,IF(Q56=Barèmes!$F$2,5,0)))))+2*IF(W56=Barèmes!$B$2,1,IF(W56=Barèmes!$C$2,2,IF(W56=Barèmes!$D$2,3,IF(W56=Barèmes!$E$2,4,IF(W56=Barèmes!$F$2,5,0)))))+1*IF(Z56=Barèmes!$B$2,1,IF(Z56=Barèmes!$C$2,2,IF(Z56=Barèmes!$D$2,3,IF(Z56=Barèmes!$E$2,4,IF(Z56=Barèmes!$F$2,5,0)))))+1*IF(AC56=Barèmes!$B$2,1,IF(AC56=Barèmes!$C$2,2,IF(AC56=Barèmes!$D$2,3,IF(AC56=Barèmes!$E$2,4,IF(AC56=Barèmes!$F$2,5,0))))))</f>
        <v/>
      </c>
      <c r="AI56" s="31"/>
      <c r="AJ56" s="32" t="str">
        <f>IFERROR(INDEX(Croissance!$B$5:$B$604,MATCH(A56,Croissance!$A$5:$A$604,0)),"")</f>
        <v/>
      </c>
      <c r="AK56" s="32" t="str">
        <f>IFERROR(INDEX(Croissance!$C$5:$C$604,MATCH(A56,Croissance!$A$5:$A$604,0)),"")</f>
        <v/>
      </c>
      <c r="AL56" s="32" t="str">
        <f>IFERROR(INDEX(Croissance!$D$5:$D$604,MATCH(A56,Croissance!$A$5:$A$604,0)),"")</f>
        <v/>
      </c>
      <c r="AM56" s="32" t="str">
        <f>IFERROR(INDEX(Croissance!$E$5:$E$604,MATCH(A56,Croissance!$A$5:$A$604,0)),"")</f>
        <v/>
      </c>
      <c r="AO56" s="33">
        <f t="shared" si="8"/>
        <v>0</v>
      </c>
      <c r="AP56" s="33">
        <f t="shared" si="3"/>
        <v>0</v>
      </c>
      <c r="AQ56" s="33">
        <f>IF(A56="",0,IF(AND(OR('Synthèse classe'!$C$2="Tous",C56='Synthèse classe'!$C$2),OR('Synthèse classe'!$C$3="Toutes",D56='Synthèse classe'!$C$3),OR('Synthèse classe'!$C$4="Toutes",AND('Synthèse classe'!$C$4="Dernière",AP56=1),B56=IFERROR(VALUE('Synthèse classe'!$C$4),0))),1,0))</f>
        <v>0</v>
      </c>
      <c r="AR56" s="34" t="str">
        <f t="shared" si="4"/>
        <v/>
      </c>
    </row>
    <row r="57" spans="1:44" x14ac:dyDescent="0.2">
      <c r="A57" s="17" t="str">
        <f t="shared" si="0"/>
        <v/>
      </c>
      <c r="B57" s="18"/>
      <c r="C57" s="19"/>
      <c r="D57" s="19"/>
      <c r="E57" s="19"/>
      <c r="F57" s="19"/>
      <c r="G57" s="19"/>
      <c r="H57" s="17" t="str">
        <f t="shared" si="5"/>
        <v/>
      </c>
      <c r="I57" s="20"/>
      <c r="J57" s="18"/>
      <c r="K57" s="19"/>
      <c r="L57" s="21" t="str">
        <f t="shared" si="6"/>
        <v/>
      </c>
      <c r="M57" s="21" t="str">
        <f>IF(OR(J57="",SUMPRODUCT((Barèmes!$A$6:$A$28="Endurance — Luc Léger (palier)")*(Barèmes!$B$6:$B$28=H57)*(Barèmes!$C$6:$C$28=IF(H57="6ème","Mixte",G57)))=0),"",IF(SUMPRODUCT((Barèmes!$A$6:$A$28="Endurance — Luc Léger (palier)")*(Barèmes!$B$6:$B$28=H57)*(Barèmes!$C$6:$C$28=IF(H57="6ème","Mixte",G57))*(Barèmes!$J$6:$J$28="+"))&gt;0,IF(J57&lt;=SUMIFS(Barèmes!$D$6:$D$28,Barèmes!$A$6:$A$28,"Endurance — Luc Léger (palier)",Barèmes!$B$6:$B$28,H57,Barèmes!$C$6:$C$28,IF(H57="6ème","Mixte",G57)),"à besoin",IF(J57&lt;=SUMIFS(Barèmes!$E$6:$E$28,Barèmes!$A$6:$A$28,"Endurance — Luc Léger (palier)",Barèmes!$B$6:$B$28,H57,Barèmes!$C$6:$C$28,IF(H57="6ème","Mixte",G57)),"fragile","satisfaisant")),IF(J57&gt;=SUMIFS(Barèmes!$D$6:$D$28,Barèmes!$A$6:$A$28,"Endurance — Luc Léger (palier)",Barèmes!$B$6:$B$28,H57,Barèmes!$C$6:$C$28,IF(H57="6ème","Mixte",G57)),"à besoin",IF(J57&gt;=SUMIFS(Barèmes!$E$6:$E$28,Barèmes!$A$6:$A$28,"Endurance — Luc Léger (palier)",Barèmes!$B$6:$B$28,H57,Barèmes!$C$6:$C$28,IF(H57="6ème","Mixte",G57)),"fragile","satisfaisant"))))</f>
        <v/>
      </c>
      <c r="N57" s="21" t="str">
        <f>IF(OR(J57="",SUMPRODUCT((Barèmes!$A$6:$A$28="Endurance — Luc Léger (palier)")*(Barèmes!$B$6:$B$28=H57)*(Barèmes!$C$6:$C$28=IF(H57="6ème","Mixte",G57)))=0),"",IF(SUMPRODUCT((Barèmes!$A$6:$A$28="Endurance — Luc Léger (palier)")*(Barèmes!$B$6:$B$28=H57)*(Barèmes!$C$6:$C$28=IF(H57="6ème","Mixte",G57))*(Barèmes!$J$6:$J$28="+"))&gt;0,IF(J57&lt;=SUMIFS(Barèmes!$F$6:$F$28,Barèmes!$A$6:$A$28,"Endurance — Luc Léger (palier)",Barèmes!$B$6:$B$28,H57,Barèmes!$C$6:$C$28,IF(H57="6ème","Mixte",G57)),Barèmes!$B$2,IF(J57&lt;=SUMIFS(Barèmes!$G$6:$G$28,Barèmes!$A$6:$A$28,"Endurance — Luc Léger (palier)",Barèmes!$B$6:$B$28,H57,Barèmes!$C$6:$C$28,IF(H57="6ème","Mixte",G57)),Barèmes!$C$2,IF(J57&lt;=SUMIFS(Barèmes!$H$6:$H$28,Barèmes!$A$6:$A$28,"Endurance — Luc Léger (palier)",Barèmes!$B$6:$B$28,H57,Barèmes!$C$6:$C$28,IF(H57="6ème","Mixte",G57)),Barèmes!$D$2,IF(J57&lt;=SUMIFS(Barèmes!$I$6:$I$28,Barèmes!$A$6:$A$28,"Endurance — Luc Léger (palier)",Barèmes!$B$6:$B$28,H57,Barèmes!$C$6:$C$28,IF(H57="6ème","Mixte",G57)),Barèmes!$E$2,Barèmes!$F$2)))),IF(J57&gt;=SUMIFS(Barèmes!$F$6:$F$28,Barèmes!$A$6:$A$28,"Endurance — Luc Léger (palier)",Barèmes!$B$6:$B$28,H57,Barèmes!$C$6:$C$28,IF(H57="6ème","Mixte",G57)),Barèmes!$B$2,IF(J57&gt;=SUMIFS(Barèmes!$G$6:$G$28,Barèmes!$A$6:$A$28,"Endurance — Luc Léger (palier)",Barèmes!$B$6:$B$28,H57,Barèmes!$C$6:$C$28,IF(H57="6ème","Mixte",G57)),Barèmes!$C$2,IF(J57&gt;=SUMIFS(Barèmes!$H$6:$H$28,Barèmes!$A$6:$A$28,"Endurance — Luc Léger (palier)",Barèmes!$B$6:$B$28,H57,Barèmes!$C$6:$C$28,IF(H57="6ème","Mixte",G57)),Barèmes!$D$2,IF(J57&gt;=SUMIFS(Barèmes!$I$6:$I$28,Barèmes!$A$6:$A$28,"Endurance — Luc Léger (palier)",Barèmes!$B$6:$B$28,H57,Barèmes!$C$6:$C$28,IF(H57="6ème","Mixte",G57)),Barèmes!$E$2,Barèmes!$F$2))))))</f>
        <v/>
      </c>
      <c r="O57" s="22"/>
      <c r="P57" s="23" t="str">
        <f>IF(OR(O57="",SUMPRODUCT((Barèmes!$A$6:$A$28="Force bas du corps — Saut en longueur (m)")*(Barèmes!$B$6:$B$28=H57)*(Barèmes!$C$6:$C$28=IF(H57="6ème","Mixte",G57)))=0),"",IF(SUMPRODUCT((Barèmes!$A$6:$A$28="Force bas du corps — Saut en longueur (m)")*(Barèmes!$B$6:$B$28=H57)*(Barèmes!$C$6:$C$28=IF(H57="6ème","Mixte",G57))*(Barèmes!$J$6:$J$28="+"))&gt;0,IF(O57&lt;=SUMIFS(Barèmes!$D$6:$D$28,Barèmes!$A$6:$A$28,"Force bas du corps — Saut en longueur (m)",Barèmes!$B$6:$B$28,H57,Barèmes!$C$6:$C$28,IF(H57="6ème","Mixte",G57)),"à besoin",IF(O57&lt;=SUMIFS(Barèmes!$E$6:$E$28,Barèmes!$A$6:$A$28,"Force bas du corps — Saut en longueur (m)",Barèmes!$B$6:$B$28,H57,Barèmes!$C$6:$C$28,IF(H57="6ème","Mixte",G57)),"fragile","satisfaisant")),IF(O57&gt;=SUMIFS(Barèmes!$D$6:$D$28,Barèmes!$A$6:$A$28,"Force bas du corps — Saut en longueur (m)",Barèmes!$B$6:$B$28,H57,Barèmes!$C$6:$C$28,IF(H57="6ème","Mixte",G57)),"à besoin",IF(O57&gt;=SUMIFS(Barèmes!$E$6:$E$28,Barèmes!$A$6:$A$28,"Force bas du corps — Saut en longueur (m)",Barèmes!$B$6:$B$28,H57,Barèmes!$C$6:$C$28,IF(H57="6ème","Mixte",G57)),"fragile","satisfaisant"))))</f>
        <v/>
      </c>
      <c r="Q57" s="23" t="str">
        <f>IF(OR(O57="",SUMPRODUCT((Barèmes!$A$6:$A$28="Force bas du corps — Saut en longueur (m)")*(Barèmes!$B$6:$B$28=H57)*(Barèmes!$C$6:$C$28=IF(H57="6ème","Mixte",G57)))=0),"",IF(SUMPRODUCT((Barèmes!$A$6:$A$28="Force bas du corps — Saut en longueur (m)")*(Barèmes!$B$6:$B$28=H57)*(Barèmes!$C$6:$C$28=IF(H57="6ème","Mixte",G57))*(Barèmes!$J$6:$J$28="+"))&gt;0,IF(O57&lt;=SUMIFS(Barèmes!$F$6:$F$28,Barèmes!$A$6:$A$28,"Force bas du corps — Saut en longueur (m)",Barèmes!$B$6:$B$28,H57,Barèmes!$C$6:$C$28,IF(H57="6ème","Mixte",G57)),Barèmes!$B$2,IF(O57&lt;=SUMIFS(Barèmes!$G$6:$G$28,Barèmes!$A$6:$A$28,"Force bas du corps — Saut en longueur (m)",Barèmes!$B$6:$B$28,H57,Barèmes!$C$6:$C$28,IF(H57="6ème","Mixte",G57)),Barèmes!$C$2,IF(O57&lt;=SUMIFS(Barèmes!$H$6:$H$28,Barèmes!$A$6:$A$28,"Force bas du corps — Saut en longueur (m)",Barèmes!$B$6:$B$28,H57,Barèmes!$C$6:$C$28,IF(H57="6ème","Mixte",G57)),Barèmes!$D$2,IF(O57&lt;=SUMIFS(Barèmes!$I$6:$I$28,Barèmes!$A$6:$A$28,"Force bas du corps — Saut en longueur (m)",Barèmes!$B$6:$B$28,H57,Barèmes!$C$6:$C$28,IF(H57="6ème","Mixte",G57)),Barèmes!$E$2,Barèmes!$F$2)))),IF(O57&gt;=SUMIFS(Barèmes!$F$6:$F$28,Barèmes!$A$6:$A$28,"Force bas du corps — Saut en longueur (m)",Barèmes!$B$6:$B$28,H57,Barèmes!$C$6:$C$28,IF(H57="6ème","Mixte",G57)),Barèmes!$B$2,IF(O57&gt;=SUMIFS(Barèmes!$G$6:$G$28,Barèmes!$A$6:$A$28,"Force bas du corps — Saut en longueur (m)",Barèmes!$B$6:$B$28,H57,Barèmes!$C$6:$C$28,IF(H57="6ème","Mixte",G57)),Barèmes!$C$2,IF(O57&gt;=SUMIFS(Barèmes!$H$6:$H$28,Barèmes!$A$6:$A$28,"Force bas du corps — Saut en longueur (m)",Barèmes!$B$6:$B$28,H57,Barèmes!$C$6:$C$28,IF(H57="6ème","Mixte",G57)),Barèmes!$D$2,IF(O57&gt;=SUMIFS(Barèmes!$I$6:$I$28,Barèmes!$A$6:$A$28,"Force bas du corps — Saut en longueur (m)",Barèmes!$B$6:$B$28,H57,Barèmes!$C$6:$C$28,IF(H57="6ème","Mixte",G57)),Barèmes!$E$2,Barèmes!$F$2))))))</f>
        <v/>
      </c>
      <c r="R57" s="22"/>
      <c r="S57" s="24" t="str">
        <f>IF(OR(R57="",SUMPRODUCT((Barèmes!$A$6:$A$28="Vitesse — 30 m (s)")*(Barèmes!$B$6:$B$28=H57)*(Barèmes!$C$6:$C$28=IF(H57="6ème","Mixte",G57)))=0),"",IF(SUMPRODUCT((Barèmes!$A$6:$A$28="Vitesse — 30 m (s)")*(Barèmes!$B$6:$B$28=H57)*(Barèmes!$C$6:$C$28=IF(H57="6ème","Mixte",G57))*(Barèmes!$J$6:$J$28="+"))&gt;0,IF(R57&lt;=SUMIFS(Barèmes!$D$6:$D$28,Barèmes!$A$6:$A$28,"Vitesse — 30 m (s)",Barèmes!$B$6:$B$28,H57,Barèmes!$C$6:$C$28,IF(H57="6ème","Mixte",G57)),"à besoin",IF(R57&lt;=SUMIFS(Barèmes!$E$6:$E$28,Barèmes!$A$6:$A$28,"Vitesse — 30 m (s)",Barèmes!$B$6:$B$28,H57,Barèmes!$C$6:$C$28,IF(H57="6ème","Mixte",G57)),"fragile","satisfaisant")),IF(R57&gt;=SUMIFS(Barèmes!$D$6:$D$28,Barèmes!$A$6:$A$28,"Vitesse — 30 m (s)",Barèmes!$B$6:$B$28,H57,Barèmes!$C$6:$C$28,IF(H57="6ème","Mixte",G57)),"à besoin",IF(R57&gt;=SUMIFS(Barèmes!$E$6:$E$28,Barèmes!$A$6:$A$28,"Vitesse — 30 m (s)",Barèmes!$B$6:$B$28,H57,Barèmes!$C$6:$C$28,IF(H57="6ème","Mixte",G57)),"fragile","satisfaisant"))))</f>
        <v/>
      </c>
      <c r="T57" s="24" t="str">
        <f>IF(OR(R57="",SUMPRODUCT((Barèmes!$A$6:$A$28="Vitesse — 30 m (s)")*(Barèmes!$B$6:$B$28=H57)*(Barèmes!$C$6:$C$28=IF(H57="6ème","Mixte",G57)))=0),"",IF(SUMPRODUCT((Barèmes!$A$6:$A$28="Vitesse — 30 m (s)")*(Barèmes!$B$6:$B$28=H57)*(Barèmes!$C$6:$C$28=IF(H57="6ème","Mixte",G57))*(Barèmes!$J$6:$J$28="+"))&gt;0,IF(R57&lt;=SUMIFS(Barèmes!$F$6:$F$28,Barèmes!$A$6:$A$28,"Vitesse — 30 m (s)",Barèmes!$B$6:$B$28,H57,Barèmes!$C$6:$C$28,IF(H57="6ème","Mixte",G57)),Barèmes!$B$2,IF(R57&lt;=SUMIFS(Barèmes!$G$6:$G$28,Barèmes!$A$6:$A$28,"Vitesse — 30 m (s)",Barèmes!$B$6:$B$28,H57,Barèmes!$C$6:$C$28,IF(H57="6ème","Mixte",G57)),Barèmes!$C$2,IF(R57&lt;=SUMIFS(Barèmes!$H$6:$H$28,Barèmes!$A$6:$A$28,"Vitesse — 30 m (s)",Barèmes!$B$6:$B$28,H57,Barèmes!$C$6:$C$28,IF(H57="6ème","Mixte",G57)),Barèmes!$D$2,IF(R57&lt;=SUMIFS(Barèmes!$I$6:$I$28,Barèmes!$A$6:$A$28,"Vitesse — 30 m (s)",Barèmes!$B$6:$B$28,H57,Barèmes!$C$6:$C$28,IF(H57="6ème","Mixte",G57)),Barèmes!$E$2,Barèmes!$F$2)))),IF(R57&gt;=SUMIFS(Barèmes!$F$6:$F$28,Barèmes!$A$6:$A$28,"Vitesse — 30 m (s)",Barèmes!$B$6:$B$28,H57,Barèmes!$C$6:$C$28,IF(H57="6ème","Mixte",G57)),Barèmes!$B$2,IF(R57&gt;=SUMIFS(Barèmes!$G$6:$G$28,Barèmes!$A$6:$A$28,"Vitesse — 30 m (s)",Barèmes!$B$6:$B$28,H57,Barèmes!$C$6:$C$28,IF(H57="6ème","Mixte",G57)),Barèmes!$C$2,IF(R57&gt;=SUMIFS(Barèmes!$H$6:$H$28,Barèmes!$A$6:$A$28,"Vitesse — 30 m (s)",Barèmes!$B$6:$B$28,H57,Barèmes!$C$6:$C$28,IF(H57="6ème","Mixte",G57)),Barèmes!$D$2,IF(R57&gt;=SUMIFS(Barèmes!$I$6:$I$28,Barèmes!$A$6:$A$28,"Vitesse — 30 m (s)",Barèmes!$B$6:$B$28,H57,Barèmes!$C$6:$C$28,IF(H57="6ème","Mixte",G57)),Barèmes!$E$2,Barèmes!$F$2))))))</f>
        <v/>
      </c>
      <c r="U57" s="22"/>
      <c r="V57" s="25" t="str">
        <f>IF(OR(U57="",SUMPRODUCT((Barèmes!$A$6:$A$28="Vitesse — 50 m (s)")*(Barèmes!$B$6:$B$28=H57)*(Barèmes!$C$6:$C$28=IF(H57="6ème","Mixte",G57)))=0),"",IF(SUMPRODUCT((Barèmes!$A$6:$A$28="Vitesse — 50 m (s)")*(Barèmes!$B$6:$B$28=H57)*(Barèmes!$C$6:$C$28=IF(H57="6ème","Mixte",G57))*(Barèmes!$J$6:$J$28="+"))&gt;0,IF(U57&lt;=SUMIFS(Barèmes!$D$6:$D$28,Barèmes!$A$6:$A$28,"Vitesse — 50 m (s)",Barèmes!$B$6:$B$28,H57,Barèmes!$C$6:$C$28,IF(H57="6ème","Mixte",G57)),"à besoin",IF(U57&lt;=SUMIFS(Barèmes!$E$6:$E$28,Barèmes!$A$6:$A$28,"Vitesse — 50 m (s)",Barèmes!$B$6:$B$28,H57,Barèmes!$C$6:$C$28,IF(H57="6ème","Mixte",G57)),"fragile","satisfaisant")),IF(U57&gt;=SUMIFS(Barèmes!$D$6:$D$28,Barèmes!$A$6:$A$28,"Vitesse — 50 m (s)",Barèmes!$B$6:$B$28,H57,Barèmes!$C$6:$C$28,IF(H57="6ème","Mixte",G57)),"à besoin",IF(U57&gt;=SUMIFS(Barèmes!$E$6:$E$28,Barèmes!$A$6:$A$28,"Vitesse — 50 m (s)",Barèmes!$B$6:$B$28,H57,Barèmes!$C$6:$C$28,IF(H57="6ème","Mixte",G57)),"fragile","satisfaisant"))))</f>
        <v/>
      </c>
      <c r="W57" s="25" t="str">
        <f>IF(OR(U57="",SUMPRODUCT((Barèmes!$A$6:$A$28="Vitesse — 50 m (s)")*(Barèmes!$B$6:$B$28=H57)*(Barèmes!$C$6:$C$28=IF(H57="6ème","Mixte",G57)))=0),"",IF(SUMPRODUCT((Barèmes!$A$6:$A$28="Vitesse — 50 m (s)")*(Barèmes!$B$6:$B$28=H57)*(Barèmes!$C$6:$C$28=IF(H57="6ème","Mixte",G57))*(Barèmes!$J$6:$J$28="+"))&gt;0,IF(U57&lt;=SUMIFS(Barèmes!$F$6:$F$28,Barèmes!$A$6:$A$28,"Vitesse — 50 m (s)",Barèmes!$B$6:$B$28,H57,Barèmes!$C$6:$C$28,IF(H57="6ème","Mixte",G57)),Barèmes!$B$2,IF(U57&lt;=SUMIFS(Barèmes!$G$6:$G$28,Barèmes!$A$6:$A$28,"Vitesse — 50 m (s)",Barèmes!$B$6:$B$28,H57,Barèmes!$C$6:$C$28,IF(H57="6ème","Mixte",G57)),Barèmes!$C$2,IF(U57&lt;=SUMIFS(Barèmes!$H$6:$H$28,Barèmes!$A$6:$A$28,"Vitesse — 50 m (s)",Barèmes!$B$6:$B$28,H57,Barèmes!$C$6:$C$28,IF(H57="6ème","Mixte",G57)),Barèmes!$D$2,IF(U57&lt;=SUMIFS(Barèmes!$I$6:$I$28,Barèmes!$A$6:$A$28,"Vitesse — 50 m (s)",Barèmes!$B$6:$B$28,H57,Barèmes!$C$6:$C$28,IF(H57="6ème","Mixte",G57)),Barèmes!$E$2,Barèmes!$F$2)))),IF(U57&gt;=SUMIFS(Barèmes!$F$6:$F$28,Barèmes!$A$6:$A$28,"Vitesse — 50 m (s)",Barèmes!$B$6:$B$28,H57,Barèmes!$C$6:$C$28,IF(H57="6ème","Mixte",G57)),Barèmes!$B$2,IF(U57&gt;=SUMIFS(Barèmes!$G$6:$G$28,Barèmes!$A$6:$A$28,"Vitesse — 50 m (s)",Barèmes!$B$6:$B$28,H57,Barèmes!$C$6:$C$28,IF(H57="6ème","Mixte",G57)),Barèmes!$C$2,IF(U57&gt;=SUMIFS(Barèmes!$H$6:$H$28,Barèmes!$A$6:$A$28,"Vitesse — 50 m (s)",Barèmes!$B$6:$B$28,H57,Barèmes!$C$6:$C$28,IF(H57="6ème","Mixte",G57)),Barèmes!$D$2,IF(U57&gt;=SUMIFS(Barèmes!$I$6:$I$28,Barèmes!$A$6:$A$28,"Vitesse — 50 m (s)",Barèmes!$B$6:$B$28,H57,Barèmes!$C$6:$C$28,IF(H57="6ème","Mixte",G57)),Barèmes!$E$2,Barèmes!$F$2))))))</f>
        <v/>
      </c>
      <c r="X57" s="18"/>
      <c r="Y57" s="26" t="str" cm="1">
        <f t="array" ref="Y57">IF(OR(X57="",SUMPRODUCT((Barèmes!$A$6:$A$28="Souplesse (score 1-5)")*(Barèmes!$B$6:$B$28=H57)*(Barèmes!$C$6:$C$28=IF(H57="6ème","Mixte",G57)))=0),"",IF(SUMPRODUCT((Barèmes!$A$6:$A$28="Souplesse (score 1-5)")*(Barèmes!$B$6:$B$28=H57)*(Barèmes!$C$6:$C$28=IF(H57="6ème","Mixte",G57))*(Barèmes!$J$6:$J$28="+"))&gt;0,IF(X57&lt;=SUMIFS(Barèmes!$D$6:$D$28,Barèmes!$A$6:$A$28,"Souplesse (score 1-5)",Barèmes!$B$6:$B$28,H57,Barèmes!$C$6:$C$28,IF(H57="6ème","Mixte",G57)),"à besoin",IF(X57&lt;=SUMIFS(Barèmes!$E$6:$E$28,Barèmes!$A$6:$A$28,"Souplesse (score 1-5)",Barèmes!$B$6:$B$28,H57,Barèmes!$C$6:$C$28,IF(H57="6ème","Mixte",G57)),"fragile","satisfaisant")),IF(X57&gt;=SUMIFS(Barèmes!$D$6:$D$28,Barèmes!$A$6:$A$28,"Souplesse (score 1-5)",Barèmes!$B$6:$B$28,H57,Barèmes!$C$6:$C$28,IF(H57="6ème","Mixte",G57)),"à besoin",IF(X57&gt;=SUMIFS(Barèmes!$E$6:$E$28,Barèmes!$A$6:$A$28,"Souplesse (score 1-5)",Barèmes!$B$6:$B$28,H57,Barèmes!$C$6:$C$28,IF(H57="6ème","Mixte",G57)),"fragile","satisfaisant"))))</f>
        <v/>
      </c>
      <c r="Z57" s="26" t="str" cm="1">
        <f t="array" ref="Z57">IF(OR(X57="",SUMPRODUCT((Barèmes!$A$6:$A$28="Souplesse (score 1-5)")*(Barèmes!$B$6:$B$28=H57)*(Barèmes!$C$6:$C$28=IF(H57="6ème","Mixte",G57)))=0),"",IF(SUMPRODUCT((Barèmes!$A$6:$A$28="Souplesse (score 1-5)")*(Barèmes!$B$6:$B$28=H57)*(Barèmes!$C$6:$C$28=IF(H57="6ème","Mixte",G57))*(Barèmes!$J$6:$J$28="+"))&gt;0,IF(X57&lt;=SUMIFS(Barèmes!$F$6:$F$28,Barèmes!$A$6:$A$28,"Souplesse (score 1-5)",Barèmes!$B$6:$B$28,H57,Barèmes!$C$6:$C$28,IF(H57="6ème","Mixte",G57)),Barèmes!$B$2,IF(X57&lt;=SUMIFS(Barèmes!$G$6:$G$28,Barèmes!$A$6:$A$28,"Souplesse (score 1-5)",Barèmes!$B$6:$B$28,H57,Barèmes!$C$6:$C$28,IF(H57="6ème","Mixte",G57)),Barèmes!$C$2,IF(X57&lt;=SUMIFS(Barèmes!$H$6:$H$28,Barèmes!$A$6:$A$28,"Souplesse (score 1-5)",Barèmes!$B$6:$B$28,H57,Barèmes!$C$6:$C$28,IF(H57="6ème","Mixte",G57)),Barèmes!$D$2,IF(X57&lt;=SUMIFS(Barèmes!$I$6:$I$28,Barèmes!$A$6:$A$28,"Souplesse (score 1-5)",Barèmes!$B$6:$B$28,H57,Barèmes!$C$6:$C$28,IF(H57="6ème","Mixte",G57)),Barèmes!$E$2,Barèmes!$F$2)))),IF(X57&gt;=SUMIFS(Barèmes!$F$6:$F$28,Barèmes!$A$6:$A$28,"Souplesse (score 1-5)",Barèmes!$B$6:$B$28,H57,Barèmes!$C$6:$C$28,IF(H57="6ème","Mixte",G57)),Barèmes!$B$2,IF(X57&gt;=SUMIFS(Barèmes!$G$6:$G$28,Barèmes!$A$6:$A$28,"Souplesse (score 1-5)",Barèmes!$B$6:$B$28,H57,Barèmes!$C$6:$C$28,IF(H57="6ème","Mixte",G57)),Barèmes!$C$2,IF(X57&gt;=SUMIFS(Barèmes!$H$6:$H$28,Barèmes!$A$6:$A$28,"Souplesse (score 1-5)",Barèmes!$B$6:$B$28,H57,Barèmes!$C$6:$C$28,IF(H57="6ème","Mixte",G57)),Barèmes!$D$2,IF(X57&gt;=SUMIFS(Barèmes!$I$6:$I$28,Barèmes!$A$6:$A$28,"Souplesse (score 1-5)",Barèmes!$B$6:$B$28,H57,Barèmes!$C$6:$C$28,IF(H57="6ème","Mixte",G57)),Barèmes!$E$2,Barèmes!$F$2))))))</f>
        <v/>
      </c>
      <c r="AA57" s="22"/>
      <c r="AB57" s="27" t="str">
        <f>IF(OR(AA57="",SUMPRODUCT((Barèmes!$A$6:$A$28="Agilité — T-test 974 (s)")*(Barèmes!$B$6:$B$28=H57)*(Barèmes!$C$6:$C$28=IF(H57="6ème","Mixte",G57)))=0),"",IF(SUMPRODUCT((Barèmes!$A$6:$A$28="Agilité — T-test 974 (s)")*(Barèmes!$B$6:$B$28=H57)*(Barèmes!$C$6:$C$28=IF(H57="6ème","Mixte",G57))*(Barèmes!$J$6:$J$28="+"))&gt;0,IF(AA57&lt;=SUMIFS(Barèmes!$D$6:$D$28,Barèmes!$A$6:$A$28,"Agilité — T-test 974 (s)",Barèmes!$B$6:$B$28,H57,Barèmes!$C$6:$C$28,IF(H57="6ème","Mixte",G57)),"à besoin",IF(AA57&lt;=SUMIFS(Barèmes!$E$6:$E$28,Barèmes!$A$6:$A$28,"Agilité — T-test 974 (s)",Barèmes!$B$6:$B$28,H57,Barèmes!$C$6:$C$28,IF(H57="6ème","Mixte",G57)),"fragile","satisfaisant")),IF(AA57&gt;=SUMIFS(Barèmes!$D$6:$D$28,Barèmes!$A$6:$A$28,"Agilité — T-test 974 (s)",Barèmes!$B$6:$B$28,H57,Barèmes!$C$6:$C$28,IF(H57="6ème","Mixte",G57)),"à besoin",IF(AA57&gt;=SUMIFS(Barèmes!$E$6:$E$28,Barèmes!$A$6:$A$28,"Agilité — T-test 974 (s)",Barèmes!$B$6:$B$28,H57,Barèmes!$C$6:$C$28,IF(H57="6ème","Mixte",G57)),"fragile","satisfaisant"))))</f>
        <v/>
      </c>
      <c r="AC57" s="27" t="str">
        <f>IF(OR(AA57="",SUMPRODUCT((Barèmes!$A$6:$A$28="Agilité — T-test 974 (s)")*(Barèmes!$B$6:$B$28=H57)*(Barèmes!$C$6:$C$28=IF(H57="6ème","Mixte",G57)))=0),"",IF(SUMPRODUCT((Barèmes!$A$6:$A$28="Agilité — T-test 974 (s)")*(Barèmes!$B$6:$B$28=H57)*(Barèmes!$C$6:$C$28=IF(H57="6ème","Mixte",G57))*(Barèmes!$J$6:$J$28="+"))&gt;0,IF(AA57&lt;=SUMIFS(Barèmes!$F$6:$F$28,Barèmes!$A$6:$A$28,"Agilité — T-test 974 (s)",Barèmes!$B$6:$B$28,H57,Barèmes!$C$6:$C$28,IF(H57="6ème","Mixte",G57)),Barèmes!$B$2,IF(AA57&lt;=SUMIFS(Barèmes!$G$6:$G$28,Barèmes!$A$6:$A$28,"Agilité — T-test 974 (s)",Barèmes!$B$6:$B$28,H57,Barèmes!$C$6:$C$28,IF(H57="6ème","Mixte",G57)),Barèmes!$C$2,IF(AA57&lt;=SUMIFS(Barèmes!$H$6:$H$28,Barèmes!$A$6:$A$28,"Agilité — T-test 974 (s)",Barèmes!$B$6:$B$28,H57,Barèmes!$C$6:$C$28,IF(H57="6ème","Mixte",G57)),Barèmes!$D$2,IF(AA57&lt;=SUMIFS(Barèmes!$I$6:$I$28,Barèmes!$A$6:$A$28,"Agilité — T-test 974 (s)",Barèmes!$B$6:$B$28,H57,Barèmes!$C$6:$C$28,IF(H57="6ème","Mixte",G57)),Barèmes!$E$2,Barèmes!$F$2)))),IF(AA57&gt;=SUMIFS(Barèmes!$F$6:$F$28,Barèmes!$A$6:$A$28,"Agilité — T-test 974 (s)",Barèmes!$B$6:$B$28,H57,Barèmes!$C$6:$C$28,IF(H57="6ème","Mixte",G57)),Barèmes!$B$2,IF(AA57&gt;=SUMIFS(Barèmes!$G$6:$G$28,Barèmes!$A$6:$A$28,"Agilité — T-test 974 (s)",Barèmes!$B$6:$B$28,H57,Barèmes!$C$6:$C$28,IF(H57="6ème","Mixte",G57)),Barèmes!$C$2,IF(AA57&gt;=SUMIFS(Barèmes!$H$6:$H$28,Barèmes!$A$6:$A$28,"Agilité — T-test 974 (s)",Barèmes!$B$6:$B$28,H57,Barèmes!$C$6:$C$28,IF(H57="6ème","Mixte",G57)),Barèmes!$D$2,IF(AA57&gt;=SUMIFS(Barèmes!$I$6:$I$28,Barèmes!$A$6:$A$28,"Agilité — T-test 974 (s)",Barèmes!$B$6:$B$28,H57,Barèmes!$C$6:$C$28,IF(H57="6ème","Mixte",G57)),Barèmes!$E$2,Barèmes!$F$2))))))</f>
        <v/>
      </c>
      <c r="AD57" s="28" t="str">
        <f t="shared" si="1"/>
        <v/>
      </c>
      <c r="AE57" s="29" t="str">
        <f t="shared" si="2"/>
        <v/>
      </c>
      <c r="AF57" s="30" t="str">
        <f>IF(OR(AD57="",SUMPRODUCT((Barèmes!$A$6:$A$28="Surcoût d'agilité (s) — technique")*(Barèmes!$B$6:$B$28=H57)*(Barèmes!$C$6:$C$28=IF(H57="6ème","Mixte",G57)))=0),"",IF(SUMPRODUCT((Barèmes!$A$6:$A$28="Surcoût d'agilité (s) — technique")*(Barèmes!$B$6:$B$28=H57)*(Barèmes!$C$6:$C$28=IF(H57="6ème","Mixte",G57))*(Barèmes!$J$6:$J$28="+"))&gt;0,IF(AD57&lt;=SUMIFS(Barèmes!$D$6:$D$28,Barèmes!$A$6:$A$28,"Surcoût d'agilité (s) — technique",Barèmes!$B$6:$B$28,H57,Barèmes!$C$6:$C$28,IF(H57="6ème","Mixte",G57)),"à besoin",IF(AD57&lt;=SUMIFS(Barèmes!$E$6:$E$28,Barèmes!$A$6:$A$28,"Surcoût d'agilité (s) — technique",Barèmes!$B$6:$B$28,H57,Barèmes!$C$6:$C$28,IF(H57="6ème","Mixte",G57)),"fragile","satisfaisant")),IF(AD57&gt;=SUMIFS(Barèmes!$D$6:$D$28,Barèmes!$A$6:$A$28,"Surcoût d'agilité (s) — technique",Barèmes!$B$6:$B$28,H57,Barèmes!$C$6:$C$28,IF(H57="6ème","Mixte",G57)),"à besoin",IF(AD57&gt;=SUMIFS(Barèmes!$E$6:$E$28,Barèmes!$A$6:$A$28,"Surcoût d'agilité (s) — technique",Barèmes!$B$6:$B$28,H57,Barèmes!$C$6:$C$28,IF(H57="6ème","Mixte",G57)),"fragile","satisfaisant"))))</f>
        <v/>
      </c>
      <c r="AG57" s="30" t="str">
        <f>IF(OR(AD57="",SUMPRODUCT((Barèmes!$A$6:$A$28="Surcoût d'agilité (s) — technique")*(Barèmes!$B$6:$B$28=H57)*(Barèmes!$C$6:$C$28=IF(H57="6ème","Mixte",G57)))=0),"",IF(SUMPRODUCT((Barèmes!$A$6:$A$28="Surcoût d'agilité (s) — technique")*(Barèmes!$B$6:$B$28=H57)*(Barèmes!$C$6:$C$28=IF(H57="6ème","Mixte",G57))*(Barèmes!$J$6:$J$28="+"))&gt;0,IF(AD57&lt;=SUMIFS(Barèmes!$F$6:$F$28,Barèmes!$A$6:$A$28,"Surcoût d'agilité (s) — technique",Barèmes!$B$6:$B$28,H57,Barèmes!$C$6:$C$28,IF(H57="6ème","Mixte",G57)),Barèmes!$B$2,IF(AD57&lt;=SUMIFS(Barèmes!$G$6:$G$28,Barèmes!$A$6:$A$28,"Surcoût d'agilité (s) — technique",Barèmes!$B$6:$B$28,H57,Barèmes!$C$6:$C$28,IF(H57="6ème","Mixte",G57)),Barèmes!$C$2,IF(AD57&lt;=SUMIFS(Barèmes!$H$6:$H$28,Barèmes!$A$6:$A$28,"Surcoût d'agilité (s) — technique",Barèmes!$B$6:$B$28,H57,Barèmes!$C$6:$C$28,IF(H57="6ème","Mixte",G57)),Barèmes!$D$2,IF(AD57&lt;=SUMIFS(Barèmes!$I$6:$I$28,Barèmes!$A$6:$A$28,"Surcoût d'agilité (s) — technique",Barèmes!$B$6:$B$28,H57,Barèmes!$C$6:$C$28,IF(H57="6ème","Mixte",G57)),Barèmes!$E$2,Barèmes!$F$2)))),IF(AD57&gt;=SUMIFS(Barèmes!$F$6:$F$28,Barèmes!$A$6:$A$28,"Surcoût d'agilité (s) — technique",Barèmes!$B$6:$B$28,H57,Barèmes!$C$6:$C$28,IF(H57="6ème","Mixte",G57)),Barèmes!$B$2,IF(AD57&gt;=SUMIFS(Barèmes!$G$6:$G$28,Barèmes!$A$6:$A$28,"Surcoût d'agilité (s) — technique",Barèmes!$B$6:$B$28,H57,Barèmes!$C$6:$C$28,IF(H57="6ème","Mixte",G57)),Barèmes!$C$2,IF(AD57&gt;=SUMIFS(Barèmes!$H$6:$H$28,Barèmes!$A$6:$A$28,"Surcoût d'agilité (s) — technique",Barèmes!$B$6:$B$28,H57,Barèmes!$C$6:$C$28,IF(H57="6ème","Mixte",G57)),Barèmes!$D$2,IF(AD57&gt;=SUMIFS(Barèmes!$I$6:$I$28,Barèmes!$A$6:$A$28,"Surcoût d'agilité (s) — technique",Barèmes!$B$6:$B$28,H57,Barèmes!$C$6:$C$28,IF(H57="6ème","Mixte",G57)),Barèmes!$E$2,Barèmes!$F$2))))))</f>
        <v/>
      </c>
      <c r="AH57" s="31" t="str">
        <f>IF((IF(N57="",0,1)+IF(Q57="",0,1)+IF(W57="",0,1)+IF(Z57="",0,1)+IF(AC57="",0,1))=0,"",3*IF(N57=Barèmes!$B$2,1,IF(N57=Barèmes!$C$2,2,IF(N57=Barèmes!$D$2,3,IF(N57=Barèmes!$E$2,4,IF(N57=Barèmes!$F$2,5,0)))))+3*IF(Q57=Barèmes!$B$2,1,IF(Q57=Barèmes!$C$2,2,IF(Q57=Barèmes!$D$2,3,IF(Q57=Barèmes!$E$2,4,IF(Q57=Barèmes!$F$2,5,0)))))+2*IF(W57=Barèmes!$B$2,1,IF(W57=Barèmes!$C$2,2,IF(W57=Barèmes!$D$2,3,IF(W57=Barèmes!$E$2,4,IF(W57=Barèmes!$F$2,5,0)))))+1*IF(Z57=Barèmes!$B$2,1,IF(Z57=Barèmes!$C$2,2,IF(Z57=Barèmes!$D$2,3,IF(Z57=Barèmes!$E$2,4,IF(Z57=Barèmes!$F$2,5,0)))))+1*IF(AC57=Barèmes!$B$2,1,IF(AC57=Barèmes!$C$2,2,IF(AC57=Barèmes!$D$2,3,IF(AC57=Barèmes!$E$2,4,IF(AC57=Barèmes!$F$2,5,0))))))</f>
        <v/>
      </c>
      <c r="AI57" s="31"/>
      <c r="AJ57" s="32" t="str">
        <f>IFERROR(INDEX(Croissance!$B$5:$B$604,MATCH(A57,Croissance!$A$5:$A$604,0)),"")</f>
        <v/>
      </c>
      <c r="AK57" s="32" t="str">
        <f>IFERROR(INDEX(Croissance!$C$5:$C$604,MATCH(A57,Croissance!$A$5:$A$604,0)),"")</f>
        <v/>
      </c>
      <c r="AL57" s="32" t="str">
        <f>IFERROR(INDEX(Croissance!$D$5:$D$604,MATCH(A57,Croissance!$A$5:$A$604,0)),"")</f>
        <v/>
      </c>
      <c r="AM57" s="32" t="str">
        <f>IFERROR(INDEX(Croissance!$E$5:$E$604,MATCH(A57,Croissance!$A$5:$A$604,0)),"")</f>
        <v/>
      </c>
      <c r="AO57" s="33">
        <f t="shared" si="8"/>
        <v>0</v>
      </c>
      <c r="AP57" s="33">
        <f t="shared" si="3"/>
        <v>0</v>
      </c>
      <c r="AQ57" s="33">
        <f>IF(A57="",0,IF(AND(OR('Synthèse classe'!$C$2="Tous",C57='Synthèse classe'!$C$2),OR('Synthèse classe'!$C$3="Toutes",D57='Synthèse classe'!$C$3),OR('Synthèse classe'!$C$4="Toutes",AND('Synthèse classe'!$C$4="Dernière",AP57=1),B57=IFERROR(VALUE('Synthèse classe'!$C$4),0))),1,0))</f>
        <v>0</v>
      </c>
      <c r="AR57" s="34" t="str">
        <f t="shared" si="4"/>
        <v/>
      </c>
    </row>
    <row r="58" spans="1:44" x14ac:dyDescent="0.2">
      <c r="A58" s="17" t="str">
        <f t="shared" si="0"/>
        <v/>
      </c>
      <c r="B58" s="18"/>
      <c r="C58" s="19"/>
      <c r="D58" s="19"/>
      <c r="E58" s="19"/>
      <c r="F58" s="19"/>
      <c r="G58" s="19"/>
      <c r="H58" s="17" t="str">
        <f t="shared" si="5"/>
        <v/>
      </c>
      <c r="I58" s="20"/>
      <c r="J58" s="18"/>
      <c r="K58" s="19"/>
      <c r="L58" s="21" t="str">
        <f t="shared" si="6"/>
        <v/>
      </c>
      <c r="M58" s="21" t="str">
        <f>IF(OR(J58="",SUMPRODUCT((Barèmes!$A$6:$A$28="Endurance — Luc Léger (palier)")*(Barèmes!$B$6:$B$28=H58)*(Barèmes!$C$6:$C$28=IF(H58="6ème","Mixte",G58)))=0),"",IF(SUMPRODUCT((Barèmes!$A$6:$A$28="Endurance — Luc Léger (palier)")*(Barèmes!$B$6:$B$28=H58)*(Barèmes!$C$6:$C$28=IF(H58="6ème","Mixte",G58))*(Barèmes!$J$6:$J$28="+"))&gt;0,IF(J58&lt;=SUMIFS(Barèmes!$D$6:$D$28,Barèmes!$A$6:$A$28,"Endurance — Luc Léger (palier)",Barèmes!$B$6:$B$28,H58,Barèmes!$C$6:$C$28,IF(H58="6ème","Mixte",G58)),"à besoin",IF(J58&lt;=SUMIFS(Barèmes!$E$6:$E$28,Barèmes!$A$6:$A$28,"Endurance — Luc Léger (palier)",Barèmes!$B$6:$B$28,H58,Barèmes!$C$6:$C$28,IF(H58="6ème","Mixte",G58)),"fragile","satisfaisant")),IF(J58&gt;=SUMIFS(Barèmes!$D$6:$D$28,Barèmes!$A$6:$A$28,"Endurance — Luc Léger (palier)",Barèmes!$B$6:$B$28,H58,Barèmes!$C$6:$C$28,IF(H58="6ème","Mixte",G58)),"à besoin",IF(J58&gt;=SUMIFS(Barèmes!$E$6:$E$28,Barèmes!$A$6:$A$28,"Endurance — Luc Léger (palier)",Barèmes!$B$6:$B$28,H58,Barèmes!$C$6:$C$28,IF(H58="6ème","Mixte",G58)),"fragile","satisfaisant"))))</f>
        <v/>
      </c>
      <c r="N58" s="21" t="str">
        <f>IF(OR(J58="",SUMPRODUCT((Barèmes!$A$6:$A$28="Endurance — Luc Léger (palier)")*(Barèmes!$B$6:$B$28=H58)*(Barèmes!$C$6:$C$28=IF(H58="6ème","Mixte",G58)))=0),"",IF(SUMPRODUCT((Barèmes!$A$6:$A$28="Endurance — Luc Léger (palier)")*(Barèmes!$B$6:$B$28=H58)*(Barèmes!$C$6:$C$28=IF(H58="6ème","Mixte",G58))*(Barèmes!$J$6:$J$28="+"))&gt;0,IF(J58&lt;=SUMIFS(Barèmes!$F$6:$F$28,Barèmes!$A$6:$A$28,"Endurance — Luc Léger (palier)",Barèmes!$B$6:$B$28,H58,Barèmes!$C$6:$C$28,IF(H58="6ème","Mixte",G58)),Barèmes!$B$2,IF(J58&lt;=SUMIFS(Barèmes!$G$6:$G$28,Barèmes!$A$6:$A$28,"Endurance — Luc Léger (palier)",Barèmes!$B$6:$B$28,H58,Barèmes!$C$6:$C$28,IF(H58="6ème","Mixte",G58)),Barèmes!$C$2,IF(J58&lt;=SUMIFS(Barèmes!$H$6:$H$28,Barèmes!$A$6:$A$28,"Endurance — Luc Léger (palier)",Barèmes!$B$6:$B$28,H58,Barèmes!$C$6:$C$28,IF(H58="6ème","Mixte",G58)),Barèmes!$D$2,IF(J58&lt;=SUMIFS(Barèmes!$I$6:$I$28,Barèmes!$A$6:$A$28,"Endurance — Luc Léger (palier)",Barèmes!$B$6:$B$28,H58,Barèmes!$C$6:$C$28,IF(H58="6ème","Mixte",G58)),Barèmes!$E$2,Barèmes!$F$2)))),IF(J58&gt;=SUMIFS(Barèmes!$F$6:$F$28,Barèmes!$A$6:$A$28,"Endurance — Luc Léger (palier)",Barèmes!$B$6:$B$28,H58,Barèmes!$C$6:$C$28,IF(H58="6ème","Mixte",G58)),Barèmes!$B$2,IF(J58&gt;=SUMIFS(Barèmes!$G$6:$G$28,Barèmes!$A$6:$A$28,"Endurance — Luc Léger (palier)",Barèmes!$B$6:$B$28,H58,Barèmes!$C$6:$C$28,IF(H58="6ème","Mixte",G58)),Barèmes!$C$2,IF(J58&gt;=SUMIFS(Barèmes!$H$6:$H$28,Barèmes!$A$6:$A$28,"Endurance — Luc Léger (palier)",Barèmes!$B$6:$B$28,H58,Barèmes!$C$6:$C$28,IF(H58="6ème","Mixte",G58)),Barèmes!$D$2,IF(J58&gt;=SUMIFS(Barèmes!$I$6:$I$28,Barèmes!$A$6:$A$28,"Endurance — Luc Léger (palier)",Barèmes!$B$6:$B$28,H58,Barèmes!$C$6:$C$28,IF(H58="6ème","Mixte",G58)),Barèmes!$E$2,Barèmes!$F$2))))))</f>
        <v/>
      </c>
      <c r="O58" s="22"/>
      <c r="P58" s="23" t="str">
        <f>IF(OR(O58="",SUMPRODUCT((Barèmes!$A$6:$A$28="Force bas du corps — Saut en longueur (m)")*(Barèmes!$B$6:$B$28=H58)*(Barèmes!$C$6:$C$28=IF(H58="6ème","Mixte",G58)))=0),"",IF(SUMPRODUCT((Barèmes!$A$6:$A$28="Force bas du corps — Saut en longueur (m)")*(Barèmes!$B$6:$B$28=H58)*(Barèmes!$C$6:$C$28=IF(H58="6ème","Mixte",G58))*(Barèmes!$J$6:$J$28="+"))&gt;0,IF(O58&lt;=SUMIFS(Barèmes!$D$6:$D$28,Barèmes!$A$6:$A$28,"Force bas du corps — Saut en longueur (m)",Barèmes!$B$6:$B$28,H58,Barèmes!$C$6:$C$28,IF(H58="6ème","Mixte",G58)),"à besoin",IF(O58&lt;=SUMIFS(Barèmes!$E$6:$E$28,Barèmes!$A$6:$A$28,"Force bas du corps — Saut en longueur (m)",Barèmes!$B$6:$B$28,H58,Barèmes!$C$6:$C$28,IF(H58="6ème","Mixte",G58)),"fragile","satisfaisant")),IF(O58&gt;=SUMIFS(Barèmes!$D$6:$D$28,Barèmes!$A$6:$A$28,"Force bas du corps — Saut en longueur (m)",Barèmes!$B$6:$B$28,H58,Barèmes!$C$6:$C$28,IF(H58="6ème","Mixte",G58)),"à besoin",IF(O58&gt;=SUMIFS(Barèmes!$E$6:$E$28,Barèmes!$A$6:$A$28,"Force bas du corps — Saut en longueur (m)",Barèmes!$B$6:$B$28,H58,Barèmes!$C$6:$C$28,IF(H58="6ème","Mixte",G58)),"fragile","satisfaisant"))))</f>
        <v/>
      </c>
      <c r="Q58" s="23" t="str">
        <f>IF(OR(O58="",SUMPRODUCT((Barèmes!$A$6:$A$28="Force bas du corps — Saut en longueur (m)")*(Barèmes!$B$6:$B$28=H58)*(Barèmes!$C$6:$C$28=IF(H58="6ème","Mixte",G58)))=0),"",IF(SUMPRODUCT((Barèmes!$A$6:$A$28="Force bas du corps — Saut en longueur (m)")*(Barèmes!$B$6:$B$28=H58)*(Barèmes!$C$6:$C$28=IF(H58="6ème","Mixte",G58))*(Barèmes!$J$6:$J$28="+"))&gt;0,IF(O58&lt;=SUMIFS(Barèmes!$F$6:$F$28,Barèmes!$A$6:$A$28,"Force bas du corps — Saut en longueur (m)",Barèmes!$B$6:$B$28,H58,Barèmes!$C$6:$C$28,IF(H58="6ème","Mixte",G58)),Barèmes!$B$2,IF(O58&lt;=SUMIFS(Barèmes!$G$6:$G$28,Barèmes!$A$6:$A$28,"Force bas du corps — Saut en longueur (m)",Barèmes!$B$6:$B$28,H58,Barèmes!$C$6:$C$28,IF(H58="6ème","Mixte",G58)),Barèmes!$C$2,IF(O58&lt;=SUMIFS(Barèmes!$H$6:$H$28,Barèmes!$A$6:$A$28,"Force bas du corps — Saut en longueur (m)",Barèmes!$B$6:$B$28,H58,Barèmes!$C$6:$C$28,IF(H58="6ème","Mixte",G58)),Barèmes!$D$2,IF(O58&lt;=SUMIFS(Barèmes!$I$6:$I$28,Barèmes!$A$6:$A$28,"Force bas du corps — Saut en longueur (m)",Barèmes!$B$6:$B$28,H58,Barèmes!$C$6:$C$28,IF(H58="6ème","Mixte",G58)),Barèmes!$E$2,Barèmes!$F$2)))),IF(O58&gt;=SUMIFS(Barèmes!$F$6:$F$28,Barèmes!$A$6:$A$28,"Force bas du corps — Saut en longueur (m)",Barèmes!$B$6:$B$28,H58,Barèmes!$C$6:$C$28,IF(H58="6ème","Mixte",G58)),Barèmes!$B$2,IF(O58&gt;=SUMIFS(Barèmes!$G$6:$G$28,Barèmes!$A$6:$A$28,"Force bas du corps — Saut en longueur (m)",Barèmes!$B$6:$B$28,H58,Barèmes!$C$6:$C$28,IF(H58="6ème","Mixte",G58)),Barèmes!$C$2,IF(O58&gt;=SUMIFS(Barèmes!$H$6:$H$28,Barèmes!$A$6:$A$28,"Force bas du corps — Saut en longueur (m)",Barèmes!$B$6:$B$28,H58,Barèmes!$C$6:$C$28,IF(H58="6ème","Mixte",G58)),Barèmes!$D$2,IF(O58&gt;=SUMIFS(Barèmes!$I$6:$I$28,Barèmes!$A$6:$A$28,"Force bas du corps — Saut en longueur (m)",Barèmes!$B$6:$B$28,H58,Barèmes!$C$6:$C$28,IF(H58="6ème","Mixte",G58)),Barèmes!$E$2,Barèmes!$F$2))))))</f>
        <v/>
      </c>
      <c r="R58" s="22"/>
      <c r="S58" s="24" t="str">
        <f>IF(OR(R58="",SUMPRODUCT((Barèmes!$A$6:$A$28="Vitesse — 30 m (s)")*(Barèmes!$B$6:$B$28=H58)*(Barèmes!$C$6:$C$28=IF(H58="6ème","Mixte",G58)))=0),"",IF(SUMPRODUCT((Barèmes!$A$6:$A$28="Vitesse — 30 m (s)")*(Barèmes!$B$6:$B$28=H58)*(Barèmes!$C$6:$C$28=IF(H58="6ème","Mixte",G58))*(Barèmes!$J$6:$J$28="+"))&gt;0,IF(R58&lt;=SUMIFS(Barèmes!$D$6:$D$28,Barèmes!$A$6:$A$28,"Vitesse — 30 m (s)",Barèmes!$B$6:$B$28,H58,Barèmes!$C$6:$C$28,IF(H58="6ème","Mixte",G58)),"à besoin",IF(R58&lt;=SUMIFS(Barèmes!$E$6:$E$28,Barèmes!$A$6:$A$28,"Vitesse — 30 m (s)",Barèmes!$B$6:$B$28,H58,Barèmes!$C$6:$C$28,IF(H58="6ème","Mixte",G58)),"fragile","satisfaisant")),IF(R58&gt;=SUMIFS(Barèmes!$D$6:$D$28,Barèmes!$A$6:$A$28,"Vitesse — 30 m (s)",Barèmes!$B$6:$B$28,H58,Barèmes!$C$6:$C$28,IF(H58="6ème","Mixte",G58)),"à besoin",IF(R58&gt;=SUMIFS(Barèmes!$E$6:$E$28,Barèmes!$A$6:$A$28,"Vitesse — 30 m (s)",Barèmes!$B$6:$B$28,H58,Barèmes!$C$6:$C$28,IF(H58="6ème","Mixte",G58)),"fragile","satisfaisant"))))</f>
        <v/>
      </c>
      <c r="T58" s="24" t="str">
        <f>IF(OR(R58="",SUMPRODUCT((Barèmes!$A$6:$A$28="Vitesse — 30 m (s)")*(Barèmes!$B$6:$B$28=H58)*(Barèmes!$C$6:$C$28=IF(H58="6ème","Mixte",G58)))=0),"",IF(SUMPRODUCT((Barèmes!$A$6:$A$28="Vitesse — 30 m (s)")*(Barèmes!$B$6:$B$28=H58)*(Barèmes!$C$6:$C$28=IF(H58="6ème","Mixte",G58))*(Barèmes!$J$6:$J$28="+"))&gt;0,IF(R58&lt;=SUMIFS(Barèmes!$F$6:$F$28,Barèmes!$A$6:$A$28,"Vitesse — 30 m (s)",Barèmes!$B$6:$B$28,H58,Barèmes!$C$6:$C$28,IF(H58="6ème","Mixte",G58)),Barèmes!$B$2,IF(R58&lt;=SUMIFS(Barèmes!$G$6:$G$28,Barèmes!$A$6:$A$28,"Vitesse — 30 m (s)",Barèmes!$B$6:$B$28,H58,Barèmes!$C$6:$C$28,IF(H58="6ème","Mixte",G58)),Barèmes!$C$2,IF(R58&lt;=SUMIFS(Barèmes!$H$6:$H$28,Barèmes!$A$6:$A$28,"Vitesse — 30 m (s)",Barèmes!$B$6:$B$28,H58,Barèmes!$C$6:$C$28,IF(H58="6ème","Mixte",G58)),Barèmes!$D$2,IF(R58&lt;=SUMIFS(Barèmes!$I$6:$I$28,Barèmes!$A$6:$A$28,"Vitesse — 30 m (s)",Barèmes!$B$6:$B$28,H58,Barèmes!$C$6:$C$28,IF(H58="6ème","Mixte",G58)),Barèmes!$E$2,Barèmes!$F$2)))),IF(R58&gt;=SUMIFS(Barèmes!$F$6:$F$28,Barèmes!$A$6:$A$28,"Vitesse — 30 m (s)",Barèmes!$B$6:$B$28,H58,Barèmes!$C$6:$C$28,IF(H58="6ème","Mixte",G58)),Barèmes!$B$2,IF(R58&gt;=SUMIFS(Barèmes!$G$6:$G$28,Barèmes!$A$6:$A$28,"Vitesse — 30 m (s)",Barèmes!$B$6:$B$28,H58,Barèmes!$C$6:$C$28,IF(H58="6ème","Mixte",G58)),Barèmes!$C$2,IF(R58&gt;=SUMIFS(Barèmes!$H$6:$H$28,Barèmes!$A$6:$A$28,"Vitesse — 30 m (s)",Barèmes!$B$6:$B$28,H58,Barèmes!$C$6:$C$28,IF(H58="6ème","Mixte",G58)),Barèmes!$D$2,IF(R58&gt;=SUMIFS(Barèmes!$I$6:$I$28,Barèmes!$A$6:$A$28,"Vitesse — 30 m (s)",Barèmes!$B$6:$B$28,H58,Barèmes!$C$6:$C$28,IF(H58="6ème","Mixte",G58)),Barèmes!$E$2,Barèmes!$F$2))))))</f>
        <v/>
      </c>
      <c r="U58" s="22"/>
      <c r="V58" s="25" t="str">
        <f>IF(OR(U58="",SUMPRODUCT((Barèmes!$A$6:$A$28="Vitesse — 50 m (s)")*(Barèmes!$B$6:$B$28=H58)*(Barèmes!$C$6:$C$28=IF(H58="6ème","Mixte",G58)))=0),"",IF(SUMPRODUCT((Barèmes!$A$6:$A$28="Vitesse — 50 m (s)")*(Barèmes!$B$6:$B$28=H58)*(Barèmes!$C$6:$C$28=IF(H58="6ème","Mixte",G58))*(Barèmes!$J$6:$J$28="+"))&gt;0,IF(U58&lt;=SUMIFS(Barèmes!$D$6:$D$28,Barèmes!$A$6:$A$28,"Vitesse — 50 m (s)",Barèmes!$B$6:$B$28,H58,Barèmes!$C$6:$C$28,IF(H58="6ème","Mixte",G58)),"à besoin",IF(U58&lt;=SUMIFS(Barèmes!$E$6:$E$28,Barèmes!$A$6:$A$28,"Vitesse — 50 m (s)",Barèmes!$B$6:$B$28,H58,Barèmes!$C$6:$C$28,IF(H58="6ème","Mixte",G58)),"fragile","satisfaisant")),IF(U58&gt;=SUMIFS(Barèmes!$D$6:$D$28,Barèmes!$A$6:$A$28,"Vitesse — 50 m (s)",Barèmes!$B$6:$B$28,H58,Barèmes!$C$6:$C$28,IF(H58="6ème","Mixte",G58)),"à besoin",IF(U58&gt;=SUMIFS(Barèmes!$E$6:$E$28,Barèmes!$A$6:$A$28,"Vitesse — 50 m (s)",Barèmes!$B$6:$B$28,H58,Barèmes!$C$6:$C$28,IF(H58="6ème","Mixte",G58)),"fragile","satisfaisant"))))</f>
        <v/>
      </c>
      <c r="W58" s="25" t="str">
        <f>IF(OR(U58="",SUMPRODUCT((Barèmes!$A$6:$A$28="Vitesse — 50 m (s)")*(Barèmes!$B$6:$B$28=H58)*(Barèmes!$C$6:$C$28=IF(H58="6ème","Mixte",G58)))=0),"",IF(SUMPRODUCT((Barèmes!$A$6:$A$28="Vitesse — 50 m (s)")*(Barèmes!$B$6:$B$28=H58)*(Barèmes!$C$6:$C$28=IF(H58="6ème","Mixte",G58))*(Barèmes!$J$6:$J$28="+"))&gt;0,IF(U58&lt;=SUMIFS(Barèmes!$F$6:$F$28,Barèmes!$A$6:$A$28,"Vitesse — 50 m (s)",Barèmes!$B$6:$B$28,H58,Barèmes!$C$6:$C$28,IF(H58="6ème","Mixte",G58)),Barèmes!$B$2,IF(U58&lt;=SUMIFS(Barèmes!$G$6:$G$28,Barèmes!$A$6:$A$28,"Vitesse — 50 m (s)",Barèmes!$B$6:$B$28,H58,Barèmes!$C$6:$C$28,IF(H58="6ème","Mixte",G58)),Barèmes!$C$2,IF(U58&lt;=SUMIFS(Barèmes!$H$6:$H$28,Barèmes!$A$6:$A$28,"Vitesse — 50 m (s)",Barèmes!$B$6:$B$28,H58,Barèmes!$C$6:$C$28,IF(H58="6ème","Mixte",G58)),Barèmes!$D$2,IF(U58&lt;=SUMIFS(Barèmes!$I$6:$I$28,Barèmes!$A$6:$A$28,"Vitesse — 50 m (s)",Barèmes!$B$6:$B$28,H58,Barèmes!$C$6:$C$28,IF(H58="6ème","Mixte",G58)),Barèmes!$E$2,Barèmes!$F$2)))),IF(U58&gt;=SUMIFS(Barèmes!$F$6:$F$28,Barèmes!$A$6:$A$28,"Vitesse — 50 m (s)",Barèmes!$B$6:$B$28,H58,Barèmes!$C$6:$C$28,IF(H58="6ème","Mixte",G58)),Barèmes!$B$2,IF(U58&gt;=SUMIFS(Barèmes!$G$6:$G$28,Barèmes!$A$6:$A$28,"Vitesse — 50 m (s)",Barèmes!$B$6:$B$28,H58,Barèmes!$C$6:$C$28,IF(H58="6ème","Mixte",G58)),Barèmes!$C$2,IF(U58&gt;=SUMIFS(Barèmes!$H$6:$H$28,Barèmes!$A$6:$A$28,"Vitesse — 50 m (s)",Barèmes!$B$6:$B$28,H58,Barèmes!$C$6:$C$28,IF(H58="6ème","Mixte",G58)),Barèmes!$D$2,IF(U58&gt;=SUMIFS(Barèmes!$I$6:$I$28,Barèmes!$A$6:$A$28,"Vitesse — 50 m (s)",Barèmes!$B$6:$B$28,H58,Barèmes!$C$6:$C$28,IF(H58="6ème","Mixte",G58)),Barèmes!$E$2,Barèmes!$F$2))))))</f>
        <v/>
      </c>
      <c r="X58" s="18"/>
      <c r="Y58" s="26" t="str" cm="1">
        <f t="array" ref="Y58">IF(OR(X58="",SUMPRODUCT((Barèmes!$A$6:$A$28="Souplesse (score 1-5)")*(Barèmes!$B$6:$B$28=H58)*(Barèmes!$C$6:$C$28=IF(H58="6ème","Mixte",G58)))=0),"",IF(SUMPRODUCT((Barèmes!$A$6:$A$28="Souplesse (score 1-5)")*(Barèmes!$B$6:$B$28=H58)*(Barèmes!$C$6:$C$28=IF(H58="6ème","Mixte",G58))*(Barèmes!$J$6:$J$28="+"))&gt;0,IF(X58&lt;=SUMIFS(Barèmes!$D$6:$D$28,Barèmes!$A$6:$A$28,"Souplesse (score 1-5)",Barèmes!$B$6:$B$28,H58,Barèmes!$C$6:$C$28,IF(H58="6ème","Mixte",G58)),"à besoin",IF(X58&lt;=SUMIFS(Barèmes!$E$6:$E$28,Barèmes!$A$6:$A$28,"Souplesse (score 1-5)",Barèmes!$B$6:$B$28,H58,Barèmes!$C$6:$C$28,IF(H58="6ème","Mixte",G58)),"fragile","satisfaisant")),IF(X58&gt;=SUMIFS(Barèmes!$D$6:$D$28,Barèmes!$A$6:$A$28,"Souplesse (score 1-5)",Barèmes!$B$6:$B$28,H58,Barèmes!$C$6:$C$28,IF(H58="6ème","Mixte",G58)),"à besoin",IF(X58&gt;=SUMIFS(Barèmes!$E$6:$E$28,Barèmes!$A$6:$A$28,"Souplesse (score 1-5)",Barèmes!$B$6:$B$28,H58,Barèmes!$C$6:$C$28,IF(H58="6ème","Mixte",G58)),"fragile","satisfaisant"))))</f>
        <v/>
      </c>
      <c r="Z58" s="26" t="str" cm="1">
        <f t="array" ref="Z58">IF(OR(X58="",SUMPRODUCT((Barèmes!$A$6:$A$28="Souplesse (score 1-5)")*(Barèmes!$B$6:$B$28=H58)*(Barèmes!$C$6:$C$28=IF(H58="6ème","Mixte",G58)))=0),"",IF(SUMPRODUCT((Barèmes!$A$6:$A$28="Souplesse (score 1-5)")*(Barèmes!$B$6:$B$28=H58)*(Barèmes!$C$6:$C$28=IF(H58="6ème","Mixte",G58))*(Barèmes!$J$6:$J$28="+"))&gt;0,IF(X58&lt;=SUMIFS(Barèmes!$F$6:$F$28,Barèmes!$A$6:$A$28,"Souplesse (score 1-5)",Barèmes!$B$6:$B$28,H58,Barèmes!$C$6:$C$28,IF(H58="6ème","Mixte",G58)),Barèmes!$B$2,IF(X58&lt;=SUMIFS(Barèmes!$G$6:$G$28,Barèmes!$A$6:$A$28,"Souplesse (score 1-5)",Barèmes!$B$6:$B$28,H58,Barèmes!$C$6:$C$28,IF(H58="6ème","Mixte",G58)),Barèmes!$C$2,IF(X58&lt;=SUMIFS(Barèmes!$H$6:$H$28,Barèmes!$A$6:$A$28,"Souplesse (score 1-5)",Barèmes!$B$6:$B$28,H58,Barèmes!$C$6:$C$28,IF(H58="6ème","Mixte",G58)),Barèmes!$D$2,IF(X58&lt;=SUMIFS(Barèmes!$I$6:$I$28,Barèmes!$A$6:$A$28,"Souplesse (score 1-5)",Barèmes!$B$6:$B$28,H58,Barèmes!$C$6:$C$28,IF(H58="6ème","Mixte",G58)),Barèmes!$E$2,Barèmes!$F$2)))),IF(X58&gt;=SUMIFS(Barèmes!$F$6:$F$28,Barèmes!$A$6:$A$28,"Souplesse (score 1-5)",Barèmes!$B$6:$B$28,H58,Barèmes!$C$6:$C$28,IF(H58="6ème","Mixte",G58)),Barèmes!$B$2,IF(X58&gt;=SUMIFS(Barèmes!$G$6:$G$28,Barèmes!$A$6:$A$28,"Souplesse (score 1-5)",Barèmes!$B$6:$B$28,H58,Barèmes!$C$6:$C$28,IF(H58="6ème","Mixte",G58)),Barèmes!$C$2,IF(X58&gt;=SUMIFS(Barèmes!$H$6:$H$28,Barèmes!$A$6:$A$28,"Souplesse (score 1-5)",Barèmes!$B$6:$B$28,H58,Barèmes!$C$6:$C$28,IF(H58="6ème","Mixte",G58)),Barèmes!$D$2,IF(X58&gt;=SUMIFS(Barèmes!$I$6:$I$28,Barèmes!$A$6:$A$28,"Souplesse (score 1-5)",Barèmes!$B$6:$B$28,H58,Barèmes!$C$6:$C$28,IF(H58="6ème","Mixte",G58)),Barèmes!$E$2,Barèmes!$F$2))))))</f>
        <v/>
      </c>
      <c r="AA58" s="22"/>
      <c r="AB58" s="27" t="str">
        <f>IF(OR(AA58="",SUMPRODUCT((Barèmes!$A$6:$A$28="Agilité — T-test 974 (s)")*(Barèmes!$B$6:$B$28=H58)*(Barèmes!$C$6:$C$28=IF(H58="6ème","Mixte",G58)))=0),"",IF(SUMPRODUCT((Barèmes!$A$6:$A$28="Agilité — T-test 974 (s)")*(Barèmes!$B$6:$B$28=H58)*(Barèmes!$C$6:$C$28=IF(H58="6ème","Mixte",G58))*(Barèmes!$J$6:$J$28="+"))&gt;0,IF(AA58&lt;=SUMIFS(Barèmes!$D$6:$D$28,Barèmes!$A$6:$A$28,"Agilité — T-test 974 (s)",Barèmes!$B$6:$B$28,H58,Barèmes!$C$6:$C$28,IF(H58="6ème","Mixte",G58)),"à besoin",IF(AA58&lt;=SUMIFS(Barèmes!$E$6:$E$28,Barèmes!$A$6:$A$28,"Agilité — T-test 974 (s)",Barèmes!$B$6:$B$28,H58,Barèmes!$C$6:$C$28,IF(H58="6ème","Mixte",G58)),"fragile","satisfaisant")),IF(AA58&gt;=SUMIFS(Barèmes!$D$6:$D$28,Barèmes!$A$6:$A$28,"Agilité — T-test 974 (s)",Barèmes!$B$6:$B$28,H58,Barèmes!$C$6:$C$28,IF(H58="6ème","Mixte",G58)),"à besoin",IF(AA58&gt;=SUMIFS(Barèmes!$E$6:$E$28,Barèmes!$A$6:$A$28,"Agilité — T-test 974 (s)",Barèmes!$B$6:$B$28,H58,Barèmes!$C$6:$C$28,IF(H58="6ème","Mixte",G58)),"fragile","satisfaisant"))))</f>
        <v/>
      </c>
      <c r="AC58" s="27" t="str">
        <f>IF(OR(AA58="",SUMPRODUCT((Barèmes!$A$6:$A$28="Agilité — T-test 974 (s)")*(Barèmes!$B$6:$B$28=H58)*(Barèmes!$C$6:$C$28=IF(H58="6ème","Mixte",G58)))=0),"",IF(SUMPRODUCT((Barèmes!$A$6:$A$28="Agilité — T-test 974 (s)")*(Barèmes!$B$6:$B$28=H58)*(Barèmes!$C$6:$C$28=IF(H58="6ème","Mixte",G58))*(Barèmes!$J$6:$J$28="+"))&gt;0,IF(AA58&lt;=SUMIFS(Barèmes!$F$6:$F$28,Barèmes!$A$6:$A$28,"Agilité — T-test 974 (s)",Barèmes!$B$6:$B$28,H58,Barèmes!$C$6:$C$28,IF(H58="6ème","Mixte",G58)),Barèmes!$B$2,IF(AA58&lt;=SUMIFS(Barèmes!$G$6:$G$28,Barèmes!$A$6:$A$28,"Agilité — T-test 974 (s)",Barèmes!$B$6:$B$28,H58,Barèmes!$C$6:$C$28,IF(H58="6ème","Mixte",G58)),Barèmes!$C$2,IF(AA58&lt;=SUMIFS(Barèmes!$H$6:$H$28,Barèmes!$A$6:$A$28,"Agilité — T-test 974 (s)",Barèmes!$B$6:$B$28,H58,Barèmes!$C$6:$C$28,IF(H58="6ème","Mixte",G58)),Barèmes!$D$2,IF(AA58&lt;=SUMIFS(Barèmes!$I$6:$I$28,Barèmes!$A$6:$A$28,"Agilité — T-test 974 (s)",Barèmes!$B$6:$B$28,H58,Barèmes!$C$6:$C$28,IF(H58="6ème","Mixte",G58)),Barèmes!$E$2,Barèmes!$F$2)))),IF(AA58&gt;=SUMIFS(Barèmes!$F$6:$F$28,Barèmes!$A$6:$A$28,"Agilité — T-test 974 (s)",Barèmes!$B$6:$B$28,H58,Barèmes!$C$6:$C$28,IF(H58="6ème","Mixte",G58)),Barèmes!$B$2,IF(AA58&gt;=SUMIFS(Barèmes!$G$6:$G$28,Barèmes!$A$6:$A$28,"Agilité — T-test 974 (s)",Barèmes!$B$6:$B$28,H58,Barèmes!$C$6:$C$28,IF(H58="6ème","Mixte",G58)),Barèmes!$C$2,IF(AA58&gt;=SUMIFS(Barèmes!$H$6:$H$28,Barèmes!$A$6:$A$28,"Agilité — T-test 974 (s)",Barèmes!$B$6:$B$28,H58,Barèmes!$C$6:$C$28,IF(H58="6ème","Mixte",G58)),Barèmes!$D$2,IF(AA58&gt;=SUMIFS(Barèmes!$I$6:$I$28,Barèmes!$A$6:$A$28,"Agilité — T-test 974 (s)",Barèmes!$B$6:$B$28,H58,Barèmes!$C$6:$C$28,IF(H58="6ème","Mixte",G58)),Barèmes!$E$2,Barèmes!$F$2))))))</f>
        <v/>
      </c>
      <c r="AD58" s="28" t="str">
        <f t="shared" si="1"/>
        <v/>
      </c>
      <c r="AE58" s="29" t="str">
        <f t="shared" si="2"/>
        <v/>
      </c>
      <c r="AF58" s="30" t="str">
        <f>IF(OR(AD58="",SUMPRODUCT((Barèmes!$A$6:$A$28="Surcoût d'agilité (s) — technique")*(Barèmes!$B$6:$B$28=H58)*(Barèmes!$C$6:$C$28=IF(H58="6ème","Mixte",G58)))=0),"",IF(SUMPRODUCT((Barèmes!$A$6:$A$28="Surcoût d'agilité (s) — technique")*(Barèmes!$B$6:$B$28=H58)*(Barèmes!$C$6:$C$28=IF(H58="6ème","Mixte",G58))*(Barèmes!$J$6:$J$28="+"))&gt;0,IF(AD58&lt;=SUMIFS(Barèmes!$D$6:$D$28,Barèmes!$A$6:$A$28,"Surcoût d'agilité (s) — technique",Barèmes!$B$6:$B$28,H58,Barèmes!$C$6:$C$28,IF(H58="6ème","Mixte",G58)),"à besoin",IF(AD58&lt;=SUMIFS(Barèmes!$E$6:$E$28,Barèmes!$A$6:$A$28,"Surcoût d'agilité (s) — technique",Barèmes!$B$6:$B$28,H58,Barèmes!$C$6:$C$28,IF(H58="6ème","Mixte",G58)),"fragile","satisfaisant")),IF(AD58&gt;=SUMIFS(Barèmes!$D$6:$D$28,Barèmes!$A$6:$A$28,"Surcoût d'agilité (s) — technique",Barèmes!$B$6:$B$28,H58,Barèmes!$C$6:$C$28,IF(H58="6ème","Mixte",G58)),"à besoin",IF(AD58&gt;=SUMIFS(Barèmes!$E$6:$E$28,Barèmes!$A$6:$A$28,"Surcoût d'agilité (s) — technique",Barèmes!$B$6:$B$28,H58,Barèmes!$C$6:$C$28,IF(H58="6ème","Mixte",G58)),"fragile","satisfaisant"))))</f>
        <v/>
      </c>
      <c r="AG58" s="30" t="str">
        <f>IF(OR(AD58="",SUMPRODUCT((Barèmes!$A$6:$A$28="Surcoût d'agilité (s) — technique")*(Barèmes!$B$6:$B$28=H58)*(Barèmes!$C$6:$C$28=IF(H58="6ème","Mixte",G58)))=0),"",IF(SUMPRODUCT((Barèmes!$A$6:$A$28="Surcoût d'agilité (s) — technique")*(Barèmes!$B$6:$B$28=H58)*(Barèmes!$C$6:$C$28=IF(H58="6ème","Mixte",G58))*(Barèmes!$J$6:$J$28="+"))&gt;0,IF(AD58&lt;=SUMIFS(Barèmes!$F$6:$F$28,Barèmes!$A$6:$A$28,"Surcoût d'agilité (s) — technique",Barèmes!$B$6:$B$28,H58,Barèmes!$C$6:$C$28,IF(H58="6ème","Mixte",G58)),Barèmes!$B$2,IF(AD58&lt;=SUMIFS(Barèmes!$G$6:$G$28,Barèmes!$A$6:$A$28,"Surcoût d'agilité (s) — technique",Barèmes!$B$6:$B$28,H58,Barèmes!$C$6:$C$28,IF(H58="6ème","Mixte",G58)),Barèmes!$C$2,IF(AD58&lt;=SUMIFS(Barèmes!$H$6:$H$28,Barèmes!$A$6:$A$28,"Surcoût d'agilité (s) — technique",Barèmes!$B$6:$B$28,H58,Barèmes!$C$6:$C$28,IF(H58="6ème","Mixte",G58)),Barèmes!$D$2,IF(AD58&lt;=SUMIFS(Barèmes!$I$6:$I$28,Barèmes!$A$6:$A$28,"Surcoût d'agilité (s) — technique",Barèmes!$B$6:$B$28,H58,Barèmes!$C$6:$C$28,IF(H58="6ème","Mixte",G58)),Barèmes!$E$2,Barèmes!$F$2)))),IF(AD58&gt;=SUMIFS(Barèmes!$F$6:$F$28,Barèmes!$A$6:$A$28,"Surcoût d'agilité (s) — technique",Barèmes!$B$6:$B$28,H58,Barèmes!$C$6:$C$28,IF(H58="6ème","Mixte",G58)),Barèmes!$B$2,IF(AD58&gt;=SUMIFS(Barèmes!$G$6:$G$28,Barèmes!$A$6:$A$28,"Surcoût d'agilité (s) — technique",Barèmes!$B$6:$B$28,H58,Barèmes!$C$6:$C$28,IF(H58="6ème","Mixte",G58)),Barèmes!$C$2,IF(AD58&gt;=SUMIFS(Barèmes!$H$6:$H$28,Barèmes!$A$6:$A$28,"Surcoût d'agilité (s) — technique",Barèmes!$B$6:$B$28,H58,Barèmes!$C$6:$C$28,IF(H58="6ème","Mixte",G58)),Barèmes!$D$2,IF(AD58&gt;=SUMIFS(Barèmes!$I$6:$I$28,Barèmes!$A$6:$A$28,"Surcoût d'agilité (s) — technique",Barèmes!$B$6:$B$28,H58,Barèmes!$C$6:$C$28,IF(H58="6ème","Mixte",G58)),Barèmes!$E$2,Barèmes!$F$2))))))</f>
        <v/>
      </c>
      <c r="AH58" s="31" t="str">
        <f>IF((IF(N58="",0,1)+IF(Q58="",0,1)+IF(W58="",0,1)+IF(Z58="",0,1)+IF(AC58="",0,1))=0,"",3*IF(N58=Barèmes!$B$2,1,IF(N58=Barèmes!$C$2,2,IF(N58=Barèmes!$D$2,3,IF(N58=Barèmes!$E$2,4,IF(N58=Barèmes!$F$2,5,0)))))+3*IF(Q58=Barèmes!$B$2,1,IF(Q58=Barèmes!$C$2,2,IF(Q58=Barèmes!$D$2,3,IF(Q58=Barèmes!$E$2,4,IF(Q58=Barèmes!$F$2,5,0)))))+2*IF(W58=Barèmes!$B$2,1,IF(W58=Barèmes!$C$2,2,IF(W58=Barèmes!$D$2,3,IF(W58=Barèmes!$E$2,4,IF(W58=Barèmes!$F$2,5,0)))))+1*IF(Z58=Barèmes!$B$2,1,IF(Z58=Barèmes!$C$2,2,IF(Z58=Barèmes!$D$2,3,IF(Z58=Barèmes!$E$2,4,IF(Z58=Barèmes!$F$2,5,0)))))+1*IF(AC58=Barèmes!$B$2,1,IF(AC58=Barèmes!$C$2,2,IF(AC58=Barèmes!$D$2,3,IF(AC58=Barèmes!$E$2,4,IF(AC58=Barèmes!$F$2,5,0))))))</f>
        <v/>
      </c>
      <c r="AI58" s="31"/>
      <c r="AJ58" s="32" t="str">
        <f>IFERROR(INDEX(Croissance!$B$5:$B$604,MATCH(A58,Croissance!$A$5:$A$604,0)),"")</f>
        <v/>
      </c>
      <c r="AK58" s="32" t="str">
        <f>IFERROR(INDEX(Croissance!$C$5:$C$604,MATCH(A58,Croissance!$A$5:$A$604,0)),"")</f>
        <v/>
      </c>
      <c r="AL58" s="32" t="str">
        <f>IFERROR(INDEX(Croissance!$D$5:$D$604,MATCH(A58,Croissance!$A$5:$A$604,0)),"")</f>
        <v/>
      </c>
      <c r="AM58" s="32" t="str">
        <f>IFERROR(INDEX(Croissance!$E$5:$E$604,MATCH(A58,Croissance!$A$5:$A$604,0)),"")</f>
        <v/>
      </c>
      <c r="AO58" s="33">
        <f t="shared" si="8"/>
        <v>0</v>
      </c>
      <c r="AP58" s="33">
        <f t="shared" si="3"/>
        <v>0</v>
      </c>
      <c r="AQ58" s="33">
        <f>IF(A58="",0,IF(AND(OR('Synthèse classe'!$C$2="Tous",C58='Synthèse classe'!$C$2),OR('Synthèse classe'!$C$3="Toutes",D58='Synthèse classe'!$C$3),OR('Synthèse classe'!$C$4="Toutes",AND('Synthèse classe'!$C$4="Dernière",AP58=1),B58=IFERROR(VALUE('Synthèse classe'!$C$4),0))),1,0))</f>
        <v>0</v>
      </c>
      <c r="AR58" s="34" t="str">
        <f t="shared" si="4"/>
        <v/>
      </c>
    </row>
    <row r="59" spans="1:44" x14ac:dyDescent="0.2">
      <c r="A59" s="17" t="str">
        <f t="shared" si="0"/>
        <v/>
      </c>
      <c r="B59" s="18"/>
      <c r="C59" s="19"/>
      <c r="D59" s="19"/>
      <c r="E59" s="19"/>
      <c r="F59" s="19"/>
      <c r="G59" s="19"/>
      <c r="H59" s="17" t="str">
        <f t="shared" si="5"/>
        <v/>
      </c>
      <c r="I59" s="20"/>
      <c r="J59" s="18"/>
      <c r="K59" s="19"/>
      <c r="L59" s="21" t="str">
        <f t="shared" si="6"/>
        <v/>
      </c>
      <c r="M59" s="21" t="str">
        <f>IF(OR(J59="",SUMPRODUCT((Barèmes!$A$6:$A$28="Endurance — Luc Léger (palier)")*(Barèmes!$B$6:$B$28=H59)*(Barèmes!$C$6:$C$28=IF(H59="6ème","Mixte",G59)))=0),"",IF(SUMPRODUCT((Barèmes!$A$6:$A$28="Endurance — Luc Léger (palier)")*(Barèmes!$B$6:$B$28=H59)*(Barèmes!$C$6:$C$28=IF(H59="6ème","Mixte",G59))*(Barèmes!$J$6:$J$28="+"))&gt;0,IF(J59&lt;=SUMIFS(Barèmes!$D$6:$D$28,Barèmes!$A$6:$A$28,"Endurance — Luc Léger (palier)",Barèmes!$B$6:$B$28,H59,Barèmes!$C$6:$C$28,IF(H59="6ème","Mixte",G59)),"à besoin",IF(J59&lt;=SUMIFS(Barèmes!$E$6:$E$28,Barèmes!$A$6:$A$28,"Endurance — Luc Léger (palier)",Barèmes!$B$6:$B$28,H59,Barèmes!$C$6:$C$28,IF(H59="6ème","Mixte",G59)),"fragile","satisfaisant")),IF(J59&gt;=SUMIFS(Barèmes!$D$6:$D$28,Barèmes!$A$6:$A$28,"Endurance — Luc Léger (palier)",Barèmes!$B$6:$B$28,H59,Barèmes!$C$6:$C$28,IF(H59="6ème","Mixte",G59)),"à besoin",IF(J59&gt;=SUMIFS(Barèmes!$E$6:$E$28,Barèmes!$A$6:$A$28,"Endurance — Luc Léger (palier)",Barèmes!$B$6:$B$28,H59,Barèmes!$C$6:$C$28,IF(H59="6ème","Mixte",G59)),"fragile","satisfaisant"))))</f>
        <v/>
      </c>
      <c r="N59" s="21" t="str">
        <f>IF(OR(J59="",SUMPRODUCT((Barèmes!$A$6:$A$28="Endurance — Luc Léger (palier)")*(Barèmes!$B$6:$B$28=H59)*(Barèmes!$C$6:$C$28=IF(H59="6ème","Mixte",G59)))=0),"",IF(SUMPRODUCT((Barèmes!$A$6:$A$28="Endurance — Luc Léger (palier)")*(Barèmes!$B$6:$B$28=H59)*(Barèmes!$C$6:$C$28=IF(H59="6ème","Mixte",G59))*(Barèmes!$J$6:$J$28="+"))&gt;0,IF(J59&lt;=SUMIFS(Barèmes!$F$6:$F$28,Barèmes!$A$6:$A$28,"Endurance — Luc Léger (palier)",Barèmes!$B$6:$B$28,H59,Barèmes!$C$6:$C$28,IF(H59="6ème","Mixte",G59)),Barèmes!$B$2,IF(J59&lt;=SUMIFS(Barèmes!$G$6:$G$28,Barèmes!$A$6:$A$28,"Endurance — Luc Léger (palier)",Barèmes!$B$6:$B$28,H59,Barèmes!$C$6:$C$28,IF(H59="6ème","Mixte",G59)),Barèmes!$C$2,IF(J59&lt;=SUMIFS(Barèmes!$H$6:$H$28,Barèmes!$A$6:$A$28,"Endurance — Luc Léger (palier)",Barèmes!$B$6:$B$28,H59,Barèmes!$C$6:$C$28,IF(H59="6ème","Mixte",G59)),Barèmes!$D$2,IF(J59&lt;=SUMIFS(Barèmes!$I$6:$I$28,Barèmes!$A$6:$A$28,"Endurance — Luc Léger (palier)",Barèmes!$B$6:$B$28,H59,Barèmes!$C$6:$C$28,IF(H59="6ème","Mixte",G59)),Barèmes!$E$2,Barèmes!$F$2)))),IF(J59&gt;=SUMIFS(Barèmes!$F$6:$F$28,Barèmes!$A$6:$A$28,"Endurance — Luc Léger (palier)",Barèmes!$B$6:$B$28,H59,Barèmes!$C$6:$C$28,IF(H59="6ème","Mixte",G59)),Barèmes!$B$2,IF(J59&gt;=SUMIFS(Barèmes!$G$6:$G$28,Barèmes!$A$6:$A$28,"Endurance — Luc Léger (palier)",Barèmes!$B$6:$B$28,H59,Barèmes!$C$6:$C$28,IF(H59="6ème","Mixte",G59)),Barèmes!$C$2,IF(J59&gt;=SUMIFS(Barèmes!$H$6:$H$28,Barèmes!$A$6:$A$28,"Endurance — Luc Léger (palier)",Barèmes!$B$6:$B$28,H59,Barèmes!$C$6:$C$28,IF(H59="6ème","Mixte",G59)),Barèmes!$D$2,IF(J59&gt;=SUMIFS(Barèmes!$I$6:$I$28,Barèmes!$A$6:$A$28,"Endurance — Luc Léger (palier)",Barèmes!$B$6:$B$28,H59,Barèmes!$C$6:$C$28,IF(H59="6ème","Mixte",G59)),Barèmes!$E$2,Barèmes!$F$2))))))</f>
        <v/>
      </c>
      <c r="O59" s="22"/>
      <c r="P59" s="23" t="str">
        <f>IF(OR(O59="",SUMPRODUCT((Barèmes!$A$6:$A$28="Force bas du corps — Saut en longueur (m)")*(Barèmes!$B$6:$B$28=H59)*(Barèmes!$C$6:$C$28=IF(H59="6ème","Mixte",G59)))=0),"",IF(SUMPRODUCT((Barèmes!$A$6:$A$28="Force bas du corps — Saut en longueur (m)")*(Barèmes!$B$6:$B$28=H59)*(Barèmes!$C$6:$C$28=IF(H59="6ème","Mixte",G59))*(Barèmes!$J$6:$J$28="+"))&gt;0,IF(O59&lt;=SUMIFS(Barèmes!$D$6:$D$28,Barèmes!$A$6:$A$28,"Force bas du corps — Saut en longueur (m)",Barèmes!$B$6:$B$28,H59,Barèmes!$C$6:$C$28,IF(H59="6ème","Mixte",G59)),"à besoin",IF(O59&lt;=SUMIFS(Barèmes!$E$6:$E$28,Barèmes!$A$6:$A$28,"Force bas du corps — Saut en longueur (m)",Barèmes!$B$6:$B$28,H59,Barèmes!$C$6:$C$28,IF(H59="6ème","Mixte",G59)),"fragile","satisfaisant")),IF(O59&gt;=SUMIFS(Barèmes!$D$6:$D$28,Barèmes!$A$6:$A$28,"Force bas du corps — Saut en longueur (m)",Barèmes!$B$6:$B$28,H59,Barèmes!$C$6:$C$28,IF(H59="6ème","Mixte",G59)),"à besoin",IF(O59&gt;=SUMIFS(Barèmes!$E$6:$E$28,Barèmes!$A$6:$A$28,"Force bas du corps — Saut en longueur (m)",Barèmes!$B$6:$B$28,H59,Barèmes!$C$6:$C$28,IF(H59="6ème","Mixte",G59)),"fragile","satisfaisant"))))</f>
        <v/>
      </c>
      <c r="Q59" s="23" t="str">
        <f>IF(OR(O59="",SUMPRODUCT((Barèmes!$A$6:$A$28="Force bas du corps — Saut en longueur (m)")*(Barèmes!$B$6:$B$28=H59)*(Barèmes!$C$6:$C$28=IF(H59="6ème","Mixte",G59)))=0),"",IF(SUMPRODUCT((Barèmes!$A$6:$A$28="Force bas du corps — Saut en longueur (m)")*(Barèmes!$B$6:$B$28=H59)*(Barèmes!$C$6:$C$28=IF(H59="6ème","Mixte",G59))*(Barèmes!$J$6:$J$28="+"))&gt;0,IF(O59&lt;=SUMIFS(Barèmes!$F$6:$F$28,Barèmes!$A$6:$A$28,"Force bas du corps — Saut en longueur (m)",Barèmes!$B$6:$B$28,H59,Barèmes!$C$6:$C$28,IF(H59="6ème","Mixte",G59)),Barèmes!$B$2,IF(O59&lt;=SUMIFS(Barèmes!$G$6:$G$28,Barèmes!$A$6:$A$28,"Force bas du corps — Saut en longueur (m)",Barèmes!$B$6:$B$28,H59,Barèmes!$C$6:$C$28,IF(H59="6ème","Mixte",G59)),Barèmes!$C$2,IF(O59&lt;=SUMIFS(Barèmes!$H$6:$H$28,Barèmes!$A$6:$A$28,"Force bas du corps — Saut en longueur (m)",Barèmes!$B$6:$B$28,H59,Barèmes!$C$6:$C$28,IF(H59="6ème","Mixte",G59)),Barèmes!$D$2,IF(O59&lt;=SUMIFS(Barèmes!$I$6:$I$28,Barèmes!$A$6:$A$28,"Force bas du corps — Saut en longueur (m)",Barèmes!$B$6:$B$28,H59,Barèmes!$C$6:$C$28,IF(H59="6ème","Mixte",G59)),Barèmes!$E$2,Barèmes!$F$2)))),IF(O59&gt;=SUMIFS(Barèmes!$F$6:$F$28,Barèmes!$A$6:$A$28,"Force bas du corps — Saut en longueur (m)",Barèmes!$B$6:$B$28,H59,Barèmes!$C$6:$C$28,IF(H59="6ème","Mixte",G59)),Barèmes!$B$2,IF(O59&gt;=SUMIFS(Barèmes!$G$6:$G$28,Barèmes!$A$6:$A$28,"Force bas du corps — Saut en longueur (m)",Barèmes!$B$6:$B$28,H59,Barèmes!$C$6:$C$28,IF(H59="6ème","Mixte",G59)),Barèmes!$C$2,IF(O59&gt;=SUMIFS(Barèmes!$H$6:$H$28,Barèmes!$A$6:$A$28,"Force bas du corps — Saut en longueur (m)",Barèmes!$B$6:$B$28,H59,Barèmes!$C$6:$C$28,IF(H59="6ème","Mixte",G59)),Barèmes!$D$2,IF(O59&gt;=SUMIFS(Barèmes!$I$6:$I$28,Barèmes!$A$6:$A$28,"Force bas du corps — Saut en longueur (m)",Barèmes!$B$6:$B$28,H59,Barèmes!$C$6:$C$28,IF(H59="6ème","Mixte",G59)),Barèmes!$E$2,Barèmes!$F$2))))))</f>
        <v/>
      </c>
      <c r="R59" s="22"/>
      <c r="S59" s="24" t="str">
        <f>IF(OR(R59="",SUMPRODUCT((Barèmes!$A$6:$A$28="Vitesse — 30 m (s)")*(Barèmes!$B$6:$B$28=H59)*(Barèmes!$C$6:$C$28=IF(H59="6ème","Mixte",G59)))=0),"",IF(SUMPRODUCT((Barèmes!$A$6:$A$28="Vitesse — 30 m (s)")*(Barèmes!$B$6:$B$28=H59)*(Barèmes!$C$6:$C$28=IF(H59="6ème","Mixte",G59))*(Barèmes!$J$6:$J$28="+"))&gt;0,IF(R59&lt;=SUMIFS(Barèmes!$D$6:$D$28,Barèmes!$A$6:$A$28,"Vitesse — 30 m (s)",Barèmes!$B$6:$B$28,H59,Barèmes!$C$6:$C$28,IF(H59="6ème","Mixte",G59)),"à besoin",IF(R59&lt;=SUMIFS(Barèmes!$E$6:$E$28,Barèmes!$A$6:$A$28,"Vitesse — 30 m (s)",Barèmes!$B$6:$B$28,H59,Barèmes!$C$6:$C$28,IF(H59="6ème","Mixte",G59)),"fragile","satisfaisant")),IF(R59&gt;=SUMIFS(Barèmes!$D$6:$D$28,Barèmes!$A$6:$A$28,"Vitesse — 30 m (s)",Barèmes!$B$6:$B$28,H59,Barèmes!$C$6:$C$28,IF(H59="6ème","Mixte",G59)),"à besoin",IF(R59&gt;=SUMIFS(Barèmes!$E$6:$E$28,Barèmes!$A$6:$A$28,"Vitesse — 30 m (s)",Barèmes!$B$6:$B$28,H59,Barèmes!$C$6:$C$28,IF(H59="6ème","Mixte",G59)),"fragile","satisfaisant"))))</f>
        <v/>
      </c>
      <c r="T59" s="24" t="str">
        <f>IF(OR(R59="",SUMPRODUCT((Barèmes!$A$6:$A$28="Vitesse — 30 m (s)")*(Barèmes!$B$6:$B$28=H59)*(Barèmes!$C$6:$C$28=IF(H59="6ème","Mixte",G59)))=0),"",IF(SUMPRODUCT((Barèmes!$A$6:$A$28="Vitesse — 30 m (s)")*(Barèmes!$B$6:$B$28=H59)*(Barèmes!$C$6:$C$28=IF(H59="6ème","Mixte",G59))*(Barèmes!$J$6:$J$28="+"))&gt;0,IF(R59&lt;=SUMIFS(Barèmes!$F$6:$F$28,Barèmes!$A$6:$A$28,"Vitesse — 30 m (s)",Barèmes!$B$6:$B$28,H59,Barèmes!$C$6:$C$28,IF(H59="6ème","Mixte",G59)),Barèmes!$B$2,IF(R59&lt;=SUMIFS(Barèmes!$G$6:$G$28,Barèmes!$A$6:$A$28,"Vitesse — 30 m (s)",Barèmes!$B$6:$B$28,H59,Barèmes!$C$6:$C$28,IF(H59="6ème","Mixte",G59)),Barèmes!$C$2,IF(R59&lt;=SUMIFS(Barèmes!$H$6:$H$28,Barèmes!$A$6:$A$28,"Vitesse — 30 m (s)",Barèmes!$B$6:$B$28,H59,Barèmes!$C$6:$C$28,IF(H59="6ème","Mixte",G59)),Barèmes!$D$2,IF(R59&lt;=SUMIFS(Barèmes!$I$6:$I$28,Barèmes!$A$6:$A$28,"Vitesse — 30 m (s)",Barèmes!$B$6:$B$28,H59,Barèmes!$C$6:$C$28,IF(H59="6ème","Mixte",G59)),Barèmes!$E$2,Barèmes!$F$2)))),IF(R59&gt;=SUMIFS(Barèmes!$F$6:$F$28,Barèmes!$A$6:$A$28,"Vitesse — 30 m (s)",Barèmes!$B$6:$B$28,H59,Barèmes!$C$6:$C$28,IF(H59="6ème","Mixte",G59)),Barèmes!$B$2,IF(R59&gt;=SUMIFS(Barèmes!$G$6:$G$28,Barèmes!$A$6:$A$28,"Vitesse — 30 m (s)",Barèmes!$B$6:$B$28,H59,Barèmes!$C$6:$C$28,IF(H59="6ème","Mixte",G59)),Barèmes!$C$2,IF(R59&gt;=SUMIFS(Barèmes!$H$6:$H$28,Barèmes!$A$6:$A$28,"Vitesse — 30 m (s)",Barèmes!$B$6:$B$28,H59,Barèmes!$C$6:$C$28,IF(H59="6ème","Mixte",G59)),Barèmes!$D$2,IF(R59&gt;=SUMIFS(Barèmes!$I$6:$I$28,Barèmes!$A$6:$A$28,"Vitesse — 30 m (s)",Barèmes!$B$6:$B$28,H59,Barèmes!$C$6:$C$28,IF(H59="6ème","Mixte",G59)),Barèmes!$E$2,Barèmes!$F$2))))))</f>
        <v/>
      </c>
      <c r="U59" s="22"/>
      <c r="V59" s="25" t="str">
        <f>IF(OR(U59="",SUMPRODUCT((Barèmes!$A$6:$A$28="Vitesse — 50 m (s)")*(Barèmes!$B$6:$B$28=H59)*(Barèmes!$C$6:$C$28=IF(H59="6ème","Mixte",G59)))=0),"",IF(SUMPRODUCT((Barèmes!$A$6:$A$28="Vitesse — 50 m (s)")*(Barèmes!$B$6:$B$28=H59)*(Barèmes!$C$6:$C$28=IF(H59="6ème","Mixte",G59))*(Barèmes!$J$6:$J$28="+"))&gt;0,IF(U59&lt;=SUMIFS(Barèmes!$D$6:$D$28,Barèmes!$A$6:$A$28,"Vitesse — 50 m (s)",Barèmes!$B$6:$B$28,H59,Barèmes!$C$6:$C$28,IF(H59="6ème","Mixte",G59)),"à besoin",IF(U59&lt;=SUMIFS(Barèmes!$E$6:$E$28,Barèmes!$A$6:$A$28,"Vitesse — 50 m (s)",Barèmes!$B$6:$B$28,H59,Barèmes!$C$6:$C$28,IF(H59="6ème","Mixte",G59)),"fragile","satisfaisant")),IF(U59&gt;=SUMIFS(Barèmes!$D$6:$D$28,Barèmes!$A$6:$A$28,"Vitesse — 50 m (s)",Barèmes!$B$6:$B$28,H59,Barèmes!$C$6:$C$28,IF(H59="6ème","Mixte",G59)),"à besoin",IF(U59&gt;=SUMIFS(Barèmes!$E$6:$E$28,Barèmes!$A$6:$A$28,"Vitesse — 50 m (s)",Barèmes!$B$6:$B$28,H59,Barèmes!$C$6:$C$28,IF(H59="6ème","Mixte",G59)),"fragile","satisfaisant"))))</f>
        <v/>
      </c>
      <c r="W59" s="25" t="str">
        <f>IF(OR(U59="",SUMPRODUCT((Barèmes!$A$6:$A$28="Vitesse — 50 m (s)")*(Barèmes!$B$6:$B$28=H59)*(Barèmes!$C$6:$C$28=IF(H59="6ème","Mixte",G59)))=0),"",IF(SUMPRODUCT((Barèmes!$A$6:$A$28="Vitesse — 50 m (s)")*(Barèmes!$B$6:$B$28=H59)*(Barèmes!$C$6:$C$28=IF(H59="6ème","Mixte",G59))*(Barèmes!$J$6:$J$28="+"))&gt;0,IF(U59&lt;=SUMIFS(Barèmes!$F$6:$F$28,Barèmes!$A$6:$A$28,"Vitesse — 50 m (s)",Barèmes!$B$6:$B$28,H59,Barèmes!$C$6:$C$28,IF(H59="6ème","Mixte",G59)),Barèmes!$B$2,IF(U59&lt;=SUMIFS(Barèmes!$G$6:$G$28,Barèmes!$A$6:$A$28,"Vitesse — 50 m (s)",Barèmes!$B$6:$B$28,H59,Barèmes!$C$6:$C$28,IF(H59="6ème","Mixte",G59)),Barèmes!$C$2,IF(U59&lt;=SUMIFS(Barèmes!$H$6:$H$28,Barèmes!$A$6:$A$28,"Vitesse — 50 m (s)",Barèmes!$B$6:$B$28,H59,Barèmes!$C$6:$C$28,IF(H59="6ème","Mixte",G59)),Barèmes!$D$2,IF(U59&lt;=SUMIFS(Barèmes!$I$6:$I$28,Barèmes!$A$6:$A$28,"Vitesse — 50 m (s)",Barèmes!$B$6:$B$28,H59,Barèmes!$C$6:$C$28,IF(H59="6ème","Mixte",G59)),Barèmes!$E$2,Barèmes!$F$2)))),IF(U59&gt;=SUMIFS(Barèmes!$F$6:$F$28,Barèmes!$A$6:$A$28,"Vitesse — 50 m (s)",Barèmes!$B$6:$B$28,H59,Barèmes!$C$6:$C$28,IF(H59="6ème","Mixte",G59)),Barèmes!$B$2,IF(U59&gt;=SUMIFS(Barèmes!$G$6:$G$28,Barèmes!$A$6:$A$28,"Vitesse — 50 m (s)",Barèmes!$B$6:$B$28,H59,Barèmes!$C$6:$C$28,IF(H59="6ème","Mixte",G59)),Barèmes!$C$2,IF(U59&gt;=SUMIFS(Barèmes!$H$6:$H$28,Barèmes!$A$6:$A$28,"Vitesse — 50 m (s)",Barèmes!$B$6:$B$28,H59,Barèmes!$C$6:$C$28,IF(H59="6ème","Mixte",G59)),Barèmes!$D$2,IF(U59&gt;=SUMIFS(Barèmes!$I$6:$I$28,Barèmes!$A$6:$A$28,"Vitesse — 50 m (s)",Barèmes!$B$6:$B$28,H59,Barèmes!$C$6:$C$28,IF(H59="6ème","Mixte",G59)),Barèmes!$E$2,Barèmes!$F$2))))))</f>
        <v/>
      </c>
      <c r="X59" s="18"/>
      <c r="Y59" s="26" t="str" cm="1">
        <f t="array" ref="Y59">IF(OR(X59="",SUMPRODUCT((Barèmes!$A$6:$A$28="Souplesse (score 1-5)")*(Barèmes!$B$6:$B$28=H59)*(Barèmes!$C$6:$C$28=IF(H59="6ème","Mixte",G59)))=0),"",IF(SUMPRODUCT((Barèmes!$A$6:$A$28="Souplesse (score 1-5)")*(Barèmes!$B$6:$B$28=H59)*(Barèmes!$C$6:$C$28=IF(H59="6ème","Mixte",G59))*(Barèmes!$J$6:$J$28="+"))&gt;0,IF(X59&lt;=SUMIFS(Barèmes!$D$6:$D$28,Barèmes!$A$6:$A$28,"Souplesse (score 1-5)",Barèmes!$B$6:$B$28,H59,Barèmes!$C$6:$C$28,IF(H59="6ème","Mixte",G59)),"à besoin",IF(X59&lt;=SUMIFS(Barèmes!$E$6:$E$28,Barèmes!$A$6:$A$28,"Souplesse (score 1-5)",Barèmes!$B$6:$B$28,H59,Barèmes!$C$6:$C$28,IF(H59="6ème","Mixte",G59)),"fragile","satisfaisant")),IF(X59&gt;=SUMIFS(Barèmes!$D$6:$D$28,Barèmes!$A$6:$A$28,"Souplesse (score 1-5)",Barèmes!$B$6:$B$28,H59,Barèmes!$C$6:$C$28,IF(H59="6ème","Mixte",G59)),"à besoin",IF(X59&gt;=SUMIFS(Barèmes!$E$6:$E$28,Barèmes!$A$6:$A$28,"Souplesse (score 1-5)",Barèmes!$B$6:$B$28,H59,Barèmes!$C$6:$C$28,IF(H59="6ème","Mixte",G59)),"fragile","satisfaisant"))))</f>
        <v/>
      </c>
      <c r="Z59" s="26" t="str" cm="1">
        <f t="array" ref="Z59">IF(OR(X59="",SUMPRODUCT((Barèmes!$A$6:$A$28="Souplesse (score 1-5)")*(Barèmes!$B$6:$B$28=H59)*(Barèmes!$C$6:$C$28=IF(H59="6ème","Mixte",G59)))=0),"",IF(SUMPRODUCT((Barèmes!$A$6:$A$28="Souplesse (score 1-5)")*(Barèmes!$B$6:$B$28=H59)*(Barèmes!$C$6:$C$28=IF(H59="6ème","Mixte",G59))*(Barèmes!$J$6:$J$28="+"))&gt;0,IF(X59&lt;=SUMIFS(Barèmes!$F$6:$F$28,Barèmes!$A$6:$A$28,"Souplesse (score 1-5)",Barèmes!$B$6:$B$28,H59,Barèmes!$C$6:$C$28,IF(H59="6ème","Mixte",G59)),Barèmes!$B$2,IF(X59&lt;=SUMIFS(Barèmes!$G$6:$G$28,Barèmes!$A$6:$A$28,"Souplesse (score 1-5)",Barèmes!$B$6:$B$28,H59,Barèmes!$C$6:$C$28,IF(H59="6ème","Mixte",G59)),Barèmes!$C$2,IF(X59&lt;=SUMIFS(Barèmes!$H$6:$H$28,Barèmes!$A$6:$A$28,"Souplesse (score 1-5)",Barèmes!$B$6:$B$28,H59,Barèmes!$C$6:$C$28,IF(H59="6ème","Mixte",G59)),Barèmes!$D$2,IF(X59&lt;=SUMIFS(Barèmes!$I$6:$I$28,Barèmes!$A$6:$A$28,"Souplesse (score 1-5)",Barèmes!$B$6:$B$28,H59,Barèmes!$C$6:$C$28,IF(H59="6ème","Mixte",G59)),Barèmes!$E$2,Barèmes!$F$2)))),IF(X59&gt;=SUMIFS(Barèmes!$F$6:$F$28,Barèmes!$A$6:$A$28,"Souplesse (score 1-5)",Barèmes!$B$6:$B$28,H59,Barèmes!$C$6:$C$28,IF(H59="6ème","Mixte",G59)),Barèmes!$B$2,IF(X59&gt;=SUMIFS(Barèmes!$G$6:$G$28,Barèmes!$A$6:$A$28,"Souplesse (score 1-5)",Barèmes!$B$6:$B$28,H59,Barèmes!$C$6:$C$28,IF(H59="6ème","Mixte",G59)),Barèmes!$C$2,IF(X59&gt;=SUMIFS(Barèmes!$H$6:$H$28,Barèmes!$A$6:$A$28,"Souplesse (score 1-5)",Barèmes!$B$6:$B$28,H59,Barèmes!$C$6:$C$28,IF(H59="6ème","Mixte",G59)),Barèmes!$D$2,IF(X59&gt;=SUMIFS(Barèmes!$I$6:$I$28,Barèmes!$A$6:$A$28,"Souplesse (score 1-5)",Barèmes!$B$6:$B$28,H59,Barèmes!$C$6:$C$28,IF(H59="6ème","Mixte",G59)),Barèmes!$E$2,Barèmes!$F$2))))))</f>
        <v/>
      </c>
      <c r="AA59" s="22"/>
      <c r="AB59" s="27" t="str">
        <f>IF(OR(AA59="",SUMPRODUCT((Barèmes!$A$6:$A$28="Agilité — T-test 974 (s)")*(Barèmes!$B$6:$B$28=H59)*(Barèmes!$C$6:$C$28=IF(H59="6ème","Mixte",G59)))=0),"",IF(SUMPRODUCT((Barèmes!$A$6:$A$28="Agilité — T-test 974 (s)")*(Barèmes!$B$6:$B$28=H59)*(Barèmes!$C$6:$C$28=IF(H59="6ème","Mixte",G59))*(Barèmes!$J$6:$J$28="+"))&gt;0,IF(AA59&lt;=SUMIFS(Barèmes!$D$6:$D$28,Barèmes!$A$6:$A$28,"Agilité — T-test 974 (s)",Barèmes!$B$6:$B$28,H59,Barèmes!$C$6:$C$28,IF(H59="6ème","Mixte",G59)),"à besoin",IF(AA59&lt;=SUMIFS(Barèmes!$E$6:$E$28,Barèmes!$A$6:$A$28,"Agilité — T-test 974 (s)",Barèmes!$B$6:$B$28,H59,Barèmes!$C$6:$C$28,IF(H59="6ème","Mixte",G59)),"fragile","satisfaisant")),IF(AA59&gt;=SUMIFS(Barèmes!$D$6:$D$28,Barèmes!$A$6:$A$28,"Agilité — T-test 974 (s)",Barèmes!$B$6:$B$28,H59,Barèmes!$C$6:$C$28,IF(H59="6ème","Mixte",G59)),"à besoin",IF(AA59&gt;=SUMIFS(Barèmes!$E$6:$E$28,Barèmes!$A$6:$A$28,"Agilité — T-test 974 (s)",Barèmes!$B$6:$B$28,H59,Barèmes!$C$6:$C$28,IF(H59="6ème","Mixte",G59)),"fragile","satisfaisant"))))</f>
        <v/>
      </c>
      <c r="AC59" s="27" t="str">
        <f>IF(OR(AA59="",SUMPRODUCT((Barèmes!$A$6:$A$28="Agilité — T-test 974 (s)")*(Barèmes!$B$6:$B$28=H59)*(Barèmes!$C$6:$C$28=IF(H59="6ème","Mixte",G59)))=0),"",IF(SUMPRODUCT((Barèmes!$A$6:$A$28="Agilité — T-test 974 (s)")*(Barèmes!$B$6:$B$28=H59)*(Barèmes!$C$6:$C$28=IF(H59="6ème","Mixte",G59))*(Barèmes!$J$6:$J$28="+"))&gt;0,IF(AA59&lt;=SUMIFS(Barèmes!$F$6:$F$28,Barèmes!$A$6:$A$28,"Agilité — T-test 974 (s)",Barèmes!$B$6:$B$28,H59,Barèmes!$C$6:$C$28,IF(H59="6ème","Mixte",G59)),Barèmes!$B$2,IF(AA59&lt;=SUMIFS(Barèmes!$G$6:$G$28,Barèmes!$A$6:$A$28,"Agilité — T-test 974 (s)",Barèmes!$B$6:$B$28,H59,Barèmes!$C$6:$C$28,IF(H59="6ème","Mixte",G59)),Barèmes!$C$2,IF(AA59&lt;=SUMIFS(Barèmes!$H$6:$H$28,Barèmes!$A$6:$A$28,"Agilité — T-test 974 (s)",Barèmes!$B$6:$B$28,H59,Barèmes!$C$6:$C$28,IF(H59="6ème","Mixte",G59)),Barèmes!$D$2,IF(AA59&lt;=SUMIFS(Barèmes!$I$6:$I$28,Barèmes!$A$6:$A$28,"Agilité — T-test 974 (s)",Barèmes!$B$6:$B$28,H59,Barèmes!$C$6:$C$28,IF(H59="6ème","Mixte",G59)),Barèmes!$E$2,Barèmes!$F$2)))),IF(AA59&gt;=SUMIFS(Barèmes!$F$6:$F$28,Barèmes!$A$6:$A$28,"Agilité — T-test 974 (s)",Barèmes!$B$6:$B$28,H59,Barèmes!$C$6:$C$28,IF(H59="6ème","Mixte",G59)),Barèmes!$B$2,IF(AA59&gt;=SUMIFS(Barèmes!$G$6:$G$28,Barèmes!$A$6:$A$28,"Agilité — T-test 974 (s)",Barèmes!$B$6:$B$28,H59,Barèmes!$C$6:$C$28,IF(H59="6ème","Mixte",G59)),Barèmes!$C$2,IF(AA59&gt;=SUMIFS(Barèmes!$H$6:$H$28,Barèmes!$A$6:$A$28,"Agilité — T-test 974 (s)",Barèmes!$B$6:$B$28,H59,Barèmes!$C$6:$C$28,IF(H59="6ème","Mixte",G59)),Barèmes!$D$2,IF(AA59&gt;=SUMIFS(Barèmes!$I$6:$I$28,Barèmes!$A$6:$A$28,"Agilité — T-test 974 (s)",Barèmes!$B$6:$B$28,H59,Barèmes!$C$6:$C$28,IF(H59="6ème","Mixte",G59)),Barèmes!$E$2,Barèmes!$F$2))))))</f>
        <v/>
      </c>
      <c r="AD59" s="28" t="str">
        <f t="shared" si="1"/>
        <v/>
      </c>
      <c r="AE59" s="29" t="str">
        <f t="shared" si="2"/>
        <v/>
      </c>
      <c r="AF59" s="30" t="str">
        <f>IF(OR(AD59="",SUMPRODUCT((Barèmes!$A$6:$A$28="Surcoût d'agilité (s) — technique")*(Barèmes!$B$6:$B$28=H59)*(Barèmes!$C$6:$C$28=IF(H59="6ème","Mixte",G59)))=0),"",IF(SUMPRODUCT((Barèmes!$A$6:$A$28="Surcoût d'agilité (s) — technique")*(Barèmes!$B$6:$B$28=H59)*(Barèmes!$C$6:$C$28=IF(H59="6ème","Mixte",G59))*(Barèmes!$J$6:$J$28="+"))&gt;0,IF(AD59&lt;=SUMIFS(Barèmes!$D$6:$D$28,Barèmes!$A$6:$A$28,"Surcoût d'agilité (s) — technique",Barèmes!$B$6:$B$28,H59,Barèmes!$C$6:$C$28,IF(H59="6ème","Mixte",G59)),"à besoin",IF(AD59&lt;=SUMIFS(Barèmes!$E$6:$E$28,Barèmes!$A$6:$A$28,"Surcoût d'agilité (s) — technique",Barèmes!$B$6:$B$28,H59,Barèmes!$C$6:$C$28,IF(H59="6ème","Mixte",G59)),"fragile","satisfaisant")),IF(AD59&gt;=SUMIFS(Barèmes!$D$6:$D$28,Barèmes!$A$6:$A$28,"Surcoût d'agilité (s) — technique",Barèmes!$B$6:$B$28,H59,Barèmes!$C$6:$C$28,IF(H59="6ème","Mixte",G59)),"à besoin",IF(AD59&gt;=SUMIFS(Barèmes!$E$6:$E$28,Barèmes!$A$6:$A$28,"Surcoût d'agilité (s) — technique",Barèmes!$B$6:$B$28,H59,Barèmes!$C$6:$C$28,IF(H59="6ème","Mixte",G59)),"fragile","satisfaisant"))))</f>
        <v/>
      </c>
      <c r="AG59" s="30" t="str">
        <f>IF(OR(AD59="",SUMPRODUCT((Barèmes!$A$6:$A$28="Surcoût d'agilité (s) — technique")*(Barèmes!$B$6:$B$28=H59)*(Barèmes!$C$6:$C$28=IF(H59="6ème","Mixte",G59)))=0),"",IF(SUMPRODUCT((Barèmes!$A$6:$A$28="Surcoût d'agilité (s) — technique")*(Barèmes!$B$6:$B$28=H59)*(Barèmes!$C$6:$C$28=IF(H59="6ème","Mixte",G59))*(Barèmes!$J$6:$J$28="+"))&gt;0,IF(AD59&lt;=SUMIFS(Barèmes!$F$6:$F$28,Barèmes!$A$6:$A$28,"Surcoût d'agilité (s) — technique",Barèmes!$B$6:$B$28,H59,Barèmes!$C$6:$C$28,IF(H59="6ème","Mixte",G59)),Barèmes!$B$2,IF(AD59&lt;=SUMIFS(Barèmes!$G$6:$G$28,Barèmes!$A$6:$A$28,"Surcoût d'agilité (s) — technique",Barèmes!$B$6:$B$28,H59,Barèmes!$C$6:$C$28,IF(H59="6ème","Mixte",G59)),Barèmes!$C$2,IF(AD59&lt;=SUMIFS(Barèmes!$H$6:$H$28,Barèmes!$A$6:$A$28,"Surcoût d'agilité (s) — technique",Barèmes!$B$6:$B$28,H59,Barèmes!$C$6:$C$28,IF(H59="6ème","Mixte",G59)),Barèmes!$D$2,IF(AD59&lt;=SUMIFS(Barèmes!$I$6:$I$28,Barèmes!$A$6:$A$28,"Surcoût d'agilité (s) — technique",Barèmes!$B$6:$B$28,H59,Barèmes!$C$6:$C$28,IF(H59="6ème","Mixte",G59)),Barèmes!$E$2,Barèmes!$F$2)))),IF(AD59&gt;=SUMIFS(Barèmes!$F$6:$F$28,Barèmes!$A$6:$A$28,"Surcoût d'agilité (s) — technique",Barèmes!$B$6:$B$28,H59,Barèmes!$C$6:$C$28,IF(H59="6ème","Mixte",G59)),Barèmes!$B$2,IF(AD59&gt;=SUMIFS(Barèmes!$G$6:$G$28,Barèmes!$A$6:$A$28,"Surcoût d'agilité (s) — technique",Barèmes!$B$6:$B$28,H59,Barèmes!$C$6:$C$28,IF(H59="6ème","Mixte",G59)),Barèmes!$C$2,IF(AD59&gt;=SUMIFS(Barèmes!$H$6:$H$28,Barèmes!$A$6:$A$28,"Surcoût d'agilité (s) — technique",Barèmes!$B$6:$B$28,H59,Barèmes!$C$6:$C$28,IF(H59="6ème","Mixte",G59)),Barèmes!$D$2,IF(AD59&gt;=SUMIFS(Barèmes!$I$6:$I$28,Barèmes!$A$6:$A$28,"Surcoût d'agilité (s) — technique",Barèmes!$B$6:$B$28,H59,Barèmes!$C$6:$C$28,IF(H59="6ème","Mixte",G59)),Barèmes!$E$2,Barèmes!$F$2))))))</f>
        <v/>
      </c>
      <c r="AH59" s="31" t="str">
        <f>IF((IF(N59="",0,1)+IF(Q59="",0,1)+IF(W59="",0,1)+IF(Z59="",0,1)+IF(AC59="",0,1))=0,"",3*IF(N59=Barèmes!$B$2,1,IF(N59=Barèmes!$C$2,2,IF(N59=Barèmes!$D$2,3,IF(N59=Barèmes!$E$2,4,IF(N59=Barèmes!$F$2,5,0)))))+3*IF(Q59=Barèmes!$B$2,1,IF(Q59=Barèmes!$C$2,2,IF(Q59=Barèmes!$D$2,3,IF(Q59=Barèmes!$E$2,4,IF(Q59=Barèmes!$F$2,5,0)))))+2*IF(W59=Barèmes!$B$2,1,IF(W59=Barèmes!$C$2,2,IF(W59=Barèmes!$D$2,3,IF(W59=Barèmes!$E$2,4,IF(W59=Barèmes!$F$2,5,0)))))+1*IF(Z59=Barèmes!$B$2,1,IF(Z59=Barèmes!$C$2,2,IF(Z59=Barèmes!$D$2,3,IF(Z59=Barèmes!$E$2,4,IF(Z59=Barèmes!$F$2,5,0)))))+1*IF(AC59=Barèmes!$B$2,1,IF(AC59=Barèmes!$C$2,2,IF(AC59=Barèmes!$D$2,3,IF(AC59=Barèmes!$E$2,4,IF(AC59=Barèmes!$F$2,5,0))))))</f>
        <v/>
      </c>
      <c r="AI59" s="31"/>
      <c r="AJ59" s="32" t="str">
        <f>IFERROR(INDEX(Croissance!$B$5:$B$604,MATCH(A59,Croissance!$A$5:$A$604,0)),"")</f>
        <v/>
      </c>
      <c r="AK59" s="32" t="str">
        <f>IFERROR(INDEX(Croissance!$C$5:$C$604,MATCH(A59,Croissance!$A$5:$A$604,0)),"")</f>
        <v/>
      </c>
      <c r="AL59" s="32" t="str">
        <f>IFERROR(INDEX(Croissance!$D$5:$D$604,MATCH(A59,Croissance!$A$5:$A$604,0)),"")</f>
        <v/>
      </c>
      <c r="AM59" s="32" t="str">
        <f>IFERROR(INDEX(Croissance!$E$5:$E$604,MATCH(A59,Croissance!$A$5:$A$604,0)),"")</f>
        <v/>
      </c>
      <c r="AO59" s="33">
        <f t="shared" si="8"/>
        <v>0</v>
      </c>
      <c r="AP59" s="33">
        <f t="shared" si="3"/>
        <v>0</v>
      </c>
      <c r="AQ59" s="33">
        <f>IF(A59="",0,IF(AND(OR('Synthèse classe'!$C$2="Tous",C59='Synthèse classe'!$C$2),OR('Synthèse classe'!$C$3="Toutes",D59='Synthèse classe'!$C$3),OR('Synthèse classe'!$C$4="Toutes",AND('Synthèse classe'!$C$4="Dernière",AP59=1),B59=IFERROR(VALUE('Synthèse classe'!$C$4),0))),1,0))</f>
        <v>0</v>
      </c>
      <c r="AR59" s="34" t="str">
        <f t="shared" si="4"/>
        <v/>
      </c>
    </row>
    <row r="60" spans="1:44" x14ac:dyDescent="0.2">
      <c r="A60" s="17" t="str">
        <f t="shared" si="0"/>
        <v/>
      </c>
      <c r="B60" s="18"/>
      <c r="C60" s="19"/>
      <c r="D60" s="19"/>
      <c r="E60" s="19"/>
      <c r="F60" s="19"/>
      <c r="G60" s="19"/>
      <c r="H60" s="17" t="str">
        <f t="shared" si="5"/>
        <v/>
      </c>
      <c r="I60" s="20"/>
      <c r="J60" s="18"/>
      <c r="K60" s="19"/>
      <c r="L60" s="21" t="str">
        <f t="shared" si="6"/>
        <v/>
      </c>
      <c r="M60" s="21" t="str">
        <f>IF(OR(J60="",SUMPRODUCT((Barèmes!$A$6:$A$28="Endurance — Luc Léger (palier)")*(Barèmes!$B$6:$B$28=H60)*(Barèmes!$C$6:$C$28=IF(H60="6ème","Mixte",G60)))=0),"",IF(SUMPRODUCT((Barèmes!$A$6:$A$28="Endurance — Luc Léger (palier)")*(Barèmes!$B$6:$B$28=H60)*(Barèmes!$C$6:$C$28=IF(H60="6ème","Mixte",G60))*(Barèmes!$J$6:$J$28="+"))&gt;0,IF(J60&lt;=SUMIFS(Barèmes!$D$6:$D$28,Barèmes!$A$6:$A$28,"Endurance — Luc Léger (palier)",Barèmes!$B$6:$B$28,H60,Barèmes!$C$6:$C$28,IF(H60="6ème","Mixte",G60)),"à besoin",IF(J60&lt;=SUMIFS(Barèmes!$E$6:$E$28,Barèmes!$A$6:$A$28,"Endurance — Luc Léger (palier)",Barèmes!$B$6:$B$28,H60,Barèmes!$C$6:$C$28,IF(H60="6ème","Mixte",G60)),"fragile","satisfaisant")),IF(J60&gt;=SUMIFS(Barèmes!$D$6:$D$28,Barèmes!$A$6:$A$28,"Endurance — Luc Léger (palier)",Barèmes!$B$6:$B$28,H60,Barèmes!$C$6:$C$28,IF(H60="6ème","Mixte",G60)),"à besoin",IF(J60&gt;=SUMIFS(Barèmes!$E$6:$E$28,Barèmes!$A$6:$A$28,"Endurance — Luc Léger (palier)",Barèmes!$B$6:$B$28,H60,Barèmes!$C$6:$C$28,IF(H60="6ème","Mixte",G60)),"fragile","satisfaisant"))))</f>
        <v/>
      </c>
      <c r="N60" s="21" t="str">
        <f>IF(OR(J60="",SUMPRODUCT((Barèmes!$A$6:$A$28="Endurance — Luc Léger (palier)")*(Barèmes!$B$6:$B$28=H60)*(Barèmes!$C$6:$C$28=IF(H60="6ème","Mixte",G60)))=0),"",IF(SUMPRODUCT((Barèmes!$A$6:$A$28="Endurance — Luc Léger (palier)")*(Barèmes!$B$6:$B$28=H60)*(Barèmes!$C$6:$C$28=IF(H60="6ème","Mixte",G60))*(Barèmes!$J$6:$J$28="+"))&gt;0,IF(J60&lt;=SUMIFS(Barèmes!$F$6:$F$28,Barèmes!$A$6:$A$28,"Endurance — Luc Léger (palier)",Barèmes!$B$6:$B$28,H60,Barèmes!$C$6:$C$28,IF(H60="6ème","Mixte",G60)),Barèmes!$B$2,IF(J60&lt;=SUMIFS(Barèmes!$G$6:$G$28,Barèmes!$A$6:$A$28,"Endurance — Luc Léger (palier)",Barèmes!$B$6:$B$28,H60,Barèmes!$C$6:$C$28,IF(H60="6ème","Mixte",G60)),Barèmes!$C$2,IF(J60&lt;=SUMIFS(Barèmes!$H$6:$H$28,Barèmes!$A$6:$A$28,"Endurance — Luc Léger (palier)",Barèmes!$B$6:$B$28,H60,Barèmes!$C$6:$C$28,IF(H60="6ème","Mixte",G60)),Barèmes!$D$2,IF(J60&lt;=SUMIFS(Barèmes!$I$6:$I$28,Barèmes!$A$6:$A$28,"Endurance — Luc Léger (palier)",Barèmes!$B$6:$B$28,H60,Barèmes!$C$6:$C$28,IF(H60="6ème","Mixte",G60)),Barèmes!$E$2,Barèmes!$F$2)))),IF(J60&gt;=SUMIFS(Barèmes!$F$6:$F$28,Barèmes!$A$6:$A$28,"Endurance — Luc Léger (palier)",Barèmes!$B$6:$B$28,H60,Barèmes!$C$6:$C$28,IF(H60="6ème","Mixte",G60)),Barèmes!$B$2,IF(J60&gt;=SUMIFS(Barèmes!$G$6:$G$28,Barèmes!$A$6:$A$28,"Endurance — Luc Léger (palier)",Barèmes!$B$6:$B$28,H60,Barèmes!$C$6:$C$28,IF(H60="6ème","Mixte",G60)),Barèmes!$C$2,IF(J60&gt;=SUMIFS(Barèmes!$H$6:$H$28,Barèmes!$A$6:$A$28,"Endurance — Luc Léger (palier)",Barèmes!$B$6:$B$28,H60,Barèmes!$C$6:$C$28,IF(H60="6ème","Mixte",G60)),Barèmes!$D$2,IF(J60&gt;=SUMIFS(Barèmes!$I$6:$I$28,Barèmes!$A$6:$A$28,"Endurance — Luc Léger (palier)",Barèmes!$B$6:$B$28,H60,Barèmes!$C$6:$C$28,IF(H60="6ème","Mixte",G60)),Barèmes!$E$2,Barèmes!$F$2))))))</f>
        <v/>
      </c>
      <c r="O60" s="22"/>
      <c r="P60" s="23" t="str">
        <f>IF(OR(O60="",SUMPRODUCT((Barèmes!$A$6:$A$28="Force bas du corps — Saut en longueur (m)")*(Barèmes!$B$6:$B$28=H60)*(Barèmes!$C$6:$C$28=IF(H60="6ème","Mixte",G60)))=0),"",IF(SUMPRODUCT((Barèmes!$A$6:$A$28="Force bas du corps — Saut en longueur (m)")*(Barèmes!$B$6:$B$28=H60)*(Barèmes!$C$6:$C$28=IF(H60="6ème","Mixte",G60))*(Barèmes!$J$6:$J$28="+"))&gt;0,IF(O60&lt;=SUMIFS(Barèmes!$D$6:$D$28,Barèmes!$A$6:$A$28,"Force bas du corps — Saut en longueur (m)",Barèmes!$B$6:$B$28,H60,Barèmes!$C$6:$C$28,IF(H60="6ème","Mixte",G60)),"à besoin",IF(O60&lt;=SUMIFS(Barèmes!$E$6:$E$28,Barèmes!$A$6:$A$28,"Force bas du corps — Saut en longueur (m)",Barèmes!$B$6:$B$28,H60,Barèmes!$C$6:$C$28,IF(H60="6ème","Mixte",G60)),"fragile","satisfaisant")),IF(O60&gt;=SUMIFS(Barèmes!$D$6:$D$28,Barèmes!$A$6:$A$28,"Force bas du corps — Saut en longueur (m)",Barèmes!$B$6:$B$28,H60,Barèmes!$C$6:$C$28,IF(H60="6ème","Mixte",G60)),"à besoin",IF(O60&gt;=SUMIFS(Barèmes!$E$6:$E$28,Barèmes!$A$6:$A$28,"Force bas du corps — Saut en longueur (m)",Barèmes!$B$6:$B$28,H60,Barèmes!$C$6:$C$28,IF(H60="6ème","Mixte",G60)),"fragile","satisfaisant"))))</f>
        <v/>
      </c>
      <c r="Q60" s="23" t="str">
        <f>IF(OR(O60="",SUMPRODUCT((Barèmes!$A$6:$A$28="Force bas du corps — Saut en longueur (m)")*(Barèmes!$B$6:$B$28=H60)*(Barèmes!$C$6:$C$28=IF(H60="6ème","Mixte",G60)))=0),"",IF(SUMPRODUCT((Barèmes!$A$6:$A$28="Force bas du corps — Saut en longueur (m)")*(Barèmes!$B$6:$B$28=H60)*(Barèmes!$C$6:$C$28=IF(H60="6ème","Mixte",G60))*(Barèmes!$J$6:$J$28="+"))&gt;0,IF(O60&lt;=SUMIFS(Barèmes!$F$6:$F$28,Barèmes!$A$6:$A$28,"Force bas du corps — Saut en longueur (m)",Barèmes!$B$6:$B$28,H60,Barèmes!$C$6:$C$28,IF(H60="6ème","Mixte",G60)),Barèmes!$B$2,IF(O60&lt;=SUMIFS(Barèmes!$G$6:$G$28,Barèmes!$A$6:$A$28,"Force bas du corps — Saut en longueur (m)",Barèmes!$B$6:$B$28,H60,Barèmes!$C$6:$C$28,IF(H60="6ème","Mixte",G60)),Barèmes!$C$2,IF(O60&lt;=SUMIFS(Barèmes!$H$6:$H$28,Barèmes!$A$6:$A$28,"Force bas du corps — Saut en longueur (m)",Barèmes!$B$6:$B$28,H60,Barèmes!$C$6:$C$28,IF(H60="6ème","Mixte",G60)),Barèmes!$D$2,IF(O60&lt;=SUMIFS(Barèmes!$I$6:$I$28,Barèmes!$A$6:$A$28,"Force bas du corps — Saut en longueur (m)",Barèmes!$B$6:$B$28,H60,Barèmes!$C$6:$C$28,IF(H60="6ème","Mixte",G60)),Barèmes!$E$2,Barèmes!$F$2)))),IF(O60&gt;=SUMIFS(Barèmes!$F$6:$F$28,Barèmes!$A$6:$A$28,"Force bas du corps — Saut en longueur (m)",Barèmes!$B$6:$B$28,H60,Barèmes!$C$6:$C$28,IF(H60="6ème","Mixte",G60)),Barèmes!$B$2,IF(O60&gt;=SUMIFS(Barèmes!$G$6:$G$28,Barèmes!$A$6:$A$28,"Force bas du corps — Saut en longueur (m)",Barèmes!$B$6:$B$28,H60,Barèmes!$C$6:$C$28,IF(H60="6ème","Mixte",G60)),Barèmes!$C$2,IF(O60&gt;=SUMIFS(Barèmes!$H$6:$H$28,Barèmes!$A$6:$A$28,"Force bas du corps — Saut en longueur (m)",Barèmes!$B$6:$B$28,H60,Barèmes!$C$6:$C$28,IF(H60="6ème","Mixte",G60)),Barèmes!$D$2,IF(O60&gt;=SUMIFS(Barèmes!$I$6:$I$28,Barèmes!$A$6:$A$28,"Force bas du corps — Saut en longueur (m)",Barèmes!$B$6:$B$28,H60,Barèmes!$C$6:$C$28,IF(H60="6ème","Mixte",G60)),Barèmes!$E$2,Barèmes!$F$2))))))</f>
        <v/>
      </c>
      <c r="R60" s="22"/>
      <c r="S60" s="24" t="str">
        <f>IF(OR(R60="",SUMPRODUCT((Barèmes!$A$6:$A$28="Vitesse — 30 m (s)")*(Barèmes!$B$6:$B$28=H60)*(Barèmes!$C$6:$C$28=IF(H60="6ème","Mixte",G60)))=0),"",IF(SUMPRODUCT((Barèmes!$A$6:$A$28="Vitesse — 30 m (s)")*(Barèmes!$B$6:$B$28=H60)*(Barèmes!$C$6:$C$28=IF(H60="6ème","Mixte",G60))*(Barèmes!$J$6:$J$28="+"))&gt;0,IF(R60&lt;=SUMIFS(Barèmes!$D$6:$D$28,Barèmes!$A$6:$A$28,"Vitesse — 30 m (s)",Barèmes!$B$6:$B$28,H60,Barèmes!$C$6:$C$28,IF(H60="6ème","Mixte",G60)),"à besoin",IF(R60&lt;=SUMIFS(Barèmes!$E$6:$E$28,Barèmes!$A$6:$A$28,"Vitesse — 30 m (s)",Barèmes!$B$6:$B$28,H60,Barèmes!$C$6:$C$28,IF(H60="6ème","Mixte",G60)),"fragile","satisfaisant")),IF(R60&gt;=SUMIFS(Barèmes!$D$6:$D$28,Barèmes!$A$6:$A$28,"Vitesse — 30 m (s)",Barèmes!$B$6:$B$28,H60,Barèmes!$C$6:$C$28,IF(H60="6ème","Mixte",G60)),"à besoin",IF(R60&gt;=SUMIFS(Barèmes!$E$6:$E$28,Barèmes!$A$6:$A$28,"Vitesse — 30 m (s)",Barèmes!$B$6:$B$28,H60,Barèmes!$C$6:$C$28,IF(H60="6ème","Mixte",G60)),"fragile","satisfaisant"))))</f>
        <v/>
      </c>
      <c r="T60" s="24" t="str">
        <f>IF(OR(R60="",SUMPRODUCT((Barèmes!$A$6:$A$28="Vitesse — 30 m (s)")*(Barèmes!$B$6:$B$28=H60)*(Barèmes!$C$6:$C$28=IF(H60="6ème","Mixte",G60)))=0),"",IF(SUMPRODUCT((Barèmes!$A$6:$A$28="Vitesse — 30 m (s)")*(Barèmes!$B$6:$B$28=H60)*(Barèmes!$C$6:$C$28=IF(H60="6ème","Mixte",G60))*(Barèmes!$J$6:$J$28="+"))&gt;0,IF(R60&lt;=SUMIFS(Barèmes!$F$6:$F$28,Barèmes!$A$6:$A$28,"Vitesse — 30 m (s)",Barèmes!$B$6:$B$28,H60,Barèmes!$C$6:$C$28,IF(H60="6ème","Mixte",G60)),Barèmes!$B$2,IF(R60&lt;=SUMIFS(Barèmes!$G$6:$G$28,Barèmes!$A$6:$A$28,"Vitesse — 30 m (s)",Barèmes!$B$6:$B$28,H60,Barèmes!$C$6:$C$28,IF(H60="6ème","Mixte",G60)),Barèmes!$C$2,IF(R60&lt;=SUMIFS(Barèmes!$H$6:$H$28,Barèmes!$A$6:$A$28,"Vitesse — 30 m (s)",Barèmes!$B$6:$B$28,H60,Barèmes!$C$6:$C$28,IF(H60="6ème","Mixte",G60)),Barèmes!$D$2,IF(R60&lt;=SUMIFS(Barèmes!$I$6:$I$28,Barèmes!$A$6:$A$28,"Vitesse — 30 m (s)",Barèmes!$B$6:$B$28,H60,Barèmes!$C$6:$C$28,IF(H60="6ème","Mixte",G60)),Barèmes!$E$2,Barèmes!$F$2)))),IF(R60&gt;=SUMIFS(Barèmes!$F$6:$F$28,Barèmes!$A$6:$A$28,"Vitesse — 30 m (s)",Barèmes!$B$6:$B$28,H60,Barèmes!$C$6:$C$28,IF(H60="6ème","Mixte",G60)),Barèmes!$B$2,IF(R60&gt;=SUMIFS(Barèmes!$G$6:$G$28,Barèmes!$A$6:$A$28,"Vitesse — 30 m (s)",Barèmes!$B$6:$B$28,H60,Barèmes!$C$6:$C$28,IF(H60="6ème","Mixte",G60)),Barèmes!$C$2,IF(R60&gt;=SUMIFS(Barèmes!$H$6:$H$28,Barèmes!$A$6:$A$28,"Vitesse — 30 m (s)",Barèmes!$B$6:$B$28,H60,Barèmes!$C$6:$C$28,IF(H60="6ème","Mixte",G60)),Barèmes!$D$2,IF(R60&gt;=SUMIFS(Barèmes!$I$6:$I$28,Barèmes!$A$6:$A$28,"Vitesse — 30 m (s)",Barèmes!$B$6:$B$28,H60,Barèmes!$C$6:$C$28,IF(H60="6ème","Mixte",G60)),Barèmes!$E$2,Barèmes!$F$2))))))</f>
        <v/>
      </c>
      <c r="U60" s="22"/>
      <c r="V60" s="25" t="str">
        <f>IF(OR(U60="",SUMPRODUCT((Barèmes!$A$6:$A$28="Vitesse — 50 m (s)")*(Barèmes!$B$6:$B$28=H60)*(Barèmes!$C$6:$C$28=IF(H60="6ème","Mixte",G60)))=0),"",IF(SUMPRODUCT((Barèmes!$A$6:$A$28="Vitesse — 50 m (s)")*(Barèmes!$B$6:$B$28=H60)*(Barèmes!$C$6:$C$28=IF(H60="6ème","Mixte",G60))*(Barèmes!$J$6:$J$28="+"))&gt;0,IF(U60&lt;=SUMIFS(Barèmes!$D$6:$D$28,Barèmes!$A$6:$A$28,"Vitesse — 50 m (s)",Barèmes!$B$6:$B$28,H60,Barèmes!$C$6:$C$28,IF(H60="6ème","Mixte",G60)),"à besoin",IF(U60&lt;=SUMIFS(Barèmes!$E$6:$E$28,Barèmes!$A$6:$A$28,"Vitesse — 50 m (s)",Barèmes!$B$6:$B$28,H60,Barèmes!$C$6:$C$28,IF(H60="6ème","Mixte",G60)),"fragile","satisfaisant")),IF(U60&gt;=SUMIFS(Barèmes!$D$6:$D$28,Barèmes!$A$6:$A$28,"Vitesse — 50 m (s)",Barèmes!$B$6:$B$28,H60,Barèmes!$C$6:$C$28,IF(H60="6ème","Mixte",G60)),"à besoin",IF(U60&gt;=SUMIFS(Barèmes!$E$6:$E$28,Barèmes!$A$6:$A$28,"Vitesse — 50 m (s)",Barèmes!$B$6:$B$28,H60,Barèmes!$C$6:$C$28,IF(H60="6ème","Mixte",G60)),"fragile","satisfaisant"))))</f>
        <v/>
      </c>
      <c r="W60" s="25" t="str">
        <f>IF(OR(U60="",SUMPRODUCT((Barèmes!$A$6:$A$28="Vitesse — 50 m (s)")*(Barèmes!$B$6:$B$28=H60)*(Barèmes!$C$6:$C$28=IF(H60="6ème","Mixte",G60)))=0),"",IF(SUMPRODUCT((Barèmes!$A$6:$A$28="Vitesse — 50 m (s)")*(Barèmes!$B$6:$B$28=H60)*(Barèmes!$C$6:$C$28=IF(H60="6ème","Mixte",G60))*(Barèmes!$J$6:$J$28="+"))&gt;0,IF(U60&lt;=SUMIFS(Barèmes!$F$6:$F$28,Barèmes!$A$6:$A$28,"Vitesse — 50 m (s)",Barèmes!$B$6:$B$28,H60,Barèmes!$C$6:$C$28,IF(H60="6ème","Mixte",G60)),Barèmes!$B$2,IF(U60&lt;=SUMIFS(Barèmes!$G$6:$G$28,Barèmes!$A$6:$A$28,"Vitesse — 50 m (s)",Barèmes!$B$6:$B$28,H60,Barèmes!$C$6:$C$28,IF(H60="6ème","Mixte",G60)),Barèmes!$C$2,IF(U60&lt;=SUMIFS(Barèmes!$H$6:$H$28,Barèmes!$A$6:$A$28,"Vitesse — 50 m (s)",Barèmes!$B$6:$B$28,H60,Barèmes!$C$6:$C$28,IF(H60="6ème","Mixte",G60)),Barèmes!$D$2,IF(U60&lt;=SUMIFS(Barèmes!$I$6:$I$28,Barèmes!$A$6:$A$28,"Vitesse — 50 m (s)",Barèmes!$B$6:$B$28,H60,Barèmes!$C$6:$C$28,IF(H60="6ème","Mixte",G60)),Barèmes!$E$2,Barèmes!$F$2)))),IF(U60&gt;=SUMIFS(Barèmes!$F$6:$F$28,Barèmes!$A$6:$A$28,"Vitesse — 50 m (s)",Barèmes!$B$6:$B$28,H60,Barèmes!$C$6:$C$28,IF(H60="6ème","Mixte",G60)),Barèmes!$B$2,IF(U60&gt;=SUMIFS(Barèmes!$G$6:$G$28,Barèmes!$A$6:$A$28,"Vitesse — 50 m (s)",Barèmes!$B$6:$B$28,H60,Barèmes!$C$6:$C$28,IF(H60="6ème","Mixte",G60)),Barèmes!$C$2,IF(U60&gt;=SUMIFS(Barèmes!$H$6:$H$28,Barèmes!$A$6:$A$28,"Vitesse — 50 m (s)",Barèmes!$B$6:$B$28,H60,Barèmes!$C$6:$C$28,IF(H60="6ème","Mixte",G60)),Barèmes!$D$2,IF(U60&gt;=SUMIFS(Barèmes!$I$6:$I$28,Barèmes!$A$6:$A$28,"Vitesse — 50 m (s)",Barèmes!$B$6:$B$28,H60,Barèmes!$C$6:$C$28,IF(H60="6ème","Mixte",G60)),Barèmes!$E$2,Barèmes!$F$2))))))</f>
        <v/>
      </c>
      <c r="X60" s="18"/>
      <c r="Y60" s="26" t="str" cm="1">
        <f t="array" ref="Y60">IF(OR(X60="",SUMPRODUCT((Barèmes!$A$6:$A$28="Souplesse (score 1-5)")*(Barèmes!$B$6:$B$28=H60)*(Barèmes!$C$6:$C$28=IF(H60="6ème","Mixte",G60)))=0),"",IF(SUMPRODUCT((Barèmes!$A$6:$A$28="Souplesse (score 1-5)")*(Barèmes!$B$6:$B$28=H60)*(Barèmes!$C$6:$C$28=IF(H60="6ème","Mixte",G60))*(Barèmes!$J$6:$J$28="+"))&gt;0,IF(X60&lt;=SUMIFS(Barèmes!$D$6:$D$28,Barèmes!$A$6:$A$28,"Souplesse (score 1-5)",Barèmes!$B$6:$B$28,H60,Barèmes!$C$6:$C$28,IF(H60="6ème","Mixte",G60)),"à besoin",IF(X60&lt;=SUMIFS(Barèmes!$E$6:$E$28,Barèmes!$A$6:$A$28,"Souplesse (score 1-5)",Barèmes!$B$6:$B$28,H60,Barèmes!$C$6:$C$28,IF(H60="6ème","Mixte",G60)),"fragile","satisfaisant")),IF(X60&gt;=SUMIFS(Barèmes!$D$6:$D$28,Barèmes!$A$6:$A$28,"Souplesse (score 1-5)",Barèmes!$B$6:$B$28,H60,Barèmes!$C$6:$C$28,IF(H60="6ème","Mixte",G60)),"à besoin",IF(X60&gt;=SUMIFS(Barèmes!$E$6:$E$28,Barèmes!$A$6:$A$28,"Souplesse (score 1-5)",Barèmes!$B$6:$B$28,H60,Barèmes!$C$6:$C$28,IF(H60="6ème","Mixte",G60)),"fragile","satisfaisant"))))</f>
        <v/>
      </c>
      <c r="Z60" s="26" t="str" cm="1">
        <f t="array" ref="Z60">IF(OR(X60="",SUMPRODUCT((Barèmes!$A$6:$A$28="Souplesse (score 1-5)")*(Barèmes!$B$6:$B$28=H60)*(Barèmes!$C$6:$C$28=IF(H60="6ème","Mixte",G60)))=0),"",IF(SUMPRODUCT((Barèmes!$A$6:$A$28="Souplesse (score 1-5)")*(Barèmes!$B$6:$B$28=H60)*(Barèmes!$C$6:$C$28=IF(H60="6ème","Mixte",G60))*(Barèmes!$J$6:$J$28="+"))&gt;0,IF(X60&lt;=SUMIFS(Barèmes!$F$6:$F$28,Barèmes!$A$6:$A$28,"Souplesse (score 1-5)",Barèmes!$B$6:$B$28,H60,Barèmes!$C$6:$C$28,IF(H60="6ème","Mixte",G60)),Barèmes!$B$2,IF(X60&lt;=SUMIFS(Barèmes!$G$6:$G$28,Barèmes!$A$6:$A$28,"Souplesse (score 1-5)",Barèmes!$B$6:$B$28,H60,Barèmes!$C$6:$C$28,IF(H60="6ème","Mixte",G60)),Barèmes!$C$2,IF(X60&lt;=SUMIFS(Barèmes!$H$6:$H$28,Barèmes!$A$6:$A$28,"Souplesse (score 1-5)",Barèmes!$B$6:$B$28,H60,Barèmes!$C$6:$C$28,IF(H60="6ème","Mixte",G60)),Barèmes!$D$2,IF(X60&lt;=SUMIFS(Barèmes!$I$6:$I$28,Barèmes!$A$6:$A$28,"Souplesse (score 1-5)",Barèmes!$B$6:$B$28,H60,Barèmes!$C$6:$C$28,IF(H60="6ème","Mixte",G60)),Barèmes!$E$2,Barèmes!$F$2)))),IF(X60&gt;=SUMIFS(Barèmes!$F$6:$F$28,Barèmes!$A$6:$A$28,"Souplesse (score 1-5)",Barèmes!$B$6:$B$28,H60,Barèmes!$C$6:$C$28,IF(H60="6ème","Mixte",G60)),Barèmes!$B$2,IF(X60&gt;=SUMIFS(Barèmes!$G$6:$G$28,Barèmes!$A$6:$A$28,"Souplesse (score 1-5)",Barèmes!$B$6:$B$28,H60,Barèmes!$C$6:$C$28,IF(H60="6ème","Mixte",G60)),Barèmes!$C$2,IF(X60&gt;=SUMIFS(Barèmes!$H$6:$H$28,Barèmes!$A$6:$A$28,"Souplesse (score 1-5)",Barèmes!$B$6:$B$28,H60,Barèmes!$C$6:$C$28,IF(H60="6ème","Mixte",G60)),Barèmes!$D$2,IF(X60&gt;=SUMIFS(Barèmes!$I$6:$I$28,Barèmes!$A$6:$A$28,"Souplesse (score 1-5)",Barèmes!$B$6:$B$28,H60,Barèmes!$C$6:$C$28,IF(H60="6ème","Mixte",G60)),Barèmes!$E$2,Barèmes!$F$2))))))</f>
        <v/>
      </c>
      <c r="AA60" s="22"/>
      <c r="AB60" s="27" t="str">
        <f>IF(OR(AA60="",SUMPRODUCT((Barèmes!$A$6:$A$28="Agilité — T-test 974 (s)")*(Barèmes!$B$6:$B$28=H60)*(Barèmes!$C$6:$C$28=IF(H60="6ème","Mixte",G60)))=0),"",IF(SUMPRODUCT((Barèmes!$A$6:$A$28="Agilité — T-test 974 (s)")*(Barèmes!$B$6:$B$28=H60)*(Barèmes!$C$6:$C$28=IF(H60="6ème","Mixte",G60))*(Barèmes!$J$6:$J$28="+"))&gt;0,IF(AA60&lt;=SUMIFS(Barèmes!$D$6:$D$28,Barèmes!$A$6:$A$28,"Agilité — T-test 974 (s)",Barèmes!$B$6:$B$28,H60,Barèmes!$C$6:$C$28,IF(H60="6ème","Mixte",G60)),"à besoin",IF(AA60&lt;=SUMIFS(Barèmes!$E$6:$E$28,Barèmes!$A$6:$A$28,"Agilité — T-test 974 (s)",Barèmes!$B$6:$B$28,H60,Barèmes!$C$6:$C$28,IF(H60="6ème","Mixte",G60)),"fragile","satisfaisant")),IF(AA60&gt;=SUMIFS(Barèmes!$D$6:$D$28,Barèmes!$A$6:$A$28,"Agilité — T-test 974 (s)",Barèmes!$B$6:$B$28,H60,Barèmes!$C$6:$C$28,IF(H60="6ème","Mixte",G60)),"à besoin",IF(AA60&gt;=SUMIFS(Barèmes!$E$6:$E$28,Barèmes!$A$6:$A$28,"Agilité — T-test 974 (s)",Barèmes!$B$6:$B$28,H60,Barèmes!$C$6:$C$28,IF(H60="6ème","Mixte",G60)),"fragile","satisfaisant"))))</f>
        <v/>
      </c>
      <c r="AC60" s="27" t="str">
        <f>IF(OR(AA60="",SUMPRODUCT((Barèmes!$A$6:$A$28="Agilité — T-test 974 (s)")*(Barèmes!$B$6:$B$28=H60)*(Barèmes!$C$6:$C$28=IF(H60="6ème","Mixte",G60)))=0),"",IF(SUMPRODUCT((Barèmes!$A$6:$A$28="Agilité — T-test 974 (s)")*(Barèmes!$B$6:$B$28=H60)*(Barèmes!$C$6:$C$28=IF(H60="6ème","Mixte",G60))*(Barèmes!$J$6:$J$28="+"))&gt;0,IF(AA60&lt;=SUMIFS(Barèmes!$F$6:$F$28,Barèmes!$A$6:$A$28,"Agilité — T-test 974 (s)",Barèmes!$B$6:$B$28,H60,Barèmes!$C$6:$C$28,IF(H60="6ème","Mixte",G60)),Barèmes!$B$2,IF(AA60&lt;=SUMIFS(Barèmes!$G$6:$G$28,Barèmes!$A$6:$A$28,"Agilité — T-test 974 (s)",Barèmes!$B$6:$B$28,H60,Barèmes!$C$6:$C$28,IF(H60="6ème","Mixte",G60)),Barèmes!$C$2,IF(AA60&lt;=SUMIFS(Barèmes!$H$6:$H$28,Barèmes!$A$6:$A$28,"Agilité — T-test 974 (s)",Barèmes!$B$6:$B$28,H60,Barèmes!$C$6:$C$28,IF(H60="6ème","Mixte",G60)),Barèmes!$D$2,IF(AA60&lt;=SUMIFS(Barèmes!$I$6:$I$28,Barèmes!$A$6:$A$28,"Agilité — T-test 974 (s)",Barèmes!$B$6:$B$28,H60,Barèmes!$C$6:$C$28,IF(H60="6ème","Mixte",G60)),Barèmes!$E$2,Barèmes!$F$2)))),IF(AA60&gt;=SUMIFS(Barèmes!$F$6:$F$28,Barèmes!$A$6:$A$28,"Agilité — T-test 974 (s)",Barèmes!$B$6:$B$28,H60,Barèmes!$C$6:$C$28,IF(H60="6ème","Mixte",G60)),Barèmes!$B$2,IF(AA60&gt;=SUMIFS(Barèmes!$G$6:$G$28,Barèmes!$A$6:$A$28,"Agilité — T-test 974 (s)",Barèmes!$B$6:$B$28,H60,Barèmes!$C$6:$C$28,IF(H60="6ème","Mixte",G60)),Barèmes!$C$2,IF(AA60&gt;=SUMIFS(Barèmes!$H$6:$H$28,Barèmes!$A$6:$A$28,"Agilité — T-test 974 (s)",Barèmes!$B$6:$B$28,H60,Barèmes!$C$6:$C$28,IF(H60="6ème","Mixte",G60)),Barèmes!$D$2,IF(AA60&gt;=SUMIFS(Barèmes!$I$6:$I$28,Barèmes!$A$6:$A$28,"Agilité — T-test 974 (s)",Barèmes!$B$6:$B$28,H60,Barèmes!$C$6:$C$28,IF(H60="6ème","Mixte",G60)),Barèmes!$E$2,Barèmes!$F$2))))))</f>
        <v/>
      </c>
      <c r="AD60" s="28" t="str">
        <f t="shared" si="1"/>
        <v/>
      </c>
      <c r="AE60" s="29" t="str">
        <f t="shared" si="2"/>
        <v/>
      </c>
      <c r="AF60" s="30" t="str">
        <f>IF(OR(AD60="",SUMPRODUCT((Barèmes!$A$6:$A$28="Surcoût d'agilité (s) — technique")*(Barèmes!$B$6:$B$28=H60)*(Barèmes!$C$6:$C$28=IF(H60="6ème","Mixte",G60)))=0),"",IF(SUMPRODUCT((Barèmes!$A$6:$A$28="Surcoût d'agilité (s) — technique")*(Barèmes!$B$6:$B$28=H60)*(Barèmes!$C$6:$C$28=IF(H60="6ème","Mixte",G60))*(Barèmes!$J$6:$J$28="+"))&gt;0,IF(AD60&lt;=SUMIFS(Barèmes!$D$6:$D$28,Barèmes!$A$6:$A$28,"Surcoût d'agilité (s) — technique",Barèmes!$B$6:$B$28,H60,Barèmes!$C$6:$C$28,IF(H60="6ème","Mixte",G60)),"à besoin",IF(AD60&lt;=SUMIFS(Barèmes!$E$6:$E$28,Barèmes!$A$6:$A$28,"Surcoût d'agilité (s) — technique",Barèmes!$B$6:$B$28,H60,Barèmes!$C$6:$C$28,IF(H60="6ème","Mixte",G60)),"fragile","satisfaisant")),IF(AD60&gt;=SUMIFS(Barèmes!$D$6:$D$28,Barèmes!$A$6:$A$28,"Surcoût d'agilité (s) — technique",Barèmes!$B$6:$B$28,H60,Barèmes!$C$6:$C$28,IF(H60="6ème","Mixte",G60)),"à besoin",IF(AD60&gt;=SUMIFS(Barèmes!$E$6:$E$28,Barèmes!$A$6:$A$28,"Surcoût d'agilité (s) — technique",Barèmes!$B$6:$B$28,H60,Barèmes!$C$6:$C$28,IF(H60="6ème","Mixte",G60)),"fragile","satisfaisant"))))</f>
        <v/>
      </c>
      <c r="AG60" s="30" t="str">
        <f>IF(OR(AD60="",SUMPRODUCT((Barèmes!$A$6:$A$28="Surcoût d'agilité (s) — technique")*(Barèmes!$B$6:$B$28=H60)*(Barèmes!$C$6:$C$28=IF(H60="6ème","Mixte",G60)))=0),"",IF(SUMPRODUCT((Barèmes!$A$6:$A$28="Surcoût d'agilité (s) — technique")*(Barèmes!$B$6:$B$28=H60)*(Barèmes!$C$6:$C$28=IF(H60="6ème","Mixte",G60))*(Barèmes!$J$6:$J$28="+"))&gt;0,IF(AD60&lt;=SUMIFS(Barèmes!$F$6:$F$28,Barèmes!$A$6:$A$28,"Surcoût d'agilité (s) — technique",Barèmes!$B$6:$B$28,H60,Barèmes!$C$6:$C$28,IF(H60="6ème","Mixte",G60)),Barèmes!$B$2,IF(AD60&lt;=SUMIFS(Barèmes!$G$6:$G$28,Barèmes!$A$6:$A$28,"Surcoût d'agilité (s) — technique",Barèmes!$B$6:$B$28,H60,Barèmes!$C$6:$C$28,IF(H60="6ème","Mixte",G60)),Barèmes!$C$2,IF(AD60&lt;=SUMIFS(Barèmes!$H$6:$H$28,Barèmes!$A$6:$A$28,"Surcoût d'agilité (s) — technique",Barèmes!$B$6:$B$28,H60,Barèmes!$C$6:$C$28,IF(H60="6ème","Mixte",G60)),Barèmes!$D$2,IF(AD60&lt;=SUMIFS(Barèmes!$I$6:$I$28,Barèmes!$A$6:$A$28,"Surcoût d'agilité (s) — technique",Barèmes!$B$6:$B$28,H60,Barèmes!$C$6:$C$28,IF(H60="6ème","Mixte",G60)),Barèmes!$E$2,Barèmes!$F$2)))),IF(AD60&gt;=SUMIFS(Barèmes!$F$6:$F$28,Barèmes!$A$6:$A$28,"Surcoût d'agilité (s) — technique",Barèmes!$B$6:$B$28,H60,Barèmes!$C$6:$C$28,IF(H60="6ème","Mixte",G60)),Barèmes!$B$2,IF(AD60&gt;=SUMIFS(Barèmes!$G$6:$G$28,Barèmes!$A$6:$A$28,"Surcoût d'agilité (s) — technique",Barèmes!$B$6:$B$28,H60,Barèmes!$C$6:$C$28,IF(H60="6ème","Mixte",G60)),Barèmes!$C$2,IF(AD60&gt;=SUMIFS(Barèmes!$H$6:$H$28,Barèmes!$A$6:$A$28,"Surcoût d'agilité (s) — technique",Barèmes!$B$6:$B$28,H60,Barèmes!$C$6:$C$28,IF(H60="6ème","Mixte",G60)),Barèmes!$D$2,IF(AD60&gt;=SUMIFS(Barèmes!$I$6:$I$28,Barèmes!$A$6:$A$28,"Surcoût d'agilité (s) — technique",Barèmes!$B$6:$B$28,H60,Barèmes!$C$6:$C$28,IF(H60="6ème","Mixte",G60)),Barèmes!$E$2,Barèmes!$F$2))))))</f>
        <v/>
      </c>
      <c r="AH60" s="31" t="str">
        <f>IF((IF(N60="",0,1)+IF(Q60="",0,1)+IF(W60="",0,1)+IF(Z60="",0,1)+IF(AC60="",0,1))=0,"",3*IF(N60=Barèmes!$B$2,1,IF(N60=Barèmes!$C$2,2,IF(N60=Barèmes!$D$2,3,IF(N60=Barèmes!$E$2,4,IF(N60=Barèmes!$F$2,5,0)))))+3*IF(Q60=Barèmes!$B$2,1,IF(Q60=Barèmes!$C$2,2,IF(Q60=Barèmes!$D$2,3,IF(Q60=Barèmes!$E$2,4,IF(Q60=Barèmes!$F$2,5,0)))))+2*IF(W60=Barèmes!$B$2,1,IF(W60=Barèmes!$C$2,2,IF(W60=Barèmes!$D$2,3,IF(W60=Barèmes!$E$2,4,IF(W60=Barèmes!$F$2,5,0)))))+1*IF(Z60=Barèmes!$B$2,1,IF(Z60=Barèmes!$C$2,2,IF(Z60=Barèmes!$D$2,3,IF(Z60=Barèmes!$E$2,4,IF(Z60=Barèmes!$F$2,5,0)))))+1*IF(AC60=Barèmes!$B$2,1,IF(AC60=Barèmes!$C$2,2,IF(AC60=Barèmes!$D$2,3,IF(AC60=Barèmes!$E$2,4,IF(AC60=Barèmes!$F$2,5,0))))))</f>
        <v/>
      </c>
      <c r="AI60" s="31"/>
      <c r="AJ60" s="32" t="str">
        <f>IFERROR(INDEX(Croissance!$B$5:$B$604,MATCH(A60,Croissance!$A$5:$A$604,0)),"")</f>
        <v/>
      </c>
      <c r="AK60" s="32" t="str">
        <f>IFERROR(INDEX(Croissance!$C$5:$C$604,MATCH(A60,Croissance!$A$5:$A$604,0)),"")</f>
        <v/>
      </c>
      <c r="AL60" s="32" t="str">
        <f>IFERROR(INDEX(Croissance!$D$5:$D$604,MATCH(A60,Croissance!$A$5:$A$604,0)),"")</f>
        <v/>
      </c>
      <c r="AM60" s="32" t="str">
        <f>IFERROR(INDEX(Croissance!$E$5:$E$604,MATCH(A60,Croissance!$A$5:$A$604,0)),"")</f>
        <v/>
      </c>
      <c r="AO60" s="33">
        <f t="shared" si="8"/>
        <v>0</v>
      </c>
      <c r="AP60" s="33">
        <f t="shared" si="3"/>
        <v>0</v>
      </c>
      <c r="AQ60" s="33">
        <f>IF(A60="",0,IF(AND(OR('Synthèse classe'!$C$2="Tous",C60='Synthèse classe'!$C$2),OR('Synthèse classe'!$C$3="Toutes",D60='Synthèse classe'!$C$3),OR('Synthèse classe'!$C$4="Toutes",AND('Synthèse classe'!$C$4="Dernière",AP60=1),B60=IFERROR(VALUE('Synthèse classe'!$C$4),0))),1,0))</f>
        <v>0</v>
      </c>
      <c r="AR60" s="34" t="str">
        <f t="shared" si="4"/>
        <v/>
      </c>
    </row>
    <row r="61" spans="1:44" x14ac:dyDescent="0.2">
      <c r="A61" s="17" t="str">
        <f t="shared" si="0"/>
        <v/>
      </c>
      <c r="B61" s="18"/>
      <c r="C61" s="19"/>
      <c r="D61" s="19"/>
      <c r="E61" s="19"/>
      <c r="F61" s="19"/>
      <c r="G61" s="19"/>
      <c r="H61" s="17" t="str">
        <f t="shared" si="5"/>
        <v/>
      </c>
      <c r="I61" s="20"/>
      <c r="J61" s="18"/>
      <c r="K61" s="19"/>
      <c r="L61" s="21" t="str">
        <f t="shared" si="6"/>
        <v/>
      </c>
      <c r="M61" s="21" t="str">
        <f>IF(OR(J61="",SUMPRODUCT((Barèmes!$A$6:$A$28="Endurance — Luc Léger (palier)")*(Barèmes!$B$6:$B$28=H61)*(Barèmes!$C$6:$C$28=IF(H61="6ème","Mixte",G61)))=0),"",IF(SUMPRODUCT((Barèmes!$A$6:$A$28="Endurance — Luc Léger (palier)")*(Barèmes!$B$6:$B$28=H61)*(Barèmes!$C$6:$C$28=IF(H61="6ème","Mixte",G61))*(Barèmes!$J$6:$J$28="+"))&gt;0,IF(J61&lt;=SUMIFS(Barèmes!$D$6:$D$28,Barèmes!$A$6:$A$28,"Endurance — Luc Léger (palier)",Barèmes!$B$6:$B$28,H61,Barèmes!$C$6:$C$28,IF(H61="6ème","Mixte",G61)),"à besoin",IF(J61&lt;=SUMIFS(Barèmes!$E$6:$E$28,Barèmes!$A$6:$A$28,"Endurance — Luc Léger (palier)",Barèmes!$B$6:$B$28,H61,Barèmes!$C$6:$C$28,IF(H61="6ème","Mixte",G61)),"fragile","satisfaisant")),IF(J61&gt;=SUMIFS(Barèmes!$D$6:$D$28,Barèmes!$A$6:$A$28,"Endurance — Luc Léger (palier)",Barèmes!$B$6:$B$28,H61,Barèmes!$C$6:$C$28,IF(H61="6ème","Mixte",G61)),"à besoin",IF(J61&gt;=SUMIFS(Barèmes!$E$6:$E$28,Barèmes!$A$6:$A$28,"Endurance — Luc Léger (palier)",Barèmes!$B$6:$B$28,H61,Barèmes!$C$6:$C$28,IF(H61="6ème","Mixte",G61)),"fragile","satisfaisant"))))</f>
        <v/>
      </c>
      <c r="N61" s="21" t="str">
        <f>IF(OR(J61="",SUMPRODUCT((Barèmes!$A$6:$A$28="Endurance — Luc Léger (palier)")*(Barèmes!$B$6:$B$28=H61)*(Barèmes!$C$6:$C$28=IF(H61="6ème","Mixte",G61)))=0),"",IF(SUMPRODUCT((Barèmes!$A$6:$A$28="Endurance — Luc Léger (palier)")*(Barèmes!$B$6:$B$28=H61)*(Barèmes!$C$6:$C$28=IF(H61="6ème","Mixte",G61))*(Barèmes!$J$6:$J$28="+"))&gt;0,IF(J61&lt;=SUMIFS(Barèmes!$F$6:$F$28,Barèmes!$A$6:$A$28,"Endurance — Luc Léger (palier)",Barèmes!$B$6:$B$28,H61,Barèmes!$C$6:$C$28,IF(H61="6ème","Mixte",G61)),Barèmes!$B$2,IF(J61&lt;=SUMIFS(Barèmes!$G$6:$G$28,Barèmes!$A$6:$A$28,"Endurance — Luc Léger (palier)",Barèmes!$B$6:$B$28,H61,Barèmes!$C$6:$C$28,IF(H61="6ème","Mixte",G61)),Barèmes!$C$2,IF(J61&lt;=SUMIFS(Barèmes!$H$6:$H$28,Barèmes!$A$6:$A$28,"Endurance — Luc Léger (palier)",Barèmes!$B$6:$B$28,H61,Barèmes!$C$6:$C$28,IF(H61="6ème","Mixte",G61)),Barèmes!$D$2,IF(J61&lt;=SUMIFS(Barèmes!$I$6:$I$28,Barèmes!$A$6:$A$28,"Endurance — Luc Léger (palier)",Barèmes!$B$6:$B$28,H61,Barèmes!$C$6:$C$28,IF(H61="6ème","Mixte",G61)),Barèmes!$E$2,Barèmes!$F$2)))),IF(J61&gt;=SUMIFS(Barèmes!$F$6:$F$28,Barèmes!$A$6:$A$28,"Endurance — Luc Léger (palier)",Barèmes!$B$6:$B$28,H61,Barèmes!$C$6:$C$28,IF(H61="6ème","Mixte",G61)),Barèmes!$B$2,IF(J61&gt;=SUMIFS(Barèmes!$G$6:$G$28,Barèmes!$A$6:$A$28,"Endurance — Luc Léger (palier)",Barèmes!$B$6:$B$28,H61,Barèmes!$C$6:$C$28,IF(H61="6ème","Mixte",G61)),Barèmes!$C$2,IF(J61&gt;=SUMIFS(Barèmes!$H$6:$H$28,Barèmes!$A$6:$A$28,"Endurance — Luc Léger (palier)",Barèmes!$B$6:$B$28,H61,Barèmes!$C$6:$C$28,IF(H61="6ème","Mixte",G61)),Barèmes!$D$2,IF(J61&gt;=SUMIFS(Barèmes!$I$6:$I$28,Barèmes!$A$6:$A$28,"Endurance — Luc Léger (palier)",Barèmes!$B$6:$B$28,H61,Barèmes!$C$6:$C$28,IF(H61="6ème","Mixte",G61)),Barèmes!$E$2,Barèmes!$F$2))))))</f>
        <v/>
      </c>
      <c r="O61" s="22"/>
      <c r="P61" s="23" t="str">
        <f>IF(OR(O61="",SUMPRODUCT((Barèmes!$A$6:$A$28="Force bas du corps — Saut en longueur (m)")*(Barèmes!$B$6:$B$28=H61)*(Barèmes!$C$6:$C$28=IF(H61="6ème","Mixte",G61)))=0),"",IF(SUMPRODUCT((Barèmes!$A$6:$A$28="Force bas du corps — Saut en longueur (m)")*(Barèmes!$B$6:$B$28=H61)*(Barèmes!$C$6:$C$28=IF(H61="6ème","Mixte",G61))*(Barèmes!$J$6:$J$28="+"))&gt;0,IF(O61&lt;=SUMIFS(Barèmes!$D$6:$D$28,Barèmes!$A$6:$A$28,"Force bas du corps — Saut en longueur (m)",Barèmes!$B$6:$B$28,H61,Barèmes!$C$6:$C$28,IF(H61="6ème","Mixte",G61)),"à besoin",IF(O61&lt;=SUMIFS(Barèmes!$E$6:$E$28,Barèmes!$A$6:$A$28,"Force bas du corps — Saut en longueur (m)",Barèmes!$B$6:$B$28,H61,Barèmes!$C$6:$C$28,IF(H61="6ème","Mixte",G61)),"fragile","satisfaisant")),IF(O61&gt;=SUMIFS(Barèmes!$D$6:$D$28,Barèmes!$A$6:$A$28,"Force bas du corps — Saut en longueur (m)",Barèmes!$B$6:$B$28,H61,Barèmes!$C$6:$C$28,IF(H61="6ème","Mixte",G61)),"à besoin",IF(O61&gt;=SUMIFS(Barèmes!$E$6:$E$28,Barèmes!$A$6:$A$28,"Force bas du corps — Saut en longueur (m)",Barèmes!$B$6:$B$28,H61,Barèmes!$C$6:$C$28,IF(H61="6ème","Mixte",G61)),"fragile","satisfaisant"))))</f>
        <v/>
      </c>
      <c r="Q61" s="23" t="str">
        <f>IF(OR(O61="",SUMPRODUCT((Barèmes!$A$6:$A$28="Force bas du corps — Saut en longueur (m)")*(Barèmes!$B$6:$B$28=H61)*(Barèmes!$C$6:$C$28=IF(H61="6ème","Mixte",G61)))=0),"",IF(SUMPRODUCT((Barèmes!$A$6:$A$28="Force bas du corps — Saut en longueur (m)")*(Barèmes!$B$6:$B$28=H61)*(Barèmes!$C$6:$C$28=IF(H61="6ème","Mixte",G61))*(Barèmes!$J$6:$J$28="+"))&gt;0,IF(O61&lt;=SUMIFS(Barèmes!$F$6:$F$28,Barèmes!$A$6:$A$28,"Force bas du corps — Saut en longueur (m)",Barèmes!$B$6:$B$28,H61,Barèmes!$C$6:$C$28,IF(H61="6ème","Mixte",G61)),Barèmes!$B$2,IF(O61&lt;=SUMIFS(Barèmes!$G$6:$G$28,Barèmes!$A$6:$A$28,"Force bas du corps — Saut en longueur (m)",Barèmes!$B$6:$B$28,H61,Barèmes!$C$6:$C$28,IF(H61="6ème","Mixte",G61)),Barèmes!$C$2,IF(O61&lt;=SUMIFS(Barèmes!$H$6:$H$28,Barèmes!$A$6:$A$28,"Force bas du corps — Saut en longueur (m)",Barèmes!$B$6:$B$28,H61,Barèmes!$C$6:$C$28,IF(H61="6ème","Mixte",G61)),Barèmes!$D$2,IF(O61&lt;=SUMIFS(Barèmes!$I$6:$I$28,Barèmes!$A$6:$A$28,"Force bas du corps — Saut en longueur (m)",Barèmes!$B$6:$B$28,H61,Barèmes!$C$6:$C$28,IF(H61="6ème","Mixte",G61)),Barèmes!$E$2,Barèmes!$F$2)))),IF(O61&gt;=SUMIFS(Barèmes!$F$6:$F$28,Barèmes!$A$6:$A$28,"Force bas du corps — Saut en longueur (m)",Barèmes!$B$6:$B$28,H61,Barèmes!$C$6:$C$28,IF(H61="6ème","Mixte",G61)),Barèmes!$B$2,IF(O61&gt;=SUMIFS(Barèmes!$G$6:$G$28,Barèmes!$A$6:$A$28,"Force bas du corps — Saut en longueur (m)",Barèmes!$B$6:$B$28,H61,Barèmes!$C$6:$C$28,IF(H61="6ème","Mixte",G61)),Barèmes!$C$2,IF(O61&gt;=SUMIFS(Barèmes!$H$6:$H$28,Barèmes!$A$6:$A$28,"Force bas du corps — Saut en longueur (m)",Barèmes!$B$6:$B$28,H61,Barèmes!$C$6:$C$28,IF(H61="6ème","Mixte",G61)),Barèmes!$D$2,IF(O61&gt;=SUMIFS(Barèmes!$I$6:$I$28,Barèmes!$A$6:$A$28,"Force bas du corps — Saut en longueur (m)",Barèmes!$B$6:$B$28,H61,Barèmes!$C$6:$C$28,IF(H61="6ème","Mixte",G61)),Barèmes!$E$2,Barèmes!$F$2))))))</f>
        <v/>
      </c>
      <c r="R61" s="22"/>
      <c r="S61" s="24" t="str">
        <f>IF(OR(R61="",SUMPRODUCT((Barèmes!$A$6:$A$28="Vitesse — 30 m (s)")*(Barèmes!$B$6:$B$28=H61)*(Barèmes!$C$6:$C$28=IF(H61="6ème","Mixte",G61)))=0),"",IF(SUMPRODUCT((Barèmes!$A$6:$A$28="Vitesse — 30 m (s)")*(Barèmes!$B$6:$B$28=H61)*(Barèmes!$C$6:$C$28=IF(H61="6ème","Mixte",G61))*(Barèmes!$J$6:$J$28="+"))&gt;0,IF(R61&lt;=SUMIFS(Barèmes!$D$6:$D$28,Barèmes!$A$6:$A$28,"Vitesse — 30 m (s)",Barèmes!$B$6:$B$28,H61,Barèmes!$C$6:$C$28,IF(H61="6ème","Mixte",G61)),"à besoin",IF(R61&lt;=SUMIFS(Barèmes!$E$6:$E$28,Barèmes!$A$6:$A$28,"Vitesse — 30 m (s)",Barèmes!$B$6:$B$28,H61,Barèmes!$C$6:$C$28,IF(H61="6ème","Mixte",G61)),"fragile","satisfaisant")),IF(R61&gt;=SUMIFS(Barèmes!$D$6:$D$28,Barèmes!$A$6:$A$28,"Vitesse — 30 m (s)",Barèmes!$B$6:$B$28,H61,Barèmes!$C$6:$C$28,IF(H61="6ème","Mixte",G61)),"à besoin",IF(R61&gt;=SUMIFS(Barèmes!$E$6:$E$28,Barèmes!$A$6:$A$28,"Vitesse — 30 m (s)",Barèmes!$B$6:$B$28,H61,Barèmes!$C$6:$C$28,IF(H61="6ème","Mixte",G61)),"fragile","satisfaisant"))))</f>
        <v/>
      </c>
      <c r="T61" s="24" t="str">
        <f>IF(OR(R61="",SUMPRODUCT((Barèmes!$A$6:$A$28="Vitesse — 30 m (s)")*(Barèmes!$B$6:$B$28=H61)*(Barèmes!$C$6:$C$28=IF(H61="6ème","Mixte",G61)))=0),"",IF(SUMPRODUCT((Barèmes!$A$6:$A$28="Vitesse — 30 m (s)")*(Barèmes!$B$6:$B$28=H61)*(Barèmes!$C$6:$C$28=IF(H61="6ème","Mixte",G61))*(Barèmes!$J$6:$J$28="+"))&gt;0,IF(R61&lt;=SUMIFS(Barèmes!$F$6:$F$28,Barèmes!$A$6:$A$28,"Vitesse — 30 m (s)",Barèmes!$B$6:$B$28,H61,Barèmes!$C$6:$C$28,IF(H61="6ème","Mixte",G61)),Barèmes!$B$2,IF(R61&lt;=SUMIFS(Barèmes!$G$6:$G$28,Barèmes!$A$6:$A$28,"Vitesse — 30 m (s)",Barèmes!$B$6:$B$28,H61,Barèmes!$C$6:$C$28,IF(H61="6ème","Mixte",G61)),Barèmes!$C$2,IF(R61&lt;=SUMIFS(Barèmes!$H$6:$H$28,Barèmes!$A$6:$A$28,"Vitesse — 30 m (s)",Barèmes!$B$6:$B$28,H61,Barèmes!$C$6:$C$28,IF(H61="6ème","Mixte",G61)),Barèmes!$D$2,IF(R61&lt;=SUMIFS(Barèmes!$I$6:$I$28,Barèmes!$A$6:$A$28,"Vitesse — 30 m (s)",Barèmes!$B$6:$B$28,H61,Barèmes!$C$6:$C$28,IF(H61="6ème","Mixte",G61)),Barèmes!$E$2,Barèmes!$F$2)))),IF(R61&gt;=SUMIFS(Barèmes!$F$6:$F$28,Barèmes!$A$6:$A$28,"Vitesse — 30 m (s)",Barèmes!$B$6:$B$28,H61,Barèmes!$C$6:$C$28,IF(H61="6ème","Mixte",G61)),Barèmes!$B$2,IF(R61&gt;=SUMIFS(Barèmes!$G$6:$G$28,Barèmes!$A$6:$A$28,"Vitesse — 30 m (s)",Barèmes!$B$6:$B$28,H61,Barèmes!$C$6:$C$28,IF(H61="6ème","Mixte",G61)),Barèmes!$C$2,IF(R61&gt;=SUMIFS(Barèmes!$H$6:$H$28,Barèmes!$A$6:$A$28,"Vitesse — 30 m (s)",Barèmes!$B$6:$B$28,H61,Barèmes!$C$6:$C$28,IF(H61="6ème","Mixte",G61)),Barèmes!$D$2,IF(R61&gt;=SUMIFS(Barèmes!$I$6:$I$28,Barèmes!$A$6:$A$28,"Vitesse — 30 m (s)",Barèmes!$B$6:$B$28,H61,Barèmes!$C$6:$C$28,IF(H61="6ème","Mixte",G61)),Barèmes!$E$2,Barèmes!$F$2))))))</f>
        <v/>
      </c>
      <c r="U61" s="22"/>
      <c r="V61" s="25" t="str">
        <f>IF(OR(U61="",SUMPRODUCT((Barèmes!$A$6:$A$28="Vitesse — 50 m (s)")*(Barèmes!$B$6:$B$28=H61)*(Barèmes!$C$6:$C$28=IF(H61="6ème","Mixte",G61)))=0),"",IF(SUMPRODUCT((Barèmes!$A$6:$A$28="Vitesse — 50 m (s)")*(Barèmes!$B$6:$B$28=H61)*(Barèmes!$C$6:$C$28=IF(H61="6ème","Mixte",G61))*(Barèmes!$J$6:$J$28="+"))&gt;0,IF(U61&lt;=SUMIFS(Barèmes!$D$6:$D$28,Barèmes!$A$6:$A$28,"Vitesse — 50 m (s)",Barèmes!$B$6:$B$28,H61,Barèmes!$C$6:$C$28,IF(H61="6ème","Mixte",G61)),"à besoin",IF(U61&lt;=SUMIFS(Barèmes!$E$6:$E$28,Barèmes!$A$6:$A$28,"Vitesse — 50 m (s)",Barèmes!$B$6:$B$28,H61,Barèmes!$C$6:$C$28,IF(H61="6ème","Mixte",G61)),"fragile","satisfaisant")),IF(U61&gt;=SUMIFS(Barèmes!$D$6:$D$28,Barèmes!$A$6:$A$28,"Vitesse — 50 m (s)",Barèmes!$B$6:$B$28,H61,Barèmes!$C$6:$C$28,IF(H61="6ème","Mixte",G61)),"à besoin",IF(U61&gt;=SUMIFS(Barèmes!$E$6:$E$28,Barèmes!$A$6:$A$28,"Vitesse — 50 m (s)",Barèmes!$B$6:$B$28,H61,Barèmes!$C$6:$C$28,IF(H61="6ème","Mixte",G61)),"fragile","satisfaisant"))))</f>
        <v/>
      </c>
      <c r="W61" s="25" t="str">
        <f>IF(OR(U61="",SUMPRODUCT((Barèmes!$A$6:$A$28="Vitesse — 50 m (s)")*(Barèmes!$B$6:$B$28=H61)*(Barèmes!$C$6:$C$28=IF(H61="6ème","Mixte",G61)))=0),"",IF(SUMPRODUCT((Barèmes!$A$6:$A$28="Vitesse — 50 m (s)")*(Barèmes!$B$6:$B$28=H61)*(Barèmes!$C$6:$C$28=IF(H61="6ème","Mixte",G61))*(Barèmes!$J$6:$J$28="+"))&gt;0,IF(U61&lt;=SUMIFS(Barèmes!$F$6:$F$28,Barèmes!$A$6:$A$28,"Vitesse — 50 m (s)",Barèmes!$B$6:$B$28,H61,Barèmes!$C$6:$C$28,IF(H61="6ème","Mixte",G61)),Barèmes!$B$2,IF(U61&lt;=SUMIFS(Barèmes!$G$6:$G$28,Barèmes!$A$6:$A$28,"Vitesse — 50 m (s)",Barèmes!$B$6:$B$28,H61,Barèmes!$C$6:$C$28,IF(H61="6ème","Mixte",G61)),Barèmes!$C$2,IF(U61&lt;=SUMIFS(Barèmes!$H$6:$H$28,Barèmes!$A$6:$A$28,"Vitesse — 50 m (s)",Barèmes!$B$6:$B$28,H61,Barèmes!$C$6:$C$28,IF(H61="6ème","Mixte",G61)),Barèmes!$D$2,IF(U61&lt;=SUMIFS(Barèmes!$I$6:$I$28,Barèmes!$A$6:$A$28,"Vitesse — 50 m (s)",Barèmes!$B$6:$B$28,H61,Barèmes!$C$6:$C$28,IF(H61="6ème","Mixte",G61)),Barèmes!$E$2,Barèmes!$F$2)))),IF(U61&gt;=SUMIFS(Barèmes!$F$6:$F$28,Barèmes!$A$6:$A$28,"Vitesse — 50 m (s)",Barèmes!$B$6:$B$28,H61,Barèmes!$C$6:$C$28,IF(H61="6ème","Mixte",G61)),Barèmes!$B$2,IF(U61&gt;=SUMIFS(Barèmes!$G$6:$G$28,Barèmes!$A$6:$A$28,"Vitesse — 50 m (s)",Barèmes!$B$6:$B$28,H61,Barèmes!$C$6:$C$28,IF(H61="6ème","Mixte",G61)),Barèmes!$C$2,IF(U61&gt;=SUMIFS(Barèmes!$H$6:$H$28,Barèmes!$A$6:$A$28,"Vitesse — 50 m (s)",Barèmes!$B$6:$B$28,H61,Barèmes!$C$6:$C$28,IF(H61="6ème","Mixte",G61)),Barèmes!$D$2,IF(U61&gt;=SUMIFS(Barèmes!$I$6:$I$28,Barèmes!$A$6:$A$28,"Vitesse — 50 m (s)",Barèmes!$B$6:$B$28,H61,Barèmes!$C$6:$C$28,IF(H61="6ème","Mixte",G61)),Barèmes!$E$2,Barèmes!$F$2))))))</f>
        <v/>
      </c>
      <c r="X61" s="18"/>
      <c r="Y61" s="26" t="str" cm="1">
        <f t="array" ref="Y61">IF(OR(X61="",SUMPRODUCT((Barèmes!$A$6:$A$28="Souplesse (score 1-5)")*(Barèmes!$B$6:$B$28=H61)*(Barèmes!$C$6:$C$28=IF(H61="6ème","Mixte",G61)))=0),"",IF(SUMPRODUCT((Barèmes!$A$6:$A$28="Souplesse (score 1-5)")*(Barèmes!$B$6:$B$28=H61)*(Barèmes!$C$6:$C$28=IF(H61="6ème","Mixte",G61))*(Barèmes!$J$6:$J$28="+"))&gt;0,IF(X61&lt;=SUMIFS(Barèmes!$D$6:$D$28,Barèmes!$A$6:$A$28,"Souplesse (score 1-5)",Barèmes!$B$6:$B$28,H61,Barèmes!$C$6:$C$28,IF(H61="6ème","Mixte",G61)),"à besoin",IF(X61&lt;=SUMIFS(Barèmes!$E$6:$E$28,Barèmes!$A$6:$A$28,"Souplesse (score 1-5)",Barèmes!$B$6:$B$28,H61,Barèmes!$C$6:$C$28,IF(H61="6ème","Mixte",G61)),"fragile","satisfaisant")),IF(X61&gt;=SUMIFS(Barèmes!$D$6:$D$28,Barèmes!$A$6:$A$28,"Souplesse (score 1-5)",Barèmes!$B$6:$B$28,H61,Barèmes!$C$6:$C$28,IF(H61="6ème","Mixte",G61)),"à besoin",IF(X61&gt;=SUMIFS(Barèmes!$E$6:$E$28,Barèmes!$A$6:$A$28,"Souplesse (score 1-5)",Barèmes!$B$6:$B$28,H61,Barèmes!$C$6:$C$28,IF(H61="6ème","Mixte",G61)),"fragile","satisfaisant"))))</f>
        <v/>
      </c>
      <c r="Z61" s="26" t="str" cm="1">
        <f t="array" ref="Z61">IF(OR(X61="",SUMPRODUCT((Barèmes!$A$6:$A$28="Souplesse (score 1-5)")*(Barèmes!$B$6:$B$28=H61)*(Barèmes!$C$6:$C$28=IF(H61="6ème","Mixte",G61)))=0),"",IF(SUMPRODUCT((Barèmes!$A$6:$A$28="Souplesse (score 1-5)")*(Barèmes!$B$6:$B$28=H61)*(Barèmes!$C$6:$C$28=IF(H61="6ème","Mixte",G61))*(Barèmes!$J$6:$J$28="+"))&gt;0,IF(X61&lt;=SUMIFS(Barèmes!$F$6:$F$28,Barèmes!$A$6:$A$28,"Souplesse (score 1-5)",Barèmes!$B$6:$B$28,H61,Barèmes!$C$6:$C$28,IF(H61="6ème","Mixte",G61)),Barèmes!$B$2,IF(X61&lt;=SUMIFS(Barèmes!$G$6:$G$28,Barèmes!$A$6:$A$28,"Souplesse (score 1-5)",Barèmes!$B$6:$B$28,H61,Barèmes!$C$6:$C$28,IF(H61="6ème","Mixte",G61)),Barèmes!$C$2,IF(X61&lt;=SUMIFS(Barèmes!$H$6:$H$28,Barèmes!$A$6:$A$28,"Souplesse (score 1-5)",Barèmes!$B$6:$B$28,H61,Barèmes!$C$6:$C$28,IF(H61="6ème","Mixte",G61)),Barèmes!$D$2,IF(X61&lt;=SUMIFS(Barèmes!$I$6:$I$28,Barèmes!$A$6:$A$28,"Souplesse (score 1-5)",Barèmes!$B$6:$B$28,H61,Barèmes!$C$6:$C$28,IF(H61="6ème","Mixte",G61)),Barèmes!$E$2,Barèmes!$F$2)))),IF(X61&gt;=SUMIFS(Barèmes!$F$6:$F$28,Barèmes!$A$6:$A$28,"Souplesse (score 1-5)",Barèmes!$B$6:$B$28,H61,Barèmes!$C$6:$C$28,IF(H61="6ème","Mixte",G61)),Barèmes!$B$2,IF(X61&gt;=SUMIFS(Barèmes!$G$6:$G$28,Barèmes!$A$6:$A$28,"Souplesse (score 1-5)",Barèmes!$B$6:$B$28,H61,Barèmes!$C$6:$C$28,IF(H61="6ème","Mixte",G61)),Barèmes!$C$2,IF(X61&gt;=SUMIFS(Barèmes!$H$6:$H$28,Barèmes!$A$6:$A$28,"Souplesse (score 1-5)",Barèmes!$B$6:$B$28,H61,Barèmes!$C$6:$C$28,IF(H61="6ème","Mixte",G61)),Barèmes!$D$2,IF(X61&gt;=SUMIFS(Barèmes!$I$6:$I$28,Barèmes!$A$6:$A$28,"Souplesse (score 1-5)",Barèmes!$B$6:$B$28,H61,Barèmes!$C$6:$C$28,IF(H61="6ème","Mixte",G61)),Barèmes!$E$2,Barèmes!$F$2))))))</f>
        <v/>
      </c>
      <c r="AA61" s="22"/>
      <c r="AB61" s="27" t="str">
        <f>IF(OR(AA61="",SUMPRODUCT((Barèmes!$A$6:$A$28="Agilité — T-test 974 (s)")*(Barèmes!$B$6:$B$28=H61)*(Barèmes!$C$6:$C$28=IF(H61="6ème","Mixte",G61)))=0),"",IF(SUMPRODUCT((Barèmes!$A$6:$A$28="Agilité — T-test 974 (s)")*(Barèmes!$B$6:$B$28=H61)*(Barèmes!$C$6:$C$28=IF(H61="6ème","Mixte",G61))*(Barèmes!$J$6:$J$28="+"))&gt;0,IF(AA61&lt;=SUMIFS(Barèmes!$D$6:$D$28,Barèmes!$A$6:$A$28,"Agilité — T-test 974 (s)",Barèmes!$B$6:$B$28,H61,Barèmes!$C$6:$C$28,IF(H61="6ème","Mixte",G61)),"à besoin",IF(AA61&lt;=SUMIFS(Barèmes!$E$6:$E$28,Barèmes!$A$6:$A$28,"Agilité — T-test 974 (s)",Barèmes!$B$6:$B$28,H61,Barèmes!$C$6:$C$28,IF(H61="6ème","Mixte",G61)),"fragile","satisfaisant")),IF(AA61&gt;=SUMIFS(Barèmes!$D$6:$D$28,Barèmes!$A$6:$A$28,"Agilité — T-test 974 (s)",Barèmes!$B$6:$B$28,H61,Barèmes!$C$6:$C$28,IF(H61="6ème","Mixte",G61)),"à besoin",IF(AA61&gt;=SUMIFS(Barèmes!$E$6:$E$28,Barèmes!$A$6:$A$28,"Agilité — T-test 974 (s)",Barèmes!$B$6:$B$28,H61,Barèmes!$C$6:$C$28,IF(H61="6ème","Mixte",G61)),"fragile","satisfaisant"))))</f>
        <v/>
      </c>
      <c r="AC61" s="27" t="str">
        <f>IF(OR(AA61="",SUMPRODUCT((Barèmes!$A$6:$A$28="Agilité — T-test 974 (s)")*(Barèmes!$B$6:$B$28=H61)*(Barèmes!$C$6:$C$28=IF(H61="6ème","Mixte",G61)))=0),"",IF(SUMPRODUCT((Barèmes!$A$6:$A$28="Agilité — T-test 974 (s)")*(Barèmes!$B$6:$B$28=H61)*(Barèmes!$C$6:$C$28=IF(H61="6ème","Mixte",G61))*(Barèmes!$J$6:$J$28="+"))&gt;0,IF(AA61&lt;=SUMIFS(Barèmes!$F$6:$F$28,Barèmes!$A$6:$A$28,"Agilité — T-test 974 (s)",Barèmes!$B$6:$B$28,H61,Barèmes!$C$6:$C$28,IF(H61="6ème","Mixte",G61)),Barèmes!$B$2,IF(AA61&lt;=SUMIFS(Barèmes!$G$6:$G$28,Barèmes!$A$6:$A$28,"Agilité — T-test 974 (s)",Barèmes!$B$6:$B$28,H61,Barèmes!$C$6:$C$28,IF(H61="6ème","Mixte",G61)),Barèmes!$C$2,IF(AA61&lt;=SUMIFS(Barèmes!$H$6:$H$28,Barèmes!$A$6:$A$28,"Agilité — T-test 974 (s)",Barèmes!$B$6:$B$28,H61,Barèmes!$C$6:$C$28,IF(H61="6ème","Mixte",G61)),Barèmes!$D$2,IF(AA61&lt;=SUMIFS(Barèmes!$I$6:$I$28,Barèmes!$A$6:$A$28,"Agilité — T-test 974 (s)",Barèmes!$B$6:$B$28,H61,Barèmes!$C$6:$C$28,IF(H61="6ème","Mixte",G61)),Barèmes!$E$2,Barèmes!$F$2)))),IF(AA61&gt;=SUMIFS(Barèmes!$F$6:$F$28,Barèmes!$A$6:$A$28,"Agilité — T-test 974 (s)",Barèmes!$B$6:$B$28,H61,Barèmes!$C$6:$C$28,IF(H61="6ème","Mixte",G61)),Barèmes!$B$2,IF(AA61&gt;=SUMIFS(Barèmes!$G$6:$G$28,Barèmes!$A$6:$A$28,"Agilité — T-test 974 (s)",Barèmes!$B$6:$B$28,H61,Barèmes!$C$6:$C$28,IF(H61="6ème","Mixte",G61)),Barèmes!$C$2,IF(AA61&gt;=SUMIFS(Barèmes!$H$6:$H$28,Barèmes!$A$6:$A$28,"Agilité — T-test 974 (s)",Barèmes!$B$6:$B$28,H61,Barèmes!$C$6:$C$28,IF(H61="6ème","Mixte",G61)),Barèmes!$D$2,IF(AA61&gt;=SUMIFS(Barèmes!$I$6:$I$28,Barèmes!$A$6:$A$28,"Agilité — T-test 974 (s)",Barèmes!$B$6:$B$28,H61,Barèmes!$C$6:$C$28,IF(H61="6ème","Mixte",G61)),Barèmes!$E$2,Barèmes!$F$2))))))</f>
        <v/>
      </c>
      <c r="AD61" s="28" t="str">
        <f t="shared" si="1"/>
        <v/>
      </c>
      <c r="AE61" s="29" t="str">
        <f t="shared" si="2"/>
        <v/>
      </c>
      <c r="AF61" s="30" t="str">
        <f>IF(OR(AD61="",SUMPRODUCT((Barèmes!$A$6:$A$28="Surcoût d'agilité (s) — technique")*(Barèmes!$B$6:$B$28=H61)*(Barèmes!$C$6:$C$28=IF(H61="6ème","Mixte",G61)))=0),"",IF(SUMPRODUCT((Barèmes!$A$6:$A$28="Surcoût d'agilité (s) — technique")*(Barèmes!$B$6:$B$28=H61)*(Barèmes!$C$6:$C$28=IF(H61="6ème","Mixte",G61))*(Barèmes!$J$6:$J$28="+"))&gt;0,IF(AD61&lt;=SUMIFS(Barèmes!$D$6:$D$28,Barèmes!$A$6:$A$28,"Surcoût d'agilité (s) — technique",Barèmes!$B$6:$B$28,H61,Barèmes!$C$6:$C$28,IF(H61="6ème","Mixte",G61)),"à besoin",IF(AD61&lt;=SUMIFS(Barèmes!$E$6:$E$28,Barèmes!$A$6:$A$28,"Surcoût d'agilité (s) — technique",Barèmes!$B$6:$B$28,H61,Barèmes!$C$6:$C$28,IF(H61="6ème","Mixte",G61)),"fragile","satisfaisant")),IF(AD61&gt;=SUMIFS(Barèmes!$D$6:$D$28,Barèmes!$A$6:$A$28,"Surcoût d'agilité (s) — technique",Barèmes!$B$6:$B$28,H61,Barèmes!$C$6:$C$28,IF(H61="6ème","Mixte",G61)),"à besoin",IF(AD61&gt;=SUMIFS(Barèmes!$E$6:$E$28,Barèmes!$A$6:$A$28,"Surcoût d'agilité (s) — technique",Barèmes!$B$6:$B$28,H61,Barèmes!$C$6:$C$28,IF(H61="6ème","Mixte",G61)),"fragile","satisfaisant"))))</f>
        <v/>
      </c>
      <c r="AG61" s="30" t="str">
        <f>IF(OR(AD61="",SUMPRODUCT((Barèmes!$A$6:$A$28="Surcoût d'agilité (s) — technique")*(Barèmes!$B$6:$B$28=H61)*(Barèmes!$C$6:$C$28=IF(H61="6ème","Mixte",G61)))=0),"",IF(SUMPRODUCT((Barèmes!$A$6:$A$28="Surcoût d'agilité (s) — technique")*(Barèmes!$B$6:$B$28=H61)*(Barèmes!$C$6:$C$28=IF(H61="6ème","Mixte",G61))*(Barèmes!$J$6:$J$28="+"))&gt;0,IF(AD61&lt;=SUMIFS(Barèmes!$F$6:$F$28,Barèmes!$A$6:$A$28,"Surcoût d'agilité (s) — technique",Barèmes!$B$6:$B$28,H61,Barèmes!$C$6:$C$28,IF(H61="6ème","Mixte",G61)),Barèmes!$B$2,IF(AD61&lt;=SUMIFS(Barèmes!$G$6:$G$28,Barèmes!$A$6:$A$28,"Surcoût d'agilité (s) — technique",Barèmes!$B$6:$B$28,H61,Barèmes!$C$6:$C$28,IF(H61="6ème","Mixte",G61)),Barèmes!$C$2,IF(AD61&lt;=SUMIFS(Barèmes!$H$6:$H$28,Barèmes!$A$6:$A$28,"Surcoût d'agilité (s) — technique",Barèmes!$B$6:$B$28,H61,Barèmes!$C$6:$C$28,IF(H61="6ème","Mixte",G61)),Barèmes!$D$2,IF(AD61&lt;=SUMIFS(Barèmes!$I$6:$I$28,Barèmes!$A$6:$A$28,"Surcoût d'agilité (s) — technique",Barèmes!$B$6:$B$28,H61,Barèmes!$C$6:$C$28,IF(H61="6ème","Mixte",G61)),Barèmes!$E$2,Barèmes!$F$2)))),IF(AD61&gt;=SUMIFS(Barèmes!$F$6:$F$28,Barèmes!$A$6:$A$28,"Surcoût d'agilité (s) — technique",Barèmes!$B$6:$B$28,H61,Barèmes!$C$6:$C$28,IF(H61="6ème","Mixte",G61)),Barèmes!$B$2,IF(AD61&gt;=SUMIFS(Barèmes!$G$6:$G$28,Barèmes!$A$6:$A$28,"Surcoût d'agilité (s) — technique",Barèmes!$B$6:$B$28,H61,Barèmes!$C$6:$C$28,IF(H61="6ème","Mixte",G61)),Barèmes!$C$2,IF(AD61&gt;=SUMIFS(Barèmes!$H$6:$H$28,Barèmes!$A$6:$A$28,"Surcoût d'agilité (s) — technique",Barèmes!$B$6:$B$28,H61,Barèmes!$C$6:$C$28,IF(H61="6ème","Mixte",G61)),Barèmes!$D$2,IF(AD61&gt;=SUMIFS(Barèmes!$I$6:$I$28,Barèmes!$A$6:$A$28,"Surcoût d'agilité (s) — technique",Barèmes!$B$6:$B$28,H61,Barèmes!$C$6:$C$28,IF(H61="6ème","Mixte",G61)),Barèmes!$E$2,Barèmes!$F$2))))))</f>
        <v/>
      </c>
      <c r="AH61" s="31" t="str">
        <f>IF((IF(N61="",0,1)+IF(Q61="",0,1)+IF(W61="",0,1)+IF(Z61="",0,1)+IF(AC61="",0,1))=0,"",3*IF(N61=Barèmes!$B$2,1,IF(N61=Barèmes!$C$2,2,IF(N61=Barèmes!$D$2,3,IF(N61=Barèmes!$E$2,4,IF(N61=Barèmes!$F$2,5,0)))))+3*IF(Q61=Barèmes!$B$2,1,IF(Q61=Barèmes!$C$2,2,IF(Q61=Barèmes!$D$2,3,IF(Q61=Barèmes!$E$2,4,IF(Q61=Barèmes!$F$2,5,0)))))+2*IF(W61=Barèmes!$B$2,1,IF(W61=Barèmes!$C$2,2,IF(W61=Barèmes!$D$2,3,IF(W61=Barèmes!$E$2,4,IF(W61=Barèmes!$F$2,5,0)))))+1*IF(Z61=Barèmes!$B$2,1,IF(Z61=Barèmes!$C$2,2,IF(Z61=Barèmes!$D$2,3,IF(Z61=Barèmes!$E$2,4,IF(Z61=Barèmes!$F$2,5,0)))))+1*IF(AC61=Barèmes!$B$2,1,IF(AC61=Barèmes!$C$2,2,IF(AC61=Barèmes!$D$2,3,IF(AC61=Barèmes!$E$2,4,IF(AC61=Barèmes!$F$2,5,0))))))</f>
        <v/>
      </c>
      <c r="AI61" s="31"/>
      <c r="AJ61" s="32" t="str">
        <f>IFERROR(INDEX(Croissance!$B$5:$B$604,MATCH(A61,Croissance!$A$5:$A$604,0)),"")</f>
        <v/>
      </c>
      <c r="AK61" s="32" t="str">
        <f>IFERROR(INDEX(Croissance!$C$5:$C$604,MATCH(A61,Croissance!$A$5:$A$604,0)),"")</f>
        <v/>
      </c>
      <c r="AL61" s="32" t="str">
        <f>IFERROR(INDEX(Croissance!$D$5:$D$604,MATCH(A61,Croissance!$A$5:$A$604,0)),"")</f>
        <v/>
      </c>
      <c r="AM61" s="32" t="str">
        <f>IFERROR(INDEX(Croissance!$E$5:$E$604,MATCH(A61,Croissance!$A$5:$A$604,0)),"")</f>
        <v/>
      </c>
      <c r="AO61" s="33">
        <f t="shared" si="8"/>
        <v>0</v>
      </c>
      <c r="AP61" s="33">
        <f t="shared" si="3"/>
        <v>0</v>
      </c>
      <c r="AQ61" s="33">
        <f>IF(A61="",0,IF(AND(OR('Synthèse classe'!$C$2="Tous",C61='Synthèse classe'!$C$2),OR('Synthèse classe'!$C$3="Toutes",D61='Synthèse classe'!$C$3),OR('Synthèse classe'!$C$4="Toutes",AND('Synthèse classe'!$C$4="Dernière",AP61=1),B61=IFERROR(VALUE('Synthèse classe'!$C$4),0))),1,0))</f>
        <v>0</v>
      </c>
      <c r="AR61" s="34" t="str">
        <f t="shared" si="4"/>
        <v/>
      </c>
    </row>
    <row r="62" spans="1:44" x14ac:dyDescent="0.2">
      <c r="A62" s="17" t="str">
        <f t="shared" si="0"/>
        <v/>
      </c>
      <c r="B62" s="18"/>
      <c r="C62" s="19"/>
      <c r="D62" s="19"/>
      <c r="E62" s="19"/>
      <c r="F62" s="19"/>
      <c r="G62" s="19"/>
      <c r="H62" s="17" t="str">
        <f t="shared" si="5"/>
        <v/>
      </c>
      <c r="I62" s="20"/>
      <c r="J62" s="18"/>
      <c r="K62" s="19"/>
      <c r="L62" s="21" t="str">
        <f t="shared" si="6"/>
        <v/>
      </c>
      <c r="M62" s="21" t="str">
        <f>IF(OR(J62="",SUMPRODUCT((Barèmes!$A$6:$A$28="Endurance — Luc Léger (palier)")*(Barèmes!$B$6:$B$28=H62)*(Barèmes!$C$6:$C$28=IF(H62="6ème","Mixte",G62)))=0),"",IF(SUMPRODUCT((Barèmes!$A$6:$A$28="Endurance — Luc Léger (palier)")*(Barèmes!$B$6:$B$28=H62)*(Barèmes!$C$6:$C$28=IF(H62="6ème","Mixte",G62))*(Barèmes!$J$6:$J$28="+"))&gt;0,IF(J62&lt;=SUMIFS(Barèmes!$D$6:$D$28,Barèmes!$A$6:$A$28,"Endurance — Luc Léger (palier)",Barèmes!$B$6:$B$28,H62,Barèmes!$C$6:$C$28,IF(H62="6ème","Mixte",G62)),"à besoin",IF(J62&lt;=SUMIFS(Barèmes!$E$6:$E$28,Barèmes!$A$6:$A$28,"Endurance — Luc Léger (palier)",Barèmes!$B$6:$B$28,H62,Barèmes!$C$6:$C$28,IF(H62="6ème","Mixte",G62)),"fragile","satisfaisant")),IF(J62&gt;=SUMIFS(Barèmes!$D$6:$D$28,Barèmes!$A$6:$A$28,"Endurance — Luc Léger (palier)",Barèmes!$B$6:$B$28,H62,Barèmes!$C$6:$C$28,IF(H62="6ème","Mixte",G62)),"à besoin",IF(J62&gt;=SUMIFS(Barèmes!$E$6:$E$28,Barèmes!$A$6:$A$28,"Endurance — Luc Léger (palier)",Barèmes!$B$6:$B$28,H62,Barèmes!$C$6:$C$28,IF(H62="6ème","Mixte",G62)),"fragile","satisfaisant"))))</f>
        <v/>
      </c>
      <c r="N62" s="21" t="str">
        <f>IF(OR(J62="",SUMPRODUCT((Barèmes!$A$6:$A$28="Endurance — Luc Léger (palier)")*(Barèmes!$B$6:$B$28=H62)*(Barèmes!$C$6:$C$28=IF(H62="6ème","Mixte",G62)))=0),"",IF(SUMPRODUCT((Barèmes!$A$6:$A$28="Endurance — Luc Léger (palier)")*(Barèmes!$B$6:$B$28=H62)*(Barèmes!$C$6:$C$28=IF(H62="6ème","Mixte",G62))*(Barèmes!$J$6:$J$28="+"))&gt;0,IF(J62&lt;=SUMIFS(Barèmes!$F$6:$F$28,Barèmes!$A$6:$A$28,"Endurance — Luc Léger (palier)",Barèmes!$B$6:$B$28,H62,Barèmes!$C$6:$C$28,IF(H62="6ème","Mixte",G62)),Barèmes!$B$2,IF(J62&lt;=SUMIFS(Barèmes!$G$6:$G$28,Barèmes!$A$6:$A$28,"Endurance — Luc Léger (palier)",Barèmes!$B$6:$B$28,H62,Barèmes!$C$6:$C$28,IF(H62="6ème","Mixte",G62)),Barèmes!$C$2,IF(J62&lt;=SUMIFS(Barèmes!$H$6:$H$28,Barèmes!$A$6:$A$28,"Endurance — Luc Léger (palier)",Barèmes!$B$6:$B$28,H62,Barèmes!$C$6:$C$28,IF(H62="6ème","Mixte",G62)),Barèmes!$D$2,IF(J62&lt;=SUMIFS(Barèmes!$I$6:$I$28,Barèmes!$A$6:$A$28,"Endurance — Luc Léger (palier)",Barèmes!$B$6:$B$28,H62,Barèmes!$C$6:$C$28,IF(H62="6ème","Mixte",G62)),Barèmes!$E$2,Barèmes!$F$2)))),IF(J62&gt;=SUMIFS(Barèmes!$F$6:$F$28,Barèmes!$A$6:$A$28,"Endurance — Luc Léger (palier)",Barèmes!$B$6:$B$28,H62,Barèmes!$C$6:$C$28,IF(H62="6ème","Mixte",G62)),Barèmes!$B$2,IF(J62&gt;=SUMIFS(Barèmes!$G$6:$G$28,Barèmes!$A$6:$A$28,"Endurance — Luc Léger (palier)",Barèmes!$B$6:$B$28,H62,Barèmes!$C$6:$C$28,IF(H62="6ème","Mixte",G62)),Barèmes!$C$2,IF(J62&gt;=SUMIFS(Barèmes!$H$6:$H$28,Barèmes!$A$6:$A$28,"Endurance — Luc Léger (palier)",Barèmes!$B$6:$B$28,H62,Barèmes!$C$6:$C$28,IF(H62="6ème","Mixte",G62)),Barèmes!$D$2,IF(J62&gt;=SUMIFS(Barèmes!$I$6:$I$28,Barèmes!$A$6:$A$28,"Endurance — Luc Léger (palier)",Barèmes!$B$6:$B$28,H62,Barèmes!$C$6:$C$28,IF(H62="6ème","Mixte",G62)),Barèmes!$E$2,Barèmes!$F$2))))))</f>
        <v/>
      </c>
      <c r="O62" s="22"/>
      <c r="P62" s="23" t="str">
        <f>IF(OR(O62="",SUMPRODUCT((Barèmes!$A$6:$A$28="Force bas du corps — Saut en longueur (m)")*(Barèmes!$B$6:$B$28=H62)*(Barèmes!$C$6:$C$28=IF(H62="6ème","Mixte",G62)))=0),"",IF(SUMPRODUCT((Barèmes!$A$6:$A$28="Force bas du corps — Saut en longueur (m)")*(Barèmes!$B$6:$B$28=H62)*(Barèmes!$C$6:$C$28=IF(H62="6ème","Mixte",G62))*(Barèmes!$J$6:$J$28="+"))&gt;0,IF(O62&lt;=SUMIFS(Barèmes!$D$6:$D$28,Barèmes!$A$6:$A$28,"Force bas du corps — Saut en longueur (m)",Barèmes!$B$6:$B$28,H62,Barèmes!$C$6:$C$28,IF(H62="6ème","Mixte",G62)),"à besoin",IF(O62&lt;=SUMIFS(Barèmes!$E$6:$E$28,Barèmes!$A$6:$A$28,"Force bas du corps — Saut en longueur (m)",Barèmes!$B$6:$B$28,H62,Barèmes!$C$6:$C$28,IF(H62="6ème","Mixte",G62)),"fragile","satisfaisant")),IF(O62&gt;=SUMIFS(Barèmes!$D$6:$D$28,Barèmes!$A$6:$A$28,"Force bas du corps — Saut en longueur (m)",Barèmes!$B$6:$B$28,H62,Barèmes!$C$6:$C$28,IF(H62="6ème","Mixte",G62)),"à besoin",IF(O62&gt;=SUMIFS(Barèmes!$E$6:$E$28,Barèmes!$A$6:$A$28,"Force bas du corps — Saut en longueur (m)",Barèmes!$B$6:$B$28,H62,Barèmes!$C$6:$C$28,IF(H62="6ème","Mixte",G62)),"fragile","satisfaisant"))))</f>
        <v/>
      </c>
      <c r="Q62" s="23" t="str">
        <f>IF(OR(O62="",SUMPRODUCT((Barèmes!$A$6:$A$28="Force bas du corps — Saut en longueur (m)")*(Barèmes!$B$6:$B$28=H62)*(Barèmes!$C$6:$C$28=IF(H62="6ème","Mixte",G62)))=0),"",IF(SUMPRODUCT((Barèmes!$A$6:$A$28="Force bas du corps — Saut en longueur (m)")*(Barèmes!$B$6:$B$28=H62)*(Barèmes!$C$6:$C$28=IF(H62="6ème","Mixte",G62))*(Barèmes!$J$6:$J$28="+"))&gt;0,IF(O62&lt;=SUMIFS(Barèmes!$F$6:$F$28,Barèmes!$A$6:$A$28,"Force bas du corps — Saut en longueur (m)",Barèmes!$B$6:$B$28,H62,Barèmes!$C$6:$C$28,IF(H62="6ème","Mixte",G62)),Barèmes!$B$2,IF(O62&lt;=SUMIFS(Barèmes!$G$6:$G$28,Barèmes!$A$6:$A$28,"Force bas du corps — Saut en longueur (m)",Barèmes!$B$6:$B$28,H62,Barèmes!$C$6:$C$28,IF(H62="6ème","Mixte",G62)),Barèmes!$C$2,IF(O62&lt;=SUMIFS(Barèmes!$H$6:$H$28,Barèmes!$A$6:$A$28,"Force bas du corps — Saut en longueur (m)",Barèmes!$B$6:$B$28,H62,Barèmes!$C$6:$C$28,IF(H62="6ème","Mixte",G62)),Barèmes!$D$2,IF(O62&lt;=SUMIFS(Barèmes!$I$6:$I$28,Barèmes!$A$6:$A$28,"Force bas du corps — Saut en longueur (m)",Barèmes!$B$6:$B$28,H62,Barèmes!$C$6:$C$28,IF(H62="6ème","Mixte",G62)),Barèmes!$E$2,Barèmes!$F$2)))),IF(O62&gt;=SUMIFS(Barèmes!$F$6:$F$28,Barèmes!$A$6:$A$28,"Force bas du corps — Saut en longueur (m)",Barèmes!$B$6:$B$28,H62,Barèmes!$C$6:$C$28,IF(H62="6ème","Mixte",G62)),Barèmes!$B$2,IF(O62&gt;=SUMIFS(Barèmes!$G$6:$G$28,Barèmes!$A$6:$A$28,"Force bas du corps — Saut en longueur (m)",Barèmes!$B$6:$B$28,H62,Barèmes!$C$6:$C$28,IF(H62="6ème","Mixte",G62)),Barèmes!$C$2,IF(O62&gt;=SUMIFS(Barèmes!$H$6:$H$28,Barèmes!$A$6:$A$28,"Force bas du corps — Saut en longueur (m)",Barèmes!$B$6:$B$28,H62,Barèmes!$C$6:$C$28,IF(H62="6ème","Mixte",G62)),Barèmes!$D$2,IF(O62&gt;=SUMIFS(Barèmes!$I$6:$I$28,Barèmes!$A$6:$A$28,"Force bas du corps — Saut en longueur (m)",Barèmes!$B$6:$B$28,H62,Barèmes!$C$6:$C$28,IF(H62="6ème","Mixte",G62)),Barèmes!$E$2,Barèmes!$F$2))))))</f>
        <v/>
      </c>
      <c r="R62" s="22"/>
      <c r="S62" s="24" t="str">
        <f>IF(OR(R62="",SUMPRODUCT((Barèmes!$A$6:$A$28="Vitesse — 30 m (s)")*(Barèmes!$B$6:$B$28=H62)*(Barèmes!$C$6:$C$28=IF(H62="6ème","Mixte",G62)))=0),"",IF(SUMPRODUCT((Barèmes!$A$6:$A$28="Vitesse — 30 m (s)")*(Barèmes!$B$6:$B$28=H62)*(Barèmes!$C$6:$C$28=IF(H62="6ème","Mixte",G62))*(Barèmes!$J$6:$J$28="+"))&gt;0,IF(R62&lt;=SUMIFS(Barèmes!$D$6:$D$28,Barèmes!$A$6:$A$28,"Vitesse — 30 m (s)",Barèmes!$B$6:$B$28,H62,Barèmes!$C$6:$C$28,IF(H62="6ème","Mixte",G62)),"à besoin",IF(R62&lt;=SUMIFS(Barèmes!$E$6:$E$28,Barèmes!$A$6:$A$28,"Vitesse — 30 m (s)",Barèmes!$B$6:$B$28,H62,Barèmes!$C$6:$C$28,IF(H62="6ème","Mixte",G62)),"fragile","satisfaisant")),IF(R62&gt;=SUMIFS(Barèmes!$D$6:$D$28,Barèmes!$A$6:$A$28,"Vitesse — 30 m (s)",Barèmes!$B$6:$B$28,H62,Barèmes!$C$6:$C$28,IF(H62="6ème","Mixte",G62)),"à besoin",IF(R62&gt;=SUMIFS(Barèmes!$E$6:$E$28,Barèmes!$A$6:$A$28,"Vitesse — 30 m (s)",Barèmes!$B$6:$B$28,H62,Barèmes!$C$6:$C$28,IF(H62="6ème","Mixte",G62)),"fragile","satisfaisant"))))</f>
        <v/>
      </c>
      <c r="T62" s="24" t="str">
        <f>IF(OR(R62="",SUMPRODUCT((Barèmes!$A$6:$A$28="Vitesse — 30 m (s)")*(Barèmes!$B$6:$B$28=H62)*(Barèmes!$C$6:$C$28=IF(H62="6ème","Mixte",G62)))=0),"",IF(SUMPRODUCT((Barèmes!$A$6:$A$28="Vitesse — 30 m (s)")*(Barèmes!$B$6:$B$28=H62)*(Barèmes!$C$6:$C$28=IF(H62="6ème","Mixte",G62))*(Barèmes!$J$6:$J$28="+"))&gt;0,IF(R62&lt;=SUMIFS(Barèmes!$F$6:$F$28,Barèmes!$A$6:$A$28,"Vitesse — 30 m (s)",Barèmes!$B$6:$B$28,H62,Barèmes!$C$6:$C$28,IF(H62="6ème","Mixte",G62)),Barèmes!$B$2,IF(R62&lt;=SUMIFS(Barèmes!$G$6:$G$28,Barèmes!$A$6:$A$28,"Vitesse — 30 m (s)",Barèmes!$B$6:$B$28,H62,Barèmes!$C$6:$C$28,IF(H62="6ème","Mixte",G62)),Barèmes!$C$2,IF(R62&lt;=SUMIFS(Barèmes!$H$6:$H$28,Barèmes!$A$6:$A$28,"Vitesse — 30 m (s)",Barèmes!$B$6:$B$28,H62,Barèmes!$C$6:$C$28,IF(H62="6ème","Mixte",G62)),Barèmes!$D$2,IF(R62&lt;=SUMIFS(Barèmes!$I$6:$I$28,Barèmes!$A$6:$A$28,"Vitesse — 30 m (s)",Barèmes!$B$6:$B$28,H62,Barèmes!$C$6:$C$28,IF(H62="6ème","Mixte",G62)),Barèmes!$E$2,Barèmes!$F$2)))),IF(R62&gt;=SUMIFS(Barèmes!$F$6:$F$28,Barèmes!$A$6:$A$28,"Vitesse — 30 m (s)",Barèmes!$B$6:$B$28,H62,Barèmes!$C$6:$C$28,IF(H62="6ème","Mixte",G62)),Barèmes!$B$2,IF(R62&gt;=SUMIFS(Barèmes!$G$6:$G$28,Barèmes!$A$6:$A$28,"Vitesse — 30 m (s)",Barèmes!$B$6:$B$28,H62,Barèmes!$C$6:$C$28,IF(H62="6ème","Mixte",G62)),Barèmes!$C$2,IF(R62&gt;=SUMIFS(Barèmes!$H$6:$H$28,Barèmes!$A$6:$A$28,"Vitesse — 30 m (s)",Barèmes!$B$6:$B$28,H62,Barèmes!$C$6:$C$28,IF(H62="6ème","Mixte",G62)),Barèmes!$D$2,IF(R62&gt;=SUMIFS(Barèmes!$I$6:$I$28,Barèmes!$A$6:$A$28,"Vitesse — 30 m (s)",Barèmes!$B$6:$B$28,H62,Barèmes!$C$6:$C$28,IF(H62="6ème","Mixte",G62)),Barèmes!$E$2,Barèmes!$F$2))))))</f>
        <v/>
      </c>
      <c r="U62" s="22"/>
      <c r="V62" s="25" t="str">
        <f>IF(OR(U62="",SUMPRODUCT((Barèmes!$A$6:$A$28="Vitesse — 50 m (s)")*(Barèmes!$B$6:$B$28=H62)*(Barèmes!$C$6:$C$28=IF(H62="6ème","Mixte",G62)))=0),"",IF(SUMPRODUCT((Barèmes!$A$6:$A$28="Vitesse — 50 m (s)")*(Barèmes!$B$6:$B$28=H62)*(Barèmes!$C$6:$C$28=IF(H62="6ème","Mixte",G62))*(Barèmes!$J$6:$J$28="+"))&gt;0,IF(U62&lt;=SUMIFS(Barèmes!$D$6:$D$28,Barèmes!$A$6:$A$28,"Vitesse — 50 m (s)",Barèmes!$B$6:$B$28,H62,Barèmes!$C$6:$C$28,IF(H62="6ème","Mixte",G62)),"à besoin",IF(U62&lt;=SUMIFS(Barèmes!$E$6:$E$28,Barèmes!$A$6:$A$28,"Vitesse — 50 m (s)",Barèmes!$B$6:$B$28,H62,Barèmes!$C$6:$C$28,IF(H62="6ème","Mixte",G62)),"fragile","satisfaisant")),IF(U62&gt;=SUMIFS(Barèmes!$D$6:$D$28,Barèmes!$A$6:$A$28,"Vitesse — 50 m (s)",Barèmes!$B$6:$B$28,H62,Barèmes!$C$6:$C$28,IF(H62="6ème","Mixte",G62)),"à besoin",IF(U62&gt;=SUMIFS(Barèmes!$E$6:$E$28,Barèmes!$A$6:$A$28,"Vitesse — 50 m (s)",Barèmes!$B$6:$B$28,H62,Barèmes!$C$6:$C$28,IF(H62="6ème","Mixte",G62)),"fragile","satisfaisant"))))</f>
        <v/>
      </c>
      <c r="W62" s="25" t="str">
        <f>IF(OR(U62="",SUMPRODUCT((Barèmes!$A$6:$A$28="Vitesse — 50 m (s)")*(Barèmes!$B$6:$B$28=H62)*(Barèmes!$C$6:$C$28=IF(H62="6ème","Mixte",G62)))=0),"",IF(SUMPRODUCT((Barèmes!$A$6:$A$28="Vitesse — 50 m (s)")*(Barèmes!$B$6:$B$28=H62)*(Barèmes!$C$6:$C$28=IF(H62="6ème","Mixte",G62))*(Barèmes!$J$6:$J$28="+"))&gt;0,IF(U62&lt;=SUMIFS(Barèmes!$F$6:$F$28,Barèmes!$A$6:$A$28,"Vitesse — 50 m (s)",Barèmes!$B$6:$B$28,H62,Barèmes!$C$6:$C$28,IF(H62="6ème","Mixte",G62)),Barèmes!$B$2,IF(U62&lt;=SUMIFS(Barèmes!$G$6:$G$28,Barèmes!$A$6:$A$28,"Vitesse — 50 m (s)",Barèmes!$B$6:$B$28,H62,Barèmes!$C$6:$C$28,IF(H62="6ème","Mixte",G62)),Barèmes!$C$2,IF(U62&lt;=SUMIFS(Barèmes!$H$6:$H$28,Barèmes!$A$6:$A$28,"Vitesse — 50 m (s)",Barèmes!$B$6:$B$28,H62,Barèmes!$C$6:$C$28,IF(H62="6ème","Mixte",G62)),Barèmes!$D$2,IF(U62&lt;=SUMIFS(Barèmes!$I$6:$I$28,Barèmes!$A$6:$A$28,"Vitesse — 50 m (s)",Barèmes!$B$6:$B$28,H62,Barèmes!$C$6:$C$28,IF(H62="6ème","Mixte",G62)),Barèmes!$E$2,Barèmes!$F$2)))),IF(U62&gt;=SUMIFS(Barèmes!$F$6:$F$28,Barèmes!$A$6:$A$28,"Vitesse — 50 m (s)",Barèmes!$B$6:$B$28,H62,Barèmes!$C$6:$C$28,IF(H62="6ème","Mixte",G62)),Barèmes!$B$2,IF(U62&gt;=SUMIFS(Barèmes!$G$6:$G$28,Barèmes!$A$6:$A$28,"Vitesse — 50 m (s)",Barèmes!$B$6:$B$28,H62,Barèmes!$C$6:$C$28,IF(H62="6ème","Mixte",G62)),Barèmes!$C$2,IF(U62&gt;=SUMIFS(Barèmes!$H$6:$H$28,Barèmes!$A$6:$A$28,"Vitesse — 50 m (s)",Barèmes!$B$6:$B$28,H62,Barèmes!$C$6:$C$28,IF(H62="6ème","Mixte",G62)),Barèmes!$D$2,IF(U62&gt;=SUMIFS(Barèmes!$I$6:$I$28,Barèmes!$A$6:$A$28,"Vitesse — 50 m (s)",Barèmes!$B$6:$B$28,H62,Barèmes!$C$6:$C$28,IF(H62="6ème","Mixte",G62)),Barèmes!$E$2,Barèmes!$F$2))))))</f>
        <v/>
      </c>
      <c r="X62" s="18"/>
      <c r="Y62" s="26" t="str" cm="1">
        <f t="array" ref="Y62">IF(OR(X62="",SUMPRODUCT((Barèmes!$A$6:$A$28="Souplesse (score 1-5)")*(Barèmes!$B$6:$B$28=H62)*(Barèmes!$C$6:$C$28=IF(H62="6ème","Mixte",G62)))=0),"",IF(SUMPRODUCT((Barèmes!$A$6:$A$28="Souplesse (score 1-5)")*(Barèmes!$B$6:$B$28=H62)*(Barèmes!$C$6:$C$28=IF(H62="6ème","Mixte",G62))*(Barèmes!$J$6:$J$28="+"))&gt;0,IF(X62&lt;=SUMIFS(Barèmes!$D$6:$D$28,Barèmes!$A$6:$A$28,"Souplesse (score 1-5)",Barèmes!$B$6:$B$28,H62,Barèmes!$C$6:$C$28,IF(H62="6ème","Mixte",G62)),"à besoin",IF(X62&lt;=SUMIFS(Barèmes!$E$6:$E$28,Barèmes!$A$6:$A$28,"Souplesse (score 1-5)",Barèmes!$B$6:$B$28,H62,Barèmes!$C$6:$C$28,IF(H62="6ème","Mixte",G62)),"fragile","satisfaisant")),IF(X62&gt;=SUMIFS(Barèmes!$D$6:$D$28,Barèmes!$A$6:$A$28,"Souplesse (score 1-5)",Barèmes!$B$6:$B$28,H62,Barèmes!$C$6:$C$28,IF(H62="6ème","Mixte",G62)),"à besoin",IF(X62&gt;=SUMIFS(Barèmes!$E$6:$E$28,Barèmes!$A$6:$A$28,"Souplesse (score 1-5)",Barèmes!$B$6:$B$28,H62,Barèmes!$C$6:$C$28,IF(H62="6ème","Mixte",G62)),"fragile","satisfaisant"))))</f>
        <v/>
      </c>
      <c r="Z62" s="26" t="str" cm="1">
        <f t="array" ref="Z62">IF(OR(X62="",SUMPRODUCT((Barèmes!$A$6:$A$28="Souplesse (score 1-5)")*(Barèmes!$B$6:$B$28=H62)*(Barèmes!$C$6:$C$28=IF(H62="6ème","Mixte",G62)))=0),"",IF(SUMPRODUCT((Barèmes!$A$6:$A$28="Souplesse (score 1-5)")*(Barèmes!$B$6:$B$28=H62)*(Barèmes!$C$6:$C$28=IF(H62="6ème","Mixte",G62))*(Barèmes!$J$6:$J$28="+"))&gt;0,IF(X62&lt;=SUMIFS(Barèmes!$F$6:$F$28,Barèmes!$A$6:$A$28,"Souplesse (score 1-5)",Barèmes!$B$6:$B$28,H62,Barèmes!$C$6:$C$28,IF(H62="6ème","Mixte",G62)),Barèmes!$B$2,IF(X62&lt;=SUMIFS(Barèmes!$G$6:$G$28,Barèmes!$A$6:$A$28,"Souplesse (score 1-5)",Barèmes!$B$6:$B$28,H62,Barèmes!$C$6:$C$28,IF(H62="6ème","Mixte",G62)),Barèmes!$C$2,IF(X62&lt;=SUMIFS(Barèmes!$H$6:$H$28,Barèmes!$A$6:$A$28,"Souplesse (score 1-5)",Barèmes!$B$6:$B$28,H62,Barèmes!$C$6:$C$28,IF(H62="6ème","Mixte",G62)),Barèmes!$D$2,IF(X62&lt;=SUMIFS(Barèmes!$I$6:$I$28,Barèmes!$A$6:$A$28,"Souplesse (score 1-5)",Barèmes!$B$6:$B$28,H62,Barèmes!$C$6:$C$28,IF(H62="6ème","Mixte",G62)),Barèmes!$E$2,Barèmes!$F$2)))),IF(X62&gt;=SUMIFS(Barèmes!$F$6:$F$28,Barèmes!$A$6:$A$28,"Souplesse (score 1-5)",Barèmes!$B$6:$B$28,H62,Barèmes!$C$6:$C$28,IF(H62="6ème","Mixte",G62)),Barèmes!$B$2,IF(X62&gt;=SUMIFS(Barèmes!$G$6:$G$28,Barèmes!$A$6:$A$28,"Souplesse (score 1-5)",Barèmes!$B$6:$B$28,H62,Barèmes!$C$6:$C$28,IF(H62="6ème","Mixte",G62)),Barèmes!$C$2,IF(X62&gt;=SUMIFS(Barèmes!$H$6:$H$28,Barèmes!$A$6:$A$28,"Souplesse (score 1-5)",Barèmes!$B$6:$B$28,H62,Barèmes!$C$6:$C$28,IF(H62="6ème","Mixte",G62)),Barèmes!$D$2,IF(X62&gt;=SUMIFS(Barèmes!$I$6:$I$28,Barèmes!$A$6:$A$28,"Souplesse (score 1-5)",Barèmes!$B$6:$B$28,H62,Barèmes!$C$6:$C$28,IF(H62="6ème","Mixte",G62)),Barèmes!$E$2,Barèmes!$F$2))))))</f>
        <v/>
      </c>
      <c r="AA62" s="22"/>
      <c r="AB62" s="27" t="str">
        <f>IF(OR(AA62="",SUMPRODUCT((Barèmes!$A$6:$A$28="Agilité — T-test 974 (s)")*(Barèmes!$B$6:$B$28=H62)*(Barèmes!$C$6:$C$28=IF(H62="6ème","Mixte",G62)))=0),"",IF(SUMPRODUCT((Barèmes!$A$6:$A$28="Agilité — T-test 974 (s)")*(Barèmes!$B$6:$B$28=H62)*(Barèmes!$C$6:$C$28=IF(H62="6ème","Mixte",G62))*(Barèmes!$J$6:$J$28="+"))&gt;0,IF(AA62&lt;=SUMIFS(Barèmes!$D$6:$D$28,Barèmes!$A$6:$A$28,"Agilité — T-test 974 (s)",Barèmes!$B$6:$B$28,H62,Barèmes!$C$6:$C$28,IF(H62="6ème","Mixte",G62)),"à besoin",IF(AA62&lt;=SUMIFS(Barèmes!$E$6:$E$28,Barèmes!$A$6:$A$28,"Agilité — T-test 974 (s)",Barèmes!$B$6:$B$28,H62,Barèmes!$C$6:$C$28,IF(H62="6ème","Mixte",G62)),"fragile","satisfaisant")),IF(AA62&gt;=SUMIFS(Barèmes!$D$6:$D$28,Barèmes!$A$6:$A$28,"Agilité — T-test 974 (s)",Barèmes!$B$6:$B$28,H62,Barèmes!$C$6:$C$28,IF(H62="6ème","Mixte",G62)),"à besoin",IF(AA62&gt;=SUMIFS(Barèmes!$E$6:$E$28,Barèmes!$A$6:$A$28,"Agilité — T-test 974 (s)",Barèmes!$B$6:$B$28,H62,Barèmes!$C$6:$C$28,IF(H62="6ème","Mixte",G62)),"fragile","satisfaisant"))))</f>
        <v/>
      </c>
      <c r="AC62" s="27" t="str">
        <f>IF(OR(AA62="",SUMPRODUCT((Barèmes!$A$6:$A$28="Agilité — T-test 974 (s)")*(Barèmes!$B$6:$B$28=H62)*(Barèmes!$C$6:$C$28=IF(H62="6ème","Mixte",G62)))=0),"",IF(SUMPRODUCT((Barèmes!$A$6:$A$28="Agilité — T-test 974 (s)")*(Barèmes!$B$6:$B$28=H62)*(Barèmes!$C$6:$C$28=IF(H62="6ème","Mixte",G62))*(Barèmes!$J$6:$J$28="+"))&gt;0,IF(AA62&lt;=SUMIFS(Barèmes!$F$6:$F$28,Barèmes!$A$6:$A$28,"Agilité — T-test 974 (s)",Barèmes!$B$6:$B$28,H62,Barèmes!$C$6:$C$28,IF(H62="6ème","Mixte",G62)),Barèmes!$B$2,IF(AA62&lt;=SUMIFS(Barèmes!$G$6:$G$28,Barèmes!$A$6:$A$28,"Agilité — T-test 974 (s)",Barèmes!$B$6:$B$28,H62,Barèmes!$C$6:$C$28,IF(H62="6ème","Mixte",G62)),Barèmes!$C$2,IF(AA62&lt;=SUMIFS(Barèmes!$H$6:$H$28,Barèmes!$A$6:$A$28,"Agilité — T-test 974 (s)",Barèmes!$B$6:$B$28,H62,Barèmes!$C$6:$C$28,IF(H62="6ème","Mixte",G62)),Barèmes!$D$2,IF(AA62&lt;=SUMIFS(Barèmes!$I$6:$I$28,Barèmes!$A$6:$A$28,"Agilité — T-test 974 (s)",Barèmes!$B$6:$B$28,H62,Barèmes!$C$6:$C$28,IF(H62="6ème","Mixte",G62)),Barèmes!$E$2,Barèmes!$F$2)))),IF(AA62&gt;=SUMIFS(Barèmes!$F$6:$F$28,Barèmes!$A$6:$A$28,"Agilité — T-test 974 (s)",Barèmes!$B$6:$B$28,H62,Barèmes!$C$6:$C$28,IF(H62="6ème","Mixte",G62)),Barèmes!$B$2,IF(AA62&gt;=SUMIFS(Barèmes!$G$6:$G$28,Barèmes!$A$6:$A$28,"Agilité — T-test 974 (s)",Barèmes!$B$6:$B$28,H62,Barèmes!$C$6:$C$28,IF(H62="6ème","Mixte",G62)),Barèmes!$C$2,IF(AA62&gt;=SUMIFS(Barèmes!$H$6:$H$28,Barèmes!$A$6:$A$28,"Agilité — T-test 974 (s)",Barèmes!$B$6:$B$28,H62,Barèmes!$C$6:$C$28,IF(H62="6ème","Mixte",G62)),Barèmes!$D$2,IF(AA62&gt;=SUMIFS(Barèmes!$I$6:$I$28,Barèmes!$A$6:$A$28,"Agilité — T-test 974 (s)",Barèmes!$B$6:$B$28,H62,Barèmes!$C$6:$C$28,IF(H62="6ème","Mixte",G62)),Barèmes!$E$2,Barèmes!$F$2))))))</f>
        <v/>
      </c>
      <c r="AD62" s="28" t="str">
        <f t="shared" si="1"/>
        <v/>
      </c>
      <c r="AE62" s="29" t="str">
        <f t="shared" si="2"/>
        <v/>
      </c>
      <c r="AF62" s="30" t="str">
        <f>IF(OR(AD62="",SUMPRODUCT((Barèmes!$A$6:$A$28="Surcoût d'agilité (s) — technique")*(Barèmes!$B$6:$B$28=H62)*(Barèmes!$C$6:$C$28=IF(H62="6ème","Mixte",G62)))=0),"",IF(SUMPRODUCT((Barèmes!$A$6:$A$28="Surcoût d'agilité (s) — technique")*(Barèmes!$B$6:$B$28=H62)*(Barèmes!$C$6:$C$28=IF(H62="6ème","Mixte",G62))*(Barèmes!$J$6:$J$28="+"))&gt;0,IF(AD62&lt;=SUMIFS(Barèmes!$D$6:$D$28,Barèmes!$A$6:$A$28,"Surcoût d'agilité (s) — technique",Barèmes!$B$6:$B$28,H62,Barèmes!$C$6:$C$28,IF(H62="6ème","Mixte",G62)),"à besoin",IF(AD62&lt;=SUMIFS(Barèmes!$E$6:$E$28,Barèmes!$A$6:$A$28,"Surcoût d'agilité (s) — technique",Barèmes!$B$6:$B$28,H62,Barèmes!$C$6:$C$28,IF(H62="6ème","Mixte",G62)),"fragile","satisfaisant")),IF(AD62&gt;=SUMIFS(Barèmes!$D$6:$D$28,Barèmes!$A$6:$A$28,"Surcoût d'agilité (s) — technique",Barèmes!$B$6:$B$28,H62,Barèmes!$C$6:$C$28,IF(H62="6ème","Mixte",G62)),"à besoin",IF(AD62&gt;=SUMIFS(Barèmes!$E$6:$E$28,Barèmes!$A$6:$A$28,"Surcoût d'agilité (s) — technique",Barèmes!$B$6:$B$28,H62,Barèmes!$C$6:$C$28,IF(H62="6ème","Mixte",G62)),"fragile","satisfaisant"))))</f>
        <v/>
      </c>
      <c r="AG62" s="30" t="str">
        <f>IF(OR(AD62="",SUMPRODUCT((Barèmes!$A$6:$A$28="Surcoût d'agilité (s) — technique")*(Barèmes!$B$6:$B$28=H62)*(Barèmes!$C$6:$C$28=IF(H62="6ème","Mixte",G62)))=0),"",IF(SUMPRODUCT((Barèmes!$A$6:$A$28="Surcoût d'agilité (s) — technique")*(Barèmes!$B$6:$B$28=H62)*(Barèmes!$C$6:$C$28=IF(H62="6ème","Mixte",G62))*(Barèmes!$J$6:$J$28="+"))&gt;0,IF(AD62&lt;=SUMIFS(Barèmes!$F$6:$F$28,Barèmes!$A$6:$A$28,"Surcoût d'agilité (s) — technique",Barèmes!$B$6:$B$28,H62,Barèmes!$C$6:$C$28,IF(H62="6ème","Mixte",G62)),Barèmes!$B$2,IF(AD62&lt;=SUMIFS(Barèmes!$G$6:$G$28,Barèmes!$A$6:$A$28,"Surcoût d'agilité (s) — technique",Barèmes!$B$6:$B$28,H62,Barèmes!$C$6:$C$28,IF(H62="6ème","Mixte",G62)),Barèmes!$C$2,IF(AD62&lt;=SUMIFS(Barèmes!$H$6:$H$28,Barèmes!$A$6:$A$28,"Surcoût d'agilité (s) — technique",Barèmes!$B$6:$B$28,H62,Barèmes!$C$6:$C$28,IF(H62="6ème","Mixte",G62)),Barèmes!$D$2,IF(AD62&lt;=SUMIFS(Barèmes!$I$6:$I$28,Barèmes!$A$6:$A$28,"Surcoût d'agilité (s) — technique",Barèmes!$B$6:$B$28,H62,Barèmes!$C$6:$C$28,IF(H62="6ème","Mixte",G62)),Barèmes!$E$2,Barèmes!$F$2)))),IF(AD62&gt;=SUMIFS(Barèmes!$F$6:$F$28,Barèmes!$A$6:$A$28,"Surcoût d'agilité (s) — technique",Barèmes!$B$6:$B$28,H62,Barèmes!$C$6:$C$28,IF(H62="6ème","Mixte",G62)),Barèmes!$B$2,IF(AD62&gt;=SUMIFS(Barèmes!$G$6:$G$28,Barèmes!$A$6:$A$28,"Surcoût d'agilité (s) — technique",Barèmes!$B$6:$B$28,H62,Barèmes!$C$6:$C$28,IF(H62="6ème","Mixte",G62)),Barèmes!$C$2,IF(AD62&gt;=SUMIFS(Barèmes!$H$6:$H$28,Barèmes!$A$6:$A$28,"Surcoût d'agilité (s) — technique",Barèmes!$B$6:$B$28,H62,Barèmes!$C$6:$C$28,IF(H62="6ème","Mixte",G62)),Barèmes!$D$2,IF(AD62&gt;=SUMIFS(Barèmes!$I$6:$I$28,Barèmes!$A$6:$A$28,"Surcoût d'agilité (s) — technique",Barèmes!$B$6:$B$28,H62,Barèmes!$C$6:$C$28,IF(H62="6ème","Mixte",G62)),Barèmes!$E$2,Barèmes!$F$2))))))</f>
        <v/>
      </c>
      <c r="AH62" s="31" t="str">
        <f>IF((IF(N62="",0,1)+IF(Q62="",0,1)+IF(W62="",0,1)+IF(Z62="",0,1)+IF(AC62="",0,1))=0,"",3*IF(N62=Barèmes!$B$2,1,IF(N62=Barèmes!$C$2,2,IF(N62=Barèmes!$D$2,3,IF(N62=Barèmes!$E$2,4,IF(N62=Barèmes!$F$2,5,0)))))+3*IF(Q62=Barèmes!$B$2,1,IF(Q62=Barèmes!$C$2,2,IF(Q62=Barèmes!$D$2,3,IF(Q62=Barèmes!$E$2,4,IF(Q62=Barèmes!$F$2,5,0)))))+2*IF(W62=Barèmes!$B$2,1,IF(W62=Barèmes!$C$2,2,IF(W62=Barèmes!$D$2,3,IF(W62=Barèmes!$E$2,4,IF(W62=Barèmes!$F$2,5,0)))))+1*IF(Z62=Barèmes!$B$2,1,IF(Z62=Barèmes!$C$2,2,IF(Z62=Barèmes!$D$2,3,IF(Z62=Barèmes!$E$2,4,IF(Z62=Barèmes!$F$2,5,0)))))+1*IF(AC62=Barèmes!$B$2,1,IF(AC62=Barèmes!$C$2,2,IF(AC62=Barèmes!$D$2,3,IF(AC62=Barèmes!$E$2,4,IF(AC62=Barèmes!$F$2,5,0))))))</f>
        <v/>
      </c>
      <c r="AI62" s="31"/>
      <c r="AJ62" s="32" t="str">
        <f>IFERROR(INDEX(Croissance!$B$5:$B$604,MATCH(A62,Croissance!$A$5:$A$604,0)),"")</f>
        <v/>
      </c>
      <c r="AK62" s="32" t="str">
        <f>IFERROR(INDEX(Croissance!$C$5:$C$604,MATCH(A62,Croissance!$A$5:$A$604,0)),"")</f>
        <v/>
      </c>
      <c r="AL62" s="32" t="str">
        <f>IFERROR(INDEX(Croissance!$D$5:$D$604,MATCH(A62,Croissance!$A$5:$A$604,0)),"")</f>
        <v/>
      </c>
      <c r="AM62" s="32" t="str">
        <f>IFERROR(INDEX(Croissance!$E$5:$E$604,MATCH(A62,Croissance!$A$5:$A$604,0)),"")</f>
        <v/>
      </c>
      <c r="AO62" s="33">
        <f t="shared" si="8"/>
        <v>0</v>
      </c>
      <c r="AP62" s="33">
        <f t="shared" si="3"/>
        <v>0</v>
      </c>
      <c r="AQ62" s="33">
        <f>IF(A62="",0,IF(AND(OR('Synthèse classe'!$C$2="Tous",C62='Synthèse classe'!$C$2),OR('Synthèse classe'!$C$3="Toutes",D62='Synthèse classe'!$C$3),OR('Synthèse classe'!$C$4="Toutes",AND('Synthèse classe'!$C$4="Dernière",AP62=1),B62=IFERROR(VALUE('Synthèse classe'!$C$4),0))),1,0))</f>
        <v>0</v>
      </c>
      <c r="AR62" s="34" t="str">
        <f t="shared" si="4"/>
        <v/>
      </c>
    </row>
    <row r="63" spans="1:44" x14ac:dyDescent="0.2">
      <c r="A63" s="17" t="str">
        <f t="shared" si="0"/>
        <v/>
      </c>
      <c r="B63" s="18"/>
      <c r="C63" s="19"/>
      <c r="D63" s="19"/>
      <c r="E63" s="19"/>
      <c r="F63" s="19"/>
      <c r="G63" s="19"/>
      <c r="H63" s="17" t="str">
        <f t="shared" si="5"/>
        <v/>
      </c>
      <c r="I63" s="20"/>
      <c r="J63" s="18"/>
      <c r="K63" s="19"/>
      <c r="L63" s="21" t="str">
        <f t="shared" si="6"/>
        <v/>
      </c>
      <c r="M63" s="21" t="str">
        <f>IF(OR(J63="",SUMPRODUCT((Barèmes!$A$6:$A$28="Endurance — Luc Léger (palier)")*(Barèmes!$B$6:$B$28=H63)*(Barèmes!$C$6:$C$28=IF(H63="6ème","Mixte",G63)))=0),"",IF(SUMPRODUCT((Barèmes!$A$6:$A$28="Endurance — Luc Léger (palier)")*(Barèmes!$B$6:$B$28=H63)*(Barèmes!$C$6:$C$28=IF(H63="6ème","Mixte",G63))*(Barèmes!$J$6:$J$28="+"))&gt;0,IF(J63&lt;=SUMIFS(Barèmes!$D$6:$D$28,Barèmes!$A$6:$A$28,"Endurance — Luc Léger (palier)",Barèmes!$B$6:$B$28,H63,Barèmes!$C$6:$C$28,IF(H63="6ème","Mixte",G63)),"à besoin",IF(J63&lt;=SUMIFS(Barèmes!$E$6:$E$28,Barèmes!$A$6:$A$28,"Endurance — Luc Léger (palier)",Barèmes!$B$6:$B$28,H63,Barèmes!$C$6:$C$28,IF(H63="6ème","Mixte",G63)),"fragile","satisfaisant")),IF(J63&gt;=SUMIFS(Barèmes!$D$6:$D$28,Barèmes!$A$6:$A$28,"Endurance — Luc Léger (palier)",Barèmes!$B$6:$B$28,H63,Barèmes!$C$6:$C$28,IF(H63="6ème","Mixte",G63)),"à besoin",IF(J63&gt;=SUMIFS(Barèmes!$E$6:$E$28,Barèmes!$A$6:$A$28,"Endurance — Luc Léger (palier)",Barèmes!$B$6:$B$28,H63,Barèmes!$C$6:$C$28,IF(H63="6ème","Mixte",G63)),"fragile","satisfaisant"))))</f>
        <v/>
      </c>
      <c r="N63" s="21" t="str">
        <f>IF(OR(J63="",SUMPRODUCT((Barèmes!$A$6:$A$28="Endurance — Luc Léger (palier)")*(Barèmes!$B$6:$B$28=H63)*(Barèmes!$C$6:$C$28=IF(H63="6ème","Mixte",G63)))=0),"",IF(SUMPRODUCT((Barèmes!$A$6:$A$28="Endurance — Luc Léger (palier)")*(Barèmes!$B$6:$B$28=H63)*(Barèmes!$C$6:$C$28=IF(H63="6ème","Mixte",G63))*(Barèmes!$J$6:$J$28="+"))&gt;0,IF(J63&lt;=SUMIFS(Barèmes!$F$6:$F$28,Barèmes!$A$6:$A$28,"Endurance — Luc Léger (palier)",Barèmes!$B$6:$B$28,H63,Barèmes!$C$6:$C$28,IF(H63="6ème","Mixte",G63)),Barèmes!$B$2,IF(J63&lt;=SUMIFS(Barèmes!$G$6:$G$28,Barèmes!$A$6:$A$28,"Endurance — Luc Léger (palier)",Barèmes!$B$6:$B$28,H63,Barèmes!$C$6:$C$28,IF(H63="6ème","Mixte",G63)),Barèmes!$C$2,IF(J63&lt;=SUMIFS(Barèmes!$H$6:$H$28,Barèmes!$A$6:$A$28,"Endurance — Luc Léger (palier)",Barèmes!$B$6:$B$28,H63,Barèmes!$C$6:$C$28,IF(H63="6ème","Mixte",G63)),Barèmes!$D$2,IF(J63&lt;=SUMIFS(Barèmes!$I$6:$I$28,Barèmes!$A$6:$A$28,"Endurance — Luc Léger (palier)",Barèmes!$B$6:$B$28,H63,Barèmes!$C$6:$C$28,IF(H63="6ème","Mixte",G63)),Barèmes!$E$2,Barèmes!$F$2)))),IF(J63&gt;=SUMIFS(Barèmes!$F$6:$F$28,Barèmes!$A$6:$A$28,"Endurance — Luc Léger (palier)",Barèmes!$B$6:$B$28,H63,Barèmes!$C$6:$C$28,IF(H63="6ème","Mixte",G63)),Barèmes!$B$2,IF(J63&gt;=SUMIFS(Barèmes!$G$6:$G$28,Barèmes!$A$6:$A$28,"Endurance — Luc Léger (palier)",Barèmes!$B$6:$B$28,H63,Barèmes!$C$6:$C$28,IF(H63="6ème","Mixte",G63)),Barèmes!$C$2,IF(J63&gt;=SUMIFS(Barèmes!$H$6:$H$28,Barèmes!$A$6:$A$28,"Endurance — Luc Léger (palier)",Barèmes!$B$6:$B$28,H63,Barèmes!$C$6:$C$28,IF(H63="6ème","Mixte",G63)),Barèmes!$D$2,IF(J63&gt;=SUMIFS(Barèmes!$I$6:$I$28,Barèmes!$A$6:$A$28,"Endurance — Luc Léger (palier)",Barèmes!$B$6:$B$28,H63,Barèmes!$C$6:$C$28,IF(H63="6ème","Mixte",G63)),Barèmes!$E$2,Barèmes!$F$2))))))</f>
        <v/>
      </c>
      <c r="O63" s="22"/>
      <c r="P63" s="23" t="str">
        <f>IF(OR(O63="",SUMPRODUCT((Barèmes!$A$6:$A$28="Force bas du corps — Saut en longueur (m)")*(Barèmes!$B$6:$B$28=H63)*(Barèmes!$C$6:$C$28=IF(H63="6ème","Mixte",G63)))=0),"",IF(SUMPRODUCT((Barèmes!$A$6:$A$28="Force bas du corps — Saut en longueur (m)")*(Barèmes!$B$6:$B$28=H63)*(Barèmes!$C$6:$C$28=IF(H63="6ème","Mixte",G63))*(Barèmes!$J$6:$J$28="+"))&gt;0,IF(O63&lt;=SUMIFS(Barèmes!$D$6:$D$28,Barèmes!$A$6:$A$28,"Force bas du corps — Saut en longueur (m)",Barèmes!$B$6:$B$28,H63,Barèmes!$C$6:$C$28,IF(H63="6ème","Mixte",G63)),"à besoin",IF(O63&lt;=SUMIFS(Barèmes!$E$6:$E$28,Barèmes!$A$6:$A$28,"Force bas du corps — Saut en longueur (m)",Barèmes!$B$6:$B$28,H63,Barèmes!$C$6:$C$28,IF(H63="6ème","Mixte",G63)),"fragile","satisfaisant")),IF(O63&gt;=SUMIFS(Barèmes!$D$6:$D$28,Barèmes!$A$6:$A$28,"Force bas du corps — Saut en longueur (m)",Barèmes!$B$6:$B$28,H63,Barèmes!$C$6:$C$28,IF(H63="6ème","Mixte",G63)),"à besoin",IF(O63&gt;=SUMIFS(Barèmes!$E$6:$E$28,Barèmes!$A$6:$A$28,"Force bas du corps — Saut en longueur (m)",Barèmes!$B$6:$B$28,H63,Barèmes!$C$6:$C$28,IF(H63="6ème","Mixte",G63)),"fragile","satisfaisant"))))</f>
        <v/>
      </c>
      <c r="Q63" s="23" t="str">
        <f>IF(OR(O63="",SUMPRODUCT((Barèmes!$A$6:$A$28="Force bas du corps — Saut en longueur (m)")*(Barèmes!$B$6:$B$28=H63)*(Barèmes!$C$6:$C$28=IF(H63="6ème","Mixte",G63)))=0),"",IF(SUMPRODUCT((Barèmes!$A$6:$A$28="Force bas du corps — Saut en longueur (m)")*(Barèmes!$B$6:$B$28=H63)*(Barèmes!$C$6:$C$28=IF(H63="6ème","Mixte",G63))*(Barèmes!$J$6:$J$28="+"))&gt;0,IF(O63&lt;=SUMIFS(Barèmes!$F$6:$F$28,Barèmes!$A$6:$A$28,"Force bas du corps — Saut en longueur (m)",Barèmes!$B$6:$B$28,H63,Barèmes!$C$6:$C$28,IF(H63="6ème","Mixte",G63)),Barèmes!$B$2,IF(O63&lt;=SUMIFS(Barèmes!$G$6:$G$28,Barèmes!$A$6:$A$28,"Force bas du corps — Saut en longueur (m)",Barèmes!$B$6:$B$28,H63,Barèmes!$C$6:$C$28,IF(H63="6ème","Mixte",G63)),Barèmes!$C$2,IF(O63&lt;=SUMIFS(Barèmes!$H$6:$H$28,Barèmes!$A$6:$A$28,"Force bas du corps — Saut en longueur (m)",Barèmes!$B$6:$B$28,H63,Barèmes!$C$6:$C$28,IF(H63="6ème","Mixte",G63)),Barèmes!$D$2,IF(O63&lt;=SUMIFS(Barèmes!$I$6:$I$28,Barèmes!$A$6:$A$28,"Force bas du corps — Saut en longueur (m)",Barèmes!$B$6:$B$28,H63,Barèmes!$C$6:$C$28,IF(H63="6ème","Mixte",G63)),Barèmes!$E$2,Barèmes!$F$2)))),IF(O63&gt;=SUMIFS(Barèmes!$F$6:$F$28,Barèmes!$A$6:$A$28,"Force bas du corps — Saut en longueur (m)",Barèmes!$B$6:$B$28,H63,Barèmes!$C$6:$C$28,IF(H63="6ème","Mixte",G63)),Barèmes!$B$2,IF(O63&gt;=SUMIFS(Barèmes!$G$6:$G$28,Barèmes!$A$6:$A$28,"Force bas du corps — Saut en longueur (m)",Barèmes!$B$6:$B$28,H63,Barèmes!$C$6:$C$28,IF(H63="6ème","Mixte",G63)),Barèmes!$C$2,IF(O63&gt;=SUMIFS(Barèmes!$H$6:$H$28,Barèmes!$A$6:$A$28,"Force bas du corps — Saut en longueur (m)",Barèmes!$B$6:$B$28,H63,Barèmes!$C$6:$C$28,IF(H63="6ème","Mixte",G63)),Barèmes!$D$2,IF(O63&gt;=SUMIFS(Barèmes!$I$6:$I$28,Barèmes!$A$6:$A$28,"Force bas du corps — Saut en longueur (m)",Barèmes!$B$6:$B$28,H63,Barèmes!$C$6:$C$28,IF(H63="6ème","Mixte",G63)),Barèmes!$E$2,Barèmes!$F$2))))))</f>
        <v/>
      </c>
      <c r="R63" s="22"/>
      <c r="S63" s="24" t="str">
        <f>IF(OR(R63="",SUMPRODUCT((Barèmes!$A$6:$A$28="Vitesse — 30 m (s)")*(Barèmes!$B$6:$B$28=H63)*(Barèmes!$C$6:$C$28=IF(H63="6ème","Mixte",G63)))=0),"",IF(SUMPRODUCT((Barèmes!$A$6:$A$28="Vitesse — 30 m (s)")*(Barèmes!$B$6:$B$28=H63)*(Barèmes!$C$6:$C$28=IF(H63="6ème","Mixte",G63))*(Barèmes!$J$6:$J$28="+"))&gt;0,IF(R63&lt;=SUMIFS(Barèmes!$D$6:$D$28,Barèmes!$A$6:$A$28,"Vitesse — 30 m (s)",Barèmes!$B$6:$B$28,H63,Barèmes!$C$6:$C$28,IF(H63="6ème","Mixte",G63)),"à besoin",IF(R63&lt;=SUMIFS(Barèmes!$E$6:$E$28,Barèmes!$A$6:$A$28,"Vitesse — 30 m (s)",Barèmes!$B$6:$B$28,H63,Barèmes!$C$6:$C$28,IF(H63="6ème","Mixte",G63)),"fragile","satisfaisant")),IF(R63&gt;=SUMIFS(Barèmes!$D$6:$D$28,Barèmes!$A$6:$A$28,"Vitesse — 30 m (s)",Barèmes!$B$6:$B$28,H63,Barèmes!$C$6:$C$28,IF(H63="6ème","Mixte",G63)),"à besoin",IF(R63&gt;=SUMIFS(Barèmes!$E$6:$E$28,Barèmes!$A$6:$A$28,"Vitesse — 30 m (s)",Barèmes!$B$6:$B$28,H63,Barèmes!$C$6:$C$28,IF(H63="6ème","Mixte",G63)),"fragile","satisfaisant"))))</f>
        <v/>
      </c>
      <c r="T63" s="24" t="str">
        <f>IF(OR(R63="",SUMPRODUCT((Barèmes!$A$6:$A$28="Vitesse — 30 m (s)")*(Barèmes!$B$6:$B$28=H63)*(Barèmes!$C$6:$C$28=IF(H63="6ème","Mixte",G63)))=0),"",IF(SUMPRODUCT((Barèmes!$A$6:$A$28="Vitesse — 30 m (s)")*(Barèmes!$B$6:$B$28=H63)*(Barèmes!$C$6:$C$28=IF(H63="6ème","Mixte",G63))*(Barèmes!$J$6:$J$28="+"))&gt;0,IF(R63&lt;=SUMIFS(Barèmes!$F$6:$F$28,Barèmes!$A$6:$A$28,"Vitesse — 30 m (s)",Barèmes!$B$6:$B$28,H63,Barèmes!$C$6:$C$28,IF(H63="6ème","Mixte",G63)),Barèmes!$B$2,IF(R63&lt;=SUMIFS(Barèmes!$G$6:$G$28,Barèmes!$A$6:$A$28,"Vitesse — 30 m (s)",Barèmes!$B$6:$B$28,H63,Barèmes!$C$6:$C$28,IF(H63="6ème","Mixte",G63)),Barèmes!$C$2,IF(R63&lt;=SUMIFS(Barèmes!$H$6:$H$28,Barèmes!$A$6:$A$28,"Vitesse — 30 m (s)",Barèmes!$B$6:$B$28,H63,Barèmes!$C$6:$C$28,IF(H63="6ème","Mixte",G63)),Barèmes!$D$2,IF(R63&lt;=SUMIFS(Barèmes!$I$6:$I$28,Barèmes!$A$6:$A$28,"Vitesse — 30 m (s)",Barèmes!$B$6:$B$28,H63,Barèmes!$C$6:$C$28,IF(H63="6ème","Mixte",G63)),Barèmes!$E$2,Barèmes!$F$2)))),IF(R63&gt;=SUMIFS(Barèmes!$F$6:$F$28,Barèmes!$A$6:$A$28,"Vitesse — 30 m (s)",Barèmes!$B$6:$B$28,H63,Barèmes!$C$6:$C$28,IF(H63="6ème","Mixte",G63)),Barèmes!$B$2,IF(R63&gt;=SUMIFS(Barèmes!$G$6:$G$28,Barèmes!$A$6:$A$28,"Vitesse — 30 m (s)",Barèmes!$B$6:$B$28,H63,Barèmes!$C$6:$C$28,IF(H63="6ème","Mixte",G63)),Barèmes!$C$2,IF(R63&gt;=SUMIFS(Barèmes!$H$6:$H$28,Barèmes!$A$6:$A$28,"Vitesse — 30 m (s)",Barèmes!$B$6:$B$28,H63,Barèmes!$C$6:$C$28,IF(H63="6ème","Mixte",G63)),Barèmes!$D$2,IF(R63&gt;=SUMIFS(Barèmes!$I$6:$I$28,Barèmes!$A$6:$A$28,"Vitesse — 30 m (s)",Barèmes!$B$6:$B$28,H63,Barèmes!$C$6:$C$28,IF(H63="6ème","Mixte",G63)),Barèmes!$E$2,Barèmes!$F$2))))))</f>
        <v/>
      </c>
      <c r="U63" s="22"/>
      <c r="V63" s="25" t="str">
        <f>IF(OR(U63="",SUMPRODUCT((Barèmes!$A$6:$A$28="Vitesse — 50 m (s)")*(Barèmes!$B$6:$B$28=H63)*(Barèmes!$C$6:$C$28=IF(H63="6ème","Mixte",G63)))=0),"",IF(SUMPRODUCT((Barèmes!$A$6:$A$28="Vitesse — 50 m (s)")*(Barèmes!$B$6:$B$28=H63)*(Barèmes!$C$6:$C$28=IF(H63="6ème","Mixte",G63))*(Barèmes!$J$6:$J$28="+"))&gt;0,IF(U63&lt;=SUMIFS(Barèmes!$D$6:$D$28,Barèmes!$A$6:$A$28,"Vitesse — 50 m (s)",Barèmes!$B$6:$B$28,H63,Barèmes!$C$6:$C$28,IF(H63="6ème","Mixte",G63)),"à besoin",IF(U63&lt;=SUMIFS(Barèmes!$E$6:$E$28,Barèmes!$A$6:$A$28,"Vitesse — 50 m (s)",Barèmes!$B$6:$B$28,H63,Barèmes!$C$6:$C$28,IF(H63="6ème","Mixte",G63)),"fragile","satisfaisant")),IF(U63&gt;=SUMIFS(Barèmes!$D$6:$D$28,Barèmes!$A$6:$A$28,"Vitesse — 50 m (s)",Barèmes!$B$6:$B$28,H63,Barèmes!$C$6:$C$28,IF(H63="6ème","Mixte",G63)),"à besoin",IF(U63&gt;=SUMIFS(Barèmes!$E$6:$E$28,Barèmes!$A$6:$A$28,"Vitesse — 50 m (s)",Barèmes!$B$6:$B$28,H63,Barèmes!$C$6:$C$28,IF(H63="6ème","Mixte",G63)),"fragile","satisfaisant"))))</f>
        <v/>
      </c>
      <c r="W63" s="25" t="str">
        <f>IF(OR(U63="",SUMPRODUCT((Barèmes!$A$6:$A$28="Vitesse — 50 m (s)")*(Barèmes!$B$6:$B$28=H63)*(Barèmes!$C$6:$C$28=IF(H63="6ème","Mixte",G63)))=0),"",IF(SUMPRODUCT((Barèmes!$A$6:$A$28="Vitesse — 50 m (s)")*(Barèmes!$B$6:$B$28=H63)*(Barèmes!$C$6:$C$28=IF(H63="6ème","Mixte",G63))*(Barèmes!$J$6:$J$28="+"))&gt;0,IF(U63&lt;=SUMIFS(Barèmes!$F$6:$F$28,Barèmes!$A$6:$A$28,"Vitesse — 50 m (s)",Barèmes!$B$6:$B$28,H63,Barèmes!$C$6:$C$28,IF(H63="6ème","Mixte",G63)),Barèmes!$B$2,IF(U63&lt;=SUMIFS(Barèmes!$G$6:$G$28,Barèmes!$A$6:$A$28,"Vitesse — 50 m (s)",Barèmes!$B$6:$B$28,H63,Barèmes!$C$6:$C$28,IF(H63="6ème","Mixte",G63)),Barèmes!$C$2,IF(U63&lt;=SUMIFS(Barèmes!$H$6:$H$28,Barèmes!$A$6:$A$28,"Vitesse — 50 m (s)",Barèmes!$B$6:$B$28,H63,Barèmes!$C$6:$C$28,IF(H63="6ème","Mixte",G63)),Barèmes!$D$2,IF(U63&lt;=SUMIFS(Barèmes!$I$6:$I$28,Barèmes!$A$6:$A$28,"Vitesse — 50 m (s)",Barèmes!$B$6:$B$28,H63,Barèmes!$C$6:$C$28,IF(H63="6ème","Mixte",G63)),Barèmes!$E$2,Barèmes!$F$2)))),IF(U63&gt;=SUMIFS(Barèmes!$F$6:$F$28,Barèmes!$A$6:$A$28,"Vitesse — 50 m (s)",Barèmes!$B$6:$B$28,H63,Barèmes!$C$6:$C$28,IF(H63="6ème","Mixte",G63)),Barèmes!$B$2,IF(U63&gt;=SUMIFS(Barèmes!$G$6:$G$28,Barèmes!$A$6:$A$28,"Vitesse — 50 m (s)",Barèmes!$B$6:$B$28,H63,Barèmes!$C$6:$C$28,IF(H63="6ème","Mixte",G63)),Barèmes!$C$2,IF(U63&gt;=SUMIFS(Barèmes!$H$6:$H$28,Barèmes!$A$6:$A$28,"Vitesse — 50 m (s)",Barèmes!$B$6:$B$28,H63,Barèmes!$C$6:$C$28,IF(H63="6ème","Mixte",G63)),Barèmes!$D$2,IF(U63&gt;=SUMIFS(Barèmes!$I$6:$I$28,Barèmes!$A$6:$A$28,"Vitesse — 50 m (s)",Barèmes!$B$6:$B$28,H63,Barèmes!$C$6:$C$28,IF(H63="6ème","Mixte",G63)),Barèmes!$E$2,Barèmes!$F$2))))))</f>
        <v/>
      </c>
      <c r="X63" s="18"/>
      <c r="Y63" s="26" t="str" cm="1">
        <f t="array" ref="Y63">IF(OR(X63="",SUMPRODUCT((Barèmes!$A$6:$A$28="Souplesse (score 1-5)")*(Barèmes!$B$6:$B$28=H63)*(Barèmes!$C$6:$C$28=IF(H63="6ème","Mixte",G63)))=0),"",IF(SUMPRODUCT((Barèmes!$A$6:$A$28="Souplesse (score 1-5)")*(Barèmes!$B$6:$B$28=H63)*(Barèmes!$C$6:$C$28=IF(H63="6ème","Mixte",G63))*(Barèmes!$J$6:$J$28="+"))&gt;0,IF(X63&lt;=SUMIFS(Barèmes!$D$6:$D$28,Barèmes!$A$6:$A$28,"Souplesse (score 1-5)",Barèmes!$B$6:$B$28,H63,Barèmes!$C$6:$C$28,IF(H63="6ème","Mixte",G63)),"à besoin",IF(X63&lt;=SUMIFS(Barèmes!$E$6:$E$28,Barèmes!$A$6:$A$28,"Souplesse (score 1-5)",Barèmes!$B$6:$B$28,H63,Barèmes!$C$6:$C$28,IF(H63="6ème","Mixte",G63)),"fragile","satisfaisant")),IF(X63&gt;=SUMIFS(Barèmes!$D$6:$D$28,Barèmes!$A$6:$A$28,"Souplesse (score 1-5)",Barèmes!$B$6:$B$28,H63,Barèmes!$C$6:$C$28,IF(H63="6ème","Mixte",G63)),"à besoin",IF(X63&gt;=SUMIFS(Barèmes!$E$6:$E$28,Barèmes!$A$6:$A$28,"Souplesse (score 1-5)",Barèmes!$B$6:$B$28,H63,Barèmes!$C$6:$C$28,IF(H63="6ème","Mixte",G63)),"fragile","satisfaisant"))))</f>
        <v/>
      </c>
      <c r="Z63" s="26" t="str" cm="1">
        <f t="array" ref="Z63">IF(OR(X63="",SUMPRODUCT((Barèmes!$A$6:$A$28="Souplesse (score 1-5)")*(Barèmes!$B$6:$B$28=H63)*(Barèmes!$C$6:$C$28=IF(H63="6ème","Mixte",G63)))=0),"",IF(SUMPRODUCT((Barèmes!$A$6:$A$28="Souplesse (score 1-5)")*(Barèmes!$B$6:$B$28=H63)*(Barèmes!$C$6:$C$28=IF(H63="6ème","Mixte",G63))*(Barèmes!$J$6:$J$28="+"))&gt;0,IF(X63&lt;=SUMIFS(Barèmes!$F$6:$F$28,Barèmes!$A$6:$A$28,"Souplesse (score 1-5)",Barèmes!$B$6:$B$28,H63,Barèmes!$C$6:$C$28,IF(H63="6ème","Mixte",G63)),Barèmes!$B$2,IF(X63&lt;=SUMIFS(Barèmes!$G$6:$G$28,Barèmes!$A$6:$A$28,"Souplesse (score 1-5)",Barèmes!$B$6:$B$28,H63,Barèmes!$C$6:$C$28,IF(H63="6ème","Mixte",G63)),Barèmes!$C$2,IF(X63&lt;=SUMIFS(Barèmes!$H$6:$H$28,Barèmes!$A$6:$A$28,"Souplesse (score 1-5)",Barèmes!$B$6:$B$28,H63,Barèmes!$C$6:$C$28,IF(H63="6ème","Mixte",G63)),Barèmes!$D$2,IF(X63&lt;=SUMIFS(Barèmes!$I$6:$I$28,Barèmes!$A$6:$A$28,"Souplesse (score 1-5)",Barèmes!$B$6:$B$28,H63,Barèmes!$C$6:$C$28,IF(H63="6ème","Mixte",G63)),Barèmes!$E$2,Barèmes!$F$2)))),IF(X63&gt;=SUMIFS(Barèmes!$F$6:$F$28,Barèmes!$A$6:$A$28,"Souplesse (score 1-5)",Barèmes!$B$6:$B$28,H63,Barèmes!$C$6:$C$28,IF(H63="6ème","Mixte",G63)),Barèmes!$B$2,IF(X63&gt;=SUMIFS(Barèmes!$G$6:$G$28,Barèmes!$A$6:$A$28,"Souplesse (score 1-5)",Barèmes!$B$6:$B$28,H63,Barèmes!$C$6:$C$28,IF(H63="6ème","Mixte",G63)),Barèmes!$C$2,IF(X63&gt;=SUMIFS(Barèmes!$H$6:$H$28,Barèmes!$A$6:$A$28,"Souplesse (score 1-5)",Barèmes!$B$6:$B$28,H63,Barèmes!$C$6:$C$28,IF(H63="6ème","Mixte",G63)),Barèmes!$D$2,IF(X63&gt;=SUMIFS(Barèmes!$I$6:$I$28,Barèmes!$A$6:$A$28,"Souplesse (score 1-5)",Barèmes!$B$6:$B$28,H63,Barèmes!$C$6:$C$28,IF(H63="6ème","Mixte",G63)),Barèmes!$E$2,Barèmes!$F$2))))))</f>
        <v/>
      </c>
      <c r="AA63" s="22"/>
      <c r="AB63" s="27" t="str">
        <f>IF(OR(AA63="",SUMPRODUCT((Barèmes!$A$6:$A$28="Agilité — T-test 974 (s)")*(Barèmes!$B$6:$B$28=H63)*(Barèmes!$C$6:$C$28=IF(H63="6ème","Mixte",G63)))=0),"",IF(SUMPRODUCT((Barèmes!$A$6:$A$28="Agilité — T-test 974 (s)")*(Barèmes!$B$6:$B$28=H63)*(Barèmes!$C$6:$C$28=IF(H63="6ème","Mixte",G63))*(Barèmes!$J$6:$J$28="+"))&gt;0,IF(AA63&lt;=SUMIFS(Barèmes!$D$6:$D$28,Barèmes!$A$6:$A$28,"Agilité — T-test 974 (s)",Barèmes!$B$6:$B$28,H63,Barèmes!$C$6:$C$28,IF(H63="6ème","Mixte",G63)),"à besoin",IF(AA63&lt;=SUMIFS(Barèmes!$E$6:$E$28,Barèmes!$A$6:$A$28,"Agilité — T-test 974 (s)",Barèmes!$B$6:$B$28,H63,Barèmes!$C$6:$C$28,IF(H63="6ème","Mixte",G63)),"fragile","satisfaisant")),IF(AA63&gt;=SUMIFS(Barèmes!$D$6:$D$28,Barèmes!$A$6:$A$28,"Agilité — T-test 974 (s)",Barèmes!$B$6:$B$28,H63,Barèmes!$C$6:$C$28,IF(H63="6ème","Mixte",G63)),"à besoin",IF(AA63&gt;=SUMIFS(Barèmes!$E$6:$E$28,Barèmes!$A$6:$A$28,"Agilité — T-test 974 (s)",Barèmes!$B$6:$B$28,H63,Barèmes!$C$6:$C$28,IF(H63="6ème","Mixte",G63)),"fragile","satisfaisant"))))</f>
        <v/>
      </c>
      <c r="AC63" s="27" t="str">
        <f>IF(OR(AA63="",SUMPRODUCT((Barèmes!$A$6:$A$28="Agilité — T-test 974 (s)")*(Barèmes!$B$6:$B$28=H63)*(Barèmes!$C$6:$C$28=IF(H63="6ème","Mixte",G63)))=0),"",IF(SUMPRODUCT((Barèmes!$A$6:$A$28="Agilité — T-test 974 (s)")*(Barèmes!$B$6:$B$28=H63)*(Barèmes!$C$6:$C$28=IF(H63="6ème","Mixte",G63))*(Barèmes!$J$6:$J$28="+"))&gt;0,IF(AA63&lt;=SUMIFS(Barèmes!$F$6:$F$28,Barèmes!$A$6:$A$28,"Agilité — T-test 974 (s)",Barèmes!$B$6:$B$28,H63,Barèmes!$C$6:$C$28,IF(H63="6ème","Mixte",G63)),Barèmes!$B$2,IF(AA63&lt;=SUMIFS(Barèmes!$G$6:$G$28,Barèmes!$A$6:$A$28,"Agilité — T-test 974 (s)",Barèmes!$B$6:$B$28,H63,Barèmes!$C$6:$C$28,IF(H63="6ème","Mixte",G63)),Barèmes!$C$2,IF(AA63&lt;=SUMIFS(Barèmes!$H$6:$H$28,Barèmes!$A$6:$A$28,"Agilité — T-test 974 (s)",Barèmes!$B$6:$B$28,H63,Barèmes!$C$6:$C$28,IF(H63="6ème","Mixte",G63)),Barèmes!$D$2,IF(AA63&lt;=SUMIFS(Barèmes!$I$6:$I$28,Barèmes!$A$6:$A$28,"Agilité — T-test 974 (s)",Barèmes!$B$6:$B$28,H63,Barèmes!$C$6:$C$28,IF(H63="6ème","Mixte",G63)),Barèmes!$E$2,Barèmes!$F$2)))),IF(AA63&gt;=SUMIFS(Barèmes!$F$6:$F$28,Barèmes!$A$6:$A$28,"Agilité — T-test 974 (s)",Barèmes!$B$6:$B$28,H63,Barèmes!$C$6:$C$28,IF(H63="6ème","Mixte",G63)),Barèmes!$B$2,IF(AA63&gt;=SUMIFS(Barèmes!$G$6:$G$28,Barèmes!$A$6:$A$28,"Agilité — T-test 974 (s)",Barèmes!$B$6:$B$28,H63,Barèmes!$C$6:$C$28,IF(H63="6ème","Mixte",G63)),Barèmes!$C$2,IF(AA63&gt;=SUMIFS(Barèmes!$H$6:$H$28,Barèmes!$A$6:$A$28,"Agilité — T-test 974 (s)",Barèmes!$B$6:$B$28,H63,Barèmes!$C$6:$C$28,IF(H63="6ème","Mixte",G63)),Barèmes!$D$2,IF(AA63&gt;=SUMIFS(Barèmes!$I$6:$I$28,Barèmes!$A$6:$A$28,"Agilité — T-test 974 (s)",Barèmes!$B$6:$B$28,H63,Barèmes!$C$6:$C$28,IF(H63="6ème","Mixte",G63)),Barèmes!$E$2,Barèmes!$F$2))))))</f>
        <v/>
      </c>
      <c r="AD63" s="28" t="str">
        <f t="shared" si="1"/>
        <v/>
      </c>
      <c r="AE63" s="29" t="str">
        <f t="shared" si="2"/>
        <v/>
      </c>
      <c r="AF63" s="30" t="str">
        <f>IF(OR(AD63="",SUMPRODUCT((Barèmes!$A$6:$A$28="Surcoût d'agilité (s) — technique")*(Barèmes!$B$6:$B$28=H63)*(Barèmes!$C$6:$C$28=IF(H63="6ème","Mixte",G63)))=0),"",IF(SUMPRODUCT((Barèmes!$A$6:$A$28="Surcoût d'agilité (s) — technique")*(Barèmes!$B$6:$B$28=H63)*(Barèmes!$C$6:$C$28=IF(H63="6ème","Mixte",G63))*(Barèmes!$J$6:$J$28="+"))&gt;0,IF(AD63&lt;=SUMIFS(Barèmes!$D$6:$D$28,Barèmes!$A$6:$A$28,"Surcoût d'agilité (s) — technique",Barèmes!$B$6:$B$28,H63,Barèmes!$C$6:$C$28,IF(H63="6ème","Mixte",G63)),"à besoin",IF(AD63&lt;=SUMIFS(Barèmes!$E$6:$E$28,Barèmes!$A$6:$A$28,"Surcoût d'agilité (s) — technique",Barèmes!$B$6:$B$28,H63,Barèmes!$C$6:$C$28,IF(H63="6ème","Mixte",G63)),"fragile","satisfaisant")),IF(AD63&gt;=SUMIFS(Barèmes!$D$6:$D$28,Barèmes!$A$6:$A$28,"Surcoût d'agilité (s) — technique",Barèmes!$B$6:$B$28,H63,Barèmes!$C$6:$C$28,IF(H63="6ème","Mixte",G63)),"à besoin",IF(AD63&gt;=SUMIFS(Barèmes!$E$6:$E$28,Barèmes!$A$6:$A$28,"Surcoût d'agilité (s) — technique",Barèmes!$B$6:$B$28,H63,Barèmes!$C$6:$C$28,IF(H63="6ème","Mixte",G63)),"fragile","satisfaisant"))))</f>
        <v/>
      </c>
      <c r="AG63" s="30" t="str">
        <f>IF(OR(AD63="",SUMPRODUCT((Barèmes!$A$6:$A$28="Surcoût d'agilité (s) — technique")*(Barèmes!$B$6:$B$28=H63)*(Barèmes!$C$6:$C$28=IF(H63="6ème","Mixte",G63)))=0),"",IF(SUMPRODUCT((Barèmes!$A$6:$A$28="Surcoût d'agilité (s) — technique")*(Barèmes!$B$6:$B$28=H63)*(Barèmes!$C$6:$C$28=IF(H63="6ème","Mixte",G63))*(Barèmes!$J$6:$J$28="+"))&gt;0,IF(AD63&lt;=SUMIFS(Barèmes!$F$6:$F$28,Barèmes!$A$6:$A$28,"Surcoût d'agilité (s) — technique",Barèmes!$B$6:$B$28,H63,Barèmes!$C$6:$C$28,IF(H63="6ème","Mixte",G63)),Barèmes!$B$2,IF(AD63&lt;=SUMIFS(Barèmes!$G$6:$G$28,Barèmes!$A$6:$A$28,"Surcoût d'agilité (s) — technique",Barèmes!$B$6:$B$28,H63,Barèmes!$C$6:$C$28,IF(H63="6ème","Mixte",G63)),Barèmes!$C$2,IF(AD63&lt;=SUMIFS(Barèmes!$H$6:$H$28,Barèmes!$A$6:$A$28,"Surcoût d'agilité (s) — technique",Barèmes!$B$6:$B$28,H63,Barèmes!$C$6:$C$28,IF(H63="6ème","Mixte",G63)),Barèmes!$D$2,IF(AD63&lt;=SUMIFS(Barèmes!$I$6:$I$28,Barèmes!$A$6:$A$28,"Surcoût d'agilité (s) — technique",Barèmes!$B$6:$B$28,H63,Barèmes!$C$6:$C$28,IF(H63="6ème","Mixte",G63)),Barèmes!$E$2,Barèmes!$F$2)))),IF(AD63&gt;=SUMIFS(Barèmes!$F$6:$F$28,Barèmes!$A$6:$A$28,"Surcoût d'agilité (s) — technique",Barèmes!$B$6:$B$28,H63,Barèmes!$C$6:$C$28,IF(H63="6ème","Mixte",G63)),Barèmes!$B$2,IF(AD63&gt;=SUMIFS(Barèmes!$G$6:$G$28,Barèmes!$A$6:$A$28,"Surcoût d'agilité (s) — technique",Barèmes!$B$6:$B$28,H63,Barèmes!$C$6:$C$28,IF(H63="6ème","Mixte",G63)),Barèmes!$C$2,IF(AD63&gt;=SUMIFS(Barèmes!$H$6:$H$28,Barèmes!$A$6:$A$28,"Surcoût d'agilité (s) — technique",Barèmes!$B$6:$B$28,H63,Barèmes!$C$6:$C$28,IF(H63="6ème","Mixte",G63)),Barèmes!$D$2,IF(AD63&gt;=SUMIFS(Barèmes!$I$6:$I$28,Barèmes!$A$6:$A$28,"Surcoût d'agilité (s) — technique",Barèmes!$B$6:$B$28,H63,Barèmes!$C$6:$C$28,IF(H63="6ème","Mixte",G63)),Barèmes!$E$2,Barèmes!$F$2))))))</f>
        <v/>
      </c>
      <c r="AH63" s="31" t="str">
        <f>IF((IF(N63="",0,1)+IF(Q63="",0,1)+IF(W63="",0,1)+IF(Z63="",0,1)+IF(AC63="",0,1))=0,"",3*IF(N63=Barèmes!$B$2,1,IF(N63=Barèmes!$C$2,2,IF(N63=Barèmes!$D$2,3,IF(N63=Barèmes!$E$2,4,IF(N63=Barèmes!$F$2,5,0)))))+3*IF(Q63=Barèmes!$B$2,1,IF(Q63=Barèmes!$C$2,2,IF(Q63=Barèmes!$D$2,3,IF(Q63=Barèmes!$E$2,4,IF(Q63=Barèmes!$F$2,5,0)))))+2*IF(W63=Barèmes!$B$2,1,IF(W63=Barèmes!$C$2,2,IF(W63=Barèmes!$D$2,3,IF(W63=Barèmes!$E$2,4,IF(W63=Barèmes!$F$2,5,0)))))+1*IF(Z63=Barèmes!$B$2,1,IF(Z63=Barèmes!$C$2,2,IF(Z63=Barèmes!$D$2,3,IF(Z63=Barèmes!$E$2,4,IF(Z63=Barèmes!$F$2,5,0)))))+1*IF(AC63=Barèmes!$B$2,1,IF(AC63=Barèmes!$C$2,2,IF(AC63=Barèmes!$D$2,3,IF(AC63=Barèmes!$E$2,4,IF(AC63=Barèmes!$F$2,5,0))))))</f>
        <v/>
      </c>
      <c r="AI63" s="31"/>
      <c r="AJ63" s="32" t="str">
        <f>IFERROR(INDEX(Croissance!$B$5:$B$604,MATCH(A63,Croissance!$A$5:$A$604,0)),"")</f>
        <v/>
      </c>
      <c r="AK63" s="32" t="str">
        <f>IFERROR(INDEX(Croissance!$C$5:$C$604,MATCH(A63,Croissance!$A$5:$A$604,0)),"")</f>
        <v/>
      </c>
      <c r="AL63" s="32" t="str">
        <f>IFERROR(INDEX(Croissance!$D$5:$D$604,MATCH(A63,Croissance!$A$5:$A$604,0)),"")</f>
        <v/>
      </c>
      <c r="AM63" s="32" t="str">
        <f>IFERROR(INDEX(Croissance!$E$5:$E$604,MATCH(A63,Croissance!$A$5:$A$604,0)),"")</f>
        <v/>
      </c>
      <c r="AO63" s="33">
        <f t="shared" si="8"/>
        <v>0</v>
      </c>
      <c r="AP63" s="33">
        <f t="shared" si="3"/>
        <v>0</v>
      </c>
      <c r="AQ63" s="33">
        <f>IF(A63="",0,IF(AND(OR('Synthèse classe'!$C$2="Tous",C63='Synthèse classe'!$C$2),OR('Synthèse classe'!$C$3="Toutes",D63='Synthèse classe'!$C$3),OR('Synthèse classe'!$C$4="Toutes",AND('Synthèse classe'!$C$4="Dernière",AP63=1),B63=IFERROR(VALUE('Synthèse classe'!$C$4),0))),1,0))</f>
        <v>0</v>
      </c>
      <c r="AR63" s="34" t="str">
        <f t="shared" si="4"/>
        <v/>
      </c>
    </row>
    <row r="64" spans="1:44" x14ac:dyDescent="0.2">
      <c r="A64" s="17" t="str">
        <f t="shared" si="0"/>
        <v/>
      </c>
      <c r="B64" s="18"/>
      <c r="C64" s="19"/>
      <c r="D64" s="19"/>
      <c r="E64" s="19"/>
      <c r="F64" s="19"/>
      <c r="G64" s="19"/>
      <c r="H64" s="17" t="str">
        <f t="shared" si="5"/>
        <v/>
      </c>
      <c r="I64" s="20"/>
      <c r="J64" s="18"/>
      <c r="K64" s="19"/>
      <c r="L64" s="21" t="str">
        <f t="shared" si="6"/>
        <v/>
      </c>
      <c r="M64" s="21" t="str">
        <f>IF(OR(J64="",SUMPRODUCT((Barèmes!$A$6:$A$28="Endurance — Luc Léger (palier)")*(Barèmes!$B$6:$B$28=H64)*(Barèmes!$C$6:$C$28=IF(H64="6ème","Mixte",G64)))=0),"",IF(SUMPRODUCT((Barèmes!$A$6:$A$28="Endurance — Luc Léger (palier)")*(Barèmes!$B$6:$B$28=H64)*(Barèmes!$C$6:$C$28=IF(H64="6ème","Mixte",G64))*(Barèmes!$J$6:$J$28="+"))&gt;0,IF(J64&lt;=SUMIFS(Barèmes!$D$6:$D$28,Barèmes!$A$6:$A$28,"Endurance — Luc Léger (palier)",Barèmes!$B$6:$B$28,H64,Barèmes!$C$6:$C$28,IF(H64="6ème","Mixte",G64)),"à besoin",IF(J64&lt;=SUMIFS(Barèmes!$E$6:$E$28,Barèmes!$A$6:$A$28,"Endurance — Luc Léger (palier)",Barèmes!$B$6:$B$28,H64,Barèmes!$C$6:$C$28,IF(H64="6ème","Mixte",G64)),"fragile","satisfaisant")),IF(J64&gt;=SUMIFS(Barèmes!$D$6:$D$28,Barèmes!$A$6:$A$28,"Endurance — Luc Léger (palier)",Barèmes!$B$6:$B$28,H64,Barèmes!$C$6:$C$28,IF(H64="6ème","Mixte",G64)),"à besoin",IF(J64&gt;=SUMIFS(Barèmes!$E$6:$E$28,Barèmes!$A$6:$A$28,"Endurance — Luc Léger (palier)",Barèmes!$B$6:$B$28,H64,Barèmes!$C$6:$C$28,IF(H64="6ème","Mixte",G64)),"fragile","satisfaisant"))))</f>
        <v/>
      </c>
      <c r="N64" s="21" t="str">
        <f>IF(OR(J64="",SUMPRODUCT((Barèmes!$A$6:$A$28="Endurance — Luc Léger (palier)")*(Barèmes!$B$6:$B$28=H64)*(Barèmes!$C$6:$C$28=IF(H64="6ème","Mixte",G64)))=0),"",IF(SUMPRODUCT((Barèmes!$A$6:$A$28="Endurance — Luc Léger (palier)")*(Barèmes!$B$6:$B$28=H64)*(Barèmes!$C$6:$C$28=IF(H64="6ème","Mixte",G64))*(Barèmes!$J$6:$J$28="+"))&gt;0,IF(J64&lt;=SUMIFS(Barèmes!$F$6:$F$28,Barèmes!$A$6:$A$28,"Endurance — Luc Léger (palier)",Barèmes!$B$6:$B$28,H64,Barèmes!$C$6:$C$28,IF(H64="6ème","Mixte",G64)),Barèmes!$B$2,IF(J64&lt;=SUMIFS(Barèmes!$G$6:$G$28,Barèmes!$A$6:$A$28,"Endurance — Luc Léger (palier)",Barèmes!$B$6:$B$28,H64,Barèmes!$C$6:$C$28,IF(H64="6ème","Mixte",G64)),Barèmes!$C$2,IF(J64&lt;=SUMIFS(Barèmes!$H$6:$H$28,Barèmes!$A$6:$A$28,"Endurance — Luc Léger (palier)",Barèmes!$B$6:$B$28,H64,Barèmes!$C$6:$C$28,IF(H64="6ème","Mixte",G64)),Barèmes!$D$2,IF(J64&lt;=SUMIFS(Barèmes!$I$6:$I$28,Barèmes!$A$6:$A$28,"Endurance — Luc Léger (palier)",Barèmes!$B$6:$B$28,H64,Barèmes!$C$6:$C$28,IF(H64="6ème","Mixte",G64)),Barèmes!$E$2,Barèmes!$F$2)))),IF(J64&gt;=SUMIFS(Barèmes!$F$6:$F$28,Barèmes!$A$6:$A$28,"Endurance — Luc Léger (palier)",Barèmes!$B$6:$B$28,H64,Barèmes!$C$6:$C$28,IF(H64="6ème","Mixte",G64)),Barèmes!$B$2,IF(J64&gt;=SUMIFS(Barèmes!$G$6:$G$28,Barèmes!$A$6:$A$28,"Endurance — Luc Léger (palier)",Barèmes!$B$6:$B$28,H64,Barèmes!$C$6:$C$28,IF(H64="6ème","Mixte",G64)),Barèmes!$C$2,IF(J64&gt;=SUMIFS(Barèmes!$H$6:$H$28,Barèmes!$A$6:$A$28,"Endurance — Luc Léger (palier)",Barèmes!$B$6:$B$28,H64,Barèmes!$C$6:$C$28,IF(H64="6ème","Mixte",G64)),Barèmes!$D$2,IF(J64&gt;=SUMIFS(Barèmes!$I$6:$I$28,Barèmes!$A$6:$A$28,"Endurance — Luc Léger (palier)",Barèmes!$B$6:$B$28,H64,Barèmes!$C$6:$C$28,IF(H64="6ème","Mixte",G64)),Barèmes!$E$2,Barèmes!$F$2))))))</f>
        <v/>
      </c>
      <c r="O64" s="22"/>
      <c r="P64" s="23" t="str">
        <f>IF(OR(O64="",SUMPRODUCT((Barèmes!$A$6:$A$28="Force bas du corps — Saut en longueur (m)")*(Barèmes!$B$6:$B$28=H64)*(Barèmes!$C$6:$C$28=IF(H64="6ème","Mixte",G64)))=0),"",IF(SUMPRODUCT((Barèmes!$A$6:$A$28="Force bas du corps — Saut en longueur (m)")*(Barèmes!$B$6:$B$28=H64)*(Barèmes!$C$6:$C$28=IF(H64="6ème","Mixte",G64))*(Barèmes!$J$6:$J$28="+"))&gt;0,IF(O64&lt;=SUMIFS(Barèmes!$D$6:$D$28,Barèmes!$A$6:$A$28,"Force bas du corps — Saut en longueur (m)",Barèmes!$B$6:$B$28,H64,Barèmes!$C$6:$C$28,IF(H64="6ème","Mixte",G64)),"à besoin",IF(O64&lt;=SUMIFS(Barèmes!$E$6:$E$28,Barèmes!$A$6:$A$28,"Force bas du corps — Saut en longueur (m)",Barèmes!$B$6:$B$28,H64,Barèmes!$C$6:$C$28,IF(H64="6ème","Mixte",G64)),"fragile","satisfaisant")),IF(O64&gt;=SUMIFS(Barèmes!$D$6:$D$28,Barèmes!$A$6:$A$28,"Force bas du corps — Saut en longueur (m)",Barèmes!$B$6:$B$28,H64,Barèmes!$C$6:$C$28,IF(H64="6ème","Mixte",G64)),"à besoin",IF(O64&gt;=SUMIFS(Barèmes!$E$6:$E$28,Barèmes!$A$6:$A$28,"Force bas du corps — Saut en longueur (m)",Barèmes!$B$6:$B$28,H64,Barèmes!$C$6:$C$28,IF(H64="6ème","Mixte",G64)),"fragile","satisfaisant"))))</f>
        <v/>
      </c>
      <c r="Q64" s="23" t="str">
        <f>IF(OR(O64="",SUMPRODUCT((Barèmes!$A$6:$A$28="Force bas du corps — Saut en longueur (m)")*(Barèmes!$B$6:$B$28=H64)*(Barèmes!$C$6:$C$28=IF(H64="6ème","Mixte",G64)))=0),"",IF(SUMPRODUCT((Barèmes!$A$6:$A$28="Force bas du corps — Saut en longueur (m)")*(Barèmes!$B$6:$B$28=H64)*(Barèmes!$C$6:$C$28=IF(H64="6ème","Mixte",G64))*(Barèmes!$J$6:$J$28="+"))&gt;0,IF(O64&lt;=SUMIFS(Barèmes!$F$6:$F$28,Barèmes!$A$6:$A$28,"Force bas du corps — Saut en longueur (m)",Barèmes!$B$6:$B$28,H64,Barèmes!$C$6:$C$28,IF(H64="6ème","Mixte",G64)),Barèmes!$B$2,IF(O64&lt;=SUMIFS(Barèmes!$G$6:$G$28,Barèmes!$A$6:$A$28,"Force bas du corps — Saut en longueur (m)",Barèmes!$B$6:$B$28,H64,Barèmes!$C$6:$C$28,IF(H64="6ème","Mixte",G64)),Barèmes!$C$2,IF(O64&lt;=SUMIFS(Barèmes!$H$6:$H$28,Barèmes!$A$6:$A$28,"Force bas du corps — Saut en longueur (m)",Barèmes!$B$6:$B$28,H64,Barèmes!$C$6:$C$28,IF(H64="6ème","Mixte",G64)),Barèmes!$D$2,IF(O64&lt;=SUMIFS(Barèmes!$I$6:$I$28,Barèmes!$A$6:$A$28,"Force bas du corps — Saut en longueur (m)",Barèmes!$B$6:$B$28,H64,Barèmes!$C$6:$C$28,IF(H64="6ème","Mixte",G64)),Barèmes!$E$2,Barèmes!$F$2)))),IF(O64&gt;=SUMIFS(Barèmes!$F$6:$F$28,Barèmes!$A$6:$A$28,"Force bas du corps — Saut en longueur (m)",Barèmes!$B$6:$B$28,H64,Barèmes!$C$6:$C$28,IF(H64="6ème","Mixte",G64)),Barèmes!$B$2,IF(O64&gt;=SUMIFS(Barèmes!$G$6:$G$28,Barèmes!$A$6:$A$28,"Force bas du corps — Saut en longueur (m)",Barèmes!$B$6:$B$28,H64,Barèmes!$C$6:$C$28,IF(H64="6ème","Mixte",G64)),Barèmes!$C$2,IF(O64&gt;=SUMIFS(Barèmes!$H$6:$H$28,Barèmes!$A$6:$A$28,"Force bas du corps — Saut en longueur (m)",Barèmes!$B$6:$B$28,H64,Barèmes!$C$6:$C$28,IF(H64="6ème","Mixte",G64)),Barèmes!$D$2,IF(O64&gt;=SUMIFS(Barèmes!$I$6:$I$28,Barèmes!$A$6:$A$28,"Force bas du corps — Saut en longueur (m)",Barèmes!$B$6:$B$28,H64,Barèmes!$C$6:$C$28,IF(H64="6ème","Mixte",G64)),Barèmes!$E$2,Barèmes!$F$2))))))</f>
        <v/>
      </c>
      <c r="R64" s="22"/>
      <c r="S64" s="24" t="str">
        <f>IF(OR(R64="",SUMPRODUCT((Barèmes!$A$6:$A$28="Vitesse — 30 m (s)")*(Barèmes!$B$6:$B$28=H64)*(Barèmes!$C$6:$C$28=IF(H64="6ème","Mixte",G64)))=0),"",IF(SUMPRODUCT((Barèmes!$A$6:$A$28="Vitesse — 30 m (s)")*(Barèmes!$B$6:$B$28=H64)*(Barèmes!$C$6:$C$28=IF(H64="6ème","Mixte",G64))*(Barèmes!$J$6:$J$28="+"))&gt;0,IF(R64&lt;=SUMIFS(Barèmes!$D$6:$D$28,Barèmes!$A$6:$A$28,"Vitesse — 30 m (s)",Barèmes!$B$6:$B$28,H64,Barèmes!$C$6:$C$28,IF(H64="6ème","Mixte",G64)),"à besoin",IF(R64&lt;=SUMIFS(Barèmes!$E$6:$E$28,Barèmes!$A$6:$A$28,"Vitesse — 30 m (s)",Barèmes!$B$6:$B$28,H64,Barèmes!$C$6:$C$28,IF(H64="6ème","Mixte",G64)),"fragile","satisfaisant")),IF(R64&gt;=SUMIFS(Barèmes!$D$6:$D$28,Barèmes!$A$6:$A$28,"Vitesse — 30 m (s)",Barèmes!$B$6:$B$28,H64,Barèmes!$C$6:$C$28,IF(H64="6ème","Mixte",G64)),"à besoin",IF(R64&gt;=SUMIFS(Barèmes!$E$6:$E$28,Barèmes!$A$6:$A$28,"Vitesse — 30 m (s)",Barèmes!$B$6:$B$28,H64,Barèmes!$C$6:$C$28,IF(H64="6ème","Mixte",G64)),"fragile","satisfaisant"))))</f>
        <v/>
      </c>
      <c r="T64" s="24" t="str">
        <f>IF(OR(R64="",SUMPRODUCT((Barèmes!$A$6:$A$28="Vitesse — 30 m (s)")*(Barèmes!$B$6:$B$28=H64)*(Barèmes!$C$6:$C$28=IF(H64="6ème","Mixte",G64)))=0),"",IF(SUMPRODUCT((Barèmes!$A$6:$A$28="Vitesse — 30 m (s)")*(Barèmes!$B$6:$B$28=H64)*(Barèmes!$C$6:$C$28=IF(H64="6ème","Mixte",G64))*(Barèmes!$J$6:$J$28="+"))&gt;0,IF(R64&lt;=SUMIFS(Barèmes!$F$6:$F$28,Barèmes!$A$6:$A$28,"Vitesse — 30 m (s)",Barèmes!$B$6:$B$28,H64,Barèmes!$C$6:$C$28,IF(H64="6ème","Mixte",G64)),Barèmes!$B$2,IF(R64&lt;=SUMIFS(Barèmes!$G$6:$G$28,Barèmes!$A$6:$A$28,"Vitesse — 30 m (s)",Barèmes!$B$6:$B$28,H64,Barèmes!$C$6:$C$28,IF(H64="6ème","Mixte",G64)),Barèmes!$C$2,IF(R64&lt;=SUMIFS(Barèmes!$H$6:$H$28,Barèmes!$A$6:$A$28,"Vitesse — 30 m (s)",Barèmes!$B$6:$B$28,H64,Barèmes!$C$6:$C$28,IF(H64="6ème","Mixte",G64)),Barèmes!$D$2,IF(R64&lt;=SUMIFS(Barèmes!$I$6:$I$28,Barèmes!$A$6:$A$28,"Vitesse — 30 m (s)",Barèmes!$B$6:$B$28,H64,Barèmes!$C$6:$C$28,IF(H64="6ème","Mixte",G64)),Barèmes!$E$2,Barèmes!$F$2)))),IF(R64&gt;=SUMIFS(Barèmes!$F$6:$F$28,Barèmes!$A$6:$A$28,"Vitesse — 30 m (s)",Barèmes!$B$6:$B$28,H64,Barèmes!$C$6:$C$28,IF(H64="6ème","Mixte",G64)),Barèmes!$B$2,IF(R64&gt;=SUMIFS(Barèmes!$G$6:$G$28,Barèmes!$A$6:$A$28,"Vitesse — 30 m (s)",Barèmes!$B$6:$B$28,H64,Barèmes!$C$6:$C$28,IF(H64="6ème","Mixte",G64)),Barèmes!$C$2,IF(R64&gt;=SUMIFS(Barèmes!$H$6:$H$28,Barèmes!$A$6:$A$28,"Vitesse — 30 m (s)",Barèmes!$B$6:$B$28,H64,Barèmes!$C$6:$C$28,IF(H64="6ème","Mixte",G64)),Barèmes!$D$2,IF(R64&gt;=SUMIFS(Barèmes!$I$6:$I$28,Barèmes!$A$6:$A$28,"Vitesse — 30 m (s)",Barèmes!$B$6:$B$28,H64,Barèmes!$C$6:$C$28,IF(H64="6ème","Mixte",G64)),Barèmes!$E$2,Barèmes!$F$2))))))</f>
        <v/>
      </c>
      <c r="U64" s="22"/>
      <c r="V64" s="25" t="str">
        <f>IF(OR(U64="",SUMPRODUCT((Barèmes!$A$6:$A$28="Vitesse — 50 m (s)")*(Barèmes!$B$6:$B$28=H64)*(Barèmes!$C$6:$C$28=IF(H64="6ème","Mixte",G64)))=0),"",IF(SUMPRODUCT((Barèmes!$A$6:$A$28="Vitesse — 50 m (s)")*(Barèmes!$B$6:$B$28=H64)*(Barèmes!$C$6:$C$28=IF(H64="6ème","Mixte",G64))*(Barèmes!$J$6:$J$28="+"))&gt;0,IF(U64&lt;=SUMIFS(Barèmes!$D$6:$D$28,Barèmes!$A$6:$A$28,"Vitesse — 50 m (s)",Barèmes!$B$6:$B$28,H64,Barèmes!$C$6:$C$28,IF(H64="6ème","Mixte",G64)),"à besoin",IF(U64&lt;=SUMIFS(Barèmes!$E$6:$E$28,Barèmes!$A$6:$A$28,"Vitesse — 50 m (s)",Barèmes!$B$6:$B$28,H64,Barèmes!$C$6:$C$28,IF(H64="6ème","Mixte",G64)),"fragile","satisfaisant")),IF(U64&gt;=SUMIFS(Barèmes!$D$6:$D$28,Barèmes!$A$6:$A$28,"Vitesse — 50 m (s)",Barèmes!$B$6:$B$28,H64,Barèmes!$C$6:$C$28,IF(H64="6ème","Mixte",G64)),"à besoin",IF(U64&gt;=SUMIFS(Barèmes!$E$6:$E$28,Barèmes!$A$6:$A$28,"Vitesse — 50 m (s)",Barèmes!$B$6:$B$28,H64,Barèmes!$C$6:$C$28,IF(H64="6ème","Mixte",G64)),"fragile","satisfaisant"))))</f>
        <v/>
      </c>
      <c r="W64" s="25" t="str">
        <f>IF(OR(U64="",SUMPRODUCT((Barèmes!$A$6:$A$28="Vitesse — 50 m (s)")*(Barèmes!$B$6:$B$28=H64)*(Barèmes!$C$6:$C$28=IF(H64="6ème","Mixte",G64)))=0),"",IF(SUMPRODUCT((Barèmes!$A$6:$A$28="Vitesse — 50 m (s)")*(Barèmes!$B$6:$B$28=H64)*(Barèmes!$C$6:$C$28=IF(H64="6ème","Mixte",G64))*(Barèmes!$J$6:$J$28="+"))&gt;0,IF(U64&lt;=SUMIFS(Barèmes!$F$6:$F$28,Barèmes!$A$6:$A$28,"Vitesse — 50 m (s)",Barèmes!$B$6:$B$28,H64,Barèmes!$C$6:$C$28,IF(H64="6ème","Mixte",G64)),Barèmes!$B$2,IF(U64&lt;=SUMIFS(Barèmes!$G$6:$G$28,Barèmes!$A$6:$A$28,"Vitesse — 50 m (s)",Barèmes!$B$6:$B$28,H64,Barèmes!$C$6:$C$28,IF(H64="6ème","Mixte",G64)),Barèmes!$C$2,IF(U64&lt;=SUMIFS(Barèmes!$H$6:$H$28,Barèmes!$A$6:$A$28,"Vitesse — 50 m (s)",Barèmes!$B$6:$B$28,H64,Barèmes!$C$6:$C$28,IF(H64="6ème","Mixte",G64)),Barèmes!$D$2,IF(U64&lt;=SUMIFS(Barèmes!$I$6:$I$28,Barèmes!$A$6:$A$28,"Vitesse — 50 m (s)",Barèmes!$B$6:$B$28,H64,Barèmes!$C$6:$C$28,IF(H64="6ème","Mixte",G64)),Barèmes!$E$2,Barèmes!$F$2)))),IF(U64&gt;=SUMIFS(Barèmes!$F$6:$F$28,Barèmes!$A$6:$A$28,"Vitesse — 50 m (s)",Barèmes!$B$6:$B$28,H64,Barèmes!$C$6:$C$28,IF(H64="6ème","Mixte",G64)),Barèmes!$B$2,IF(U64&gt;=SUMIFS(Barèmes!$G$6:$G$28,Barèmes!$A$6:$A$28,"Vitesse — 50 m (s)",Barèmes!$B$6:$B$28,H64,Barèmes!$C$6:$C$28,IF(H64="6ème","Mixte",G64)),Barèmes!$C$2,IF(U64&gt;=SUMIFS(Barèmes!$H$6:$H$28,Barèmes!$A$6:$A$28,"Vitesse — 50 m (s)",Barèmes!$B$6:$B$28,H64,Barèmes!$C$6:$C$28,IF(H64="6ème","Mixte",G64)),Barèmes!$D$2,IF(U64&gt;=SUMIFS(Barèmes!$I$6:$I$28,Barèmes!$A$6:$A$28,"Vitesse — 50 m (s)",Barèmes!$B$6:$B$28,H64,Barèmes!$C$6:$C$28,IF(H64="6ème","Mixte",G64)),Barèmes!$E$2,Barèmes!$F$2))))))</f>
        <v/>
      </c>
      <c r="X64" s="18"/>
      <c r="Y64" s="26" t="str" cm="1">
        <f t="array" ref="Y64">IF(OR(X64="",SUMPRODUCT((Barèmes!$A$6:$A$28="Souplesse (score 1-5)")*(Barèmes!$B$6:$B$28=H64)*(Barèmes!$C$6:$C$28=IF(H64="6ème","Mixte",G64)))=0),"",IF(SUMPRODUCT((Barèmes!$A$6:$A$28="Souplesse (score 1-5)")*(Barèmes!$B$6:$B$28=H64)*(Barèmes!$C$6:$C$28=IF(H64="6ème","Mixte",G64))*(Barèmes!$J$6:$J$28="+"))&gt;0,IF(X64&lt;=SUMIFS(Barèmes!$D$6:$D$28,Barèmes!$A$6:$A$28,"Souplesse (score 1-5)",Barèmes!$B$6:$B$28,H64,Barèmes!$C$6:$C$28,IF(H64="6ème","Mixte",G64)),"à besoin",IF(X64&lt;=SUMIFS(Barèmes!$E$6:$E$28,Barèmes!$A$6:$A$28,"Souplesse (score 1-5)",Barèmes!$B$6:$B$28,H64,Barèmes!$C$6:$C$28,IF(H64="6ème","Mixte",G64)),"fragile","satisfaisant")),IF(X64&gt;=SUMIFS(Barèmes!$D$6:$D$28,Barèmes!$A$6:$A$28,"Souplesse (score 1-5)",Barèmes!$B$6:$B$28,H64,Barèmes!$C$6:$C$28,IF(H64="6ème","Mixte",G64)),"à besoin",IF(X64&gt;=SUMIFS(Barèmes!$E$6:$E$28,Barèmes!$A$6:$A$28,"Souplesse (score 1-5)",Barèmes!$B$6:$B$28,H64,Barèmes!$C$6:$C$28,IF(H64="6ème","Mixte",G64)),"fragile","satisfaisant"))))</f>
        <v/>
      </c>
      <c r="Z64" s="26" t="str" cm="1">
        <f t="array" ref="Z64">IF(OR(X64="",SUMPRODUCT((Barèmes!$A$6:$A$28="Souplesse (score 1-5)")*(Barèmes!$B$6:$B$28=H64)*(Barèmes!$C$6:$C$28=IF(H64="6ème","Mixte",G64)))=0),"",IF(SUMPRODUCT((Barèmes!$A$6:$A$28="Souplesse (score 1-5)")*(Barèmes!$B$6:$B$28=H64)*(Barèmes!$C$6:$C$28=IF(H64="6ème","Mixte",G64))*(Barèmes!$J$6:$J$28="+"))&gt;0,IF(X64&lt;=SUMIFS(Barèmes!$F$6:$F$28,Barèmes!$A$6:$A$28,"Souplesse (score 1-5)",Barèmes!$B$6:$B$28,H64,Barèmes!$C$6:$C$28,IF(H64="6ème","Mixte",G64)),Barèmes!$B$2,IF(X64&lt;=SUMIFS(Barèmes!$G$6:$G$28,Barèmes!$A$6:$A$28,"Souplesse (score 1-5)",Barèmes!$B$6:$B$28,H64,Barèmes!$C$6:$C$28,IF(H64="6ème","Mixte",G64)),Barèmes!$C$2,IF(X64&lt;=SUMIFS(Barèmes!$H$6:$H$28,Barèmes!$A$6:$A$28,"Souplesse (score 1-5)",Barèmes!$B$6:$B$28,H64,Barèmes!$C$6:$C$28,IF(H64="6ème","Mixte",G64)),Barèmes!$D$2,IF(X64&lt;=SUMIFS(Barèmes!$I$6:$I$28,Barèmes!$A$6:$A$28,"Souplesse (score 1-5)",Barèmes!$B$6:$B$28,H64,Barèmes!$C$6:$C$28,IF(H64="6ème","Mixte",G64)),Barèmes!$E$2,Barèmes!$F$2)))),IF(X64&gt;=SUMIFS(Barèmes!$F$6:$F$28,Barèmes!$A$6:$A$28,"Souplesse (score 1-5)",Barèmes!$B$6:$B$28,H64,Barèmes!$C$6:$C$28,IF(H64="6ème","Mixte",G64)),Barèmes!$B$2,IF(X64&gt;=SUMIFS(Barèmes!$G$6:$G$28,Barèmes!$A$6:$A$28,"Souplesse (score 1-5)",Barèmes!$B$6:$B$28,H64,Barèmes!$C$6:$C$28,IF(H64="6ème","Mixte",G64)),Barèmes!$C$2,IF(X64&gt;=SUMIFS(Barèmes!$H$6:$H$28,Barèmes!$A$6:$A$28,"Souplesse (score 1-5)",Barèmes!$B$6:$B$28,H64,Barèmes!$C$6:$C$28,IF(H64="6ème","Mixte",G64)),Barèmes!$D$2,IF(X64&gt;=SUMIFS(Barèmes!$I$6:$I$28,Barèmes!$A$6:$A$28,"Souplesse (score 1-5)",Barèmes!$B$6:$B$28,H64,Barèmes!$C$6:$C$28,IF(H64="6ème","Mixte",G64)),Barèmes!$E$2,Barèmes!$F$2))))))</f>
        <v/>
      </c>
      <c r="AA64" s="22"/>
      <c r="AB64" s="27" t="str">
        <f>IF(OR(AA64="",SUMPRODUCT((Barèmes!$A$6:$A$28="Agilité — T-test 974 (s)")*(Barèmes!$B$6:$B$28=H64)*(Barèmes!$C$6:$C$28=IF(H64="6ème","Mixte",G64)))=0),"",IF(SUMPRODUCT((Barèmes!$A$6:$A$28="Agilité — T-test 974 (s)")*(Barèmes!$B$6:$B$28=H64)*(Barèmes!$C$6:$C$28=IF(H64="6ème","Mixte",G64))*(Barèmes!$J$6:$J$28="+"))&gt;0,IF(AA64&lt;=SUMIFS(Barèmes!$D$6:$D$28,Barèmes!$A$6:$A$28,"Agilité — T-test 974 (s)",Barèmes!$B$6:$B$28,H64,Barèmes!$C$6:$C$28,IF(H64="6ème","Mixte",G64)),"à besoin",IF(AA64&lt;=SUMIFS(Barèmes!$E$6:$E$28,Barèmes!$A$6:$A$28,"Agilité — T-test 974 (s)",Barèmes!$B$6:$B$28,H64,Barèmes!$C$6:$C$28,IF(H64="6ème","Mixte",G64)),"fragile","satisfaisant")),IF(AA64&gt;=SUMIFS(Barèmes!$D$6:$D$28,Barèmes!$A$6:$A$28,"Agilité — T-test 974 (s)",Barèmes!$B$6:$B$28,H64,Barèmes!$C$6:$C$28,IF(H64="6ème","Mixte",G64)),"à besoin",IF(AA64&gt;=SUMIFS(Barèmes!$E$6:$E$28,Barèmes!$A$6:$A$28,"Agilité — T-test 974 (s)",Barèmes!$B$6:$B$28,H64,Barèmes!$C$6:$C$28,IF(H64="6ème","Mixte",G64)),"fragile","satisfaisant"))))</f>
        <v/>
      </c>
      <c r="AC64" s="27" t="str">
        <f>IF(OR(AA64="",SUMPRODUCT((Barèmes!$A$6:$A$28="Agilité — T-test 974 (s)")*(Barèmes!$B$6:$B$28=H64)*(Barèmes!$C$6:$C$28=IF(H64="6ème","Mixte",G64)))=0),"",IF(SUMPRODUCT((Barèmes!$A$6:$A$28="Agilité — T-test 974 (s)")*(Barèmes!$B$6:$B$28=H64)*(Barèmes!$C$6:$C$28=IF(H64="6ème","Mixte",G64))*(Barèmes!$J$6:$J$28="+"))&gt;0,IF(AA64&lt;=SUMIFS(Barèmes!$F$6:$F$28,Barèmes!$A$6:$A$28,"Agilité — T-test 974 (s)",Barèmes!$B$6:$B$28,H64,Barèmes!$C$6:$C$28,IF(H64="6ème","Mixte",G64)),Barèmes!$B$2,IF(AA64&lt;=SUMIFS(Barèmes!$G$6:$G$28,Barèmes!$A$6:$A$28,"Agilité — T-test 974 (s)",Barèmes!$B$6:$B$28,H64,Barèmes!$C$6:$C$28,IF(H64="6ème","Mixte",G64)),Barèmes!$C$2,IF(AA64&lt;=SUMIFS(Barèmes!$H$6:$H$28,Barèmes!$A$6:$A$28,"Agilité — T-test 974 (s)",Barèmes!$B$6:$B$28,H64,Barèmes!$C$6:$C$28,IF(H64="6ème","Mixte",G64)),Barèmes!$D$2,IF(AA64&lt;=SUMIFS(Barèmes!$I$6:$I$28,Barèmes!$A$6:$A$28,"Agilité — T-test 974 (s)",Barèmes!$B$6:$B$28,H64,Barèmes!$C$6:$C$28,IF(H64="6ème","Mixte",G64)),Barèmes!$E$2,Barèmes!$F$2)))),IF(AA64&gt;=SUMIFS(Barèmes!$F$6:$F$28,Barèmes!$A$6:$A$28,"Agilité — T-test 974 (s)",Barèmes!$B$6:$B$28,H64,Barèmes!$C$6:$C$28,IF(H64="6ème","Mixte",G64)),Barèmes!$B$2,IF(AA64&gt;=SUMIFS(Barèmes!$G$6:$G$28,Barèmes!$A$6:$A$28,"Agilité — T-test 974 (s)",Barèmes!$B$6:$B$28,H64,Barèmes!$C$6:$C$28,IF(H64="6ème","Mixte",G64)),Barèmes!$C$2,IF(AA64&gt;=SUMIFS(Barèmes!$H$6:$H$28,Barèmes!$A$6:$A$28,"Agilité — T-test 974 (s)",Barèmes!$B$6:$B$28,H64,Barèmes!$C$6:$C$28,IF(H64="6ème","Mixte",G64)),Barèmes!$D$2,IF(AA64&gt;=SUMIFS(Barèmes!$I$6:$I$28,Barèmes!$A$6:$A$28,"Agilité — T-test 974 (s)",Barèmes!$B$6:$B$28,H64,Barèmes!$C$6:$C$28,IF(H64="6ème","Mixte",G64)),Barèmes!$E$2,Barèmes!$F$2))))))</f>
        <v/>
      </c>
      <c r="AD64" s="28" t="str">
        <f t="shared" si="1"/>
        <v/>
      </c>
      <c r="AE64" s="29" t="str">
        <f t="shared" si="2"/>
        <v/>
      </c>
      <c r="AF64" s="30" t="str">
        <f>IF(OR(AD64="",SUMPRODUCT((Barèmes!$A$6:$A$28="Surcoût d'agilité (s) — technique")*(Barèmes!$B$6:$B$28=H64)*(Barèmes!$C$6:$C$28=IF(H64="6ème","Mixte",G64)))=0),"",IF(SUMPRODUCT((Barèmes!$A$6:$A$28="Surcoût d'agilité (s) — technique")*(Barèmes!$B$6:$B$28=H64)*(Barèmes!$C$6:$C$28=IF(H64="6ème","Mixte",G64))*(Barèmes!$J$6:$J$28="+"))&gt;0,IF(AD64&lt;=SUMIFS(Barèmes!$D$6:$D$28,Barèmes!$A$6:$A$28,"Surcoût d'agilité (s) — technique",Barèmes!$B$6:$B$28,H64,Barèmes!$C$6:$C$28,IF(H64="6ème","Mixte",G64)),"à besoin",IF(AD64&lt;=SUMIFS(Barèmes!$E$6:$E$28,Barèmes!$A$6:$A$28,"Surcoût d'agilité (s) — technique",Barèmes!$B$6:$B$28,H64,Barèmes!$C$6:$C$28,IF(H64="6ème","Mixte",G64)),"fragile","satisfaisant")),IF(AD64&gt;=SUMIFS(Barèmes!$D$6:$D$28,Barèmes!$A$6:$A$28,"Surcoût d'agilité (s) — technique",Barèmes!$B$6:$B$28,H64,Barèmes!$C$6:$C$28,IF(H64="6ème","Mixte",G64)),"à besoin",IF(AD64&gt;=SUMIFS(Barèmes!$E$6:$E$28,Barèmes!$A$6:$A$28,"Surcoût d'agilité (s) — technique",Barèmes!$B$6:$B$28,H64,Barèmes!$C$6:$C$28,IF(H64="6ème","Mixte",G64)),"fragile","satisfaisant"))))</f>
        <v/>
      </c>
      <c r="AG64" s="30" t="str">
        <f>IF(OR(AD64="",SUMPRODUCT((Barèmes!$A$6:$A$28="Surcoût d'agilité (s) — technique")*(Barèmes!$B$6:$B$28=H64)*(Barèmes!$C$6:$C$28=IF(H64="6ème","Mixte",G64)))=0),"",IF(SUMPRODUCT((Barèmes!$A$6:$A$28="Surcoût d'agilité (s) — technique")*(Barèmes!$B$6:$B$28=H64)*(Barèmes!$C$6:$C$28=IF(H64="6ème","Mixte",G64))*(Barèmes!$J$6:$J$28="+"))&gt;0,IF(AD64&lt;=SUMIFS(Barèmes!$F$6:$F$28,Barèmes!$A$6:$A$28,"Surcoût d'agilité (s) — technique",Barèmes!$B$6:$B$28,H64,Barèmes!$C$6:$C$28,IF(H64="6ème","Mixte",G64)),Barèmes!$B$2,IF(AD64&lt;=SUMIFS(Barèmes!$G$6:$G$28,Barèmes!$A$6:$A$28,"Surcoût d'agilité (s) — technique",Barèmes!$B$6:$B$28,H64,Barèmes!$C$6:$C$28,IF(H64="6ème","Mixte",G64)),Barèmes!$C$2,IF(AD64&lt;=SUMIFS(Barèmes!$H$6:$H$28,Barèmes!$A$6:$A$28,"Surcoût d'agilité (s) — technique",Barèmes!$B$6:$B$28,H64,Barèmes!$C$6:$C$28,IF(H64="6ème","Mixte",G64)),Barèmes!$D$2,IF(AD64&lt;=SUMIFS(Barèmes!$I$6:$I$28,Barèmes!$A$6:$A$28,"Surcoût d'agilité (s) — technique",Barèmes!$B$6:$B$28,H64,Barèmes!$C$6:$C$28,IF(H64="6ème","Mixte",G64)),Barèmes!$E$2,Barèmes!$F$2)))),IF(AD64&gt;=SUMIFS(Barèmes!$F$6:$F$28,Barèmes!$A$6:$A$28,"Surcoût d'agilité (s) — technique",Barèmes!$B$6:$B$28,H64,Barèmes!$C$6:$C$28,IF(H64="6ème","Mixte",G64)),Barèmes!$B$2,IF(AD64&gt;=SUMIFS(Barèmes!$G$6:$G$28,Barèmes!$A$6:$A$28,"Surcoût d'agilité (s) — technique",Barèmes!$B$6:$B$28,H64,Barèmes!$C$6:$C$28,IF(H64="6ème","Mixte",G64)),Barèmes!$C$2,IF(AD64&gt;=SUMIFS(Barèmes!$H$6:$H$28,Barèmes!$A$6:$A$28,"Surcoût d'agilité (s) — technique",Barèmes!$B$6:$B$28,H64,Barèmes!$C$6:$C$28,IF(H64="6ème","Mixte",G64)),Barèmes!$D$2,IF(AD64&gt;=SUMIFS(Barèmes!$I$6:$I$28,Barèmes!$A$6:$A$28,"Surcoût d'agilité (s) — technique",Barèmes!$B$6:$B$28,H64,Barèmes!$C$6:$C$28,IF(H64="6ème","Mixte",G64)),Barèmes!$E$2,Barèmes!$F$2))))))</f>
        <v/>
      </c>
      <c r="AH64" s="31" t="str">
        <f>IF((IF(N64="",0,1)+IF(Q64="",0,1)+IF(W64="",0,1)+IF(Z64="",0,1)+IF(AC64="",0,1))=0,"",3*IF(N64=Barèmes!$B$2,1,IF(N64=Barèmes!$C$2,2,IF(N64=Barèmes!$D$2,3,IF(N64=Barèmes!$E$2,4,IF(N64=Barèmes!$F$2,5,0)))))+3*IF(Q64=Barèmes!$B$2,1,IF(Q64=Barèmes!$C$2,2,IF(Q64=Barèmes!$D$2,3,IF(Q64=Barèmes!$E$2,4,IF(Q64=Barèmes!$F$2,5,0)))))+2*IF(W64=Barèmes!$B$2,1,IF(W64=Barèmes!$C$2,2,IF(W64=Barèmes!$D$2,3,IF(W64=Barèmes!$E$2,4,IF(W64=Barèmes!$F$2,5,0)))))+1*IF(Z64=Barèmes!$B$2,1,IF(Z64=Barèmes!$C$2,2,IF(Z64=Barèmes!$D$2,3,IF(Z64=Barèmes!$E$2,4,IF(Z64=Barèmes!$F$2,5,0)))))+1*IF(AC64=Barèmes!$B$2,1,IF(AC64=Barèmes!$C$2,2,IF(AC64=Barèmes!$D$2,3,IF(AC64=Barèmes!$E$2,4,IF(AC64=Barèmes!$F$2,5,0))))))</f>
        <v/>
      </c>
      <c r="AI64" s="31"/>
      <c r="AJ64" s="32" t="str">
        <f>IFERROR(INDEX(Croissance!$B$5:$B$604,MATCH(A64,Croissance!$A$5:$A$604,0)),"")</f>
        <v/>
      </c>
      <c r="AK64" s="32" t="str">
        <f>IFERROR(INDEX(Croissance!$C$5:$C$604,MATCH(A64,Croissance!$A$5:$A$604,0)),"")</f>
        <v/>
      </c>
      <c r="AL64" s="32" t="str">
        <f>IFERROR(INDEX(Croissance!$D$5:$D$604,MATCH(A64,Croissance!$A$5:$A$604,0)),"")</f>
        <v/>
      </c>
      <c r="AM64" s="32" t="str">
        <f>IFERROR(INDEX(Croissance!$E$5:$E$604,MATCH(A64,Croissance!$A$5:$A$604,0)),"")</f>
        <v/>
      </c>
      <c r="AO64" s="33">
        <f t="shared" si="8"/>
        <v>0</v>
      </c>
      <c r="AP64" s="33">
        <f t="shared" si="3"/>
        <v>0</v>
      </c>
      <c r="AQ64" s="33">
        <f>IF(A64="",0,IF(AND(OR('Synthèse classe'!$C$2="Tous",C64='Synthèse classe'!$C$2),OR('Synthèse classe'!$C$3="Toutes",D64='Synthèse classe'!$C$3),OR('Synthèse classe'!$C$4="Toutes",AND('Synthèse classe'!$C$4="Dernière",AP64=1),B64=IFERROR(VALUE('Synthèse classe'!$C$4),0))),1,0))</f>
        <v>0</v>
      </c>
      <c r="AR64" s="34" t="str">
        <f t="shared" si="4"/>
        <v/>
      </c>
    </row>
    <row r="65" spans="1:44" x14ac:dyDescent="0.2">
      <c r="A65" s="17" t="str">
        <f t="shared" si="0"/>
        <v/>
      </c>
      <c r="B65" s="18"/>
      <c r="C65" s="19"/>
      <c r="D65" s="19"/>
      <c r="E65" s="19"/>
      <c r="F65" s="19"/>
      <c r="G65" s="19"/>
      <c r="H65" s="17" t="str">
        <f t="shared" si="5"/>
        <v/>
      </c>
      <c r="I65" s="20"/>
      <c r="J65" s="18"/>
      <c r="K65" s="19"/>
      <c r="L65" s="21" t="str">
        <f t="shared" si="6"/>
        <v/>
      </c>
      <c r="M65" s="21" t="str">
        <f>IF(OR(J65="",SUMPRODUCT((Barèmes!$A$6:$A$28="Endurance — Luc Léger (palier)")*(Barèmes!$B$6:$B$28=H65)*(Barèmes!$C$6:$C$28=IF(H65="6ème","Mixte",G65)))=0),"",IF(SUMPRODUCT((Barèmes!$A$6:$A$28="Endurance — Luc Léger (palier)")*(Barèmes!$B$6:$B$28=H65)*(Barèmes!$C$6:$C$28=IF(H65="6ème","Mixte",G65))*(Barèmes!$J$6:$J$28="+"))&gt;0,IF(J65&lt;=SUMIFS(Barèmes!$D$6:$D$28,Barèmes!$A$6:$A$28,"Endurance — Luc Léger (palier)",Barèmes!$B$6:$B$28,H65,Barèmes!$C$6:$C$28,IF(H65="6ème","Mixte",G65)),"à besoin",IF(J65&lt;=SUMIFS(Barèmes!$E$6:$E$28,Barèmes!$A$6:$A$28,"Endurance — Luc Léger (palier)",Barèmes!$B$6:$B$28,H65,Barèmes!$C$6:$C$28,IF(H65="6ème","Mixte",G65)),"fragile","satisfaisant")),IF(J65&gt;=SUMIFS(Barèmes!$D$6:$D$28,Barèmes!$A$6:$A$28,"Endurance — Luc Léger (palier)",Barèmes!$B$6:$B$28,H65,Barèmes!$C$6:$C$28,IF(H65="6ème","Mixte",G65)),"à besoin",IF(J65&gt;=SUMIFS(Barèmes!$E$6:$E$28,Barèmes!$A$6:$A$28,"Endurance — Luc Léger (palier)",Barèmes!$B$6:$B$28,H65,Barèmes!$C$6:$C$28,IF(H65="6ème","Mixte",G65)),"fragile","satisfaisant"))))</f>
        <v/>
      </c>
      <c r="N65" s="21" t="str">
        <f>IF(OR(J65="",SUMPRODUCT((Barèmes!$A$6:$A$28="Endurance — Luc Léger (palier)")*(Barèmes!$B$6:$B$28=H65)*(Barèmes!$C$6:$C$28=IF(H65="6ème","Mixte",G65)))=0),"",IF(SUMPRODUCT((Barèmes!$A$6:$A$28="Endurance — Luc Léger (palier)")*(Barèmes!$B$6:$B$28=H65)*(Barèmes!$C$6:$C$28=IF(H65="6ème","Mixte",G65))*(Barèmes!$J$6:$J$28="+"))&gt;0,IF(J65&lt;=SUMIFS(Barèmes!$F$6:$F$28,Barèmes!$A$6:$A$28,"Endurance — Luc Léger (palier)",Barèmes!$B$6:$B$28,H65,Barèmes!$C$6:$C$28,IF(H65="6ème","Mixte",G65)),Barèmes!$B$2,IF(J65&lt;=SUMIFS(Barèmes!$G$6:$G$28,Barèmes!$A$6:$A$28,"Endurance — Luc Léger (palier)",Barèmes!$B$6:$B$28,H65,Barèmes!$C$6:$C$28,IF(H65="6ème","Mixte",G65)),Barèmes!$C$2,IF(J65&lt;=SUMIFS(Barèmes!$H$6:$H$28,Barèmes!$A$6:$A$28,"Endurance — Luc Léger (palier)",Barèmes!$B$6:$B$28,H65,Barèmes!$C$6:$C$28,IF(H65="6ème","Mixte",G65)),Barèmes!$D$2,IF(J65&lt;=SUMIFS(Barèmes!$I$6:$I$28,Barèmes!$A$6:$A$28,"Endurance — Luc Léger (palier)",Barèmes!$B$6:$B$28,H65,Barèmes!$C$6:$C$28,IF(H65="6ème","Mixte",G65)),Barèmes!$E$2,Barèmes!$F$2)))),IF(J65&gt;=SUMIFS(Barèmes!$F$6:$F$28,Barèmes!$A$6:$A$28,"Endurance — Luc Léger (palier)",Barèmes!$B$6:$B$28,H65,Barèmes!$C$6:$C$28,IF(H65="6ème","Mixte",G65)),Barèmes!$B$2,IF(J65&gt;=SUMIFS(Barèmes!$G$6:$G$28,Barèmes!$A$6:$A$28,"Endurance — Luc Léger (palier)",Barèmes!$B$6:$B$28,H65,Barèmes!$C$6:$C$28,IF(H65="6ème","Mixte",G65)),Barèmes!$C$2,IF(J65&gt;=SUMIFS(Barèmes!$H$6:$H$28,Barèmes!$A$6:$A$28,"Endurance — Luc Léger (palier)",Barèmes!$B$6:$B$28,H65,Barèmes!$C$6:$C$28,IF(H65="6ème","Mixte",G65)),Barèmes!$D$2,IF(J65&gt;=SUMIFS(Barèmes!$I$6:$I$28,Barèmes!$A$6:$A$28,"Endurance — Luc Léger (palier)",Barèmes!$B$6:$B$28,H65,Barèmes!$C$6:$C$28,IF(H65="6ème","Mixte",G65)),Barèmes!$E$2,Barèmes!$F$2))))))</f>
        <v/>
      </c>
      <c r="O65" s="22"/>
      <c r="P65" s="23" t="str">
        <f>IF(OR(O65="",SUMPRODUCT((Barèmes!$A$6:$A$28="Force bas du corps — Saut en longueur (m)")*(Barèmes!$B$6:$B$28=H65)*(Barèmes!$C$6:$C$28=IF(H65="6ème","Mixte",G65)))=0),"",IF(SUMPRODUCT((Barèmes!$A$6:$A$28="Force bas du corps — Saut en longueur (m)")*(Barèmes!$B$6:$B$28=H65)*(Barèmes!$C$6:$C$28=IF(H65="6ème","Mixte",G65))*(Barèmes!$J$6:$J$28="+"))&gt;0,IF(O65&lt;=SUMIFS(Barèmes!$D$6:$D$28,Barèmes!$A$6:$A$28,"Force bas du corps — Saut en longueur (m)",Barèmes!$B$6:$B$28,H65,Barèmes!$C$6:$C$28,IF(H65="6ème","Mixte",G65)),"à besoin",IF(O65&lt;=SUMIFS(Barèmes!$E$6:$E$28,Barèmes!$A$6:$A$28,"Force bas du corps — Saut en longueur (m)",Barèmes!$B$6:$B$28,H65,Barèmes!$C$6:$C$28,IF(H65="6ème","Mixte",G65)),"fragile","satisfaisant")),IF(O65&gt;=SUMIFS(Barèmes!$D$6:$D$28,Barèmes!$A$6:$A$28,"Force bas du corps — Saut en longueur (m)",Barèmes!$B$6:$B$28,H65,Barèmes!$C$6:$C$28,IF(H65="6ème","Mixte",G65)),"à besoin",IF(O65&gt;=SUMIFS(Barèmes!$E$6:$E$28,Barèmes!$A$6:$A$28,"Force bas du corps — Saut en longueur (m)",Barèmes!$B$6:$B$28,H65,Barèmes!$C$6:$C$28,IF(H65="6ème","Mixte",G65)),"fragile","satisfaisant"))))</f>
        <v/>
      </c>
      <c r="Q65" s="23" t="str">
        <f>IF(OR(O65="",SUMPRODUCT((Barèmes!$A$6:$A$28="Force bas du corps — Saut en longueur (m)")*(Barèmes!$B$6:$B$28=H65)*(Barèmes!$C$6:$C$28=IF(H65="6ème","Mixte",G65)))=0),"",IF(SUMPRODUCT((Barèmes!$A$6:$A$28="Force bas du corps — Saut en longueur (m)")*(Barèmes!$B$6:$B$28=H65)*(Barèmes!$C$6:$C$28=IF(H65="6ème","Mixte",G65))*(Barèmes!$J$6:$J$28="+"))&gt;0,IF(O65&lt;=SUMIFS(Barèmes!$F$6:$F$28,Barèmes!$A$6:$A$28,"Force bas du corps — Saut en longueur (m)",Barèmes!$B$6:$B$28,H65,Barèmes!$C$6:$C$28,IF(H65="6ème","Mixte",G65)),Barèmes!$B$2,IF(O65&lt;=SUMIFS(Barèmes!$G$6:$G$28,Barèmes!$A$6:$A$28,"Force bas du corps — Saut en longueur (m)",Barèmes!$B$6:$B$28,H65,Barèmes!$C$6:$C$28,IF(H65="6ème","Mixte",G65)),Barèmes!$C$2,IF(O65&lt;=SUMIFS(Barèmes!$H$6:$H$28,Barèmes!$A$6:$A$28,"Force bas du corps — Saut en longueur (m)",Barèmes!$B$6:$B$28,H65,Barèmes!$C$6:$C$28,IF(H65="6ème","Mixte",G65)),Barèmes!$D$2,IF(O65&lt;=SUMIFS(Barèmes!$I$6:$I$28,Barèmes!$A$6:$A$28,"Force bas du corps — Saut en longueur (m)",Barèmes!$B$6:$B$28,H65,Barèmes!$C$6:$C$28,IF(H65="6ème","Mixte",G65)),Barèmes!$E$2,Barèmes!$F$2)))),IF(O65&gt;=SUMIFS(Barèmes!$F$6:$F$28,Barèmes!$A$6:$A$28,"Force bas du corps — Saut en longueur (m)",Barèmes!$B$6:$B$28,H65,Barèmes!$C$6:$C$28,IF(H65="6ème","Mixte",G65)),Barèmes!$B$2,IF(O65&gt;=SUMIFS(Barèmes!$G$6:$G$28,Barèmes!$A$6:$A$28,"Force bas du corps — Saut en longueur (m)",Barèmes!$B$6:$B$28,H65,Barèmes!$C$6:$C$28,IF(H65="6ème","Mixte",G65)),Barèmes!$C$2,IF(O65&gt;=SUMIFS(Barèmes!$H$6:$H$28,Barèmes!$A$6:$A$28,"Force bas du corps — Saut en longueur (m)",Barèmes!$B$6:$B$28,H65,Barèmes!$C$6:$C$28,IF(H65="6ème","Mixte",G65)),Barèmes!$D$2,IF(O65&gt;=SUMIFS(Barèmes!$I$6:$I$28,Barèmes!$A$6:$A$28,"Force bas du corps — Saut en longueur (m)",Barèmes!$B$6:$B$28,H65,Barèmes!$C$6:$C$28,IF(H65="6ème","Mixte",G65)),Barèmes!$E$2,Barèmes!$F$2))))))</f>
        <v/>
      </c>
      <c r="R65" s="22"/>
      <c r="S65" s="24" t="str">
        <f>IF(OR(R65="",SUMPRODUCT((Barèmes!$A$6:$A$28="Vitesse — 30 m (s)")*(Barèmes!$B$6:$B$28=H65)*(Barèmes!$C$6:$C$28=IF(H65="6ème","Mixte",G65)))=0),"",IF(SUMPRODUCT((Barèmes!$A$6:$A$28="Vitesse — 30 m (s)")*(Barèmes!$B$6:$B$28=H65)*(Barèmes!$C$6:$C$28=IF(H65="6ème","Mixte",G65))*(Barèmes!$J$6:$J$28="+"))&gt;0,IF(R65&lt;=SUMIFS(Barèmes!$D$6:$D$28,Barèmes!$A$6:$A$28,"Vitesse — 30 m (s)",Barèmes!$B$6:$B$28,H65,Barèmes!$C$6:$C$28,IF(H65="6ème","Mixte",G65)),"à besoin",IF(R65&lt;=SUMIFS(Barèmes!$E$6:$E$28,Barèmes!$A$6:$A$28,"Vitesse — 30 m (s)",Barèmes!$B$6:$B$28,H65,Barèmes!$C$6:$C$28,IF(H65="6ème","Mixte",G65)),"fragile","satisfaisant")),IF(R65&gt;=SUMIFS(Barèmes!$D$6:$D$28,Barèmes!$A$6:$A$28,"Vitesse — 30 m (s)",Barèmes!$B$6:$B$28,H65,Barèmes!$C$6:$C$28,IF(H65="6ème","Mixte",G65)),"à besoin",IF(R65&gt;=SUMIFS(Barèmes!$E$6:$E$28,Barèmes!$A$6:$A$28,"Vitesse — 30 m (s)",Barèmes!$B$6:$B$28,H65,Barèmes!$C$6:$C$28,IF(H65="6ème","Mixte",G65)),"fragile","satisfaisant"))))</f>
        <v/>
      </c>
      <c r="T65" s="24" t="str">
        <f>IF(OR(R65="",SUMPRODUCT((Barèmes!$A$6:$A$28="Vitesse — 30 m (s)")*(Barèmes!$B$6:$B$28=H65)*(Barèmes!$C$6:$C$28=IF(H65="6ème","Mixte",G65)))=0),"",IF(SUMPRODUCT((Barèmes!$A$6:$A$28="Vitesse — 30 m (s)")*(Barèmes!$B$6:$B$28=H65)*(Barèmes!$C$6:$C$28=IF(H65="6ème","Mixte",G65))*(Barèmes!$J$6:$J$28="+"))&gt;0,IF(R65&lt;=SUMIFS(Barèmes!$F$6:$F$28,Barèmes!$A$6:$A$28,"Vitesse — 30 m (s)",Barèmes!$B$6:$B$28,H65,Barèmes!$C$6:$C$28,IF(H65="6ème","Mixte",G65)),Barèmes!$B$2,IF(R65&lt;=SUMIFS(Barèmes!$G$6:$G$28,Barèmes!$A$6:$A$28,"Vitesse — 30 m (s)",Barèmes!$B$6:$B$28,H65,Barèmes!$C$6:$C$28,IF(H65="6ème","Mixte",G65)),Barèmes!$C$2,IF(R65&lt;=SUMIFS(Barèmes!$H$6:$H$28,Barèmes!$A$6:$A$28,"Vitesse — 30 m (s)",Barèmes!$B$6:$B$28,H65,Barèmes!$C$6:$C$28,IF(H65="6ème","Mixte",G65)),Barèmes!$D$2,IF(R65&lt;=SUMIFS(Barèmes!$I$6:$I$28,Barèmes!$A$6:$A$28,"Vitesse — 30 m (s)",Barèmes!$B$6:$B$28,H65,Barèmes!$C$6:$C$28,IF(H65="6ème","Mixte",G65)),Barèmes!$E$2,Barèmes!$F$2)))),IF(R65&gt;=SUMIFS(Barèmes!$F$6:$F$28,Barèmes!$A$6:$A$28,"Vitesse — 30 m (s)",Barèmes!$B$6:$B$28,H65,Barèmes!$C$6:$C$28,IF(H65="6ème","Mixte",G65)),Barèmes!$B$2,IF(R65&gt;=SUMIFS(Barèmes!$G$6:$G$28,Barèmes!$A$6:$A$28,"Vitesse — 30 m (s)",Barèmes!$B$6:$B$28,H65,Barèmes!$C$6:$C$28,IF(H65="6ème","Mixte",G65)),Barèmes!$C$2,IF(R65&gt;=SUMIFS(Barèmes!$H$6:$H$28,Barèmes!$A$6:$A$28,"Vitesse — 30 m (s)",Barèmes!$B$6:$B$28,H65,Barèmes!$C$6:$C$28,IF(H65="6ème","Mixte",G65)),Barèmes!$D$2,IF(R65&gt;=SUMIFS(Barèmes!$I$6:$I$28,Barèmes!$A$6:$A$28,"Vitesse — 30 m (s)",Barèmes!$B$6:$B$28,H65,Barèmes!$C$6:$C$28,IF(H65="6ème","Mixte",G65)),Barèmes!$E$2,Barèmes!$F$2))))))</f>
        <v/>
      </c>
      <c r="U65" s="22"/>
      <c r="V65" s="25" t="str">
        <f>IF(OR(U65="",SUMPRODUCT((Barèmes!$A$6:$A$28="Vitesse — 50 m (s)")*(Barèmes!$B$6:$B$28=H65)*(Barèmes!$C$6:$C$28=IF(H65="6ème","Mixte",G65)))=0),"",IF(SUMPRODUCT((Barèmes!$A$6:$A$28="Vitesse — 50 m (s)")*(Barèmes!$B$6:$B$28=H65)*(Barèmes!$C$6:$C$28=IF(H65="6ème","Mixte",G65))*(Barèmes!$J$6:$J$28="+"))&gt;0,IF(U65&lt;=SUMIFS(Barèmes!$D$6:$D$28,Barèmes!$A$6:$A$28,"Vitesse — 50 m (s)",Barèmes!$B$6:$B$28,H65,Barèmes!$C$6:$C$28,IF(H65="6ème","Mixte",G65)),"à besoin",IF(U65&lt;=SUMIFS(Barèmes!$E$6:$E$28,Barèmes!$A$6:$A$28,"Vitesse — 50 m (s)",Barèmes!$B$6:$B$28,H65,Barèmes!$C$6:$C$28,IF(H65="6ème","Mixte",G65)),"fragile","satisfaisant")),IF(U65&gt;=SUMIFS(Barèmes!$D$6:$D$28,Barèmes!$A$6:$A$28,"Vitesse — 50 m (s)",Barèmes!$B$6:$B$28,H65,Barèmes!$C$6:$C$28,IF(H65="6ème","Mixte",G65)),"à besoin",IF(U65&gt;=SUMIFS(Barèmes!$E$6:$E$28,Barèmes!$A$6:$A$28,"Vitesse — 50 m (s)",Barèmes!$B$6:$B$28,H65,Barèmes!$C$6:$C$28,IF(H65="6ème","Mixte",G65)),"fragile","satisfaisant"))))</f>
        <v/>
      </c>
      <c r="W65" s="25" t="str">
        <f>IF(OR(U65="",SUMPRODUCT((Barèmes!$A$6:$A$28="Vitesse — 50 m (s)")*(Barèmes!$B$6:$B$28=H65)*(Barèmes!$C$6:$C$28=IF(H65="6ème","Mixte",G65)))=0),"",IF(SUMPRODUCT((Barèmes!$A$6:$A$28="Vitesse — 50 m (s)")*(Barèmes!$B$6:$B$28=H65)*(Barèmes!$C$6:$C$28=IF(H65="6ème","Mixte",G65))*(Barèmes!$J$6:$J$28="+"))&gt;0,IF(U65&lt;=SUMIFS(Barèmes!$F$6:$F$28,Barèmes!$A$6:$A$28,"Vitesse — 50 m (s)",Barèmes!$B$6:$B$28,H65,Barèmes!$C$6:$C$28,IF(H65="6ème","Mixte",G65)),Barèmes!$B$2,IF(U65&lt;=SUMIFS(Barèmes!$G$6:$G$28,Barèmes!$A$6:$A$28,"Vitesse — 50 m (s)",Barèmes!$B$6:$B$28,H65,Barèmes!$C$6:$C$28,IF(H65="6ème","Mixte",G65)),Barèmes!$C$2,IF(U65&lt;=SUMIFS(Barèmes!$H$6:$H$28,Barèmes!$A$6:$A$28,"Vitesse — 50 m (s)",Barèmes!$B$6:$B$28,H65,Barèmes!$C$6:$C$28,IF(H65="6ème","Mixte",G65)),Barèmes!$D$2,IF(U65&lt;=SUMIFS(Barèmes!$I$6:$I$28,Barèmes!$A$6:$A$28,"Vitesse — 50 m (s)",Barèmes!$B$6:$B$28,H65,Barèmes!$C$6:$C$28,IF(H65="6ème","Mixte",G65)),Barèmes!$E$2,Barèmes!$F$2)))),IF(U65&gt;=SUMIFS(Barèmes!$F$6:$F$28,Barèmes!$A$6:$A$28,"Vitesse — 50 m (s)",Barèmes!$B$6:$B$28,H65,Barèmes!$C$6:$C$28,IF(H65="6ème","Mixte",G65)),Barèmes!$B$2,IF(U65&gt;=SUMIFS(Barèmes!$G$6:$G$28,Barèmes!$A$6:$A$28,"Vitesse — 50 m (s)",Barèmes!$B$6:$B$28,H65,Barèmes!$C$6:$C$28,IF(H65="6ème","Mixte",G65)),Barèmes!$C$2,IF(U65&gt;=SUMIFS(Barèmes!$H$6:$H$28,Barèmes!$A$6:$A$28,"Vitesse — 50 m (s)",Barèmes!$B$6:$B$28,H65,Barèmes!$C$6:$C$28,IF(H65="6ème","Mixte",G65)),Barèmes!$D$2,IF(U65&gt;=SUMIFS(Barèmes!$I$6:$I$28,Barèmes!$A$6:$A$28,"Vitesse — 50 m (s)",Barèmes!$B$6:$B$28,H65,Barèmes!$C$6:$C$28,IF(H65="6ème","Mixte",G65)),Barèmes!$E$2,Barèmes!$F$2))))))</f>
        <v/>
      </c>
      <c r="X65" s="18"/>
      <c r="Y65" s="26" t="str" cm="1">
        <f t="array" ref="Y65">IF(OR(X65="",SUMPRODUCT((Barèmes!$A$6:$A$28="Souplesse (score 1-5)")*(Barèmes!$B$6:$B$28=H65)*(Barèmes!$C$6:$C$28=IF(H65="6ème","Mixte",G65)))=0),"",IF(SUMPRODUCT((Barèmes!$A$6:$A$28="Souplesse (score 1-5)")*(Barèmes!$B$6:$B$28=H65)*(Barèmes!$C$6:$C$28=IF(H65="6ème","Mixte",G65))*(Barèmes!$J$6:$J$28="+"))&gt;0,IF(X65&lt;=SUMIFS(Barèmes!$D$6:$D$28,Barèmes!$A$6:$A$28,"Souplesse (score 1-5)",Barèmes!$B$6:$B$28,H65,Barèmes!$C$6:$C$28,IF(H65="6ème","Mixte",G65)),"à besoin",IF(X65&lt;=SUMIFS(Barèmes!$E$6:$E$28,Barèmes!$A$6:$A$28,"Souplesse (score 1-5)",Barèmes!$B$6:$B$28,H65,Barèmes!$C$6:$C$28,IF(H65="6ème","Mixte",G65)),"fragile","satisfaisant")),IF(X65&gt;=SUMIFS(Barèmes!$D$6:$D$28,Barèmes!$A$6:$A$28,"Souplesse (score 1-5)",Barèmes!$B$6:$B$28,H65,Barèmes!$C$6:$C$28,IF(H65="6ème","Mixte",G65)),"à besoin",IF(X65&gt;=SUMIFS(Barèmes!$E$6:$E$28,Barèmes!$A$6:$A$28,"Souplesse (score 1-5)",Barèmes!$B$6:$B$28,H65,Barèmes!$C$6:$C$28,IF(H65="6ème","Mixte",G65)),"fragile","satisfaisant"))))</f>
        <v/>
      </c>
      <c r="Z65" s="26" t="str" cm="1">
        <f t="array" ref="Z65">IF(OR(X65="",SUMPRODUCT((Barèmes!$A$6:$A$28="Souplesse (score 1-5)")*(Barèmes!$B$6:$B$28=H65)*(Barèmes!$C$6:$C$28=IF(H65="6ème","Mixte",G65)))=0),"",IF(SUMPRODUCT((Barèmes!$A$6:$A$28="Souplesse (score 1-5)")*(Barèmes!$B$6:$B$28=H65)*(Barèmes!$C$6:$C$28=IF(H65="6ème","Mixte",G65))*(Barèmes!$J$6:$J$28="+"))&gt;0,IF(X65&lt;=SUMIFS(Barèmes!$F$6:$F$28,Barèmes!$A$6:$A$28,"Souplesse (score 1-5)",Barèmes!$B$6:$B$28,H65,Barèmes!$C$6:$C$28,IF(H65="6ème","Mixte",G65)),Barèmes!$B$2,IF(X65&lt;=SUMIFS(Barèmes!$G$6:$G$28,Barèmes!$A$6:$A$28,"Souplesse (score 1-5)",Barèmes!$B$6:$B$28,H65,Barèmes!$C$6:$C$28,IF(H65="6ème","Mixte",G65)),Barèmes!$C$2,IF(X65&lt;=SUMIFS(Barèmes!$H$6:$H$28,Barèmes!$A$6:$A$28,"Souplesse (score 1-5)",Barèmes!$B$6:$B$28,H65,Barèmes!$C$6:$C$28,IF(H65="6ème","Mixte",G65)),Barèmes!$D$2,IF(X65&lt;=SUMIFS(Barèmes!$I$6:$I$28,Barèmes!$A$6:$A$28,"Souplesse (score 1-5)",Barèmes!$B$6:$B$28,H65,Barèmes!$C$6:$C$28,IF(H65="6ème","Mixte",G65)),Barèmes!$E$2,Barèmes!$F$2)))),IF(X65&gt;=SUMIFS(Barèmes!$F$6:$F$28,Barèmes!$A$6:$A$28,"Souplesse (score 1-5)",Barèmes!$B$6:$B$28,H65,Barèmes!$C$6:$C$28,IF(H65="6ème","Mixte",G65)),Barèmes!$B$2,IF(X65&gt;=SUMIFS(Barèmes!$G$6:$G$28,Barèmes!$A$6:$A$28,"Souplesse (score 1-5)",Barèmes!$B$6:$B$28,H65,Barèmes!$C$6:$C$28,IF(H65="6ème","Mixte",G65)),Barèmes!$C$2,IF(X65&gt;=SUMIFS(Barèmes!$H$6:$H$28,Barèmes!$A$6:$A$28,"Souplesse (score 1-5)",Barèmes!$B$6:$B$28,H65,Barèmes!$C$6:$C$28,IF(H65="6ème","Mixte",G65)),Barèmes!$D$2,IF(X65&gt;=SUMIFS(Barèmes!$I$6:$I$28,Barèmes!$A$6:$A$28,"Souplesse (score 1-5)",Barèmes!$B$6:$B$28,H65,Barèmes!$C$6:$C$28,IF(H65="6ème","Mixte",G65)),Barèmes!$E$2,Barèmes!$F$2))))))</f>
        <v/>
      </c>
      <c r="AA65" s="22"/>
      <c r="AB65" s="27" t="str">
        <f>IF(OR(AA65="",SUMPRODUCT((Barèmes!$A$6:$A$28="Agilité — T-test 974 (s)")*(Barèmes!$B$6:$B$28=H65)*(Barèmes!$C$6:$C$28=IF(H65="6ème","Mixte",G65)))=0),"",IF(SUMPRODUCT((Barèmes!$A$6:$A$28="Agilité — T-test 974 (s)")*(Barèmes!$B$6:$B$28=H65)*(Barèmes!$C$6:$C$28=IF(H65="6ème","Mixte",G65))*(Barèmes!$J$6:$J$28="+"))&gt;0,IF(AA65&lt;=SUMIFS(Barèmes!$D$6:$D$28,Barèmes!$A$6:$A$28,"Agilité — T-test 974 (s)",Barèmes!$B$6:$B$28,H65,Barèmes!$C$6:$C$28,IF(H65="6ème","Mixte",G65)),"à besoin",IF(AA65&lt;=SUMIFS(Barèmes!$E$6:$E$28,Barèmes!$A$6:$A$28,"Agilité — T-test 974 (s)",Barèmes!$B$6:$B$28,H65,Barèmes!$C$6:$C$28,IF(H65="6ème","Mixte",G65)),"fragile","satisfaisant")),IF(AA65&gt;=SUMIFS(Barèmes!$D$6:$D$28,Barèmes!$A$6:$A$28,"Agilité — T-test 974 (s)",Barèmes!$B$6:$B$28,H65,Barèmes!$C$6:$C$28,IF(H65="6ème","Mixte",G65)),"à besoin",IF(AA65&gt;=SUMIFS(Barèmes!$E$6:$E$28,Barèmes!$A$6:$A$28,"Agilité — T-test 974 (s)",Barèmes!$B$6:$B$28,H65,Barèmes!$C$6:$C$28,IF(H65="6ème","Mixte",G65)),"fragile","satisfaisant"))))</f>
        <v/>
      </c>
      <c r="AC65" s="27" t="str">
        <f>IF(OR(AA65="",SUMPRODUCT((Barèmes!$A$6:$A$28="Agilité — T-test 974 (s)")*(Barèmes!$B$6:$B$28=H65)*(Barèmes!$C$6:$C$28=IF(H65="6ème","Mixte",G65)))=0),"",IF(SUMPRODUCT((Barèmes!$A$6:$A$28="Agilité — T-test 974 (s)")*(Barèmes!$B$6:$B$28=H65)*(Barèmes!$C$6:$C$28=IF(H65="6ème","Mixte",G65))*(Barèmes!$J$6:$J$28="+"))&gt;0,IF(AA65&lt;=SUMIFS(Barèmes!$F$6:$F$28,Barèmes!$A$6:$A$28,"Agilité — T-test 974 (s)",Barèmes!$B$6:$B$28,H65,Barèmes!$C$6:$C$28,IF(H65="6ème","Mixte",G65)),Barèmes!$B$2,IF(AA65&lt;=SUMIFS(Barèmes!$G$6:$G$28,Barèmes!$A$6:$A$28,"Agilité — T-test 974 (s)",Barèmes!$B$6:$B$28,H65,Barèmes!$C$6:$C$28,IF(H65="6ème","Mixte",G65)),Barèmes!$C$2,IF(AA65&lt;=SUMIFS(Barèmes!$H$6:$H$28,Barèmes!$A$6:$A$28,"Agilité — T-test 974 (s)",Barèmes!$B$6:$B$28,H65,Barèmes!$C$6:$C$28,IF(H65="6ème","Mixte",G65)),Barèmes!$D$2,IF(AA65&lt;=SUMIFS(Barèmes!$I$6:$I$28,Barèmes!$A$6:$A$28,"Agilité — T-test 974 (s)",Barèmes!$B$6:$B$28,H65,Barèmes!$C$6:$C$28,IF(H65="6ème","Mixte",G65)),Barèmes!$E$2,Barèmes!$F$2)))),IF(AA65&gt;=SUMIFS(Barèmes!$F$6:$F$28,Barèmes!$A$6:$A$28,"Agilité — T-test 974 (s)",Barèmes!$B$6:$B$28,H65,Barèmes!$C$6:$C$28,IF(H65="6ème","Mixte",G65)),Barèmes!$B$2,IF(AA65&gt;=SUMIFS(Barèmes!$G$6:$G$28,Barèmes!$A$6:$A$28,"Agilité — T-test 974 (s)",Barèmes!$B$6:$B$28,H65,Barèmes!$C$6:$C$28,IF(H65="6ème","Mixte",G65)),Barèmes!$C$2,IF(AA65&gt;=SUMIFS(Barèmes!$H$6:$H$28,Barèmes!$A$6:$A$28,"Agilité — T-test 974 (s)",Barèmes!$B$6:$B$28,H65,Barèmes!$C$6:$C$28,IF(H65="6ème","Mixte",G65)),Barèmes!$D$2,IF(AA65&gt;=SUMIFS(Barèmes!$I$6:$I$28,Barèmes!$A$6:$A$28,"Agilité — T-test 974 (s)",Barèmes!$B$6:$B$28,H65,Barèmes!$C$6:$C$28,IF(H65="6ème","Mixte",G65)),Barèmes!$E$2,Barèmes!$F$2))))))</f>
        <v/>
      </c>
      <c r="AD65" s="28" t="str">
        <f t="shared" si="1"/>
        <v/>
      </c>
      <c r="AE65" s="29" t="str">
        <f t="shared" si="2"/>
        <v/>
      </c>
      <c r="AF65" s="30" t="str">
        <f>IF(OR(AD65="",SUMPRODUCT((Barèmes!$A$6:$A$28="Surcoût d'agilité (s) — technique")*(Barèmes!$B$6:$B$28=H65)*(Barèmes!$C$6:$C$28=IF(H65="6ème","Mixte",G65)))=0),"",IF(SUMPRODUCT((Barèmes!$A$6:$A$28="Surcoût d'agilité (s) — technique")*(Barèmes!$B$6:$B$28=H65)*(Barèmes!$C$6:$C$28=IF(H65="6ème","Mixte",G65))*(Barèmes!$J$6:$J$28="+"))&gt;0,IF(AD65&lt;=SUMIFS(Barèmes!$D$6:$D$28,Barèmes!$A$6:$A$28,"Surcoût d'agilité (s) — technique",Barèmes!$B$6:$B$28,H65,Barèmes!$C$6:$C$28,IF(H65="6ème","Mixte",G65)),"à besoin",IF(AD65&lt;=SUMIFS(Barèmes!$E$6:$E$28,Barèmes!$A$6:$A$28,"Surcoût d'agilité (s) — technique",Barèmes!$B$6:$B$28,H65,Barèmes!$C$6:$C$28,IF(H65="6ème","Mixte",G65)),"fragile","satisfaisant")),IF(AD65&gt;=SUMIFS(Barèmes!$D$6:$D$28,Barèmes!$A$6:$A$28,"Surcoût d'agilité (s) — technique",Barèmes!$B$6:$B$28,H65,Barèmes!$C$6:$C$28,IF(H65="6ème","Mixte",G65)),"à besoin",IF(AD65&gt;=SUMIFS(Barèmes!$E$6:$E$28,Barèmes!$A$6:$A$28,"Surcoût d'agilité (s) — technique",Barèmes!$B$6:$B$28,H65,Barèmes!$C$6:$C$28,IF(H65="6ème","Mixte",G65)),"fragile","satisfaisant"))))</f>
        <v/>
      </c>
      <c r="AG65" s="30" t="str">
        <f>IF(OR(AD65="",SUMPRODUCT((Barèmes!$A$6:$A$28="Surcoût d'agilité (s) — technique")*(Barèmes!$B$6:$B$28=H65)*(Barèmes!$C$6:$C$28=IF(H65="6ème","Mixte",G65)))=0),"",IF(SUMPRODUCT((Barèmes!$A$6:$A$28="Surcoût d'agilité (s) — technique")*(Barèmes!$B$6:$B$28=H65)*(Barèmes!$C$6:$C$28=IF(H65="6ème","Mixte",G65))*(Barèmes!$J$6:$J$28="+"))&gt;0,IF(AD65&lt;=SUMIFS(Barèmes!$F$6:$F$28,Barèmes!$A$6:$A$28,"Surcoût d'agilité (s) — technique",Barèmes!$B$6:$B$28,H65,Barèmes!$C$6:$C$28,IF(H65="6ème","Mixte",G65)),Barèmes!$B$2,IF(AD65&lt;=SUMIFS(Barèmes!$G$6:$G$28,Barèmes!$A$6:$A$28,"Surcoût d'agilité (s) — technique",Barèmes!$B$6:$B$28,H65,Barèmes!$C$6:$C$28,IF(H65="6ème","Mixte",G65)),Barèmes!$C$2,IF(AD65&lt;=SUMIFS(Barèmes!$H$6:$H$28,Barèmes!$A$6:$A$28,"Surcoût d'agilité (s) — technique",Barèmes!$B$6:$B$28,H65,Barèmes!$C$6:$C$28,IF(H65="6ème","Mixte",G65)),Barèmes!$D$2,IF(AD65&lt;=SUMIFS(Barèmes!$I$6:$I$28,Barèmes!$A$6:$A$28,"Surcoût d'agilité (s) — technique",Barèmes!$B$6:$B$28,H65,Barèmes!$C$6:$C$28,IF(H65="6ème","Mixte",G65)),Barèmes!$E$2,Barèmes!$F$2)))),IF(AD65&gt;=SUMIFS(Barèmes!$F$6:$F$28,Barèmes!$A$6:$A$28,"Surcoût d'agilité (s) — technique",Barèmes!$B$6:$B$28,H65,Barèmes!$C$6:$C$28,IF(H65="6ème","Mixte",G65)),Barèmes!$B$2,IF(AD65&gt;=SUMIFS(Barèmes!$G$6:$G$28,Barèmes!$A$6:$A$28,"Surcoût d'agilité (s) — technique",Barèmes!$B$6:$B$28,H65,Barèmes!$C$6:$C$28,IF(H65="6ème","Mixte",G65)),Barèmes!$C$2,IF(AD65&gt;=SUMIFS(Barèmes!$H$6:$H$28,Barèmes!$A$6:$A$28,"Surcoût d'agilité (s) — technique",Barèmes!$B$6:$B$28,H65,Barèmes!$C$6:$C$28,IF(H65="6ème","Mixte",G65)),Barèmes!$D$2,IF(AD65&gt;=SUMIFS(Barèmes!$I$6:$I$28,Barèmes!$A$6:$A$28,"Surcoût d'agilité (s) — technique",Barèmes!$B$6:$B$28,H65,Barèmes!$C$6:$C$28,IF(H65="6ème","Mixte",G65)),Barèmes!$E$2,Barèmes!$F$2))))))</f>
        <v/>
      </c>
      <c r="AH65" s="31" t="str">
        <f>IF((IF(N65="",0,1)+IF(Q65="",0,1)+IF(W65="",0,1)+IF(Z65="",0,1)+IF(AC65="",0,1))=0,"",3*IF(N65=Barèmes!$B$2,1,IF(N65=Barèmes!$C$2,2,IF(N65=Barèmes!$D$2,3,IF(N65=Barèmes!$E$2,4,IF(N65=Barèmes!$F$2,5,0)))))+3*IF(Q65=Barèmes!$B$2,1,IF(Q65=Barèmes!$C$2,2,IF(Q65=Barèmes!$D$2,3,IF(Q65=Barèmes!$E$2,4,IF(Q65=Barèmes!$F$2,5,0)))))+2*IF(W65=Barèmes!$B$2,1,IF(W65=Barèmes!$C$2,2,IF(W65=Barèmes!$D$2,3,IF(W65=Barèmes!$E$2,4,IF(W65=Barèmes!$F$2,5,0)))))+1*IF(Z65=Barèmes!$B$2,1,IF(Z65=Barèmes!$C$2,2,IF(Z65=Barèmes!$D$2,3,IF(Z65=Barèmes!$E$2,4,IF(Z65=Barèmes!$F$2,5,0)))))+1*IF(AC65=Barèmes!$B$2,1,IF(AC65=Barèmes!$C$2,2,IF(AC65=Barèmes!$D$2,3,IF(AC65=Barèmes!$E$2,4,IF(AC65=Barèmes!$F$2,5,0))))))</f>
        <v/>
      </c>
      <c r="AI65" s="31"/>
      <c r="AJ65" s="32" t="str">
        <f>IFERROR(INDEX(Croissance!$B$5:$B$604,MATCH(A65,Croissance!$A$5:$A$604,0)),"")</f>
        <v/>
      </c>
      <c r="AK65" s="32" t="str">
        <f>IFERROR(INDEX(Croissance!$C$5:$C$604,MATCH(A65,Croissance!$A$5:$A$604,0)),"")</f>
        <v/>
      </c>
      <c r="AL65" s="32" t="str">
        <f>IFERROR(INDEX(Croissance!$D$5:$D$604,MATCH(A65,Croissance!$A$5:$A$604,0)),"")</f>
        <v/>
      </c>
      <c r="AM65" s="32" t="str">
        <f>IFERROR(INDEX(Croissance!$E$5:$E$604,MATCH(A65,Croissance!$A$5:$A$604,0)),"")</f>
        <v/>
      </c>
      <c r="AO65" s="33">
        <f t="shared" si="8"/>
        <v>0</v>
      </c>
      <c r="AP65" s="33">
        <f t="shared" si="3"/>
        <v>0</v>
      </c>
      <c r="AQ65" s="33">
        <f>IF(A65="",0,IF(AND(OR('Synthèse classe'!$C$2="Tous",C65='Synthèse classe'!$C$2),OR('Synthèse classe'!$C$3="Toutes",D65='Synthèse classe'!$C$3),OR('Synthèse classe'!$C$4="Toutes",AND('Synthèse classe'!$C$4="Dernière",AP65=1),B65=IFERROR(VALUE('Synthèse classe'!$C$4),0))),1,0))</f>
        <v>0</v>
      </c>
      <c r="AR65" s="34" t="str">
        <f t="shared" si="4"/>
        <v/>
      </c>
    </row>
    <row r="66" spans="1:44" x14ac:dyDescent="0.2">
      <c r="A66" s="17" t="str">
        <f t="shared" si="0"/>
        <v/>
      </c>
      <c r="B66" s="18"/>
      <c r="C66" s="19"/>
      <c r="D66" s="19"/>
      <c r="E66" s="19"/>
      <c r="F66" s="19"/>
      <c r="G66" s="19"/>
      <c r="H66" s="17" t="str">
        <f t="shared" si="5"/>
        <v/>
      </c>
      <c r="I66" s="20"/>
      <c r="J66" s="18"/>
      <c r="K66" s="19"/>
      <c r="L66" s="21" t="str">
        <f t="shared" si="6"/>
        <v/>
      </c>
      <c r="M66" s="21" t="str">
        <f>IF(OR(J66="",SUMPRODUCT((Barèmes!$A$6:$A$28="Endurance — Luc Léger (palier)")*(Barèmes!$B$6:$B$28=H66)*(Barèmes!$C$6:$C$28=IF(H66="6ème","Mixte",G66)))=0),"",IF(SUMPRODUCT((Barèmes!$A$6:$A$28="Endurance — Luc Léger (palier)")*(Barèmes!$B$6:$B$28=H66)*(Barèmes!$C$6:$C$28=IF(H66="6ème","Mixte",G66))*(Barèmes!$J$6:$J$28="+"))&gt;0,IF(J66&lt;=SUMIFS(Barèmes!$D$6:$D$28,Barèmes!$A$6:$A$28,"Endurance — Luc Léger (palier)",Barèmes!$B$6:$B$28,H66,Barèmes!$C$6:$C$28,IF(H66="6ème","Mixte",G66)),"à besoin",IF(J66&lt;=SUMIFS(Barèmes!$E$6:$E$28,Barèmes!$A$6:$A$28,"Endurance — Luc Léger (palier)",Barèmes!$B$6:$B$28,H66,Barèmes!$C$6:$C$28,IF(H66="6ème","Mixte",G66)),"fragile","satisfaisant")),IF(J66&gt;=SUMIFS(Barèmes!$D$6:$D$28,Barèmes!$A$6:$A$28,"Endurance — Luc Léger (palier)",Barèmes!$B$6:$B$28,H66,Barèmes!$C$6:$C$28,IF(H66="6ème","Mixte",G66)),"à besoin",IF(J66&gt;=SUMIFS(Barèmes!$E$6:$E$28,Barèmes!$A$6:$A$28,"Endurance — Luc Léger (palier)",Barèmes!$B$6:$B$28,H66,Barèmes!$C$6:$C$28,IF(H66="6ème","Mixte",G66)),"fragile","satisfaisant"))))</f>
        <v/>
      </c>
      <c r="N66" s="21" t="str">
        <f>IF(OR(J66="",SUMPRODUCT((Barèmes!$A$6:$A$28="Endurance — Luc Léger (palier)")*(Barèmes!$B$6:$B$28=H66)*(Barèmes!$C$6:$C$28=IF(H66="6ème","Mixte",G66)))=0),"",IF(SUMPRODUCT((Barèmes!$A$6:$A$28="Endurance — Luc Léger (palier)")*(Barèmes!$B$6:$B$28=H66)*(Barèmes!$C$6:$C$28=IF(H66="6ème","Mixte",G66))*(Barèmes!$J$6:$J$28="+"))&gt;0,IF(J66&lt;=SUMIFS(Barèmes!$F$6:$F$28,Barèmes!$A$6:$A$28,"Endurance — Luc Léger (palier)",Barèmes!$B$6:$B$28,H66,Barèmes!$C$6:$C$28,IF(H66="6ème","Mixte",G66)),Barèmes!$B$2,IF(J66&lt;=SUMIFS(Barèmes!$G$6:$G$28,Barèmes!$A$6:$A$28,"Endurance — Luc Léger (palier)",Barèmes!$B$6:$B$28,H66,Barèmes!$C$6:$C$28,IF(H66="6ème","Mixte",G66)),Barèmes!$C$2,IF(J66&lt;=SUMIFS(Barèmes!$H$6:$H$28,Barèmes!$A$6:$A$28,"Endurance — Luc Léger (palier)",Barèmes!$B$6:$B$28,H66,Barèmes!$C$6:$C$28,IF(H66="6ème","Mixte",G66)),Barèmes!$D$2,IF(J66&lt;=SUMIFS(Barèmes!$I$6:$I$28,Barèmes!$A$6:$A$28,"Endurance — Luc Léger (palier)",Barèmes!$B$6:$B$28,H66,Barèmes!$C$6:$C$28,IF(H66="6ème","Mixte",G66)),Barèmes!$E$2,Barèmes!$F$2)))),IF(J66&gt;=SUMIFS(Barèmes!$F$6:$F$28,Barèmes!$A$6:$A$28,"Endurance — Luc Léger (palier)",Barèmes!$B$6:$B$28,H66,Barèmes!$C$6:$C$28,IF(H66="6ème","Mixte",G66)),Barèmes!$B$2,IF(J66&gt;=SUMIFS(Barèmes!$G$6:$G$28,Barèmes!$A$6:$A$28,"Endurance — Luc Léger (palier)",Barèmes!$B$6:$B$28,H66,Barèmes!$C$6:$C$28,IF(H66="6ème","Mixte",G66)),Barèmes!$C$2,IF(J66&gt;=SUMIFS(Barèmes!$H$6:$H$28,Barèmes!$A$6:$A$28,"Endurance — Luc Léger (palier)",Barèmes!$B$6:$B$28,H66,Barèmes!$C$6:$C$28,IF(H66="6ème","Mixte",G66)),Barèmes!$D$2,IF(J66&gt;=SUMIFS(Barèmes!$I$6:$I$28,Barèmes!$A$6:$A$28,"Endurance — Luc Léger (palier)",Barèmes!$B$6:$B$28,H66,Barèmes!$C$6:$C$28,IF(H66="6ème","Mixte",G66)),Barèmes!$E$2,Barèmes!$F$2))))))</f>
        <v/>
      </c>
      <c r="O66" s="22"/>
      <c r="P66" s="23" t="str">
        <f>IF(OR(O66="",SUMPRODUCT((Barèmes!$A$6:$A$28="Force bas du corps — Saut en longueur (m)")*(Barèmes!$B$6:$B$28=H66)*(Barèmes!$C$6:$C$28=IF(H66="6ème","Mixte",G66)))=0),"",IF(SUMPRODUCT((Barèmes!$A$6:$A$28="Force bas du corps — Saut en longueur (m)")*(Barèmes!$B$6:$B$28=H66)*(Barèmes!$C$6:$C$28=IF(H66="6ème","Mixte",G66))*(Barèmes!$J$6:$J$28="+"))&gt;0,IF(O66&lt;=SUMIFS(Barèmes!$D$6:$D$28,Barèmes!$A$6:$A$28,"Force bas du corps — Saut en longueur (m)",Barèmes!$B$6:$B$28,H66,Barèmes!$C$6:$C$28,IF(H66="6ème","Mixte",G66)),"à besoin",IF(O66&lt;=SUMIFS(Barèmes!$E$6:$E$28,Barèmes!$A$6:$A$28,"Force bas du corps — Saut en longueur (m)",Barèmes!$B$6:$B$28,H66,Barèmes!$C$6:$C$28,IF(H66="6ème","Mixte",G66)),"fragile","satisfaisant")),IF(O66&gt;=SUMIFS(Barèmes!$D$6:$D$28,Barèmes!$A$6:$A$28,"Force bas du corps — Saut en longueur (m)",Barèmes!$B$6:$B$28,H66,Barèmes!$C$6:$C$28,IF(H66="6ème","Mixte",G66)),"à besoin",IF(O66&gt;=SUMIFS(Barèmes!$E$6:$E$28,Barèmes!$A$6:$A$28,"Force bas du corps — Saut en longueur (m)",Barèmes!$B$6:$B$28,H66,Barèmes!$C$6:$C$28,IF(H66="6ème","Mixte",G66)),"fragile","satisfaisant"))))</f>
        <v/>
      </c>
      <c r="Q66" s="23" t="str">
        <f>IF(OR(O66="",SUMPRODUCT((Barèmes!$A$6:$A$28="Force bas du corps — Saut en longueur (m)")*(Barèmes!$B$6:$B$28=H66)*(Barèmes!$C$6:$C$28=IF(H66="6ème","Mixte",G66)))=0),"",IF(SUMPRODUCT((Barèmes!$A$6:$A$28="Force bas du corps — Saut en longueur (m)")*(Barèmes!$B$6:$B$28=H66)*(Barèmes!$C$6:$C$28=IF(H66="6ème","Mixte",G66))*(Barèmes!$J$6:$J$28="+"))&gt;0,IF(O66&lt;=SUMIFS(Barèmes!$F$6:$F$28,Barèmes!$A$6:$A$28,"Force bas du corps — Saut en longueur (m)",Barèmes!$B$6:$B$28,H66,Barèmes!$C$6:$C$28,IF(H66="6ème","Mixte",G66)),Barèmes!$B$2,IF(O66&lt;=SUMIFS(Barèmes!$G$6:$G$28,Barèmes!$A$6:$A$28,"Force bas du corps — Saut en longueur (m)",Barèmes!$B$6:$B$28,H66,Barèmes!$C$6:$C$28,IF(H66="6ème","Mixte",G66)),Barèmes!$C$2,IF(O66&lt;=SUMIFS(Barèmes!$H$6:$H$28,Barèmes!$A$6:$A$28,"Force bas du corps — Saut en longueur (m)",Barèmes!$B$6:$B$28,H66,Barèmes!$C$6:$C$28,IF(H66="6ème","Mixte",G66)),Barèmes!$D$2,IF(O66&lt;=SUMIFS(Barèmes!$I$6:$I$28,Barèmes!$A$6:$A$28,"Force bas du corps — Saut en longueur (m)",Barèmes!$B$6:$B$28,H66,Barèmes!$C$6:$C$28,IF(H66="6ème","Mixte",G66)),Barèmes!$E$2,Barèmes!$F$2)))),IF(O66&gt;=SUMIFS(Barèmes!$F$6:$F$28,Barèmes!$A$6:$A$28,"Force bas du corps — Saut en longueur (m)",Barèmes!$B$6:$B$28,H66,Barèmes!$C$6:$C$28,IF(H66="6ème","Mixte",G66)),Barèmes!$B$2,IF(O66&gt;=SUMIFS(Barèmes!$G$6:$G$28,Barèmes!$A$6:$A$28,"Force bas du corps — Saut en longueur (m)",Barèmes!$B$6:$B$28,H66,Barèmes!$C$6:$C$28,IF(H66="6ème","Mixte",G66)),Barèmes!$C$2,IF(O66&gt;=SUMIFS(Barèmes!$H$6:$H$28,Barèmes!$A$6:$A$28,"Force bas du corps — Saut en longueur (m)",Barèmes!$B$6:$B$28,H66,Barèmes!$C$6:$C$28,IF(H66="6ème","Mixte",G66)),Barèmes!$D$2,IF(O66&gt;=SUMIFS(Barèmes!$I$6:$I$28,Barèmes!$A$6:$A$28,"Force bas du corps — Saut en longueur (m)",Barèmes!$B$6:$B$28,H66,Barèmes!$C$6:$C$28,IF(H66="6ème","Mixte",G66)),Barèmes!$E$2,Barèmes!$F$2))))))</f>
        <v/>
      </c>
      <c r="R66" s="22"/>
      <c r="S66" s="24" t="str">
        <f>IF(OR(R66="",SUMPRODUCT((Barèmes!$A$6:$A$28="Vitesse — 30 m (s)")*(Barèmes!$B$6:$B$28=H66)*(Barèmes!$C$6:$C$28=IF(H66="6ème","Mixte",G66)))=0),"",IF(SUMPRODUCT((Barèmes!$A$6:$A$28="Vitesse — 30 m (s)")*(Barèmes!$B$6:$B$28=H66)*(Barèmes!$C$6:$C$28=IF(H66="6ème","Mixte",G66))*(Barèmes!$J$6:$J$28="+"))&gt;0,IF(R66&lt;=SUMIFS(Barèmes!$D$6:$D$28,Barèmes!$A$6:$A$28,"Vitesse — 30 m (s)",Barèmes!$B$6:$B$28,H66,Barèmes!$C$6:$C$28,IF(H66="6ème","Mixte",G66)),"à besoin",IF(R66&lt;=SUMIFS(Barèmes!$E$6:$E$28,Barèmes!$A$6:$A$28,"Vitesse — 30 m (s)",Barèmes!$B$6:$B$28,H66,Barèmes!$C$6:$C$28,IF(H66="6ème","Mixte",G66)),"fragile","satisfaisant")),IF(R66&gt;=SUMIFS(Barèmes!$D$6:$D$28,Barèmes!$A$6:$A$28,"Vitesse — 30 m (s)",Barèmes!$B$6:$B$28,H66,Barèmes!$C$6:$C$28,IF(H66="6ème","Mixte",G66)),"à besoin",IF(R66&gt;=SUMIFS(Barèmes!$E$6:$E$28,Barèmes!$A$6:$A$28,"Vitesse — 30 m (s)",Barèmes!$B$6:$B$28,H66,Barèmes!$C$6:$C$28,IF(H66="6ème","Mixte",G66)),"fragile","satisfaisant"))))</f>
        <v/>
      </c>
      <c r="T66" s="24" t="str">
        <f>IF(OR(R66="",SUMPRODUCT((Barèmes!$A$6:$A$28="Vitesse — 30 m (s)")*(Barèmes!$B$6:$B$28=H66)*(Barèmes!$C$6:$C$28=IF(H66="6ème","Mixte",G66)))=0),"",IF(SUMPRODUCT((Barèmes!$A$6:$A$28="Vitesse — 30 m (s)")*(Barèmes!$B$6:$B$28=H66)*(Barèmes!$C$6:$C$28=IF(H66="6ème","Mixte",G66))*(Barèmes!$J$6:$J$28="+"))&gt;0,IF(R66&lt;=SUMIFS(Barèmes!$F$6:$F$28,Barèmes!$A$6:$A$28,"Vitesse — 30 m (s)",Barèmes!$B$6:$B$28,H66,Barèmes!$C$6:$C$28,IF(H66="6ème","Mixte",G66)),Barèmes!$B$2,IF(R66&lt;=SUMIFS(Barèmes!$G$6:$G$28,Barèmes!$A$6:$A$28,"Vitesse — 30 m (s)",Barèmes!$B$6:$B$28,H66,Barèmes!$C$6:$C$28,IF(H66="6ème","Mixte",G66)),Barèmes!$C$2,IF(R66&lt;=SUMIFS(Barèmes!$H$6:$H$28,Barèmes!$A$6:$A$28,"Vitesse — 30 m (s)",Barèmes!$B$6:$B$28,H66,Barèmes!$C$6:$C$28,IF(H66="6ème","Mixte",G66)),Barèmes!$D$2,IF(R66&lt;=SUMIFS(Barèmes!$I$6:$I$28,Barèmes!$A$6:$A$28,"Vitesse — 30 m (s)",Barèmes!$B$6:$B$28,H66,Barèmes!$C$6:$C$28,IF(H66="6ème","Mixte",G66)),Barèmes!$E$2,Barèmes!$F$2)))),IF(R66&gt;=SUMIFS(Barèmes!$F$6:$F$28,Barèmes!$A$6:$A$28,"Vitesse — 30 m (s)",Barèmes!$B$6:$B$28,H66,Barèmes!$C$6:$C$28,IF(H66="6ème","Mixte",G66)),Barèmes!$B$2,IF(R66&gt;=SUMIFS(Barèmes!$G$6:$G$28,Barèmes!$A$6:$A$28,"Vitesse — 30 m (s)",Barèmes!$B$6:$B$28,H66,Barèmes!$C$6:$C$28,IF(H66="6ème","Mixte",G66)),Barèmes!$C$2,IF(R66&gt;=SUMIFS(Barèmes!$H$6:$H$28,Barèmes!$A$6:$A$28,"Vitesse — 30 m (s)",Barèmes!$B$6:$B$28,H66,Barèmes!$C$6:$C$28,IF(H66="6ème","Mixte",G66)),Barèmes!$D$2,IF(R66&gt;=SUMIFS(Barèmes!$I$6:$I$28,Barèmes!$A$6:$A$28,"Vitesse — 30 m (s)",Barèmes!$B$6:$B$28,H66,Barèmes!$C$6:$C$28,IF(H66="6ème","Mixte",G66)),Barèmes!$E$2,Barèmes!$F$2))))))</f>
        <v/>
      </c>
      <c r="U66" s="22"/>
      <c r="V66" s="25" t="str">
        <f>IF(OR(U66="",SUMPRODUCT((Barèmes!$A$6:$A$28="Vitesse — 50 m (s)")*(Barèmes!$B$6:$B$28=H66)*(Barèmes!$C$6:$C$28=IF(H66="6ème","Mixte",G66)))=0),"",IF(SUMPRODUCT((Barèmes!$A$6:$A$28="Vitesse — 50 m (s)")*(Barèmes!$B$6:$B$28=H66)*(Barèmes!$C$6:$C$28=IF(H66="6ème","Mixte",G66))*(Barèmes!$J$6:$J$28="+"))&gt;0,IF(U66&lt;=SUMIFS(Barèmes!$D$6:$D$28,Barèmes!$A$6:$A$28,"Vitesse — 50 m (s)",Barèmes!$B$6:$B$28,H66,Barèmes!$C$6:$C$28,IF(H66="6ème","Mixte",G66)),"à besoin",IF(U66&lt;=SUMIFS(Barèmes!$E$6:$E$28,Barèmes!$A$6:$A$28,"Vitesse — 50 m (s)",Barèmes!$B$6:$B$28,H66,Barèmes!$C$6:$C$28,IF(H66="6ème","Mixte",G66)),"fragile","satisfaisant")),IF(U66&gt;=SUMIFS(Barèmes!$D$6:$D$28,Barèmes!$A$6:$A$28,"Vitesse — 50 m (s)",Barèmes!$B$6:$B$28,H66,Barèmes!$C$6:$C$28,IF(H66="6ème","Mixte",G66)),"à besoin",IF(U66&gt;=SUMIFS(Barèmes!$E$6:$E$28,Barèmes!$A$6:$A$28,"Vitesse — 50 m (s)",Barèmes!$B$6:$B$28,H66,Barèmes!$C$6:$C$28,IF(H66="6ème","Mixte",G66)),"fragile","satisfaisant"))))</f>
        <v/>
      </c>
      <c r="W66" s="25" t="str">
        <f>IF(OR(U66="",SUMPRODUCT((Barèmes!$A$6:$A$28="Vitesse — 50 m (s)")*(Barèmes!$B$6:$B$28=H66)*(Barèmes!$C$6:$C$28=IF(H66="6ème","Mixte",G66)))=0),"",IF(SUMPRODUCT((Barèmes!$A$6:$A$28="Vitesse — 50 m (s)")*(Barèmes!$B$6:$B$28=H66)*(Barèmes!$C$6:$C$28=IF(H66="6ème","Mixte",G66))*(Barèmes!$J$6:$J$28="+"))&gt;0,IF(U66&lt;=SUMIFS(Barèmes!$F$6:$F$28,Barèmes!$A$6:$A$28,"Vitesse — 50 m (s)",Barèmes!$B$6:$B$28,H66,Barèmes!$C$6:$C$28,IF(H66="6ème","Mixte",G66)),Barèmes!$B$2,IF(U66&lt;=SUMIFS(Barèmes!$G$6:$G$28,Barèmes!$A$6:$A$28,"Vitesse — 50 m (s)",Barèmes!$B$6:$B$28,H66,Barèmes!$C$6:$C$28,IF(H66="6ème","Mixte",G66)),Barèmes!$C$2,IF(U66&lt;=SUMIFS(Barèmes!$H$6:$H$28,Barèmes!$A$6:$A$28,"Vitesse — 50 m (s)",Barèmes!$B$6:$B$28,H66,Barèmes!$C$6:$C$28,IF(H66="6ème","Mixte",G66)),Barèmes!$D$2,IF(U66&lt;=SUMIFS(Barèmes!$I$6:$I$28,Barèmes!$A$6:$A$28,"Vitesse — 50 m (s)",Barèmes!$B$6:$B$28,H66,Barèmes!$C$6:$C$28,IF(H66="6ème","Mixte",G66)),Barèmes!$E$2,Barèmes!$F$2)))),IF(U66&gt;=SUMIFS(Barèmes!$F$6:$F$28,Barèmes!$A$6:$A$28,"Vitesse — 50 m (s)",Barèmes!$B$6:$B$28,H66,Barèmes!$C$6:$C$28,IF(H66="6ème","Mixte",G66)),Barèmes!$B$2,IF(U66&gt;=SUMIFS(Barèmes!$G$6:$G$28,Barèmes!$A$6:$A$28,"Vitesse — 50 m (s)",Barèmes!$B$6:$B$28,H66,Barèmes!$C$6:$C$28,IF(H66="6ème","Mixte",G66)),Barèmes!$C$2,IF(U66&gt;=SUMIFS(Barèmes!$H$6:$H$28,Barèmes!$A$6:$A$28,"Vitesse — 50 m (s)",Barèmes!$B$6:$B$28,H66,Barèmes!$C$6:$C$28,IF(H66="6ème","Mixte",G66)),Barèmes!$D$2,IF(U66&gt;=SUMIFS(Barèmes!$I$6:$I$28,Barèmes!$A$6:$A$28,"Vitesse — 50 m (s)",Barèmes!$B$6:$B$28,H66,Barèmes!$C$6:$C$28,IF(H66="6ème","Mixte",G66)),Barèmes!$E$2,Barèmes!$F$2))))))</f>
        <v/>
      </c>
      <c r="X66" s="18"/>
      <c r="Y66" s="26" t="str" cm="1">
        <f t="array" ref="Y66">IF(OR(X66="",SUMPRODUCT((Barèmes!$A$6:$A$28="Souplesse (score 1-5)")*(Barèmes!$B$6:$B$28=H66)*(Barèmes!$C$6:$C$28=IF(H66="6ème","Mixte",G66)))=0),"",IF(SUMPRODUCT((Barèmes!$A$6:$A$28="Souplesse (score 1-5)")*(Barèmes!$B$6:$B$28=H66)*(Barèmes!$C$6:$C$28=IF(H66="6ème","Mixte",G66))*(Barèmes!$J$6:$J$28="+"))&gt;0,IF(X66&lt;=SUMIFS(Barèmes!$D$6:$D$28,Barèmes!$A$6:$A$28,"Souplesse (score 1-5)",Barèmes!$B$6:$B$28,H66,Barèmes!$C$6:$C$28,IF(H66="6ème","Mixte",G66)),"à besoin",IF(X66&lt;=SUMIFS(Barèmes!$E$6:$E$28,Barèmes!$A$6:$A$28,"Souplesse (score 1-5)",Barèmes!$B$6:$B$28,H66,Barèmes!$C$6:$C$28,IF(H66="6ème","Mixte",G66)),"fragile","satisfaisant")),IF(X66&gt;=SUMIFS(Barèmes!$D$6:$D$28,Barèmes!$A$6:$A$28,"Souplesse (score 1-5)",Barèmes!$B$6:$B$28,H66,Barèmes!$C$6:$C$28,IF(H66="6ème","Mixte",G66)),"à besoin",IF(X66&gt;=SUMIFS(Barèmes!$E$6:$E$28,Barèmes!$A$6:$A$28,"Souplesse (score 1-5)",Barèmes!$B$6:$B$28,H66,Barèmes!$C$6:$C$28,IF(H66="6ème","Mixte",G66)),"fragile","satisfaisant"))))</f>
        <v/>
      </c>
      <c r="Z66" s="26" t="str" cm="1">
        <f t="array" ref="Z66">IF(OR(X66="",SUMPRODUCT((Barèmes!$A$6:$A$28="Souplesse (score 1-5)")*(Barèmes!$B$6:$B$28=H66)*(Barèmes!$C$6:$C$28=IF(H66="6ème","Mixte",G66)))=0),"",IF(SUMPRODUCT((Barèmes!$A$6:$A$28="Souplesse (score 1-5)")*(Barèmes!$B$6:$B$28=H66)*(Barèmes!$C$6:$C$28=IF(H66="6ème","Mixte",G66))*(Barèmes!$J$6:$J$28="+"))&gt;0,IF(X66&lt;=SUMIFS(Barèmes!$F$6:$F$28,Barèmes!$A$6:$A$28,"Souplesse (score 1-5)",Barèmes!$B$6:$B$28,H66,Barèmes!$C$6:$C$28,IF(H66="6ème","Mixte",G66)),Barèmes!$B$2,IF(X66&lt;=SUMIFS(Barèmes!$G$6:$G$28,Barèmes!$A$6:$A$28,"Souplesse (score 1-5)",Barèmes!$B$6:$B$28,H66,Barèmes!$C$6:$C$28,IF(H66="6ème","Mixte",G66)),Barèmes!$C$2,IF(X66&lt;=SUMIFS(Barèmes!$H$6:$H$28,Barèmes!$A$6:$A$28,"Souplesse (score 1-5)",Barèmes!$B$6:$B$28,H66,Barèmes!$C$6:$C$28,IF(H66="6ème","Mixte",G66)),Barèmes!$D$2,IF(X66&lt;=SUMIFS(Barèmes!$I$6:$I$28,Barèmes!$A$6:$A$28,"Souplesse (score 1-5)",Barèmes!$B$6:$B$28,H66,Barèmes!$C$6:$C$28,IF(H66="6ème","Mixte",G66)),Barèmes!$E$2,Barèmes!$F$2)))),IF(X66&gt;=SUMIFS(Barèmes!$F$6:$F$28,Barèmes!$A$6:$A$28,"Souplesse (score 1-5)",Barèmes!$B$6:$B$28,H66,Barèmes!$C$6:$C$28,IF(H66="6ème","Mixte",G66)),Barèmes!$B$2,IF(X66&gt;=SUMIFS(Barèmes!$G$6:$G$28,Barèmes!$A$6:$A$28,"Souplesse (score 1-5)",Barèmes!$B$6:$B$28,H66,Barèmes!$C$6:$C$28,IF(H66="6ème","Mixte",G66)),Barèmes!$C$2,IF(X66&gt;=SUMIFS(Barèmes!$H$6:$H$28,Barèmes!$A$6:$A$28,"Souplesse (score 1-5)",Barèmes!$B$6:$B$28,H66,Barèmes!$C$6:$C$28,IF(H66="6ème","Mixte",G66)),Barèmes!$D$2,IF(X66&gt;=SUMIFS(Barèmes!$I$6:$I$28,Barèmes!$A$6:$A$28,"Souplesse (score 1-5)",Barèmes!$B$6:$B$28,H66,Barèmes!$C$6:$C$28,IF(H66="6ème","Mixte",G66)),Barèmes!$E$2,Barèmes!$F$2))))))</f>
        <v/>
      </c>
      <c r="AA66" s="22"/>
      <c r="AB66" s="27" t="str">
        <f>IF(OR(AA66="",SUMPRODUCT((Barèmes!$A$6:$A$28="Agilité — T-test 974 (s)")*(Barèmes!$B$6:$B$28=H66)*(Barèmes!$C$6:$C$28=IF(H66="6ème","Mixte",G66)))=0),"",IF(SUMPRODUCT((Barèmes!$A$6:$A$28="Agilité — T-test 974 (s)")*(Barèmes!$B$6:$B$28=H66)*(Barèmes!$C$6:$C$28=IF(H66="6ème","Mixte",G66))*(Barèmes!$J$6:$J$28="+"))&gt;0,IF(AA66&lt;=SUMIFS(Barèmes!$D$6:$D$28,Barèmes!$A$6:$A$28,"Agilité — T-test 974 (s)",Barèmes!$B$6:$B$28,H66,Barèmes!$C$6:$C$28,IF(H66="6ème","Mixte",G66)),"à besoin",IF(AA66&lt;=SUMIFS(Barèmes!$E$6:$E$28,Barèmes!$A$6:$A$28,"Agilité — T-test 974 (s)",Barèmes!$B$6:$B$28,H66,Barèmes!$C$6:$C$28,IF(H66="6ème","Mixte",G66)),"fragile","satisfaisant")),IF(AA66&gt;=SUMIFS(Barèmes!$D$6:$D$28,Barèmes!$A$6:$A$28,"Agilité — T-test 974 (s)",Barèmes!$B$6:$B$28,H66,Barèmes!$C$6:$C$28,IF(H66="6ème","Mixte",G66)),"à besoin",IF(AA66&gt;=SUMIFS(Barèmes!$E$6:$E$28,Barèmes!$A$6:$A$28,"Agilité — T-test 974 (s)",Barèmes!$B$6:$B$28,H66,Barèmes!$C$6:$C$28,IF(H66="6ème","Mixte",G66)),"fragile","satisfaisant"))))</f>
        <v/>
      </c>
      <c r="AC66" s="27" t="str">
        <f>IF(OR(AA66="",SUMPRODUCT((Barèmes!$A$6:$A$28="Agilité — T-test 974 (s)")*(Barèmes!$B$6:$B$28=H66)*(Barèmes!$C$6:$C$28=IF(H66="6ème","Mixte",G66)))=0),"",IF(SUMPRODUCT((Barèmes!$A$6:$A$28="Agilité — T-test 974 (s)")*(Barèmes!$B$6:$B$28=H66)*(Barèmes!$C$6:$C$28=IF(H66="6ème","Mixte",G66))*(Barèmes!$J$6:$J$28="+"))&gt;0,IF(AA66&lt;=SUMIFS(Barèmes!$F$6:$F$28,Barèmes!$A$6:$A$28,"Agilité — T-test 974 (s)",Barèmes!$B$6:$B$28,H66,Barèmes!$C$6:$C$28,IF(H66="6ème","Mixte",G66)),Barèmes!$B$2,IF(AA66&lt;=SUMIFS(Barèmes!$G$6:$G$28,Barèmes!$A$6:$A$28,"Agilité — T-test 974 (s)",Barèmes!$B$6:$B$28,H66,Barèmes!$C$6:$C$28,IF(H66="6ème","Mixte",G66)),Barèmes!$C$2,IF(AA66&lt;=SUMIFS(Barèmes!$H$6:$H$28,Barèmes!$A$6:$A$28,"Agilité — T-test 974 (s)",Barèmes!$B$6:$B$28,H66,Barèmes!$C$6:$C$28,IF(H66="6ème","Mixte",G66)),Barèmes!$D$2,IF(AA66&lt;=SUMIFS(Barèmes!$I$6:$I$28,Barèmes!$A$6:$A$28,"Agilité — T-test 974 (s)",Barèmes!$B$6:$B$28,H66,Barèmes!$C$6:$C$28,IF(H66="6ème","Mixte",G66)),Barèmes!$E$2,Barèmes!$F$2)))),IF(AA66&gt;=SUMIFS(Barèmes!$F$6:$F$28,Barèmes!$A$6:$A$28,"Agilité — T-test 974 (s)",Barèmes!$B$6:$B$28,H66,Barèmes!$C$6:$C$28,IF(H66="6ème","Mixte",G66)),Barèmes!$B$2,IF(AA66&gt;=SUMIFS(Barèmes!$G$6:$G$28,Barèmes!$A$6:$A$28,"Agilité — T-test 974 (s)",Barèmes!$B$6:$B$28,H66,Barèmes!$C$6:$C$28,IF(H66="6ème","Mixte",G66)),Barèmes!$C$2,IF(AA66&gt;=SUMIFS(Barèmes!$H$6:$H$28,Barèmes!$A$6:$A$28,"Agilité — T-test 974 (s)",Barèmes!$B$6:$B$28,H66,Barèmes!$C$6:$C$28,IF(H66="6ème","Mixte",G66)),Barèmes!$D$2,IF(AA66&gt;=SUMIFS(Barèmes!$I$6:$I$28,Barèmes!$A$6:$A$28,"Agilité — T-test 974 (s)",Barèmes!$B$6:$B$28,H66,Barèmes!$C$6:$C$28,IF(H66="6ème","Mixte",G66)),Barèmes!$E$2,Barèmes!$F$2))))))</f>
        <v/>
      </c>
      <c r="AD66" s="28" t="str">
        <f t="shared" si="1"/>
        <v/>
      </c>
      <c r="AE66" s="29" t="str">
        <f t="shared" si="2"/>
        <v/>
      </c>
      <c r="AF66" s="30" t="str">
        <f>IF(OR(AD66="",SUMPRODUCT((Barèmes!$A$6:$A$28="Surcoût d'agilité (s) — technique")*(Barèmes!$B$6:$B$28=H66)*(Barèmes!$C$6:$C$28=IF(H66="6ème","Mixte",G66)))=0),"",IF(SUMPRODUCT((Barèmes!$A$6:$A$28="Surcoût d'agilité (s) — technique")*(Barèmes!$B$6:$B$28=H66)*(Barèmes!$C$6:$C$28=IF(H66="6ème","Mixte",G66))*(Barèmes!$J$6:$J$28="+"))&gt;0,IF(AD66&lt;=SUMIFS(Barèmes!$D$6:$D$28,Barèmes!$A$6:$A$28,"Surcoût d'agilité (s) — technique",Barèmes!$B$6:$B$28,H66,Barèmes!$C$6:$C$28,IF(H66="6ème","Mixte",G66)),"à besoin",IF(AD66&lt;=SUMIFS(Barèmes!$E$6:$E$28,Barèmes!$A$6:$A$28,"Surcoût d'agilité (s) — technique",Barèmes!$B$6:$B$28,H66,Barèmes!$C$6:$C$28,IF(H66="6ème","Mixte",G66)),"fragile","satisfaisant")),IF(AD66&gt;=SUMIFS(Barèmes!$D$6:$D$28,Barèmes!$A$6:$A$28,"Surcoût d'agilité (s) — technique",Barèmes!$B$6:$B$28,H66,Barèmes!$C$6:$C$28,IF(H66="6ème","Mixte",G66)),"à besoin",IF(AD66&gt;=SUMIFS(Barèmes!$E$6:$E$28,Barèmes!$A$6:$A$28,"Surcoût d'agilité (s) — technique",Barèmes!$B$6:$B$28,H66,Barèmes!$C$6:$C$28,IF(H66="6ème","Mixte",G66)),"fragile","satisfaisant"))))</f>
        <v/>
      </c>
      <c r="AG66" s="30" t="str">
        <f>IF(OR(AD66="",SUMPRODUCT((Barèmes!$A$6:$A$28="Surcoût d'agilité (s) — technique")*(Barèmes!$B$6:$B$28=H66)*(Barèmes!$C$6:$C$28=IF(H66="6ème","Mixte",G66)))=0),"",IF(SUMPRODUCT((Barèmes!$A$6:$A$28="Surcoût d'agilité (s) — technique")*(Barèmes!$B$6:$B$28=H66)*(Barèmes!$C$6:$C$28=IF(H66="6ème","Mixte",G66))*(Barèmes!$J$6:$J$28="+"))&gt;0,IF(AD66&lt;=SUMIFS(Barèmes!$F$6:$F$28,Barèmes!$A$6:$A$28,"Surcoût d'agilité (s) — technique",Barèmes!$B$6:$B$28,H66,Barèmes!$C$6:$C$28,IF(H66="6ème","Mixte",G66)),Barèmes!$B$2,IF(AD66&lt;=SUMIFS(Barèmes!$G$6:$G$28,Barèmes!$A$6:$A$28,"Surcoût d'agilité (s) — technique",Barèmes!$B$6:$B$28,H66,Barèmes!$C$6:$C$28,IF(H66="6ème","Mixte",G66)),Barèmes!$C$2,IF(AD66&lt;=SUMIFS(Barèmes!$H$6:$H$28,Barèmes!$A$6:$A$28,"Surcoût d'agilité (s) — technique",Barèmes!$B$6:$B$28,H66,Barèmes!$C$6:$C$28,IF(H66="6ème","Mixte",G66)),Barèmes!$D$2,IF(AD66&lt;=SUMIFS(Barèmes!$I$6:$I$28,Barèmes!$A$6:$A$28,"Surcoût d'agilité (s) — technique",Barèmes!$B$6:$B$28,H66,Barèmes!$C$6:$C$28,IF(H66="6ème","Mixte",G66)),Barèmes!$E$2,Barèmes!$F$2)))),IF(AD66&gt;=SUMIFS(Barèmes!$F$6:$F$28,Barèmes!$A$6:$A$28,"Surcoût d'agilité (s) — technique",Barèmes!$B$6:$B$28,H66,Barèmes!$C$6:$C$28,IF(H66="6ème","Mixte",G66)),Barèmes!$B$2,IF(AD66&gt;=SUMIFS(Barèmes!$G$6:$G$28,Barèmes!$A$6:$A$28,"Surcoût d'agilité (s) — technique",Barèmes!$B$6:$B$28,H66,Barèmes!$C$6:$C$28,IF(H66="6ème","Mixte",G66)),Barèmes!$C$2,IF(AD66&gt;=SUMIFS(Barèmes!$H$6:$H$28,Barèmes!$A$6:$A$28,"Surcoût d'agilité (s) — technique",Barèmes!$B$6:$B$28,H66,Barèmes!$C$6:$C$28,IF(H66="6ème","Mixte",G66)),Barèmes!$D$2,IF(AD66&gt;=SUMIFS(Barèmes!$I$6:$I$28,Barèmes!$A$6:$A$28,"Surcoût d'agilité (s) — technique",Barèmes!$B$6:$B$28,H66,Barèmes!$C$6:$C$28,IF(H66="6ème","Mixte",G66)),Barèmes!$E$2,Barèmes!$F$2))))))</f>
        <v/>
      </c>
      <c r="AH66" s="31" t="str">
        <f>IF((IF(N66="",0,1)+IF(Q66="",0,1)+IF(W66="",0,1)+IF(Z66="",0,1)+IF(AC66="",0,1))=0,"",3*IF(N66=Barèmes!$B$2,1,IF(N66=Barèmes!$C$2,2,IF(N66=Barèmes!$D$2,3,IF(N66=Barèmes!$E$2,4,IF(N66=Barèmes!$F$2,5,0)))))+3*IF(Q66=Barèmes!$B$2,1,IF(Q66=Barèmes!$C$2,2,IF(Q66=Barèmes!$D$2,3,IF(Q66=Barèmes!$E$2,4,IF(Q66=Barèmes!$F$2,5,0)))))+2*IF(W66=Barèmes!$B$2,1,IF(W66=Barèmes!$C$2,2,IF(W66=Barèmes!$D$2,3,IF(W66=Barèmes!$E$2,4,IF(W66=Barèmes!$F$2,5,0)))))+1*IF(Z66=Barèmes!$B$2,1,IF(Z66=Barèmes!$C$2,2,IF(Z66=Barèmes!$D$2,3,IF(Z66=Barèmes!$E$2,4,IF(Z66=Barèmes!$F$2,5,0)))))+1*IF(AC66=Barèmes!$B$2,1,IF(AC66=Barèmes!$C$2,2,IF(AC66=Barèmes!$D$2,3,IF(AC66=Barèmes!$E$2,4,IF(AC66=Barèmes!$F$2,5,0))))))</f>
        <v/>
      </c>
      <c r="AI66" s="31"/>
      <c r="AJ66" s="32" t="str">
        <f>IFERROR(INDEX(Croissance!$B$5:$B$604,MATCH(A66,Croissance!$A$5:$A$604,0)),"")</f>
        <v/>
      </c>
      <c r="AK66" s="32" t="str">
        <f>IFERROR(INDEX(Croissance!$C$5:$C$604,MATCH(A66,Croissance!$A$5:$A$604,0)),"")</f>
        <v/>
      </c>
      <c r="AL66" s="32" t="str">
        <f>IFERROR(INDEX(Croissance!$D$5:$D$604,MATCH(A66,Croissance!$A$5:$A$604,0)),"")</f>
        <v/>
      </c>
      <c r="AM66" s="32" t="str">
        <f>IFERROR(INDEX(Croissance!$E$5:$E$604,MATCH(A66,Croissance!$A$5:$A$604,0)),"")</f>
        <v/>
      </c>
      <c r="AO66" s="33">
        <f t="shared" si="8"/>
        <v>0</v>
      </c>
      <c r="AP66" s="33">
        <f t="shared" si="3"/>
        <v>0</v>
      </c>
      <c r="AQ66" s="33">
        <f>IF(A66="",0,IF(AND(OR('Synthèse classe'!$C$2="Tous",C66='Synthèse classe'!$C$2),OR('Synthèse classe'!$C$3="Toutes",D66='Synthèse classe'!$C$3),OR('Synthèse classe'!$C$4="Toutes",AND('Synthèse classe'!$C$4="Dernière",AP66=1),B66=IFERROR(VALUE('Synthèse classe'!$C$4),0))),1,0))</f>
        <v>0</v>
      </c>
      <c r="AR66" s="34" t="str">
        <f t="shared" si="4"/>
        <v/>
      </c>
    </row>
    <row r="67" spans="1:44" x14ac:dyDescent="0.2">
      <c r="A67" s="17" t="str">
        <f t="shared" si="0"/>
        <v/>
      </c>
      <c r="B67" s="18"/>
      <c r="C67" s="19"/>
      <c r="D67" s="19"/>
      <c r="E67" s="19"/>
      <c r="F67" s="19"/>
      <c r="G67" s="19"/>
      <c r="H67" s="17" t="str">
        <f t="shared" si="5"/>
        <v/>
      </c>
      <c r="I67" s="20"/>
      <c r="J67" s="18"/>
      <c r="K67" s="19"/>
      <c r="L67" s="21" t="str">
        <f t="shared" si="6"/>
        <v/>
      </c>
      <c r="M67" s="21" t="str">
        <f>IF(OR(J67="",SUMPRODUCT((Barèmes!$A$6:$A$28="Endurance — Luc Léger (palier)")*(Barèmes!$B$6:$B$28=H67)*(Barèmes!$C$6:$C$28=IF(H67="6ème","Mixte",G67)))=0),"",IF(SUMPRODUCT((Barèmes!$A$6:$A$28="Endurance — Luc Léger (palier)")*(Barèmes!$B$6:$B$28=H67)*(Barèmes!$C$6:$C$28=IF(H67="6ème","Mixte",G67))*(Barèmes!$J$6:$J$28="+"))&gt;0,IF(J67&lt;=SUMIFS(Barèmes!$D$6:$D$28,Barèmes!$A$6:$A$28,"Endurance — Luc Léger (palier)",Barèmes!$B$6:$B$28,H67,Barèmes!$C$6:$C$28,IF(H67="6ème","Mixte",G67)),"à besoin",IF(J67&lt;=SUMIFS(Barèmes!$E$6:$E$28,Barèmes!$A$6:$A$28,"Endurance — Luc Léger (palier)",Barèmes!$B$6:$B$28,H67,Barèmes!$C$6:$C$28,IF(H67="6ème","Mixte",G67)),"fragile","satisfaisant")),IF(J67&gt;=SUMIFS(Barèmes!$D$6:$D$28,Barèmes!$A$6:$A$28,"Endurance — Luc Léger (palier)",Barèmes!$B$6:$B$28,H67,Barèmes!$C$6:$C$28,IF(H67="6ème","Mixte",G67)),"à besoin",IF(J67&gt;=SUMIFS(Barèmes!$E$6:$E$28,Barèmes!$A$6:$A$28,"Endurance — Luc Léger (palier)",Barèmes!$B$6:$B$28,H67,Barèmes!$C$6:$C$28,IF(H67="6ème","Mixte",G67)),"fragile","satisfaisant"))))</f>
        <v/>
      </c>
      <c r="N67" s="21" t="str">
        <f>IF(OR(J67="",SUMPRODUCT((Barèmes!$A$6:$A$28="Endurance — Luc Léger (palier)")*(Barèmes!$B$6:$B$28=H67)*(Barèmes!$C$6:$C$28=IF(H67="6ème","Mixte",G67)))=0),"",IF(SUMPRODUCT((Barèmes!$A$6:$A$28="Endurance — Luc Léger (palier)")*(Barèmes!$B$6:$B$28=H67)*(Barèmes!$C$6:$C$28=IF(H67="6ème","Mixte",G67))*(Barèmes!$J$6:$J$28="+"))&gt;0,IF(J67&lt;=SUMIFS(Barèmes!$F$6:$F$28,Barèmes!$A$6:$A$28,"Endurance — Luc Léger (palier)",Barèmes!$B$6:$B$28,H67,Barèmes!$C$6:$C$28,IF(H67="6ème","Mixte",G67)),Barèmes!$B$2,IF(J67&lt;=SUMIFS(Barèmes!$G$6:$G$28,Barèmes!$A$6:$A$28,"Endurance — Luc Léger (palier)",Barèmes!$B$6:$B$28,H67,Barèmes!$C$6:$C$28,IF(H67="6ème","Mixte",G67)),Barèmes!$C$2,IF(J67&lt;=SUMIFS(Barèmes!$H$6:$H$28,Barèmes!$A$6:$A$28,"Endurance — Luc Léger (palier)",Barèmes!$B$6:$B$28,H67,Barèmes!$C$6:$C$28,IF(H67="6ème","Mixte",G67)),Barèmes!$D$2,IF(J67&lt;=SUMIFS(Barèmes!$I$6:$I$28,Barèmes!$A$6:$A$28,"Endurance — Luc Léger (palier)",Barèmes!$B$6:$B$28,H67,Barèmes!$C$6:$C$28,IF(H67="6ème","Mixte",G67)),Barèmes!$E$2,Barèmes!$F$2)))),IF(J67&gt;=SUMIFS(Barèmes!$F$6:$F$28,Barèmes!$A$6:$A$28,"Endurance — Luc Léger (palier)",Barèmes!$B$6:$B$28,H67,Barèmes!$C$6:$C$28,IF(H67="6ème","Mixte",G67)),Barèmes!$B$2,IF(J67&gt;=SUMIFS(Barèmes!$G$6:$G$28,Barèmes!$A$6:$A$28,"Endurance — Luc Léger (palier)",Barèmes!$B$6:$B$28,H67,Barèmes!$C$6:$C$28,IF(H67="6ème","Mixte",G67)),Barèmes!$C$2,IF(J67&gt;=SUMIFS(Barèmes!$H$6:$H$28,Barèmes!$A$6:$A$28,"Endurance — Luc Léger (palier)",Barèmes!$B$6:$B$28,H67,Barèmes!$C$6:$C$28,IF(H67="6ème","Mixte",G67)),Barèmes!$D$2,IF(J67&gt;=SUMIFS(Barèmes!$I$6:$I$28,Barèmes!$A$6:$A$28,"Endurance — Luc Léger (palier)",Barèmes!$B$6:$B$28,H67,Barèmes!$C$6:$C$28,IF(H67="6ème","Mixte",G67)),Barèmes!$E$2,Barèmes!$F$2))))))</f>
        <v/>
      </c>
      <c r="O67" s="22"/>
      <c r="P67" s="23" t="str">
        <f>IF(OR(O67="",SUMPRODUCT((Barèmes!$A$6:$A$28="Force bas du corps — Saut en longueur (m)")*(Barèmes!$B$6:$B$28=H67)*(Barèmes!$C$6:$C$28=IF(H67="6ème","Mixte",G67)))=0),"",IF(SUMPRODUCT((Barèmes!$A$6:$A$28="Force bas du corps — Saut en longueur (m)")*(Barèmes!$B$6:$B$28=H67)*(Barèmes!$C$6:$C$28=IF(H67="6ème","Mixte",G67))*(Barèmes!$J$6:$J$28="+"))&gt;0,IF(O67&lt;=SUMIFS(Barèmes!$D$6:$D$28,Barèmes!$A$6:$A$28,"Force bas du corps — Saut en longueur (m)",Barèmes!$B$6:$B$28,H67,Barèmes!$C$6:$C$28,IF(H67="6ème","Mixte",G67)),"à besoin",IF(O67&lt;=SUMIFS(Barèmes!$E$6:$E$28,Barèmes!$A$6:$A$28,"Force bas du corps — Saut en longueur (m)",Barèmes!$B$6:$B$28,H67,Barèmes!$C$6:$C$28,IF(H67="6ème","Mixte",G67)),"fragile","satisfaisant")),IF(O67&gt;=SUMIFS(Barèmes!$D$6:$D$28,Barèmes!$A$6:$A$28,"Force bas du corps — Saut en longueur (m)",Barèmes!$B$6:$B$28,H67,Barèmes!$C$6:$C$28,IF(H67="6ème","Mixte",G67)),"à besoin",IF(O67&gt;=SUMIFS(Barèmes!$E$6:$E$28,Barèmes!$A$6:$A$28,"Force bas du corps — Saut en longueur (m)",Barèmes!$B$6:$B$28,H67,Barèmes!$C$6:$C$28,IF(H67="6ème","Mixte",G67)),"fragile","satisfaisant"))))</f>
        <v/>
      </c>
      <c r="Q67" s="23" t="str">
        <f>IF(OR(O67="",SUMPRODUCT((Barèmes!$A$6:$A$28="Force bas du corps — Saut en longueur (m)")*(Barèmes!$B$6:$B$28=H67)*(Barèmes!$C$6:$C$28=IF(H67="6ème","Mixte",G67)))=0),"",IF(SUMPRODUCT((Barèmes!$A$6:$A$28="Force bas du corps — Saut en longueur (m)")*(Barèmes!$B$6:$B$28=H67)*(Barèmes!$C$6:$C$28=IF(H67="6ème","Mixte",G67))*(Barèmes!$J$6:$J$28="+"))&gt;0,IF(O67&lt;=SUMIFS(Barèmes!$F$6:$F$28,Barèmes!$A$6:$A$28,"Force bas du corps — Saut en longueur (m)",Barèmes!$B$6:$B$28,H67,Barèmes!$C$6:$C$28,IF(H67="6ème","Mixte",G67)),Barèmes!$B$2,IF(O67&lt;=SUMIFS(Barèmes!$G$6:$G$28,Barèmes!$A$6:$A$28,"Force bas du corps — Saut en longueur (m)",Barèmes!$B$6:$B$28,H67,Barèmes!$C$6:$C$28,IF(H67="6ème","Mixte",G67)),Barèmes!$C$2,IF(O67&lt;=SUMIFS(Barèmes!$H$6:$H$28,Barèmes!$A$6:$A$28,"Force bas du corps — Saut en longueur (m)",Barèmes!$B$6:$B$28,H67,Barèmes!$C$6:$C$28,IF(H67="6ème","Mixte",G67)),Barèmes!$D$2,IF(O67&lt;=SUMIFS(Barèmes!$I$6:$I$28,Barèmes!$A$6:$A$28,"Force bas du corps — Saut en longueur (m)",Barèmes!$B$6:$B$28,H67,Barèmes!$C$6:$C$28,IF(H67="6ème","Mixte",G67)),Barèmes!$E$2,Barèmes!$F$2)))),IF(O67&gt;=SUMIFS(Barèmes!$F$6:$F$28,Barèmes!$A$6:$A$28,"Force bas du corps — Saut en longueur (m)",Barèmes!$B$6:$B$28,H67,Barèmes!$C$6:$C$28,IF(H67="6ème","Mixte",G67)),Barèmes!$B$2,IF(O67&gt;=SUMIFS(Barèmes!$G$6:$G$28,Barèmes!$A$6:$A$28,"Force bas du corps — Saut en longueur (m)",Barèmes!$B$6:$B$28,H67,Barèmes!$C$6:$C$28,IF(H67="6ème","Mixte",G67)),Barèmes!$C$2,IF(O67&gt;=SUMIFS(Barèmes!$H$6:$H$28,Barèmes!$A$6:$A$28,"Force bas du corps — Saut en longueur (m)",Barèmes!$B$6:$B$28,H67,Barèmes!$C$6:$C$28,IF(H67="6ème","Mixte",G67)),Barèmes!$D$2,IF(O67&gt;=SUMIFS(Barèmes!$I$6:$I$28,Barèmes!$A$6:$A$28,"Force bas du corps — Saut en longueur (m)",Barèmes!$B$6:$B$28,H67,Barèmes!$C$6:$C$28,IF(H67="6ème","Mixte",G67)),Barèmes!$E$2,Barèmes!$F$2))))))</f>
        <v/>
      </c>
      <c r="R67" s="22"/>
      <c r="S67" s="24" t="str">
        <f>IF(OR(R67="",SUMPRODUCT((Barèmes!$A$6:$A$28="Vitesse — 30 m (s)")*(Barèmes!$B$6:$B$28=H67)*(Barèmes!$C$6:$C$28=IF(H67="6ème","Mixte",G67)))=0),"",IF(SUMPRODUCT((Barèmes!$A$6:$A$28="Vitesse — 30 m (s)")*(Barèmes!$B$6:$B$28=H67)*(Barèmes!$C$6:$C$28=IF(H67="6ème","Mixte",G67))*(Barèmes!$J$6:$J$28="+"))&gt;0,IF(R67&lt;=SUMIFS(Barèmes!$D$6:$D$28,Barèmes!$A$6:$A$28,"Vitesse — 30 m (s)",Barèmes!$B$6:$B$28,H67,Barèmes!$C$6:$C$28,IF(H67="6ème","Mixte",G67)),"à besoin",IF(R67&lt;=SUMIFS(Barèmes!$E$6:$E$28,Barèmes!$A$6:$A$28,"Vitesse — 30 m (s)",Barèmes!$B$6:$B$28,H67,Barèmes!$C$6:$C$28,IF(H67="6ème","Mixte",G67)),"fragile","satisfaisant")),IF(R67&gt;=SUMIFS(Barèmes!$D$6:$D$28,Barèmes!$A$6:$A$28,"Vitesse — 30 m (s)",Barèmes!$B$6:$B$28,H67,Barèmes!$C$6:$C$28,IF(H67="6ème","Mixte",G67)),"à besoin",IF(R67&gt;=SUMIFS(Barèmes!$E$6:$E$28,Barèmes!$A$6:$A$28,"Vitesse — 30 m (s)",Barèmes!$B$6:$B$28,H67,Barèmes!$C$6:$C$28,IF(H67="6ème","Mixte",G67)),"fragile","satisfaisant"))))</f>
        <v/>
      </c>
      <c r="T67" s="24" t="str">
        <f>IF(OR(R67="",SUMPRODUCT((Barèmes!$A$6:$A$28="Vitesse — 30 m (s)")*(Barèmes!$B$6:$B$28=H67)*(Barèmes!$C$6:$C$28=IF(H67="6ème","Mixte",G67)))=0),"",IF(SUMPRODUCT((Barèmes!$A$6:$A$28="Vitesse — 30 m (s)")*(Barèmes!$B$6:$B$28=H67)*(Barèmes!$C$6:$C$28=IF(H67="6ème","Mixte",G67))*(Barèmes!$J$6:$J$28="+"))&gt;0,IF(R67&lt;=SUMIFS(Barèmes!$F$6:$F$28,Barèmes!$A$6:$A$28,"Vitesse — 30 m (s)",Barèmes!$B$6:$B$28,H67,Barèmes!$C$6:$C$28,IF(H67="6ème","Mixte",G67)),Barèmes!$B$2,IF(R67&lt;=SUMIFS(Barèmes!$G$6:$G$28,Barèmes!$A$6:$A$28,"Vitesse — 30 m (s)",Barèmes!$B$6:$B$28,H67,Barèmes!$C$6:$C$28,IF(H67="6ème","Mixte",G67)),Barèmes!$C$2,IF(R67&lt;=SUMIFS(Barèmes!$H$6:$H$28,Barèmes!$A$6:$A$28,"Vitesse — 30 m (s)",Barèmes!$B$6:$B$28,H67,Barèmes!$C$6:$C$28,IF(H67="6ème","Mixte",G67)),Barèmes!$D$2,IF(R67&lt;=SUMIFS(Barèmes!$I$6:$I$28,Barèmes!$A$6:$A$28,"Vitesse — 30 m (s)",Barèmes!$B$6:$B$28,H67,Barèmes!$C$6:$C$28,IF(H67="6ème","Mixte",G67)),Barèmes!$E$2,Barèmes!$F$2)))),IF(R67&gt;=SUMIFS(Barèmes!$F$6:$F$28,Barèmes!$A$6:$A$28,"Vitesse — 30 m (s)",Barèmes!$B$6:$B$28,H67,Barèmes!$C$6:$C$28,IF(H67="6ème","Mixte",G67)),Barèmes!$B$2,IF(R67&gt;=SUMIFS(Barèmes!$G$6:$G$28,Barèmes!$A$6:$A$28,"Vitesse — 30 m (s)",Barèmes!$B$6:$B$28,H67,Barèmes!$C$6:$C$28,IF(H67="6ème","Mixte",G67)),Barèmes!$C$2,IF(R67&gt;=SUMIFS(Barèmes!$H$6:$H$28,Barèmes!$A$6:$A$28,"Vitesse — 30 m (s)",Barèmes!$B$6:$B$28,H67,Barèmes!$C$6:$C$28,IF(H67="6ème","Mixte",G67)),Barèmes!$D$2,IF(R67&gt;=SUMIFS(Barèmes!$I$6:$I$28,Barèmes!$A$6:$A$28,"Vitesse — 30 m (s)",Barèmes!$B$6:$B$28,H67,Barèmes!$C$6:$C$28,IF(H67="6ème","Mixte",G67)),Barèmes!$E$2,Barèmes!$F$2))))))</f>
        <v/>
      </c>
      <c r="U67" s="22"/>
      <c r="V67" s="25" t="str">
        <f>IF(OR(U67="",SUMPRODUCT((Barèmes!$A$6:$A$28="Vitesse — 50 m (s)")*(Barèmes!$B$6:$B$28=H67)*(Barèmes!$C$6:$C$28=IF(H67="6ème","Mixte",G67)))=0),"",IF(SUMPRODUCT((Barèmes!$A$6:$A$28="Vitesse — 50 m (s)")*(Barèmes!$B$6:$B$28=H67)*(Barèmes!$C$6:$C$28=IF(H67="6ème","Mixte",G67))*(Barèmes!$J$6:$J$28="+"))&gt;0,IF(U67&lt;=SUMIFS(Barèmes!$D$6:$D$28,Barèmes!$A$6:$A$28,"Vitesse — 50 m (s)",Barèmes!$B$6:$B$28,H67,Barèmes!$C$6:$C$28,IF(H67="6ème","Mixte",G67)),"à besoin",IF(U67&lt;=SUMIFS(Barèmes!$E$6:$E$28,Barèmes!$A$6:$A$28,"Vitesse — 50 m (s)",Barèmes!$B$6:$B$28,H67,Barèmes!$C$6:$C$28,IF(H67="6ème","Mixte",G67)),"fragile","satisfaisant")),IF(U67&gt;=SUMIFS(Barèmes!$D$6:$D$28,Barèmes!$A$6:$A$28,"Vitesse — 50 m (s)",Barèmes!$B$6:$B$28,H67,Barèmes!$C$6:$C$28,IF(H67="6ème","Mixte",G67)),"à besoin",IF(U67&gt;=SUMIFS(Barèmes!$E$6:$E$28,Barèmes!$A$6:$A$28,"Vitesse — 50 m (s)",Barèmes!$B$6:$B$28,H67,Barèmes!$C$6:$C$28,IF(H67="6ème","Mixte",G67)),"fragile","satisfaisant"))))</f>
        <v/>
      </c>
      <c r="W67" s="25" t="str">
        <f>IF(OR(U67="",SUMPRODUCT((Barèmes!$A$6:$A$28="Vitesse — 50 m (s)")*(Barèmes!$B$6:$B$28=H67)*(Barèmes!$C$6:$C$28=IF(H67="6ème","Mixte",G67)))=0),"",IF(SUMPRODUCT((Barèmes!$A$6:$A$28="Vitesse — 50 m (s)")*(Barèmes!$B$6:$B$28=H67)*(Barèmes!$C$6:$C$28=IF(H67="6ème","Mixte",G67))*(Barèmes!$J$6:$J$28="+"))&gt;0,IF(U67&lt;=SUMIFS(Barèmes!$F$6:$F$28,Barèmes!$A$6:$A$28,"Vitesse — 50 m (s)",Barèmes!$B$6:$B$28,H67,Barèmes!$C$6:$C$28,IF(H67="6ème","Mixte",G67)),Barèmes!$B$2,IF(U67&lt;=SUMIFS(Barèmes!$G$6:$G$28,Barèmes!$A$6:$A$28,"Vitesse — 50 m (s)",Barèmes!$B$6:$B$28,H67,Barèmes!$C$6:$C$28,IF(H67="6ème","Mixte",G67)),Barèmes!$C$2,IF(U67&lt;=SUMIFS(Barèmes!$H$6:$H$28,Barèmes!$A$6:$A$28,"Vitesse — 50 m (s)",Barèmes!$B$6:$B$28,H67,Barèmes!$C$6:$C$28,IF(H67="6ème","Mixte",G67)),Barèmes!$D$2,IF(U67&lt;=SUMIFS(Barèmes!$I$6:$I$28,Barèmes!$A$6:$A$28,"Vitesse — 50 m (s)",Barèmes!$B$6:$B$28,H67,Barèmes!$C$6:$C$28,IF(H67="6ème","Mixte",G67)),Barèmes!$E$2,Barèmes!$F$2)))),IF(U67&gt;=SUMIFS(Barèmes!$F$6:$F$28,Barèmes!$A$6:$A$28,"Vitesse — 50 m (s)",Barèmes!$B$6:$B$28,H67,Barèmes!$C$6:$C$28,IF(H67="6ème","Mixte",G67)),Barèmes!$B$2,IF(U67&gt;=SUMIFS(Barèmes!$G$6:$G$28,Barèmes!$A$6:$A$28,"Vitesse — 50 m (s)",Barèmes!$B$6:$B$28,H67,Barèmes!$C$6:$C$28,IF(H67="6ème","Mixte",G67)),Barèmes!$C$2,IF(U67&gt;=SUMIFS(Barèmes!$H$6:$H$28,Barèmes!$A$6:$A$28,"Vitesse — 50 m (s)",Barèmes!$B$6:$B$28,H67,Barèmes!$C$6:$C$28,IF(H67="6ème","Mixte",G67)),Barèmes!$D$2,IF(U67&gt;=SUMIFS(Barèmes!$I$6:$I$28,Barèmes!$A$6:$A$28,"Vitesse — 50 m (s)",Barèmes!$B$6:$B$28,H67,Barèmes!$C$6:$C$28,IF(H67="6ème","Mixte",G67)),Barèmes!$E$2,Barèmes!$F$2))))))</f>
        <v/>
      </c>
      <c r="X67" s="18"/>
      <c r="Y67" s="26" t="str" cm="1">
        <f t="array" ref="Y67">IF(OR(X67="",SUMPRODUCT((Barèmes!$A$6:$A$28="Souplesse (score 1-5)")*(Barèmes!$B$6:$B$28=H67)*(Barèmes!$C$6:$C$28=IF(H67="6ème","Mixte",G67)))=0),"",IF(SUMPRODUCT((Barèmes!$A$6:$A$28="Souplesse (score 1-5)")*(Barèmes!$B$6:$B$28=H67)*(Barèmes!$C$6:$C$28=IF(H67="6ème","Mixte",G67))*(Barèmes!$J$6:$J$28="+"))&gt;0,IF(X67&lt;=SUMIFS(Barèmes!$D$6:$D$28,Barèmes!$A$6:$A$28,"Souplesse (score 1-5)",Barèmes!$B$6:$B$28,H67,Barèmes!$C$6:$C$28,IF(H67="6ème","Mixte",G67)),"à besoin",IF(X67&lt;=SUMIFS(Barèmes!$E$6:$E$28,Barèmes!$A$6:$A$28,"Souplesse (score 1-5)",Barèmes!$B$6:$B$28,H67,Barèmes!$C$6:$C$28,IF(H67="6ème","Mixte",G67)),"fragile","satisfaisant")),IF(X67&gt;=SUMIFS(Barèmes!$D$6:$D$28,Barèmes!$A$6:$A$28,"Souplesse (score 1-5)",Barèmes!$B$6:$B$28,H67,Barèmes!$C$6:$C$28,IF(H67="6ème","Mixte",G67)),"à besoin",IF(X67&gt;=SUMIFS(Barèmes!$E$6:$E$28,Barèmes!$A$6:$A$28,"Souplesse (score 1-5)",Barèmes!$B$6:$B$28,H67,Barèmes!$C$6:$C$28,IF(H67="6ème","Mixte",G67)),"fragile","satisfaisant"))))</f>
        <v/>
      </c>
      <c r="Z67" s="26" t="str" cm="1">
        <f t="array" ref="Z67">IF(OR(X67="",SUMPRODUCT((Barèmes!$A$6:$A$28="Souplesse (score 1-5)")*(Barèmes!$B$6:$B$28=H67)*(Barèmes!$C$6:$C$28=IF(H67="6ème","Mixte",G67)))=0),"",IF(SUMPRODUCT((Barèmes!$A$6:$A$28="Souplesse (score 1-5)")*(Barèmes!$B$6:$B$28=H67)*(Barèmes!$C$6:$C$28=IF(H67="6ème","Mixte",G67))*(Barèmes!$J$6:$J$28="+"))&gt;0,IF(X67&lt;=SUMIFS(Barèmes!$F$6:$F$28,Barèmes!$A$6:$A$28,"Souplesse (score 1-5)",Barèmes!$B$6:$B$28,H67,Barèmes!$C$6:$C$28,IF(H67="6ème","Mixte",G67)),Barèmes!$B$2,IF(X67&lt;=SUMIFS(Barèmes!$G$6:$G$28,Barèmes!$A$6:$A$28,"Souplesse (score 1-5)",Barèmes!$B$6:$B$28,H67,Barèmes!$C$6:$C$28,IF(H67="6ème","Mixte",G67)),Barèmes!$C$2,IF(X67&lt;=SUMIFS(Barèmes!$H$6:$H$28,Barèmes!$A$6:$A$28,"Souplesse (score 1-5)",Barèmes!$B$6:$B$28,H67,Barèmes!$C$6:$C$28,IF(H67="6ème","Mixte",G67)),Barèmes!$D$2,IF(X67&lt;=SUMIFS(Barèmes!$I$6:$I$28,Barèmes!$A$6:$A$28,"Souplesse (score 1-5)",Barèmes!$B$6:$B$28,H67,Barèmes!$C$6:$C$28,IF(H67="6ème","Mixte",G67)),Barèmes!$E$2,Barèmes!$F$2)))),IF(X67&gt;=SUMIFS(Barèmes!$F$6:$F$28,Barèmes!$A$6:$A$28,"Souplesse (score 1-5)",Barèmes!$B$6:$B$28,H67,Barèmes!$C$6:$C$28,IF(H67="6ème","Mixte",G67)),Barèmes!$B$2,IF(X67&gt;=SUMIFS(Barèmes!$G$6:$G$28,Barèmes!$A$6:$A$28,"Souplesse (score 1-5)",Barèmes!$B$6:$B$28,H67,Barèmes!$C$6:$C$28,IF(H67="6ème","Mixte",G67)),Barèmes!$C$2,IF(X67&gt;=SUMIFS(Barèmes!$H$6:$H$28,Barèmes!$A$6:$A$28,"Souplesse (score 1-5)",Barèmes!$B$6:$B$28,H67,Barèmes!$C$6:$C$28,IF(H67="6ème","Mixte",G67)),Barèmes!$D$2,IF(X67&gt;=SUMIFS(Barèmes!$I$6:$I$28,Barèmes!$A$6:$A$28,"Souplesse (score 1-5)",Barèmes!$B$6:$B$28,H67,Barèmes!$C$6:$C$28,IF(H67="6ème","Mixte",G67)),Barèmes!$E$2,Barèmes!$F$2))))))</f>
        <v/>
      </c>
      <c r="AA67" s="22"/>
      <c r="AB67" s="27" t="str">
        <f>IF(OR(AA67="",SUMPRODUCT((Barèmes!$A$6:$A$28="Agilité — T-test 974 (s)")*(Barèmes!$B$6:$B$28=H67)*(Barèmes!$C$6:$C$28=IF(H67="6ème","Mixte",G67)))=0),"",IF(SUMPRODUCT((Barèmes!$A$6:$A$28="Agilité — T-test 974 (s)")*(Barèmes!$B$6:$B$28=H67)*(Barèmes!$C$6:$C$28=IF(H67="6ème","Mixte",G67))*(Barèmes!$J$6:$J$28="+"))&gt;0,IF(AA67&lt;=SUMIFS(Barèmes!$D$6:$D$28,Barèmes!$A$6:$A$28,"Agilité — T-test 974 (s)",Barèmes!$B$6:$B$28,H67,Barèmes!$C$6:$C$28,IF(H67="6ème","Mixte",G67)),"à besoin",IF(AA67&lt;=SUMIFS(Barèmes!$E$6:$E$28,Barèmes!$A$6:$A$28,"Agilité — T-test 974 (s)",Barèmes!$B$6:$B$28,H67,Barèmes!$C$6:$C$28,IF(H67="6ème","Mixte",G67)),"fragile","satisfaisant")),IF(AA67&gt;=SUMIFS(Barèmes!$D$6:$D$28,Barèmes!$A$6:$A$28,"Agilité — T-test 974 (s)",Barèmes!$B$6:$B$28,H67,Barèmes!$C$6:$C$28,IF(H67="6ème","Mixte",G67)),"à besoin",IF(AA67&gt;=SUMIFS(Barèmes!$E$6:$E$28,Barèmes!$A$6:$A$28,"Agilité — T-test 974 (s)",Barèmes!$B$6:$B$28,H67,Barèmes!$C$6:$C$28,IF(H67="6ème","Mixte",G67)),"fragile","satisfaisant"))))</f>
        <v/>
      </c>
      <c r="AC67" s="27" t="str">
        <f>IF(OR(AA67="",SUMPRODUCT((Barèmes!$A$6:$A$28="Agilité — T-test 974 (s)")*(Barèmes!$B$6:$B$28=H67)*(Barèmes!$C$6:$C$28=IF(H67="6ème","Mixte",G67)))=0),"",IF(SUMPRODUCT((Barèmes!$A$6:$A$28="Agilité — T-test 974 (s)")*(Barèmes!$B$6:$B$28=H67)*(Barèmes!$C$6:$C$28=IF(H67="6ème","Mixte",G67))*(Barèmes!$J$6:$J$28="+"))&gt;0,IF(AA67&lt;=SUMIFS(Barèmes!$F$6:$F$28,Barèmes!$A$6:$A$28,"Agilité — T-test 974 (s)",Barèmes!$B$6:$B$28,H67,Barèmes!$C$6:$C$28,IF(H67="6ème","Mixte",G67)),Barèmes!$B$2,IF(AA67&lt;=SUMIFS(Barèmes!$G$6:$G$28,Barèmes!$A$6:$A$28,"Agilité — T-test 974 (s)",Barèmes!$B$6:$B$28,H67,Barèmes!$C$6:$C$28,IF(H67="6ème","Mixte",G67)),Barèmes!$C$2,IF(AA67&lt;=SUMIFS(Barèmes!$H$6:$H$28,Barèmes!$A$6:$A$28,"Agilité — T-test 974 (s)",Barèmes!$B$6:$B$28,H67,Barèmes!$C$6:$C$28,IF(H67="6ème","Mixte",G67)),Barèmes!$D$2,IF(AA67&lt;=SUMIFS(Barèmes!$I$6:$I$28,Barèmes!$A$6:$A$28,"Agilité — T-test 974 (s)",Barèmes!$B$6:$B$28,H67,Barèmes!$C$6:$C$28,IF(H67="6ème","Mixte",G67)),Barèmes!$E$2,Barèmes!$F$2)))),IF(AA67&gt;=SUMIFS(Barèmes!$F$6:$F$28,Barèmes!$A$6:$A$28,"Agilité — T-test 974 (s)",Barèmes!$B$6:$B$28,H67,Barèmes!$C$6:$C$28,IF(H67="6ème","Mixte",G67)),Barèmes!$B$2,IF(AA67&gt;=SUMIFS(Barèmes!$G$6:$G$28,Barèmes!$A$6:$A$28,"Agilité — T-test 974 (s)",Barèmes!$B$6:$B$28,H67,Barèmes!$C$6:$C$28,IF(H67="6ème","Mixte",G67)),Barèmes!$C$2,IF(AA67&gt;=SUMIFS(Barèmes!$H$6:$H$28,Barèmes!$A$6:$A$28,"Agilité — T-test 974 (s)",Barèmes!$B$6:$B$28,H67,Barèmes!$C$6:$C$28,IF(H67="6ème","Mixte",G67)),Barèmes!$D$2,IF(AA67&gt;=SUMIFS(Barèmes!$I$6:$I$28,Barèmes!$A$6:$A$28,"Agilité — T-test 974 (s)",Barèmes!$B$6:$B$28,H67,Barèmes!$C$6:$C$28,IF(H67="6ème","Mixte",G67)),Barèmes!$E$2,Barèmes!$F$2))))))</f>
        <v/>
      </c>
      <c r="AD67" s="28" t="str">
        <f t="shared" si="1"/>
        <v/>
      </c>
      <c r="AE67" s="29" t="str">
        <f t="shared" si="2"/>
        <v/>
      </c>
      <c r="AF67" s="30" t="str">
        <f>IF(OR(AD67="",SUMPRODUCT((Barèmes!$A$6:$A$28="Surcoût d'agilité (s) — technique")*(Barèmes!$B$6:$B$28=H67)*(Barèmes!$C$6:$C$28=IF(H67="6ème","Mixte",G67)))=0),"",IF(SUMPRODUCT((Barèmes!$A$6:$A$28="Surcoût d'agilité (s) — technique")*(Barèmes!$B$6:$B$28=H67)*(Barèmes!$C$6:$C$28=IF(H67="6ème","Mixte",G67))*(Barèmes!$J$6:$J$28="+"))&gt;0,IF(AD67&lt;=SUMIFS(Barèmes!$D$6:$D$28,Barèmes!$A$6:$A$28,"Surcoût d'agilité (s) — technique",Barèmes!$B$6:$B$28,H67,Barèmes!$C$6:$C$28,IF(H67="6ème","Mixte",G67)),"à besoin",IF(AD67&lt;=SUMIFS(Barèmes!$E$6:$E$28,Barèmes!$A$6:$A$28,"Surcoût d'agilité (s) — technique",Barèmes!$B$6:$B$28,H67,Barèmes!$C$6:$C$28,IF(H67="6ème","Mixte",G67)),"fragile","satisfaisant")),IF(AD67&gt;=SUMIFS(Barèmes!$D$6:$D$28,Barèmes!$A$6:$A$28,"Surcoût d'agilité (s) — technique",Barèmes!$B$6:$B$28,H67,Barèmes!$C$6:$C$28,IF(H67="6ème","Mixte",G67)),"à besoin",IF(AD67&gt;=SUMIFS(Barèmes!$E$6:$E$28,Barèmes!$A$6:$A$28,"Surcoût d'agilité (s) — technique",Barèmes!$B$6:$B$28,H67,Barèmes!$C$6:$C$28,IF(H67="6ème","Mixte",G67)),"fragile","satisfaisant"))))</f>
        <v/>
      </c>
      <c r="AG67" s="30" t="str">
        <f>IF(OR(AD67="",SUMPRODUCT((Barèmes!$A$6:$A$28="Surcoût d'agilité (s) — technique")*(Barèmes!$B$6:$B$28=H67)*(Barèmes!$C$6:$C$28=IF(H67="6ème","Mixte",G67)))=0),"",IF(SUMPRODUCT((Barèmes!$A$6:$A$28="Surcoût d'agilité (s) — technique")*(Barèmes!$B$6:$B$28=H67)*(Barèmes!$C$6:$C$28=IF(H67="6ème","Mixte",G67))*(Barèmes!$J$6:$J$28="+"))&gt;0,IF(AD67&lt;=SUMIFS(Barèmes!$F$6:$F$28,Barèmes!$A$6:$A$28,"Surcoût d'agilité (s) — technique",Barèmes!$B$6:$B$28,H67,Barèmes!$C$6:$C$28,IF(H67="6ème","Mixte",G67)),Barèmes!$B$2,IF(AD67&lt;=SUMIFS(Barèmes!$G$6:$G$28,Barèmes!$A$6:$A$28,"Surcoût d'agilité (s) — technique",Barèmes!$B$6:$B$28,H67,Barèmes!$C$6:$C$28,IF(H67="6ème","Mixte",G67)),Barèmes!$C$2,IF(AD67&lt;=SUMIFS(Barèmes!$H$6:$H$28,Barèmes!$A$6:$A$28,"Surcoût d'agilité (s) — technique",Barèmes!$B$6:$B$28,H67,Barèmes!$C$6:$C$28,IF(H67="6ème","Mixte",G67)),Barèmes!$D$2,IF(AD67&lt;=SUMIFS(Barèmes!$I$6:$I$28,Barèmes!$A$6:$A$28,"Surcoût d'agilité (s) — technique",Barèmes!$B$6:$B$28,H67,Barèmes!$C$6:$C$28,IF(H67="6ème","Mixte",G67)),Barèmes!$E$2,Barèmes!$F$2)))),IF(AD67&gt;=SUMIFS(Barèmes!$F$6:$F$28,Barèmes!$A$6:$A$28,"Surcoût d'agilité (s) — technique",Barèmes!$B$6:$B$28,H67,Barèmes!$C$6:$C$28,IF(H67="6ème","Mixte",G67)),Barèmes!$B$2,IF(AD67&gt;=SUMIFS(Barèmes!$G$6:$G$28,Barèmes!$A$6:$A$28,"Surcoût d'agilité (s) — technique",Barèmes!$B$6:$B$28,H67,Barèmes!$C$6:$C$28,IF(H67="6ème","Mixte",G67)),Barèmes!$C$2,IF(AD67&gt;=SUMIFS(Barèmes!$H$6:$H$28,Barèmes!$A$6:$A$28,"Surcoût d'agilité (s) — technique",Barèmes!$B$6:$B$28,H67,Barèmes!$C$6:$C$28,IF(H67="6ème","Mixte",G67)),Barèmes!$D$2,IF(AD67&gt;=SUMIFS(Barèmes!$I$6:$I$28,Barèmes!$A$6:$A$28,"Surcoût d'agilité (s) — technique",Barèmes!$B$6:$B$28,H67,Barèmes!$C$6:$C$28,IF(H67="6ème","Mixte",G67)),Barèmes!$E$2,Barèmes!$F$2))))))</f>
        <v/>
      </c>
      <c r="AH67" s="31" t="str">
        <f>IF((IF(N67="",0,1)+IF(Q67="",0,1)+IF(W67="",0,1)+IF(Z67="",0,1)+IF(AC67="",0,1))=0,"",3*IF(N67=Barèmes!$B$2,1,IF(N67=Barèmes!$C$2,2,IF(N67=Barèmes!$D$2,3,IF(N67=Barèmes!$E$2,4,IF(N67=Barèmes!$F$2,5,0)))))+3*IF(Q67=Barèmes!$B$2,1,IF(Q67=Barèmes!$C$2,2,IF(Q67=Barèmes!$D$2,3,IF(Q67=Barèmes!$E$2,4,IF(Q67=Barèmes!$F$2,5,0)))))+2*IF(W67=Barèmes!$B$2,1,IF(W67=Barèmes!$C$2,2,IF(W67=Barèmes!$D$2,3,IF(W67=Barèmes!$E$2,4,IF(W67=Barèmes!$F$2,5,0)))))+1*IF(Z67=Barèmes!$B$2,1,IF(Z67=Barèmes!$C$2,2,IF(Z67=Barèmes!$D$2,3,IF(Z67=Barèmes!$E$2,4,IF(Z67=Barèmes!$F$2,5,0)))))+1*IF(AC67=Barèmes!$B$2,1,IF(AC67=Barèmes!$C$2,2,IF(AC67=Barèmes!$D$2,3,IF(AC67=Barèmes!$E$2,4,IF(AC67=Barèmes!$F$2,5,0))))))</f>
        <v/>
      </c>
      <c r="AI67" s="31"/>
      <c r="AJ67" s="32" t="str">
        <f>IFERROR(INDEX(Croissance!$B$5:$B$604,MATCH(A67,Croissance!$A$5:$A$604,0)),"")</f>
        <v/>
      </c>
      <c r="AK67" s="32" t="str">
        <f>IFERROR(INDEX(Croissance!$C$5:$C$604,MATCH(A67,Croissance!$A$5:$A$604,0)),"")</f>
        <v/>
      </c>
      <c r="AL67" s="32" t="str">
        <f>IFERROR(INDEX(Croissance!$D$5:$D$604,MATCH(A67,Croissance!$A$5:$A$604,0)),"")</f>
        <v/>
      </c>
      <c r="AM67" s="32" t="str">
        <f>IFERROR(INDEX(Croissance!$E$5:$E$604,MATCH(A67,Croissance!$A$5:$A$604,0)),"")</f>
        <v/>
      </c>
      <c r="AO67" s="33">
        <f t="shared" si="8"/>
        <v>0</v>
      </c>
      <c r="AP67" s="33">
        <f t="shared" si="3"/>
        <v>0</v>
      </c>
      <c r="AQ67" s="33">
        <f>IF(A67="",0,IF(AND(OR('Synthèse classe'!$C$2="Tous",C67='Synthèse classe'!$C$2),OR('Synthèse classe'!$C$3="Toutes",D67='Synthèse classe'!$C$3),OR('Synthèse classe'!$C$4="Toutes",AND('Synthèse classe'!$C$4="Dernière",AP67=1),B67=IFERROR(VALUE('Synthèse classe'!$C$4),0))),1,0))</f>
        <v>0</v>
      </c>
      <c r="AR67" s="34" t="str">
        <f t="shared" si="4"/>
        <v/>
      </c>
    </row>
    <row r="68" spans="1:44" x14ac:dyDescent="0.2">
      <c r="A68" s="17" t="str">
        <f t="shared" si="0"/>
        <v/>
      </c>
      <c r="B68" s="18"/>
      <c r="C68" s="19"/>
      <c r="D68" s="19"/>
      <c r="E68" s="19"/>
      <c r="F68" s="19"/>
      <c r="G68" s="19"/>
      <c r="H68" s="17" t="str">
        <f t="shared" si="5"/>
        <v/>
      </c>
      <c r="I68" s="20"/>
      <c r="J68" s="18"/>
      <c r="K68" s="19"/>
      <c r="L68" s="21" t="str">
        <f t="shared" si="6"/>
        <v/>
      </c>
      <c r="M68" s="21" t="str">
        <f>IF(OR(J68="",SUMPRODUCT((Barèmes!$A$6:$A$28="Endurance — Luc Léger (palier)")*(Barèmes!$B$6:$B$28=H68)*(Barèmes!$C$6:$C$28=IF(H68="6ème","Mixte",G68)))=0),"",IF(SUMPRODUCT((Barèmes!$A$6:$A$28="Endurance — Luc Léger (palier)")*(Barèmes!$B$6:$B$28=H68)*(Barèmes!$C$6:$C$28=IF(H68="6ème","Mixte",G68))*(Barèmes!$J$6:$J$28="+"))&gt;0,IF(J68&lt;=SUMIFS(Barèmes!$D$6:$D$28,Barèmes!$A$6:$A$28,"Endurance — Luc Léger (palier)",Barèmes!$B$6:$B$28,H68,Barèmes!$C$6:$C$28,IF(H68="6ème","Mixte",G68)),"à besoin",IF(J68&lt;=SUMIFS(Barèmes!$E$6:$E$28,Barèmes!$A$6:$A$28,"Endurance — Luc Léger (palier)",Barèmes!$B$6:$B$28,H68,Barèmes!$C$6:$C$28,IF(H68="6ème","Mixte",G68)),"fragile","satisfaisant")),IF(J68&gt;=SUMIFS(Barèmes!$D$6:$D$28,Barèmes!$A$6:$A$28,"Endurance — Luc Léger (palier)",Barèmes!$B$6:$B$28,H68,Barèmes!$C$6:$C$28,IF(H68="6ème","Mixte",G68)),"à besoin",IF(J68&gt;=SUMIFS(Barèmes!$E$6:$E$28,Barèmes!$A$6:$A$28,"Endurance — Luc Léger (palier)",Barèmes!$B$6:$B$28,H68,Barèmes!$C$6:$C$28,IF(H68="6ème","Mixte",G68)),"fragile","satisfaisant"))))</f>
        <v/>
      </c>
      <c r="N68" s="21" t="str">
        <f>IF(OR(J68="",SUMPRODUCT((Barèmes!$A$6:$A$28="Endurance — Luc Léger (palier)")*(Barèmes!$B$6:$B$28=H68)*(Barèmes!$C$6:$C$28=IF(H68="6ème","Mixte",G68)))=0),"",IF(SUMPRODUCT((Barèmes!$A$6:$A$28="Endurance — Luc Léger (palier)")*(Barèmes!$B$6:$B$28=H68)*(Barèmes!$C$6:$C$28=IF(H68="6ème","Mixte",G68))*(Barèmes!$J$6:$J$28="+"))&gt;0,IF(J68&lt;=SUMIFS(Barèmes!$F$6:$F$28,Barèmes!$A$6:$A$28,"Endurance — Luc Léger (palier)",Barèmes!$B$6:$B$28,H68,Barèmes!$C$6:$C$28,IF(H68="6ème","Mixte",G68)),Barèmes!$B$2,IF(J68&lt;=SUMIFS(Barèmes!$G$6:$G$28,Barèmes!$A$6:$A$28,"Endurance — Luc Léger (palier)",Barèmes!$B$6:$B$28,H68,Barèmes!$C$6:$C$28,IF(H68="6ème","Mixte",G68)),Barèmes!$C$2,IF(J68&lt;=SUMIFS(Barèmes!$H$6:$H$28,Barèmes!$A$6:$A$28,"Endurance — Luc Léger (palier)",Barèmes!$B$6:$B$28,H68,Barèmes!$C$6:$C$28,IF(H68="6ème","Mixte",G68)),Barèmes!$D$2,IF(J68&lt;=SUMIFS(Barèmes!$I$6:$I$28,Barèmes!$A$6:$A$28,"Endurance — Luc Léger (palier)",Barèmes!$B$6:$B$28,H68,Barèmes!$C$6:$C$28,IF(H68="6ème","Mixte",G68)),Barèmes!$E$2,Barèmes!$F$2)))),IF(J68&gt;=SUMIFS(Barèmes!$F$6:$F$28,Barèmes!$A$6:$A$28,"Endurance — Luc Léger (palier)",Barèmes!$B$6:$B$28,H68,Barèmes!$C$6:$C$28,IF(H68="6ème","Mixte",G68)),Barèmes!$B$2,IF(J68&gt;=SUMIFS(Barèmes!$G$6:$G$28,Barèmes!$A$6:$A$28,"Endurance — Luc Léger (palier)",Barèmes!$B$6:$B$28,H68,Barèmes!$C$6:$C$28,IF(H68="6ème","Mixte",G68)),Barèmes!$C$2,IF(J68&gt;=SUMIFS(Barèmes!$H$6:$H$28,Barèmes!$A$6:$A$28,"Endurance — Luc Léger (palier)",Barèmes!$B$6:$B$28,H68,Barèmes!$C$6:$C$28,IF(H68="6ème","Mixte",G68)),Barèmes!$D$2,IF(J68&gt;=SUMIFS(Barèmes!$I$6:$I$28,Barèmes!$A$6:$A$28,"Endurance — Luc Léger (palier)",Barèmes!$B$6:$B$28,H68,Barèmes!$C$6:$C$28,IF(H68="6ème","Mixte",G68)),Barèmes!$E$2,Barèmes!$F$2))))))</f>
        <v/>
      </c>
      <c r="O68" s="22"/>
      <c r="P68" s="23" t="str">
        <f>IF(OR(O68="",SUMPRODUCT((Barèmes!$A$6:$A$28="Force bas du corps — Saut en longueur (m)")*(Barèmes!$B$6:$B$28=H68)*(Barèmes!$C$6:$C$28=IF(H68="6ème","Mixte",G68)))=0),"",IF(SUMPRODUCT((Barèmes!$A$6:$A$28="Force bas du corps — Saut en longueur (m)")*(Barèmes!$B$6:$B$28=H68)*(Barèmes!$C$6:$C$28=IF(H68="6ème","Mixte",G68))*(Barèmes!$J$6:$J$28="+"))&gt;0,IF(O68&lt;=SUMIFS(Barèmes!$D$6:$D$28,Barèmes!$A$6:$A$28,"Force bas du corps — Saut en longueur (m)",Barèmes!$B$6:$B$28,H68,Barèmes!$C$6:$C$28,IF(H68="6ème","Mixte",G68)),"à besoin",IF(O68&lt;=SUMIFS(Barèmes!$E$6:$E$28,Barèmes!$A$6:$A$28,"Force bas du corps — Saut en longueur (m)",Barèmes!$B$6:$B$28,H68,Barèmes!$C$6:$C$28,IF(H68="6ème","Mixte",G68)),"fragile","satisfaisant")),IF(O68&gt;=SUMIFS(Barèmes!$D$6:$D$28,Barèmes!$A$6:$A$28,"Force bas du corps — Saut en longueur (m)",Barèmes!$B$6:$B$28,H68,Barèmes!$C$6:$C$28,IF(H68="6ème","Mixte",G68)),"à besoin",IF(O68&gt;=SUMIFS(Barèmes!$E$6:$E$28,Barèmes!$A$6:$A$28,"Force bas du corps — Saut en longueur (m)",Barèmes!$B$6:$B$28,H68,Barèmes!$C$6:$C$28,IF(H68="6ème","Mixte",G68)),"fragile","satisfaisant"))))</f>
        <v/>
      </c>
      <c r="Q68" s="23" t="str">
        <f>IF(OR(O68="",SUMPRODUCT((Barèmes!$A$6:$A$28="Force bas du corps — Saut en longueur (m)")*(Barèmes!$B$6:$B$28=H68)*(Barèmes!$C$6:$C$28=IF(H68="6ème","Mixte",G68)))=0),"",IF(SUMPRODUCT((Barèmes!$A$6:$A$28="Force bas du corps — Saut en longueur (m)")*(Barèmes!$B$6:$B$28=H68)*(Barèmes!$C$6:$C$28=IF(H68="6ème","Mixte",G68))*(Barèmes!$J$6:$J$28="+"))&gt;0,IF(O68&lt;=SUMIFS(Barèmes!$F$6:$F$28,Barèmes!$A$6:$A$28,"Force bas du corps — Saut en longueur (m)",Barèmes!$B$6:$B$28,H68,Barèmes!$C$6:$C$28,IF(H68="6ème","Mixte",G68)),Barèmes!$B$2,IF(O68&lt;=SUMIFS(Barèmes!$G$6:$G$28,Barèmes!$A$6:$A$28,"Force bas du corps — Saut en longueur (m)",Barèmes!$B$6:$B$28,H68,Barèmes!$C$6:$C$28,IF(H68="6ème","Mixte",G68)),Barèmes!$C$2,IF(O68&lt;=SUMIFS(Barèmes!$H$6:$H$28,Barèmes!$A$6:$A$28,"Force bas du corps — Saut en longueur (m)",Barèmes!$B$6:$B$28,H68,Barèmes!$C$6:$C$28,IF(H68="6ème","Mixte",G68)),Barèmes!$D$2,IF(O68&lt;=SUMIFS(Barèmes!$I$6:$I$28,Barèmes!$A$6:$A$28,"Force bas du corps — Saut en longueur (m)",Barèmes!$B$6:$B$28,H68,Barèmes!$C$6:$C$28,IF(H68="6ème","Mixte",G68)),Barèmes!$E$2,Barèmes!$F$2)))),IF(O68&gt;=SUMIFS(Barèmes!$F$6:$F$28,Barèmes!$A$6:$A$28,"Force bas du corps — Saut en longueur (m)",Barèmes!$B$6:$B$28,H68,Barèmes!$C$6:$C$28,IF(H68="6ème","Mixte",G68)),Barèmes!$B$2,IF(O68&gt;=SUMIFS(Barèmes!$G$6:$G$28,Barèmes!$A$6:$A$28,"Force bas du corps — Saut en longueur (m)",Barèmes!$B$6:$B$28,H68,Barèmes!$C$6:$C$28,IF(H68="6ème","Mixte",G68)),Barèmes!$C$2,IF(O68&gt;=SUMIFS(Barèmes!$H$6:$H$28,Barèmes!$A$6:$A$28,"Force bas du corps — Saut en longueur (m)",Barèmes!$B$6:$B$28,H68,Barèmes!$C$6:$C$28,IF(H68="6ème","Mixte",G68)),Barèmes!$D$2,IF(O68&gt;=SUMIFS(Barèmes!$I$6:$I$28,Barèmes!$A$6:$A$28,"Force bas du corps — Saut en longueur (m)",Barèmes!$B$6:$B$28,H68,Barèmes!$C$6:$C$28,IF(H68="6ème","Mixte",G68)),Barèmes!$E$2,Barèmes!$F$2))))))</f>
        <v/>
      </c>
      <c r="R68" s="22"/>
      <c r="S68" s="24" t="str">
        <f>IF(OR(R68="",SUMPRODUCT((Barèmes!$A$6:$A$28="Vitesse — 30 m (s)")*(Barèmes!$B$6:$B$28=H68)*(Barèmes!$C$6:$C$28=IF(H68="6ème","Mixte",G68)))=0),"",IF(SUMPRODUCT((Barèmes!$A$6:$A$28="Vitesse — 30 m (s)")*(Barèmes!$B$6:$B$28=H68)*(Barèmes!$C$6:$C$28=IF(H68="6ème","Mixte",G68))*(Barèmes!$J$6:$J$28="+"))&gt;0,IF(R68&lt;=SUMIFS(Barèmes!$D$6:$D$28,Barèmes!$A$6:$A$28,"Vitesse — 30 m (s)",Barèmes!$B$6:$B$28,H68,Barèmes!$C$6:$C$28,IF(H68="6ème","Mixte",G68)),"à besoin",IF(R68&lt;=SUMIFS(Barèmes!$E$6:$E$28,Barèmes!$A$6:$A$28,"Vitesse — 30 m (s)",Barèmes!$B$6:$B$28,H68,Barèmes!$C$6:$C$28,IF(H68="6ème","Mixte",G68)),"fragile","satisfaisant")),IF(R68&gt;=SUMIFS(Barèmes!$D$6:$D$28,Barèmes!$A$6:$A$28,"Vitesse — 30 m (s)",Barèmes!$B$6:$B$28,H68,Barèmes!$C$6:$C$28,IF(H68="6ème","Mixte",G68)),"à besoin",IF(R68&gt;=SUMIFS(Barèmes!$E$6:$E$28,Barèmes!$A$6:$A$28,"Vitesse — 30 m (s)",Barèmes!$B$6:$B$28,H68,Barèmes!$C$6:$C$28,IF(H68="6ème","Mixte",G68)),"fragile","satisfaisant"))))</f>
        <v/>
      </c>
      <c r="T68" s="24" t="str">
        <f>IF(OR(R68="",SUMPRODUCT((Barèmes!$A$6:$A$28="Vitesse — 30 m (s)")*(Barèmes!$B$6:$B$28=H68)*(Barèmes!$C$6:$C$28=IF(H68="6ème","Mixte",G68)))=0),"",IF(SUMPRODUCT((Barèmes!$A$6:$A$28="Vitesse — 30 m (s)")*(Barèmes!$B$6:$B$28=H68)*(Barèmes!$C$6:$C$28=IF(H68="6ème","Mixte",G68))*(Barèmes!$J$6:$J$28="+"))&gt;0,IF(R68&lt;=SUMIFS(Barèmes!$F$6:$F$28,Barèmes!$A$6:$A$28,"Vitesse — 30 m (s)",Barèmes!$B$6:$B$28,H68,Barèmes!$C$6:$C$28,IF(H68="6ème","Mixte",G68)),Barèmes!$B$2,IF(R68&lt;=SUMIFS(Barèmes!$G$6:$G$28,Barèmes!$A$6:$A$28,"Vitesse — 30 m (s)",Barèmes!$B$6:$B$28,H68,Barèmes!$C$6:$C$28,IF(H68="6ème","Mixte",G68)),Barèmes!$C$2,IF(R68&lt;=SUMIFS(Barèmes!$H$6:$H$28,Barèmes!$A$6:$A$28,"Vitesse — 30 m (s)",Barèmes!$B$6:$B$28,H68,Barèmes!$C$6:$C$28,IF(H68="6ème","Mixte",G68)),Barèmes!$D$2,IF(R68&lt;=SUMIFS(Barèmes!$I$6:$I$28,Barèmes!$A$6:$A$28,"Vitesse — 30 m (s)",Barèmes!$B$6:$B$28,H68,Barèmes!$C$6:$C$28,IF(H68="6ème","Mixte",G68)),Barèmes!$E$2,Barèmes!$F$2)))),IF(R68&gt;=SUMIFS(Barèmes!$F$6:$F$28,Barèmes!$A$6:$A$28,"Vitesse — 30 m (s)",Barèmes!$B$6:$B$28,H68,Barèmes!$C$6:$C$28,IF(H68="6ème","Mixte",G68)),Barèmes!$B$2,IF(R68&gt;=SUMIFS(Barèmes!$G$6:$G$28,Barèmes!$A$6:$A$28,"Vitesse — 30 m (s)",Barèmes!$B$6:$B$28,H68,Barèmes!$C$6:$C$28,IF(H68="6ème","Mixte",G68)),Barèmes!$C$2,IF(R68&gt;=SUMIFS(Barèmes!$H$6:$H$28,Barèmes!$A$6:$A$28,"Vitesse — 30 m (s)",Barèmes!$B$6:$B$28,H68,Barèmes!$C$6:$C$28,IF(H68="6ème","Mixte",G68)),Barèmes!$D$2,IF(R68&gt;=SUMIFS(Barèmes!$I$6:$I$28,Barèmes!$A$6:$A$28,"Vitesse — 30 m (s)",Barèmes!$B$6:$B$28,H68,Barèmes!$C$6:$C$28,IF(H68="6ème","Mixte",G68)),Barèmes!$E$2,Barèmes!$F$2))))))</f>
        <v/>
      </c>
      <c r="U68" s="22"/>
      <c r="V68" s="25" t="str">
        <f>IF(OR(U68="",SUMPRODUCT((Barèmes!$A$6:$A$28="Vitesse — 50 m (s)")*(Barèmes!$B$6:$B$28=H68)*(Barèmes!$C$6:$C$28=IF(H68="6ème","Mixte",G68)))=0),"",IF(SUMPRODUCT((Barèmes!$A$6:$A$28="Vitesse — 50 m (s)")*(Barèmes!$B$6:$B$28=H68)*(Barèmes!$C$6:$C$28=IF(H68="6ème","Mixte",G68))*(Barèmes!$J$6:$J$28="+"))&gt;0,IF(U68&lt;=SUMIFS(Barèmes!$D$6:$D$28,Barèmes!$A$6:$A$28,"Vitesse — 50 m (s)",Barèmes!$B$6:$B$28,H68,Barèmes!$C$6:$C$28,IF(H68="6ème","Mixte",G68)),"à besoin",IF(U68&lt;=SUMIFS(Barèmes!$E$6:$E$28,Barèmes!$A$6:$A$28,"Vitesse — 50 m (s)",Barèmes!$B$6:$B$28,H68,Barèmes!$C$6:$C$28,IF(H68="6ème","Mixte",G68)),"fragile","satisfaisant")),IF(U68&gt;=SUMIFS(Barèmes!$D$6:$D$28,Barèmes!$A$6:$A$28,"Vitesse — 50 m (s)",Barèmes!$B$6:$B$28,H68,Barèmes!$C$6:$C$28,IF(H68="6ème","Mixte",G68)),"à besoin",IF(U68&gt;=SUMIFS(Barèmes!$E$6:$E$28,Barèmes!$A$6:$A$28,"Vitesse — 50 m (s)",Barèmes!$B$6:$B$28,H68,Barèmes!$C$6:$C$28,IF(H68="6ème","Mixte",G68)),"fragile","satisfaisant"))))</f>
        <v/>
      </c>
      <c r="W68" s="25" t="str">
        <f>IF(OR(U68="",SUMPRODUCT((Barèmes!$A$6:$A$28="Vitesse — 50 m (s)")*(Barèmes!$B$6:$B$28=H68)*(Barèmes!$C$6:$C$28=IF(H68="6ème","Mixte",G68)))=0),"",IF(SUMPRODUCT((Barèmes!$A$6:$A$28="Vitesse — 50 m (s)")*(Barèmes!$B$6:$B$28=H68)*(Barèmes!$C$6:$C$28=IF(H68="6ème","Mixte",G68))*(Barèmes!$J$6:$J$28="+"))&gt;0,IF(U68&lt;=SUMIFS(Barèmes!$F$6:$F$28,Barèmes!$A$6:$A$28,"Vitesse — 50 m (s)",Barèmes!$B$6:$B$28,H68,Barèmes!$C$6:$C$28,IF(H68="6ème","Mixte",G68)),Barèmes!$B$2,IF(U68&lt;=SUMIFS(Barèmes!$G$6:$G$28,Barèmes!$A$6:$A$28,"Vitesse — 50 m (s)",Barèmes!$B$6:$B$28,H68,Barèmes!$C$6:$C$28,IF(H68="6ème","Mixte",G68)),Barèmes!$C$2,IF(U68&lt;=SUMIFS(Barèmes!$H$6:$H$28,Barèmes!$A$6:$A$28,"Vitesse — 50 m (s)",Barèmes!$B$6:$B$28,H68,Barèmes!$C$6:$C$28,IF(H68="6ème","Mixte",G68)),Barèmes!$D$2,IF(U68&lt;=SUMIFS(Barèmes!$I$6:$I$28,Barèmes!$A$6:$A$28,"Vitesse — 50 m (s)",Barèmes!$B$6:$B$28,H68,Barèmes!$C$6:$C$28,IF(H68="6ème","Mixte",G68)),Barèmes!$E$2,Barèmes!$F$2)))),IF(U68&gt;=SUMIFS(Barèmes!$F$6:$F$28,Barèmes!$A$6:$A$28,"Vitesse — 50 m (s)",Barèmes!$B$6:$B$28,H68,Barèmes!$C$6:$C$28,IF(H68="6ème","Mixte",G68)),Barèmes!$B$2,IF(U68&gt;=SUMIFS(Barèmes!$G$6:$G$28,Barèmes!$A$6:$A$28,"Vitesse — 50 m (s)",Barèmes!$B$6:$B$28,H68,Barèmes!$C$6:$C$28,IF(H68="6ème","Mixte",G68)),Barèmes!$C$2,IF(U68&gt;=SUMIFS(Barèmes!$H$6:$H$28,Barèmes!$A$6:$A$28,"Vitesse — 50 m (s)",Barèmes!$B$6:$B$28,H68,Barèmes!$C$6:$C$28,IF(H68="6ème","Mixte",G68)),Barèmes!$D$2,IF(U68&gt;=SUMIFS(Barèmes!$I$6:$I$28,Barèmes!$A$6:$A$28,"Vitesse — 50 m (s)",Barèmes!$B$6:$B$28,H68,Barèmes!$C$6:$C$28,IF(H68="6ème","Mixte",G68)),Barèmes!$E$2,Barèmes!$F$2))))))</f>
        <v/>
      </c>
      <c r="X68" s="18"/>
      <c r="Y68" s="26" t="str" cm="1">
        <f t="array" ref="Y68">IF(OR(X68="",SUMPRODUCT((Barèmes!$A$6:$A$28="Souplesse (score 1-5)")*(Barèmes!$B$6:$B$28=H68)*(Barèmes!$C$6:$C$28=IF(H68="6ème","Mixte",G68)))=0),"",IF(SUMPRODUCT((Barèmes!$A$6:$A$28="Souplesse (score 1-5)")*(Barèmes!$B$6:$B$28=H68)*(Barèmes!$C$6:$C$28=IF(H68="6ème","Mixte",G68))*(Barèmes!$J$6:$J$28="+"))&gt;0,IF(X68&lt;=SUMIFS(Barèmes!$D$6:$D$28,Barèmes!$A$6:$A$28,"Souplesse (score 1-5)",Barèmes!$B$6:$B$28,H68,Barèmes!$C$6:$C$28,IF(H68="6ème","Mixte",G68)),"à besoin",IF(X68&lt;=SUMIFS(Barèmes!$E$6:$E$28,Barèmes!$A$6:$A$28,"Souplesse (score 1-5)",Barèmes!$B$6:$B$28,H68,Barèmes!$C$6:$C$28,IF(H68="6ème","Mixte",G68)),"fragile","satisfaisant")),IF(X68&gt;=SUMIFS(Barèmes!$D$6:$D$28,Barèmes!$A$6:$A$28,"Souplesse (score 1-5)",Barèmes!$B$6:$B$28,H68,Barèmes!$C$6:$C$28,IF(H68="6ème","Mixte",G68)),"à besoin",IF(X68&gt;=SUMIFS(Barèmes!$E$6:$E$28,Barèmes!$A$6:$A$28,"Souplesse (score 1-5)",Barèmes!$B$6:$B$28,H68,Barèmes!$C$6:$C$28,IF(H68="6ème","Mixte",G68)),"fragile","satisfaisant"))))</f>
        <v/>
      </c>
      <c r="Z68" s="26" t="str" cm="1">
        <f t="array" ref="Z68">IF(OR(X68="",SUMPRODUCT((Barèmes!$A$6:$A$28="Souplesse (score 1-5)")*(Barèmes!$B$6:$B$28=H68)*(Barèmes!$C$6:$C$28=IF(H68="6ème","Mixte",G68)))=0),"",IF(SUMPRODUCT((Barèmes!$A$6:$A$28="Souplesse (score 1-5)")*(Barèmes!$B$6:$B$28=H68)*(Barèmes!$C$6:$C$28=IF(H68="6ème","Mixte",G68))*(Barèmes!$J$6:$J$28="+"))&gt;0,IF(X68&lt;=SUMIFS(Barèmes!$F$6:$F$28,Barèmes!$A$6:$A$28,"Souplesse (score 1-5)",Barèmes!$B$6:$B$28,H68,Barèmes!$C$6:$C$28,IF(H68="6ème","Mixte",G68)),Barèmes!$B$2,IF(X68&lt;=SUMIFS(Barèmes!$G$6:$G$28,Barèmes!$A$6:$A$28,"Souplesse (score 1-5)",Barèmes!$B$6:$B$28,H68,Barèmes!$C$6:$C$28,IF(H68="6ème","Mixte",G68)),Barèmes!$C$2,IF(X68&lt;=SUMIFS(Barèmes!$H$6:$H$28,Barèmes!$A$6:$A$28,"Souplesse (score 1-5)",Barèmes!$B$6:$B$28,H68,Barèmes!$C$6:$C$28,IF(H68="6ème","Mixte",G68)),Barèmes!$D$2,IF(X68&lt;=SUMIFS(Barèmes!$I$6:$I$28,Barèmes!$A$6:$A$28,"Souplesse (score 1-5)",Barèmes!$B$6:$B$28,H68,Barèmes!$C$6:$C$28,IF(H68="6ème","Mixte",G68)),Barèmes!$E$2,Barèmes!$F$2)))),IF(X68&gt;=SUMIFS(Barèmes!$F$6:$F$28,Barèmes!$A$6:$A$28,"Souplesse (score 1-5)",Barèmes!$B$6:$B$28,H68,Barèmes!$C$6:$C$28,IF(H68="6ème","Mixte",G68)),Barèmes!$B$2,IF(X68&gt;=SUMIFS(Barèmes!$G$6:$G$28,Barèmes!$A$6:$A$28,"Souplesse (score 1-5)",Barèmes!$B$6:$B$28,H68,Barèmes!$C$6:$C$28,IF(H68="6ème","Mixte",G68)),Barèmes!$C$2,IF(X68&gt;=SUMIFS(Barèmes!$H$6:$H$28,Barèmes!$A$6:$A$28,"Souplesse (score 1-5)",Barèmes!$B$6:$B$28,H68,Barèmes!$C$6:$C$28,IF(H68="6ème","Mixte",G68)),Barèmes!$D$2,IF(X68&gt;=SUMIFS(Barèmes!$I$6:$I$28,Barèmes!$A$6:$A$28,"Souplesse (score 1-5)",Barèmes!$B$6:$B$28,H68,Barèmes!$C$6:$C$28,IF(H68="6ème","Mixte",G68)),Barèmes!$E$2,Barèmes!$F$2))))))</f>
        <v/>
      </c>
      <c r="AA68" s="22"/>
      <c r="AB68" s="27" t="str">
        <f>IF(OR(AA68="",SUMPRODUCT((Barèmes!$A$6:$A$28="Agilité — T-test 974 (s)")*(Barèmes!$B$6:$B$28=H68)*(Barèmes!$C$6:$C$28=IF(H68="6ème","Mixte",G68)))=0),"",IF(SUMPRODUCT((Barèmes!$A$6:$A$28="Agilité — T-test 974 (s)")*(Barèmes!$B$6:$B$28=H68)*(Barèmes!$C$6:$C$28=IF(H68="6ème","Mixte",G68))*(Barèmes!$J$6:$J$28="+"))&gt;0,IF(AA68&lt;=SUMIFS(Barèmes!$D$6:$D$28,Barèmes!$A$6:$A$28,"Agilité — T-test 974 (s)",Barèmes!$B$6:$B$28,H68,Barèmes!$C$6:$C$28,IF(H68="6ème","Mixte",G68)),"à besoin",IF(AA68&lt;=SUMIFS(Barèmes!$E$6:$E$28,Barèmes!$A$6:$A$28,"Agilité — T-test 974 (s)",Barèmes!$B$6:$B$28,H68,Barèmes!$C$6:$C$28,IF(H68="6ème","Mixte",G68)),"fragile","satisfaisant")),IF(AA68&gt;=SUMIFS(Barèmes!$D$6:$D$28,Barèmes!$A$6:$A$28,"Agilité — T-test 974 (s)",Barèmes!$B$6:$B$28,H68,Barèmes!$C$6:$C$28,IF(H68="6ème","Mixte",G68)),"à besoin",IF(AA68&gt;=SUMIFS(Barèmes!$E$6:$E$28,Barèmes!$A$6:$A$28,"Agilité — T-test 974 (s)",Barèmes!$B$6:$B$28,H68,Barèmes!$C$6:$C$28,IF(H68="6ème","Mixte",G68)),"fragile","satisfaisant"))))</f>
        <v/>
      </c>
      <c r="AC68" s="27" t="str">
        <f>IF(OR(AA68="",SUMPRODUCT((Barèmes!$A$6:$A$28="Agilité — T-test 974 (s)")*(Barèmes!$B$6:$B$28=H68)*(Barèmes!$C$6:$C$28=IF(H68="6ème","Mixte",G68)))=0),"",IF(SUMPRODUCT((Barèmes!$A$6:$A$28="Agilité — T-test 974 (s)")*(Barèmes!$B$6:$B$28=H68)*(Barèmes!$C$6:$C$28=IF(H68="6ème","Mixte",G68))*(Barèmes!$J$6:$J$28="+"))&gt;0,IF(AA68&lt;=SUMIFS(Barèmes!$F$6:$F$28,Barèmes!$A$6:$A$28,"Agilité — T-test 974 (s)",Barèmes!$B$6:$B$28,H68,Barèmes!$C$6:$C$28,IF(H68="6ème","Mixte",G68)),Barèmes!$B$2,IF(AA68&lt;=SUMIFS(Barèmes!$G$6:$G$28,Barèmes!$A$6:$A$28,"Agilité — T-test 974 (s)",Barèmes!$B$6:$B$28,H68,Barèmes!$C$6:$C$28,IF(H68="6ème","Mixte",G68)),Barèmes!$C$2,IF(AA68&lt;=SUMIFS(Barèmes!$H$6:$H$28,Barèmes!$A$6:$A$28,"Agilité — T-test 974 (s)",Barèmes!$B$6:$B$28,H68,Barèmes!$C$6:$C$28,IF(H68="6ème","Mixte",G68)),Barèmes!$D$2,IF(AA68&lt;=SUMIFS(Barèmes!$I$6:$I$28,Barèmes!$A$6:$A$28,"Agilité — T-test 974 (s)",Barèmes!$B$6:$B$28,H68,Barèmes!$C$6:$C$28,IF(H68="6ème","Mixte",G68)),Barèmes!$E$2,Barèmes!$F$2)))),IF(AA68&gt;=SUMIFS(Barèmes!$F$6:$F$28,Barèmes!$A$6:$A$28,"Agilité — T-test 974 (s)",Barèmes!$B$6:$B$28,H68,Barèmes!$C$6:$C$28,IF(H68="6ème","Mixte",G68)),Barèmes!$B$2,IF(AA68&gt;=SUMIFS(Barèmes!$G$6:$G$28,Barèmes!$A$6:$A$28,"Agilité — T-test 974 (s)",Barèmes!$B$6:$B$28,H68,Barèmes!$C$6:$C$28,IF(H68="6ème","Mixte",G68)),Barèmes!$C$2,IF(AA68&gt;=SUMIFS(Barèmes!$H$6:$H$28,Barèmes!$A$6:$A$28,"Agilité — T-test 974 (s)",Barèmes!$B$6:$B$28,H68,Barèmes!$C$6:$C$28,IF(H68="6ème","Mixte",G68)),Barèmes!$D$2,IF(AA68&gt;=SUMIFS(Barèmes!$I$6:$I$28,Barèmes!$A$6:$A$28,"Agilité — T-test 974 (s)",Barèmes!$B$6:$B$28,H68,Barèmes!$C$6:$C$28,IF(H68="6ème","Mixte",G68)),Barèmes!$E$2,Barèmes!$F$2))))))</f>
        <v/>
      </c>
      <c r="AD68" s="28" t="str">
        <f t="shared" si="1"/>
        <v/>
      </c>
      <c r="AE68" s="29" t="str">
        <f t="shared" si="2"/>
        <v/>
      </c>
      <c r="AF68" s="30" t="str">
        <f>IF(OR(AD68="",SUMPRODUCT((Barèmes!$A$6:$A$28="Surcoût d'agilité (s) — technique")*(Barèmes!$B$6:$B$28=H68)*(Barèmes!$C$6:$C$28=IF(H68="6ème","Mixte",G68)))=0),"",IF(SUMPRODUCT((Barèmes!$A$6:$A$28="Surcoût d'agilité (s) — technique")*(Barèmes!$B$6:$B$28=H68)*(Barèmes!$C$6:$C$28=IF(H68="6ème","Mixte",G68))*(Barèmes!$J$6:$J$28="+"))&gt;0,IF(AD68&lt;=SUMIFS(Barèmes!$D$6:$D$28,Barèmes!$A$6:$A$28,"Surcoût d'agilité (s) — technique",Barèmes!$B$6:$B$28,H68,Barèmes!$C$6:$C$28,IF(H68="6ème","Mixte",G68)),"à besoin",IF(AD68&lt;=SUMIFS(Barèmes!$E$6:$E$28,Barèmes!$A$6:$A$28,"Surcoût d'agilité (s) — technique",Barèmes!$B$6:$B$28,H68,Barèmes!$C$6:$C$28,IF(H68="6ème","Mixte",G68)),"fragile","satisfaisant")),IF(AD68&gt;=SUMIFS(Barèmes!$D$6:$D$28,Barèmes!$A$6:$A$28,"Surcoût d'agilité (s) — technique",Barèmes!$B$6:$B$28,H68,Barèmes!$C$6:$C$28,IF(H68="6ème","Mixte",G68)),"à besoin",IF(AD68&gt;=SUMIFS(Barèmes!$E$6:$E$28,Barèmes!$A$6:$A$28,"Surcoût d'agilité (s) — technique",Barèmes!$B$6:$B$28,H68,Barèmes!$C$6:$C$28,IF(H68="6ème","Mixte",G68)),"fragile","satisfaisant"))))</f>
        <v/>
      </c>
      <c r="AG68" s="30" t="str">
        <f>IF(OR(AD68="",SUMPRODUCT((Barèmes!$A$6:$A$28="Surcoût d'agilité (s) — technique")*(Barèmes!$B$6:$B$28=H68)*(Barèmes!$C$6:$C$28=IF(H68="6ème","Mixte",G68)))=0),"",IF(SUMPRODUCT((Barèmes!$A$6:$A$28="Surcoût d'agilité (s) — technique")*(Barèmes!$B$6:$B$28=H68)*(Barèmes!$C$6:$C$28=IF(H68="6ème","Mixte",G68))*(Barèmes!$J$6:$J$28="+"))&gt;0,IF(AD68&lt;=SUMIFS(Barèmes!$F$6:$F$28,Barèmes!$A$6:$A$28,"Surcoût d'agilité (s) — technique",Barèmes!$B$6:$B$28,H68,Barèmes!$C$6:$C$28,IF(H68="6ème","Mixte",G68)),Barèmes!$B$2,IF(AD68&lt;=SUMIFS(Barèmes!$G$6:$G$28,Barèmes!$A$6:$A$28,"Surcoût d'agilité (s) — technique",Barèmes!$B$6:$B$28,H68,Barèmes!$C$6:$C$28,IF(H68="6ème","Mixte",G68)),Barèmes!$C$2,IF(AD68&lt;=SUMIFS(Barèmes!$H$6:$H$28,Barèmes!$A$6:$A$28,"Surcoût d'agilité (s) — technique",Barèmes!$B$6:$B$28,H68,Barèmes!$C$6:$C$28,IF(H68="6ème","Mixte",G68)),Barèmes!$D$2,IF(AD68&lt;=SUMIFS(Barèmes!$I$6:$I$28,Barèmes!$A$6:$A$28,"Surcoût d'agilité (s) — technique",Barèmes!$B$6:$B$28,H68,Barèmes!$C$6:$C$28,IF(H68="6ème","Mixte",G68)),Barèmes!$E$2,Barèmes!$F$2)))),IF(AD68&gt;=SUMIFS(Barèmes!$F$6:$F$28,Barèmes!$A$6:$A$28,"Surcoût d'agilité (s) — technique",Barèmes!$B$6:$B$28,H68,Barèmes!$C$6:$C$28,IF(H68="6ème","Mixte",G68)),Barèmes!$B$2,IF(AD68&gt;=SUMIFS(Barèmes!$G$6:$G$28,Barèmes!$A$6:$A$28,"Surcoût d'agilité (s) — technique",Barèmes!$B$6:$B$28,H68,Barèmes!$C$6:$C$28,IF(H68="6ème","Mixte",G68)),Barèmes!$C$2,IF(AD68&gt;=SUMIFS(Barèmes!$H$6:$H$28,Barèmes!$A$6:$A$28,"Surcoût d'agilité (s) — technique",Barèmes!$B$6:$B$28,H68,Barèmes!$C$6:$C$28,IF(H68="6ème","Mixte",G68)),Barèmes!$D$2,IF(AD68&gt;=SUMIFS(Barèmes!$I$6:$I$28,Barèmes!$A$6:$A$28,"Surcoût d'agilité (s) — technique",Barèmes!$B$6:$B$28,H68,Barèmes!$C$6:$C$28,IF(H68="6ème","Mixte",G68)),Barèmes!$E$2,Barèmes!$F$2))))))</f>
        <v/>
      </c>
      <c r="AH68" s="31" t="str">
        <f>IF((IF(N68="",0,1)+IF(Q68="",0,1)+IF(W68="",0,1)+IF(Z68="",0,1)+IF(AC68="",0,1))=0,"",3*IF(N68=Barèmes!$B$2,1,IF(N68=Barèmes!$C$2,2,IF(N68=Barèmes!$D$2,3,IF(N68=Barèmes!$E$2,4,IF(N68=Barèmes!$F$2,5,0)))))+3*IF(Q68=Barèmes!$B$2,1,IF(Q68=Barèmes!$C$2,2,IF(Q68=Barèmes!$D$2,3,IF(Q68=Barèmes!$E$2,4,IF(Q68=Barèmes!$F$2,5,0)))))+2*IF(W68=Barèmes!$B$2,1,IF(W68=Barèmes!$C$2,2,IF(W68=Barèmes!$D$2,3,IF(W68=Barèmes!$E$2,4,IF(W68=Barèmes!$F$2,5,0)))))+1*IF(Z68=Barèmes!$B$2,1,IF(Z68=Barèmes!$C$2,2,IF(Z68=Barèmes!$D$2,3,IF(Z68=Barèmes!$E$2,4,IF(Z68=Barèmes!$F$2,5,0)))))+1*IF(AC68=Barèmes!$B$2,1,IF(AC68=Barèmes!$C$2,2,IF(AC68=Barèmes!$D$2,3,IF(AC68=Barèmes!$E$2,4,IF(AC68=Barèmes!$F$2,5,0))))))</f>
        <v/>
      </c>
      <c r="AI68" s="31"/>
      <c r="AJ68" s="32" t="str">
        <f>IFERROR(INDEX(Croissance!$B$5:$B$604,MATCH(A68,Croissance!$A$5:$A$604,0)),"")</f>
        <v/>
      </c>
      <c r="AK68" s="32" t="str">
        <f>IFERROR(INDEX(Croissance!$C$5:$C$604,MATCH(A68,Croissance!$A$5:$A$604,0)),"")</f>
        <v/>
      </c>
      <c r="AL68" s="32" t="str">
        <f>IFERROR(INDEX(Croissance!$D$5:$D$604,MATCH(A68,Croissance!$A$5:$A$604,0)),"")</f>
        <v/>
      </c>
      <c r="AM68" s="32" t="str">
        <f>IFERROR(INDEX(Croissance!$E$5:$E$604,MATCH(A68,Croissance!$A$5:$A$604,0)),"")</f>
        <v/>
      </c>
      <c r="AO68" s="33">
        <f t="shared" si="8"/>
        <v>0</v>
      </c>
      <c r="AP68" s="33">
        <f t="shared" si="3"/>
        <v>0</v>
      </c>
      <c r="AQ68" s="33">
        <f>IF(A68="",0,IF(AND(OR('Synthèse classe'!$C$2="Tous",C68='Synthèse classe'!$C$2),OR('Synthèse classe'!$C$3="Toutes",D68='Synthèse classe'!$C$3),OR('Synthèse classe'!$C$4="Toutes",AND('Synthèse classe'!$C$4="Dernière",AP68=1),B68=IFERROR(VALUE('Synthèse classe'!$C$4),0))),1,0))</f>
        <v>0</v>
      </c>
      <c r="AR68" s="34" t="str">
        <f t="shared" si="4"/>
        <v/>
      </c>
    </row>
    <row r="69" spans="1:44" x14ac:dyDescent="0.2">
      <c r="A69" s="17" t="str">
        <f t="shared" ref="A69:A132" si="9">IF(AND(E69&lt;&gt;"",F69&lt;&gt;"",C69&lt;&gt;"",D69&lt;&gt;""),UPPER(LEFT(C69,3))&amp;D69&amp;UPPER(LEFT(E69,3))&amp;UPPER(LEFT(F69,3)),"")</f>
        <v/>
      </c>
      <c r="B69" s="18"/>
      <c r="C69" s="19"/>
      <c r="D69" s="19"/>
      <c r="E69" s="19"/>
      <c r="F69" s="19"/>
      <c r="G69" s="19"/>
      <c r="H69" s="17" t="str">
        <f t="shared" si="5"/>
        <v/>
      </c>
      <c r="I69" s="20"/>
      <c r="J69" s="18"/>
      <c r="K69" s="19"/>
      <c r="L69" s="21" t="str">
        <f t="shared" si="6"/>
        <v/>
      </c>
      <c r="M69" s="21" t="str">
        <f>IF(OR(J69="",SUMPRODUCT((Barèmes!$A$6:$A$28="Endurance — Luc Léger (palier)")*(Barèmes!$B$6:$B$28=H69)*(Barèmes!$C$6:$C$28=IF(H69="6ème","Mixte",G69)))=0),"",IF(SUMPRODUCT((Barèmes!$A$6:$A$28="Endurance — Luc Léger (palier)")*(Barèmes!$B$6:$B$28=H69)*(Barèmes!$C$6:$C$28=IF(H69="6ème","Mixte",G69))*(Barèmes!$J$6:$J$28="+"))&gt;0,IF(J69&lt;=SUMIFS(Barèmes!$D$6:$D$28,Barèmes!$A$6:$A$28,"Endurance — Luc Léger (palier)",Barèmes!$B$6:$B$28,H69,Barèmes!$C$6:$C$28,IF(H69="6ème","Mixte",G69)),"à besoin",IF(J69&lt;=SUMIFS(Barèmes!$E$6:$E$28,Barèmes!$A$6:$A$28,"Endurance — Luc Léger (palier)",Barèmes!$B$6:$B$28,H69,Barèmes!$C$6:$C$28,IF(H69="6ème","Mixte",G69)),"fragile","satisfaisant")),IF(J69&gt;=SUMIFS(Barèmes!$D$6:$D$28,Barèmes!$A$6:$A$28,"Endurance — Luc Léger (palier)",Barèmes!$B$6:$B$28,H69,Barèmes!$C$6:$C$28,IF(H69="6ème","Mixte",G69)),"à besoin",IF(J69&gt;=SUMIFS(Barèmes!$E$6:$E$28,Barèmes!$A$6:$A$28,"Endurance — Luc Léger (palier)",Barèmes!$B$6:$B$28,H69,Barèmes!$C$6:$C$28,IF(H69="6ème","Mixte",G69)),"fragile","satisfaisant"))))</f>
        <v/>
      </c>
      <c r="N69" s="21" t="str">
        <f>IF(OR(J69="",SUMPRODUCT((Barèmes!$A$6:$A$28="Endurance — Luc Léger (palier)")*(Barèmes!$B$6:$B$28=H69)*(Barèmes!$C$6:$C$28=IF(H69="6ème","Mixte",G69)))=0),"",IF(SUMPRODUCT((Barèmes!$A$6:$A$28="Endurance — Luc Léger (palier)")*(Barèmes!$B$6:$B$28=H69)*(Barèmes!$C$6:$C$28=IF(H69="6ème","Mixte",G69))*(Barèmes!$J$6:$J$28="+"))&gt;0,IF(J69&lt;=SUMIFS(Barèmes!$F$6:$F$28,Barèmes!$A$6:$A$28,"Endurance — Luc Léger (palier)",Barèmes!$B$6:$B$28,H69,Barèmes!$C$6:$C$28,IF(H69="6ème","Mixte",G69)),Barèmes!$B$2,IF(J69&lt;=SUMIFS(Barèmes!$G$6:$G$28,Barèmes!$A$6:$A$28,"Endurance — Luc Léger (palier)",Barèmes!$B$6:$B$28,H69,Barèmes!$C$6:$C$28,IF(H69="6ème","Mixte",G69)),Barèmes!$C$2,IF(J69&lt;=SUMIFS(Barèmes!$H$6:$H$28,Barèmes!$A$6:$A$28,"Endurance — Luc Léger (palier)",Barèmes!$B$6:$B$28,H69,Barèmes!$C$6:$C$28,IF(H69="6ème","Mixte",G69)),Barèmes!$D$2,IF(J69&lt;=SUMIFS(Barèmes!$I$6:$I$28,Barèmes!$A$6:$A$28,"Endurance — Luc Léger (palier)",Barèmes!$B$6:$B$28,H69,Barèmes!$C$6:$C$28,IF(H69="6ème","Mixte",G69)),Barèmes!$E$2,Barèmes!$F$2)))),IF(J69&gt;=SUMIFS(Barèmes!$F$6:$F$28,Barèmes!$A$6:$A$28,"Endurance — Luc Léger (palier)",Barèmes!$B$6:$B$28,H69,Barèmes!$C$6:$C$28,IF(H69="6ème","Mixte",G69)),Barèmes!$B$2,IF(J69&gt;=SUMIFS(Barèmes!$G$6:$G$28,Barèmes!$A$6:$A$28,"Endurance — Luc Léger (palier)",Barèmes!$B$6:$B$28,H69,Barèmes!$C$6:$C$28,IF(H69="6ème","Mixte",G69)),Barèmes!$C$2,IF(J69&gt;=SUMIFS(Barèmes!$H$6:$H$28,Barèmes!$A$6:$A$28,"Endurance — Luc Léger (palier)",Barèmes!$B$6:$B$28,H69,Barèmes!$C$6:$C$28,IF(H69="6ème","Mixte",G69)),Barèmes!$D$2,IF(J69&gt;=SUMIFS(Barèmes!$I$6:$I$28,Barèmes!$A$6:$A$28,"Endurance — Luc Léger (palier)",Barèmes!$B$6:$B$28,H69,Barèmes!$C$6:$C$28,IF(H69="6ème","Mixte",G69)),Barèmes!$E$2,Barèmes!$F$2))))))</f>
        <v/>
      </c>
      <c r="O69" s="22"/>
      <c r="P69" s="23" t="str">
        <f>IF(OR(O69="",SUMPRODUCT((Barèmes!$A$6:$A$28="Force bas du corps — Saut en longueur (m)")*(Barèmes!$B$6:$B$28=H69)*(Barèmes!$C$6:$C$28=IF(H69="6ème","Mixte",G69)))=0),"",IF(SUMPRODUCT((Barèmes!$A$6:$A$28="Force bas du corps — Saut en longueur (m)")*(Barèmes!$B$6:$B$28=H69)*(Barèmes!$C$6:$C$28=IF(H69="6ème","Mixte",G69))*(Barèmes!$J$6:$J$28="+"))&gt;0,IF(O69&lt;=SUMIFS(Barèmes!$D$6:$D$28,Barèmes!$A$6:$A$28,"Force bas du corps — Saut en longueur (m)",Barèmes!$B$6:$B$28,H69,Barèmes!$C$6:$C$28,IF(H69="6ème","Mixte",G69)),"à besoin",IF(O69&lt;=SUMIFS(Barèmes!$E$6:$E$28,Barèmes!$A$6:$A$28,"Force bas du corps — Saut en longueur (m)",Barèmes!$B$6:$B$28,H69,Barèmes!$C$6:$C$28,IF(H69="6ème","Mixte",G69)),"fragile","satisfaisant")),IF(O69&gt;=SUMIFS(Barèmes!$D$6:$D$28,Barèmes!$A$6:$A$28,"Force bas du corps — Saut en longueur (m)",Barèmes!$B$6:$B$28,H69,Barèmes!$C$6:$C$28,IF(H69="6ème","Mixte",G69)),"à besoin",IF(O69&gt;=SUMIFS(Barèmes!$E$6:$E$28,Barèmes!$A$6:$A$28,"Force bas du corps — Saut en longueur (m)",Barèmes!$B$6:$B$28,H69,Barèmes!$C$6:$C$28,IF(H69="6ème","Mixte",G69)),"fragile","satisfaisant"))))</f>
        <v/>
      </c>
      <c r="Q69" s="23" t="str">
        <f>IF(OR(O69="",SUMPRODUCT((Barèmes!$A$6:$A$28="Force bas du corps — Saut en longueur (m)")*(Barèmes!$B$6:$B$28=H69)*(Barèmes!$C$6:$C$28=IF(H69="6ème","Mixte",G69)))=0),"",IF(SUMPRODUCT((Barèmes!$A$6:$A$28="Force bas du corps — Saut en longueur (m)")*(Barèmes!$B$6:$B$28=H69)*(Barèmes!$C$6:$C$28=IF(H69="6ème","Mixte",G69))*(Barèmes!$J$6:$J$28="+"))&gt;0,IF(O69&lt;=SUMIFS(Barèmes!$F$6:$F$28,Barèmes!$A$6:$A$28,"Force bas du corps — Saut en longueur (m)",Barèmes!$B$6:$B$28,H69,Barèmes!$C$6:$C$28,IF(H69="6ème","Mixte",G69)),Barèmes!$B$2,IF(O69&lt;=SUMIFS(Barèmes!$G$6:$G$28,Barèmes!$A$6:$A$28,"Force bas du corps — Saut en longueur (m)",Barèmes!$B$6:$B$28,H69,Barèmes!$C$6:$C$28,IF(H69="6ème","Mixte",G69)),Barèmes!$C$2,IF(O69&lt;=SUMIFS(Barèmes!$H$6:$H$28,Barèmes!$A$6:$A$28,"Force bas du corps — Saut en longueur (m)",Barèmes!$B$6:$B$28,H69,Barèmes!$C$6:$C$28,IF(H69="6ème","Mixte",G69)),Barèmes!$D$2,IF(O69&lt;=SUMIFS(Barèmes!$I$6:$I$28,Barèmes!$A$6:$A$28,"Force bas du corps — Saut en longueur (m)",Barèmes!$B$6:$B$28,H69,Barèmes!$C$6:$C$28,IF(H69="6ème","Mixte",G69)),Barèmes!$E$2,Barèmes!$F$2)))),IF(O69&gt;=SUMIFS(Barèmes!$F$6:$F$28,Barèmes!$A$6:$A$28,"Force bas du corps — Saut en longueur (m)",Barèmes!$B$6:$B$28,H69,Barèmes!$C$6:$C$28,IF(H69="6ème","Mixte",G69)),Barèmes!$B$2,IF(O69&gt;=SUMIFS(Barèmes!$G$6:$G$28,Barèmes!$A$6:$A$28,"Force bas du corps — Saut en longueur (m)",Barèmes!$B$6:$B$28,H69,Barèmes!$C$6:$C$28,IF(H69="6ème","Mixte",G69)),Barèmes!$C$2,IF(O69&gt;=SUMIFS(Barèmes!$H$6:$H$28,Barèmes!$A$6:$A$28,"Force bas du corps — Saut en longueur (m)",Barèmes!$B$6:$B$28,H69,Barèmes!$C$6:$C$28,IF(H69="6ème","Mixte",G69)),Barèmes!$D$2,IF(O69&gt;=SUMIFS(Barèmes!$I$6:$I$28,Barèmes!$A$6:$A$28,"Force bas du corps — Saut en longueur (m)",Barèmes!$B$6:$B$28,H69,Barèmes!$C$6:$C$28,IF(H69="6ème","Mixte",G69)),Barèmes!$E$2,Barèmes!$F$2))))))</f>
        <v/>
      </c>
      <c r="R69" s="22"/>
      <c r="S69" s="24" t="str">
        <f>IF(OR(R69="",SUMPRODUCT((Barèmes!$A$6:$A$28="Vitesse — 30 m (s)")*(Barèmes!$B$6:$B$28=H69)*(Barèmes!$C$6:$C$28=IF(H69="6ème","Mixte",G69)))=0),"",IF(SUMPRODUCT((Barèmes!$A$6:$A$28="Vitesse — 30 m (s)")*(Barèmes!$B$6:$B$28=H69)*(Barèmes!$C$6:$C$28=IF(H69="6ème","Mixte",G69))*(Barèmes!$J$6:$J$28="+"))&gt;0,IF(R69&lt;=SUMIFS(Barèmes!$D$6:$D$28,Barèmes!$A$6:$A$28,"Vitesse — 30 m (s)",Barèmes!$B$6:$B$28,H69,Barèmes!$C$6:$C$28,IF(H69="6ème","Mixte",G69)),"à besoin",IF(R69&lt;=SUMIFS(Barèmes!$E$6:$E$28,Barèmes!$A$6:$A$28,"Vitesse — 30 m (s)",Barèmes!$B$6:$B$28,H69,Barèmes!$C$6:$C$28,IF(H69="6ème","Mixte",G69)),"fragile","satisfaisant")),IF(R69&gt;=SUMIFS(Barèmes!$D$6:$D$28,Barèmes!$A$6:$A$28,"Vitesse — 30 m (s)",Barèmes!$B$6:$B$28,H69,Barèmes!$C$6:$C$28,IF(H69="6ème","Mixte",G69)),"à besoin",IF(R69&gt;=SUMIFS(Barèmes!$E$6:$E$28,Barèmes!$A$6:$A$28,"Vitesse — 30 m (s)",Barèmes!$B$6:$B$28,H69,Barèmes!$C$6:$C$28,IF(H69="6ème","Mixte",G69)),"fragile","satisfaisant"))))</f>
        <v/>
      </c>
      <c r="T69" s="24" t="str">
        <f>IF(OR(R69="",SUMPRODUCT((Barèmes!$A$6:$A$28="Vitesse — 30 m (s)")*(Barèmes!$B$6:$B$28=H69)*(Barèmes!$C$6:$C$28=IF(H69="6ème","Mixte",G69)))=0),"",IF(SUMPRODUCT((Barèmes!$A$6:$A$28="Vitesse — 30 m (s)")*(Barèmes!$B$6:$B$28=H69)*(Barèmes!$C$6:$C$28=IF(H69="6ème","Mixte",G69))*(Barèmes!$J$6:$J$28="+"))&gt;0,IF(R69&lt;=SUMIFS(Barèmes!$F$6:$F$28,Barèmes!$A$6:$A$28,"Vitesse — 30 m (s)",Barèmes!$B$6:$B$28,H69,Barèmes!$C$6:$C$28,IF(H69="6ème","Mixte",G69)),Barèmes!$B$2,IF(R69&lt;=SUMIFS(Barèmes!$G$6:$G$28,Barèmes!$A$6:$A$28,"Vitesse — 30 m (s)",Barèmes!$B$6:$B$28,H69,Barèmes!$C$6:$C$28,IF(H69="6ème","Mixte",G69)),Barèmes!$C$2,IF(R69&lt;=SUMIFS(Barèmes!$H$6:$H$28,Barèmes!$A$6:$A$28,"Vitesse — 30 m (s)",Barèmes!$B$6:$B$28,H69,Barèmes!$C$6:$C$28,IF(H69="6ème","Mixte",G69)),Barèmes!$D$2,IF(R69&lt;=SUMIFS(Barèmes!$I$6:$I$28,Barèmes!$A$6:$A$28,"Vitesse — 30 m (s)",Barèmes!$B$6:$B$28,H69,Barèmes!$C$6:$C$28,IF(H69="6ème","Mixte",G69)),Barèmes!$E$2,Barèmes!$F$2)))),IF(R69&gt;=SUMIFS(Barèmes!$F$6:$F$28,Barèmes!$A$6:$A$28,"Vitesse — 30 m (s)",Barèmes!$B$6:$B$28,H69,Barèmes!$C$6:$C$28,IF(H69="6ème","Mixte",G69)),Barèmes!$B$2,IF(R69&gt;=SUMIFS(Barèmes!$G$6:$G$28,Barèmes!$A$6:$A$28,"Vitesse — 30 m (s)",Barèmes!$B$6:$B$28,H69,Barèmes!$C$6:$C$28,IF(H69="6ème","Mixte",G69)),Barèmes!$C$2,IF(R69&gt;=SUMIFS(Barèmes!$H$6:$H$28,Barèmes!$A$6:$A$28,"Vitesse — 30 m (s)",Barèmes!$B$6:$B$28,H69,Barèmes!$C$6:$C$28,IF(H69="6ème","Mixte",G69)),Barèmes!$D$2,IF(R69&gt;=SUMIFS(Barèmes!$I$6:$I$28,Barèmes!$A$6:$A$28,"Vitesse — 30 m (s)",Barèmes!$B$6:$B$28,H69,Barèmes!$C$6:$C$28,IF(H69="6ème","Mixte",G69)),Barèmes!$E$2,Barèmes!$F$2))))))</f>
        <v/>
      </c>
      <c r="U69" s="22"/>
      <c r="V69" s="25" t="str">
        <f>IF(OR(U69="",SUMPRODUCT((Barèmes!$A$6:$A$28="Vitesse — 50 m (s)")*(Barèmes!$B$6:$B$28=H69)*(Barèmes!$C$6:$C$28=IF(H69="6ème","Mixte",G69)))=0),"",IF(SUMPRODUCT((Barèmes!$A$6:$A$28="Vitesse — 50 m (s)")*(Barèmes!$B$6:$B$28=H69)*(Barèmes!$C$6:$C$28=IF(H69="6ème","Mixte",G69))*(Barèmes!$J$6:$J$28="+"))&gt;0,IF(U69&lt;=SUMIFS(Barèmes!$D$6:$D$28,Barèmes!$A$6:$A$28,"Vitesse — 50 m (s)",Barèmes!$B$6:$B$28,H69,Barèmes!$C$6:$C$28,IF(H69="6ème","Mixte",G69)),"à besoin",IF(U69&lt;=SUMIFS(Barèmes!$E$6:$E$28,Barèmes!$A$6:$A$28,"Vitesse — 50 m (s)",Barèmes!$B$6:$B$28,H69,Barèmes!$C$6:$C$28,IF(H69="6ème","Mixte",G69)),"fragile","satisfaisant")),IF(U69&gt;=SUMIFS(Barèmes!$D$6:$D$28,Barèmes!$A$6:$A$28,"Vitesse — 50 m (s)",Barèmes!$B$6:$B$28,H69,Barèmes!$C$6:$C$28,IF(H69="6ème","Mixte",G69)),"à besoin",IF(U69&gt;=SUMIFS(Barèmes!$E$6:$E$28,Barèmes!$A$6:$A$28,"Vitesse — 50 m (s)",Barèmes!$B$6:$B$28,H69,Barèmes!$C$6:$C$28,IF(H69="6ème","Mixte",G69)),"fragile","satisfaisant"))))</f>
        <v/>
      </c>
      <c r="W69" s="25" t="str">
        <f>IF(OR(U69="",SUMPRODUCT((Barèmes!$A$6:$A$28="Vitesse — 50 m (s)")*(Barèmes!$B$6:$B$28=H69)*(Barèmes!$C$6:$C$28=IF(H69="6ème","Mixte",G69)))=0),"",IF(SUMPRODUCT((Barèmes!$A$6:$A$28="Vitesse — 50 m (s)")*(Barèmes!$B$6:$B$28=H69)*(Barèmes!$C$6:$C$28=IF(H69="6ème","Mixte",G69))*(Barèmes!$J$6:$J$28="+"))&gt;0,IF(U69&lt;=SUMIFS(Barèmes!$F$6:$F$28,Barèmes!$A$6:$A$28,"Vitesse — 50 m (s)",Barèmes!$B$6:$B$28,H69,Barèmes!$C$6:$C$28,IF(H69="6ème","Mixte",G69)),Barèmes!$B$2,IF(U69&lt;=SUMIFS(Barèmes!$G$6:$G$28,Barèmes!$A$6:$A$28,"Vitesse — 50 m (s)",Barèmes!$B$6:$B$28,H69,Barèmes!$C$6:$C$28,IF(H69="6ème","Mixte",G69)),Barèmes!$C$2,IF(U69&lt;=SUMIFS(Barèmes!$H$6:$H$28,Barèmes!$A$6:$A$28,"Vitesse — 50 m (s)",Barèmes!$B$6:$B$28,H69,Barèmes!$C$6:$C$28,IF(H69="6ème","Mixte",G69)),Barèmes!$D$2,IF(U69&lt;=SUMIFS(Barèmes!$I$6:$I$28,Barèmes!$A$6:$A$28,"Vitesse — 50 m (s)",Barèmes!$B$6:$B$28,H69,Barèmes!$C$6:$C$28,IF(H69="6ème","Mixte",G69)),Barèmes!$E$2,Barèmes!$F$2)))),IF(U69&gt;=SUMIFS(Barèmes!$F$6:$F$28,Barèmes!$A$6:$A$28,"Vitesse — 50 m (s)",Barèmes!$B$6:$B$28,H69,Barèmes!$C$6:$C$28,IF(H69="6ème","Mixte",G69)),Barèmes!$B$2,IF(U69&gt;=SUMIFS(Barèmes!$G$6:$G$28,Barèmes!$A$6:$A$28,"Vitesse — 50 m (s)",Barèmes!$B$6:$B$28,H69,Barèmes!$C$6:$C$28,IF(H69="6ème","Mixte",G69)),Barèmes!$C$2,IF(U69&gt;=SUMIFS(Barèmes!$H$6:$H$28,Barèmes!$A$6:$A$28,"Vitesse — 50 m (s)",Barèmes!$B$6:$B$28,H69,Barèmes!$C$6:$C$28,IF(H69="6ème","Mixte",G69)),Barèmes!$D$2,IF(U69&gt;=SUMIFS(Barèmes!$I$6:$I$28,Barèmes!$A$6:$A$28,"Vitesse — 50 m (s)",Barèmes!$B$6:$B$28,H69,Barèmes!$C$6:$C$28,IF(H69="6ème","Mixte",G69)),Barèmes!$E$2,Barèmes!$F$2))))))</f>
        <v/>
      </c>
      <c r="X69" s="18"/>
      <c r="Y69" s="26" t="str" cm="1">
        <f t="array" ref="Y69">IF(OR(X69="",SUMPRODUCT((Barèmes!$A$6:$A$28="Souplesse (score 1-5)")*(Barèmes!$B$6:$B$28=H69)*(Barèmes!$C$6:$C$28=IF(H69="6ème","Mixte",G69)))=0),"",IF(SUMPRODUCT((Barèmes!$A$6:$A$28="Souplesse (score 1-5)")*(Barèmes!$B$6:$B$28=H69)*(Barèmes!$C$6:$C$28=IF(H69="6ème","Mixte",G69))*(Barèmes!$J$6:$J$28="+"))&gt;0,IF(X69&lt;=SUMIFS(Barèmes!$D$6:$D$28,Barèmes!$A$6:$A$28,"Souplesse (score 1-5)",Barèmes!$B$6:$B$28,H69,Barèmes!$C$6:$C$28,IF(H69="6ème","Mixte",G69)),"à besoin",IF(X69&lt;=SUMIFS(Barèmes!$E$6:$E$28,Barèmes!$A$6:$A$28,"Souplesse (score 1-5)",Barèmes!$B$6:$B$28,H69,Barèmes!$C$6:$C$28,IF(H69="6ème","Mixte",G69)),"fragile","satisfaisant")),IF(X69&gt;=SUMIFS(Barèmes!$D$6:$D$28,Barèmes!$A$6:$A$28,"Souplesse (score 1-5)",Barèmes!$B$6:$B$28,H69,Barèmes!$C$6:$C$28,IF(H69="6ème","Mixte",G69)),"à besoin",IF(X69&gt;=SUMIFS(Barèmes!$E$6:$E$28,Barèmes!$A$6:$A$28,"Souplesse (score 1-5)",Barèmes!$B$6:$B$28,H69,Barèmes!$C$6:$C$28,IF(H69="6ème","Mixte",G69)),"fragile","satisfaisant"))))</f>
        <v/>
      </c>
      <c r="Z69" s="26" t="str" cm="1">
        <f t="array" ref="Z69">IF(OR(X69="",SUMPRODUCT((Barèmes!$A$6:$A$28="Souplesse (score 1-5)")*(Barèmes!$B$6:$B$28=H69)*(Barèmes!$C$6:$C$28=IF(H69="6ème","Mixte",G69)))=0),"",IF(SUMPRODUCT((Barèmes!$A$6:$A$28="Souplesse (score 1-5)")*(Barèmes!$B$6:$B$28=H69)*(Barèmes!$C$6:$C$28=IF(H69="6ème","Mixte",G69))*(Barèmes!$J$6:$J$28="+"))&gt;0,IF(X69&lt;=SUMIFS(Barèmes!$F$6:$F$28,Barèmes!$A$6:$A$28,"Souplesse (score 1-5)",Barèmes!$B$6:$B$28,H69,Barèmes!$C$6:$C$28,IF(H69="6ème","Mixte",G69)),Barèmes!$B$2,IF(X69&lt;=SUMIFS(Barèmes!$G$6:$G$28,Barèmes!$A$6:$A$28,"Souplesse (score 1-5)",Barèmes!$B$6:$B$28,H69,Barèmes!$C$6:$C$28,IF(H69="6ème","Mixte",G69)),Barèmes!$C$2,IF(X69&lt;=SUMIFS(Barèmes!$H$6:$H$28,Barèmes!$A$6:$A$28,"Souplesse (score 1-5)",Barèmes!$B$6:$B$28,H69,Barèmes!$C$6:$C$28,IF(H69="6ème","Mixte",G69)),Barèmes!$D$2,IF(X69&lt;=SUMIFS(Barèmes!$I$6:$I$28,Barèmes!$A$6:$A$28,"Souplesse (score 1-5)",Barèmes!$B$6:$B$28,H69,Barèmes!$C$6:$C$28,IF(H69="6ème","Mixte",G69)),Barèmes!$E$2,Barèmes!$F$2)))),IF(X69&gt;=SUMIFS(Barèmes!$F$6:$F$28,Barèmes!$A$6:$A$28,"Souplesse (score 1-5)",Barèmes!$B$6:$B$28,H69,Barèmes!$C$6:$C$28,IF(H69="6ème","Mixte",G69)),Barèmes!$B$2,IF(X69&gt;=SUMIFS(Barèmes!$G$6:$G$28,Barèmes!$A$6:$A$28,"Souplesse (score 1-5)",Barèmes!$B$6:$B$28,H69,Barèmes!$C$6:$C$28,IF(H69="6ème","Mixte",G69)),Barèmes!$C$2,IF(X69&gt;=SUMIFS(Barèmes!$H$6:$H$28,Barèmes!$A$6:$A$28,"Souplesse (score 1-5)",Barèmes!$B$6:$B$28,H69,Barèmes!$C$6:$C$28,IF(H69="6ème","Mixte",G69)),Barèmes!$D$2,IF(X69&gt;=SUMIFS(Barèmes!$I$6:$I$28,Barèmes!$A$6:$A$28,"Souplesse (score 1-5)",Barèmes!$B$6:$B$28,H69,Barèmes!$C$6:$C$28,IF(H69="6ème","Mixte",G69)),Barèmes!$E$2,Barèmes!$F$2))))))</f>
        <v/>
      </c>
      <c r="AA69" s="22"/>
      <c r="AB69" s="27" t="str">
        <f>IF(OR(AA69="",SUMPRODUCT((Barèmes!$A$6:$A$28="Agilité — T-test 974 (s)")*(Barèmes!$B$6:$B$28=H69)*(Barèmes!$C$6:$C$28=IF(H69="6ème","Mixte",G69)))=0),"",IF(SUMPRODUCT((Barèmes!$A$6:$A$28="Agilité — T-test 974 (s)")*(Barèmes!$B$6:$B$28=H69)*(Barèmes!$C$6:$C$28=IF(H69="6ème","Mixte",G69))*(Barèmes!$J$6:$J$28="+"))&gt;0,IF(AA69&lt;=SUMIFS(Barèmes!$D$6:$D$28,Barèmes!$A$6:$A$28,"Agilité — T-test 974 (s)",Barèmes!$B$6:$B$28,H69,Barèmes!$C$6:$C$28,IF(H69="6ème","Mixte",G69)),"à besoin",IF(AA69&lt;=SUMIFS(Barèmes!$E$6:$E$28,Barèmes!$A$6:$A$28,"Agilité — T-test 974 (s)",Barèmes!$B$6:$B$28,H69,Barèmes!$C$6:$C$28,IF(H69="6ème","Mixte",G69)),"fragile","satisfaisant")),IF(AA69&gt;=SUMIFS(Barèmes!$D$6:$D$28,Barèmes!$A$6:$A$28,"Agilité — T-test 974 (s)",Barèmes!$B$6:$B$28,H69,Barèmes!$C$6:$C$28,IF(H69="6ème","Mixte",G69)),"à besoin",IF(AA69&gt;=SUMIFS(Barèmes!$E$6:$E$28,Barèmes!$A$6:$A$28,"Agilité — T-test 974 (s)",Barèmes!$B$6:$B$28,H69,Barèmes!$C$6:$C$28,IF(H69="6ème","Mixte",G69)),"fragile","satisfaisant"))))</f>
        <v/>
      </c>
      <c r="AC69" s="27" t="str">
        <f>IF(OR(AA69="",SUMPRODUCT((Barèmes!$A$6:$A$28="Agilité — T-test 974 (s)")*(Barèmes!$B$6:$B$28=H69)*(Barèmes!$C$6:$C$28=IF(H69="6ème","Mixte",G69)))=0),"",IF(SUMPRODUCT((Barèmes!$A$6:$A$28="Agilité — T-test 974 (s)")*(Barèmes!$B$6:$B$28=H69)*(Barèmes!$C$6:$C$28=IF(H69="6ème","Mixte",G69))*(Barèmes!$J$6:$J$28="+"))&gt;0,IF(AA69&lt;=SUMIFS(Barèmes!$F$6:$F$28,Barèmes!$A$6:$A$28,"Agilité — T-test 974 (s)",Barèmes!$B$6:$B$28,H69,Barèmes!$C$6:$C$28,IF(H69="6ème","Mixte",G69)),Barèmes!$B$2,IF(AA69&lt;=SUMIFS(Barèmes!$G$6:$G$28,Barèmes!$A$6:$A$28,"Agilité — T-test 974 (s)",Barèmes!$B$6:$B$28,H69,Barèmes!$C$6:$C$28,IF(H69="6ème","Mixte",G69)),Barèmes!$C$2,IF(AA69&lt;=SUMIFS(Barèmes!$H$6:$H$28,Barèmes!$A$6:$A$28,"Agilité — T-test 974 (s)",Barèmes!$B$6:$B$28,H69,Barèmes!$C$6:$C$28,IF(H69="6ème","Mixte",G69)),Barèmes!$D$2,IF(AA69&lt;=SUMIFS(Barèmes!$I$6:$I$28,Barèmes!$A$6:$A$28,"Agilité — T-test 974 (s)",Barèmes!$B$6:$B$28,H69,Barèmes!$C$6:$C$28,IF(H69="6ème","Mixte",G69)),Barèmes!$E$2,Barèmes!$F$2)))),IF(AA69&gt;=SUMIFS(Barèmes!$F$6:$F$28,Barèmes!$A$6:$A$28,"Agilité — T-test 974 (s)",Barèmes!$B$6:$B$28,H69,Barèmes!$C$6:$C$28,IF(H69="6ème","Mixte",G69)),Barèmes!$B$2,IF(AA69&gt;=SUMIFS(Barèmes!$G$6:$G$28,Barèmes!$A$6:$A$28,"Agilité — T-test 974 (s)",Barèmes!$B$6:$B$28,H69,Barèmes!$C$6:$C$28,IF(H69="6ème","Mixte",G69)),Barèmes!$C$2,IF(AA69&gt;=SUMIFS(Barèmes!$H$6:$H$28,Barèmes!$A$6:$A$28,"Agilité — T-test 974 (s)",Barèmes!$B$6:$B$28,H69,Barèmes!$C$6:$C$28,IF(H69="6ème","Mixte",G69)),Barèmes!$D$2,IF(AA69&gt;=SUMIFS(Barèmes!$I$6:$I$28,Barèmes!$A$6:$A$28,"Agilité — T-test 974 (s)",Barèmes!$B$6:$B$28,H69,Barèmes!$C$6:$C$28,IF(H69="6ème","Mixte",G69)),Barèmes!$E$2,Barèmes!$F$2))))))</f>
        <v/>
      </c>
      <c r="AD69" s="28" t="str">
        <f t="shared" ref="AD69:AD132" si="10">IF(OR(AA69="",R69=""),"",AA69-R69)</f>
        <v/>
      </c>
      <c r="AE69" s="29" t="str">
        <f t="shared" ref="AE69:AE132" si="11">IF(OR(AA69="",R69="",R69=0),"",AA69/R69*100)</f>
        <v/>
      </c>
      <c r="AF69" s="30" t="str">
        <f>IF(OR(AD69="",SUMPRODUCT((Barèmes!$A$6:$A$28="Surcoût d'agilité (s) — technique")*(Barèmes!$B$6:$B$28=H69)*(Barèmes!$C$6:$C$28=IF(H69="6ème","Mixte",G69)))=0),"",IF(SUMPRODUCT((Barèmes!$A$6:$A$28="Surcoût d'agilité (s) — technique")*(Barèmes!$B$6:$B$28=H69)*(Barèmes!$C$6:$C$28=IF(H69="6ème","Mixte",G69))*(Barèmes!$J$6:$J$28="+"))&gt;0,IF(AD69&lt;=SUMIFS(Barèmes!$D$6:$D$28,Barèmes!$A$6:$A$28,"Surcoût d'agilité (s) — technique",Barèmes!$B$6:$B$28,H69,Barèmes!$C$6:$C$28,IF(H69="6ème","Mixte",G69)),"à besoin",IF(AD69&lt;=SUMIFS(Barèmes!$E$6:$E$28,Barèmes!$A$6:$A$28,"Surcoût d'agilité (s) — technique",Barèmes!$B$6:$B$28,H69,Barèmes!$C$6:$C$28,IF(H69="6ème","Mixte",G69)),"fragile","satisfaisant")),IF(AD69&gt;=SUMIFS(Barèmes!$D$6:$D$28,Barèmes!$A$6:$A$28,"Surcoût d'agilité (s) — technique",Barèmes!$B$6:$B$28,H69,Barèmes!$C$6:$C$28,IF(H69="6ème","Mixte",G69)),"à besoin",IF(AD69&gt;=SUMIFS(Barèmes!$E$6:$E$28,Barèmes!$A$6:$A$28,"Surcoût d'agilité (s) — technique",Barèmes!$B$6:$B$28,H69,Barèmes!$C$6:$C$28,IF(H69="6ème","Mixte",G69)),"fragile","satisfaisant"))))</f>
        <v/>
      </c>
      <c r="AG69" s="30" t="str">
        <f>IF(OR(AD69="",SUMPRODUCT((Barèmes!$A$6:$A$28="Surcoût d'agilité (s) — technique")*(Barèmes!$B$6:$B$28=H69)*(Barèmes!$C$6:$C$28=IF(H69="6ème","Mixte",G69)))=0),"",IF(SUMPRODUCT((Barèmes!$A$6:$A$28="Surcoût d'agilité (s) — technique")*(Barèmes!$B$6:$B$28=H69)*(Barèmes!$C$6:$C$28=IF(H69="6ème","Mixte",G69))*(Barèmes!$J$6:$J$28="+"))&gt;0,IF(AD69&lt;=SUMIFS(Barèmes!$F$6:$F$28,Barèmes!$A$6:$A$28,"Surcoût d'agilité (s) — technique",Barèmes!$B$6:$B$28,H69,Barèmes!$C$6:$C$28,IF(H69="6ème","Mixte",G69)),Barèmes!$B$2,IF(AD69&lt;=SUMIFS(Barèmes!$G$6:$G$28,Barèmes!$A$6:$A$28,"Surcoût d'agilité (s) — technique",Barèmes!$B$6:$B$28,H69,Barèmes!$C$6:$C$28,IF(H69="6ème","Mixte",G69)),Barèmes!$C$2,IF(AD69&lt;=SUMIFS(Barèmes!$H$6:$H$28,Barèmes!$A$6:$A$28,"Surcoût d'agilité (s) — technique",Barèmes!$B$6:$B$28,H69,Barèmes!$C$6:$C$28,IF(H69="6ème","Mixte",G69)),Barèmes!$D$2,IF(AD69&lt;=SUMIFS(Barèmes!$I$6:$I$28,Barèmes!$A$6:$A$28,"Surcoût d'agilité (s) — technique",Barèmes!$B$6:$B$28,H69,Barèmes!$C$6:$C$28,IF(H69="6ème","Mixte",G69)),Barèmes!$E$2,Barèmes!$F$2)))),IF(AD69&gt;=SUMIFS(Barèmes!$F$6:$F$28,Barèmes!$A$6:$A$28,"Surcoût d'agilité (s) — technique",Barèmes!$B$6:$B$28,H69,Barèmes!$C$6:$C$28,IF(H69="6ème","Mixte",G69)),Barèmes!$B$2,IF(AD69&gt;=SUMIFS(Barèmes!$G$6:$G$28,Barèmes!$A$6:$A$28,"Surcoût d'agilité (s) — technique",Barèmes!$B$6:$B$28,H69,Barèmes!$C$6:$C$28,IF(H69="6ème","Mixte",G69)),Barèmes!$C$2,IF(AD69&gt;=SUMIFS(Barèmes!$H$6:$H$28,Barèmes!$A$6:$A$28,"Surcoût d'agilité (s) — technique",Barèmes!$B$6:$B$28,H69,Barèmes!$C$6:$C$28,IF(H69="6ème","Mixte",G69)),Barèmes!$D$2,IF(AD69&gt;=SUMIFS(Barèmes!$I$6:$I$28,Barèmes!$A$6:$A$28,"Surcoût d'agilité (s) — technique",Barèmes!$B$6:$B$28,H69,Barèmes!$C$6:$C$28,IF(H69="6ème","Mixte",G69)),Barèmes!$E$2,Barèmes!$F$2))))))</f>
        <v/>
      </c>
      <c r="AH69" s="31" t="str">
        <f>IF((IF(N69="",0,1)+IF(Q69="",0,1)+IF(W69="",0,1)+IF(Z69="",0,1)+IF(AC69="",0,1))=0,"",3*IF(N69=Barèmes!$B$2,1,IF(N69=Barèmes!$C$2,2,IF(N69=Barèmes!$D$2,3,IF(N69=Barèmes!$E$2,4,IF(N69=Barèmes!$F$2,5,0)))))+3*IF(Q69=Barèmes!$B$2,1,IF(Q69=Barèmes!$C$2,2,IF(Q69=Barèmes!$D$2,3,IF(Q69=Barèmes!$E$2,4,IF(Q69=Barèmes!$F$2,5,0)))))+2*IF(W69=Barèmes!$B$2,1,IF(W69=Barèmes!$C$2,2,IF(W69=Barèmes!$D$2,3,IF(W69=Barèmes!$E$2,4,IF(W69=Barèmes!$F$2,5,0)))))+1*IF(Z69=Barèmes!$B$2,1,IF(Z69=Barèmes!$C$2,2,IF(Z69=Barèmes!$D$2,3,IF(Z69=Barèmes!$E$2,4,IF(Z69=Barèmes!$F$2,5,0)))))+1*IF(AC69=Barèmes!$B$2,1,IF(AC69=Barèmes!$C$2,2,IF(AC69=Barèmes!$D$2,3,IF(AC69=Barèmes!$E$2,4,IF(AC69=Barèmes!$F$2,5,0))))))</f>
        <v/>
      </c>
      <c r="AI69" s="31"/>
      <c r="AJ69" s="32" t="str">
        <f>IFERROR(INDEX(Croissance!$B$5:$B$604,MATCH(A69,Croissance!$A$5:$A$604,0)),"")</f>
        <v/>
      </c>
      <c r="AK69" s="32" t="str">
        <f>IFERROR(INDEX(Croissance!$C$5:$C$604,MATCH(A69,Croissance!$A$5:$A$604,0)),"")</f>
        <v/>
      </c>
      <c r="AL69" s="32" t="str">
        <f>IFERROR(INDEX(Croissance!$D$5:$D$604,MATCH(A69,Croissance!$A$5:$A$604,0)),"")</f>
        <v/>
      </c>
      <c r="AM69" s="32" t="str">
        <f>IFERROR(INDEX(Croissance!$E$5:$E$604,MATCH(A69,Croissance!$A$5:$A$604,0)),"")</f>
        <v/>
      </c>
      <c r="AO69" s="33">
        <f t="shared" si="8"/>
        <v>0</v>
      </c>
      <c r="AP69" s="33">
        <f t="shared" ref="AP69:AP132" si="12">IF(OR(A69="",B69=""),0,IF(SUMPRODUCT(($A$5:$A$604=A69)*($B$5:$B$604&gt;B69))=0,1,0))</f>
        <v>0</v>
      </c>
      <c r="AQ69" s="33">
        <f>IF(A69="",0,IF(AND(OR('Synthèse classe'!$C$2="Tous",C69='Synthèse classe'!$C$2),OR('Synthèse classe'!$C$3="Toutes",D69='Synthèse classe'!$C$3),OR('Synthèse classe'!$C$4="Toutes",AND('Synthèse classe'!$C$4="Dernière",AP69=1),B69=IFERROR(VALUE('Synthèse classe'!$C$4),0))),1,0))</f>
        <v>0</v>
      </c>
      <c r="AR69" s="34" t="str">
        <f t="shared" ref="AR69:AR132" si="13">IF(OR(A69="",B69=""),"",A69&amp;"|"&amp;B69)</f>
        <v/>
      </c>
    </row>
    <row r="70" spans="1:44" x14ac:dyDescent="0.2">
      <c r="A70" s="17" t="str">
        <f t="shared" si="9"/>
        <v/>
      </c>
      <c r="B70" s="18"/>
      <c r="C70" s="19"/>
      <c r="D70" s="19"/>
      <c r="E70" s="19"/>
      <c r="F70" s="19"/>
      <c r="G70" s="19"/>
      <c r="H70" s="17" t="str">
        <f t="shared" ref="H70:H133" si="14">IF(D70="","",IF(LEFT(D70,1)="6","6ème",IF(LEFT(D70,1)="2","2nde","Classe non reconnue")))</f>
        <v/>
      </c>
      <c r="I70" s="20"/>
      <c r="J70" s="18"/>
      <c r="K70" s="19"/>
      <c r="L70" s="21" t="str">
        <f t="shared" ref="L70:L133" si="15">IF(K70="","",IF(K70="A","fiable","⚠ à relativiser"))</f>
        <v/>
      </c>
      <c r="M70" s="21" t="str">
        <f>IF(OR(J70="",SUMPRODUCT((Barèmes!$A$6:$A$28="Endurance — Luc Léger (palier)")*(Barèmes!$B$6:$B$28=H70)*(Barèmes!$C$6:$C$28=IF(H70="6ème","Mixte",G70)))=0),"",IF(SUMPRODUCT((Barèmes!$A$6:$A$28="Endurance — Luc Léger (palier)")*(Barèmes!$B$6:$B$28=H70)*(Barèmes!$C$6:$C$28=IF(H70="6ème","Mixte",G70))*(Barèmes!$J$6:$J$28="+"))&gt;0,IF(J70&lt;=SUMIFS(Barèmes!$D$6:$D$28,Barèmes!$A$6:$A$28,"Endurance — Luc Léger (palier)",Barèmes!$B$6:$B$28,H70,Barèmes!$C$6:$C$28,IF(H70="6ème","Mixte",G70)),"à besoin",IF(J70&lt;=SUMIFS(Barèmes!$E$6:$E$28,Barèmes!$A$6:$A$28,"Endurance — Luc Léger (palier)",Barèmes!$B$6:$B$28,H70,Barèmes!$C$6:$C$28,IF(H70="6ème","Mixte",G70)),"fragile","satisfaisant")),IF(J70&gt;=SUMIFS(Barèmes!$D$6:$D$28,Barèmes!$A$6:$A$28,"Endurance — Luc Léger (palier)",Barèmes!$B$6:$B$28,H70,Barèmes!$C$6:$C$28,IF(H70="6ème","Mixte",G70)),"à besoin",IF(J70&gt;=SUMIFS(Barèmes!$E$6:$E$28,Barèmes!$A$6:$A$28,"Endurance — Luc Léger (palier)",Barèmes!$B$6:$B$28,H70,Barèmes!$C$6:$C$28,IF(H70="6ème","Mixte",G70)),"fragile","satisfaisant"))))</f>
        <v/>
      </c>
      <c r="N70" s="21" t="str">
        <f>IF(OR(J70="",SUMPRODUCT((Barèmes!$A$6:$A$28="Endurance — Luc Léger (palier)")*(Barèmes!$B$6:$B$28=H70)*(Barèmes!$C$6:$C$28=IF(H70="6ème","Mixte",G70)))=0),"",IF(SUMPRODUCT((Barèmes!$A$6:$A$28="Endurance — Luc Léger (palier)")*(Barèmes!$B$6:$B$28=H70)*(Barèmes!$C$6:$C$28=IF(H70="6ème","Mixte",G70))*(Barèmes!$J$6:$J$28="+"))&gt;0,IF(J70&lt;=SUMIFS(Barèmes!$F$6:$F$28,Barèmes!$A$6:$A$28,"Endurance — Luc Léger (palier)",Barèmes!$B$6:$B$28,H70,Barèmes!$C$6:$C$28,IF(H70="6ème","Mixte",G70)),Barèmes!$B$2,IF(J70&lt;=SUMIFS(Barèmes!$G$6:$G$28,Barèmes!$A$6:$A$28,"Endurance — Luc Léger (palier)",Barèmes!$B$6:$B$28,H70,Barèmes!$C$6:$C$28,IF(H70="6ème","Mixte",G70)),Barèmes!$C$2,IF(J70&lt;=SUMIFS(Barèmes!$H$6:$H$28,Barèmes!$A$6:$A$28,"Endurance — Luc Léger (palier)",Barèmes!$B$6:$B$28,H70,Barèmes!$C$6:$C$28,IF(H70="6ème","Mixte",G70)),Barèmes!$D$2,IF(J70&lt;=SUMIFS(Barèmes!$I$6:$I$28,Barèmes!$A$6:$A$28,"Endurance — Luc Léger (palier)",Barèmes!$B$6:$B$28,H70,Barèmes!$C$6:$C$28,IF(H70="6ème","Mixte",G70)),Barèmes!$E$2,Barèmes!$F$2)))),IF(J70&gt;=SUMIFS(Barèmes!$F$6:$F$28,Barèmes!$A$6:$A$28,"Endurance — Luc Léger (palier)",Barèmes!$B$6:$B$28,H70,Barèmes!$C$6:$C$28,IF(H70="6ème","Mixte",G70)),Barèmes!$B$2,IF(J70&gt;=SUMIFS(Barèmes!$G$6:$G$28,Barèmes!$A$6:$A$28,"Endurance — Luc Léger (palier)",Barèmes!$B$6:$B$28,H70,Barèmes!$C$6:$C$28,IF(H70="6ème","Mixte",G70)),Barèmes!$C$2,IF(J70&gt;=SUMIFS(Barèmes!$H$6:$H$28,Barèmes!$A$6:$A$28,"Endurance — Luc Léger (palier)",Barèmes!$B$6:$B$28,H70,Barèmes!$C$6:$C$28,IF(H70="6ème","Mixte",G70)),Barèmes!$D$2,IF(J70&gt;=SUMIFS(Barèmes!$I$6:$I$28,Barèmes!$A$6:$A$28,"Endurance — Luc Léger (palier)",Barèmes!$B$6:$B$28,H70,Barèmes!$C$6:$C$28,IF(H70="6ème","Mixte",G70)),Barèmes!$E$2,Barèmes!$F$2))))))</f>
        <v/>
      </c>
      <c r="O70" s="22"/>
      <c r="P70" s="23" t="str">
        <f>IF(OR(O70="",SUMPRODUCT((Barèmes!$A$6:$A$28="Force bas du corps — Saut en longueur (m)")*(Barèmes!$B$6:$B$28=H70)*(Barèmes!$C$6:$C$28=IF(H70="6ème","Mixte",G70)))=0),"",IF(SUMPRODUCT((Barèmes!$A$6:$A$28="Force bas du corps — Saut en longueur (m)")*(Barèmes!$B$6:$B$28=H70)*(Barèmes!$C$6:$C$28=IF(H70="6ème","Mixte",G70))*(Barèmes!$J$6:$J$28="+"))&gt;0,IF(O70&lt;=SUMIFS(Barèmes!$D$6:$D$28,Barèmes!$A$6:$A$28,"Force bas du corps — Saut en longueur (m)",Barèmes!$B$6:$B$28,H70,Barèmes!$C$6:$C$28,IF(H70="6ème","Mixte",G70)),"à besoin",IF(O70&lt;=SUMIFS(Barèmes!$E$6:$E$28,Barèmes!$A$6:$A$28,"Force bas du corps — Saut en longueur (m)",Barèmes!$B$6:$B$28,H70,Barèmes!$C$6:$C$28,IF(H70="6ème","Mixte",G70)),"fragile","satisfaisant")),IF(O70&gt;=SUMIFS(Barèmes!$D$6:$D$28,Barèmes!$A$6:$A$28,"Force bas du corps — Saut en longueur (m)",Barèmes!$B$6:$B$28,H70,Barèmes!$C$6:$C$28,IF(H70="6ème","Mixte",G70)),"à besoin",IF(O70&gt;=SUMIFS(Barèmes!$E$6:$E$28,Barèmes!$A$6:$A$28,"Force bas du corps — Saut en longueur (m)",Barèmes!$B$6:$B$28,H70,Barèmes!$C$6:$C$28,IF(H70="6ème","Mixte",G70)),"fragile","satisfaisant"))))</f>
        <v/>
      </c>
      <c r="Q70" s="23" t="str">
        <f>IF(OR(O70="",SUMPRODUCT((Barèmes!$A$6:$A$28="Force bas du corps — Saut en longueur (m)")*(Barèmes!$B$6:$B$28=H70)*(Barèmes!$C$6:$C$28=IF(H70="6ème","Mixte",G70)))=0),"",IF(SUMPRODUCT((Barèmes!$A$6:$A$28="Force bas du corps — Saut en longueur (m)")*(Barèmes!$B$6:$B$28=H70)*(Barèmes!$C$6:$C$28=IF(H70="6ème","Mixte",G70))*(Barèmes!$J$6:$J$28="+"))&gt;0,IF(O70&lt;=SUMIFS(Barèmes!$F$6:$F$28,Barèmes!$A$6:$A$28,"Force bas du corps — Saut en longueur (m)",Barèmes!$B$6:$B$28,H70,Barèmes!$C$6:$C$28,IF(H70="6ème","Mixte",G70)),Barèmes!$B$2,IF(O70&lt;=SUMIFS(Barèmes!$G$6:$G$28,Barèmes!$A$6:$A$28,"Force bas du corps — Saut en longueur (m)",Barèmes!$B$6:$B$28,H70,Barèmes!$C$6:$C$28,IF(H70="6ème","Mixte",G70)),Barèmes!$C$2,IF(O70&lt;=SUMIFS(Barèmes!$H$6:$H$28,Barèmes!$A$6:$A$28,"Force bas du corps — Saut en longueur (m)",Barèmes!$B$6:$B$28,H70,Barèmes!$C$6:$C$28,IF(H70="6ème","Mixte",G70)),Barèmes!$D$2,IF(O70&lt;=SUMIFS(Barèmes!$I$6:$I$28,Barèmes!$A$6:$A$28,"Force bas du corps — Saut en longueur (m)",Barèmes!$B$6:$B$28,H70,Barèmes!$C$6:$C$28,IF(H70="6ème","Mixte",G70)),Barèmes!$E$2,Barèmes!$F$2)))),IF(O70&gt;=SUMIFS(Barèmes!$F$6:$F$28,Barèmes!$A$6:$A$28,"Force bas du corps — Saut en longueur (m)",Barèmes!$B$6:$B$28,H70,Barèmes!$C$6:$C$28,IF(H70="6ème","Mixte",G70)),Barèmes!$B$2,IF(O70&gt;=SUMIFS(Barèmes!$G$6:$G$28,Barèmes!$A$6:$A$28,"Force bas du corps — Saut en longueur (m)",Barèmes!$B$6:$B$28,H70,Barèmes!$C$6:$C$28,IF(H70="6ème","Mixte",G70)),Barèmes!$C$2,IF(O70&gt;=SUMIFS(Barèmes!$H$6:$H$28,Barèmes!$A$6:$A$28,"Force bas du corps — Saut en longueur (m)",Barèmes!$B$6:$B$28,H70,Barèmes!$C$6:$C$28,IF(H70="6ème","Mixte",G70)),Barèmes!$D$2,IF(O70&gt;=SUMIFS(Barèmes!$I$6:$I$28,Barèmes!$A$6:$A$28,"Force bas du corps — Saut en longueur (m)",Barèmes!$B$6:$B$28,H70,Barèmes!$C$6:$C$28,IF(H70="6ème","Mixte",G70)),Barèmes!$E$2,Barèmes!$F$2))))))</f>
        <v/>
      </c>
      <c r="R70" s="22"/>
      <c r="S70" s="24" t="str">
        <f>IF(OR(R70="",SUMPRODUCT((Barèmes!$A$6:$A$28="Vitesse — 30 m (s)")*(Barèmes!$B$6:$B$28=H70)*(Barèmes!$C$6:$C$28=IF(H70="6ème","Mixte",G70)))=0),"",IF(SUMPRODUCT((Barèmes!$A$6:$A$28="Vitesse — 30 m (s)")*(Barèmes!$B$6:$B$28=H70)*(Barèmes!$C$6:$C$28=IF(H70="6ème","Mixte",G70))*(Barèmes!$J$6:$J$28="+"))&gt;0,IF(R70&lt;=SUMIFS(Barèmes!$D$6:$D$28,Barèmes!$A$6:$A$28,"Vitesse — 30 m (s)",Barèmes!$B$6:$B$28,H70,Barèmes!$C$6:$C$28,IF(H70="6ème","Mixte",G70)),"à besoin",IF(R70&lt;=SUMIFS(Barèmes!$E$6:$E$28,Barèmes!$A$6:$A$28,"Vitesse — 30 m (s)",Barèmes!$B$6:$B$28,H70,Barèmes!$C$6:$C$28,IF(H70="6ème","Mixte",G70)),"fragile","satisfaisant")),IF(R70&gt;=SUMIFS(Barèmes!$D$6:$D$28,Barèmes!$A$6:$A$28,"Vitesse — 30 m (s)",Barèmes!$B$6:$B$28,H70,Barèmes!$C$6:$C$28,IF(H70="6ème","Mixte",G70)),"à besoin",IF(R70&gt;=SUMIFS(Barèmes!$E$6:$E$28,Barèmes!$A$6:$A$28,"Vitesse — 30 m (s)",Barèmes!$B$6:$B$28,H70,Barèmes!$C$6:$C$28,IF(H70="6ème","Mixte",G70)),"fragile","satisfaisant"))))</f>
        <v/>
      </c>
      <c r="T70" s="24" t="str">
        <f>IF(OR(R70="",SUMPRODUCT((Barèmes!$A$6:$A$28="Vitesse — 30 m (s)")*(Barèmes!$B$6:$B$28=H70)*(Barèmes!$C$6:$C$28=IF(H70="6ème","Mixte",G70)))=0),"",IF(SUMPRODUCT((Barèmes!$A$6:$A$28="Vitesse — 30 m (s)")*(Barèmes!$B$6:$B$28=H70)*(Barèmes!$C$6:$C$28=IF(H70="6ème","Mixte",G70))*(Barèmes!$J$6:$J$28="+"))&gt;0,IF(R70&lt;=SUMIFS(Barèmes!$F$6:$F$28,Barèmes!$A$6:$A$28,"Vitesse — 30 m (s)",Barèmes!$B$6:$B$28,H70,Barèmes!$C$6:$C$28,IF(H70="6ème","Mixte",G70)),Barèmes!$B$2,IF(R70&lt;=SUMIFS(Barèmes!$G$6:$G$28,Barèmes!$A$6:$A$28,"Vitesse — 30 m (s)",Barèmes!$B$6:$B$28,H70,Barèmes!$C$6:$C$28,IF(H70="6ème","Mixte",G70)),Barèmes!$C$2,IF(R70&lt;=SUMIFS(Barèmes!$H$6:$H$28,Barèmes!$A$6:$A$28,"Vitesse — 30 m (s)",Barèmes!$B$6:$B$28,H70,Barèmes!$C$6:$C$28,IF(H70="6ème","Mixte",G70)),Barèmes!$D$2,IF(R70&lt;=SUMIFS(Barèmes!$I$6:$I$28,Barèmes!$A$6:$A$28,"Vitesse — 30 m (s)",Barèmes!$B$6:$B$28,H70,Barèmes!$C$6:$C$28,IF(H70="6ème","Mixte",G70)),Barèmes!$E$2,Barèmes!$F$2)))),IF(R70&gt;=SUMIFS(Barèmes!$F$6:$F$28,Barèmes!$A$6:$A$28,"Vitesse — 30 m (s)",Barèmes!$B$6:$B$28,H70,Barèmes!$C$6:$C$28,IF(H70="6ème","Mixte",G70)),Barèmes!$B$2,IF(R70&gt;=SUMIFS(Barèmes!$G$6:$G$28,Barèmes!$A$6:$A$28,"Vitesse — 30 m (s)",Barèmes!$B$6:$B$28,H70,Barèmes!$C$6:$C$28,IF(H70="6ème","Mixte",G70)),Barèmes!$C$2,IF(R70&gt;=SUMIFS(Barèmes!$H$6:$H$28,Barèmes!$A$6:$A$28,"Vitesse — 30 m (s)",Barèmes!$B$6:$B$28,H70,Barèmes!$C$6:$C$28,IF(H70="6ème","Mixte",G70)),Barèmes!$D$2,IF(R70&gt;=SUMIFS(Barèmes!$I$6:$I$28,Barèmes!$A$6:$A$28,"Vitesse — 30 m (s)",Barèmes!$B$6:$B$28,H70,Barèmes!$C$6:$C$28,IF(H70="6ème","Mixte",G70)),Barèmes!$E$2,Barèmes!$F$2))))))</f>
        <v/>
      </c>
      <c r="U70" s="22"/>
      <c r="V70" s="25" t="str">
        <f>IF(OR(U70="",SUMPRODUCT((Barèmes!$A$6:$A$28="Vitesse — 50 m (s)")*(Barèmes!$B$6:$B$28=H70)*(Barèmes!$C$6:$C$28=IF(H70="6ème","Mixte",G70)))=0),"",IF(SUMPRODUCT((Barèmes!$A$6:$A$28="Vitesse — 50 m (s)")*(Barèmes!$B$6:$B$28=H70)*(Barèmes!$C$6:$C$28=IF(H70="6ème","Mixte",G70))*(Barèmes!$J$6:$J$28="+"))&gt;0,IF(U70&lt;=SUMIFS(Barèmes!$D$6:$D$28,Barèmes!$A$6:$A$28,"Vitesse — 50 m (s)",Barèmes!$B$6:$B$28,H70,Barèmes!$C$6:$C$28,IF(H70="6ème","Mixte",G70)),"à besoin",IF(U70&lt;=SUMIFS(Barèmes!$E$6:$E$28,Barèmes!$A$6:$A$28,"Vitesse — 50 m (s)",Barèmes!$B$6:$B$28,H70,Barèmes!$C$6:$C$28,IF(H70="6ème","Mixte",G70)),"fragile","satisfaisant")),IF(U70&gt;=SUMIFS(Barèmes!$D$6:$D$28,Barèmes!$A$6:$A$28,"Vitesse — 50 m (s)",Barèmes!$B$6:$B$28,H70,Barèmes!$C$6:$C$28,IF(H70="6ème","Mixte",G70)),"à besoin",IF(U70&gt;=SUMIFS(Barèmes!$E$6:$E$28,Barèmes!$A$6:$A$28,"Vitesse — 50 m (s)",Barèmes!$B$6:$B$28,H70,Barèmes!$C$6:$C$28,IF(H70="6ème","Mixte",G70)),"fragile","satisfaisant"))))</f>
        <v/>
      </c>
      <c r="W70" s="25" t="str">
        <f>IF(OR(U70="",SUMPRODUCT((Barèmes!$A$6:$A$28="Vitesse — 50 m (s)")*(Barèmes!$B$6:$B$28=H70)*(Barèmes!$C$6:$C$28=IF(H70="6ème","Mixte",G70)))=0),"",IF(SUMPRODUCT((Barèmes!$A$6:$A$28="Vitesse — 50 m (s)")*(Barèmes!$B$6:$B$28=H70)*(Barèmes!$C$6:$C$28=IF(H70="6ème","Mixte",G70))*(Barèmes!$J$6:$J$28="+"))&gt;0,IF(U70&lt;=SUMIFS(Barèmes!$F$6:$F$28,Barèmes!$A$6:$A$28,"Vitesse — 50 m (s)",Barèmes!$B$6:$B$28,H70,Barèmes!$C$6:$C$28,IF(H70="6ème","Mixte",G70)),Barèmes!$B$2,IF(U70&lt;=SUMIFS(Barèmes!$G$6:$G$28,Barèmes!$A$6:$A$28,"Vitesse — 50 m (s)",Barèmes!$B$6:$B$28,H70,Barèmes!$C$6:$C$28,IF(H70="6ème","Mixte",G70)),Barèmes!$C$2,IF(U70&lt;=SUMIFS(Barèmes!$H$6:$H$28,Barèmes!$A$6:$A$28,"Vitesse — 50 m (s)",Barèmes!$B$6:$B$28,H70,Barèmes!$C$6:$C$28,IF(H70="6ème","Mixte",G70)),Barèmes!$D$2,IF(U70&lt;=SUMIFS(Barèmes!$I$6:$I$28,Barèmes!$A$6:$A$28,"Vitesse — 50 m (s)",Barèmes!$B$6:$B$28,H70,Barèmes!$C$6:$C$28,IF(H70="6ème","Mixte",G70)),Barèmes!$E$2,Barèmes!$F$2)))),IF(U70&gt;=SUMIFS(Barèmes!$F$6:$F$28,Barèmes!$A$6:$A$28,"Vitesse — 50 m (s)",Barèmes!$B$6:$B$28,H70,Barèmes!$C$6:$C$28,IF(H70="6ème","Mixte",G70)),Barèmes!$B$2,IF(U70&gt;=SUMIFS(Barèmes!$G$6:$G$28,Barèmes!$A$6:$A$28,"Vitesse — 50 m (s)",Barèmes!$B$6:$B$28,H70,Barèmes!$C$6:$C$28,IF(H70="6ème","Mixte",G70)),Barèmes!$C$2,IF(U70&gt;=SUMIFS(Barèmes!$H$6:$H$28,Barèmes!$A$6:$A$28,"Vitesse — 50 m (s)",Barèmes!$B$6:$B$28,H70,Barèmes!$C$6:$C$28,IF(H70="6ème","Mixte",G70)),Barèmes!$D$2,IF(U70&gt;=SUMIFS(Barèmes!$I$6:$I$28,Barèmes!$A$6:$A$28,"Vitesse — 50 m (s)",Barèmes!$B$6:$B$28,H70,Barèmes!$C$6:$C$28,IF(H70="6ème","Mixte",G70)),Barèmes!$E$2,Barèmes!$F$2))))))</f>
        <v/>
      </c>
      <c r="X70" s="18"/>
      <c r="Y70" s="26" t="str" cm="1">
        <f t="array" ref="Y70">IF(OR(X70="",SUMPRODUCT((Barèmes!$A$6:$A$28="Souplesse (score 1-5)")*(Barèmes!$B$6:$B$28=H70)*(Barèmes!$C$6:$C$28=IF(H70="6ème","Mixte",G70)))=0),"",IF(SUMPRODUCT((Barèmes!$A$6:$A$28="Souplesse (score 1-5)")*(Barèmes!$B$6:$B$28=H70)*(Barèmes!$C$6:$C$28=IF(H70="6ème","Mixte",G70))*(Barèmes!$J$6:$J$28="+"))&gt;0,IF(X70&lt;=SUMIFS(Barèmes!$D$6:$D$28,Barèmes!$A$6:$A$28,"Souplesse (score 1-5)",Barèmes!$B$6:$B$28,H70,Barèmes!$C$6:$C$28,IF(H70="6ème","Mixte",G70)),"à besoin",IF(X70&lt;=SUMIFS(Barèmes!$E$6:$E$28,Barèmes!$A$6:$A$28,"Souplesse (score 1-5)",Barèmes!$B$6:$B$28,H70,Barèmes!$C$6:$C$28,IF(H70="6ème","Mixte",G70)),"fragile","satisfaisant")),IF(X70&gt;=SUMIFS(Barèmes!$D$6:$D$28,Barèmes!$A$6:$A$28,"Souplesse (score 1-5)",Barèmes!$B$6:$B$28,H70,Barèmes!$C$6:$C$28,IF(H70="6ème","Mixte",G70)),"à besoin",IF(X70&gt;=SUMIFS(Barèmes!$E$6:$E$28,Barèmes!$A$6:$A$28,"Souplesse (score 1-5)",Barèmes!$B$6:$B$28,H70,Barèmes!$C$6:$C$28,IF(H70="6ème","Mixte",G70)),"fragile","satisfaisant"))))</f>
        <v/>
      </c>
      <c r="Z70" s="26" t="str" cm="1">
        <f t="array" ref="Z70">IF(OR(X70="",SUMPRODUCT((Barèmes!$A$6:$A$28="Souplesse (score 1-5)")*(Barèmes!$B$6:$B$28=H70)*(Barèmes!$C$6:$C$28=IF(H70="6ème","Mixte",G70)))=0),"",IF(SUMPRODUCT((Barèmes!$A$6:$A$28="Souplesse (score 1-5)")*(Barèmes!$B$6:$B$28=H70)*(Barèmes!$C$6:$C$28=IF(H70="6ème","Mixte",G70))*(Barèmes!$J$6:$J$28="+"))&gt;0,IF(X70&lt;=SUMIFS(Barèmes!$F$6:$F$28,Barèmes!$A$6:$A$28,"Souplesse (score 1-5)",Barèmes!$B$6:$B$28,H70,Barèmes!$C$6:$C$28,IF(H70="6ème","Mixte",G70)),Barèmes!$B$2,IF(X70&lt;=SUMIFS(Barèmes!$G$6:$G$28,Barèmes!$A$6:$A$28,"Souplesse (score 1-5)",Barèmes!$B$6:$B$28,H70,Barèmes!$C$6:$C$28,IF(H70="6ème","Mixte",G70)),Barèmes!$C$2,IF(X70&lt;=SUMIFS(Barèmes!$H$6:$H$28,Barèmes!$A$6:$A$28,"Souplesse (score 1-5)",Barèmes!$B$6:$B$28,H70,Barèmes!$C$6:$C$28,IF(H70="6ème","Mixte",G70)),Barèmes!$D$2,IF(X70&lt;=SUMIFS(Barèmes!$I$6:$I$28,Barèmes!$A$6:$A$28,"Souplesse (score 1-5)",Barèmes!$B$6:$B$28,H70,Barèmes!$C$6:$C$28,IF(H70="6ème","Mixte",G70)),Barèmes!$E$2,Barèmes!$F$2)))),IF(X70&gt;=SUMIFS(Barèmes!$F$6:$F$28,Barèmes!$A$6:$A$28,"Souplesse (score 1-5)",Barèmes!$B$6:$B$28,H70,Barèmes!$C$6:$C$28,IF(H70="6ème","Mixte",G70)),Barèmes!$B$2,IF(X70&gt;=SUMIFS(Barèmes!$G$6:$G$28,Barèmes!$A$6:$A$28,"Souplesse (score 1-5)",Barèmes!$B$6:$B$28,H70,Barèmes!$C$6:$C$28,IF(H70="6ème","Mixte",G70)),Barèmes!$C$2,IF(X70&gt;=SUMIFS(Barèmes!$H$6:$H$28,Barèmes!$A$6:$A$28,"Souplesse (score 1-5)",Barèmes!$B$6:$B$28,H70,Barèmes!$C$6:$C$28,IF(H70="6ème","Mixte",G70)),Barèmes!$D$2,IF(X70&gt;=SUMIFS(Barèmes!$I$6:$I$28,Barèmes!$A$6:$A$28,"Souplesse (score 1-5)",Barèmes!$B$6:$B$28,H70,Barèmes!$C$6:$C$28,IF(H70="6ème","Mixte",G70)),Barèmes!$E$2,Barèmes!$F$2))))))</f>
        <v/>
      </c>
      <c r="AA70" s="22"/>
      <c r="AB70" s="27" t="str">
        <f>IF(OR(AA70="",SUMPRODUCT((Barèmes!$A$6:$A$28="Agilité — T-test 974 (s)")*(Barèmes!$B$6:$B$28=H70)*(Barèmes!$C$6:$C$28=IF(H70="6ème","Mixte",G70)))=0),"",IF(SUMPRODUCT((Barèmes!$A$6:$A$28="Agilité — T-test 974 (s)")*(Barèmes!$B$6:$B$28=H70)*(Barèmes!$C$6:$C$28=IF(H70="6ème","Mixte",G70))*(Barèmes!$J$6:$J$28="+"))&gt;0,IF(AA70&lt;=SUMIFS(Barèmes!$D$6:$D$28,Barèmes!$A$6:$A$28,"Agilité — T-test 974 (s)",Barèmes!$B$6:$B$28,H70,Barèmes!$C$6:$C$28,IF(H70="6ème","Mixte",G70)),"à besoin",IF(AA70&lt;=SUMIFS(Barèmes!$E$6:$E$28,Barèmes!$A$6:$A$28,"Agilité — T-test 974 (s)",Barèmes!$B$6:$B$28,H70,Barèmes!$C$6:$C$28,IF(H70="6ème","Mixte",G70)),"fragile","satisfaisant")),IF(AA70&gt;=SUMIFS(Barèmes!$D$6:$D$28,Barèmes!$A$6:$A$28,"Agilité — T-test 974 (s)",Barèmes!$B$6:$B$28,H70,Barèmes!$C$6:$C$28,IF(H70="6ème","Mixte",G70)),"à besoin",IF(AA70&gt;=SUMIFS(Barèmes!$E$6:$E$28,Barèmes!$A$6:$A$28,"Agilité — T-test 974 (s)",Barèmes!$B$6:$B$28,H70,Barèmes!$C$6:$C$28,IF(H70="6ème","Mixte",G70)),"fragile","satisfaisant"))))</f>
        <v/>
      </c>
      <c r="AC70" s="27" t="str">
        <f>IF(OR(AA70="",SUMPRODUCT((Barèmes!$A$6:$A$28="Agilité — T-test 974 (s)")*(Barèmes!$B$6:$B$28=H70)*(Barèmes!$C$6:$C$28=IF(H70="6ème","Mixte",G70)))=0),"",IF(SUMPRODUCT((Barèmes!$A$6:$A$28="Agilité — T-test 974 (s)")*(Barèmes!$B$6:$B$28=H70)*(Barèmes!$C$6:$C$28=IF(H70="6ème","Mixte",G70))*(Barèmes!$J$6:$J$28="+"))&gt;0,IF(AA70&lt;=SUMIFS(Barèmes!$F$6:$F$28,Barèmes!$A$6:$A$28,"Agilité — T-test 974 (s)",Barèmes!$B$6:$B$28,H70,Barèmes!$C$6:$C$28,IF(H70="6ème","Mixte",G70)),Barèmes!$B$2,IF(AA70&lt;=SUMIFS(Barèmes!$G$6:$G$28,Barèmes!$A$6:$A$28,"Agilité — T-test 974 (s)",Barèmes!$B$6:$B$28,H70,Barèmes!$C$6:$C$28,IF(H70="6ème","Mixte",G70)),Barèmes!$C$2,IF(AA70&lt;=SUMIFS(Barèmes!$H$6:$H$28,Barèmes!$A$6:$A$28,"Agilité — T-test 974 (s)",Barèmes!$B$6:$B$28,H70,Barèmes!$C$6:$C$28,IF(H70="6ème","Mixte",G70)),Barèmes!$D$2,IF(AA70&lt;=SUMIFS(Barèmes!$I$6:$I$28,Barèmes!$A$6:$A$28,"Agilité — T-test 974 (s)",Barèmes!$B$6:$B$28,H70,Barèmes!$C$6:$C$28,IF(H70="6ème","Mixte",G70)),Barèmes!$E$2,Barèmes!$F$2)))),IF(AA70&gt;=SUMIFS(Barèmes!$F$6:$F$28,Barèmes!$A$6:$A$28,"Agilité — T-test 974 (s)",Barèmes!$B$6:$B$28,H70,Barèmes!$C$6:$C$28,IF(H70="6ème","Mixte",G70)),Barèmes!$B$2,IF(AA70&gt;=SUMIFS(Barèmes!$G$6:$G$28,Barèmes!$A$6:$A$28,"Agilité — T-test 974 (s)",Barèmes!$B$6:$B$28,H70,Barèmes!$C$6:$C$28,IF(H70="6ème","Mixte",G70)),Barèmes!$C$2,IF(AA70&gt;=SUMIFS(Barèmes!$H$6:$H$28,Barèmes!$A$6:$A$28,"Agilité — T-test 974 (s)",Barèmes!$B$6:$B$28,H70,Barèmes!$C$6:$C$28,IF(H70="6ème","Mixte",G70)),Barèmes!$D$2,IF(AA70&gt;=SUMIFS(Barèmes!$I$6:$I$28,Barèmes!$A$6:$A$28,"Agilité — T-test 974 (s)",Barèmes!$B$6:$B$28,H70,Barèmes!$C$6:$C$28,IF(H70="6ème","Mixte",G70)),Barèmes!$E$2,Barèmes!$F$2))))))</f>
        <v/>
      </c>
      <c r="AD70" s="28" t="str">
        <f t="shared" si="10"/>
        <v/>
      </c>
      <c r="AE70" s="29" t="str">
        <f t="shared" si="11"/>
        <v/>
      </c>
      <c r="AF70" s="30" t="str">
        <f>IF(OR(AD70="",SUMPRODUCT((Barèmes!$A$6:$A$28="Surcoût d'agilité (s) — technique")*(Barèmes!$B$6:$B$28=H70)*(Barèmes!$C$6:$C$28=IF(H70="6ème","Mixte",G70)))=0),"",IF(SUMPRODUCT((Barèmes!$A$6:$A$28="Surcoût d'agilité (s) — technique")*(Barèmes!$B$6:$B$28=H70)*(Barèmes!$C$6:$C$28=IF(H70="6ème","Mixte",G70))*(Barèmes!$J$6:$J$28="+"))&gt;0,IF(AD70&lt;=SUMIFS(Barèmes!$D$6:$D$28,Barèmes!$A$6:$A$28,"Surcoût d'agilité (s) — technique",Barèmes!$B$6:$B$28,H70,Barèmes!$C$6:$C$28,IF(H70="6ème","Mixte",G70)),"à besoin",IF(AD70&lt;=SUMIFS(Barèmes!$E$6:$E$28,Barèmes!$A$6:$A$28,"Surcoût d'agilité (s) — technique",Barèmes!$B$6:$B$28,H70,Barèmes!$C$6:$C$28,IF(H70="6ème","Mixte",G70)),"fragile","satisfaisant")),IF(AD70&gt;=SUMIFS(Barèmes!$D$6:$D$28,Barèmes!$A$6:$A$28,"Surcoût d'agilité (s) — technique",Barèmes!$B$6:$B$28,H70,Barèmes!$C$6:$C$28,IF(H70="6ème","Mixte",G70)),"à besoin",IF(AD70&gt;=SUMIFS(Barèmes!$E$6:$E$28,Barèmes!$A$6:$A$28,"Surcoût d'agilité (s) — technique",Barèmes!$B$6:$B$28,H70,Barèmes!$C$6:$C$28,IF(H70="6ème","Mixte",G70)),"fragile","satisfaisant"))))</f>
        <v/>
      </c>
      <c r="AG70" s="30" t="str">
        <f>IF(OR(AD70="",SUMPRODUCT((Barèmes!$A$6:$A$28="Surcoût d'agilité (s) — technique")*(Barèmes!$B$6:$B$28=H70)*(Barèmes!$C$6:$C$28=IF(H70="6ème","Mixte",G70)))=0),"",IF(SUMPRODUCT((Barèmes!$A$6:$A$28="Surcoût d'agilité (s) — technique")*(Barèmes!$B$6:$B$28=H70)*(Barèmes!$C$6:$C$28=IF(H70="6ème","Mixte",G70))*(Barèmes!$J$6:$J$28="+"))&gt;0,IF(AD70&lt;=SUMIFS(Barèmes!$F$6:$F$28,Barèmes!$A$6:$A$28,"Surcoût d'agilité (s) — technique",Barèmes!$B$6:$B$28,H70,Barèmes!$C$6:$C$28,IF(H70="6ème","Mixte",G70)),Barèmes!$B$2,IF(AD70&lt;=SUMIFS(Barèmes!$G$6:$G$28,Barèmes!$A$6:$A$28,"Surcoût d'agilité (s) — technique",Barèmes!$B$6:$B$28,H70,Barèmes!$C$6:$C$28,IF(H70="6ème","Mixte",G70)),Barèmes!$C$2,IF(AD70&lt;=SUMIFS(Barèmes!$H$6:$H$28,Barèmes!$A$6:$A$28,"Surcoût d'agilité (s) — technique",Barèmes!$B$6:$B$28,H70,Barèmes!$C$6:$C$28,IF(H70="6ème","Mixte",G70)),Barèmes!$D$2,IF(AD70&lt;=SUMIFS(Barèmes!$I$6:$I$28,Barèmes!$A$6:$A$28,"Surcoût d'agilité (s) — technique",Barèmes!$B$6:$B$28,H70,Barèmes!$C$6:$C$28,IF(H70="6ème","Mixte",G70)),Barèmes!$E$2,Barèmes!$F$2)))),IF(AD70&gt;=SUMIFS(Barèmes!$F$6:$F$28,Barèmes!$A$6:$A$28,"Surcoût d'agilité (s) — technique",Barèmes!$B$6:$B$28,H70,Barèmes!$C$6:$C$28,IF(H70="6ème","Mixte",G70)),Barèmes!$B$2,IF(AD70&gt;=SUMIFS(Barèmes!$G$6:$G$28,Barèmes!$A$6:$A$28,"Surcoût d'agilité (s) — technique",Barèmes!$B$6:$B$28,H70,Barèmes!$C$6:$C$28,IF(H70="6ème","Mixte",G70)),Barèmes!$C$2,IF(AD70&gt;=SUMIFS(Barèmes!$H$6:$H$28,Barèmes!$A$6:$A$28,"Surcoût d'agilité (s) — technique",Barèmes!$B$6:$B$28,H70,Barèmes!$C$6:$C$28,IF(H70="6ème","Mixte",G70)),Barèmes!$D$2,IF(AD70&gt;=SUMIFS(Barèmes!$I$6:$I$28,Barèmes!$A$6:$A$28,"Surcoût d'agilité (s) — technique",Barèmes!$B$6:$B$28,H70,Barèmes!$C$6:$C$28,IF(H70="6ème","Mixte",G70)),Barèmes!$E$2,Barèmes!$F$2))))))</f>
        <v/>
      </c>
      <c r="AH70" s="31" t="str">
        <f>IF((IF(N70="",0,1)+IF(Q70="",0,1)+IF(W70="",0,1)+IF(Z70="",0,1)+IF(AC70="",0,1))=0,"",3*IF(N70=Barèmes!$B$2,1,IF(N70=Barèmes!$C$2,2,IF(N70=Barèmes!$D$2,3,IF(N70=Barèmes!$E$2,4,IF(N70=Barèmes!$F$2,5,0)))))+3*IF(Q70=Barèmes!$B$2,1,IF(Q70=Barèmes!$C$2,2,IF(Q70=Barèmes!$D$2,3,IF(Q70=Barèmes!$E$2,4,IF(Q70=Barèmes!$F$2,5,0)))))+2*IF(W70=Barèmes!$B$2,1,IF(W70=Barèmes!$C$2,2,IF(W70=Barèmes!$D$2,3,IF(W70=Barèmes!$E$2,4,IF(W70=Barèmes!$F$2,5,0)))))+1*IF(Z70=Barèmes!$B$2,1,IF(Z70=Barèmes!$C$2,2,IF(Z70=Barèmes!$D$2,3,IF(Z70=Barèmes!$E$2,4,IF(Z70=Barèmes!$F$2,5,0)))))+1*IF(AC70=Barèmes!$B$2,1,IF(AC70=Barèmes!$C$2,2,IF(AC70=Barèmes!$D$2,3,IF(AC70=Barèmes!$E$2,4,IF(AC70=Barèmes!$F$2,5,0))))))</f>
        <v/>
      </c>
      <c r="AI70" s="31"/>
      <c r="AJ70" s="32" t="str">
        <f>IFERROR(INDEX(Croissance!$B$5:$B$604,MATCH(A70,Croissance!$A$5:$A$604,0)),"")</f>
        <v/>
      </c>
      <c r="AK70" s="32" t="str">
        <f>IFERROR(INDEX(Croissance!$C$5:$C$604,MATCH(A70,Croissance!$A$5:$A$604,0)),"")</f>
        <v/>
      </c>
      <c r="AL70" s="32" t="str">
        <f>IFERROR(INDEX(Croissance!$D$5:$D$604,MATCH(A70,Croissance!$A$5:$A$604,0)),"")</f>
        <v/>
      </c>
      <c r="AM70" s="32" t="str">
        <f>IFERROR(INDEX(Croissance!$E$5:$E$604,MATCH(A70,Croissance!$A$5:$A$604,0)),"")</f>
        <v/>
      </c>
      <c r="AO70" s="33">
        <f t="shared" ref="AO70:AO133" si="16">IF(K70="A",1,0)</f>
        <v>0</v>
      </c>
      <c r="AP70" s="33">
        <f t="shared" si="12"/>
        <v>0</v>
      </c>
      <c r="AQ70" s="33">
        <f>IF(A70="",0,IF(AND(OR('Synthèse classe'!$C$2="Tous",C70='Synthèse classe'!$C$2),OR('Synthèse classe'!$C$3="Toutes",D70='Synthèse classe'!$C$3),OR('Synthèse classe'!$C$4="Toutes",AND('Synthèse classe'!$C$4="Dernière",AP70=1),B70=IFERROR(VALUE('Synthèse classe'!$C$4),0))),1,0))</f>
        <v>0</v>
      </c>
      <c r="AR70" s="34" t="str">
        <f t="shared" si="13"/>
        <v/>
      </c>
    </row>
    <row r="71" spans="1:44" x14ac:dyDescent="0.2">
      <c r="A71" s="17" t="str">
        <f t="shared" si="9"/>
        <v/>
      </c>
      <c r="B71" s="18"/>
      <c r="C71" s="19"/>
      <c r="D71" s="19"/>
      <c r="E71" s="19"/>
      <c r="F71" s="19"/>
      <c r="G71" s="19"/>
      <c r="H71" s="17" t="str">
        <f t="shared" si="14"/>
        <v/>
      </c>
      <c r="I71" s="20"/>
      <c r="J71" s="18"/>
      <c r="K71" s="19"/>
      <c r="L71" s="21" t="str">
        <f t="shared" si="15"/>
        <v/>
      </c>
      <c r="M71" s="21" t="str">
        <f>IF(OR(J71="",SUMPRODUCT((Barèmes!$A$6:$A$28="Endurance — Luc Léger (palier)")*(Barèmes!$B$6:$B$28=H71)*(Barèmes!$C$6:$C$28=IF(H71="6ème","Mixte",G71)))=0),"",IF(SUMPRODUCT((Barèmes!$A$6:$A$28="Endurance — Luc Léger (palier)")*(Barèmes!$B$6:$B$28=H71)*(Barèmes!$C$6:$C$28=IF(H71="6ème","Mixte",G71))*(Barèmes!$J$6:$J$28="+"))&gt;0,IF(J71&lt;=SUMIFS(Barèmes!$D$6:$D$28,Barèmes!$A$6:$A$28,"Endurance — Luc Léger (palier)",Barèmes!$B$6:$B$28,H71,Barèmes!$C$6:$C$28,IF(H71="6ème","Mixte",G71)),"à besoin",IF(J71&lt;=SUMIFS(Barèmes!$E$6:$E$28,Barèmes!$A$6:$A$28,"Endurance — Luc Léger (palier)",Barèmes!$B$6:$B$28,H71,Barèmes!$C$6:$C$28,IF(H71="6ème","Mixte",G71)),"fragile","satisfaisant")),IF(J71&gt;=SUMIFS(Barèmes!$D$6:$D$28,Barèmes!$A$6:$A$28,"Endurance — Luc Léger (palier)",Barèmes!$B$6:$B$28,H71,Barèmes!$C$6:$C$28,IF(H71="6ème","Mixte",G71)),"à besoin",IF(J71&gt;=SUMIFS(Barèmes!$E$6:$E$28,Barèmes!$A$6:$A$28,"Endurance — Luc Léger (palier)",Barèmes!$B$6:$B$28,H71,Barèmes!$C$6:$C$28,IF(H71="6ème","Mixte",G71)),"fragile","satisfaisant"))))</f>
        <v/>
      </c>
      <c r="N71" s="21" t="str">
        <f>IF(OR(J71="",SUMPRODUCT((Barèmes!$A$6:$A$28="Endurance — Luc Léger (palier)")*(Barèmes!$B$6:$B$28=H71)*(Barèmes!$C$6:$C$28=IF(H71="6ème","Mixte",G71)))=0),"",IF(SUMPRODUCT((Barèmes!$A$6:$A$28="Endurance — Luc Léger (palier)")*(Barèmes!$B$6:$B$28=H71)*(Barèmes!$C$6:$C$28=IF(H71="6ème","Mixte",G71))*(Barèmes!$J$6:$J$28="+"))&gt;0,IF(J71&lt;=SUMIFS(Barèmes!$F$6:$F$28,Barèmes!$A$6:$A$28,"Endurance — Luc Léger (palier)",Barèmes!$B$6:$B$28,H71,Barèmes!$C$6:$C$28,IF(H71="6ème","Mixte",G71)),Barèmes!$B$2,IF(J71&lt;=SUMIFS(Barèmes!$G$6:$G$28,Barèmes!$A$6:$A$28,"Endurance — Luc Léger (palier)",Barèmes!$B$6:$B$28,H71,Barèmes!$C$6:$C$28,IF(H71="6ème","Mixte",G71)),Barèmes!$C$2,IF(J71&lt;=SUMIFS(Barèmes!$H$6:$H$28,Barèmes!$A$6:$A$28,"Endurance — Luc Léger (palier)",Barèmes!$B$6:$B$28,H71,Barèmes!$C$6:$C$28,IF(H71="6ème","Mixte",G71)),Barèmes!$D$2,IF(J71&lt;=SUMIFS(Barèmes!$I$6:$I$28,Barèmes!$A$6:$A$28,"Endurance — Luc Léger (palier)",Barèmes!$B$6:$B$28,H71,Barèmes!$C$6:$C$28,IF(H71="6ème","Mixte",G71)),Barèmes!$E$2,Barèmes!$F$2)))),IF(J71&gt;=SUMIFS(Barèmes!$F$6:$F$28,Barèmes!$A$6:$A$28,"Endurance — Luc Léger (palier)",Barèmes!$B$6:$B$28,H71,Barèmes!$C$6:$C$28,IF(H71="6ème","Mixte",G71)),Barèmes!$B$2,IF(J71&gt;=SUMIFS(Barèmes!$G$6:$G$28,Barèmes!$A$6:$A$28,"Endurance — Luc Léger (palier)",Barèmes!$B$6:$B$28,H71,Barèmes!$C$6:$C$28,IF(H71="6ème","Mixte",G71)),Barèmes!$C$2,IF(J71&gt;=SUMIFS(Barèmes!$H$6:$H$28,Barèmes!$A$6:$A$28,"Endurance — Luc Léger (palier)",Barèmes!$B$6:$B$28,H71,Barèmes!$C$6:$C$28,IF(H71="6ème","Mixte",G71)),Barèmes!$D$2,IF(J71&gt;=SUMIFS(Barèmes!$I$6:$I$28,Barèmes!$A$6:$A$28,"Endurance — Luc Léger (palier)",Barèmes!$B$6:$B$28,H71,Barèmes!$C$6:$C$28,IF(H71="6ème","Mixte",G71)),Barèmes!$E$2,Barèmes!$F$2))))))</f>
        <v/>
      </c>
      <c r="O71" s="22"/>
      <c r="P71" s="23" t="str">
        <f>IF(OR(O71="",SUMPRODUCT((Barèmes!$A$6:$A$28="Force bas du corps — Saut en longueur (m)")*(Barèmes!$B$6:$B$28=H71)*(Barèmes!$C$6:$C$28=IF(H71="6ème","Mixte",G71)))=0),"",IF(SUMPRODUCT((Barèmes!$A$6:$A$28="Force bas du corps — Saut en longueur (m)")*(Barèmes!$B$6:$B$28=H71)*(Barèmes!$C$6:$C$28=IF(H71="6ème","Mixte",G71))*(Barèmes!$J$6:$J$28="+"))&gt;0,IF(O71&lt;=SUMIFS(Barèmes!$D$6:$D$28,Barèmes!$A$6:$A$28,"Force bas du corps — Saut en longueur (m)",Barèmes!$B$6:$B$28,H71,Barèmes!$C$6:$C$28,IF(H71="6ème","Mixte",G71)),"à besoin",IF(O71&lt;=SUMIFS(Barèmes!$E$6:$E$28,Barèmes!$A$6:$A$28,"Force bas du corps — Saut en longueur (m)",Barèmes!$B$6:$B$28,H71,Barèmes!$C$6:$C$28,IF(H71="6ème","Mixte",G71)),"fragile","satisfaisant")),IF(O71&gt;=SUMIFS(Barèmes!$D$6:$D$28,Barèmes!$A$6:$A$28,"Force bas du corps — Saut en longueur (m)",Barèmes!$B$6:$B$28,H71,Barèmes!$C$6:$C$28,IF(H71="6ème","Mixte",G71)),"à besoin",IF(O71&gt;=SUMIFS(Barèmes!$E$6:$E$28,Barèmes!$A$6:$A$28,"Force bas du corps — Saut en longueur (m)",Barèmes!$B$6:$B$28,H71,Barèmes!$C$6:$C$28,IF(H71="6ème","Mixte",G71)),"fragile","satisfaisant"))))</f>
        <v/>
      </c>
      <c r="Q71" s="23" t="str">
        <f>IF(OR(O71="",SUMPRODUCT((Barèmes!$A$6:$A$28="Force bas du corps — Saut en longueur (m)")*(Barèmes!$B$6:$B$28=H71)*(Barèmes!$C$6:$C$28=IF(H71="6ème","Mixte",G71)))=0),"",IF(SUMPRODUCT((Barèmes!$A$6:$A$28="Force bas du corps — Saut en longueur (m)")*(Barèmes!$B$6:$B$28=H71)*(Barèmes!$C$6:$C$28=IF(H71="6ème","Mixte",G71))*(Barèmes!$J$6:$J$28="+"))&gt;0,IF(O71&lt;=SUMIFS(Barèmes!$F$6:$F$28,Barèmes!$A$6:$A$28,"Force bas du corps — Saut en longueur (m)",Barèmes!$B$6:$B$28,H71,Barèmes!$C$6:$C$28,IF(H71="6ème","Mixte",G71)),Barèmes!$B$2,IF(O71&lt;=SUMIFS(Barèmes!$G$6:$G$28,Barèmes!$A$6:$A$28,"Force bas du corps — Saut en longueur (m)",Barèmes!$B$6:$B$28,H71,Barèmes!$C$6:$C$28,IF(H71="6ème","Mixte",G71)),Barèmes!$C$2,IF(O71&lt;=SUMIFS(Barèmes!$H$6:$H$28,Barèmes!$A$6:$A$28,"Force bas du corps — Saut en longueur (m)",Barèmes!$B$6:$B$28,H71,Barèmes!$C$6:$C$28,IF(H71="6ème","Mixte",G71)),Barèmes!$D$2,IF(O71&lt;=SUMIFS(Barèmes!$I$6:$I$28,Barèmes!$A$6:$A$28,"Force bas du corps — Saut en longueur (m)",Barèmes!$B$6:$B$28,H71,Barèmes!$C$6:$C$28,IF(H71="6ème","Mixte",G71)),Barèmes!$E$2,Barèmes!$F$2)))),IF(O71&gt;=SUMIFS(Barèmes!$F$6:$F$28,Barèmes!$A$6:$A$28,"Force bas du corps — Saut en longueur (m)",Barèmes!$B$6:$B$28,H71,Barèmes!$C$6:$C$28,IF(H71="6ème","Mixte",G71)),Barèmes!$B$2,IF(O71&gt;=SUMIFS(Barèmes!$G$6:$G$28,Barèmes!$A$6:$A$28,"Force bas du corps — Saut en longueur (m)",Barèmes!$B$6:$B$28,H71,Barèmes!$C$6:$C$28,IF(H71="6ème","Mixte",G71)),Barèmes!$C$2,IF(O71&gt;=SUMIFS(Barèmes!$H$6:$H$28,Barèmes!$A$6:$A$28,"Force bas du corps — Saut en longueur (m)",Barèmes!$B$6:$B$28,H71,Barèmes!$C$6:$C$28,IF(H71="6ème","Mixte",G71)),Barèmes!$D$2,IF(O71&gt;=SUMIFS(Barèmes!$I$6:$I$28,Barèmes!$A$6:$A$28,"Force bas du corps — Saut en longueur (m)",Barèmes!$B$6:$B$28,H71,Barèmes!$C$6:$C$28,IF(H71="6ème","Mixte",G71)),Barèmes!$E$2,Barèmes!$F$2))))))</f>
        <v/>
      </c>
      <c r="R71" s="22"/>
      <c r="S71" s="24" t="str">
        <f>IF(OR(R71="",SUMPRODUCT((Barèmes!$A$6:$A$28="Vitesse — 30 m (s)")*(Barèmes!$B$6:$B$28=H71)*(Barèmes!$C$6:$C$28=IF(H71="6ème","Mixte",G71)))=0),"",IF(SUMPRODUCT((Barèmes!$A$6:$A$28="Vitesse — 30 m (s)")*(Barèmes!$B$6:$B$28=H71)*(Barèmes!$C$6:$C$28=IF(H71="6ème","Mixte",G71))*(Barèmes!$J$6:$J$28="+"))&gt;0,IF(R71&lt;=SUMIFS(Barèmes!$D$6:$D$28,Barèmes!$A$6:$A$28,"Vitesse — 30 m (s)",Barèmes!$B$6:$B$28,H71,Barèmes!$C$6:$C$28,IF(H71="6ème","Mixte",G71)),"à besoin",IF(R71&lt;=SUMIFS(Barèmes!$E$6:$E$28,Barèmes!$A$6:$A$28,"Vitesse — 30 m (s)",Barèmes!$B$6:$B$28,H71,Barèmes!$C$6:$C$28,IF(H71="6ème","Mixte",G71)),"fragile","satisfaisant")),IF(R71&gt;=SUMIFS(Barèmes!$D$6:$D$28,Barèmes!$A$6:$A$28,"Vitesse — 30 m (s)",Barèmes!$B$6:$B$28,H71,Barèmes!$C$6:$C$28,IF(H71="6ème","Mixte",G71)),"à besoin",IF(R71&gt;=SUMIFS(Barèmes!$E$6:$E$28,Barèmes!$A$6:$A$28,"Vitesse — 30 m (s)",Barèmes!$B$6:$B$28,H71,Barèmes!$C$6:$C$28,IF(H71="6ème","Mixte",G71)),"fragile","satisfaisant"))))</f>
        <v/>
      </c>
      <c r="T71" s="24" t="str">
        <f>IF(OR(R71="",SUMPRODUCT((Barèmes!$A$6:$A$28="Vitesse — 30 m (s)")*(Barèmes!$B$6:$B$28=H71)*(Barèmes!$C$6:$C$28=IF(H71="6ème","Mixte",G71)))=0),"",IF(SUMPRODUCT((Barèmes!$A$6:$A$28="Vitesse — 30 m (s)")*(Barèmes!$B$6:$B$28=H71)*(Barèmes!$C$6:$C$28=IF(H71="6ème","Mixte",G71))*(Barèmes!$J$6:$J$28="+"))&gt;0,IF(R71&lt;=SUMIFS(Barèmes!$F$6:$F$28,Barèmes!$A$6:$A$28,"Vitesse — 30 m (s)",Barèmes!$B$6:$B$28,H71,Barèmes!$C$6:$C$28,IF(H71="6ème","Mixte",G71)),Barèmes!$B$2,IF(R71&lt;=SUMIFS(Barèmes!$G$6:$G$28,Barèmes!$A$6:$A$28,"Vitesse — 30 m (s)",Barèmes!$B$6:$B$28,H71,Barèmes!$C$6:$C$28,IF(H71="6ème","Mixte",G71)),Barèmes!$C$2,IF(R71&lt;=SUMIFS(Barèmes!$H$6:$H$28,Barèmes!$A$6:$A$28,"Vitesse — 30 m (s)",Barèmes!$B$6:$B$28,H71,Barèmes!$C$6:$C$28,IF(H71="6ème","Mixte",G71)),Barèmes!$D$2,IF(R71&lt;=SUMIFS(Barèmes!$I$6:$I$28,Barèmes!$A$6:$A$28,"Vitesse — 30 m (s)",Barèmes!$B$6:$B$28,H71,Barèmes!$C$6:$C$28,IF(H71="6ème","Mixte",G71)),Barèmes!$E$2,Barèmes!$F$2)))),IF(R71&gt;=SUMIFS(Barèmes!$F$6:$F$28,Barèmes!$A$6:$A$28,"Vitesse — 30 m (s)",Barèmes!$B$6:$B$28,H71,Barèmes!$C$6:$C$28,IF(H71="6ème","Mixte",G71)),Barèmes!$B$2,IF(R71&gt;=SUMIFS(Barèmes!$G$6:$G$28,Barèmes!$A$6:$A$28,"Vitesse — 30 m (s)",Barèmes!$B$6:$B$28,H71,Barèmes!$C$6:$C$28,IF(H71="6ème","Mixte",G71)),Barèmes!$C$2,IF(R71&gt;=SUMIFS(Barèmes!$H$6:$H$28,Barèmes!$A$6:$A$28,"Vitesse — 30 m (s)",Barèmes!$B$6:$B$28,H71,Barèmes!$C$6:$C$28,IF(H71="6ème","Mixte",G71)),Barèmes!$D$2,IF(R71&gt;=SUMIFS(Barèmes!$I$6:$I$28,Barèmes!$A$6:$A$28,"Vitesse — 30 m (s)",Barèmes!$B$6:$B$28,H71,Barèmes!$C$6:$C$28,IF(H71="6ème","Mixte",G71)),Barèmes!$E$2,Barèmes!$F$2))))))</f>
        <v/>
      </c>
      <c r="U71" s="22"/>
      <c r="V71" s="25" t="str">
        <f>IF(OR(U71="",SUMPRODUCT((Barèmes!$A$6:$A$28="Vitesse — 50 m (s)")*(Barèmes!$B$6:$B$28=H71)*(Barèmes!$C$6:$C$28=IF(H71="6ème","Mixte",G71)))=0),"",IF(SUMPRODUCT((Barèmes!$A$6:$A$28="Vitesse — 50 m (s)")*(Barèmes!$B$6:$B$28=H71)*(Barèmes!$C$6:$C$28=IF(H71="6ème","Mixte",G71))*(Barèmes!$J$6:$J$28="+"))&gt;0,IF(U71&lt;=SUMIFS(Barèmes!$D$6:$D$28,Barèmes!$A$6:$A$28,"Vitesse — 50 m (s)",Barèmes!$B$6:$B$28,H71,Barèmes!$C$6:$C$28,IF(H71="6ème","Mixte",G71)),"à besoin",IF(U71&lt;=SUMIFS(Barèmes!$E$6:$E$28,Barèmes!$A$6:$A$28,"Vitesse — 50 m (s)",Barèmes!$B$6:$B$28,H71,Barèmes!$C$6:$C$28,IF(H71="6ème","Mixte",G71)),"fragile","satisfaisant")),IF(U71&gt;=SUMIFS(Barèmes!$D$6:$D$28,Barèmes!$A$6:$A$28,"Vitesse — 50 m (s)",Barèmes!$B$6:$B$28,H71,Barèmes!$C$6:$C$28,IF(H71="6ème","Mixte",G71)),"à besoin",IF(U71&gt;=SUMIFS(Barèmes!$E$6:$E$28,Barèmes!$A$6:$A$28,"Vitesse — 50 m (s)",Barèmes!$B$6:$B$28,H71,Barèmes!$C$6:$C$28,IF(H71="6ème","Mixte",G71)),"fragile","satisfaisant"))))</f>
        <v/>
      </c>
      <c r="W71" s="25" t="str">
        <f>IF(OR(U71="",SUMPRODUCT((Barèmes!$A$6:$A$28="Vitesse — 50 m (s)")*(Barèmes!$B$6:$B$28=H71)*(Barèmes!$C$6:$C$28=IF(H71="6ème","Mixte",G71)))=0),"",IF(SUMPRODUCT((Barèmes!$A$6:$A$28="Vitesse — 50 m (s)")*(Barèmes!$B$6:$B$28=H71)*(Barèmes!$C$6:$C$28=IF(H71="6ème","Mixte",G71))*(Barèmes!$J$6:$J$28="+"))&gt;0,IF(U71&lt;=SUMIFS(Barèmes!$F$6:$F$28,Barèmes!$A$6:$A$28,"Vitesse — 50 m (s)",Barèmes!$B$6:$B$28,H71,Barèmes!$C$6:$C$28,IF(H71="6ème","Mixte",G71)),Barèmes!$B$2,IF(U71&lt;=SUMIFS(Barèmes!$G$6:$G$28,Barèmes!$A$6:$A$28,"Vitesse — 50 m (s)",Barèmes!$B$6:$B$28,H71,Barèmes!$C$6:$C$28,IF(H71="6ème","Mixte",G71)),Barèmes!$C$2,IF(U71&lt;=SUMIFS(Barèmes!$H$6:$H$28,Barèmes!$A$6:$A$28,"Vitesse — 50 m (s)",Barèmes!$B$6:$B$28,H71,Barèmes!$C$6:$C$28,IF(H71="6ème","Mixte",G71)),Barèmes!$D$2,IF(U71&lt;=SUMIFS(Barèmes!$I$6:$I$28,Barèmes!$A$6:$A$28,"Vitesse — 50 m (s)",Barèmes!$B$6:$B$28,H71,Barèmes!$C$6:$C$28,IF(H71="6ème","Mixte",G71)),Barèmes!$E$2,Barèmes!$F$2)))),IF(U71&gt;=SUMIFS(Barèmes!$F$6:$F$28,Barèmes!$A$6:$A$28,"Vitesse — 50 m (s)",Barèmes!$B$6:$B$28,H71,Barèmes!$C$6:$C$28,IF(H71="6ème","Mixte",G71)),Barèmes!$B$2,IF(U71&gt;=SUMIFS(Barèmes!$G$6:$G$28,Barèmes!$A$6:$A$28,"Vitesse — 50 m (s)",Barèmes!$B$6:$B$28,H71,Barèmes!$C$6:$C$28,IF(H71="6ème","Mixte",G71)),Barèmes!$C$2,IF(U71&gt;=SUMIFS(Barèmes!$H$6:$H$28,Barèmes!$A$6:$A$28,"Vitesse — 50 m (s)",Barèmes!$B$6:$B$28,H71,Barèmes!$C$6:$C$28,IF(H71="6ème","Mixte",G71)),Barèmes!$D$2,IF(U71&gt;=SUMIFS(Barèmes!$I$6:$I$28,Barèmes!$A$6:$A$28,"Vitesse — 50 m (s)",Barèmes!$B$6:$B$28,H71,Barèmes!$C$6:$C$28,IF(H71="6ème","Mixte",G71)),Barèmes!$E$2,Barèmes!$F$2))))))</f>
        <v/>
      </c>
      <c r="X71" s="18"/>
      <c r="Y71" s="26" t="str" cm="1">
        <f t="array" ref="Y71">IF(OR(X71="",SUMPRODUCT((Barèmes!$A$6:$A$28="Souplesse (score 1-5)")*(Barèmes!$B$6:$B$28=H71)*(Barèmes!$C$6:$C$28=IF(H71="6ème","Mixte",G71)))=0),"",IF(SUMPRODUCT((Barèmes!$A$6:$A$28="Souplesse (score 1-5)")*(Barèmes!$B$6:$B$28=H71)*(Barèmes!$C$6:$C$28=IF(H71="6ème","Mixte",G71))*(Barèmes!$J$6:$J$28="+"))&gt;0,IF(X71&lt;=SUMIFS(Barèmes!$D$6:$D$28,Barèmes!$A$6:$A$28,"Souplesse (score 1-5)",Barèmes!$B$6:$B$28,H71,Barèmes!$C$6:$C$28,IF(H71="6ème","Mixte",G71)),"à besoin",IF(X71&lt;=SUMIFS(Barèmes!$E$6:$E$28,Barèmes!$A$6:$A$28,"Souplesse (score 1-5)",Barèmes!$B$6:$B$28,H71,Barèmes!$C$6:$C$28,IF(H71="6ème","Mixte",G71)),"fragile","satisfaisant")),IF(X71&gt;=SUMIFS(Barèmes!$D$6:$D$28,Barèmes!$A$6:$A$28,"Souplesse (score 1-5)",Barèmes!$B$6:$B$28,H71,Barèmes!$C$6:$C$28,IF(H71="6ème","Mixte",G71)),"à besoin",IF(X71&gt;=SUMIFS(Barèmes!$E$6:$E$28,Barèmes!$A$6:$A$28,"Souplesse (score 1-5)",Barèmes!$B$6:$B$28,H71,Barèmes!$C$6:$C$28,IF(H71="6ème","Mixte",G71)),"fragile","satisfaisant"))))</f>
        <v/>
      </c>
      <c r="Z71" s="26" t="str" cm="1">
        <f t="array" ref="Z71">IF(OR(X71="",SUMPRODUCT((Barèmes!$A$6:$A$28="Souplesse (score 1-5)")*(Barèmes!$B$6:$B$28=H71)*(Barèmes!$C$6:$C$28=IF(H71="6ème","Mixte",G71)))=0),"",IF(SUMPRODUCT((Barèmes!$A$6:$A$28="Souplesse (score 1-5)")*(Barèmes!$B$6:$B$28=H71)*(Barèmes!$C$6:$C$28=IF(H71="6ème","Mixte",G71))*(Barèmes!$J$6:$J$28="+"))&gt;0,IF(X71&lt;=SUMIFS(Barèmes!$F$6:$F$28,Barèmes!$A$6:$A$28,"Souplesse (score 1-5)",Barèmes!$B$6:$B$28,H71,Barèmes!$C$6:$C$28,IF(H71="6ème","Mixte",G71)),Barèmes!$B$2,IF(X71&lt;=SUMIFS(Barèmes!$G$6:$G$28,Barèmes!$A$6:$A$28,"Souplesse (score 1-5)",Barèmes!$B$6:$B$28,H71,Barèmes!$C$6:$C$28,IF(H71="6ème","Mixte",G71)),Barèmes!$C$2,IF(X71&lt;=SUMIFS(Barèmes!$H$6:$H$28,Barèmes!$A$6:$A$28,"Souplesse (score 1-5)",Barèmes!$B$6:$B$28,H71,Barèmes!$C$6:$C$28,IF(H71="6ème","Mixte",G71)),Barèmes!$D$2,IF(X71&lt;=SUMIFS(Barèmes!$I$6:$I$28,Barèmes!$A$6:$A$28,"Souplesse (score 1-5)",Barèmes!$B$6:$B$28,H71,Barèmes!$C$6:$C$28,IF(H71="6ème","Mixte",G71)),Barèmes!$E$2,Barèmes!$F$2)))),IF(X71&gt;=SUMIFS(Barèmes!$F$6:$F$28,Barèmes!$A$6:$A$28,"Souplesse (score 1-5)",Barèmes!$B$6:$B$28,H71,Barèmes!$C$6:$C$28,IF(H71="6ème","Mixte",G71)),Barèmes!$B$2,IF(X71&gt;=SUMIFS(Barèmes!$G$6:$G$28,Barèmes!$A$6:$A$28,"Souplesse (score 1-5)",Barèmes!$B$6:$B$28,H71,Barèmes!$C$6:$C$28,IF(H71="6ème","Mixte",G71)),Barèmes!$C$2,IF(X71&gt;=SUMIFS(Barèmes!$H$6:$H$28,Barèmes!$A$6:$A$28,"Souplesse (score 1-5)",Barèmes!$B$6:$B$28,H71,Barèmes!$C$6:$C$28,IF(H71="6ème","Mixte",G71)),Barèmes!$D$2,IF(X71&gt;=SUMIFS(Barèmes!$I$6:$I$28,Barèmes!$A$6:$A$28,"Souplesse (score 1-5)",Barèmes!$B$6:$B$28,H71,Barèmes!$C$6:$C$28,IF(H71="6ème","Mixte",G71)),Barèmes!$E$2,Barèmes!$F$2))))))</f>
        <v/>
      </c>
      <c r="AA71" s="22"/>
      <c r="AB71" s="27" t="str">
        <f>IF(OR(AA71="",SUMPRODUCT((Barèmes!$A$6:$A$28="Agilité — T-test 974 (s)")*(Barèmes!$B$6:$B$28=H71)*(Barèmes!$C$6:$C$28=IF(H71="6ème","Mixte",G71)))=0),"",IF(SUMPRODUCT((Barèmes!$A$6:$A$28="Agilité — T-test 974 (s)")*(Barèmes!$B$6:$B$28=H71)*(Barèmes!$C$6:$C$28=IF(H71="6ème","Mixte",G71))*(Barèmes!$J$6:$J$28="+"))&gt;0,IF(AA71&lt;=SUMIFS(Barèmes!$D$6:$D$28,Barèmes!$A$6:$A$28,"Agilité — T-test 974 (s)",Barèmes!$B$6:$B$28,H71,Barèmes!$C$6:$C$28,IF(H71="6ème","Mixte",G71)),"à besoin",IF(AA71&lt;=SUMIFS(Barèmes!$E$6:$E$28,Barèmes!$A$6:$A$28,"Agilité — T-test 974 (s)",Barèmes!$B$6:$B$28,H71,Barèmes!$C$6:$C$28,IF(H71="6ème","Mixte",G71)),"fragile","satisfaisant")),IF(AA71&gt;=SUMIFS(Barèmes!$D$6:$D$28,Barèmes!$A$6:$A$28,"Agilité — T-test 974 (s)",Barèmes!$B$6:$B$28,H71,Barèmes!$C$6:$C$28,IF(H71="6ème","Mixte",G71)),"à besoin",IF(AA71&gt;=SUMIFS(Barèmes!$E$6:$E$28,Barèmes!$A$6:$A$28,"Agilité — T-test 974 (s)",Barèmes!$B$6:$B$28,H71,Barèmes!$C$6:$C$28,IF(H71="6ème","Mixte",G71)),"fragile","satisfaisant"))))</f>
        <v/>
      </c>
      <c r="AC71" s="27" t="str">
        <f>IF(OR(AA71="",SUMPRODUCT((Barèmes!$A$6:$A$28="Agilité — T-test 974 (s)")*(Barèmes!$B$6:$B$28=H71)*(Barèmes!$C$6:$C$28=IF(H71="6ème","Mixte",G71)))=0),"",IF(SUMPRODUCT((Barèmes!$A$6:$A$28="Agilité — T-test 974 (s)")*(Barèmes!$B$6:$B$28=H71)*(Barèmes!$C$6:$C$28=IF(H71="6ème","Mixte",G71))*(Barèmes!$J$6:$J$28="+"))&gt;0,IF(AA71&lt;=SUMIFS(Barèmes!$F$6:$F$28,Barèmes!$A$6:$A$28,"Agilité — T-test 974 (s)",Barèmes!$B$6:$B$28,H71,Barèmes!$C$6:$C$28,IF(H71="6ème","Mixte",G71)),Barèmes!$B$2,IF(AA71&lt;=SUMIFS(Barèmes!$G$6:$G$28,Barèmes!$A$6:$A$28,"Agilité — T-test 974 (s)",Barèmes!$B$6:$B$28,H71,Barèmes!$C$6:$C$28,IF(H71="6ème","Mixte",G71)),Barèmes!$C$2,IF(AA71&lt;=SUMIFS(Barèmes!$H$6:$H$28,Barèmes!$A$6:$A$28,"Agilité — T-test 974 (s)",Barèmes!$B$6:$B$28,H71,Barèmes!$C$6:$C$28,IF(H71="6ème","Mixte",G71)),Barèmes!$D$2,IF(AA71&lt;=SUMIFS(Barèmes!$I$6:$I$28,Barèmes!$A$6:$A$28,"Agilité — T-test 974 (s)",Barèmes!$B$6:$B$28,H71,Barèmes!$C$6:$C$28,IF(H71="6ème","Mixte",G71)),Barèmes!$E$2,Barèmes!$F$2)))),IF(AA71&gt;=SUMIFS(Barèmes!$F$6:$F$28,Barèmes!$A$6:$A$28,"Agilité — T-test 974 (s)",Barèmes!$B$6:$B$28,H71,Barèmes!$C$6:$C$28,IF(H71="6ème","Mixte",G71)),Barèmes!$B$2,IF(AA71&gt;=SUMIFS(Barèmes!$G$6:$G$28,Barèmes!$A$6:$A$28,"Agilité — T-test 974 (s)",Barèmes!$B$6:$B$28,H71,Barèmes!$C$6:$C$28,IF(H71="6ème","Mixte",G71)),Barèmes!$C$2,IF(AA71&gt;=SUMIFS(Barèmes!$H$6:$H$28,Barèmes!$A$6:$A$28,"Agilité — T-test 974 (s)",Barèmes!$B$6:$B$28,H71,Barèmes!$C$6:$C$28,IF(H71="6ème","Mixte",G71)),Barèmes!$D$2,IF(AA71&gt;=SUMIFS(Barèmes!$I$6:$I$28,Barèmes!$A$6:$A$28,"Agilité — T-test 974 (s)",Barèmes!$B$6:$B$28,H71,Barèmes!$C$6:$C$28,IF(H71="6ème","Mixte",G71)),Barèmes!$E$2,Barèmes!$F$2))))))</f>
        <v/>
      </c>
      <c r="AD71" s="28" t="str">
        <f t="shared" si="10"/>
        <v/>
      </c>
      <c r="AE71" s="29" t="str">
        <f t="shared" si="11"/>
        <v/>
      </c>
      <c r="AF71" s="30" t="str">
        <f>IF(OR(AD71="",SUMPRODUCT((Barèmes!$A$6:$A$28="Surcoût d'agilité (s) — technique")*(Barèmes!$B$6:$B$28=H71)*(Barèmes!$C$6:$C$28=IF(H71="6ème","Mixte",G71)))=0),"",IF(SUMPRODUCT((Barèmes!$A$6:$A$28="Surcoût d'agilité (s) — technique")*(Barèmes!$B$6:$B$28=H71)*(Barèmes!$C$6:$C$28=IF(H71="6ème","Mixte",G71))*(Barèmes!$J$6:$J$28="+"))&gt;0,IF(AD71&lt;=SUMIFS(Barèmes!$D$6:$D$28,Barèmes!$A$6:$A$28,"Surcoût d'agilité (s) — technique",Barèmes!$B$6:$B$28,H71,Barèmes!$C$6:$C$28,IF(H71="6ème","Mixte",G71)),"à besoin",IF(AD71&lt;=SUMIFS(Barèmes!$E$6:$E$28,Barèmes!$A$6:$A$28,"Surcoût d'agilité (s) — technique",Barèmes!$B$6:$B$28,H71,Barèmes!$C$6:$C$28,IF(H71="6ème","Mixte",G71)),"fragile","satisfaisant")),IF(AD71&gt;=SUMIFS(Barèmes!$D$6:$D$28,Barèmes!$A$6:$A$28,"Surcoût d'agilité (s) — technique",Barèmes!$B$6:$B$28,H71,Barèmes!$C$6:$C$28,IF(H71="6ème","Mixte",G71)),"à besoin",IF(AD71&gt;=SUMIFS(Barèmes!$E$6:$E$28,Barèmes!$A$6:$A$28,"Surcoût d'agilité (s) — technique",Barèmes!$B$6:$B$28,H71,Barèmes!$C$6:$C$28,IF(H71="6ème","Mixte",G71)),"fragile","satisfaisant"))))</f>
        <v/>
      </c>
      <c r="AG71" s="30" t="str">
        <f>IF(OR(AD71="",SUMPRODUCT((Barèmes!$A$6:$A$28="Surcoût d'agilité (s) — technique")*(Barèmes!$B$6:$B$28=H71)*(Barèmes!$C$6:$C$28=IF(H71="6ème","Mixte",G71)))=0),"",IF(SUMPRODUCT((Barèmes!$A$6:$A$28="Surcoût d'agilité (s) — technique")*(Barèmes!$B$6:$B$28=H71)*(Barèmes!$C$6:$C$28=IF(H71="6ème","Mixte",G71))*(Barèmes!$J$6:$J$28="+"))&gt;0,IF(AD71&lt;=SUMIFS(Barèmes!$F$6:$F$28,Barèmes!$A$6:$A$28,"Surcoût d'agilité (s) — technique",Barèmes!$B$6:$B$28,H71,Barèmes!$C$6:$C$28,IF(H71="6ème","Mixte",G71)),Barèmes!$B$2,IF(AD71&lt;=SUMIFS(Barèmes!$G$6:$G$28,Barèmes!$A$6:$A$28,"Surcoût d'agilité (s) — technique",Barèmes!$B$6:$B$28,H71,Barèmes!$C$6:$C$28,IF(H71="6ème","Mixte",G71)),Barèmes!$C$2,IF(AD71&lt;=SUMIFS(Barèmes!$H$6:$H$28,Barèmes!$A$6:$A$28,"Surcoût d'agilité (s) — technique",Barèmes!$B$6:$B$28,H71,Barèmes!$C$6:$C$28,IF(H71="6ème","Mixte",G71)),Barèmes!$D$2,IF(AD71&lt;=SUMIFS(Barèmes!$I$6:$I$28,Barèmes!$A$6:$A$28,"Surcoût d'agilité (s) — technique",Barèmes!$B$6:$B$28,H71,Barèmes!$C$6:$C$28,IF(H71="6ème","Mixte",G71)),Barèmes!$E$2,Barèmes!$F$2)))),IF(AD71&gt;=SUMIFS(Barèmes!$F$6:$F$28,Barèmes!$A$6:$A$28,"Surcoût d'agilité (s) — technique",Barèmes!$B$6:$B$28,H71,Barèmes!$C$6:$C$28,IF(H71="6ème","Mixte",G71)),Barèmes!$B$2,IF(AD71&gt;=SUMIFS(Barèmes!$G$6:$G$28,Barèmes!$A$6:$A$28,"Surcoût d'agilité (s) — technique",Barèmes!$B$6:$B$28,H71,Barèmes!$C$6:$C$28,IF(H71="6ème","Mixte",G71)),Barèmes!$C$2,IF(AD71&gt;=SUMIFS(Barèmes!$H$6:$H$28,Barèmes!$A$6:$A$28,"Surcoût d'agilité (s) — technique",Barèmes!$B$6:$B$28,H71,Barèmes!$C$6:$C$28,IF(H71="6ème","Mixte",G71)),Barèmes!$D$2,IF(AD71&gt;=SUMIFS(Barèmes!$I$6:$I$28,Barèmes!$A$6:$A$28,"Surcoût d'agilité (s) — technique",Barèmes!$B$6:$B$28,H71,Barèmes!$C$6:$C$28,IF(H71="6ème","Mixte",G71)),Barèmes!$E$2,Barèmes!$F$2))))))</f>
        <v/>
      </c>
      <c r="AH71" s="31" t="str">
        <f>IF((IF(N71="",0,1)+IF(Q71="",0,1)+IF(W71="",0,1)+IF(Z71="",0,1)+IF(AC71="",0,1))=0,"",3*IF(N71=Barèmes!$B$2,1,IF(N71=Barèmes!$C$2,2,IF(N71=Barèmes!$D$2,3,IF(N71=Barèmes!$E$2,4,IF(N71=Barèmes!$F$2,5,0)))))+3*IF(Q71=Barèmes!$B$2,1,IF(Q71=Barèmes!$C$2,2,IF(Q71=Barèmes!$D$2,3,IF(Q71=Barèmes!$E$2,4,IF(Q71=Barèmes!$F$2,5,0)))))+2*IF(W71=Barèmes!$B$2,1,IF(W71=Barèmes!$C$2,2,IF(W71=Barèmes!$D$2,3,IF(W71=Barèmes!$E$2,4,IF(W71=Barèmes!$F$2,5,0)))))+1*IF(Z71=Barèmes!$B$2,1,IF(Z71=Barèmes!$C$2,2,IF(Z71=Barèmes!$D$2,3,IF(Z71=Barèmes!$E$2,4,IF(Z71=Barèmes!$F$2,5,0)))))+1*IF(AC71=Barèmes!$B$2,1,IF(AC71=Barèmes!$C$2,2,IF(AC71=Barèmes!$D$2,3,IF(AC71=Barèmes!$E$2,4,IF(AC71=Barèmes!$F$2,5,0))))))</f>
        <v/>
      </c>
      <c r="AI71" s="31"/>
      <c r="AJ71" s="32" t="str">
        <f>IFERROR(INDEX(Croissance!$B$5:$B$604,MATCH(A71,Croissance!$A$5:$A$604,0)),"")</f>
        <v/>
      </c>
      <c r="AK71" s="32" t="str">
        <f>IFERROR(INDEX(Croissance!$C$5:$C$604,MATCH(A71,Croissance!$A$5:$A$604,0)),"")</f>
        <v/>
      </c>
      <c r="AL71" s="32" t="str">
        <f>IFERROR(INDEX(Croissance!$D$5:$D$604,MATCH(A71,Croissance!$A$5:$A$604,0)),"")</f>
        <v/>
      </c>
      <c r="AM71" s="32" t="str">
        <f>IFERROR(INDEX(Croissance!$E$5:$E$604,MATCH(A71,Croissance!$A$5:$A$604,0)),"")</f>
        <v/>
      </c>
      <c r="AO71" s="33">
        <f t="shared" si="16"/>
        <v>0</v>
      </c>
      <c r="AP71" s="33">
        <f t="shared" si="12"/>
        <v>0</v>
      </c>
      <c r="AQ71" s="33">
        <f>IF(A71="",0,IF(AND(OR('Synthèse classe'!$C$2="Tous",C71='Synthèse classe'!$C$2),OR('Synthèse classe'!$C$3="Toutes",D71='Synthèse classe'!$C$3),OR('Synthèse classe'!$C$4="Toutes",AND('Synthèse classe'!$C$4="Dernière",AP71=1),B71=IFERROR(VALUE('Synthèse classe'!$C$4),0))),1,0))</f>
        <v>0</v>
      </c>
      <c r="AR71" s="34" t="str">
        <f t="shared" si="13"/>
        <v/>
      </c>
    </row>
    <row r="72" spans="1:44" x14ac:dyDescent="0.2">
      <c r="A72" s="17" t="str">
        <f t="shared" si="9"/>
        <v/>
      </c>
      <c r="B72" s="18"/>
      <c r="C72" s="19"/>
      <c r="D72" s="19"/>
      <c r="E72" s="19"/>
      <c r="F72" s="19"/>
      <c r="G72" s="19"/>
      <c r="H72" s="17" t="str">
        <f t="shared" si="14"/>
        <v/>
      </c>
      <c r="I72" s="20"/>
      <c r="J72" s="18"/>
      <c r="K72" s="19"/>
      <c r="L72" s="21" t="str">
        <f t="shared" si="15"/>
        <v/>
      </c>
      <c r="M72" s="21" t="str">
        <f>IF(OR(J72="",SUMPRODUCT((Barèmes!$A$6:$A$28="Endurance — Luc Léger (palier)")*(Barèmes!$B$6:$B$28=H72)*(Barèmes!$C$6:$C$28=IF(H72="6ème","Mixte",G72)))=0),"",IF(SUMPRODUCT((Barèmes!$A$6:$A$28="Endurance — Luc Léger (palier)")*(Barèmes!$B$6:$B$28=H72)*(Barèmes!$C$6:$C$28=IF(H72="6ème","Mixte",G72))*(Barèmes!$J$6:$J$28="+"))&gt;0,IF(J72&lt;=SUMIFS(Barèmes!$D$6:$D$28,Barèmes!$A$6:$A$28,"Endurance — Luc Léger (palier)",Barèmes!$B$6:$B$28,H72,Barèmes!$C$6:$C$28,IF(H72="6ème","Mixte",G72)),"à besoin",IF(J72&lt;=SUMIFS(Barèmes!$E$6:$E$28,Barèmes!$A$6:$A$28,"Endurance — Luc Léger (palier)",Barèmes!$B$6:$B$28,H72,Barèmes!$C$6:$C$28,IF(H72="6ème","Mixte",G72)),"fragile","satisfaisant")),IF(J72&gt;=SUMIFS(Barèmes!$D$6:$D$28,Barèmes!$A$6:$A$28,"Endurance — Luc Léger (palier)",Barèmes!$B$6:$B$28,H72,Barèmes!$C$6:$C$28,IF(H72="6ème","Mixte",G72)),"à besoin",IF(J72&gt;=SUMIFS(Barèmes!$E$6:$E$28,Barèmes!$A$6:$A$28,"Endurance — Luc Léger (palier)",Barèmes!$B$6:$B$28,H72,Barèmes!$C$6:$C$28,IF(H72="6ème","Mixte",G72)),"fragile","satisfaisant"))))</f>
        <v/>
      </c>
      <c r="N72" s="21" t="str">
        <f>IF(OR(J72="",SUMPRODUCT((Barèmes!$A$6:$A$28="Endurance — Luc Léger (palier)")*(Barèmes!$B$6:$B$28=H72)*(Barèmes!$C$6:$C$28=IF(H72="6ème","Mixte",G72)))=0),"",IF(SUMPRODUCT((Barèmes!$A$6:$A$28="Endurance — Luc Léger (palier)")*(Barèmes!$B$6:$B$28=H72)*(Barèmes!$C$6:$C$28=IF(H72="6ème","Mixte",G72))*(Barèmes!$J$6:$J$28="+"))&gt;0,IF(J72&lt;=SUMIFS(Barèmes!$F$6:$F$28,Barèmes!$A$6:$A$28,"Endurance — Luc Léger (palier)",Barèmes!$B$6:$B$28,H72,Barèmes!$C$6:$C$28,IF(H72="6ème","Mixte",G72)),Barèmes!$B$2,IF(J72&lt;=SUMIFS(Barèmes!$G$6:$G$28,Barèmes!$A$6:$A$28,"Endurance — Luc Léger (palier)",Barèmes!$B$6:$B$28,H72,Barèmes!$C$6:$C$28,IF(H72="6ème","Mixte",G72)),Barèmes!$C$2,IF(J72&lt;=SUMIFS(Barèmes!$H$6:$H$28,Barèmes!$A$6:$A$28,"Endurance — Luc Léger (palier)",Barèmes!$B$6:$B$28,H72,Barèmes!$C$6:$C$28,IF(H72="6ème","Mixte",G72)),Barèmes!$D$2,IF(J72&lt;=SUMIFS(Barèmes!$I$6:$I$28,Barèmes!$A$6:$A$28,"Endurance — Luc Léger (palier)",Barèmes!$B$6:$B$28,H72,Barèmes!$C$6:$C$28,IF(H72="6ème","Mixte",G72)),Barèmes!$E$2,Barèmes!$F$2)))),IF(J72&gt;=SUMIFS(Barèmes!$F$6:$F$28,Barèmes!$A$6:$A$28,"Endurance — Luc Léger (palier)",Barèmes!$B$6:$B$28,H72,Barèmes!$C$6:$C$28,IF(H72="6ème","Mixte",G72)),Barèmes!$B$2,IF(J72&gt;=SUMIFS(Barèmes!$G$6:$G$28,Barèmes!$A$6:$A$28,"Endurance — Luc Léger (palier)",Barèmes!$B$6:$B$28,H72,Barèmes!$C$6:$C$28,IF(H72="6ème","Mixte",G72)),Barèmes!$C$2,IF(J72&gt;=SUMIFS(Barèmes!$H$6:$H$28,Barèmes!$A$6:$A$28,"Endurance — Luc Léger (palier)",Barèmes!$B$6:$B$28,H72,Barèmes!$C$6:$C$28,IF(H72="6ème","Mixte",G72)),Barèmes!$D$2,IF(J72&gt;=SUMIFS(Barèmes!$I$6:$I$28,Barèmes!$A$6:$A$28,"Endurance — Luc Léger (palier)",Barèmes!$B$6:$B$28,H72,Barèmes!$C$6:$C$28,IF(H72="6ème","Mixte",G72)),Barèmes!$E$2,Barèmes!$F$2))))))</f>
        <v/>
      </c>
      <c r="O72" s="22"/>
      <c r="P72" s="23" t="str">
        <f>IF(OR(O72="",SUMPRODUCT((Barèmes!$A$6:$A$28="Force bas du corps — Saut en longueur (m)")*(Barèmes!$B$6:$B$28=H72)*(Barèmes!$C$6:$C$28=IF(H72="6ème","Mixte",G72)))=0),"",IF(SUMPRODUCT((Barèmes!$A$6:$A$28="Force bas du corps — Saut en longueur (m)")*(Barèmes!$B$6:$B$28=H72)*(Barèmes!$C$6:$C$28=IF(H72="6ème","Mixte",G72))*(Barèmes!$J$6:$J$28="+"))&gt;0,IF(O72&lt;=SUMIFS(Barèmes!$D$6:$D$28,Barèmes!$A$6:$A$28,"Force bas du corps — Saut en longueur (m)",Barèmes!$B$6:$B$28,H72,Barèmes!$C$6:$C$28,IF(H72="6ème","Mixte",G72)),"à besoin",IF(O72&lt;=SUMIFS(Barèmes!$E$6:$E$28,Barèmes!$A$6:$A$28,"Force bas du corps — Saut en longueur (m)",Barèmes!$B$6:$B$28,H72,Barèmes!$C$6:$C$28,IF(H72="6ème","Mixte",G72)),"fragile","satisfaisant")),IF(O72&gt;=SUMIFS(Barèmes!$D$6:$D$28,Barèmes!$A$6:$A$28,"Force bas du corps — Saut en longueur (m)",Barèmes!$B$6:$B$28,H72,Barèmes!$C$6:$C$28,IF(H72="6ème","Mixte",G72)),"à besoin",IF(O72&gt;=SUMIFS(Barèmes!$E$6:$E$28,Barèmes!$A$6:$A$28,"Force bas du corps — Saut en longueur (m)",Barèmes!$B$6:$B$28,H72,Barèmes!$C$6:$C$28,IF(H72="6ème","Mixte",G72)),"fragile","satisfaisant"))))</f>
        <v/>
      </c>
      <c r="Q72" s="23" t="str">
        <f>IF(OR(O72="",SUMPRODUCT((Barèmes!$A$6:$A$28="Force bas du corps — Saut en longueur (m)")*(Barèmes!$B$6:$B$28=H72)*(Barèmes!$C$6:$C$28=IF(H72="6ème","Mixte",G72)))=0),"",IF(SUMPRODUCT((Barèmes!$A$6:$A$28="Force bas du corps — Saut en longueur (m)")*(Barèmes!$B$6:$B$28=H72)*(Barèmes!$C$6:$C$28=IF(H72="6ème","Mixte",G72))*(Barèmes!$J$6:$J$28="+"))&gt;0,IF(O72&lt;=SUMIFS(Barèmes!$F$6:$F$28,Barèmes!$A$6:$A$28,"Force bas du corps — Saut en longueur (m)",Barèmes!$B$6:$B$28,H72,Barèmes!$C$6:$C$28,IF(H72="6ème","Mixte",G72)),Barèmes!$B$2,IF(O72&lt;=SUMIFS(Barèmes!$G$6:$G$28,Barèmes!$A$6:$A$28,"Force bas du corps — Saut en longueur (m)",Barèmes!$B$6:$B$28,H72,Barèmes!$C$6:$C$28,IF(H72="6ème","Mixte",G72)),Barèmes!$C$2,IF(O72&lt;=SUMIFS(Barèmes!$H$6:$H$28,Barèmes!$A$6:$A$28,"Force bas du corps — Saut en longueur (m)",Barèmes!$B$6:$B$28,H72,Barèmes!$C$6:$C$28,IF(H72="6ème","Mixte",G72)),Barèmes!$D$2,IF(O72&lt;=SUMIFS(Barèmes!$I$6:$I$28,Barèmes!$A$6:$A$28,"Force bas du corps — Saut en longueur (m)",Barèmes!$B$6:$B$28,H72,Barèmes!$C$6:$C$28,IF(H72="6ème","Mixte",G72)),Barèmes!$E$2,Barèmes!$F$2)))),IF(O72&gt;=SUMIFS(Barèmes!$F$6:$F$28,Barèmes!$A$6:$A$28,"Force bas du corps — Saut en longueur (m)",Barèmes!$B$6:$B$28,H72,Barèmes!$C$6:$C$28,IF(H72="6ème","Mixte",G72)),Barèmes!$B$2,IF(O72&gt;=SUMIFS(Barèmes!$G$6:$G$28,Barèmes!$A$6:$A$28,"Force bas du corps — Saut en longueur (m)",Barèmes!$B$6:$B$28,H72,Barèmes!$C$6:$C$28,IF(H72="6ème","Mixte",G72)),Barèmes!$C$2,IF(O72&gt;=SUMIFS(Barèmes!$H$6:$H$28,Barèmes!$A$6:$A$28,"Force bas du corps — Saut en longueur (m)",Barèmes!$B$6:$B$28,H72,Barèmes!$C$6:$C$28,IF(H72="6ème","Mixte",G72)),Barèmes!$D$2,IF(O72&gt;=SUMIFS(Barèmes!$I$6:$I$28,Barèmes!$A$6:$A$28,"Force bas du corps — Saut en longueur (m)",Barèmes!$B$6:$B$28,H72,Barèmes!$C$6:$C$28,IF(H72="6ème","Mixte",G72)),Barèmes!$E$2,Barèmes!$F$2))))))</f>
        <v/>
      </c>
      <c r="R72" s="22"/>
      <c r="S72" s="24" t="str">
        <f>IF(OR(R72="",SUMPRODUCT((Barèmes!$A$6:$A$28="Vitesse — 30 m (s)")*(Barèmes!$B$6:$B$28=H72)*(Barèmes!$C$6:$C$28=IF(H72="6ème","Mixte",G72)))=0),"",IF(SUMPRODUCT((Barèmes!$A$6:$A$28="Vitesse — 30 m (s)")*(Barèmes!$B$6:$B$28=H72)*(Barèmes!$C$6:$C$28=IF(H72="6ème","Mixte",G72))*(Barèmes!$J$6:$J$28="+"))&gt;0,IF(R72&lt;=SUMIFS(Barèmes!$D$6:$D$28,Barèmes!$A$6:$A$28,"Vitesse — 30 m (s)",Barèmes!$B$6:$B$28,H72,Barèmes!$C$6:$C$28,IF(H72="6ème","Mixte",G72)),"à besoin",IF(R72&lt;=SUMIFS(Barèmes!$E$6:$E$28,Barèmes!$A$6:$A$28,"Vitesse — 30 m (s)",Barèmes!$B$6:$B$28,H72,Barèmes!$C$6:$C$28,IF(H72="6ème","Mixte",G72)),"fragile","satisfaisant")),IF(R72&gt;=SUMIFS(Barèmes!$D$6:$D$28,Barèmes!$A$6:$A$28,"Vitesse — 30 m (s)",Barèmes!$B$6:$B$28,H72,Barèmes!$C$6:$C$28,IF(H72="6ème","Mixte",G72)),"à besoin",IF(R72&gt;=SUMIFS(Barèmes!$E$6:$E$28,Barèmes!$A$6:$A$28,"Vitesse — 30 m (s)",Barèmes!$B$6:$B$28,H72,Barèmes!$C$6:$C$28,IF(H72="6ème","Mixte",G72)),"fragile","satisfaisant"))))</f>
        <v/>
      </c>
      <c r="T72" s="24" t="str">
        <f>IF(OR(R72="",SUMPRODUCT((Barèmes!$A$6:$A$28="Vitesse — 30 m (s)")*(Barèmes!$B$6:$B$28=H72)*(Barèmes!$C$6:$C$28=IF(H72="6ème","Mixte",G72)))=0),"",IF(SUMPRODUCT((Barèmes!$A$6:$A$28="Vitesse — 30 m (s)")*(Barèmes!$B$6:$B$28=H72)*(Barèmes!$C$6:$C$28=IF(H72="6ème","Mixte",G72))*(Barèmes!$J$6:$J$28="+"))&gt;0,IF(R72&lt;=SUMIFS(Barèmes!$F$6:$F$28,Barèmes!$A$6:$A$28,"Vitesse — 30 m (s)",Barèmes!$B$6:$B$28,H72,Barèmes!$C$6:$C$28,IF(H72="6ème","Mixte",G72)),Barèmes!$B$2,IF(R72&lt;=SUMIFS(Barèmes!$G$6:$G$28,Barèmes!$A$6:$A$28,"Vitesse — 30 m (s)",Barèmes!$B$6:$B$28,H72,Barèmes!$C$6:$C$28,IF(H72="6ème","Mixte",G72)),Barèmes!$C$2,IF(R72&lt;=SUMIFS(Barèmes!$H$6:$H$28,Barèmes!$A$6:$A$28,"Vitesse — 30 m (s)",Barèmes!$B$6:$B$28,H72,Barèmes!$C$6:$C$28,IF(H72="6ème","Mixte",G72)),Barèmes!$D$2,IF(R72&lt;=SUMIFS(Barèmes!$I$6:$I$28,Barèmes!$A$6:$A$28,"Vitesse — 30 m (s)",Barèmes!$B$6:$B$28,H72,Barèmes!$C$6:$C$28,IF(H72="6ème","Mixte",G72)),Barèmes!$E$2,Barèmes!$F$2)))),IF(R72&gt;=SUMIFS(Barèmes!$F$6:$F$28,Barèmes!$A$6:$A$28,"Vitesse — 30 m (s)",Barèmes!$B$6:$B$28,H72,Barèmes!$C$6:$C$28,IF(H72="6ème","Mixte",G72)),Barèmes!$B$2,IF(R72&gt;=SUMIFS(Barèmes!$G$6:$G$28,Barèmes!$A$6:$A$28,"Vitesse — 30 m (s)",Barèmes!$B$6:$B$28,H72,Barèmes!$C$6:$C$28,IF(H72="6ème","Mixte",G72)),Barèmes!$C$2,IF(R72&gt;=SUMIFS(Barèmes!$H$6:$H$28,Barèmes!$A$6:$A$28,"Vitesse — 30 m (s)",Barèmes!$B$6:$B$28,H72,Barèmes!$C$6:$C$28,IF(H72="6ème","Mixte",G72)),Barèmes!$D$2,IF(R72&gt;=SUMIFS(Barèmes!$I$6:$I$28,Barèmes!$A$6:$A$28,"Vitesse — 30 m (s)",Barèmes!$B$6:$B$28,H72,Barèmes!$C$6:$C$28,IF(H72="6ème","Mixte",G72)),Barèmes!$E$2,Barèmes!$F$2))))))</f>
        <v/>
      </c>
      <c r="U72" s="22"/>
      <c r="V72" s="25" t="str">
        <f>IF(OR(U72="",SUMPRODUCT((Barèmes!$A$6:$A$28="Vitesse — 50 m (s)")*(Barèmes!$B$6:$B$28=H72)*(Barèmes!$C$6:$C$28=IF(H72="6ème","Mixte",G72)))=0),"",IF(SUMPRODUCT((Barèmes!$A$6:$A$28="Vitesse — 50 m (s)")*(Barèmes!$B$6:$B$28=H72)*(Barèmes!$C$6:$C$28=IF(H72="6ème","Mixte",G72))*(Barèmes!$J$6:$J$28="+"))&gt;0,IF(U72&lt;=SUMIFS(Barèmes!$D$6:$D$28,Barèmes!$A$6:$A$28,"Vitesse — 50 m (s)",Barèmes!$B$6:$B$28,H72,Barèmes!$C$6:$C$28,IF(H72="6ème","Mixte",G72)),"à besoin",IF(U72&lt;=SUMIFS(Barèmes!$E$6:$E$28,Barèmes!$A$6:$A$28,"Vitesse — 50 m (s)",Barèmes!$B$6:$B$28,H72,Barèmes!$C$6:$C$28,IF(H72="6ème","Mixte",G72)),"fragile","satisfaisant")),IF(U72&gt;=SUMIFS(Barèmes!$D$6:$D$28,Barèmes!$A$6:$A$28,"Vitesse — 50 m (s)",Barèmes!$B$6:$B$28,H72,Barèmes!$C$6:$C$28,IF(H72="6ème","Mixte",G72)),"à besoin",IF(U72&gt;=SUMIFS(Barèmes!$E$6:$E$28,Barèmes!$A$6:$A$28,"Vitesse — 50 m (s)",Barèmes!$B$6:$B$28,H72,Barèmes!$C$6:$C$28,IF(H72="6ème","Mixte",G72)),"fragile","satisfaisant"))))</f>
        <v/>
      </c>
      <c r="W72" s="25" t="str">
        <f>IF(OR(U72="",SUMPRODUCT((Barèmes!$A$6:$A$28="Vitesse — 50 m (s)")*(Barèmes!$B$6:$B$28=H72)*(Barèmes!$C$6:$C$28=IF(H72="6ème","Mixte",G72)))=0),"",IF(SUMPRODUCT((Barèmes!$A$6:$A$28="Vitesse — 50 m (s)")*(Barèmes!$B$6:$B$28=H72)*(Barèmes!$C$6:$C$28=IF(H72="6ème","Mixte",G72))*(Barèmes!$J$6:$J$28="+"))&gt;0,IF(U72&lt;=SUMIFS(Barèmes!$F$6:$F$28,Barèmes!$A$6:$A$28,"Vitesse — 50 m (s)",Barèmes!$B$6:$B$28,H72,Barèmes!$C$6:$C$28,IF(H72="6ème","Mixte",G72)),Barèmes!$B$2,IF(U72&lt;=SUMIFS(Barèmes!$G$6:$G$28,Barèmes!$A$6:$A$28,"Vitesse — 50 m (s)",Barèmes!$B$6:$B$28,H72,Barèmes!$C$6:$C$28,IF(H72="6ème","Mixte",G72)),Barèmes!$C$2,IF(U72&lt;=SUMIFS(Barèmes!$H$6:$H$28,Barèmes!$A$6:$A$28,"Vitesse — 50 m (s)",Barèmes!$B$6:$B$28,H72,Barèmes!$C$6:$C$28,IF(H72="6ème","Mixte",G72)),Barèmes!$D$2,IF(U72&lt;=SUMIFS(Barèmes!$I$6:$I$28,Barèmes!$A$6:$A$28,"Vitesse — 50 m (s)",Barèmes!$B$6:$B$28,H72,Barèmes!$C$6:$C$28,IF(H72="6ème","Mixte",G72)),Barèmes!$E$2,Barèmes!$F$2)))),IF(U72&gt;=SUMIFS(Barèmes!$F$6:$F$28,Barèmes!$A$6:$A$28,"Vitesse — 50 m (s)",Barèmes!$B$6:$B$28,H72,Barèmes!$C$6:$C$28,IF(H72="6ème","Mixte",G72)),Barèmes!$B$2,IF(U72&gt;=SUMIFS(Barèmes!$G$6:$G$28,Barèmes!$A$6:$A$28,"Vitesse — 50 m (s)",Barèmes!$B$6:$B$28,H72,Barèmes!$C$6:$C$28,IF(H72="6ème","Mixte",G72)),Barèmes!$C$2,IF(U72&gt;=SUMIFS(Barèmes!$H$6:$H$28,Barèmes!$A$6:$A$28,"Vitesse — 50 m (s)",Barèmes!$B$6:$B$28,H72,Barèmes!$C$6:$C$28,IF(H72="6ème","Mixte",G72)),Barèmes!$D$2,IF(U72&gt;=SUMIFS(Barèmes!$I$6:$I$28,Barèmes!$A$6:$A$28,"Vitesse — 50 m (s)",Barèmes!$B$6:$B$28,H72,Barèmes!$C$6:$C$28,IF(H72="6ème","Mixte",G72)),Barèmes!$E$2,Barèmes!$F$2))))))</f>
        <v/>
      </c>
      <c r="X72" s="18"/>
      <c r="Y72" s="26" t="str" cm="1">
        <f t="array" ref="Y72">IF(OR(X72="",SUMPRODUCT((Barèmes!$A$6:$A$28="Souplesse (score 1-5)")*(Barèmes!$B$6:$B$28=H72)*(Barèmes!$C$6:$C$28=IF(H72="6ème","Mixte",G72)))=0),"",IF(SUMPRODUCT((Barèmes!$A$6:$A$28="Souplesse (score 1-5)")*(Barèmes!$B$6:$B$28=H72)*(Barèmes!$C$6:$C$28=IF(H72="6ème","Mixte",G72))*(Barèmes!$J$6:$J$28="+"))&gt;0,IF(X72&lt;=SUMIFS(Barèmes!$D$6:$D$28,Barèmes!$A$6:$A$28,"Souplesse (score 1-5)",Barèmes!$B$6:$B$28,H72,Barèmes!$C$6:$C$28,IF(H72="6ème","Mixte",G72)),"à besoin",IF(X72&lt;=SUMIFS(Barèmes!$E$6:$E$28,Barèmes!$A$6:$A$28,"Souplesse (score 1-5)",Barèmes!$B$6:$B$28,H72,Barèmes!$C$6:$C$28,IF(H72="6ème","Mixte",G72)),"fragile","satisfaisant")),IF(X72&gt;=SUMIFS(Barèmes!$D$6:$D$28,Barèmes!$A$6:$A$28,"Souplesse (score 1-5)",Barèmes!$B$6:$B$28,H72,Barèmes!$C$6:$C$28,IF(H72="6ème","Mixte",G72)),"à besoin",IF(X72&gt;=SUMIFS(Barèmes!$E$6:$E$28,Barèmes!$A$6:$A$28,"Souplesse (score 1-5)",Barèmes!$B$6:$B$28,H72,Barèmes!$C$6:$C$28,IF(H72="6ème","Mixte",G72)),"fragile","satisfaisant"))))</f>
        <v/>
      </c>
      <c r="Z72" s="26" t="str" cm="1">
        <f t="array" ref="Z72">IF(OR(X72="",SUMPRODUCT((Barèmes!$A$6:$A$28="Souplesse (score 1-5)")*(Barèmes!$B$6:$B$28=H72)*(Barèmes!$C$6:$C$28=IF(H72="6ème","Mixte",G72)))=0),"",IF(SUMPRODUCT((Barèmes!$A$6:$A$28="Souplesse (score 1-5)")*(Barèmes!$B$6:$B$28=H72)*(Barèmes!$C$6:$C$28=IF(H72="6ème","Mixte",G72))*(Barèmes!$J$6:$J$28="+"))&gt;0,IF(X72&lt;=SUMIFS(Barèmes!$F$6:$F$28,Barèmes!$A$6:$A$28,"Souplesse (score 1-5)",Barèmes!$B$6:$B$28,H72,Barèmes!$C$6:$C$28,IF(H72="6ème","Mixte",G72)),Barèmes!$B$2,IF(X72&lt;=SUMIFS(Barèmes!$G$6:$G$28,Barèmes!$A$6:$A$28,"Souplesse (score 1-5)",Barèmes!$B$6:$B$28,H72,Barèmes!$C$6:$C$28,IF(H72="6ème","Mixte",G72)),Barèmes!$C$2,IF(X72&lt;=SUMIFS(Barèmes!$H$6:$H$28,Barèmes!$A$6:$A$28,"Souplesse (score 1-5)",Barèmes!$B$6:$B$28,H72,Barèmes!$C$6:$C$28,IF(H72="6ème","Mixte",G72)),Barèmes!$D$2,IF(X72&lt;=SUMIFS(Barèmes!$I$6:$I$28,Barèmes!$A$6:$A$28,"Souplesse (score 1-5)",Barèmes!$B$6:$B$28,H72,Barèmes!$C$6:$C$28,IF(H72="6ème","Mixte",G72)),Barèmes!$E$2,Barèmes!$F$2)))),IF(X72&gt;=SUMIFS(Barèmes!$F$6:$F$28,Barèmes!$A$6:$A$28,"Souplesse (score 1-5)",Barèmes!$B$6:$B$28,H72,Barèmes!$C$6:$C$28,IF(H72="6ème","Mixte",G72)),Barèmes!$B$2,IF(X72&gt;=SUMIFS(Barèmes!$G$6:$G$28,Barèmes!$A$6:$A$28,"Souplesse (score 1-5)",Barèmes!$B$6:$B$28,H72,Barèmes!$C$6:$C$28,IF(H72="6ème","Mixte",G72)),Barèmes!$C$2,IF(X72&gt;=SUMIFS(Barèmes!$H$6:$H$28,Barèmes!$A$6:$A$28,"Souplesse (score 1-5)",Barèmes!$B$6:$B$28,H72,Barèmes!$C$6:$C$28,IF(H72="6ème","Mixte",G72)),Barèmes!$D$2,IF(X72&gt;=SUMIFS(Barèmes!$I$6:$I$28,Barèmes!$A$6:$A$28,"Souplesse (score 1-5)",Barèmes!$B$6:$B$28,H72,Barèmes!$C$6:$C$28,IF(H72="6ème","Mixte",G72)),Barèmes!$E$2,Barèmes!$F$2))))))</f>
        <v/>
      </c>
      <c r="AA72" s="22"/>
      <c r="AB72" s="27" t="str">
        <f>IF(OR(AA72="",SUMPRODUCT((Barèmes!$A$6:$A$28="Agilité — T-test 974 (s)")*(Barèmes!$B$6:$B$28=H72)*(Barèmes!$C$6:$C$28=IF(H72="6ème","Mixte",G72)))=0),"",IF(SUMPRODUCT((Barèmes!$A$6:$A$28="Agilité — T-test 974 (s)")*(Barèmes!$B$6:$B$28=H72)*(Barèmes!$C$6:$C$28=IF(H72="6ème","Mixte",G72))*(Barèmes!$J$6:$J$28="+"))&gt;0,IF(AA72&lt;=SUMIFS(Barèmes!$D$6:$D$28,Barèmes!$A$6:$A$28,"Agilité — T-test 974 (s)",Barèmes!$B$6:$B$28,H72,Barèmes!$C$6:$C$28,IF(H72="6ème","Mixte",G72)),"à besoin",IF(AA72&lt;=SUMIFS(Barèmes!$E$6:$E$28,Barèmes!$A$6:$A$28,"Agilité — T-test 974 (s)",Barèmes!$B$6:$B$28,H72,Barèmes!$C$6:$C$28,IF(H72="6ème","Mixte",G72)),"fragile","satisfaisant")),IF(AA72&gt;=SUMIFS(Barèmes!$D$6:$D$28,Barèmes!$A$6:$A$28,"Agilité — T-test 974 (s)",Barèmes!$B$6:$B$28,H72,Barèmes!$C$6:$C$28,IF(H72="6ème","Mixte",G72)),"à besoin",IF(AA72&gt;=SUMIFS(Barèmes!$E$6:$E$28,Barèmes!$A$6:$A$28,"Agilité — T-test 974 (s)",Barèmes!$B$6:$B$28,H72,Barèmes!$C$6:$C$28,IF(H72="6ème","Mixte",G72)),"fragile","satisfaisant"))))</f>
        <v/>
      </c>
      <c r="AC72" s="27" t="str">
        <f>IF(OR(AA72="",SUMPRODUCT((Barèmes!$A$6:$A$28="Agilité — T-test 974 (s)")*(Barèmes!$B$6:$B$28=H72)*(Barèmes!$C$6:$C$28=IF(H72="6ème","Mixte",G72)))=0),"",IF(SUMPRODUCT((Barèmes!$A$6:$A$28="Agilité — T-test 974 (s)")*(Barèmes!$B$6:$B$28=H72)*(Barèmes!$C$6:$C$28=IF(H72="6ème","Mixte",G72))*(Barèmes!$J$6:$J$28="+"))&gt;0,IF(AA72&lt;=SUMIFS(Barèmes!$F$6:$F$28,Barèmes!$A$6:$A$28,"Agilité — T-test 974 (s)",Barèmes!$B$6:$B$28,H72,Barèmes!$C$6:$C$28,IF(H72="6ème","Mixte",G72)),Barèmes!$B$2,IF(AA72&lt;=SUMIFS(Barèmes!$G$6:$G$28,Barèmes!$A$6:$A$28,"Agilité — T-test 974 (s)",Barèmes!$B$6:$B$28,H72,Barèmes!$C$6:$C$28,IF(H72="6ème","Mixte",G72)),Barèmes!$C$2,IF(AA72&lt;=SUMIFS(Barèmes!$H$6:$H$28,Barèmes!$A$6:$A$28,"Agilité — T-test 974 (s)",Barèmes!$B$6:$B$28,H72,Barèmes!$C$6:$C$28,IF(H72="6ème","Mixte",G72)),Barèmes!$D$2,IF(AA72&lt;=SUMIFS(Barèmes!$I$6:$I$28,Barèmes!$A$6:$A$28,"Agilité — T-test 974 (s)",Barèmes!$B$6:$B$28,H72,Barèmes!$C$6:$C$28,IF(H72="6ème","Mixte",G72)),Barèmes!$E$2,Barèmes!$F$2)))),IF(AA72&gt;=SUMIFS(Barèmes!$F$6:$F$28,Barèmes!$A$6:$A$28,"Agilité — T-test 974 (s)",Barèmes!$B$6:$B$28,H72,Barèmes!$C$6:$C$28,IF(H72="6ème","Mixte",G72)),Barèmes!$B$2,IF(AA72&gt;=SUMIFS(Barèmes!$G$6:$G$28,Barèmes!$A$6:$A$28,"Agilité — T-test 974 (s)",Barèmes!$B$6:$B$28,H72,Barèmes!$C$6:$C$28,IF(H72="6ème","Mixte",G72)),Barèmes!$C$2,IF(AA72&gt;=SUMIFS(Barèmes!$H$6:$H$28,Barèmes!$A$6:$A$28,"Agilité — T-test 974 (s)",Barèmes!$B$6:$B$28,H72,Barèmes!$C$6:$C$28,IF(H72="6ème","Mixte",G72)),Barèmes!$D$2,IF(AA72&gt;=SUMIFS(Barèmes!$I$6:$I$28,Barèmes!$A$6:$A$28,"Agilité — T-test 974 (s)",Barèmes!$B$6:$B$28,H72,Barèmes!$C$6:$C$28,IF(H72="6ème","Mixte",G72)),Barèmes!$E$2,Barèmes!$F$2))))))</f>
        <v/>
      </c>
      <c r="AD72" s="28" t="str">
        <f t="shared" si="10"/>
        <v/>
      </c>
      <c r="AE72" s="29" t="str">
        <f t="shared" si="11"/>
        <v/>
      </c>
      <c r="AF72" s="30" t="str">
        <f>IF(OR(AD72="",SUMPRODUCT((Barèmes!$A$6:$A$28="Surcoût d'agilité (s) — technique")*(Barèmes!$B$6:$B$28=H72)*(Barèmes!$C$6:$C$28=IF(H72="6ème","Mixte",G72)))=0),"",IF(SUMPRODUCT((Barèmes!$A$6:$A$28="Surcoût d'agilité (s) — technique")*(Barèmes!$B$6:$B$28=H72)*(Barèmes!$C$6:$C$28=IF(H72="6ème","Mixte",G72))*(Barèmes!$J$6:$J$28="+"))&gt;0,IF(AD72&lt;=SUMIFS(Barèmes!$D$6:$D$28,Barèmes!$A$6:$A$28,"Surcoût d'agilité (s) — technique",Barèmes!$B$6:$B$28,H72,Barèmes!$C$6:$C$28,IF(H72="6ème","Mixte",G72)),"à besoin",IF(AD72&lt;=SUMIFS(Barèmes!$E$6:$E$28,Barèmes!$A$6:$A$28,"Surcoût d'agilité (s) — technique",Barèmes!$B$6:$B$28,H72,Barèmes!$C$6:$C$28,IF(H72="6ème","Mixte",G72)),"fragile","satisfaisant")),IF(AD72&gt;=SUMIFS(Barèmes!$D$6:$D$28,Barèmes!$A$6:$A$28,"Surcoût d'agilité (s) — technique",Barèmes!$B$6:$B$28,H72,Barèmes!$C$6:$C$28,IF(H72="6ème","Mixte",G72)),"à besoin",IF(AD72&gt;=SUMIFS(Barèmes!$E$6:$E$28,Barèmes!$A$6:$A$28,"Surcoût d'agilité (s) — technique",Barèmes!$B$6:$B$28,H72,Barèmes!$C$6:$C$28,IF(H72="6ème","Mixte",G72)),"fragile","satisfaisant"))))</f>
        <v/>
      </c>
      <c r="AG72" s="30" t="str">
        <f>IF(OR(AD72="",SUMPRODUCT((Barèmes!$A$6:$A$28="Surcoût d'agilité (s) — technique")*(Barèmes!$B$6:$B$28=H72)*(Barèmes!$C$6:$C$28=IF(H72="6ème","Mixte",G72)))=0),"",IF(SUMPRODUCT((Barèmes!$A$6:$A$28="Surcoût d'agilité (s) — technique")*(Barèmes!$B$6:$B$28=H72)*(Barèmes!$C$6:$C$28=IF(H72="6ème","Mixte",G72))*(Barèmes!$J$6:$J$28="+"))&gt;0,IF(AD72&lt;=SUMIFS(Barèmes!$F$6:$F$28,Barèmes!$A$6:$A$28,"Surcoût d'agilité (s) — technique",Barèmes!$B$6:$B$28,H72,Barèmes!$C$6:$C$28,IF(H72="6ème","Mixte",G72)),Barèmes!$B$2,IF(AD72&lt;=SUMIFS(Barèmes!$G$6:$G$28,Barèmes!$A$6:$A$28,"Surcoût d'agilité (s) — technique",Barèmes!$B$6:$B$28,H72,Barèmes!$C$6:$C$28,IF(H72="6ème","Mixte",G72)),Barèmes!$C$2,IF(AD72&lt;=SUMIFS(Barèmes!$H$6:$H$28,Barèmes!$A$6:$A$28,"Surcoût d'agilité (s) — technique",Barèmes!$B$6:$B$28,H72,Barèmes!$C$6:$C$28,IF(H72="6ème","Mixte",G72)),Barèmes!$D$2,IF(AD72&lt;=SUMIFS(Barèmes!$I$6:$I$28,Barèmes!$A$6:$A$28,"Surcoût d'agilité (s) — technique",Barèmes!$B$6:$B$28,H72,Barèmes!$C$6:$C$28,IF(H72="6ème","Mixte",G72)),Barèmes!$E$2,Barèmes!$F$2)))),IF(AD72&gt;=SUMIFS(Barèmes!$F$6:$F$28,Barèmes!$A$6:$A$28,"Surcoût d'agilité (s) — technique",Barèmes!$B$6:$B$28,H72,Barèmes!$C$6:$C$28,IF(H72="6ème","Mixte",G72)),Barèmes!$B$2,IF(AD72&gt;=SUMIFS(Barèmes!$G$6:$G$28,Barèmes!$A$6:$A$28,"Surcoût d'agilité (s) — technique",Barèmes!$B$6:$B$28,H72,Barèmes!$C$6:$C$28,IF(H72="6ème","Mixte",G72)),Barèmes!$C$2,IF(AD72&gt;=SUMIFS(Barèmes!$H$6:$H$28,Barèmes!$A$6:$A$28,"Surcoût d'agilité (s) — technique",Barèmes!$B$6:$B$28,H72,Barèmes!$C$6:$C$28,IF(H72="6ème","Mixte",G72)),Barèmes!$D$2,IF(AD72&gt;=SUMIFS(Barèmes!$I$6:$I$28,Barèmes!$A$6:$A$28,"Surcoût d'agilité (s) — technique",Barèmes!$B$6:$B$28,H72,Barèmes!$C$6:$C$28,IF(H72="6ème","Mixte",G72)),Barèmes!$E$2,Barèmes!$F$2))))))</f>
        <v/>
      </c>
      <c r="AH72" s="31" t="str">
        <f>IF((IF(N72="",0,1)+IF(Q72="",0,1)+IF(W72="",0,1)+IF(Z72="",0,1)+IF(AC72="",0,1))=0,"",3*IF(N72=Barèmes!$B$2,1,IF(N72=Barèmes!$C$2,2,IF(N72=Barèmes!$D$2,3,IF(N72=Barèmes!$E$2,4,IF(N72=Barèmes!$F$2,5,0)))))+3*IF(Q72=Barèmes!$B$2,1,IF(Q72=Barèmes!$C$2,2,IF(Q72=Barèmes!$D$2,3,IF(Q72=Barèmes!$E$2,4,IF(Q72=Barèmes!$F$2,5,0)))))+2*IF(W72=Barèmes!$B$2,1,IF(W72=Barèmes!$C$2,2,IF(W72=Barèmes!$D$2,3,IF(W72=Barèmes!$E$2,4,IF(W72=Barèmes!$F$2,5,0)))))+1*IF(Z72=Barèmes!$B$2,1,IF(Z72=Barèmes!$C$2,2,IF(Z72=Barèmes!$D$2,3,IF(Z72=Barèmes!$E$2,4,IF(Z72=Barèmes!$F$2,5,0)))))+1*IF(AC72=Barèmes!$B$2,1,IF(AC72=Barèmes!$C$2,2,IF(AC72=Barèmes!$D$2,3,IF(AC72=Barèmes!$E$2,4,IF(AC72=Barèmes!$F$2,5,0))))))</f>
        <v/>
      </c>
      <c r="AI72" s="31"/>
      <c r="AJ72" s="32" t="str">
        <f>IFERROR(INDEX(Croissance!$B$5:$B$604,MATCH(A72,Croissance!$A$5:$A$604,0)),"")</f>
        <v/>
      </c>
      <c r="AK72" s="32" t="str">
        <f>IFERROR(INDEX(Croissance!$C$5:$C$604,MATCH(A72,Croissance!$A$5:$A$604,0)),"")</f>
        <v/>
      </c>
      <c r="AL72" s="32" t="str">
        <f>IFERROR(INDEX(Croissance!$D$5:$D$604,MATCH(A72,Croissance!$A$5:$A$604,0)),"")</f>
        <v/>
      </c>
      <c r="AM72" s="32" t="str">
        <f>IFERROR(INDEX(Croissance!$E$5:$E$604,MATCH(A72,Croissance!$A$5:$A$604,0)),"")</f>
        <v/>
      </c>
      <c r="AO72" s="33">
        <f t="shared" si="16"/>
        <v>0</v>
      </c>
      <c r="AP72" s="33">
        <f t="shared" si="12"/>
        <v>0</v>
      </c>
      <c r="AQ72" s="33">
        <f>IF(A72="",0,IF(AND(OR('Synthèse classe'!$C$2="Tous",C72='Synthèse classe'!$C$2),OR('Synthèse classe'!$C$3="Toutes",D72='Synthèse classe'!$C$3),OR('Synthèse classe'!$C$4="Toutes",AND('Synthèse classe'!$C$4="Dernière",AP72=1),B72=IFERROR(VALUE('Synthèse classe'!$C$4),0))),1,0))</f>
        <v>0</v>
      </c>
      <c r="AR72" s="34" t="str">
        <f t="shared" si="13"/>
        <v/>
      </c>
    </row>
    <row r="73" spans="1:44" x14ac:dyDescent="0.2">
      <c r="A73" s="17" t="str">
        <f t="shared" si="9"/>
        <v/>
      </c>
      <c r="B73" s="18"/>
      <c r="C73" s="19"/>
      <c r="D73" s="19"/>
      <c r="E73" s="19"/>
      <c r="F73" s="19"/>
      <c r="G73" s="19"/>
      <c r="H73" s="17" t="str">
        <f t="shared" si="14"/>
        <v/>
      </c>
      <c r="I73" s="20"/>
      <c r="J73" s="18"/>
      <c r="K73" s="19"/>
      <c r="L73" s="21" t="str">
        <f t="shared" si="15"/>
        <v/>
      </c>
      <c r="M73" s="21" t="str">
        <f>IF(OR(J73="",SUMPRODUCT((Barèmes!$A$6:$A$28="Endurance — Luc Léger (palier)")*(Barèmes!$B$6:$B$28=H73)*(Barèmes!$C$6:$C$28=IF(H73="6ème","Mixte",G73)))=0),"",IF(SUMPRODUCT((Barèmes!$A$6:$A$28="Endurance — Luc Léger (palier)")*(Barèmes!$B$6:$B$28=H73)*(Barèmes!$C$6:$C$28=IF(H73="6ème","Mixte",G73))*(Barèmes!$J$6:$J$28="+"))&gt;0,IF(J73&lt;=SUMIFS(Barèmes!$D$6:$D$28,Barèmes!$A$6:$A$28,"Endurance — Luc Léger (palier)",Barèmes!$B$6:$B$28,H73,Barèmes!$C$6:$C$28,IF(H73="6ème","Mixte",G73)),"à besoin",IF(J73&lt;=SUMIFS(Barèmes!$E$6:$E$28,Barèmes!$A$6:$A$28,"Endurance — Luc Léger (palier)",Barèmes!$B$6:$B$28,H73,Barèmes!$C$6:$C$28,IF(H73="6ème","Mixte",G73)),"fragile","satisfaisant")),IF(J73&gt;=SUMIFS(Barèmes!$D$6:$D$28,Barèmes!$A$6:$A$28,"Endurance — Luc Léger (palier)",Barèmes!$B$6:$B$28,H73,Barèmes!$C$6:$C$28,IF(H73="6ème","Mixte",G73)),"à besoin",IF(J73&gt;=SUMIFS(Barèmes!$E$6:$E$28,Barèmes!$A$6:$A$28,"Endurance — Luc Léger (palier)",Barèmes!$B$6:$B$28,H73,Barèmes!$C$6:$C$28,IF(H73="6ème","Mixte",G73)),"fragile","satisfaisant"))))</f>
        <v/>
      </c>
      <c r="N73" s="21" t="str">
        <f>IF(OR(J73="",SUMPRODUCT((Barèmes!$A$6:$A$28="Endurance — Luc Léger (palier)")*(Barèmes!$B$6:$B$28=H73)*(Barèmes!$C$6:$C$28=IF(H73="6ème","Mixte",G73)))=0),"",IF(SUMPRODUCT((Barèmes!$A$6:$A$28="Endurance — Luc Léger (palier)")*(Barèmes!$B$6:$B$28=H73)*(Barèmes!$C$6:$C$28=IF(H73="6ème","Mixte",G73))*(Barèmes!$J$6:$J$28="+"))&gt;0,IF(J73&lt;=SUMIFS(Barèmes!$F$6:$F$28,Barèmes!$A$6:$A$28,"Endurance — Luc Léger (palier)",Barèmes!$B$6:$B$28,H73,Barèmes!$C$6:$C$28,IF(H73="6ème","Mixte",G73)),Barèmes!$B$2,IF(J73&lt;=SUMIFS(Barèmes!$G$6:$G$28,Barèmes!$A$6:$A$28,"Endurance — Luc Léger (palier)",Barèmes!$B$6:$B$28,H73,Barèmes!$C$6:$C$28,IF(H73="6ème","Mixte",G73)),Barèmes!$C$2,IF(J73&lt;=SUMIFS(Barèmes!$H$6:$H$28,Barèmes!$A$6:$A$28,"Endurance — Luc Léger (palier)",Barèmes!$B$6:$B$28,H73,Barèmes!$C$6:$C$28,IF(H73="6ème","Mixte",G73)),Barèmes!$D$2,IF(J73&lt;=SUMIFS(Barèmes!$I$6:$I$28,Barèmes!$A$6:$A$28,"Endurance — Luc Léger (palier)",Barèmes!$B$6:$B$28,H73,Barèmes!$C$6:$C$28,IF(H73="6ème","Mixte",G73)),Barèmes!$E$2,Barèmes!$F$2)))),IF(J73&gt;=SUMIFS(Barèmes!$F$6:$F$28,Barèmes!$A$6:$A$28,"Endurance — Luc Léger (palier)",Barèmes!$B$6:$B$28,H73,Barèmes!$C$6:$C$28,IF(H73="6ème","Mixte",G73)),Barèmes!$B$2,IF(J73&gt;=SUMIFS(Barèmes!$G$6:$G$28,Barèmes!$A$6:$A$28,"Endurance — Luc Léger (palier)",Barèmes!$B$6:$B$28,H73,Barèmes!$C$6:$C$28,IF(H73="6ème","Mixte",G73)),Barèmes!$C$2,IF(J73&gt;=SUMIFS(Barèmes!$H$6:$H$28,Barèmes!$A$6:$A$28,"Endurance — Luc Léger (palier)",Barèmes!$B$6:$B$28,H73,Barèmes!$C$6:$C$28,IF(H73="6ème","Mixte",G73)),Barèmes!$D$2,IF(J73&gt;=SUMIFS(Barèmes!$I$6:$I$28,Barèmes!$A$6:$A$28,"Endurance — Luc Léger (palier)",Barèmes!$B$6:$B$28,H73,Barèmes!$C$6:$C$28,IF(H73="6ème","Mixte",G73)),Barèmes!$E$2,Barèmes!$F$2))))))</f>
        <v/>
      </c>
      <c r="O73" s="22"/>
      <c r="P73" s="23" t="str">
        <f>IF(OR(O73="",SUMPRODUCT((Barèmes!$A$6:$A$28="Force bas du corps — Saut en longueur (m)")*(Barèmes!$B$6:$B$28=H73)*(Barèmes!$C$6:$C$28=IF(H73="6ème","Mixte",G73)))=0),"",IF(SUMPRODUCT((Barèmes!$A$6:$A$28="Force bas du corps — Saut en longueur (m)")*(Barèmes!$B$6:$B$28=H73)*(Barèmes!$C$6:$C$28=IF(H73="6ème","Mixte",G73))*(Barèmes!$J$6:$J$28="+"))&gt;0,IF(O73&lt;=SUMIFS(Barèmes!$D$6:$D$28,Barèmes!$A$6:$A$28,"Force bas du corps — Saut en longueur (m)",Barèmes!$B$6:$B$28,H73,Barèmes!$C$6:$C$28,IF(H73="6ème","Mixte",G73)),"à besoin",IF(O73&lt;=SUMIFS(Barèmes!$E$6:$E$28,Barèmes!$A$6:$A$28,"Force bas du corps — Saut en longueur (m)",Barèmes!$B$6:$B$28,H73,Barèmes!$C$6:$C$28,IF(H73="6ème","Mixte",G73)),"fragile","satisfaisant")),IF(O73&gt;=SUMIFS(Barèmes!$D$6:$D$28,Barèmes!$A$6:$A$28,"Force bas du corps — Saut en longueur (m)",Barèmes!$B$6:$B$28,H73,Barèmes!$C$6:$C$28,IF(H73="6ème","Mixte",G73)),"à besoin",IF(O73&gt;=SUMIFS(Barèmes!$E$6:$E$28,Barèmes!$A$6:$A$28,"Force bas du corps — Saut en longueur (m)",Barèmes!$B$6:$B$28,H73,Barèmes!$C$6:$C$28,IF(H73="6ème","Mixte",G73)),"fragile","satisfaisant"))))</f>
        <v/>
      </c>
      <c r="Q73" s="23" t="str">
        <f>IF(OR(O73="",SUMPRODUCT((Barèmes!$A$6:$A$28="Force bas du corps — Saut en longueur (m)")*(Barèmes!$B$6:$B$28=H73)*(Barèmes!$C$6:$C$28=IF(H73="6ème","Mixte",G73)))=0),"",IF(SUMPRODUCT((Barèmes!$A$6:$A$28="Force bas du corps — Saut en longueur (m)")*(Barèmes!$B$6:$B$28=H73)*(Barèmes!$C$6:$C$28=IF(H73="6ème","Mixte",G73))*(Barèmes!$J$6:$J$28="+"))&gt;0,IF(O73&lt;=SUMIFS(Barèmes!$F$6:$F$28,Barèmes!$A$6:$A$28,"Force bas du corps — Saut en longueur (m)",Barèmes!$B$6:$B$28,H73,Barèmes!$C$6:$C$28,IF(H73="6ème","Mixte",G73)),Barèmes!$B$2,IF(O73&lt;=SUMIFS(Barèmes!$G$6:$G$28,Barèmes!$A$6:$A$28,"Force bas du corps — Saut en longueur (m)",Barèmes!$B$6:$B$28,H73,Barèmes!$C$6:$C$28,IF(H73="6ème","Mixte",G73)),Barèmes!$C$2,IF(O73&lt;=SUMIFS(Barèmes!$H$6:$H$28,Barèmes!$A$6:$A$28,"Force bas du corps — Saut en longueur (m)",Barèmes!$B$6:$B$28,H73,Barèmes!$C$6:$C$28,IF(H73="6ème","Mixte",G73)),Barèmes!$D$2,IF(O73&lt;=SUMIFS(Barèmes!$I$6:$I$28,Barèmes!$A$6:$A$28,"Force bas du corps — Saut en longueur (m)",Barèmes!$B$6:$B$28,H73,Barèmes!$C$6:$C$28,IF(H73="6ème","Mixte",G73)),Barèmes!$E$2,Barèmes!$F$2)))),IF(O73&gt;=SUMIFS(Barèmes!$F$6:$F$28,Barèmes!$A$6:$A$28,"Force bas du corps — Saut en longueur (m)",Barèmes!$B$6:$B$28,H73,Barèmes!$C$6:$C$28,IF(H73="6ème","Mixte",G73)),Barèmes!$B$2,IF(O73&gt;=SUMIFS(Barèmes!$G$6:$G$28,Barèmes!$A$6:$A$28,"Force bas du corps — Saut en longueur (m)",Barèmes!$B$6:$B$28,H73,Barèmes!$C$6:$C$28,IF(H73="6ème","Mixte",G73)),Barèmes!$C$2,IF(O73&gt;=SUMIFS(Barèmes!$H$6:$H$28,Barèmes!$A$6:$A$28,"Force bas du corps — Saut en longueur (m)",Barèmes!$B$6:$B$28,H73,Barèmes!$C$6:$C$28,IF(H73="6ème","Mixte",G73)),Barèmes!$D$2,IF(O73&gt;=SUMIFS(Barèmes!$I$6:$I$28,Barèmes!$A$6:$A$28,"Force bas du corps — Saut en longueur (m)",Barèmes!$B$6:$B$28,H73,Barèmes!$C$6:$C$28,IF(H73="6ème","Mixte",G73)),Barèmes!$E$2,Barèmes!$F$2))))))</f>
        <v/>
      </c>
      <c r="R73" s="22"/>
      <c r="S73" s="24" t="str">
        <f>IF(OR(R73="",SUMPRODUCT((Barèmes!$A$6:$A$28="Vitesse — 30 m (s)")*(Barèmes!$B$6:$B$28=H73)*(Barèmes!$C$6:$C$28=IF(H73="6ème","Mixte",G73)))=0),"",IF(SUMPRODUCT((Barèmes!$A$6:$A$28="Vitesse — 30 m (s)")*(Barèmes!$B$6:$B$28=H73)*(Barèmes!$C$6:$C$28=IF(H73="6ème","Mixte",G73))*(Barèmes!$J$6:$J$28="+"))&gt;0,IF(R73&lt;=SUMIFS(Barèmes!$D$6:$D$28,Barèmes!$A$6:$A$28,"Vitesse — 30 m (s)",Barèmes!$B$6:$B$28,H73,Barèmes!$C$6:$C$28,IF(H73="6ème","Mixte",G73)),"à besoin",IF(R73&lt;=SUMIFS(Barèmes!$E$6:$E$28,Barèmes!$A$6:$A$28,"Vitesse — 30 m (s)",Barèmes!$B$6:$B$28,H73,Barèmes!$C$6:$C$28,IF(H73="6ème","Mixte",G73)),"fragile","satisfaisant")),IF(R73&gt;=SUMIFS(Barèmes!$D$6:$D$28,Barèmes!$A$6:$A$28,"Vitesse — 30 m (s)",Barèmes!$B$6:$B$28,H73,Barèmes!$C$6:$C$28,IF(H73="6ème","Mixte",G73)),"à besoin",IF(R73&gt;=SUMIFS(Barèmes!$E$6:$E$28,Barèmes!$A$6:$A$28,"Vitesse — 30 m (s)",Barèmes!$B$6:$B$28,H73,Barèmes!$C$6:$C$28,IF(H73="6ème","Mixte",G73)),"fragile","satisfaisant"))))</f>
        <v/>
      </c>
      <c r="T73" s="24" t="str">
        <f>IF(OR(R73="",SUMPRODUCT((Barèmes!$A$6:$A$28="Vitesse — 30 m (s)")*(Barèmes!$B$6:$B$28=H73)*(Barèmes!$C$6:$C$28=IF(H73="6ème","Mixte",G73)))=0),"",IF(SUMPRODUCT((Barèmes!$A$6:$A$28="Vitesse — 30 m (s)")*(Barèmes!$B$6:$B$28=H73)*(Barèmes!$C$6:$C$28=IF(H73="6ème","Mixte",G73))*(Barèmes!$J$6:$J$28="+"))&gt;0,IF(R73&lt;=SUMIFS(Barèmes!$F$6:$F$28,Barèmes!$A$6:$A$28,"Vitesse — 30 m (s)",Barèmes!$B$6:$B$28,H73,Barèmes!$C$6:$C$28,IF(H73="6ème","Mixte",G73)),Barèmes!$B$2,IF(R73&lt;=SUMIFS(Barèmes!$G$6:$G$28,Barèmes!$A$6:$A$28,"Vitesse — 30 m (s)",Barèmes!$B$6:$B$28,H73,Barèmes!$C$6:$C$28,IF(H73="6ème","Mixte",G73)),Barèmes!$C$2,IF(R73&lt;=SUMIFS(Barèmes!$H$6:$H$28,Barèmes!$A$6:$A$28,"Vitesse — 30 m (s)",Barèmes!$B$6:$B$28,H73,Barèmes!$C$6:$C$28,IF(H73="6ème","Mixte",G73)),Barèmes!$D$2,IF(R73&lt;=SUMIFS(Barèmes!$I$6:$I$28,Barèmes!$A$6:$A$28,"Vitesse — 30 m (s)",Barèmes!$B$6:$B$28,H73,Barèmes!$C$6:$C$28,IF(H73="6ème","Mixte",G73)),Barèmes!$E$2,Barèmes!$F$2)))),IF(R73&gt;=SUMIFS(Barèmes!$F$6:$F$28,Barèmes!$A$6:$A$28,"Vitesse — 30 m (s)",Barèmes!$B$6:$B$28,H73,Barèmes!$C$6:$C$28,IF(H73="6ème","Mixte",G73)),Barèmes!$B$2,IF(R73&gt;=SUMIFS(Barèmes!$G$6:$G$28,Barèmes!$A$6:$A$28,"Vitesse — 30 m (s)",Barèmes!$B$6:$B$28,H73,Barèmes!$C$6:$C$28,IF(H73="6ème","Mixte",G73)),Barèmes!$C$2,IF(R73&gt;=SUMIFS(Barèmes!$H$6:$H$28,Barèmes!$A$6:$A$28,"Vitesse — 30 m (s)",Barèmes!$B$6:$B$28,H73,Barèmes!$C$6:$C$28,IF(H73="6ème","Mixte",G73)),Barèmes!$D$2,IF(R73&gt;=SUMIFS(Barèmes!$I$6:$I$28,Barèmes!$A$6:$A$28,"Vitesse — 30 m (s)",Barèmes!$B$6:$B$28,H73,Barèmes!$C$6:$C$28,IF(H73="6ème","Mixte",G73)),Barèmes!$E$2,Barèmes!$F$2))))))</f>
        <v/>
      </c>
      <c r="U73" s="22"/>
      <c r="V73" s="25" t="str">
        <f>IF(OR(U73="",SUMPRODUCT((Barèmes!$A$6:$A$28="Vitesse — 50 m (s)")*(Barèmes!$B$6:$B$28=H73)*(Barèmes!$C$6:$C$28=IF(H73="6ème","Mixte",G73)))=0),"",IF(SUMPRODUCT((Barèmes!$A$6:$A$28="Vitesse — 50 m (s)")*(Barèmes!$B$6:$B$28=H73)*(Barèmes!$C$6:$C$28=IF(H73="6ème","Mixte",G73))*(Barèmes!$J$6:$J$28="+"))&gt;0,IF(U73&lt;=SUMIFS(Barèmes!$D$6:$D$28,Barèmes!$A$6:$A$28,"Vitesse — 50 m (s)",Barèmes!$B$6:$B$28,H73,Barèmes!$C$6:$C$28,IF(H73="6ème","Mixte",G73)),"à besoin",IF(U73&lt;=SUMIFS(Barèmes!$E$6:$E$28,Barèmes!$A$6:$A$28,"Vitesse — 50 m (s)",Barèmes!$B$6:$B$28,H73,Barèmes!$C$6:$C$28,IF(H73="6ème","Mixte",G73)),"fragile","satisfaisant")),IF(U73&gt;=SUMIFS(Barèmes!$D$6:$D$28,Barèmes!$A$6:$A$28,"Vitesse — 50 m (s)",Barèmes!$B$6:$B$28,H73,Barèmes!$C$6:$C$28,IF(H73="6ème","Mixte",G73)),"à besoin",IF(U73&gt;=SUMIFS(Barèmes!$E$6:$E$28,Barèmes!$A$6:$A$28,"Vitesse — 50 m (s)",Barèmes!$B$6:$B$28,H73,Barèmes!$C$6:$C$28,IF(H73="6ème","Mixte",G73)),"fragile","satisfaisant"))))</f>
        <v/>
      </c>
      <c r="W73" s="25" t="str">
        <f>IF(OR(U73="",SUMPRODUCT((Barèmes!$A$6:$A$28="Vitesse — 50 m (s)")*(Barèmes!$B$6:$B$28=H73)*(Barèmes!$C$6:$C$28=IF(H73="6ème","Mixte",G73)))=0),"",IF(SUMPRODUCT((Barèmes!$A$6:$A$28="Vitesse — 50 m (s)")*(Barèmes!$B$6:$B$28=H73)*(Barèmes!$C$6:$C$28=IF(H73="6ème","Mixte",G73))*(Barèmes!$J$6:$J$28="+"))&gt;0,IF(U73&lt;=SUMIFS(Barèmes!$F$6:$F$28,Barèmes!$A$6:$A$28,"Vitesse — 50 m (s)",Barèmes!$B$6:$B$28,H73,Barèmes!$C$6:$C$28,IF(H73="6ème","Mixte",G73)),Barèmes!$B$2,IF(U73&lt;=SUMIFS(Barèmes!$G$6:$G$28,Barèmes!$A$6:$A$28,"Vitesse — 50 m (s)",Barèmes!$B$6:$B$28,H73,Barèmes!$C$6:$C$28,IF(H73="6ème","Mixte",G73)),Barèmes!$C$2,IF(U73&lt;=SUMIFS(Barèmes!$H$6:$H$28,Barèmes!$A$6:$A$28,"Vitesse — 50 m (s)",Barèmes!$B$6:$B$28,H73,Barèmes!$C$6:$C$28,IF(H73="6ème","Mixte",G73)),Barèmes!$D$2,IF(U73&lt;=SUMIFS(Barèmes!$I$6:$I$28,Barèmes!$A$6:$A$28,"Vitesse — 50 m (s)",Barèmes!$B$6:$B$28,H73,Barèmes!$C$6:$C$28,IF(H73="6ème","Mixte",G73)),Barèmes!$E$2,Barèmes!$F$2)))),IF(U73&gt;=SUMIFS(Barèmes!$F$6:$F$28,Barèmes!$A$6:$A$28,"Vitesse — 50 m (s)",Barèmes!$B$6:$B$28,H73,Barèmes!$C$6:$C$28,IF(H73="6ème","Mixte",G73)),Barèmes!$B$2,IF(U73&gt;=SUMIFS(Barèmes!$G$6:$G$28,Barèmes!$A$6:$A$28,"Vitesse — 50 m (s)",Barèmes!$B$6:$B$28,H73,Barèmes!$C$6:$C$28,IF(H73="6ème","Mixte",G73)),Barèmes!$C$2,IF(U73&gt;=SUMIFS(Barèmes!$H$6:$H$28,Barèmes!$A$6:$A$28,"Vitesse — 50 m (s)",Barèmes!$B$6:$B$28,H73,Barèmes!$C$6:$C$28,IF(H73="6ème","Mixte",G73)),Barèmes!$D$2,IF(U73&gt;=SUMIFS(Barèmes!$I$6:$I$28,Barèmes!$A$6:$A$28,"Vitesse — 50 m (s)",Barèmes!$B$6:$B$28,H73,Barèmes!$C$6:$C$28,IF(H73="6ème","Mixte",G73)),Barèmes!$E$2,Barèmes!$F$2))))))</f>
        <v/>
      </c>
      <c r="X73" s="18"/>
      <c r="Y73" s="26" t="str" cm="1">
        <f t="array" ref="Y73">IF(OR(X73="",SUMPRODUCT((Barèmes!$A$6:$A$28="Souplesse (score 1-5)")*(Barèmes!$B$6:$B$28=H73)*(Barèmes!$C$6:$C$28=IF(H73="6ème","Mixte",G73)))=0),"",IF(SUMPRODUCT((Barèmes!$A$6:$A$28="Souplesse (score 1-5)")*(Barèmes!$B$6:$B$28=H73)*(Barèmes!$C$6:$C$28=IF(H73="6ème","Mixte",G73))*(Barèmes!$J$6:$J$28="+"))&gt;0,IF(X73&lt;=SUMIFS(Barèmes!$D$6:$D$28,Barèmes!$A$6:$A$28,"Souplesse (score 1-5)",Barèmes!$B$6:$B$28,H73,Barèmes!$C$6:$C$28,IF(H73="6ème","Mixte",G73)),"à besoin",IF(X73&lt;=SUMIFS(Barèmes!$E$6:$E$28,Barèmes!$A$6:$A$28,"Souplesse (score 1-5)",Barèmes!$B$6:$B$28,H73,Barèmes!$C$6:$C$28,IF(H73="6ème","Mixte",G73)),"fragile","satisfaisant")),IF(X73&gt;=SUMIFS(Barèmes!$D$6:$D$28,Barèmes!$A$6:$A$28,"Souplesse (score 1-5)",Barèmes!$B$6:$B$28,H73,Barèmes!$C$6:$C$28,IF(H73="6ème","Mixte",G73)),"à besoin",IF(X73&gt;=SUMIFS(Barèmes!$E$6:$E$28,Barèmes!$A$6:$A$28,"Souplesse (score 1-5)",Barèmes!$B$6:$B$28,H73,Barèmes!$C$6:$C$28,IF(H73="6ème","Mixte",G73)),"fragile","satisfaisant"))))</f>
        <v/>
      </c>
      <c r="Z73" s="26" t="str" cm="1">
        <f t="array" ref="Z73">IF(OR(X73="",SUMPRODUCT((Barèmes!$A$6:$A$28="Souplesse (score 1-5)")*(Barèmes!$B$6:$B$28=H73)*(Barèmes!$C$6:$C$28=IF(H73="6ème","Mixte",G73)))=0),"",IF(SUMPRODUCT((Barèmes!$A$6:$A$28="Souplesse (score 1-5)")*(Barèmes!$B$6:$B$28=H73)*(Barèmes!$C$6:$C$28=IF(H73="6ème","Mixte",G73))*(Barèmes!$J$6:$J$28="+"))&gt;0,IF(X73&lt;=SUMIFS(Barèmes!$F$6:$F$28,Barèmes!$A$6:$A$28,"Souplesse (score 1-5)",Barèmes!$B$6:$B$28,H73,Barèmes!$C$6:$C$28,IF(H73="6ème","Mixte",G73)),Barèmes!$B$2,IF(X73&lt;=SUMIFS(Barèmes!$G$6:$G$28,Barèmes!$A$6:$A$28,"Souplesse (score 1-5)",Barèmes!$B$6:$B$28,H73,Barèmes!$C$6:$C$28,IF(H73="6ème","Mixte",G73)),Barèmes!$C$2,IF(X73&lt;=SUMIFS(Barèmes!$H$6:$H$28,Barèmes!$A$6:$A$28,"Souplesse (score 1-5)",Barèmes!$B$6:$B$28,H73,Barèmes!$C$6:$C$28,IF(H73="6ème","Mixte",G73)),Barèmes!$D$2,IF(X73&lt;=SUMIFS(Barèmes!$I$6:$I$28,Barèmes!$A$6:$A$28,"Souplesse (score 1-5)",Barèmes!$B$6:$B$28,H73,Barèmes!$C$6:$C$28,IF(H73="6ème","Mixte",G73)),Barèmes!$E$2,Barèmes!$F$2)))),IF(X73&gt;=SUMIFS(Barèmes!$F$6:$F$28,Barèmes!$A$6:$A$28,"Souplesse (score 1-5)",Barèmes!$B$6:$B$28,H73,Barèmes!$C$6:$C$28,IF(H73="6ème","Mixte",G73)),Barèmes!$B$2,IF(X73&gt;=SUMIFS(Barèmes!$G$6:$G$28,Barèmes!$A$6:$A$28,"Souplesse (score 1-5)",Barèmes!$B$6:$B$28,H73,Barèmes!$C$6:$C$28,IF(H73="6ème","Mixte",G73)),Barèmes!$C$2,IF(X73&gt;=SUMIFS(Barèmes!$H$6:$H$28,Barèmes!$A$6:$A$28,"Souplesse (score 1-5)",Barèmes!$B$6:$B$28,H73,Barèmes!$C$6:$C$28,IF(H73="6ème","Mixte",G73)),Barèmes!$D$2,IF(X73&gt;=SUMIFS(Barèmes!$I$6:$I$28,Barèmes!$A$6:$A$28,"Souplesse (score 1-5)",Barèmes!$B$6:$B$28,H73,Barèmes!$C$6:$C$28,IF(H73="6ème","Mixte",G73)),Barèmes!$E$2,Barèmes!$F$2))))))</f>
        <v/>
      </c>
      <c r="AA73" s="22"/>
      <c r="AB73" s="27" t="str">
        <f>IF(OR(AA73="",SUMPRODUCT((Barèmes!$A$6:$A$28="Agilité — T-test 974 (s)")*(Barèmes!$B$6:$B$28=H73)*(Barèmes!$C$6:$C$28=IF(H73="6ème","Mixte",G73)))=0),"",IF(SUMPRODUCT((Barèmes!$A$6:$A$28="Agilité — T-test 974 (s)")*(Barèmes!$B$6:$B$28=H73)*(Barèmes!$C$6:$C$28=IF(H73="6ème","Mixte",G73))*(Barèmes!$J$6:$J$28="+"))&gt;0,IF(AA73&lt;=SUMIFS(Barèmes!$D$6:$D$28,Barèmes!$A$6:$A$28,"Agilité — T-test 974 (s)",Barèmes!$B$6:$B$28,H73,Barèmes!$C$6:$C$28,IF(H73="6ème","Mixte",G73)),"à besoin",IF(AA73&lt;=SUMIFS(Barèmes!$E$6:$E$28,Barèmes!$A$6:$A$28,"Agilité — T-test 974 (s)",Barèmes!$B$6:$B$28,H73,Barèmes!$C$6:$C$28,IF(H73="6ème","Mixte",G73)),"fragile","satisfaisant")),IF(AA73&gt;=SUMIFS(Barèmes!$D$6:$D$28,Barèmes!$A$6:$A$28,"Agilité — T-test 974 (s)",Barèmes!$B$6:$B$28,H73,Barèmes!$C$6:$C$28,IF(H73="6ème","Mixte",G73)),"à besoin",IF(AA73&gt;=SUMIFS(Barèmes!$E$6:$E$28,Barèmes!$A$6:$A$28,"Agilité — T-test 974 (s)",Barèmes!$B$6:$B$28,H73,Barèmes!$C$6:$C$28,IF(H73="6ème","Mixte",G73)),"fragile","satisfaisant"))))</f>
        <v/>
      </c>
      <c r="AC73" s="27" t="str">
        <f>IF(OR(AA73="",SUMPRODUCT((Barèmes!$A$6:$A$28="Agilité — T-test 974 (s)")*(Barèmes!$B$6:$B$28=H73)*(Barèmes!$C$6:$C$28=IF(H73="6ème","Mixte",G73)))=0),"",IF(SUMPRODUCT((Barèmes!$A$6:$A$28="Agilité — T-test 974 (s)")*(Barèmes!$B$6:$B$28=H73)*(Barèmes!$C$6:$C$28=IF(H73="6ème","Mixte",G73))*(Barèmes!$J$6:$J$28="+"))&gt;0,IF(AA73&lt;=SUMIFS(Barèmes!$F$6:$F$28,Barèmes!$A$6:$A$28,"Agilité — T-test 974 (s)",Barèmes!$B$6:$B$28,H73,Barèmes!$C$6:$C$28,IF(H73="6ème","Mixte",G73)),Barèmes!$B$2,IF(AA73&lt;=SUMIFS(Barèmes!$G$6:$G$28,Barèmes!$A$6:$A$28,"Agilité — T-test 974 (s)",Barèmes!$B$6:$B$28,H73,Barèmes!$C$6:$C$28,IF(H73="6ème","Mixte",G73)),Barèmes!$C$2,IF(AA73&lt;=SUMIFS(Barèmes!$H$6:$H$28,Barèmes!$A$6:$A$28,"Agilité — T-test 974 (s)",Barèmes!$B$6:$B$28,H73,Barèmes!$C$6:$C$28,IF(H73="6ème","Mixte",G73)),Barèmes!$D$2,IF(AA73&lt;=SUMIFS(Barèmes!$I$6:$I$28,Barèmes!$A$6:$A$28,"Agilité — T-test 974 (s)",Barèmes!$B$6:$B$28,H73,Barèmes!$C$6:$C$28,IF(H73="6ème","Mixte",G73)),Barèmes!$E$2,Barèmes!$F$2)))),IF(AA73&gt;=SUMIFS(Barèmes!$F$6:$F$28,Barèmes!$A$6:$A$28,"Agilité — T-test 974 (s)",Barèmes!$B$6:$B$28,H73,Barèmes!$C$6:$C$28,IF(H73="6ème","Mixte",G73)),Barèmes!$B$2,IF(AA73&gt;=SUMIFS(Barèmes!$G$6:$G$28,Barèmes!$A$6:$A$28,"Agilité — T-test 974 (s)",Barèmes!$B$6:$B$28,H73,Barèmes!$C$6:$C$28,IF(H73="6ème","Mixte",G73)),Barèmes!$C$2,IF(AA73&gt;=SUMIFS(Barèmes!$H$6:$H$28,Barèmes!$A$6:$A$28,"Agilité — T-test 974 (s)",Barèmes!$B$6:$B$28,H73,Barèmes!$C$6:$C$28,IF(H73="6ème","Mixte",G73)),Barèmes!$D$2,IF(AA73&gt;=SUMIFS(Barèmes!$I$6:$I$28,Barèmes!$A$6:$A$28,"Agilité — T-test 974 (s)",Barèmes!$B$6:$B$28,H73,Barèmes!$C$6:$C$28,IF(H73="6ème","Mixte",G73)),Barèmes!$E$2,Barèmes!$F$2))))))</f>
        <v/>
      </c>
      <c r="AD73" s="28" t="str">
        <f t="shared" si="10"/>
        <v/>
      </c>
      <c r="AE73" s="29" t="str">
        <f t="shared" si="11"/>
        <v/>
      </c>
      <c r="AF73" s="30" t="str">
        <f>IF(OR(AD73="",SUMPRODUCT((Barèmes!$A$6:$A$28="Surcoût d'agilité (s) — technique")*(Barèmes!$B$6:$B$28=H73)*(Barèmes!$C$6:$C$28=IF(H73="6ème","Mixte",G73)))=0),"",IF(SUMPRODUCT((Barèmes!$A$6:$A$28="Surcoût d'agilité (s) — technique")*(Barèmes!$B$6:$B$28=H73)*(Barèmes!$C$6:$C$28=IF(H73="6ème","Mixte",G73))*(Barèmes!$J$6:$J$28="+"))&gt;0,IF(AD73&lt;=SUMIFS(Barèmes!$D$6:$D$28,Barèmes!$A$6:$A$28,"Surcoût d'agilité (s) — technique",Barèmes!$B$6:$B$28,H73,Barèmes!$C$6:$C$28,IF(H73="6ème","Mixte",G73)),"à besoin",IF(AD73&lt;=SUMIFS(Barèmes!$E$6:$E$28,Barèmes!$A$6:$A$28,"Surcoût d'agilité (s) — technique",Barèmes!$B$6:$B$28,H73,Barèmes!$C$6:$C$28,IF(H73="6ème","Mixte",G73)),"fragile","satisfaisant")),IF(AD73&gt;=SUMIFS(Barèmes!$D$6:$D$28,Barèmes!$A$6:$A$28,"Surcoût d'agilité (s) — technique",Barèmes!$B$6:$B$28,H73,Barèmes!$C$6:$C$28,IF(H73="6ème","Mixte",G73)),"à besoin",IF(AD73&gt;=SUMIFS(Barèmes!$E$6:$E$28,Barèmes!$A$6:$A$28,"Surcoût d'agilité (s) — technique",Barèmes!$B$6:$B$28,H73,Barèmes!$C$6:$C$28,IF(H73="6ème","Mixte",G73)),"fragile","satisfaisant"))))</f>
        <v/>
      </c>
      <c r="AG73" s="30" t="str">
        <f>IF(OR(AD73="",SUMPRODUCT((Barèmes!$A$6:$A$28="Surcoût d'agilité (s) — technique")*(Barèmes!$B$6:$B$28=H73)*(Barèmes!$C$6:$C$28=IF(H73="6ème","Mixte",G73)))=0),"",IF(SUMPRODUCT((Barèmes!$A$6:$A$28="Surcoût d'agilité (s) — technique")*(Barèmes!$B$6:$B$28=H73)*(Barèmes!$C$6:$C$28=IF(H73="6ème","Mixte",G73))*(Barèmes!$J$6:$J$28="+"))&gt;0,IF(AD73&lt;=SUMIFS(Barèmes!$F$6:$F$28,Barèmes!$A$6:$A$28,"Surcoût d'agilité (s) — technique",Barèmes!$B$6:$B$28,H73,Barèmes!$C$6:$C$28,IF(H73="6ème","Mixte",G73)),Barèmes!$B$2,IF(AD73&lt;=SUMIFS(Barèmes!$G$6:$G$28,Barèmes!$A$6:$A$28,"Surcoût d'agilité (s) — technique",Barèmes!$B$6:$B$28,H73,Barèmes!$C$6:$C$28,IF(H73="6ème","Mixte",G73)),Barèmes!$C$2,IF(AD73&lt;=SUMIFS(Barèmes!$H$6:$H$28,Barèmes!$A$6:$A$28,"Surcoût d'agilité (s) — technique",Barèmes!$B$6:$B$28,H73,Barèmes!$C$6:$C$28,IF(H73="6ème","Mixte",G73)),Barèmes!$D$2,IF(AD73&lt;=SUMIFS(Barèmes!$I$6:$I$28,Barèmes!$A$6:$A$28,"Surcoût d'agilité (s) — technique",Barèmes!$B$6:$B$28,H73,Barèmes!$C$6:$C$28,IF(H73="6ème","Mixte",G73)),Barèmes!$E$2,Barèmes!$F$2)))),IF(AD73&gt;=SUMIFS(Barèmes!$F$6:$F$28,Barèmes!$A$6:$A$28,"Surcoût d'agilité (s) — technique",Barèmes!$B$6:$B$28,H73,Barèmes!$C$6:$C$28,IF(H73="6ème","Mixte",G73)),Barèmes!$B$2,IF(AD73&gt;=SUMIFS(Barèmes!$G$6:$G$28,Barèmes!$A$6:$A$28,"Surcoût d'agilité (s) — technique",Barèmes!$B$6:$B$28,H73,Barèmes!$C$6:$C$28,IF(H73="6ème","Mixte",G73)),Barèmes!$C$2,IF(AD73&gt;=SUMIFS(Barèmes!$H$6:$H$28,Barèmes!$A$6:$A$28,"Surcoût d'agilité (s) — technique",Barèmes!$B$6:$B$28,H73,Barèmes!$C$6:$C$28,IF(H73="6ème","Mixte",G73)),Barèmes!$D$2,IF(AD73&gt;=SUMIFS(Barèmes!$I$6:$I$28,Barèmes!$A$6:$A$28,"Surcoût d'agilité (s) — technique",Barèmes!$B$6:$B$28,H73,Barèmes!$C$6:$C$28,IF(H73="6ème","Mixte",G73)),Barèmes!$E$2,Barèmes!$F$2))))))</f>
        <v/>
      </c>
      <c r="AH73" s="31" t="str">
        <f>IF((IF(N73="",0,1)+IF(Q73="",0,1)+IF(W73="",0,1)+IF(Z73="",0,1)+IF(AC73="",0,1))=0,"",3*IF(N73=Barèmes!$B$2,1,IF(N73=Barèmes!$C$2,2,IF(N73=Barèmes!$D$2,3,IF(N73=Barèmes!$E$2,4,IF(N73=Barèmes!$F$2,5,0)))))+3*IF(Q73=Barèmes!$B$2,1,IF(Q73=Barèmes!$C$2,2,IF(Q73=Barèmes!$D$2,3,IF(Q73=Barèmes!$E$2,4,IF(Q73=Barèmes!$F$2,5,0)))))+2*IF(W73=Barèmes!$B$2,1,IF(W73=Barèmes!$C$2,2,IF(W73=Barèmes!$D$2,3,IF(W73=Barèmes!$E$2,4,IF(W73=Barèmes!$F$2,5,0)))))+1*IF(Z73=Barèmes!$B$2,1,IF(Z73=Barèmes!$C$2,2,IF(Z73=Barèmes!$D$2,3,IF(Z73=Barèmes!$E$2,4,IF(Z73=Barèmes!$F$2,5,0)))))+1*IF(AC73=Barèmes!$B$2,1,IF(AC73=Barèmes!$C$2,2,IF(AC73=Barèmes!$D$2,3,IF(AC73=Barèmes!$E$2,4,IF(AC73=Barèmes!$F$2,5,0))))))</f>
        <v/>
      </c>
      <c r="AI73" s="31"/>
      <c r="AJ73" s="32" t="str">
        <f>IFERROR(INDEX(Croissance!$B$5:$B$604,MATCH(A73,Croissance!$A$5:$A$604,0)),"")</f>
        <v/>
      </c>
      <c r="AK73" s="32" t="str">
        <f>IFERROR(INDEX(Croissance!$C$5:$C$604,MATCH(A73,Croissance!$A$5:$A$604,0)),"")</f>
        <v/>
      </c>
      <c r="AL73" s="32" t="str">
        <f>IFERROR(INDEX(Croissance!$D$5:$D$604,MATCH(A73,Croissance!$A$5:$A$604,0)),"")</f>
        <v/>
      </c>
      <c r="AM73" s="32" t="str">
        <f>IFERROR(INDEX(Croissance!$E$5:$E$604,MATCH(A73,Croissance!$A$5:$A$604,0)),"")</f>
        <v/>
      </c>
      <c r="AO73" s="33">
        <f t="shared" si="16"/>
        <v>0</v>
      </c>
      <c r="AP73" s="33">
        <f t="shared" si="12"/>
        <v>0</v>
      </c>
      <c r="AQ73" s="33">
        <f>IF(A73="",0,IF(AND(OR('Synthèse classe'!$C$2="Tous",C73='Synthèse classe'!$C$2),OR('Synthèse classe'!$C$3="Toutes",D73='Synthèse classe'!$C$3),OR('Synthèse classe'!$C$4="Toutes",AND('Synthèse classe'!$C$4="Dernière",AP73=1),B73=IFERROR(VALUE('Synthèse classe'!$C$4),0))),1,0))</f>
        <v>0</v>
      </c>
      <c r="AR73" s="34" t="str">
        <f t="shared" si="13"/>
        <v/>
      </c>
    </row>
    <row r="74" spans="1:44" x14ac:dyDescent="0.2">
      <c r="A74" s="17" t="str">
        <f t="shared" si="9"/>
        <v/>
      </c>
      <c r="B74" s="18"/>
      <c r="C74" s="19"/>
      <c r="D74" s="19"/>
      <c r="E74" s="19"/>
      <c r="F74" s="19"/>
      <c r="G74" s="19"/>
      <c r="H74" s="17" t="str">
        <f t="shared" si="14"/>
        <v/>
      </c>
      <c r="I74" s="20"/>
      <c r="J74" s="18"/>
      <c r="K74" s="19"/>
      <c r="L74" s="21" t="str">
        <f t="shared" si="15"/>
        <v/>
      </c>
      <c r="M74" s="21" t="str">
        <f>IF(OR(J74="",SUMPRODUCT((Barèmes!$A$6:$A$28="Endurance — Luc Léger (palier)")*(Barèmes!$B$6:$B$28=H74)*(Barèmes!$C$6:$C$28=IF(H74="6ème","Mixte",G74)))=0),"",IF(SUMPRODUCT((Barèmes!$A$6:$A$28="Endurance — Luc Léger (palier)")*(Barèmes!$B$6:$B$28=H74)*(Barèmes!$C$6:$C$28=IF(H74="6ème","Mixte",G74))*(Barèmes!$J$6:$J$28="+"))&gt;0,IF(J74&lt;=SUMIFS(Barèmes!$D$6:$D$28,Barèmes!$A$6:$A$28,"Endurance — Luc Léger (palier)",Barèmes!$B$6:$B$28,H74,Barèmes!$C$6:$C$28,IF(H74="6ème","Mixte",G74)),"à besoin",IF(J74&lt;=SUMIFS(Barèmes!$E$6:$E$28,Barèmes!$A$6:$A$28,"Endurance — Luc Léger (palier)",Barèmes!$B$6:$B$28,H74,Barèmes!$C$6:$C$28,IF(H74="6ème","Mixte",G74)),"fragile","satisfaisant")),IF(J74&gt;=SUMIFS(Barèmes!$D$6:$D$28,Barèmes!$A$6:$A$28,"Endurance — Luc Léger (palier)",Barèmes!$B$6:$B$28,H74,Barèmes!$C$6:$C$28,IF(H74="6ème","Mixte",G74)),"à besoin",IF(J74&gt;=SUMIFS(Barèmes!$E$6:$E$28,Barèmes!$A$6:$A$28,"Endurance — Luc Léger (palier)",Barèmes!$B$6:$B$28,H74,Barèmes!$C$6:$C$28,IF(H74="6ème","Mixte",G74)),"fragile","satisfaisant"))))</f>
        <v/>
      </c>
      <c r="N74" s="21" t="str">
        <f>IF(OR(J74="",SUMPRODUCT((Barèmes!$A$6:$A$28="Endurance — Luc Léger (palier)")*(Barèmes!$B$6:$B$28=H74)*(Barèmes!$C$6:$C$28=IF(H74="6ème","Mixte",G74)))=0),"",IF(SUMPRODUCT((Barèmes!$A$6:$A$28="Endurance — Luc Léger (palier)")*(Barèmes!$B$6:$B$28=H74)*(Barèmes!$C$6:$C$28=IF(H74="6ème","Mixte",G74))*(Barèmes!$J$6:$J$28="+"))&gt;0,IF(J74&lt;=SUMIFS(Barèmes!$F$6:$F$28,Barèmes!$A$6:$A$28,"Endurance — Luc Léger (palier)",Barèmes!$B$6:$B$28,H74,Barèmes!$C$6:$C$28,IF(H74="6ème","Mixte",G74)),Barèmes!$B$2,IF(J74&lt;=SUMIFS(Barèmes!$G$6:$G$28,Barèmes!$A$6:$A$28,"Endurance — Luc Léger (palier)",Barèmes!$B$6:$B$28,H74,Barèmes!$C$6:$C$28,IF(H74="6ème","Mixte",G74)),Barèmes!$C$2,IF(J74&lt;=SUMIFS(Barèmes!$H$6:$H$28,Barèmes!$A$6:$A$28,"Endurance — Luc Léger (palier)",Barèmes!$B$6:$B$28,H74,Barèmes!$C$6:$C$28,IF(H74="6ème","Mixte",G74)),Barèmes!$D$2,IF(J74&lt;=SUMIFS(Barèmes!$I$6:$I$28,Barèmes!$A$6:$A$28,"Endurance — Luc Léger (palier)",Barèmes!$B$6:$B$28,H74,Barèmes!$C$6:$C$28,IF(H74="6ème","Mixte",G74)),Barèmes!$E$2,Barèmes!$F$2)))),IF(J74&gt;=SUMIFS(Barèmes!$F$6:$F$28,Barèmes!$A$6:$A$28,"Endurance — Luc Léger (palier)",Barèmes!$B$6:$B$28,H74,Barèmes!$C$6:$C$28,IF(H74="6ème","Mixte",G74)),Barèmes!$B$2,IF(J74&gt;=SUMIFS(Barèmes!$G$6:$G$28,Barèmes!$A$6:$A$28,"Endurance — Luc Léger (palier)",Barèmes!$B$6:$B$28,H74,Barèmes!$C$6:$C$28,IF(H74="6ème","Mixte",G74)),Barèmes!$C$2,IF(J74&gt;=SUMIFS(Barèmes!$H$6:$H$28,Barèmes!$A$6:$A$28,"Endurance — Luc Léger (palier)",Barèmes!$B$6:$B$28,H74,Barèmes!$C$6:$C$28,IF(H74="6ème","Mixte",G74)),Barèmes!$D$2,IF(J74&gt;=SUMIFS(Barèmes!$I$6:$I$28,Barèmes!$A$6:$A$28,"Endurance — Luc Léger (palier)",Barèmes!$B$6:$B$28,H74,Barèmes!$C$6:$C$28,IF(H74="6ème","Mixte",G74)),Barèmes!$E$2,Barèmes!$F$2))))))</f>
        <v/>
      </c>
      <c r="O74" s="22"/>
      <c r="P74" s="23" t="str">
        <f>IF(OR(O74="",SUMPRODUCT((Barèmes!$A$6:$A$28="Force bas du corps — Saut en longueur (m)")*(Barèmes!$B$6:$B$28=H74)*(Barèmes!$C$6:$C$28=IF(H74="6ème","Mixte",G74)))=0),"",IF(SUMPRODUCT((Barèmes!$A$6:$A$28="Force bas du corps — Saut en longueur (m)")*(Barèmes!$B$6:$B$28=H74)*(Barèmes!$C$6:$C$28=IF(H74="6ème","Mixte",G74))*(Barèmes!$J$6:$J$28="+"))&gt;0,IF(O74&lt;=SUMIFS(Barèmes!$D$6:$D$28,Barèmes!$A$6:$A$28,"Force bas du corps — Saut en longueur (m)",Barèmes!$B$6:$B$28,H74,Barèmes!$C$6:$C$28,IF(H74="6ème","Mixte",G74)),"à besoin",IF(O74&lt;=SUMIFS(Barèmes!$E$6:$E$28,Barèmes!$A$6:$A$28,"Force bas du corps — Saut en longueur (m)",Barèmes!$B$6:$B$28,H74,Barèmes!$C$6:$C$28,IF(H74="6ème","Mixte",G74)),"fragile","satisfaisant")),IF(O74&gt;=SUMIFS(Barèmes!$D$6:$D$28,Barèmes!$A$6:$A$28,"Force bas du corps — Saut en longueur (m)",Barèmes!$B$6:$B$28,H74,Barèmes!$C$6:$C$28,IF(H74="6ème","Mixte",G74)),"à besoin",IF(O74&gt;=SUMIFS(Barèmes!$E$6:$E$28,Barèmes!$A$6:$A$28,"Force bas du corps — Saut en longueur (m)",Barèmes!$B$6:$B$28,H74,Barèmes!$C$6:$C$28,IF(H74="6ème","Mixte",G74)),"fragile","satisfaisant"))))</f>
        <v/>
      </c>
      <c r="Q74" s="23" t="str">
        <f>IF(OR(O74="",SUMPRODUCT((Barèmes!$A$6:$A$28="Force bas du corps — Saut en longueur (m)")*(Barèmes!$B$6:$B$28=H74)*(Barèmes!$C$6:$C$28=IF(H74="6ème","Mixte",G74)))=0),"",IF(SUMPRODUCT((Barèmes!$A$6:$A$28="Force bas du corps — Saut en longueur (m)")*(Barèmes!$B$6:$B$28=H74)*(Barèmes!$C$6:$C$28=IF(H74="6ème","Mixte",G74))*(Barèmes!$J$6:$J$28="+"))&gt;0,IF(O74&lt;=SUMIFS(Barèmes!$F$6:$F$28,Barèmes!$A$6:$A$28,"Force bas du corps — Saut en longueur (m)",Barèmes!$B$6:$B$28,H74,Barèmes!$C$6:$C$28,IF(H74="6ème","Mixte",G74)),Barèmes!$B$2,IF(O74&lt;=SUMIFS(Barèmes!$G$6:$G$28,Barèmes!$A$6:$A$28,"Force bas du corps — Saut en longueur (m)",Barèmes!$B$6:$B$28,H74,Barèmes!$C$6:$C$28,IF(H74="6ème","Mixte",G74)),Barèmes!$C$2,IF(O74&lt;=SUMIFS(Barèmes!$H$6:$H$28,Barèmes!$A$6:$A$28,"Force bas du corps — Saut en longueur (m)",Barèmes!$B$6:$B$28,H74,Barèmes!$C$6:$C$28,IF(H74="6ème","Mixte",G74)),Barèmes!$D$2,IF(O74&lt;=SUMIFS(Barèmes!$I$6:$I$28,Barèmes!$A$6:$A$28,"Force bas du corps — Saut en longueur (m)",Barèmes!$B$6:$B$28,H74,Barèmes!$C$6:$C$28,IF(H74="6ème","Mixte",G74)),Barèmes!$E$2,Barèmes!$F$2)))),IF(O74&gt;=SUMIFS(Barèmes!$F$6:$F$28,Barèmes!$A$6:$A$28,"Force bas du corps — Saut en longueur (m)",Barèmes!$B$6:$B$28,H74,Barèmes!$C$6:$C$28,IF(H74="6ème","Mixte",G74)),Barèmes!$B$2,IF(O74&gt;=SUMIFS(Barèmes!$G$6:$G$28,Barèmes!$A$6:$A$28,"Force bas du corps — Saut en longueur (m)",Barèmes!$B$6:$B$28,H74,Barèmes!$C$6:$C$28,IF(H74="6ème","Mixte",G74)),Barèmes!$C$2,IF(O74&gt;=SUMIFS(Barèmes!$H$6:$H$28,Barèmes!$A$6:$A$28,"Force bas du corps — Saut en longueur (m)",Barèmes!$B$6:$B$28,H74,Barèmes!$C$6:$C$28,IF(H74="6ème","Mixte",G74)),Barèmes!$D$2,IF(O74&gt;=SUMIFS(Barèmes!$I$6:$I$28,Barèmes!$A$6:$A$28,"Force bas du corps — Saut en longueur (m)",Barèmes!$B$6:$B$28,H74,Barèmes!$C$6:$C$28,IF(H74="6ème","Mixte",G74)),Barèmes!$E$2,Barèmes!$F$2))))))</f>
        <v/>
      </c>
      <c r="R74" s="22"/>
      <c r="S74" s="24" t="str">
        <f>IF(OR(R74="",SUMPRODUCT((Barèmes!$A$6:$A$28="Vitesse — 30 m (s)")*(Barèmes!$B$6:$B$28=H74)*(Barèmes!$C$6:$C$28=IF(H74="6ème","Mixte",G74)))=0),"",IF(SUMPRODUCT((Barèmes!$A$6:$A$28="Vitesse — 30 m (s)")*(Barèmes!$B$6:$B$28=H74)*(Barèmes!$C$6:$C$28=IF(H74="6ème","Mixte",G74))*(Barèmes!$J$6:$J$28="+"))&gt;0,IF(R74&lt;=SUMIFS(Barèmes!$D$6:$D$28,Barèmes!$A$6:$A$28,"Vitesse — 30 m (s)",Barèmes!$B$6:$B$28,H74,Barèmes!$C$6:$C$28,IF(H74="6ème","Mixte",G74)),"à besoin",IF(R74&lt;=SUMIFS(Barèmes!$E$6:$E$28,Barèmes!$A$6:$A$28,"Vitesse — 30 m (s)",Barèmes!$B$6:$B$28,H74,Barèmes!$C$6:$C$28,IF(H74="6ème","Mixte",G74)),"fragile","satisfaisant")),IF(R74&gt;=SUMIFS(Barèmes!$D$6:$D$28,Barèmes!$A$6:$A$28,"Vitesse — 30 m (s)",Barèmes!$B$6:$B$28,H74,Barèmes!$C$6:$C$28,IF(H74="6ème","Mixte",G74)),"à besoin",IF(R74&gt;=SUMIFS(Barèmes!$E$6:$E$28,Barèmes!$A$6:$A$28,"Vitesse — 30 m (s)",Barèmes!$B$6:$B$28,H74,Barèmes!$C$6:$C$28,IF(H74="6ème","Mixte",G74)),"fragile","satisfaisant"))))</f>
        <v/>
      </c>
      <c r="T74" s="24" t="str">
        <f>IF(OR(R74="",SUMPRODUCT((Barèmes!$A$6:$A$28="Vitesse — 30 m (s)")*(Barèmes!$B$6:$B$28=H74)*(Barèmes!$C$6:$C$28=IF(H74="6ème","Mixte",G74)))=0),"",IF(SUMPRODUCT((Barèmes!$A$6:$A$28="Vitesse — 30 m (s)")*(Barèmes!$B$6:$B$28=H74)*(Barèmes!$C$6:$C$28=IF(H74="6ème","Mixte",G74))*(Barèmes!$J$6:$J$28="+"))&gt;0,IF(R74&lt;=SUMIFS(Barèmes!$F$6:$F$28,Barèmes!$A$6:$A$28,"Vitesse — 30 m (s)",Barèmes!$B$6:$B$28,H74,Barèmes!$C$6:$C$28,IF(H74="6ème","Mixte",G74)),Barèmes!$B$2,IF(R74&lt;=SUMIFS(Barèmes!$G$6:$G$28,Barèmes!$A$6:$A$28,"Vitesse — 30 m (s)",Barèmes!$B$6:$B$28,H74,Barèmes!$C$6:$C$28,IF(H74="6ème","Mixte",G74)),Barèmes!$C$2,IF(R74&lt;=SUMIFS(Barèmes!$H$6:$H$28,Barèmes!$A$6:$A$28,"Vitesse — 30 m (s)",Barèmes!$B$6:$B$28,H74,Barèmes!$C$6:$C$28,IF(H74="6ème","Mixte",G74)),Barèmes!$D$2,IF(R74&lt;=SUMIFS(Barèmes!$I$6:$I$28,Barèmes!$A$6:$A$28,"Vitesse — 30 m (s)",Barèmes!$B$6:$B$28,H74,Barèmes!$C$6:$C$28,IF(H74="6ème","Mixte",G74)),Barèmes!$E$2,Barèmes!$F$2)))),IF(R74&gt;=SUMIFS(Barèmes!$F$6:$F$28,Barèmes!$A$6:$A$28,"Vitesse — 30 m (s)",Barèmes!$B$6:$B$28,H74,Barèmes!$C$6:$C$28,IF(H74="6ème","Mixte",G74)),Barèmes!$B$2,IF(R74&gt;=SUMIFS(Barèmes!$G$6:$G$28,Barèmes!$A$6:$A$28,"Vitesse — 30 m (s)",Barèmes!$B$6:$B$28,H74,Barèmes!$C$6:$C$28,IF(H74="6ème","Mixte",G74)),Barèmes!$C$2,IF(R74&gt;=SUMIFS(Barèmes!$H$6:$H$28,Barèmes!$A$6:$A$28,"Vitesse — 30 m (s)",Barèmes!$B$6:$B$28,H74,Barèmes!$C$6:$C$28,IF(H74="6ème","Mixte",G74)),Barèmes!$D$2,IF(R74&gt;=SUMIFS(Barèmes!$I$6:$I$28,Barèmes!$A$6:$A$28,"Vitesse — 30 m (s)",Barèmes!$B$6:$B$28,H74,Barèmes!$C$6:$C$28,IF(H74="6ème","Mixte",G74)),Barèmes!$E$2,Barèmes!$F$2))))))</f>
        <v/>
      </c>
      <c r="U74" s="22"/>
      <c r="V74" s="25" t="str">
        <f>IF(OR(U74="",SUMPRODUCT((Barèmes!$A$6:$A$28="Vitesse — 50 m (s)")*(Barèmes!$B$6:$B$28=H74)*(Barèmes!$C$6:$C$28=IF(H74="6ème","Mixte",G74)))=0),"",IF(SUMPRODUCT((Barèmes!$A$6:$A$28="Vitesse — 50 m (s)")*(Barèmes!$B$6:$B$28=H74)*(Barèmes!$C$6:$C$28=IF(H74="6ème","Mixte",G74))*(Barèmes!$J$6:$J$28="+"))&gt;0,IF(U74&lt;=SUMIFS(Barèmes!$D$6:$D$28,Barèmes!$A$6:$A$28,"Vitesse — 50 m (s)",Barèmes!$B$6:$B$28,H74,Barèmes!$C$6:$C$28,IF(H74="6ème","Mixte",G74)),"à besoin",IF(U74&lt;=SUMIFS(Barèmes!$E$6:$E$28,Barèmes!$A$6:$A$28,"Vitesse — 50 m (s)",Barèmes!$B$6:$B$28,H74,Barèmes!$C$6:$C$28,IF(H74="6ème","Mixte",G74)),"fragile","satisfaisant")),IF(U74&gt;=SUMIFS(Barèmes!$D$6:$D$28,Barèmes!$A$6:$A$28,"Vitesse — 50 m (s)",Barèmes!$B$6:$B$28,H74,Barèmes!$C$6:$C$28,IF(H74="6ème","Mixte",G74)),"à besoin",IF(U74&gt;=SUMIFS(Barèmes!$E$6:$E$28,Barèmes!$A$6:$A$28,"Vitesse — 50 m (s)",Barèmes!$B$6:$B$28,H74,Barèmes!$C$6:$C$28,IF(H74="6ème","Mixte",G74)),"fragile","satisfaisant"))))</f>
        <v/>
      </c>
      <c r="W74" s="25" t="str">
        <f>IF(OR(U74="",SUMPRODUCT((Barèmes!$A$6:$A$28="Vitesse — 50 m (s)")*(Barèmes!$B$6:$B$28=H74)*(Barèmes!$C$6:$C$28=IF(H74="6ème","Mixte",G74)))=0),"",IF(SUMPRODUCT((Barèmes!$A$6:$A$28="Vitesse — 50 m (s)")*(Barèmes!$B$6:$B$28=H74)*(Barèmes!$C$6:$C$28=IF(H74="6ème","Mixte",G74))*(Barèmes!$J$6:$J$28="+"))&gt;0,IF(U74&lt;=SUMIFS(Barèmes!$F$6:$F$28,Barèmes!$A$6:$A$28,"Vitesse — 50 m (s)",Barèmes!$B$6:$B$28,H74,Barèmes!$C$6:$C$28,IF(H74="6ème","Mixte",G74)),Barèmes!$B$2,IF(U74&lt;=SUMIFS(Barèmes!$G$6:$G$28,Barèmes!$A$6:$A$28,"Vitesse — 50 m (s)",Barèmes!$B$6:$B$28,H74,Barèmes!$C$6:$C$28,IF(H74="6ème","Mixte",G74)),Barèmes!$C$2,IF(U74&lt;=SUMIFS(Barèmes!$H$6:$H$28,Barèmes!$A$6:$A$28,"Vitesse — 50 m (s)",Barèmes!$B$6:$B$28,H74,Barèmes!$C$6:$C$28,IF(H74="6ème","Mixte",G74)),Barèmes!$D$2,IF(U74&lt;=SUMIFS(Barèmes!$I$6:$I$28,Barèmes!$A$6:$A$28,"Vitesse — 50 m (s)",Barèmes!$B$6:$B$28,H74,Barèmes!$C$6:$C$28,IF(H74="6ème","Mixte",G74)),Barèmes!$E$2,Barèmes!$F$2)))),IF(U74&gt;=SUMIFS(Barèmes!$F$6:$F$28,Barèmes!$A$6:$A$28,"Vitesse — 50 m (s)",Barèmes!$B$6:$B$28,H74,Barèmes!$C$6:$C$28,IF(H74="6ème","Mixte",G74)),Barèmes!$B$2,IF(U74&gt;=SUMIFS(Barèmes!$G$6:$G$28,Barèmes!$A$6:$A$28,"Vitesse — 50 m (s)",Barèmes!$B$6:$B$28,H74,Barèmes!$C$6:$C$28,IF(H74="6ème","Mixte",G74)),Barèmes!$C$2,IF(U74&gt;=SUMIFS(Barèmes!$H$6:$H$28,Barèmes!$A$6:$A$28,"Vitesse — 50 m (s)",Barèmes!$B$6:$B$28,H74,Barèmes!$C$6:$C$28,IF(H74="6ème","Mixte",G74)),Barèmes!$D$2,IF(U74&gt;=SUMIFS(Barèmes!$I$6:$I$28,Barèmes!$A$6:$A$28,"Vitesse — 50 m (s)",Barèmes!$B$6:$B$28,H74,Barèmes!$C$6:$C$28,IF(H74="6ème","Mixte",G74)),Barèmes!$E$2,Barèmes!$F$2))))))</f>
        <v/>
      </c>
      <c r="X74" s="18"/>
      <c r="Y74" s="26" t="str" cm="1">
        <f t="array" ref="Y74">IF(OR(X74="",SUMPRODUCT((Barèmes!$A$6:$A$28="Souplesse (score 1-5)")*(Barèmes!$B$6:$B$28=H74)*(Barèmes!$C$6:$C$28=IF(H74="6ème","Mixte",G74)))=0),"",IF(SUMPRODUCT((Barèmes!$A$6:$A$28="Souplesse (score 1-5)")*(Barèmes!$B$6:$B$28=H74)*(Barèmes!$C$6:$C$28=IF(H74="6ème","Mixte",G74))*(Barèmes!$J$6:$J$28="+"))&gt;0,IF(X74&lt;=SUMIFS(Barèmes!$D$6:$D$28,Barèmes!$A$6:$A$28,"Souplesse (score 1-5)",Barèmes!$B$6:$B$28,H74,Barèmes!$C$6:$C$28,IF(H74="6ème","Mixte",G74)),"à besoin",IF(X74&lt;=SUMIFS(Barèmes!$E$6:$E$28,Barèmes!$A$6:$A$28,"Souplesse (score 1-5)",Barèmes!$B$6:$B$28,H74,Barèmes!$C$6:$C$28,IF(H74="6ème","Mixte",G74)),"fragile","satisfaisant")),IF(X74&gt;=SUMIFS(Barèmes!$D$6:$D$28,Barèmes!$A$6:$A$28,"Souplesse (score 1-5)",Barèmes!$B$6:$B$28,H74,Barèmes!$C$6:$C$28,IF(H74="6ème","Mixte",G74)),"à besoin",IF(X74&gt;=SUMIFS(Barèmes!$E$6:$E$28,Barèmes!$A$6:$A$28,"Souplesse (score 1-5)",Barèmes!$B$6:$B$28,H74,Barèmes!$C$6:$C$28,IF(H74="6ème","Mixte",G74)),"fragile","satisfaisant"))))</f>
        <v/>
      </c>
      <c r="Z74" s="26" t="str" cm="1">
        <f t="array" ref="Z74">IF(OR(X74="",SUMPRODUCT((Barèmes!$A$6:$A$28="Souplesse (score 1-5)")*(Barèmes!$B$6:$B$28=H74)*(Barèmes!$C$6:$C$28=IF(H74="6ème","Mixte",G74)))=0),"",IF(SUMPRODUCT((Barèmes!$A$6:$A$28="Souplesse (score 1-5)")*(Barèmes!$B$6:$B$28=H74)*(Barèmes!$C$6:$C$28=IF(H74="6ème","Mixte",G74))*(Barèmes!$J$6:$J$28="+"))&gt;0,IF(X74&lt;=SUMIFS(Barèmes!$F$6:$F$28,Barèmes!$A$6:$A$28,"Souplesse (score 1-5)",Barèmes!$B$6:$B$28,H74,Barèmes!$C$6:$C$28,IF(H74="6ème","Mixte",G74)),Barèmes!$B$2,IF(X74&lt;=SUMIFS(Barèmes!$G$6:$G$28,Barèmes!$A$6:$A$28,"Souplesse (score 1-5)",Barèmes!$B$6:$B$28,H74,Barèmes!$C$6:$C$28,IF(H74="6ème","Mixte",G74)),Barèmes!$C$2,IF(X74&lt;=SUMIFS(Barèmes!$H$6:$H$28,Barèmes!$A$6:$A$28,"Souplesse (score 1-5)",Barèmes!$B$6:$B$28,H74,Barèmes!$C$6:$C$28,IF(H74="6ème","Mixte",G74)),Barèmes!$D$2,IF(X74&lt;=SUMIFS(Barèmes!$I$6:$I$28,Barèmes!$A$6:$A$28,"Souplesse (score 1-5)",Barèmes!$B$6:$B$28,H74,Barèmes!$C$6:$C$28,IF(H74="6ème","Mixte",G74)),Barèmes!$E$2,Barèmes!$F$2)))),IF(X74&gt;=SUMIFS(Barèmes!$F$6:$F$28,Barèmes!$A$6:$A$28,"Souplesse (score 1-5)",Barèmes!$B$6:$B$28,H74,Barèmes!$C$6:$C$28,IF(H74="6ème","Mixte",G74)),Barèmes!$B$2,IF(X74&gt;=SUMIFS(Barèmes!$G$6:$G$28,Barèmes!$A$6:$A$28,"Souplesse (score 1-5)",Barèmes!$B$6:$B$28,H74,Barèmes!$C$6:$C$28,IF(H74="6ème","Mixte",G74)),Barèmes!$C$2,IF(X74&gt;=SUMIFS(Barèmes!$H$6:$H$28,Barèmes!$A$6:$A$28,"Souplesse (score 1-5)",Barèmes!$B$6:$B$28,H74,Barèmes!$C$6:$C$28,IF(H74="6ème","Mixte",G74)),Barèmes!$D$2,IF(X74&gt;=SUMIFS(Barèmes!$I$6:$I$28,Barèmes!$A$6:$A$28,"Souplesse (score 1-5)",Barèmes!$B$6:$B$28,H74,Barèmes!$C$6:$C$28,IF(H74="6ème","Mixte",G74)),Barèmes!$E$2,Barèmes!$F$2))))))</f>
        <v/>
      </c>
      <c r="AA74" s="22"/>
      <c r="AB74" s="27" t="str">
        <f>IF(OR(AA74="",SUMPRODUCT((Barèmes!$A$6:$A$28="Agilité — T-test 974 (s)")*(Barèmes!$B$6:$B$28=H74)*(Barèmes!$C$6:$C$28=IF(H74="6ème","Mixte",G74)))=0),"",IF(SUMPRODUCT((Barèmes!$A$6:$A$28="Agilité — T-test 974 (s)")*(Barèmes!$B$6:$B$28=H74)*(Barèmes!$C$6:$C$28=IF(H74="6ème","Mixte",G74))*(Barèmes!$J$6:$J$28="+"))&gt;0,IF(AA74&lt;=SUMIFS(Barèmes!$D$6:$D$28,Barèmes!$A$6:$A$28,"Agilité — T-test 974 (s)",Barèmes!$B$6:$B$28,H74,Barèmes!$C$6:$C$28,IF(H74="6ème","Mixte",G74)),"à besoin",IF(AA74&lt;=SUMIFS(Barèmes!$E$6:$E$28,Barèmes!$A$6:$A$28,"Agilité — T-test 974 (s)",Barèmes!$B$6:$B$28,H74,Barèmes!$C$6:$C$28,IF(H74="6ème","Mixte",G74)),"fragile","satisfaisant")),IF(AA74&gt;=SUMIFS(Barèmes!$D$6:$D$28,Barèmes!$A$6:$A$28,"Agilité — T-test 974 (s)",Barèmes!$B$6:$B$28,H74,Barèmes!$C$6:$C$28,IF(H74="6ème","Mixte",G74)),"à besoin",IF(AA74&gt;=SUMIFS(Barèmes!$E$6:$E$28,Barèmes!$A$6:$A$28,"Agilité — T-test 974 (s)",Barèmes!$B$6:$B$28,H74,Barèmes!$C$6:$C$28,IF(H74="6ème","Mixte",G74)),"fragile","satisfaisant"))))</f>
        <v/>
      </c>
      <c r="AC74" s="27" t="str">
        <f>IF(OR(AA74="",SUMPRODUCT((Barèmes!$A$6:$A$28="Agilité — T-test 974 (s)")*(Barèmes!$B$6:$B$28=H74)*(Barèmes!$C$6:$C$28=IF(H74="6ème","Mixte",G74)))=0),"",IF(SUMPRODUCT((Barèmes!$A$6:$A$28="Agilité — T-test 974 (s)")*(Barèmes!$B$6:$B$28=H74)*(Barèmes!$C$6:$C$28=IF(H74="6ème","Mixte",G74))*(Barèmes!$J$6:$J$28="+"))&gt;0,IF(AA74&lt;=SUMIFS(Barèmes!$F$6:$F$28,Barèmes!$A$6:$A$28,"Agilité — T-test 974 (s)",Barèmes!$B$6:$B$28,H74,Barèmes!$C$6:$C$28,IF(H74="6ème","Mixte",G74)),Barèmes!$B$2,IF(AA74&lt;=SUMIFS(Barèmes!$G$6:$G$28,Barèmes!$A$6:$A$28,"Agilité — T-test 974 (s)",Barèmes!$B$6:$B$28,H74,Barèmes!$C$6:$C$28,IF(H74="6ème","Mixte",G74)),Barèmes!$C$2,IF(AA74&lt;=SUMIFS(Barèmes!$H$6:$H$28,Barèmes!$A$6:$A$28,"Agilité — T-test 974 (s)",Barèmes!$B$6:$B$28,H74,Barèmes!$C$6:$C$28,IF(H74="6ème","Mixte",G74)),Barèmes!$D$2,IF(AA74&lt;=SUMIFS(Barèmes!$I$6:$I$28,Barèmes!$A$6:$A$28,"Agilité — T-test 974 (s)",Barèmes!$B$6:$B$28,H74,Barèmes!$C$6:$C$28,IF(H74="6ème","Mixte",G74)),Barèmes!$E$2,Barèmes!$F$2)))),IF(AA74&gt;=SUMIFS(Barèmes!$F$6:$F$28,Barèmes!$A$6:$A$28,"Agilité — T-test 974 (s)",Barèmes!$B$6:$B$28,H74,Barèmes!$C$6:$C$28,IF(H74="6ème","Mixte",G74)),Barèmes!$B$2,IF(AA74&gt;=SUMIFS(Barèmes!$G$6:$G$28,Barèmes!$A$6:$A$28,"Agilité — T-test 974 (s)",Barèmes!$B$6:$B$28,H74,Barèmes!$C$6:$C$28,IF(H74="6ème","Mixte",G74)),Barèmes!$C$2,IF(AA74&gt;=SUMIFS(Barèmes!$H$6:$H$28,Barèmes!$A$6:$A$28,"Agilité — T-test 974 (s)",Barèmes!$B$6:$B$28,H74,Barèmes!$C$6:$C$28,IF(H74="6ème","Mixte",G74)),Barèmes!$D$2,IF(AA74&gt;=SUMIFS(Barèmes!$I$6:$I$28,Barèmes!$A$6:$A$28,"Agilité — T-test 974 (s)",Barèmes!$B$6:$B$28,H74,Barèmes!$C$6:$C$28,IF(H74="6ème","Mixte",G74)),Barèmes!$E$2,Barèmes!$F$2))))))</f>
        <v/>
      </c>
      <c r="AD74" s="28" t="str">
        <f t="shared" si="10"/>
        <v/>
      </c>
      <c r="AE74" s="29" t="str">
        <f t="shared" si="11"/>
        <v/>
      </c>
      <c r="AF74" s="30" t="str">
        <f>IF(OR(AD74="",SUMPRODUCT((Barèmes!$A$6:$A$28="Surcoût d'agilité (s) — technique")*(Barèmes!$B$6:$B$28=H74)*(Barèmes!$C$6:$C$28=IF(H74="6ème","Mixte",G74)))=0),"",IF(SUMPRODUCT((Barèmes!$A$6:$A$28="Surcoût d'agilité (s) — technique")*(Barèmes!$B$6:$B$28=H74)*(Barèmes!$C$6:$C$28=IF(H74="6ème","Mixte",G74))*(Barèmes!$J$6:$J$28="+"))&gt;0,IF(AD74&lt;=SUMIFS(Barèmes!$D$6:$D$28,Barèmes!$A$6:$A$28,"Surcoût d'agilité (s) — technique",Barèmes!$B$6:$B$28,H74,Barèmes!$C$6:$C$28,IF(H74="6ème","Mixte",G74)),"à besoin",IF(AD74&lt;=SUMIFS(Barèmes!$E$6:$E$28,Barèmes!$A$6:$A$28,"Surcoût d'agilité (s) — technique",Barèmes!$B$6:$B$28,H74,Barèmes!$C$6:$C$28,IF(H74="6ème","Mixte",G74)),"fragile","satisfaisant")),IF(AD74&gt;=SUMIFS(Barèmes!$D$6:$D$28,Barèmes!$A$6:$A$28,"Surcoût d'agilité (s) — technique",Barèmes!$B$6:$B$28,H74,Barèmes!$C$6:$C$28,IF(H74="6ème","Mixte",G74)),"à besoin",IF(AD74&gt;=SUMIFS(Barèmes!$E$6:$E$28,Barèmes!$A$6:$A$28,"Surcoût d'agilité (s) — technique",Barèmes!$B$6:$B$28,H74,Barèmes!$C$6:$C$28,IF(H74="6ème","Mixte",G74)),"fragile","satisfaisant"))))</f>
        <v/>
      </c>
      <c r="AG74" s="30" t="str">
        <f>IF(OR(AD74="",SUMPRODUCT((Barèmes!$A$6:$A$28="Surcoût d'agilité (s) — technique")*(Barèmes!$B$6:$B$28=H74)*(Barèmes!$C$6:$C$28=IF(H74="6ème","Mixte",G74)))=0),"",IF(SUMPRODUCT((Barèmes!$A$6:$A$28="Surcoût d'agilité (s) — technique")*(Barèmes!$B$6:$B$28=H74)*(Barèmes!$C$6:$C$28=IF(H74="6ème","Mixte",G74))*(Barèmes!$J$6:$J$28="+"))&gt;0,IF(AD74&lt;=SUMIFS(Barèmes!$F$6:$F$28,Barèmes!$A$6:$A$28,"Surcoût d'agilité (s) — technique",Barèmes!$B$6:$B$28,H74,Barèmes!$C$6:$C$28,IF(H74="6ème","Mixte",G74)),Barèmes!$B$2,IF(AD74&lt;=SUMIFS(Barèmes!$G$6:$G$28,Barèmes!$A$6:$A$28,"Surcoût d'agilité (s) — technique",Barèmes!$B$6:$B$28,H74,Barèmes!$C$6:$C$28,IF(H74="6ème","Mixte",G74)),Barèmes!$C$2,IF(AD74&lt;=SUMIFS(Barèmes!$H$6:$H$28,Barèmes!$A$6:$A$28,"Surcoût d'agilité (s) — technique",Barèmes!$B$6:$B$28,H74,Barèmes!$C$6:$C$28,IF(H74="6ème","Mixte",G74)),Barèmes!$D$2,IF(AD74&lt;=SUMIFS(Barèmes!$I$6:$I$28,Barèmes!$A$6:$A$28,"Surcoût d'agilité (s) — technique",Barèmes!$B$6:$B$28,H74,Barèmes!$C$6:$C$28,IF(H74="6ème","Mixte",G74)),Barèmes!$E$2,Barèmes!$F$2)))),IF(AD74&gt;=SUMIFS(Barèmes!$F$6:$F$28,Barèmes!$A$6:$A$28,"Surcoût d'agilité (s) — technique",Barèmes!$B$6:$B$28,H74,Barèmes!$C$6:$C$28,IF(H74="6ème","Mixte",G74)),Barèmes!$B$2,IF(AD74&gt;=SUMIFS(Barèmes!$G$6:$G$28,Barèmes!$A$6:$A$28,"Surcoût d'agilité (s) — technique",Barèmes!$B$6:$B$28,H74,Barèmes!$C$6:$C$28,IF(H74="6ème","Mixte",G74)),Barèmes!$C$2,IF(AD74&gt;=SUMIFS(Barèmes!$H$6:$H$28,Barèmes!$A$6:$A$28,"Surcoût d'agilité (s) — technique",Barèmes!$B$6:$B$28,H74,Barèmes!$C$6:$C$28,IF(H74="6ème","Mixte",G74)),Barèmes!$D$2,IF(AD74&gt;=SUMIFS(Barèmes!$I$6:$I$28,Barèmes!$A$6:$A$28,"Surcoût d'agilité (s) — technique",Barèmes!$B$6:$B$28,H74,Barèmes!$C$6:$C$28,IF(H74="6ème","Mixte",G74)),Barèmes!$E$2,Barèmes!$F$2))))))</f>
        <v/>
      </c>
      <c r="AH74" s="31" t="str">
        <f>IF((IF(N74="",0,1)+IF(Q74="",0,1)+IF(W74="",0,1)+IF(Z74="",0,1)+IF(AC74="",0,1))=0,"",3*IF(N74=Barèmes!$B$2,1,IF(N74=Barèmes!$C$2,2,IF(N74=Barèmes!$D$2,3,IF(N74=Barèmes!$E$2,4,IF(N74=Barèmes!$F$2,5,0)))))+3*IF(Q74=Barèmes!$B$2,1,IF(Q74=Barèmes!$C$2,2,IF(Q74=Barèmes!$D$2,3,IF(Q74=Barèmes!$E$2,4,IF(Q74=Barèmes!$F$2,5,0)))))+2*IF(W74=Barèmes!$B$2,1,IF(W74=Barèmes!$C$2,2,IF(W74=Barèmes!$D$2,3,IF(W74=Barèmes!$E$2,4,IF(W74=Barèmes!$F$2,5,0)))))+1*IF(Z74=Barèmes!$B$2,1,IF(Z74=Barèmes!$C$2,2,IF(Z74=Barèmes!$D$2,3,IF(Z74=Barèmes!$E$2,4,IF(Z74=Barèmes!$F$2,5,0)))))+1*IF(AC74=Barèmes!$B$2,1,IF(AC74=Barèmes!$C$2,2,IF(AC74=Barèmes!$D$2,3,IF(AC74=Barèmes!$E$2,4,IF(AC74=Barèmes!$F$2,5,0))))))</f>
        <v/>
      </c>
      <c r="AI74" s="31"/>
      <c r="AJ74" s="32" t="str">
        <f>IFERROR(INDEX(Croissance!$B$5:$B$604,MATCH(A74,Croissance!$A$5:$A$604,0)),"")</f>
        <v/>
      </c>
      <c r="AK74" s="32" t="str">
        <f>IFERROR(INDEX(Croissance!$C$5:$C$604,MATCH(A74,Croissance!$A$5:$A$604,0)),"")</f>
        <v/>
      </c>
      <c r="AL74" s="32" t="str">
        <f>IFERROR(INDEX(Croissance!$D$5:$D$604,MATCH(A74,Croissance!$A$5:$A$604,0)),"")</f>
        <v/>
      </c>
      <c r="AM74" s="32" t="str">
        <f>IFERROR(INDEX(Croissance!$E$5:$E$604,MATCH(A74,Croissance!$A$5:$A$604,0)),"")</f>
        <v/>
      </c>
      <c r="AO74" s="33">
        <f t="shared" si="16"/>
        <v>0</v>
      </c>
      <c r="AP74" s="33">
        <f t="shared" si="12"/>
        <v>0</v>
      </c>
      <c r="AQ74" s="33">
        <f>IF(A74="",0,IF(AND(OR('Synthèse classe'!$C$2="Tous",C74='Synthèse classe'!$C$2),OR('Synthèse classe'!$C$3="Toutes",D74='Synthèse classe'!$C$3),OR('Synthèse classe'!$C$4="Toutes",AND('Synthèse classe'!$C$4="Dernière",AP74=1),B74=IFERROR(VALUE('Synthèse classe'!$C$4),0))),1,0))</f>
        <v>0</v>
      </c>
      <c r="AR74" s="34" t="str">
        <f t="shared" si="13"/>
        <v/>
      </c>
    </row>
    <row r="75" spans="1:44" x14ac:dyDescent="0.2">
      <c r="A75" s="17" t="str">
        <f t="shared" si="9"/>
        <v/>
      </c>
      <c r="B75" s="18"/>
      <c r="C75" s="19"/>
      <c r="D75" s="19"/>
      <c r="E75" s="19"/>
      <c r="F75" s="19"/>
      <c r="G75" s="19"/>
      <c r="H75" s="17" t="str">
        <f t="shared" si="14"/>
        <v/>
      </c>
      <c r="I75" s="20"/>
      <c r="J75" s="18"/>
      <c r="K75" s="19"/>
      <c r="L75" s="21" t="str">
        <f t="shared" si="15"/>
        <v/>
      </c>
      <c r="M75" s="21" t="str">
        <f>IF(OR(J75="",SUMPRODUCT((Barèmes!$A$6:$A$28="Endurance — Luc Léger (palier)")*(Barèmes!$B$6:$B$28=H75)*(Barèmes!$C$6:$C$28=IF(H75="6ème","Mixte",G75)))=0),"",IF(SUMPRODUCT((Barèmes!$A$6:$A$28="Endurance — Luc Léger (palier)")*(Barèmes!$B$6:$B$28=H75)*(Barèmes!$C$6:$C$28=IF(H75="6ème","Mixte",G75))*(Barèmes!$J$6:$J$28="+"))&gt;0,IF(J75&lt;=SUMIFS(Barèmes!$D$6:$D$28,Barèmes!$A$6:$A$28,"Endurance — Luc Léger (palier)",Barèmes!$B$6:$B$28,H75,Barèmes!$C$6:$C$28,IF(H75="6ème","Mixte",G75)),"à besoin",IF(J75&lt;=SUMIFS(Barèmes!$E$6:$E$28,Barèmes!$A$6:$A$28,"Endurance — Luc Léger (palier)",Barèmes!$B$6:$B$28,H75,Barèmes!$C$6:$C$28,IF(H75="6ème","Mixte",G75)),"fragile","satisfaisant")),IF(J75&gt;=SUMIFS(Barèmes!$D$6:$D$28,Barèmes!$A$6:$A$28,"Endurance — Luc Léger (palier)",Barèmes!$B$6:$B$28,H75,Barèmes!$C$6:$C$28,IF(H75="6ème","Mixte",G75)),"à besoin",IF(J75&gt;=SUMIFS(Barèmes!$E$6:$E$28,Barèmes!$A$6:$A$28,"Endurance — Luc Léger (palier)",Barèmes!$B$6:$B$28,H75,Barèmes!$C$6:$C$28,IF(H75="6ème","Mixte",G75)),"fragile","satisfaisant"))))</f>
        <v/>
      </c>
      <c r="N75" s="21" t="str">
        <f>IF(OR(J75="",SUMPRODUCT((Barèmes!$A$6:$A$28="Endurance — Luc Léger (palier)")*(Barèmes!$B$6:$B$28=H75)*(Barèmes!$C$6:$C$28=IF(H75="6ème","Mixte",G75)))=0),"",IF(SUMPRODUCT((Barèmes!$A$6:$A$28="Endurance — Luc Léger (palier)")*(Barèmes!$B$6:$B$28=H75)*(Barèmes!$C$6:$C$28=IF(H75="6ème","Mixte",G75))*(Barèmes!$J$6:$J$28="+"))&gt;0,IF(J75&lt;=SUMIFS(Barèmes!$F$6:$F$28,Barèmes!$A$6:$A$28,"Endurance — Luc Léger (palier)",Barèmes!$B$6:$B$28,H75,Barèmes!$C$6:$C$28,IF(H75="6ème","Mixte",G75)),Barèmes!$B$2,IF(J75&lt;=SUMIFS(Barèmes!$G$6:$G$28,Barèmes!$A$6:$A$28,"Endurance — Luc Léger (palier)",Barèmes!$B$6:$B$28,H75,Barèmes!$C$6:$C$28,IF(H75="6ème","Mixte",G75)),Barèmes!$C$2,IF(J75&lt;=SUMIFS(Barèmes!$H$6:$H$28,Barèmes!$A$6:$A$28,"Endurance — Luc Léger (palier)",Barèmes!$B$6:$B$28,H75,Barèmes!$C$6:$C$28,IF(H75="6ème","Mixte",G75)),Barèmes!$D$2,IF(J75&lt;=SUMIFS(Barèmes!$I$6:$I$28,Barèmes!$A$6:$A$28,"Endurance — Luc Léger (palier)",Barèmes!$B$6:$B$28,H75,Barèmes!$C$6:$C$28,IF(H75="6ème","Mixte",G75)),Barèmes!$E$2,Barèmes!$F$2)))),IF(J75&gt;=SUMIFS(Barèmes!$F$6:$F$28,Barèmes!$A$6:$A$28,"Endurance — Luc Léger (palier)",Barèmes!$B$6:$B$28,H75,Barèmes!$C$6:$C$28,IF(H75="6ème","Mixte",G75)),Barèmes!$B$2,IF(J75&gt;=SUMIFS(Barèmes!$G$6:$G$28,Barèmes!$A$6:$A$28,"Endurance — Luc Léger (palier)",Barèmes!$B$6:$B$28,H75,Barèmes!$C$6:$C$28,IF(H75="6ème","Mixte",G75)),Barèmes!$C$2,IF(J75&gt;=SUMIFS(Barèmes!$H$6:$H$28,Barèmes!$A$6:$A$28,"Endurance — Luc Léger (palier)",Barèmes!$B$6:$B$28,H75,Barèmes!$C$6:$C$28,IF(H75="6ème","Mixte",G75)),Barèmes!$D$2,IF(J75&gt;=SUMIFS(Barèmes!$I$6:$I$28,Barèmes!$A$6:$A$28,"Endurance — Luc Léger (palier)",Barèmes!$B$6:$B$28,H75,Barèmes!$C$6:$C$28,IF(H75="6ème","Mixte",G75)),Barèmes!$E$2,Barèmes!$F$2))))))</f>
        <v/>
      </c>
      <c r="O75" s="22"/>
      <c r="P75" s="23" t="str">
        <f>IF(OR(O75="",SUMPRODUCT((Barèmes!$A$6:$A$28="Force bas du corps — Saut en longueur (m)")*(Barèmes!$B$6:$B$28=H75)*(Barèmes!$C$6:$C$28=IF(H75="6ème","Mixte",G75)))=0),"",IF(SUMPRODUCT((Barèmes!$A$6:$A$28="Force bas du corps — Saut en longueur (m)")*(Barèmes!$B$6:$B$28=H75)*(Barèmes!$C$6:$C$28=IF(H75="6ème","Mixte",G75))*(Barèmes!$J$6:$J$28="+"))&gt;0,IF(O75&lt;=SUMIFS(Barèmes!$D$6:$D$28,Barèmes!$A$6:$A$28,"Force bas du corps — Saut en longueur (m)",Barèmes!$B$6:$B$28,H75,Barèmes!$C$6:$C$28,IF(H75="6ème","Mixte",G75)),"à besoin",IF(O75&lt;=SUMIFS(Barèmes!$E$6:$E$28,Barèmes!$A$6:$A$28,"Force bas du corps — Saut en longueur (m)",Barèmes!$B$6:$B$28,H75,Barèmes!$C$6:$C$28,IF(H75="6ème","Mixte",G75)),"fragile","satisfaisant")),IF(O75&gt;=SUMIFS(Barèmes!$D$6:$D$28,Barèmes!$A$6:$A$28,"Force bas du corps — Saut en longueur (m)",Barèmes!$B$6:$B$28,H75,Barèmes!$C$6:$C$28,IF(H75="6ème","Mixte",G75)),"à besoin",IF(O75&gt;=SUMIFS(Barèmes!$E$6:$E$28,Barèmes!$A$6:$A$28,"Force bas du corps — Saut en longueur (m)",Barèmes!$B$6:$B$28,H75,Barèmes!$C$6:$C$28,IF(H75="6ème","Mixte",G75)),"fragile","satisfaisant"))))</f>
        <v/>
      </c>
      <c r="Q75" s="23" t="str">
        <f>IF(OR(O75="",SUMPRODUCT((Barèmes!$A$6:$A$28="Force bas du corps — Saut en longueur (m)")*(Barèmes!$B$6:$B$28=H75)*(Barèmes!$C$6:$C$28=IF(H75="6ème","Mixte",G75)))=0),"",IF(SUMPRODUCT((Barèmes!$A$6:$A$28="Force bas du corps — Saut en longueur (m)")*(Barèmes!$B$6:$B$28=H75)*(Barèmes!$C$6:$C$28=IF(H75="6ème","Mixte",G75))*(Barèmes!$J$6:$J$28="+"))&gt;0,IF(O75&lt;=SUMIFS(Barèmes!$F$6:$F$28,Barèmes!$A$6:$A$28,"Force bas du corps — Saut en longueur (m)",Barèmes!$B$6:$B$28,H75,Barèmes!$C$6:$C$28,IF(H75="6ème","Mixte",G75)),Barèmes!$B$2,IF(O75&lt;=SUMIFS(Barèmes!$G$6:$G$28,Barèmes!$A$6:$A$28,"Force bas du corps — Saut en longueur (m)",Barèmes!$B$6:$B$28,H75,Barèmes!$C$6:$C$28,IF(H75="6ème","Mixte",G75)),Barèmes!$C$2,IF(O75&lt;=SUMIFS(Barèmes!$H$6:$H$28,Barèmes!$A$6:$A$28,"Force bas du corps — Saut en longueur (m)",Barèmes!$B$6:$B$28,H75,Barèmes!$C$6:$C$28,IF(H75="6ème","Mixte",G75)),Barèmes!$D$2,IF(O75&lt;=SUMIFS(Barèmes!$I$6:$I$28,Barèmes!$A$6:$A$28,"Force bas du corps — Saut en longueur (m)",Barèmes!$B$6:$B$28,H75,Barèmes!$C$6:$C$28,IF(H75="6ème","Mixte",G75)),Barèmes!$E$2,Barèmes!$F$2)))),IF(O75&gt;=SUMIFS(Barèmes!$F$6:$F$28,Barèmes!$A$6:$A$28,"Force bas du corps — Saut en longueur (m)",Barèmes!$B$6:$B$28,H75,Barèmes!$C$6:$C$28,IF(H75="6ème","Mixte",G75)),Barèmes!$B$2,IF(O75&gt;=SUMIFS(Barèmes!$G$6:$G$28,Barèmes!$A$6:$A$28,"Force bas du corps — Saut en longueur (m)",Barèmes!$B$6:$B$28,H75,Barèmes!$C$6:$C$28,IF(H75="6ème","Mixte",G75)),Barèmes!$C$2,IF(O75&gt;=SUMIFS(Barèmes!$H$6:$H$28,Barèmes!$A$6:$A$28,"Force bas du corps — Saut en longueur (m)",Barèmes!$B$6:$B$28,H75,Barèmes!$C$6:$C$28,IF(H75="6ème","Mixte",G75)),Barèmes!$D$2,IF(O75&gt;=SUMIFS(Barèmes!$I$6:$I$28,Barèmes!$A$6:$A$28,"Force bas du corps — Saut en longueur (m)",Barèmes!$B$6:$B$28,H75,Barèmes!$C$6:$C$28,IF(H75="6ème","Mixte",G75)),Barèmes!$E$2,Barèmes!$F$2))))))</f>
        <v/>
      </c>
      <c r="R75" s="22"/>
      <c r="S75" s="24" t="str">
        <f>IF(OR(R75="",SUMPRODUCT((Barèmes!$A$6:$A$28="Vitesse — 30 m (s)")*(Barèmes!$B$6:$B$28=H75)*(Barèmes!$C$6:$C$28=IF(H75="6ème","Mixte",G75)))=0),"",IF(SUMPRODUCT((Barèmes!$A$6:$A$28="Vitesse — 30 m (s)")*(Barèmes!$B$6:$B$28=H75)*(Barèmes!$C$6:$C$28=IF(H75="6ème","Mixte",G75))*(Barèmes!$J$6:$J$28="+"))&gt;0,IF(R75&lt;=SUMIFS(Barèmes!$D$6:$D$28,Barèmes!$A$6:$A$28,"Vitesse — 30 m (s)",Barèmes!$B$6:$B$28,H75,Barèmes!$C$6:$C$28,IF(H75="6ème","Mixte",G75)),"à besoin",IF(R75&lt;=SUMIFS(Barèmes!$E$6:$E$28,Barèmes!$A$6:$A$28,"Vitesse — 30 m (s)",Barèmes!$B$6:$B$28,H75,Barèmes!$C$6:$C$28,IF(H75="6ème","Mixte",G75)),"fragile","satisfaisant")),IF(R75&gt;=SUMIFS(Barèmes!$D$6:$D$28,Barèmes!$A$6:$A$28,"Vitesse — 30 m (s)",Barèmes!$B$6:$B$28,H75,Barèmes!$C$6:$C$28,IF(H75="6ème","Mixte",G75)),"à besoin",IF(R75&gt;=SUMIFS(Barèmes!$E$6:$E$28,Barèmes!$A$6:$A$28,"Vitesse — 30 m (s)",Barèmes!$B$6:$B$28,H75,Barèmes!$C$6:$C$28,IF(H75="6ème","Mixte",G75)),"fragile","satisfaisant"))))</f>
        <v/>
      </c>
      <c r="T75" s="24" t="str">
        <f>IF(OR(R75="",SUMPRODUCT((Barèmes!$A$6:$A$28="Vitesse — 30 m (s)")*(Barèmes!$B$6:$B$28=H75)*(Barèmes!$C$6:$C$28=IF(H75="6ème","Mixte",G75)))=0),"",IF(SUMPRODUCT((Barèmes!$A$6:$A$28="Vitesse — 30 m (s)")*(Barèmes!$B$6:$B$28=H75)*(Barèmes!$C$6:$C$28=IF(H75="6ème","Mixte",G75))*(Barèmes!$J$6:$J$28="+"))&gt;0,IF(R75&lt;=SUMIFS(Barèmes!$F$6:$F$28,Barèmes!$A$6:$A$28,"Vitesse — 30 m (s)",Barèmes!$B$6:$B$28,H75,Barèmes!$C$6:$C$28,IF(H75="6ème","Mixte",G75)),Barèmes!$B$2,IF(R75&lt;=SUMIFS(Barèmes!$G$6:$G$28,Barèmes!$A$6:$A$28,"Vitesse — 30 m (s)",Barèmes!$B$6:$B$28,H75,Barèmes!$C$6:$C$28,IF(H75="6ème","Mixte",G75)),Barèmes!$C$2,IF(R75&lt;=SUMIFS(Barèmes!$H$6:$H$28,Barèmes!$A$6:$A$28,"Vitesse — 30 m (s)",Barèmes!$B$6:$B$28,H75,Barèmes!$C$6:$C$28,IF(H75="6ème","Mixte",G75)),Barèmes!$D$2,IF(R75&lt;=SUMIFS(Barèmes!$I$6:$I$28,Barèmes!$A$6:$A$28,"Vitesse — 30 m (s)",Barèmes!$B$6:$B$28,H75,Barèmes!$C$6:$C$28,IF(H75="6ème","Mixte",G75)),Barèmes!$E$2,Barèmes!$F$2)))),IF(R75&gt;=SUMIFS(Barèmes!$F$6:$F$28,Barèmes!$A$6:$A$28,"Vitesse — 30 m (s)",Barèmes!$B$6:$B$28,H75,Barèmes!$C$6:$C$28,IF(H75="6ème","Mixte",G75)),Barèmes!$B$2,IF(R75&gt;=SUMIFS(Barèmes!$G$6:$G$28,Barèmes!$A$6:$A$28,"Vitesse — 30 m (s)",Barèmes!$B$6:$B$28,H75,Barèmes!$C$6:$C$28,IF(H75="6ème","Mixte",G75)),Barèmes!$C$2,IF(R75&gt;=SUMIFS(Barèmes!$H$6:$H$28,Barèmes!$A$6:$A$28,"Vitesse — 30 m (s)",Barèmes!$B$6:$B$28,H75,Barèmes!$C$6:$C$28,IF(H75="6ème","Mixte",G75)),Barèmes!$D$2,IF(R75&gt;=SUMIFS(Barèmes!$I$6:$I$28,Barèmes!$A$6:$A$28,"Vitesse — 30 m (s)",Barèmes!$B$6:$B$28,H75,Barèmes!$C$6:$C$28,IF(H75="6ème","Mixte",G75)),Barèmes!$E$2,Barèmes!$F$2))))))</f>
        <v/>
      </c>
      <c r="U75" s="22"/>
      <c r="V75" s="25" t="str">
        <f>IF(OR(U75="",SUMPRODUCT((Barèmes!$A$6:$A$28="Vitesse — 50 m (s)")*(Barèmes!$B$6:$B$28=H75)*(Barèmes!$C$6:$C$28=IF(H75="6ème","Mixte",G75)))=0),"",IF(SUMPRODUCT((Barèmes!$A$6:$A$28="Vitesse — 50 m (s)")*(Barèmes!$B$6:$B$28=H75)*(Barèmes!$C$6:$C$28=IF(H75="6ème","Mixte",G75))*(Barèmes!$J$6:$J$28="+"))&gt;0,IF(U75&lt;=SUMIFS(Barèmes!$D$6:$D$28,Barèmes!$A$6:$A$28,"Vitesse — 50 m (s)",Barèmes!$B$6:$B$28,H75,Barèmes!$C$6:$C$28,IF(H75="6ème","Mixte",G75)),"à besoin",IF(U75&lt;=SUMIFS(Barèmes!$E$6:$E$28,Barèmes!$A$6:$A$28,"Vitesse — 50 m (s)",Barèmes!$B$6:$B$28,H75,Barèmes!$C$6:$C$28,IF(H75="6ème","Mixte",G75)),"fragile","satisfaisant")),IF(U75&gt;=SUMIFS(Barèmes!$D$6:$D$28,Barèmes!$A$6:$A$28,"Vitesse — 50 m (s)",Barèmes!$B$6:$B$28,H75,Barèmes!$C$6:$C$28,IF(H75="6ème","Mixte",G75)),"à besoin",IF(U75&gt;=SUMIFS(Barèmes!$E$6:$E$28,Barèmes!$A$6:$A$28,"Vitesse — 50 m (s)",Barèmes!$B$6:$B$28,H75,Barèmes!$C$6:$C$28,IF(H75="6ème","Mixte",G75)),"fragile","satisfaisant"))))</f>
        <v/>
      </c>
      <c r="W75" s="25" t="str">
        <f>IF(OR(U75="",SUMPRODUCT((Barèmes!$A$6:$A$28="Vitesse — 50 m (s)")*(Barèmes!$B$6:$B$28=H75)*(Barèmes!$C$6:$C$28=IF(H75="6ème","Mixte",G75)))=0),"",IF(SUMPRODUCT((Barèmes!$A$6:$A$28="Vitesse — 50 m (s)")*(Barèmes!$B$6:$B$28=H75)*(Barèmes!$C$6:$C$28=IF(H75="6ème","Mixte",G75))*(Barèmes!$J$6:$J$28="+"))&gt;0,IF(U75&lt;=SUMIFS(Barèmes!$F$6:$F$28,Barèmes!$A$6:$A$28,"Vitesse — 50 m (s)",Barèmes!$B$6:$B$28,H75,Barèmes!$C$6:$C$28,IF(H75="6ème","Mixte",G75)),Barèmes!$B$2,IF(U75&lt;=SUMIFS(Barèmes!$G$6:$G$28,Barèmes!$A$6:$A$28,"Vitesse — 50 m (s)",Barèmes!$B$6:$B$28,H75,Barèmes!$C$6:$C$28,IF(H75="6ème","Mixte",G75)),Barèmes!$C$2,IF(U75&lt;=SUMIFS(Barèmes!$H$6:$H$28,Barèmes!$A$6:$A$28,"Vitesse — 50 m (s)",Barèmes!$B$6:$B$28,H75,Barèmes!$C$6:$C$28,IF(H75="6ème","Mixte",G75)),Barèmes!$D$2,IF(U75&lt;=SUMIFS(Barèmes!$I$6:$I$28,Barèmes!$A$6:$A$28,"Vitesse — 50 m (s)",Barèmes!$B$6:$B$28,H75,Barèmes!$C$6:$C$28,IF(H75="6ème","Mixte",G75)),Barèmes!$E$2,Barèmes!$F$2)))),IF(U75&gt;=SUMIFS(Barèmes!$F$6:$F$28,Barèmes!$A$6:$A$28,"Vitesse — 50 m (s)",Barèmes!$B$6:$B$28,H75,Barèmes!$C$6:$C$28,IF(H75="6ème","Mixte",G75)),Barèmes!$B$2,IF(U75&gt;=SUMIFS(Barèmes!$G$6:$G$28,Barèmes!$A$6:$A$28,"Vitesse — 50 m (s)",Barèmes!$B$6:$B$28,H75,Barèmes!$C$6:$C$28,IF(H75="6ème","Mixte",G75)),Barèmes!$C$2,IF(U75&gt;=SUMIFS(Barèmes!$H$6:$H$28,Barèmes!$A$6:$A$28,"Vitesse — 50 m (s)",Barèmes!$B$6:$B$28,H75,Barèmes!$C$6:$C$28,IF(H75="6ème","Mixte",G75)),Barèmes!$D$2,IF(U75&gt;=SUMIFS(Barèmes!$I$6:$I$28,Barèmes!$A$6:$A$28,"Vitesse — 50 m (s)",Barèmes!$B$6:$B$28,H75,Barèmes!$C$6:$C$28,IF(H75="6ème","Mixte",G75)),Barèmes!$E$2,Barèmes!$F$2))))))</f>
        <v/>
      </c>
      <c r="X75" s="18"/>
      <c r="Y75" s="26" t="str" cm="1">
        <f t="array" ref="Y75">IF(OR(X75="",SUMPRODUCT((Barèmes!$A$6:$A$28="Souplesse (score 1-5)")*(Barèmes!$B$6:$B$28=H75)*(Barèmes!$C$6:$C$28=IF(H75="6ème","Mixte",G75)))=0),"",IF(SUMPRODUCT((Barèmes!$A$6:$A$28="Souplesse (score 1-5)")*(Barèmes!$B$6:$B$28=H75)*(Barèmes!$C$6:$C$28=IF(H75="6ème","Mixte",G75))*(Barèmes!$J$6:$J$28="+"))&gt;0,IF(X75&lt;=SUMIFS(Barèmes!$D$6:$D$28,Barèmes!$A$6:$A$28,"Souplesse (score 1-5)",Barèmes!$B$6:$B$28,H75,Barèmes!$C$6:$C$28,IF(H75="6ème","Mixte",G75)),"à besoin",IF(X75&lt;=SUMIFS(Barèmes!$E$6:$E$28,Barèmes!$A$6:$A$28,"Souplesse (score 1-5)",Barèmes!$B$6:$B$28,H75,Barèmes!$C$6:$C$28,IF(H75="6ème","Mixte",G75)),"fragile","satisfaisant")),IF(X75&gt;=SUMIFS(Barèmes!$D$6:$D$28,Barèmes!$A$6:$A$28,"Souplesse (score 1-5)",Barèmes!$B$6:$B$28,H75,Barèmes!$C$6:$C$28,IF(H75="6ème","Mixte",G75)),"à besoin",IF(X75&gt;=SUMIFS(Barèmes!$E$6:$E$28,Barèmes!$A$6:$A$28,"Souplesse (score 1-5)",Barèmes!$B$6:$B$28,H75,Barèmes!$C$6:$C$28,IF(H75="6ème","Mixte",G75)),"fragile","satisfaisant"))))</f>
        <v/>
      </c>
      <c r="Z75" s="26" t="str" cm="1">
        <f t="array" ref="Z75">IF(OR(X75="",SUMPRODUCT((Barèmes!$A$6:$A$28="Souplesse (score 1-5)")*(Barèmes!$B$6:$B$28=H75)*(Barèmes!$C$6:$C$28=IF(H75="6ème","Mixte",G75)))=0),"",IF(SUMPRODUCT((Barèmes!$A$6:$A$28="Souplesse (score 1-5)")*(Barèmes!$B$6:$B$28=H75)*(Barèmes!$C$6:$C$28=IF(H75="6ème","Mixte",G75))*(Barèmes!$J$6:$J$28="+"))&gt;0,IF(X75&lt;=SUMIFS(Barèmes!$F$6:$F$28,Barèmes!$A$6:$A$28,"Souplesse (score 1-5)",Barèmes!$B$6:$B$28,H75,Barèmes!$C$6:$C$28,IF(H75="6ème","Mixte",G75)),Barèmes!$B$2,IF(X75&lt;=SUMIFS(Barèmes!$G$6:$G$28,Barèmes!$A$6:$A$28,"Souplesse (score 1-5)",Barèmes!$B$6:$B$28,H75,Barèmes!$C$6:$C$28,IF(H75="6ème","Mixte",G75)),Barèmes!$C$2,IF(X75&lt;=SUMIFS(Barèmes!$H$6:$H$28,Barèmes!$A$6:$A$28,"Souplesse (score 1-5)",Barèmes!$B$6:$B$28,H75,Barèmes!$C$6:$C$28,IF(H75="6ème","Mixte",G75)),Barèmes!$D$2,IF(X75&lt;=SUMIFS(Barèmes!$I$6:$I$28,Barèmes!$A$6:$A$28,"Souplesse (score 1-5)",Barèmes!$B$6:$B$28,H75,Barèmes!$C$6:$C$28,IF(H75="6ème","Mixte",G75)),Barèmes!$E$2,Barèmes!$F$2)))),IF(X75&gt;=SUMIFS(Barèmes!$F$6:$F$28,Barèmes!$A$6:$A$28,"Souplesse (score 1-5)",Barèmes!$B$6:$B$28,H75,Barèmes!$C$6:$C$28,IF(H75="6ème","Mixte",G75)),Barèmes!$B$2,IF(X75&gt;=SUMIFS(Barèmes!$G$6:$G$28,Barèmes!$A$6:$A$28,"Souplesse (score 1-5)",Barèmes!$B$6:$B$28,H75,Barèmes!$C$6:$C$28,IF(H75="6ème","Mixte",G75)),Barèmes!$C$2,IF(X75&gt;=SUMIFS(Barèmes!$H$6:$H$28,Barèmes!$A$6:$A$28,"Souplesse (score 1-5)",Barèmes!$B$6:$B$28,H75,Barèmes!$C$6:$C$28,IF(H75="6ème","Mixte",G75)),Barèmes!$D$2,IF(X75&gt;=SUMIFS(Barèmes!$I$6:$I$28,Barèmes!$A$6:$A$28,"Souplesse (score 1-5)",Barèmes!$B$6:$B$28,H75,Barèmes!$C$6:$C$28,IF(H75="6ème","Mixte",G75)),Barèmes!$E$2,Barèmes!$F$2))))))</f>
        <v/>
      </c>
      <c r="AA75" s="22"/>
      <c r="AB75" s="27" t="str">
        <f>IF(OR(AA75="",SUMPRODUCT((Barèmes!$A$6:$A$28="Agilité — T-test 974 (s)")*(Barèmes!$B$6:$B$28=H75)*(Barèmes!$C$6:$C$28=IF(H75="6ème","Mixte",G75)))=0),"",IF(SUMPRODUCT((Barèmes!$A$6:$A$28="Agilité — T-test 974 (s)")*(Barèmes!$B$6:$B$28=H75)*(Barèmes!$C$6:$C$28=IF(H75="6ème","Mixte",G75))*(Barèmes!$J$6:$J$28="+"))&gt;0,IF(AA75&lt;=SUMIFS(Barèmes!$D$6:$D$28,Barèmes!$A$6:$A$28,"Agilité — T-test 974 (s)",Barèmes!$B$6:$B$28,H75,Barèmes!$C$6:$C$28,IF(H75="6ème","Mixte",G75)),"à besoin",IF(AA75&lt;=SUMIFS(Barèmes!$E$6:$E$28,Barèmes!$A$6:$A$28,"Agilité — T-test 974 (s)",Barèmes!$B$6:$B$28,H75,Barèmes!$C$6:$C$28,IF(H75="6ème","Mixte",G75)),"fragile","satisfaisant")),IF(AA75&gt;=SUMIFS(Barèmes!$D$6:$D$28,Barèmes!$A$6:$A$28,"Agilité — T-test 974 (s)",Barèmes!$B$6:$B$28,H75,Barèmes!$C$6:$C$28,IF(H75="6ème","Mixte",G75)),"à besoin",IF(AA75&gt;=SUMIFS(Barèmes!$E$6:$E$28,Barèmes!$A$6:$A$28,"Agilité — T-test 974 (s)",Barèmes!$B$6:$B$28,H75,Barèmes!$C$6:$C$28,IF(H75="6ème","Mixte",G75)),"fragile","satisfaisant"))))</f>
        <v/>
      </c>
      <c r="AC75" s="27" t="str">
        <f>IF(OR(AA75="",SUMPRODUCT((Barèmes!$A$6:$A$28="Agilité — T-test 974 (s)")*(Barèmes!$B$6:$B$28=H75)*(Barèmes!$C$6:$C$28=IF(H75="6ème","Mixte",G75)))=0),"",IF(SUMPRODUCT((Barèmes!$A$6:$A$28="Agilité — T-test 974 (s)")*(Barèmes!$B$6:$B$28=H75)*(Barèmes!$C$6:$C$28=IF(H75="6ème","Mixte",G75))*(Barèmes!$J$6:$J$28="+"))&gt;0,IF(AA75&lt;=SUMIFS(Barèmes!$F$6:$F$28,Barèmes!$A$6:$A$28,"Agilité — T-test 974 (s)",Barèmes!$B$6:$B$28,H75,Barèmes!$C$6:$C$28,IF(H75="6ème","Mixte",G75)),Barèmes!$B$2,IF(AA75&lt;=SUMIFS(Barèmes!$G$6:$G$28,Barèmes!$A$6:$A$28,"Agilité — T-test 974 (s)",Barèmes!$B$6:$B$28,H75,Barèmes!$C$6:$C$28,IF(H75="6ème","Mixte",G75)),Barèmes!$C$2,IF(AA75&lt;=SUMIFS(Barèmes!$H$6:$H$28,Barèmes!$A$6:$A$28,"Agilité — T-test 974 (s)",Barèmes!$B$6:$B$28,H75,Barèmes!$C$6:$C$28,IF(H75="6ème","Mixte",G75)),Barèmes!$D$2,IF(AA75&lt;=SUMIFS(Barèmes!$I$6:$I$28,Barèmes!$A$6:$A$28,"Agilité — T-test 974 (s)",Barèmes!$B$6:$B$28,H75,Barèmes!$C$6:$C$28,IF(H75="6ème","Mixte",G75)),Barèmes!$E$2,Barèmes!$F$2)))),IF(AA75&gt;=SUMIFS(Barèmes!$F$6:$F$28,Barèmes!$A$6:$A$28,"Agilité — T-test 974 (s)",Barèmes!$B$6:$B$28,H75,Barèmes!$C$6:$C$28,IF(H75="6ème","Mixte",G75)),Barèmes!$B$2,IF(AA75&gt;=SUMIFS(Barèmes!$G$6:$G$28,Barèmes!$A$6:$A$28,"Agilité — T-test 974 (s)",Barèmes!$B$6:$B$28,H75,Barèmes!$C$6:$C$28,IF(H75="6ème","Mixte",G75)),Barèmes!$C$2,IF(AA75&gt;=SUMIFS(Barèmes!$H$6:$H$28,Barèmes!$A$6:$A$28,"Agilité — T-test 974 (s)",Barèmes!$B$6:$B$28,H75,Barèmes!$C$6:$C$28,IF(H75="6ème","Mixte",G75)),Barèmes!$D$2,IF(AA75&gt;=SUMIFS(Barèmes!$I$6:$I$28,Barèmes!$A$6:$A$28,"Agilité — T-test 974 (s)",Barèmes!$B$6:$B$28,H75,Barèmes!$C$6:$C$28,IF(H75="6ème","Mixte",G75)),Barèmes!$E$2,Barèmes!$F$2))))))</f>
        <v/>
      </c>
      <c r="AD75" s="28" t="str">
        <f t="shared" si="10"/>
        <v/>
      </c>
      <c r="AE75" s="29" t="str">
        <f t="shared" si="11"/>
        <v/>
      </c>
      <c r="AF75" s="30" t="str">
        <f>IF(OR(AD75="",SUMPRODUCT((Barèmes!$A$6:$A$28="Surcoût d'agilité (s) — technique")*(Barèmes!$B$6:$B$28=H75)*(Barèmes!$C$6:$C$28=IF(H75="6ème","Mixte",G75)))=0),"",IF(SUMPRODUCT((Barèmes!$A$6:$A$28="Surcoût d'agilité (s) — technique")*(Barèmes!$B$6:$B$28=H75)*(Barèmes!$C$6:$C$28=IF(H75="6ème","Mixte",G75))*(Barèmes!$J$6:$J$28="+"))&gt;0,IF(AD75&lt;=SUMIFS(Barèmes!$D$6:$D$28,Barèmes!$A$6:$A$28,"Surcoût d'agilité (s) — technique",Barèmes!$B$6:$B$28,H75,Barèmes!$C$6:$C$28,IF(H75="6ème","Mixte",G75)),"à besoin",IF(AD75&lt;=SUMIFS(Barèmes!$E$6:$E$28,Barèmes!$A$6:$A$28,"Surcoût d'agilité (s) — technique",Barèmes!$B$6:$B$28,H75,Barèmes!$C$6:$C$28,IF(H75="6ème","Mixte",G75)),"fragile","satisfaisant")),IF(AD75&gt;=SUMIFS(Barèmes!$D$6:$D$28,Barèmes!$A$6:$A$28,"Surcoût d'agilité (s) — technique",Barèmes!$B$6:$B$28,H75,Barèmes!$C$6:$C$28,IF(H75="6ème","Mixte",G75)),"à besoin",IF(AD75&gt;=SUMIFS(Barèmes!$E$6:$E$28,Barèmes!$A$6:$A$28,"Surcoût d'agilité (s) — technique",Barèmes!$B$6:$B$28,H75,Barèmes!$C$6:$C$28,IF(H75="6ème","Mixte",G75)),"fragile","satisfaisant"))))</f>
        <v/>
      </c>
      <c r="AG75" s="30" t="str">
        <f>IF(OR(AD75="",SUMPRODUCT((Barèmes!$A$6:$A$28="Surcoût d'agilité (s) — technique")*(Barèmes!$B$6:$B$28=H75)*(Barèmes!$C$6:$C$28=IF(H75="6ème","Mixte",G75)))=0),"",IF(SUMPRODUCT((Barèmes!$A$6:$A$28="Surcoût d'agilité (s) — technique")*(Barèmes!$B$6:$B$28=H75)*(Barèmes!$C$6:$C$28=IF(H75="6ème","Mixte",G75))*(Barèmes!$J$6:$J$28="+"))&gt;0,IF(AD75&lt;=SUMIFS(Barèmes!$F$6:$F$28,Barèmes!$A$6:$A$28,"Surcoût d'agilité (s) — technique",Barèmes!$B$6:$B$28,H75,Barèmes!$C$6:$C$28,IF(H75="6ème","Mixte",G75)),Barèmes!$B$2,IF(AD75&lt;=SUMIFS(Barèmes!$G$6:$G$28,Barèmes!$A$6:$A$28,"Surcoût d'agilité (s) — technique",Barèmes!$B$6:$B$28,H75,Barèmes!$C$6:$C$28,IF(H75="6ème","Mixte",G75)),Barèmes!$C$2,IF(AD75&lt;=SUMIFS(Barèmes!$H$6:$H$28,Barèmes!$A$6:$A$28,"Surcoût d'agilité (s) — technique",Barèmes!$B$6:$B$28,H75,Barèmes!$C$6:$C$28,IF(H75="6ème","Mixte",G75)),Barèmes!$D$2,IF(AD75&lt;=SUMIFS(Barèmes!$I$6:$I$28,Barèmes!$A$6:$A$28,"Surcoût d'agilité (s) — technique",Barèmes!$B$6:$B$28,H75,Barèmes!$C$6:$C$28,IF(H75="6ème","Mixte",G75)),Barèmes!$E$2,Barèmes!$F$2)))),IF(AD75&gt;=SUMIFS(Barèmes!$F$6:$F$28,Barèmes!$A$6:$A$28,"Surcoût d'agilité (s) — technique",Barèmes!$B$6:$B$28,H75,Barèmes!$C$6:$C$28,IF(H75="6ème","Mixte",G75)),Barèmes!$B$2,IF(AD75&gt;=SUMIFS(Barèmes!$G$6:$G$28,Barèmes!$A$6:$A$28,"Surcoût d'agilité (s) — technique",Barèmes!$B$6:$B$28,H75,Barèmes!$C$6:$C$28,IF(H75="6ème","Mixte",G75)),Barèmes!$C$2,IF(AD75&gt;=SUMIFS(Barèmes!$H$6:$H$28,Barèmes!$A$6:$A$28,"Surcoût d'agilité (s) — technique",Barèmes!$B$6:$B$28,H75,Barèmes!$C$6:$C$28,IF(H75="6ème","Mixte",G75)),Barèmes!$D$2,IF(AD75&gt;=SUMIFS(Barèmes!$I$6:$I$28,Barèmes!$A$6:$A$28,"Surcoût d'agilité (s) — technique",Barèmes!$B$6:$B$28,H75,Barèmes!$C$6:$C$28,IF(H75="6ème","Mixte",G75)),Barèmes!$E$2,Barèmes!$F$2))))))</f>
        <v/>
      </c>
      <c r="AH75" s="31" t="str">
        <f>IF((IF(N75="",0,1)+IF(Q75="",0,1)+IF(W75="",0,1)+IF(Z75="",0,1)+IF(AC75="",0,1))=0,"",3*IF(N75=Barèmes!$B$2,1,IF(N75=Barèmes!$C$2,2,IF(N75=Barèmes!$D$2,3,IF(N75=Barèmes!$E$2,4,IF(N75=Barèmes!$F$2,5,0)))))+3*IF(Q75=Barèmes!$B$2,1,IF(Q75=Barèmes!$C$2,2,IF(Q75=Barèmes!$D$2,3,IF(Q75=Barèmes!$E$2,4,IF(Q75=Barèmes!$F$2,5,0)))))+2*IF(W75=Barèmes!$B$2,1,IF(W75=Barèmes!$C$2,2,IF(W75=Barèmes!$D$2,3,IF(W75=Barèmes!$E$2,4,IF(W75=Barèmes!$F$2,5,0)))))+1*IF(Z75=Barèmes!$B$2,1,IF(Z75=Barèmes!$C$2,2,IF(Z75=Barèmes!$D$2,3,IF(Z75=Barèmes!$E$2,4,IF(Z75=Barèmes!$F$2,5,0)))))+1*IF(AC75=Barèmes!$B$2,1,IF(AC75=Barèmes!$C$2,2,IF(AC75=Barèmes!$D$2,3,IF(AC75=Barèmes!$E$2,4,IF(AC75=Barèmes!$F$2,5,0))))))</f>
        <v/>
      </c>
      <c r="AI75" s="31"/>
      <c r="AJ75" s="32" t="str">
        <f>IFERROR(INDEX(Croissance!$B$5:$B$604,MATCH(A75,Croissance!$A$5:$A$604,0)),"")</f>
        <v/>
      </c>
      <c r="AK75" s="32" t="str">
        <f>IFERROR(INDEX(Croissance!$C$5:$C$604,MATCH(A75,Croissance!$A$5:$A$604,0)),"")</f>
        <v/>
      </c>
      <c r="AL75" s="32" t="str">
        <f>IFERROR(INDEX(Croissance!$D$5:$D$604,MATCH(A75,Croissance!$A$5:$A$604,0)),"")</f>
        <v/>
      </c>
      <c r="AM75" s="32" t="str">
        <f>IFERROR(INDEX(Croissance!$E$5:$E$604,MATCH(A75,Croissance!$A$5:$A$604,0)),"")</f>
        <v/>
      </c>
      <c r="AO75" s="33">
        <f t="shared" si="16"/>
        <v>0</v>
      </c>
      <c r="AP75" s="33">
        <f t="shared" si="12"/>
        <v>0</v>
      </c>
      <c r="AQ75" s="33">
        <f>IF(A75="",0,IF(AND(OR('Synthèse classe'!$C$2="Tous",C75='Synthèse classe'!$C$2),OR('Synthèse classe'!$C$3="Toutes",D75='Synthèse classe'!$C$3),OR('Synthèse classe'!$C$4="Toutes",AND('Synthèse classe'!$C$4="Dernière",AP75=1),B75=IFERROR(VALUE('Synthèse classe'!$C$4),0))),1,0))</f>
        <v>0</v>
      </c>
      <c r="AR75" s="34" t="str">
        <f t="shared" si="13"/>
        <v/>
      </c>
    </row>
    <row r="76" spans="1:44" x14ac:dyDescent="0.2">
      <c r="A76" s="17" t="str">
        <f t="shared" si="9"/>
        <v/>
      </c>
      <c r="B76" s="18"/>
      <c r="C76" s="19"/>
      <c r="D76" s="19"/>
      <c r="E76" s="19"/>
      <c r="F76" s="19"/>
      <c r="G76" s="19"/>
      <c r="H76" s="17" t="str">
        <f t="shared" si="14"/>
        <v/>
      </c>
      <c r="I76" s="20"/>
      <c r="J76" s="18"/>
      <c r="K76" s="19"/>
      <c r="L76" s="21" t="str">
        <f t="shared" si="15"/>
        <v/>
      </c>
      <c r="M76" s="21" t="str">
        <f>IF(OR(J76="",SUMPRODUCT((Barèmes!$A$6:$A$28="Endurance — Luc Léger (palier)")*(Barèmes!$B$6:$B$28=H76)*(Barèmes!$C$6:$C$28=IF(H76="6ème","Mixte",G76)))=0),"",IF(SUMPRODUCT((Barèmes!$A$6:$A$28="Endurance — Luc Léger (palier)")*(Barèmes!$B$6:$B$28=H76)*(Barèmes!$C$6:$C$28=IF(H76="6ème","Mixte",G76))*(Barèmes!$J$6:$J$28="+"))&gt;0,IF(J76&lt;=SUMIFS(Barèmes!$D$6:$D$28,Barèmes!$A$6:$A$28,"Endurance — Luc Léger (palier)",Barèmes!$B$6:$B$28,H76,Barèmes!$C$6:$C$28,IF(H76="6ème","Mixte",G76)),"à besoin",IF(J76&lt;=SUMIFS(Barèmes!$E$6:$E$28,Barèmes!$A$6:$A$28,"Endurance — Luc Léger (palier)",Barèmes!$B$6:$B$28,H76,Barèmes!$C$6:$C$28,IF(H76="6ème","Mixte",G76)),"fragile","satisfaisant")),IF(J76&gt;=SUMIFS(Barèmes!$D$6:$D$28,Barèmes!$A$6:$A$28,"Endurance — Luc Léger (palier)",Barèmes!$B$6:$B$28,H76,Barèmes!$C$6:$C$28,IF(H76="6ème","Mixte",G76)),"à besoin",IF(J76&gt;=SUMIFS(Barèmes!$E$6:$E$28,Barèmes!$A$6:$A$28,"Endurance — Luc Léger (palier)",Barèmes!$B$6:$B$28,H76,Barèmes!$C$6:$C$28,IF(H76="6ème","Mixte",G76)),"fragile","satisfaisant"))))</f>
        <v/>
      </c>
      <c r="N76" s="21" t="str">
        <f>IF(OR(J76="",SUMPRODUCT((Barèmes!$A$6:$A$28="Endurance — Luc Léger (palier)")*(Barèmes!$B$6:$B$28=H76)*(Barèmes!$C$6:$C$28=IF(H76="6ème","Mixte",G76)))=0),"",IF(SUMPRODUCT((Barèmes!$A$6:$A$28="Endurance — Luc Léger (palier)")*(Barèmes!$B$6:$B$28=H76)*(Barèmes!$C$6:$C$28=IF(H76="6ème","Mixte",G76))*(Barèmes!$J$6:$J$28="+"))&gt;0,IF(J76&lt;=SUMIFS(Barèmes!$F$6:$F$28,Barèmes!$A$6:$A$28,"Endurance — Luc Léger (palier)",Barèmes!$B$6:$B$28,H76,Barèmes!$C$6:$C$28,IF(H76="6ème","Mixte",G76)),Barèmes!$B$2,IF(J76&lt;=SUMIFS(Barèmes!$G$6:$G$28,Barèmes!$A$6:$A$28,"Endurance — Luc Léger (palier)",Barèmes!$B$6:$B$28,H76,Barèmes!$C$6:$C$28,IF(H76="6ème","Mixte",G76)),Barèmes!$C$2,IF(J76&lt;=SUMIFS(Barèmes!$H$6:$H$28,Barèmes!$A$6:$A$28,"Endurance — Luc Léger (palier)",Barèmes!$B$6:$B$28,H76,Barèmes!$C$6:$C$28,IF(H76="6ème","Mixte",G76)),Barèmes!$D$2,IF(J76&lt;=SUMIFS(Barèmes!$I$6:$I$28,Barèmes!$A$6:$A$28,"Endurance — Luc Léger (palier)",Barèmes!$B$6:$B$28,H76,Barèmes!$C$6:$C$28,IF(H76="6ème","Mixte",G76)),Barèmes!$E$2,Barèmes!$F$2)))),IF(J76&gt;=SUMIFS(Barèmes!$F$6:$F$28,Barèmes!$A$6:$A$28,"Endurance — Luc Léger (palier)",Barèmes!$B$6:$B$28,H76,Barèmes!$C$6:$C$28,IF(H76="6ème","Mixte",G76)),Barèmes!$B$2,IF(J76&gt;=SUMIFS(Barèmes!$G$6:$G$28,Barèmes!$A$6:$A$28,"Endurance — Luc Léger (palier)",Barèmes!$B$6:$B$28,H76,Barèmes!$C$6:$C$28,IF(H76="6ème","Mixte",G76)),Barèmes!$C$2,IF(J76&gt;=SUMIFS(Barèmes!$H$6:$H$28,Barèmes!$A$6:$A$28,"Endurance — Luc Léger (palier)",Barèmes!$B$6:$B$28,H76,Barèmes!$C$6:$C$28,IF(H76="6ème","Mixte",G76)),Barèmes!$D$2,IF(J76&gt;=SUMIFS(Barèmes!$I$6:$I$28,Barèmes!$A$6:$A$28,"Endurance — Luc Léger (palier)",Barèmes!$B$6:$B$28,H76,Barèmes!$C$6:$C$28,IF(H76="6ème","Mixte",G76)),Barèmes!$E$2,Barèmes!$F$2))))))</f>
        <v/>
      </c>
      <c r="O76" s="22"/>
      <c r="P76" s="23" t="str">
        <f>IF(OR(O76="",SUMPRODUCT((Barèmes!$A$6:$A$28="Force bas du corps — Saut en longueur (m)")*(Barèmes!$B$6:$B$28=H76)*(Barèmes!$C$6:$C$28=IF(H76="6ème","Mixte",G76)))=0),"",IF(SUMPRODUCT((Barèmes!$A$6:$A$28="Force bas du corps — Saut en longueur (m)")*(Barèmes!$B$6:$B$28=H76)*(Barèmes!$C$6:$C$28=IF(H76="6ème","Mixte",G76))*(Barèmes!$J$6:$J$28="+"))&gt;0,IF(O76&lt;=SUMIFS(Barèmes!$D$6:$D$28,Barèmes!$A$6:$A$28,"Force bas du corps — Saut en longueur (m)",Barèmes!$B$6:$B$28,H76,Barèmes!$C$6:$C$28,IF(H76="6ème","Mixte",G76)),"à besoin",IF(O76&lt;=SUMIFS(Barèmes!$E$6:$E$28,Barèmes!$A$6:$A$28,"Force bas du corps — Saut en longueur (m)",Barèmes!$B$6:$B$28,H76,Barèmes!$C$6:$C$28,IF(H76="6ème","Mixte",G76)),"fragile","satisfaisant")),IF(O76&gt;=SUMIFS(Barèmes!$D$6:$D$28,Barèmes!$A$6:$A$28,"Force bas du corps — Saut en longueur (m)",Barèmes!$B$6:$B$28,H76,Barèmes!$C$6:$C$28,IF(H76="6ème","Mixte",G76)),"à besoin",IF(O76&gt;=SUMIFS(Barèmes!$E$6:$E$28,Barèmes!$A$6:$A$28,"Force bas du corps — Saut en longueur (m)",Barèmes!$B$6:$B$28,H76,Barèmes!$C$6:$C$28,IF(H76="6ème","Mixte",G76)),"fragile","satisfaisant"))))</f>
        <v/>
      </c>
      <c r="Q76" s="23" t="str">
        <f>IF(OR(O76="",SUMPRODUCT((Barèmes!$A$6:$A$28="Force bas du corps — Saut en longueur (m)")*(Barèmes!$B$6:$B$28=H76)*(Barèmes!$C$6:$C$28=IF(H76="6ème","Mixte",G76)))=0),"",IF(SUMPRODUCT((Barèmes!$A$6:$A$28="Force bas du corps — Saut en longueur (m)")*(Barèmes!$B$6:$B$28=H76)*(Barèmes!$C$6:$C$28=IF(H76="6ème","Mixte",G76))*(Barèmes!$J$6:$J$28="+"))&gt;0,IF(O76&lt;=SUMIFS(Barèmes!$F$6:$F$28,Barèmes!$A$6:$A$28,"Force bas du corps — Saut en longueur (m)",Barèmes!$B$6:$B$28,H76,Barèmes!$C$6:$C$28,IF(H76="6ème","Mixte",G76)),Barèmes!$B$2,IF(O76&lt;=SUMIFS(Barèmes!$G$6:$G$28,Barèmes!$A$6:$A$28,"Force bas du corps — Saut en longueur (m)",Barèmes!$B$6:$B$28,H76,Barèmes!$C$6:$C$28,IF(H76="6ème","Mixte",G76)),Barèmes!$C$2,IF(O76&lt;=SUMIFS(Barèmes!$H$6:$H$28,Barèmes!$A$6:$A$28,"Force bas du corps — Saut en longueur (m)",Barèmes!$B$6:$B$28,H76,Barèmes!$C$6:$C$28,IF(H76="6ème","Mixte",G76)),Barèmes!$D$2,IF(O76&lt;=SUMIFS(Barèmes!$I$6:$I$28,Barèmes!$A$6:$A$28,"Force bas du corps — Saut en longueur (m)",Barèmes!$B$6:$B$28,H76,Barèmes!$C$6:$C$28,IF(H76="6ème","Mixte",G76)),Barèmes!$E$2,Barèmes!$F$2)))),IF(O76&gt;=SUMIFS(Barèmes!$F$6:$F$28,Barèmes!$A$6:$A$28,"Force bas du corps — Saut en longueur (m)",Barèmes!$B$6:$B$28,H76,Barèmes!$C$6:$C$28,IF(H76="6ème","Mixte",G76)),Barèmes!$B$2,IF(O76&gt;=SUMIFS(Barèmes!$G$6:$G$28,Barèmes!$A$6:$A$28,"Force bas du corps — Saut en longueur (m)",Barèmes!$B$6:$B$28,H76,Barèmes!$C$6:$C$28,IF(H76="6ème","Mixte",G76)),Barèmes!$C$2,IF(O76&gt;=SUMIFS(Barèmes!$H$6:$H$28,Barèmes!$A$6:$A$28,"Force bas du corps — Saut en longueur (m)",Barèmes!$B$6:$B$28,H76,Barèmes!$C$6:$C$28,IF(H76="6ème","Mixte",G76)),Barèmes!$D$2,IF(O76&gt;=SUMIFS(Barèmes!$I$6:$I$28,Barèmes!$A$6:$A$28,"Force bas du corps — Saut en longueur (m)",Barèmes!$B$6:$B$28,H76,Barèmes!$C$6:$C$28,IF(H76="6ème","Mixte",G76)),Barèmes!$E$2,Barèmes!$F$2))))))</f>
        <v/>
      </c>
      <c r="R76" s="22"/>
      <c r="S76" s="24" t="str">
        <f>IF(OR(R76="",SUMPRODUCT((Barèmes!$A$6:$A$28="Vitesse — 30 m (s)")*(Barèmes!$B$6:$B$28=H76)*(Barèmes!$C$6:$C$28=IF(H76="6ème","Mixte",G76)))=0),"",IF(SUMPRODUCT((Barèmes!$A$6:$A$28="Vitesse — 30 m (s)")*(Barèmes!$B$6:$B$28=H76)*(Barèmes!$C$6:$C$28=IF(H76="6ème","Mixte",G76))*(Barèmes!$J$6:$J$28="+"))&gt;0,IF(R76&lt;=SUMIFS(Barèmes!$D$6:$D$28,Barèmes!$A$6:$A$28,"Vitesse — 30 m (s)",Barèmes!$B$6:$B$28,H76,Barèmes!$C$6:$C$28,IF(H76="6ème","Mixte",G76)),"à besoin",IF(R76&lt;=SUMIFS(Barèmes!$E$6:$E$28,Barèmes!$A$6:$A$28,"Vitesse — 30 m (s)",Barèmes!$B$6:$B$28,H76,Barèmes!$C$6:$C$28,IF(H76="6ème","Mixte",G76)),"fragile","satisfaisant")),IF(R76&gt;=SUMIFS(Barèmes!$D$6:$D$28,Barèmes!$A$6:$A$28,"Vitesse — 30 m (s)",Barèmes!$B$6:$B$28,H76,Barèmes!$C$6:$C$28,IF(H76="6ème","Mixte",G76)),"à besoin",IF(R76&gt;=SUMIFS(Barèmes!$E$6:$E$28,Barèmes!$A$6:$A$28,"Vitesse — 30 m (s)",Barèmes!$B$6:$B$28,H76,Barèmes!$C$6:$C$28,IF(H76="6ème","Mixte",G76)),"fragile","satisfaisant"))))</f>
        <v/>
      </c>
      <c r="T76" s="24" t="str">
        <f>IF(OR(R76="",SUMPRODUCT((Barèmes!$A$6:$A$28="Vitesse — 30 m (s)")*(Barèmes!$B$6:$B$28=H76)*(Barèmes!$C$6:$C$28=IF(H76="6ème","Mixte",G76)))=0),"",IF(SUMPRODUCT((Barèmes!$A$6:$A$28="Vitesse — 30 m (s)")*(Barèmes!$B$6:$B$28=H76)*(Barèmes!$C$6:$C$28=IF(H76="6ème","Mixte",G76))*(Barèmes!$J$6:$J$28="+"))&gt;0,IF(R76&lt;=SUMIFS(Barèmes!$F$6:$F$28,Barèmes!$A$6:$A$28,"Vitesse — 30 m (s)",Barèmes!$B$6:$B$28,H76,Barèmes!$C$6:$C$28,IF(H76="6ème","Mixte",G76)),Barèmes!$B$2,IF(R76&lt;=SUMIFS(Barèmes!$G$6:$G$28,Barèmes!$A$6:$A$28,"Vitesse — 30 m (s)",Barèmes!$B$6:$B$28,H76,Barèmes!$C$6:$C$28,IF(H76="6ème","Mixte",G76)),Barèmes!$C$2,IF(R76&lt;=SUMIFS(Barèmes!$H$6:$H$28,Barèmes!$A$6:$A$28,"Vitesse — 30 m (s)",Barèmes!$B$6:$B$28,H76,Barèmes!$C$6:$C$28,IF(H76="6ème","Mixte",G76)),Barèmes!$D$2,IF(R76&lt;=SUMIFS(Barèmes!$I$6:$I$28,Barèmes!$A$6:$A$28,"Vitesse — 30 m (s)",Barèmes!$B$6:$B$28,H76,Barèmes!$C$6:$C$28,IF(H76="6ème","Mixte",G76)),Barèmes!$E$2,Barèmes!$F$2)))),IF(R76&gt;=SUMIFS(Barèmes!$F$6:$F$28,Barèmes!$A$6:$A$28,"Vitesse — 30 m (s)",Barèmes!$B$6:$B$28,H76,Barèmes!$C$6:$C$28,IF(H76="6ème","Mixte",G76)),Barèmes!$B$2,IF(R76&gt;=SUMIFS(Barèmes!$G$6:$G$28,Barèmes!$A$6:$A$28,"Vitesse — 30 m (s)",Barèmes!$B$6:$B$28,H76,Barèmes!$C$6:$C$28,IF(H76="6ème","Mixte",G76)),Barèmes!$C$2,IF(R76&gt;=SUMIFS(Barèmes!$H$6:$H$28,Barèmes!$A$6:$A$28,"Vitesse — 30 m (s)",Barèmes!$B$6:$B$28,H76,Barèmes!$C$6:$C$28,IF(H76="6ème","Mixte",G76)),Barèmes!$D$2,IF(R76&gt;=SUMIFS(Barèmes!$I$6:$I$28,Barèmes!$A$6:$A$28,"Vitesse — 30 m (s)",Barèmes!$B$6:$B$28,H76,Barèmes!$C$6:$C$28,IF(H76="6ème","Mixte",G76)),Barèmes!$E$2,Barèmes!$F$2))))))</f>
        <v/>
      </c>
      <c r="U76" s="22"/>
      <c r="V76" s="25" t="str">
        <f>IF(OR(U76="",SUMPRODUCT((Barèmes!$A$6:$A$28="Vitesse — 50 m (s)")*(Barèmes!$B$6:$B$28=H76)*(Barèmes!$C$6:$C$28=IF(H76="6ème","Mixte",G76)))=0),"",IF(SUMPRODUCT((Barèmes!$A$6:$A$28="Vitesse — 50 m (s)")*(Barèmes!$B$6:$B$28=H76)*(Barèmes!$C$6:$C$28=IF(H76="6ème","Mixte",G76))*(Barèmes!$J$6:$J$28="+"))&gt;0,IF(U76&lt;=SUMIFS(Barèmes!$D$6:$D$28,Barèmes!$A$6:$A$28,"Vitesse — 50 m (s)",Barèmes!$B$6:$B$28,H76,Barèmes!$C$6:$C$28,IF(H76="6ème","Mixte",G76)),"à besoin",IF(U76&lt;=SUMIFS(Barèmes!$E$6:$E$28,Barèmes!$A$6:$A$28,"Vitesse — 50 m (s)",Barèmes!$B$6:$B$28,H76,Barèmes!$C$6:$C$28,IF(H76="6ème","Mixte",G76)),"fragile","satisfaisant")),IF(U76&gt;=SUMIFS(Barèmes!$D$6:$D$28,Barèmes!$A$6:$A$28,"Vitesse — 50 m (s)",Barèmes!$B$6:$B$28,H76,Barèmes!$C$6:$C$28,IF(H76="6ème","Mixte",G76)),"à besoin",IF(U76&gt;=SUMIFS(Barèmes!$E$6:$E$28,Barèmes!$A$6:$A$28,"Vitesse — 50 m (s)",Barèmes!$B$6:$B$28,H76,Barèmes!$C$6:$C$28,IF(H76="6ème","Mixte",G76)),"fragile","satisfaisant"))))</f>
        <v/>
      </c>
      <c r="W76" s="25" t="str">
        <f>IF(OR(U76="",SUMPRODUCT((Barèmes!$A$6:$A$28="Vitesse — 50 m (s)")*(Barèmes!$B$6:$B$28=H76)*(Barèmes!$C$6:$C$28=IF(H76="6ème","Mixte",G76)))=0),"",IF(SUMPRODUCT((Barèmes!$A$6:$A$28="Vitesse — 50 m (s)")*(Barèmes!$B$6:$B$28=H76)*(Barèmes!$C$6:$C$28=IF(H76="6ème","Mixte",G76))*(Barèmes!$J$6:$J$28="+"))&gt;0,IF(U76&lt;=SUMIFS(Barèmes!$F$6:$F$28,Barèmes!$A$6:$A$28,"Vitesse — 50 m (s)",Barèmes!$B$6:$B$28,H76,Barèmes!$C$6:$C$28,IF(H76="6ème","Mixte",G76)),Barèmes!$B$2,IF(U76&lt;=SUMIFS(Barèmes!$G$6:$G$28,Barèmes!$A$6:$A$28,"Vitesse — 50 m (s)",Barèmes!$B$6:$B$28,H76,Barèmes!$C$6:$C$28,IF(H76="6ème","Mixte",G76)),Barèmes!$C$2,IF(U76&lt;=SUMIFS(Barèmes!$H$6:$H$28,Barèmes!$A$6:$A$28,"Vitesse — 50 m (s)",Barèmes!$B$6:$B$28,H76,Barèmes!$C$6:$C$28,IF(H76="6ème","Mixte",G76)),Barèmes!$D$2,IF(U76&lt;=SUMIFS(Barèmes!$I$6:$I$28,Barèmes!$A$6:$A$28,"Vitesse — 50 m (s)",Barèmes!$B$6:$B$28,H76,Barèmes!$C$6:$C$28,IF(H76="6ème","Mixte",G76)),Barèmes!$E$2,Barèmes!$F$2)))),IF(U76&gt;=SUMIFS(Barèmes!$F$6:$F$28,Barèmes!$A$6:$A$28,"Vitesse — 50 m (s)",Barèmes!$B$6:$B$28,H76,Barèmes!$C$6:$C$28,IF(H76="6ème","Mixte",G76)),Barèmes!$B$2,IF(U76&gt;=SUMIFS(Barèmes!$G$6:$G$28,Barèmes!$A$6:$A$28,"Vitesse — 50 m (s)",Barèmes!$B$6:$B$28,H76,Barèmes!$C$6:$C$28,IF(H76="6ème","Mixte",G76)),Barèmes!$C$2,IF(U76&gt;=SUMIFS(Barèmes!$H$6:$H$28,Barèmes!$A$6:$A$28,"Vitesse — 50 m (s)",Barèmes!$B$6:$B$28,H76,Barèmes!$C$6:$C$28,IF(H76="6ème","Mixte",G76)),Barèmes!$D$2,IF(U76&gt;=SUMIFS(Barèmes!$I$6:$I$28,Barèmes!$A$6:$A$28,"Vitesse — 50 m (s)",Barèmes!$B$6:$B$28,H76,Barèmes!$C$6:$C$28,IF(H76="6ème","Mixte",G76)),Barèmes!$E$2,Barèmes!$F$2))))))</f>
        <v/>
      </c>
      <c r="X76" s="18"/>
      <c r="Y76" s="26" t="str" cm="1">
        <f t="array" ref="Y76">IF(OR(X76="",SUMPRODUCT((Barèmes!$A$6:$A$28="Souplesse (score 1-5)")*(Barèmes!$B$6:$B$28=H76)*(Barèmes!$C$6:$C$28=IF(H76="6ème","Mixte",G76)))=0),"",IF(SUMPRODUCT((Barèmes!$A$6:$A$28="Souplesse (score 1-5)")*(Barèmes!$B$6:$B$28=H76)*(Barèmes!$C$6:$C$28=IF(H76="6ème","Mixte",G76))*(Barèmes!$J$6:$J$28="+"))&gt;0,IF(X76&lt;=SUMIFS(Barèmes!$D$6:$D$28,Barèmes!$A$6:$A$28,"Souplesse (score 1-5)",Barèmes!$B$6:$B$28,H76,Barèmes!$C$6:$C$28,IF(H76="6ème","Mixte",G76)),"à besoin",IF(X76&lt;=SUMIFS(Barèmes!$E$6:$E$28,Barèmes!$A$6:$A$28,"Souplesse (score 1-5)",Barèmes!$B$6:$B$28,H76,Barèmes!$C$6:$C$28,IF(H76="6ème","Mixte",G76)),"fragile","satisfaisant")),IF(X76&gt;=SUMIFS(Barèmes!$D$6:$D$28,Barèmes!$A$6:$A$28,"Souplesse (score 1-5)",Barèmes!$B$6:$B$28,H76,Barèmes!$C$6:$C$28,IF(H76="6ème","Mixte",G76)),"à besoin",IF(X76&gt;=SUMIFS(Barèmes!$E$6:$E$28,Barèmes!$A$6:$A$28,"Souplesse (score 1-5)",Barèmes!$B$6:$B$28,H76,Barèmes!$C$6:$C$28,IF(H76="6ème","Mixte",G76)),"fragile","satisfaisant"))))</f>
        <v/>
      </c>
      <c r="Z76" s="26" t="str" cm="1">
        <f t="array" ref="Z76">IF(OR(X76="",SUMPRODUCT((Barèmes!$A$6:$A$28="Souplesse (score 1-5)")*(Barèmes!$B$6:$B$28=H76)*(Barèmes!$C$6:$C$28=IF(H76="6ème","Mixte",G76)))=0),"",IF(SUMPRODUCT((Barèmes!$A$6:$A$28="Souplesse (score 1-5)")*(Barèmes!$B$6:$B$28=H76)*(Barèmes!$C$6:$C$28=IF(H76="6ème","Mixte",G76))*(Barèmes!$J$6:$J$28="+"))&gt;0,IF(X76&lt;=SUMIFS(Barèmes!$F$6:$F$28,Barèmes!$A$6:$A$28,"Souplesse (score 1-5)",Barèmes!$B$6:$B$28,H76,Barèmes!$C$6:$C$28,IF(H76="6ème","Mixte",G76)),Barèmes!$B$2,IF(X76&lt;=SUMIFS(Barèmes!$G$6:$G$28,Barèmes!$A$6:$A$28,"Souplesse (score 1-5)",Barèmes!$B$6:$B$28,H76,Barèmes!$C$6:$C$28,IF(H76="6ème","Mixte",G76)),Barèmes!$C$2,IF(X76&lt;=SUMIFS(Barèmes!$H$6:$H$28,Barèmes!$A$6:$A$28,"Souplesse (score 1-5)",Barèmes!$B$6:$B$28,H76,Barèmes!$C$6:$C$28,IF(H76="6ème","Mixte",G76)),Barèmes!$D$2,IF(X76&lt;=SUMIFS(Barèmes!$I$6:$I$28,Barèmes!$A$6:$A$28,"Souplesse (score 1-5)",Barèmes!$B$6:$B$28,H76,Barèmes!$C$6:$C$28,IF(H76="6ème","Mixte",G76)),Barèmes!$E$2,Barèmes!$F$2)))),IF(X76&gt;=SUMIFS(Barèmes!$F$6:$F$28,Barèmes!$A$6:$A$28,"Souplesse (score 1-5)",Barèmes!$B$6:$B$28,H76,Barèmes!$C$6:$C$28,IF(H76="6ème","Mixte",G76)),Barèmes!$B$2,IF(X76&gt;=SUMIFS(Barèmes!$G$6:$G$28,Barèmes!$A$6:$A$28,"Souplesse (score 1-5)",Barèmes!$B$6:$B$28,H76,Barèmes!$C$6:$C$28,IF(H76="6ème","Mixte",G76)),Barèmes!$C$2,IF(X76&gt;=SUMIFS(Barèmes!$H$6:$H$28,Barèmes!$A$6:$A$28,"Souplesse (score 1-5)",Barèmes!$B$6:$B$28,H76,Barèmes!$C$6:$C$28,IF(H76="6ème","Mixte",G76)),Barèmes!$D$2,IF(X76&gt;=SUMIFS(Barèmes!$I$6:$I$28,Barèmes!$A$6:$A$28,"Souplesse (score 1-5)",Barèmes!$B$6:$B$28,H76,Barèmes!$C$6:$C$28,IF(H76="6ème","Mixte",G76)),Barèmes!$E$2,Barèmes!$F$2))))))</f>
        <v/>
      </c>
      <c r="AA76" s="22"/>
      <c r="AB76" s="27" t="str">
        <f>IF(OR(AA76="",SUMPRODUCT((Barèmes!$A$6:$A$28="Agilité — T-test 974 (s)")*(Barèmes!$B$6:$B$28=H76)*(Barèmes!$C$6:$C$28=IF(H76="6ème","Mixte",G76)))=0),"",IF(SUMPRODUCT((Barèmes!$A$6:$A$28="Agilité — T-test 974 (s)")*(Barèmes!$B$6:$B$28=H76)*(Barèmes!$C$6:$C$28=IF(H76="6ème","Mixte",G76))*(Barèmes!$J$6:$J$28="+"))&gt;0,IF(AA76&lt;=SUMIFS(Barèmes!$D$6:$D$28,Barèmes!$A$6:$A$28,"Agilité — T-test 974 (s)",Barèmes!$B$6:$B$28,H76,Barèmes!$C$6:$C$28,IF(H76="6ème","Mixte",G76)),"à besoin",IF(AA76&lt;=SUMIFS(Barèmes!$E$6:$E$28,Barèmes!$A$6:$A$28,"Agilité — T-test 974 (s)",Barèmes!$B$6:$B$28,H76,Barèmes!$C$6:$C$28,IF(H76="6ème","Mixte",G76)),"fragile","satisfaisant")),IF(AA76&gt;=SUMIFS(Barèmes!$D$6:$D$28,Barèmes!$A$6:$A$28,"Agilité — T-test 974 (s)",Barèmes!$B$6:$B$28,H76,Barèmes!$C$6:$C$28,IF(H76="6ème","Mixte",G76)),"à besoin",IF(AA76&gt;=SUMIFS(Barèmes!$E$6:$E$28,Barèmes!$A$6:$A$28,"Agilité — T-test 974 (s)",Barèmes!$B$6:$B$28,H76,Barèmes!$C$6:$C$28,IF(H76="6ème","Mixte",G76)),"fragile","satisfaisant"))))</f>
        <v/>
      </c>
      <c r="AC76" s="27" t="str">
        <f>IF(OR(AA76="",SUMPRODUCT((Barèmes!$A$6:$A$28="Agilité — T-test 974 (s)")*(Barèmes!$B$6:$B$28=H76)*(Barèmes!$C$6:$C$28=IF(H76="6ème","Mixte",G76)))=0),"",IF(SUMPRODUCT((Barèmes!$A$6:$A$28="Agilité — T-test 974 (s)")*(Barèmes!$B$6:$B$28=H76)*(Barèmes!$C$6:$C$28=IF(H76="6ème","Mixte",G76))*(Barèmes!$J$6:$J$28="+"))&gt;0,IF(AA76&lt;=SUMIFS(Barèmes!$F$6:$F$28,Barèmes!$A$6:$A$28,"Agilité — T-test 974 (s)",Barèmes!$B$6:$B$28,H76,Barèmes!$C$6:$C$28,IF(H76="6ème","Mixte",G76)),Barèmes!$B$2,IF(AA76&lt;=SUMIFS(Barèmes!$G$6:$G$28,Barèmes!$A$6:$A$28,"Agilité — T-test 974 (s)",Barèmes!$B$6:$B$28,H76,Barèmes!$C$6:$C$28,IF(H76="6ème","Mixte",G76)),Barèmes!$C$2,IF(AA76&lt;=SUMIFS(Barèmes!$H$6:$H$28,Barèmes!$A$6:$A$28,"Agilité — T-test 974 (s)",Barèmes!$B$6:$B$28,H76,Barèmes!$C$6:$C$28,IF(H76="6ème","Mixte",G76)),Barèmes!$D$2,IF(AA76&lt;=SUMIFS(Barèmes!$I$6:$I$28,Barèmes!$A$6:$A$28,"Agilité — T-test 974 (s)",Barèmes!$B$6:$B$28,H76,Barèmes!$C$6:$C$28,IF(H76="6ème","Mixte",G76)),Barèmes!$E$2,Barèmes!$F$2)))),IF(AA76&gt;=SUMIFS(Barèmes!$F$6:$F$28,Barèmes!$A$6:$A$28,"Agilité — T-test 974 (s)",Barèmes!$B$6:$B$28,H76,Barèmes!$C$6:$C$28,IF(H76="6ème","Mixte",G76)),Barèmes!$B$2,IF(AA76&gt;=SUMIFS(Barèmes!$G$6:$G$28,Barèmes!$A$6:$A$28,"Agilité — T-test 974 (s)",Barèmes!$B$6:$B$28,H76,Barèmes!$C$6:$C$28,IF(H76="6ème","Mixte",G76)),Barèmes!$C$2,IF(AA76&gt;=SUMIFS(Barèmes!$H$6:$H$28,Barèmes!$A$6:$A$28,"Agilité — T-test 974 (s)",Barèmes!$B$6:$B$28,H76,Barèmes!$C$6:$C$28,IF(H76="6ème","Mixte",G76)),Barèmes!$D$2,IF(AA76&gt;=SUMIFS(Barèmes!$I$6:$I$28,Barèmes!$A$6:$A$28,"Agilité — T-test 974 (s)",Barèmes!$B$6:$B$28,H76,Barèmes!$C$6:$C$28,IF(H76="6ème","Mixte",G76)),Barèmes!$E$2,Barèmes!$F$2))))))</f>
        <v/>
      </c>
      <c r="AD76" s="28" t="str">
        <f t="shared" si="10"/>
        <v/>
      </c>
      <c r="AE76" s="29" t="str">
        <f t="shared" si="11"/>
        <v/>
      </c>
      <c r="AF76" s="30" t="str">
        <f>IF(OR(AD76="",SUMPRODUCT((Barèmes!$A$6:$A$28="Surcoût d'agilité (s) — technique")*(Barèmes!$B$6:$B$28=H76)*(Barèmes!$C$6:$C$28=IF(H76="6ème","Mixte",G76)))=0),"",IF(SUMPRODUCT((Barèmes!$A$6:$A$28="Surcoût d'agilité (s) — technique")*(Barèmes!$B$6:$B$28=H76)*(Barèmes!$C$6:$C$28=IF(H76="6ème","Mixte",G76))*(Barèmes!$J$6:$J$28="+"))&gt;0,IF(AD76&lt;=SUMIFS(Barèmes!$D$6:$D$28,Barèmes!$A$6:$A$28,"Surcoût d'agilité (s) — technique",Barèmes!$B$6:$B$28,H76,Barèmes!$C$6:$C$28,IF(H76="6ème","Mixte",G76)),"à besoin",IF(AD76&lt;=SUMIFS(Barèmes!$E$6:$E$28,Barèmes!$A$6:$A$28,"Surcoût d'agilité (s) — technique",Barèmes!$B$6:$B$28,H76,Barèmes!$C$6:$C$28,IF(H76="6ème","Mixte",G76)),"fragile","satisfaisant")),IF(AD76&gt;=SUMIFS(Barèmes!$D$6:$D$28,Barèmes!$A$6:$A$28,"Surcoût d'agilité (s) — technique",Barèmes!$B$6:$B$28,H76,Barèmes!$C$6:$C$28,IF(H76="6ème","Mixte",G76)),"à besoin",IF(AD76&gt;=SUMIFS(Barèmes!$E$6:$E$28,Barèmes!$A$6:$A$28,"Surcoût d'agilité (s) — technique",Barèmes!$B$6:$B$28,H76,Barèmes!$C$6:$C$28,IF(H76="6ème","Mixte",G76)),"fragile","satisfaisant"))))</f>
        <v/>
      </c>
      <c r="AG76" s="30" t="str">
        <f>IF(OR(AD76="",SUMPRODUCT((Barèmes!$A$6:$A$28="Surcoût d'agilité (s) — technique")*(Barèmes!$B$6:$B$28=H76)*(Barèmes!$C$6:$C$28=IF(H76="6ème","Mixte",G76)))=0),"",IF(SUMPRODUCT((Barèmes!$A$6:$A$28="Surcoût d'agilité (s) — technique")*(Barèmes!$B$6:$B$28=H76)*(Barèmes!$C$6:$C$28=IF(H76="6ème","Mixte",G76))*(Barèmes!$J$6:$J$28="+"))&gt;0,IF(AD76&lt;=SUMIFS(Barèmes!$F$6:$F$28,Barèmes!$A$6:$A$28,"Surcoût d'agilité (s) — technique",Barèmes!$B$6:$B$28,H76,Barèmes!$C$6:$C$28,IF(H76="6ème","Mixte",G76)),Barèmes!$B$2,IF(AD76&lt;=SUMIFS(Barèmes!$G$6:$G$28,Barèmes!$A$6:$A$28,"Surcoût d'agilité (s) — technique",Barèmes!$B$6:$B$28,H76,Barèmes!$C$6:$C$28,IF(H76="6ème","Mixte",G76)),Barèmes!$C$2,IF(AD76&lt;=SUMIFS(Barèmes!$H$6:$H$28,Barèmes!$A$6:$A$28,"Surcoût d'agilité (s) — technique",Barèmes!$B$6:$B$28,H76,Barèmes!$C$6:$C$28,IF(H76="6ème","Mixte",G76)),Barèmes!$D$2,IF(AD76&lt;=SUMIFS(Barèmes!$I$6:$I$28,Barèmes!$A$6:$A$28,"Surcoût d'agilité (s) — technique",Barèmes!$B$6:$B$28,H76,Barèmes!$C$6:$C$28,IF(H76="6ème","Mixte",G76)),Barèmes!$E$2,Barèmes!$F$2)))),IF(AD76&gt;=SUMIFS(Barèmes!$F$6:$F$28,Barèmes!$A$6:$A$28,"Surcoût d'agilité (s) — technique",Barèmes!$B$6:$B$28,H76,Barèmes!$C$6:$C$28,IF(H76="6ème","Mixte",G76)),Barèmes!$B$2,IF(AD76&gt;=SUMIFS(Barèmes!$G$6:$G$28,Barèmes!$A$6:$A$28,"Surcoût d'agilité (s) — technique",Barèmes!$B$6:$B$28,H76,Barèmes!$C$6:$C$28,IF(H76="6ème","Mixte",G76)),Barèmes!$C$2,IF(AD76&gt;=SUMIFS(Barèmes!$H$6:$H$28,Barèmes!$A$6:$A$28,"Surcoût d'agilité (s) — technique",Barèmes!$B$6:$B$28,H76,Barèmes!$C$6:$C$28,IF(H76="6ème","Mixte",G76)),Barèmes!$D$2,IF(AD76&gt;=SUMIFS(Barèmes!$I$6:$I$28,Barèmes!$A$6:$A$28,"Surcoût d'agilité (s) — technique",Barèmes!$B$6:$B$28,H76,Barèmes!$C$6:$C$28,IF(H76="6ème","Mixte",G76)),Barèmes!$E$2,Barèmes!$F$2))))))</f>
        <v/>
      </c>
      <c r="AH76" s="31" t="str">
        <f>IF((IF(N76="",0,1)+IF(Q76="",0,1)+IF(W76="",0,1)+IF(Z76="",0,1)+IF(AC76="",0,1))=0,"",3*IF(N76=Barèmes!$B$2,1,IF(N76=Barèmes!$C$2,2,IF(N76=Barèmes!$D$2,3,IF(N76=Barèmes!$E$2,4,IF(N76=Barèmes!$F$2,5,0)))))+3*IF(Q76=Barèmes!$B$2,1,IF(Q76=Barèmes!$C$2,2,IF(Q76=Barèmes!$D$2,3,IF(Q76=Barèmes!$E$2,4,IF(Q76=Barèmes!$F$2,5,0)))))+2*IF(W76=Barèmes!$B$2,1,IF(W76=Barèmes!$C$2,2,IF(W76=Barèmes!$D$2,3,IF(W76=Barèmes!$E$2,4,IF(W76=Barèmes!$F$2,5,0)))))+1*IF(Z76=Barèmes!$B$2,1,IF(Z76=Barèmes!$C$2,2,IF(Z76=Barèmes!$D$2,3,IF(Z76=Barèmes!$E$2,4,IF(Z76=Barèmes!$F$2,5,0)))))+1*IF(AC76=Barèmes!$B$2,1,IF(AC76=Barèmes!$C$2,2,IF(AC76=Barèmes!$D$2,3,IF(AC76=Barèmes!$E$2,4,IF(AC76=Barèmes!$F$2,5,0))))))</f>
        <v/>
      </c>
      <c r="AI76" s="31"/>
      <c r="AJ76" s="32" t="str">
        <f>IFERROR(INDEX(Croissance!$B$5:$B$604,MATCH(A76,Croissance!$A$5:$A$604,0)),"")</f>
        <v/>
      </c>
      <c r="AK76" s="32" t="str">
        <f>IFERROR(INDEX(Croissance!$C$5:$C$604,MATCH(A76,Croissance!$A$5:$A$604,0)),"")</f>
        <v/>
      </c>
      <c r="AL76" s="32" t="str">
        <f>IFERROR(INDEX(Croissance!$D$5:$D$604,MATCH(A76,Croissance!$A$5:$A$604,0)),"")</f>
        <v/>
      </c>
      <c r="AM76" s="32" t="str">
        <f>IFERROR(INDEX(Croissance!$E$5:$E$604,MATCH(A76,Croissance!$A$5:$A$604,0)),"")</f>
        <v/>
      </c>
      <c r="AO76" s="33">
        <f t="shared" si="16"/>
        <v>0</v>
      </c>
      <c r="AP76" s="33">
        <f t="shared" si="12"/>
        <v>0</v>
      </c>
      <c r="AQ76" s="33">
        <f>IF(A76="",0,IF(AND(OR('Synthèse classe'!$C$2="Tous",C76='Synthèse classe'!$C$2),OR('Synthèse classe'!$C$3="Toutes",D76='Synthèse classe'!$C$3),OR('Synthèse classe'!$C$4="Toutes",AND('Synthèse classe'!$C$4="Dernière",AP76=1),B76=IFERROR(VALUE('Synthèse classe'!$C$4),0))),1,0))</f>
        <v>0</v>
      </c>
      <c r="AR76" s="34" t="str">
        <f t="shared" si="13"/>
        <v/>
      </c>
    </row>
    <row r="77" spans="1:44" x14ac:dyDescent="0.2">
      <c r="A77" s="17" t="str">
        <f t="shared" si="9"/>
        <v/>
      </c>
      <c r="B77" s="18"/>
      <c r="C77" s="19"/>
      <c r="D77" s="19"/>
      <c r="E77" s="19"/>
      <c r="F77" s="19"/>
      <c r="G77" s="19"/>
      <c r="H77" s="17" t="str">
        <f t="shared" si="14"/>
        <v/>
      </c>
      <c r="I77" s="20"/>
      <c r="J77" s="18"/>
      <c r="K77" s="19"/>
      <c r="L77" s="21" t="str">
        <f t="shared" si="15"/>
        <v/>
      </c>
      <c r="M77" s="21" t="str">
        <f>IF(OR(J77="",SUMPRODUCT((Barèmes!$A$6:$A$28="Endurance — Luc Léger (palier)")*(Barèmes!$B$6:$B$28=H77)*(Barèmes!$C$6:$C$28=IF(H77="6ème","Mixte",G77)))=0),"",IF(SUMPRODUCT((Barèmes!$A$6:$A$28="Endurance — Luc Léger (palier)")*(Barèmes!$B$6:$B$28=H77)*(Barèmes!$C$6:$C$28=IF(H77="6ème","Mixte",G77))*(Barèmes!$J$6:$J$28="+"))&gt;0,IF(J77&lt;=SUMIFS(Barèmes!$D$6:$D$28,Barèmes!$A$6:$A$28,"Endurance — Luc Léger (palier)",Barèmes!$B$6:$B$28,H77,Barèmes!$C$6:$C$28,IF(H77="6ème","Mixte",G77)),"à besoin",IF(J77&lt;=SUMIFS(Barèmes!$E$6:$E$28,Barèmes!$A$6:$A$28,"Endurance — Luc Léger (palier)",Barèmes!$B$6:$B$28,H77,Barèmes!$C$6:$C$28,IF(H77="6ème","Mixte",G77)),"fragile","satisfaisant")),IF(J77&gt;=SUMIFS(Barèmes!$D$6:$D$28,Barèmes!$A$6:$A$28,"Endurance — Luc Léger (palier)",Barèmes!$B$6:$B$28,H77,Barèmes!$C$6:$C$28,IF(H77="6ème","Mixte",G77)),"à besoin",IF(J77&gt;=SUMIFS(Barèmes!$E$6:$E$28,Barèmes!$A$6:$A$28,"Endurance — Luc Léger (palier)",Barèmes!$B$6:$B$28,H77,Barèmes!$C$6:$C$28,IF(H77="6ème","Mixte",G77)),"fragile","satisfaisant"))))</f>
        <v/>
      </c>
      <c r="N77" s="21" t="str">
        <f>IF(OR(J77="",SUMPRODUCT((Barèmes!$A$6:$A$28="Endurance — Luc Léger (palier)")*(Barèmes!$B$6:$B$28=H77)*(Barèmes!$C$6:$C$28=IF(H77="6ème","Mixte",G77)))=0),"",IF(SUMPRODUCT((Barèmes!$A$6:$A$28="Endurance — Luc Léger (palier)")*(Barèmes!$B$6:$B$28=H77)*(Barèmes!$C$6:$C$28=IF(H77="6ème","Mixte",G77))*(Barèmes!$J$6:$J$28="+"))&gt;0,IF(J77&lt;=SUMIFS(Barèmes!$F$6:$F$28,Barèmes!$A$6:$A$28,"Endurance — Luc Léger (palier)",Barèmes!$B$6:$B$28,H77,Barèmes!$C$6:$C$28,IF(H77="6ème","Mixte",G77)),Barèmes!$B$2,IF(J77&lt;=SUMIFS(Barèmes!$G$6:$G$28,Barèmes!$A$6:$A$28,"Endurance — Luc Léger (palier)",Barèmes!$B$6:$B$28,H77,Barèmes!$C$6:$C$28,IF(H77="6ème","Mixte",G77)),Barèmes!$C$2,IF(J77&lt;=SUMIFS(Barèmes!$H$6:$H$28,Barèmes!$A$6:$A$28,"Endurance — Luc Léger (palier)",Barèmes!$B$6:$B$28,H77,Barèmes!$C$6:$C$28,IF(H77="6ème","Mixte",G77)),Barèmes!$D$2,IF(J77&lt;=SUMIFS(Barèmes!$I$6:$I$28,Barèmes!$A$6:$A$28,"Endurance — Luc Léger (palier)",Barèmes!$B$6:$B$28,H77,Barèmes!$C$6:$C$28,IF(H77="6ème","Mixte",G77)),Barèmes!$E$2,Barèmes!$F$2)))),IF(J77&gt;=SUMIFS(Barèmes!$F$6:$F$28,Barèmes!$A$6:$A$28,"Endurance — Luc Léger (palier)",Barèmes!$B$6:$B$28,H77,Barèmes!$C$6:$C$28,IF(H77="6ème","Mixte",G77)),Barèmes!$B$2,IF(J77&gt;=SUMIFS(Barèmes!$G$6:$G$28,Barèmes!$A$6:$A$28,"Endurance — Luc Léger (palier)",Barèmes!$B$6:$B$28,H77,Barèmes!$C$6:$C$28,IF(H77="6ème","Mixte",G77)),Barèmes!$C$2,IF(J77&gt;=SUMIFS(Barèmes!$H$6:$H$28,Barèmes!$A$6:$A$28,"Endurance — Luc Léger (palier)",Barèmes!$B$6:$B$28,H77,Barèmes!$C$6:$C$28,IF(H77="6ème","Mixte",G77)),Barèmes!$D$2,IF(J77&gt;=SUMIFS(Barèmes!$I$6:$I$28,Barèmes!$A$6:$A$28,"Endurance — Luc Léger (palier)",Barèmes!$B$6:$B$28,H77,Barèmes!$C$6:$C$28,IF(H77="6ème","Mixte",G77)),Barèmes!$E$2,Barèmes!$F$2))))))</f>
        <v/>
      </c>
      <c r="O77" s="22"/>
      <c r="P77" s="23" t="str">
        <f>IF(OR(O77="",SUMPRODUCT((Barèmes!$A$6:$A$28="Force bas du corps — Saut en longueur (m)")*(Barèmes!$B$6:$B$28=H77)*(Barèmes!$C$6:$C$28=IF(H77="6ème","Mixte",G77)))=0),"",IF(SUMPRODUCT((Barèmes!$A$6:$A$28="Force bas du corps — Saut en longueur (m)")*(Barèmes!$B$6:$B$28=H77)*(Barèmes!$C$6:$C$28=IF(H77="6ème","Mixte",G77))*(Barèmes!$J$6:$J$28="+"))&gt;0,IF(O77&lt;=SUMIFS(Barèmes!$D$6:$D$28,Barèmes!$A$6:$A$28,"Force bas du corps — Saut en longueur (m)",Barèmes!$B$6:$B$28,H77,Barèmes!$C$6:$C$28,IF(H77="6ème","Mixte",G77)),"à besoin",IF(O77&lt;=SUMIFS(Barèmes!$E$6:$E$28,Barèmes!$A$6:$A$28,"Force bas du corps — Saut en longueur (m)",Barèmes!$B$6:$B$28,H77,Barèmes!$C$6:$C$28,IF(H77="6ème","Mixte",G77)),"fragile","satisfaisant")),IF(O77&gt;=SUMIFS(Barèmes!$D$6:$D$28,Barèmes!$A$6:$A$28,"Force bas du corps — Saut en longueur (m)",Barèmes!$B$6:$B$28,H77,Barèmes!$C$6:$C$28,IF(H77="6ème","Mixte",G77)),"à besoin",IF(O77&gt;=SUMIFS(Barèmes!$E$6:$E$28,Barèmes!$A$6:$A$28,"Force bas du corps — Saut en longueur (m)",Barèmes!$B$6:$B$28,H77,Barèmes!$C$6:$C$28,IF(H77="6ème","Mixte",G77)),"fragile","satisfaisant"))))</f>
        <v/>
      </c>
      <c r="Q77" s="23" t="str">
        <f>IF(OR(O77="",SUMPRODUCT((Barèmes!$A$6:$A$28="Force bas du corps — Saut en longueur (m)")*(Barèmes!$B$6:$B$28=H77)*(Barèmes!$C$6:$C$28=IF(H77="6ème","Mixte",G77)))=0),"",IF(SUMPRODUCT((Barèmes!$A$6:$A$28="Force bas du corps — Saut en longueur (m)")*(Barèmes!$B$6:$B$28=H77)*(Barèmes!$C$6:$C$28=IF(H77="6ème","Mixte",G77))*(Barèmes!$J$6:$J$28="+"))&gt;0,IF(O77&lt;=SUMIFS(Barèmes!$F$6:$F$28,Barèmes!$A$6:$A$28,"Force bas du corps — Saut en longueur (m)",Barèmes!$B$6:$B$28,H77,Barèmes!$C$6:$C$28,IF(H77="6ème","Mixte",G77)),Barèmes!$B$2,IF(O77&lt;=SUMIFS(Barèmes!$G$6:$G$28,Barèmes!$A$6:$A$28,"Force bas du corps — Saut en longueur (m)",Barèmes!$B$6:$B$28,H77,Barèmes!$C$6:$C$28,IF(H77="6ème","Mixte",G77)),Barèmes!$C$2,IF(O77&lt;=SUMIFS(Barèmes!$H$6:$H$28,Barèmes!$A$6:$A$28,"Force bas du corps — Saut en longueur (m)",Barèmes!$B$6:$B$28,H77,Barèmes!$C$6:$C$28,IF(H77="6ème","Mixte",G77)),Barèmes!$D$2,IF(O77&lt;=SUMIFS(Barèmes!$I$6:$I$28,Barèmes!$A$6:$A$28,"Force bas du corps — Saut en longueur (m)",Barèmes!$B$6:$B$28,H77,Barèmes!$C$6:$C$28,IF(H77="6ème","Mixte",G77)),Barèmes!$E$2,Barèmes!$F$2)))),IF(O77&gt;=SUMIFS(Barèmes!$F$6:$F$28,Barèmes!$A$6:$A$28,"Force bas du corps — Saut en longueur (m)",Barèmes!$B$6:$B$28,H77,Barèmes!$C$6:$C$28,IF(H77="6ème","Mixte",G77)),Barèmes!$B$2,IF(O77&gt;=SUMIFS(Barèmes!$G$6:$G$28,Barèmes!$A$6:$A$28,"Force bas du corps — Saut en longueur (m)",Barèmes!$B$6:$B$28,H77,Barèmes!$C$6:$C$28,IF(H77="6ème","Mixte",G77)),Barèmes!$C$2,IF(O77&gt;=SUMIFS(Barèmes!$H$6:$H$28,Barèmes!$A$6:$A$28,"Force bas du corps — Saut en longueur (m)",Barèmes!$B$6:$B$28,H77,Barèmes!$C$6:$C$28,IF(H77="6ème","Mixte",G77)),Barèmes!$D$2,IF(O77&gt;=SUMIFS(Barèmes!$I$6:$I$28,Barèmes!$A$6:$A$28,"Force bas du corps — Saut en longueur (m)",Barèmes!$B$6:$B$28,H77,Barèmes!$C$6:$C$28,IF(H77="6ème","Mixte",G77)),Barèmes!$E$2,Barèmes!$F$2))))))</f>
        <v/>
      </c>
      <c r="R77" s="22"/>
      <c r="S77" s="24" t="str">
        <f>IF(OR(R77="",SUMPRODUCT((Barèmes!$A$6:$A$28="Vitesse — 30 m (s)")*(Barèmes!$B$6:$B$28=H77)*(Barèmes!$C$6:$C$28=IF(H77="6ème","Mixte",G77)))=0),"",IF(SUMPRODUCT((Barèmes!$A$6:$A$28="Vitesse — 30 m (s)")*(Barèmes!$B$6:$B$28=H77)*(Barèmes!$C$6:$C$28=IF(H77="6ème","Mixte",G77))*(Barèmes!$J$6:$J$28="+"))&gt;0,IF(R77&lt;=SUMIFS(Barèmes!$D$6:$D$28,Barèmes!$A$6:$A$28,"Vitesse — 30 m (s)",Barèmes!$B$6:$B$28,H77,Barèmes!$C$6:$C$28,IF(H77="6ème","Mixte",G77)),"à besoin",IF(R77&lt;=SUMIFS(Barèmes!$E$6:$E$28,Barèmes!$A$6:$A$28,"Vitesse — 30 m (s)",Barèmes!$B$6:$B$28,H77,Barèmes!$C$6:$C$28,IF(H77="6ème","Mixte",G77)),"fragile","satisfaisant")),IF(R77&gt;=SUMIFS(Barèmes!$D$6:$D$28,Barèmes!$A$6:$A$28,"Vitesse — 30 m (s)",Barèmes!$B$6:$B$28,H77,Barèmes!$C$6:$C$28,IF(H77="6ème","Mixte",G77)),"à besoin",IF(R77&gt;=SUMIFS(Barèmes!$E$6:$E$28,Barèmes!$A$6:$A$28,"Vitesse — 30 m (s)",Barèmes!$B$6:$B$28,H77,Barèmes!$C$6:$C$28,IF(H77="6ème","Mixte",G77)),"fragile","satisfaisant"))))</f>
        <v/>
      </c>
      <c r="T77" s="24" t="str">
        <f>IF(OR(R77="",SUMPRODUCT((Barèmes!$A$6:$A$28="Vitesse — 30 m (s)")*(Barèmes!$B$6:$B$28=H77)*(Barèmes!$C$6:$C$28=IF(H77="6ème","Mixte",G77)))=0),"",IF(SUMPRODUCT((Barèmes!$A$6:$A$28="Vitesse — 30 m (s)")*(Barèmes!$B$6:$B$28=H77)*(Barèmes!$C$6:$C$28=IF(H77="6ème","Mixte",G77))*(Barèmes!$J$6:$J$28="+"))&gt;0,IF(R77&lt;=SUMIFS(Barèmes!$F$6:$F$28,Barèmes!$A$6:$A$28,"Vitesse — 30 m (s)",Barèmes!$B$6:$B$28,H77,Barèmes!$C$6:$C$28,IF(H77="6ème","Mixte",G77)),Barèmes!$B$2,IF(R77&lt;=SUMIFS(Barèmes!$G$6:$G$28,Barèmes!$A$6:$A$28,"Vitesse — 30 m (s)",Barèmes!$B$6:$B$28,H77,Barèmes!$C$6:$C$28,IF(H77="6ème","Mixte",G77)),Barèmes!$C$2,IF(R77&lt;=SUMIFS(Barèmes!$H$6:$H$28,Barèmes!$A$6:$A$28,"Vitesse — 30 m (s)",Barèmes!$B$6:$B$28,H77,Barèmes!$C$6:$C$28,IF(H77="6ème","Mixte",G77)),Barèmes!$D$2,IF(R77&lt;=SUMIFS(Barèmes!$I$6:$I$28,Barèmes!$A$6:$A$28,"Vitesse — 30 m (s)",Barèmes!$B$6:$B$28,H77,Barèmes!$C$6:$C$28,IF(H77="6ème","Mixte",G77)),Barèmes!$E$2,Barèmes!$F$2)))),IF(R77&gt;=SUMIFS(Barèmes!$F$6:$F$28,Barèmes!$A$6:$A$28,"Vitesse — 30 m (s)",Barèmes!$B$6:$B$28,H77,Barèmes!$C$6:$C$28,IF(H77="6ème","Mixte",G77)),Barèmes!$B$2,IF(R77&gt;=SUMIFS(Barèmes!$G$6:$G$28,Barèmes!$A$6:$A$28,"Vitesse — 30 m (s)",Barèmes!$B$6:$B$28,H77,Barèmes!$C$6:$C$28,IF(H77="6ème","Mixte",G77)),Barèmes!$C$2,IF(R77&gt;=SUMIFS(Barèmes!$H$6:$H$28,Barèmes!$A$6:$A$28,"Vitesse — 30 m (s)",Barèmes!$B$6:$B$28,H77,Barèmes!$C$6:$C$28,IF(H77="6ème","Mixte",G77)),Barèmes!$D$2,IF(R77&gt;=SUMIFS(Barèmes!$I$6:$I$28,Barèmes!$A$6:$A$28,"Vitesse — 30 m (s)",Barèmes!$B$6:$B$28,H77,Barèmes!$C$6:$C$28,IF(H77="6ème","Mixte",G77)),Barèmes!$E$2,Barèmes!$F$2))))))</f>
        <v/>
      </c>
      <c r="U77" s="22"/>
      <c r="V77" s="25" t="str">
        <f>IF(OR(U77="",SUMPRODUCT((Barèmes!$A$6:$A$28="Vitesse — 50 m (s)")*(Barèmes!$B$6:$B$28=H77)*(Barèmes!$C$6:$C$28=IF(H77="6ème","Mixte",G77)))=0),"",IF(SUMPRODUCT((Barèmes!$A$6:$A$28="Vitesse — 50 m (s)")*(Barèmes!$B$6:$B$28=H77)*(Barèmes!$C$6:$C$28=IF(H77="6ème","Mixte",G77))*(Barèmes!$J$6:$J$28="+"))&gt;0,IF(U77&lt;=SUMIFS(Barèmes!$D$6:$D$28,Barèmes!$A$6:$A$28,"Vitesse — 50 m (s)",Barèmes!$B$6:$B$28,H77,Barèmes!$C$6:$C$28,IF(H77="6ème","Mixte",G77)),"à besoin",IF(U77&lt;=SUMIFS(Barèmes!$E$6:$E$28,Barèmes!$A$6:$A$28,"Vitesse — 50 m (s)",Barèmes!$B$6:$B$28,H77,Barèmes!$C$6:$C$28,IF(H77="6ème","Mixte",G77)),"fragile","satisfaisant")),IF(U77&gt;=SUMIFS(Barèmes!$D$6:$D$28,Barèmes!$A$6:$A$28,"Vitesse — 50 m (s)",Barèmes!$B$6:$B$28,H77,Barèmes!$C$6:$C$28,IF(H77="6ème","Mixte",G77)),"à besoin",IF(U77&gt;=SUMIFS(Barèmes!$E$6:$E$28,Barèmes!$A$6:$A$28,"Vitesse — 50 m (s)",Barèmes!$B$6:$B$28,H77,Barèmes!$C$6:$C$28,IF(H77="6ème","Mixte",G77)),"fragile","satisfaisant"))))</f>
        <v/>
      </c>
      <c r="W77" s="25" t="str">
        <f>IF(OR(U77="",SUMPRODUCT((Barèmes!$A$6:$A$28="Vitesse — 50 m (s)")*(Barèmes!$B$6:$B$28=H77)*(Barèmes!$C$6:$C$28=IF(H77="6ème","Mixte",G77)))=0),"",IF(SUMPRODUCT((Barèmes!$A$6:$A$28="Vitesse — 50 m (s)")*(Barèmes!$B$6:$B$28=H77)*(Barèmes!$C$6:$C$28=IF(H77="6ème","Mixte",G77))*(Barèmes!$J$6:$J$28="+"))&gt;0,IF(U77&lt;=SUMIFS(Barèmes!$F$6:$F$28,Barèmes!$A$6:$A$28,"Vitesse — 50 m (s)",Barèmes!$B$6:$B$28,H77,Barèmes!$C$6:$C$28,IF(H77="6ème","Mixte",G77)),Barèmes!$B$2,IF(U77&lt;=SUMIFS(Barèmes!$G$6:$G$28,Barèmes!$A$6:$A$28,"Vitesse — 50 m (s)",Barèmes!$B$6:$B$28,H77,Barèmes!$C$6:$C$28,IF(H77="6ème","Mixte",G77)),Barèmes!$C$2,IF(U77&lt;=SUMIFS(Barèmes!$H$6:$H$28,Barèmes!$A$6:$A$28,"Vitesse — 50 m (s)",Barèmes!$B$6:$B$28,H77,Barèmes!$C$6:$C$28,IF(H77="6ème","Mixte",G77)),Barèmes!$D$2,IF(U77&lt;=SUMIFS(Barèmes!$I$6:$I$28,Barèmes!$A$6:$A$28,"Vitesse — 50 m (s)",Barèmes!$B$6:$B$28,H77,Barèmes!$C$6:$C$28,IF(H77="6ème","Mixte",G77)),Barèmes!$E$2,Barèmes!$F$2)))),IF(U77&gt;=SUMIFS(Barèmes!$F$6:$F$28,Barèmes!$A$6:$A$28,"Vitesse — 50 m (s)",Barèmes!$B$6:$B$28,H77,Barèmes!$C$6:$C$28,IF(H77="6ème","Mixte",G77)),Barèmes!$B$2,IF(U77&gt;=SUMIFS(Barèmes!$G$6:$G$28,Barèmes!$A$6:$A$28,"Vitesse — 50 m (s)",Barèmes!$B$6:$B$28,H77,Barèmes!$C$6:$C$28,IF(H77="6ème","Mixte",G77)),Barèmes!$C$2,IF(U77&gt;=SUMIFS(Barèmes!$H$6:$H$28,Barèmes!$A$6:$A$28,"Vitesse — 50 m (s)",Barèmes!$B$6:$B$28,H77,Barèmes!$C$6:$C$28,IF(H77="6ème","Mixte",G77)),Barèmes!$D$2,IF(U77&gt;=SUMIFS(Barèmes!$I$6:$I$28,Barèmes!$A$6:$A$28,"Vitesse — 50 m (s)",Barèmes!$B$6:$B$28,H77,Barèmes!$C$6:$C$28,IF(H77="6ème","Mixte",G77)),Barèmes!$E$2,Barèmes!$F$2))))))</f>
        <v/>
      </c>
      <c r="X77" s="18"/>
      <c r="Y77" s="26" t="str" cm="1">
        <f t="array" ref="Y77">IF(OR(X77="",SUMPRODUCT((Barèmes!$A$6:$A$28="Souplesse (score 1-5)")*(Barèmes!$B$6:$B$28=H77)*(Barèmes!$C$6:$C$28=IF(H77="6ème","Mixte",G77)))=0),"",IF(SUMPRODUCT((Barèmes!$A$6:$A$28="Souplesse (score 1-5)")*(Barèmes!$B$6:$B$28=H77)*(Barèmes!$C$6:$C$28=IF(H77="6ème","Mixte",G77))*(Barèmes!$J$6:$J$28="+"))&gt;0,IF(X77&lt;=SUMIFS(Barèmes!$D$6:$D$28,Barèmes!$A$6:$A$28,"Souplesse (score 1-5)",Barèmes!$B$6:$B$28,H77,Barèmes!$C$6:$C$28,IF(H77="6ème","Mixte",G77)),"à besoin",IF(X77&lt;=SUMIFS(Barèmes!$E$6:$E$28,Barèmes!$A$6:$A$28,"Souplesse (score 1-5)",Barèmes!$B$6:$B$28,H77,Barèmes!$C$6:$C$28,IF(H77="6ème","Mixte",G77)),"fragile","satisfaisant")),IF(X77&gt;=SUMIFS(Barèmes!$D$6:$D$28,Barèmes!$A$6:$A$28,"Souplesse (score 1-5)",Barèmes!$B$6:$B$28,H77,Barèmes!$C$6:$C$28,IF(H77="6ème","Mixte",G77)),"à besoin",IF(X77&gt;=SUMIFS(Barèmes!$E$6:$E$28,Barèmes!$A$6:$A$28,"Souplesse (score 1-5)",Barèmes!$B$6:$B$28,H77,Barèmes!$C$6:$C$28,IF(H77="6ème","Mixte",G77)),"fragile","satisfaisant"))))</f>
        <v/>
      </c>
      <c r="Z77" s="26" t="str" cm="1">
        <f t="array" ref="Z77">IF(OR(X77="",SUMPRODUCT((Barèmes!$A$6:$A$28="Souplesse (score 1-5)")*(Barèmes!$B$6:$B$28=H77)*(Barèmes!$C$6:$C$28=IF(H77="6ème","Mixte",G77)))=0),"",IF(SUMPRODUCT((Barèmes!$A$6:$A$28="Souplesse (score 1-5)")*(Barèmes!$B$6:$B$28=H77)*(Barèmes!$C$6:$C$28=IF(H77="6ème","Mixte",G77))*(Barèmes!$J$6:$J$28="+"))&gt;0,IF(X77&lt;=SUMIFS(Barèmes!$F$6:$F$28,Barèmes!$A$6:$A$28,"Souplesse (score 1-5)",Barèmes!$B$6:$B$28,H77,Barèmes!$C$6:$C$28,IF(H77="6ème","Mixte",G77)),Barèmes!$B$2,IF(X77&lt;=SUMIFS(Barèmes!$G$6:$G$28,Barèmes!$A$6:$A$28,"Souplesse (score 1-5)",Barèmes!$B$6:$B$28,H77,Barèmes!$C$6:$C$28,IF(H77="6ème","Mixte",G77)),Barèmes!$C$2,IF(X77&lt;=SUMIFS(Barèmes!$H$6:$H$28,Barèmes!$A$6:$A$28,"Souplesse (score 1-5)",Barèmes!$B$6:$B$28,H77,Barèmes!$C$6:$C$28,IF(H77="6ème","Mixte",G77)),Barèmes!$D$2,IF(X77&lt;=SUMIFS(Barèmes!$I$6:$I$28,Barèmes!$A$6:$A$28,"Souplesse (score 1-5)",Barèmes!$B$6:$B$28,H77,Barèmes!$C$6:$C$28,IF(H77="6ème","Mixte",G77)),Barèmes!$E$2,Barèmes!$F$2)))),IF(X77&gt;=SUMIFS(Barèmes!$F$6:$F$28,Barèmes!$A$6:$A$28,"Souplesse (score 1-5)",Barèmes!$B$6:$B$28,H77,Barèmes!$C$6:$C$28,IF(H77="6ème","Mixte",G77)),Barèmes!$B$2,IF(X77&gt;=SUMIFS(Barèmes!$G$6:$G$28,Barèmes!$A$6:$A$28,"Souplesse (score 1-5)",Barèmes!$B$6:$B$28,H77,Barèmes!$C$6:$C$28,IF(H77="6ème","Mixte",G77)),Barèmes!$C$2,IF(X77&gt;=SUMIFS(Barèmes!$H$6:$H$28,Barèmes!$A$6:$A$28,"Souplesse (score 1-5)",Barèmes!$B$6:$B$28,H77,Barèmes!$C$6:$C$28,IF(H77="6ème","Mixte",G77)),Barèmes!$D$2,IF(X77&gt;=SUMIFS(Barèmes!$I$6:$I$28,Barèmes!$A$6:$A$28,"Souplesse (score 1-5)",Barèmes!$B$6:$B$28,H77,Barèmes!$C$6:$C$28,IF(H77="6ème","Mixte",G77)),Barèmes!$E$2,Barèmes!$F$2))))))</f>
        <v/>
      </c>
      <c r="AA77" s="22"/>
      <c r="AB77" s="27" t="str">
        <f>IF(OR(AA77="",SUMPRODUCT((Barèmes!$A$6:$A$28="Agilité — T-test 974 (s)")*(Barèmes!$B$6:$B$28=H77)*(Barèmes!$C$6:$C$28=IF(H77="6ème","Mixte",G77)))=0),"",IF(SUMPRODUCT((Barèmes!$A$6:$A$28="Agilité — T-test 974 (s)")*(Barèmes!$B$6:$B$28=H77)*(Barèmes!$C$6:$C$28=IF(H77="6ème","Mixte",G77))*(Barèmes!$J$6:$J$28="+"))&gt;0,IF(AA77&lt;=SUMIFS(Barèmes!$D$6:$D$28,Barèmes!$A$6:$A$28,"Agilité — T-test 974 (s)",Barèmes!$B$6:$B$28,H77,Barèmes!$C$6:$C$28,IF(H77="6ème","Mixte",G77)),"à besoin",IF(AA77&lt;=SUMIFS(Barèmes!$E$6:$E$28,Barèmes!$A$6:$A$28,"Agilité — T-test 974 (s)",Barèmes!$B$6:$B$28,H77,Barèmes!$C$6:$C$28,IF(H77="6ème","Mixte",G77)),"fragile","satisfaisant")),IF(AA77&gt;=SUMIFS(Barèmes!$D$6:$D$28,Barèmes!$A$6:$A$28,"Agilité — T-test 974 (s)",Barèmes!$B$6:$B$28,H77,Barèmes!$C$6:$C$28,IF(H77="6ème","Mixte",G77)),"à besoin",IF(AA77&gt;=SUMIFS(Barèmes!$E$6:$E$28,Barèmes!$A$6:$A$28,"Agilité — T-test 974 (s)",Barèmes!$B$6:$B$28,H77,Barèmes!$C$6:$C$28,IF(H77="6ème","Mixte",G77)),"fragile","satisfaisant"))))</f>
        <v/>
      </c>
      <c r="AC77" s="27" t="str">
        <f>IF(OR(AA77="",SUMPRODUCT((Barèmes!$A$6:$A$28="Agilité — T-test 974 (s)")*(Barèmes!$B$6:$B$28=H77)*(Barèmes!$C$6:$C$28=IF(H77="6ème","Mixte",G77)))=0),"",IF(SUMPRODUCT((Barèmes!$A$6:$A$28="Agilité — T-test 974 (s)")*(Barèmes!$B$6:$B$28=H77)*(Barèmes!$C$6:$C$28=IF(H77="6ème","Mixte",G77))*(Barèmes!$J$6:$J$28="+"))&gt;0,IF(AA77&lt;=SUMIFS(Barèmes!$F$6:$F$28,Barèmes!$A$6:$A$28,"Agilité — T-test 974 (s)",Barèmes!$B$6:$B$28,H77,Barèmes!$C$6:$C$28,IF(H77="6ème","Mixte",G77)),Barèmes!$B$2,IF(AA77&lt;=SUMIFS(Barèmes!$G$6:$G$28,Barèmes!$A$6:$A$28,"Agilité — T-test 974 (s)",Barèmes!$B$6:$B$28,H77,Barèmes!$C$6:$C$28,IF(H77="6ème","Mixte",G77)),Barèmes!$C$2,IF(AA77&lt;=SUMIFS(Barèmes!$H$6:$H$28,Barèmes!$A$6:$A$28,"Agilité — T-test 974 (s)",Barèmes!$B$6:$B$28,H77,Barèmes!$C$6:$C$28,IF(H77="6ème","Mixte",G77)),Barèmes!$D$2,IF(AA77&lt;=SUMIFS(Barèmes!$I$6:$I$28,Barèmes!$A$6:$A$28,"Agilité — T-test 974 (s)",Barèmes!$B$6:$B$28,H77,Barèmes!$C$6:$C$28,IF(H77="6ème","Mixte",G77)),Barèmes!$E$2,Barèmes!$F$2)))),IF(AA77&gt;=SUMIFS(Barèmes!$F$6:$F$28,Barèmes!$A$6:$A$28,"Agilité — T-test 974 (s)",Barèmes!$B$6:$B$28,H77,Barèmes!$C$6:$C$28,IF(H77="6ème","Mixte",G77)),Barèmes!$B$2,IF(AA77&gt;=SUMIFS(Barèmes!$G$6:$G$28,Barèmes!$A$6:$A$28,"Agilité — T-test 974 (s)",Barèmes!$B$6:$B$28,H77,Barèmes!$C$6:$C$28,IF(H77="6ème","Mixte",G77)),Barèmes!$C$2,IF(AA77&gt;=SUMIFS(Barèmes!$H$6:$H$28,Barèmes!$A$6:$A$28,"Agilité — T-test 974 (s)",Barèmes!$B$6:$B$28,H77,Barèmes!$C$6:$C$28,IF(H77="6ème","Mixte",G77)),Barèmes!$D$2,IF(AA77&gt;=SUMIFS(Barèmes!$I$6:$I$28,Barèmes!$A$6:$A$28,"Agilité — T-test 974 (s)",Barèmes!$B$6:$B$28,H77,Barèmes!$C$6:$C$28,IF(H77="6ème","Mixte",G77)),Barèmes!$E$2,Barèmes!$F$2))))))</f>
        <v/>
      </c>
      <c r="AD77" s="28" t="str">
        <f t="shared" si="10"/>
        <v/>
      </c>
      <c r="AE77" s="29" t="str">
        <f t="shared" si="11"/>
        <v/>
      </c>
      <c r="AF77" s="30" t="str">
        <f>IF(OR(AD77="",SUMPRODUCT((Barèmes!$A$6:$A$28="Surcoût d'agilité (s) — technique")*(Barèmes!$B$6:$B$28=H77)*(Barèmes!$C$6:$C$28=IF(H77="6ème","Mixte",G77)))=0),"",IF(SUMPRODUCT((Barèmes!$A$6:$A$28="Surcoût d'agilité (s) — technique")*(Barèmes!$B$6:$B$28=H77)*(Barèmes!$C$6:$C$28=IF(H77="6ème","Mixte",G77))*(Barèmes!$J$6:$J$28="+"))&gt;0,IF(AD77&lt;=SUMIFS(Barèmes!$D$6:$D$28,Barèmes!$A$6:$A$28,"Surcoût d'agilité (s) — technique",Barèmes!$B$6:$B$28,H77,Barèmes!$C$6:$C$28,IF(H77="6ème","Mixte",G77)),"à besoin",IF(AD77&lt;=SUMIFS(Barèmes!$E$6:$E$28,Barèmes!$A$6:$A$28,"Surcoût d'agilité (s) — technique",Barèmes!$B$6:$B$28,H77,Barèmes!$C$6:$C$28,IF(H77="6ème","Mixte",G77)),"fragile","satisfaisant")),IF(AD77&gt;=SUMIFS(Barèmes!$D$6:$D$28,Barèmes!$A$6:$A$28,"Surcoût d'agilité (s) — technique",Barèmes!$B$6:$B$28,H77,Barèmes!$C$6:$C$28,IF(H77="6ème","Mixte",G77)),"à besoin",IF(AD77&gt;=SUMIFS(Barèmes!$E$6:$E$28,Barèmes!$A$6:$A$28,"Surcoût d'agilité (s) — technique",Barèmes!$B$6:$B$28,H77,Barèmes!$C$6:$C$28,IF(H77="6ème","Mixte",G77)),"fragile","satisfaisant"))))</f>
        <v/>
      </c>
      <c r="AG77" s="30" t="str">
        <f>IF(OR(AD77="",SUMPRODUCT((Barèmes!$A$6:$A$28="Surcoût d'agilité (s) — technique")*(Barèmes!$B$6:$B$28=H77)*(Barèmes!$C$6:$C$28=IF(H77="6ème","Mixte",G77)))=0),"",IF(SUMPRODUCT((Barèmes!$A$6:$A$28="Surcoût d'agilité (s) — technique")*(Barèmes!$B$6:$B$28=H77)*(Barèmes!$C$6:$C$28=IF(H77="6ème","Mixte",G77))*(Barèmes!$J$6:$J$28="+"))&gt;0,IF(AD77&lt;=SUMIFS(Barèmes!$F$6:$F$28,Barèmes!$A$6:$A$28,"Surcoût d'agilité (s) — technique",Barèmes!$B$6:$B$28,H77,Barèmes!$C$6:$C$28,IF(H77="6ème","Mixte",G77)),Barèmes!$B$2,IF(AD77&lt;=SUMIFS(Barèmes!$G$6:$G$28,Barèmes!$A$6:$A$28,"Surcoût d'agilité (s) — technique",Barèmes!$B$6:$B$28,H77,Barèmes!$C$6:$C$28,IF(H77="6ème","Mixte",G77)),Barèmes!$C$2,IF(AD77&lt;=SUMIFS(Barèmes!$H$6:$H$28,Barèmes!$A$6:$A$28,"Surcoût d'agilité (s) — technique",Barèmes!$B$6:$B$28,H77,Barèmes!$C$6:$C$28,IF(H77="6ème","Mixte",G77)),Barèmes!$D$2,IF(AD77&lt;=SUMIFS(Barèmes!$I$6:$I$28,Barèmes!$A$6:$A$28,"Surcoût d'agilité (s) — technique",Barèmes!$B$6:$B$28,H77,Barèmes!$C$6:$C$28,IF(H77="6ème","Mixte",G77)),Barèmes!$E$2,Barèmes!$F$2)))),IF(AD77&gt;=SUMIFS(Barèmes!$F$6:$F$28,Barèmes!$A$6:$A$28,"Surcoût d'agilité (s) — technique",Barèmes!$B$6:$B$28,H77,Barèmes!$C$6:$C$28,IF(H77="6ème","Mixte",G77)),Barèmes!$B$2,IF(AD77&gt;=SUMIFS(Barèmes!$G$6:$G$28,Barèmes!$A$6:$A$28,"Surcoût d'agilité (s) — technique",Barèmes!$B$6:$B$28,H77,Barèmes!$C$6:$C$28,IF(H77="6ème","Mixte",G77)),Barèmes!$C$2,IF(AD77&gt;=SUMIFS(Barèmes!$H$6:$H$28,Barèmes!$A$6:$A$28,"Surcoût d'agilité (s) — technique",Barèmes!$B$6:$B$28,H77,Barèmes!$C$6:$C$28,IF(H77="6ème","Mixte",G77)),Barèmes!$D$2,IF(AD77&gt;=SUMIFS(Barèmes!$I$6:$I$28,Barèmes!$A$6:$A$28,"Surcoût d'agilité (s) — technique",Barèmes!$B$6:$B$28,H77,Barèmes!$C$6:$C$28,IF(H77="6ème","Mixte",G77)),Barèmes!$E$2,Barèmes!$F$2))))))</f>
        <v/>
      </c>
      <c r="AH77" s="31" t="str">
        <f>IF((IF(N77="",0,1)+IF(Q77="",0,1)+IF(W77="",0,1)+IF(Z77="",0,1)+IF(AC77="",0,1))=0,"",3*IF(N77=Barèmes!$B$2,1,IF(N77=Barèmes!$C$2,2,IF(N77=Barèmes!$D$2,3,IF(N77=Barèmes!$E$2,4,IF(N77=Barèmes!$F$2,5,0)))))+3*IF(Q77=Barèmes!$B$2,1,IF(Q77=Barèmes!$C$2,2,IF(Q77=Barèmes!$D$2,3,IF(Q77=Barèmes!$E$2,4,IF(Q77=Barèmes!$F$2,5,0)))))+2*IF(W77=Barèmes!$B$2,1,IF(W77=Barèmes!$C$2,2,IF(W77=Barèmes!$D$2,3,IF(W77=Barèmes!$E$2,4,IF(W77=Barèmes!$F$2,5,0)))))+1*IF(Z77=Barèmes!$B$2,1,IF(Z77=Barèmes!$C$2,2,IF(Z77=Barèmes!$D$2,3,IF(Z77=Barèmes!$E$2,4,IF(Z77=Barèmes!$F$2,5,0)))))+1*IF(AC77=Barèmes!$B$2,1,IF(AC77=Barèmes!$C$2,2,IF(AC77=Barèmes!$D$2,3,IF(AC77=Barèmes!$E$2,4,IF(AC77=Barèmes!$F$2,5,0))))))</f>
        <v/>
      </c>
      <c r="AI77" s="31"/>
      <c r="AJ77" s="32" t="str">
        <f>IFERROR(INDEX(Croissance!$B$5:$B$604,MATCH(A77,Croissance!$A$5:$A$604,0)),"")</f>
        <v/>
      </c>
      <c r="AK77" s="32" t="str">
        <f>IFERROR(INDEX(Croissance!$C$5:$C$604,MATCH(A77,Croissance!$A$5:$A$604,0)),"")</f>
        <v/>
      </c>
      <c r="AL77" s="32" t="str">
        <f>IFERROR(INDEX(Croissance!$D$5:$D$604,MATCH(A77,Croissance!$A$5:$A$604,0)),"")</f>
        <v/>
      </c>
      <c r="AM77" s="32" t="str">
        <f>IFERROR(INDEX(Croissance!$E$5:$E$604,MATCH(A77,Croissance!$A$5:$A$604,0)),"")</f>
        <v/>
      </c>
      <c r="AO77" s="33">
        <f t="shared" si="16"/>
        <v>0</v>
      </c>
      <c r="AP77" s="33">
        <f t="shared" si="12"/>
        <v>0</v>
      </c>
      <c r="AQ77" s="33">
        <f>IF(A77="",0,IF(AND(OR('Synthèse classe'!$C$2="Tous",C77='Synthèse classe'!$C$2),OR('Synthèse classe'!$C$3="Toutes",D77='Synthèse classe'!$C$3),OR('Synthèse classe'!$C$4="Toutes",AND('Synthèse classe'!$C$4="Dernière",AP77=1),B77=IFERROR(VALUE('Synthèse classe'!$C$4),0))),1,0))</f>
        <v>0</v>
      </c>
      <c r="AR77" s="34" t="str">
        <f t="shared" si="13"/>
        <v/>
      </c>
    </row>
    <row r="78" spans="1:44" x14ac:dyDescent="0.2">
      <c r="A78" s="17" t="str">
        <f t="shared" si="9"/>
        <v/>
      </c>
      <c r="B78" s="18"/>
      <c r="C78" s="19"/>
      <c r="D78" s="19"/>
      <c r="E78" s="19"/>
      <c r="F78" s="19"/>
      <c r="G78" s="19"/>
      <c r="H78" s="17" t="str">
        <f t="shared" si="14"/>
        <v/>
      </c>
      <c r="I78" s="20"/>
      <c r="J78" s="18"/>
      <c r="K78" s="19"/>
      <c r="L78" s="21" t="str">
        <f t="shared" si="15"/>
        <v/>
      </c>
      <c r="M78" s="21" t="str">
        <f>IF(OR(J78="",SUMPRODUCT((Barèmes!$A$6:$A$28="Endurance — Luc Léger (palier)")*(Barèmes!$B$6:$B$28=H78)*(Barèmes!$C$6:$C$28=IF(H78="6ème","Mixte",G78)))=0),"",IF(SUMPRODUCT((Barèmes!$A$6:$A$28="Endurance — Luc Léger (palier)")*(Barèmes!$B$6:$B$28=H78)*(Barèmes!$C$6:$C$28=IF(H78="6ème","Mixte",G78))*(Barèmes!$J$6:$J$28="+"))&gt;0,IF(J78&lt;=SUMIFS(Barèmes!$D$6:$D$28,Barèmes!$A$6:$A$28,"Endurance — Luc Léger (palier)",Barèmes!$B$6:$B$28,H78,Barèmes!$C$6:$C$28,IF(H78="6ème","Mixte",G78)),"à besoin",IF(J78&lt;=SUMIFS(Barèmes!$E$6:$E$28,Barèmes!$A$6:$A$28,"Endurance — Luc Léger (palier)",Barèmes!$B$6:$B$28,H78,Barèmes!$C$6:$C$28,IF(H78="6ème","Mixte",G78)),"fragile","satisfaisant")),IF(J78&gt;=SUMIFS(Barèmes!$D$6:$D$28,Barèmes!$A$6:$A$28,"Endurance — Luc Léger (palier)",Barèmes!$B$6:$B$28,H78,Barèmes!$C$6:$C$28,IF(H78="6ème","Mixte",G78)),"à besoin",IF(J78&gt;=SUMIFS(Barèmes!$E$6:$E$28,Barèmes!$A$6:$A$28,"Endurance — Luc Léger (palier)",Barèmes!$B$6:$B$28,H78,Barèmes!$C$6:$C$28,IF(H78="6ème","Mixte",G78)),"fragile","satisfaisant"))))</f>
        <v/>
      </c>
      <c r="N78" s="21" t="str">
        <f>IF(OR(J78="",SUMPRODUCT((Barèmes!$A$6:$A$28="Endurance — Luc Léger (palier)")*(Barèmes!$B$6:$B$28=H78)*(Barèmes!$C$6:$C$28=IF(H78="6ème","Mixte",G78)))=0),"",IF(SUMPRODUCT((Barèmes!$A$6:$A$28="Endurance — Luc Léger (palier)")*(Barèmes!$B$6:$B$28=H78)*(Barèmes!$C$6:$C$28=IF(H78="6ème","Mixte",G78))*(Barèmes!$J$6:$J$28="+"))&gt;0,IF(J78&lt;=SUMIFS(Barèmes!$F$6:$F$28,Barèmes!$A$6:$A$28,"Endurance — Luc Léger (palier)",Barèmes!$B$6:$B$28,H78,Barèmes!$C$6:$C$28,IF(H78="6ème","Mixte",G78)),Barèmes!$B$2,IF(J78&lt;=SUMIFS(Barèmes!$G$6:$G$28,Barèmes!$A$6:$A$28,"Endurance — Luc Léger (palier)",Barèmes!$B$6:$B$28,H78,Barèmes!$C$6:$C$28,IF(H78="6ème","Mixte",G78)),Barèmes!$C$2,IF(J78&lt;=SUMIFS(Barèmes!$H$6:$H$28,Barèmes!$A$6:$A$28,"Endurance — Luc Léger (palier)",Barèmes!$B$6:$B$28,H78,Barèmes!$C$6:$C$28,IF(H78="6ème","Mixte",G78)),Barèmes!$D$2,IF(J78&lt;=SUMIFS(Barèmes!$I$6:$I$28,Barèmes!$A$6:$A$28,"Endurance — Luc Léger (palier)",Barèmes!$B$6:$B$28,H78,Barèmes!$C$6:$C$28,IF(H78="6ème","Mixte",G78)),Barèmes!$E$2,Barèmes!$F$2)))),IF(J78&gt;=SUMIFS(Barèmes!$F$6:$F$28,Barèmes!$A$6:$A$28,"Endurance — Luc Léger (palier)",Barèmes!$B$6:$B$28,H78,Barèmes!$C$6:$C$28,IF(H78="6ème","Mixte",G78)),Barèmes!$B$2,IF(J78&gt;=SUMIFS(Barèmes!$G$6:$G$28,Barèmes!$A$6:$A$28,"Endurance — Luc Léger (palier)",Barèmes!$B$6:$B$28,H78,Barèmes!$C$6:$C$28,IF(H78="6ème","Mixte",G78)),Barèmes!$C$2,IF(J78&gt;=SUMIFS(Barèmes!$H$6:$H$28,Barèmes!$A$6:$A$28,"Endurance — Luc Léger (palier)",Barèmes!$B$6:$B$28,H78,Barèmes!$C$6:$C$28,IF(H78="6ème","Mixte",G78)),Barèmes!$D$2,IF(J78&gt;=SUMIFS(Barèmes!$I$6:$I$28,Barèmes!$A$6:$A$28,"Endurance — Luc Léger (palier)",Barèmes!$B$6:$B$28,H78,Barèmes!$C$6:$C$28,IF(H78="6ème","Mixte",G78)),Barèmes!$E$2,Barèmes!$F$2))))))</f>
        <v/>
      </c>
      <c r="O78" s="22"/>
      <c r="P78" s="23" t="str">
        <f>IF(OR(O78="",SUMPRODUCT((Barèmes!$A$6:$A$28="Force bas du corps — Saut en longueur (m)")*(Barèmes!$B$6:$B$28=H78)*(Barèmes!$C$6:$C$28=IF(H78="6ème","Mixte",G78)))=0),"",IF(SUMPRODUCT((Barèmes!$A$6:$A$28="Force bas du corps — Saut en longueur (m)")*(Barèmes!$B$6:$B$28=H78)*(Barèmes!$C$6:$C$28=IF(H78="6ème","Mixte",G78))*(Barèmes!$J$6:$J$28="+"))&gt;0,IF(O78&lt;=SUMIFS(Barèmes!$D$6:$D$28,Barèmes!$A$6:$A$28,"Force bas du corps — Saut en longueur (m)",Barèmes!$B$6:$B$28,H78,Barèmes!$C$6:$C$28,IF(H78="6ème","Mixte",G78)),"à besoin",IF(O78&lt;=SUMIFS(Barèmes!$E$6:$E$28,Barèmes!$A$6:$A$28,"Force bas du corps — Saut en longueur (m)",Barèmes!$B$6:$B$28,H78,Barèmes!$C$6:$C$28,IF(H78="6ème","Mixte",G78)),"fragile","satisfaisant")),IF(O78&gt;=SUMIFS(Barèmes!$D$6:$D$28,Barèmes!$A$6:$A$28,"Force bas du corps — Saut en longueur (m)",Barèmes!$B$6:$B$28,H78,Barèmes!$C$6:$C$28,IF(H78="6ème","Mixte",G78)),"à besoin",IF(O78&gt;=SUMIFS(Barèmes!$E$6:$E$28,Barèmes!$A$6:$A$28,"Force bas du corps — Saut en longueur (m)",Barèmes!$B$6:$B$28,H78,Barèmes!$C$6:$C$28,IF(H78="6ème","Mixte",G78)),"fragile","satisfaisant"))))</f>
        <v/>
      </c>
      <c r="Q78" s="23" t="str">
        <f>IF(OR(O78="",SUMPRODUCT((Barèmes!$A$6:$A$28="Force bas du corps — Saut en longueur (m)")*(Barèmes!$B$6:$B$28=H78)*(Barèmes!$C$6:$C$28=IF(H78="6ème","Mixte",G78)))=0),"",IF(SUMPRODUCT((Barèmes!$A$6:$A$28="Force bas du corps — Saut en longueur (m)")*(Barèmes!$B$6:$B$28=H78)*(Barèmes!$C$6:$C$28=IF(H78="6ème","Mixte",G78))*(Barèmes!$J$6:$J$28="+"))&gt;0,IF(O78&lt;=SUMIFS(Barèmes!$F$6:$F$28,Barèmes!$A$6:$A$28,"Force bas du corps — Saut en longueur (m)",Barèmes!$B$6:$B$28,H78,Barèmes!$C$6:$C$28,IF(H78="6ème","Mixte",G78)),Barèmes!$B$2,IF(O78&lt;=SUMIFS(Barèmes!$G$6:$G$28,Barèmes!$A$6:$A$28,"Force bas du corps — Saut en longueur (m)",Barèmes!$B$6:$B$28,H78,Barèmes!$C$6:$C$28,IF(H78="6ème","Mixte",G78)),Barèmes!$C$2,IF(O78&lt;=SUMIFS(Barèmes!$H$6:$H$28,Barèmes!$A$6:$A$28,"Force bas du corps — Saut en longueur (m)",Barèmes!$B$6:$B$28,H78,Barèmes!$C$6:$C$28,IF(H78="6ème","Mixte",G78)),Barèmes!$D$2,IF(O78&lt;=SUMIFS(Barèmes!$I$6:$I$28,Barèmes!$A$6:$A$28,"Force bas du corps — Saut en longueur (m)",Barèmes!$B$6:$B$28,H78,Barèmes!$C$6:$C$28,IF(H78="6ème","Mixte",G78)),Barèmes!$E$2,Barèmes!$F$2)))),IF(O78&gt;=SUMIFS(Barèmes!$F$6:$F$28,Barèmes!$A$6:$A$28,"Force bas du corps — Saut en longueur (m)",Barèmes!$B$6:$B$28,H78,Barèmes!$C$6:$C$28,IF(H78="6ème","Mixte",G78)),Barèmes!$B$2,IF(O78&gt;=SUMIFS(Barèmes!$G$6:$G$28,Barèmes!$A$6:$A$28,"Force bas du corps — Saut en longueur (m)",Barèmes!$B$6:$B$28,H78,Barèmes!$C$6:$C$28,IF(H78="6ème","Mixte",G78)),Barèmes!$C$2,IF(O78&gt;=SUMIFS(Barèmes!$H$6:$H$28,Barèmes!$A$6:$A$28,"Force bas du corps — Saut en longueur (m)",Barèmes!$B$6:$B$28,H78,Barèmes!$C$6:$C$28,IF(H78="6ème","Mixte",G78)),Barèmes!$D$2,IF(O78&gt;=SUMIFS(Barèmes!$I$6:$I$28,Barèmes!$A$6:$A$28,"Force bas du corps — Saut en longueur (m)",Barèmes!$B$6:$B$28,H78,Barèmes!$C$6:$C$28,IF(H78="6ème","Mixte",G78)),Barèmes!$E$2,Barèmes!$F$2))))))</f>
        <v/>
      </c>
      <c r="R78" s="22"/>
      <c r="S78" s="24" t="str">
        <f>IF(OR(R78="",SUMPRODUCT((Barèmes!$A$6:$A$28="Vitesse — 30 m (s)")*(Barèmes!$B$6:$B$28=H78)*(Barèmes!$C$6:$C$28=IF(H78="6ème","Mixte",G78)))=0),"",IF(SUMPRODUCT((Barèmes!$A$6:$A$28="Vitesse — 30 m (s)")*(Barèmes!$B$6:$B$28=H78)*(Barèmes!$C$6:$C$28=IF(H78="6ème","Mixte",G78))*(Barèmes!$J$6:$J$28="+"))&gt;0,IF(R78&lt;=SUMIFS(Barèmes!$D$6:$D$28,Barèmes!$A$6:$A$28,"Vitesse — 30 m (s)",Barèmes!$B$6:$B$28,H78,Barèmes!$C$6:$C$28,IF(H78="6ème","Mixte",G78)),"à besoin",IF(R78&lt;=SUMIFS(Barèmes!$E$6:$E$28,Barèmes!$A$6:$A$28,"Vitesse — 30 m (s)",Barèmes!$B$6:$B$28,H78,Barèmes!$C$6:$C$28,IF(H78="6ème","Mixte",G78)),"fragile","satisfaisant")),IF(R78&gt;=SUMIFS(Barèmes!$D$6:$D$28,Barèmes!$A$6:$A$28,"Vitesse — 30 m (s)",Barèmes!$B$6:$B$28,H78,Barèmes!$C$6:$C$28,IF(H78="6ème","Mixte",G78)),"à besoin",IF(R78&gt;=SUMIFS(Barèmes!$E$6:$E$28,Barèmes!$A$6:$A$28,"Vitesse — 30 m (s)",Barèmes!$B$6:$B$28,H78,Barèmes!$C$6:$C$28,IF(H78="6ème","Mixte",G78)),"fragile","satisfaisant"))))</f>
        <v/>
      </c>
      <c r="T78" s="24" t="str">
        <f>IF(OR(R78="",SUMPRODUCT((Barèmes!$A$6:$A$28="Vitesse — 30 m (s)")*(Barèmes!$B$6:$B$28=H78)*(Barèmes!$C$6:$C$28=IF(H78="6ème","Mixte",G78)))=0),"",IF(SUMPRODUCT((Barèmes!$A$6:$A$28="Vitesse — 30 m (s)")*(Barèmes!$B$6:$B$28=H78)*(Barèmes!$C$6:$C$28=IF(H78="6ème","Mixte",G78))*(Barèmes!$J$6:$J$28="+"))&gt;0,IF(R78&lt;=SUMIFS(Barèmes!$F$6:$F$28,Barèmes!$A$6:$A$28,"Vitesse — 30 m (s)",Barèmes!$B$6:$B$28,H78,Barèmes!$C$6:$C$28,IF(H78="6ème","Mixte",G78)),Barèmes!$B$2,IF(R78&lt;=SUMIFS(Barèmes!$G$6:$G$28,Barèmes!$A$6:$A$28,"Vitesse — 30 m (s)",Barèmes!$B$6:$B$28,H78,Barèmes!$C$6:$C$28,IF(H78="6ème","Mixte",G78)),Barèmes!$C$2,IF(R78&lt;=SUMIFS(Barèmes!$H$6:$H$28,Barèmes!$A$6:$A$28,"Vitesse — 30 m (s)",Barèmes!$B$6:$B$28,H78,Barèmes!$C$6:$C$28,IF(H78="6ème","Mixte",G78)),Barèmes!$D$2,IF(R78&lt;=SUMIFS(Barèmes!$I$6:$I$28,Barèmes!$A$6:$A$28,"Vitesse — 30 m (s)",Barèmes!$B$6:$B$28,H78,Barèmes!$C$6:$C$28,IF(H78="6ème","Mixte",G78)),Barèmes!$E$2,Barèmes!$F$2)))),IF(R78&gt;=SUMIFS(Barèmes!$F$6:$F$28,Barèmes!$A$6:$A$28,"Vitesse — 30 m (s)",Barèmes!$B$6:$B$28,H78,Barèmes!$C$6:$C$28,IF(H78="6ème","Mixte",G78)),Barèmes!$B$2,IF(R78&gt;=SUMIFS(Barèmes!$G$6:$G$28,Barèmes!$A$6:$A$28,"Vitesse — 30 m (s)",Barèmes!$B$6:$B$28,H78,Barèmes!$C$6:$C$28,IF(H78="6ème","Mixte",G78)),Barèmes!$C$2,IF(R78&gt;=SUMIFS(Barèmes!$H$6:$H$28,Barèmes!$A$6:$A$28,"Vitesse — 30 m (s)",Barèmes!$B$6:$B$28,H78,Barèmes!$C$6:$C$28,IF(H78="6ème","Mixte",G78)),Barèmes!$D$2,IF(R78&gt;=SUMIFS(Barèmes!$I$6:$I$28,Barèmes!$A$6:$A$28,"Vitesse — 30 m (s)",Barèmes!$B$6:$B$28,H78,Barèmes!$C$6:$C$28,IF(H78="6ème","Mixte",G78)),Barèmes!$E$2,Barèmes!$F$2))))))</f>
        <v/>
      </c>
      <c r="U78" s="22"/>
      <c r="V78" s="25" t="str">
        <f>IF(OR(U78="",SUMPRODUCT((Barèmes!$A$6:$A$28="Vitesse — 50 m (s)")*(Barèmes!$B$6:$B$28=H78)*(Barèmes!$C$6:$C$28=IF(H78="6ème","Mixte",G78)))=0),"",IF(SUMPRODUCT((Barèmes!$A$6:$A$28="Vitesse — 50 m (s)")*(Barèmes!$B$6:$B$28=H78)*(Barèmes!$C$6:$C$28=IF(H78="6ème","Mixte",G78))*(Barèmes!$J$6:$J$28="+"))&gt;0,IF(U78&lt;=SUMIFS(Barèmes!$D$6:$D$28,Barèmes!$A$6:$A$28,"Vitesse — 50 m (s)",Barèmes!$B$6:$B$28,H78,Barèmes!$C$6:$C$28,IF(H78="6ème","Mixte",G78)),"à besoin",IF(U78&lt;=SUMIFS(Barèmes!$E$6:$E$28,Barèmes!$A$6:$A$28,"Vitesse — 50 m (s)",Barèmes!$B$6:$B$28,H78,Barèmes!$C$6:$C$28,IF(H78="6ème","Mixte",G78)),"fragile","satisfaisant")),IF(U78&gt;=SUMIFS(Barèmes!$D$6:$D$28,Barèmes!$A$6:$A$28,"Vitesse — 50 m (s)",Barèmes!$B$6:$B$28,H78,Barèmes!$C$6:$C$28,IF(H78="6ème","Mixte",G78)),"à besoin",IF(U78&gt;=SUMIFS(Barèmes!$E$6:$E$28,Barèmes!$A$6:$A$28,"Vitesse — 50 m (s)",Barèmes!$B$6:$B$28,H78,Barèmes!$C$6:$C$28,IF(H78="6ème","Mixte",G78)),"fragile","satisfaisant"))))</f>
        <v/>
      </c>
      <c r="W78" s="25" t="str">
        <f>IF(OR(U78="",SUMPRODUCT((Barèmes!$A$6:$A$28="Vitesse — 50 m (s)")*(Barèmes!$B$6:$B$28=H78)*(Barèmes!$C$6:$C$28=IF(H78="6ème","Mixte",G78)))=0),"",IF(SUMPRODUCT((Barèmes!$A$6:$A$28="Vitesse — 50 m (s)")*(Barèmes!$B$6:$B$28=H78)*(Barèmes!$C$6:$C$28=IF(H78="6ème","Mixte",G78))*(Barèmes!$J$6:$J$28="+"))&gt;0,IF(U78&lt;=SUMIFS(Barèmes!$F$6:$F$28,Barèmes!$A$6:$A$28,"Vitesse — 50 m (s)",Barèmes!$B$6:$B$28,H78,Barèmes!$C$6:$C$28,IF(H78="6ème","Mixte",G78)),Barèmes!$B$2,IF(U78&lt;=SUMIFS(Barèmes!$G$6:$G$28,Barèmes!$A$6:$A$28,"Vitesse — 50 m (s)",Barèmes!$B$6:$B$28,H78,Barèmes!$C$6:$C$28,IF(H78="6ème","Mixte",G78)),Barèmes!$C$2,IF(U78&lt;=SUMIFS(Barèmes!$H$6:$H$28,Barèmes!$A$6:$A$28,"Vitesse — 50 m (s)",Barèmes!$B$6:$B$28,H78,Barèmes!$C$6:$C$28,IF(H78="6ème","Mixte",G78)),Barèmes!$D$2,IF(U78&lt;=SUMIFS(Barèmes!$I$6:$I$28,Barèmes!$A$6:$A$28,"Vitesse — 50 m (s)",Barèmes!$B$6:$B$28,H78,Barèmes!$C$6:$C$28,IF(H78="6ème","Mixte",G78)),Barèmes!$E$2,Barèmes!$F$2)))),IF(U78&gt;=SUMIFS(Barèmes!$F$6:$F$28,Barèmes!$A$6:$A$28,"Vitesse — 50 m (s)",Barèmes!$B$6:$B$28,H78,Barèmes!$C$6:$C$28,IF(H78="6ème","Mixte",G78)),Barèmes!$B$2,IF(U78&gt;=SUMIFS(Barèmes!$G$6:$G$28,Barèmes!$A$6:$A$28,"Vitesse — 50 m (s)",Barèmes!$B$6:$B$28,H78,Barèmes!$C$6:$C$28,IF(H78="6ème","Mixte",G78)),Barèmes!$C$2,IF(U78&gt;=SUMIFS(Barèmes!$H$6:$H$28,Barèmes!$A$6:$A$28,"Vitesse — 50 m (s)",Barèmes!$B$6:$B$28,H78,Barèmes!$C$6:$C$28,IF(H78="6ème","Mixte",G78)),Barèmes!$D$2,IF(U78&gt;=SUMIFS(Barèmes!$I$6:$I$28,Barèmes!$A$6:$A$28,"Vitesse — 50 m (s)",Barèmes!$B$6:$B$28,H78,Barèmes!$C$6:$C$28,IF(H78="6ème","Mixte",G78)),Barèmes!$E$2,Barèmes!$F$2))))))</f>
        <v/>
      </c>
      <c r="X78" s="18"/>
      <c r="Y78" s="26" t="str" cm="1">
        <f t="array" ref="Y78">IF(OR(X78="",SUMPRODUCT((Barèmes!$A$6:$A$28="Souplesse (score 1-5)")*(Barèmes!$B$6:$B$28=H78)*(Barèmes!$C$6:$C$28=IF(H78="6ème","Mixte",G78)))=0),"",IF(SUMPRODUCT((Barèmes!$A$6:$A$28="Souplesse (score 1-5)")*(Barèmes!$B$6:$B$28=H78)*(Barèmes!$C$6:$C$28=IF(H78="6ème","Mixte",G78))*(Barèmes!$J$6:$J$28="+"))&gt;0,IF(X78&lt;=SUMIFS(Barèmes!$D$6:$D$28,Barèmes!$A$6:$A$28,"Souplesse (score 1-5)",Barèmes!$B$6:$B$28,H78,Barèmes!$C$6:$C$28,IF(H78="6ème","Mixte",G78)),"à besoin",IF(X78&lt;=SUMIFS(Barèmes!$E$6:$E$28,Barèmes!$A$6:$A$28,"Souplesse (score 1-5)",Barèmes!$B$6:$B$28,H78,Barèmes!$C$6:$C$28,IF(H78="6ème","Mixte",G78)),"fragile","satisfaisant")),IF(X78&gt;=SUMIFS(Barèmes!$D$6:$D$28,Barèmes!$A$6:$A$28,"Souplesse (score 1-5)",Barèmes!$B$6:$B$28,H78,Barèmes!$C$6:$C$28,IF(H78="6ème","Mixte",G78)),"à besoin",IF(X78&gt;=SUMIFS(Barèmes!$E$6:$E$28,Barèmes!$A$6:$A$28,"Souplesse (score 1-5)",Barèmes!$B$6:$B$28,H78,Barèmes!$C$6:$C$28,IF(H78="6ème","Mixte",G78)),"fragile","satisfaisant"))))</f>
        <v/>
      </c>
      <c r="Z78" s="26" t="str" cm="1">
        <f t="array" ref="Z78">IF(OR(X78="",SUMPRODUCT((Barèmes!$A$6:$A$28="Souplesse (score 1-5)")*(Barèmes!$B$6:$B$28=H78)*(Barèmes!$C$6:$C$28=IF(H78="6ème","Mixte",G78)))=0),"",IF(SUMPRODUCT((Barèmes!$A$6:$A$28="Souplesse (score 1-5)")*(Barèmes!$B$6:$B$28=H78)*(Barèmes!$C$6:$C$28=IF(H78="6ème","Mixte",G78))*(Barèmes!$J$6:$J$28="+"))&gt;0,IF(X78&lt;=SUMIFS(Barèmes!$F$6:$F$28,Barèmes!$A$6:$A$28,"Souplesse (score 1-5)",Barèmes!$B$6:$B$28,H78,Barèmes!$C$6:$C$28,IF(H78="6ème","Mixte",G78)),Barèmes!$B$2,IF(X78&lt;=SUMIFS(Barèmes!$G$6:$G$28,Barèmes!$A$6:$A$28,"Souplesse (score 1-5)",Barèmes!$B$6:$B$28,H78,Barèmes!$C$6:$C$28,IF(H78="6ème","Mixte",G78)),Barèmes!$C$2,IF(X78&lt;=SUMIFS(Barèmes!$H$6:$H$28,Barèmes!$A$6:$A$28,"Souplesse (score 1-5)",Barèmes!$B$6:$B$28,H78,Barèmes!$C$6:$C$28,IF(H78="6ème","Mixte",G78)),Barèmes!$D$2,IF(X78&lt;=SUMIFS(Barèmes!$I$6:$I$28,Barèmes!$A$6:$A$28,"Souplesse (score 1-5)",Barèmes!$B$6:$B$28,H78,Barèmes!$C$6:$C$28,IF(H78="6ème","Mixte",G78)),Barèmes!$E$2,Barèmes!$F$2)))),IF(X78&gt;=SUMIFS(Barèmes!$F$6:$F$28,Barèmes!$A$6:$A$28,"Souplesse (score 1-5)",Barèmes!$B$6:$B$28,H78,Barèmes!$C$6:$C$28,IF(H78="6ème","Mixte",G78)),Barèmes!$B$2,IF(X78&gt;=SUMIFS(Barèmes!$G$6:$G$28,Barèmes!$A$6:$A$28,"Souplesse (score 1-5)",Barèmes!$B$6:$B$28,H78,Barèmes!$C$6:$C$28,IF(H78="6ème","Mixte",G78)),Barèmes!$C$2,IF(X78&gt;=SUMIFS(Barèmes!$H$6:$H$28,Barèmes!$A$6:$A$28,"Souplesse (score 1-5)",Barèmes!$B$6:$B$28,H78,Barèmes!$C$6:$C$28,IF(H78="6ème","Mixte",G78)),Barèmes!$D$2,IF(X78&gt;=SUMIFS(Barèmes!$I$6:$I$28,Barèmes!$A$6:$A$28,"Souplesse (score 1-5)",Barèmes!$B$6:$B$28,H78,Barèmes!$C$6:$C$28,IF(H78="6ème","Mixte",G78)),Barèmes!$E$2,Barèmes!$F$2))))))</f>
        <v/>
      </c>
      <c r="AA78" s="22"/>
      <c r="AB78" s="27" t="str">
        <f>IF(OR(AA78="",SUMPRODUCT((Barèmes!$A$6:$A$28="Agilité — T-test 974 (s)")*(Barèmes!$B$6:$B$28=H78)*(Barèmes!$C$6:$C$28=IF(H78="6ème","Mixte",G78)))=0),"",IF(SUMPRODUCT((Barèmes!$A$6:$A$28="Agilité — T-test 974 (s)")*(Barèmes!$B$6:$B$28=H78)*(Barèmes!$C$6:$C$28=IF(H78="6ème","Mixte",G78))*(Barèmes!$J$6:$J$28="+"))&gt;0,IF(AA78&lt;=SUMIFS(Barèmes!$D$6:$D$28,Barèmes!$A$6:$A$28,"Agilité — T-test 974 (s)",Barèmes!$B$6:$B$28,H78,Barèmes!$C$6:$C$28,IF(H78="6ème","Mixte",G78)),"à besoin",IF(AA78&lt;=SUMIFS(Barèmes!$E$6:$E$28,Barèmes!$A$6:$A$28,"Agilité — T-test 974 (s)",Barèmes!$B$6:$B$28,H78,Barèmes!$C$6:$C$28,IF(H78="6ème","Mixte",G78)),"fragile","satisfaisant")),IF(AA78&gt;=SUMIFS(Barèmes!$D$6:$D$28,Barèmes!$A$6:$A$28,"Agilité — T-test 974 (s)",Barèmes!$B$6:$B$28,H78,Barèmes!$C$6:$C$28,IF(H78="6ème","Mixte",G78)),"à besoin",IF(AA78&gt;=SUMIFS(Barèmes!$E$6:$E$28,Barèmes!$A$6:$A$28,"Agilité — T-test 974 (s)",Barèmes!$B$6:$B$28,H78,Barèmes!$C$6:$C$28,IF(H78="6ème","Mixte",G78)),"fragile","satisfaisant"))))</f>
        <v/>
      </c>
      <c r="AC78" s="27" t="str">
        <f>IF(OR(AA78="",SUMPRODUCT((Barèmes!$A$6:$A$28="Agilité — T-test 974 (s)")*(Barèmes!$B$6:$B$28=H78)*(Barèmes!$C$6:$C$28=IF(H78="6ème","Mixte",G78)))=0),"",IF(SUMPRODUCT((Barèmes!$A$6:$A$28="Agilité — T-test 974 (s)")*(Barèmes!$B$6:$B$28=H78)*(Barèmes!$C$6:$C$28=IF(H78="6ème","Mixte",G78))*(Barèmes!$J$6:$J$28="+"))&gt;0,IF(AA78&lt;=SUMIFS(Barèmes!$F$6:$F$28,Barèmes!$A$6:$A$28,"Agilité — T-test 974 (s)",Barèmes!$B$6:$B$28,H78,Barèmes!$C$6:$C$28,IF(H78="6ème","Mixte",G78)),Barèmes!$B$2,IF(AA78&lt;=SUMIFS(Barèmes!$G$6:$G$28,Barèmes!$A$6:$A$28,"Agilité — T-test 974 (s)",Barèmes!$B$6:$B$28,H78,Barèmes!$C$6:$C$28,IF(H78="6ème","Mixte",G78)),Barèmes!$C$2,IF(AA78&lt;=SUMIFS(Barèmes!$H$6:$H$28,Barèmes!$A$6:$A$28,"Agilité — T-test 974 (s)",Barèmes!$B$6:$B$28,H78,Barèmes!$C$6:$C$28,IF(H78="6ème","Mixte",G78)),Barèmes!$D$2,IF(AA78&lt;=SUMIFS(Barèmes!$I$6:$I$28,Barèmes!$A$6:$A$28,"Agilité — T-test 974 (s)",Barèmes!$B$6:$B$28,H78,Barèmes!$C$6:$C$28,IF(H78="6ème","Mixte",G78)),Barèmes!$E$2,Barèmes!$F$2)))),IF(AA78&gt;=SUMIFS(Barèmes!$F$6:$F$28,Barèmes!$A$6:$A$28,"Agilité — T-test 974 (s)",Barèmes!$B$6:$B$28,H78,Barèmes!$C$6:$C$28,IF(H78="6ème","Mixte",G78)),Barèmes!$B$2,IF(AA78&gt;=SUMIFS(Barèmes!$G$6:$G$28,Barèmes!$A$6:$A$28,"Agilité — T-test 974 (s)",Barèmes!$B$6:$B$28,H78,Barèmes!$C$6:$C$28,IF(H78="6ème","Mixte",G78)),Barèmes!$C$2,IF(AA78&gt;=SUMIFS(Barèmes!$H$6:$H$28,Barèmes!$A$6:$A$28,"Agilité — T-test 974 (s)",Barèmes!$B$6:$B$28,H78,Barèmes!$C$6:$C$28,IF(H78="6ème","Mixte",G78)),Barèmes!$D$2,IF(AA78&gt;=SUMIFS(Barèmes!$I$6:$I$28,Barèmes!$A$6:$A$28,"Agilité — T-test 974 (s)",Barèmes!$B$6:$B$28,H78,Barèmes!$C$6:$C$28,IF(H78="6ème","Mixte",G78)),Barèmes!$E$2,Barèmes!$F$2))))))</f>
        <v/>
      </c>
      <c r="AD78" s="28" t="str">
        <f t="shared" si="10"/>
        <v/>
      </c>
      <c r="AE78" s="29" t="str">
        <f t="shared" si="11"/>
        <v/>
      </c>
      <c r="AF78" s="30" t="str">
        <f>IF(OR(AD78="",SUMPRODUCT((Barèmes!$A$6:$A$28="Surcoût d'agilité (s) — technique")*(Barèmes!$B$6:$B$28=H78)*(Barèmes!$C$6:$C$28=IF(H78="6ème","Mixte",G78)))=0),"",IF(SUMPRODUCT((Barèmes!$A$6:$A$28="Surcoût d'agilité (s) — technique")*(Barèmes!$B$6:$B$28=H78)*(Barèmes!$C$6:$C$28=IF(H78="6ème","Mixte",G78))*(Barèmes!$J$6:$J$28="+"))&gt;0,IF(AD78&lt;=SUMIFS(Barèmes!$D$6:$D$28,Barèmes!$A$6:$A$28,"Surcoût d'agilité (s) — technique",Barèmes!$B$6:$B$28,H78,Barèmes!$C$6:$C$28,IF(H78="6ème","Mixte",G78)),"à besoin",IF(AD78&lt;=SUMIFS(Barèmes!$E$6:$E$28,Barèmes!$A$6:$A$28,"Surcoût d'agilité (s) — technique",Barèmes!$B$6:$B$28,H78,Barèmes!$C$6:$C$28,IF(H78="6ème","Mixte",G78)),"fragile","satisfaisant")),IF(AD78&gt;=SUMIFS(Barèmes!$D$6:$D$28,Barèmes!$A$6:$A$28,"Surcoût d'agilité (s) — technique",Barèmes!$B$6:$B$28,H78,Barèmes!$C$6:$C$28,IF(H78="6ème","Mixte",G78)),"à besoin",IF(AD78&gt;=SUMIFS(Barèmes!$E$6:$E$28,Barèmes!$A$6:$A$28,"Surcoût d'agilité (s) — technique",Barèmes!$B$6:$B$28,H78,Barèmes!$C$6:$C$28,IF(H78="6ème","Mixte",G78)),"fragile","satisfaisant"))))</f>
        <v/>
      </c>
      <c r="AG78" s="30" t="str">
        <f>IF(OR(AD78="",SUMPRODUCT((Barèmes!$A$6:$A$28="Surcoût d'agilité (s) — technique")*(Barèmes!$B$6:$B$28=H78)*(Barèmes!$C$6:$C$28=IF(H78="6ème","Mixte",G78)))=0),"",IF(SUMPRODUCT((Barèmes!$A$6:$A$28="Surcoût d'agilité (s) — technique")*(Barèmes!$B$6:$B$28=H78)*(Barèmes!$C$6:$C$28=IF(H78="6ème","Mixte",G78))*(Barèmes!$J$6:$J$28="+"))&gt;0,IF(AD78&lt;=SUMIFS(Barèmes!$F$6:$F$28,Barèmes!$A$6:$A$28,"Surcoût d'agilité (s) — technique",Barèmes!$B$6:$B$28,H78,Barèmes!$C$6:$C$28,IF(H78="6ème","Mixte",G78)),Barèmes!$B$2,IF(AD78&lt;=SUMIFS(Barèmes!$G$6:$G$28,Barèmes!$A$6:$A$28,"Surcoût d'agilité (s) — technique",Barèmes!$B$6:$B$28,H78,Barèmes!$C$6:$C$28,IF(H78="6ème","Mixte",G78)),Barèmes!$C$2,IF(AD78&lt;=SUMIFS(Barèmes!$H$6:$H$28,Barèmes!$A$6:$A$28,"Surcoût d'agilité (s) — technique",Barèmes!$B$6:$B$28,H78,Barèmes!$C$6:$C$28,IF(H78="6ème","Mixte",G78)),Barèmes!$D$2,IF(AD78&lt;=SUMIFS(Barèmes!$I$6:$I$28,Barèmes!$A$6:$A$28,"Surcoût d'agilité (s) — technique",Barèmes!$B$6:$B$28,H78,Barèmes!$C$6:$C$28,IF(H78="6ème","Mixte",G78)),Barèmes!$E$2,Barèmes!$F$2)))),IF(AD78&gt;=SUMIFS(Barèmes!$F$6:$F$28,Barèmes!$A$6:$A$28,"Surcoût d'agilité (s) — technique",Barèmes!$B$6:$B$28,H78,Barèmes!$C$6:$C$28,IF(H78="6ème","Mixte",G78)),Barèmes!$B$2,IF(AD78&gt;=SUMIFS(Barèmes!$G$6:$G$28,Barèmes!$A$6:$A$28,"Surcoût d'agilité (s) — technique",Barèmes!$B$6:$B$28,H78,Barèmes!$C$6:$C$28,IF(H78="6ème","Mixte",G78)),Barèmes!$C$2,IF(AD78&gt;=SUMIFS(Barèmes!$H$6:$H$28,Barèmes!$A$6:$A$28,"Surcoût d'agilité (s) — technique",Barèmes!$B$6:$B$28,H78,Barèmes!$C$6:$C$28,IF(H78="6ème","Mixte",G78)),Barèmes!$D$2,IF(AD78&gt;=SUMIFS(Barèmes!$I$6:$I$28,Barèmes!$A$6:$A$28,"Surcoût d'agilité (s) — technique",Barèmes!$B$6:$B$28,H78,Barèmes!$C$6:$C$28,IF(H78="6ème","Mixte",G78)),Barèmes!$E$2,Barèmes!$F$2))))))</f>
        <v/>
      </c>
      <c r="AH78" s="31" t="str">
        <f>IF((IF(N78="",0,1)+IF(Q78="",0,1)+IF(W78="",0,1)+IF(Z78="",0,1)+IF(AC78="",0,1))=0,"",3*IF(N78=Barèmes!$B$2,1,IF(N78=Barèmes!$C$2,2,IF(N78=Barèmes!$D$2,3,IF(N78=Barèmes!$E$2,4,IF(N78=Barèmes!$F$2,5,0)))))+3*IF(Q78=Barèmes!$B$2,1,IF(Q78=Barèmes!$C$2,2,IF(Q78=Barèmes!$D$2,3,IF(Q78=Barèmes!$E$2,4,IF(Q78=Barèmes!$F$2,5,0)))))+2*IF(W78=Barèmes!$B$2,1,IF(W78=Barèmes!$C$2,2,IF(W78=Barèmes!$D$2,3,IF(W78=Barèmes!$E$2,4,IF(W78=Barèmes!$F$2,5,0)))))+1*IF(Z78=Barèmes!$B$2,1,IF(Z78=Barèmes!$C$2,2,IF(Z78=Barèmes!$D$2,3,IF(Z78=Barèmes!$E$2,4,IF(Z78=Barèmes!$F$2,5,0)))))+1*IF(AC78=Barèmes!$B$2,1,IF(AC78=Barèmes!$C$2,2,IF(AC78=Barèmes!$D$2,3,IF(AC78=Barèmes!$E$2,4,IF(AC78=Barèmes!$F$2,5,0))))))</f>
        <v/>
      </c>
      <c r="AI78" s="31"/>
      <c r="AJ78" s="32" t="str">
        <f>IFERROR(INDEX(Croissance!$B$5:$B$604,MATCH(A78,Croissance!$A$5:$A$604,0)),"")</f>
        <v/>
      </c>
      <c r="AK78" s="32" t="str">
        <f>IFERROR(INDEX(Croissance!$C$5:$C$604,MATCH(A78,Croissance!$A$5:$A$604,0)),"")</f>
        <v/>
      </c>
      <c r="AL78" s="32" t="str">
        <f>IFERROR(INDEX(Croissance!$D$5:$D$604,MATCH(A78,Croissance!$A$5:$A$604,0)),"")</f>
        <v/>
      </c>
      <c r="AM78" s="32" t="str">
        <f>IFERROR(INDEX(Croissance!$E$5:$E$604,MATCH(A78,Croissance!$A$5:$A$604,0)),"")</f>
        <v/>
      </c>
      <c r="AO78" s="33">
        <f t="shared" si="16"/>
        <v>0</v>
      </c>
      <c r="AP78" s="33">
        <f t="shared" si="12"/>
        <v>0</v>
      </c>
      <c r="AQ78" s="33">
        <f>IF(A78="",0,IF(AND(OR('Synthèse classe'!$C$2="Tous",C78='Synthèse classe'!$C$2),OR('Synthèse classe'!$C$3="Toutes",D78='Synthèse classe'!$C$3),OR('Synthèse classe'!$C$4="Toutes",AND('Synthèse classe'!$C$4="Dernière",AP78=1),B78=IFERROR(VALUE('Synthèse classe'!$C$4),0))),1,0))</f>
        <v>0</v>
      </c>
      <c r="AR78" s="34" t="str">
        <f t="shared" si="13"/>
        <v/>
      </c>
    </row>
    <row r="79" spans="1:44" x14ac:dyDescent="0.2">
      <c r="A79" s="17" t="str">
        <f t="shared" si="9"/>
        <v/>
      </c>
      <c r="B79" s="18"/>
      <c r="C79" s="19"/>
      <c r="D79" s="19"/>
      <c r="E79" s="19"/>
      <c r="F79" s="19"/>
      <c r="G79" s="19"/>
      <c r="H79" s="17" t="str">
        <f t="shared" si="14"/>
        <v/>
      </c>
      <c r="I79" s="20"/>
      <c r="J79" s="18"/>
      <c r="K79" s="19"/>
      <c r="L79" s="21" t="str">
        <f t="shared" si="15"/>
        <v/>
      </c>
      <c r="M79" s="21" t="str">
        <f>IF(OR(J79="",SUMPRODUCT((Barèmes!$A$6:$A$28="Endurance — Luc Léger (palier)")*(Barèmes!$B$6:$B$28=H79)*(Barèmes!$C$6:$C$28=IF(H79="6ème","Mixte",G79)))=0),"",IF(SUMPRODUCT((Barèmes!$A$6:$A$28="Endurance — Luc Léger (palier)")*(Barèmes!$B$6:$B$28=H79)*(Barèmes!$C$6:$C$28=IF(H79="6ème","Mixte",G79))*(Barèmes!$J$6:$J$28="+"))&gt;0,IF(J79&lt;=SUMIFS(Barèmes!$D$6:$D$28,Barèmes!$A$6:$A$28,"Endurance — Luc Léger (palier)",Barèmes!$B$6:$B$28,H79,Barèmes!$C$6:$C$28,IF(H79="6ème","Mixte",G79)),"à besoin",IF(J79&lt;=SUMIFS(Barèmes!$E$6:$E$28,Barèmes!$A$6:$A$28,"Endurance — Luc Léger (palier)",Barèmes!$B$6:$B$28,H79,Barèmes!$C$6:$C$28,IF(H79="6ème","Mixte",G79)),"fragile","satisfaisant")),IF(J79&gt;=SUMIFS(Barèmes!$D$6:$D$28,Barèmes!$A$6:$A$28,"Endurance — Luc Léger (palier)",Barèmes!$B$6:$B$28,H79,Barèmes!$C$6:$C$28,IF(H79="6ème","Mixte",G79)),"à besoin",IF(J79&gt;=SUMIFS(Barèmes!$E$6:$E$28,Barèmes!$A$6:$A$28,"Endurance — Luc Léger (palier)",Barèmes!$B$6:$B$28,H79,Barèmes!$C$6:$C$28,IF(H79="6ème","Mixte",G79)),"fragile","satisfaisant"))))</f>
        <v/>
      </c>
      <c r="N79" s="21" t="str">
        <f>IF(OR(J79="",SUMPRODUCT((Barèmes!$A$6:$A$28="Endurance — Luc Léger (palier)")*(Barèmes!$B$6:$B$28=H79)*(Barèmes!$C$6:$C$28=IF(H79="6ème","Mixte",G79)))=0),"",IF(SUMPRODUCT((Barèmes!$A$6:$A$28="Endurance — Luc Léger (palier)")*(Barèmes!$B$6:$B$28=H79)*(Barèmes!$C$6:$C$28=IF(H79="6ème","Mixte",G79))*(Barèmes!$J$6:$J$28="+"))&gt;0,IF(J79&lt;=SUMIFS(Barèmes!$F$6:$F$28,Barèmes!$A$6:$A$28,"Endurance — Luc Léger (palier)",Barèmes!$B$6:$B$28,H79,Barèmes!$C$6:$C$28,IF(H79="6ème","Mixte",G79)),Barèmes!$B$2,IF(J79&lt;=SUMIFS(Barèmes!$G$6:$G$28,Barèmes!$A$6:$A$28,"Endurance — Luc Léger (palier)",Barèmes!$B$6:$B$28,H79,Barèmes!$C$6:$C$28,IF(H79="6ème","Mixte",G79)),Barèmes!$C$2,IF(J79&lt;=SUMIFS(Barèmes!$H$6:$H$28,Barèmes!$A$6:$A$28,"Endurance — Luc Léger (palier)",Barèmes!$B$6:$B$28,H79,Barèmes!$C$6:$C$28,IF(H79="6ème","Mixte",G79)),Barèmes!$D$2,IF(J79&lt;=SUMIFS(Barèmes!$I$6:$I$28,Barèmes!$A$6:$A$28,"Endurance — Luc Léger (palier)",Barèmes!$B$6:$B$28,H79,Barèmes!$C$6:$C$28,IF(H79="6ème","Mixte",G79)),Barèmes!$E$2,Barèmes!$F$2)))),IF(J79&gt;=SUMIFS(Barèmes!$F$6:$F$28,Barèmes!$A$6:$A$28,"Endurance — Luc Léger (palier)",Barèmes!$B$6:$B$28,H79,Barèmes!$C$6:$C$28,IF(H79="6ème","Mixte",G79)),Barèmes!$B$2,IF(J79&gt;=SUMIFS(Barèmes!$G$6:$G$28,Barèmes!$A$6:$A$28,"Endurance — Luc Léger (palier)",Barèmes!$B$6:$B$28,H79,Barèmes!$C$6:$C$28,IF(H79="6ème","Mixte",G79)),Barèmes!$C$2,IF(J79&gt;=SUMIFS(Barèmes!$H$6:$H$28,Barèmes!$A$6:$A$28,"Endurance — Luc Léger (palier)",Barèmes!$B$6:$B$28,H79,Barèmes!$C$6:$C$28,IF(H79="6ème","Mixte",G79)),Barèmes!$D$2,IF(J79&gt;=SUMIFS(Barèmes!$I$6:$I$28,Barèmes!$A$6:$A$28,"Endurance — Luc Léger (palier)",Barèmes!$B$6:$B$28,H79,Barèmes!$C$6:$C$28,IF(H79="6ème","Mixte",G79)),Barèmes!$E$2,Barèmes!$F$2))))))</f>
        <v/>
      </c>
      <c r="O79" s="22"/>
      <c r="P79" s="23" t="str">
        <f>IF(OR(O79="",SUMPRODUCT((Barèmes!$A$6:$A$28="Force bas du corps — Saut en longueur (m)")*(Barèmes!$B$6:$B$28=H79)*(Barèmes!$C$6:$C$28=IF(H79="6ème","Mixte",G79)))=0),"",IF(SUMPRODUCT((Barèmes!$A$6:$A$28="Force bas du corps — Saut en longueur (m)")*(Barèmes!$B$6:$B$28=H79)*(Barèmes!$C$6:$C$28=IF(H79="6ème","Mixte",G79))*(Barèmes!$J$6:$J$28="+"))&gt;0,IF(O79&lt;=SUMIFS(Barèmes!$D$6:$D$28,Barèmes!$A$6:$A$28,"Force bas du corps — Saut en longueur (m)",Barèmes!$B$6:$B$28,H79,Barèmes!$C$6:$C$28,IF(H79="6ème","Mixte",G79)),"à besoin",IF(O79&lt;=SUMIFS(Barèmes!$E$6:$E$28,Barèmes!$A$6:$A$28,"Force bas du corps — Saut en longueur (m)",Barèmes!$B$6:$B$28,H79,Barèmes!$C$6:$C$28,IF(H79="6ème","Mixte",G79)),"fragile","satisfaisant")),IF(O79&gt;=SUMIFS(Barèmes!$D$6:$D$28,Barèmes!$A$6:$A$28,"Force bas du corps — Saut en longueur (m)",Barèmes!$B$6:$B$28,H79,Barèmes!$C$6:$C$28,IF(H79="6ème","Mixte",G79)),"à besoin",IF(O79&gt;=SUMIFS(Barèmes!$E$6:$E$28,Barèmes!$A$6:$A$28,"Force bas du corps — Saut en longueur (m)",Barèmes!$B$6:$B$28,H79,Barèmes!$C$6:$C$28,IF(H79="6ème","Mixte",G79)),"fragile","satisfaisant"))))</f>
        <v/>
      </c>
      <c r="Q79" s="23" t="str">
        <f>IF(OR(O79="",SUMPRODUCT((Barèmes!$A$6:$A$28="Force bas du corps — Saut en longueur (m)")*(Barèmes!$B$6:$B$28=H79)*(Barèmes!$C$6:$C$28=IF(H79="6ème","Mixte",G79)))=0),"",IF(SUMPRODUCT((Barèmes!$A$6:$A$28="Force bas du corps — Saut en longueur (m)")*(Barèmes!$B$6:$B$28=H79)*(Barèmes!$C$6:$C$28=IF(H79="6ème","Mixte",G79))*(Barèmes!$J$6:$J$28="+"))&gt;0,IF(O79&lt;=SUMIFS(Barèmes!$F$6:$F$28,Barèmes!$A$6:$A$28,"Force bas du corps — Saut en longueur (m)",Barèmes!$B$6:$B$28,H79,Barèmes!$C$6:$C$28,IF(H79="6ème","Mixte",G79)),Barèmes!$B$2,IF(O79&lt;=SUMIFS(Barèmes!$G$6:$G$28,Barèmes!$A$6:$A$28,"Force bas du corps — Saut en longueur (m)",Barèmes!$B$6:$B$28,H79,Barèmes!$C$6:$C$28,IF(H79="6ème","Mixte",G79)),Barèmes!$C$2,IF(O79&lt;=SUMIFS(Barèmes!$H$6:$H$28,Barèmes!$A$6:$A$28,"Force bas du corps — Saut en longueur (m)",Barèmes!$B$6:$B$28,H79,Barèmes!$C$6:$C$28,IF(H79="6ème","Mixte",G79)),Barèmes!$D$2,IF(O79&lt;=SUMIFS(Barèmes!$I$6:$I$28,Barèmes!$A$6:$A$28,"Force bas du corps — Saut en longueur (m)",Barèmes!$B$6:$B$28,H79,Barèmes!$C$6:$C$28,IF(H79="6ème","Mixte",G79)),Barèmes!$E$2,Barèmes!$F$2)))),IF(O79&gt;=SUMIFS(Barèmes!$F$6:$F$28,Barèmes!$A$6:$A$28,"Force bas du corps — Saut en longueur (m)",Barèmes!$B$6:$B$28,H79,Barèmes!$C$6:$C$28,IF(H79="6ème","Mixte",G79)),Barèmes!$B$2,IF(O79&gt;=SUMIFS(Barèmes!$G$6:$G$28,Barèmes!$A$6:$A$28,"Force bas du corps — Saut en longueur (m)",Barèmes!$B$6:$B$28,H79,Barèmes!$C$6:$C$28,IF(H79="6ème","Mixte",G79)),Barèmes!$C$2,IF(O79&gt;=SUMIFS(Barèmes!$H$6:$H$28,Barèmes!$A$6:$A$28,"Force bas du corps — Saut en longueur (m)",Barèmes!$B$6:$B$28,H79,Barèmes!$C$6:$C$28,IF(H79="6ème","Mixte",G79)),Barèmes!$D$2,IF(O79&gt;=SUMIFS(Barèmes!$I$6:$I$28,Barèmes!$A$6:$A$28,"Force bas du corps — Saut en longueur (m)",Barèmes!$B$6:$B$28,H79,Barèmes!$C$6:$C$28,IF(H79="6ème","Mixte",G79)),Barèmes!$E$2,Barèmes!$F$2))))))</f>
        <v/>
      </c>
      <c r="R79" s="22"/>
      <c r="S79" s="24" t="str">
        <f>IF(OR(R79="",SUMPRODUCT((Barèmes!$A$6:$A$28="Vitesse — 30 m (s)")*(Barèmes!$B$6:$B$28=H79)*(Barèmes!$C$6:$C$28=IF(H79="6ème","Mixte",G79)))=0),"",IF(SUMPRODUCT((Barèmes!$A$6:$A$28="Vitesse — 30 m (s)")*(Barèmes!$B$6:$B$28=H79)*(Barèmes!$C$6:$C$28=IF(H79="6ème","Mixte",G79))*(Barèmes!$J$6:$J$28="+"))&gt;0,IF(R79&lt;=SUMIFS(Barèmes!$D$6:$D$28,Barèmes!$A$6:$A$28,"Vitesse — 30 m (s)",Barèmes!$B$6:$B$28,H79,Barèmes!$C$6:$C$28,IF(H79="6ème","Mixte",G79)),"à besoin",IF(R79&lt;=SUMIFS(Barèmes!$E$6:$E$28,Barèmes!$A$6:$A$28,"Vitesse — 30 m (s)",Barèmes!$B$6:$B$28,H79,Barèmes!$C$6:$C$28,IF(H79="6ème","Mixte",G79)),"fragile","satisfaisant")),IF(R79&gt;=SUMIFS(Barèmes!$D$6:$D$28,Barèmes!$A$6:$A$28,"Vitesse — 30 m (s)",Barèmes!$B$6:$B$28,H79,Barèmes!$C$6:$C$28,IF(H79="6ème","Mixte",G79)),"à besoin",IF(R79&gt;=SUMIFS(Barèmes!$E$6:$E$28,Barèmes!$A$6:$A$28,"Vitesse — 30 m (s)",Barèmes!$B$6:$B$28,H79,Barèmes!$C$6:$C$28,IF(H79="6ème","Mixte",G79)),"fragile","satisfaisant"))))</f>
        <v/>
      </c>
      <c r="T79" s="24" t="str">
        <f>IF(OR(R79="",SUMPRODUCT((Barèmes!$A$6:$A$28="Vitesse — 30 m (s)")*(Barèmes!$B$6:$B$28=H79)*(Barèmes!$C$6:$C$28=IF(H79="6ème","Mixte",G79)))=0),"",IF(SUMPRODUCT((Barèmes!$A$6:$A$28="Vitesse — 30 m (s)")*(Barèmes!$B$6:$B$28=H79)*(Barèmes!$C$6:$C$28=IF(H79="6ème","Mixte",G79))*(Barèmes!$J$6:$J$28="+"))&gt;0,IF(R79&lt;=SUMIFS(Barèmes!$F$6:$F$28,Barèmes!$A$6:$A$28,"Vitesse — 30 m (s)",Barèmes!$B$6:$B$28,H79,Barèmes!$C$6:$C$28,IF(H79="6ème","Mixte",G79)),Barèmes!$B$2,IF(R79&lt;=SUMIFS(Barèmes!$G$6:$G$28,Barèmes!$A$6:$A$28,"Vitesse — 30 m (s)",Barèmes!$B$6:$B$28,H79,Barèmes!$C$6:$C$28,IF(H79="6ème","Mixte",G79)),Barèmes!$C$2,IF(R79&lt;=SUMIFS(Barèmes!$H$6:$H$28,Barèmes!$A$6:$A$28,"Vitesse — 30 m (s)",Barèmes!$B$6:$B$28,H79,Barèmes!$C$6:$C$28,IF(H79="6ème","Mixte",G79)),Barèmes!$D$2,IF(R79&lt;=SUMIFS(Barèmes!$I$6:$I$28,Barèmes!$A$6:$A$28,"Vitesse — 30 m (s)",Barèmes!$B$6:$B$28,H79,Barèmes!$C$6:$C$28,IF(H79="6ème","Mixte",G79)),Barèmes!$E$2,Barèmes!$F$2)))),IF(R79&gt;=SUMIFS(Barèmes!$F$6:$F$28,Barèmes!$A$6:$A$28,"Vitesse — 30 m (s)",Barèmes!$B$6:$B$28,H79,Barèmes!$C$6:$C$28,IF(H79="6ème","Mixte",G79)),Barèmes!$B$2,IF(R79&gt;=SUMIFS(Barèmes!$G$6:$G$28,Barèmes!$A$6:$A$28,"Vitesse — 30 m (s)",Barèmes!$B$6:$B$28,H79,Barèmes!$C$6:$C$28,IF(H79="6ème","Mixte",G79)),Barèmes!$C$2,IF(R79&gt;=SUMIFS(Barèmes!$H$6:$H$28,Barèmes!$A$6:$A$28,"Vitesse — 30 m (s)",Barèmes!$B$6:$B$28,H79,Barèmes!$C$6:$C$28,IF(H79="6ème","Mixte",G79)),Barèmes!$D$2,IF(R79&gt;=SUMIFS(Barèmes!$I$6:$I$28,Barèmes!$A$6:$A$28,"Vitesse — 30 m (s)",Barèmes!$B$6:$B$28,H79,Barèmes!$C$6:$C$28,IF(H79="6ème","Mixte",G79)),Barèmes!$E$2,Barèmes!$F$2))))))</f>
        <v/>
      </c>
      <c r="U79" s="22"/>
      <c r="V79" s="25" t="str">
        <f>IF(OR(U79="",SUMPRODUCT((Barèmes!$A$6:$A$28="Vitesse — 50 m (s)")*(Barèmes!$B$6:$B$28=H79)*(Barèmes!$C$6:$C$28=IF(H79="6ème","Mixte",G79)))=0),"",IF(SUMPRODUCT((Barèmes!$A$6:$A$28="Vitesse — 50 m (s)")*(Barèmes!$B$6:$B$28=H79)*(Barèmes!$C$6:$C$28=IF(H79="6ème","Mixte",G79))*(Barèmes!$J$6:$J$28="+"))&gt;0,IF(U79&lt;=SUMIFS(Barèmes!$D$6:$D$28,Barèmes!$A$6:$A$28,"Vitesse — 50 m (s)",Barèmes!$B$6:$B$28,H79,Barèmes!$C$6:$C$28,IF(H79="6ème","Mixte",G79)),"à besoin",IF(U79&lt;=SUMIFS(Barèmes!$E$6:$E$28,Barèmes!$A$6:$A$28,"Vitesse — 50 m (s)",Barèmes!$B$6:$B$28,H79,Barèmes!$C$6:$C$28,IF(H79="6ème","Mixte",G79)),"fragile","satisfaisant")),IF(U79&gt;=SUMIFS(Barèmes!$D$6:$D$28,Barèmes!$A$6:$A$28,"Vitesse — 50 m (s)",Barèmes!$B$6:$B$28,H79,Barèmes!$C$6:$C$28,IF(H79="6ème","Mixte",G79)),"à besoin",IF(U79&gt;=SUMIFS(Barèmes!$E$6:$E$28,Barèmes!$A$6:$A$28,"Vitesse — 50 m (s)",Barèmes!$B$6:$B$28,H79,Barèmes!$C$6:$C$28,IF(H79="6ème","Mixte",G79)),"fragile","satisfaisant"))))</f>
        <v/>
      </c>
      <c r="W79" s="25" t="str">
        <f>IF(OR(U79="",SUMPRODUCT((Barèmes!$A$6:$A$28="Vitesse — 50 m (s)")*(Barèmes!$B$6:$B$28=H79)*(Barèmes!$C$6:$C$28=IF(H79="6ème","Mixte",G79)))=0),"",IF(SUMPRODUCT((Barèmes!$A$6:$A$28="Vitesse — 50 m (s)")*(Barèmes!$B$6:$B$28=H79)*(Barèmes!$C$6:$C$28=IF(H79="6ème","Mixte",G79))*(Barèmes!$J$6:$J$28="+"))&gt;0,IF(U79&lt;=SUMIFS(Barèmes!$F$6:$F$28,Barèmes!$A$6:$A$28,"Vitesse — 50 m (s)",Barèmes!$B$6:$B$28,H79,Barèmes!$C$6:$C$28,IF(H79="6ème","Mixte",G79)),Barèmes!$B$2,IF(U79&lt;=SUMIFS(Barèmes!$G$6:$G$28,Barèmes!$A$6:$A$28,"Vitesse — 50 m (s)",Barèmes!$B$6:$B$28,H79,Barèmes!$C$6:$C$28,IF(H79="6ème","Mixte",G79)),Barèmes!$C$2,IF(U79&lt;=SUMIFS(Barèmes!$H$6:$H$28,Barèmes!$A$6:$A$28,"Vitesse — 50 m (s)",Barèmes!$B$6:$B$28,H79,Barèmes!$C$6:$C$28,IF(H79="6ème","Mixte",G79)),Barèmes!$D$2,IF(U79&lt;=SUMIFS(Barèmes!$I$6:$I$28,Barèmes!$A$6:$A$28,"Vitesse — 50 m (s)",Barèmes!$B$6:$B$28,H79,Barèmes!$C$6:$C$28,IF(H79="6ème","Mixte",G79)),Barèmes!$E$2,Barèmes!$F$2)))),IF(U79&gt;=SUMIFS(Barèmes!$F$6:$F$28,Barèmes!$A$6:$A$28,"Vitesse — 50 m (s)",Barèmes!$B$6:$B$28,H79,Barèmes!$C$6:$C$28,IF(H79="6ème","Mixte",G79)),Barèmes!$B$2,IF(U79&gt;=SUMIFS(Barèmes!$G$6:$G$28,Barèmes!$A$6:$A$28,"Vitesse — 50 m (s)",Barèmes!$B$6:$B$28,H79,Barèmes!$C$6:$C$28,IF(H79="6ème","Mixte",G79)),Barèmes!$C$2,IF(U79&gt;=SUMIFS(Barèmes!$H$6:$H$28,Barèmes!$A$6:$A$28,"Vitesse — 50 m (s)",Barèmes!$B$6:$B$28,H79,Barèmes!$C$6:$C$28,IF(H79="6ème","Mixte",G79)),Barèmes!$D$2,IF(U79&gt;=SUMIFS(Barèmes!$I$6:$I$28,Barèmes!$A$6:$A$28,"Vitesse — 50 m (s)",Barèmes!$B$6:$B$28,H79,Barèmes!$C$6:$C$28,IF(H79="6ème","Mixte",G79)),Barèmes!$E$2,Barèmes!$F$2))))))</f>
        <v/>
      </c>
      <c r="X79" s="18"/>
      <c r="Y79" s="26" t="str" cm="1">
        <f t="array" ref="Y79">IF(OR(X79="",SUMPRODUCT((Barèmes!$A$6:$A$28="Souplesse (score 1-5)")*(Barèmes!$B$6:$B$28=H79)*(Barèmes!$C$6:$C$28=IF(H79="6ème","Mixte",G79)))=0),"",IF(SUMPRODUCT((Barèmes!$A$6:$A$28="Souplesse (score 1-5)")*(Barèmes!$B$6:$B$28=H79)*(Barèmes!$C$6:$C$28=IF(H79="6ème","Mixte",G79))*(Barèmes!$J$6:$J$28="+"))&gt;0,IF(X79&lt;=SUMIFS(Barèmes!$D$6:$D$28,Barèmes!$A$6:$A$28,"Souplesse (score 1-5)",Barèmes!$B$6:$B$28,H79,Barèmes!$C$6:$C$28,IF(H79="6ème","Mixte",G79)),"à besoin",IF(X79&lt;=SUMIFS(Barèmes!$E$6:$E$28,Barèmes!$A$6:$A$28,"Souplesse (score 1-5)",Barèmes!$B$6:$B$28,H79,Barèmes!$C$6:$C$28,IF(H79="6ème","Mixte",G79)),"fragile","satisfaisant")),IF(X79&gt;=SUMIFS(Barèmes!$D$6:$D$28,Barèmes!$A$6:$A$28,"Souplesse (score 1-5)",Barèmes!$B$6:$B$28,H79,Barèmes!$C$6:$C$28,IF(H79="6ème","Mixte",G79)),"à besoin",IF(X79&gt;=SUMIFS(Barèmes!$E$6:$E$28,Barèmes!$A$6:$A$28,"Souplesse (score 1-5)",Barèmes!$B$6:$B$28,H79,Barèmes!$C$6:$C$28,IF(H79="6ème","Mixte",G79)),"fragile","satisfaisant"))))</f>
        <v/>
      </c>
      <c r="Z79" s="26" t="str" cm="1">
        <f t="array" ref="Z79">IF(OR(X79="",SUMPRODUCT((Barèmes!$A$6:$A$28="Souplesse (score 1-5)")*(Barèmes!$B$6:$B$28=H79)*(Barèmes!$C$6:$C$28=IF(H79="6ème","Mixte",G79)))=0),"",IF(SUMPRODUCT((Barèmes!$A$6:$A$28="Souplesse (score 1-5)")*(Barèmes!$B$6:$B$28=H79)*(Barèmes!$C$6:$C$28=IF(H79="6ème","Mixte",G79))*(Barèmes!$J$6:$J$28="+"))&gt;0,IF(X79&lt;=SUMIFS(Barèmes!$F$6:$F$28,Barèmes!$A$6:$A$28,"Souplesse (score 1-5)",Barèmes!$B$6:$B$28,H79,Barèmes!$C$6:$C$28,IF(H79="6ème","Mixte",G79)),Barèmes!$B$2,IF(X79&lt;=SUMIFS(Barèmes!$G$6:$G$28,Barèmes!$A$6:$A$28,"Souplesse (score 1-5)",Barèmes!$B$6:$B$28,H79,Barèmes!$C$6:$C$28,IF(H79="6ème","Mixte",G79)),Barèmes!$C$2,IF(X79&lt;=SUMIFS(Barèmes!$H$6:$H$28,Barèmes!$A$6:$A$28,"Souplesse (score 1-5)",Barèmes!$B$6:$B$28,H79,Barèmes!$C$6:$C$28,IF(H79="6ème","Mixte",G79)),Barèmes!$D$2,IF(X79&lt;=SUMIFS(Barèmes!$I$6:$I$28,Barèmes!$A$6:$A$28,"Souplesse (score 1-5)",Barèmes!$B$6:$B$28,H79,Barèmes!$C$6:$C$28,IF(H79="6ème","Mixte",G79)),Barèmes!$E$2,Barèmes!$F$2)))),IF(X79&gt;=SUMIFS(Barèmes!$F$6:$F$28,Barèmes!$A$6:$A$28,"Souplesse (score 1-5)",Barèmes!$B$6:$B$28,H79,Barèmes!$C$6:$C$28,IF(H79="6ème","Mixte",G79)),Barèmes!$B$2,IF(X79&gt;=SUMIFS(Barèmes!$G$6:$G$28,Barèmes!$A$6:$A$28,"Souplesse (score 1-5)",Barèmes!$B$6:$B$28,H79,Barèmes!$C$6:$C$28,IF(H79="6ème","Mixte",G79)),Barèmes!$C$2,IF(X79&gt;=SUMIFS(Barèmes!$H$6:$H$28,Barèmes!$A$6:$A$28,"Souplesse (score 1-5)",Barèmes!$B$6:$B$28,H79,Barèmes!$C$6:$C$28,IF(H79="6ème","Mixte",G79)),Barèmes!$D$2,IF(X79&gt;=SUMIFS(Barèmes!$I$6:$I$28,Barèmes!$A$6:$A$28,"Souplesse (score 1-5)",Barèmes!$B$6:$B$28,H79,Barèmes!$C$6:$C$28,IF(H79="6ème","Mixte",G79)),Barèmes!$E$2,Barèmes!$F$2))))))</f>
        <v/>
      </c>
      <c r="AA79" s="22"/>
      <c r="AB79" s="27" t="str">
        <f>IF(OR(AA79="",SUMPRODUCT((Barèmes!$A$6:$A$28="Agilité — T-test 974 (s)")*(Barèmes!$B$6:$B$28=H79)*(Barèmes!$C$6:$C$28=IF(H79="6ème","Mixte",G79)))=0),"",IF(SUMPRODUCT((Barèmes!$A$6:$A$28="Agilité — T-test 974 (s)")*(Barèmes!$B$6:$B$28=H79)*(Barèmes!$C$6:$C$28=IF(H79="6ème","Mixte",G79))*(Barèmes!$J$6:$J$28="+"))&gt;0,IF(AA79&lt;=SUMIFS(Barèmes!$D$6:$D$28,Barèmes!$A$6:$A$28,"Agilité — T-test 974 (s)",Barèmes!$B$6:$B$28,H79,Barèmes!$C$6:$C$28,IF(H79="6ème","Mixte",G79)),"à besoin",IF(AA79&lt;=SUMIFS(Barèmes!$E$6:$E$28,Barèmes!$A$6:$A$28,"Agilité — T-test 974 (s)",Barèmes!$B$6:$B$28,H79,Barèmes!$C$6:$C$28,IF(H79="6ème","Mixte",G79)),"fragile","satisfaisant")),IF(AA79&gt;=SUMIFS(Barèmes!$D$6:$D$28,Barèmes!$A$6:$A$28,"Agilité — T-test 974 (s)",Barèmes!$B$6:$B$28,H79,Barèmes!$C$6:$C$28,IF(H79="6ème","Mixte",G79)),"à besoin",IF(AA79&gt;=SUMIFS(Barèmes!$E$6:$E$28,Barèmes!$A$6:$A$28,"Agilité — T-test 974 (s)",Barèmes!$B$6:$B$28,H79,Barèmes!$C$6:$C$28,IF(H79="6ème","Mixte",G79)),"fragile","satisfaisant"))))</f>
        <v/>
      </c>
      <c r="AC79" s="27" t="str">
        <f>IF(OR(AA79="",SUMPRODUCT((Barèmes!$A$6:$A$28="Agilité — T-test 974 (s)")*(Barèmes!$B$6:$B$28=H79)*(Barèmes!$C$6:$C$28=IF(H79="6ème","Mixte",G79)))=0),"",IF(SUMPRODUCT((Barèmes!$A$6:$A$28="Agilité — T-test 974 (s)")*(Barèmes!$B$6:$B$28=H79)*(Barèmes!$C$6:$C$28=IF(H79="6ème","Mixte",G79))*(Barèmes!$J$6:$J$28="+"))&gt;0,IF(AA79&lt;=SUMIFS(Barèmes!$F$6:$F$28,Barèmes!$A$6:$A$28,"Agilité — T-test 974 (s)",Barèmes!$B$6:$B$28,H79,Barèmes!$C$6:$C$28,IF(H79="6ème","Mixte",G79)),Barèmes!$B$2,IF(AA79&lt;=SUMIFS(Barèmes!$G$6:$G$28,Barèmes!$A$6:$A$28,"Agilité — T-test 974 (s)",Barèmes!$B$6:$B$28,H79,Barèmes!$C$6:$C$28,IF(H79="6ème","Mixte",G79)),Barèmes!$C$2,IF(AA79&lt;=SUMIFS(Barèmes!$H$6:$H$28,Barèmes!$A$6:$A$28,"Agilité — T-test 974 (s)",Barèmes!$B$6:$B$28,H79,Barèmes!$C$6:$C$28,IF(H79="6ème","Mixte",G79)),Barèmes!$D$2,IF(AA79&lt;=SUMIFS(Barèmes!$I$6:$I$28,Barèmes!$A$6:$A$28,"Agilité — T-test 974 (s)",Barèmes!$B$6:$B$28,H79,Barèmes!$C$6:$C$28,IF(H79="6ème","Mixte",G79)),Barèmes!$E$2,Barèmes!$F$2)))),IF(AA79&gt;=SUMIFS(Barèmes!$F$6:$F$28,Barèmes!$A$6:$A$28,"Agilité — T-test 974 (s)",Barèmes!$B$6:$B$28,H79,Barèmes!$C$6:$C$28,IF(H79="6ème","Mixte",G79)),Barèmes!$B$2,IF(AA79&gt;=SUMIFS(Barèmes!$G$6:$G$28,Barèmes!$A$6:$A$28,"Agilité — T-test 974 (s)",Barèmes!$B$6:$B$28,H79,Barèmes!$C$6:$C$28,IF(H79="6ème","Mixte",G79)),Barèmes!$C$2,IF(AA79&gt;=SUMIFS(Barèmes!$H$6:$H$28,Barèmes!$A$6:$A$28,"Agilité — T-test 974 (s)",Barèmes!$B$6:$B$28,H79,Barèmes!$C$6:$C$28,IF(H79="6ème","Mixte",G79)),Barèmes!$D$2,IF(AA79&gt;=SUMIFS(Barèmes!$I$6:$I$28,Barèmes!$A$6:$A$28,"Agilité — T-test 974 (s)",Barèmes!$B$6:$B$28,H79,Barèmes!$C$6:$C$28,IF(H79="6ème","Mixte",G79)),Barèmes!$E$2,Barèmes!$F$2))))))</f>
        <v/>
      </c>
      <c r="AD79" s="28" t="str">
        <f t="shared" si="10"/>
        <v/>
      </c>
      <c r="AE79" s="29" t="str">
        <f t="shared" si="11"/>
        <v/>
      </c>
      <c r="AF79" s="30" t="str">
        <f>IF(OR(AD79="",SUMPRODUCT((Barèmes!$A$6:$A$28="Surcoût d'agilité (s) — technique")*(Barèmes!$B$6:$B$28=H79)*(Barèmes!$C$6:$C$28=IF(H79="6ème","Mixte",G79)))=0),"",IF(SUMPRODUCT((Barèmes!$A$6:$A$28="Surcoût d'agilité (s) — technique")*(Barèmes!$B$6:$B$28=H79)*(Barèmes!$C$6:$C$28=IF(H79="6ème","Mixte",G79))*(Barèmes!$J$6:$J$28="+"))&gt;0,IF(AD79&lt;=SUMIFS(Barèmes!$D$6:$D$28,Barèmes!$A$6:$A$28,"Surcoût d'agilité (s) — technique",Barèmes!$B$6:$B$28,H79,Barèmes!$C$6:$C$28,IF(H79="6ème","Mixte",G79)),"à besoin",IF(AD79&lt;=SUMIFS(Barèmes!$E$6:$E$28,Barèmes!$A$6:$A$28,"Surcoût d'agilité (s) — technique",Barèmes!$B$6:$B$28,H79,Barèmes!$C$6:$C$28,IF(H79="6ème","Mixte",G79)),"fragile","satisfaisant")),IF(AD79&gt;=SUMIFS(Barèmes!$D$6:$D$28,Barèmes!$A$6:$A$28,"Surcoût d'agilité (s) — technique",Barèmes!$B$6:$B$28,H79,Barèmes!$C$6:$C$28,IF(H79="6ème","Mixte",G79)),"à besoin",IF(AD79&gt;=SUMIFS(Barèmes!$E$6:$E$28,Barèmes!$A$6:$A$28,"Surcoût d'agilité (s) — technique",Barèmes!$B$6:$B$28,H79,Barèmes!$C$6:$C$28,IF(H79="6ème","Mixte",G79)),"fragile","satisfaisant"))))</f>
        <v/>
      </c>
      <c r="AG79" s="30" t="str">
        <f>IF(OR(AD79="",SUMPRODUCT((Barèmes!$A$6:$A$28="Surcoût d'agilité (s) — technique")*(Barèmes!$B$6:$B$28=H79)*(Barèmes!$C$6:$C$28=IF(H79="6ème","Mixte",G79)))=0),"",IF(SUMPRODUCT((Barèmes!$A$6:$A$28="Surcoût d'agilité (s) — technique")*(Barèmes!$B$6:$B$28=H79)*(Barèmes!$C$6:$C$28=IF(H79="6ème","Mixte",G79))*(Barèmes!$J$6:$J$28="+"))&gt;0,IF(AD79&lt;=SUMIFS(Barèmes!$F$6:$F$28,Barèmes!$A$6:$A$28,"Surcoût d'agilité (s) — technique",Barèmes!$B$6:$B$28,H79,Barèmes!$C$6:$C$28,IF(H79="6ème","Mixte",G79)),Barèmes!$B$2,IF(AD79&lt;=SUMIFS(Barèmes!$G$6:$G$28,Barèmes!$A$6:$A$28,"Surcoût d'agilité (s) — technique",Barèmes!$B$6:$B$28,H79,Barèmes!$C$6:$C$28,IF(H79="6ème","Mixte",G79)),Barèmes!$C$2,IF(AD79&lt;=SUMIFS(Barèmes!$H$6:$H$28,Barèmes!$A$6:$A$28,"Surcoût d'agilité (s) — technique",Barèmes!$B$6:$B$28,H79,Barèmes!$C$6:$C$28,IF(H79="6ème","Mixte",G79)),Barèmes!$D$2,IF(AD79&lt;=SUMIFS(Barèmes!$I$6:$I$28,Barèmes!$A$6:$A$28,"Surcoût d'agilité (s) — technique",Barèmes!$B$6:$B$28,H79,Barèmes!$C$6:$C$28,IF(H79="6ème","Mixte",G79)),Barèmes!$E$2,Barèmes!$F$2)))),IF(AD79&gt;=SUMIFS(Barèmes!$F$6:$F$28,Barèmes!$A$6:$A$28,"Surcoût d'agilité (s) — technique",Barèmes!$B$6:$B$28,H79,Barèmes!$C$6:$C$28,IF(H79="6ème","Mixte",G79)),Barèmes!$B$2,IF(AD79&gt;=SUMIFS(Barèmes!$G$6:$G$28,Barèmes!$A$6:$A$28,"Surcoût d'agilité (s) — technique",Barèmes!$B$6:$B$28,H79,Barèmes!$C$6:$C$28,IF(H79="6ème","Mixte",G79)),Barèmes!$C$2,IF(AD79&gt;=SUMIFS(Barèmes!$H$6:$H$28,Barèmes!$A$6:$A$28,"Surcoût d'agilité (s) — technique",Barèmes!$B$6:$B$28,H79,Barèmes!$C$6:$C$28,IF(H79="6ème","Mixte",G79)),Barèmes!$D$2,IF(AD79&gt;=SUMIFS(Barèmes!$I$6:$I$28,Barèmes!$A$6:$A$28,"Surcoût d'agilité (s) — technique",Barèmes!$B$6:$B$28,H79,Barèmes!$C$6:$C$28,IF(H79="6ème","Mixte",G79)),Barèmes!$E$2,Barèmes!$F$2))))))</f>
        <v/>
      </c>
      <c r="AH79" s="31" t="str">
        <f>IF((IF(N79="",0,1)+IF(Q79="",0,1)+IF(W79="",0,1)+IF(Z79="",0,1)+IF(AC79="",0,1))=0,"",3*IF(N79=Barèmes!$B$2,1,IF(N79=Barèmes!$C$2,2,IF(N79=Barèmes!$D$2,3,IF(N79=Barèmes!$E$2,4,IF(N79=Barèmes!$F$2,5,0)))))+3*IF(Q79=Barèmes!$B$2,1,IF(Q79=Barèmes!$C$2,2,IF(Q79=Barèmes!$D$2,3,IF(Q79=Barèmes!$E$2,4,IF(Q79=Barèmes!$F$2,5,0)))))+2*IF(W79=Barèmes!$B$2,1,IF(W79=Barèmes!$C$2,2,IF(W79=Barèmes!$D$2,3,IF(W79=Barèmes!$E$2,4,IF(W79=Barèmes!$F$2,5,0)))))+1*IF(Z79=Barèmes!$B$2,1,IF(Z79=Barèmes!$C$2,2,IF(Z79=Barèmes!$D$2,3,IF(Z79=Barèmes!$E$2,4,IF(Z79=Barèmes!$F$2,5,0)))))+1*IF(AC79=Barèmes!$B$2,1,IF(AC79=Barèmes!$C$2,2,IF(AC79=Barèmes!$D$2,3,IF(AC79=Barèmes!$E$2,4,IF(AC79=Barèmes!$F$2,5,0))))))</f>
        <v/>
      </c>
      <c r="AI79" s="31"/>
      <c r="AJ79" s="32" t="str">
        <f>IFERROR(INDEX(Croissance!$B$5:$B$604,MATCH(A79,Croissance!$A$5:$A$604,0)),"")</f>
        <v/>
      </c>
      <c r="AK79" s="32" t="str">
        <f>IFERROR(INDEX(Croissance!$C$5:$C$604,MATCH(A79,Croissance!$A$5:$A$604,0)),"")</f>
        <v/>
      </c>
      <c r="AL79" s="32" t="str">
        <f>IFERROR(INDEX(Croissance!$D$5:$D$604,MATCH(A79,Croissance!$A$5:$A$604,0)),"")</f>
        <v/>
      </c>
      <c r="AM79" s="32" t="str">
        <f>IFERROR(INDEX(Croissance!$E$5:$E$604,MATCH(A79,Croissance!$A$5:$A$604,0)),"")</f>
        <v/>
      </c>
      <c r="AO79" s="33">
        <f t="shared" si="16"/>
        <v>0</v>
      </c>
      <c r="AP79" s="33">
        <f t="shared" si="12"/>
        <v>0</v>
      </c>
      <c r="AQ79" s="33">
        <f>IF(A79="",0,IF(AND(OR('Synthèse classe'!$C$2="Tous",C79='Synthèse classe'!$C$2),OR('Synthèse classe'!$C$3="Toutes",D79='Synthèse classe'!$C$3),OR('Synthèse classe'!$C$4="Toutes",AND('Synthèse classe'!$C$4="Dernière",AP79=1),B79=IFERROR(VALUE('Synthèse classe'!$C$4),0))),1,0))</f>
        <v>0</v>
      </c>
      <c r="AR79" s="34" t="str">
        <f t="shared" si="13"/>
        <v/>
      </c>
    </row>
    <row r="80" spans="1:44" x14ac:dyDescent="0.2">
      <c r="A80" s="17" t="str">
        <f t="shared" si="9"/>
        <v/>
      </c>
      <c r="B80" s="18"/>
      <c r="C80" s="19"/>
      <c r="D80" s="19"/>
      <c r="E80" s="19"/>
      <c r="F80" s="19"/>
      <c r="G80" s="19"/>
      <c r="H80" s="17" t="str">
        <f t="shared" si="14"/>
        <v/>
      </c>
      <c r="I80" s="20"/>
      <c r="J80" s="18"/>
      <c r="K80" s="19"/>
      <c r="L80" s="21" t="str">
        <f t="shared" si="15"/>
        <v/>
      </c>
      <c r="M80" s="21" t="str">
        <f>IF(OR(J80="",SUMPRODUCT((Barèmes!$A$6:$A$28="Endurance — Luc Léger (palier)")*(Barèmes!$B$6:$B$28=H80)*(Barèmes!$C$6:$C$28=IF(H80="6ème","Mixte",G80)))=0),"",IF(SUMPRODUCT((Barèmes!$A$6:$A$28="Endurance — Luc Léger (palier)")*(Barèmes!$B$6:$B$28=H80)*(Barèmes!$C$6:$C$28=IF(H80="6ème","Mixte",G80))*(Barèmes!$J$6:$J$28="+"))&gt;0,IF(J80&lt;=SUMIFS(Barèmes!$D$6:$D$28,Barèmes!$A$6:$A$28,"Endurance — Luc Léger (palier)",Barèmes!$B$6:$B$28,H80,Barèmes!$C$6:$C$28,IF(H80="6ème","Mixte",G80)),"à besoin",IF(J80&lt;=SUMIFS(Barèmes!$E$6:$E$28,Barèmes!$A$6:$A$28,"Endurance — Luc Léger (palier)",Barèmes!$B$6:$B$28,H80,Barèmes!$C$6:$C$28,IF(H80="6ème","Mixte",G80)),"fragile","satisfaisant")),IF(J80&gt;=SUMIFS(Barèmes!$D$6:$D$28,Barèmes!$A$6:$A$28,"Endurance — Luc Léger (palier)",Barèmes!$B$6:$B$28,H80,Barèmes!$C$6:$C$28,IF(H80="6ème","Mixte",G80)),"à besoin",IF(J80&gt;=SUMIFS(Barèmes!$E$6:$E$28,Barèmes!$A$6:$A$28,"Endurance — Luc Léger (palier)",Barèmes!$B$6:$B$28,H80,Barèmes!$C$6:$C$28,IF(H80="6ème","Mixte",G80)),"fragile","satisfaisant"))))</f>
        <v/>
      </c>
      <c r="N80" s="21" t="str">
        <f>IF(OR(J80="",SUMPRODUCT((Barèmes!$A$6:$A$28="Endurance — Luc Léger (palier)")*(Barèmes!$B$6:$B$28=H80)*(Barèmes!$C$6:$C$28=IF(H80="6ème","Mixte",G80)))=0),"",IF(SUMPRODUCT((Barèmes!$A$6:$A$28="Endurance — Luc Léger (palier)")*(Barèmes!$B$6:$B$28=H80)*(Barèmes!$C$6:$C$28=IF(H80="6ème","Mixte",G80))*(Barèmes!$J$6:$J$28="+"))&gt;0,IF(J80&lt;=SUMIFS(Barèmes!$F$6:$F$28,Barèmes!$A$6:$A$28,"Endurance — Luc Léger (palier)",Barèmes!$B$6:$B$28,H80,Barèmes!$C$6:$C$28,IF(H80="6ème","Mixte",G80)),Barèmes!$B$2,IF(J80&lt;=SUMIFS(Barèmes!$G$6:$G$28,Barèmes!$A$6:$A$28,"Endurance — Luc Léger (palier)",Barèmes!$B$6:$B$28,H80,Barèmes!$C$6:$C$28,IF(H80="6ème","Mixte",G80)),Barèmes!$C$2,IF(J80&lt;=SUMIFS(Barèmes!$H$6:$H$28,Barèmes!$A$6:$A$28,"Endurance — Luc Léger (palier)",Barèmes!$B$6:$B$28,H80,Barèmes!$C$6:$C$28,IF(H80="6ème","Mixte",G80)),Barèmes!$D$2,IF(J80&lt;=SUMIFS(Barèmes!$I$6:$I$28,Barèmes!$A$6:$A$28,"Endurance — Luc Léger (palier)",Barèmes!$B$6:$B$28,H80,Barèmes!$C$6:$C$28,IF(H80="6ème","Mixte",G80)),Barèmes!$E$2,Barèmes!$F$2)))),IF(J80&gt;=SUMIFS(Barèmes!$F$6:$F$28,Barèmes!$A$6:$A$28,"Endurance — Luc Léger (palier)",Barèmes!$B$6:$B$28,H80,Barèmes!$C$6:$C$28,IF(H80="6ème","Mixte",G80)),Barèmes!$B$2,IF(J80&gt;=SUMIFS(Barèmes!$G$6:$G$28,Barèmes!$A$6:$A$28,"Endurance — Luc Léger (palier)",Barèmes!$B$6:$B$28,H80,Barèmes!$C$6:$C$28,IF(H80="6ème","Mixte",G80)),Barèmes!$C$2,IF(J80&gt;=SUMIFS(Barèmes!$H$6:$H$28,Barèmes!$A$6:$A$28,"Endurance — Luc Léger (palier)",Barèmes!$B$6:$B$28,H80,Barèmes!$C$6:$C$28,IF(H80="6ème","Mixte",G80)),Barèmes!$D$2,IF(J80&gt;=SUMIFS(Barèmes!$I$6:$I$28,Barèmes!$A$6:$A$28,"Endurance — Luc Léger (palier)",Barèmes!$B$6:$B$28,H80,Barèmes!$C$6:$C$28,IF(H80="6ème","Mixte",G80)),Barèmes!$E$2,Barèmes!$F$2))))))</f>
        <v/>
      </c>
      <c r="O80" s="22"/>
      <c r="P80" s="23" t="str">
        <f>IF(OR(O80="",SUMPRODUCT((Barèmes!$A$6:$A$28="Force bas du corps — Saut en longueur (m)")*(Barèmes!$B$6:$B$28=H80)*(Barèmes!$C$6:$C$28=IF(H80="6ème","Mixte",G80)))=0),"",IF(SUMPRODUCT((Barèmes!$A$6:$A$28="Force bas du corps — Saut en longueur (m)")*(Barèmes!$B$6:$B$28=H80)*(Barèmes!$C$6:$C$28=IF(H80="6ème","Mixte",G80))*(Barèmes!$J$6:$J$28="+"))&gt;0,IF(O80&lt;=SUMIFS(Barèmes!$D$6:$D$28,Barèmes!$A$6:$A$28,"Force bas du corps — Saut en longueur (m)",Barèmes!$B$6:$B$28,H80,Barèmes!$C$6:$C$28,IF(H80="6ème","Mixte",G80)),"à besoin",IF(O80&lt;=SUMIFS(Barèmes!$E$6:$E$28,Barèmes!$A$6:$A$28,"Force bas du corps — Saut en longueur (m)",Barèmes!$B$6:$B$28,H80,Barèmes!$C$6:$C$28,IF(H80="6ème","Mixte",G80)),"fragile","satisfaisant")),IF(O80&gt;=SUMIFS(Barèmes!$D$6:$D$28,Barèmes!$A$6:$A$28,"Force bas du corps — Saut en longueur (m)",Barèmes!$B$6:$B$28,H80,Barèmes!$C$6:$C$28,IF(H80="6ème","Mixte",G80)),"à besoin",IF(O80&gt;=SUMIFS(Barèmes!$E$6:$E$28,Barèmes!$A$6:$A$28,"Force bas du corps — Saut en longueur (m)",Barèmes!$B$6:$B$28,H80,Barèmes!$C$6:$C$28,IF(H80="6ème","Mixte",G80)),"fragile","satisfaisant"))))</f>
        <v/>
      </c>
      <c r="Q80" s="23" t="str">
        <f>IF(OR(O80="",SUMPRODUCT((Barèmes!$A$6:$A$28="Force bas du corps — Saut en longueur (m)")*(Barèmes!$B$6:$B$28=H80)*(Barèmes!$C$6:$C$28=IF(H80="6ème","Mixte",G80)))=0),"",IF(SUMPRODUCT((Barèmes!$A$6:$A$28="Force bas du corps — Saut en longueur (m)")*(Barèmes!$B$6:$B$28=H80)*(Barèmes!$C$6:$C$28=IF(H80="6ème","Mixte",G80))*(Barèmes!$J$6:$J$28="+"))&gt;0,IF(O80&lt;=SUMIFS(Barèmes!$F$6:$F$28,Barèmes!$A$6:$A$28,"Force bas du corps — Saut en longueur (m)",Barèmes!$B$6:$B$28,H80,Barèmes!$C$6:$C$28,IF(H80="6ème","Mixte",G80)),Barèmes!$B$2,IF(O80&lt;=SUMIFS(Barèmes!$G$6:$G$28,Barèmes!$A$6:$A$28,"Force bas du corps — Saut en longueur (m)",Barèmes!$B$6:$B$28,H80,Barèmes!$C$6:$C$28,IF(H80="6ème","Mixte",G80)),Barèmes!$C$2,IF(O80&lt;=SUMIFS(Barèmes!$H$6:$H$28,Barèmes!$A$6:$A$28,"Force bas du corps — Saut en longueur (m)",Barèmes!$B$6:$B$28,H80,Barèmes!$C$6:$C$28,IF(H80="6ème","Mixte",G80)),Barèmes!$D$2,IF(O80&lt;=SUMIFS(Barèmes!$I$6:$I$28,Barèmes!$A$6:$A$28,"Force bas du corps — Saut en longueur (m)",Barèmes!$B$6:$B$28,H80,Barèmes!$C$6:$C$28,IF(H80="6ème","Mixte",G80)),Barèmes!$E$2,Barèmes!$F$2)))),IF(O80&gt;=SUMIFS(Barèmes!$F$6:$F$28,Barèmes!$A$6:$A$28,"Force bas du corps — Saut en longueur (m)",Barèmes!$B$6:$B$28,H80,Barèmes!$C$6:$C$28,IF(H80="6ème","Mixte",G80)),Barèmes!$B$2,IF(O80&gt;=SUMIFS(Barèmes!$G$6:$G$28,Barèmes!$A$6:$A$28,"Force bas du corps — Saut en longueur (m)",Barèmes!$B$6:$B$28,H80,Barèmes!$C$6:$C$28,IF(H80="6ème","Mixte",G80)),Barèmes!$C$2,IF(O80&gt;=SUMIFS(Barèmes!$H$6:$H$28,Barèmes!$A$6:$A$28,"Force bas du corps — Saut en longueur (m)",Barèmes!$B$6:$B$28,H80,Barèmes!$C$6:$C$28,IF(H80="6ème","Mixte",G80)),Barèmes!$D$2,IF(O80&gt;=SUMIFS(Barèmes!$I$6:$I$28,Barèmes!$A$6:$A$28,"Force bas du corps — Saut en longueur (m)",Barèmes!$B$6:$B$28,H80,Barèmes!$C$6:$C$28,IF(H80="6ème","Mixte",G80)),Barèmes!$E$2,Barèmes!$F$2))))))</f>
        <v/>
      </c>
      <c r="R80" s="22"/>
      <c r="S80" s="24" t="str">
        <f>IF(OR(R80="",SUMPRODUCT((Barèmes!$A$6:$A$28="Vitesse — 30 m (s)")*(Barèmes!$B$6:$B$28=H80)*(Barèmes!$C$6:$C$28=IF(H80="6ème","Mixte",G80)))=0),"",IF(SUMPRODUCT((Barèmes!$A$6:$A$28="Vitesse — 30 m (s)")*(Barèmes!$B$6:$B$28=H80)*(Barèmes!$C$6:$C$28=IF(H80="6ème","Mixte",G80))*(Barèmes!$J$6:$J$28="+"))&gt;0,IF(R80&lt;=SUMIFS(Barèmes!$D$6:$D$28,Barèmes!$A$6:$A$28,"Vitesse — 30 m (s)",Barèmes!$B$6:$B$28,H80,Barèmes!$C$6:$C$28,IF(H80="6ème","Mixte",G80)),"à besoin",IF(R80&lt;=SUMIFS(Barèmes!$E$6:$E$28,Barèmes!$A$6:$A$28,"Vitesse — 30 m (s)",Barèmes!$B$6:$B$28,H80,Barèmes!$C$6:$C$28,IF(H80="6ème","Mixte",G80)),"fragile","satisfaisant")),IF(R80&gt;=SUMIFS(Barèmes!$D$6:$D$28,Barèmes!$A$6:$A$28,"Vitesse — 30 m (s)",Barèmes!$B$6:$B$28,H80,Barèmes!$C$6:$C$28,IF(H80="6ème","Mixte",G80)),"à besoin",IF(R80&gt;=SUMIFS(Barèmes!$E$6:$E$28,Barèmes!$A$6:$A$28,"Vitesse — 30 m (s)",Barèmes!$B$6:$B$28,H80,Barèmes!$C$6:$C$28,IF(H80="6ème","Mixte",G80)),"fragile","satisfaisant"))))</f>
        <v/>
      </c>
      <c r="T80" s="24" t="str">
        <f>IF(OR(R80="",SUMPRODUCT((Barèmes!$A$6:$A$28="Vitesse — 30 m (s)")*(Barèmes!$B$6:$B$28=H80)*(Barèmes!$C$6:$C$28=IF(H80="6ème","Mixte",G80)))=0),"",IF(SUMPRODUCT((Barèmes!$A$6:$A$28="Vitesse — 30 m (s)")*(Barèmes!$B$6:$B$28=H80)*(Barèmes!$C$6:$C$28=IF(H80="6ème","Mixte",G80))*(Barèmes!$J$6:$J$28="+"))&gt;0,IF(R80&lt;=SUMIFS(Barèmes!$F$6:$F$28,Barèmes!$A$6:$A$28,"Vitesse — 30 m (s)",Barèmes!$B$6:$B$28,H80,Barèmes!$C$6:$C$28,IF(H80="6ème","Mixte",G80)),Barèmes!$B$2,IF(R80&lt;=SUMIFS(Barèmes!$G$6:$G$28,Barèmes!$A$6:$A$28,"Vitesse — 30 m (s)",Barèmes!$B$6:$B$28,H80,Barèmes!$C$6:$C$28,IF(H80="6ème","Mixte",G80)),Barèmes!$C$2,IF(R80&lt;=SUMIFS(Barèmes!$H$6:$H$28,Barèmes!$A$6:$A$28,"Vitesse — 30 m (s)",Barèmes!$B$6:$B$28,H80,Barèmes!$C$6:$C$28,IF(H80="6ème","Mixte",G80)),Barèmes!$D$2,IF(R80&lt;=SUMIFS(Barèmes!$I$6:$I$28,Barèmes!$A$6:$A$28,"Vitesse — 30 m (s)",Barèmes!$B$6:$B$28,H80,Barèmes!$C$6:$C$28,IF(H80="6ème","Mixte",G80)),Barèmes!$E$2,Barèmes!$F$2)))),IF(R80&gt;=SUMIFS(Barèmes!$F$6:$F$28,Barèmes!$A$6:$A$28,"Vitesse — 30 m (s)",Barèmes!$B$6:$B$28,H80,Barèmes!$C$6:$C$28,IF(H80="6ème","Mixte",G80)),Barèmes!$B$2,IF(R80&gt;=SUMIFS(Barèmes!$G$6:$G$28,Barèmes!$A$6:$A$28,"Vitesse — 30 m (s)",Barèmes!$B$6:$B$28,H80,Barèmes!$C$6:$C$28,IF(H80="6ème","Mixte",G80)),Barèmes!$C$2,IF(R80&gt;=SUMIFS(Barèmes!$H$6:$H$28,Barèmes!$A$6:$A$28,"Vitesse — 30 m (s)",Barèmes!$B$6:$B$28,H80,Barèmes!$C$6:$C$28,IF(H80="6ème","Mixte",G80)),Barèmes!$D$2,IF(R80&gt;=SUMIFS(Barèmes!$I$6:$I$28,Barèmes!$A$6:$A$28,"Vitesse — 30 m (s)",Barèmes!$B$6:$B$28,H80,Barèmes!$C$6:$C$28,IF(H80="6ème","Mixte",G80)),Barèmes!$E$2,Barèmes!$F$2))))))</f>
        <v/>
      </c>
      <c r="U80" s="22"/>
      <c r="V80" s="25" t="str">
        <f>IF(OR(U80="",SUMPRODUCT((Barèmes!$A$6:$A$28="Vitesse — 50 m (s)")*(Barèmes!$B$6:$B$28=H80)*(Barèmes!$C$6:$C$28=IF(H80="6ème","Mixte",G80)))=0),"",IF(SUMPRODUCT((Barèmes!$A$6:$A$28="Vitesse — 50 m (s)")*(Barèmes!$B$6:$B$28=H80)*(Barèmes!$C$6:$C$28=IF(H80="6ème","Mixte",G80))*(Barèmes!$J$6:$J$28="+"))&gt;0,IF(U80&lt;=SUMIFS(Barèmes!$D$6:$D$28,Barèmes!$A$6:$A$28,"Vitesse — 50 m (s)",Barèmes!$B$6:$B$28,H80,Barèmes!$C$6:$C$28,IF(H80="6ème","Mixte",G80)),"à besoin",IF(U80&lt;=SUMIFS(Barèmes!$E$6:$E$28,Barèmes!$A$6:$A$28,"Vitesse — 50 m (s)",Barèmes!$B$6:$B$28,H80,Barèmes!$C$6:$C$28,IF(H80="6ème","Mixte",G80)),"fragile","satisfaisant")),IF(U80&gt;=SUMIFS(Barèmes!$D$6:$D$28,Barèmes!$A$6:$A$28,"Vitesse — 50 m (s)",Barèmes!$B$6:$B$28,H80,Barèmes!$C$6:$C$28,IF(H80="6ème","Mixte",G80)),"à besoin",IF(U80&gt;=SUMIFS(Barèmes!$E$6:$E$28,Barèmes!$A$6:$A$28,"Vitesse — 50 m (s)",Barèmes!$B$6:$B$28,H80,Barèmes!$C$6:$C$28,IF(H80="6ème","Mixte",G80)),"fragile","satisfaisant"))))</f>
        <v/>
      </c>
      <c r="W80" s="25" t="str">
        <f>IF(OR(U80="",SUMPRODUCT((Barèmes!$A$6:$A$28="Vitesse — 50 m (s)")*(Barèmes!$B$6:$B$28=H80)*(Barèmes!$C$6:$C$28=IF(H80="6ème","Mixte",G80)))=0),"",IF(SUMPRODUCT((Barèmes!$A$6:$A$28="Vitesse — 50 m (s)")*(Barèmes!$B$6:$B$28=H80)*(Barèmes!$C$6:$C$28=IF(H80="6ème","Mixte",G80))*(Barèmes!$J$6:$J$28="+"))&gt;0,IF(U80&lt;=SUMIFS(Barèmes!$F$6:$F$28,Barèmes!$A$6:$A$28,"Vitesse — 50 m (s)",Barèmes!$B$6:$B$28,H80,Barèmes!$C$6:$C$28,IF(H80="6ème","Mixte",G80)),Barèmes!$B$2,IF(U80&lt;=SUMIFS(Barèmes!$G$6:$G$28,Barèmes!$A$6:$A$28,"Vitesse — 50 m (s)",Barèmes!$B$6:$B$28,H80,Barèmes!$C$6:$C$28,IF(H80="6ème","Mixte",G80)),Barèmes!$C$2,IF(U80&lt;=SUMIFS(Barèmes!$H$6:$H$28,Barèmes!$A$6:$A$28,"Vitesse — 50 m (s)",Barèmes!$B$6:$B$28,H80,Barèmes!$C$6:$C$28,IF(H80="6ème","Mixte",G80)),Barèmes!$D$2,IF(U80&lt;=SUMIFS(Barèmes!$I$6:$I$28,Barèmes!$A$6:$A$28,"Vitesse — 50 m (s)",Barèmes!$B$6:$B$28,H80,Barèmes!$C$6:$C$28,IF(H80="6ème","Mixte",G80)),Barèmes!$E$2,Barèmes!$F$2)))),IF(U80&gt;=SUMIFS(Barèmes!$F$6:$F$28,Barèmes!$A$6:$A$28,"Vitesse — 50 m (s)",Barèmes!$B$6:$B$28,H80,Barèmes!$C$6:$C$28,IF(H80="6ème","Mixte",G80)),Barèmes!$B$2,IF(U80&gt;=SUMIFS(Barèmes!$G$6:$G$28,Barèmes!$A$6:$A$28,"Vitesse — 50 m (s)",Barèmes!$B$6:$B$28,H80,Barèmes!$C$6:$C$28,IF(H80="6ème","Mixte",G80)),Barèmes!$C$2,IF(U80&gt;=SUMIFS(Barèmes!$H$6:$H$28,Barèmes!$A$6:$A$28,"Vitesse — 50 m (s)",Barèmes!$B$6:$B$28,H80,Barèmes!$C$6:$C$28,IF(H80="6ème","Mixte",G80)),Barèmes!$D$2,IF(U80&gt;=SUMIFS(Barèmes!$I$6:$I$28,Barèmes!$A$6:$A$28,"Vitesse — 50 m (s)",Barèmes!$B$6:$B$28,H80,Barèmes!$C$6:$C$28,IF(H80="6ème","Mixte",G80)),Barèmes!$E$2,Barèmes!$F$2))))))</f>
        <v/>
      </c>
      <c r="X80" s="18"/>
      <c r="Y80" s="26" t="str" cm="1">
        <f t="array" ref="Y80">IF(OR(X80="",SUMPRODUCT((Barèmes!$A$6:$A$28="Souplesse (score 1-5)")*(Barèmes!$B$6:$B$28=H80)*(Barèmes!$C$6:$C$28=IF(H80="6ème","Mixte",G80)))=0),"",IF(SUMPRODUCT((Barèmes!$A$6:$A$28="Souplesse (score 1-5)")*(Barèmes!$B$6:$B$28=H80)*(Barèmes!$C$6:$C$28=IF(H80="6ème","Mixte",G80))*(Barèmes!$J$6:$J$28="+"))&gt;0,IF(X80&lt;=SUMIFS(Barèmes!$D$6:$D$28,Barèmes!$A$6:$A$28,"Souplesse (score 1-5)",Barèmes!$B$6:$B$28,H80,Barèmes!$C$6:$C$28,IF(H80="6ème","Mixte",G80)),"à besoin",IF(X80&lt;=SUMIFS(Barèmes!$E$6:$E$28,Barèmes!$A$6:$A$28,"Souplesse (score 1-5)",Barèmes!$B$6:$B$28,H80,Barèmes!$C$6:$C$28,IF(H80="6ème","Mixte",G80)),"fragile","satisfaisant")),IF(X80&gt;=SUMIFS(Barèmes!$D$6:$D$28,Barèmes!$A$6:$A$28,"Souplesse (score 1-5)",Barèmes!$B$6:$B$28,H80,Barèmes!$C$6:$C$28,IF(H80="6ème","Mixte",G80)),"à besoin",IF(X80&gt;=SUMIFS(Barèmes!$E$6:$E$28,Barèmes!$A$6:$A$28,"Souplesse (score 1-5)",Barèmes!$B$6:$B$28,H80,Barèmes!$C$6:$C$28,IF(H80="6ème","Mixte",G80)),"fragile","satisfaisant"))))</f>
        <v/>
      </c>
      <c r="Z80" s="26" t="str" cm="1">
        <f t="array" ref="Z80">IF(OR(X80="",SUMPRODUCT((Barèmes!$A$6:$A$28="Souplesse (score 1-5)")*(Barèmes!$B$6:$B$28=H80)*(Barèmes!$C$6:$C$28=IF(H80="6ème","Mixte",G80)))=0),"",IF(SUMPRODUCT((Barèmes!$A$6:$A$28="Souplesse (score 1-5)")*(Barèmes!$B$6:$B$28=H80)*(Barèmes!$C$6:$C$28=IF(H80="6ème","Mixte",G80))*(Barèmes!$J$6:$J$28="+"))&gt;0,IF(X80&lt;=SUMIFS(Barèmes!$F$6:$F$28,Barèmes!$A$6:$A$28,"Souplesse (score 1-5)",Barèmes!$B$6:$B$28,H80,Barèmes!$C$6:$C$28,IF(H80="6ème","Mixte",G80)),Barèmes!$B$2,IF(X80&lt;=SUMIFS(Barèmes!$G$6:$G$28,Barèmes!$A$6:$A$28,"Souplesse (score 1-5)",Barèmes!$B$6:$B$28,H80,Barèmes!$C$6:$C$28,IF(H80="6ème","Mixte",G80)),Barèmes!$C$2,IF(X80&lt;=SUMIFS(Barèmes!$H$6:$H$28,Barèmes!$A$6:$A$28,"Souplesse (score 1-5)",Barèmes!$B$6:$B$28,H80,Barèmes!$C$6:$C$28,IF(H80="6ème","Mixte",G80)),Barèmes!$D$2,IF(X80&lt;=SUMIFS(Barèmes!$I$6:$I$28,Barèmes!$A$6:$A$28,"Souplesse (score 1-5)",Barèmes!$B$6:$B$28,H80,Barèmes!$C$6:$C$28,IF(H80="6ème","Mixte",G80)),Barèmes!$E$2,Barèmes!$F$2)))),IF(X80&gt;=SUMIFS(Barèmes!$F$6:$F$28,Barèmes!$A$6:$A$28,"Souplesse (score 1-5)",Barèmes!$B$6:$B$28,H80,Barèmes!$C$6:$C$28,IF(H80="6ème","Mixte",G80)),Barèmes!$B$2,IF(X80&gt;=SUMIFS(Barèmes!$G$6:$G$28,Barèmes!$A$6:$A$28,"Souplesse (score 1-5)",Barèmes!$B$6:$B$28,H80,Barèmes!$C$6:$C$28,IF(H80="6ème","Mixte",G80)),Barèmes!$C$2,IF(X80&gt;=SUMIFS(Barèmes!$H$6:$H$28,Barèmes!$A$6:$A$28,"Souplesse (score 1-5)",Barèmes!$B$6:$B$28,H80,Barèmes!$C$6:$C$28,IF(H80="6ème","Mixte",G80)),Barèmes!$D$2,IF(X80&gt;=SUMIFS(Barèmes!$I$6:$I$28,Barèmes!$A$6:$A$28,"Souplesse (score 1-5)",Barèmes!$B$6:$B$28,H80,Barèmes!$C$6:$C$28,IF(H80="6ème","Mixte",G80)),Barèmes!$E$2,Barèmes!$F$2))))))</f>
        <v/>
      </c>
      <c r="AA80" s="22"/>
      <c r="AB80" s="27" t="str">
        <f>IF(OR(AA80="",SUMPRODUCT((Barèmes!$A$6:$A$28="Agilité — T-test 974 (s)")*(Barèmes!$B$6:$B$28=H80)*(Barèmes!$C$6:$C$28=IF(H80="6ème","Mixte",G80)))=0),"",IF(SUMPRODUCT((Barèmes!$A$6:$A$28="Agilité — T-test 974 (s)")*(Barèmes!$B$6:$B$28=H80)*(Barèmes!$C$6:$C$28=IF(H80="6ème","Mixte",G80))*(Barèmes!$J$6:$J$28="+"))&gt;0,IF(AA80&lt;=SUMIFS(Barèmes!$D$6:$D$28,Barèmes!$A$6:$A$28,"Agilité — T-test 974 (s)",Barèmes!$B$6:$B$28,H80,Barèmes!$C$6:$C$28,IF(H80="6ème","Mixte",G80)),"à besoin",IF(AA80&lt;=SUMIFS(Barèmes!$E$6:$E$28,Barèmes!$A$6:$A$28,"Agilité — T-test 974 (s)",Barèmes!$B$6:$B$28,H80,Barèmes!$C$6:$C$28,IF(H80="6ème","Mixte",G80)),"fragile","satisfaisant")),IF(AA80&gt;=SUMIFS(Barèmes!$D$6:$D$28,Barèmes!$A$6:$A$28,"Agilité — T-test 974 (s)",Barèmes!$B$6:$B$28,H80,Barèmes!$C$6:$C$28,IF(H80="6ème","Mixte",G80)),"à besoin",IF(AA80&gt;=SUMIFS(Barèmes!$E$6:$E$28,Barèmes!$A$6:$A$28,"Agilité — T-test 974 (s)",Barèmes!$B$6:$B$28,H80,Barèmes!$C$6:$C$28,IF(H80="6ème","Mixte",G80)),"fragile","satisfaisant"))))</f>
        <v/>
      </c>
      <c r="AC80" s="27" t="str">
        <f>IF(OR(AA80="",SUMPRODUCT((Barèmes!$A$6:$A$28="Agilité — T-test 974 (s)")*(Barèmes!$B$6:$B$28=H80)*(Barèmes!$C$6:$C$28=IF(H80="6ème","Mixte",G80)))=0),"",IF(SUMPRODUCT((Barèmes!$A$6:$A$28="Agilité — T-test 974 (s)")*(Barèmes!$B$6:$B$28=H80)*(Barèmes!$C$6:$C$28=IF(H80="6ème","Mixte",G80))*(Barèmes!$J$6:$J$28="+"))&gt;0,IF(AA80&lt;=SUMIFS(Barèmes!$F$6:$F$28,Barèmes!$A$6:$A$28,"Agilité — T-test 974 (s)",Barèmes!$B$6:$B$28,H80,Barèmes!$C$6:$C$28,IF(H80="6ème","Mixte",G80)),Barèmes!$B$2,IF(AA80&lt;=SUMIFS(Barèmes!$G$6:$G$28,Barèmes!$A$6:$A$28,"Agilité — T-test 974 (s)",Barèmes!$B$6:$B$28,H80,Barèmes!$C$6:$C$28,IF(H80="6ème","Mixte",G80)),Barèmes!$C$2,IF(AA80&lt;=SUMIFS(Barèmes!$H$6:$H$28,Barèmes!$A$6:$A$28,"Agilité — T-test 974 (s)",Barèmes!$B$6:$B$28,H80,Barèmes!$C$6:$C$28,IF(H80="6ème","Mixte",G80)),Barèmes!$D$2,IF(AA80&lt;=SUMIFS(Barèmes!$I$6:$I$28,Barèmes!$A$6:$A$28,"Agilité — T-test 974 (s)",Barèmes!$B$6:$B$28,H80,Barèmes!$C$6:$C$28,IF(H80="6ème","Mixte",G80)),Barèmes!$E$2,Barèmes!$F$2)))),IF(AA80&gt;=SUMIFS(Barèmes!$F$6:$F$28,Barèmes!$A$6:$A$28,"Agilité — T-test 974 (s)",Barèmes!$B$6:$B$28,H80,Barèmes!$C$6:$C$28,IF(H80="6ème","Mixte",G80)),Barèmes!$B$2,IF(AA80&gt;=SUMIFS(Barèmes!$G$6:$G$28,Barèmes!$A$6:$A$28,"Agilité — T-test 974 (s)",Barèmes!$B$6:$B$28,H80,Barèmes!$C$6:$C$28,IF(H80="6ème","Mixte",G80)),Barèmes!$C$2,IF(AA80&gt;=SUMIFS(Barèmes!$H$6:$H$28,Barèmes!$A$6:$A$28,"Agilité — T-test 974 (s)",Barèmes!$B$6:$B$28,H80,Barèmes!$C$6:$C$28,IF(H80="6ème","Mixte",G80)),Barèmes!$D$2,IF(AA80&gt;=SUMIFS(Barèmes!$I$6:$I$28,Barèmes!$A$6:$A$28,"Agilité — T-test 974 (s)",Barèmes!$B$6:$B$28,H80,Barèmes!$C$6:$C$28,IF(H80="6ème","Mixte",G80)),Barèmes!$E$2,Barèmes!$F$2))))))</f>
        <v/>
      </c>
      <c r="AD80" s="28" t="str">
        <f t="shared" si="10"/>
        <v/>
      </c>
      <c r="AE80" s="29" t="str">
        <f t="shared" si="11"/>
        <v/>
      </c>
      <c r="AF80" s="30" t="str">
        <f>IF(OR(AD80="",SUMPRODUCT((Barèmes!$A$6:$A$28="Surcoût d'agilité (s) — technique")*(Barèmes!$B$6:$B$28=H80)*(Barèmes!$C$6:$C$28=IF(H80="6ème","Mixte",G80)))=0),"",IF(SUMPRODUCT((Barèmes!$A$6:$A$28="Surcoût d'agilité (s) — technique")*(Barèmes!$B$6:$B$28=H80)*(Barèmes!$C$6:$C$28=IF(H80="6ème","Mixte",G80))*(Barèmes!$J$6:$J$28="+"))&gt;0,IF(AD80&lt;=SUMIFS(Barèmes!$D$6:$D$28,Barèmes!$A$6:$A$28,"Surcoût d'agilité (s) — technique",Barèmes!$B$6:$B$28,H80,Barèmes!$C$6:$C$28,IF(H80="6ème","Mixte",G80)),"à besoin",IF(AD80&lt;=SUMIFS(Barèmes!$E$6:$E$28,Barèmes!$A$6:$A$28,"Surcoût d'agilité (s) — technique",Barèmes!$B$6:$B$28,H80,Barèmes!$C$6:$C$28,IF(H80="6ème","Mixte",G80)),"fragile","satisfaisant")),IF(AD80&gt;=SUMIFS(Barèmes!$D$6:$D$28,Barèmes!$A$6:$A$28,"Surcoût d'agilité (s) — technique",Barèmes!$B$6:$B$28,H80,Barèmes!$C$6:$C$28,IF(H80="6ème","Mixte",G80)),"à besoin",IF(AD80&gt;=SUMIFS(Barèmes!$E$6:$E$28,Barèmes!$A$6:$A$28,"Surcoût d'agilité (s) — technique",Barèmes!$B$6:$B$28,H80,Barèmes!$C$6:$C$28,IF(H80="6ème","Mixte",G80)),"fragile","satisfaisant"))))</f>
        <v/>
      </c>
      <c r="AG80" s="30" t="str">
        <f>IF(OR(AD80="",SUMPRODUCT((Barèmes!$A$6:$A$28="Surcoût d'agilité (s) — technique")*(Barèmes!$B$6:$B$28=H80)*(Barèmes!$C$6:$C$28=IF(H80="6ème","Mixte",G80)))=0),"",IF(SUMPRODUCT((Barèmes!$A$6:$A$28="Surcoût d'agilité (s) — technique")*(Barèmes!$B$6:$B$28=H80)*(Barèmes!$C$6:$C$28=IF(H80="6ème","Mixte",G80))*(Barèmes!$J$6:$J$28="+"))&gt;0,IF(AD80&lt;=SUMIFS(Barèmes!$F$6:$F$28,Barèmes!$A$6:$A$28,"Surcoût d'agilité (s) — technique",Barèmes!$B$6:$B$28,H80,Barèmes!$C$6:$C$28,IF(H80="6ème","Mixte",G80)),Barèmes!$B$2,IF(AD80&lt;=SUMIFS(Barèmes!$G$6:$G$28,Barèmes!$A$6:$A$28,"Surcoût d'agilité (s) — technique",Barèmes!$B$6:$B$28,H80,Barèmes!$C$6:$C$28,IF(H80="6ème","Mixte",G80)),Barèmes!$C$2,IF(AD80&lt;=SUMIFS(Barèmes!$H$6:$H$28,Barèmes!$A$6:$A$28,"Surcoût d'agilité (s) — technique",Barèmes!$B$6:$B$28,H80,Barèmes!$C$6:$C$28,IF(H80="6ème","Mixte",G80)),Barèmes!$D$2,IF(AD80&lt;=SUMIFS(Barèmes!$I$6:$I$28,Barèmes!$A$6:$A$28,"Surcoût d'agilité (s) — technique",Barèmes!$B$6:$B$28,H80,Barèmes!$C$6:$C$28,IF(H80="6ème","Mixte",G80)),Barèmes!$E$2,Barèmes!$F$2)))),IF(AD80&gt;=SUMIFS(Barèmes!$F$6:$F$28,Barèmes!$A$6:$A$28,"Surcoût d'agilité (s) — technique",Barèmes!$B$6:$B$28,H80,Barèmes!$C$6:$C$28,IF(H80="6ème","Mixte",G80)),Barèmes!$B$2,IF(AD80&gt;=SUMIFS(Barèmes!$G$6:$G$28,Barèmes!$A$6:$A$28,"Surcoût d'agilité (s) — technique",Barèmes!$B$6:$B$28,H80,Barèmes!$C$6:$C$28,IF(H80="6ème","Mixte",G80)),Barèmes!$C$2,IF(AD80&gt;=SUMIFS(Barèmes!$H$6:$H$28,Barèmes!$A$6:$A$28,"Surcoût d'agilité (s) — technique",Barèmes!$B$6:$B$28,H80,Barèmes!$C$6:$C$28,IF(H80="6ème","Mixte",G80)),Barèmes!$D$2,IF(AD80&gt;=SUMIFS(Barèmes!$I$6:$I$28,Barèmes!$A$6:$A$28,"Surcoût d'agilité (s) — technique",Barèmes!$B$6:$B$28,H80,Barèmes!$C$6:$C$28,IF(H80="6ème","Mixte",G80)),Barèmes!$E$2,Barèmes!$F$2))))))</f>
        <v/>
      </c>
      <c r="AH80" s="31" t="str">
        <f>IF((IF(N80="",0,1)+IF(Q80="",0,1)+IF(W80="",0,1)+IF(Z80="",0,1)+IF(AC80="",0,1))=0,"",3*IF(N80=Barèmes!$B$2,1,IF(N80=Barèmes!$C$2,2,IF(N80=Barèmes!$D$2,3,IF(N80=Barèmes!$E$2,4,IF(N80=Barèmes!$F$2,5,0)))))+3*IF(Q80=Barèmes!$B$2,1,IF(Q80=Barèmes!$C$2,2,IF(Q80=Barèmes!$D$2,3,IF(Q80=Barèmes!$E$2,4,IF(Q80=Barèmes!$F$2,5,0)))))+2*IF(W80=Barèmes!$B$2,1,IF(W80=Barèmes!$C$2,2,IF(W80=Barèmes!$D$2,3,IF(W80=Barèmes!$E$2,4,IF(W80=Barèmes!$F$2,5,0)))))+1*IF(Z80=Barèmes!$B$2,1,IF(Z80=Barèmes!$C$2,2,IF(Z80=Barèmes!$D$2,3,IF(Z80=Barèmes!$E$2,4,IF(Z80=Barèmes!$F$2,5,0)))))+1*IF(AC80=Barèmes!$B$2,1,IF(AC80=Barèmes!$C$2,2,IF(AC80=Barèmes!$D$2,3,IF(AC80=Barèmes!$E$2,4,IF(AC80=Barèmes!$F$2,5,0))))))</f>
        <v/>
      </c>
      <c r="AI80" s="31"/>
      <c r="AJ80" s="32" t="str">
        <f>IFERROR(INDEX(Croissance!$B$5:$B$604,MATCH(A80,Croissance!$A$5:$A$604,0)),"")</f>
        <v/>
      </c>
      <c r="AK80" s="32" t="str">
        <f>IFERROR(INDEX(Croissance!$C$5:$C$604,MATCH(A80,Croissance!$A$5:$A$604,0)),"")</f>
        <v/>
      </c>
      <c r="AL80" s="32" t="str">
        <f>IFERROR(INDEX(Croissance!$D$5:$D$604,MATCH(A80,Croissance!$A$5:$A$604,0)),"")</f>
        <v/>
      </c>
      <c r="AM80" s="32" t="str">
        <f>IFERROR(INDEX(Croissance!$E$5:$E$604,MATCH(A80,Croissance!$A$5:$A$604,0)),"")</f>
        <v/>
      </c>
      <c r="AO80" s="33">
        <f t="shared" si="16"/>
        <v>0</v>
      </c>
      <c r="AP80" s="33">
        <f t="shared" si="12"/>
        <v>0</v>
      </c>
      <c r="AQ80" s="33">
        <f>IF(A80="",0,IF(AND(OR('Synthèse classe'!$C$2="Tous",C80='Synthèse classe'!$C$2),OR('Synthèse classe'!$C$3="Toutes",D80='Synthèse classe'!$C$3),OR('Synthèse classe'!$C$4="Toutes",AND('Synthèse classe'!$C$4="Dernière",AP80=1),B80=IFERROR(VALUE('Synthèse classe'!$C$4),0))),1,0))</f>
        <v>0</v>
      </c>
      <c r="AR80" s="34" t="str">
        <f t="shared" si="13"/>
        <v/>
      </c>
    </row>
    <row r="81" spans="1:44" x14ac:dyDescent="0.2">
      <c r="A81" s="17" t="str">
        <f t="shared" si="9"/>
        <v/>
      </c>
      <c r="B81" s="18"/>
      <c r="C81" s="19"/>
      <c r="D81" s="19"/>
      <c r="E81" s="19"/>
      <c r="F81" s="19"/>
      <c r="G81" s="19"/>
      <c r="H81" s="17" t="str">
        <f t="shared" si="14"/>
        <v/>
      </c>
      <c r="I81" s="20"/>
      <c r="J81" s="18"/>
      <c r="K81" s="19"/>
      <c r="L81" s="21" t="str">
        <f t="shared" si="15"/>
        <v/>
      </c>
      <c r="M81" s="21" t="str">
        <f>IF(OR(J81="",SUMPRODUCT((Barèmes!$A$6:$A$28="Endurance — Luc Léger (palier)")*(Barèmes!$B$6:$B$28=H81)*(Barèmes!$C$6:$C$28=IF(H81="6ème","Mixte",G81)))=0),"",IF(SUMPRODUCT((Barèmes!$A$6:$A$28="Endurance — Luc Léger (palier)")*(Barèmes!$B$6:$B$28=H81)*(Barèmes!$C$6:$C$28=IF(H81="6ème","Mixte",G81))*(Barèmes!$J$6:$J$28="+"))&gt;0,IF(J81&lt;=SUMIFS(Barèmes!$D$6:$D$28,Barèmes!$A$6:$A$28,"Endurance — Luc Léger (palier)",Barèmes!$B$6:$B$28,H81,Barèmes!$C$6:$C$28,IF(H81="6ème","Mixte",G81)),"à besoin",IF(J81&lt;=SUMIFS(Barèmes!$E$6:$E$28,Barèmes!$A$6:$A$28,"Endurance — Luc Léger (palier)",Barèmes!$B$6:$B$28,H81,Barèmes!$C$6:$C$28,IF(H81="6ème","Mixte",G81)),"fragile","satisfaisant")),IF(J81&gt;=SUMIFS(Barèmes!$D$6:$D$28,Barèmes!$A$6:$A$28,"Endurance — Luc Léger (palier)",Barèmes!$B$6:$B$28,H81,Barèmes!$C$6:$C$28,IF(H81="6ème","Mixte",G81)),"à besoin",IF(J81&gt;=SUMIFS(Barèmes!$E$6:$E$28,Barèmes!$A$6:$A$28,"Endurance — Luc Léger (palier)",Barèmes!$B$6:$B$28,H81,Barèmes!$C$6:$C$28,IF(H81="6ème","Mixte",G81)),"fragile","satisfaisant"))))</f>
        <v/>
      </c>
      <c r="N81" s="21" t="str">
        <f>IF(OR(J81="",SUMPRODUCT((Barèmes!$A$6:$A$28="Endurance — Luc Léger (palier)")*(Barèmes!$B$6:$B$28=H81)*(Barèmes!$C$6:$C$28=IF(H81="6ème","Mixte",G81)))=0),"",IF(SUMPRODUCT((Barèmes!$A$6:$A$28="Endurance — Luc Léger (palier)")*(Barèmes!$B$6:$B$28=H81)*(Barèmes!$C$6:$C$28=IF(H81="6ème","Mixte",G81))*(Barèmes!$J$6:$J$28="+"))&gt;0,IF(J81&lt;=SUMIFS(Barèmes!$F$6:$F$28,Barèmes!$A$6:$A$28,"Endurance — Luc Léger (palier)",Barèmes!$B$6:$B$28,H81,Barèmes!$C$6:$C$28,IF(H81="6ème","Mixte",G81)),Barèmes!$B$2,IF(J81&lt;=SUMIFS(Barèmes!$G$6:$G$28,Barèmes!$A$6:$A$28,"Endurance — Luc Léger (palier)",Barèmes!$B$6:$B$28,H81,Barèmes!$C$6:$C$28,IF(H81="6ème","Mixte",G81)),Barèmes!$C$2,IF(J81&lt;=SUMIFS(Barèmes!$H$6:$H$28,Barèmes!$A$6:$A$28,"Endurance — Luc Léger (palier)",Barèmes!$B$6:$B$28,H81,Barèmes!$C$6:$C$28,IF(H81="6ème","Mixte",G81)),Barèmes!$D$2,IF(J81&lt;=SUMIFS(Barèmes!$I$6:$I$28,Barèmes!$A$6:$A$28,"Endurance — Luc Léger (palier)",Barèmes!$B$6:$B$28,H81,Barèmes!$C$6:$C$28,IF(H81="6ème","Mixte",G81)),Barèmes!$E$2,Barèmes!$F$2)))),IF(J81&gt;=SUMIFS(Barèmes!$F$6:$F$28,Barèmes!$A$6:$A$28,"Endurance — Luc Léger (palier)",Barèmes!$B$6:$B$28,H81,Barèmes!$C$6:$C$28,IF(H81="6ème","Mixte",G81)),Barèmes!$B$2,IF(J81&gt;=SUMIFS(Barèmes!$G$6:$G$28,Barèmes!$A$6:$A$28,"Endurance — Luc Léger (palier)",Barèmes!$B$6:$B$28,H81,Barèmes!$C$6:$C$28,IF(H81="6ème","Mixte",G81)),Barèmes!$C$2,IF(J81&gt;=SUMIFS(Barèmes!$H$6:$H$28,Barèmes!$A$6:$A$28,"Endurance — Luc Léger (palier)",Barèmes!$B$6:$B$28,H81,Barèmes!$C$6:$C$28,IF(H81="6ème","Mixte",G81)),Barèmes!$D$2,IF(J81&gt;=SUMIFS(Barèmes!$I$6:$I$28,Barèmes!$A$6:$A$28,"Endurance — Luc Léger (palier)",Barèmes!$B$6:$B$28,H81,Barèmes!$C$6:$C$28,IF(H81="6ème","Mixte",G81)),Barèmes!$E$2,Barèmes!$F$2))))))</f>
        <v/>
      </c>
      <c r="O81" s="22"/>
      <c r="P81" s="23" t="str">
        <f>IF(OR(O81="",SUMPRODUCT((Barèmes!$A$6:$A$28="Force bas du corps — Saut en longueur (m)")*(Barèmes!$B$6:$B$28=H81)*(Barèmes!$C$6:$C$28=IF(H81="6ème","Mixte",G81)))=0),"",IF(SUMPRODUCT((Barèmes!$A$6:$A$28="Force bas du corps — Saut en longueur (m)")*(Barèmes!$B$6:$B$28=H81)*(Barèmes!$C$6:$C$28=IF(H81="6ème","Mixte",G81))*(Barèmes!$J$6:$J$28="+"))&gt;0,IF(O81&lt;=SUMIFS(Barèmes!$D$6:$D$28,Barèmes!$A$6:$A$28,"Force bas du corps — Saut en longueur (m)",Barèmes!$B$6:$B$28,H81,Barèmes!$C$6:$C$28,IF(H81="6ème","Mixte",G81)),"à besoin",IF(O81&lt;=SUMIFS(Barèmes!$E$6:$E$28,Barèmes!$A$6:$A$28,"Force bas du corps — Saut en longueur (m)",Barèmes!$B$6:$B$28,H81,Barèmes!$C$6:$C$28,IF(H81="6ème","Mixte",G81)),"fragile","satisfaisant")),IF(O81&gt;=SUMIFS(Barèmes!$D$6:$D$28,Barèmes!$A$6:$A$28,"Force bas du corps — Saut en longueur (m)",Barèmes!$B$6:$B$28,H81,Barèmes!$C$6:$C$28,IF(H81="6ème","Mixte",G81)),"à besoin",IF(O81&gt;=SUMIFS(Barèmes!$E$6:$E$28,Barèmes!$A$6:$A$28,"Force bas du corps — Saut en longueur (m)",Barèmes!$B$6:$B$28,H81,Barèmes!$C$6:$C$28,IF(H81="6ème","Mixte",G81)),"fragile","satisfaisant"))))</f>
        <v/>
      </c>
      <c r="Q81" s="23" t="str">
        <f>IF(OR(O81="",SUMPRODUCT((Barèmes!$A$6:$A$28="Force bas du corps — Saut en longueur (m)")*(Barèmes!$B$6:$B$28=H81)*(Barèmes!$C$6:$C$28=IF(H81="6ème","Mixte",G81)))=0),"",IF(SUMPRODUCT((Barèmes!$A$6:$A$28="Force bas du corps — Saut en longueur (m)")*(Barèmes!$B$6:$B$28=H81)*(Barèmes!$C$6:$C$28=IF(H81="6ème","Mixte",G81))*(Barèmes!$J$6:$J$28="+"))&gt;0,IF(O81&lt;=SUMIFS(Barèmes!$F$6:$F$28,Barèmes!$A$6:$A$28,"Force bas du corps — Saut en longueur (m)",Barèmes!$B$6:$B$28,H81,Barèmes!$C$6:$C$28,IF(H81="6ème","Mixte",G81)),Barèmes!$B$2,IF(O81&lt;=SUMIFS(Barèmes!$G$6:$G$28,Barèmes!$A$6:$A$28,"Force bas du corps — Saut en longueur (m)",Barèmes!$B$6:$B$28,H81,Barèmes!$C$6:$C$28,IF(H81="6ème","Mixte",G81)),Barèmes!$C$2,IF(O81&lt;=SUMIFS(Barèmes!$H$6:$H$28,Barèmes!$A$6:$A$28,"Force bas du corps — Saut en longueur (m)",Barèmes!$B$6:$B$28,H81,Barèmes!$C$6:$C$28,IF(H81="6ème","Mixte",G81)),Barèmes!$D$2,IF(O81&lt;=SUMIFS(Barèmes!$I$6:$I$28,Barèmes!$A$6:$A$28,"Force bas du corps — Saut en longueur (m)",Barèmes!$B$6:$B$28,H81,Barèmes!$C$6:$C$28,IF(H81="6ème","Mixte",G81)),Barèmes!$E$2,Barèmes!$F$2)))),IF(O81&gt;=SUMIFS(Barèmes!$F$6:$F$28,Barèmes!$A$6:$A$28,"Force bas du corps — Saut en longueur (m)",Barèmes!$B$6:$B$28,H81,Barèmes!$C$6:$C$28,IF(H81="6ème","Mixte",G81)),Barèmes!$B$2,IF(O81&gt;=SUMIFS(Barèmes!$G$6:$G$28,Barèmes!$A$6:$A$28,"Force bas du corps — Saut en longueur (m)",Barèmes!$B$6:$B$28,H81,Barèmes!$C$6:$C$28,IF(H81="6ème","Mixte",G81)),Barèmes!$C$2,IF(O81&gt;=SUMIFS(Barèmes!$H$6:$H$28,Barèmes!$A$6:$A$28,"Force bas du corps — Saut en longueur (m)",Barèmes!$B$6:$B$28,H81,Barèmes!$C$6:$C$28,IF(H81="6ème","Mixte",G81)),Barèmes!$D$2,IF(O81&gt;=SUMIFS(Barèmes!$I$6:$I$28,Barèmes!$A$6:$A$28,"Force bas du corps — Saut en longueur (m)",Barèmes!$B$6:$B$28,H81,Barèmes!$C$6:$C$28,IF(H81="6ème","Mixte",G81)),Barèmes!$E$2,Barèmes!$F$2))))))</f>
        <v/>
      </c>
      <c r="R81" s="22"/>
      <c r="S81" s="24" t="str">
        <f>IF(OR(R81="",SUMPRODUCT((Barèmes!$A$6:$A$28="Vitesse — 30 m (s)")*(Barèmes!$B$6:$B$28=H81)*(Barèmes!$C$6:$C$28=IF(H81="6ème","Mixte",G81)))=0),"",IF(SUMPRODUCT((Barèmes!$A$6:$A$28="Vitesse — 30 m (s)")*(Barèmes!$B$6:$B$28=H81)*(Barèmes!$C$6:$C$28=IF(H81="6ème","Mixte",G81))*(Barèmes!$J$6:$J$28="+"))&gt;0,IF(R81&lt;=SUMIFS(Barèmes!$D$6:$D$28,Barèmes!$A$6:$A$28,"Vitesse — 30 m (s)",Barèmes!$B$6:$B$28,H81,Barèmes!$C$6:$C$28,IF(H81="6ème","Mixte",G81)),"à besoin",IF(R81&lt;=SUMIFS(Barèmes!$E$6:$E$28,Barèmes!$A$6:$A$28,"Vitesse — 30 m (s)",Barèmes!$B$6:$B$28,H81,Barèmes!$C$6:$C$28,IF(H81="6ème","Mixte",G81)),"fragile","satisfaisant")),IF(R81&gt;=SUMIFS(Barèmes!$D$6:$D$28,Barèmes!$A$6:$A$28,"Vitesse — 30 m (s)",Barèmes!$B$6:$B$28,H81,Barèmes!$C$6:$C$28,IF(H81="6ème","Mixte",G81)),"à besoin",IF(R81&gt;=SUMIFS(Barèmes!$E$6:$E$28,Barèmes!$A$6:$A$28,"Vitesse — 30 m (s)",Barèmes!$B$6:$B$28,H81,Barèmes!$C$6:$C$28,IF(H81="6ème","Mixte",G81)),"fragile","satisfaisant"))))</f>
        <v/>
      </c>
      <c r="T81" s="24" t="str">
        <f>IF(OR(R81="",SUMPRODUCT((Barèmes!$A$6:$A$28="Vitesse — 30 m (s)")*(Barèmes!$B$6:$B$28=H81)*(Barèmes!$C$6:$C$28=IF(H81="6ème","Mixte",G81)))=0),"",IF(SUMPRODUCT((Barèmes!$A$6:$A$28="Vitesse — 30 m (s)")*(Barèmes!$B$6:$B$28=H81)*(Barèmes!$C$6:$C$28=IF(H81="6ème","Mixte",G81))*(Barèmes!$J$6:$J$28="+"))&gt;0,IF(R81&lt;=SUMIFS(Barèmes!$F$6:$F$28,Barèmes!$A$6:$A$28,"Vitesse — 30 m (s)",Barèmes!$B$6:$B$28,H81,Barèmes!$C$6:$C$28,IF(H81="6ème","Mixte",G81)),Barèmes!$B$2,IF(R81&lt;=SUMIFS(Barèmes!$G$6:$G$28,Barèmes!$A$6:$A$28,"Vitesse — 30 m (s)",Barèmes!$B$6:$B$28,H81,Barèmes!$C$6:$C$28,IF(H81="6ème","Mixte",G81)),Barèmes!$C$2,IF(R81&lt;=SUMIFS(Barèmes!$H$6:$H$28,Barèmes!$A$6:$A$28,"Vitesse — 30 m (s)",Barèmes!$B$6:$B$28,H81,Barèmes!$C$6:$C$28,IF(H81="6ème","Mixte",G81)),Barèmes!$D$2,IF(R81&lt;=SUMIFS(Barèmes!$I$6:$I$28,Barèmes!$A$6:$A$28,"Vitesse — 30 m (s)",Barèmes!$B$6:$B$28,H81,Barèmes!$C$6:$C$28,IF(H81="6ème","Mixte",G81)),Barèmes!$E$2,Barèmes!$F$2)))),IF(R81&gt;=SUMIFS(Barèmes!$F$6:$F$28,Barèmes!$A$6:$A$28,"Vitesse — 30 m (s)",Barèmes!$B$6:$B$28,H81,Barèmes!$C$6:$C$28,IF(H81="6ème","Mixte",G81)),Barèmes!$B$2,IF(R81&gt;=SUMIFS(Barèmes!$G$6:$G$28,Barèmes!$A$6:$A$28,"Vitesse — 30 m (s)",Barèmes!$B$6:$B$28,H81,Barèmes!$C$6:$C$28,IF(H81="6ème","Mixte",G81)),Barèmes!$C$2,IF(R81&gt;=SUMIFS(Barèmes!$H$6:$H$28,Barèmes!$A$6:$A$28,"Vitesse — 30 m (s)",Barèmes!$B$6:$B$28,H81,Barèmes!$C$6:$C$28,IF(H81="6ème","Mixte",G81)),Barèmes!$D$2,IF(R81&gt;=SUMIFS(Barèmes!$I$6:$I$28,Barèmes!$A$6:$A$28,"Vitesse — 30 m (s)",Barèmes!$B$6:$B$28,H81,Barèmes!$C$6:$C$28,IF(H81="6ème","Mixte",G81)),Barèmes!$E$2,Barèmes!$F$2))))))</f>
        <v/>
      </c>
      <c r="U81" s="22"/>
      <c r="V81" s="25" t="str">
        <f>IF(OR(U81="",SUMPRODUCT((Barèmes!$A$6:$A$28="Vitesse — 50 m (s)")*(Barèmes!$B$6:$B$28=H81)*(Barèmes!$C$6:$C$28=IF(H81="6ème","Mixte",G81)))=0),"",IF(SUMPRODUCT((Barèmes!$A$6:$A$28="Vitesse — 50 m (s)")*(Barèmes!$B$6:$B$28=H81)*(Barèmes!$C$6:$C$28=IF(H81="6ème","Mixte",G81))*(Barèmes!$J$6:$J$28="+"))&gt;0,IF(U81&lt;=SUMIFS(Barèmes!$D$6:$D$28,Barèmes!$A$6:$A$28,"Vitesse — 50 m (s)",Barèmes!$B$6:$B$28,H81,Barèmes!$C$6:$C$28,IF(H81="6ème","Mixte",G81)),"à besoin",IF(U81&lt;=SUMIFS(Barèmes!$E$6:$E$28,Barèmes!$A$6:$A$28,"Vitesse — 50 m (s)",Barèmes!$B$6:$B$28,H81,Barèmes!$C$6:$C$28,IF(H81="6ème","Mixte",G81)),"fragile","satisfaisant")),IF(U81&gt;=SUMIFS(Barèmes!$D$6:$D$28,Barèmes!$A$6:$A$28,"Vitesse — 50 m (s)",Barèmes!$B$6:$B$28,H81,Barèmes!$C$6:$C$28,IF(H81="6ème","Mixte",G81)),"à besoin",IF(U81&gt;=SUMIFS(Barèmes!$E$6:$E$28,Barèmes!$A$6:$A$28,"Vitesse — 50 m (s)",Barèmes!$B$6:$B$28,H81,Barèmes!$C$6:$C$28,IF(H81="6ème","Mixte",G81)),"fragile","satisfaisant"))))</f>
        <v/>
      </c>
      <c r="W81" s="25" t="str">
        <f>IF(OR(U81="",SUMPRODUCT((Barèmes!$A$6:$A$28="Vitesse — 50 m (s)")*(Barèmes!$B$6:$B$28=H81)*(Barèmes!$C$6:$C$28=IF(H81="6ème","Mixte",G81)))=0),"",IF(SUMPRODUCT((Barèmes!$A$6:$A$28="Vitesse — 50 m (s)")*(Barèmes!$B$6:$B$28=H81)*(Barèmes!$C$6:$C$28=IF(H81="6ème","Mixte",G81))*(Barèmes!$J$6:$J$28="+"))&gt;0,IF(U81&lt;=SUMIFS(Barèmes!$F$6:$F$28,Barèmes!$A$6:$A$28,"Vitesse — 50 m (s)",Barèmes!$B$6:$B$28,H81,Barèmes!$C$6:$C$28,IF(H81="6ème","Mixte",G81)),Barèmes!$B$2,IF(U81&lt;=SUMIFS(Barèmes!$G$6:$G$28,Barèmes!$A$6:$A$28,"Vitesse — 50 m (s)",Barèmes!$B$6:$B$28,H81,Barèmes!$C$6:$C$28,IF(H81="6ème","Mixte",G81)),Barèmes!$C$2,IF(U81&lt;=SUMIFS(Barèmes!$H$6:$H$28,Barèmes!$A$6:$A$28,"Vitesse — 50 m (s)",Barèmes!$B$6:$B$28,H81,Barèmes!$C$6:$C$28,IF(H81="6ème","Mixte",G81)),Barèmes!$D$2,IF(U81&lt;=SUMIFS(Barèmes!$I$6:$I$28,Barèmes!$A$6:$A$28,"Vitesse — 50 m (s)",Barèmes!$B$6:$B$28,H81,Barèmes!$C$6:$C$28,IF(H81="6ème","Mixte",G81)),Barèmes!$E$2,Barèmes!$F$2)))),IF(U81&gt;=SUMIFS(Barèmes!$F$6:$F$28,Barèmes!$A$6:$A$28,"Vitesse — 50 m (s)",Barèmes!$B$6:$B$28,H81,Barèmes!$C$6:$C$28,IF(H81="6ème","Mixte",G81)),Barèmes!$B$2,IF(U81&gt;=SUMIFS(Barèmes!$G$6:$G$28,Barèmes!$A$6:$A$28,"Vitesse — 50 m (s)",Barèmes!$B$6:$B$28,H81,Barèmes!$C$6:$C$28,IF(H81="6ème","Mixte",G81)),Barèmes!$C$2,IF(U81&gt;=SUMIFS(Barèmes!$H$6:$H$28,Barèmes!$A$6:$A$28,"Vitesse — 50 m (s)",Barèmes!$B$6:$B$28,H81,Barèmes!$C$6:$C$28,IF(H81="6ème","Mixte",G81)),Barèmes!$D$2,IF(U81&gt;=SUMIFS(Barèmes!$I$6:$I$28,Barèmes!$A$6:$A$28,"Vitesse — 50 m (s)",Barèmes!$B$6:$B$28,H81,Barèmes!$C$6:$C$28,IF(H81="6ème","Mixte",G81)),Barèmes!$E$2,Barèmes!$F$2))))))</f>
        <v/>
      </c>
      <c r="X81" s="18"/>
      <c r="Y81" s="26" t="str" cm="1">
        <f t="array" ref="Y81">IF(OR(X81="",SUMPRODUCT((Barèmes!$A$6:$A$28="Souplesse (score 1-5)")*(Barèmes!$B$6:$B$28=H81)*(Barèmes!$C$6:$C$28=IF(H81="6ème","Mixte",G81)))=0),"",IF(SUMPRODUCT((Barèmes!$A$6:$A$28="Souplesse (score 1-5)")*(Barèmes!$B$6:$B$28=H81)*(Barèmes!$C$6:$C$28=IF(H81="6ème","Mixte",G81))*(Barèmes!$J$6:$J$28="+"))&gt;0,IF(X81&lt;=SUMIFS(Barèmes!$D$6:$D$28,Barèmes!$A$6:$A$28,"Souplesse (score 1-5)",Barèmes!$B$6:$B$28,H81,Barèmes!$C$6:$C$28,IF(H81="6ème","Mixte",G81)),"à besoin",IF(X81&lt;=SUMIFS(Barèmes!$E$6:$E$28,Barèmes!$A$6:$A$28,"Souplesse (score 1-5)",Barèmes!$B$6:$B$28,H81,Barèmes!$C$6:$C$28,IF(H81="6ème","Mixte",G81)),"fragile","satisfaisant")),IF(X81&gt;=SUMIFS(Barèmes!$D$6:$D$28,Barèmes!$A$6:$A$28,"Souplesse (score 1-5)",Barèmes!$B$6:$B$28,H81,Barèmes!$C$6:$C$28,IF(H81="6ème","Mixte",G81)),"à besoin",IF(X81&gt;=SUMIFS(Barèmes!$E$6:$E$28,Barèmes!$A$6:$A$28,"Souplesse (score 1-5)",Barèmes!$B$6:$B$28,H81,Barèmes!$C$6:$C$28,IF(H81="6ème","Mixte",G81)),"fragile","satisfaisant"))))</f>
        <v/>
      </c>
      <c r="Z81" s="26" t="str" cm="1">
        <f t="array" ref="Z81">IF(OR(X81="",SUMPRODUCT((Barèmes!$A$6:$A$28="Souplesse (score 1-5)")*(Barèmes!$B$6:$B$28=H81)*(Barèmes!$C$6:$C$28=IF(H81="6ème","Mixte",G81)))=0),"",IF(SUMPRODUCT((Barèmes!$A$6:$A$28="Souplesse (score 1-5)")*(Barèmes!$B$6:$B$28=H81)*(Barèmes!$C$6:$C$28=IF(H81="6ème","Mixte",G81))*(Barèmes!$J$6:$J$28="+"))&gt;0,IF(X81&lt;=SUMIFS(Barèmes!$F$6:$F$28,Barèmes!$A$6:$A$28,"Souplesse (score 1-5)",Barèmes!$B$6:$B$28,H81,Barèmes!$C$6:$C$28,IF(H81="6ème","Mixte",G81)),Barèmes!$B$2,IF(X81&lt;=SUMIFS(Barèmes!$G$6:$G$28,Barèmes!$A$6:$A$28,"Souplesse (score 1-5)",Barèmes!$B$6:$B$28,H81,Barèmes!$C$6:$C$28,IF(H81="6ème","Mixte",G81)),Barèmes!$C$2,IF(X81&lt;=SUMIFS(Barèmes!$H$6:$H$28,Barèmes!$A$6:$A$28,"Souplesse (score 1-5)",Barèmes!$B$6:$B$28,H81,Barèmes!$C$6:$C$28,IF(H81="6ème","Mixte",G81)),Barèmes!$D$2,IF(X81&lt;=SUMIFS(Barèmes!$I$6:$I$28,Barèmes!$A$6:$A$28,"Souplesse (score 1-5)",Barèmes!$B$6:$B$28,H81,Barèmes!$C$6:$C$28,IF(H81="6ème","Mixte",G81)),Barèmes!$E$2,Barèmes!$F$2)))),IF(X81&gt;=SUMIFS(Barèmes!$F$6:$F$28,Barèmes!$A$6:$A$28,"Souplesse (score 1-5)",Barèmes!$B$6:$B$28,H81,Barèmes!$C$6:$C$28,IF(H81="6ème","Mixte",G81)),Barèmes!$B$2,IF(X81&gt;=SUMIFS(Barèmes!$G$6:$G$28,Barèmes!$A$6:$A$28,"Souplesse (score 1-5)",Barèmes!$B$6:$B$28,H81,Barèmes!$C$6:$C$28,IF(H81="6ème","Mixte",G81)),Barèmes!$C$2,IF(X81&gt;=SUMIFS(Barèmes!$H$6:$H$28,Barèmes!$A$6:$A$28,"Souplesse (score 1-5)",Barèmes!$B$6:$B$28,H81,Barèmes!$C$6:$C$28,IF(H81="6ème","Mixte",G81)),Barèmes!$D$2,IF(X81&gt;=SUMIFS(Barèmes!$I$6:$I$28,Barèmes!$A$6:$A$28,"Souplesse (score 1-5)",Barèmes!$B$6:$B$28,H81,Barèmes!$C$6:$C$28,IF(H81="6ème","Mixte",G81)),Barèmes!$E$2,Barèmes!$F$2))))))</f>
        <v/>
      </c>
      <c r="AA81" s="22"/>
      <c r="AB81" s="27" t="str">
        <f>IF(OR(AA81="",SUMPRODUCT((Barèmes!$A$6:$A$28="Agilité — T-test 974 (s)")*(Barèmes!$B$6:$B$28=H81)*(Barèmes!$C$6:$C$28=IF(H81="6ème","Mixte",G81)))=0),"",IF(SUMPRODUCT((Barèmes!$A$6:$A$28="Agilité — T-test 974 (s)")*(Barèmes!$B$6:$B$28=H81)*(Barèmes!$C$6:$C$28=IF(H81="6ème","Mixte",G81))*(Barèmes!$J$6:$J$28="+"))&gt;0,IF(AA81&lt;=SUMIFS(Barèmes!$D$6:$D$28,Barèmes!$A$6:$A$28,"Agilité — T-test 974 (s)",Barèmes!$B$6:$B$28,H81,Barèmes!$C$6:$C$28,IF(H81="6ème","Mixte",G81)),"à besoin",IF(AA81&lt;=SUMIFS(Barèmes!$E$6:$E$28,Barèmes!$A$6:$A$28,"Agilité — T-test 974 (s)",Barèmes!$B$6:$B$28,H81,Barèmes!$C$6:$C$28,IF(H81="6ème","Mixte",G81)),"fragile","satisfaisant")),IF(AA81&gt;=SUMIFS(Barèmes!$D$6:$D$28,Barèmes!$A$6:$A$28,"Agilité — T-test 974 (s)",Barèmes!$B$6:$B$28,H81,Barèmes!$C$6:$C$28,IF(H81="6ème","Mixte",G81)),"à besoin",IF(AA81&gt;=SUMIFS(Barèmes!$E$6:$E$28,Barèmes!$A$6:$A$28,"Agilité — T-test 974 (s)",Barèmes!$B$6:$B$28,H81,Barèmes!$C$6:$C$28,IF(H81="6ème","Mixte",G81)),"fragile","satisfaisant"))))</f>
        <v/>
      </c>
      <c r="AC81" s="27" t="str">
        <f>IF(OR(AA81="",SUMPRODUCT((Barèmes!$A$6:$A$28="Agilité — T-test 974 (s)")*(Barèmes!$B$6:$B$28=H81)*(Barèmes!$C$6:$C$28=IF(H81="6ème","Mixte",G81)))=0),"",IF(SUMPRODUCT((Barèmes!$A$6:$A$28="Agilité — T-test 974 (s)")*(Barèmes!$B$6:$B$28=H81)*(Barèmes!$C$6:$C$28=IF(H81="6ème","Mixte",G81))*(Barèmes!$J$6:$J$28="+"))&gt;0,IF(AA81&lt;=SUMIFS(Barèmes!$F$6:$F$28,Barèmes!$A$6:$A$28,"Agilité — T-test 974 (s)",Barèmes!$B$6:$B$28,H81,Barèmes!$C$6:$C$28,IF(H81="6ème","Mixte",G81)),Barèmes!$B$2,IF(AA81&lt;=SUMIFS(Barèmes!$G$6:$G$28,Barèmes!$A$6:$A$28,"Agilité — T-test 974 (s)",Barèmes!$B$6:$B$28,H81,Barèmes!$C$6:$C$28,IF(H81="6ème","Mixte",G81)),Barèmes!$C$2,IF(AA81&lt;=SUMIFS(Barèmes!$H$6:$H$28,Barèmes!$A$6:$A$28,"Agilité — T-test 974 (s)",Barèmes!$B$6:$B$28,H81,Barèmes!$C$6:$C$28,IF(H81="6ème","Mixte",G81)),Barèmes!$D$2,IF(AA81&lt;=SUMIFS(Barèmes!$I$6:$I$28,Barèmes!$A$6:$A$28,"Agilité — T-test 974 (s)",Barèmes!$B$6:$B$28,H81,Barèmes!$C$6:$C$28,IF(H81="6ème","Mixte",G81)),Barèmes!$E$2,Barèmes!$F$2)))),IF(AA81&gt;=SUMIFS(Barèmes!$F$6:$F$28,Barèmes!$A$6:$A$28,"Agilité — T-test 974 (s)",Barèmes!$B$6:$B$28,H81,Barèmes!$C$6:$C$28,IF(H81="6ème","Mixte",G81)),Barèmes!$B$2,IF(AA81&gt;=SUMIFS(Barèmes!$G$6:$G$28,Barèmes!$A$6:$A$28,"Agilité — T-test 974 (s)",Barèmes!$B$6:$B$28,H81,Barèmes!$C$6:$C$28,IF(H81="6ème","Mixte",G81)),Barèmes!$C$2,IF(AA81&gt;=SUMIFS(Barèmes!$H$6:$H$28,Barèmes!$A$6:$A$28,"Agilité — T-test 974 (s)",Barèmes!$B$6:$B$28,H81,Barèmes!$C$6:$C$28,IF(H81="6ème","Mixte",G81)),Barèmes!$D$2,IF(AA81&gt;=SUMIFS(Barèmes!$I$6:$I$28,Barèmes!$A$6:$A$28,"Agilité — T-test 974 (s)",Barèmes!$B$6:$B$28,H81,Barèmes!$C$6:$C$28,IF(H81="6ème","Mixte",G81)),Barèmes!$E$2,Barèmes!$F$2))))))</f>
        <v/>
      </c>
      <c r="AD81" s="28" t="str">
        <f t="shared" si="10"/>
        <v/>
      </c>
      <c r="AE81" s="29" t="str">
        <f t="shared" si="11"/>
        <v/>
      </c>
      <c r="AF81" s="30" t="str">
        <f>IF(OR(AD81="",SUMPRODUCT((Barèmes!$A$6:$A$28="Surcoût d'agilité (s) — technique")*(Barèmes!$B$6:$B$28=H81)*(Barèmes!$C$6:$C$28=IF(H81="6ème","Mixte",G81)))=0),"",IF(SUMPRODUCT((Barèmes!$A$6:$A$28="Surcoût d'agilité (s) — technique")*(Barèmes!$B$6:$B$28=H81)*(Barèmes!$C$6:$C$28=IF(H81="6ème","Mixte",G81))*(Barèmes!$J$6:$J$28="+"))&gt;0,IF(AD81&lt;=SUMIFS(Barèmes!$D$6:$D$28,Barèmes!$A$6:$A$28,"Surcoût d'agilité (s) — technique",Barèmes!$B$6:$B$28,H81,Barèmes!$C$6:$C$28,IF(H81="6ème","Mixte",G81)),"à besoin",IF(AD81&lt;=SUMIFS(Barèmes!$E$6:$E$28,Barèmes!$A$6:$A$28,"Surcoût d'agilité (s) — technique",Barèmes!$B$6:$B$28,H81,Barèmes!$C$6:$C$28,IF(H81="6ème","Mixte",G81)),"fragile","satisfaisant")),IF(AD81&gt;=SUMIFS(Barèmes!$D$6:$D$28,Barèmes!$A$6:$A$28,"Surcoût d'agilité (s) — technique",Barèmes!$B$6:$B$28,H81,Barèmes!$C$6:$C$28,IF(H81="6ème","Mixte",G81)),"à besoin",IF(AD81&gt;=SUMIFS(Barèmes!$E$6:$E$28,Barèmes!$A$6:$A$28,"Surcoût d'agilité (s) — technique",Barèmes!$B$6:$B$28,H81,Barèmes!$C$6:$C$28,IF(H81="6ème","Mixte",G81)),"fragile","satisfaisant"))))</f>
        <v/>
      </c>
      <c r="AG81" s="30" t="str">
        <f>IF(OR(AD81="",SUMPRODUCT((Barèmes!$A$6:$A$28="Surcoût d'agilité (s) — technique")*(Barèmes!$B$6:$B$28=H81)*(Barèmes!$C$6:$C$28=IF(H81="6ème","Mixte",G81)))=0),"",IF(SUMPRODUCT((Barèmes!$A$6:$A$28="Surcoût d'agilité (s) — technique")*(Barèmes!$B$6:$B$28=H81)*(Barèmes!$C$6:$C$28=IF(H81="6ème","Mixte",G81))*(Barèmes!$J$6:$J$28="+"))&gt;0,IF(AD81&lt;=SUMIFS(Barèmes!$F$6:$F$28,Barèmes!$A$6:$A$28,"Surcoût d'agilité (s) — technique",Barèmes!$B$6:$B$28,H81,Barèmes!$C$6:$C$28,IF(H81="6ème","Mixte",G81)),Barèmes!$B$2,IF(AD81&lt;=SUMIFS(Barèmes!$G$6:$G$28,Barèmes!$A$6:$A$28,"Surcoût d'agilité (s) — technique",Barèmes!$B$6:$B$28,H81,Barèmes!$C$6:$C$28,IF(H81="6ème","Mixte",G81)),Barèmes!$C$2,IF(AD81&lt;=SUMIFS(Barèmes!$H$6:$H$28,Barèmes!$A$6:$A$28,"Surcoût d'agilité (s) — technique",Barèmes!$B$6:$B$28,H81,Barèmes!$C$6:$C$28,IF(H81="6ème","Mixte",G81)),Barèmes!$D$2,IF(AD81&lt;=SUMIFS(Barèmes!$I$6:$I$28,Barèmes!$A$6:$A$28,"Surcoût d'agilité (s) — technique",Barèmes!$B$6:$B$28,H81,Barèmes!$C$6:$C$28,IF(H81="6ème","Mixte",G81)),Barèmes!$E$2,Barèmes!$F$2)))),IF(AD81&gt;=SUMIFS(Barèmes!$F$6:$F$28,Barèmes!$A$6:$A$28,"Surcoût d'agilité (s) — technique",Barèmes!$B$6:$B$28,H81,Barèmes!$C$6:$C$28,IF(H81="6ème","Mixte",G81)),Barèmes!$B$2,IF(AD81&gt;=SUMIFS(Barèmes!$G$6:$G$28,Barèmes!$A$6:$A$28,"Surcoût d'agilité (s) — technique",Barèmes!$B$6:$B$28,H81,Barèmes!$C$6:$C$28,IF(H81="6ème","Mixte",G81)),Barèmes!$C$2,IF(AD81&gt;=SUMIFS(Barèmes!$H$6:$H$28,Barèmes!$A$6:$A$28,"Surcoût d'agilité (s) — technique",Barèmes!$B$6:$B$28,H81,Barèmes!$C$6:$C$28,IF(H81="6ème","Mixte",G81)),Barèmes!$D$2,IF(AD81&gt;=SUMIFS(Barèmes!$I$6:$I$28,Barèmes!$A$6:$A$28,"Surcoût d'agilité (s) — technique",Barèmes!$B$6:$B$28,H81,Barèmes!$C$6:$C$28,IF(H81="6ème","Mixte",G81)),Barèmes!$E$2,Barèmes!$F$2))))))</f>
        <v/>
      </c>
      <c r="AH81" s="31" t="str">
        <f>IF((IF(N81="",0,1)+IF(Q81="",0,1)+IF(W81="",0,1)+IF(Z81="",0,1)+IF(AC81="",0,1))=0,"",3*IF(N81=Barèmes!$B$2,1,IF(N81=Barèmes!$C$2,2,IF(N81=Barèmes!$D$2,3,IF(N81=Barèmes!$E$2,4,IF(N81=Barèmes!$F$2,5,0)))))+3*IF(Q81=Barèmes!$B$2,1,IF(Q81=Barèmes!$C$2,2,IF(Q81=Barèmes!$D$2,3,IF(Q81=Barèmes!$E$2,4,IF(Q81=Barèmes!$F$2,5,0)))))+2*IF(W81=Barèmes!$B$2,1,IF(W81=Barèmes!$C$2,2,IF(W81=Barèmes!$D$2,3,IF(W81=Barèmes!$E$2,4,IF(W81=Barèmes!$F$2,5,0)))))+1*IF(Z81=Barèmes!$B$2,1,IF(Z81=Barèmes!$C$2,2,IF(Z81=Barèmes!$D$2,3,IF(Z81=Barèmes!$E$2,4,IF(Z81=Barèmes!$F$2,5,0)))))+1*IF(AC81=Barèmes!$B$2,1,IF(AC81=Barèmes!$C$2,2,IF(AC81=Barèmes!$D$2,3,IF(AC81=Barèmes!$E$2,4,IF(AC81=Barèmes!$F$2,5,0))))))</f>
        <v/>
      </c>
      <c r="AI81" s="31"/>
      <c r="AJ81" s="32" t="str">
        <f>IFERROR(INDEX(Croissance!$B$5:$B$604,MATCH(A81,Croissance!$A$5:$A$604,0)),"")</f>
        <v/>
      </c>
      <c r="AK81" s="32" t="str">
        <f>IFERROR(INDEX(Croissance!$C$5:$C$604,MATCH(A81,Croissance!$A$5:$A$604,0)),"")</f>
        <v/>
      </c>
      <c r="AL81" s="32" t="str">
        <f>IFERROR(INDEX(Croissance!$D$5:$D$604,MATCH(A81,Croissance!$A$5:$A$604,0)),"")</f>
        <v/>
      </c>
      <c r="AM81" s="32" t="str">
        <f>IFERROR(INDEX(Croissance!$E$5:$E$604,MATCH(A81,Croissance!$A$5:$A$604,0)),"")</f>
        <v/>
      </c>
      <c r="AO81" s="33">
        <f t="shared" si="16"/>
        <v>0</v>
      </c>
      <c r="AP81" s="33">
        <f t="shared" si="12"/>
        <v>0</v>
      </c>
      <c r="AQ81" s="33">
        <f>IF(A81="",0,IF(AND(OR('Synthèse classe'!$C$2="Tous",C81='Synthèse classe'!$C$2),OR('Synthèse classe'!$C$3="Toutes",D81='Synthèse classe'!$C$3),OR('Synthèse classe'!$C$4="Toutes",AND('Synthèse classe'!$C$4="Dernière",AP81=1),B81=IFERROR(VALUE('Synthèse classe'!$C$4),0))),1,0))</f>
        <v>0</v>
      </c>
      <c r="AR81" s="34" t="str">
        <f t="shared" si="13"/>
        <v/>
      </c>
    </row>
    <row r="82" spans="1:44" x14ac:dyDescent="0.2">
      <c r="A82" s="17" t="str">
        <f t="shared" si="9"/>
        <v/>
      </c>
      <c r="B82" s="18"/>
      <c r="C82" s="19"/>
      <c r="D82" s="19"/>
      <c r="E82" s="19"/>
      <c r="F82" s="19"/>
      <c r="G82" s="19"/>
      <c r="H82" s="17" t="str">
        <f t="shared" si="14"/>
        <v/>
      </c>
      <c r="I82" s="20"/>
      <c r="J82" s="18"/>
      <c r="K82" s="19"/>
      <c r="L82" s="21" t="str">
        <f t="shared" si="15"/>
        <v/>
      </c>
      <c r="M82" s="21" t="str">
        <f>IF(OR(J82="",SUMPRODUCT((Barèmes!$A$6:$A$28="Endurance — Luc Léger (palier)")*(Barèmes!$B$6:$B$28=H82)*(Barèmes!$C$6:$C$28=IF(H82="6ème","Mixte",G82)))=0),"",IF(SUMPRODUCT((Barèmes!$A$6:$A$28="Endurance — Luc Léger (palier)")*(Barèmes!$B$6:$B$28=H82)*(Barèmes!$C$6:$C$28=IF(H82="6ème","Mixte",G82))*(Barèmes!$J$6:$J$28="+"))&gt;0,IF(J82&lt;=SUMIFS(Barèmes!$D$6:$D$28,Barèmes!$A$6:$A$28,"Endurance — Luc Léger (palier)",Barèmes!$B$6:$B$28,H82,Barèmes!$C$6:$C$28,IF(H82="6ème","Mixte",G82)),"à besoin",IF(J82&lt;=SUMIFS(Barèmes!$E$6:$E$28,Barèmes!$A$6:$A$28,"Endurance — Luc Léger (palier)",Barèmes!$B$6:$B$28,H82,Barèmes!$C$6:$C$28,IF(H82="6ème","Mixte",G82)),"fragile","satisfaisant")),IF(J82&gt;=SUMIFS(Barèmes!$D$6:$D$28,Barèmes!$A$6:$A$28,"Endurance — Luc Léger (palier)",Barèmes!$B$6:$B$28,H82,Barèmes!$C$6:$C$28,IF(H82="6ème","Mixte",G82)),"à besoin",IF(J82&gt;=SUMIFS(Barèmes!$E$6:$E$28,Barèmes!$A$6:$A$28,"Endurance — Luc Léger (palier)",Barèmes!$B$6:$B$28,H82,Barèmes!$C$6:$C$28,IF(H82="6ème","Mixte",G82)),"fragile","satisfaisant"))))</f>
        <v/>
      </c>
      <c r="N82" s="21" t="str">
        <f>IF(OR(J82="",SUMPRODUCT((Barèmes!$A$6:$A$28="Endurance — Luc Léger (palier)")*(Barèmes!$B$6:$B$28=H82)*(Barèmes!$C$6:$C$28=IF(H82="6ème","Mixte",G82)))=0),"",IF(SUMPRODUCT((Barèmes!$A$6:$A$28="Endurance — Luc Léger (palier)")*(Barèmes!$B$6:$B$28=H82)*(Barèmes!$C$6:$C$28=IF(H82="6ème","Mixte",G82))*(Barèmes!$J$6:$J$28="+"))&gt;0,IF(J82&lt;=SUMIFS(Barèmes!$F$6:$F$28,Barèmes!$A$6:$A$28,"Endurance — Luc Léger (palier)",Barèmes!$B$6:$B$28,H82,Barèmes!$C$6:$C$28,IF(H82="6ème","Mixte",G82)),Barèmes!$B$2,IF(J82&lt;=SUMIFS(Barèmes!$G$6:$G$28,Barèmes!$A$6:$A$28,"Endurance — Luc Léger (palier)",Barèmes!$B$6:$B$28,H82,Barèmes!$C$6:$C$28,IF(H82="6ème","Mixte",G82)),Barèmes!$C$2,IF(J82&lt;=SUMIFS(Barèmes!$H$6:$H$28,Barèmes!$A$6:$A$28,"Endurance — Luc Léger (palier)",Barèmes!$B$6:$B$28,H82,Barèmes!$C$6:$C$28,IF(H82="6ème","Mixte",G82)),Barèmes!$D$2,IF(J82&lt;=SUMIFS(Barèmes!$I$6:$I$28,Barèmes!$A$6:$A$28,"Endurance — Luc Léger (palier)",Barèmes!$B$6:$B$28,H82,Barèmes!$C$6:$C$28,IF(H82="6ème","Mixte",G82)),Barèmes!$E$2,Barèmes!$F$2)))),IF(J82&gt;=SUMIFS(Barèmes!$F$6:$F$28,Barèmes!$A$6:$A$28,"Endurance — Luc Léger (palier)",Barèmes!$B$6:$B$28,H82,Barèmes!$C$6:$C$28,IF(H82="6ème","Mixte",G82)),Barèmes!$B$2,IF(J82&gt;=SUMIFS(Barèmes!$G$6:$G$28,Barèmes!$A$6:$A$28,"Endurance — Luc Léger (palier)",Barèmes!$B$6:$B$28,H82,Barèmes!$C$6:$C$28,IF(H82="6ème","Mixte",G82)),Barèmes!$C$2,IF(J82&gt;=SUMIFS(Barèmes!$H$6:$H$28,Barèmes!$A$6:$A$28,"Endurance — Luc Léger (palier)",Barèmes!$B$6:$B$28,H82,Barèmes!$C$6:$C$28,IF(H82="6ème","Mixte",G82)),Barèmes!$D$2,IF(J82&gt;=SUMIFS(Barèmes!$I$6:$I$28,Barèmes!$A$6:$A$28,"Endurance — Luc Léger (palier)",Barèmes!$B$6:$B$28,H82,Barèmes!$C$6:$C$28,IF(H82="6ème","Mixte",G82)),Barèmes!$E$2,Barèmes!$F$2))))))</f>
        <v/>
      </c>
      <c r="O82" s="22"/>
      <c r="P82" s="23" t="str">
        <f>IF(OR(O82="",SUMPRODUCT((Barèmes!$A$6:$A$28="Force bas du corps — Saut en longueur (m)")*(Barèmes!$B$6:$B$28=H82)*(Barèmes!$C$6:$C$28=IF(H82="6ème","Mixte",G82)))=0),"",IF(SUMPRODUCT((Barèmes!$A$6:$A$28="Force bas du corps — Saut en longueur (m)")*(Barèmes!$B$6:$B$28=H82)*(Barèmes!$C$6:$C$28=IF(H82="6ème","Mixte",G82))*(Barèmes!$J$6:$J$28="+"))&gt;0,IF(O82&lt;=SUMIFS(Barèmes!$D$6:$D$28,Barèmes!$A$6:$A$28,"Force bas du corps — Saut en longueur (m)",Barèmes!$B$6:$B$28,H82,Barèmes!$C$6:$C$28,IF(H82="6ème","Mixte",G82)),"à besoin",IF(O82&lt;=SUMIFS(Barèmes!$E$6:$E$28,Barèmes!$A$6:$A$28,"Force bas du corps — Saut en longueur (m)",Barèmes!$B$6:$B$28,H82,Barèmes!$C$6:$C$28,IF(H82="6ème","Mixte",G82)),"fragile","satisfaisant")),IF(O82&gt;=SUMIFS(Barèmes!$D$6:$D$28,Barèmes!$A$6:$A$28,"Force bas du corps — Saut en longueur (m)",Barèmes!$B$6:$B$28,H82,Barèmes!$C$6:$C$28,IF(H82="6ème","Mixte",G82)),"à besoin",IF(O82&gt;=SUMIFS(Barèmes!$E$6:$E$28,Barèmes!$A$6:$A$28,"Force bas du corps — Saut en longueur (m)",Barèmes!$B$6:$B$28,H82,Barèmes!$C$6:$C$28,IF(H82="6ème","Mixte",G82)),"fragile","satisfaisant"))))</f>
        <v/>
      </c>
      <c r="Q82" s="23" t="str">
        <f>IF(OR(O82="",SUMPRODUCT((Barèmes!$A$6:$A$28="Force bas du corps — Saut en longueur (m)")*(Barèmes!$B$6:$B$28=H82)*(Barèmes!$C$6:$C$28=IF(H82="6ème","Mixte",G82)))=0),"",IF(SUMPRODUCT((Barèmes!$A$6:$A$28="Force bas du corps — Saut en longueur (m)")*(Barèmes!$B$6:$B$28=H82)*(Barèmes!$C$6:$C$28=IF(H82="6ème","Mixte",G82))*(Barèmes!$J$6:$J$28="+"))&gt;0,IF(O82&lt;=SUMIFS(Barèmes!$F$6:$F$28,Barèmes!$A$6:$A$28,"Force bas du corps — Saut en longueur (m)",Barèmes!$B$6:$B$28,H82,Barèmes!$C$6:$C$28,IF(H82="6ème","Mixte",G82)),Barèmes!$B$2,IF(O82&lt;=SUMIFS(Barèmes!$G$6:$G$28,Barèmes!$A$6:$A$28,"Force bas du corps — Saut en longueur (m)",Barèmes!$B$6:$B$28,H82,Barèmes!$C$6:$C$28,IF(H82="6ème","Mixte",G82)),Barèmes!$C$2,IF(O82&lt;=SUMIFS(Barèmes!$H$6:$H$28,Barèmes!$A$6:$A$28,"Force bas du corps — Saut en longueur (m)",Barèmes!$B$6:$B$28,H82,Barèmes!$C$6:$C$28,IF(H82="6ème","Mixte",G82)),Barèmes!$D$2,IF(O82&lt;=SUMIFS(Barèmes!$I$6:$I$28,Barèmes!$A$6:$A$28,"Force bas du corps — Saut en longueur (m)",Barèmes!$B$6:$B$28,H82,Barèmes!$C$6:$C$28,IF(H82="6ème","Mixte",G82)),Barèmes!$E$2,Barèmes!$F$2)))),IF(O82&gt;=SUMIFS(Barèmes!$F$6:$F$28,Barèmes!$A$6:$A$28,"Force bas du corps — Saut en longueur (m)",Barèmes!$B$6:$B$28,H82,Barèmes!$C$6:$C$28,IF(H82="6ème","Mixte",G82)),Barèmes!$B$2,IF(O82&gt;=SUMIFS(Barèmes!$G$6:$G$28,Barèmes!$A$6:$A$28,"Force bas du corps — Saut en longueur (m)",Barèmes!$B$6:$B$28,H82,Barèmes!$C$6:$C$28,IF(H82="6ème","Mixte",G82)),Barèmes!$C$2,IF(O82&gt;=SUMIFS(Barèmes!$H$6:$H$28,Barèmes!$A$6:$A$28,"Force bas du corps — Saut en longueur (m)",Barèmes!$B$6:$B$28,H82,Barèmes!$C$6:$C$28,IF(H82="6ème","Mixte",G82)),Barèmes!$D$2,IF(O82&gt;=SUMIFS(Barèmes!$I$6:$I$28,Barèmes!$A$6:$A$28,"Force bas du corps — Saut en longueur (m)",Barèmes!$B$6:$B$28,H82,Barèmes!$C$6:$C$28,IF(H82="6ème","Mixte",G82)),Barèmes!$E$2,Barèmes!$F$2))))))</f>
        <v/>
      </c>
      <c r="R82" s="22"/>
      <c r="S82" s="24" t="str">
        <f>IF(OR(R82="",SUMPRODUCT((Barèmes!$A$6:$A$28="Vitesse — 30 m (s)")*(Barèmes!$B$6:$B$28=H82)*(Barèmes!$C$6:$C$28=IF(H82="6ème","Mixte",G82)))=0),"",IF(SUMPRODUCT((Barèmes!$A$6:$A$28="Vitesse — 30 m (s)")*(Barèmes!$B$6:$B$28=H82)*(Barèmes!$C$6:$C$28=IF(H82="6ème","Mixte",G82))*(Barèmes!$J$6:$J$28="+"))&gt;0,IF(R82&lt;=SUMIFS(Barèmes!$D$6:$D$28,Barèmes!$A$6:$A$28,"Vitesse — 30 m (s)",Barèmes!$B$6:$B$28,H82,Barèmes!$C$6:$C$28,IF(H82="6ème","Mixte",G82)),"à besoin",IF(R82&lt;=SUMIFS(Barèmes!$E$6:$E$28,Barèmes!$A$6:$A$28,"Vitesse — 30 m (s)",Barèmes!$B$6:$B$28,H82,Barèmes!$C$6:$C$28,IF(H82="6ème","Mixte",G82)),"fragile","satisfaisant")),IF(R82&gt;=SUMIFS(Barèmes!$D$6:$D$28,Barèmes!$A$6:$A$28,"Vitesse — 30 m (s)",Barèmes!$B$6:$B$28,H82,Barèmes!$C$6:$C$28,IF(H82="6ème","Mixte",G82)),"à besoin",IF(R82&gt;=SUMIFS(Barèmes!$E$6:$E$28,Barèmes!$A$6:$A$28,"Vitesse — 30 m (s)",Barèmes!$B$6:$B$28,H82,Barèmes!$C$6:$C$28,IF(H82="6ème","Mixte",G82)),"fragile","satisfaisant"))))</f>
        <v/>
      </c>
      <c r="T82" s="24" t="str">
        <f>IF(OR(R82="",SUMPRODUCT((Barèmes!$A$6:$A$28="Vitesse — 30 m (s)")*(Barèmes!$B$6:$B$28=H82)*(Barèmes!$C$6:$C$28=IF(H82="6ème","Mixte",G82)))=0),"",IF(SUMPRODUCT((Barèmes!$A$6:$A$28="Vitesse — 30 m (s)")*(Barèmes!$B$6:$B$28=H82)*(Barèmes!$C$6:$C$28=IF(H82="6ème","Mixte",G82))*(Barèmes!$J$6:$J$28="+"))&gt;0,IF(R82&lt;=SUMIFS(Barèmes!$F$6:$F$28,Barèmes!$A$6:$A$28,"Vitesse — 30 m (s)",Barèmes!$B$6:$B$28,H82,Barèmes!$C$6:$C$28,IF(H82="6ème","Mixte",G82)),Barèmes!$B$2,IF(R82&lt;=SUMIFS(Barèmes!$G$6:$G$28,Barèmes!$A$6:$A$28,"Vitesse — 30 m (s)",Barèmes!$B$6:$B$28,H82,Barèmes!$C$6:$C$28,IF(H82="6ème","Mixte",G82)),Barèmes!$C$2,IF(R82&lt;=SUMIFS(Barèmes!$H$6:$H$28,Barèmes!$A$6:$A$28,"Vitesse — 30 m (s)",Barèmes!$B$6:$B$28,H82,Barèmes!$C$6:$C$28,IF(H82="6ème","Mixte",G82)),Barèmes!$D$2,IF(R82&lt;=SUMIFS(Barèmes!$I$6:$I$28,Barèmes!$A$6:$A$28,"Vitesse — 30 m (s)",Barèmes!$B$6:$B$28,H82,Barèmes!$C$6:$C$28,IF(H82="6ème","Mixte",G82)),Barèmes!$E$2,Barèmes!$F$2)))),IF(R82&gt;=SUMIFS(Barèmes!$F$6:$F$28,Barèmes!$A$6:$A$28,"Vitesse — 30 m (s)",Barèmes!$B$6:$B$28,H82,Barèmes!$C$6:$C$28,IF(H82="6ème","Mixte",G82)),Barèmes!$B$2,IF(R82&gt;=SUMIFS(Barèmes!$G$6:$G$28,Barèmes!$A$6:$A$28,"Vitesse — 30 m (s)",Barèmes!$B$6:$B$28,H82,Barèmes!$C$6:$C$28,IF(H82="6ème","Mixte",G82)),Barèmes!$C$2,IF(R82&gt;=SUMIFS(Barèmes!$H$6:$H$28,Barèmes!$A$6:$A$28,"Vitesse — 30 m (s)",Barèmes!$B$6:$B$28,H82,Barèmes!$C$6:$C$28,IF(H82="6ème","Mixte",G82)),Barèmes!$D$2,IF(R82&gt;=SUMIFS(Barèmes!$I$6:$I$28,Barèmes!$A$6:$A$28,"Vitesse — 30 m (s)",Barèmes!$B$6:$B$28,H82,Barèmes!$C$6:$C$28,IF(H82="6ème","Mixte",G82)),Barèmes!$E$2,Barèmes!$F$2))))))</f>
        <v/>
      </c>
      <c r="U82" s="22"/>
      <c r="V82" s="25" t="str">
        <f>IF(OR(U82="",SUMPRODUCT((Barèmes!$A$6:$A$28="Vitesse — 50 m (s)")*(Barèmes!$B$6:$B$28=H82)*(Barèmes!$C$6:$C$28=IF(H82="6ème","Mixte",G82)))=0),"",IF(SUMPRODUCT((Barèmes!$A$6:$A$28="Vitesse — 50 m (s)")*(Barèmes!$B$6:$B$28=H82)*(Barèmes!$C$6:$C$28=IF(H82="6ème","Mixte",G82))*(Barèmes!$J$6:$J$28="+"))&gt;0,IF(U82&lt;=SUMIFS(Barèmes!$D$6:$D$28,Barèmes!$A$6:$A$28,"Vitesse — 50 m (s)",Barèmes!$B$6:$B$28,H82,Barèmes!$C$6:$C$28,IF(H82="6ème","Mixte",G82)),"à besoin",IF(U82&lt;=SUMIFS(Barèmes!$E$6:$E$28,Barèmes!$A$6:$A$28,"Vitesse — 50 m (s)",Barèmes!$B$6:$B$28,H82,Barèmes!$C$6:$C$28,IF(H82="6ème","Mixte",G82)),"fragile","satisfaisant")),IF(U82&gt;=SUMIFS(Barèmes!$D$6:$D$28,Barèmes!$A$6:$A$28,"Vitesse — 50 m (s)",Barèmes!$B$6:$B$28,H82,Barèmes!$C$6:$C$28,IF(H82="6ème","Mixte",G82)),"à besoin",IF(U82&gt;=SUMIFS(Barèmes!$E$6:$E$28,Barèmes!$A$6:$A$28,"Vitesse — 50 m (s)",Barèmes!$B$6:$B$28,H82,Barèmes!$C$6:$C$28,IF(H82="6ème","Mixte",G82)),"fragile","satisfaisant"))))</f>
        <v/>
      </c>
      <c r="W82" s="25" t="str">
        <f>IF(OR(U82="",SUMPRODUCT((Barèmes!$A$6:$A$28="Vitesse — 50 m (s)")*(Barèmes!$B$6:$B$28=H82)*(Barèmes!$C$6:$C$28=IF(H82="6ème","Mixte",G82)))=0),"",IF(SUMPRODUCT((Barèmes!$A$6:$A$28="Vitesse — 50 m (s)")*(Barèmes!$B$6:$B$28=H82)*(Barèmes!$C$6:$C$28=IF(H82="6ème","Mixte",G82))*(Barèmes!$J$6:$J$28="+"))&gt;0,IF(U82&lt;=SUMIFS(Barèmes!$F$6:$F$28,Barèmes!$A$6:$A$28,"Vitesse — 50 m (s)",Barèmes!$B$6:$B$28,H82,Barèmes!$C$6:$C$28,IF(H82="6ème","Mixte",G82)),Barèmes!$B$2,IF(U82&lt;=SUMIFS(Barèmes!$G$6:$G$28,Barèmes!$A$6:$A$28,"Vitesse — 50 m (s)",Barèmes!$B$6:$B$28,H82,Barèmes!$C$6:$C$28,IF(H82="6ème","Mixte",G82)),Barèmes!$C$2,IF(U82&lt;=SUMIFS(Barèmes!$H$6:$H$28,Barèmes!$A$6:$A$28,"Vitesse — 50 m (s)",Barèmes!$B$6:$B$28,H82,Barèmes!$C$6:$C$28,IF(H82="6ème","Mixte",G82)),Barèmes!$D$2,IF(U82&lt;=SUMIFS(Barèmes!$I$6:$I$28,Barèmes!$A$6:$A$28,"Vitesse — 50 m (s)",Barèmes!$B$6:$B$28,H82,Barèmes!$C$6:$C$28,IF(H82="6ème","Mixte",G82)),Barèmes!$E$2,Barèmes!$F$2)))),IF(U82&gt;=SUMIFS(Barèmes!$F$6:$F$28,Barèmes!$A$6:$A$28,"Vitesse — 50 m (s)",Barèmes!$B$6:$B$28,H82,Barèmes!$C$6:$C$28,IF(H82="6ème","Mixte",G82)),Barèmes!$B$2,IF(U82&gt;=SUMIFS(Barèmes!$G$6:$G$28,Barèmes!$A$6:$A$28,"Vitesse — 50 m (s)",Barèmes!$B$6:$B$28,H82,Barèmes!$C$6:$C$28,IF(H82="6ème","Mixte",G82)),Barèmes!$C$2,IF(U82&gt;=SUMIFS(Barèmes!$H$6:$H$28,Barèmes!$A$6:$A$28,"Vitesse — 50 m (s)",Barèmes!$B$6:$B$28,H82,Barèmes!$C$6:$C$28,IF(H82="6ème","Mixte",G82)),Barèmes!$D$2,IF(U82&gt;=SUMIFS(Barèmes!$I$6:$I$28,Barèmes!$A$6:$A$28,"Vitesse — 50 m (s)",Barèmes!$B$6:$B$28,H82,Barèmes!$C$6:$C$28,IF(H82="6ème","Mixte",G82)),Barèmes!$E$2,Barèmes!$F$2))))))</f>
        <v/>
      </c>
      <c r="X82" s="18"/>
      <c r="Y82" s="26" t="str" cm="1">
        <f t="array" ref="Y82">IF(OR(X82="",SUMPRODUCT((Barèmes!$A$6:$A$28="Souplesse (score 1-5)")*(Barèmes!$B$6:$B$28=H82)*(Barèmes!$C$6:$C$28=IF(H82="6ème","Mixte",G82)))=0),"",IF(SUMPRODUCT((Barèmes!$A$6:$A$28="Souplesse (score 1-5)")*(Barèmes!$B$6:$B$28=H82)*(Barèmes!$C$6:$C$28=IF(H82="6ème","Mixte",G82))*(Barèmes!$J$6:$J$28="+"))&gt;0,IF(X82&lt;=SUMIFS(Barèmes!$D$6:$D$28,Barèmes!$A$6:$A$28,"Souplesse (score 1-5)",Barèmes!$B$6:$B$28,H82,Barèmes!$C$6:$C$28,IF(H82="6ème","Mixte",G82)),"à besoin",IF(X82&lt;=SUMIFS(Barèmes!$E$6:$E$28,Barèmes!$A$6:$A$28,"Souplesse (score 1-5)",Barèmes!$B$6:$B$28,H82,Barèmes!$C$6:$C$28,IF(H82="6ème","Mixte",G82)),"fragile","satisfaisant")),IF(X82&gt;=SUMIFS(Barèmes!$D$6:$D$28,Barèmes!$A$6:$A$28,"Souplesse (score 1-5)",Barèmes!$B$6:$B$28,H82,Barèmes!$C$6:$C$28,IF(H82="6ème","Mixte",G82)),"à besoin",IF(X82&gt;=SUMIFS(Barèmes!$E$6:$E$28,Barèmes!$A$6:$A$28,"Souplesse (score 1-5)",Barèmes!$B$6:$B$28,H82,Barèmes!$C$6:$C$28,IF(H82="6ème","Mixte",G82)),"fragile","satisfaisant"))))</f>
        <v/>
      </c>
      <c r="Z82" s="26" t="str" cm="1">
        <f t="array" ref="Z82">IF(OR(X82="",SUMPRODUCT((Barèmes!$A$6:$A$28="Souplesse (score 1-5)")*(Barèmes!$B$6:$B$28=H82)*(Barèmes!$C$6:$C$28=IF(H82="6ème","Mixte",G82)))=0),"",IF(SUMPRODUCT((Barèmes!$A$6:$A$28="Souplesse (score 1-5)")*(Barèmes!$B$6:$B$28=H82)*(Barèmes!$C$6:$C$28=IF(H82="6ème","Mixte",G82))*(Barèmes!$J$6:$J$28="+"))&gt;0,IF(X82&lt;=SUMIFS(Barèmes!$F$6:$F$28,Barèmes!$A$6:$A$28,"Souplesse (score 1-5)",Barèmes!$B$6:$B$28,H82,Barèmes!$C$6:$C$28,IF(H82="6ème","Mixte",G82)),Barèmes!$B$2,IF(X82&lt;=SUMIFS(Barèmes!$G$6:$G$28,Barèmes!$A$6:$A$28,"Souplesse (score 1-5)",Barèmes!$B$6:$B$28,H82,Barèmes!$C$6:$C$28,IF(H82="6ème","Mixte",G82)),Barèmes!$C$2,IF(X82&lt;=SUMIFS(Barèmes!$H$6:$H$28,Barèmes!$A$6:$A$28,"Souplesse (score 1-5)",Barèmes!$B$6:$B$28,H82,Barèmes!$C$6:$C$28,IF(H82="6ème","Mixte",G82)),Barèmes!$D$2,IF(X82&lt;=SUMIFS(Barèmes!$I$6:$I$28,Barèmes!$A$6:$A$28,"Souplesse (score 1-5)",Barèmes!$B$6:$B$28,H82,Barèmes!$C$6:$C$28,IF(H82="6ème","Mixte",G82)),Barèmes!$E$2,Barèmes!$F$2)))),IF(X82&gt;=SUMIFS(Barèmes!$F$6:$F$28,Barèmes!$A$6:$A$28,"Souplesse (score 1-5)",Barèmes!$B$6:$B$28,H82,Barèmes!$C$6:$C$28,IF(H82="6ème","Mixte",G82)),Barèmes!$B$2,IF(X82&gt;=SUMIFS(Barèmes!$G$6:$G$28,Barèmes!$A$6:$A$28,"Souplesse (score 1-5)",Barèmes!$B$6:$B$28,H82,Barèmes!$C$6:$C$28,IF(H82="6ème","Mixte",G82)),Barèmes!$C$2,IF(X82&gt;=SUMIFS(Barèmes!$H$6:$H$28,Barèmes!$A$6:$A$28,"Souplesse (score 1-5)",Barèmes!$B$6:$B$28,H82,Barèmes!$C$6:$C$28,IF(H82="6ème","Mixte",G82)),Barèmes!$D$2,IF(X82&gt;=SUMIFS(Barèmes!$I$6:$I$28,Barèmes!$A$6:$A$28,"Souplesse (score 1-5)",Barèmes!$B$6:$B$28,H82,Barèmes!$C$6:$C$28,IF(H82="6ème","Mixte",G82)),Barèmes!$E$2,Barèmes!$F$2))))))</f>
        <v/>
      </c>
      <c r="AA82" s="22"/>
      <c r="AB82" s="27" t="str">
        <f>IF(OR(AA82="",SUMPRODUCT((Barèmes!$A$6:$A$28="Agilité — T-test 974 (s)")*(Barèmes!$B$6:$B$28=H82)*(Barèmes!$C$6:$C$28=IF(H82="6ème","Mixte",G82)))=0),"",IF(SUMPRODUCT((Barèmes!$A$6:$A$28="Agilité — T-test 974 (s)")*(Barèmes!$B$6:$B$28=H82)*(Barèmes!$C$6:$C$28=IF(H82="6ème","Mixte",G82))*(Barèmes!$J$6:$J$28="+"))&gt;0,IF(AA82&lt;=SUMIFS(Barèmes!$D$6:$D$28,Barèmes!$A$6:$A$28,"Agilité — T-test 974 (s)",Barèmes!$B$6:$B$28,H82,Barèmes!$C$6:$C$28,IF(H82="6ème","Mixte",G82)),"à besoin",IF(AA82&lt;=SUMIFS(Barèmes!$E$6:$E$28,Barèmes!$A$6:$A$28,"Agilité — T-test 974 (s)",Barèmes!$B$6:$B$28,H82,Barèmes!$C$6:$C$28,IF(H82="6ème","Mixte",G82)),"fragile","satisfaisant")),IF(AA82&gt;=SUMIFS(Barèmes!$D$6:$D$28,Barèmes!$A$6:$A$28,"Agilité — T-test 974 (s)",Barèmes!$B$6:$B$28,H82,Barèmes!$C$6:$C$28,IF(H82="6ème","Mixte",G82)),"à besoin",IF(AA82&gt;=SUMIFS(Barèmes!$E$6:$E$28,Barèmes!$A$6:$A$28,"Agilité — T-test 974 (s)",Barèmes!$B$6:$B$28,H82,Barèmes!$C$6:$C$28,IF(H82="6ème","Mixte",G82)),"fragile","satisfaisant"))))</f>
        <v/>
      </c>
      <c r="AC82" s="27" t="str">
        <f>IF(OR(AA82="",SUMPRODUCT((Barèmes!$A$6:$A$28="Agilité — T-test 974 (s)")*(Barèmes!$B$6:$B$28=H82)*(Barèmes!$C$6:$C$28=IF(H82="6ème","Mixte",G82)))=0),"",IF(SUMPRODUCT((Barèmes!$A$6:$A$28="Agilité — T-test 974 (s)")*(Barèmes!$B$6:$B$28=H82)*(Barèmes!$C$6:$C$28=IF(H82="6ème","Mixte",G82))*(Barèmes!$J$6:$J$28="+"))&gt;0,IF(AA82&lt;=SUMIFS(Barèmes!$F$6:$F$28,Barèmes!$A$6:$A$28,"Agilité — T-test 974 (s)",Barèmes!$B$6:$B$28,H82,Barèmes!$C$6:$C$28,IF(H82="6ème","Mixte",G82)),Barèmes!$B$2,IF(AA82&lt;=SUMIFS(Barèmes!$G$6:$G$28,Barèmes!$A$6:$A$28,"Agilité — T-test 974 (s)",Barèmes!$B$6:$B$28,H82,Barèmes!$C$6:$C$28,IF(H82="6ème","Mixte",G82)),Barèmes!$C$2,IF(AA82&lt;=SUMIFS(Barèmes!$H$6:$H$28,Barèmes!$A$6:$A$28,"Agilité — T-test 974 (s)",Barèmes!$B$6:$B$28,H82,Barèmes!$C$6:$C$28,IF(H82="6ème","Mixte",G82)),Barèmes!$D$2,IF(AA82&lt;=SUMIFS(Barèmes!$I$6:$I$28,Barèmes!$A$6:$A$28,"Agilité — T-test 974 (s)",Barèmes!$B$6:$B$28,H82,Barèmes!$C$6:$C$28,IF(H82="6ème","Mixte",G82)),Barèmes!$E$2,Barèmes!$F$2)))),IF(AA82&gt;=SUMIFS(Barèmes!$F$6:$F$28,Barèmes!$A$6:$A$28,"Agilité — T-test 974 (s)",Barèmes!$B$6:$B$28,H82,Barèmes!$C$6:$C$28,IF(H82="6ème","Mixte",G82)),Barèmes!$B$2,IF(AA82&gt;=SUMIFS(Barèmes!$G$6:$G$28,Barèmes!$A$6:$A$28,"Agilité — T-test 974 (s)",Barèmes!$B$6:$B$28,H82,Barèmes!$C$6:$C$28,IF(H82="6ème","Mixte",G82)),Barèmes!$C$2,IF(AA82&gt;=SUMIFS(Barèmes!$H$6:$H$28,Barèmes!$A$6:$A$28,"Agilité — T-test 974 (s)",Barèmes!$B$6:$B$28,H82,Barèmes!$C$6:$C$28,IF(H82="6ème","Mixte",G82)),Barèmes!$D$2,IF(AA82&gt;=SUMIFS(Barèmes!$I$6:$I$28,Barèmes!$A$6:$A$28,"Agilité — T-test 974 (s)",Barèmes!$B$6:$B$28,H82,Barèmes!$C$6:$C$28,IF(H82="6ème","Mixte",G82)),Barèmes!$E$2,Barèmes!$F$2))))))</f>
        <v/>
      </c>
      <c r="AD82" s="28" t="str">
        <f t="shared" si="10"/>
        <v/>
      </c>
      <c r="AE82" s="29" t="str">
        <f t="shared" si="11"/>
        <v/>
      </c>
      <c r="AF82" s="30" t="str">
        <f>IF(OR(AD82="",SUMPRODUCT((Barèmes!$A$6:$A$28="Surcoût d'agilité (s) — technique")*(Barèmes!$B$6:$B$28=H82)*(Barèmes!$C$6:$C$28=IF(H82="6ème","Mixte",G82)))=0),"",IF(SUMPRODUCT((Barèmes!$A$6:$A$28="Surcoût d'agilité (s) — technique")*(Barèmes!$B$6:$B$28=H82)*(Barèmes!$C$6:$C$28=IF(H82="6ème","Mixte",G82))*(Barèmes!$J$6:$J$28="+"))&gt;0,IF(AD82&lt;=SUMIFS(Barèmes!$D$6:$D$28,Barèmes!$A$6:$A$28,"Surcoût d'agilité (s) — technique",Barèmes!$B$6:$B$28,H82,Barèmes!$C$6:$C$28,IF(H82="6ème","Mixte",G82)),"à besoin",IF(AD82&lt;=SUMIFS(Barèmes!$E$6:$E$28,Barèmes!$A$6:$A$28,"Surcoût d'agilité (s) — technique",Barèmes!$B$6:$B$28,H82,Barèmes!$C$6:$C$28,IF(H82="6ème","Mixte",G82)),"fragile","satisfaisant")),IF(AD82&gt;=SUMIFS(Barèmes!$D$6:$D$28,Barèmes!$A$6:$A$28,"Surcoût d'agilité (s) — technique",Barèmes!$B$6:$B$28,H82,Barèmes!$C$6:$C$28,IF(H82="6ème","Mixte",G82)),"à besoin",IF(AD82&gt;=SUMIFS(Barèmes!$E$6:$E$28,Barèmes!$A$6:$A$28,"Surcoût d'agilité (s) — technique",Barèmes!$B$6:$B$28,H82,Barèmes!$C$6:$C$28,IF(H82="6ème","Mixte",G82)),"fragile","satisfaisant"))))</f>
        <v/>
      </c>
      <c r="AG82" s="30" t="str">
        <f>IF(OR(AD82="",SUMPRODUCT((Barèmes!$A$6:$A$28="Surcoût d'agilité (s) — technique")*(Barèmes!$B$6:$B$28=H82)*(Barèmes!$C$6:$C$28=IF(H82="6ème","Mixte",G82)))=0),"",IF(SUMPRODUCT((Barèmes!$A$6:$A$28="Surcoût d'agilité (s) — technique")*(Barèmes!$B$6:$B$28=H82)*(Barèmes!$C$6:$C$28=IF(H82="6ème","Mixte",G82))*(Barèmes!$J$6:$J$28="+"))&gt;0,IF(AD82&lt;=SUMIFS(Barèmes!$F$6:$F$28,Barèmes!$A$6:$A$28,"Surcoût d'agilité (s) — technique",Barèmes!$B$6:$B$28,H82,Barèmes!$C$6:$C$28,IF(H82="6ème","Mixte",G82)),Barèmes!$B$2,IF(AD82&lt;=SUMIFS(Barèmes!$G$6:$G$28,Barèmes!$A$6:$A$28,"Surcoût d'agilité (s) — technique",Barèmes!$B$6:$B$28,H82,Barèmes!$C$6:$C$28,IF(H82="6ème","Mixte",G82)),Barèmes!$C$2,IF(AD82&lt;=SUMIFS(Barèmes!$H$6:$H$28,Barèmes!$A$6:$A$28,"Surcoût d'agilité (s) — technique",Barèmes!$B$6:$B$28,H82,Barèmes!$C$6:$C$28,IF(H82="6ème","Mixte",G82)),Barèmes!$D$2,IF(AD82&lt;=SUMIFS(Barèmes!$I$6:$I$28,Barèmes!$A$6:$A$28,"Surcoût d'agilité (s) — technique",Barèmes!$B$6:$B$28,H82,Barèmes!$C$6:$C$28,IF(H82="6ème","Mixte",G82)),Barèmes!$E$2,Barèmes!$F$2)))),IF(AD82&gt;=SUMIFS(Barèmes!$F$6:$F$28,Barèmes!$A$6:$A$28,"Surcoût d'agilité (s) — technique",Barèmes!$B$6:$B$28,H82,Barèmes!$C$6:$C$28,IF(H82="6ème","Mixte",G82)),Barèmes!$B$2,IF(AD82&gt;=SUMIFS(Barèmes!$G$6:$G$28,Barèmes!$A$6:$A$28,"Surcoût d'agilité (s) — technique",Barèmes!$B$6:$B$28,H82,Barèmes!$C$6:$C$28,IF(H82="6ème","Mixte",G82)),Barèmes!$C$2,IF(AD82&gt;=SUMIFS(Barèmes!$H$6:$H$28,Barèmes!$A$6:$A$28,"Surcoût d'agilité (s) — technique",Barèmes!$B$6:$B$28,H82,Barèmes!$C$6:$C$28,IF(H82="6ème","Mixte",G82)),Barèmes!$D$2,IF(AD82&gt;=SUMIFS(Barèmes!$I$6:$I$28,Barèmes!$A$6:$A$28,"Surcoût d'agilité (s) — technique",Barèmes!$B$6:$B$28,H82,Barèmes!$C$6:$C$28,IF(H82="6ème","Mixte",G82)),Barèmes!$E$2,Barèmes!$F$2))))))</f>
        <v/>
      </c>
      <c r="AH82" s="31" t="str">
        <f>IF((IF(N82="",0,1)+IF(Q82="",0,1)+IF(W82="",0,1)+IF(Z82="",0,1)+IF(AC82="",0,1))=0,"",3*IF(N82=Barèmes!$B$2,1,IF(N82=Barèmes!$C$2,2,IF(N82=Barèmes!$D$2,3,IF(N82=Barèmes!$E$2,4,IF(N82=Barèmes!$F$2,5,0)))))+3*IF(Q82=Barèmes!$B$2,1,IF(Q82=Barèmes!$C$2,2,IF(Q82=Barèmes!$D$2,3,IF(Q82=Barèmes!$E$2,4,IF(Q82=Barèmes!$F$2,5,0)))))+2*IF(W82=Barèmes!$B$2,1,IF(W82=Barèmes!$C$2,2,IF(W82=Barèmes!$D$2,3,IF(W82=Barèmes!$E$2,4,IF(W82=Barèmes!$F$2,5,0)))))+1*IF(Z82=Barèmes!$B$2,1,IF(Z82=Barèmes!$C$2,2,IF(Z82=Barèmes!$D$2,3,IF(Z82=Barèmes!$E$2,4,IF(Z82=Barèmes!$F$2,5,0)))))+1*IF(AC82=Barèmes!$B$2,1,IF(AC82=Barèmes!$C$2,2,IF(AC82=Barèmes!$D$2,3,IF(AC82=Barèmes!$E$2,4,IF(AC82=Barèmes!$F$2,5,0))))))</f>
        <v/>
      </c>
      <c r="AI82" s="31"/>
      <c r="AJ82" s="32" t="str">
        <f>IFERROR(INDEX(Croissance!$B$5:$B$604,MATCH(A82,Croissance!$A$5:$A$604,0)),"")</f>
        <v/>
      </c>
      <c r="AK82" s="32" t="str">
        <f>IFERROR(INDEX(Croissance!$C$5:$C$604,MATCH(A82,Croissance!$A$5:$A$604,0)),"")</f>
        <v/>
      </c>
      <c r="AL82" s="32" t="str">
        <f>IFERROR(INDEX(Croissance!$D$5:$D$604,MATCH(A82,Croissance!$A$5:$A$604,0)),"")</f>
        <v/>
      </c>
      <c r="AM82" s="32" t="str">
        <f>IFERROR(INDEX(Croissance!$E$5:$E$604,MATCH(A82,Croissance!$A$5:$A$604,0)),"")</f>
        <v/>
      </c>
      <c r="AO82" s="33">
        <f t="shared" si="16"/>
        <v>0</v>
      </c>
      <c r="AP82" s="33">
        <f t="shared" si="12"/>
        <v>0</v>
      </c>
      <c r="AQ82" s="33">
        <f>IF(A82="",0,IF(AND(OR('Synthèse classe'!$C$2="Tous",C82='Synthèse classe'!$C$2),OR('Synthèse classe'!$C$3="Toutes",D82='Synthèse classe'!$C$3),OR('Synthèse classe'!$C$4="Toutes",AND('Synthèse classe'!$C$4="Dernière",AP82=1),B82=IFERROR(VALUE('Synthèse classe'!$C$4),0))),1,0))</f>
        <v>0</v>
      </c>
      <c r="AR82" s="34" t="str">
        <f t="shared" si="13"/>
        <v/>
      </c>
    </row>
    <row r="83" spans="1:44" x14ac:dyDescent="0.2">
      <c r="A83" s="17" t="str">
        <f t="shared" si="9"/>
        <v/>
      </c>
      <c r="B83" s="18"/>
      <c r="C83" s="19"/>
      <c r="D83" s="19"/>
      <c r="E83" s="19"/>
      <c r="F83" s="19"/>
      <c r="G83" s="19"/>
      <c r="H83" s="17" t="str">
        <f t="shared" si="14"/>
        <v/>
      </c>
      <c r="I83" s="20"/>
      <c r="J83" s="18"/>
      <c r="K83" s="19"/>
      <c r="L83" s="21" t="str">
        <f t="shared" si="15"/>
        <v/>
      </c>
      <c r="M83" s="21" t="str">
        <f>IF(OR(J83="",SUMPRODUCT((Barèmes!$A$6:$A$28="Endurance — Luc Léger (palier)")*(Barèmes!$B$6:$B$28=H83)*(Barèmes!$C$6:$C$28=IF(H83="6ème","Mixte",G83)))=0),"",IF(SUMPRODUCT((Barèmes!$A$6:$A$28="Endurance — Luc Léger (palier)")*(Barèmes!$B$6:$B$28=H83)*(Barèmes!$C$6:$C$28=IF(H83="6ème","Mixte",G83))*(Barèmes!$J$6:$J$28="+"))&gt;0,IF(J83&lt;=SUMIFS(Barèmes!$D$6:$D$28,Barèmes!$A$6:$A$28,"Endurance — Luc Léger (palier)",Barèmes!$B$6:$B$28,H83,Barèmes!$C$6:$C$28,IF(H83="6ème","Mixte",G83)),"à besoin",IF(J83&lt;=SUMIFS(Barèmes!$E$6:$E$28,Barèmes!$A$6:$A$28,"Endurance — Luc Léger (palier)",Barèmes!$B$6:$B$28,H83,Barèmes!$C$6:$C$28,IF(H83="6ème","Mixte",G83)),"fragile","satisfaisant")),IF(J83&gt;=SUMIFS(Barèmes!$D$6:$D$28,Barèmes!$A$6:$A$28,"Endurance — Luc Léger (palier)",Barèmes!$B$6:$B$28,H83,Barèmes!$C$6:$C$28,IF(H83="6ème","Mixte",G83)),"à besoin",IF(J83&gt;=SUMIFS(Barèmes!$E$6:$E$28,Barèmes!$A$6:$A$28,"Endurance — Luc Léger (palier)",Barèmes!$B$6:$B$28,H83,Barèmes!$C$6:$C$28,IF(H83="6ème","Mixte",G83)),"fragile","satisfaisant"))))</f>
        <v/>
      </c>
      <c r="N83" s="21" t="str">
        <f>IF(OR(J83="",SUMPRODUCT((Barèmes!$A$6:$A$28="Endurance — Luc Léger (palier)")*(Barèmes!$B$6:$B$28=H83)*(Barèmes!$C$6:$C$28=IF(H83="6ème","Mixte",G83)))=0),"",IF(SUMPRODUCT((Barèmes!$A$6:$A$28="Endurance — Luc Léger (palier)")*(Barèmes!$B$6:$B$28=H83)*(Barèmes!$C$6:$C$28=IF(H83="6ème","Mixte",G83))*(Barèmes!$J$6:$J$28="+"))&gt;0,IF(J83&lt;=SUMIFS(Barèmes!$F$6:$F$28,Barèmes!$A$6:$A$28,"Endurance — Luc Léger (palier)",Barèmes!$B$6:$B$28,H83,Barèmes!$C$6:$C$28,IF(H83="6ème","Mixte",G83)),Barèmes!$B$2,IF(J83&lt;=SUMIFS(Barèmes!$G$6:$G$28,Barèmes!$A$6:$A$28,"Endurance — Luc Léger (palier)",Barèmes!$B$6:$B$28,H83,Barèmes!$C$6:$C$28,IF(H83="6ème","Mixte",G83)),Barèmes!$C$2,IF(J83&lt;=SUMIFS(Barèmes!$H$6:$H$28,Barèmes!$A$6:$A$28,"Endurance — Luc Léger (palier)",Barèmes!$B$6:$B$28,H83,Barèmes!$C$6:$C$28,IF(H83="6ème","Mixte",G83)),Barèmes!$D$2,IF(J83&lt;=SUMIFS(Barèmes!$I$6:$I$28,Barèmes!$A$6:$A$28,"Endurance — Luc Léger (palier)",Barèmes!$B$6:$B$28,H83,Barèmes!$C$6:$C$28,IF(H83="6ème","Mixte",G83)),Barèmes!$E$2,Barèmes!$F$2)))),IF(J83&gt;=SUMIFS(Barèmes!$F$6:$F$28,Barèmes!$A$6:$A$28,"Endurance — Luc Léger (palier)",Barèmes!$B$6:$B$28,H83,Barèmes!$C$6:$C$28,IF(H83="6ème","Mixte",G83)),Barèmes!$B$2,IF(J83&gt;=SUMIFS(Barèmes!$G$6:$G$28,Barèmes!$A$6:$A$28,"Endurance — Luc Léger (palier)",Barèmes!$B$6:$B$28,H83,Barèmes!$C$6:$C$28,IF(H83="6ème","Mixte",G83)),Barèmes!$C$2,IF(J83&gt;=SUMIFS(Barèmes!$H$6:$H$28,Barèmes!$A$6:$A$28,"Endurance — Luc Léger (palier)",Barèmes!$B$6:$B$28,H83,Barèmes!$C$6:$C$28,IF(H83="6ème","Mixte",G83)),Barèmes!$D$2,IF(J83&gt;=SUMIFS(Barèmes!$I$6:$I$28,Barèmes!$A$6:$A$28,"Endurance — Luc Léger (palier)",Barèmes!$B$6:$B$28,H83,Barèmes!$C$6:$C$28,IF(H83="6ème","Mixte",G83)),Barèmes!$E$2,Barèmes!$F$2))))))</f>
        <v/>
      </c>
      <c r="O83" s="22"/>
      <c r="P83" s="23" t="str">
        <f>IF(OR(O83="",SUMPRODUCT((Barèmes!$A$6:$A$28="Force bas du corps — Saut en longueur (m)")*(Barèmes!$B$6:$B$28=H83)*(Barèmes!$C$6:$C$28=IF(H83="6ème","Mixte",G83)))=0),"",IF(SUMPRODUCT((Barèmes!$A$6:$A$28="Force bas du corps — Saut en longueur (m)")*(Barèmes!$B$6:$B$28=H83)*(Barèmes!$C$6:$C$28=IF(H83="6ème","Mixte",G83))*(Barèmes!$J$6:$J$28="+"))&gt;0,IF(O83&lt;=SUMIFS(Barèmes!$D$6:$D$28,Barèmes!$A$6:$A$28,"Force bas du corps — Saut en longueur (m)",Barèmes!$B$6:$B$28,H83,Barèmes!$C$6:$C$28,IF(H83="6ème","Mixte",G83)),"à besoin",IF(O83&lt;=SUMIFS(Barèmes!$E$6:$E$28,Barèmes!$A$6:$A$28,"Force bas du corps — Saut en longueur (m)",Barèmes!$B$6:$B$28,H83,Barèmes!$C$6:$C$28,IF(H83="6ème","Mixte",G83)),"fragile","satisfaisant")),IF(O83&gt;=SUMIFS(Barèmes!$D$6:$D$28,Barèmes!$A$6:$A$28,"Force bas du corps — Saut en longueur (m)",Barèmes!$B$6:$B$28,H83,Barèmes!$C$6:$C$28,IF(H83="6ème","Mixte",G83)),"à besoin",IF(O83&gt;=SUMIFS(Barèmes!$E$6:$E$28,Barèmes!$A$6:$A$28,"Force bas du corps — Saut en longueur (m)",Barèmes!$B$6:$B$28,H83,Barèmes!$C$6:$C$28,IF(H83="6ème","Mixte",G83)),"fragile","satisfaisant"))))</f>
        <v/>
      </c>
      <c r="Q83" s="23" t="str">
        <f>IF(OR(O83="",SUMPRODUCT((Barèmes!$A$6:$A$28="Force bas du corps — Saut en longueur (m)")*(Barèmes!$B$6:$B$28=H83)*(Barèmes!$C$6:$C$28=IF(H83="6ème","Mixte",G83)))=0),"",IF(SUMPRODUCT((Barèmes!$A$6:$A$28="Force bas du corps — Saut en longueur (m)")*(Barèmes!$B$6:$B$28=H83)*(Barèmes!$C$6:$C$28=IF(H83="6ème","Mixte",G83))*(Barèmes!$J$6:$J$28="+"))&gt;0,IF(O83&lt;=SUMIFS(Barèmes!$F$6:$F$28,Barèmes!$A$6:$A$28,"Force bas du corps — Saut en longueur (m)",Barèmes!$B$6:$B$28,H83,Barèmes!$C$6:$C$28,IF(H83="6ème","Mixte",G83)),Barèmes!$B$2,IF(O83&lt;=SUMIFS(Barèmes!$G$6:$G$28,Barèmes!$A$6:$A$28,"Force bas du corps — Saut en longueur (m)",Barèmes!$B$6:$B$28,H83,Barèmes!$C$6:$C$28,IF(H83="6ème","Mixte",G83)),Barèmes!$C$2,IF(O83&lt;=SUMIFS(Barèmes!$H$6:$H$28,Barèmes!$A$6:$A$28,"Force bas du corps — Saut en longueur (m)",Barèmes!$B$6:$B$28,H83,Barèmes!$C$6:$C$28,IF(H83="6ème","Mixte",G83)),Barèmes!$D$2,IF(O83&lt;=SUMIFS(Barèmes!$I$6:$I$28,Barèmes!$A$6:$A$28,"Force bas du corps — Saut en longueur (m)",Barèmes!$B$6:$B$28,H83,Barèmes!$C$6:$C$28,IF(H83="6ème","Mixte",G83)),Barèmes!$E$2,Barèmes!$F$2)))),IF(O83&gt;=SUMIFS(Barèmes!$F$6:$F$28,Barèmes!$A$6:$A$28,"Force bas du corps — Saut en longueur (m)",Barèmes!$B$6:$B$28,H83,Barèmes!$C$6:$C$28,IF(H83="6ème","Mixte",G83)),Barèmes!$B$2,IF(O83&gt;=SUMIFS(Barèmes!$G$6:$G$28,Barèmes!$A$6:$A$28,"Force bas du corps — Saut en longueur (m)",Barèmes!$B$6:$B$28,H83,Barèmes!$C$6:$C$28,IF(H83="6ème","Mixte",G83)),Barèmes!$C$2,IF(O83&gt;=SUMIFS(Barèmes!$H$6:$H$28,Barèmes!$A$6:$A$28,"Force bas du corps — Saut en longueur (m)",Barèmes!$B$6:$B$28,H83,Barèmes!$C$6:$C$28,IF(H83="6ème","Mixte",G83)),Barèmes!$D$2,IF(O83&gt;=SUMIFS(Barèmes!$I$6:$I$28,Barèmes!$A$6:$A$28,"Force bas du corps — Saut en longueur (m)",Barèmes!$B$6:$B$28,H83,Barèmes!$C$6:$C$28,IF(H83="6ème","Mixte",G83)),Barèmes!$E$2,Barèmes!$F$2))))))</f>
        <v/>
      </c>
      <c r="R83" s="22"/>
      <c r="S83" s="24" t="str">
        <f>IF(OR(R83="",SUMPRODUCT((Barèmes!$A$6:$A$28="Vitesse — 30 m (s)")*(Barèmes!$B$6:$B$28=H83)*(Barèmes!$C$6:$C$28=IF(H83="6ème","Mixte",G83)))=0),"",IF(SUMPRODUCT((Barèmes!$A$6:$A$28="Vitesse — 30 m (s)")*(Barèmes!$B$6:$B$28=H83)*(Barèmes!$C$6:$C$28=IF(H83="6ème","Mixte",G83))*(Barèmes!$J$6:$J$28="+"))&gt;0,IF(R83&lt;=SUMIFS(Barèmes!$D$6:$D$28,Barèmes!$A$6:$A$28,"Vitesse — 30 m (s)",Barèmes!$B$6:$B$28,H83,Barèmes!$C$6:$C$28,IF(H83="6ème","Mixte",G83)),"à besoin",IF(R83&lt;=SUMIFS(Barèmes!$E$6:$E$28,Barèmes!$A$6:$A$28,"Vitesse — 30 m (s)",Barèmes!$B$6:$B$28,H83,Barèmes!$C$6:$C$28,IF(H83="6ème","Mixte",G83)),"fragile","satisfaisant")),IF(R83&gt;=SUMIFS(Barèmes!$D$6:$D$28,Barèmes!$A$6:$A$28,"Vitesse — 30 m (s)",Barèmes!$B$6:$B$28,H83,Barèmes!$C$6:$C$28,IF(H83="6ème","Mixte",G83)),"à besoin",IF(R83&gt;=SUMIFS(Barèmes!$E$6:$E$28,Barèmes!$A$6:$A$28,"Vitesse — 30 m (s)",Barèmes!$B$6:$B$28,H83,Barèmes!$C$6:$C$28,IF(H83="6ème","Mixte",G83)),"fragile","satisfaisant"))))</f>
        <v/>
      </c>
      <c r="T83" s="24" t="str">
        <f>IF(OR(R83="",SUMPRODUCT((Barèmes!$A$6:$A$28="Vitesse — 30 m (s)")*(Barèmes!$B$6:$B$28=H83)*(Barèmes!$C$6:$C$28=IF(H83="6ème","Mixte",G83)))=0),"",IF(SUMPRODUCT((Barèmes!$A$6:$A$28="Vitesse — 30 m (s)")*(Barèmes!$B$6:$B$28=H83)*(Barèmes!$C$6:$C$28=IF(H83="6ème","Mixte",G83))*(Barèmes!$J$6:$J$28="+"))&gt;0,IF(R83&lt;=SUMIFS(Barèmes!$F$6:$F$28,Barèmes!$A$6:$A$28,"Vitesse — 30 m (s)",Barèmes!$B$6:$B$28,H83,Barèmes!$C$6:$C$28,IF(H83="6ème","Mixte",G83)),Barèmes!$B$2,IF(R83&lt;=SUMIFS(Barèmes!$G$6:$G$28,Barèmes!$A$6:$A$28,"Vitesse — 30 m (s)",Barèmes!$B$6:$B$28,H83,Barèmes!$C$6:$C$28,IF(H83="6ème","Mixte",G83)),Barèmes!$C$2,IF(R83&lt;=SUMIFS(Barèmes!$H$6:$H$28,Barèmes!$A$6:$A$28,"Vitesse — 30 m (s)",Barèmes!$B$6:$B$28,H83,Barèmes!$C$6:$C$28,IF(H83="6ème","Mixte",G83)),Barèmes!$D$2,IF(R83&lt;=SUMIFS(Barèmes!$I$6:$I$28,Barèmes!$A$6:$A$28,"Vitesse — 30 m (s)",Barèmes!$B$6:$B$28,H83,Barèmes!$C$6:$C$28,IF(H83="6ème","Mixte",G83)),Barèmes!$E$2,Barèmes!$F$2)))),IF(R83&gt;=SUMIFS(Barèmes!$F$6:$F$28,Barèmes!$A$6:$A$28,"Vitesse — 30 m (s)",Barèmes!$B$6:$B$28,H83,Barèmes!$C$6:$C$28,IF(H83="6ème","Mixte",G83)),Barèmes!$B$2,IF(R83&gt;=SUMIFS(Barèmes!$G$6:$G$28,Barèmes!$A$6:$A$28,"Vitesse — 30 m (s)",Barèmes!$B$6:$B$28,H83,Barèmes!$C$6:$C$28,IF(H83="6ème","Mixte",G83)),Barèmes!$C$2,IF(R83&gt;=SUMIFS(Barèmes!$H$6:$H$28,Barèmes!$A$6:$A$28,"Vitesse — 30 m (s)",Barèmes!$B$6:$B$28,H83,Barèmes!$C$6:$C$28,IF(H83="6ème","Mixte",G83)),Barèmes!$D$2,IF(R83&gt;=SUMIFS(Barèmes!$I$6:$I$28,Barèmes!$A$6:$A$28,"Vitesse — 30 m (s)",Barèmes!$B$6:$B$28,H83,Barèmes!$C$6:$C$28,IF(H83="6ème","Mixte",G83)),Barèmes!$E$2,Barèmes!$F$2))))))</f>
        <v/>
      </c>
      <c r="U83" s="22"/>
      <c r="V83" s="25" t="str">
        <f>IF(OR(U83="",SUMPRODUCT((Barèmes!$A$6:$A$28="Vitesse — 50 m (s)")*(Barèmes!$B$6:$B$28=H83)*(Barèmes!$C$6:$C$28=IF(H83="6ème","Mixte",G83)))=0),"",IF(SUMPRODUCT((Barèmes!$A$6:$A$28="Vitesse — 50 m (s)")*(Barèmes!$B$6:$B$28=H83)*(Barèmes!$C$6:$C$28=IF(H83="6ème","Mixte",G83))*(Barèmes!$J$6:$J$28="+"))&gt;0,IF(U83&lt;=SUMIFS(Barèmes!$D$6:$D$28,Barèmes!$A$6:$A$28,"Vitesse — 50 m (s)",Barèmes!$B$6:$B$28,H83,Barèmes!$C$6:$C$28,IF(H83="6ème","Mixte",G83)),"à besoin",IF(U83&lt;=SUMIFS(Barèmes!$E$6:$E$28,Barèmes!$A$6:$A$28,"Vitesse — 50 m (s)",Barèmes!$B$6:$B$28,H83,Barèmes!$C$6:$C$28,IF(H83="6ème","Mixte",G83)),"fragile","satisfaisant")),IF(U83&gt;=SUMIFS(Barèmes!$D$6:$D$28,Barèmes!$A$6:$A$28,"Vitesse — 50 m (s)",Barèmes!$B$6:$B$28,H83,Barèmes!$C$6:$C$28,IF(H83="6ème","Mixte",G83)),"à besoin",IF(U83&gt;=SUMIFS(Barèmes!$E$6:$E$28,Barèmes!$A$6:$A$28,"Vitesse — 50 m (s)",Barèmes!$B$6:$B$28,H83,Barèmes!$C$6:$C$28,IF(H83="6ème","Mixte",G83)),"fragile","satisfaisant"))))</f>
        <v/>
      </c>
      <c r="W83" s="25" t="str">
        <f>IF(OR(U83="",SUMPRODUCT((Barèmes!$A$6:$A$28="Vitesse — 50 m (s)")*(Barèmes!$B$6:$B$28=H83)*(Barèmes!$C$6:$C$28=IF(H83="6ème","Mixte",G83)))=0),"",IF(SUMPRODUCT((Barèmes!$A$6:$A$28="Vitesse — 50 m (s)")*(Barèmes!$B$6:$B$28=H83)*(Barèmes!$C$6:$C$28=IF(H83="6ème","Mixte",G83))*(Barèmes!$J$6:$J$28="+"))&gt;0,IF(U83&lt;=SUMIFS(Barèmes!$F$6:$F$28,Barèmes!$A$6:$A$28,"Vitesse — 50 m (s)",Barèmes!$B$6:$B$28,H83,Barèmes!$C$6:$C$28,IF(H83="6ème","Mixte",G83)),Barèmes!$B$2,IF(U83&lt;=SUMIFS(Barèmes!$G$6:$G$28,Barèmes!$A$6:$A$28,"Vitesse — 50 m (s)",Barèmes!$B$6:$B$28,H83,Barèmes!$C$6:$C$28,IF(H83="6ème","Mixte",G83)),Barèmes!$C$2,IF(U83&lt;=SUMIFS(Barèmes!$H$6:$H$28,Barèmes!$A$6:$A$28,"Vitesse — 50 m (s)",Barèmes!$B$6:$B$28,H83,Barèmes!$C$6:$C$28,IF(H83="6ème","Mixte",G83)),Barèmes!$D$2,IF(U83&lt;=SUMIFS(Barèmes!$I$6:$I$28,Barèmes!$A$6:$A$28,"Vitesse — 50 m (s)",Barèmes!$B$6:$B$28,H83,Barèmes!$C$6:$C$28,IF(H83="6ème","Mixte",G83)),Barèmes!$E$2,Barèmes!$F$2)))),IF(U83&gt;=SUMIFS(Barèmes!$F$6:$F$28,Barèmes!$A$6:$A$28,"Vitesse — 50 m (s)",Barèmes!$B$6:$B$28,H83,Barèmes!$C$6:$C$28,IF(H83="6ème","Mixte",G83)),Barèmes!$B$2,IF(U83&gt;=SUMIFS(Barèmes!$G$6:$G$28,Barèmes!$A$6:$A$28,"Vitesse — 50 m (s)",Barèmes!$B$6:$B$28,H83,Barèmes!$C$6:$C$28,IF(H83="6ème","Mixte",G83)),Barèmes!$C$2,IF(U83&gt;=SUMIFS(Barèmes!$H$6:$H$28,Barèmes!$A$6:$A$28,"Vitesse — 50 m (s)",Barèmes!$B$6:$B$28,H83,Barèmes!$C$6:$C$28,IF(H83="6ème","Mixte",G83)),Barèmes!$D$2,IF(U83&gt;=SUMIFS(Barèmes!$I$6:$I$28,Barèmes!$A$6:$A$28,"Vitesse — 50 m (s)",Barèmes!$B$6:$B$28,H83,Barèmes!$C$6:$C$28,IF(H83="6ème","Mixte",G83)),Barèmes!$E$2,Barèmes!$F$2))))))</f>
        <v/>
      </c>
      <c r="X83" s="18"/>
      <c r="Y83" s="26" t="str" cm="1">
        <f t="array" ref="Y83">IF(OR(X83="",SUMPRODUCT((Barèmes!$A$6:$A$28="Souplesse (score 1-5)")*(Barèmes!$B$6:$B$28=H83)*(Barèmes!$C$6:$C$28=IF(H83="6ème","Mixte",G83)))=0),"",IF(SUMPRODUCT((Barèmes!$A$6:$A$28="Souplesse (score 1-5)")*(Barèmes!$B$6:$B$28=H83)*(Barèmes!$C$6:$C$28=IF(H83="6ème","Mixte",G83))*(Barèmes!$J$6:$J$28="+"))&gt;0,IF(X83&lt;=SUMIFS(Barèmes!$D$6:$D$28,Barèmes!$A$6:$A$28,"Souplesse (score 1-5)",Barèmes!$B$6:$B$28,H83,Barèmes!$C$6:$C$28,IF(H83="6ème","Mixte",G83)),"à besoin",IF(X83&lt;=SUMIFS(Barèmes!$E$6:$E$28,Barèmes!$A$6:$A$28,"Souplesse (score 1-5)",Barèmes!$B$6:$B$28,H83,Barèmes!$C$6:$C$28,IF(H83="6ème","Mixte",G83)),"fragile","satisfaisant")),IF(X83&gt;=SUMIFS(Barèmes!$D$6:$D$28,Barèmes!$A$6:$A$28,"Souplesse (score 1-5)",Barèmes!$B$6:$B$28,H83,Barèmes!$C$6:$C$28,IF(H83="6ème","Mixte",G83)),"à besoin",IF(X83&gt;=SUMIFS(Barèmes!$E$6:$E$28,Barèmes!$A$6:$A$28,"Souplesse (score 1-5)",Barèmes!$B$6:$B$28,H83,Barèmes!$C$6:$C$28,IF(H83="6ème","Mixte",G83)),"fragile","satisfaisant"))))</f>
        <v/>
      </c>
      <c r="Z83" s="26" t="str" cm="1">
        <f t="array" ref="Z83">IF(OR(X83="",SUMPRODUCT((Barèmes!$A$6:$A$28="Souplesse (score 1-5)")*(Barèmes!$B$6:$B$28=H83)*(Barèmes!$C$6:$C$28=IF(H83="6ème","Mixte",G83)))=0),"",IF(SUMPRODUCT((Barèmes!$A$6:$A$28="Souplesse (score 1-5)")*(Barèmes!$B$6:$B$28=H83)*(Barèmes!$C$6:$C$28=IF(H83="6ème","Mixte",G83))*(Barèmes!$J$6:$J$28="+"))&gt;0,IF(X83&lt;=SUMIFS(Barèmes!$F$6:$F$28,Barèmes!$A$6:$A$28,"Souplesse (score 1-5)",Barèmes!$B$6:$B$28,H83,Barèmes!$C$6:$C$28,IF(H83="6ème","Mixte",G83)),Barèmes!$B$2,IF(X83&lt;=SUMIFS(Barèmes!$G$6:$G$28,Barèmes!$A$6:$A$28,"Souplesse (score 1-5)",Barèmes!$B$6:$B$28,H83,Barèmes!$C$6:$C$28,IF(H83="6ème","Mixte",G83)),Barèmes!$C$2,IF(X83&lt;=SUMIFS(Barèmes!$H$6:$H$28,Barèmes!$A$6:$A$28,"Souplesse (score 1-5)",Barèmes!$B$6:$B$28,H83,Barèmes!$C$6:$C$28,IF(H83="6ème","Mixte",G83)),Barèmes!$D$2,IF(X83&lt;=SUMIFS(Barèmes!$I$6:$I$28,Barèmes!$A$6:$A$28,"Souplesse (score 1-5)",Barèmes!$B$6:$B$28,H83,Barèmes!$C$6:$C$28,IF(H83="6ème","Mixte",G83)),Barèmes!$E$2,Barèmes!$F$2)))),IF(X83&gt;=SUMIFS(Barèmes!$F$6:$F$28,Barèmes!$A$6:$A$28,"Souplesse (score 1-5)",Barèmes!$B$6:$B$28,H83,Barèmes!$C$6:$C$28,IF(H83="6ème","Mixte",G83)),Barèmes!$B$2,IF(X83&gt;=SUMIFS(Barèmes!$G$6:$G$28,Barèmes!$A$6:$A$28,"Souplesse (score 1-5)",Barèmes!$B$6:$B$28,H83,Barèmes!$C$6:$C$28,IF(H83="6ème","Mixte",G83)),Barèmes!$C$2,IF(X83&gt;=SUMIFS(Barèmes!$H$6:$H$28,Barèmes!$A$6:$A$28,"Souplesse (score 1-5)",Barèmes!$B$6:$B$28,H83,Barèmes!$C$6:$C$28,IF(H83="6ème","Mixte",G83)),Barèmes!$D$2,IF(X83&gt;=SUMIFS(Barèmes!$I$6:$I$28,Barèmes!$A$6:$A$28,"Souplesse (score 1-5)",Barèmes!$B$6:$B$28,H83,Barèmes!$C$6:$C$28,IF(H83="6ème","Mixte",G83)),Barèmes!$E$2,Barèmes!$F$2))))))</f>
        <v/>
      </c>
      <c r="AA83" s="22"/>
      <c r="AB83" s="27" t="str">
        <f>IF(OR(AA83="",SUMPRODUCT((Barèmes!$A$6:$A$28="Agilité — T-test 974 (s)")*(Barèmes!$B$6:$B$28=H83)*(Barèmes!$C$6:$C$28=IF(H83="6ème","Mixte",G83)))=0),"",IF(SUMPRODUCT((Barèmes!$A$6:$A$28="Agilité — T-test 974 (s)")*(Barèmes!$B$6:$B$28=H83)*(Barèmes!$C$6:$C$28=IF(H83="6ème","Mixte",G83))*(Barèmes!$J$6:$J$28="+"))&gt;0,IF(AA83&lt;=SUMIFS(Barèmes!$D$6:$D$28,Barèmes!$A$6:$A$28,"Agilité — T-test 974 (s)",Barèmes!$B$6:$B$28,H83,Barèmes!$C$6:$C$28,IF(H83="6ème","Mixte",G83)),"à besoin",IF(AA83&lt;=SUMIFS(Barèmes!$E$6:$E$28,Barèmes!$A$6:$A$28,"Agilité — T-test 974 (s)",Barèmes!$B$6:$B$28,H83,Barèmes!$C$6:$C$28,IF(H83="6ème","Mixte",G83)),"fragile","satisfaisant")),IF(AA83&gt;=SUMIFS(Barèmes!$D$6:$D$28,Barèmes!$A$6:$A$28,"Agilité — T-test 974 (s)",Barèmes!$B$6:$B$28,H83,Barèmes!$C$6:$C$28,IF(H83="6ème","Mixte",G83)),"à besoin",IF(AA83&gt;=SUMIFS(Barèmes!$E$6:$E$28,Barèmes!$A$6:$A$28,"Agilité — T-test 974 (s)",Barèmes!$B$6:$B$28,H83,Barèmes!$C$6:$C$28,IF(H83="6ème","Mixte",G83)),"fragile","satisfaisant"))))</f>
        <v/>
      </c>
      <c r="AC83" s="27" t="str">
        <f>IF(OR(AA83="",SUMPRODUCT((Barèmes!$A$6:$A$28="Agilité — T-test 974 (s)")*(Barèmes!$B$6:$B$28=H83)*(Barèmes!$C$6:$C$28=IF(H83="6ème","Mixte",G83)))=0),"",IF(SUMPRODUCT((Barèmes!$A$6:$A$28="Agilité — T-test 974 (s)")*(Barèmes!$B$6:$B$28=H83)*(Barèmes!$C$6:$C$28=IF(H83="6ème","Mixte",G83))*(Barèmes!$J$6:$J$28="+"))&gt;0,IF(AA83&lt;=SUMIFS(Barèmes!$F$6:$F$28,Barèmes!$A$6:$A$28,"Agilité — T-test 974 (s)",Barèmes!$B$6:$B$28,H83,Barèmes!$C$6:$C$28,IF(H83="6ème","Mixte",G83)),Barèmes!$B$2,IF(AA83&lt;=SUMIFS(Barèmes!$G$6:$G$28,Barèmes!$A$6:$A$28,"Agilité — T-test 974 (s)",Barèmes!$B$6:$B$28,H83,Barèmes!$C$6:$C$28,IF(H83="6ème","Mixte",G83)),Barèmes!$C$2,IF(AA83&lt;=SUMIFS(Barèmes!$H$6:$H$28,Barèmes!$A$6:$A$28,"Agilité — T-test 974 (s)",Barèmes!$B$6:$B$28,H83,Barèmes!$C$6:$C$28,IF(H83="6ème","Mixte",G83)),Barèmes!$D$2,IF(AA83&lt;=SUMIFS(Barèmes!$I$6:$I$28,Barèmes!$A$6:$A$28,"Agilité — T-test 974 (s)",Barèmes!$B$6:$B$28,H83,Barèmes!$C$6:$C$28,IF(H83="6ème","Mixte",G83)),Barèmes!$E$2,Barèmes!$F$2)))),IF(AA83&gt;=SUMIFS(Barèmes!$F$6:$F$28,Barèmes!$A$6:$A$28,"Agilité — T-test 974 (s)",Barèmes!$B$6:$B$28,H83,Barèmes!$C$6:$C$28,IF(H83="6ème","Mixte",G83)),Barèmes!$B$2,IF(AA83&gt;=SUMIFS(Barèmes!$G$6:$G$28,Barèmes!$A$6:$A$28,"Agilité — T-test 974 (s)",Barèmes!$B$6:$B$28,H83,Barèmes!$C$6:$C$28,IF(H83="6ème","Mixte",G83)),Barèmes!$C$2,IF(AA83&gt;=SUMIFS(Barèmes!$H$6:$H$28,Barèmes!$A$6:$A$28,"Agilité — T-test 974 (s)",Barèmes!$B$6:$B$28,H83,Barèmes!$C$6:$C$28,IF(H83="6ème","Mixte",G83)),Barèmes!$D$2,IF(AA83&gt;=SUMIFS(Barèmes!$I$6:$I$28,Barèmes!$A$6:$A$28,"Agilité — T-test 974 (s)",Barèmes!$B$6:$B$28,H83,Barèmes!$C$6:$C$28,IF(H83="6ème","Mixte",G83)),Barèmes!$E$2,Barèmes!$F$2))))))</f>
        <v/>
      </c>
      <c r="AD83" s="28" t="str">
        <f t="shared" si="10"/>
        <v/>
      </c>
      <c r="AE83" s="29" t="str">
        <f t="shared" si="11"/>
        <v/>
      </c>
      <c r="AF83" s="30" t="str">
        <f>IF(OR(AD83="",SUMPRODUCT((Barèmes!$A$6:$A$28="Surcoût d'agilité (s) — technique")*(Barèmes!$B$6:$B$28=H83)*(Barèmes!$C$6:$C$28=IF(H83="6ème","Mixte",G83)))=0),"",IF(SUMPRODUCT((Barèmes!$A$6:$A$28="Surcoût d'agilité (s) — technique")*(Barèmes!$B$6:$B$28=H83)*(Barèmes!$C$6:$C$28=IF(H83="6ème","Mixte",G83))*(Barèmes!$J$6:$J$28="+"))&gt;0,IF(AD83&lt;=SUMIFS(Barèmes!$D$6:$D$28,Barèmes!$A$6:$A$28,"Surcoût d'agilité (s) — technique",Barèmes!$B$6:$B$28,H83,Barèmes!$C$6:$C$28,IF(H83="6ème","Mixte",G83)),"à besoin",IF(AD83&lt;=SUMIFS(Barèmes!$E$6:$E$28,Barèmes!$A$6:$A$28,"Surcoût d'agilité (s) — technique",Barèmes!$B$6:$B$28,H83,Barèmes!$C$6:$C$28,IF(H83="6ème","Mixte",G83)),"fragile","satisfaisant")),IF(AD83&gt;=SUMIFS(Barèmes!$D$6:$D$28,Barèmes!$A$6:$A$28,"Surcoût d'agilité (s) — technique",Barèmes!$B$6:$B$28,H83,Barèmes!$C$6:$C$28,IF(H83="6ème","Mixte",G83)),"à besoin",IF(AD83&gt;=SUMIFS(Barèmes!$E$6:$E$28,Barèmes!$A$6:$A$28,"Surcoût d'agilité (s) — technique",Barèmes!$B$6:$B$28,H83,Barèmes!$C$6:$C$28,IF(H83="6ème","Mixte",G83)),"fragile","satisfaisant"))))</f>
        <v/>
      </c>
      <c r="AG83" s="30" t="str">
        <f>IF(OR(AD83="",SUMPRODUCT((Barèmes!$A$6:$A$28="Surcoût d'agilité (s) — technique")*(Barèmes!$B$6:$B$28=H83)*(Barèmes!$C$6:$C$28=IF(H83="6ème","Mixte",G83)))=0),"",IF(SUMPRODUCT((Barèmes!$A$6:$A$28="Surcoût d'agilité (s) — technique")*(Barèmes!$B$6:$B$28=H83)*(Barèmes!$C$6:$C$28=IF(H83="6ème","Mixte",G83))*(Barèmes!$J$6:$J$28="+"))&gt;0,IF(AD83&lt;=SUMIFS(Barèmes!$F$6:$F$28,Barèmes!$A$6:$A$28,"Surcoût d'agilité (s) — technique",Barèmes!$B$6:$B$28,H83,Barèmes!$C$6:$C$28,IF(H83="6ème","Mixte",G83)),Barèmes!$B$2,IF(AD83&lt;=SUMIFS(Barèmes!$G$6:$G$28,Barèmes!$A$6:$A$28,"Surcoût d'agilité (s) — technique",Barèmes!$B$6:$B$28,H83,Barèmes!$C$6:$C$28,IF(H83="6ème","Mixte",G83)),Barèmes!$C$2,IF(AD83&lt;=SUMIFS(Barèmes!$H$6:$H$28,Barèmes!$A$6:$A$28,"Surcoût d'agilité (s) — technique",Barèmes!$B$6:$B$28,H83,Barèmes!$C$6:$C$28,IF(H83="6ème","Mixte",G83)),Barèmes!$D$2,IF(AD83&lt;=SUMIFS(Barèmes!$I$6:$I$28,Barèmes!$A$6:$A$28,"Surcoût d'agilité (s) — technique",Barèmes!$B$6:$B$28,H83,Barèmes!$C$6:$C$28,IF(H83="6ème","Mixte",G83)),Barèmes!$E$2,Barèmes!$F$2)))),IF(AD83&gt;=SUMIFS(Barèmes!$F$6:$F$28,Barèmes!$A$6:$A$28,"Surcoût d'agilité (s) — technique",Barèmes!$B$6:$B$28,H83,Barèmes!$C$6:$C$28,IF(H83="6ème","Mixte",G83)),Barèmes!$B$2,IF(AD83&gt;=SUMIFS(Barèmes!$G$6:$G$28,Barèmes!$A$6:$A$28,"Surcoût d'agilité (s) — technique",Barèmes!$B$6:$B$28,H83,Barèmes!$C$6:$C$28,IF(H83="6ème","Mixte",G83)),Barèmes!$C$2,IF(AD83&gt;=SUMIFS(Barèmes!$H$6:$H$28,Barèmes!$A$6:$A$28,"Surcoût d'agilité (s) — technique",Barèmes!$B$6:$B$28,H83,Barèmes!$C$6:$C$28,IF(H83="6ème","Mixte",G83)),Barèmes!$D$2,IF(AD83&gt;=SUMIFS(Barèmes!$I$6:$I$28,Barèmes!$A$6:$A$28,"Surcoût d'agilité (s) — technique",Barèmes!$B$6:$B$28,H83,Barèmes!$C$6:$C$28,IF(H83="6ème","Mixte",G83)),Barèmes!$E$2,Barèmes!$F$2))))))</f>
        <v/>
      </c>
      <c r="AH83" s="31" t="str">
        <f>IF((IF(N83="",0,1)+IF(Q83="",0,1)+IF(W83="",0,1)+IF(Z83="",0,1)+IF(AC83="",0,1))=0,"",3*IF(N83=Barèmes!$B$2,1,IF(N83=Barèmes!$C$2,2,IF(N83=Barèmes!$D$2,3,IF(N83=Barèmes!$E$2,4,IF(N83=Barèmes!$F$2,5,0)))))+3*IF(Q83=Barèmes!$B$2,1,IF(Q83=Barèmes!$C$2,2,IF(Q83=Barèmes!$D$2,3,IF(Q83=Barèmes!$E$2,4,IF(Q83=Barèmes!$F$2,5,0)))))+2*IF(W83=Barèmes!$B$2,1,IF(W83=Barèmes!$C$2,2,IF(W83=Barèmes!$D$2,3,IF(W83=Barèmes!$E$2,4,IF(W83=Barèmes!$F$2,5,0)))))+1*IF(Z83=Barèmes!$B$2,1,IF(Z83=Barèmes!$C$2,2,IF(Z83=Barèmes!$D$2,3,IF(Z83=Barèmes!$E$2,4,IF(Z83=Barèmes!$F$2,5,0)))))+1*IF(AC83=Barèmes!$B$2,1,IF(AC83=Barèmes!$C$2,2,IF(AC83=Barèmes!$D$2,3,IF(AC83=Barèmes!$E$2,4,IF(AC83=Barèmes!$F$2,5,0))))))</f>
        <v/>
      </c>
      <c r="AI83" s="31"/>
      <c r="AJ83" s="32" t="str">
        <f>IFERROR(INDEX(Croissance!$B$5:$B$604,MATCH(A83,Croissance!$A$5:$A$604,0)),"")</f>
        <v/>
      </c>
      <c r="AK83" s="32" t="str">
        <f>IFERROR(INDEX(Croissance!$C$5:$C$604,MATCH(A83,Croissance!$A$5:$A$604,0)),"")</f>
        <v/>
      </c>
      <c r="AL83" s="32" t="str">
        <f>IFERROR(INDEX(Croissance!$D$5:$D$604,MATCH(A83,Croissance!$A$5:$A$604,0)),"")</f>
        <v/>
      </c>
      <c r="AM83" s="32" t="str">
        <f>IFERROR(INDEX(Croissance!$E$5:$E$604,MATCH(A83,Croissance!$A$5:$A$604,0)),"")</f>
        <v/>
      </c>
      <c r="AO83" s="33">
        <f t="shared" si="16"/>
        <v>0</v>
      </c>
      <c r="AP83" s="33">
        <f t="shared" si="12"/>
        <v>0</v>
      </c>
      <c r="AQ83" s="33">
        <f>IF(A83="",0,IF(AND(OR('Synthèse classe'!$C$2="Tous",C83='Synthèse classe'!$C$2),OR('Synthèse classe'!$C$3="Toutes",D83='Synthèse classe'!$C$3),OR('Synthèse classe'!$C$4="Toutes",AND('Synthèse classe'!$C$4="Dernière",AP83=1),B83=IFERROR(VALUE('Synthèse classe'!$C$4),0))),1,0))</f>
        <v>0</v>
      </c>
      <c r="AR83" s="34" t="str">
        <f t="shared" si="13"/>
        <v/>
      </c>
    </row>
    <row r="84" spans="1:44" x14ac:dyDescent="0.2">
      <c r="A84" s="17" t="str">
        <f t="shared" si="9"/>
        <v/>
      </c>
      <c r="B84" s="18"/>
      <c r="C84" s="19"/>
      <c r="D84" s="19"/>
      <c r="E84" s="19"/>
      <c r="F84" s="19"/>
      <c r="G84" s="19"/>
      <c r="H84" s="17" t="str">
        <f t="shared" si="14"/>
        <v/>
      </c>
      <c r="I84" s="20"/>
      <c r="J84" s="18"/>
      <c r="K84" s="19"/>
      <c r="L84" s="21" t="str">
        <f t="shared" si="15"/>
        <v/>
      </c>
      <c r="M84" s="21" t="str">
        <f>IF(OR(J84="",SUMPRODUCT((Barèmes!$A$6:$A$28="Endurance — Luc Léger (palier)")*(Barèmes!$B$6:$B$28=H84)*(Barèmes!$C$6:$C$28=IF(H84="6ème","Mixte",G84)))=0),"",IF(SUMPRODUCT((Barèmes!$A$6:$A$28="Endurance — Luc Léger (palier)")*(Barèmes!$B$6:$B$28=H84)*(Barèmes!$C$6:$C$28=IF(H84="6ème","Mixte",G84))*(Barèmes!$J$6:$J$28="+"))&gt;0,IF(J84&lt;=SUMIFS(Barèmes!$D$6:$D$28,Barèmes!$A$6:$A$28,"Endurance — Luc Léger (palier)",Barèmes!$B$6:$B$28,H84,Barèmes!$C$6:$C$28,IF(H84="6ème","Mixte",G84)),"à besoin",IF(J84&lt;=SUMIFS(Barèmes!$E$6:$E$28,Barèmes!$A$6:$A$28,"Endurance — Luc Léger (palier)",Barèmes!$B$6:$B$28,H84,Barèmes!$C$6:$C$28,IF(H84="6ème","Mixte",G84)),"fragile","satisfaisant")),IF(J84&gt;=SUMIFS(Barèmes!$D$6:$D$28,Barèmes!$A$6:$A$28,"Endurance — Luc Léger (palier)",Barèmes!$B$6:$B$28,H84,Barèmes!$C$6:$C$28,IF(H84="6ème","Mixte",G84)),"à besoin",IF(J84&gt;=SUMIFS(Barèmes!$E$6:$E$28,Barèmes!$A$6:$A$28,"Endurance — Luc Léger (palier)",Barèmes!$B$6:$B$28,H84,Barèmes!$C$6:$C$28,IF(H84="6ème","Mixte",G84)),"fragile","satisfaisant"))))</f>
        <v/>
      </c>
      <c r="N84" s="21" t="str">
        <f>IF(OR(J84="",SUMPRODUCT((Barèmes!$A$6:$A$28="Endurance — Luc Léger (palier)")*(Barèmes!$B$6:$B$28=H84)*(Barèmes!$C$6:$C$28=IF(H84="6ème","Mixte",G84)))=0),"",IF(SUMPRODUCT((Barèmes!$A$6:$A$28="Endurance — Luc Léger (palier)")*(Barèmes!$B$6:$B$28=H84)*(Barèmes!$C$6:$C$28=IF(H84="6ème","Mixte",G84))*(Barèmes!$J$6:$J$28="+"))&gt;0,IF(J84&lt;=SUMIFS(Barèmes!$F$6:$F$28,Barèmes!$A$6:$A$28,"Endurance — Luc Léger (palier)",Barèmes!$B$6:$B$28,H84,Barèmes!$C$6:$C$28,IF(H84="6ème","Mixte",G84)),Barèmes!$B$2,IF(J84&lt;=SUMIFS(Barèmes!$G$6:$G$28,Barèmes!$A$6:$A$28,"Endurance — Luc Léger (palier)",Barèmes!$B$6:$B$28,H84,Barèmes!$C$6:$C$28,IF(H84="6ème","Mixte",G84)),Barèmes!$C$2,IF(J84&lt;=SUMIFS(Barèmes!$H$6:$H$28,Barèmes!$A$6:$A$28,"Endurance — Luc Léger (palier)",Barèmes!$B$6:$B$28,H84,Barèmes!$C$6:$C$28,IF(H84="6ème","Mixte",G84)),Barèmes!$D$2,IF(J84&lt;=SUMIFS(Barèmes!$I$6:$I$28,Barèmes!$A$6:$A$28,"Endurance — Luc Léger (palier)",Barèmes!$B$6:$B$28,H84,Barèmes!$C$6:$C$28,IF(H84="6ème","Mixte",G84)),Barèmes!$E$2,Barèmes!$F$2)))),IF(J84&gt;=SUMIFS(Barèmes!$F$6:$F$28,Barèmes!$A$6:$A$28,"Endurance — Luc Léger (palier)",Barèmes!$B$6:$B$28,H84,Barèmes!$C$6:$C$28,IF(H84="6ème","Mixte",G84)),Barèmes!$B$2,IF(J84&gt;=SUMIFS(Barèmes!$G$6:$G$28,Barèmes!$A$6:$A$28,"Endurance — Luc Léger (palier)",Barèmes!$B$6:$B$28,H84,Barèmes!$C$6:$C$28,IF(H84="6ème","Mixte",G84)),Barèmes!$C$2,IF(J84&gt;=SUMIFS(Barèmes!$H$6:$H$28,Barèmes!$A$6:$A$28,"Endurance — Luc Léger (palier)",Barèmes!$B$6:$B$28,H84,Barèmes!$C$6:$C$28,IF(H84="6ème","Mixte",G84)),Barèmes!$D$2,IF(J84&gt;=SUMIFS(Barèmes!$I$6:$I$28,Barèmes!$A$6:$A$28,"Endurance — Luc Léger (palier)",Barèmes!$B$6:$B$28,H84,Barèmes!$C$6:$C$28,IF(H84="6ème","Mixte",G84)),Barèmes!$E$2,Barèmes!$F$2))))))</f>
        <v/>
      </c>
      <c r="O84" s="22"/>
      <c r="P84" s="23" t="str">
        <f>IF(OR(O84="",SUMPRODUCT((Barèmes!$A$6:$A$28="Force bas du corps — Saut en longueur (m)")*(Barèmes!$B$6:$B$28=H84)*(Barèmes!$C$6:$C$28=IF(H84="6ème","Mixte",G84)))=0),"",IF(SUMPRODUCT((Barèmes!$A$6:$A$28="Force bas du corps — Saut en longueur (m)")*(Barèmes!$B$6:$B$28=H84)*(Barèmes!$C$6:$C$28=IF(H84="6ème","Mixte",G84))*(Barèmes!$J$6:$J$28="+"))&gt;0,IF(O84&lt;=SUMIFS(Barèmes!$D$6:$D$28,Barèmes!$A$6:$A$28,"Force bas du corps — Saut en longueur (m)",Barèmes!$B$6:$B$28,H84,Barèmes!$C$6:$C$28,IF(H84="6ème","Mixte",G84)),"à besoin",IF(O84&lt;=SUMIFS(Barèmes!$E$6:$E$28,Barèmes!$A$6:$A$28,"Force bas du corps — Saut en longueur (m)",Barèmes!$B$6:$B$28,H84,Barèmes!$C$6:$C$28,IF(H84="6ème","Mixte",G84)),"fragile","satisfaisant")),IF(O84&gt;=SUMIFS(Barèmes!$D$6:$D$28,Barèmes!$A$6:$A$28,"Force bas du corps — Saut en longueur (m)",Barèmes!$B$6:$B$28,H84,Barèmes!$C$6:$C$28,IF(H84="6ème","Mixte",G84)),"à besoin",IF(O84&gt;=SUMIFS(Barèmes!$E$6:$E$28,Barèmes!$A$6:$A$28,"Force bas du corps — Saut en longueur (m)",Barèmes!$B$6:$B$28,H84,Barèmes!$C$6:$C$28,IF(H84="6ème","Mixte",G84)),"fragile","satisfaisant"))))</f>
        <v/>
      </c>
      <c r="Q84" s="23" t="str">
        <f>IF(OR(O84="",SUMPRODUCT((Barèmes!$A$6:$A$28="Force bas du corps — Saut en longueur (m)")*(Barèmes!$B$6:$B$28=H84)*(Barèmes!$C$6:$C$28=IF(H84="6ème","Mixte",G84)))=0),"",IF(SUMPRODUCT((Barèmes!$A$6:$A$28="Force bas du corps — Saut en longueur (m)")*(Barèmes!$B$6:$B$28=H84)*(Barèmes!$C$6:$C$28=IF(H84="6ème","Mixte",G84))*(Barèmes!$J$6:$J$28="+"))&gt;0,IF(O84&lt;=SUMIFS(Barèmes!$F$6:$F$28,Barèmes!$A$6:$A$28,"Force bas du corps — Saut en longueur (m)",Barèmes!$B$6:$B$28,H84,Barèmes!$C$6:$C$28,IF(H84="6ème","Mixte",G84)),Barèmes!$B$2,IF(O84&lt;=SUMIFS(Barèmes!$G$6:$G$28,Barèmes!$A$6:$A$28,"Force bas du corps — Saut en longueur (m)",Barèmes!$B$6:$B$28,H84,Barèmes!$C$6:$C$28,IF(H84="6ème","Mixte",G84)),Barèmes!$C$2,IF(O84&lt;=SUMIFS(Barèmes!$H$6:$H$28,Barèmes!$A$6:$A$28,"Force bas du corps — Saut en longueur (m)",Barèmes!$B$6:$B$28,H84,Barèmes!$C$6:$C$28,IF(H84="6ème","Mixte",G84)),Barèmes!$D$2,IF(O84&lt;=SUMIFS(Barèmes!$I$6:$I$28,Barèmes!$A$6:$A$28,"Force bas du corps — Saut en longueur (m)",Barèmes!$B$6:$B$28,H84,Barèmes!$C$6:$C$28,IF(H84="6ème","Mixte",G84)),Barèmes!$E$2,Barèmes!$F$2)))),IF(O84&gt;=SUMIFS(Barèmes!$F$6:$F$28,Barèmes!$A$6:$A$28,"Force bas du corps — Saut en longueur (m)",Barèmes!$B$6:$B$28,H84,Barèmes!$C$6:$C$28,IF(H84="6ème","Mixte",G84)),Barèmes!$B$2,IF(O84&gt;=SUMIFS(Barèmes!$G$6:$G$28,Barèmes!$A$6:$A$28,"Force bas du corps — Saut en longueur (m)",Barèmes!$B$6:$B$28,H84,Barèmes!$C$6:$C$28,IF(H84="6ème","Mixte",G84)),Barèmes!$C$2,IF(O84&gt;=SUMIFS(Barèmes!$H$6:$H$28,Barèmes!$A$6:$A$28,"Force bas du corps — Saut en longueur (m)",Barèmes!$B$6:$B$28,H84,Barèmes!$C$6:$C$28,IF(H84="6ème","Mixte",G84)),Barèmes!$D$2,IF(O84&gt;=SUMIFS(Barèmes!$I$6:$I$28,Barèmes!$A$6:$A$28,"Force bas du corps — Saut en longueur (m)",Barèmes!$B$6:$B$28,H84,Barèmes!$C$6:$C$28,IF(H84="6ème","Mixte",G84)),Barèmes!$E$2,Barèmes!$F$2))))))</f>
        <v/>
      </c>
      <c r="R84" s="22"/>
      <c r="S84" s="24" t="str">
        <f>IF(OR(R84="",SUMPRODUCT((Barèmes!$A$6:$A$28="Vitesse — 30 m (s)")*(Barèmes!$B$6:$B$28=H84)*(Barèmes!$C$6:$C$28=IF(H84="6ème","Mixte",G84)))=0),"",IF(SUMPRODUCT((Barèmes!$A$6:$A$28="Vitesse — 30 m (s)")*(Barèmes!$B$6:$B$28=H84)*(Barèmes!$C$6:$C$28=IF(H84="6ème","Mixte",G84))*(Barèmes!$J$6:$J$28="+"))&gt;0,IF(R84&lt;=SUMIFS(Barèmes!$D$6:$D$28,Barèmes!$A$6:$A$28,"Vitesse — 30 m (s)",Barèmes!$B$6:$B$28,H84,Barèmes!$C$6:$C$28,IF(H84="6ème","Mixte",G84)),"à besoin",IF(R84&lt;=SUMIFS(Barèmes!$E$6:$E$28,Barèmes!$A$6:$A$28,"Vitesse — 30 m (s)",Barèmes!$B$6:$B$28,H84,Barèmes!$C$6:$C$28,IF(H84="6ème","Mixte",G84)),"fragile","satisfaisant")),IF(R84&gt;=SUMIFS(Barèmes!$D$6:$D$28,Barèmes!$A$6:$A$28,"Vitesse — 30 m (s)",Barèmes!$B$6:$B$28,H84,Barèmes!$C$6:$C$28,IF(H84="6ème","Mixte",G84)),"à besoin",IF(R84&gt;=SUMIFS(Barèmes!$E$6:$E$28,Barèmes!$A$6:$A$28,"Vitesse — 30 m (s)",Barèmes!$B$6:$B$28,H84,Barèmes!$C$6:$C$28,IF(H84="6ème","Mixte",G84)),"fragile","satisfaisant"))))</f>
        <v/>
      </c>
      <c r="T84" s="24" t="str">
        <f>IF(OR(R84="",SUMPRODUCT((Barèmes!$A$6:$A$28="Vitesse — 30 m (s)")*(Barèmes!$B$6:$B$28=H84)*(Barèmes!$C$6:$C$28=IF(H84="6ème","Mixte",G84)))=0),"",IF(SUMPRODUCT((Barèmes!$A$6:$A$28="Vitesse — 30 m (s)")*(Barèmes!$B$6:$B$28=H84)*(Barèmes!$C$6:$C$28=IF(H84="6ème","Mixte",G84))*(Barèmes!$J$6:$J$28="+"))&gt;0,IF(R84&lt;=SUMIFS(Barèmes!$F$6:$F$28,Barèmes!$A$6:$A$28,"Vitesse — 30 m (s)",Barèmes!$B$6:$B$28,H84,Barèmes!$C$6:$C$28,IF(H84="6ème","Mixte",G84)),Barèmes!$B$2,IF(R84&lt;=SUMIFS(Barèmes!$G$6:$G$28,Barèmes!$A$6:$A$28,"Vitesse — 30 m (s)",Barèmes!$B$6:$B$28,H84,Barèmes!$C$6:$C$28,IF(H84="6ème","Mixte",G84)),Barèmes!$C$2,IF(R84&lt;=SUMIFS(Barèmes!$H$6:$H$28,Barèmes!$A$6:$A$28,"Vitesse — 30 m (s)",Barèmes!$B$6:$B$28,H84,Barèmes!$C$6:$C$28,IF(H84="6ème","Mixte",G84)),Barèmes!$D$2,IF(R84&lt;=SUMIFS(Barèmes!$I$6:$I$28,Barèmes!$A$6:$A$28,"Vitesse — 30 m (s)",Barèmes!$B$6:$B$28,H84,Barèmes!$C$6:$C$28,IF(H84="6ème","Mixte",G84)),Barèmes!$E$2,Barèmes!$F$2)))),IF(R84&gt;=SUMIFS(Barèmes!$F$6:$F$28,Barèmes!$A$6:$A$28,"Vitesse — 30 m (s)",Barèmes!$B$6:$B$28,H84,Barèmes!$C$6:$C$28,IF(H84="6ème","Mixte",G84)),Barèmes!$B$2,IF(R84&gt;=SUMIFS(Barèmes!$G$6:$G$28,Barèmes!$A$6:$A$28,"Vitesse — 30 m (s)",Barèmes!$B$6:$B$28,H84,Barèmes!$C$6:$C$28,IF(H84="6ème","Mixte",G84)),Barèmes!$C$2,IF(R84&gt;=SUMIFS(Barèmes!$H$6:$H$28,Barèmes!$A$6:$A$28,"Vitesse — 30 m (s)",Barèmes!$B$6:$B$28,H84,Barèmes!$C$6:$C$28,IF(H84="6ème","Mixte",G84)),Barèmes!$D$2,IF(R84&gt;=SUMIFS(Barèmes!$I$6:$I$28,Barèmes!$A$6:$A$28,"Vitesse — 30 m (s)",Barèmes!$B$6:$B$28,H84,Barèmes!$C$6:$C$28,IF(H84="6ème","Mixte",G84)),Barèmes!$E$2,Barèmes!$F$2))))))</f>
        <v/>
      </c>
      <c r="U84" s="22"/>
      <c r="V84" s="25" t="str">
        <f>IF(OR(U84="",SUMPRODUCT((Barèmes!$A$6:$A$28="Vitesse — 50 m (s)")*(Barèmes!$B$6:$B$28=H84)*(Barèmes!$C$6:$C$28=IF(H84="6ème","Mixte",G84)))=0),"",IF(SUMPRODUCT((Barèmes!$A$6:$A$28="Vitesse — 50 m (s)")*(Barèmes!$B$6:$B$28=H84)*(Barèmes!$C$6:$C$28=IF(H84="6ème","Mixte",G84))*(Barèmes!$J$6:$J$28="+"))&gt;0,IF(U84&lt;=SUMIFS(Barèmes!$D$6:$D$28,Barèmes!$A$6:$A$28,"Vitesse — 50 m (s)",Barèmes!$B$6:$B$28,H84,Barèmes!$C$6:$C$28,IF(H84="6ème","Mixte",G84)),"à besoin",IF(U84&lt;=SUMIFS(Barèmes!$E$6:$E$28,Barèmes!$A$6:$A$28,"Vitesse — 50 m (s)",Barèmes!$B$6:$B$28,H84,Barèmes!$C$6:$C$28,IF(H84="6ème","Mixte",G84)),"fragile","satisfaisant")),IF(U84&gt;=SUMIFS(Barèmes!$D$6:$D$28,Barèmes!$A$6:$A$28,"Vitesse — 50 m (s)",Barèmes!$B$6:$B$28,H84,Barèmes!$C$6:$C$28,IF(H84="6ème","Mixte",G84)),"à besoin",IF(U84&gt;=SUMIFS(Barèmes!$E$6:$E$28,Barèmes!$A$6:$A$28,"Vitesse — 50 m (s)",Barèmes!$B$6:$B$28,H84,Barèmes!$C$6:$C$28,IF(H84="6ème","Mixte",G84)),"fragile","satisfaisant"))))</f>
        <v/>
      </c>
      <c r="W84" s="25" t="str">
        <f>IF(OR(U84="",SUMPRODUCT((Barèmes!$A$6:$A$28="Vitesse — 50 m (s)")*(Barèmes!$B$6:$B$28=H84)*(Barèmes!$C$6:$C$28=IF(H84="6ème","Mixte",G84)))=0),"",IF(SUMPRODUCT((Barèmes!$A$6:$A$28="Vitesse — 50 m (s)")*(Barèmes!$B$6:$B$28=H84)*(Barèmes!$C$6:$C$28=IF(H84="6ème","Mixte",G84))*(Barèmes!$J$6:$J$28="+"))&gt;0,IF(U84&lt;=SUMIFS(Barèmes!$F$6:$F$28,Barèmes!$A$6:$A$28,"Vitesse — 50 m (s)",Barèmes!$B$6:$B$28,H84,Barèmes!$C$6:$C$28,IF(H84="6ème","Mixte",G84)),Barèmes!$B$2,IF(U84&lt;=SUMIFS(Barèmes!$G$6:$G$28,Barèmes!$A$6:$A$28,"Vitesse — 50 m (s)",Barèmes!$B$6:$B$28,H84,Barèmes!$C$6:$C$28,IF(H84="6ème","Mixte",G84)),Barèmes!$C$2,IF(U84&lt;=SUMIFS(Barèmes!$H$6:$H$28,Barèmes!$A$6:$A$28,"Vitesse — 50 m (s)",Barèmes!$B$6:$B$28,H84,Barèmes!$C$6:$C$28,IF(H84="6ème","Mixte",G84)),Barèmes!$D$2,IF(U84&lt;=SUMIFS(Barèmes!$I$6:$I$28,Barèmes!$A$6:$A$28,"Vitesse — 50 m (s)",Barèmes!$B$6:$B$28,H84,Barèmes!$C$6:$C$28,IF(H84="6ème","Mixte",G84)),Barèmes!$E$2,Barèmes!$F$2)))),IF(U84&gt;=SUMIFS(Barèmes!$F$6:$F$28,Barèmes!$A$6:$A$28,"Vitesse — 50 m (s)",Barèmes!$B$6:$B$28,H84,Barèmes!$C$6:$C$28,IF(H84="6ème","Mixte",G84)),Barèmes!$B$2,IF(U84&gt;=SUMIFS(Barèmes!$G$6:$G$28,Barèmes!$A$6:$A$28,"Vitesse — 50 m (s)",Barèmes!$B$6:$B$28,H84,Barèmes!$C$6:$C$28,IF(H84="6ème","Mixte",G84)),Barèmes!$C$2,IF(U84&gt;=SUMIFS(Barèmes!$H$6:$H$28,Barèmes!$A$6:$A$28,"Vitesse — 50 m (s)",Barèmes!$B$6:$B$28,H84,Barèmes!$C$6:$C$28,IF(H84="6ème","Mixte",G84)),Barèmes!$D$2,IF(U84&gt;=SUMIFS(Barèmes!$I$6:$I$28,Barèmes!$A$6:$A$28,"Vitesse — 50 m (s)",Barèmes!$B$6:$B$28,H84,Barèmes!$C$6:$C$28,IF(H84="6ème","Mixte",G84)),Barèmes!$E$2,Barèmes!$F$2))))))</f>
        <v/>
      </c>
      <c r="X84" s="18"/>
      <c r="Y84" s="26" t="str" cm="1">
        <f t="array" ref="Y84">IF(OR(X84="",SUMPRODUCT((Barèmes!$A$6:$A$28="Souplesse (score 1-5)")*(Barèmes!$B$6:$B$28=H84)*(Barèmes!$C$6:$C$28=IF(H84="6ème","Mixte",G84)))=0),"",IF(SUMPRODUCT((Barèmes!$A$6:$A$28="Souplesse (score 1-5)")*(Barèmes!$B$6:$B$28=H84)*(Barèmes!$C$6:$C$28=IF(H84="6ème","Mixte",G84))*(Barèmes!$J$6:$J$28="+"))&gt;0,IF(X84&lt;=SUMIFS(Barèmes!$D$6:$D$28,Barèmes!$A$6:$A$28,"Souplesse (score 1-5)",Barèmes!$B$6:$B$28,H84,Barèmes!$C$6:$C$28,IF(H84="6ème","Mixte",G84)),"à besoin",IF(X84&lt;=SUMIFS(Barèmes!$E$6:$E$28,Barèmes!$A$6:$A$28,"Souplesse (score 1-5)",Barèmes!$B$6:$B$28,H84,Barèmes!$C$6:$C$28,IF(H84="6ème","Mixte",G84)),"fragile","satisfaisant")),IF(X84&gt;=SUMIFS(Barèmes!$D$6:$D$28,Barèmes!$A$6:$A$28,"Souplesse (score 1-5)",Barèmes!$B$6:$B$28,H84,Barèmes!$C$6:$C$28,IF(H84="6ème","Mixte",G84)),"à besoin",IF(X84&gt;=SUMIFS(Barèmes!$E$6:$E$28,Barèmes!$A$6:$A$28,"Souplesse (score 1-5)",Barèmes!$B$6:$B$28,H84,Barèmes!$C$6:$C$28,IF(H84="6ème","Mixte",G84)),"fragile","satisfaisant"))))</f>
        <v/>
      </c>
      <c r="Z84" s="26" t="str" cm="1">
        <f t="array" ref="Z84">IF(OR(X84="",SUMPRODUCT((Barèmes!$A$6:$A$28="Souplesse (score 1-5)")*(Barèmes!$B$6:$B$28=H84)*(Barèmes!$C$6:$C$28=IF(H84="6ème","Mixte",G84)))=0),"",IF(SUMPRODUCT((Barèmes!$A$6:$A$28="Souplesse (score 1-5)")*(Barèmes!$B$6:$B$28=H84)*(Barèmes!$C$6:$C$28=IF(H84="6ème","Mixte",G84))*(Barèmes!$J$6:$J$28="+"))&gt;0,IF(X84&lt;=SUMIFS(Barèmes!$F$6:$F$28,Barèmes!$A$6:$A$28,"Souplesse (score 1-5)",Barèmes!$B$6:$B$28,H84,Barèmes!$C$6:$C$28,IF(H84="6ème","Mixte",G84)),Barèmes!$B$2,IF(X84&lt;=SUMIFS(Barèmes!$G$6:$G$28,Barèmes!$A$6:$A$28,"Souplesse (score 1-5)",Barèmes!$B$6:$B$28,H84,Barèmes!$C$6:$C$28,IF(H84="6ème","Mixte",G84)),Barèmes!$C$2,IF(X84&lt;=SUMIFS(Barèmes!$H$6:$H$28,Barèmes!$A$6:$A$28,"Souplesse (score 1-5)",Barèmes!$B$6:$B$28,H84,Barèmes!$C$6:$C$28,IF(H84="6ème","Mixte",G84)),Barèmes!$D$2,IF(X84&lt;=SUMIFS(Barèmes!$I$6:$I$28,Barèmes!$A$6:$A$28,"Souplesse (score 1-5)",Barèmes!$B$6:$B$28,H84,Barèmes!$C$6:$C$28,IF(H84="6ème","Mixte",G84)),Barèmes!$E$2,Barèmes!$F$2)))),IF(X84&gt;=SUMIFS(Barèmes!$F$6:$F$28,Barèmes!$A$6:$A$28,"Souplesse (score 1-5)",Barèmes!$B$6:$B$28,H84,Barèmes!$C$6:$C$28,IF(H84="6ème","Mixte",G84)),Barèmes!$B$2,IF(X84&gt;=SUMIFS(Barèmes!$G$6:$G$28,Barèmes!$A$6:$A$28,"Souplesse (score 1-5)",Barèmes!$B$6:$B$28,H84,Barèmes!$C$6:$C$28,IF(H84="6ème","Mixte",G84)),Barèmes!$C$2,IF(X84&gt;=SUMIFS(Barèmes!$H$6:$H$28,Barèmes!$A$6:$A$28,"Souplesse (score 1-5)",Barèmes!$B$6:$B$28,H84,Barèmes!$C$6:$C$28,IF(H84="6ème","Mixte",G84)),Barèmes!$D$2,IF(X84&gt;=SUMIFS(Barèmes!$I$6:$I$28,Barèmes!$A$6:$A$28,"Souplesse (score 1-5)",Barèmes!$B$6:$B$28,H84,Barèmes!$C$6:$C$28,IF(H84="6ème","Mixte",G84)),Barèmes!$E$2,Barèmes!$F$2))))))</f>
        <v/>
      </c>
      <c r="AA84" s="22"/>
      <c r="AB84" s="27" t="str">
        <f>IF(OR(AA84="",SUMPRODUCT((Barèmes!$A$6:$A$28="Agilité — T-test 974 (s)")*(Barèmes!$B$6:$B$28=H84)*(Barèmes!$C$6:$C$28=IF(H84="6ème","Mixte",G84)))=0),"",IF(SUMPRODUCT((Barèmes!$A$6:$A$28="Agilité — T-test 974 (s)")*(Barèmes!$B$6:$B$28=H84)*(Barèmes!$C$6:$C$28=IF(H84="6ème","Mixte",G84))*(Barèmes!$J$6:$J$28="+"))&gt;0,IF(AA84&lt;=SUMIFS(Barèmes!$D$6:$D$28,Barèmes!$A$6:$A$28,"Agilité — T-test 974 (s)",Barèmes!$B$6:$B$28,H84,Barèmes!$C$6:$C$28,IF(H84="6ème","Mixte",G84)),"à besoin",IF(AA84&lt;=SUMIFS(Barèmes!$E$6:$E$28,Barèmes!$A$6:$A$28,"Agilité — T-test 974 (s)",Barèmes!$B$6:$B$28,H84,Barèmes!$C$6:$C$28,IF(H84="6ème","Mixte",G84)),"fragile","satisfaisant")),IF(AA84&gt;=SUMIFS(Barèmes!$D$6:$D$28,Barèmes!$A$6:$A$28,"Agilité — T-test 974 (s)",Barèmes!$B$6:$B$28,H84,Barèmes!$C$6:$C$28,IF(H84="6ème","Mixte",G84)),"à besoin",IF(AA84&gt;=SUMIFS(Barèmes!$E$6:$E$28,Barèmes!$A$6:$A$28,"Agilité — T-test 974 (s)",Barèmes!$B$6:$B$28,H84,Barèmes!$C$6:$C$28,IF(H84="6ème","Mixte",G84)),"fragile","satisfaisant"))))</f>
        <v/>
      </c>
      <c r="AC84" s="27" t="str">
        <f>IF(OR(AA84="",SUMPRODUCT((Barèmes!$A$6:$A$28="Agilité — T-test 974 (s)")*(Barèmes!$B$6:$B$28=H84)*(Barèmes!$C$6:$C$28=IF(H84="6ème","Mixte",G84)))=0),"",IF(SUMPRODUCT((Barèmes!$A$6:$A$28="Agilité — T-test 974 (s)")*(Barèmes!$B$6:$B$28=H84)*(Barèmes!$C$6:$C$28=IF(H84="6ème","Mixte",G84))*(Barèmes!$J$6:$J$28="+"))&gt;0,IF(AA84&lt;=SUMIFS(Barèmes!$F$6:$F$28,Barèmes!$A$6:$A$28,"Agilité — T-test 974 (s)",Barèmes!$B$6:$B$28,H84,Barèmes!$C$6:$C$28,IF(H84="6ème","Mixte",G84)),Barèmes!$B$2,IF(AA84&lt;=SUMIFS(Barèmes!$G$6:$G$28,Barèmes!$A$6:$A$28,"Agilité — T-test 974 (s)",Barèmes!$B$6:$B$28,H84,Barèmes!$C$6:$C$28,IF(H84="6ème","Mixte",G84)),Barèmes!$C$2,IF(AA84&lt;=SUMIFS(Barèmes!$H$6:$H$28,Barèmes!$A$6:$A$28,"Agilité — T-test 974 (s)",Barèmes!$B$6:$B$28,H84,Barèmes!$C$6:$C$28,IF(H84="6ème","Mixte",G84)),Barèmes!$D$2,IF(AA84&lt;=SUMIFS(Barèmes!$I$6:$I$28,Barèmes!$A$6:$A$28,"Agilité — T-test 974 (s)",Barèmes!$B$6:$B$28,H84,Barèmes!$C$6:$C$28,IF(H84="6ème","Mixte",G84)),Barèmes!$E$2,Barèmes!$F$2)))),IF(AA84&gt;=SUMIFS(Barèmes!$F$6:$F$28,Barèmes!$A$6:$A$28,"Agilité — T-test 974 (s)",Barèmes!$B$6:$B$28,H84,Barèmes!$C$6:$C$28,IF(H84="6ème","Mixte",G84)),Barèmes!$B$2,IF(AA84&gt;=SUMIFS(Barèmes!$G$6:$G$28,Barèmes!$A$6:$A$28,"Agilité — T-test 974 (s)",Barèmes!$B$6:$B$28,H84,Barèmes!$C$6:$C$28,IF(H84="6ème","Mixte",G84)),Barèmes!$C$2,IF(AA84&gt;=SUMIFS(Barèmes!$H$6:$H$28,Barèmes!$A$6:$A$28,"Agilité — T-test 974 (s)",Barèmes!$B$6:$B$28,H84,Barèmes!$C$6:$C$28,IF(H84="6ème","Mixte",G84)),Barèmes!$D$2,IF(AA84&gt;=SUMIFS(Barèmes!$I$6:$I$28,Barèmes!$A$6:$A$28,"Agilité — T-test 974 (s)",Barèmes!$B$6:$B$28,H84,Barèmes!$C$6:$C$28,IF(H84="6ème","Mixte",G84)),Barèmes!$E$2,Barèmes!$F$2))))))</f>
        <v/>
      </c>
      <c r="AD84" s="28" t="str">
        <f t="shared" si="10"/>
        <v/>
      </c>
      <c r="AE84" s="29" t="str">
        <f t="shared" si="11"/>
        <v/>
      </c>
      <c r="AF84" s="30" t="str">
        <f>IF(OR(AD84="",SUMPRODUCT((Barèmes!$A$6:$A$28="Surcoût d'agilité (s) — technique")*(Barèmes!$B$6:$B$28=H84)*(Barèmes!$C$6:$C$28=IF(H84="6ème","Mixte",G84)))=0),"",IF(SUMPRODUCT((Barèmes!$A$6:$A$28="Surcoût d'agilité (s) — technique")*(Barèmes!$B$6:$B$28=H84)*(Barèmes!$C$6:$C$28=IF(H84="6ème","Mixte",G84))*(Barèmes!$J$6:$J$28="+"))&gt;0,IF(AD84&lt;=SUMIFS(Barèmes!$D$6:$D$28,Barèmes!$A$6:$A$28,"Surcoût d'agilité (s) — technique",Barèmes!$B$6:$B$28,H84,Barèmes!$C$6:$C$28,IF(H84="6ème","Mixte",G84)),"à besoin",IF(AD84&lt;=SUMIFS(Barèmes!$E$6:$E$28,Barèmes!$A$6:$A$28,"Surcoût d'agilité (s) — technique",Barèmes!$B$6:$B$28,H84,Barèmes!$C$6:$C$28,IF(H84="6ème","Mixte",G84)),"fragile","satisfaisant")),IF(AD84&gt;=SUMIFS(Barèmes!$D$6:$D$28,Barèmes!$A$6:$A$28,"Surcoût d'agilité (s) — technique",Barèmes!$B$6:$B$28,H84,Barèmes!$C$6:$C$28,IF(H84="6ème","Mixte",G84)),"à besoin",IF(AD84&gt;=SUMIFS(Barèmes!$E$6:$E$28,Barèmes!$A$6:$A$28,"Surcoût d'agilité (s) — technique",Barèmes!$B$6:$B$28,H84,Barèmes!$C$6:$C$28,IF(H84="6ème","Mixte",G84)),"fragile","satisfaisant"))))</f>
        <v/>
      </c>
      <c r="AG84" s="30" t="str">
        <f>IF(OR(AD84="",SUMPRODUCT((Barèmes!$A$6:$A$28="Surcoût d'agilité (s) — technique")*(Barèmes!$B$6:$B$28=H84)*(Barèmes!$C$6:$C$28=IF(H84="6ème","Mixte",G84)))=0),"",IF(SUMPRODUCT((Barèmes!$A$6:$A$28="Surcoût d'agilité (s) — technique")*(Barèmes!$B$6:$B$28=H84)*(Barèmes!$C$6:$C$28=IF(H84="6ème","Mixte",G84))*(Barèmes!$J$6:$J$28="+"))&gt;0,IF(AD84&lt;=SUMIFS(Barèmes!$F$6:$F$28,Barèmes!$A$6:$A$28,"Surcoût d'agilité (s) — technique",Barèmes!$B$6:$B$28,H84,Barèmes!$C$6:$C$28,IF(H84="6ème","Mixte",G84)),Barèmes!$B$2,IF(AD84&lt;=SUMIFS(Barèmes!$G$6:$G$28,Barèmes!$A$6:$A$28,"Surcoût d'agilité (s) — technique",Barèmes!$B$6:$B$28,H84,Barèmes!$C$6:$C$28,IF(H84="6ème","Mixte",G84)),Barèmes!$C$2,IF(AD84&lt;=SUMIFS(Barèmes!$H$6:$H$28,Barèmes!$A$6:$A$28,"Surcoût d'agilité (s) — technique",Barèmes!$B$6:$B$28,H84,Barèmes!$C$6:$C$28,IF(H84="6ème","Mixte",G84)),Barèmes!$D$2,IF(AD84&lt;=SUMIFS(Barèmes!$I$6:$I$28,Barèmes!$A$6:$A$28,"Surcoût d'agilité (s) — technique",Barèmes!$B$6:$B$28,H84,Barèmes!$C$6:$C$28,IF(H84="6ème","Mixte",G84)),Barèmes!$E$2,Barèmes!$F$2)))),IF(AD84&gt;=SUMIFS(Barèmes!$F$6:$F$28,Barèmes!$A$6:$A$28,"Surcoût d'agilité (s) — technique",Barèmes!$B$6:$B$28,H84,Barèmes!$C$6:$C$28,IF(H84="6ème","Mixte",G84)),Barèmes!$B$2,IF(AD84&gt;=SUMIFS(Barèmes!$G$6:$G$28,Barèmes!$A$6:$A$28,"Surcoût d'agilité (s) — technique",Barèmes!$B$6:$B$28,H84,Barèmes!$C$6:$C$28,IF(H84="6ème","Mixte",G84)),Barèmes!$C$2,IF(AD84&gt;=SUMIFS(Barèmes!$H$6:$H$28,Barèmes!$A$6:$A$28,"Surcoût d'agilité (s) — technique",Barèmes!$B$6:$B$28,H84,Barèmes!$C$6:$C$28,IF(H84="6ème","Mixte",G84)),Barèmes!$D$2,IF(AD84&gt;=SUMIFS(Barèmes!$I$6:$I$28,Barèmes!$A$6:$A$28,"Surcoût d'agilité (s) — technique",Barèmes!$B$6:$B$28,H84,Barèmes!$C$6:$C$28,IF(H84="6ème","Mixte",G84)),Barèmes!$E$2,Barèmes!$F$2))))))</f>
        <v/>
      </c>
      <c r="AH84" s="31" t="str">
        <f>IF((IF(N84="",0,1)+IF(Q84="",0,1)+IF(W84="",0,1)+IF(Z84="",0,1)+IF(AC84="",0,1))=0,"",3*IF(N84=Barèmes!$B$2,1,IF(N84=Barèmes!$C$2,2,IF(N84=Barèmes!$D$2,3,IF(N84=Barèmes!$E$2,4,IF(N84=Barèmes!$F$2,5,0)))))+3*IF(Q84=Barèmes!$B$2,1,IF(Q84=Barèmes!$C$2,2,IF(Q84=Barèmes!$D$2,3,IF(Q84=Barèmes!$E$2,4,IF(Q84=Barèmes!$F$2,5,0)))))+2*IF(W84=Barèmes!$B$2,1,IF(W84=Barèmes!$C$2,2,IF(W84=Barèmes!$D$2,3,IF(W84=Barèmes!$E$2,4,IF(W84=Barèmes!$F$2,5,0)))))+1*IF(Z84=Barèmes!$B$2,1,IF(Z84=Barèmes!$C$2,2,IF(Z84=Barèmes!$D$2,3,IF(Z84=Barèmes!$E$2,4,IF(Z84=Barèmes!$F$2,5,0)))))+1*IF(AC84=Barèmes!$B$2,1,IF(AC84=Barèmes!$C$2,2,IF(AC84=Barèmes!$D$2,3,IF(AC84=Barèmes!$E$2,4,IF(AC84=Barèmes!$F$2,5,0))))))</f>
        <v/>
      </c>
      <c r="AI84" s="31"/>
      <c r="AJ84" s="32" t="str">
        <f>IFERROR(INDEX(Croissance!$B$5:$B$604,MATCH(A84,Croissance!$A$5:$A$604,0)),"")</f>
        <v/>
      </c>
      <c r="AK84" s="32" t="str">
        <f>IFERROR(INDEX(Croissance!$C$5:$C$604,MATCH(A84,Croissance!$A$5:$A$604,0)),"")</f>
        <v/>
      </c>
      <c r="AL84" s="32" t="str">
        <f>IFERROR(INDEX(Croissance!$D$5:$D$604,MATCH(A84,Croissance!$A$5:$A$604,0)),"")</f>
        <v/>
      </c>
      <c r="AM84" s="32" t="str">
        <f>IFERROR(INDEX(Croissance!$E$5:$E$604,MATCH(A84,Croissance!$A$5:$A$604,0)),"")</f>
        <v/>
      </c>
      <c r="AO84" s="33">
        <f t="shared" si="16"/>
        <v>0</v>
      </c>
      <c r="AP84" s="33">
        <f t="shared" si="12"/>
        <v>0</v>
      </c>
      <c r="AQ84" s="33">
        <f>IF(A84="",0,IF(AND(OR('Synthèse classe'!$C$2="Tous",C84='Synthèse classe'!$C$2),OR('Synthèse classe'!$C$3="Toutes",D84='Synthèse classe'!$C$3),OR('Synthèse classe'!$C$4="Toutes",AND('Synthèse classe'!$C$4="Dernière",AP84=1),B84=IFERROR(VALUE('Synthèse classe'!$C$4),0))),1,0))</f>
        <v>0</v>
      </c>
      <c r="AR84" s="34" t="str">
        <f t="shared" si="13"/>
        <v/>
      </c>
    </row>
    <row r="85" spans="1:44" x14ac:dyDescent="0.2">
      <c r="A85" s="17" t="str">
        <f t="shared" si="9"/>
        <v/>
      </c>
      <c r="B85" s="18"/>
      <c r="C85" s="19"/>
      <c r="D85" s="19"/>
      <c r="E85" s="19"/>
      <c r="F85" s="19"/>
      <c r="G85" s="19"/>
      <c r="H85" s="17" t="str">
        <f t="shared" si="14"/>
        <v/>
      </c>
      <c r="I85" s="20"/>
      <c r="J85" s="18"/>
      <c r="K85" s="19"/>
      <c r="L85" s="21" t="str">
        <f t="shared" si="15"/>
        <v/>
      </c>
      <c r="M85" s="21" t="str">
        <f>IF(OR(J85="",SUMPRODUCT((Barèmes!$A$6:$A$28="Endurance — Luc Léger (palier)")*(Barèmes!$B$6:$B$28=H85)*(Barèmes!$C$6:$C$28=IF(H85="6ème","Mixte",G85)))=0),"",IF(SUMPRODUCT((Barèmes!$A$6:$A$28="Endurance — Luc Léger (palier)")*(Barèmes!$B$6:$B$28=H85)*(Barèmes!$C$6:$C$28=IF(H85="6ème","Mixte",G85))*(Barèmes!$J$6:$J$28="+"))&gt;0,IF(J85&lt;=SUMIFS(Barèmes!$D$6:$D$28,Barèmes!$A$6:$A$28,"Endurance — Luc Léger (palier)",Barèmes!$B$6:$B$28,H85,Barèmes!$C$6:$C$28,IF(H85="6ème","Mixte",G85)),"à besoin",IF(J85&lt;=SUMIFS(Barèmes!$E$6:$E$28,Barèmes!$A$6:$A$28,"Endurance — Luc Léger (palier)",Barèmes!$B$6:$B$28,H85,Barèmes!$C$6:$C$28,IF(H85="6ème","Mixte",G85)),"fragile","satisfaisant")),IF(J85&gt;=SUMIFS(Barèmes!$D$6:$D$28,Barèmes!$A$6:$A$28,"Endurance — Luc Léger (palier)",Barèmes!$B$6:$B$28,H85,Barèmes!$C$6:$C$28,IF(H85="6ème","Mixte",G85)),"à besoin",IF(J85&gt;=SUMIFS(Barèmes!$E$6:$E$28,Barèmes!$A$6:$A$28,"Endurance — Luc Léger (palier)",Barèmes!$B$6:$B$28,H85,Barèmes!$C$6:$C$28,IF(H85="6ème","Mixte",G85)),"fragile","satisfaisant"))))</f>
        <v/>
      </c>
      <c r="N85" s="21" t="str">
        <f>IF(OR(J85="",SUMPRODUCT((Barèmes!$A$6:$A$28="Endurance — Luc Léger (palier)")*(Barèmes!$B$6:$B$28=H85)*(Barèmes!$C$6:$C$28=IF(H85="6ème","Mixte",G85)))=0),"",IF(SUMPRODUCT((Barèmes!$A$6:$A$28="Endurance — Luc Léger (palier)")*(Barèmes!$B$6:$B$28=H85)*(Barèmes!$C$6:$C$28=IF(H85="6ème","Mixte",G85))*(Barèmes!$J$6:$J$28="+"))&gt;0,IF(J85&lt;=SUMIFS(Barèmes!$F$6:$F$28,Barèmes!$A$6:$A$28,"Endurance — Luc Léger (palier)",Barèmes!$B$6:$B$28,H85,Barèmes!$C$6:$C$28,IF(H85="6ème","Mixte",G85)),Barèmes!$B$2,IF(J85&lt;=SUMIFS(Barèmes!$G$6:$G$28,Barèmes!$A$6:$A$28,"Endurance — Luc Léger (palier)",Barèmes!$B$6:$B$28,H85,Barèmes!$C$6:$C$28,IF(H85="6ème","Mixte",G85)),Barèmes!$C$2,IF(J85&lt;=SUMIFS(Barèmes!$H$6:$H$28,Barèmes!$A$6:$A$28,"Endurance — Luc Léger (palier)",Barèmes!$B$6:$B$28,H85,Barèmes!$C$6:$C$28,IF(H85="6ème","Mixte",G85)),Barèmes!$D$2,IF(J85&lt;=SUMIFS(Barèmes!$I$6:$I$28,Barèmes!$A$6:$A$28,"Endurance — Luc Léger (palier)",Barèmes!$B$6:$B$28,H85,Barèmes!$C$6:$C$28,IF(H85="6ème","Mixte",G85)),Barèmes!$E$2,Barèmes!$F$2)))),IF(J85&gt;=SUMIFS(Barèmes!$F$6:$F$28,Barèmes!$A$6:$A$28,"Endurance — Luc Léger (palier)",Barèmes!$B$6:$B$28,H85,Barèmes!$C$6:$C$28,IF(H85="6ème","Mixte",G85)),Barèmes!$B$2,IF(J85&gt;=SUMIFS(Barèmes!$G$6:$G$28,Barèmes!$A$6:$A$28,"Endurance — Luc Léger (palier)",Barèmes!$B$6:$B$28,H85,Barèmes!$C$6:$C$28,IF(H85="6ème","Mixte",G85)),Barèmes!$C$2,IF(J85&gt;=SUMIFS(Barèmes!$H$6:$H$28,Barèmes!$A$6:$A$28,"Endurance — Luc Léger (palier)",Barèmes!$B$6:$B$28,H85,Barèmes!$C$6:$C$28,IF(H85="6ème","Mixte",G85)),Barèmes!$D$2,IF(J85&gt;=SUMIFS(Barèmes!$I$6:$I$28,Barèmes!$A$6:$A$28,"Endurance — Luc Léger (palier)",Barèmes!$B$6:$B$28,H85,Barèmes!$C$6:$C$28,IF(H85="6ème","Mixte",G85)),Barèmes!$E$2,Barèmes!$F$2))))))</f>
        <v/>
      </c>
      <c r="O85" s="22"/>
      <c r="P85" s="23" t="str">
        <f>IF(OR(O85="",SUMPRODUCT((Barèmes!$A$6:$A$28="Force bas du corps — Saut en longueur (m)")*(Barèmes!$B$6:$B$28=H85)*(Barèmes!$C$6:$C$28=IF(H85="6ème","Mixte",G85)))=0),"",IF(SUMPRODUCT((Barèmes!$A$6:$A$28="Force bas du corps — Saut en longueur (m)")*(Barèmes!$B$6:$B$28=H85)*(Barèmes!$C$6:$C$28=IF(H85="6ème","Mixte",G85))*(Barèmes!$J$6:$J$28="+"))&gt;0,IF(O85&lt;=SUMIFS(Barèmes!$D$6:$D$28,Barèmes!$A$6:$A$28,"Force bas du corps — Saut en longueur (m)",Barèmes!$B$6:$B$28,H85,Barèmes!$C$6:$C$28,IF(H85="6ème","Mixte",G85)),"à besoin",IF(O85&lt;=SUMIFS(Barèmes!$E$6:$E$28,Barèmes!$A$6:$A$28,"Force bas du corps — Saut en longueur (m)",Barèmes!$B$6:$B$28,H85,Barèmes!$C$6:$C$28,IF(H85="6ème","Mixte",G85)),"fragile","satisfaisant")),IF(O85&gt;=SUMIFS(Barèmes!$D$6:$D$28,Barèmes!$A$6:$A$28,"Force bas du corps — Saut en longueur (m)",Barèmes!$B$6:$B$28,H85,Barèmes!$C$6:$C$28,IF(H85="6ème","Mixte",G85)),"à besoin",IF(O85&gt;=SUMIFS(Barèmes!$E$6:$E$28,Barèmes!$A$6:$A$28,"Force bas du corps — Saut en longueur (m)",Barèmes!$B$6:$B$28,H85,Barèmes!$C$6:$C$28,IF(H85="6ème","Mixte",G85)),"fragile","satisfaisant"))))</f>
        <v/>
      </c>
      <c r="Q85" s="23" t="str">
        <f>IF(OR(O85="",SUMPRODUCT((Barèmes!$A$6:$A$28="Force bas du corps — Saut en longueur (m)")*(Barèmes!$B$6:$B$28=H85)*(Barèmes!$C$6:$C$28=IF(H85="6ème","Mixte",G85)))=0),"",IF(SUMPRODUCT((Barèmes!$A$6:$A$28="Force bas du corps — Saut en longueur (m)")*(Barèmes!$B$6:$B$28=H85)*(Barèmes!$C$6:$C$28=IF(H85="6ème","Mixte",G85))*(Barèmes!$J$6:$J$28="+"))&gt;0,IF(O85&lt;=SUMIFS(Barèmes!$F$6:$F$28,Barèmes!$A$6:$A$28,"Force bas du corps — Saut en longueur (m)",Barèmes!$B$6:$B$28,H85,Barèmes!$C$6:$C$28,IF(H85="6ème","Mixte",G85)),Barèmes!$B$2,IF(O85&lt;=SUMIFS(Barèmes!$G$6:$G$28,Barèmes!$A$6:$A$28,"Force bas du corps — Saut en longueur (m)",Barèmes!$B$6:$B$28,H85,Barèmes!$C$6:$C$28,IF(H85="6ème","Mixte",G85)),Barèmes!$C$2,IF(O85&lt;=SUMIFS(Barèmes!$H$6:$H$28,Barèmes!$A$6:$A$28,"Force bas du corps — Saut en longueur (m)",Barèmes!$B$6:$B$28,H85,Barèmes!$C$6:$C$28,IF(H85="6ème","Mixte",G85)),Barèmes!$D$2,IF(O85&lt;=SUMIFS(Barèmes!$I$6:$I$28,Barèmes!$A$6:$A$28,"Force bas du corps — Saut en longueur (m)",Barèmes!$B$6:$B$28,H85,Barèmes!$C$6:$C$28,IF(H85="6ème","Mixte",G85)),Barèmes!$E$2,Barèmes!$F$2)))),IF(O85&gt;=SUMIFS(Barèmes!$F$6:$F$28,Barèmes!$A$6:$A$28,"Force bas du corps — Saut en longueur (m)",Barèmes!$B$6:$B$28,H85,Barèmes!$C$6:$C$28,IF(H85="6ème","Mixte",G85)),Barèmes!$B$2,IF(O85&gt;=SUMIFS(Barèmes!$G$6:$G$28,Barèmes!$A$6:$A$28,"Force bas du corps — Saut en longueur (m)",Barèmes!$B$6:$B$28,H85,Barèmes!$C$6:$C$28,IF(H85="6ème","Mixte",G85)),Barèmes!$C$2,IF(O85&gt;=SUMIFS(Barèmes!$H$6:$H$28,Barèmes!$A$6:$A$28,"Force bas du corps — Saut en longueur (m)",Barèmes!$B$6:$B$28,H85,Barèmes!$C$6:$C$28,IF(H85="6ème","Mixte",G85)),Barèmes!$D$2,IF(O85&gt;=SUMIFS(Barèmes!$I$6:$I$28,Barèmes!$A$6:$A$28,"Force bas du corps — Saut en longueur (m)",Barèmes!$B$6:$B$28,H85,Barèmes!$C$6:$C$28,IF(H85="6ème","Mixte",G85)),Barèmes!$E$2,Barèmes!$F$2))))))</f>
        <v/>
      </c>
      <c r="R85" s="22"/>
      <c r="S85" s="24" t="str">
        <f>IF(OR(R85="",SUMPRODUCT((Barèmes!$A$6:$A$28="Vitesse — 30 m (s)")*(Barèmes!$B$6:$B$28=H85)*(Barèmes!$C$6:$C$28=IF(H85="6ème","Mixte",G85)))=0),"",IF(SUMPRODUCT((Barèmes!$A$6:$A$28="Vitesse — 30 m (s)")*(Barèmes!$B$6:$B$28=H85)*(Barèmes!$C$6:$C$28=IF(H85="6ème","Mixte",G85))*(Barèmes!$J$6:$J$28="+"))&gt;0,IF(R85&lt;=SUMIFS(Barèmes!$D$6:$D$28,Barèmes!$A$6:$A$28,"Vitesse — 30 m (s)",Barèmes!$B$6:$B$28,H85,Barèmes!$C$6:$C$28,IF(H85="6ème","Mixte",G85)),"à besoin",IF(R85&lt;=SUMIFS(Barèmes!$E$6:$E$28,Barèmes!$A$6:$A$28,"Vitesse — 30 m (s)",Barèmes!$B$6:$B$28,H85,Barèmes!$C$6:$C$28,IF(H85="6ème","Mixte",G85)),"fragile","satisfaisant")),IF(R85&gt;=SUMIFS(Barèmes!$D$6:$D$28,Barèmes!$A$6:$A$28,"Vitesse — 30 m (s)",Barèmes!$B$6:$B$28,H85,Barèmes!$C$6:$C$28,IF(H85="6ème","Mixte",G85)),"à besoin",IF(R85&gt;=SUMIFS(Barèmes!$E$6:$E$28,Barèmes!$A$6:$A$28,"Vitesse — 30 m (s)",Barèmes!$B$6:$B$28,H85,Barèmes!$C$6:$C$28,IF(H85="6ème","Mixte",G85)),"fragile","satisfaisant"))))</f>
        <v/>
      </c>
      <c r="T85" s="24" t="str">
        <f>IF(OR(R85="",SUMPRODUCT((Barèmes!$A$6:$A$28="Vitesse — 30 m (s)")*(Barèmes!$B$6:$B$28=H85)*(Barèmes!$C$6:$C$28=IF(H85="6ème","Mixte",G85)))=0),"",IF(SUMPRODUCT((Barèmes!$A$6:$A$28="Vitesse — 30 m (s)")*(Barèmes!$B$6:$B$28=H85)*(Barèmes!$C$6:$C$28=IF(H85="6ème","Mixte",G85))*(Barèmes!$J$6:$J$28="+"))&gt;0,IF(R85&lt;=SUMIFS(Barèmes!$F$6:$F$28,Barèmes!$A$6:$A$28,"Vitesse — 30 m (s)",Barèmes!$B$6:$B$28,H85,Barèmes!$C$6:$C$28,IF(H85="6ème","Mixte",G85)),Barèmes!$B$2,IF(R85&lt;=SUMIFS(Barèmes!$G$6:$G$28,Barèmes!$A$6:$A$28,"Vitesse — 30 m (s)",Barèmes!$B$6:$B$28,H85,Barèmes!$C$6:$C$28,IF(H85="6ème","Mixte",G85)),Barèmes!$C$2,IF(R85&lt;=SUMIFS(Barèmes!$H$6:$H$28,Barèmes!$A$6:$A$28,"Vitesse — 30 m (s)",Barèmes!$B$6:$B$28,H85,Barèmes!$C$6:$C$28,IF(H85="6ème","Mixte",G85)),Barèmes!$D$2,IF(R85&lt;=SUMIFS(Barèmes!$I$6:$I$28,Barèmes!$A$6:$A$28,"Vitesse — 30 m (s)",Barèmes!$B$6:$B$28,H85,Barèmes!$C$6:$C$28,IF(H85="6ème","Mixte",G85)),Barèmes!$E$2,Barèmes!$F$2)))),IF(R85&gt;=SUMIFS(Barèmes!$F$6:$F$28,Barèmes!$A$6:$A$28,"Vitesse — 30 m (s)",Barèmes!$B$6:$B$28,H85,Barèmes!$C$6:$C$28,IF(H85="6ème","Mixte",G85)),Barèmes!$B$2,IF(R85&gt;=SUMIFS(Barèmes!$G$6:$G$28,Barèmes!$A$6:$A$28,"Vitesse — 30 m (s)",Barèmes!$B$6:$B$28,H85,Barèmes!$C$6:$C$28,IF(H85="6ème","Mixte",G85)),Barèmes!$C$2,IF(R85&gt;=SUMIFS(Barèmes!$H$6:$H$28,Barèmes!$A$6:$A$28,"Vitesse — 30 m (s)",Barèmes!$B$6:$B$28,H85,Barèmes!$C$6:$C$28,IF(H85="6ème","Mixte",G85)),Barèmes!$D$2,IF(R85&gt;=SUMIFS(Barèmes!$I$6:$I$28,Barèmes!$A$6:$A$28,"Vitesse — 30 m (s)",Barèmes!$B$6:$B$28,H85,Barèmes!$C$6:$C$28,IF(H85="6ème","Mixte",G85)),Barèmes!$E$2,Barèmes!$F$2))))))</f>
        <v/>
      </c>
      <c r="U85" s="22"/>
      <c r="V85" s="25" t="str">
        <f>IF(OR(U85="",SUMPRODUCT((Barèmes!$A$6:$A$28="Vitesse — 50 m (s)")*(Barèmes!$B$6:$B$28=H85)*(Barèmes!$C$6:$C$28=IF(H85="6ème","Mixte",G85)))=0),"",IF(SUMPRODUCT((Barèmes!$A$6:$A$28="Vitesse — 50 m (s)")*(Barèmes!$B$6:$B$28=H85)*(Barèmes!$C$6:$C$28=IF(H85="6ème","Mixte",G85))*(Barèmes!$J$6:$J$28="+"))&gt;0,IF(U85&lt;=SUMIFS(Barèmes!$D$6:$D$28,Barèmes!$A$6:$A$28,"Vitesse — 50 m (s)",Barèmes!$B$6:$B$28,H85,Barèmes!$C$6:$C$28,IF(H85="6ème","Mixte",G85)),"à besoin",IF(U85&lt;=SUMIFS(Barèmes!$E$6:$E$28,Barèmes!$A$6:$A$28,"Vitesse — 50 m (s)",Barèmes!$B$6:$B$28,H85,Barèmes!$C$6:$C$28,IF(H85="6ème","Mixte",G85)),"fragile","satisfaisant")),IF(U85&gt;=SUMIFS(Barèmes!$D$6:$D$28,Barèmes!$A$6:$A$28,"Vitesse — 50 m (s)",Barèmes!$B$6:$B$28,H85,Barèmes!$C$6:$C$28,IF(H85="6ème","Mixte",G85)),"à besoin",IF(U85&gt;=SUMIFS(Barèmes!$E$6:$E$28,Barèmes!$A$6:$A$28,"Vitesse — 50 m (s)",Barèmes!$B$6:$B$28,H85,Barèmes!$C$6:$C$28,IF(H85="6ème","Mixte",G85)),"fragile","satisfaisant"))))</f>
        <v/>
      </c>
      <c r="W85" s="25" t="str">
        <f>IF(OR(U85="",SUMPRODUCT((Barèmes!$A$6:$A$28="Vitesse — 50 m (s)")*(Barèmes!$B$6:$B$28=H85)*(Barèmes!$C$6:$C$28=IF(H85="6ème","Mixte",G85)))=0),"",IF(SUMPRODUCT((Barèmes!$A$6:$A$28="Vitesse — 50 m (s)")*(Barèmes!$B$6:$B$28=H85)*(Barèmes!$C$6:$C$28=IF(H85="6ème","Mixte",G85))*(Barèmes!$J$6:$J$28="+"))&gt;0,IF(U85&lt;=SUMIFS(Barèmes!$F$6:$F$28,Barèmes!$A$6:$A$28,"Vitesse — 50 m (s)",Barèmes!$B$6:$B$28,H85,Barèmes!$C$6:$C$28,IF(H85="6ème","Mixte",G85)),Barèmes!$B$2,IF(U85&lt;=SUMIFS(Barèmes!$G$6:$G$28,Barèmes!$A$6:$A$28,"Vitesse — 50 m (s)",Barèmes!$B$6:$B$28,H85,Barèmes!$C$6:$C$28,IF(H85="6ème","Mixte",G85)),Barèmes!$C$2,IF(U85&lt;=SUMIFS(Barèmes!$H$6:$H$28,Barèmes!$A$6:$A$28,"Vitesse — 50 m (s)",Barèmes!$B$6:$B$28,H85,Barèmes!$C$6:$C$28,IF(H85="6ème","Mixte",G85)),Barèmes!$D$2,IF(U85&lt;=SUMIFS(Barèmes!$I$6:$I$28,Barèmes!$A$6:$A$28,"Vitesse — 50 m (s)",Barèmes!$B$6:$B$28,H85,Barèmes!$C$6:$C$28,IF(H85="6ème","Mixte",G85)),Barèmes!$E$2,Barèmes!$F$2)))),IF(U85&gt;=SUMIFS(Barèmes!$F$6:$F$28,Barèmes!$A$6:$A$28,"Vitesse — 50 m (s)",Barèmes!$B$6:$B$28,H85,Barèmes!$C$6:$C$28,IF(H85="6ème","Mixte",G85)),Barèmes!$B$2,IF(U85&gt;=SUMIFS(Barèmes!$G$6:$G$28,Barèmes!$A$6:$A$28,"Vitesse — 50 m (s)",Barèmes!$B$6:$B$28,H85,Barèmes!$C$6:$C$28,IF(H85="6ème","Mixte",G85)),Barèmes!$C$2,IF(U85&gt;=SUMIFS(Barèmes!$H$6:$H$28,Barèmes!$A$6:$A$28,"Vitesse — 50 m (s)",Barèmes!$B$6:$B$28,H85,Barèmes!$C$6:$C$28,IF(H85="6ème","Mixte",G85)),Barèmes!$D$2,IF(U85&gt;=SUMIFS(Barèmes!$I$6:$I$28,Barèmes!$A$6:$A$28,"Vitesse — 50 m (s)",Barèmes!$B$6:$B$28,H85,Barèmes!$C$6:$C$28,IF(H85="6ème","Mixte",G85)),Barèmes!$E$2,Barèmes!$F$2))))))</f>
        <v/>
      </c>
      <c r="X85" s="18"/>
      <c r="Y85" s="26" t="str" cm="1">
        <f t="array" ref="Y85">IF(OR(X85="",SUMPRODUCT((Barèmes!$A$6:$A$28="Souplesse (score 1-5)")*(Barèmes!$B$6:$B$28=H85)*(Barèmes!$C$6:$C$28=IF(H85="6ème","Mixte",G85)))=0),"",IF(SUMPRODUCT((Barèmes!$A$6:$A$28="Souplesse (score 1-5)")*(Barèmes!$B$6:$B$28=H85)*(Barèmes!$C$6:$C$28=IF(H85="6ème","Mixte",G85))*(Barèmes!$J$6:$J$28="+"))&gt;0,IF(X85&lt;=SUMIFS(Barèmes!$D$6:$D$28,Barèmes!$A$6:$A$28,"Souplesse (score 1-5)",Barèmes!$B$6:$B$28,H85,Barèmes!$C$6:$C$28,IF(H85="6ème","Mixte",G85)),"à besoin",IF(X85&lt;=SUMIFS(Barèmes!$E$6:$E$28,Barèmes!$A$6:$A$28,"Souplesse (score 1-5)",Barèmes!$B$6:$B$28,H85,Barèmes!$C$6:$C$28,IF(H85="6ème","Mixte",G85)),"fragile","satisfaisant")),IF(X85&gt;=SUMIFS(Barèmes!$D$6:$D$28,Barèmes!$A$6:$A$28,"Souplesse (score 1-5)",Barèmes!$B$6:$B$28,H85,Barèmes!$C$6:$C$28,IF(H85="6ème","Mixte",G85)),"à besoin",IF(X85&gt;=SUMIFS(Barèmes!$E$6:$E$28,Barèmes!$A$6:$A$28,"Souplesse (score 1-5)",Barèmes!$B$6:$B$28,H85,Barèmes!$C$6:$C$28,IF(H85="6ème","Mixte",G85)),"fragile","satisfaisant"))))</f>
        <v/>
      </c>
      <c r="Z85" s="26" t="str" cm="1">
        <f t="array" ref="Z85">IF(OR(X85="",SUMPRODUCT((Barèmes!$A$6:$A$28="Souplesse (score 1-5)")*(Barèmes!$B$6:$B$28=H85)*(Barèmes!$C$6:$C$28=IF(H85="6ème","Mixte",G85)))=0),"",IF(SUMPRODUCT((Barèmes!$A$6:$A$28="Souplesse (score 1-5)")*(Barèmes!$B$6:$B$28=H85)*(Barèmes!$C$6:$C$28=IF(H85="6ème","Mixte",G85))*(Barèmes!$J$6:$J$28="+"))&gt;0,IF(X85&lt;=SUMIFS(Barèmes!$F$6:$F$28,Barèmes!$A$6:$A$28,"Souplesse (score 1-5)",Barèmes!$B$6:$B$28,H85,Barèmes!$C$6:$C$28,IF(H85="6ème","Mixte",G85)),Barèmes!$B$2,IF(X85&lt;=SUMIFS(Barèmes!$G$6:$G$28,Barèmes!$A$6:$A$28,"Souplesse (score 1-5)",Barèmes!$B$6:$B$28,H85,Barèmes!$C$6:$C$28,IF(H85="6ème","Mixte",G85)),Barèmes!$C$2,IF(X85&lt;=SUMIFS(Barèmes!$H$6:$H$28,Barèmes!$A$6:$A$28,"Souplesse (score 1-5)",Barèmes!$B$6:$B$28,H85,Barèmes!$C$6:$C$28,IF(H85="6ème","Mixte",G85)),Barèmes!$D$2,IF(X85&lt;=SUMIFS(Barèmes!$I$6:$I$28,Barèmes!$A$6:$A$28,"Souplesse (score 1-5)",Barèmes!$B$6:$B$28,H85,Barèmes!$C$6:$C$28,IF(H85="6ème","Mixte",G85)),Barèmes!$E$2,Barèmes!$F$2)))),IF(X85&gt;=SUMIFS(Barèmes!$F$6:$F$28,Barèmes!$A$6:$A$28,"Souplesse (score 1-5)",Barèmes!$B$6:$B$28,H85,Barèmes!$C$6:$C$28,IF(H85="6ème","Mixte",G85)),Barèmes!$B$2,IF(X85&gt;=SUMIFS(Barèmes!$G$6:$G$28,Barèmes!$A$6:$A$28,"Souplesse (score 1-5)",Barèmes!$B$6:$B$28,H85,Barèmes!$C$6:$C$28,IF(H85="6ème","Mixte",G85)),Barèmes!$C$2,IF(X85&gt;=SUMIFS(Barèmes!$H$6:$H$28,Barèmes!$A$6:$A$28,"Souplesse (score 1-5)",Barèmes!$B$6:$B$28,H85,Barèmes!$C$6:$C$28,IF(H85="6ème","Mixte",G85)),Barèmes!$D$2,IF(X85&gt;=SUMIFS(Barèmes!$I$6:$I$28,Barèmes!$A$6:$A$28,"Souplesse (score 1-5)",Barèmes!$B$6:$B$28,H85,Barèmes!$C$6:$C$28,IF(H85="6ème","Mixte",G85)),Barèmes!$E$2,Barèmes!$F$2))))))</f>
        <v/>
      </c>
      <c r="AA85" s="22"/>
      <c r="AB85" s="27" t="str">
        <f>IF(OR(AA85="",SUMPRODUCT((Barèmes!$A$6:$A$28="Agilité — T-test 974 (s)")*(Barèmes!$B$6:$B$28=H85)*(Barèmes!$C$6:$C$28=IF(H85="6ème","Mixte",G85)))=0),"",IF(SUMPRODUCT((Barèmes!$A$6:$A$28="Agilité — T-test 974 (s)")*(Barèmes!$B$6:$B$28=H85)*(Barèmes!$C$6:$C$28=IF(H85="6ème","Mixte",G85))*(Barèmes!$J$6:$J$28="+"))&gt;0,IF(AA85&lt;=SUMIFS(Barèmes!$D$6:$D$28,Barèmes!$A$6:$A$28,"Agilité — T-test 974 (s)",Barèmes!$B$6:$B$28,H85,Barèmes!$C$6:$C$28,IF(H85="6ème","Mixte",G85)),"à besoin",IF(AA85&lt;=SUMIFS(Barèmes!$E$6:$E$28,Barèmes!$A$6:$A$28,"Agilité — T-test 974 (s)",Barèmes!$B$6:$B$28,H85,Barèmes!$C$6:$C$28,IF(H85="6ème","Mixte",G85)),"fragile","satisfaisant")),IF(AA85&gt;=SUMIFS(Barèmes!$D$6:$D$28,Barèmes!$A$6:$A$28,"Agilité — T-test 974 (s)",Barèmes!$B$6:$B$28,H85,Barèmes!$C$6:$C$28,IF(H85="6ème","Mixte",G85)),"à besoin",IF(AA85&gt;=SUMIFS(Barèmes!$E$6:$E$28,Barèmes!$A$6:$A$28,"Agilité — T-test 974 (s)",Barèmes!$B$6:$B$28,H85,Barèmes!$C$6:$C$28,IF(H85="6ème","Mixte",G85)),"fragile","satisfaisant"))))</f>
        <v/>
      </c>
      <c r="AC85" s="27" t="str">
        <f>IF(OR(AA85="",SUMPRODUCT((Barèmes!$A$6:$A$28="Agilité — T-test 974 (s)")*(Barèmes!$B$6:$B$28=H85)*(Barèmes!$C$6:$C$28=IF(H85="6ème","Mixte",G85)))=0),"",IF(SUMPRODUCT((Barèmes!$A$6:$A$28="Agilité — T-test 974 (s)")*(Barèmes!$B$6:$B$28=H85)*(Barèmes!$C$6:$C$28=IF(H85="6ème","Mixte",G85))*(Barèmes!$J$6:$J$28="+"))&gt;0,IF(AA85&lt;=SUMIFS(Barèmes!$F$6:$F$28,Barèmes!$A$6:$A$28,"Agilité — T-test 974 (s)",Barèmes!$B$6:$B$28,H85,Barèmes!$C$6:$C$28,IF(H85="6ème","Mixte",G85)),Barèmes!$B$2,IF(AA85&lt;=SUMIFS(Barèmes!$G$6:$G$28,Barèmes!$A$6:$A$28,"Agilité — T-test 974 (s)",Barèmes!$B$6:$B$28,H85,Barèmes!$C$6:$C$28,IF(H85="6ème","Mixte",G85)),Barèmes!$C$2,IF(AA85&lt;=SUMIFS(Barèmes!$H$6:$H$28,Barèmes!$A$6:$A$28,"Agilité — T-test 974 (s)",Barèmes!$B$6:$B$28,H85,Barèmes!$C$6:$C$28,IF(H85="6ème","Mixte",G85)),Barèmes!$D$2,IF(AA85&lt;=SUMIFS(Barèmes!$I$6:$I$28,Barèmes!$A$6:$A$28,"Agilité — T-test 974 (s)",Barèmes!$B$6:$B$28,H85,Barèmes!$C$6:$C$28,IF(H85="6ème","Mixte",G85)),Barèmes!$E$2,Barèmes!$F$2)))),IF(AA85&gt;=SUMIFS(Barèmes!$F$6:$F$28,Barèmes!$A$6:$A$28,"Agilité — T-test 974 (s)",Barèmes!$B$6:$B$28,H85,Barèmes!$C$6:$C$28,IF(H85="6ème","Mixte",G85)),Barèmes!$B$2,IF(AA85&gt;=SUMIFS(Barèmes!$G$6:$G$28,Barèmes!$A$6:$A$28,"Agilité — T-test 974 (s)",Barèmes!$B$6:$B$28,H85,Barèmes!$C$6:$C$28,IF(H85="6ème","Mixte",G85)),Barèmes!$C$2,IF(AA85&gt;=SUMIFS(Barèmes!$H$6:$H$28,Barèmes!$A$6:$A$28,"Agilité — T-test 974 (s)",Barèmes!$B$6:$B$28,H85,Barèmes!$C$6:$C$28,IF(H85="6ème","Mixte",G85)),Barèmes!$D$2,IF(AA85&gt;=SUMIFS(Barèmes!$I$6:$I$28,Barèmes!$A$6:$A$28,"Agilité — T-test 974 (s)",Barèmes!$B$6:$B$28,H85,Barèmes!$C$6:$C$28,IF(H85="6ème","Mixte",G85)),Barèmes!$E$2,Barèmes!$F$2))))))</f>
        <v/>
      </c>
      <c r="AD85" s="28" t="str">
        <f t="shared" si="10"/>
        <v/>
      </c>
      <c r="AE85" s="29" t="str">
        <f t="shared" si="11"/>
        <v/>
      </c>
      <c r="AF85" s="30" t="str">
        <f>IF(OR(AD85="",SUMPRODUCT((Barèmes!$A$6:$A$28="Surcoût d'agilité (s) — technique")*(Barèmes!$B$6:$B$28=H85)*(Barèmes!$C$6:$C$28=IF(H85="6ème","Mixte",G85)))=0),"",IF(SUMPRODUCT((Barèmes!$A$6:$A$28="Surcoût d'agilité (s) — technique")*(Barèmes!$B$6:$B$28=H85)*(Barèmes!$C$6:$C$28=IF(H85="6ème","Mixte",G85))*(Barèmes!$J$6:$J$28="+"))&gt;0,IF(AD85&lt;=SUMIFS(Barèmes!$D$6:$D$28,Barèmes!$A$6:$A$28,"Surcoût d'agilité (s) — technique",Barèmes!$B$6:$B$28,H85,Barèmes!$C$6:$C$28,IF(H85="6ème","Mixte",G85)),"à besoin",IF(AD85&lt;=SUMIFS(Barèmes!$E$6:$E$28,Barèmes!$A$6:$A$28,"Surcoût d'agilité (s) — technique",Barèmes!$B$6:$B$28,H85,Barèmes!$C$6:$C$28,IF(H85="6ème","Mixte",G85)),"fragile","satisfaisant")),IF(AD85&gt;=SUMIFS(Barèmes!$D$6:$D$28,Barèmes!$A$6:$A$28,"Surcoût d'agilité (s) — technique",Barèmes!$B$6:$B$28,H85,Barèmes!$C$6:$C$28,IF(H85="6ème","Mixte",G85)),"à besoin",IF(AD85&gt;=SUMIFS(Barèmes!$E$6:$E$28,Barèmes!$A$6:$A$28,"Surcoût d'agilité (s) — technique",Barèmes!$B$6:$B$28,H85,Barèmes!$C$6:$C$28,IF(H85="6ème","Mixte",G85)),"fragile","satisfaisant"))))</f>
        <v/>
      </c>
      <c r="AG85" s="30" t="str">
        <f>IF(OR(AD85="",SUMPRODUCT((Barèmes!$A$6:$A$28="Surcoût d'agilité (s) — technique")*(Barèmes!$B$6:$B$28=H85)*(Barèmes!$C$6:$C$28=IF(H85="6ème","Mixte",G85)))=0),"",IF(SUMPRODUCT((Barèmes!$A$6:$A$28="Surcoût d'agilité (s) — technique")*(Barèmes!$B$6:$B$28=H85)*(Barèmes!$C$6:$C$28=IF(H85="6ème","Mixte",G85))*(Barèmes!$J$6:$J$28="+"))&gt;0,IF(AD85&lt;=SUMIFS(Barèmes!$F$6:$F$28,Barèmes!$A$6:$A$28,"Surcoût d'agilité (s) — technique",Barèmes!$B$6:$B$28,H85,Barèmes!$C$6:$C$28,IF(H85="6ème","Mixte",G85)),Barèmes!$B$2,IF(AD85&lt;=SUMIFS(Barèmes!$G$6:$G$28,Barèmes!$A$6:$A$28,"Surcoût d'agilité (s) — technique",Barèmes!$B$6:$B$28,H85,Barèmes!$C$6:$C$28,IF(H85="6ème","Mixte",G85)),Barèmes!$C$2,IF(AD85&lt;=SUMIFS(Barèmes!$H$6:$H$28,Barèmes!$A$6:$A$28,"Surcoût d'agilité (s) — technique",Barèmes!$B$6:$B$28,H85,Barèmes!$C$6:$C$28,IF(H85="6ème","Mixte",G85)),Barèmes!$D$2,IF(AD85&lt;=SUMIFS(Barèmes!$I$6:$I$28,Barèmes!$A$6:$A$28,"Surcoût d'agilité (s) — technique",Barèmes!$B$6:$B$28,H85,Barèmes!$C$6:$C$28,IF(H85="6ème","Mixte",G85)),Barèmes!$E$2,Barèmes!$F$2)))),IF(AD85&gt;=SUMIFS(Barèmes!$F$6:$F$28,Barèmes!$A$6:$A$28,"Surcoût d'agilité (s) — technique",Barèmes!$B$6:$B$28,H85,Barèmes!$C$6:$C$28,IF(H85="6ème","Mixte",G85)),Barèmes!$B$2,IF(AD85&gt;=SUMIFS(Barèmes!$G$6:$G$28,Barèmes!$A$6:$A$28,"Surcoût d'agilité (s) — technique",Barèmes!$B$6:$B$28,H85,Barèmes!$C$6:$C$28,IF(H85="6ème","Mixte",G85)),Barèmes!$C$2,IF(AD85&gt;=SUMIFS(Barèmes!$H$6:$H$28,Barèmes!$A$6:$A$28,"Surcoût d'agilité (s) — technique",Barèmes!$B$6:$B$28,H85,Barèmes!$C$6:$C$28,IF(H85="6ème","Mixte",G85)),Barèmes!$D$2,IF(AD85&gt;=SUMIFS(Barèmes!$I$6:$I$28,Barèmes!$A$6:$A$28,"Surcoût d'agilité (s) — technique",Barèmes!$B$6:$B$28,H85,Barèmes!$C$6:$C$28,IF(H85="6ème","Mixte",G85)),Barèmes!$E$2,Barèmes!$F$2))))))</f>
        <v/>
      </c>
      <c r="AH85" s="31" t="str">
        <f>IF((IF(N85="",0,1)+IF(Q85="",0,1)+IF(W85="",0,1)+IF(Z85="",0,1)+IF(AC85="",0,1))=0,"",3*IF(N85=Barèmes!$B$2,1,IF(N85=Barèmes!$C$2,2,IF(N85=Barèmes!$D$2,3,IF(N85=Barèmes!$E$2,4,IF(N85=Barèmes!$F$2,5,0)))))+3*IF(Q85=Barèmes!$B$2,1,IF(Q85=Barèmes!$C$2,2,IF(Q85=Barèmes!$D$2,3,IF(Q85=Barèmes!$E$2,4,IF(Q85=Barèmes!$F$2,5,0)))))+2*IF(W85=Barèmes!$B$2,1,IF(W85=Barèmes!$C$2,2,IF(W85=Barèmes!$D$2,3,IF(W85=Barèmes!$E$2,4,IF(W85=Barèmes!$F$2,5,0)))))+1*IF(Z85=Barèmes!$B$2,1,IF(Z85=Barèmes!$C$2,2,IF(Z85=Barèmes!$D$2,3,IF(Z85=Barèmes!$E$2,4,IF(Z85=Barèmes!$F$2,5,0)))))+1*IF(AC85=Barèmes!$B$2,1,IF(AC85=Barèmes!$C$2,2,IF(AC85=Barèmes!$D$2,3,IF(AC85=Barèmes!$E$2,4,IF(AC85=Barèmes!$F$2,5,0))))))</f>
        <v/>
      </c>
      <c r="AI85" s="31"/>
      <c r="AJ85" s="32" t="str">
        <f>IFERROR(INDEX(Croissance!$B$5:$B$604,MATCH(A85,Croissance!$A$5:$A$604,0)),"")</f>
        <v/>
      </c>
      <c r="AK85" s="32" t="str">
        <f>IFERROR(INDEX(Croissance!$C$5:$C$604,MATCH(A85,Croissance!$A$5:$A$604,0)),"")</f>
        <v/>
      </c>
      <c r="AL85" s="32" t="str">
        <f>IFERROR(INDEX(Croissance!$D$5:$D$604,MATCH(A85,Croissance!$A$5:$A$604,0)),"")</f>
        <v/>
      </c>
      <c r="AM85" s="32" t="str">
        <f>IFERROR(INDEX(Croissance!$E$5:$E$604,MATCH(A85,Croissance!$A$5:$A$604,0)),"")</f>
        <v/>
      </c>
      <c r="AO85" s="33">
        <f t="shared" si="16"/>
        <v>0</v>
      </c>
      <c r="AP85" s="33">
        <f t="shared" si="12"/>
        <v>0</v>
      </c>
      <c r="AQ85" s="33">
        <f>IF(A85="",0,IF(AND(OR('Synthèse classe'!$C$2="Tous",C85='Synthèse classe'!$C$2),OR('Synthèse classe'!$C$3="Toutes",D85='Synthèse classe'!$C$3),OR('Synthèse classe'!$C$4="Toutes",AND('Synthèse classe'!$C$4="Dernière",AP85=1),B85=IFERROR(VALUE('Synthèse classe'!$C$4),0))),1,0))</f>
        <v>0</v>
      </c>
      <c r="AR85" s="34" t="str">
        <f t="shared" si="13"/>
        <v/>
      </c>
    </row>
    <row r="86" spans="1:44" x14ac:dyDescent="0.2">
      <c r="A86" s="17" t="str">
        <f t="shared" si="9"/>
        <v/>
      </c>
      <c r="B86" s="18"/>
      <c r="C86" s="19"/>
      <c r="D86" s="19"/>
      <c r="E86" s="19"/>
      <c r="F86" s="19"/>
      <c r="G86" s="19"/>
      <c r="H86" s="17" t="str">
        <f t="shared" si="14"/>
        <v/>
      </c>
      <c r="I86" s="20"/>
      <c r="J86" s="18"/>
      <c r="K86" s="19"/>
      <c r="L86" s="21" t="str">
        <f t="shared" si="15"/>
        <v/>
      </c>
      <c r="M86" s="21" t="str">
        <f>IF(OR(J86="",SUMPRODUCT((Barèmes!$A$6:$A$28="Endurance — Luc Léger (palier)")*(Barèmes!$B$6:$B$28=H86)*(Barèmes!$C$6:$C$28=IF(H86="6ème","Mixte",G86)))=0),"",IF(SUMPRODUCT((Barèmes!$A$6:$A$28="Endurance — Luc Léger (palier)")*(Barèmes!$B$6:$B$28=H86)*(Barèmes!$C$6:$C$28=IF(H86="6ème","Mixte",G86))*(Barèmes!$J$6:$J$28="+"))&gt;0,IF(J86&lt;=SUMIFS(Barèmes!$D$6:$D$28,Barèmes!$A$6:$A$28,"Endurance — Luc Léger (palier)",Barèmes!$B$6:$B$28,H86,Barèmes!$C$6:$C$28,IF(H86="6ème","Mixte",G86)),"à besoin",IF(J86&lt;=SUMIFS(Barèmes!$E$6:$E$28,Barèmes!$A$6:$A$28,"Endurance — Luc Léger (palier)",Barèmes!$B$6:$B$28,H86,Barèmes!$C$6:$C$28,IF(H86="6ème","Mixte",G86)),"fragile","satisfaisant")),IF(J86&gt;=SUMIFS(Barèmes!$D$6:$D$28,Barèmes!$A$6:$A$28,"Endurance — Luc Léger (palier)",Barèmes!$B$6:$B$28,H86,Barèmes!$C$6:$C$28,IF(H86="6ème","Mixte",G86)),"à besoin",IF(J86&gt;=SUMIFS(Barèmes!$E$6:$E$28,Barèmes!$A$6:$A$28,"Endurance — Luc Léger (palier)",Barèmes!$B$6:$B$28,H86,Barèmes!$C$6:$C$28,IF(H86="6ème","Mixte",G86)),"fragile","satisfaisant"))))</f>
        <v/>
      </c>
      <c r="N86" s="21" t="str">
        <f>IF(OR(J86="",SUMPRODUCT((Barèmes!$A$6:$A$28="Endurance — Luc Léger (palier)")*(Barèmes!$B$6:$B$28=H86)*(Barèmes!$C$6:$C$28=IF(H86="6ème","Mixte",G86)))=0),"",IF(SUMPRODUCT((Barèmes!$A$6:$A$28="Endurance — Luc Léger (palier)")*(Barèmes!$B$6:$B$28=H86)*(Barèmes!$C$6:$C$28=IF(H86="6ème","Mixte",G86))*(Barèmes!$J$6:$J$28="+"))&gt;0,IF(J86&lt;=SUMIFS(Barèmes!$F$6:$F$28,Barèmes!$A$6:$A$28,"Endurance — Luc Léger (palier)",Barèmes!$B$6:$B$28,H86,Barèmes!$C$6:$C$28,IF(H86="6ème","Mixte",G86)),Barèmes!$B$2,IF(J86&lt;=SUMIFS(Barèmes!$G$6:$G$28,Barèmes!$A$6:$A$28,"Endurance — Luc Léger (palier)",Barèmes!$B$6:$B$28,H86,Barèmes!$C$6:$C$28,IF(H86="6ème","Mixte",G86)),Barèmes!$C$2,IF(J86&lt;=SUMIFS(Barèmes!$H$6:$H$28,Barèmes!$A$6:$A$28,"Endurance — Luc Léger (palier)",Barèmes!$B$6:$B$28,H86,Barèmes!$C$6:$C$28,IF(H86="6ème","Mixte",G86)),Barèmes!$D$2,IF(J86&lt;=SUMIFS(Barèmes!$I$6:$I$28,Barèmes!$A$6:$A$28,"Endurance — Luc Léger (palier)",Barèmes!$B$6:$B$28,H86,Barèmes!$C$6:$C$28,IF(H86="6ème","Mixte",G86)),Barèmes!$E$2,Barèmes!$F$2)))),IF(J86&gt;=SUMIFS(Barèmes!$F$6:$F$28,Barèmes!$A$6:$A$28,"Endurance — Luc Léger (palier)",Barèmes!$B$6:$B$28,H86,Barèmes!$C$6:$C$28,IF(H86="6ème","Mixte",G86)),Barèmes!$B$2,IF(J86&gt;=SUMIFS(Barèmes!$G$6:$G$28,Barèmes!$A$6:$A$28,"Endurance — Luc Léger (palier)",Barèmes!$B$6:$B$28,H86,Barèmes!$C$6:$C$28,IF(H86="6ème","Mixte",G86)),Barèmes!$C$2,IF(J86&gt;=SUMIFS(Barèmes!$H$6:$H$28,Barèmes!$A$6:$A$28,"Endurance — Luc Léger (palier)",Barèmes!$B$6:$B$28,H86,Barèmes!$C$6:$C$28,IF(H86="6ème","Mixte",G86)),Barèmes!$D$2,IF(J86&gt;=SUMIFS(Barèmes!$I$6:$I$28,Barèmes!$A$6:$A$28,"Endurance — Luc Léger (palier)",Barèmes!$B$6:$B$28,H86,Barèmes!$C$6:$C$28,IF(H86="6ème","Mixte",G86)),Barèmes!$E$2,Barèmes!$F$2))))))</f>
        <v/>
      </c>
      <c r="O86" s="22"/>
      <c r="P86" s="23" t="str">
        <f>IF(OR(O86="",SUMPRODUCT((Barèmes!$A$6:$A$28="Force bas du corps — Saut en longueur (m)")*(Barèmes!$B$6:$B$28=H86)*(Barèmes!$C$6:$C$28=IF(H86="6ème","Mixte",G86)))=0),"",IF(SUMPRODUCT((Barèmes!$A$6:$A$28="Force bas du corps — Saut en longueur (m)")*(Barèmes!$B$6:$B$28=H86)*(Barèmes!$C$6:$C$28=IF(H86="6ème","Mixte",G86))*(Barèmes!$J$6:$J$28="+"))&gt;0,IF(O86&lt;=SUMIFS(Barèmes!$D$6:$D$28,Barèmes!$A$6:$A$28,"Force bas du corps — Saut en longueur (m)",Barèmes!$B$6:$B$28,H86,Barèmes!$C$6:$C$28,IF(H86="6ème","Mixte",G86)),"à besoin",IF(O86&lt;=SUMIFS(Barèmes!$E$6:$E$28,Barèmes!$A$6:$A$28,"Force bas du corps — Saut en longueur (m)",Barèmes!$B$6:$B$28,H86,Barèmes!$C$6:$C$28,IF(H86="6ème","Mixte",G86)),"fragile","satisfaisant")),IF(O86&gt;=SUMIFS(Barèmes!$D$6:$D$28,Barèmes!$A$6:$A$28,"Force bas du corps — Saut en longueur (m)",Barèmes!$B$6:$B$28,H86,Barèmes!$C$6:$C$28,IF(H86="6ème","Mixte",G86)),"à besoin",IF(O86&gt;=SUMIFS(Barèmes!$E$6:$E$28,Barèmes!$A$6:$A$28,"Force bas du corps — Saut en longueur (m)",Barèmes!$B$6:$B$28,H86,Barèmes!$C$6:$C$28,IF(H86="6ème","Mixte",G86)),"fragile","satisfaisant"))))</f>
        <v/>
      </c>
      <c r="Q86" s="23" t="str">
        <f>IF(OR(O86="",SUMPRODUCT((Barèmes!$A$6:$A$28="Force bas du corps — Saut en longueur (m)")*(Barèmes!$B$6:$B$28=H86)*(Barèmes!$C$6:$C$28=IF(H86="6ème","Mixte",G86)))=0),"",IF(SUMPRODUCT((Barèmes!$A$6:$A$28="Force bas du corps — Saut en longueur (m)")*(Barèmes!$B$6:$B$28=H86)*(Barèmes!$C$6:$C$28=IF(H86="6ème","Mixte",G86))*(Barèmes!$J$6:$J$28="+"))&gt;0,IF(O86&lt;=SUMIFS(Barèmes!$F$6:$F$28,Barèmes!$A$6:$A$28,"Force bas du corps — Saut en longueur (m)",Barèmes!$B$6:$B$28,H86,Barèmes!$C$6:$C$28,IF(H86="6ème","Mixte",G86)),Barèmes!$B$2,IF(O86&lt;=SUMIFS(Barèmes!$G$6:$G$28,Barèmes!$A$6:$A$28,"Force bas du corps — Saut en longueur (m)",Barèmes!$B$6:$B$28,H86,Barèmes!$C$6:$C$28,IF(H86="6ème","Mixte",G86)),Barèmes!$C$2,IF(O86&lt;=SUMIFS(Barèmes!$H$6:$H$28,Barèmes!$A$6:$A$28,"Force bas du corps — Saut en longueur (m)",Barèmes!$B$6:$B$28,H86,Barèmes!$C$6:$C$28,IF(H86="6ème","Mixte",G86)),Barèmes!$D$2,IF(O86&lt;=SUMIFS(Barèmes!$I$6:$I$28,Barèmes!$A$6:$A$28,"Force bas du corps — Saut en longueur (m)",Barèmes!$B$6:$B$28,H86,Barèmes!$C$6:$C$28,IF(H86="6ème","Mixte",G86)),Barèmes!$E$2,Barèmes!$F$2)))),IF(O86&gt;=SUMIFS(Barèmes!$F$6:$F$28,Barèmes!$A$6:$A$28,"Force bas du corps — Saut en longueur (m)",Barèmes!$B$6:$B$28,H86,Barèmes!$C$6:$C$28,IF(H86="6ème","Mixte",G86)),Barèmes!$B$2,IF(O86&gt;=SUMIFS(Barèmes!$G$6:$G$28,Barèmes!$A$6:$A$28,"Force bas du corps — Saut en longueur (m)",Barèmes!$B$6:$B$28,H86,Barèmes!$C$6:$C$28,IF(H86="6ème","Mixte",G86)),Barèmes!$C$2,IF(O86&gt;=SUMIFS(Barèmes!$H$6:$H$28,Barèmes!$A$6:$A$28,"Force bas du corps — Saut en longueur (m)",Barèmes!$B$6:$B$28,H86,Barèmes!$C$6:$C$28,IF(H86="6ème","Mixte",G86)),Barèmes!$D$2,IF(O86&gt;=SUMIFS(Barèmes!$I$6:$I$28,Barèmes!$A$6:$A$28,"Force bas du corps — Saut en longueur (m)",Barèmes!$B$6:$B$28,H86,Barèmes!$C$6:$C$28,IF(H86="6ème","Mixte",G86)),Barèmes!$E$2,Barèmes!$F$2))))))</f>
        <v/>
      </c>
      <c r="R86" s="22"/>
      <c r="S86" s="24" t="str">
        <f>IF(OR(R86="",SUMPRODUCT((Barèmes!$A$6:$A$28="Vitesse — 30 m (s)")*(Barèmes!$B$6:$B$28=H86)*(Barèmes!$C$6:$C$28=IF(H86="6ème","Mixte",G86)))=0),"",IF(SUMPRODUCT((Barèmes!$A$6:$A$28="Vitesse — 30 m (s)")*(Barèmes!$B$6:$B$28=H86)*(Barèmes!$C$6:$C$28=IF(H86="6ème","Mixte",G86))*(Barèmes!$J$6:$J$28="+"))&gt;0,IF(R86&lt;=SUMIFS(Barèmes!$D$6:$D$28,Barèmes!$A$6:$A$28,"Vitesse — 30 m (s)",Barèmes!$B$6:$B$28,H86,Barèmes!$C$6:$C$28,IF(H86="6ème","Mixte",G86)),"à besoin",IF(R86&lt;=SUMIFS(Barèmes!$E$6:$E$28,Barèmes!$A$6:$A$28,"Vitesse — 30 m (s)",Barèmes!$B$6:$B$28,H86,Barèmes!$C$6:$C$28,IF(H86="6ème","Mixte",G86)),"fragile","satisfaisant")),IF(R86&gt;=SUMIFS(Barèmes!$D$6:$D$28,Barèmes!$A$6:$A$28,"Vitesse — 30 m (s)",Barèmes!$B$6:$B$28,H86,Barèmes!$C$6:$C$28,IF(H86="6ème","Mixte",G86)),"à besoin",IF(R86&gt;=SUMIFS(Barèmes!$E$6:$E$28,Barèmes!$A$6:$A$28,"Vitesse — 30 m (s)",Barèmes!$B$6:$B$28,H86,Barèmes!$C$6:$C$28,IF(H86="6ème","Mixte",G86)),"fragile","satisfaisant"))))</f>
        <v/>
      </c>
      <c r="T86" s="24" t="str">
        <f>IF(OR(R86="",SUMPRODUCT((Barèmes!$A$6:$A$28="Vitesse — 30 m (s)")*(Barèmes!$B$6:$B$28=H86)*(Barèmes!$C$6:$C$28=IF(H86="6ème","Mixte",G86)))=0),"",IF(SUMPRODUCT((Barèmes!$A$6:$A$28="Vitesse — 30 m (s)")*(Barèmes!$B$6:$B$28=H86)*(Barèmes!$C$6:$C$28=IF(H86="6ème","Mixte",G86))*(Barèmes!$J$6:$J$28="+"))&gt;0,IF(R86&lt;=SUMIFS(Barèmes!$F$6:$F$28,Barèmes!$A$6:$A$28,"Vitesse — 30 m (s)",Barèmes!$B$6:$B$28,H86,Barèmes!$C$6:$C$28,IF(H86="6ème","Mixte",G86)),Barèmes!$B$2,IF(R86&lt;=SUMIFS(Barèmes!$G$6:$G$28,Barèmes!$A$6:$A$28,"Vitesse — 30 m (s)",Barèmes!$B$6:$B$28,H86,Barèmes!$C$6:$C$28,IF(H86="6ème","Mixte",G86)),Barèmes!$C$2,IF(R86&lt;=SUMIFS(Barèmes!$H$6:$H$28,Barèmes!$A$6:$A$28,"Vitesse — 30 m (s)",Barèmes!$B$6:$B$28,H86,Barèmes!$C$6:$C$28,IF(H86="6ème","Mixte",G86)),Barèmes!$D$2,IF(R86&lt;=SUMIFS(Barèmes!$I$6:$I$28,Barèmes!$A$6:$A$28,"Vitesse — 30 m (s)",Barèmes!$B$6:$B$28,H86,Barèmes!$C$6:$C$28,IF(H86="6ème","Mixte",G86)),Barèmes!$E$2,Barèmes!$F$2)))),IF(R86&gt;=SUMIFS(Barèmes!$F$6:$F$28,Barèmes!$A$6:$A$28,"Vitesse — 30 m (s)",Barèmes!$B$6:$B$28,H86,Barèmes!$C$6:$C$28,IF(H86="6ème","Mixte",G86)),Barèmes!$B$2,IF(R86&gt;=SUMIFS(Barèmes!$G$6:$G$28,Barèmes!$A$6:$A$28,"Vitesse — 30 m (s)",Barèmes!$B$6:$B$28,H86,Barèmes!$C$6:$C$28,IF(H86="6ème","Mixte",G86)),Barèmes!$C$2,IF(R86&gt;=SUMIFS(Barèmes!$H$6:$H$28,Barèmes!$A$6:$A$28,"Vitesse — 30 m (s)",Barèmes!$B$6:$B$28,H86,Barèmes!$C$6:$C$28,IF(H86="6ème","Mixte",G86)),Barèmes!$D$2,IF(R86&gt;=SUMIFS(Barèmes!$I$6:$I$28,Barèmes!$A$6:$A$28,"Vitesse — 30 m (s)",Barèmes!$B$6:$B$28,H86,Barèmes!$C$6:$C$28,IF(H86="6ème","Mixte",G86)),Barèmes!$E$2,Barèmes!$F$2))))))</f>
        <v/>
      </c>
      <c r="U86" s="22"/>
      <c r="V86" s="25" t="str">
        <f>IF(OR(U86="",SUMPRODUCT((Barèmes!$A$6:$A$28="Vitesse — 50 m (s)")*(Barèmes!$B$6:$B$28=H86)*(Barèmes!$C$6:$C$28=IF(H86="6ème","Mixte",G86)))=0),"",IF(SUMPRODUCT((Barèmes!$A$6:$A$28="Vitesse — 50 m (s)")*(Barèmes!$B$6:$B$28=H86)*(Barèmes!$C$6:$C$28=IF(H86="6ème","Mixte",G86))*(Barèmes!$J$6:$J$28="+"))&gt;0,IF(U86&lt;=SUMIFS(Barèmes!$D$6:$D$28,Barèmes!$A$6:$A$28,"Vitesse — 50 m (s)",Barèmes!$B$6:$B$28,H86,Barèmes!$C$6:$C$28,IF(H86="6ème","Mixte",G86)),"à besoin",IF(U86&lt;=SUMIFS(Barèmes!$E$6:$E$28,Barèmes!$A$6:$A$28,"Vitesse — 50 m (s)",Barèmes!$B$6:$B$28,H86,Barèmes!$C$6:$C$28,IF(H86="6ème","Mixte",G86)),"fragile","satisfaisant")),IF(U86&gt;=SUMIFS(Barèmes!$D$6:$D$28,Barèmes!$A$6:$A$28,"Vitesse — 50 m (s)",Barèmes!$B$6:$B$28,H86,Barèmes!$C$6:$C$28,IF(H86="6ème","Mixte",G86)),"à besoin",IF(U86&gt;=SUMIFS(Barèmes!$E$6:$E$28,Barèmes!$A$6:$A$28,"Vitesse — 50 m (s)",Barèmes!$B$6:$B$28,H86,Barèmes!$C$6:$C$28,IF(H86="6ème","Mixte",G86)),"fragile","satisfaisant"))))</f>
        <v/>
      </c>
      <c r="W86" s="25" t="str">
        <f>IF(OR(U86="",SUMPRODUCT((Barèmes!$A$6:$A$28="Vitesse — 50 m (s)")*(Barèmes!$B$6:$B$28=H86)*(Barèmes!$C$6:$C$28=IF(H86="6ème","Mixte",G86)))=0),"",IF(SUMPRODUCT((Barèmes!$A$6:$A$28="Vitesse — 50 m (s)")*(Barèmes!$B$6:$B$28=H86)*(Barèmes!$C$6:$C$28=IF(H86="6ème","Mixte",G86))*(Barèmes!$J$6:$J$28="+"))&gt;0,IF(U86&lt;=SUMIFS(Barèmes!$F$6:$F$28,Barèmes!$A$6:$A$28,"Vitesse — 50 m (s)",Barèmes!$B$6:$B$28,H86,Barèmes!$C$6:$C$28,IF(H86="6ème","Mixte",G86)),Barèmes!$B$2,IF(U86&lt;=SUMIFS(Barèmes!$G$6:$G$28,Barèmes!$A$6:$A$28,"Vitesse — 50 m (s)",Barèmes!$B$6:$B$28,H86,Barèmes!$C$6:$C$28,IF(H86="6ème","Mixte",G86)),Barèmes!$C$2,IF(U86&lt;=SUMIFS(Barèmes!$H$6:$H$28,Barèmes!$A$6:$A$28,"Vitesse — 50 m (s)",Barèmes!$B$6:$B$28,H86,Barèmes!$C$6:$C$28,IF(H86="6ème","Mixte",G86)),Barèmes!$D$2,IF(U86&lt;=SUMIFS(Barèmes!$I$6:$I$28,Barèmes!$A$6:$A$28,"Vitesse — 50 m (s)",Barèmes!$B$6:$B$28,H86,Barèmes!$C$6:$C$28,IF(H86="6ème","Mixte",G86)),Barèmes!$E$2,Barèmes!$F$2)))),IF(U86&gt;=SUMIFS(Barèmes!$F$6:$F$28,Barèmes!$A$6:$A$28,"Vitesse — 50 m (s)",Barèmes!$B$6:$B$28,H86,Barèmes!$C$6:$C$28,IF(H86="6ème","Mixte",G86)),Barèmes!$B$2,IF(U86&gt;=SUMIFS(Barèmes!$G$6:$G$28,Barèmes!$A$6:$A$28,"Vitesse — 50 m (s)",Barèmes!$B$6:$B$28,H86,Barèmes!$C$6:$C$28,IF(H86="6ème","Mixte",G86)),Barèmes!$C$2,IF(U86&gt;=SUMIFS(Barèmes!$H$6:$H$28,Barèmes!$A$6:$A$28,"Vitesse — 50 m (s)",Barèmes!$B$6:$B$28,H86,Barèmes!$C$6:$C$28,IF(H86="6ème","Mixte",G86)),Barèmes!$D$2,IF(U86&gt;=SUMIFS(Barèmes!$I$6:$I$28,Barèmes!$A$6:$A$28,"Vitesse — 50 m (s)",Barèmes!$B$6:$B$28,H86,Barèmes!$C$6:$C$28,IF(H86="6ème","Mixte",G86)),Barèmes!$E$2,Barèmes!$F$2))))))</f>
        <v/>
      </c>
      <c r="X86" s="18"/>
      <c r="Y86" s="26" t="str" cm="1">
        <f t="array" ref="Y86">IF(OR(X86="",SUMPRODUCT((Barèmes!$A$6:$A$28="Souplesse (score 1-5)")*(Barèmes!$B$6:$B$28=H86)*(Barèmes!$C$6:$C$28=IF(H86="6ème","Mixte",G86)))=0),"",IF(SUMPRODUCT((Barèmes!$A$6:$A$28="Souplesse (score 1-5)")*(Barèmes!$B$6:$B$28=H86)*(Barèmes!$C$6:$C$28=IF(H86="6ème","Mixte",G86))*(Barèmes!$J$6:$J$28="+"))&gt;0,IF(X86&lt;=SUMIFS(Barèmes!$D$6:$D$28,Barèmes!$A$6:$A$28,"Souplesse (score 1-5)",Barèmes!$B$6:$B$28,H86,Barèmes!$C$6:$C$28,IF(H86="6ème","Mixte",G86)),"à besoin",IF(X86&lt;=SUMIFS(Barèmes!$E$6:$E$28,Barèmes!$A$6:$A$28,"Souplesse (score 1-5)",Barèmes!$B$6:$B$28,H86,Barèmes!$C$6:$C$28,IF(H86="6ème","Mixte",G86)),"fragile","satisfaisant")),IF(X86&gt;=SUMIFS(Barèmes!$D$6:$D$28,Barèmes!$A$6:$A$28,"Souplesse (score 1-5)",Barèmes!$B$6:$B$28,H86,Barèmes!$C$6:$C$28,IF(H86="6ème","Mixte",G86)),"à besoin",IF(X86&gt;=SUMIFS(Barèmes!$E$6:$E$28,Barèmes!$A$6:$A$28,"Souplesse (score 1-5)",Barèmes!$B$6:$B$28,H86,Barèmes!$C$6:$C$28,IF(H86="6ème","Mixte",G86)),"fragile","satisfaisant"))))</f>
        <v/>
      </c>
      <c r="Z86" s="26" t="str" cm="1">
        <f t="array" ref="Z86">IF(OR(X86="",SUMPRODUCT((Barèmes!$A$6:$A$28="Souplesse (score 1-5)")*(Barèmes!$B$6:$B$28=H86)*(Barèmes!$C$6:$C$28=IF(H86="6ème","Mixte",G86)))=0),"",IF(SUMPRODUCT((Barèmes!$A$6:$A$28="Souplesse (score 1-5)")*(Barèmes!$B$6:$B$28=H86)*(Barèmes!$C$6:$C$28=IF(H86="6ème","Mixte",G86))*(Barèmes!$J$6:$J$28="+"))&gt;0,IF(X86&lt;=SUMIFS(Barèmes!$F$6:$F$28,Barèmes!$A$6:$A$28,"Souplesse (score 1-5)",Barèmes!$B$6:$B$28,H86,Barèmes!$C$6:$C$28,IF(H86="6ème","Mixte",G86)),Barèmes!$B$2,IF(X86&lt;=SUMIFS(Barèmes!$G$6:$G$28,Barèmes!$A$6:$A$28,"Souplesse (score 1-5)",Barèmes!$B$6:$B$28,H86,Barèmes!$C$6:$C$28,IF(H86="6ème","Mixte",G86)),Barèmes!$C$2,IF(X86&lt;=SUMIFS(Barèmes!$H$6:$H$28,Barèmes!$A$6:$A$28,"Souplesse (score 1-5)",Barèmes!$B$6:$B$28,H86,Barèmes!$C$6:$C$28,IF(H86="6ème","Mixte",G86)),Barèmes!$D$2,IF(X86&lt;=SUMIFS(Barèmes!$I$6:$I$28,Barèmes!$A$6:$A$28,"Souplesse (score 1-5)",Barèmes!$B$6:$B$28,H86,Barèmes!$C$6:$C$28,IF(H86="6ème","Mixte",G86)),Barèmes!$E$2,Barèmes!$F$2)))),IF(X86&gt;=SUMIFS(Barèmes!$F$6:$F$28,Barèmes!$A$6:$A$28,"Souplesse (score 1-5)",Barèmes!$B$6:$B$28,H86,Barèmes!$C$6:$C$28,IF(H86="6ème","Mixte",G86)),Barèmes!$B$2,IF(X86&gt;=SUMIFS(Barèmes!$G$6:$G$28,Barèmes!$A$6:$A$28,"Souplesse (score 1-5)",Barèmes!$B$6:$B$28,H86,Barèmes!$C$6:$C$28,IF(H86="6ème","Mixte",G86)),Barèmes!$C$2,IF(X86&gt;=SUMIFS(Barèmes!$H$6:$H$28,Barèmes!$A$6:$A$28,"Souplesse (score 1-5)",Barèmes!$B$6:$B$28,H86,Barèmes!$C$6:$C$28,IF(H86="6ème","Mixte",G86)),Barèmes!$D$2,IF(X86&gt;=SUMIFS(Barèmes!$I$6:$I$28,Barèmes!$A$6:$A$28,"Souplesse (score 1-5)",Barèmes!$B$6:$B$28,H86,Barèmes!$C$6:$C$28,IF(H86="6ème","Mixte",G86)),Barèmes!$E$2,Barèmes!$F$2))))))</f>
        <v/>
      </c>
      <c r="AA86" s="22"/>
      <c r="AB86" s="27" t="str">
        <f>IF(OR(AA86="",SUMPRODUCT((Barèmes!$A$6:$A$28="Agilité — T-test 974 (s)")*(Barèmes!$B$6:$B$28=H86)*(Barèmes!$C$6:$C$28=IF(H86="6ème","Mixte",G86)))=0),"",IF(SUMPRODUCT((Barèmes!$A$6:$A$28="Agilité — T-test 974 (s)")*(Barèmes!$B$6:$B$28=H86)*(Barèmes!$C$6:$C$28=IF(H86="6ème","Mixte",G86))*(Barèmes!$J$6:$J$28="+"))&gt;0,IF(AA86&lt;=SUMIFS(Barèmes!$D$6:$D$28,Barèmes!$A$6:$A$28,"Agilité — T-test 974 (s)",Barèmes!$B$6:$B$28,H86,Barèmes!$C$6:$C$28,IF(H86="6ème","Mixte",G86)),"à besoin",IF(AA86&lt;=SUMIFS(Barèmes!$E$6:$E$28,Barèmes!$A$6:$A$28,"Agilité — T-test 974 (s)",Barèmes!$B$6:$B$28,H86,Barèmes!$C$6:$C$28,IF(H86="6ème","Mixte",G86)),"fragile","satisfaisant")),IF(AA86&gt;=SUMIFS(Barèmes!$D$6:$D$28,Barèmes!$A$6:$A$28,"Agilité — T-test 974 (s)",Barèmes!$B$6:$B$28,H86,Barèmes!$C$6:$C$28,IF(H86="6ème","Mixte",G86)),"à besoin",IF(AA86&gt;=SUMIFS(Barèmes!$E$6:$E$28,Barèmes!$A$6:$A$28,"Agilité — T-test 974 (s)",Barèmes!$B$6:$B$28,H86,Barèmes!$C$6:$C$28,IF(H86="6ème","Mixte",G86)),"fragile","satisfaisant"))))</f>
        <v/>
      </c>
      <c r="AC86" s="27" t="str">
        <f>IF(OR(AA86="",SUMPRODUCT((Barèmes!$A$6:$A$28="Agilité — T-test 974 (s)")*(Barèmes!$B$6:$B$28=H86)*(Barèmes!$C$6:$C$28=IF(H86="6ème","Mixte",G86)))=0),"",IF(SUMPRODUCT((Barèmes!$A$6:$A$28="Agilité — T-test 974 (s)")*(Barèmes!$B$6:$B$28=H86)*(Barèmes!$C$6:$C$28=IF(H86="6ème","Mixte",G86))*(Barèmes!$J$6:$J$28="+"))&gt;0,IF(AA86&lt;=SUMIFS(Barèmes!$F$6:$F$28,Barèmes!$A$6:$A$28,"Agilité — T-test 974 (s)",Barèmes!$B$6:$B$28,H86,Barèmes!$C$6:$C$28,IF(H86="6ème","Mixte",G86)),Barèmes!$B$2,IF(AA86&lt;=SUMIFS(Barèmes!$G$6:$G$28,Barèmes!$A$6:$A$28,"Agilité — T-test 974 (s)",Barèmes!$B$6:$B$28,H86,Barèmes!$C$6:$C$28,IF(H86="6ème","Mixte",G86)),Barèmes!$C$2,IF(AA86&lt;=SUMIFS(Barèmes!$H$6:$H$28,Barèmes!$A$6:$A$28,"Agilité — T-test 974 (s)",Barèmes!$B$6:$B$28,H86,Barèmes!$C$6:$C$28,IF(H86="6ème","Mixte",G86)),Barèmes!$D$2,IF(AA86&lt;=SUMIFS(Barèmes!$I$6:$I$28,Barèmes!$A$6:$A$28,"Agilité — T-test 974 (s)",Barèmes!$B$6:$B$28,H86,Barèmes!$C$6:$C$28,IF(H86="6ème","Mixte",G86)),Barèmes!$E$2,Barèmes!$F$2)))),IF(AA86&gt;=SUMIFS(Barèmes!$F$6:$F$28,Barèmes!$A$6:$A$28,"Agilité — T-test 974 (s)",Barèmes!$B$6:$B$28,H86,Barèmes!$C$6:$C$28,IF(H86="6ème","Mixte",G86)),Barèmes!$B$2,IF(AA86&gt;=SUMIFS(Barèmes!$G$6:$G$28,Barèmes!$A$6:$A$28,"Agilité — T-test 974 (s)",Barèmes!$B$6:$B$28,H86,Barèmes!$C$6:$C$28,IF(H86="6ème","Mixte",G86)),Barèmes!$C$2,IF(AA86&gt;=SUMIFS(Barèmes!$H$6:$H$28,Barèmes!$A$6:$A$28,"Agilité — T-test 974 (s)",Barèmes!$B$6:$B$28,H86,Barèmes!$C$6:$C$28,IF(H86="6ème","Mixte",G86)),Barèmes!$D$2,IF(AA86&gt;=SUMIFS(Barèmes!$I$6:$I$28,Barèmes!$A$6:$A$28,"Agilité — T-test 974 (s)",Barèmes!$B$6:$B$28,H86,Barèmes!$C$6:$C$28,IF(H86="6ème","Mixte",G86)),Barèmes!$E$2,Barèmes!$F$2))))))</f>
        <v/>
      </c>
      <c r="AD86" s="28" t="str">
        <f t="shared" si="10"/>
        <v/>
      </c>
      <c r="AE86" s="29" t="str">
        <f t="shared" si="11"/>
        <v/>
      </c>
      <c r="AF86" s="30" t="str">
        <f>IF(OR(AD86="",SUMPRODUCT((Barèmes!$A$6:$A$28="Surcoût d'agilité (s) — technique")*(Barèmes!$B$6:$B$28=H86)*(Barèmes!$C$6:$C$28=IF(H86="6ème","Mixte",G86)))=0),"",IF(SUMPRODUCT((Barèmes!$A$6:$A$28="Surcoût d'agilité (s) — technique")*(Barèmes!$B$6:$B$28=H86)*(Barèmes!$C$6:$C$28=IF(H86="6ème","Mixte",G86))*(Barèmes!$J$6:$J$28="+"))&gt;0,IF(AD86&lt;=SUMIFS(Barèmes!$D$6:$D$28,Barèmes!$A$6:$A$28,"Surcoût d'agilité (s) — technique",Barèmes!$B$6:$B$28,H86,Barèmes!$C$6:$C$28,IF(H86="6ème","Mixte",G86)),"à besoin",IF(AD86&lt;=SUMIFS(Barèmes!$E$6:$E$28,Barèmes!$A$6:$A$28,"Surcoût d'agilité (s) — technique",Barèmes!$B$6:$B$28,H86,Barèmes!$C$6:$C$28,IF(H86="6ème","Mixte",G86)),"fragile","satisfaisant")),IF(AD86&gt;=SUMIFS(Barèmes!$D$6:$D$28,Barèmes!$A$6:$A$28,"Surcoût d'agilité (s) — technique",Barèmes!$B$6:$B$28,H86,Barèmes!$C$6:$C$28,IF(H86="6ème","Mixte",G86)),"à besoin",IF(AD86&gt;=SUMIFS(Barèmes!$E$6:$E$28,Barèmes!$A$6:$A$28,"Surcoût d'agilité (s) — technique",Barèmes!$B$6:$B$28,H86,Barèmes!$C$6:$C$28,IF(H86="6ème","Mixte",G86)),"fragile","satisfaisant"))))</f>
        <v/>
      </c>
      <c r="AG86" s="30" t="str">
        <f>IF(OR(AD86="",SUMPRODUCT((Barèmes!$A$6:$A$28="Surcoût d'agilité (s) — technique")*(Barèmes!$B$6:$B$28=H86)*(Barèmes!$C$6:$C$28=IF(H86="6ème","Mixte",G86)))=0),"",IF(SUMPRODUCT((Barèmes!$A$6:$A$28="Surcoût d'agilité (s) — technique")*(Barèmes!$B$6:$B$28=H86)*(Barèmes!$C$6:$C$28=IF(H86="6ème","Mixte",G86))*(Barèmes!$J$6:$J$28="+"))&gt;0,IF(AD86&lt;=SUMIFS(Barèmes!$F$6:$F$28,Barèmes!$A$6:$A$28,"Surcoût d'agilité (s) — technique",Barèmes!$B$6:$B$28,H86,Barèmes!$C$6:$C$28,IF(H86="6ème","Mixte",G86)),Barèmes!$B$2,IF(AD86&lt;=SUMIFS(Barèmes!$G$6:$G$28,Barèmes!$A$6:$A$28,"Surcoût d'agilité (s) — technique",Barèmes!$B$6:$B$28,H86,Barèmes!$C$6:$C$28,IF(H86="6ème","Mixte",G86)),Barèmes!$C$2,IF(AD86&lt;=SUMIFS(Barèmes!$H$6:$H$28,Barèmes!$A$6:$A$28,"Surcoût d'agilité (s) — technique",Barèmes!$B$6:$B$28,H86,Barèmes!$C$6:$C$28,IF(H86="6ème","Mixte",G86)),Barèmes!$D$2,IF(AD86&lt;=SUMIFS(Barèmes!$I$6:$I$28,Barèmes!$A$6:$A$28,"Surcoût d'agilité (s) — technique",Barèmes!$B$6:$B$28,H86,Barèmes!$C$6:$C$28,IF(H86="6ème","Mixte",G86)),Barèmes!$E$2,Barèmes!$F$2)))),IF(AD86&gt;=SUMIFS(Barèmes!$F$6:$F$28,Barèmes!$A$6:$A$28,"Surcoût d'agilité (s) — technique",Barèmes!$B$6:$B$28,H86,Barèmes!$C$6:$C$28,IF(H86="6ème","Mixte",G86)),Barèmes!$B$2,IF(AD86&gt;=SUMIFS(Barèmes!$G$6:$G$28,Barèmes!$A$6:$A$28,"Surcoût d'agilité (s) — technique",Barèmes!$B$6:$B$28,H86,Barèmes!$C$6:$C$28,IF(H86="6ème","Mixte",G86)),Barèmes!$C$2,IF(AD86&gt;=SUMIFS(Barèmes!$H$6:$H$28,Barèmes!$A$6:$A$28,"Surcoût d'agilité (s) — technique",Barèmes!$B$6:$B$28,H86,Barèmes!$C$6:$C$28,IF(H86="6ème","Mixte",G86)),Barèmes!$D$2,IF(AD86&gt;=SUMIFS(Barèmes!$I$6:$I$28,Barèmes!$A$6:$A$28,"Surcoût d'agilité (s) — technique",Barèmes!$B$6:$B$28,H86,Barèmes!$C$6:$C$28,IF(H86="6ème","Mixte",G86)),Barèmes!$E$2,Barèmes!$F$2))))))</f>
        <v/>
      </c>
      <c r="AH86" s="31" t="str">
        <f>IF((IF(N86="",0,1)+IF(Q86="",0,1)+IF(W86="",0,1)+IF(Z86="",0,1)+IF(AC86="",0,1))=0,"",3*IF(N86=Barèmes!$B$2,1,IF(N86=Barèmes!$C$2,2,IF(N86=Barèmes!$D$2,3,IF(N86=Barèmes!$E$2,4,IF(N86=Barèmes!$F$2,5,0)))))+3*IF(Q86=Barèmes!$B$2,1,IF(Q86=Barèmes!$C$2,2,IF(Q86=Barèmes!$D$2,3,IF(Q86=Barèmes!$E$2,4,IF(Q86=Barèmes!$F$2,5,0)))))+2*IF(W86=Barèmes!$B$2,1,IF(W86=Barèmes!$C$2,2,IF(W86=Barèmes!$D$2,3,IF(W86=Barèmes!$E$2,4,IF(W86=Barèmes!$F$2,5,0)))))+1*IF(Z86=Barèmes!$B$2,1,IF(Z86=Barèmes!$C$2,2,IF(Z86=Barèmes!$D$2,3,IF(Z86=Barèmes!$E$2,4,IF(Z86=Barèmes!$F$2,5,0)))))+1*IF(AC86=Barèmes!$B$2,1,IF(AC86=Barèmes!$C$2,2,IF(AC86=Barèmes!$D$2,3,IF(AC86=Barèmes!$E$2,4,IF(AC86=Barèmes!$F$2,5,0))))))</f>
        <v/>
      </c>
      <c r="AI86" s="31"/>
      <c r="AJ86" s="32" t="str">
        <f>IFERROR(INDEX(Croissance!$B$5:$B$604,MATCH(A86,Croissance!$A$5:$A$604,0)),"")</f>
        <v/>
      </c>
      <c r="AK86" s="32" t="str">
        <f>IFERROR(INDEX(Croissance!$C$5:$C$604,MATCH(A86,Croissance!$A$5:$A$604,0)),"")</f>
        <v/>
      </c>
      <c r="AL86" s="32" t="str">
        <f>IFERROR(INDEX(Croissance!$D$5:$D$604,MATCH(A86,Croissance!$A$5:$A$604,0)),"")</f>
        <v/>
      </c>
      <c r="AM86" s="32" t="str">
        <f>IFERROR(INDEX(Croissance!$E$5:$E$604,MATCH(A86,Croissance!$A$5:$A$604,0)),"")</f>
        <v/>
      </c>
      <c r="AO86" s="33">
        <f t="shared" si="16"/>
        <v>0</v>
      </c>
      <c r="AP86" s="33">
        <f t="shared" si="12"/>
        <v>0</v>
      </c>
      <c r="AQ86" s="33">
        <f>IF(A86="",0,IF(AND(OR('Synthèse classe'!$C$2="Tous",C86='Synthèse classe'!$C$2),OR('Synthèse classe'!$C$3="Toutes",D86='Synthèse classe'!$C$3),OR('Synthèse classe'!$C$4="Toutes",AND('Synthèse classe'!$C$4="Dernière",AP86=1),B86=IFERROR(VALUE('Synthèse classe'!$C$4),0))),1,0))</f>
        <v>0</v>
      </c>
      <c r="AR86" s="34" t="str">
        <f t="shared" si="13"/>
        <v/>
      </c>
    </row>
    <row r="87" spans="1:44" x14ac:dyDescent="0.2">
      <c r="A87" s="17" t="str">
        <f t="shared" si="9"/>
        <v/>
      </c>
      <c r="B87" s="18"/>
      <c r="C87" s="19"/>
      <c r="D87" s="19"/>
      <c r="E87" s="19"/>
      <c r="F87" s="19"/>
      <c r="G87" s="19"/>
      <c r="H87" s="17" t="str">
        <f t="shared" si="14"/>
        <v/>
      </c>
      <c r="I87" s="20"/>
      <c r="J87" s="18"/>
      <c r="K87" s="19"/>
      <c r="L87" s="21" t="str">
        <f t="shared" si="15"/>
        <v/>
      </c>
      <c r="M87" s="21" t="str">
        <f>IF(OR(J87="",SUMPRODUCT((Barèmes!$A$6:$A$28="Endurance — Luc Léger (palier)")*(Barèmes!$B$6:$B$28=H87)*(Barèmes!$C$6:$C$28=IF(H87="6ème","Mixte",G87)))=0),"",IF(SUMPRODUCT((Barèmes!$A$6:$A$28="Endurance — Luc Léger (palier)")*(Barèmes!$B$6:$B$28=H87)*(Barèmes!$C$6:$C$28=IF(H87="6ème","Mixte",G87))*(Barèmes!$J$6:$J$28="+"))&gt;0,IF(J87&lt;=SUMIFS(Barèmes!$D$6:$D$28,Barèmes!$A$6:$A$28,"Endurance — Luc Léger (palier)",Barèmes!$B$6:$B$28,H87,Barèmes!$C$6:$C$28,IF(H87="6ème","Mixte",G87)),"à besoin",IF(J87&lt;=SUMIFS(Barèmes!$E$6:$E$28,Barèmes!$A$6:$A$28,"Endurance — Luc Léger (palier)",Barèmes!$B$6:$B$28,H87,Barèmes!$C$6:$C$28,IF(H87="6ème","Mixte",G87)),"fragile","satisfaisant")),IF(J87&gt;=SUMIFS(Barèmes!$D$6:$D$28,Barèmes!$A$6:$A$28,"Endurance — Luc Léger (palier)",Barèmes!$B$6:$B$28,H87,Barèmes!$C$6:$C$28,IF(H87="6ème","Mixte",G87)),"à besoin",IF(J87&gt;=SUMIFS(Barèmes!$E$6:$E$28,Barèmes!$A$6:$A$28,"Endurance — Luc Léger (palier)",Barèmes!$B$6:$B$28,H87,Barèmes!$C$6:$C$28,IF(H87="6ème","Mixte",G87)),"fragile","satisfaisant"))))</f>
        <v/>
      </c>
      <c r="N87" s="21" t="str">
        <f>IF(OR(J87="",SUMPRODUCT((Barèmes!$A$6:$A$28="Endurance — Luc Léger (palier)")*(Barèmes!$B$6:$B$28=H87)*(Barèmes!$C$6:$C$28=IF(H87="6ème","Mixte",G87)))=0),"",IF(SUMPRODUCT((Barèmes!$A$6:$A$28="Endurance — Luc Léger (palier)")*(Barèmes!$B$6:$B$28=H87)*(Barèmes!$C$6:$C$28=IF(H87="6ème","Mixte",G87))*(Barèmes!$J$6:$J$28="+"))&gt;0,IF(J87&lt;=SUMIFS(Barèmes!$F$6:$F$28,Barèmes!$A$6:$A$28,"Endurance — Luc Léger (palier)",Barèmes!$B$6:$B$28,H87,Barèmes!$C$6:$C$28,IF(H87="6ème","Mixte",G87)),Barèmes!$B$2,IF(J87&lt;=SUMIFS(Barèmes!$G$6:$G$28,Barèmes!$A$6:$A$28,"Endurance — Luc Léger (palier)",Barèmes!$B$6:$B$28,H87,Barèmes!$C$6:$C$28,IF(H87="6ème","Mixte",G87)),Barèmes!$C$2,IF(J87&lt;=SUMIFS(Barèmes!$H$6:$H$28,Barèmes!$A$6:$A$28,"Endurance — Luc Léger (palier)",Barèmes!$B$6:$B$28,H87,Barèmes!$C$6:$C$28,IF(H87="6ème","Mixte",G87)),Barèmes!$D$2,IF(J87&lt;=SUMIFS(Barèmes!$I$6:$I$28,Barèmes!$A$6:$A$28,"Endurance — Luc Léger (palier)",Barèmes!$B$6:$B$28,H87,Barèmes!$C$6:$C$28,IF(H87="6ème","Mixte",G87)),Barèmes!$E$2,Barèmes!$F$2)))),IF(J87&gt;=SUMIFS(Barèmes!$F$6:$F$28,Barèmes!$A$6:$A$28,"Endurance — Luc Léger (palier)",Barèmes!$B$6:$B$28,H87,Barèmes!$C$6:$C$28,IF(H87="6ème","Mixte",G87)),Barèmes!$B$2,IF(J87&gt;=SUMIFS(Barèmes!$G$6:$G$28,Barèmes!$A$6:$A$28,"Endurance — Luc Léger (palier)",Barèmes!$B$6:$B$28,H87,Barèmes!$C$6:$C$28,IF(H87="6ème","Mixte",G87)),Barèmes!$C$2,IF(J87&gt;=SUMIFS(Barèmes!$H$6:$H$28,Barèmes!$A$6:$A$28,"Endurance — Luc Léger (palier)",Barèmes!$B$6:$B$28,H87,Barèmes!$C$6:$C$28,IF(H87="6ème","Mixte",G87)),Barèmes!$D$2,IF(J87&gt;=SUMIFS(Barèmes!$I$6:$I$28,Barèmes!$A$6:$A$28,"Endurance — Luc Léger (palier)",Barèmes!$B$6:$B$28,H87,Barèmes!$C$6:$C$28,IF(H87="6ème","Mixte",G87)),Barèmes!$E$2,Barèmes!$F$2))))))</f>
        <v/>
      </c>
      <c r="O87" s="22"/>
      <c r="P87" s="23" t="str">
        <f>IF(OR(O87="",SUMPRODUCT((Barèmes!$A$6:$A$28="Force bas du corps — Saut en longueur (m)")*(Barèmes!$B$6:$B$28=H87)*(Barèmes!$C$6:$C$28=IF(H87="6ème","Mixte",G87)))=0),"",IF(SUMPRODUCT((Barèmes!$A$6:$A$28="Force bas du corps — Saut en longueur (m)")*(Barèmes!$B$6:$B$28=H87)*(Barèmes!$C$6:$C$28=IF(H87="6ème","Mixte",G87))*(Barèmes!$J$6:$J$28="+"))&gt;0,IF(O87&lt;=SUMIFS(Barèmes!$D$6:$D$28,Barèmes!$A$6:$A$28,"Force bas du corps — Saut en longueur (m)",Barèmes!$B$6:$B$28,H87,Barèmes!$C$6:$C$28,IF(H87="6ème","Mixte",G87)),"à besoin",IF(O87&lt;=SUMIFS(Barèmes!$E$6:$E$28,Barèmes!$A$6:$A$28,"Force bas du corps — Saut en longueur (m)",Barèmes!$B$6:$B$28,H87,Barèmes!$C$6:$C$28,IF(H87="6ème","Mixte",G87)),"fragile","satisfaisant")),IF(O87&gt;=SUMIFS(Barèmes!$D$6:$D$28,Barèmes!$A$6:$A$28,"Force bas du corps — Saut en longueur (m)",Barèmes!$B$6:$B$28,H87,Barèmes!$C$6:$C$28,IF(H87="6ème","Mixte",G87)),"à besoin",IF(O87&gt;=SUMIFS(Barèmes!$E$6:$E$28,Barèmes!$A$6:$A$28,"Force bas du corps — Saut en longueur (m)",Barèmes!$B$6:$B$28,H87,Barèmes!$C$6:$C$28,IF(H87="6ème","Mixte",G87)),"fragile","satisfaisant"))))</f>
        <v/>
      </c>
      <c r="Q87" s="23" t="str">
        <f>IF(OR(O87="",SUMPRODUCT((Barèmes!$A$6:$A$28="Force bas du corps — Saut en longueur (m)")*(Barèmes!$B$6:$B$28=H87)*(Barèmes!$C$6:$C$28=IF(H87="6ème","Mixte",G87)))=0),"",IF(SUMPRODUCT((Barèmes!$A$6:$A$28="Force bas du corps — Saut en longueur (m)")*(Barèmes!$B$6:$B$28=H87)*(Barèmes!$C$6:$C$28=IF(H87="6ème","Mixte",G87))*(Barèmes!$J$6:$J$28="+"))&gt;0,IF(O87&lt;=SUMIFS(Barèmes!$F$6:$F$28,Barèmes!$A$6:$A$28,"Force bas du corps — Saut en longueur (m)",Barèmes!$B$6:$B$28,H87,Barèmes!$C$6:$C$28,IF(H87="6ème","Mixte",G87)),Barèmes!$B$2,IF(O87&lt;=SUMIFS(Barèmes!$G$6:$G$28,Barèmes!$A$6:$A$28,"Force bas du corps — Saut en longueur (m)",Barèmes!$B$6:$B$28,H87,Barèmes!$C$6:$C$28,IF(H87="6ème","Mixte",G87)),Barèmes!$C$2,IF(O87&lt;=SUMIFS(Barèmes!$H$6:$H$28,Barèmes!$A$6:$A$28,"Force bas du corps — Saut en longueur (m)",Barèmes!$B$6:$B$28,H87,Barèmes!$C$6:$C$28,IF(H87="6ème","Mixte",G87)),Barèmes!$D$2,IF(O87&lt;=SUMIFS(Barèmes!$I$6:$I$28,Barèmes!$A$6:$A$28,"Force bas du corps — Saut en longueur (m)",Barèmes!$B$6:$B$28,H87,Barèmes!$C$6:$C$28,IF(H87="6ème","Mixte",G87)),Barèmes!$E$2,Barèmes!$F$2)))),IF(O87&gt;=SUMIFS(Barèmes!$F$6:$F$28,Barèmes!$A$6:$A$28,"Force bas du corps — Saut en longueur (m)",Barèmes!$B$6:$B$28,H87,Barèmes!$C$6:$C$28,IF(H87="6ème","Mixte",G87)),Barèmes!$B$2,IF(O87&gt;=SUMIFS(Barèmes!$G$6:$G$28,Barèmes!$A$6:$A$28,"Force bas du corps — Saut en longueur (m)",Barèmes!$B$6:$B$28,H87,Barèmes!$C$6:$C$28,IF(H87="6ème","Mixte",G87)),Barèmes!$C$2,IF(O87&gt;=SUMIFS(Barèmes!$H$6:$H$28,Barèmes!$A$6:$A$28,"Force bas du corps — Saut en longueur (m)",Barèmes!$B$6:$B$28,H87,Barèmes!$C$6:$C$28,IF(H87="6ème","Mixte",G87)),Barèmes!$D$2,IF(O87&gt;=SUMIFS(Barèmes!$I$6:$I$28,Barèmes!$A$6:$A$28,"Force bas du corps — Saut en longueur (m)",Barèmes!$B$6:$B$28,H87,Barèmes!$C$6:$C$28,IF(H87="6ème","Mixte",G87)),Barèmes!$E$2,Barèmes!$F$2))))))</f>
        <v/>
      </c>
      <c r="R87" s="22"/>
      <c r="S87" s="24" t="str">
        <f>IF(OR(R87="",SUMPRODUCT((Barèmes!$A$6:$A$28="Vitesse — 30 m (s)")*(Barèmes!$B$6:$B$28=H87)*(Barèmes!$C$6:$C$28=IF(H87="6ème","Mixte",G87)))=0),"",IF(SUMPRODUCT((Barèmes!$A$6:$A$28="Vitesse — 30 m (s)")*(Barèmes!$B$6:$B$28=H87)*(Barèmes!$C$6:$C$28=IF(H87="6ème","Mixte",G87))*(Barèmes!$J$6:$J$28="+"))&gt;0,IF(R87&lt;=SUMIFS(Barèmes!$D$6:$D$28,Barèmes!$A$6:$A$28,"Vitesse — 30 m (s)",Barèmes!$B$6:$B$28,H87,Barèmes!$C$6:$C$28,IF(H87="6ème","Mixte",G87)),"à besoin",IF(R87&lt;=SUMIFS(Barèmes!$E$6:$E$28,Barèmes!$A$6:$A$28,"Vitesse — 30 m (s)",Barèmes!$B$6:$B$28,H87,Barèmes!$C$6:$C$28,IF(H87="6ème","Mixte",G87)),"fragile","satisfaisant")),IF(R87&gt;=SUMIFS(Barèmes!$D$6:$D$28,Barèmes!$A$6:$A$28,"Vitesse — 30 m (s)",Barèmes!$B$6:$B$28,H87,Barèmes!$C$6:$C$28,IF(H87="6ème","Mixte",G87)),"à besoin",IF(R87&gt;=SUMIFS(Barèmes!$E$6:$E$28,Barèmes!$A$6:$A$28,"Vitesse — 30 m (s)",Barèmes!$B$6:$B$28,H87,Barèmes!$C$6:$C$28,IF(H87="6ème","Mixte",G87)),"fragile","satisfaisant"))))</f>
        <v/>
      </c>
      <c r="T87" s="24" t="str">
        <f>IF(OR(R87="",SUMPRODUCT((Barèmes!$A$6:$A$28="Vitesse — 30 m (s)")*(Barèmes!$B$6:$B$28=H87)*(Barèmes!$C$6:$C$28=IF(H87="6ème","Mixte",G87)))=0),"",IF(SUMPRODUCT((Barèmes!$A$6:$A$28="Vitesse — 30 m (s)")*(Barèmes!$B$6:$B$28=H87)*(Barèmes!$C$6:$C$28=IF(H87="6ème","Mixte",G87))*(Barèmes!$J$6:$J$28="+"))&gt;0,IF(R87&lt;=SUMIFS(Barèmes!$F$6:$F$28,Barèmes!$A$6:$A$28,"Vitesse — 30 m (s)",Barèmes!$B$6:$B$28,H87,Barèmes!$C$6:$C$28,IF(H87="6ème","Mixte",G87)),Barèmes!$B$2,IF(R87&lt;=SUMIFS(Barèmes!$G$6:$G$28,Barèmes!$A$6:$A$28,"Vitesse — 30 m (s)",Barèmes!$B$6:$B$28,H87,Barèmes!$C$6:$C$28,IF(H87="6ème","Mixte",G87)),Barèmes!$C$2,IF(R87&lt;=SUMIFS(Barèmes!$H$6:$H$28,Barèmes!$A$6:$A$28,"Vitesse — 30 m (s)",Barèmes!$B$6:$B$28,H87,Barèmes!$C$6:$C$28,IF(H87="6ème","Mixte",G87)),Barèmes!$D$2,IF(R87&lt;=SUMIFS(Barèmes!$I$6:$I$28,Barèmes!$A$6:$A$28,"Vitesse — 30 m (s)",Barèmes!$B$6:$B$28,H87,Barèmes!$C$6:$C$28,IF(H87="6ème","Mixte",G87)),Barèmes!$E$2,Barèmes!$F$2)))),IF(R87&gt;=SUMIFS(Barèmes!$F$6:$F$28,Barèmes!$A$6:$A$28,"Vitesse — 30 m (s)",Barèmes!$B$6:$B$28,H87,Barèmes!$C$6:$C$28,IF(H87="6ème","Mixte",G87)),Barèmes!$B$2,IF(R87&gt;=SUMIFS(Barèmes!$G$6:$G$28,Barèmes!$A$6:$A$28,"Vitesse — 30 m (s)",Barèmes!$B$6:$B$28,H87,Barèmes!$C$6:$C$28,IF(H87="6ème","Mixte",G87)),Barèmes!$C$2,IF(R87&gt;=SUMIFS(Barèmes!$H$6:$H$28,Barèmes!$A$6:$A$28,"Vitesse — 30 m (s)",Barèmes!$B$6:$B$28,H87,Barèmes!$C$6:$C$28,IF(H87="6ème","Mixte",G87)),Barèmes!$D$2,IF(R87&gt;=SUMIFS(Barèmes!$I$6:$I$28,Barèmes!$A$6:$A$28,"Vitesse — 30 m (s)",Barèmes!$B$6:$B$28,H87,Barèmes!$C$6:$C$28,IF(H87="6ème","Mixte",G87)),Barèmes!$E$2,Barèmes!$F$2))))))</f>
        <v/>
      </c>
      <c r="U87" s="22"/>
      <c r="V87" s="25" t="str">
        <f>IF(OR(U87="",SUMPRODUCT((Barèmes!$A$6:$A$28="Vitesse — 50 m (s)")*(Barèmes!$B$6:$B$28=H87)*(Barèmes!$C$6:$C$28=IF(H87="6ème","Mixte",G87)))=0),"",IF(SUMPRODUCT((Barèmes!$A$6:$A$28="Vitesse — 50 m (s)")*(Barèmes!$B$6:$B$28=H87)*(Barèmes!$C$6:$C$28=IF(H87="6ème","Mixte",G87))*(Barèmes!$J$6:$J$28="+"))&gt;0,IF(U87&lt;=SUMIFS(Barèmes!$D$6:$D$28,Barèmes!$A$6:$A$28,"Vitesse — 50 m (s)",Barèmes!$B$6:$B$28,H87,Barèmes!$C$6:$C$28,IF(H87="6ème","Mixte",G87)),"à besoin",IF(U87&lt;=SUMIFS(Barèmes!$E$6:$E$28,Barèmes!$A$6:$A$28,"Vitesse — 50 m (s)",Barèmes!$B$6:$B$28,H87,Barèmes!$C$6:$C$28,IF(H87="6ème","Mixte",G87)),"fragile","satisfaisant")),IF(U87&gt;=SUMIFS(Barèmes!$D$6:$D$28,Barèmes!$A$6:$A$28,"Vitesse — 50 m (s)",Barèmes!$B$6:$B$28,H87,Barèmes!$C$6:$C$28,IF(H87="6ème","Mixte",G87)),"à besoin",IF(U87&gt;=SUMIFS(Barèmes!$E$6:$E$28,Barèmes!$A$6:$A$28,"Vitesse — 50 m (s)",Barèmes!$B$6:$B$28,H87,Barèmes!$C$6:$C$28,IF(H87="6ème","Mixte",G87)),"fragile","satisfaisant"))))</f>
        <v/>
      </c>
      <c r="W87" s="25" t="str">
        <f>IF(OR(U87="",SUMPRODUCT((Barèmes!$A$6:$A$28="Vitesse — 50 m (s)")*(Barèmes!$B$6:$B$28=H87)*(Barèmes!$C$6:$C$28=IF(H87="6ème","Mixte",G87)))=0),"",IF(SUMPRODUCT((Barèmes!$A$6:$A$28="Vitesse — 50 m (s)")*(Barèmes!$B$6:$B$28=H87)*(Barèmes!$C$6:$C$28=IF(H87="6ème","Mixte",G87))*(Barèmes!$J$6:$J$28="+"))&gt;0,IF(U87&lt;=SUMIFS(Barèmes!$F$6:$F$28,Barèmes!$A$6:$A$28,"Vitesse — 50 m (s)",Barèmes!$B$6:$B$28,H87,Barèmes!$C$6:$C$28,IF(H87="6ème","Mixte",G87)),Barèmes!$B$2,IF(U87&lt;=SUMIFS(Barèmes!$G$6:$G$28,Barèmes!$A$6:$A$28,"Vitesse — 50 m (s)",Barèmes!$B$6:$B$28,H87,Barèmes!$C$6:$C$28,IF(H87="6ème","Mixte",G87)),Barèmes!$C$2,IF(U87&lt;=SUMIFS(Barèmes!$H$6:$H$28,Barèmes!$A$6:$A$28,"Vitesse — 50 m (s)",Barèmes!$B$6:$B$28,H87,Barèmes!$C$6:$C$28,IF(H87="6ème","Mixte",G87)),Barèmes!$D$2,IF(U87&lt;=SUMIFS(Barèmes!$I$6:$I$28,Barèmes!$A$6:$A$28,"Vitesse — 50 m (s)",Barèmes!$B$6:$B$28,H87,Barèmes!$C$6:$C$28,IF(H87="6ème","Mixte",G87)),Barèmes!$E$2,Barèmes!$F$2)))),IF(U87&gt;=SUMIFS(Barèmes!$F$6:$F$28,Barèmes!$A$6:$A$28,"Vitesse — 50 m (s)",Barèmes!$B$6:$B$28,H87,Barèmes!$C$6:$C$28,IF(H87="6ème","Mixte",G87)),Barèmes!$B$2,IF(U87&gt;=SUMIFS(Barèmes!$G$6:$G$28,Barèmes!$A$6:$A$28,"Vitesse — 50 m (s)",Barèmes!$B$6:$B$28,H87,Barèmes!$C$6:$C$28,IF(H87="6ème","Mixte",G87)),Barèmes!$C$2,IF(U87&gt;=SUMIFS(Barèmes!$H$6:$H$28,Barèmes!$A$6:$A$28,"Vitesse — 50 m (s)",Barèmes!$B$6:$B$28,H87,Barèmes!$C$6:$C$28,IF(H87="6ème","Mixte",G87)),Barèmes!$D$2,IF(U87&gt;=SUMIFS(Barèmes!$I$6:$I$28,Barèmes!$A$6:$A$28,"Vitesse — 50 m (s)",Barèmes!$B$6:$B$28,H87,Barèmes!$C$6:$C$28,IF(H87="6ème","Mixte",G87)),Barèmes!$E$2,Barèmes!$F$2))))))</f>
        <v/>
      </c>
      <c r="X87" s="18"/>
      <c r="Y87" s="26" t="str" cm="1">
        <f t="array" ref="Y87">IF(OR(X87="",SUMPRODUCT((Barèmes!$A$6:$A$28="Souplesse (score 1-5)")*(Barèmes!$B$6:$B$28=H87)*(Barèmes!$C$6:$C$28=IF(H87="6ème","Mixte",G87)))=0),"",IF(SUMPRODUCT((Barèmes!$A$6:$A$28="Souplesse (score 1-5)")*(Barèmes!$B$6:$B$28=H87)*(Barèmes!$C$6:$C$28=IF(H87="6ème","Mixte",G87))*(Barèmes!$J$6:$J$28="+"))&gt;0,IF(X87&lt;=SUMIFS(Barèmes!$D$6:$D$28,Barèmes!$A$6:$A$28,"Souplesse (score 1-5)",Barèmes!$B$6:$B$28,H87,Barèmes!$C$6:$C$28,IF(H87="6ème","Mixte",G87)),"à besoin",IF(X87&lt;=SUMIFS(Barèmes!$E$6:$E$28,Barèmes!$A$6:$A$28,"Souplesse (score 1-5)",Barèmes!$B$6:$B$28,H87,Barèmes!$C$6:$C$28,IF(H87="6ème","Mixte",G87)),"fragile","satisfaisant")),IF(X87&gt;=SUMIFS(Barèmes!$D$6:$D$28,Barèmes!$A$6:$A$28,"Souplesse (score 1-5)",Barèmes!$B$6:$B$28,H87,Barèmes!$C$6:$C$28,IF(H87="6ème","Mixte",G87)),"à besoin",IF(X87&gt;=SUMIFS(Barèmes!$E$6:$E$28,Barèmes!$A$6:$A$28,"Souplesse (score 1-5)",Barèmes!$B$6:$B$28,H87,Barèmes!$C$6:$C$28,IF(H87="6ème","Mixte",G87)),"fragile","satisfaisant"))))</f>
        <v/>
      </c>
      <c r="Z87" s="26" t="str" cm="1">
        <f t="array" ref="Z87">IF(OR(X87="",SUMPRODUCT((Barèmes!$A$6:$A$28="Souplesse (score 1-5)")*(Barèmes!$B$6:$B$28=H87)*(Barèmes!$C$6:$C$28=IF(H87="6ème","Mixte",G87)))=0),"",IF(SUMPRODUCT((Barèmes!$A$6:$A$28="Souplesse (score 1-5)")*(Barèmes!$B$6:$B$28=H87)*(Barèmes!$C$6:$C$28=IF(H87="6ème","Mixte",G87))*(Barèmes!$J$6:$J$28="+"))&gt;0,IF(X87&lt;=SUMIFS(Barèmes!$F$6:$F$28,Barèmes!$A$6:$A$28,"Souplesse (score 1-5)",Barèmes!$B$6:$B$28,H87,Barèmes!$C$6:$C$28,IF(H87="6ème","Mixte",G87)),Barèmes!$B$2,IF(X87&lt;=SUMIFS(Barèmes!$G$6:$G$28,Barèmes!$A$6:$A$28,"Souplesse (score 1-5)",Barèmes!$B$6:$B$28,H87,Barèmes!$C$6:$C$28,IF(H87="6ème","Mixte",G87)),Barèmes!$C$2,IF(X87&lt;=SUMIFS(Barèmes!$H$6:$H$28,Barèmes!$A$6:$A$28,"Souplesse (score 1-5)",Barèmes!$B$6:$B$28,H87,Barèmes!$C$6:$C$28,IF(H87="6ème","Mixte",G87)),Barèmes!$D$2,IF(X87&lt;=SUMIFS(Barèmes!$I$6:$I$28,Barèmes!$A$6:$A$28,"Souplesse (score 1-5)",Barèmes!$B$6:$B$28,H87,Barèmes!$C$6:$C$28,IF(H87="6ème","Mixte",G87)),Barèmes!$E$2,Barèmes!$F$2)))),IF(X87&gt;=SUMIFS(Barèmes!$F$6:$F$28,Barèmes!$A$6:$A$28,"Souplesse (score 1-5)",Barèmes!$B$6:$B$28,H87,Barèmes!$C$6:$C$28,IF(H87="6ème","Mixte",G87)),Barèmes!$B$2,IF(X87&gt;=SUMIFS(Barèmes!$G$6:$G$28,Barèmes!$A$6:$A$28,"Souplesse (score 1-5)",Barèmes!$B$6:$B$28,H87,Barèmes!$C$6:$C$28,IF(H87="6ème","Mixte",G87)),Barèmes!$C$2,IF(X87&gt;=SUMIFS(Barèmes!$H$6:$H$28,Barèmes!$A$6:$A$28,"Souplesse (score 1-5)",Barèmes!$B$6:$B$28,H87,Barèmes!$C$6:$C$28,IF(H87="6ème","Mixte",G87)),Barèmes!$D$2,IF(X87&gt;=SUMIFS(Barèmes!$I$6:$I$28,Barèmes!$A$6:$A$28,"Souplesse (score 1-5)",Barèmes!$B$6:$B$28,H87,Barèmes!$C$6:$C$28,IF(H87="6ème","Mixte",G87)),Barèmes!$E$2,Barèmes!$F$2))))))</f>
        <v/>
      </c>
      <c r="AA87" s="22"/>
      <c r="AB87" s="27" t="str">
        <f>IF(OR(AA87="",SUMPRODUCT((Barèmes!$A$6:$A$28="Agilité — T-test 974 (s)")*(Barèmes!$B$6:$B$28=H87)*(Barèmes!$C$6:$C$28=IF(H87="6ème","Mixte",G87)))=0),"",IF(SUMPRODUCT((Barèmes!$A$6:$A$28="Agilité — T-test 974 (s)")*(Barèmes!$B$6:$B$28=H87)*(Barèmes!$C$6:$C$28=IF(H87="6ème","Mixte",G87))*(Barèmes!$J$6:$J$28="+"))&gt;0,IF(AA87&lt;=SUMIFS(Barèmes!$D$6:$D$28,Barèmes!$A$6:$A$28,"Agilité — T-test 974 (s)",Barèmes!$B$6:$B$28,H87,Barèmes!$C$6:$C$28,IF(H87="6ème","Mixte",G87)),"à besoin",IF(AA87&lt;=SUMIFS(Barèmes!$E$6:$E$28,Barèmes!$A$6:$A$28,"Agilité — T-test 974 (s)",Barèmes!$B$6:$B$28,H87,Barèmes!$C$6:$C$28,IF(H87="6ème","Mixte",G87)),"fragile","satisfaisant")),IF(AA87&gt;=SUMIFS(Barèmes!$D$6:$D$28,Barèmes!$A$6:$A$28,"Agilité — T-test 974 (s)",Barèmes!$B$6:$B$28,H87,Barèmes!$C$6:$C$28,IF(H87="6ème","Mixte",G87)),"à besoin",IF(AA87&gt;=SUMIFS(Barèmes!$E$6:$E$28,Barèmes!$A$6:$A$28,"Agilité — T-test 974 (s)",Barèmes!$B$6:$B$28,H87,Barèmes!$C$6:$C$28,IF(H87="6ème","Mixte",G87)),"fragile","satisfaisant"))))</f>
        <v/>
      </c>
      <c r="AC87" s="27" t="str">
        <f>IF(OR(AA87="",SUMPRODUCT((Barèmes!$A$6:$A$28="Agilité — T-test 974 (s)")*(Barèmes!$B$6:$B$28=H87)*(Barèmes!$C$6:$C$28=IF(H87="6ème","Mixte",G87)))=0),"",IF(SUMPRODUCT((Barèmes!$A$6:$A$28="Agilité — T-test 974 (s)")*(Barèmes!$B$6:$B$28=H87)*(Barèmes!$C$6:$C$28=IF(H87="6ème","Mixte",G87))*(Barèmes!$J$6:$J$28="+"))&gt;0,IF(AA87&lt;=SUMIFS(Barèmes!$F$6:$F$28,Barèmes!$A$6:$A$28,"Agilité — T-test 974 (s)",Barèmes!$B$6:$B$28,H87,Barèmes!$C$6:$C$28,IF(H87="6ème","Mixte",G87)),Barèmes!$B$2,IF(AA87&lt;=SUMIFS(Barèmes!$G$6:$G$28,Barèmes!$A$6:$A$28,"Agilité — T-test 974 (s)",Barèmes!$B$6:$B$28,H87,Barèmes!$C$6:$C$28,IF(H87="6ème","Mixte",G87)),Barèmes!$C$2,IF(AA87&lt;=SUMIFS(Barèmes!$H$6:$H$28,Barèmes!$A$6:$A$28,"Agilité — T-test 974 (s)",Barèmes!$B$6:$B$28,H87,Barèmes!$C$6:$C$28,IF(H87="6ème","Mixte",G87)),Barèmes!$D$2,IF(AA87&lt;=SUMIFS(Barèmes!$I$6:$I$28,Barèmes!$A$6:$A$28,"Agilité — T-test 974 (s)",Barèmes!$B$6:$B$28,H87,Barèmes!$C$6:$C$28,IF(H87="6ème","Mixte",G87)),Barèmes!$E$2,Barèmes!$F$2)))),IF(AA87&gt;=SUMIFS(Barèmes!$F$6:$F$28,Barèmes!$A$6:$A$28,"Agilité — T-test 974 (s)",Barèmes!$B$6:$B$28,H87,Barèmes!$C$6:$C$28,IF(H87="6ème","Mixte",G87)),Barèmes!$B$2,IF(AA87&gt;=SUMIFS(Barèmes!$G$6:$G$28,Barèmes!$A$6:$A$28,"Agilité — T-test 974 (s)",Barèmes!$B$6:$B$28,H87,Barèmes!$C$6:$C$28,IF(H87="6ème","Mixte",G87)),Barèmes!$C$2,IF(AA87&gt;=SUMIFS(Barèmes!$H$6:$H$28,Barèmes!$A$6:$A$28,"Agilité — T-test 974 (s)",Barèmes!$B$6:$B$28,H87,Barèmes!$C$6:$C$28,IF(H87="6ème","Mixte",G87)),Barèmes!$D$2,IF(AA87&gt;=SUMIFS(Barèmes!$I$6:$I$28,Barèmes!$A$6:$A$28,"Agilité — T-test 974 (s)",Barèmes!$B$6:$B$28,H87,Barèmes!$C$6:$C$28,IF(H87="6ème","Mixte",G87)),Barèmes!$E$2,Barèmes!$F$2))))))</f>
        <v/>
      </c>
      <c r="AD87" s="28" t="str">
        <f t="shared" si="10"/>
        <v/>
      </c>
      <c r="AE87" s="29" t="str">
        <f t="shared" si="11"/>
        <v/>
      </c>
      <c r="AF87" s="30" t="str">
        <f>IF(OR(AD87="",SUMPRODUCT((Barèmes!$A$6:$A$28="Surcoût d'agilité (s) — technique")*(Barèmes!$B$6:$B$28=H87)*(Barèmes!$C$6:$C$28=IF(H87="6ème","Mixte",G87)))=0),"",IF(SUMPRODUCT((Barèmes!$A$6:$A$28="Surcoût d'agilité (s) — technique")*(Barèmes!$B$6:$B$28=H87)*(Barèmes!$C$6:$C$28=IF(H87="6ème","Mixte",G87))*(Barèmes!$J$6:$J$28="+"))&gt;0,IF(AD87&lt;=SUMIFS(Barèmes!$D$6:$D$28,Barèmes!$A$6:$A$28,"Surcoût d'agilité (s) — technique",Barèmes!$B$6:$B$28,H87,Barèmes!$C$6:$C$28,IF(H87="6ème","Mixte",G87)),"à besoin",IF(AD87&lt;=SUMIFS(Barèmes!$E$6:$E$28,Barèmes!$A$6:$A$28,"Surcoût d'agilité (s) — technique",Barèmes!$B$6:$B$28,H87,Barèmes!$C$6:$C$28,IF(H87="6ème","Mixte",G87)),"fragile","satisfaisant")),IF(AD87&gt;=SUMIFS(Barèmes!$D$6:$D$28,Barèmes!$A$6:$A$28,"Surcoût d'agilité (s) — technique",Barèmes!$B$6:$B$28,H87,Barèmes!$C$6:$C$28,IF(H87="6ème","Mixte",G87)),"à besoin",IF(AD87&gt;=SUMIFS(Barèmes!$E$6:$E$28,Barèmes!$A$6:$A$28,"Surcoût d'agilité (s) — technique",Barèmes!$B$6:$B$28,H87,Barèmes!$C$6:$C$28,IF(H87="6ème","Mixte",G87)),"fragile","satisfaisant"))))</f>
        <v/>
      </c>
      <c r="AG87" s="30" t="str">
        <f>IF(OR(AD87="",SUMPRODUCT((Barèmes!$A$6:$A$28="Surcoût d'agilité (s) — technique")*(Barèmes!$B$6:$B$28=H87)*(Barèmes!$C$6:$C$28=IF(H87="6ème","Mixte",G87)))=0),"",IF(SUMPRODUCT((Barèmes!$A$6:$A$28="Surcoût d'agilité (s) — technique")*(Barèmes!$B$6:$B$28=H87)*(Barèmes!$C$6:$C$28=IF(H87="6ème","Mixte",G87))*(Barèmes!$J$6:$J$28="+"))&gt;0,IF(AD87&lt;=SUMIFS(Barèmes!$F$6:$F$28,Barèmes!$A$6:$A$28,"Surcoût d'agilité (s) — technique",Barèmes!$B$6:$B$28,H87,Barèmes!$C$6:$C$28,IF(H87="6ème","Mixte",G87)),Barèmes!$B$2,IF(AD87&lt;=SUMIFS(Barèmes!$G$6:$G$28,Barèmes!$A$6:$A$28,"Surcoût d'agilité (s) — technique",Barèmes!$B$6:$B$28,H87,Barèmes!$C$6:$C$28,IF(H87="6ème","Mixte",G87)),Barèmes!$C$2,IF(AD87&lt;=SUMIFS(Barèmes!$H$6:$H$28,Barèmes!$A$6:$A$28,"Surcoût d'agilité (s) — technique",Barèmes!$B$6:$B$28,H87,Barèmes!$C$6:$C$28,IF(H87="6ème","Mixte",G87)),Barèmes!$D$2,IF(AD87&lt;=SUMIFS(Barèmes!$I$6:$I$28,Barèmes!$A$6:$A$28,"Surcoût d'agilité (s) — technique",Barèmes!$B$6:$B$28,H87,Barèmes!$C$6:$C$28,IF(H87="6ème","Mixte",G87)),Barèmes!$E$2,Barèmes!$F$2)))),IF(AD87&gt;=SUMIFS(Barèmes!$F$6:$F$28,Barèmes!$A$6:$A$28,"Surcoût d'agilité (s) — technique",Barèmes!$B$6:$B$28,H87,Barèmes!$C$6:$C$28,IF(H87="6ème","Mixte",G87)),Barèmes!$B$2,IF(AD87&gt;=SUMIFS(Barèmes!$G$6:$G$28,Barèmes!$A$6:$A$28,"Surcoût d'agilité (s) — technique",Barèmes!$B$6:$B$28,H87,Barèmes!$C$6:$C$28,IF(H87="6ème","Mixte",G87)),Barèmes!$C$2,IF(AD87&gt;=SUMIFS(Barèmes!$H$6:$H$28,Barèmes!$A$6:$A$28,"Surcoût d'agilité (s) — technique",Barèmes!$B$6:$B$28,H87,Barèmes!$C$6:$C$28,IF(H87="6ème","Mixte",G87)),Barèmes!$D$2,IF(AD87&gt;=SUMIFS(Barèmes!$I$6:$I$28,Barèmes!$A$6:$A$28,"Surcoût d'agilité (s) — technique",Barèmes!$B$6:$B$28,H87,Barèmes!$C$6:$C$28,IF(H87="6ème","Mixte",G87)),Barèmes!$E$2,Barèmes!$F$2))))))</f>
        <v/>
      </c>
      <c r="AH87" s="31" t="str">
        <f>IF((IF(N87="",0,1)+IF(Q87="",0,1)+IF(W87="",0,1)+IF(Z87="",0,1)+IF(AC87="",0,1))=0,"",3*IF(N87=Barèmes!$B$2,1,IF(N87=Barèmes!$C$2,2,IF(N87=Barèmes!$D$2,3,IF(N87=Barèmes!$E$2,4,IF(N87=Barèmes!$F$2,5,0)))))+3*IF(Q87=Barèmes!$B$2,1,IF(Q87=Barèmes!$C$2,2,IF(Q87=Barèmes!$D$2,3,IF(Q87=Barèmes!$E$2,4,IF(Q87=Barèmes!$F$2,5,0)))))+2*IF(W87=Barèmes!$B$2,1,IF(W87=Barèmes!$C$2,2,IF(W87=Barèmes!$D$2,3,IF(W87=Barèmes!$E$2,4,IF(W87=Barèmes!$F$2,5,0)))))+1*IF(Z87=Barèmes!$B$2,1,IF(Z87=Barèmes!$C$2,2,IF(Z87=Barèmes!$D$2,3,IF(Z87=Barèmes!$E$2,4,IF(Z87=Barèmes!$F$2,5,0)))))+1*IF(AC87=Barèmes!$B$2,1,IF(AC87=Barèmes!$C$2,2,IF(AC87=Barèmes!$D$2,3,IF(AC87=Barèmes!$E$2,4,IF(AC87=Barèmes!$F$2,5,0))))))</f>
        <v/>
      </c>
      <c r="AI87" s="31"/>
      <c r="AJ87" s="32" t="str">
        <f>IFERROR(INDEX(Croissance!$B$5:$B$604,MATCH(A87,Croissance!$A$5:$A$604,0)),"")</f>
        <v/>
      </c>
      <c r="AK87" s="32" t="str">
        <f>IFERROR(INDEX(Croissance!$C$5:$C$604,MATCH(A87,Croissance!$A$5:$A$604,0)),"")</f>
        <v/>
      </c>
      <c r="AL87" s="32" t="str">
        <f>IFERROR(INDEX(Croissance!$D$5:$D$604,MATCH(A87,Croissance!$A$5:$A$604,0)),"")</f>
        <v/>
      </c>
      <c r="AM87" s="32" t="str">
        <f>IFERROR(INDEX(Croissance!$E$5:$E$604,MATCH(A87,Croissance!$A$5:$A$604,0)),"")</f>
        <v/>
      </c>
      <c r="AO87" s="33">
        <f t="shared" si="16"/>
        <v>0</v>
      </c>
      <c r="AP87" s="33">
        <f t="shared" si="12"/>
        <v>0</v>
      </c>
      <c r="AQ87" s="33">
        <f>IF(A87="",0,IF(AND(OR('Synthèse classe'!$C$2="Tous",C87='Synthèse classe'!$C$2),OR('Synthèse classe'!$C$3="Toutes",D87='Synthèse classe'!$C$3),OR('Synthèse classe'!$C$4="Toutes",AND('Synthèse classe'!$C$4="Dernière",AP87=1),B87=IFERROR(VALUE('Synthèse classe'!$C$4),0))),1,0))</f>
        <v>0</v>
      </c>
      <c r="AR87" s="34" t="str">
        <f t="shared" si="13"/>
        <v/>
      </c>
    </row>
    <row r="88" spans="1:44" x14ac:dyDescent="0.2">
      <c r="A88" s="17" t="str">
        <f t="shared" si="9"/>
        <v/>
      </c>
      <c r="B88" s="18"/>
      <c r="C88" s="19"/>
      <c r="D88" s="19"/>
      <c r="E88" s="19"/>
      <c r="F88" s="19"/>
      <c r="G88" s="19"/>
      <c r="H88" s="17" t="str">
        <f t="shared" si="14"/>
        <v/>
      </c>
      <c r="I88" s="20"/>
      <c r="J88" s="18"/>
      <c r="K88" s="19"/>
      <c r="L88" s="21" t="str">
        <f t="shared" si="15"/>
        <v/>
      </c>
      <c r="M88" s="21" t="str">
        <f>IF(OR(J88="",SUMPRODUCT((Barèmes!$A$6:$A$28="Endurance — Luc Léger (palier)")*(Barèmes!$B$6:$B$28=H88)*(Barèmes!$C$6:$C$28=IF(H88="6ème","Mixte",G88)))=0),"",IF(SUMPRODUCT((Barèmes!$A$6:$A$28="Endurance — Luc Léger (palier)")*(Barèmes!$B$6:$B$28=H88)*(Barèmes!$C$6:$C$28=IF(H88="6ème","Mixte",G88))*(Barèmes!$J$6:$J$28="+"))&gt;0,IF(J88&lt;=SUMIFS(Barèmes!$D$6:$D$28,Barèmes!$A$6:$A$28,"Endurance — Luc Léger (palier)",Barèmes!$B$6:$B$28,H88,Barèmes!$C$6:$C$28,IF(H88="6ème","Mixte",G88)),"à besoin",IF(J88&lt;=SUMIFS(Barèmes!$E$6:$E$28,Barèmes!$A$6:$A$28,"Endurance — Luc Léger (palier)",Barèmes!$B$6:$B$28,H88,Barèmes!$C$6:$C$28,IF(H88="6ème","Mixte",G88)),"fragile","satisfaisant")),IF(J88&gt;=SUMIFS(Barèmes!$D$6:$D$28,Barèmes!$A$6:$A$28,"Endurance — Luc Léger (palier)",Barèmes!$B$6:$B$28,H88,Barèmes!$C$6:$C$28,IF(H88="6ème","Mixte",G88)),"à besoin",IF(J88&gt;=SUMIFS(Barèmes!$E$6:$E$28,Barèmes!$A$6:$A$28,"Endurance — Luc Léger (palier)",Barèmes!$B$6:$B$28,H88,Barèmes!$C$6:$C$28,IF(H88="6ème","Mixte",G88)),"fragile","satisfaisant"))))</f>
        <v/>
      </c>
      <c r="N88" s="21" t="str">
        <f>IF(OR(J88="",SUMPRODUCT((Barèmes!$A$6:$A$28="Endurance — Luc Léger (palier)")*(Barèmes!$B$6:$B$28=H88)*(Barèmes!$C$6:$C$28=IF(H88="6ème","Mixte",G88)))=0),"",IF(SUMPRODUCT((Barèmes!$A$6:$A$28="Endurance — Luc Léger (palier)")*(Barèmes!$B$6:$B$28=H88)*(Barèmes!$C$6:$C$28=IF(H88="6ème","Mixte",G88))*(Barèmes!$J$6:$J$28="+"))&gt;0,IF(J88&lt;=SUMIFS(Barèmes!$F$6:$F$28,Barèmes!$A$6:$A$28,"Endurance — Luc Léger (palier)",Barèmes!$B$6:$B$28,H88,Barèmes!$C$6:$C$28,IF(H88="6ème","Mixte",G88)),Barèmes!$B$2,IF(J88&lt;=SUMIFS(Barèmes!$G$6:$G$28,Barèmes!$A$6:$A$28,"Endurance — Luc Léger (palier)",Barèmes!$B$6:$B$28,H88,Barèmes!$C$6:$C$28,IF(H88="6ème","Mixte",G88)),Barèmes!$C$2,IF(J88&lt;=SUMIFS(Barèmes!$H$6:$H$28,Barèmes!$A$6:$A$28,"Endurance — Luc Léger (palier)",Barèmes!$B$6:$B$28,H88,Barèmes!$C$6:$C$28,IF(H88="6ème","Mixte",G88)),Barèmes!$D$2,IF(J88&lt;=SUMIFS(Barèmes!$I$6:$I$28,Barèmes!$A$6:$A$28,"Endurance — Luc Léger (palier)",Barèmes!$B$6:$B$28,H88,Barèmes!$C$6:$C$28,IF(H88="6ème","Mixte",G88)),Barèmes!$E$2,Barèmes!$F$2)))),IF(J88&gt;=SUMIFS(Barèmes!$F$6:$F$28,Barèmes!$A$6:$A$28,"Endurance — Luc Léger (palier)",Barèmes!$B$6:$B$28,H88,Barèmes!$C$6:$C$28,IF(H88="6ème","Mixte",G88)),Barèmes!$B$2,IF(J88&gt;=SUMIFS(Barèmes!$G$6:$G$28,Barèmes!$A$6:$A$28,"Endurance — Luc Léger (palier)",Barèmes!$B$6:$B$28,H88,Barèmes!$C$6:$C$28,IF(H88="6ème","Mixte",G88)),Barèmes!$C$2,IF(J88&gt;=SUMIFS(Barèmes!$H$6:$H$28,Barèmes!$A$6:$A$28,"Endurance — Luc Léger (palier)",Barèmes!$B$6:$B$28,H88,Barèmes!$C$6:$C$28,IF(H88="6ème","Mixte",G88)),Barèmes!$D$2,IF(J88&gt;=SUMIFS(Barèmes!$I$6:$I$28,Barèmes!$A$6:$A$28,"Endurance — Luc Léger (palier)",Barèmes!$B$6:$B$28,H88,Barèmes!$C$6:$C$28,IF(H88="6ème","Mixte",G88)),Barèmes!$E$2,Barèmes!$F$2))))))</f>
        <v/>
      </c>
      <c r="O88" s="22"/>
      <c r="P88" s="23" t="str">
        <f>IF(OR(O88="",SUMPRODUCT((Barèmes!$A$6:$A$28="Force bas du corps — Saut en longueur (m)")*(Barèmes!$B$6:$B$28=H88)*(Barèmes!$C$6:$C$28=IF(H88="6ème","Mixte",G88)))=0),"",IF(SUMPRODUCT((Barèmes!$A$6:$A$28="Force bas du corps — Saut en longueur (m)")*(Barèmes!$B$6:$B$28=H88)*(Barèmes!$C$6:$C$28=IF(H88="6ème","Mixte",G88))*(Barèmes!$J$6:$J$28="+"))&gt;0,IF(O88&lt;=SUMIFS(Barèmes!$D$6:$D$28,Barèmes!$A$6:$A$28,"Force bas du corps — Saut en longueur (m)",Barèmes!$B$6:$B$28,H88,Barèmes!$C$6:$C$28,IF(H88="6ème","Mixte",G88)),"à besoin",IF(O88&lt;=SUMIFS(Barèmes!$E$6:$E$28,Barèmes!$A$6:$A$28,"Force bas du corps — Saut en longueur (m)",Barèmes!$B$6:$B$28,H88,Barèmes!$C$6:$C$28,IF(H88="6ème","Mixte",G88)),"fragile","satisfaisant")),IF(O88&gt;=SUMIFS(Barèmes!$D$6:$D$28,Barèmes!$A$6:$A$28,"Force bas du corps — Saut en longueur (m)",Barèmes!$B$6:$B$28,H88,Barèmes!$C$6:$C$28,IF(H88="6ème","Mixte",G88)),"à besoin",IF(O88&gt;=SUMIFS(Barèmes!$E$6:$E$28,Barèmes!$A$6:$A$28,"Force bas du corps — Saut en longueur (m)",Barèmes!$B$6:$B$28,H88,Barèmes!$C$6:$C$28,IF(H88="6ème","Mixte",G88)),"fragile","satisfaisant"))))</f>
        <v/>
      </c>
      <c r="Q88" s="23" t="str">
        <f>IF(OR(O88="",SUMPRODUCT((Barèmes!$A$6:$A$28="Force bas du corps — Saut en longueur (m)")*(Barèmes!$B$6:$B$28=H88)*(Barèmes!$C$6:$C$28=IF(H88="6ème","Mixte",G88)))=0),"",IF(SUMPRODUCT((Barèmes!$A$6:$A$28="Force bas du corps — Saut en longueur (m)")*(Barèmes!$B$6:$B$28=H88)*(Barèmes!$C$6:$C$28=IF(H88="6ème","Mixte",G88))*(Barèmes!$J$6:$J$28="+"))&gt;0,IF(O88&lt;=SUMIFS(Barèmes!$F$6:$F$28,Barèmes!$A$6:$A$28,"Force bas du corps — Saut en longueur (m)",Barèmes!$B$6:$B$28,H88,Barèmes!$C$6:$C$28,IF(H88="6ème","Mixte",G88)),Barèmes!$B$2,IF(O88&lt;=SUMIFS(Barèmes!$G$6:$G$28,Barèmes!$A$6:$A$28,"Force bas du corps — Saut en longueur (m)",Barèmes!$B$6:$B$28,H88,Barèmes!$C$6:$C$28,IF(H88="6ème","Mixte",G88)),Barèmes!$C$2,IF(O88&lt;=SUMIFS(Barèmes!$H$6:$H$28,Barèmes!$A$6:$A$28,"Force bas du corps — Saut en longueur (m)",Barèmes!$B$6:$B$28,H88,Barèmes!$C$6:$C$28,IF(H88="6ème","Mixte",G88)),Barèmes!$D$2,IF(O88&lt;=SUMIFS(Barèmes!$I$6:$I$28,Barèmes!$A$6:$A$28,"Force bas du corps — Saut en longueur (m)",Barèmes!$B$6:$B$28,H88,Barèmes!$C$6:$C$28,IF(H88="6ème","Mixte",G88)),Barèmes!$E$2,Barèmes!$F$2)))),IF(O88&gt;=SUMIFS(Barèmes!$F$6:$F$28,Barèmes!$A$6:$A$28,"Force bas du corps — Saut en longueur (m)",Barèmes!$B$6:$B$28,H88,Barèmes!$C$6:$C$28,IF(H88="6ème","Mixte",G88)),Barèmes!$B$2,IF(O88&gt;=SUMIFS(Barèmes!$G$6:$G$28,Barèmes!$A$6:$A$28,"Force bas du corps — Saut en longueur (m)",Barèmes!$B$6:$B$28,H88,Barèmes!$C$6:$C$28,IF(H88="6ème","Mixte",G88)),Barèmes!$C$2,IF(O88&gt;=SUMIFS(Barèmes!$H$6:$H$28,Barèmes!$A$6:$A$28,"Force bas du corps — Saut en longueur (m)",Barèmes!$B$6:$B$28,H88,Barèmes!$C$6:$C$28,IF(H88="6ème","Mixte",G88)),Barèmes!$D$2,IF(O88&gt;=SUMIFS(Barèmes!$I$6:$I$28,Barèmes!$A$6:$A$28,"Force bas du corps — Saut en longueur (m)",Barèmes!$B$6:$B$28,H88,Barèmes!$C$6:$C$28,IF(H88="6ème","Mixte",G88)),Barèmes!$E$2,Barèmes!$F$2))))))</f>
        <v/>
      </c>
      <c r="R88" s="22"/>
      <c r="S88" s="24" t="str">
        <f>IF(OR(R88="",SUMPRODUCT((Barèmes!$A$6:$A$28="Vitesse — 30 m (s)")*(Barèmes!$B$6:$B$28=H88)*(Barèmes!$C$6:$C$28=IF(H88="6ème","Mixte",G88)))=0),"",IF(SUMPRODUCT((Barèmes!$A$6:$A$28="Vitesse — 30 m (s)")*(Barèmes!$B$6:$B$28=H88)*(Barèmes!$C$6:$C$28=IF(H88="6ème","Mixte",G88))*(Barèmes!$J$6:$J$28="+"))&gt;0,IF(R88&lt;=SUMIFS(Barèmes!$D$6:$D$28,Barèmes!$A$6:$A$28,"Vitesse — 30 m (s)",Barèmes!$B$6:$B$28,H88,Barèmes!$C$6:$C$28,IF(H88="6ème","Mixte",G88)),"à besoin",IF(R88&lt;=SUMIFS(Barèmes!$E$6:$E$28,Barèmes!$A$6:$A$28,"Vitesse — 30 m (s)",Barèmes!$B$6:$B$28,H88,Barèmes!$C$6:$C$28,IF(H88="6ème","Mixte",G88)),"fragile","satisfaisant")),IF(R88&gt;=SUMIFS(Barèmes!$D$6:$D$28,Barèmes!$A$6:$A$28,"Vitesse — 30 m (s)",Barèmes!$B$6:$B$28,H88,Barèmes!$C$6:$C$28,IF(H88="6ème","Mixte",G88)),"à besoin",IF(R88&gt;=SUMIFS(Barèmes!$E$6:$E$28,Barèmes!$A$6:$A$28,"Vitesse — 30 m (s)",Barèmes!$B$6:$B$28,H88,Barèmes!$C$6:$C$28,IF(H88="6ème","Mixte",G88)),"fragile","satisfaisant"))))</f>
        <v/>
      </c>
      <c r="T88" s="24" t="str">
        <f>IF(OR(R88="",SUMPRODUCT((Barèmes!$A$6:$A$28="Vitesse — 30 m (s)")*(Barèmes!$B$6:$B$28=H88)*(Barèmes!$C$6:$C$28=IF(H88="6ème","Mixte",G88)))=0),"",IF(SUMPRODUCT((Barèmes!$A$6:$A$28="Vitesse — 30 m (s)")*(Barèmes!$B$6:$B$28=H88)*(Barèmes!$C$6:$C$28=IF(H88="6ème","Mixte",G88))*(Barèmes!$J$6:$J$28="+"))&gt;0,IF(R88&lt;=SUMIFS(Barèmes!$F$6:$F$28,Barèmes!$A$6:$A$28,"Vitesse — 30 m (s)",Barèmes!$B$6:$B$28,H88,Barèmes!$C$6:$C$28,IF(H88="6ème","Mixte",G88)),Barèmes!$B$2,IF(R88&lt;=SUMIFS(Barèmes!$G$6:$G$28,Barèmes!$A$6:$A$28,"Vitesse — 30 m (s)",Barèmes!$B$6:$B$28,H88,Barèmes!$C$6:$C$28,IF(H88="6ème","Mixte",G88)),Barèmes!$C$2,IF(R88&lt;=SUMIFS(Barèmes!$H$6:$H$28,Barèmes!$A$6:$A$28,"Vitesse — 30 m (s)",Barèmes!$B$6:$B$28,H88,Barèmes!$C$6:$C$28,IF(H88="6ème","Mixte",G88)),Barèmes!$D$2,IF(R88&lt;=SUMIFS(Barèmes!$I$6:$I$28,Barèmes!$A$6:$A$28,"Vitesse — 30 m (s)",Barèmes!$B$6:$B$28,H88,Barèmes!$C$6:$C$28,IF(H88="6ème","Mixte",G88)),Barèmes!$E$2,Barèmes!$F$2)))),IF(R88&gt;=SUMIFS(Barèmes!$F$6:$F$28,Barèmes!$A$6:$A$28,"Vitesse — 30 m (s)",Barèmes!$B$6:$B$28,H88,Barèmes!$C$6:$C$28,IF(H88="6ème","Mixte",G88)),Barèmes!$B$2,IF(R88&gt;=SUMIFS(Barèmes!$G$6:$G$28,Barèmes!$A$6:$A$28,"Vitesse — 30 m (s)",Barèmes!$B$6:$B$28,H88,Barèmes!$C$6:$C$28,IF(H88="6ème","Mixte",G88)),Barèmes!$C$2,IF(R88&gt;=SUMIFS(Barèmes!$H$6:$H$28,Barèmes!$A$6:$A$28,"Vitesse — 30 m (s)",Barèmes!$B$6:$B$28,H88,Barèmes!$C$6:$C$28,IF(H88="6ème","Mixte",G88)),Barèmes!$D$2,IF(R88&gt;=SUMIFS(Barèmes!$I$6:$I$28,Barèmes!$A$6:$A$28,"Vitesse — 30 m (s)",Barèmes!$B$6:$B$28,H88,Barèmes!$C$6:$C$28,IF(H88="6ème","Mixte",G88)),Barèmes!$E$2,Barèmes!$F$2))))))</f>
        <v/>
      </c>
      <c r="U88" s="22"/>
      <c r="V88" s="25" t="str">
        <f>IF(OR(U88="",SUMPRODUCT((Barèmes!$A$6:$A$28="Vitesse — 50 m (s)")*(Barèmes!$B$6:$B$28=H88)*(Barèmes!$C$6:$C$28=IF(H88="6ème","Mixte",G88)))=0),"",IF(SUMPRODUCT((Barèmes!$A$6:$A$28="Vitesse — 50 m (s)")*(Barèmes!$B$6:$B$28=H88)*(Barèmes!$C$6:$C$28=IF(H88="6ème","Mixte",G88))*(Barèmes!$J$6:$J$28="+"))&gt;0,IF(U88&lt;=SUMIFS(Barèmes!$D$6:$D$28,Barèmes!$A$6:$A$28,"Vitesse — 50 m (s)",Barèmes!$B$6:$B$28,H88,Barèmes!$C$6:$C$28,IF(H88="6ème","Mixte",G88)),"à besoin",IF(U88&lt;=SUMIFS(Barèmes!$E$6:$E$28,Barèmes!$A$6:$A$28,"Vitesse — 50 m (s)",Barèmes!$B$6:$B$28,H88,Barèmes!$C$6:$C$28,IF(H88="6ème","Mixte",G88)),"fragile","satisfaisant")),IF(U88&gt;=SUMIFS(Barèmes!$D$6:$D$28,Barèmes!$A$6:$A$28,"Vitesse — 50 m (s)",Barèmes!$B$6:$B$28,H88,Barèmes!$C$6:$C$28,IF(H88="6ème","Mixte",G88)),"à besoin",IF(U88&gt;=SUMIFS(Barèmes!$E$6:$E$28,Barèmes!$A$6:$A$28,"Vitesse — 50 m (s)",Barèmes!$B$6:$B$28,H88,Barèmes!$C$6:$C$28,IF(H88="6ème","Mixte",G88)),"fragile","satisfaisant"))))</f>
        <v/>
      </c>
      <c r="W88" s="25" t="str">
        <f>IF(OR(U88="",SUMPRODUCT((Barèmes!$A$6:$A$28="Vitesse — 50 m (s)")*(Barèmes!$B$6:$B$28=H88)*(Barèmes!$C$6:$C$28=IF(H88="6ème","Mixte",G88)))=0),"",IF(SUMPRODUCT((Barèmes!$A$6:$A$28="Vitesse — 50 m (s)")*(Barèmes!$B$6:$B$28=H88)*(Barèmes!$C$6:$C$28=IF(H88="6ème","Mixte",G88))*(Barèmes!$J$6:$J$28="+"))&gt;0,IF(U88&lt;=SUMIFS(Barèmes!$F$6:$F$28,Barèmes!$A$6:$A$28,"Vitesse — 50 m (s)",Barèmes!$B$6:$B$28,H88,Barèmes!$C$6:$C$28,IF(H88="6ème","Mixte",G88)),Barèmes!$B$2,IF(U88&lt;=SUMIFS(Barèmes!$G$6:$G$28,Barèmes!$A$6:$A$28,"Vitesse — 50 m (s)",Barèmes!$B$6:$B$28,H88,Barèmes!$C$6:$C$28,IF(H88="6ème","Mixte",G88)),Barèmes!$C$2,IF(U88&lt;=SUMIFS(Barèmes!$H$6:$H$28,Barèmes!$A$6:$A$28,"Vitesse — 50 m (s)",Barèmes!$B$6:$B$28,H88,Barèmes!$C$6:$C$28,IF(H88="6ème","Mixte",G88)),Barèmes!$D$2,IF(U88&lt;=SUMIFS(Barèmes!$I$6:$I$28,Barèmes!$A$6:$A$28,"Vitesse — 50 m (s)",Barèmes!$B$6:$B$28,H88,Barèmes!$C$6:$C$28,IF(H88="6ème","Mixte",G88)),Barèmes!$E$2,Barèmes!$F$2)))),IF(U88&gt;=SUMIFS(Barèmes!$F$6:$F$28,Barèmes!$A$6:$A$28,"Vitesse — 50 m (s)",Barèmes!$B$6:$B$28,H88,Barèmes!$C$6:$C$28,IF(H88="6ème","Mixte",G88)),Barèmes!$B$2,IF(U88&gt;=SUMIFS(Barèmes!$G$6:$G$28,Barèmes!$A$6:$A$28,"Vitesse — 50 m (s)",Barèmes!$B$6:$B$28,H88,Barèmes!$C$6:$C$28,IF(H88="6ème","Mixte",G88)),Barèmes!$C$2,IF(U88&gt;=SUMIFS(Barèmes!$H$6:$H$28,Barèmes!$A$6:$A$28,"Vitesse — 50 m (s)",Barèmes!$B$6:$B$28,H88,Barèmes!$C$6:$C$28,IF(H88="6ème","Mixte",G88)),Barèmes!$D$2,IF(U88&gt;=SUMIFS(Barèmes!$I$6:$I$28,Barèmes!$A$6:$A$28,"Vitesse — 50 m (s)",Barèmes!$B$6:$B$28,H88,Barèmes!$C$6:$C$28,IF(H88="6ème","Mixte",G88)),Barèmes!$E$2,Barèmes!$F$2))))))</f>
        <v/>
      </c>
      <c r="X88" s="18"/>
      <c r="Y88" s="26" t="str" cm="1">
        <f t="array" ref="Y88">IF(OR(X88="",SUMPRODUCT((Barèmes!$A$6:$A$28="Souplesse (score 1-5)")*(Barèmes!$B$6:$B$28=H88)*(Barèmes!$C$6:$C$28=IF(H88="6ème","Mixte",G88)))=0),"",IF(SUMPRODUCT((Barèmes!$A$6:$A$28="Souplesse (score 1-5)")*(Barèmes!$B$6:$B$28=H88)*(Barèmes!$C$6:$C$28=IF(H88="6ème","Mixte",G88))*(Barèmes!$J$6:$J$28="+"))&gt;0,IF(X88&lt;=SUMIFS(Barèmes!$D$6:$D$28,Barèmes!$A$6:$A$28,"Souplesse (score 1-5)",Barèmes!$B$6:$B$28,H88,Barèmes!$C$6:$C$28,IF(H88="6ème","Mixte",G88)),"à besoin",IF(X88&lt;=SUMIFS(Barèmes!$E$6:$E$28,Barèmes!$A$6:$A$28,"Souplesse (score 1-5)",Barèmes!$B$6:$B$28,H88,Barèmes!$C$6:$C$28,IF(H88="6ème","Mixte",G88)),"fragile","satisfaisant")),IF(X88&gt;=SUMIFS(Barèmes!$D$6:$D$28,Barèmes!$A$6:$A$28,"Souplesse (score 1-5)",Barèmes!$B$6:$B$28,H88,Barèmes!$C$6:$C$28,IF(H88="6ème","Mixte",G88)),"à besoin",IF(X88&gt;=SUMIFS(Barèmes!$E$6:$E$28,Barèmes!$A$6:$A$28,"Souplesse (score 1-5)",Barèmes!$B$6:$B$28,H88,Barèmes!$C$6:$C$28,IF(H88="6ème","Mixte",G88)),"fragile","satisfaisant"))))</f>
        <v/>
      </c>
      <c r="Z88" s="26" t="str" cm="1">
        <f t="array" ref="Z88">IF(OR(X88="",SUMPRODUCT((Barèmes!$A$6:$A$28="Souplesse (score 1-5)")*(Barèmes!$B$6:$B$28=H88)*(Barèmes!$C$6:$C$28=IF(H88="6ème","Mixte",G88)))=0),"",IF(SUMPRODUCT((Barèmes!$A$6:$A$28="Souplesse (score 1-5)")*(Barèmes!$B$6:$B$28=H88)*(Barèmes!$C$6:$C$28=IF(H88="6ème","Mixte",G88))*(Barèmes!$J$6:$J$28="+"))&gt;0,IF(X88&lt;=SUMIFS(Barèmes!$F$6:$F$28,Barèmes!$A$6:$A$28,"Souplesse (score 1-5)",Barèmes!$B$6:$B$28,H88,Barèmes!$C$6:$C$28,IF(H88="6ème","Mixte",G88)),Barèmes!$B$2,IF(X88&lt;=SUMIFS(Barèmes!$G$6:$G$28,Barèmes!$A$6:$A$28,"Souplesse (score 1-5)",Barèmes!$B$6:$B$28,H88,Barèmes!$C$6:$C$28,IF(H88="6ème","Mixte",G88)),Barèmes!$C$2,IF(X88&lt;=SUMIFS(Barèmes!$H$6:$H$28,Barèmes!$A$6:$A$28,"Souplesse (score 1-5)",Barèmes!$B$6:$B$28,H88,Barèmes!$C$6:$C$28,IF(H88="6ème","Mixte",G88)),Barèmes!$D$2,IF(X88&lt;=SUMIFS(Barèmes!$I$6:$I$28,Barèmes!$A$6:$A$28,"Souplesse (score 1-5)",Barèmes!$B$6:$B$28,H88,Barèmes!$C$6:$C$28,IF(H88="6ème","Mixte",G88)),Barèmes!$E$2,Barèmes!$F$2)))),IF(X88&gt;=SUMIFS(Barèmes!$F$6:$F$28,Barèmes!$A$6:$A$28,"Souplesse (score 1-5)",Barèmes!$B$6:$B$28,H88,Barèmes!$C$6:$C$28,IF(H88="6ème","Mixte",G88)),Barèmes!$B$2,IF(X88&gt;=SUMIFS(Barèmes!$G$6:$G$28,Barèmes!$A$6:$A$28,"Souplesse (score 1-5)",Barèmes!$B$6:$B$28,H88,Barèmes!$C$6:$C$28,IF(H88="6ème","Mixte",G88)),Barèmes!$C$2,IF(X88&gt;=SUMIFS(Barèmes!$H$6:$H$28,Barèmes!$A$6:$A$28,"Souplesse (score 1-5)",Barèmes!$B$6:$B$28,H88,Barèmes!$C$6:$C$28,IF(H88="6ème","Mixte",G88)),Barèmes!$D$2,IF(X88&gt;=SUMIFS(Barèmes!$I$6:$I$28,Barèmes!$A$6:$A$28,"Souplesse (score 1-5)",Barèmes!$B$6:$B$28,H88,Barèmes!$C$6:$C$28,IF(H88="6ème","Mixte",G88)),Barèmes!$E$2,Barèmes!$F$2))))))</f>
        <v/>
      </c>
      <c r="AA88" s="22"/>
      <c r="AB88" s="27" t="str">
        <f>IF(OR(AA88="",SUMPRODUCT((Barèmes!$A$6:$A$28="Agilité — T-test 974 (s)")*(Barèmes!$B$6:$B$28=H88)*(Barèmes!$C$6:$C$28=IF(H88="6ème","Mixte",G88)))=0),"",IF(SUMPRODUCT((Barèmes!$A$6:$A$28="Agilité — T-test 974 (s)")*(Barèmes!$B$6:$B$28=H88)*(Barèmes!$C$6:$C$28=IF(H88="6ème","Mixte",G88))*(Barèmes!$J$6:$J$28="+"))&gt;0,IF(AA88&lt;=SUMIFS(Barèmes!$D$6:$D$28,Barèmes!$A$6:$A$28,"Agilité — T-test 974 (s)",Barèmes!$B$6:$B$28,H88,Barèmes!$C$6:$C$28,IF(H88="6ème","Mixte",G88)),"à besoin",IF(AA88&lt;=SUMIFS(Barèmes!$E$6:$E$28,Barèmes!$A$6:$A$28,"Agilité — T-test 974 (s)",Barèmes!$B$6:$B$28,H88,Barèmes!$C$6:$C$28,IF(H88="6ème","Mixte",G88)),"fragile","satisfaisant")),IF(AA88&gt;=SUMIFS(Barèmes!$D$6:$D$28,Barèmes!$A$6:$A$28,"Agilité — T-test 974 (s)",Barèmes!$B$6:$B$28,H88,Barèmes!$C$6:$C$28,IF(H88="6ème","Mixte",G88)),"à besoin",IF(AA88&gt;=SUMIFS(Barèmes!$E$6:$E$28,Barèmes!$A$6:$A$28,"Agilité — T-test 974 (s)",Barèmes!$B$6:$B$28,H88,Barèmes!$C$6:$C$28,IF(H88="6ème","Mixte",G88)),"fragile","satisfaisant"))))</f>
        <v/>
      </c>
      <c r="AC88" s="27" t="str">
        <f>IF(OR(AA88="",SUMPRODUCT((Barèmes!$A$6:$A$28="Agilité — T-test 974 (s)")*(Barèmes!$B$6:$B$28=H88)*(Barèmes!$C$6:$C$28=IF(H88="6ème","Mixte",G88)))=0),"",IF(SUMPRODUCT((Barèmes!$A$6:$A$28="Agilité — T-test 974 (s)")*(Barèmes!$B$6:$B$28=H88)*(Barèmes!$C$6:$C$28=IF(H88="6ème","Mixte",G88))*(Barèmes!$J$6:$J$28="+"))&gt;0,IF(AA88&lt;=SUMIFS(Barèmes!$F$6:$F$28,Barèmes!$A$6:$A$28,"Agilité — T-test 974 (s)",Barèmes!$B$6:$B$28,H88,Barèmes!$C$6:$C$28,IF(H88="6ème","Mixte",G88)),Barèmes!$B$2,IF(AA88&lt;=SUMIFS(Barèmes!$G$6:$G$28,Barèmes!$A$6:$A$28,"Agilité — T-test 974 (s)",Barèmes!$B$6:$B$28,H88,Barèmes!$C$6:$C$28,IF(H88="6ème","Mixte",G88)),Barèmes!$C$2,IF(AA88&lt;=SUMIFS(Barèmes!$H$6:$H$28,Barèmes!$A$6:$A$28,"Agilité — T-test 974 (s)",Barèmes!$B$6:$B$28,H88,Barèmes!$C$6:$C$28,IF(H88="6ème","Mixte",G88)),Barèmes!$D$2,IF(AA88&lt;=SUMIFS(Barèmes!$I$6:$I$28,Barèmes!$A$6:$A$28,"Agilité — T-test 974 (s)",Barèmes!$B$6:$B$28,H88,Barèmes!$C$6:$C$28,IF(H88="6ème","Mixte",G88)),Barèmes!$E$2,Barèmes!$F$2)))),IF(AA88&gt;=SUMIFS(Barèmes!$F$6:$F$28,Barèmes!$A$6:$A$28,"Agilité — T-test 974 (s)",Barèmes!$B$6:$B$28,H88,Barèmes!$C$6:$C$28,IF(H88="6ème","Mixte",G88)),Barèmes!$B$2,IF(AA88&gt;=SUMIFS(Barèmes!$G$6:$G$28,Barèmes!$A$6:$A$28,"Agilité — T-test 974 (s)",Barèmes!$B$6:$B$28,H88,Barèmes!$C$6:$C$28,IF(H88="6ème","Mixte",G88)),Barèmes!$C$2,IF(AA88&gt;=SUMIFS(Barèmes!$H$6:$H$28,Barèmes!$A$6:$A$28,"Agilité — T-test 974 (s)",Barèmes!$B$6:$B$28,H88,Barèmes!$C$6:$C$28,IF(H88="6ème","Mixte",G88)),Barèmes!$D$2,IF(AA88&gt;=SUMIFS(Barèmes!$I$6:$I$28,Barèmes!$A$6:$A$28,"Agilité — T-test 974 (s)",Barèmes!$B$6:$B$28,H88,Barèmes!$C$6:$C$28,IF(H88="6ème","Mixte",G88)),Barèmes!$E$2,Barèmes!$F$2))))))</f>
        <v/>
      </c>
      <c r="AD88" s="28" t="str">
        <f t="shared" si="10"/>
        <v/>
      </c>
      <c r="AE88" s="29" t="str">
        <f t="shared" si="11"/>
        <v/>
      </c>
      <c r="AF88" s="30" t="str">
        <f>IF(OR(AD88="",SUMPRODUCT((Barèmes!$A$6:$A$28="Surcoût d'agilité (s) — technique")*(Barèmes!$B$6:$B$28=H88)*(Barèmes!$C$6:$C$28=IF(H88="6ème","Mixte",G88)))=0),"",IF(SUMPRODUCT((Barèmes!$A$6:$A$28="Surcoût d'agilité (s) — technique")*(Barèmes!$B$6:$B$28=H88)*(Barèmes!$C$6:$C$28=IF(H88="6ème","Mixte",G88))*(Barèmes!$J$6:$J$28="+"))&gt;0,IF(AD88&lt;=SUMIFS(Barèmes!$D$6:$D$28,Barèmes!$A$6:$A$28,"Surcoût d'agilité (s) — technique",Barèmes!$B$6:$B$28,H88,Barèmes!$C$6:$C$28,IF(H88="6ème","Mixte",G88)),"à besoin",IF(AD88&lt;=SUMIFS(Barèmes!$E$6:$E$28,Barèmes!$A$6:$A$28,"Surcoût d'agilité (s) — technique",Barèmes!$B$6:$B$28,H88,Barèmes!$C$6:$C$28,IF(H88="6ème","Mixte",G88)),"fragile","satisfaisant")),IF(AD88&gt;=SUMIFS(Barèmes!$D$6:$D$28,Barèmes!$A$6:$A$28,"Surcoût d'agilité (s) — technique",Barèmes!$B$6:$B$28,H88,Barèmes!$C$6:$C$28,IF(H88="6ème","Mixte",G88)),"à besoin",IF(AD88&gt;=SUMIFS(Barèmes!$E$6:$E$28,Barèmes!$A$6:$A$28,"Surcoût d'agilité (s) — technique",Barèmes!$B$6:$B$28,H88,Barèmes!$C$6:$C$28,IF(H88="6ème","Mixte",G88)),"fragile","satisfaisant"))))</f>
        <v/>
      </c>
      <c r="AG88" s="30" t="str">
        <f>IF(OR(AD88="",SUMPRODUCT((Barèmes!$A$6:$A$28="Surcoût d'agilité (s) — technique")*(Barèmes!$B$6:$B$28=H88)*(Barèmes!$C$6:$C$28=IF(H88="6ème","Mixte",G88)))=0),"",IF(SUMPRODUCT((Barèmes!$A$6:$A$28="Surcoût d'agilité (s) — technique")*(Barèmes!$B$6:$B$28=H88)*(Barèmes!$C$6:$C$28=IF(H88="6ème","Mixte",G88))*(Barèmes!$J$6:$J$28="+"))&gt;0,IF(AD88&lt;=SUMIFS(Barèmes!$F$6:$F$28,Barèmes!$A$6:$A$28,"Surcoût d'agilité (s) — technique",Barèmes!$B$6:$B$28,H88,Barèmes!$C$6:$C$28,IF(H88="6ème","Mixte",G88)),Barèmes!$B$2,IF(AD88&lt;=SUMIFS(Barèmes!$G$6:$G$28,Barèmes!$A$6:$A$28,"Surcoût d'agilité (s) — technique",Barèmes!$B$6:$B$28,H88,Barèmes!$C$6:$C$28,IF(H88="6ème","Mixte",G88)),Barèmes!$C$2,IF(AD88&lt;=SUMIFS(Barèmes!$H$6:$H$28,Barèmes!$A$6:$A$28,"Surcoût d'agilité (s) — technique",Barèmes!$B$6:$B$28,H88,Barèmes!$C$6:$C$28,IF(H88="6ème","Mixte",G88)),Barèmes!$D$2,IF(AD88&lt;=SUMIFS(Barèmes!$I$6:$I$28,Barèmes!$A$6:$A$28,"Surcoût d'agilité (s) — technique",Barèmes!$B$6:$B$28,H88,Barèmes!$C$6:$C$28,IF(H88="6ème","Mixte",G88)),Barèmes!$E$2,Barèmes!$F$2)))),IF(AD88&gt;=SUMIFS(Barèmes!$F$6:$F$28,Barèmes!$A$6:$A$28,"Surcoût d'agilité (s) — technique",Barèmes!$B$6:$B$28,H88,Barèmes!$C$6:$C$28,IF(H88="6ème","Mixte",G88)),Barèmes!$B$2,IF(AD88&gt;=SUMIFS(Barèmes!$G$6:$G$28,Barèmes!$A$6:$A$28,"Surcoût d'agilité (s) — technique",Barèmes!$B$6:$B$28,H88,Barèmes!$C$6:$C$28,IF(H88="6ème","Mixte",G88)),Barèmes!$C$2,IF(AD88&gt;=SUMIFS(Barèmes!$H$6:$H$28,Barèmes!$A$6:$A$28,"Surcoût d'agilité (s) — technique",Barèmes!$B$6:$B$28,H88,Barèmes!$C$6:$C$28,IF(H88="6ème","Mixte",G88)),Barèmes!$D$2,IF(AD88&gt;=SUMIFS(Barèmes!$I$6:$I$28,Barèmes!$A$6:$A$28,"Surcoût d'agilité (s) — technique",Barèmes!$B$6:$B$28,H88,Barèmes!$C$6:$C$28,IF(H88="6ème","Mixte",G88)),Barèmes!$E$2,Barèmes!$F$2))))))</f>
        <v/>
      </c>
      <c r="AH88" s="31" t="str">
        <f>IF((IF(N88="",0,1)+IF(Q88="",0,1)+IF(W88="",0,1)+IF(Z88="",0,1)+IF(AC88="",0,1))=0,"",3*IF(N88=Barèmes!$B$2,1,IF(N88=Barèmes!$C$2,2,IF(N88=Barèmes!$D$2,3,IF(N88=Barèmes!$E$2,4,IF(N88=Barèmes!$F$2,5,0)))))+3*IF(Q88=Barèmes!$B$2,1,IF(Q88=Barèmes!$C$2,2,IF(Q88=Barèmes!$D$2,3,IF(Q88=Barèmes!$E$2,4,IF(Q88=Barèmes!$F$2,5,0)))))+2*IF(W88=Barèmes!$B$2,1,IF(W88=Barèmes!$C$2,2,IF(W88=Barèmes!$D$2,3,IF(W88=Barèmes!$E$2,4,IF(W88=Barèmes!$F$2,5,0)))))+1*IF(Z88=Barèmes!$B$2,1,IF(Z88=Barèmes!$C$2,2,IF(Z88=Barèmes!$D$2,3,IF(Z88=Barèmes!$E$2,4,IF(Z88=Barèmes!$F$2,5,0)))))+1*IF(AC88=Barèmes!$B$2,1,IF(AC88=Barèmes!$C$2,2,IF(AC88=Barèmes!$D$2,3,IF(AC88=Barèmes!$E$2,4,IF(AC88=Barèmes!$F$2,5,0))))))</f>
        <v/>
      </c>
      <c r="AI88" s="31"/>
      <c r="AJ88" s="32" t="str">
        <f>IFERROR(INDEX(Croissance!$B$5:$B$604,MATCH(A88,Croissance!$A$5:$A$604,0)),"")</f>
        <v/>
      </c>
      <c r="AK88" s="32" t="str">
        <f>IFERROR(INDEX(Croissance!$C$5:$C$604,MATCH(A88,Croissance!$A$5:$A$604,0)),"")</f>
        <v/>
      </c>
      <c r="AL88" s="32" t="str">
        <f>IFERROR(INDEX(Croissance!$D$5:$D$604,MATCH(A88,Croissance!$A$5:$A$604,0)),"")</f>
        <v/>
      </c>
      <c r="AM88" s="32" t="str">
        <f>IFERROR(INDEX(Croissance!$E$5:$E$604,MATCH(A88,Croissance!$A$5:$A$604,0)),"")</f>
        <v/>
      </c>
      <c r="AO88" s="33">
        <f t="shared" si="16"/>
        <v>0</v>
      </c>
      <c r="AP88" s="33">
        <f t="shared" si="12"/>
        <v>0</v>
      </c>
      <c r="AQ88" s="33">
        <f>IF(A88="",0,IF(AND(OR('Synthèse classe'!$C$2="Tous",C88='Synthèse classe'!$C$2),OR('Synthèse classe'!$C$3="Toutes",D88='Synthèse classe'!$C$3),OR('Synthèse classe'!$C$4="Toutes",AND('Synthèse classe'!$C$4="Dernière",AP88=1),B88=IFERROR(VALUE('Synthèse classe'!$C$4),0))),1,0))</f>
        <v>0</v>
      </c>
      <c r="AR88" s="34" t="str">
        <f t="shared" si="13"/>
        <v/>
      </c>
    </row>
    <row r="89" spans="1:44" x14ac:dyDescent="0.2">
      <c r="A89" s="17" t="str">
        <f t="shared" si="9"/>
        <v/>
      </c>
      <c r="B89" s="18"/>
      <c r="C89" s="19"/>
      <c r="D89" s="19"/>
      <c r="E89" s="19"/>
      <c r="F89" s="19"/>
      <c r="G89" s="19"/>
      <c r="H89" s="17" t="str">
        <f t="shared" si="14"/>
        <v/>
      </c>
      <c r="I89" s="20"/>
      <c r="J89" s="18"/>
      <c r="K89" s="19"/>
      <c r="L89" s="21" t="str">
        <f t="shared" si="15"/>
        <v/>
      </c>
      <c r="M89" s="21" t="str">
        <f>IF(OR(J89="",SUMPRODUCT((Barèmes!$A$6:$A$28="Endurance — Luc Léger (palier)")*(Barèmes!$B$6:$B$28=H89)*(Barèmes!$C$6:$C$28=IF(H89="6ème","Mixte",G89)))=0),"",IF(SUMPRODUCT((Barèmes!$A$6:$A$28="Endurance — Luc Léger (palier)")*(Barèmes!$B$6:$B$28=H89)*(Barèmes!$C$6:$C$28=IF(H89="6ème","Mixte",G89))*(Barèmes!$J$6:$J$28="+"))&gt;0,IF(J89&lt;=SUMIFS(Barèmes!$D$6:$D$28,Barèmes!$A$6:$A$28,"Endurance — Luc Léger (palier)",Barèmes!$B$6:$B$28,H89,Barèmes!$C$6:$C$28,IF(H89="6ème","Mixte",G89)),"à besoin",IF(J89&lt;=SUMIFS(Barèmes!$E$6:$E$28,Barèmes!$A$6:$A$28,"Endurance — Luc Léger (palier)",Barèmes!$B$6:$B$28,H89,Barèmes!$C$6:$C$28,IF(H89="6ème","Mixte",G89)),"fragile","satisfaisant")),IF(J89&gt;=SUMIFS(Barèmes!$D$6:$D$28,Barèmes!$A$6:$A$28,"Endurance — Luc Léger (palier)",Barèmes!$B$6:$B$28,H89,Barèmes!$C$6:$C$28,IF(H89="6ème","Mixte",G89)),"à besoin",IF(J89&gt;=SUMIFS(Barèmes!$E$6:$E$28,Barèmes!$A$6:$A$28,"Endurance — Luc Léger (palier)",Barèmes!$B$6:$B$28,H89,Barèmes!$C$6:$C$28,IF(H89="6ème","Mixte",G89)),"fragile","satisfaisant"))))</f>
        <v/>
      </c>
      <c r="N89" s="21" t="str">
        <f>IF(OR(J89="",SUMPRODUCT((Barèmes!$A$6:$A$28="Endurance — Luc Léger (palier)")*(Barèmes!$B$6:$B$28=H89)*(Barèmes!$C$6:$C$28=IF(H89="6ème","Mixte",G89)))=0),"",IF(SUMPRODUCT((Barèmes!$A$6:$A$28="Endurance — Luc Léger (palier)")*(Barèmes!$B$6:$B$28=H89)*(Barèmes!$C$6:$C$28=IF(H89="6ème","Mixte",G89))*(Barèmes!$J$6:$J$28="+"))&gt;0,IF(J89&lt;=SUMIFS(Barèmes!$F$6:$F$28,Barèmes!$A$6:$A$28,"Endurance — Luc Léger (palier)",Barèmes!$B$6:$B$28,H89,Barèmes!$C$6:$C$28,IF(H89="6ème","Mixte",G89)),Barèmes!$B$2,IF(J89&lt;=SUMIFS(Barèmes!$G$6:$G$28,Barèmes!$A$6:$A$28,"Endurance — Luc Léger (palier)",Barèmes!$B$6:$B$28,H89,Barèmes!$C$6:$C$28,IF(H89="6ème","Mixte",G89)),Barèmes!$C$2,IF(J89&lt;=SUMIFS(Barèmes!$H$6:$H$28,Barèmes!$A$6:$A$28,"Endurance — Luc Léger (palier)",Barèmes!$B$6:$B$28,H89,Barèmes!$C$6:$C$28,IF(H89="6ème","Mixte",G89)),Barèmes!$D$2,IF(J89&lt;=SUMIFS(Barèmes!$I$6:$I$28,Barèmes!$A$6:$A$28,"Endurance — Luc Léger (palier)",Barèmes!$B$6:$B$28,H89,Barèmes!$C$6:$C$28,IF(H89="6ème","Mixte",G89)),Barèmes!$E$2,Barèmes!$F$2)))),IF(J89&gt;=SUMIFS(Barèmes!$F$6:$F$28,Barèmes!$A$6:$A$28,"Endurance — Luc Léger (palier)",Barèmes!$B$6:$B$28,H89,Barèmes!$C$6:$C$28,IF(H89="6ème","Mixte",G89)),Barèmes!$B$2,IF(J89&gt;=SUMIFS(Barèmes!$G$6:$G$28,Barèmes!$A$6:$A$28,"Endurance — Luc Léger (palier)",Barèmes!$B$6:$B$28,H89,Barèmes!$C$6:$C$28,IF(H89="6ème","Mixte",G89)),Barèmes!$C$2,IF(J89&gt;=SUMIFS(Barèmes!$H$6:$H$28,Barèmes!$A$6:$A$28,"Endurance — Luc Léger (palier)",Barèmes!$B$6:$B$28,H89,Barèmes!$C$6:$C$28,IF(H89="6ème","Mixte",G89)),Barèmes!$D$2,IF(J89&gt;=SUMIFS(Barèmes!$I$6:$I$28,Barèmes!$A$6:$A$28,"Endurance — Luc Léger (palier)",Barèmes!$B$6:$B$28,H89,Barèmes!$C$6:$C$28,IF(H89="6ème","Mixte",G89)),Barèmes!$E$2,Barèmes!$F$2))))))</f>
        <v/>
      </c>
      <c r="O89" s="22"/>
      <c r="P89" s="23" t="str">
        <f>IF(OR(O89="",SUMPRODUCT((Barèmes!$A$6:$A$28="Force bas du corps — Saut en longueur (m)")*(Barèmes!$B$6:$B$28=H89)*(Barèmes!$C$6:$C$28=IF(H89="6ème","Mixte",G89)))=0),"",IF(SUMPRODUCT((Barèmes!$A$6:$A$28="Force bas du corps — Saut en longueur (m)")*(Barèmes!$B$6:$B$28=H89)*(Barèmes!$C$6:$C$28=IF(H89="6ème","Mixte",G89))*(Barèmes!$J$6:$J$28="+"))&gt;0,IF(O89&lt;=SUMIFS(Barèmes!$D$6:$D$28,Barèmes!$A$6:$A$28,"Force bas du corps — Saut en longueur (m)",Barèmes!$B$6:$B$28,H89,Barèmes!$C$6:$C$28,IF(H89="6ème","Mixte",G89)),"à besoin",IF(O89&lt;=SUMIFS(Barèmes!$E$6:$E$28,Barèmes!$A$6:$A$28,"Force bas du corps — Saut en longueur (m)",Barèmes!$B$6:$B$28,H89,Barèmes!$C$6:$C$28,IF(H89="6ème","Mixte",G89)),"fragile","satisfaisant")),IF(O89&gt;=SUMIFS(Barèmes!$D$6:$D$28,Barèmes!$A$6:$A$28,"Force bas du corps — Saut en longueur (m)",Barèmes!$B$6:$B$28,H89,Barèmes!$C$6:$C$28,IF(H89="6ème","Mixte",G89)),"à besoin",IF(O89&gt;=SUMIFS(Barèmes!$E$6:$E$28,Barèmes!$A$6:$A$28,"Force bas du corps — Saut en longueur (m)",Barèmes!$B$6:$B$28,H89,Barèmes!$C$6:$C$28,IF(H89="6ème","Mixte",G89)),"fragile","satisfaisant"))))</f>
        <v/>
      </c>
      <c r="Q89" s="23" t="str">
        <f>IF(OR(O89="",SUMPRODUCT((Barèmes!$A$6:$A$28="Force bas du corps — Saut en longueur (m)")*(Barèmes!$B$6:$B$28=H89)*(Barèmes!$C$6:$C$28=IF(H89="6ème","Mixte",G89)))=0),"",IF(SUMPRODUCT((Barèmes!$A$6:$A$28="Force bas du corps — Saut en longueur (m)")*(Barèmes!$B$6:$B$28=H89)*(Barèmes!$C$6:$C$28=IF(H89="6ème","Mixte",G89))*(Barèmes!$J$6:$J$28="+"))&gt;0,IF(O89&lt;=SUMIFS(Barèmes!$F$6:$F$28,Barèmes!$A$6:$A$28,"Force bas du corps — Saut en longueur (m)",Barèmes!$B$6:$B$28,H89,Barèmes!$C$6:$C$28,IF(H89="6ème","Mixte",G89)),Barèmes!$B$2,IF(O89&lt;=SUMIFS(Barèmes!$G$6:$G$28,Barèmes!$A$6:$A$28,"Force bas du corps — Saut en longueur (m)",Barèmes!$B$6:$B$28,H89,Barèmes!$C$6:$C$28,IF(H89="6ème","Mixte",G89)),Barèmes!$C$2,IF(O89&lt;=SUMIFS(Barèmes!$H$6:$H$28,Barèmes!$A$6:$A$28,"Force bas du corps — Saut en longueur (m)",Barèmes!$B$6:$B$28,H89,Barèmes!$C$6:$C$28,IF(H89="6ème","Mixte",G89)),Barèmes!$D$2,IF(O89&lt;=SUMIFS(Barèmes!$I$6:$I$28,Barèmes!$A$6:$A$28,"Force bas du corps — Saut en longueur (m)",Barèmes!$B$6:$B$28,H89,Barèmes!$C$6:$C$28,IF(H89="6ème","Mixte",G89)),Barèmes!$E$2,Barèmes!$F$2)))),IF(O89&gt;=SUMIFS(Barèmes!$F$6:$F$28,Barèmes!$A$6:$A$28,"Force bas du corps — Saut en longueur (m)",Barèmes!$B$6:$B$28,H89,Barèmes!$C$6:$C$28,IF(H89="6ème","Mixte",G89)),Barèmes!$B$2,IF(O89&gt;=SUMIFS(Barèmes!$G$6:$G$28,Barèmes!$A$6:$A$28,"Force bas du corps — Saut en longueur (m)",Barèmes!$B$6:$B$28,H89,Barèmes!$C$6:$C$28,IF(H89="6ème","Mixte",G89)),Barèmes!$C$2,IF(O89&gt;=SUMIFS(Barèmes!$H$6:$H$28,Barèmes!$A$6:$A$28,"Force bas du corps — Saut en longueur (m)",Barèmes!$B$6:$B$28,H89,Barèmes!$C$6:$C$28,IF(H89="6ème","Mixte",G89)),Barèmes!$D$2,IF(O89&gt;=SUMIFS(Barèmes!$I$6:$I$28,Barèmes!$A$6:$A$28,"Force bas du corps — Saut en longueur (m)",Barèmes!$B$6:$B$28,H89,Barèmes!$C$6:$C$28,IF(H89="6ème","Mixte",G89)),Barèmes!$E$2,Barèmes!$F$2))))))</f>
        <v/>
      </c>
      <c r="R89" s="22"/>
      <c r="S89" s="24" t="str">
        <f>IF(OR(R89="",SUMPRODUCT((Barèmes!$A$6:$A$28="Vitesse — 30 m (s)")*(Barèmes!$B$6:$B$28=H89)*(Barèmes!$C$6:$C$28=IF(H89="6ème","Mixte",G89)))=0),"",IF(SUMPRODUCT((Barèmes!$A$6:$A$28="Vitesse — 30 m (s)")*(Barèmes!$B$6:$B$28=H89)*(Barèmes!$C$6:$C$28=IF(H89="6ème","Mixte",G89))*(Barèmes!$J$6:$J$28="+"))&gt;0,IF(R89&lt;=SUMIFS(Barèmes!$D$6:$D$28,Barèmes!$A$6:$A$28,"Vitesse — 30 m (s)",Barèmes!$B$6:$B$28,H89,Barèmes!$C$6:$C$28,IF(H89="6ème","Mixte",G89)),"à besoin",IF(R89&lt;=SUMIFS(Barèmes!$E$6:$E$28,Barèmes!$A$6:$A$28,"Vitesse — 30 m (s)",Barèmes!$B$6:$B$28,H89,Barèmes!$C$6:$C$28,IF(H89="6ème","Mixte",G89)),"fragile","satisfaisant")),IF(R89&gt;=SUMIFS(Barèmes!$D$6:$D$28,Barèmes!$A$6:$A$28,"Vitesse — 30 m (s)",Barèmes!$B$6:$B$28,H89,Barèmes!$C$6:$C$28,IF(H89="6ème","Mixte",G89)),"à besoin",IF(R89&gt;=SUMIFS(Barèmes!$E$6:$E$28,Barèmes!$A$6:$A$28,"Vitesse — 30 m (s)",Barèmes!$B$6:$B$28,H89,Barèmes!$C$6:$C$28,IF(H89="6ème","Mixte",G89)),"fragile","satisfaisant"))))</f>
        <v/>
      </c>
      <c r="T89" s="24" t="str">
        <f>IF(OR(R89="",SUMPRODUCT((Barèmes!$A$6:$A$28="Vitesse — 30 m (s)")*(Barèmes!$B$6:$B$28=H89)*(Barèmes!$C$6:$C$28=IF(H89="6ème","Mixte",G89)))=0),"",IF(SUMPRODUCT((Barèmes!$A$6:$A$28="Vitesse — 30 m (s)")*(Barèmes!$B$6:$B$28=H89)*(Barèmes!$C$6:$C$28=IF(H89="6ème","Mixte",G89))*(Barèmes!$J$6:$J$28="+"))&gt;0,IF(R89&lt;=SUMIFS(Barèmes!$F$6:$F$28,Barèmes!$A$6:$A$28,"Vitesse — 30 m (s)",Barèmes!$B$6:$B$28,H89,Barèmes!$C$6:$C$28,IF(H89="6ème","Mixte",G89)),Barèmes!$B$2,IF(R89&lt;=SUMIFS(Barèmes!$G$6:$G$28,Barèmes!$A$6:$A$28,"Vitesse — 30 m (s)",Barèmes!$B$6:$B$28,H89,Barèmes!$C$6:$C$28,IF(H89="6ème","Mixte",G89)),Barèmes!$C$2,IF(R89&lt;=SUMIFS(Barèmes!$H$6:$H$28,Barèmes!$A$6:$A$28,"Vitesse — 30 m (s)",Barèmes!$B$6:$B$28,H89,Barèmes!$C$6:$C$28,IF(H89="6ème","Mixte",G89)),Barèmes!$D$2,IF(R89&lt;=SUMIFS(Barèmes!$I$6:$I$28,Barèmes!$A$6:$A$28,"Vitesse — 30 m (s)",Barèmes!$B$6:$B$28,H89,Barèmes!$C$6:$C$28,IF(H89="6ème","Mixte",G89)),Barèmes!$E$2,Barèmes!$F$2)))),IF(R89&gt;=SUMIFS(Barèmes!$F$6:$F$28,Barèmes!$A$6:$A$28,"Vitesse — 30 m (s)",Barèmes!$B$6:$B$28,H89,Barèmes!$C$6:$C$28,IF(H89="6ème","Mixte",G89)),Barèmes!$B$2,IF(R89&gt;=SUMIFS(Barèmes!$G$6:$G$28,Barèmes!$A$6:$A$28,"Vitesse — 30 m (s)",Barèmes!$B$6:$B$28,H89,Barèmes!$C$6:$C$28,IF(H89="6ème","Mixte",G89)),Barèmes!$C$2,IF(R89&gt;=SUMIFS(Barèmes!$H$6:$H$28,Barèmes!$A$6:$A$28,"Vitesse — 30 m (s)",Barèmes!$B$6:$B$28,H89,Barèmes!$C$6:$C$28,IF(H89="6ème","Mixte",G89)),Barèmes!$D$2,IF(R89&gt;=SUMIFS(Barèmes!$I$6:$I$28,Barèmes!$A$6:$A$28,"Vitesse — 30 m (s)",Barèmes!$B$6:$B$28,H89,Barèmes!$C$6:$C$28,IF(H89="6ème","Mixte",G89)),Barèmes!$E$2,Barèmes!$F$2))))))</f>
        <v/>
      </c>
      <c r="U89" s="22"/>
      <c r="V89" s="25" t="str">
        <f>IF(OR(U89="",SUMPRODUCT((Barèmes!$A$6:$A$28="Vitesse — 50 m (s)")*(Barèmes!$B$6:$B$28=H89)*(Barèmes!$C$6:$C$28=IF(H89="6ème","Mixte",G89)))=0),"",IF(SUMPRODUCT((Barèmes!$A$6:$A$28="Vitesse — 50 m (s)")*(Barèmes!$B$6:$B$28=H89)*(Barèmes!$C$6:$C$28=IF(H89="6ème","Mixte",G89))*(Barèmes!$J$6:$J$28="+"))&gt;0,IF(U89&lt;=SUMIFS(Barèmes!$D$6:$D$28,Barèmes!$A$6:$A$28,"Vitesse — 50 m (s)",Barèmes!$B$6:$B$28,H89,Barèmes!$C$6:$C$28,IF(H89="6ème","Mixte",G89)),"à besoin",IF(U89&lt;=SUMIFS(Barèmes!$E$6:$E$28,Barèmes!$A$6:$A$28,"Vitesse — 50 m (s)",Barèmes!$B$6:$B$28,H89,Barèmes!$C$6:$C$28,IF(H89="6ème","Mixte",G89)),"fragile","satisfaisant")),IF(U89&gt;=SUMIFS(Barèmes!$D$6:$D$28,Barèmes!$A$6:$A$28,"Vitesse — 50 m (s)",Barèmes!$B$6:$B$28,H89,Barèmes!$C$6:$C$28,IF(H89="6ème","Mixte",G89)),"à besoin",IF(U89&gt;=SUMIFS(Barèmes!$E$6:$E$28,Barèmes!$A$6:$A$28,"Vitesse — 50 m (s)",Barèmes!$B$6:$B$28,H89,Barèmes!$C$6:$C$28,IF(H89="6ème","Mixte",G89)),"fragile","satisfaisant"))))</f>
        <v/>
      </c>
      <c r="W89" s="25" t="str">
        <f>IF(OR(U89="",SUMPRODUCT((Barèmes!$A$6:$A$28="Vitesse — 50 m (s)")*(Barèmes!$B$6:$B$28=H89)*(Barèmes!$C$6:$C$28=IF(H89="6ème","Mixte",G89)))=0),"",IF(SUMPRODUCT((Barèmes!$A$6:$A$28="Vitesse — 50 m (s)")*(Barèmes!$B$6:$B$28=H89)*(Barèmes!$C$6:$C$28=IF(H89="6ème","Mixte",G89))*(Barèmes!$J$6:$J$28="+"))&gt;0,IF(U89&lt;=SUMIFS(Barèmes!$F$6:$F$28,Barèmes!$A$6:$A$28,"Vitesse — 50 m (s)",Barèmes!$B$6:$B$28,H89,Barèmes!$C$6:$C$28,IF(H89="6ème","Mixte",G89)),Barèmes!$B$2,IF(U89&lt;=SUMIFS(Barèmes!$G$6:$G$28,Barèmes!$A$6:$A$28,"Vitesse — 50 m (s)",Barèmes!$B$6:$B$28,H89,Barèmes!$C$6:$C$28,IF(H89="6ème","Mixte",G89)),Barèmes!$C$2,IF(U89&lt;=SUMIFS(Barèmes!$H$6:$H$28,Barèmes!$A$6:$A$28,"Vitesse — 50 m (s)",Barèmes!$B$6:$B$28,H89,Barèmes!$C$6:$C$28,IF(H89="6ème","Mixte",G89)),Barèmes!$D$2,IF(U89&lt;=SUMIFS(Barèmes!$I$6:$I$28,Barèmes!$A$6:$A$28,"Vitesse — 50 m (s)",Barèmes!$B$6:$B$28,H89,Barèmes!$C$6:$C$28,IF(H89="6ème","Mixte",G89)),Barèmes!$E$2,Barèmes!$F$2)))),IF(U89&gt;=SUMIFS(Barèmes!$F$6:$F$28,Barèmes!$A$6:$A$28,"Vitesse — 50 m (s)",Barèmes!$B$6:$B$28,H89,Barèmes!$C$6:$C$28,IF(H89="6ème","Mixte",G89)),Barèmes!$B$2,IF(U89&gt;=SUMIFS(Barèmes!$G$6:$G$28,Barèmes!$A$6:$A$28,"Vitesse — 50 m (s)",Barèmes!$B$6:$B$28,H89,Barèmes!$C$6:$C$28,IF(H89="6ème","Mixte",G89)),Barèmes!$C$2,IF(U89&gt;=SUMIFS(Barèmes!$H$6:$H$28,Barèmes!$A$6:$A$28,"Vitesse — 50 m (s)",Barèmes!$B$6:$B$28,H89,Barèmes!$C$6:$C$28,IF(H89="6ème","Mixte",G89)),Barèmes!$D$2,IF(U89&gt;=SUMIFS(Barèmes!$I$6:$I$28,Barèmes!$A$6:$A$28,"Vitesse — 50 m (s)",Barèmes!$B$6:$B$28,H89,Barèmes!$C$6:$C$28,IF(H89="6ème","Mixte",G89)),Barèmes!$E$2,Barèmes!$F$2))))))</f>
        <v/>
      </c>
      <c r="X89" s="18"/>
      <c r="Y89" s="26" t="str" cm="1">
        <f t="array" ref="Y89">IF(OR(X89="",SUMPRODUCT((Barèmes!$A$6:$A$28="Souplesse (score 1-5)")*(Barèmes!$B$6:$B$28=H89)*(Barèmes!$C$6:$C$28=IF(H89="6ème","Mixte",G89)))=0),"",IF(SUMPRODUCT((Barèmes!$A$6:$A$28="Souplesse (score 1-5)")*(Barèmes!$B$6:$B$28=H89)*(Barèmes!$C$6:$C$28=IF(H89="6ème","Mixte",G89))*(Barèmes!$J$6:$J$28="+"))&gt;0,IF(X89&lt;=SUMIFS(Barèmes!$D$6:$D$28,Barèmes!$A$6:$A$28,"Souplesse (score 1-5)",Barèmes!$B$6:$B$28,H89,Barèmes!$C$6:$C$28,IF(H89="6ème","Mixte",G89)),"à besoin",IF(X89&lt;=SUMIFS(Barèmes!$E$6:$E$28,Barèmes!$A$6:$A$28,"Souplesse (score 1-5)",Barèmes!$B$6:$B$28,H89,Barèmes!$C$6:$C$28,IF(H89="6ème","Mixte",G89)),"fragile","satisfaisant")),IF(X89&gt;=SUMIFS(Barèmes!$D$6:$D$28,Barèmes!$A$6:$A$28,"Souplesse (score 1-5)",Barèmes!$B$6:$B$28,H89,Barèmes!$C$6:$C$28,IF(H89="6ème","Mixte",G89)),"à besoin",IF(X89&gt;=SUMIFS(Barèmes!$E$6:$E$28,Barèmes!$A$6:$A$28,"Souplesse (score 1-5)",Barèmes!$B$6:$B$28,H89,Barèmes!$C$6:$C$28,IF(H89="6ème","Mixte",G89)),"fragile","satisfaisant"))))</f>
        <v/>
      </c>
      <c r="Z89" s="26" t="str" cm="1">
        <f t="array" ref="Z89">IF(OR(X89="",SUMPRODUCT((Barèmes!$A$6:$A$28="Souplesse (score 1-5)")*(Barèmes!$B$6:$B$28=H89)*(Barèmes!$C$6:$C$28=IF(H89="6ème","Mixte",G89)))=0),"",IF(SUMPRODUCT((Barèmes!$A$6:$A$28="Souplesse (score 1-5)")*(Barèmes!$B$6:$B$28=H89)*(Barèmes!$C$6:$C$28=IF(H89="6ème","Mixte",G89))*(Barèmes!$J$6:$J$28="+"))&gt;0,IF(X89&lt;=SUMIFS(Barèmes!$F$6:$F$28,Barèmes!$A$6:$A$28,"Souplesse (score 1-5)",Barèmes!$B$6:$B$28,H89,Barèmes!$C$6:$C$28,IF(H89="6ème","Mixte",G89)),Barèmes!$B$2,IF(X89&lt;=SUMIFS(Barèmes!$G$6:$G$28,Barèmes!$A$6:$A$28,"Souplesse (score 1-5)",Barèmes!$B$6:$B$28,H89,Barèmes!$C$6:$C$28,IF(H89="6ème","Mixte",G89)),Barèmes!$C$2,IF(X89&lt;=SUMIFS(Barèmes!$H$6:$H$28,Barèmes!$A$6:$A$28,"Souplesse (score 1-5)",Barèmes!$B$6:$B$28,H89,Barèmes!$C$6:$C$28,IF(H89="6ème","Mixte",G89)),Barèmes!$D$2,IF(X89&lt;=SUMIFS(Barèmes!$I$6:$I$28,Barèmes!$A$6:$A$28,"Souplesse (score 1-5)",Barèmes!$B$6:$B$28,H89,Barèmes!$C$6:$C$28,IF(H89="6ème","Mixte",G89)),Barèmes!$E$2,Barèmes!$F$2)))),IF(X89&gt;=SUMIFS(Barèmes!$F$6:$F$28,Barèmes!$A$6:$A$28,"Souplesse (score 1-5)",Barèmes!$B$6:$B$28,H89,Barèmes!$C$6:$C$28,IF(H89="6ème","Mixte",G89)),Barèmes!$B$2,IF(X89&gt;=SUMIFS(Barèmes!$G$6:$G$28,Barèmes!$A$6:$A$28,"Souplesse (score 1-5)",Barèmes!$B$6:$B$28,H89,Barèmes!$C$6:$C$28,IF(H89="6ème","Mixte",G89)),Barèmes!$C$2,IF(X89&gt;=SUMIFS(Barèmes!$H$6:$H$28,Barèmes!$A$6:$A$28,"Souplesse (score 1-5)",Barèmes!$B$6:$B$28,H89,Barèmes!$C$6:$C$28,IF(H89="6ème","Mixte",G89)),Barèmes!$D$2,IF(X89&gt;=SUMIFS(Barèmes!$I$6:$I$28,Barèmes!$A$6:$A$28,"Souplesse (score 1-5)",Barèmes!$B$6:$B$28,H89,Barèmes!$C$6:$C$28,IF(H89="6ème","Mixte",G89)),Barèmes!$E$2,Barèmes!$F$2))))))</f>
        <v/>
      </c>
      <c r="AA89" s="22"/>
      <c r="AB89" s="27" t="str">
        <f>IF(OR(AA89="",SUMPRODUCT((Barèmes!$A$6:$A$28="Agilité — T-test 974 (s)")*(Barèmes!$B$6:$B$28=H89)*(Barèmes!$C$6:$C$28=IF(H89="6ème","Mixte",G89)))=0),"",IF(SUMPRODUCT((Barèmes!$A$6:$A$28="Agilité — T-test 974 (s)")*(Barèmes!$B$6:$B$28=H89)*(Barèmes!$C$6:$C$28=IF(H89="6ème","Mixte",G89))*(Barèmes!$J$6:$J$28="+"))&gt;0,IF(AA89&lt;=SUMIFS(Barèmes!$D$6:$D$28,Barèmes!$A$6:$A$28,"Agilité — T-test 974 (s)",Barèmes!$B$6:$B$28,H89,Barèmes!$C$6:$C$28,IF(H89="6ème","Mixte",G89)),"à besoin",IF(AA89&lt;=SUMIFS(Barèmes!$E$6:$E$28,Barèmes!$A$6:$A$28,"Agilité — T-test 974 (s)",Barèmes!$B$6:$B$28,H89,Barèmes!$C$6:$C$28,IF(H89="6ème","Mixte",G89)),"fragile","satisfaisant")),IF(AA89&gt;=SUMIFS(Barèmes!$D$6:$D$28,Barèmes!$A$6:$A$28,"Agilité — T-test 974 (s)",Barèmes!$B$6:$B$28,H89,Barèmes!$C$6:$C$28,IF(H89="6ème","Mixte",G89)),"à besoin",IF(AA89&gt;=SUMIFS(Barèmes!$E$6:$E$28,Barèmes!$A$6:$A$28,"Agilité — T-test 974 (s)",Barèmes!$B$6:$B$28,H89,Barèmes!$C$6:$C$28,IF(H89="6ème","Mixte",G89)),"fragile","satisfaisant"))))</f>
        <v/>
      </c>
      <c r="AC89" s="27" t="str">
        <f>IF(OR(AA89="",SUMPRODUCT((Barèmes!$A$6:$A$28="Agilité — T-test 974 (s)")*(Barèmes!$B$6:$B$28=H89)*(Barèmes!$C$6:$C$28=IF(H89="6ème","Mixte",G89)))=0),"",IF(SUMPRODUCT((Barèmes!$A$6:$A$28="Agilité — T-test 974 (s)")*(Barèmes!$B$6:$B$28=H89)*(Barèmes!$C$6:$C$28=IF(H89="6ème","Mixte",G89))*(Barèmes!$J$6:$J$28="+"))&gt;0,IF(AA89&lt;=SUMIFS(Barèmes!$F$6:$F$28,Barèmes!$A$6:$A$28,"Agilité — T-test 974 (s)",Barèmes!$B$6:$B$28,H89,Barèmes!$C$6:$C$28,IF(H89="6ème","Mixte",G89)),Barèmes!$B$2,IF(AA89&lt;=SUMIFS(Barèmes!$G$6:$G$28,Barèmes!$A$6:$A$28,"Agilité — T-test 974 (s)",Barèmes!$B$6:$B$28,H89,Barèmes!$C$6:$C$28,IF(H89="6ème","Mixte",G89)),Barèmes!$C$2,IF(AA89&lt;=SUMIFS(Barèmes!$H$6:$H$28,Barèmes!$A$6:$A$28,"Agilité — T-test 974 (s)",Barèmes!$B$6:$B$28,H89,Barèmes!$C$6:$C$28,IF(H89="6ème","Mixte",G89)),Barèmes!$D$2,IF(AA89&lt;=SUMIFS(Barèmes!$I$6:$I$28,Barèmes!$A$6:$A$28,"Agilité — T-test 974 (s)",Barèmes!$B$6:$B$28,H89,Barèmes!$C$6:$C$28,IF(H89="6ème","Mixte",G89)),Barèmes!$E$2,Barèmes!$F$2)))),IF(AA89&gt;=SUMIFS(Barèmes!$F$6:$F$28,Barèmes!$A$6:$A$28,"Agilité — T-test 974 (s)",Barèmes!$B$6:$B$28,H89,Barèmes!$C$6:$C$28,IF(H89="6ème","Mixte",G89)),Barèmes!$B$2,IF(AA89&gt;=SUMIFS(Barèmes!$G$6:$G$28,Barèmes!$A$6:$A$28,"Agilité — T-test 974 (s)",Barèmes!$B$6:$B$28,H89,Barèmes!$C$6:$C$28,IF(H89="6ème","Mixte",G89)),Barèmes!$C$2,IF(AA89&gt;=SUMIFS(Barèmes!$H$6:$H$28,Barèmes!$A$6:$A$28,"Agilité — T-test 974 (s)",Barèmes!$B$6:$B$28,H89,Barèmes!$C$6:$C$28,IF(H89="6ème","Mixte",G89)),Barèmes!$D$2,IF(AA89&gt;=SUMIFS(Barèmes!$I$6:$I$28,Barèmes!$A$6:$A$28,"Agilité — T-test 974 (s)",Barèmes!$B$6:$B$28,H89,Barèmes!$C$6:$C$28,IF(H89="6ème","Mixte",G89)),Barèmes!$E$2,Barèmes!$F$2))))))</f>
        <v/>
      </c>
      <c r="AD89" s="28" t="str">
        <f t="shared" si="10"/>
        <v/>
      </c>
      <c r="AE89" s="29" t="str">
        <f t="shared" si="11"/>
        <v/>
      </c>
      <c r="AF89" s="30" t="str">
        <f>IF(OR(AD89="",SUMPRODUCT((Barèmes!$A$6:$A$28="Surcoût d'agilité (s) — technique")*(Barèmes!$B$6:$B$28=H89)*(Barèmes!$C$6:$C$28=IF(H89="6ème","Mixte",G89)))=0),"",IF(SUMPRODUCT((Barèmes!$A$6:$A$28="Surcoût d'agilité (s) — technique")*(Barèmes!$B$6:$B$28=H89)*(Barèmes!$C$6:$C$28=IF(H89="6ème","Mixte",G89))*(Barèmes!$J$6:$J$28="+"))&gt;0,IF(AD89&lt;=SUMIFS(Barèmes!$D$6:$D$28,Barèmes!$A$6:$A$28,"Surcoût d'agilité (s) — technique",Barèmes!$B$6:$B$28,H89,Barèmes!$C$6:$C$28,IF(H89="6ème","Mixte",G89)),"à besoin",IF(AD89&lt;=SUMIFS(Barèmes!$E$6:$E$28,Barèmes!$A$6:$A$28,"Surcoût d'agilité (s) — technique",Barèmes!$B$6:$B$28,H89,Barèmes!$C$6:$C$28,IF(H89="6ème","Mixte",G89)),"fragile","satisfaisant")),IF(AD89&gt;=SUMIFS(Barèmes!$D$6:$D$28,Barèmes!$A$6:$A$28,"Surcoût d'agilité (s) — technique",Barèmes!$B$6:$B$28,H89,Barèmes!$C$6:$C$28,IF(H89="6ème","Mixte",G89)),"à besoin",IF(AD89&gt;=SUMIFS(Barèmes!$E$6:$E$28,Barèmes!$A$6:$A$28,"Surcoût d'agilité (s) — technique",Barèmes!$B$6:$B$28,H89,Barèmes!$C$6:$C$28,IF(H89="6ème","Mixte",G89)),"fragile","satisfaisant"))))</f>
        <v/>
      </c>
      <c r="AG89" s="30" t="str">
        <f>IF(OR(AD89="",SUMPRODUCT((Barèmes!$A$6:$A$28="Surcoût d'agilité (s) — technique")*(Barèmes!$B$6:$B$28=H89)*(Barèmes!$C$6:$C$28=IF(H89="6ème","Mixte",G89)))=0),"",IF(SUMPRODUCT((Barèmes!$A$6:$A$28="Surcoût d'agilité (s) — technique")*(Barèmes!$B$6:$B$28=H89)*(Barèmes!$C$6:$C$28=IF(H89="6ème","Mixte",G89))*(Barèmes!$J$6:$J$28="+"))&gt;0,IF(AD89&lt;=SUMIFS(Barèmes!$F$6:$F$28,Barèmes!$A$6:$A$28,"Surcoût d'agilité (s) — technique",Barèmes!$B$6:$B$28,H89,Barèmes!$C$6:$C$28,IF(H89="6ème","Mixte",G89)),Barèmes!$B$2,IF(AD89&lt;=SUMIFS(Barèmes!$G$6:$G$28,Barèmes!$A$6:$A$28,"Surcoût d'agilité (s) — technique",Barèmes!$B$6:$B$28,H89,Barèmes!$C$6:$C$28,IF(H89="6ème","Mixte",G89)),Barèmes!$C$2,IF(AD89&lt;=SUMIFS(Barèmes!$H$6:$H$28,Barèmes!$A$6:$A$28,"Surcoût d'agilité (s) — technique",Barèmes!$B$6:$B$28,H89,Barèmes!$C$6:$C$28,IF(H89="6ème","Mixte",G89)),Barèmes!$D$2,IF(AD89&lt;=SUMIFS(Barèmes!$I$6:$I$28,Barèmes!$A$6:$A$28,"Surcoût d'agilité (s) — technique",Barèmes!$B$6:$B$28,H89,Barèmes!$C$6:$C$28,IF(H89="6ème","Mixte",G89)),Barèmes!$E$2,Barèmes!$F$2)))),IF(AD89&gt;=SUMIFS(Barèmes!$F$6:$F$28,Barèmes!$A$6:$A$28,"Surcoût d'agilité (s) — technique",Barèmes!$B$6:$B$28,H89,Barèmes!$C$6:$C$28,IF(H89="6ème","Mixte",G89)),Barèmes!$B$2,IF(AD89&gt;=SUMIFS(Barèmes!$G$6:$G$28,Barèmes!$A$6:$A$28,"Surcoût d'agilité (s) — technique",Barèmes!$B$6:$B$28,H89,Barèmes!$C$6:$C$28,IF(H89="6ème","Mixte",G89)),Barèmes!$C$2,IF(AD89&gt;=SUMIFS(Barèmes!$H$6:$H$28,Barèmes!$A$6:$A$28,"Surcoût d'agilité (s) — technique",Barèmes!$B$6:$B$28,H89,Barèmes!$C$6:$C$28,IF(H89="6ème","Mixte",G89)),Barèmes!$D$2,IF(AD89&gt;=SUMIFS(Barèmes!$I$6:$I$28,Barèmes!$A$6:$A$28,"Surcoût d'agilité (s) — technique",Barèmes!$B$6:$B$28,H89,Barèmes!$C$6:$C$28,IF(H89="6ème","Mixte",G89)),Barèmes!$E$2,Barèmes!$F$2))))))</f>
        <v/>
      </c>
      <c r="AH89" s="31" t="str">
        <f>IF((IF(N89="",0,1)+IF(Q89="",0,1)+IF(W89="",0,1)+IF(Z89="",0,1)+IF(AC89="",0,1))=0,"",3*IF(N89=Barèmes!$B$2,1,IF(N89=Barèmes!$C$2,2,IF(N89=Barèmes!$D$2,3,IF(N89=Barèmes!$E$2,4,IF(N89=Barèmes!$F$2,5,0)))))+3*IF(Q89=Barèmes!$B$2,1,IF(Q89=Barèmes!$C$2,2,IF(Q89=Barèmes!$D$2,3,IF(Q89=Barèmes!$E$2,4,IF(Q89=Barèmes!$F$2,5,0)))))+2*IF(W89=Barèmes!$B$2,1,IF(W89=Barèmes!$C$2,2,IF(W89=Barèmes!$D$2,3,IF(W89=Barèmes!$E$2,4,IF(W89=Barèmes!$F$2,5,0)))))+1*IF(Z89=Barèmes!$B$2,1,IF(Z89=Barèmes!$C$2,2,IF(Z89=Barèmes!$D$2,3,IF(Z89=Barèmes!$E$2,4,IF(Z89=Barèmes!$F$2,5,0)))))+1*IF(AC89=Barèmes!$B$2,1,IF(AC89=Barèmes!$C$2,2,IF(AC89=Barèmes!$D$2,3,IF(AC89=Barèmes!$E$2,4,IF(AC89=Barèmes!$F$2,5,0))))))</f>
        <v/>
      </c>
      <c r="AI89" s="31"/>
      <c r="AJ89" s="32" t="str">
        <f>IFERROR(INDEX(Croissance!$B$5:$B$604,MATCH(A89,Croissance!$A$5:$A$604,0)),"")</f>
        <v/>
      </c>
      <c r="AK89" s="32" t="str">
        <f>IFERROR(INDEX(Croissance!$C$5:$C$604,MATCH(A89,Croissance!$A$5:$A$604,0)),"")</f>
        <v/>
      </c>
      <c r="AL89" s="32" t="str">
        <f>IFERROR(INDEX(Croissance!$D$5:$D$604,MATCH(A89,Croissance!$A$5:$A$604,0)),"")</f>
        <v/>
      </c>
      <c r="AM89" s="32" t="str">
        <f>IFERROR(INDEX(Croissance!$E$5:$E$604,MATCH(A89,Croissance!$A$5:$A$604,0)),"")</f>
        <v/>
      </c>
      <c r="AO89" s="33">
        <f t="shared" si="16"/>
        <v>0</v>
      </c>
      <c r="AP89" s="33">
        <f t="shared" si="12"/>
        <v>0</v>
      </c>
      <c r="AQ89" s="33">
        <f>IF(A89="",0,IF(AND(OR('Synthèse classe'!$C$2="Tous",C89='Synthèse classe'!$C$2),OR('Synthèse classe'!$C$3="Toutes",D89='Synthèse classe'!$C$3),OR('Synthèse classe'!$C$4="Toutes",AND('Synthèse classe'!$C$4="Dernière",AP89=1),B89=IFERROR(VALUE('Synthèse classe'!$C$4),0))),1,0))</f>
        <v>0</v>
      </c>
      <c r="AR89" s="34" t="str">
        <f t="shared" si="13"/>
        <v/>
      </c>
    </row>
    <row r="90" spans="1:44" x14ac:dyDescent="0.2">
      <c r="A90" s="17" t="str">
        <f t="shared" si="9"/>
        <v/>
      </c>
      <c r="B90" s="18"/>
      <c r="C90" s="19"/>
      <c r="D90" s="19"/>
      <c r="E90" s="19"/>
      <c r="F90" s="19"/>
      <c r="G90" s="19"/>
      <c r="H90" s="17" t="str">
        <f t="shared" si="14"/>
        <v/>
      </c>
      <c r="I90" s="20"/>
      <c r="J90" s="18"/>
      <c r="K90" s="19"/>
      <c r="L90" s="21" t="str">
        <f t="shared" si="15"/>
        <v/>
      </c>
      <c r="M90" s="21" t="str">
        <f>IF(OR(J90="",SUMPRODUCT((Barèmes!$A$6:$A$28="Endurance — Luc Léger (palier)")*(Barèmes!$B$6:$B$28=H90)*(Barèmes!$C$6:$C$28=IF(H90="6ème","Mixte",G90)))=0),"",IF(SUMPRODUCT((Barèmes!$A$6:$A$28="Endurance — Luc Léger (palier)")*(Barèmes!$B$6:$B$28=H90)*(Barèmes!$C$6:$C$28=IF(H90="6ème","Mixte",G90))*(Barèmes!$J$6:$J$28="+"))&gt;0,IF(J90&lt;=SUMIFS(Barèmes!$D$6:$D$28,Barèmes!$A$6:$A$28,"Endurance — Luc Léger (palier)",Barèmes!$B$6:$B$28,H90,Barèmes!$C$6:$C$28,IF(H90="6ème","Mixte",G90)),"à besoin",IF(J90&lt;=SUMIFS(Barèmes!$E$6:$E$28,Barèmes!$A$6:$A$28,"Endurance — Luc Léger (palier)",Barèmes!$B$6:$B$28,H90,Barèmes!$C$6:$C$28,IF(H90="6ème","Mixte",G90)),"fragile","satisfaisant")),IF(J90&gt;=SUMIFS(Barèmes!$D$6:$D$28,Barèmes!$A$6:$A$28,"Endurance — Luc Léger (palier)",Barèmes!$B$6:$B$28,H90,Barèmes!$C$6:$C$28,IF(H90="6ème","Mixte",G90)),"à besoin",IF(J90&gt;=SUMIFS(Barèmes!$E$6:$E$28,Barèmes!$A$6:$A$28,"Endurance — Luc Léger (palier)",Barèmes!$B$6:$B$28,H90,Barèmes!$C$6:$C$28,IF(H90="6ème","Mixte",G90)),"fragile","satisfaisant"))))</f>
        <v/>
      </c>
      <c r="N90" s="21" t="str">
        <f>IF(OR(J90="",SUMPRODUCT((Barèmes!$A$6:$A$28="Endurance — Luc Léger (palier)")*(Barèmes!$B$6:$B$28=H90)*(Barèmes!$C$6:$C$28=IF(H90="6ème","Mixte",G90)))=0),"",IF(SUMPRODUCT((Barèmes!$A$6:$A$28="Endurance — Luc Léger (palier)")*(Barèmes!$B$6:$B$28=H90)*(Barèmes!$C$6:$C$28=IF(H90="6ème","Mixte",G90))*(Barèmes!$J$6:$J$28="+"))&gt;0,IF(J90&lt;=SUMIFS(Barèmes!$F$6:$F$28,Barèmes!$A$6:$A$28,"Endurance — Luc Léger (palier)",Barèmes!$B$6:$B$28,H90,Barèmes!$C$6:$C$28,IF(H90="6ème","Mixte",G90)),Barèmes!$B$2,IF(J90&lt;=SUMIFS(Barèmes!$G$6:$G$28,Barèmes!$A$6:$A$28,"Endurance — Luc Léger (palier)",Barèmes!$B$6:$B$28,H90,Barèmes!$C$6:$C$28,IF(H90="6ème","Mixte",G90)),Barèmes!$C$2,IF(J90&lt;=SUMIFS(Barèmes!$H$6:$H$28,Barèmes!$A$6:$A$28,"Endurance — Luc Léger (palier)",Barèmes!$B$6:$B$28,H90,Barèmes!$C$6:$C$28,IF(H90="6ème","Mixte",G90)),Barèmes!$D$2,IF(J90&lt;=SUMIFS(Barèmes!$I$6:$I$28,Barèmes!$A$6:$A$28,"Endurance — Luc Léger (palier)",Barèmes!$B$6:$B$28,H90,Barèmes!$C$6:$C$28,IF(H90="6ème","Mixte",G90)),Barèmes!$E$2,Barèmes!$F$2)))),IF(J90&gt;=SUMIFS(Barèmes!$F$6:$F$28,Barèmes!$A$6:$A$28,"Endurance — Luc Léger (palier)",Barèmes!$B$6:$B$28,H90,Barèmes!$C$6:$C$28,IF(H90="6ème","Mixte",G90)),Barèmes!$B$2,IF(J90&gt;=SUMIFS(Barèmes!$G$6:$G$28,Barèmes!$A$6:$A$28,"Endurance — Luc Léger (palier)",Barèmes!$B$6:$B$28,H90,Barèmes!$C$6:$C$28,IF(H90="6ème","Mixte",G90)),Barèmes!$C$2,IF(J90&gt;=SUMIFS(Barèmes!$H$6:$H$28,Barèmes!$A$6:$A$28,"Endurance — Luc Léger (palier)",Barèmes!$B$6:$B$28,H90,Barèmes!$C$6:$C$28,IF(H90="6ème","Mixte",G90)),Barèmes!$D$2,IF(J90&gt;=SUMIFS(Barèmes!$I$6:$I$28,Barèmes!$A$6:$A$28,"Endurance — Luc Léger (palier)",Barèmes!$B$6:$B$28,H90,Barèmes!$C$6:$C$28,IF(H90="6ème","Mixte",G90)),Barèmes!$E$2,Barèmes!$F$2))))))</f>
        <v/>
      </c>
      <c r="O90" s="22"/>
      <c r="P90" s="23" t="str">
        <f>IF(OR(O90="",SUMPRODUCT((Barèmes!$A$6:$A$28="Force bas du corps — Saut en longueur (m)")*(Barèmes!$B$6:$B$28=H90)*(Barèmes!$C$6:$C$28=IF(H90="6ème","Mixte",G90)))=0),"",IF(SUMPRODUCT((Barèmes!$A$6:$A$28="Force bas du corps — Saut en longueur (m)")*(Barèmes!$B$6:$B$28=H90)*(Barèmes!$C$6:$C$28=IF(H90="6ème","Mixte",G90))*(Barèmes!$J$6:$J$28="+"))&gt;0,IF(O90&lt;=SUMIFS(Barèmes!$D$6:$D$28,Barèmes!$A$6:$A$28,"Force bas du corps — Saut en longueur (m)",Barèmes!$B$6:$B$28,H90,Barèmes!$C$6:$C$28,IF(H90="6ème","Mixte",G90)),"à besoin",IF(O90&lt;=SUMIFS(Barèmes!$E$6:$E$28,Barèmes!$A$6:$A$28,"Force bas du corps — Saut en longueur (m)",Barèmes!$B$6:$B$28,H90,Barèmes!$C$6:$C$28,IF(H90="6ème","Mixte",G90)),"fragile","satisfaisant")),IF(O90&gt;=SUMIFS(Barèmes!$D$6:$D$28,Barèmes!$A$6:$A$28,"Force bas du corps — Saut en longueur (m)",Barèmes!$B$6:$B$28,H90,Barèmes!$C$6:$C$28,IF(H90="6ème","Mixte",G90)),"à besoin",IF(O90&gt;=SUMIFS(Barèmes!$E$6:$E$28,Barèmes!$A$6:$A$28,"Force bas du corps — Saut en longueur (m)",Barèmes!$B$6:$B$28,H90,Barèmes!$C$6:$C$28,IF(H90="6ème","Mixte",G90)),"fragile","satisfaisant"))))</f>
        <v/>
      </c>
      <c r="Q90" s="23" t="str">
        <f>IF(OR(O90="",SUMPRODUCT((Barèmes!$A$6:$A$28="Force bas du corps — Saut en longueur (m)")*(Barèmes!$B$6:$B$28=H90)*(Barèmes!$C$6:$C$28=IF(H90="6ème","Mixte",G90)))=0),"",IF(SUMPRODUCT((Barèmes!$A$6:$A$28="Force bas du corps — Saut en longueur (m)")*(Barèmes!$B$6:$B$28=H90)*(Barèmes!$C$6:$C$28=IF(H90="6ème","Mixte",G90))*(Barèmes!$J$6:$J$28="+"))&gt;0,IF(O90&lt;=SUMIFS(Barèmes!$F$6:$F$28,Barèmes!$A$6:$A$28,"Force bas du corps — Saut en longueur (m)",Barèmes!$B$6:$B$28,H90,Barèmes!$C$6:$C$28,IF(H90="6ème","Mixte",G90)),Barèmes!$B$2,IF(O90&lt;=SUMIFS(Barèmes!$G$6:$G$28,Barèmes!$A$6:$A$28,"Force bas du corps — Saut en longueur (m)",Barèmes!$B$6:$B$28,H90,Barèmes!$C$6:$C$28,IF(H90="6ème","Mixte",G90)),Barèmes!$C$2,IF(O90&lt;=SUMIFS(Barèmes!$H$6:$H$28,Barèmes!$A$6:$A$28,"Force bas du corps — Saut en longueur (m)",Barèmes!$B$6:$B$28,H90,Barèmes!$C$6:$C$28,IF(H90="6ème","Mixte",G90)),Barèmes!$D$2,IF(O90&lt;=SUMIFS(Barèmes!$I$6:$I$28,Barèmes!$A$6:$A$28,"Force bas du corps — Saut en longueur (m)",Barèmes!$B$6:$B$28,H90,Barèmes!$C$6:$C$28,IF(H90="6ème","Mixte",G90)),Barèmes!$E$2,Barèmes!$F$2)))),IF(O90&gt;=SUMIFS(Barèmes!$F$6:$F$28,Barèmes!$A$6:$A$28,"Force bas du corps — Saut en longueur (m)",Barèmes!$B$6:$B$28,H90,Barèmes!$C$6:$C$28,IF(H90="6ème","Mixte",G90)),Barèmes!$B$2,IF(O90&gt;=SUMIFS(Barèmes!$G$6:$G$28,Barèmes!$A$6:$A$28,"Force bas du corps — Saut en longueur (m)",Barèmes!$B$6:$B$28,H90,Barèmes!$C$6:$C$28,IF(H90="6ème","Mixte",G90)),Barèmes!$C$2,IF(O90&gt;=SUMIFS(Barèmes!$H$6:$H$28,Barèmes!$A$6:$A$28,"Force bas du corps — Saut en longueur (m)",Barèmes!$B$6:$B$28,H90,Barèmes!$C$6:$C$28,IF(H90="6ème","Mixte",G90)),Barèmes!$D$2,IF(O90&gt;=SUMIFS(Barèmes!$I$6:$I$28,Barèmes!$A$6:$A$28,"Force bas du corps — Saut en longueur (m)",Barèmes!$B$6:$B$28,H90,Barèmes!$C$6:$C$28,IF(H90="6ème","Mixte",G90)),Barèmes!$E$2,Barèmes!$F$2))))))</f>
        <v/>
      </c>
      <c r="R90" s="22"/>
      <c r="S90" s="24" t="str">
        <f>IF(OR(R90="",SUMPRODUCT((Barèmes!$A$6:$A$28="Vitesse — 30 m (s)")*(Barèmes!$B$6:$B$28=H90)*(Barèmes!$C$6:$C$28=IF(H90="6ème","Mixte",G90)))=0),"",IF(SUMPRODUCT((Barèmes!$A$6:$A$28="Vitesse — 30 m (s)")*(Barèmes!$B$6:$B$28=H90)*(Barèmes!$C$6:$C$28=IF(H90="6ème","Mixte",G90))*(Barèmes!$J$6:$J$28="+"))&gt;0,IF(R90&lt;=SUMIFS(Barèmes!$D$6:$D$28,Barèmes!$A$6:$A$28,"Vitesse — 30 m (s)",Barèmes!$B$6:$B$28,H90,Barèmes!$C$6:$C$28,IF(H90="6ème","Mixte",G90)),"à besoin",IF(R90&lt;=SUMIFS(Barèmes!$E$6:$E$28,Barèmes!$A$6:$A$28,"Vitesse — 30 m (s)",Barèmes!$B$6:$B$28,H90,Barèmes!$C$6:$C$28,IF(H90="6ème","Mixte",G90)),"fragile","satisfaisant")),IF(R90&gt;=SUMIFS(Barèmes!$D$6:$D$28,Barèmes!$A$6:$A$28,"Vitesse — 30 m (s)",Barèmes!$B$6:$B$28,H90,Barèmes!$C$6:$C$28,IF(H90="6ème","Mixte",G90)),"à besoin",IF(R90&gt;=SUMIFS(Barèmes!$E$6:$E$28,Barèmes!$A$6:$A$28,"Vitesse — 30 m (s)",Barèmes!$B$6:$B$28,H90,Barèmes!$C$6:$C$28,IF(H90="6ème","Mixte",G90)),"fragile","satisfaisant"))))</f>
        <v/>
      </c>
      <c r="T90" s="24" t="str">
        <f>IF(OR(R90="",SUMPRODUCT((Barèmes!$A$6:$A$28="Vitesse — 30 m (s)")*(Barèmes!$B$6:$B$28=H90)*(Barèmes!$C$6:$C$28=IF(H90="6ème","Mixte",G90)))=0),"",IF(SUMPRODUCT((Barèmes!$A$6:$A$28="Vitesse — 30 m (s)")*(Barèmes!$B$6:$B$28=H90)*(Barèmes!$C$6:$C$28=IF(H90="6ème","Mixte",G90))*(Barèmes!$J$6:$J$28="+"))&gt;0,IF(R90&lt;=SUMIFS(Barèmes!$F$6:$F$28,Barèmes!$A$6:$A$28,"Vitesse — 30 m (s)",Barèmes!$B$6:$B$28,H90,Barèmes!$C$6:$C$28,IF(H90="6ème","Mixte",G90)),Barèmes!$B$2,IF(R90&lt;=SUMIFS(Barèmes!$G$6:$G$28,Barèmes!$A$6:$A$28,"Vitesse — 30 m (s)",Barèmes!$B$6:$B$28,H90,Barèmes!$C$6:$C$28,IF(H90="6ème","Mixte",G90)),Barèmes!$C$2,IF(R90&lt;=SUMIFS(Barèmes!$H$6:$H$28,Barèmes!$A$6:$A$28,"Vitesse — 30 m (s)",Barèmes!$B$6:$B$28,H90,Barèmes!$C$6:$C$28,IF(H90="6ème","Mixte",G90)),Barèmes!$D$2,IF(R90&lt;=SUMIFS(Barèmes!$I$6:$I$28,Barèmes!$A$6:$A$28,"Vitesse — 30 m (s)",Barèmes!$B$6:$B$28,H90,Barèmes!$C$6:$C$28,IF(H90="6ème","Mixte",G90)),Barèmes!$E$2,Barèmes!$F$2)))),IF(R90&gt;=SUMIFS(Barèmes!$F$6:$F$28,Barèmes!$A$6:$A$28,"Vitesse — 30 m (s)",Barèmes!$B$6:$B$28,H90,Barèmes!$C$6:$C$28,IF(H90="6ème","Mixte",G90)),Barèmes!$B$2,IF(R90&gt;=SUMIFS(Barèmes!$G$6:$G$28,Barèmes!$A$6:$A$28,"Vitesse — 30 m (s)",Barèmes!$B$6:$B$28,H90,Barèmes!$C$6:$C$28,IF(H90="6ème","Mixte",G90)),Barèmes!$C$2,IF(R90&gt;=SUMIFS(Barèmes!$H$6:$H$28,Barèmes!$A$6:$A$28,"Vitesse — 30 m (s)",Barèmes!$B$6:$B$28,H90,Barèmes!$C$6:$C$28,IF(H90="6ème","Mixte",G90)),Barèmes!$D$2,IF(R90&gt;=SUMIFS(Barèmes!$I$6:$I$28,Barèmes!$A$6:$A$28,"Vitesse — 30 m (s)",Barèmes!$B$6:$B$28,H90,Barèmes!$C$6:$C$28,IF(H90="6ème","Mixte",G90)),Barèmes!$E$2,Barèmes!$F$2))))))</f>
        <v/>
      </c>
      <c r="U90" s="22"/>
      <c r="V90" s="25" t="str">
        <f>IF(OR(U90="",SUMPRODUCT((Barèmes!$A$6:$A$28="Vitesse — 50 m (s)")*(Barèmes!$B$6:$B$28=H90)*(Barèmes!$C$6:$C$28=IF(H90="6ème","Mixte",G90)))=0),"",IF(SUMPRODUCT((Barèmes!$A$6:$A$28="Vitesse — 50 m (s)")*(Barèmes!$B$6:$B$28=H90)*(Barèmes!$C$6:$C$28=IF(H90="6ème","Mixte",G90))*(Barèmes!$J$6:$J$28="+"))&gt;0,IF(U90&lt;=SUMIFS(Barèmes!$D$6:$D$28,Barèmes!$A$6:$A$28,"Vitesse — 50 m (s)",Barèmes!$B$6:$B$28,H90,Barèmes!$C$6:$C$28,IF(H90="6ème","Mixte",G90)),"à besoin",IF(U90&lt;=SUMIFS(Barèmes!$E$6:$E$28,Barèmes!$A$6:$A$28,"Vitesse — 50 m (s)",Barèmes!$B$6:$B$28,H90,Barèmes!$C$6:$C$28,IF(H90="6ème","Mixte",G90)),"fragile","satisfaisant")),IF(U90&gt;=SUMIFS(Barèmes!$D$6:$D$28,Barèmes!$A$6:$A$28,"Vitesse — 50 m (s)",Barèmes!$B$6:$B$28,H90,Barèmes!$C$6:$C$28,IF(H90="6ème","Mixte",G90)),"à besoin",IF(U90&gt;=SUMIFS(Barèmes!$E$6:$E$28,Barèmes!$A$6:$A$28,"Vitesse — 50 m (s)",Barèmes!$B$6:$B$28,H90,Barèmes!$C$6:$C$28,IF(H90="6ème","Mixte",G90)),"fragile","satisfaisant"))))</f>
        <v/>
      </c>
      <c r="W90" s="25" t="str">
        <f>IF(OR(U90="",SUMPRODUCT((Barèmes!$A$6:$A$28="Vitesse — 50 m (s)")*(Barèmes!$B$6:$B$28=H90)*(Barèmes!$C$6:$C$28=IF(H90="6ème","Mixte",G90)))=0),"",IF(SUMPRODUCT((Barèmes!$A$6:$A$28="Vitesse — 50 m (s)")*(Barèmes!$B$6:$B$28=H90)*(Barèmes!$C$6:$C$28=IF(H90="6ème","Mixte",G90))*(Barèmes!$J$6:$J$28="+"))&gt;0,IF(U90&lt;=SUMIFS(Barèmes!$F$6:$F$28,Barèmes!$A$6:$A$28,"Vitesse — 50 m (s)",Barèmes!$B$6:$B$28,H90,Barèmes!$C$6:$C$28,IF(H90="6ème","Mixte",G90)),Barèmes!$B$2,IF(U90&lt;=SUMIFS(Barèmes!$G$6:$G$28,Barèmes!$A$6:$A$28,"Vitesse — 50 m (s)",Barèmes!$B$6:$B$28,H90,Barèmes!$C$6:$C$28,IF(H90="6ème","Mixte",G90)),Barèmes!$C$2,IF(U90&lt;=SUMIFS(Barèmes!$H$6:$H$28,Barèmes!$A$6:$A$28,"Vitesse — 50 m (s)",Barèmes!$B$6:$B$28,H90,Barèmes!$C$6:$C$28,IF(H90="6ème","Mixte",G90)),Barèmes!$D$2,IF(U90&lt;=SUMIFS(Barèmes!$I$6:$I$28,Barèmes!$A$6:$A$28,"Vitesse — 50 m (s)",Barèmes!$B$6:$B$28,H90,Barèmes!$C$6:$C$28,IF(H90="6ème","Mixte",G90)),Barèmes!$E$2,Barèmes!$F$2)))),IF(U90&gt;=SUMIFS(Barèmes!$F$6:$F$28,Barèmes!$A$6:$A$28,"Vitesse — 50 m (s)",Barèmes!$B$6:$B$28,H90,Barèmes!$C$6:$C$28,IF(H90="6ème","Mixte",G90)),Barèmes!$B$2,IF(U90&gt;=SUMIFS(Barèmes!$G$6:$G$28,Barèmes!$A$6:$A$28,"Vitesse — 50 m (s)",Barèmes!$B$6:$B$28,H90,Barèmes!$C$6:$C$28,IF(H90="6ème","Mixte",G90)),Barèmes!$C$2,IF(U90&gt;=SUMIFS(Barèmes!$H$6:$H$28,Barèmes!$A$6:$A$28,"Vitesse — 50 m (s)",Barèmes!$B$6:$B$28,H90,Barèmes!$C$6:$C$28,IF(H90="6ème","Mixte",G90)),Barèmes!$D$2,IF(U90&gt;=SUMIFS(Barèmes!$I$6:$I$28,Barèmes!$A$6:$A$28,"Vitesse — 50 m (s)",Barèmes!$B$6:$B$28,H90,Barèmes!$C$6:$C$28,IF(H90="6ème","Mixte",G90)),Barèmes!$E$2,Barèmes!$F$2))))))</f>
        <v/>
      </c>
      <c r="X90" s="18"/>
      <c r="Y90" s="26" t="str" cm="1">
        <f t="array" ref="Y90">IF(OR(X90="",SUMPRODUCT((Barèmes!$A$6:$A$28="Souplesse (score 1-5)")*(Barèmes!$B$6:$B$28=H90)*(Barèmes!$C$6:$C$28=IF(H90="6ème","Mixte",G90)))=0),"",IF(SUMPRODUCT((Barèmes!$A$6:$A$28="Souplesse (score 1-5)")*(Barèmes!$B$6:$B$28=H90)*(Barèmes!$C$6:$C$28=IF(H90="6ème","Mixte",G90))*(Barèmes!$J$6:$J$28="+"))&gt;0,IF(X90&lt;=SUMIFS(Barèmes!$D$6:$D$28,Barèmes!$A$6:$A$28,"Souplesse (score 1-5)",Barèmes!$B$6:$B$28,H90,Barèmes!$C$6:$C$28,IF(H90="6ème","Mixte",G90)),"à besoin",IF(X90&lt;=SUMIFS(Barèmes!$E$6:$E$28,Barèmes!$A$6:$A$28,"Souplesse (score 1-5)",Barèmes!$B$6:$B$28,H90,Barèmes!$C$6:$C$28,IF(H90="6ème","Mixte",G90)),"fragile","satisfaisant")),IF(X90&gt;=SUMIFS(Barèmes!$D$6:$D$28,Barèmes!$A$6:$A$28,"Souplesse (score 1-5)",Barèmes!$B$6:$B$28,H90,Barèmes!$C$6:$C$28,IF(H90="6ème","Mixte",G90)),"à besoin",IF(X90&gt;=SUMIFS(Barèmes!$E$6:$E$28,Barèmes!$A$6:$A$28,"Souplesse (score 1-5)",Barèmes!$B$6:$B$28,H90,Barèmes!$C$6:$C$28,IF(H90="6ème","Mixte",G90)),"fragile","satisfaisant"))))</f>
        <v/>
      </c>
      <c r="Z90" s="26" t="str" cm="1">
        <f t="array" ref="Z90">IF(OR(X90="",SUMPRODUCT((Barèmes!$A$6:$A$28="Souplesse (score 1-5)")*(Barèmes!$B$6:$B$28=H90)*(Barèmes!$C$6:$C$28=IF(H90="6ème","Mixte",G90)))=0),"",IF(SUMPRODUCT((Barèmes!$A$6:$A$28="Souplesse (score 1-5)")*(Barèmes!$B$6:$B$28=H90)*(Barèmes!$C$6:$C$28=IF(H90="6ème","Mixte",G90))*(Barèmes!$J$6:$J$28="+"))&gt;0,IF(X90&lt;=SUMIFS(Barèmes!$F$6:$F$28,Barèmes!$A$6:$A$28,"Souplesse (score 1-5)",Barèmes!$B$6:$B$28,H90,Barèmes!$C$6:$C$28,IF(H90="6ème","Mixte",G90)),Barèmes!$B$2,IF(X90&lt;=SUMIFS(Barèmes!$G$6:$G$28,Barèmes!$A$6:$A$28,"Souplesse (score 1-5)",Barèmes!$B$6:$B$28,H90,Barèmes!$C$6:$C$28,IF(H90="6ème","Mixte",G90)),Barèmes!$C$2,IF(X90&lt;=SUMIFS(Barèmes!$H$6:$H$28,Barèmes!$A$6:$A$28,"Souplesse (score 1-5)",Barèmes!$B$6:$B$28,H90,Barèmes!$C$6:$C$28,IF(H90="6ème","Mixte",G90)),Barèmes!$D$2,IF(X90&lt;=SUMIFS(Barèmes!$I$6:$I$28,Barèmes!$A$6:$A$28,"Souplesse (score 1-5)",Barèmes!$B$6:$B$28,H90,Barèmes!$C$6:$C$28,IF(H90="6ème","Mixte",G90)),Barèmes!$E$2,Barèmes!$F$2)))),IF(X90&gt;=SUMIFS(Barèmes!$F$6:$F$28,Barèmes!$A$6:$A$28,"Souplesse (score 1-5)",Barèmes!$B$6:$B$28,H90,Barèmes!$C$6:$C$28,IF(H90="6ème","Mixte",G90)),Barèmes!$B$2,IF(X90&gt;=SUMIFS(Barèmes!$G$6:$G$28,Barèmes!$A$6:$A$28,"Souplesse (score 1-5)",Barèmes!$B$6:$B$28,H90,Barèmes!$C$6:$C$28,IF(H90="6ème","Mixte",G90)),Barèmes!$C$2,IF(X90&gt;=SUMIFS(Barèmes!$H$6:$H$28,Barèmes!$A$6:$A$28,"Souplesse (score 1-5)",Barèmes!$B$6:$B$28,H90,Barèmes!$C$6:$C$28,IF(H90="6ème","Mixte",G90)),Barèmes!$D$2,IF(X90&gt;=SUMIFS(Barèmes!$I$6:$I$28,Barèmes!$A$6:$A$28,"Souplesse (score 1-5)",Barèmes!$B$6:$B$28,H90,Barèmes!$C$6:$C$28,IF(H90="6ème","Mixte",G90)),Barèmes!$E$2,Barèmes!$F$2))))))</f>
        <v/>
      </c>
      <c r="AA90" s="22"/>
      <c r="AB90" s="27" t="str">
        <f>IF(OR(AA90="",SUMPRODUCT((Barèmes!$A$6:$A$28="Agilité — T-test 974 (s)")*(Barèmes!$B$6:$B$28=H90)*(Barèmes!$C$6:$C$28=IF(H90="6ème","Mixte",G90)))=0),"",IF(SUMPRODUCT((Barèmes!$A$6:$A$28="Agilité — T-test 974 (s)")*(Barèmes!$B$6:$B$28=H90)*(Barèmes!$C$6:$C$28=IF(H90="6ème","Mixte",G90))*(Barèmes!$J$6:$J$28="+"))&gt;0,IF(AA90&lt;=SUMIFS(Barèmes!$D$6:$D$28,Barèmes!$A$6:$A$28,"Agilité — T-test 974 (s)",Barèmes!$B$6:$B$28,H90,Barèmes!$C$6:$C$28,IF(H90="6ème","Mixte",G90)),"à besoin",IF(AA90&lt;=SUMIFS(Barèmes!$E$6:$E$28,Barèmes!$A$6:$A$28,"Agilité — T-test 974 (s)",Barèmes!$B$6:$B$28,H90,Barèmes!$C$6:$C$28,IF(H90="6ème","Mixte",G90)),"fragile","satisfaisant")),IF(AA90&gt;=SUMIFS(Barèmes!$D$6:$D$28,Barèmes!$A$6:$A$28,"Agilité — T-test 974 (s)",Barèmes!$B$6:$B$28,H90,Barèmes!$C$6:$C$28,IF(H90="6ème","Mixte",G90)),"à besoin",IF(AA90&gt;=SUMIFS(Barèmes!$E$6:$E$28,Barèmes!$A$6:$A$28,"Agilité — T-test 974 (s)",Barèmes!$B$6:$B$28,H90,Barèmes!$C$6:$C$28,IF(H90="6ème","Mixte",G90)),"fragile","satisfaisant"))))</f>
        <v/>
      </c>
      <c r="AC90" s="27" t="str">
        <f>IF(OR(AA90="",SUMPRODUCT((Barèmes!$A$6:$A$28="Agilité — T-test 974 (s)")*(Barèmes!$B$6:$B$28=H90)*(Barèmes!$C$6:$C$28=IF(H90="6ème","Mixte",G90)))=0),"",IF(SUMPRODUCT((Barèmes!$A$6:$A$28="Agilité — T-test 974 (s)")*(Barèmes!$B$6:$B$28=H90)*(Barèmes!$C$6:$C$28=IF(H90="6ème","Mixte",G90))*(Barèmes!$J$6:$J$28="+"))&gt;0,IF(AA90&lt;=SUMIFS(Barèmes!$F$6:$F$28,Barèmes!$A$6:$A$28,"Agilité — T-test 974 (s)",Barèmes!$B$6:$B$28,H90,Barèmes!$C$6:$C$28,IF(H90="6ème","Mixte",G90)),Barèmes!$B$2,IF(AA90&lt;=SUMIFS(Barèmes!$G$6:$G$28,Barèmes!$A$6:$A$28,"Agilité — T-test 974 (s)",Barèmes!$B$6:$B$28,H90,Barèmes!$C$6:$C$28,IF(H90="6ème","Mixte",G90)),Barèmes!$C$2,IF(AA90&lt;=SUMIFS(Barèmes!$H$6:$H$28,Barèmes!$A$6:$A$28,"Agilité — T-test 974 (s)",Barèmes!$B$6:$B$28,H90,Barèmes!$C$6:$C$28,IF(H90="6ème","Mixte",G90)),Barèmes!$D$2,IF(AA90&lt;=SUMIFS(Barèmes!$I$6:$I$28,Barèmes!$A$6:$A$28,"Agilité — T-test 974 (s)",Barèmes!$B$6:$B$28,H90,Barèmes!$C$6:$C$28,IF(H90="6ème","Mixte",G90)),Barèmes!$E$2,Barèmes!$F$2)))),IF(AA90&gt;=SUMIFS(Barèmes!$F$6:$F$28,Barèmes!$A$6:$A$28,"Agilité — T-test 974 (s)",Barèmes!$B$6:$B$28,H90,Barèmes!$C$6:$C$28,IF(H90="6ème","Mixte",G90)),Barèmes!$B$2,IF(AA90&gt;=SUMIFS(Barèmes!$G$6:$G$28,Barèmes!$A$6:$A$28,"Agilité — T-test 974 (s)",Barèmes!$B$6:$B$28,H90,Barèmes!$C$6:$C$28,IF(H90="6ème","Mixte",G90)),Barèmes!$C$2,IF(AA90&gt;=SUMIFS(Barèmes!$H$6:$H$28,Barèmes!$A$6:$A$28,"Agilité — T-test 974 (s)",Barèmes!$B$6:$B$28,H90,Barèmes!$C$6:$C$28,IF(H90="6ème","Mixte",G90)),Barèmes!$D$2,IF(AA90&gt;=SUMIFS(Barèmes!$I$6:$I$28,Barèmes!$A$6:$A$28,"Agilité — T-test 974 (s)",Barèmes!$B$6:$B$28,H90,Barèmes!$C$6:$C$28,IF(H90="6ème","Mixte",G90)),Barèmes!$E$2,Barèmes!$F$2))))))</f>
        <v/>
      </c>
      <c r="AD90" s="28" t="str">
        <f t="shared" si="10"/>
        <v/>
      </c>
      <c r="AE90" s="29" t="str">
        <f t="shared" si="11"/>
        <v/>
      </c>
      <c r="AF90" s="30" t="str">
        <f>IF(OR(AD90="",SUMPRODUCT((Barèmes!$A$6:$A$28="Surcoût d'agilité (s) — technique")*(Barèmes!$B$6:$B$28=H90)*(Barèmes!$C$6:$C$28=IF(H90="6ème","Mixte",G90)))=0),"",IF(SUMPRODUCT((Barèmes!$A$6:$A$28="Surcoût d'agilité (s) — technique")*(Barèmes!$B$6:$B$28=H90)*(Barèmes!$C$6:$C$28=IF(H90="6ème","Mixte",G90))*(Barèmes!$J$6:$J$28="+"))&gt;0,IF(AD90&lt;=SUMIFS(Barèmes!$D$6:$D$28,Barèmes!$A$6:$A$28,"Surcoût d'agilité (s) — technique",Barèmes!$B$6:$B$28,H90,Barèmes!$C$6:$C$28,IF(H90="6ème","Mixte",G90)),"à besoin",IF(AD90&lt;=SUMIFS(Barèmes!$E$6:$E$28,Barèmes!$A$6:$A$28,"Surcoût d'agilité (s) — technique",Barèmes!$B$6:$B$28,H90,Barèmes!$C$6:$C$28,IF(H90="6ème","Mixte",G90)),"fragile","satisfaisant")),IF(AD90&gt;=SUMIFS(Barèmes!$D$6:$D$28,Barèmes!$A$6:$A$28,"Surcoût d'agilité (s) — technique",Barèmes!$B$6:$B$28,H90,Barèmes!$C$6:$C$28,IF(H90="6ème","Mixte",G90)),"à besoin",IF(AD90&gt;=SUMIFS(Barèmes!$E$6:$E$28,Barèmes!$A$6:$A$28,"Surcoût d'agilité (s) — technique",Barèmes!$B$6:$B$28,H90,Barèmes!$C$6:$C$28,IF(H90="6ème","Mixte",G90)),"fragile","satisfaisant"))))</f>
        <v/>
      </c>
      <c r="AG90" s="30" t="str">
        <f>IF(OR(AD90="",SUMPRODUCT((Barèmes!$A$6:$A$28="Surcoût d'agilité (s) — technique")*(Barèmes!$B$6:$B$28=H90)*(Barèmes!$C$6:$C$28=IF(H90="6ème","Mixte",G90)))=0),"",IF(SUMPRODUCT((Barèmes!$A$6:$A$28="Surcoût d'agilité (s) — technique")*(Barèmes!$B$6:$B$28=H90)*(Barèmes!$C$6:$C$28=IF(H90="6ème","Mixte",G90))*(Barèmes!$J$6:$J$28="+"))&gt;0,IF(AD90&lt;=SUMIFS(Barèmes!$F$6:$F$28,Barèmes!$A$6:$A$28,"Surcoût d'agilité (s) — technique",Barèmes!$B$6:$B$28,H90,Barèmes!$C$6:$C$28,IF(H90="6ème","Mixte",G90)),Barèmes!$B$2,IF(AD90&lt;=SUMIFS(Barèmes!$G$6:$G$28,Barèmes!$A$6:$A$28,"Surcoût d'agilité (s) — technique",Barèmes!$B$6:$B$28,H90,Barèmes!$C$6:$C$28,IF(H90="6ème","Mixte",G90)),Barèmes!$C$2,IF(AD90&lt;=SUMIFS(Barèmes!$H$6:$H$28,Barèmes!$A$6:$A$28,"Surcoût d'agilité (s) — technique",Barèmes!$B$6:$B$28,H90,Barèmes!$C$6:$C$28,IF(H90="6ème","Mixte",G90)),Barèmes!$D$2,IF(AD90&lt;=SUMIFS(Barèmes!$I$6:$I$28,Barèmes!$A$6:$A$28,"Surcoût d'agilité (s) — technique",Barèmes!$B$6:$B$28,H90,Barèmes!$C$6:$C$28,IF(H90="6ème","Mixte",G90)),Barèmes!$E$2,Barèmes!$F$2)))),IF(AD90&gt;=SUMIFS(Barèmes!$F$6:$F$28,Barèmes!$A$6:$A$28,"Surcoût d'agilité (s) — technique",Barèmes!$B$6:$B$28,H90,Barèmes!$C$6:$C$28,IF(H90="6ème","Mixte",G90)),Barèmes!$B$2,IF(AD90&gt;=SUMIFS(Barèmes!$G$6:$G$28,Barèmes!$A$6:$A$28,"Surcoût d'agilité (s) — technique",Barèmes!$B$6:$B$28,H90,Barèmes!$C$6:$C$28,IF(H90="6ème","Mixte",G90)),Barèmes!$C$2,IF(AD90&gt;=SUMIFS(Barèmes!$H$6:$H$28,Barèmes!$A$6:$A$28,"Surcoût d'agilité (s) — technique",Barèmes!$B$6:$B$28,H90,Barèmes!$C$6:$C$28,IF(H90="6ème","Mixte",G90)),Barèmes!$D$2,IF(AD90&gt;=SUMIFS(Barèmes!$I$6:$I$28,Barèmes!$A$6:$A$28,"Surcoût d'agilité (s) — technique",Barèmes!$B$6:$B$28,H90,Barèmes!$C$6:$C$28,IF(H90="6ème","Mixte",G90)),Barèmes!$E$2,Barèmes!$F$2))))))</f>
        <v/>
      </c>
      <c r="AH90" s="31" t="str">
        <f>IF((IF(N90="",0,1)+IF(Q90="",0,1)+IF(W90="",0,1)+IF(Z90="",0,1)+IF(AC90="",0,1))=0,"",3*IF(N90=Barèmes!$B$2,1,IF(N90=Barèmes!$C$2,2,IF(N90=Barèmes!$D$2,3,IF(N90=Barèmes!$E$2,4,IF(N90=Barèmes!$F$2,5,0)))))+3*IF(Q90=Barèmes!$B$2,1,IF(Q90=Barèmes!$C$2,2,IF(Q90=Barèmes!$D$2,3,IF(Q90=Barèmes!$E$2,4,IF(Q90=Barèmes!$F$2,5,0)))))+2*IF(W90=Barèmes!$B$2,1,IF(W90=Barèmes!$C$2,2,IF(W90=Barèmes!$D$2,3,IF(W90=Barèmes!$E$2,4,IF(W90=Barèmes!$F$2,5,0)))))+1*IF(Z90=Barèmes!$B$2,1,IF(Z90=Barèmes!$C$2,2,IF(Z90=Barèmes!$D$2,3,IF(Z90=Barèmes!$E$2,4,IF(Z90=Barèmes!$F$2,5,0)))))+1*IF(AC90=Barèmes!$B$2,1,IF(AC90=Barèmes!$C$2,2,IF(AC90=Barèmes!$D$2,3,IF(AC90=Barèmes!$E$2,4,IF(AC90=Barèmes!$F$2,5,0))))))</f>
        <v/>
      </c>
      <c r="AI90" s="31"/>
      <c r="AJ90" s="32" t="str">
        <f>IFERROR(INDEX(Croissance!$B$5:$B$604,MATCH(A90,Croissance!$A$5:$A$604,0)),"")</f>
        <v/>
      </c>
      <c r="AK90" s="32" t="str">
        <f>IFERROR(INDEX(Croissance!$C$5:$C$604,MATCH(A90,Croissance!$A$5:$A$604,0)),"")</f>
        <v/>
      </c>
      <c r="AL90" s="32" t="str">
        <f>IFERROR(INDEX(Croissance!$D$5:$D$604,MATCH(A90,Croissance!$A$5:$A$604,0)),"")</f>
        <v/>
      </c>
      <c r="AM90" s="32" t="str">
        <f>IFERROR(INDEX(Croissance!$E$5:$E$604,MATCH(A90,Croissance!$A$5:$A$604,0)),"")</f>
        <v/>
      </c>
      <c r="AO90" s="33">
        <f t="shared" si="16"/>
        <v>0</v>
      </c>
      <c r="AP90" s="33">
        <f t="shared" si="12"/>
        <v>0</v>
      </c>
      <c r="AQ90" s="33">
        <f>IF(A90="",0,IF(AND(OR('Synthèse classe'!$C$2="Tous",C90='Synthèse classe'!$C$2),OR('Synthèse classe'!$C$3="Toutes",D90='Synthèse classe'!$C$3),OR('Synthèse classe'!$C$4="Toutes",AND('Synthèse classe'!$C$4="Dernière",AP90=1),B90=IFERROR(VALUE('Synthèse classe'!$C$4),0))),1,0))</f>
        <v>0</v>
      </c>
      <c r="AR90" s="34" t="str">
        <f t="shared" si="13"/>
        <v/>
      </c>
    </row>
    <row r="91" spans="1:44" x14ac:dyDescent="0.2">
      <c r="A91" s="17" t="str">
        <f t="shared" si="9"/>
        <v/>
      </c>
      <c r="B91" s="18"/>
      <c r="C91" s="19"/>
      <c r="D91" s="19"/>
      <c r="E91" s="19"/>
      <c r="F91" s="19"/>
      <c r="G91" s="19"/>
      <c r="H91" s="17" t="str">
        <f t="shared" si="14"/>
        <v/>
      </c>
      <c r="I91" s="20"/>
      <c r="J91" s="18"/>
      <c r="K91" s="19"/>
      <c r="L91" s="21" t="str">
        <f t="shared" si="15"/>
        <v/>
      </c>
      <c r="M91" s="21" t="str">
        <f>IF(OR(J91="",SUMPRODUCT((Barèmes!$A$6:$A$28="Endurance — Luc Léger (palier)")*(Barèmes!$B$6:$B$28=H91)*(Barèmes!$C$6:$C$28=IF(H91="6ème","Mixte",G91)))=0),"",IF(SUMPRODUCT((Barèmes!$A$6:$A$28="Endurance — Luc Léger (palier)")*(Barèmes!$B$6:$B$28=H91)*(Barèmes!$C$6:$C$28=IF(H91="6ème","Mixte",G91))*(Barèmes!$J$6:$J$28="+"))&gt;0,IF(J91&lt;=SUMIFS(Barèmes!$D$6:$D$28,Barèmes!$A$6:$A$28,"Endurance — Luc Léger (palier)",Barèmes!$B$6:$B$28,H91,Barèmes!$C$6:$C$28,IF(H91="6ème","Mixte",G91)),"à besoin",IF(J91&lt;=SUMIFS(Barèmes!$E$6:$E$28,Barèmes!$A$6:$A$28,"Endurance — Luc Léger (palier)",Barèmes!$B$6:$B$28,H91,Barèmes!$C$6:$C$28,IF(H91="6ème","Mixte",G91)),"fragile","satisfaisant")),IF(J91&gt;=SUMIFS(Barèmes!$D$6:$D$28,Barèmes!$A$6:$A$28,"Endurance — Luc Léger (palier)",Barèmes!$B$6:$B$28,H91,Barèmes!$C$6:$C$28,IF(H91="6ème","Mixte",G91)),"à besoin",IF(J91&gt;=SUMIFS(Barèmes!$E$6:$E$28,Barèmes!$A$6:$A$28,"Endurance — Luc Léger (palier)",Barèmes!$B$6:$B$28,H91,Barèmes!$C$6:$C$28,IF(H91="6ème","Mixte",G91)),"fragile","satisfaisant"))))</f>
        <v/>
      </c>
      <c r="N91" s="21" t="str">
        <f>IF(OR(J91="",SUMPRODUCT((Barèmes!$A$6:$A$28="Endurance — Luc Léger (palier)")*(Barèmes!$B$6:$B$28=H91)*(Barèmes!$C$6:$C$28=IF(H91="6ème","Mixte",G91)))=0),"",IF(SUMPRODUCT((Barèmes!$A$6:$A$28="Endurance — Luc Léger (palier)")*(Barèmes!$B$6:$B$28=H91)*(Barèmes!$C$6:$C$28=IF(H91="6ème","Mixte",G91))*(Barèmes!$J$6:$J$28="+"))&gt;0,IF(J91&lt;=SUMIFS(Barèmes!$F$6:$F$28,Barèmes!$A$6:$A$28,"Endurance — Luc Léger (palier)",Barèmes!$B$6:$B$28,H91,Barèmes!$C$6:$C$28,IF(H91="6ème","Mixte",G91)),Barèmes!$B$2,IF(J91&lt;=SUMIFS(Barèmes!$G$6:$G$28,Barèmes!$A$6:$A$28,"Endurance — Luc Léger (palier)",Barèmes!$B$6:$B$28,H91,Barèmes!$C$6:$C$28,IF(H91="6ème","Mixte",G91)),Barèmes!$C$2,IF(J91&lt;=SUMIFS(Barèmes!$H$6:$H$28,Barèmes!$A$6:$A$28,"Endurance — Luc Léger (palier)",Barèmes!$B$6:$B$28,H91,Barèmes!$C$6:$C$28,IF(H91="6ème","Mixte",G91)),Barèmes!$D$2,IF(J91&lt;=SUMIFS(Barèmes!$I$6:$I$28,Barèmes!$A$6:$A$28,"Endurance — Luc Léger (palier)",Barèmes!$B$6:$B$28,H91,Barèmes!$C$6:$C$28,IF(H91="6ème","Mixte",G91)),Barèmes!$E$2,Barèmes!$F$2)))),IF(J91&gt;=SUMIFS(Barèmes!$F$6:$F$28,Barèmes!$A$6:$A$28,"Endurance — Luc Léger (palier)",Barèmes!$B$6:$B$28,H91,Barèmes!$C$6:$C$28,IF(H91="6ème","Mixte",G91)),Barèmes!$B$2,IF(J91&gt;=SUMIFS(Barèmes!$G$6:$G$28,Barèmes!$A$6:$A$28,"Endurance — Luc Léger (palier)",Barèmes!$B$6:$B$28,H91,Barèmes!$C$6:$C$28,IF(H91="6ème","Mixte",G91)),Barèmes!$C$2,IF(J91&gt;=SUMIFS(Barèmes!$H$6:$H$28,Barèmes!$A$6:$A$28,"Endurance — Luc Léger (palier)",Barèmes!$B$6:$B$28,H91,Barèmes!$C$6:$C$28,IF(H91="6ème","Mixte",G91)),Barèmes!$D$2,IF(J91&gt;=SUMIFS(Barèmes!$I$6:$I$28,Barèmes!$A$6:$A$28,"Endurance — Luc Léger (palier)",Barèmes!$B$6:$B$28,H91,Barèmes!$C$6:$C$28,IF(H91="6ème","Mixte",G91)),Barèmes!$E$2,Barèmes!$F$2))))))</f>
        <v/>
      </c>
      <c r="O91" s="22"/>
      <c r="P91" s="23" t="str">
        <f>IF(OR(O91="",SUMPRODUCT((Barèmes!$A$6:$A$28="Force bas du corps — Saut en longueur (m)")*(Barèmes!$B$6:$B$28=H91)*(Barèmes!$C$6:$C$28=IF(H91="6ème","Mixte",G91)))=0),"",IF(SUMPRODUCT((Barèmes!$A$6:$A$28="Force bas du corps — Saut en longueur (m)")*(Barèmes!$B$6:$B$28=H91)*(Barèmes!$C$6:$C$28=IF(H91="6ème","Mixte",G91))*(Barèmes!$J$6:$J$28="+"))&gt;0,IF(O91&lt;=SUMIFS(Barèmes!$D$6:$D$28,Barèmes!$A$6:$A$28,"Force bas du corps — Saut en longueur (m)",Barèmes!$B$6:$B$28,H91,Barèmes!$C$6:$C$28,IF(H91="6ème","Mixte",G91)),"à besoin",IF(O91&lt;=SUMIFS(Barèmes!$E$6:$E$28,Barèmes!$A$6:$A$28,"Force bas du corps — Saut en longueur (m)",Barèmes!$B$6:$B$28,H91,Barèmes!$C$6:$C$28,IF(H91="6ème","Mixte",G91)),"fragile","satisfaisant")),IF(O91&gt;=SUMIFS(Barèmes!$D$6:$D$28,Barèmes!$A$6:$A$28,"Force bas du corps — Saut en longueur (m)",Barèmes!$B$6:$B$28,H91,Barèmes!$C$6:$C$28,IF(H91="6ème","Mixte",G91)),"à besoin",IF(O91&gt;=SUMIFS(Barèmes!$E$6:$E$28,Barèmes!$A$6:$A$28,"Force bas du corps — Saut en longueur (m)",Barèmes!$B$6:$B$28,H91,Barèmes!$C$6:$C$28,IF(H91="6ème","Mixte",G91)),"fragile","satisfaisant"))))</f>
        <v/>
      </c>
      <c r="Q91" s="23" t="str">
        <f>IF(OR(O91="",SUMPRODUCT((Barèmes!$A$6:$A$28="Force bas du corps — Saut en longueur (m)")*(Barèmes!$B$6:$B$28=H91)*(Barèmes!$C$6:$C$28=IF(H91="6ème","Mixte",G91)))=0),"",IF(SUMPRODUCT((Barèmes!$A$6:$A$28="Force bas du corps — Saut en longueur (m)")*(Barèmes!$B$6:$B$28=H91)*(Barèmes!$C$6:$C$28=IF(H91="6ème","Mixte",G91))*(Barèmes!$J$6:$J$28="+"))&gt;0,IF(O91&lt;=SUMIFS(Barèmes!$F$6:$F$28,Barèmes!$A$6:$A$28,"Force bas du corps — Saut en longueur (m)",Barèmes!$B$6:$B$28,H91,Barèmes!$C$6:$C$28,IF(H91="6ème","Mixte",G91)),Barèmes!$B$2,IF(O91&lt;=SUMIFS(Barèmes!$G$6:$G$28,Barèmes!$A$6:$A$28,"Force bas du corps — Saut en longueur (m)",Barèmes!$B$6:$B$28,H91,Barèmes!$C$6:$C$28,IF(H91="6ème","Mixte",G91)),Barèmes!$C$2,IF(O91&lt;=SUMIFS(Barèmes!$H$6:$H$28,Barèmes!$A$6:$A$28,"Force bas du corps — Saut en longueur (m)",Barèmes!$B$6:$B$28,H91,Barèmes!$C$6:$C$28,IF(H91="6ème","Mixte",G91)),Barèmes!$D$2,IF(O91&lt;=SUMIFS(Barèmes!$I$6:$I$28,Barèmes!$A$6:$A$28,"Force bas du corps — Saut en longueur (m)",Barèmes!$B$6:$B$28,H91,Barèmes!$C$6:$C$28,IF(H91="6ème","Mixte",G91)),Barèmes!$E$2,Barèmes!$F$2)))),IF(O91&gt;=SUMIFS(Barèmes!$F$6:$F$28,Barèmes!$A$6:$A$28,"Force bas du corps — Saut en longueur (m)",Barèmes!$B$6:$B$28,H91,Barèmes!$C$6:$C$28,IF(H91="6ème","Mixte",G91)),Barèmes!$B$2,IF(O91&gt;=SUMIFS(Barèmes!$G$6:$G$28,Barèmes!$A$6:$A$28,"Force bas du corps — Saut en longueur (m)",Barèmes!$B$6:$B$28,H91,Barèmes!$C$6:$C$28,IF(H91="6ème","Mixte",G91)),Barèmes!$C$2,IF(O91&gt;=SUMIFS(Barèmes!$H$6:$H$28,Barèmes!$A$6:$A$28,"Force bas du corps — Saut en longueur (m)",Barèmes!$B$6:$B$28,H91,Barèmes!$C$6:$C$28,IF(H91="6ème","Mixte",G91)),Barèmes!$D$2,IF(O91&gt;=SUMIFS(Barèmes!$I$6:$I$28,Barèmes!$A$6:$A$28,"Force bas du corps — Saut en longueur (m)",Barèmes!$B$6:$B$28,H91,Barèmes!$C$6:$C$28,IF(H91="6ème","Mixte",G91)),Barèmes!$E$2,Barèmes!$F$2))))))</f>
        <v/>
      </c>
      <c r="R91" s="22"/>
      <c r="S91" s="24" t="str">
        <f>IF(OR(R91="",SUMPRODUCT((Barèmes!$A$6:$A$28="Vitesse — 30 m (s)")*(Barèmes!$B$6:$B$28=H91)*(Barèmes!$C$6:$C$28=IF(H91="6ème","Mixte",G91)))=0),"",IF(SUMPRODUCT((Barèmes!$A$6:$A$28="Vitesse — 30 m (s)")*(Barèmes!$B$6:$B$28=H91)*(Barèmes!$C$6:$C$28=IF(H91="6ème","Mixte",G91))*(Barèmes!$J$6:$J$28="+"))&gt;0,IF(R91&lt;=SUMIFS(Barèmes!$D$6:$D$28,Barèmes!$A$6:$A$28,"Vitesse — 30 m (s)",Barèmes!$B$6:$B$28,H91,Barèmes!$C$6:$C$28,IF(H91="6ème","Mixte",G91)),"à besoin",IF(R91&lt;=SUMIFS(Barèmes!$E$6:$E$28,Barèmes!$A$6:$A$28,"Vitesse — 30 m (s)",Barèmes!$B$6:$B$28,H91,Barèmes!$C$6:$C$28,IF(H91="6ème","Mixte",G91)),"fragile","satisfaisant")),IF(R91&gt;=SUMIFS(Barèmes!$D$6:$D$28,Barèmes!$A$6:$A$28,"Vitesse — 30 m (s)",Barèmes!$B$6:$B$28,H91,Barèmes!$C$6:$C$28,IF(H91="6ème","Mixte",G91)),"à besoin",IF(R91&gt;=SUMIFS(Barèmes!$E$6:$E$28,Barèmes!$A$6:$A$28,"Vitesse — 30 m (s)",Barèmes!$B$6:$B$28,H91,Barèmes!$C$6:$C$28,IF(H91="6ème","Mixte",G91)),"fragile","satisfaisant"))))</f>
        <v/>
      </c>
      <c r="T91" s="24" t="str">
        <f>IF(OR(R91="",SUMPRODUCT((Barèmes!$A$6:$A$28="Vitesse — 30 m (s)")*(Barèmes!$B$6:$B$28=H91)*(Barèmes!$C$6:$C$28=IF(H91="6ème","Mixte",G91)))=0),"",IF(SUMPRODUCT((Barèmes!$A$6:$A$28="Vitesse — 30 m (s)")*(Barèmes!$B$6:$B$28=H91)*(Barèmes!$C$6:$C$28=IF(H91="6ème","Mixte",G91))*(Barèmes!$J$6:$J$28="+"))&gt;0,IF(R91&lt;=SUMIFS(Barèmes!$F$6:$F$28,Barèmes!$A$6:$A$28,"Vitesse — 30 m (s)",Barèmes!$B$6:$B$28,H91,Barèmes!$C$6:$C$28,IF(H91="6ème","Mixte",G91)),Barèmes!$B$2,IF(R91&lt;=SUMIFS(Barèmes!$G$6:$G$28,Barèmes!$A$6:$A$28,"Vitesse — 30 m (s)",Barèmes!$B$6:$B$28,H91,Barèmes!$C$6:$C$28,IF(H91="6ème","Mixte",G91)),Barèmes!$C$2,IF(R91&lt;=SUMIFS(Barèmes!$H$6:$H$28,Barèmes!$A$6:$A$28,"Vitesse — 30 m (s)",Barèmes!$B$6:$B$28,H91,Barèmes!$C$6:$C$28,IF(H91="6ème","Mixte",G91)),Barèmes!$D$2,IF(R91&lt;=SUMIFS(Barèmes!$I$6:$I$28,Barèmes!$A$6:$A$28,"Vitesse — 30 m (s)",Barèmes!$B$6:$B$28,H91,Barèmes!$C$6:$C$28,IF(H91="6ème","Mixte",G91)),Barèmes!$E$2,Barèmes!$F$2)))),IF(R91&gt;=SUMIFS(Barèmes!$F$6:$F$28,Barèmes!$A$6:$A$28,"Vitesse — 30 m (s)",Barèmes!$B$6:$B$28,H91,Barèmes!$C$6:$C$28,IF(H91="6ème","Mixte",G91)),Barèmes!$B$2,IF(R91&gt;=SUMIFS(Barèmes!$G$6:$G$28,Barèmes!$A$6:$A$28,"Vitesse — 30 m (s)",Barèmes!$B$6:$B$28,H91,Barèmes!$C$6:$C$28,IF(H91="6ème","Mixte",G91)),Barèmes!$C$2,IF(R91&gt;=SUMIFS(Barèmes!$H$6:$H$28,Barèmes!$A$6:$A$28,"Vitesse — 30 m (s)",Barèmes!$B$6:$B$28,H91,Barèmes!$C$6:$C$28,IF(H91="6ème","Mixte",G91)),Barèmes!$D$2,IF(R91&gt;=SUMIFS(Barèmes!$I$6:$I$28,Barèmes!$A$6:$A$28,"Vitesse — 30 m (s)",Barèmes!$B$6:$B$28,H91,Barèmes!$C$6:$C$28,IF(H91="6ème","Mixte",G91)),Barèmes!$E$2,Barèmes!$F$2))))))</f>
        <v/>
      </c>
      <c r="U91" s="22"/>
      <c r="V91" s="25" t="str">
        <f>IF(OR(U91="",SUMPRODUCT((Barèmes!$A$6:$A$28="Vitesse — 50 m (s)")*(Barèmes!$B$6:$B$28=H91)*(Barèmes!$C$6:$C$28=IF(H91="6ème","Mixte",G91)))=0),"",IF(SUMPRODUCT((Barèmes!$A$6:$A$28="Vitesse — 50 m (s)")*(Barèmes!$B$6:$B$28=H91)*(Barèmes!$C$6:$C$28=IF(H91="6ème","Mixte",G91))*(Barèmes!$J$6:$J$28="+"))&gt;0,IF(U91&lt;=SUMIFS(Barèmes!$D$6:$D$28,Barèmes!$A$6:$A$28,"Vitesse — 50 m (s)",Barèmes!$B$6:$B$28,H91,Barèmes!$C$6:$C$28,IF(H91="6ème","Mixte",G91)),"à besoin",IF(U91&lt;=SUMIFS(Barèmes!$E$6:$E$28,Barèmes!$A$6:$A$28,"Vitesse — 50 m (s)",Barèmes!$B$6:$B$28,H91,Barèmes!$C$6:$C$28,IF(H91="6ème","Mixte",G91)),"fragile","satisfaisant")),IF(U91&gt;=SUMIFS(Barèmes!$D$6:$D$28,Barèmes!$A$6:$A$28,"Vitesse — 50 m (s)",Barèmes!$B$6:$B$28,H91,Barèmes!$C$6:$C$28,IF(H91="6ème","Mixte",G91)),"à besoin",IF(U91&gt;=SUMIFS(Barèmes!$E$6:$E$28,Barèmes!$A$6:$A$28,"Vitesse — 50 m (s)",Barèmes!$B$6:$B$28,H91,Barèmes!$C$6:$C$28,IF(H91="6ème","Mixte",G91)),"fragile","satisfaisant"))))</f>
        <v/>
      </c>
      <c r="W91" s="25" t="str">
        <f>IF(OR(U91="",SUMPRODUCT((Barèmes!$A$6:$A$28="Vitesse — 50 m (s)")*(Barèmes!$B$6:$B$28=H91)*(Barèmes!$C$6:$C$28=IF(H91="6ème","Mixte",G91)))=0),"",IF(SUMPRODUCT((Barèmes!$A$6:$A$28="Vitesse — 50 m (s)")*(Barèmes!$B$6:$B$28=H91)*(Barèmes!$C$6:$C$28=IF(H91="6ème","Mixte",G91))*(Barèmes!$J$6:$J$28="+"))&gt;0,IF(U91&lt;=SUMIFS(Barèmes!$F$6:$F$28,Barèmes!$A$6:$A$28,"Vitesse — 50 m (s)",Barèmes!$B$6:$B$28,H91,Barèmes!$C$6:$C$28,IF(H91="6ème","Mixte",G91)),Barèmes!$B$2,IF(U91&lt;=SUMIFS(Barèmes!$G$6:$G$28,Barèmes!$A$6:$A$28,"Vitesse — 50 m (s)",Barèmes!$B$6:$B$28,H91,Barèmes!$C$6:$C$28,IF(H91="6ème","Mixte",G91)),Barèmes!$C$2,IF(U91&lt;=SUMIFS(Barèmes!$H$6:$H$28,Barèmes!$A$6:$A$28,"Vitesse — 50 m (s)",Barèmes!$B$6:$B$28,H91,Barèmes!$C$6:$C$28,IF(H91="6ème","Mixte",G91)),Barèmes!$D$2,IF(U91&lt;=SUMIFS(Barèmes!$I$6:$I$28,Barèmes!$A$6:$A$28,"Vitesse — 50 m (s)",Barèmes!$B$6:$B$28,H91,Barèmes!$C$6:$C$28,IF(H91="6ème","Mixte",G91)),Barèmes!$E$2,Barèmes!$F$2)))),IF(U91&gt;=SUMIFS(Barèmes!$F$6:$F$28,Barèmes!$A$6:$A$28,"Vitesse — 50 m (s)",Barèmes!$B$6:$B$28,H91,Barèmes!$C$6:$C$28,IF(H91="6ème","Mixte",G91)),Barèmes!$B$2,IF(U91&gt;=SUMIFS(Barèmes!$G$6:$G$28,Barèmes!$A$6:$A$28,"Vitesse — 50 m (s)",Barèmes!$B$6:$B$28,H91,Barèmes!$C$6:$C$28,IF(H91="6ème","Mixte",G91)),Barèmes!$C$2,IF(U91&gt;=SUMIFS(Barèmes!$H$6:$H$28,Barèmes!$A$6:$A$28,"Vitesse — 50 m (s)",Barèmes!$B$6:$B$28,H91,Barèmes!$C$6:$C$28,IF(H91="6ème","Mixte",G91)),Barèmes!$D$2,IF(U91&gt;=SUMIFS(Barèmes!$I$6:$I$28,Barèmes!$A$6:$A$28,"Vitesse — 50 m (s)",Barèmes!$B$6:$B$28,H91,Barèmes!$C$6:$C$28,IF(H91="6ème","Mixte",G91)),Barèmes!$E$2,Barèmes!$F$2))))))</f>
        <v/>
      </c>
      <c r="X91" s="18"/>
      <c r="Y91" s="26" t="str" cm="1">
        <f t="array" ref="Y91">IF(OR(X91="",SUMPRODUCT((Barèmes!$A$6:$A$28="Souplesse (score 1-5)")*(Barèmes!$B$6:$B$28=H91)*(Barèmes!$C$6:$C$28=IF(H91="6ème","Mixte",G91)))=0),"",IF(SUMPRODUCT((Barèmes!$A$6:$A$28="Souplesse (score 1-5)")*(Barèmes!$B$6:$B$28=H91)*(Barèmes!$C$6:$C$28=IF(H91="6ème","Mixte",G91))*(Barèmes!$J$6:$J$28="+"))&gt;0,IF(X91&lt;=SUMIFS(Barèmes!$D$6:$D$28,Barèmes!$A$6:$A$28,"Souplesse (score 1-5)",Barèmes!$B$6:$B$28,H91,Barèmes!$C$6:$C$28,IF(H91="6ème","Mixte",G91)),"à besoin",IF(X91&lt;=SUMIFS(Barèmes!$E$6:$E$28,Barèmes!$A$6:$A$28,"Souplesse (score 1-5)",Barèmes!$B$6:$B$28,H91,Barèmes!$C$6:$C$28,IF(H91="6ème","Mixte",G91)),"fragile","satisfaisant")),IF(X91&gt;=SUMIFS(Barèmes!$D$6:$D$28,Barèmes!$A$6:$A$28,"Souplesse (score 1-5)",Barèmes!$B$6:$B$28,H91,Barèmes!$C$6:$C$28,IF(H91="6ème","Mixte",G91)),"à besoin",IF(X91&gt;=SUMIFS(Barèmes!$E$6:$E$28,Barèmes!$A$6:$A$28,"Souplesse (score 1-5)",Barèmes!$B$6:$B$28,H91,Barèmes!$C$6:$C$28,IF(H91="6ème","Mixte",G91)),"fragile","satisfaisant"))))</f>
        <v/>
      </c>
      <c r="Z91" s="26" t="str" cm="1">
        <f t="array" ref="Z91">IF(OR(X91="",SUMPRODUCT((Barèmes!$A$6:$A$28="Souplesse (score 1-5)")*(Barèmes!$B$6:$B$28=H91)*(Barèmes!$C$6:$C$28=IF(H91="6ème","Mixte",G91)))=0),"",IF(SUMPRODUCT((Barèmes!$A$6:$A$28="Souplesse (score 1-5)")*(Barèmes!$B$6:$B$28=H91)*(Barèmes!$C$6:$C$28=IF(H91="6ème","Mixte",G91))*(Barèmes!$J$6:$J$28="+"))&gt;0,IF(X91&lt;=SUMIFS(Barèmes!$F$6:$F$28,Barèmes!$A$6:$A$28,"Souplesse (score 1-5)",Barèmes!$B$6:$B$28,H91,Barèmes!$C$6:$C$28,IF(H91="6ème","Mixte",G91)),Barèmes!$B$2,IF(X91&lt;=SUMIFS(Barèmes!$G$6:$G$28,Barèmes!$A$6:$A$28,"Souplesse (score 1-5)",Barèmes!$B$6:$B$28,H91,Barèmes!$C$6:$C$28,IF(H91="6ème","Mixte",G91)),Barèmes!$C$2,IF(X91&lt;=SUMIFS(Barèmes!$H$6:$H$28,Barèmes!$A$6:$A$28,"Souplesse (score 1-5)",Barèmes!$B$6:$B$28,H91,Barèmes!$C$6:$C$28,IF(H91="6ème","Mixte",G91)),Barèmes!$D$2,IF(X91&lt;=SUMIFS(Barèmes!$I$6:$I$28,Barèmes!$A$6:$A$28,"Souplesse (score 1-5)",Barèmes!$B$6:$B$28,H91,Barèmes!$C$6:$C$28,IF(H91="6ème","Mixte",G91)),Barèmes!$E$2,Barèmes!$F$2)))),IF(X91&gt;=SUMIFS(Barèmes!$F$6:$F$28,Barèmes!$A$6:$A$28,"Souplesse (score 1-5)",Barèmes!$B$6:$B$28,H91,Barèmes!$C$6:$C$28,IF(H91="6ème","Mixte",G91)),Barèmes!$B$2,IF(X91&gt;=SUMIFS(Barèmes!$G$6:$G$28,Barèmes!$A$6:$A$28,"Souplesse (score 1-5)",Barèmes!$B$6:$B$28,H91,Barèmes!$C$6:$C$28,IF(H91="6ème","Mixte",G91)),Barèmes!$C$2,IF(X91&gt;=SUMIFS(Barèmes!$H$6:$H$28,Barèmes!$A$6:$A$28,"Souplesse (score 1-5)",Barèmes!$B$6:$B$28,H91,Barèmes!$C$6:$C$28,IF(H91="6ème","Mixte",G91)),Barèmes!$D$2,IF(X91&gt;=SUMIFS(Barèmes!$I$6:$I$28,Barèmes!$A$6:$A$28,"Souplesse (score 1-5)",Barèmes!$B$6:$B$28,H91,Barèmes!$C$6:$C$28,IF(H91="6ème","Mixte",G91)),Barèmes!$E$2,Barèmes!$F$2))))))</f>
        <v/>
      </c>
      <c r="AA91" s="22"/>
      <c r="AB91" s="27" t="str">
        <f>IF(OR(AA91="",SUMPRODUCT((Barèmes!$A$6:$A$28="Agilité — T-test 974 (s)")*(Barèmes!$B$6:$B$28=H91)*(Barèmes!$C$6:$C$28=IF(H91="6ème","Mixte",G91)))=0),"",IF(SUMPRODUCT((Barèmes!$A$6:$A$28="Agilité — T-test 974 (s)")*(Barèmes!$B$6:$B$28=H91)*(Barèmes!$C$6:$C$28=IF(H91="6ème","Mixte",G91))*(Barèmes!$J$6:$J$28="+"))&gt;0,IF(AA91&lt;=SUMIFS(Barèmes!$D$6:$D$28,Barèmes!$A$6:$A$28,"Agilité — T-test 974 (s)",Barèmes!$B$6:$B$28,H91,Barèmes!$C$6:$C$28,IF(H91="6ème","Mixte",G91)),"à besoin",IF(AA91&lt;=SUMIFS(Barèmes!$E$6:$E$28,Barèmes!$A$6:$A$28,"Agilité — T-test 974 (s)",Barèmes!$B$6:$B$28,H91,Barèmes!$C$6:$C$28,IF(H91="6ème","Mixte",G91)),"fragile","satisfaisant")),IF(AA91&gt;=SUMIFS(Barèmes!$D$6:$D$28,Barèmes!$A$6:$A$28,"Agilité — T-test 974 (s)",Barèmes!$B$6:$B$28,H91,Barèmes!$C$6:$C$28,IF(H91="6ème","Mixte",G91)),"à besoin",IF(AA91&gt;=SUMIFS(Barèmes!$E$6:$E$28,Barèmes!$A$6:$A$28,"Agilité — T-test 974 (s)",Barèmes!$B$6:$B$28,H91,Barèmes!$C$6:$C$28,IF(H91="6ème","Mixte",G91)),"fragile","satisfaisant"))))</f>
        <v/>
      </c>
      <c r="AC91" s="27" t="str">
        <f>IF(OR(AA91="",SUMPRODUCT((Barèmes!$A$6:$A$28="Agilité — T-test 974 (s)")*(Barèmes!$B$6:$B$28=H91)*(Barèmes!$C$6:$C$28=IF(H91="6ème","Mixte",G91)))=0),"",IF(SUMPRODUCT((Barèmes!$A$6:$A$28="Agilité — T-test 974 (s)")*(Barèmes!$B$6:$B$28=H91)*(Barèmes!$C$6:$C$28=IF(H91="6ème","Mixte",G91))*(Barèmes!$J$6:$J$28="+"))&gt;0,IF(AA91&lt;=SUMIFS(Barèmes!$F$6:$F$28,Barèmes!$A$6:$A$28,"Agilité — T-test 974 (s)",Barèmes!$B$6:$B$28,H91,Barèmes!$C$6:$C$28,IF(H91="6ème","Mixte",G91)),Barèmes!$B$2,IF(AA91&lt;=SUMIFS(Barèmes!$G$6:$G$28,Barèmes!$A$6:$A$28,"Agilité — T-test 974 (s)",Barèmes!$B$6:$B$28,H91,Barèmes!$C$6:$C$28,IF(H91="6ème","Mixte",G91)),Barèmes!$C$2,IF(AA91&lt;=SUMIFS(Barèmes!$H$6:$H$28,Barèmes!$A$6:$A$28,"Agilité — T-test 974 (s)",Barèmes!$B$6:$B$28,H91,Barèmes!$C$6:$C$28,IF(H91="6ème","Mixte",G91)),Barèmes!$D$2,IF(AA91&lt;=SUMIFS(Barèmes!$I$6:$I$28,Barèmes!$A$6:$A$28,"Agilité — T-test 974 (s)",Barèmes!$B$6:$B$28,H91,Barèmes!$C$6:$C$28,IF(H91="6ème","Mixte",G91)),Barèmes!$E$2,Barèmes!$F$2)))),IF(AA91&gt;=SUMIFS(Barèmes!$F$6:$F$28,Barèmes!$A$6:$A$28,"Agilité — T-test 974 (s)",Barèmes!$B$6:$B$28,H91,Barèmes!$C$6:$C$28,IF(H91="6ème","Mixte",G91)),Barèmes!$B$2,IF(AA91&gt;=SUMIFS(Barèmes!$G$6:$G$28,Barèmes!$A$6:$A$28,"Agilité — T-test 974 (s)",Barèmes!$B$6:$B$28,H91,Barèmes!$C$6:$C$28,IF(H91="6ème","Mixte",G91)),Barèmes!$C$2,IF(AA91&gt;=SUMIFS(Barèmes!$H$6:$H$28,Barèmes!$A$6:$A$28,"Agilité — T-test 974 (s)",Barèmes!$B$6:$B$28,H91,Barèmes!$C$6:$C$28,IF(H91="6ème","Mixte",G91)),Barèmes!$D$2,IF(AA91&gt;=SUMIFS(Barèmes!$I$6:$I$28,Barèmes!$A$6:$A$28,"Agilité — T-test 974 (s)",Barèmes!$B$6:$B$28,H91,Barèmes!$C$6:$C$28,IF(H91="6ème","Mixte",G91)),Barèmes!$E$2,Barèmes!$F$2))))))</f>
        <v/>
      </c>
      <c r="AD91" s="28" t="str">
        <f t="shared" si="10"/>
        <v/>
      </c>
      <c r="AE91" s="29" t="str">
        <f t="shared" si="11"/>
        <v/>
      </c>
      <c r="AF91" s="30" t="str">
        <f>IF(OR(AD91="",SUMPRODUCT((Barèmes!$A$6:$A$28="Surcoût d'agilité (s) — technique")*(Barèmes!$B$6:$B$28=H91)*(Barèmes!$C$6:$C$28=IF(H91="6ème","Mixte",G91)))=0),"",IF(SUMPRODUCT((Barèmes!$A$6:$A$28="Surcoût d'agilité (s) — technique")*(Barèmes!$B$6:$B$28=H91)*(Barèmes!$C$6:$C$28=IF(H91="6ème","Mixte",G91))*(Barèmes!$J$6:$J$28="+"))&gt;0,IF(AD91&lt;=SUMIFS(Barèmes!$D$6:$D$28,Barèmes!$A$6:$A$28,"Surcoût d'agilité (s) — technique",Barèmes!$B$6:$B$28,H91,Barèmes!$C$6:$C$28,IF(H91="6ème","Mixte",G91)),"à besoin",IF(AD91&lt;=SUMIFS(Barèmes!$E$6:$E$28,Barèmes!$A$6:$A$28,"Surcoût d'agilité (s) — technique",Barèmes!$B$6:$B$28,H91,Barèmes!$C$6:$C$28,IF(H91="6ème","Mixte",G91)),"fragile","satisfaisant")),IF(AD91&gt;=SUMIFS(Barèmes!$D$6:$D$28,Barèmes!$A$6:$A$28,"Surcoût d'agilité (s) — technique",Barèmes!$B$6:$B$28,H91,Barèmes!$C$6:$C$28,IF(H91="6ème","Mixte",G91)),"à besoin",IF(AD91&gt;=SUMIFS(Barèmes!$E$6:$E$28,Barèmes!$A$6:$A$28,"Surcoût d'agilité (s) — technique",Barèmes!$B$6:$B$28,H91,Barèmes!$C$6:$C$28,IF(H91="6ème","Mixte",G91)),"fragile","satisfaisant"))))</f>
        <v/>
      </c>
      <c r="AG91" s="30" t="str">
        <f>IF(OR(AD91="",SUMPRODUCT((Barèmes!$A$6:$A$28="Surcoût d'agilité (s) — technique")*(Barèmes!$B$6:$B$28=H91)*(Barèmes!$C$6:$C$28=IF(H91="6ème","Mixte",G91)))=0),"",IF(SUMPRODUCT((Barèmes!$A$6:$A$28="Surcoût d'agilité (s) — technique")*(Barèmes!$B$6:$B$28=H91)*(Barèmes!$C$6:$C$28=IF(H91="6ème","Mixte",G91))*(Barèmes!$J$6:$J$28="+"))&gt;0,IF(AD91&lt;=SUMIFS(Barèmes!$F$6:$F$28,Barèmes!$A$6:$A$28,"Surcoût d'agilité (s) — technique",Barèmes!$B$6:$B$28,H91,Barèmes!$C$6:$C$28,IF(H91="6ème","Mixte",G91)),Barèmes!$B$2,IF(AD91&lt;=SUMIFS(Barèmes!$G$6:$G$28,Barèmes!$A$6:$A$28,"Surcoût d'agilité (s) — technique",Barèmes!$B$6:$B$28,H91,Barèmes!$C$6:$C$28,IF(H91="6ème","Mixte",G91)),Barèmes!$C$2,IF(AD91&lt;=SUMIFS(Barèmes!$H$6:$H$28,Barèmes!$A$6:$A$28,"Surcoût d'agilité (s) — technique",Barèmes!$B$6:$B$28,H91,Barèmes!$C$6:$C$28,IF(H91="6ème","Mixte",G91)),Barèmes!$D$2,IF(AD91&lt;=SUMIFS(Barèmes!$I$6:$I$28,Barèmes!$A$6:$A$28,"Surcoût d'agilité (s) — technique",Barèmes!$B$6:$B$28,H91,Barèmes!$C$6:$C$28,IF(H91="6ème","Mixte",G91)),Barèmes!$E$2,Barèmes!$F$2)))),IF(AD91&gt;=SUMIFS(Barèmes!$F$6:$F$28,Barèmes!$A$6:$A$28,"Surcoût d'agilité (s) — technique",Barèmes!$B$6:$B$28,H91,Barèmes!$C$6:$C$28,IF(H91="6ème","Mixte",G91)),Barèmes!$B$2,IF(AD91&gt;=SUMIFS(Barèmes!$G$6:$G$28,Barèmes!$A$6:$A$28,"Surcoût d'agilité (s) — technique",Barèmes!$B$6:$B$28,H91,Barèmes!$C$6:$C$28,IF(H91="6ème","Mixte",G91)),Barèmes!$C$2,IF(AD91&gt;=SUMIFS(Barèmes!$H$6:$H$28,Barèmes!$A$6:$A$28,"Surcoût d'agilité (s) — technique",Barèmes!$B$6:$B$28,H91,Barèmes!$C$6:$C$28,IF(H91="6ème","Mixte",G91)),Barèmes!$D$2,IF(AD91&gt;=SUMIFS(Barèmes!$I$6:$I$28,Barèmes!$A$6:$A$28,"Surcoût d'agilité (s) — technique",Barèmes!$B$6:$B$28,H91,Barèmes!$C$6:$C$28,IF(H91="6ème","Mixte",G91)),Barèmes!$E$2,Barèmes!$F$2))))))</f>
        <v/>
      </c>
      <c r="AH91" s="31" t="str">
        <f>IF((IF(N91="",0,1)+IF(Q91="",0,1)+IF(W91="",0,1)+IF(Z91="",0,1)+IF(AC91="",0,1))=0,"",3*IF(N91=Barèmes!$B$2,1,IF(N91=Barèmes!$C$2,2,IF(N91=Barèmes!$D$2,3,IF(N91=Barèmes!$E$2,4,IF(N91=Barèmes!$F$2,5,0)))))+3*IF(Q91=Barèmes!$B$2,1,IF(Q91=Barèmes!$C$2,2,IF(Q91=Barèmes!$D$2,3,IF(Q91=Barèmes!$E$2,4,IF(Q91=Barèmes!$F$2,5,0)))))+2*IF(W91=Barèmes!$B$2,1,IF(W91=Barèmes!$C$2,2,IF(W91=Barèmes!$D$2,3,IF(W91=Barèmes!$E$2,4,IF(W91=Barèmes!$F$2,5,0)))))+1*IF(Z91=Barèmes!$B$2,1,IF(Z91=Barèmes!$C$2,2,IF(Z91=Barèmes!$D$2,3,IF(Z91=Barèmes!$E$2,4,IF(Z91=Barèmes!$F$2,5,0)))))+1*IF(AC91=Barèmes!$B$2,1,IF(AC91=Barèmes!$C$2,2,IF(AC91=Barèmes!$D$2,3,IF(AC91=Barèmes!$E$2,4,IF(AC91=Barèmes!$F$2,5,0))))))</f>
        <v/>
      </c>
      <c r="AI91" s="31"/>
      <c r="AJ91" s="32" t="str">
        <f>IFERROR(INDEX(Croissance!$B$5:$B$604,MATCH(A91,Croissance!$A$5:$A$604,0)),"")</f>
        <v/>
      </c>
      <c r="AK91" s="32" t="str">
        <f>IFERROR(INDEX(Croissance!$C$5:$C$604,MATCH(A91,Croissance!$A$5:$A$604,0)),"")</f>
        <v/>
      </c>
      <c r="AL91" s="32" t="str">
        <f>IFERROR(INDEX(Croissance!$D$5:$D$604,MATCH(A91,Croissance!$A$5:$A$604,0)),"")</f>
        <v/>
      </c>
      <c r="AM91" s="32" t="str">
        <f>IFERROR(INDEX(Croissance!$E$5:$E$604,MATCH(A91,Croissance!$A$5:$A$604,0)),"")</f>
        <v/>
      </c>
      <c r="AO91" s="33">
        <f t="shared" si="16"/>
        <v>0</v>
      </c>
      <c r="AP91" s="33">
        <f t="shared" si="12"/>
        <v>0</v>
      </c>
      <c r="AQ91" s="33">
        <f>IF(A91="",0,IF(AND(OR('Synthèse classe'!$C$2="Tous",C91='Synthèse classe'!$C$2),OR('Synthèse classe'!$C$3="Toutes",D91='Synthèse classe'!$C$3),OR('Synthèse classe'!$C$4="Toutes",AND('Synthèse classe'!$C$4="Dernière",AP91=1),B91=IFERROR(VALUE('Synthèse classe'!$C$4),0))),1,0))</f>
        <v>0</v>
      </c>
      <c r="AR91" s="34" t="str">
        <f t="shared" si="13"/>
        <v/>
      </c>
    </row>
    <row r="92" spans="1:44" x14ac:dyDescent="0.2">
      <c r="A92" s="17" t="str">
        <f t="shared" si="9"/>
        <v/>
      </c>
      <c r="B92" s="18"/>
      <c r="C92" s="19"/>
      <c r="D92" s="19"/>
      <c r="E92" s="19"/>
      <c r="F92" s="19"/>
      <c r="G92" s="19"/>
      <c r="H92" s="17" t="str">
        <f t="shared" si="14"/>
        <v/>
      </c>
      <c r="I92" s="20"/>
      <c r="J92" s="18"/>
      <c r="K92" s="19"/>
      <c r="L92" s="21" t="str">
        <f t="shared" si="15"/>
        <v/>
      </c>
      <c r="M92" s="21" t="str">
        <f>IF(OR(J92="",SUMPRODUCT((Barèmes!$A$6:$A$28="Endurance — Luc Léger (palier)")*(Barèmes!$B$6:$B$28=H92)*(Barèmes!$C$6:$C$28=IF(H92="6ème","Mixte",G92)))=0),"",IF(SUMPRODUCT((Barèmes!$A$6:$A$28="Endurance — Luc Léger (palier)")*(Barèmes!$B$6:$B$28=H92)*(Barèmes!$C$6:$C$28=IF(H92="6ème","Mixte",G92))*(Barèmes!$J$6:$J$28="+"))&gt;0,IF(J92&lt;=SUMIFS(Barèmes!$D$6:$D$28,Barèmes!$A$6:$A$28,"Endurance — Luc Léger (palier)",Barèmes!$B$6:$B$28,H92,Barèmes!$C$6:$C$28,IF(H92="6ème","Mixte",G92)),"à besoin",IF(J92&lt;=SUMIFS(Barèmes!$E$6:$E$28,Barèmes!$A$6:$A$28,"Endurance — Luc Léger (palier)",Barèmes!$B$6:$B$28,H92,Barèmes!$C$6:$C$28,IF(H92="6ème","Mixte",G92)),"fragile","satisfaisant")),IF(J92&gt;=SUMIFS(Barèmes!$D$6:$D$28,Barèmes!$A$6:$A$28,"Endurance — Luc Léger (palier)",Barèmes!$B$6:$B$28,H92,Barèmes!$C$6:$C$28,IF(H92="6ème","Mixte",G92)),"à besoin",IF(J92&gt;=SUMIFS(Barèmes!$E$6:$E$28,Barèmes!$A$6:$A$28,"Endurance — Luc Léger (palier)",Barèmes!$B$6:$B$28,H92,Barèmes!$C$6:$C$28,IF(H92="6ème","Mixte",G92)),"fragile","satisfaisant"))))</f>
        <v/>
      </c>
      <c r="N92" s="21" t="str">
        <f>IF(OR(J92="",SUMPRODUCT((Barèmes!$A$6:$A$28="Endurance — Luc Léger (palier)")*(Barèmes!$B$6:$B$28=H92)*(Barèmes!$C$6:$C$28=IF(H92="6ème","Mixte",G92)))=0),"",IF(SUMPRODUCT((Barèmes!$A$6:$A$28="Endurance — Luc Léger (palier)")*(Barèmes!$B$6:$B$28=H92)*(Barèmes!$C$6:$C$28=IF(H92="6ème","Mixte",G92))*(Barèmes!$J$6:$J$28="+"))&gt;0,IF(J92&lt;=SUMIFS(Barèmes!$F$6:$F$28,Barèmes!$A$6:$A$28,"Endurance — Luc Léger (palier)",Barèmes!$B$6:$B$28,H92,Barèmes!$C$6:$C$28,IF(H92="6ème","Mixte",G92)),Barèmes!$B$2,IF(J92&lt;=SUMIFS(Barèmes!$G$6:$G$28,Barèmes!$A$6:$A$28,"Endurance — Luc Léger (palier)",Barèmes!$B$6:$B$28,H92,Barèmes!$C$6:$C$28,IF(H92="6ème","Mixte",G92)),Barèmes!$C$2,IF(J92&lt;=SUMIFS(Barèmes!$H$6:$H$28,Barèmes!$A$6:$A$28,"Endurance — Luc Léger (palier)",Barèmes!$B$6:$B$28,H92,Barèmes!$C$6:$C$28,IF(H92="6ème","Mixte",G92)),Barèmes!$D$2,IF(J92&lt;=SUMIFS(Barèmes!$I$6:$I$28,Barèmes!$A$6:$A$28,"Endurance — Luc Léger (palier)",Barèmes!$B$6:$B$28,H92,Barèmes!$C$6:$C$28,IF(H92="6ème","Mixte",G92)),Barèmes!$E$2,Barèmes!$F$2)))),IF(J92&gt;=SUMIFS(Barèmes!$F$6:$F$28,Barèmes!$A$6:$A$28,"Endurance — Luc Léger (palier)",Barèmes!$B$6:$B$28,H92,Barèmes!$C$6:$C$28,IF(H92="6ème","Mixte",G92)),Barèmes!$B$2,IF(J92&gt;=SUMIFS(Barèmes!$G$6:$G$28,Barèmes!$A$6:$A$28,"Endurance — Luc Léger (palier)",Barèmes!$B$6:$B$28,H92,Barèmes!$C$6:$C$28,IF(H92="6ème","Mixte",G92)),Barèmes!$C$2,IF(J92&gt;=SUMIFS(Barèmes!$H$6:$H$28,Barèmes!$A$6:$A$28,"Endurance — Luc Léger (palier)",Barèmes!$B$6:$B$28,H92,Barèmes!$C$6:$C$28,IF(H92="6ème","Mixte",G92)),Barèmes!$D$2,IF(J92&gt;=SUMIFS(Barèmes!$I$6:$I$28,Barèmes!$A$6:$A$28,"Endurance — Luc Léger (palier)",Barèmes!$B$6:$B$28,H92,Barèmes!$C$6:$C$28,IF(H92="6ème","Mixte",G92)),Barèmes!$E$2,Barèmes!$F$2))))))</f>
        <v/>
      </c>
      <c r="O92" s="22"/>
      <c r="P92" s="23" t="str">
        <f>IF(OR(O92="",SUMPRODUCT((Barèmes!$A$6:$A$28="Force bas du corps — Saut en longueur (m)")*(Barèmes!$B$6:$B$28=H92)*(Barèmes!$C$6:$C$28=IF(H92="6ème","Mixte",G92)))=0),"",IF(SUMPRODUCT((Barèmes!$A$6:$A$28="Force bas du corps — Saut en longueur (m)")*(Barèmes!$B$6:$B$28=H92)*(Barèmes!$C$6:$C$28=IF(H92="6ème","Mixte",G92))*(Barèmes!$J$6:$J$28="+"))&gt;0,IF(O92&lt;=SUMIFS(Barèmes!$D$6:$D$28,Barèmes!$A$6:$A$28,"Force bas du corps — Saut en longueur (m)",Barèmes!$B$6:$B$28,H92,Barèmes!$C$6:$C$28,IF(H92="6ème","Mixte",G92)),"à besoin",IF(O92&lt;=SUMIFS(Barèmes!$E$6:$E$28,Barèmes!$A$6:$A$28,"Force bas du corps — Saut en longueur (m)",Barèmes!$B$6:$B$28,H92,Barèmes!$C$6:$C$28,IF(H92="6ème","Mixte",G92)),"fragile","satisfaisant")),IF(O92&gt;=SUMIFS(Barèmes!$D$6:$D$28,Barèmes!$A$6:$A$28,"Force bas du corps — Saut en longueur (m)",Barèmes!$B$6:$B$28,H92,Barèmes!$C$6:$C$28,IF(H92="6ème","Mixte",G92)),"à besoin",IF(O92&gt;=SUMIFS(Barèmes!$E$6:$E$28,Barèmes!$A$6:$A$28,"Force bas du corps — Saut en longueur (m)",Barèmes!$B$6:$B$28,H92,Barèmes!$C$6:$C$28,IF(H92="6ème","Mixte",G92)),"fragile","satisfaisant"))))</f>
        <v/>
      </c>
      <c r="Q92" s="23" t="str">
        <f>IF(OR(O92="",SUMPRODUCT((Barèmes!$A$6:$A$28="Force bas du corps — Saut en longueur (m)")*(Barèmes!$B$6:$B$28=H92)*(Barèmes!$C$6:$C$28=IF(H92="6ème","Mixte",G92)))=0),"",IF(SUMPRODUCT((Barèmes!$A$6:$A$28="Force bas du corps — Saut en longueur (m)")*(Barèmes!$B$6:$B$28=H92)*(Barèmes!$C$6:$C$28=IF(H92="6ème","Mixte",G92))*(Barèmes!$J$6:$J$28="+"))&gt;0,IF(O92&lt;=SUMIFS(Barèmes!$F$6:$F$28,Barèmes!$A$6:$A$28,"Force bas du corps — Saut en longueur (m)",Barèmes!$B$6:$B$28,H92,Barèmes!$C$6:$C$28,IF(H92="6ème","Mixte",G92)),Barèmes!$B$2,IF(O92&lt;=SUMIFS(Barèmes!$G$6:$G$28,Barèmes!$A$6:$A$28,"Force bas du corps — Saut en longueur (m)",Barèmes!$B$6:$B$28,H92,Barèmes!$C$6:$C$28,IF(H92="6ème","Mixte",G92)),Barèmes!$C$2,IF(O92&lt;=SUMIFS(Barèmes!$H$6:$H$28,Barèmes!$A$6:$A$28,"Force bas du corps — Saut en longueur (m)",Barèmes!$B$6:$B$28,H92,Barèmes!$C$6:$C$28,IF(H92="6ème","Mixte",G92)),Barèmes!$D$2,IF(O92&lt;=SUMIFS(Barèmes!$I$6:$I$28,Barèmes!$A$6:$A$28,"Force bas du corps — Saut en longueur (m)",Barèmes!$B$6:$B$28,H92,Barèmes!$C$6:$C$28,IF(H92="6ème","Mixte",G92)),Barèmes!$E$2,Barèmes!$F$2)))),IF(O92&gt;=SUMIFS(Barèmes!$F$6:$F$28,Barèmes!$A$6:$A$28,"Force bas du corps — Saut en longueur (m)",Barèmes!$B$6:$B$28,H92,Barèmes!$C$6:$C$28,IF(H92="6ème","Mixte",G92)),Barèmes!$B$2,IF(O92&gt;=SUMIFS(Barèmes!$G$6:$G$28,Barèmes!$A$6:$A$28,"Force bas du corps — Saut en longueur (m)",Barèmes!$B$6:$B$28,H92,Barèmes!$C$6:$C$28,IF(H92="6ème","Mixte",G92)),Barèmes!$C$2,IF(O92&gt;=SUMIFS(Barèmes!$H$6:$H$28,Barèmes!$A$6:$A$28,"Force bas du corps — Saut en longueur (m)",Barèmes!$B$6:$B$28,H92,Barèmes!$C$6:$C$28,IF(H92="6ème","Mixte",G92)),Barèmes!$D$2,IF(O92&gt;=SUMIFS(Barèmes!$I$6:$I$28,Barèmes!$A$6:$A$28,"Force bas du corps — Saut en longueur (m)",Barèmes!$B$6:$B$28,H92,Barèmes!$C$6:$C$28,IF(H92="6ème","Mixte",G92)),Barèmes!$E$2,Barèmes!$F$2))))))</f>
        <v/>
      </c>
      <c r="R92" s="22"/>
      <c r="S92" s="24" t="str">
        <f>IF(OR(R92="",SUMPRODUCT((Barèmes!$A$6:$A$28="Vitesse — 30 m (s)")*(Barèmes!$B$6:$B$28=H92)*(Barèmes!$C$6:$C$28=IF(H92="6ème","Mixte",G92)))=0),"",IF(SUMPRODUCT((Barèmes!$A$6:$A$28="Vitesse — 30 m (s)")*(Barèmes!$B$6:$B$28=H92)*(Barèmes!$C$6:$C$28=IF(H92="6ème","Mixte",G92))*(Barèmes!$J$6:$J$28="+"))&gt;0,IF(R92&lt;=SUMIFS(Barèmes!$D$6:$D$28,Barèmes!$A$6:$A$28,"Vitesse — 30 m (s)",Barèmes!$B$6:$B$28,H92,Barèmes!$C$6:$C$28,IF(H92="6ème","Mixte",G92)),"à besoin",IF(R92&lt;=SUMIFS(Barèmes!$E$6:$E$28,Barèmes!$A$6:$A$28,"Vitesse — 30 m (s)",Barèmes!$B$6:$B$28,H92,Barèmes!$C$6:$C$28,IF(H92="6ème","Mixte",G92)),"fragile","satisfaisant")),IF(R92&gt;=SUMIFS(Barèmes!$D$6:$D$28,Barèmes!$A$6:$A$28,"Vitesse — 30 m (s)",Barèmes!$B$6:$B$28,H92,Barèmes!$C$6:$C$28,IF(H92="6ème","Mixte",G92)),"à besoin",IF(R92&gt;=SUMIFS(Barèmes!$E$6:$E$28,Barèmes!$A$6:$A$28,"Vitesse — 30 m (s)",Barèmes!$B$6:$B$28,H92,Barèmes!$C$6:$C$28,IF(H92="6ème","Mixte",G92)),"fragile","satisfaisant"))))</f>
        <v/>
      </c>
      <c r="T92" s="24" t="str">
        <f>IF(OR(R92="",SUMPRODUCT((Barèmes!$A$6:$A$28="Vitesse — 30 m (s)")*(Barèmes!$B$6:$B$28=H92)*(Barèmes!$C$6:$C$28=IF(H92="6ème","Mixte",G92)))=0),"",IF(SUMPRODUCT((Barèmes!$A$6:$A$28="Vitesse — 30 m (s)")*(Barèmes!$B$6:$B$28=H92)*(Barèmes!$C$6:$C$28=IF(H92="6ème","Mixte",G92))*(Barèmes!$J$6:$J$28="+"))&gt;0,IF(R92&lt;=SUMIFS(Barèmes!$F$6:$F$28,Barèmes!$A$6:$A$28,"Vitesse — 30 m (s)",Barèmes!$B$6:$B$28,H92,Barèmes!$C$6:$C$28,IF(H92="6ème","Mixte",G92)),Barèmes!$B$2,IF(R92&lt;=SUMIFS(Barèmes!$G$6:$G$28,Barèmes!$A$6:$A$28,"Vitesse — 30 m (s)",Barèmes!$B$6:$B$28,H92,Barèmes!$C$6:$C$28,IF(H92="6ème","Mixte",G92)),Barèmes!$C$2,IF(R92&lt;=SUMIFS(Barèmes!$H$6:$H$28,Barèmes!$A$6:$A$28,"Vitesse — 30 m (s)",Barèmes!$B$6:$B$28,H92,Barèmes!$C$6:$C$28,IF(H92="6ème","Mixte",G92)),Barèmes!$D$2,IF(R92&lt;=SUMIFS(Barèmes!$I$6:$I$28,Barèmes!$A$6:$A$28,"Vitesse — 30 m (s)",Barèmes!$B$6:$B$28,H92,Barèmes!$C$6:$C$28,IF(H92="6ème","Mixte",G92)),Barèmes!$E$2,Barèmes!$F$2)))),IF(R92&gt;=SUMIFS(Barèmes!$F$6:$F$28,Barèmes!$A$6:$A$28,"Vitesse — 30 m (s)",Barèmes!$B$6:$B$28,H92,Barèmes!$C$6:$C$28,IF(H92="6ème","Mixte",G92)),Barèmes!$B$2,IF(R92&gt;=SUMIFS(Barèmes!$G$6:$G$28,Barèmes!$A$6:$A$28,"Vitesse — 30 m (s)",Barèmes!$B$6:$B$28,H92,Barèmes!$C$6:$C$28,IF(H92="6ème","Mixte",G92)),Barèmes!$C$2,IF(R92&gt;=SUMIFS(Barèmes!$H$6:$H$28,Barèmes!$A$6:$A$28,"Vitesse — 30 m (s)",Barèmes!$B$6:$B$28,H92,Barèmes!$C$6:$C$28,IF(H92="6ème","Mixte",G92)),Barèmes!$D$2,IF(R92&gt;=SUMIFS(Barèmes!$I$6:$I$28,Barèmes!$A$6:$A$28,"Vitesse — 30 m (s)",Barèmes!$B$6:$B$28,H92,Barèmes!$C$6:$C$28,IF(H92="6ème","Mixte",G92)),Barèmes!$E$2,Barèmes!$F$2))))))</f>
        <v/>
      </c>
      <c r="U92" s="22"/>
      <c r="V92" s="25" t="str">
        <f>IF(OR(U92="",SUMPRODUCT((Barèmes!$A$6:$A$28="Vitesse — 50 m (s)")*(Barèmes!$B$6:$B$28=H92)*(Barèmes!$C$6:$C$28=IF(H92="6ème","Mixte",G92)))=0),"",IF(SUMPRODUCT((Barèmes!$A$6:$A$28="Vitesse — 50 m (s)")*(Barèmes!$B$6:$B$28=H92)*(Barèmes!$C$6:$C$28=IF(H92="6ème","Mixte",G92))*(Barèmes!$J$6:$J$28="+"))&gt;0,IF(U92&lt;=SUMIFS(Barèmes!$D$6:$D$28,Barèmes!$A$6:$A$28,"Vitesse — 50 m (s)",Barèmes!$B$6:$B$28,H92,Barèmes!$C$6:$C$28,IF(H92="6ème","Mixte",G92)),"à besoin",IF(U92&lt;=SUMIFS(Barèmes!$E$6:$E$28,Barèmes!$A$6:$A$28,"Vitesse — 50 m (s)",Barèmes!$B$6:$B$28,H92,Barèmes!$C$6:$C$28,IF(H92="6ème","Mixte",G92)),"fragile","satisfaisant")),IF(U92&gt;=SUMIFS(Barèmes!$D$6:$D$28,Barèmes!$A$6:$A$28,"Vitesse — 50 m (s)",Barèmes!$B$6:$B$28,H92,Barèmes!$C$6:$C$28,IF(H92="6ème","Mixte",G92)),"à besoin",IF(U92&gt;=SUMIFS(Barèmes!$E$6:$E$28,Barèmes!$A$6:$A$28,"Vitesse — 50 m (s)",Barèmes!$B$6:$B$28,H92,Barèmes!$C$6:$C$28,IF(H92="6ème","Mixte",G92)),"fragile","satisfaisant"))))</f>
        <v/>
      </c>
      <c r="W92" s="25" t="str">
        <f>IF(OR(U92="",SUMPRODUCT((Barèmes!$A$6:$A$28="Vitesse — 50 m (s)")*(Barèmes!$B$6:$B$28=H92)*(Barèmes!$C$6:$C$28=IF(H92="6ème","Mixte",G92)))=0),"",IF(SUMPRODUCT((Barèmes!$A$6:$A$28="Vitesse — 50 m (s)")*(Barèmes!$B$6:$B$28=H92)*(Barèmes!$C$6:$C$28=IF(H92="6ème","Mixte",G92))*(Barèmes!$J$6:$J$28="+"))&gt;0,IF(U92&lt;=SUMIFS(Barèmes!$F$6:$F$28,Barèmes!$A$6:$A$28,"Vitesse — 50 m (s)",Barèmes!$B$6:$B$28,H92,Barèmes!$C$6:$C$28,IF(H92="6ème","Mixte",G92)),Barèmes!$B$2,IF(U92&lt;=SUMIFS(Barèmes!$G$6:$G$28,Barèmes!$A$6:$A$28,"Vitesse — 50 m (s)",Barèmes!$B$6:$B$28,H92,Barèmes!$C$6:$C$28,IF(H92="6ème","Mixte",G92)),Barèmes!$C$2,IF(U92&lt;=SUMIFS(Barèmes!$H$6:$H$28,Barèmes!$A$6:$A$28,"Vitesse — 50 m (s)",Barèmes!$B$6:$B$28,H92,Barèmes!$C$6:$C$28,IF(H92="6ème","Mixte",G92)),Barèmes!$D$2,IF(U92&lt;=SUMIFS(Barèmes!$I$6:$I$28,Barèmes!$A$6:$A$28,"Vitesse — 50 m (s)",Barèmes!$B$6:$B$28,H92,Barèmes!$C$6:$C$28,IF(H92="6ème","Mixte",G92)),Barèmes!$E$2,Barèmes!$F$2)))),IF(U92&gt;=SUMIFS(Barèmes!$F$6:$F$28,Barèmes!$A$6:$A$28,"Vitesse — 50 m (s)",Barèmes!$B$6:$B$28,H92,Barèmes!$C$6:$C$28,IF(H92="6ème","Mixte",G92)),Barèmes!$B$2,IF(U92&gt;=SUMIFS(Barèmes!$G$6:$G$28,Barèmes!$A$6:$A$28,"Vitesse — 50 m (s)",Barèmes!$B$6:$B$28,H92,Barèmes!$C$6:$C$28,IF(H92="6ème","Mixte",G92)),Barèmes!$C$2,IF(U92&gt;=SUMIFS(Barèmes!$H$6:$H$28,Barèmes!$A$6:$A$28,"Vitesse — 50 m (s)",Barèmes!$B$6:$B$28,H92,Barèmes!$C$6:$C$28,IF(H92="6ème","Mixte",G92)),Barèmes!$D$2,IF(U92&gt;=SUMIFS(Barèmes!$I$6:$I$28,Barèmes!$A$6:$A$28,"Vitesse — 50 m (s)",Barèmes!$B$6:$B$28,H92,Barèmes!$C$6:$C$28,IF(H92="6ème","Mixte",G92)),Barèmes!$E$2,Barèmes!$F$2))))))</f>
        <v/>
      </c>
      <c r="X92" s="18"/>
      <c r="Y92" s="26" t="str" cm="1">
        <f t="array" ref="Y92">IF(OR(X92="",SUMPRODUCT((Barèmes!$A$6:$A$28="Souplesse (score 1-5)")*(Barèmes!$B$6:$B$28=H92)*(Barèmes!$C$6:$C$28=IF(H92="6ème","Mixte",G92)))=0),"",IF(SUMPRODUCT((Barèmes!$A$6:$A$28="Souplesse (score 1-5)")*(Barèmes!$B$6:$B$28=H92)*(Barèmes!$C$6:$C$28=IF(H92="6ème","Mixte",G92))*(Barèmes!$J$6:$J$28="+"))&gt;0,IF(X92&lt;=SUMIFS(Barèmes!$D$6:$D$28,Barèmes!$A$6:$A$28,"Souplesse (score 1-5)",Barèmes!$B$6:$B$28,H92,Barèmes!$C$6:$C$28,IF(H92="6ème","Mixte",G92)),"à besoin",IF(X92&lt;=SUMIFS(Barèmes!$E$6:$E$28,Barèmes!$A$6:$A$28,"Souplesse (score 1-5)",Barèmes!$B$6:$B$28,H92,Barèmes!$C$6:$C$28,IF(H92="6ème","Mixte",G92)),"fragile","satisfaisant")),IF(X92&gt;=SUMIFS(Barèmes!$D$6:$D$28,Barèmes!$A$6:$A$28,"Souplesse (score 1-5)",Barèmes!$B$6:$B$28,H92,Barèmes!$C$6:$C$28,IF(H92="6ème","Mixte",G92)),"à besoin",IF(X92&gt;=SUMIFS(Barèmes!$E$6:$E$28,Barèmes!$A$6:$A$28,"Souplesse (score 1-5)",Barèmes!$B$6:$B$28,H92,Barèmes!$C$6:$C$28,IF(H92="6ème","Mixte",G92)),"fragile","satisfaisant"))))</f>
        <v/>
      </c>
      <c r="Z92" s="26" t="str" cm="1">
        <f t="array" ref="Z92">IF(OR(X92="",SUMPRODUCT((Barèmes!$A$6:$A$28="Souplesse (score 1-5)")*(Barèmes!$B$6:$B$28=H92)*(Barèmes!$C$6:$C$28=IF(H92="6ème","Mixte",G92)))=0),"",IF(SUMPRODUCT((Barèmes!$A$6:$A$28="Souplesse (score 1-5)")*(Barèmes!$B$6:$B$28=H92)*(Barèmes!$C$6:$C$28=IF(H92="6ème","Mixte",G92))*(Barèmes!$J$6:$J$28="+"))&gt;0,IF(X92&lt;=SUMIFS(Barèmes!$F$6:$F$28,Barèmes!$A$6:$A$28,"Souplesse (score 1-5)",Barèmes!$B$6:$B$28,H92,Barèmes!$C$6:$C$28,IF(H92="6ème","Mixte",G92)),Barèmes!$B$2,IF(X92&lt;=SUMIFS(Barèmes!$G$6:$G$28,Barèmes!$A$6:$A$28,"Souplesse (score 1-5)",Barèmes!$B$6:$B$28,H92,Barèmes!$C$6:$C$28,IF(H92="6ème","Mixte",G92)),Barèmes!$C$2,IF(X92&lt;=SUMIFS(Barèmes!$H$6:$H$28,Barèmes!$A$6:$A$28,"Souplesse (score 1-5)",Barèmes!$B$6:$B$28,H92,Barèmes!$C$6:$C$28,IF(H92="6ème","Mixte",G92)),Barèmes!$D$2,IF(X92&lt;=SUMIFS(Barèmes!$I$6:$I$28,Barèmes!$A$6:$A$28,"Souplesse (score 1-5)",Barèmes!$B$6:$B$28,H92,Barèmes!$C$6:$C$28,IF(H92="6ème","Mixte",G92)),Barèmes!$E$2,Barèmes!$F$2)))),IF(X92&gt;=SUMIFS(Barèmes!$F$6:$F$28,Barèmes!$A$6:$A$28,"Souplesse (score 1-5)",Barèmes!$B$6:$B$28,H92,Barèmes!$C$6:$C$28,IF(H92="6ème","Mixte",G92)),Barèmes!$B$2,IF(X92&gt;=SUMIFS(Barèmes!$G$6:$G$28,Barèmes!$A$6:$A$28,"Souplesse (score 1-5)",Barèmes!$B$6:$B$28,H92,Barèmes!$C$6:$C$28,IF(H92="6ème","Mixte",G92)),Barèmes!$C$2,IF(X92&gt;=SUMIFS(Barèmes!$H$6:$H$28,Barèmes!$A$6:$A$28,"Souplesse (score 1-5)",Barèmes!$B$6:$B$28,H92,Barèmes!$C$6:$C$28,IF(H92="6ème","Mixte",G92)),Barèmes!$D$2,IF(X92&gt;=SUMIFS(Barèmes!$I$6:$I$28,Barèmes!$A$6:$A$28,"Souplesse (score 1-5)",Barèmes!$B$6:$B$28,H92,Barèmes!$C$6:$C$28,IF(H92="6ème","Mixte",G92)),Barèmes!$E$2,Barèmes!$F$2))))))</f>
        <v/>
      </c>
      <c r="AA92" s="22"/>
      <c r="AB92" s="27" t="str">
        <f>IF(OR(AA92="",SUMPRODUCT((Barèmes!$A$6:$A$28="Agilité — T-test 974 (s)")*(Barèmes!$B$6:$B$28=H92)*(Barèmes!$C$6:$C$28=IF(H92="6ème","Mixte",G92)))=0),"",IF(SUMPRODUCT((Barèmes!$A$6:$A$28="Agilité — T-test 974 (s)")*(Barèmes!$B$6:$B$28=H92)*(Barèmes!$C$6:$C$28=IF(H92="6ème","Mixte",G92))*(Barèmes!$J$6:$J$28="+"))&gt;0,IF(AA92&lt;=SUMIFS(Barèmes!$D$6:$D$28,Barèmes!$A$6:$A$28,"Agilité — T-test 974 (s)",Barèmes!$B$6:$B$28,H92,Barèmes!$C$6:$C$28,IF(H92="6ème","Mixte",G92)),"à besoin",IF(AA92&lt;=SUMIFS(Barèmes!$E$6:$E$28,Barèmes!$A$6:$A$28,"Agilité — T-test 974 (s)",Barèmes!$B$6:$B$28,H92,Barèmes!$C$6:$C$28,IF(H92="6ème","Mixte",G92)),"fragile","satisfaisant")),IF(AA92&gt;=SUMIFS(Barèmes!$D$6:$D$28,Barèmes!$A$6:$A$28,"Agilité — T-test 974 (s)",Barèmes!$B$6:$B$28,H92,Barèmes!$C$6:$C$28,IF(H92="6ème","Mixte",G92)),"à besoin",IF(AA92&gt;=SUMIFS(Barèmes!$E$6:$E$28,Barèmes!$A$6:$A$28,"Agilité — T-test 974 (s)",Barèmes!$B$6:$B$28,H92,Barèmes!$C$6:$C$28,IF(H92="6ème","Mixte",G92)),"fragile","satisfaisant"))))</f>
        <v/>
      </c>
      <c r="AC92" s="27" t="str">
        <f>IF(OR(AA92="",SUMPRODUCT((Barèmes!$A$6:$A$28="Agilité — T-test 974 (s)")*(Barèmes!$B$6:$B$28=H92)*(Barèmes!$C$6:$C$28=IF(H92="6ème","Mixte",G92)))=0),"",IF(SUMPRODUCT((Barèmes!$A$6:$A$28="Agilité — T-test 974 (s)")*(Barèmes!$B$6:$B$28=H92)*(Barèmes!$C$6:$C$28=IF(H92="6ème","Mixte",G92))*(Barèmes!$J$6:$J$28="+"))&gt;0,IF(AA92&lt;=SUMIFS(Barèmes!$F$6:$F$28,Barèmes!$A$6:$A$28,"Agilité — T-test 974 (s)",Barèmes!$B$6:$B$28,H92,Barèmes!$C$6:$C$28,IF(H92="6ème","Mixte",G92)),Barèmes!$B$2,IF(AA92&lt;=SUMIFS(Barèmes!$G$6:$G$28,Barèmes!$A$6:$A$28,"Agilité — T-test 974 (s)",Barèmes!$B$6:$B$28,H92,Barèmes!$C$6:$C$28,IF(H92="6ème","Mixte",G92)),Barèmes!$C$2,IF(AA92&lt;=SUMIFS(Barèmes!$H$6:$H$28,Barèmes!$A$6:$A$28,"Agilité — T-test 974 (s)",Barèmes!$B$6:$B$28,H92,Barèmes!$C$6:$C$28,IF(H92="6ème","Mixte",G92)),Barèmes!$D$2,IF(AA92&lt;=SUMIFS(Barèmes!$I$6:$I$28,Barèmes!$A$6:$A$28,"Agilité — T-test 974 (s)",Barèmes!$B$6:$B$28,H92,Barèmes!$C$6:$C$28,IF(H92="6ème","Mixte",G92)),Barèmes!$E$2,Barèmes!$F$2)))),IF(AA92&gt;=SUMIFS(Barèmes!$F$6:$F$28,Barèmes!$A$6:$A$28,"Agilité — T-test 974 (s)",Barèmes!$B$6:$B$28,H92,Barèmes!$C$6:$C$28,IF(H92="6ème","Mixte",G92)),Barèmes!$B$2,IF(AA92&gt;=SUMIFS(Barèmes!$G$6:$G$28,Barèmes!$A$6:$A$28,"Agilité — T-test 974 (s)",Barèmes!$B$6:$B$28,H92,Barèmes!$C$6:$C$28,IF(H92="6ème","Mixte",G92)),Barèmes!$C$2,IF(AA92&gt;=SUMIFS(Barèmes!$H$6:$H$28,Barèmes!$A$6:$A$28,"Agilité — T-test 974 (s)",Barèmes!$B$6:$B$28,H92,Barèmes!$C$6:$C$28,IF(H92="6ème","Mixte",G92)),Barèmes!$D$2,IF(AA92&gt;=SUMIFS(Barèmes!$I$6:$I$28,Barèmes!$A$6:$A$28,"Agilité — T-test 974 (s)",Barèmes!$B$6:$B$28,H92,Barèmes!$C$6:$C$28,IF(H92="6ème","Mixte",G92)),Barèmes!$E$2,Barèmes!$F$2))))))</f>
        <v/>
      </c>
      <c r="AD92" s="28" t="str">
        <f t="shared" si="10"/>
        <v/>
      </c>
      <c r="AE92" s="29" t="str">
        <f t="shared" si="11"/>
        <v/>
      </c>
      <c r="AF92" s="30" t="str">
        <f>IF(OR(AD92="",SUMPRODUCT((Barèmes!$A$6:$A$28="Surcoût d'agilité (s) — technique")*(Barèmes!$B$6:$B$28=H92)*(Barèmes!$C$6:$C$28=IF(H92="6ème","Mixte",G92)))=0),"",IF(SUMPRODUCT((Barèmes!$A$6:$A$28="Surcoût d'agilité (s) — technique")*(Barèmes!$B$6:$B$28=H92)*(Barèmes!$C$6:$C$28=IF(H92="6ème","Mixte",G92))*(Barèmes!$J$6:$J$28="+"))&gt;0,IF(AD92&lt;=SUMIFS(Barèmes!$D$6:$D$28,Barèmes!$A$6:$A$28,"Surcoût d'agilité (s) — technique",Barèmes!$B$6:$B$28,H92,Barèmes!$C$6:$C$28,IF(H92="6ème","Mixte",G92)),"à besoin",IF(AD92&lt;=SUMIFS(Barèmes!$E$6:$E$28,Barèmes!$A$6:$A$28,"Surcoût d'agilité (s) — technique",Barèmes!$B$6:$B$28,H92,Barèmes!$C$6:$C$28,IF(H92="6ème","Mixte",G92)),"fragile","satisfaisant")),IF(AD92&gt;=SUMIFS(Barèmes!$D$6:$D$28,Barèmes!$A$6:$A$28,"Surcoût d'agilité (s) — technique",Barèmes!$B$6:$B$28,H92,Barèmes!$C$6:$C$28,IF(H92="6ème","Mixte",G92)),"à besoin",IF(AD92&gt;=SUMIFS(Barèmes!$E$6:$E$28,Barèmes!$A$6:$A$28,"Surcoût d'agilité (s) — technique",Barèmes!$B$6:$B$28,H92,Barèmes!$C$6:$C$28,IF(H92="6ème","Mixte",G92)),"fragile","satisfaisant"))))</f>
        <v/>
      </c>
      <c r="AG92" s="30" t="str">
        <f>IF(OR(AD92="",SUMPRODUCT((Barèmes!$A$6:$A$28="Surcoût d'agilité (s) — technique")*(Barèmes!$B$6:$B$28=H92)*(Barèmes!$C$6:$C$28=IF(H92="6ème","Mixte",G92)))=0),"",IF(SUMPRODUCT((Barèmes!$A$6:$A$28="Surcoût d'agilité (s) — technique")*(Barèmes!$B$6:$B$28=H92)*(Barèmes!$C$6:$C$28=IF(H92="6ème","Mixte",G92))*(Barèmes!$J$6:$J$28="+"))&gt;0,IF(AD92&lt;=SUMIFS(Barèmes!$F$6:$F$28,Barèmes!$A$6:$A$28,"Surcoût d'agilité (s) — technique",Barèmes!$B$6:$B$28,H92,Barèmes!$C$6:$C$28,IF(H92="6ème","Mixte",G92)),Barèmes!$B$2,IF(AD92&lt;=SUMIFS(Barèmes!$G$6:$G$28,Barèmes!$A$6:$A$28,"Surcoût d'agilité (s) — technique",Barèmes!$B$6:$B$28,H92,Barèmes!$C$6:$C$28,IF(H92="6ème","Mixte",G92)),Barèmes!$C$2,IF(AD92&lt;=SUMIFS(Barèmes!$H$6:$H$28,Barèmes!$A$6:$A$28,"Surcoût d'agilité (s) — technique",Barèmes!$B$6:$B$28,H92,Barèmes!$C$6:$C$28,IF(H92="6ème","Mixte",G92)),Barèmes!$D$2,IF(AD92&lt;=SUMIFS(Barèmes!$I$6:$I$28,Barèmes!$A$6:$A$28,"Surcoût d'agilité (s) — technique",Barèmes!$B$6:$B$28,H92,Barèmes!$C$6:$C$28,IF(H92="6ème","Mixte",G92)),Barèmes!$E$2,Barèmes!$F$2)))),IF(AD92&gt;=SUMIFS(Barèmes!$F$6:$F$28,Barèmes!$A$6:$A$28,"Surcoût d'agilité (s) — technique",Barèmes!$B$6:$B$28,H92,Barèmes!$C$6:$C$28,IF(H92="6ème","Mixte",G92)),Barèmes!$B$2,IF(AD92&gt;=SUMIFS(Barèmes!$G$6:$G$28,Barèmes!$A$6:$A$28,"Surcoût d'agilité (s) — technique",Barèmes!$B$6:$B$28,H92,Barèmes!$C$6:$C$28,IF(H92="6ème","Mixte",G92)),Barèmes!$C$2,IF(AD92&gt;=SUMIFS(Barèmes!$H$6:$H$28,Barèmes!$A$6:$A$28,"Surcoût d'agilité (s) — technique",Barèmes!$B$6:$B$28,H92,Barèmes!$C$6:$C$28,IF(H92="6ème","Mixte",G92)),Barèmes!$D$2,IF(AD92&gt;=SUMIFS(Barèmes!$I$6:$I$28,Barèmes!$A$6:$A$28,"Surcoût d'agilité (s) — technique",Barèmes!$B$6:$B$28,H92,Barèmes!$C$6:$C$28,IF(H92="6ème","Mixte",G92)),Barèmes!$E$2,Barèmes!$F$2))))))</f>
        <v/>
      </c>
      <c r="AH92" s="31" t="str">
        <f>IF((IF(N92="",0,1)+IF(Q92="",0,1)+IF(W92="",0,1)+IF(Z92="",0,1)+IF(AC92="",0,1))=0,"",3*IF(N92=Barèmes!$B$2,1,IF(N92=Barèmes!$C$2,2,IF(N92=Barèmes!$D$2,3,IF(N92=Barèmes!$E$2,4,IF(N92=Barèmes!$F$2,5,0)))))+3*IF(Q92=Barèmes!$B$2,1,IF(Q92=Barèmes!$C$2,2,IF(Q92=Barèmes!$D$2,3,IF(Q92=Barèmes!$E$2,4,IF(Q92=Barèmes!$F$2,5,0)))))+2*IF(W92=Barèmes!$B$2,1,IF(W92=Barèmes!$C$2,2,IF(W92=Barèmes!$D$2,3,IF(W92=Barèmes!$E$2,4,IF(W92=Barèmes!$F$2,5,0)))))+1*IF(Z92=Barèmes!$B$2,1,IF(Z92=Barèmes!$C$2,2,IF(Z92=Barèmes!$D$2,3,IF(Z92=Barèmes!$E$2,4,IF(Z92=Barèmes!$F$2,5,0)))))+1*IF(AC92=Barèmes!$B$2,1,IF(AC92=Barèmes!$C$2,2,IF(AC92=Barèmes!$D$2,3,IF(AC92=Barèmes!$E$2,4,IF(AC92=Barèmes!$F$2,5,0))))))</f>
        <v/>
      </c>
      <c r="AI92" s="31"/>
      <c r="AJ92" s="32" t="str">
        <f>IFERROR(INDEX(Croissance!$B$5:$B$604,MATCH(A92,Croissance!$A$5:$A$604,0)),"")</f>
        <v/>
      </c>
      <c r="AK92" s="32" t="str">
        <f>IFERROR(INDEX(Croissance!$C$5:$C$604,MATCH(A92,Croissance!$A$5:$A$604,0)),"")</f>
        <v/>
      </c>
      <c r="AL92" s="32" t="str">
        <f>IFERROR(INDEX(Croissance!$D$5:$D$604,MATCH(A92,Croissance!$A$5:$A$604,0)),"")</f>
        <v/>
      </c>
      <c r="AM92" s="32" t="str">
        <f>IFERROR(INDEX(Croissance!$E$5:$E$604,MATCH(A92,Croissance!$A$5:$A$604,0)),"")</f>
        <v/>
      </c>
      <c r="AO92" s="33">
        <f t="shared" si="16"/>
        <v>0</v>
      </c>
      <c r="AP92" s="33">
        <f t="shared" si="12"/>
        <v>0</v>
      </c>
      <c r="AQ92" s="33">
        <f>IF(A92="",0,IF(AND(OR('Synthèse classe'!$C$2="Tous",C92='Synthèse classe'!$C$2),OR('Synthèse classe'!$C$3="Toutes",D92='Synthèse classe'!$C$3),OR('Synthèse classe'!$C$4="Toutes",AND('Synthèse classe'!$C$4="Dernière",AP92=1),B92=IFERROR(VALUE('Synthèse classe'!$C$4),0))),1,0))</f>
        <v>0</v>
      </c>
      <c r="AR92" s="34" t="str">
        <f t="shared" si="13"/>
        <v/>
      </c>
    </row>
    <row r="93" spans="1:44" x14ac:dyDescent="0.2">
      <c r="A93" s="17" t="str">
        <f t="shared" si="9"/>
        <v/>
      </c>
      <c r="B93" s="18"/>
      <c r="C93" s="19"/>
      <c r="D93" s="19"/>
      <c r="E93" s="19"/>
      <c r="F93" s="19"/>
      <c r="G93" s="19"/>
      <c r="H93" s="17" t="str">
        <f t="shared" si="14"/>
        <v/>
      </c>
      <c r="I93" s="20"/>
      <c r="J93" s="18"/>
      <c r="K93" s="19"/>
      <c r="L93" s="21" t="str">
        <f t="shared" si="15"/>
        <v/>
      </c>
      <c r="M93" s="21" t="str">
        <f>IF(OR(J93="",SUMPRODUCT((Barèmes!$A$6:$A$28="Endurance — Luc Léger (palier)")*(Barèmes!$B$6:$B$28=H93)*(Barèmes!$C$6:$C$28=IF(H93="6ème","Mixte",G93)))=0),"",IF(SUMPRODUCT((Barèmes!$A$6:$A$28="Endurance — Luc Léger (palier)")*(Barèmes!$B$6:$B$28=H93)*(Barèmes!$C$6:$C$28=IF(H93="6ème","Mixte",G93))*(Barèmes!$J$6:$J$28="+"))&gt;0,IF(J93&lt;=SUMIFS(Barèmes!$D$6:$D$28,Barèmes!$A$6:$A$28,"Endurance — Luc Léger (palier)",Barèmes!$B$6:$B$28,H93,Barèmes!$C$6:$C$28,IF(H93="6ème","Mixte",G93)),"à besoin",IF(J93&lt;=SUMIFS(Barèmes!$E$6:$E$28,Barèmes!$A$6:$A$28,"Endurance — Luc Léger (palier)",Barèmes!$B$6:$B$28,H93,Barèmes!$C$6:$C$28,IF(H93="6ème","Mixte",G93)),"fragile","satisfaisant")),IF(J93&gt;=SUMIFS(Barèmes!$D$6:$D$28,Barèmes!$A$6:$A$28,"Endurance — Luc Léger (palier)",Barèmes!$B$6:$B$28,H93,Barèmes!$C$6:$C$28,IF(H93="6ème","Mixte",G93)),"à besoin",IF(J93&gt;=SUMIFS(Barèmes!$E$6:$E$28,Barèmes!$A$6:$A$28,"Endurance — Luc Léger (palier)",Barèmes!$B$6:$B$28,H93,Barèmes!$C$6:$C$28,IF(H93="6ème","Mixte",G93)),"fragile","satisfaisant"))))</f>
        <v/>
      </c>
      <c r="N93" s="21" t="str">
        <f>IF(OR(J93="",SUMPRODUCT((Barèmes!$A$6:$A$28="Endurance — Luc Léger (palier)")*(Barèmes!$B$6:$B$28=H93)*(Barèmes!$C$6:$C$28=IF(H93="6ème","Mixte",G93)))=0),"",IF(SUMPRODUCT((Barèmes!$A$6:$A$28="Endurance — Luc Léger (palier)")*(Barèmes!$B$6:$B$28=H93)*(Barèmes!$C$6:$C$28=IF(H93="6ème","Mixte",G93))*(Barèmes!$J$6:$J$28="+"))&gt;0,IF(J93&lt;=SUMIFS(Barèmes!$F$6:$F$28,Barèmes!$A$6:$A$28,"Endurance — Luc Léger (palier)",Barèmes!$B$6:$B$28,H93,Barèmes!$C$6:$C$28,IF(H93="6ème","Mixte",G93)),Barèmes!$B$2,IF(J93&lt;=SUMIFS(Barèmes!$G$6:$G$28,Barèmes!$A$6:$A$28,"Endurance — Luc Léger (palier)",Barèmes!$B$6:$B$28,H93,Barèmes!$C$6:$C$28,IF(H93="6ème","Mixte",G93)),Barèmes!$C$2,IF(J93&lt;=SUMIFS(Barèmes!$H$6:$H$28,Barèmes!$A$6:$A$28,"Endurance — Luc Léger (palier)",Barèmes!$B$6:$B$28,H93,Barèmes!$C$6:$C$28,IF(H93="6ème","Mixte",G93)),Barèmes!$D$2,IF(J93&lt;=SUMIFS(Barèmes!$I$6:$I$28,Barèmes!$A$6:$A$28,"Endurance — Luc Léger (palier)",Barèmes!$B$6:$B$28,H93,Barèmes!$C$6:$C$28,IF(H93="6ème","Mixte",G93)),Barèmes!$E$2,Barèmes!$F$2)))),IF(J93&gt;=SUMIFS(Barèmes!$F$6:$F$28,Barèmes!$A$6:$A$28,"Endurance — Luc Léger (palier)",Barèmes!$B$6:$B$28,H93,Barèmes!$C$6:$C$28,IF(H93="6ème","Mixte",G93)),Barèmes!$B$2,IF(J93&gt;=SUMIFS(Barèmes!$G$6:$G$28,Barèmes!$A$6:$A$28,"Endurance — Luc Léger (palier)",Barèmes!$B$6:$B$28,H93,Barèmes!$C$6:$C$28,IF(H93="6ème","Mixte",G93)),Barèmes!$C$2,IF(J93&gt;=SUMIFS(Barèmes!$H$6:$H$28,Barèmes!$A$6:$A$28,"Endurance — Luc Léger (palier)",Barèmes!$B$6:$B$28,H93,Barèmes!$C$6:$C$28,IF(H93="6ème","Mixte",G93)),Barèmes!$D$2,IF(J93&gt;=SUMIFS(Barèmes!$I$6:$I$28,Barèmes!$A$6:$A$28,"Endurance — Luc Léger (palier)",Barèmes!$B$6:$B$28,H93,Barèmes!$C$6:$C$28,IF(H93="6ème","Mixte",G93)),Barèmes!$E$2,Barèmes!$F$2))))))</f>
        <v/>
      </c>
      <c r="O93" s="22"/>
      <c r="P93" s="23" t="str">
        <f>IF(OR(O93="",SUMPRODUCT((Barèmes!$A$6:$A$28="Force bas du corps — Saut en longueur (m)")*(Barèmes!$B$6:$B$28=H93)*(Barèmes!$C$6:$C$28=IF(H93="6ème","Mixte",G93)))=0),"",IF(SUMPRODUCT((Barèmes!$A$6:$A$28="Force bas du corps — Saut en longueur (m)")*(Barèmes!$B$6:$B$28=H93)*(Barèmes!$C$6:$C$28=IF(H93="6ème","Mixte",G93))*(Barèmes!$J$6:$J$28="+"))&gt;0,IF(O93&lt;=SUMIFS(Barèmes!$D$6:$D$28,Barèmes!$A$6:$A$28,"Force bas du corps — Saut en longueur (m)",Barèmes!$B$6:$B$28,H93,Barèmes!$C$6:$C$28,IF(H93="6ème","Mixte",G93)),"à besoin",IF(O93&lt;=SUMIFS(Barèmes!$E$6:$E$28,Barèmes!$A$6:$A$28,"Force bas du corps — Saut en longueur (m)",Barèmes!$B$6:$B$28,H93,Barèmes!$C$6:$C$28,IF(H93="6ème","Mixte",G93)),"fragile","satisfaisant")),IF(O93&gt;=SUMIFS(Barèmes!$D$6:$D$28,Barèmes!$A$6:$A$28,"Force bas du corps — Saut en longueur (m)",Barèmes!$B$6:$B$28,H93,Barèmes!$C$6:$C$28,IF(H93="6ème","Mixte",G93)),"à besoin",IF(O93&gt;=SUMIFS(Barèmes!$E$6:$E$28,Barèmes!$A$6:$A$28,"Force bas du corps — Saut en longueur (m)",Barèmes!$B$6:$B$28,H93,Barèmes!$C$6:$C$28,IF(H93="6ème","Mixte",G93)),"fragile","satisfaisant"))))</f>
        <v/>
      </c>
      <c r="Q93" s="23" t="str">
        <f>IF(OR(O93="",SUMPRODUCT((Barèmes!$A$6:$A$28="Force bas du corps — Saut en longueur (m)")*(Barèmes!$B$6:$B$28=H93)*(Barèmes!$C$6:$C$28=IF(H93="6ème","Mixte",G93)))=0),"",IF(SUMPRODUCT((Barèmes!$A$6:$A$28="Force bas du corps — Saut en longueur (m)")*(Barèmes!$B$6:$B$28=H93)*(Barèmes!$C$6:$C$28=IF(H93="6ème","Mixte",G93))*(Barèmes!$J$6:$J$28="+"))&gt;0,IF(O93&lt;=SUMIFS(Barèmes!$F$6:$F$28,Barèmes!$A$6:$A$28,"Force bas du corps — Saut en longueur (m)",Barèmes!$B$6:$B$28,H93,Barèmes!$C$6:$C$28,IF(H93="6ème","Mixte",G93)),Barèmes!$B$2,IF(O93&lt;=SUMIFS(Barèmes!$G$6:$G$28,Barèmes!$A$6:$A$28,"Force bas du corps — Saut en longueur (m)",Barèmes!$B$6:$B$28,H93,Barèmes!$C$6:$C$28,IF(H93="6ème","Mixte",G93)),Barèmes!$C$2,IF(O93&lt;=SUMIFS(Barèmes!$H$6:$H$28,Barèmes!$A$6:$A$28,"Force bas du corps — Saut en longueur (m)",Barèmes!$B$6:$B$28,H93,Barèmes!$C$6:$C$28,IF(H93="6ème","Mixte",G93)),Barèmes!$D$2,IF(O93&lt;=SUMIFS(Barèmes!$I$6:$I$28,Barèmes!$A$6:$A$28,"Force bas du corps — Saut en longueur (m)",Barèmes!$B$6:$B$28,H93,Barèmes!$C$6:$C$28,IF(H93="6ème","Mixte",G93)),Barèmes!$E$2,Barèmes!$F$2)))),IF(O93&gt;=SUMIFS(Barèmes!$F$6:$F$28,Barèmes!$A$6:$A$28,"Force bas du corps — Saut en longueur (m)",Barèmes!$B$6:$B$28,H93,Barèmes!$C$6:$C$28,IF(H93="6ème","Mixte",G93)),Barèmes!$B$2,IF(O93&gt;=SUMIFS(Barèmes!$G$6:$G$28,Barèmes!$A$6:$A$28,"Force bas du corps — Saut en longueur (m)",Barèmes!$B$6:$B$28,H93,Barèmes!$C$6:$C$28,IF(H93="6ème","Mixte",G93)),Barèmes!$C$2,IF(O93&gt;=SUMIFS(Barèmes!$H$6:$H$28,Barèmes!$A$6:$A$28,"Force bas du corps — Saut en longueur (m)",Barèmes!$B$6:$B$28,H93,Barèmes!$C$6:$C$28,IF(H93="6ème","Mixte",G93)),Barèmes!$D$2,IF(O93&gt;=SUMIFS(Barèmes!$I$6:$I$28,Barèmes!$A$6:$A$28,"Force bas du corps — Saut en longueur (m)",Barèmes!$B$6:$B$28,H93,Barèmes!$C$6:$C$28,IF(H93="6ème","Mixte",G93)),Barèmes!$E$2,Barèmes!$F$2))))))</f>
        <v/>
      </c>
      <c r="R93" s="22"/>
      <c r="S93" s="24" t="str">
        <f>IF(OR(R93="",SUMPRODUCT((Barèmes!$A$6:$A$28="Vitesse — 30 m (s)")*(Barèmes!$B$6:$B$28=H93)*(Barèmes!$C$6:$C$28=IF(H93="6ème","Mixte",G93)))=0),"",IF(SUMPRODUCT((Barèmes!$A$6:$A$28="Vitesse — 30 m (s)")*(Barèmes!$B$6:$B$28=H93)*(Barèmes!$C$6:$C$28=IF(H93="6ème","Mixte",G93))*(Barèmes!$J$6:$J$28="+"))&gt;0,IF(R93&lt;=SUMIFS(Barèmes!$D$6:$D$28,Barèmes!$A$6:$A$28,"Vitesse — 30 m (s)",Barèmes!$B$6:$B$28,H93,Barèmes!$C$6:$C$28,IF(H93="6ème","Mixte",G93)),"à besoin",IF(R93&lt;=SUMIFS(Barèmes!$E$6:$E$28,Barèmes!$A$6:$A$28,"Vitesse — 30 m (s)",Barèmes!$B$6:$B$28,H93,Barèmes!$C$6:$C$28,IF(H93="6ème","Mixte",G93)),"fragile","satisfaisant")),IF(R93&gt;=SUMIFS(Barèmes!$D$6:$D$28,Barèmes!$A$6:$A$28,"Vitesse — 30 m (s)",Barèmes!$B$6:$B$28,H93,Barèmes!$C$6:$C$28,IF(H93="6ème","Mixte",G93)),"à besoin",IF(R93&gt;=SUMIFS(Barèmes!$E$6:$E$28,Barèmes!$A$6:$A$28,"Vitesse — 30 m (s)",Barèmes!$B$6:$B$28,H93,Barèmes!$C$6:$C$28,IF(H93="6ème","Mixte",G93)),"fragile","satisfaisant"))))</f>
        <v/>
      </c>
      <c r="T93" s="24" t="str">
        <f>IF(OR(R93="",SUMPRODUCT((Barèmes!$A$6:$A$28="Vitesse — 30 m (s)")*(Barèmes!$B$6:$B$28=H93)*(Barèmes!$C$6:$C$28=IF(H93="6ème","Mixte",G93)))=0),"",IF(SUMPRODUCT((Barèmes!$A$6:$A$28="Vitesse — 30 m (s)")*(Barèmes!$B$6:$B$28=H93)*(Barèmes!$C$6:$C$28=IF(H93="6ème","Mixte",G93))*(Barèmes!$J$6:$J$28="+"))&gt;0,IF(R93&lt;=SUMIFS(Barèmes!$F$6:$F$28,Barèmes!$A$6:$A$28,"Vitesse — 30 m (s)",Barèmes!$B$6:$B$28,H93,Barèmes!$C$6:$C$28,IF(H93="6ème","Mixte",G93)),Barèmes!$B$2,IF(R93&lt;=SUMIFS(Barèmes!$G$6:$G$28,Barèmes!$A$6:$A$28,"Vitesse — 30 m (s)",Barèmes!$B$6:$B$28,H93,Barèmes!$C$6:$C$28,IF(H93="6ème","Mixte",G93)),Barèmes!$C$2,IF(R93&lt;=SUMIFS(Barèmes!$H$6:$H$28,Barèmes!$A$6:$A$28,"Vitesse — 30 m (s)",Barèmes!$B$6:$B$28,H93,Barèmes!$C$6:$C$28,IF(H93="6ème","Mixte",G93)),Barèmes!$D$2,IF(R93&lt;=SUMIFS(Barèmes!$I$6:$I$28,Barèmes!$A$6:$A$28,"Vitesse — 30 m (s)",Barèmes!$B$6:$B$28,H93,Barèmes!$C$6:$C$28,IF(H93="6ème","Mixte",G93)),Barèmes!$E$2,Barèmes!$F$2)))),IF(R93&gt;=SUMIFS(Barèmes!$F$6:$F$28,Barèmes!$A$6:$A$28,"Vitesse — 30 m (s)",Barèmes!$B$6:$B$28,H93,Barèmes!$C$6:$C$28,IF(H93="6ème","Mixte",G93)),Barèmes!$B$2,IF(R93&gt;=SUMIFS(Barèmes!$G$6:$G$28,Barèmes!$A$6:$A$28,"Vitesse — 30 m (s)",Barèmes!$B$6:$B$28,H93,Barèmes!$C$6:$C$28,IF(H93="6ème","Mixte",G93)),Barèmes!$C$2,IF(R93&gt;=SUMIFS(Barèmes!$H$6:$H$28,Barèmes!$A$6:$A$28,"Vitesse — 30 m (s)",Barèmes!$B$6:$B$28,H93,Barèmes!$C$6:$C$28,IF(H93="6ème","Mixte",G93)),Barèmes!$D$2,IF(R93&gt;=SUMIFS(Barèmes!$I$6:$I$28,Barèmes!$A$6:$A$28,"Vitesse — 30 m (s)",Barèmes!$B$6:$B$28,H93,Barèmes!$C$6:$C$28,IF(H93="6ème","Mixte",G93)),Barèmes!$E$2,Barèmes!$F$2))))))</f>
        <v/>
      </c>
      <c r="U93" s="22"/>
      <c r="V93" s="25" t="str">
        <f>IF(OR(U93="",SUMPRODUCT((Barèmes!$A$6:$A$28="Vitesse — 50 m (s)")*(Barèmes!$B$6:$B$28=H93)*(Barèmes!$C$6:$C$28=IF(H93="6ème","Mixte",G93)))=0),"",IF(SUMPRODUCT((Barèmes!$A$6:$A$28="Vitesse — 50 m (s)")*(Barèmes!$B$6:$B$28=H93)*(Barèmes!$C$6:$C$28=IF(H93="6ème","Mixte",G93))*(Barèmes!$J$6:$J$28="+"))&gt;0,IF(U93&lt;=SUMIFS(Barèmes!$D$6:$D$28,Barèmes!$A$6:$A$28,"Vitesse — 50 m (s)",Barèmes!$B$6:$B$28,H93,Barèmes!$C$6:$C$28,IF(H93="6ème","Mixte",G93)),"à besoin",IF(U93&lt;=SUMIFS(Barèmes!$E$6:$E$28,Barèmes!$A$6:$A$28,"Vitesse — 50 m (s)",Barèmes!$B$6:$B$28,H93,Barèmes!$C$6:$C$28,IF(H93="6ème","Mixte",G93)),"fragile","satisfaisant")),IF(U93&gt;=SUMIFS(Barèmes!$D$6:$D$28,Barèmes!$A$6:$A$28,"Vitesse — 50 m (s)",Barèmes!$B$6:$B$28,H93,Barèmes!$C$6:$C$28,IF(H93="6ème","Mixte",G93)),"à besoin",IF(U93&gt;=SUMIFS(Barèmes!$E$6:$E$28,Barèmes!$A$6:$A$28,"Vitesse — 50 m (s)",Barèmes!$B$6:$B$28,H93,Barèmes!$C$6:$C$28,IF(H93="6ème","Mixte",G93)),"fragile","satisfaisant"))))</f>
        <v/>
      </c>
      <c r="W93" s="25" t="str">
        <f>IF(OR(U93="",SUMPRODUCT((Barèmes!$A$6:$A$28="Vitesse — 50 m (s)")*(Barèmes!$B$6:$B$28=H93)*(Barèmes!$C$6:$C$28=IF(H93="6ème","Mixte",G93)))=0),"",IF(SUMPRODUCT((Barèmes!$A$6:$A$28="Vitesse — 50 m (s)")*(Barèmes!$B$6:$B$28=H93)*(Barèmes!$C$6:$C$28=IF(H93="6ème","Mixte",G93))*(Barèmes!$J$6:$J$28="+"))&gt;0,IF(U93&lt;=SUMIFS(Barèmes!$F$6:$F$28,Barèmes!$A$6:$A$28,"Vitesse — 50 m (s)",Barèmes!$B$6:$B$28,H93,Barèmes!$C$6:$C$28,IF(H93="6ème","Mixte",G93)),Barèmes!$B$2,IF(U93&lt;=SUMIFS(Barèmes!$G$6:$G$28,Barèmes!$A$6:$A$28,"Vitesse — 50 m (s)",Barèmes!$B$6:$B$28,H93,Barèmes!$C$6:$C$28,IF(H93="6ème","Mixte",G93)),Barèmes!$C$2,IF(U93&lt;=SUMIFS(Barèmes!$H$6:$H$28,Barèmes!$A$6:$A$28,"Vitesse — 50 m (s)",Barèmes!$B$6:$B$28,H93,Barèmes!$C$6:$C$28,IF(H93="6ème","Mixte",G93)),Barèmes!$D$2,IF(U93&lt;=SUMIFS(Barèmes!$I$6:$I$28,Barèmes!$A$6:$A$28,"Vitesse — 50 m (s)",Barèmes!$B$6:$B$28,H93,Barèmes!$C$6:$C$28,IF(H93="6ème","Mixte",G93)),Barèmes!$E$2,Barèmes!$F$2)))),IF(U93&gt;=SUMIFS(Barèmes!$F$6:$F$28,Barèmes!$A$6:$A$28,"Vitesse — 50 m (s)",Barèmes!$B$6:$B$28,H93,Barèmes!$C$6:$C$28,IF(H93="6ème","Mixte",G93)),Barèmes!$B$2,IF(U93&gt;=SUMIFS(Barèmes!$G$6:$G$28,Barèmes!$A$6:$A$28,"Vitesse — 50 m (s)",Barèmes!$B$6:$B$28,H93,Barèmes!$C$6:$C$28,IF(H93="6ème","Mixte",G93)),Barèmes!$C$2,IF(U93&gt;=SUMIFS(Barèmes!$H$6:$H$28,Barèmes!$A$6:$A$28,"Vitesse — 50 m (s)",Barèmes!$B$6:$B$28,H93,Barèmes!$C$6:$C$28,IF(H93="6ème","Mixte",G93)),Barèmes!$D$2,IF(U93&gt;=SUMIFS(Barèmes!$I$6:$I$28,Barèmes!$A$6:$A$28,"Vitesse — 50 m (s)",Barèmes!$B$6:$B$28,H93,Barèmes!$C$6:$C$28,IF(H93="6ème","Mixte",G93)),Barèmes!$E$2,Barèmes!$F$2))))))</f>
        <v/>
      </c>
      <c r="X93" s="18"/>
      <c r="Y93" s="26" t="str" cm="1">
        <f t="array" ref="Y93">IF(OR(X93="",SUMPRODUCT((Barèmes!$A$6:$A$28="Souplesse (score 1-5)")*(Barèmes!$B$6:$B$28=H93)*(Barèmes!$C$6:$C$28=IF(H93="6ème","Mixte",G93)))=0),"",IF(SUMPRODUCT((Barèmes!$A$6:$A$28="Souplesse (score 1-5)")*(Barèmes!$B$6:$B$28=H93)*(Barèmes!$C$6:$C$28=IF(H93="6ème","Mixte",G93))*(Barèmes!$J$6:$J$28="+"))&gt;0,IF(X93&lt;=SUMIFS(Barèmes!$D$6:$D$28,Barèmes!$A$6:$A$28,"Souplesse (score 1-5)",Barèmes!$B$6:$B$28,H93,Barèmes!$C$6:$C$28,IF(H93="6ème","Mixte",G93)),"à besoin",IF(X93&lt;=SUMIFS(Barèmes!$E$6:$E$28,Barèmes!$A$6:$A$28,"Souplesse (score 1-5)",Barèmes!$B$6:$B$28,H93,Barèmes!$C$6:$C$28,IF(H93="6ème","Mixte",G93)),"fragile","satisfaisant")),IF(X93&gt;=SUMIFS(Barèmes!$D$6:$D$28,Barèmes!$A$6:$A$28,"Souplesse (score 1-5)",Barèmes!$B$6:$B$28,H93,Barèmes!$C$6:$C$28,IF(H93="6ème","Mixte",G93)),"à besoin",IF(X93&gt;=SUMIFS(Barèmes!$E$6:$E$28,Barèmes!$A$6:$A$28,"Souplesse (score 1-5)",Barèmes!$B$6:$B$28,H93,Barèmes!$C$6:$C$28,IF(H93="6ème","Mixte",G93)),"fragile","satisfaisant"))))</f>
        <v/>
      </c>
      <c r="Z93" s="26" t="str" cm="1">
        <f t="array" ref="Z93">IF(OR(X93="",SUMPRODUCT((Barèmes!$A$6:$A$28="Souplesse (score 1-5)")*(Barèmes!$B$6:$B$28=H93)*(Barèmes!$C$6:$C$28=IF(H93="6ème","Mixte",G93)))=0),"",IF(SUMPRODUCT((Barèmes!$A$6:$A$28="Souplesse (score 1-5)")*(Barèmes!$B$6:$B$28=H93)*(Barèmes!$C$6:$C$28=IF(H93="6ème","Mixte",G93))*(Barèmes!$J$6:$J$28="+"))&gt;0,IF(X93&lt;=SUMIFS(Barèmes!$F$6:$F$28,Barèmes!$A$6:$A$28,"Souplesse (score 1-5)",Barèmes!$B$6:$B$28,H93,Barèmes!$C$6:$C$28,IF(H93="6ème","Mixte",G93)),Barèmes!$B$2,IF(X93&lt;=SUMIFS(Barèmes!$G$6:$G$28,Barèmes!$A$6:$A$28,"Souplesse (score 1-5)",Barèmes!$B$6:$B$28,H93,Barèmes!$C$6:$C$28,IF(H93="6ème","Mixte",G93)),Barèmes!$C$2,IF(X93&lt;=SUMIFS(Barèmes!$H$6:$H$28,Barèmes!$A$6:$A$28,"Souplesse (score 1-5)",Barèmes!$B$6:$B$28,H93,Barèmes!$C$6:$C$28,IF(H93="6ème","Mixte",G93)),Barèmes!$D$2,IF(X93&lt;=SUMIFS(Barèmes!$I$6:$I$28,Barèmes!$A$6:$A$28,"Souplesse (score 1-5)",Barèmes!$B$6:$B$28,H93,Barèmes!$C$6:$C$28,IF(H93="6ème","Mixte",G93)),Barèmes!$E$2,Barèmes!$F$2)))),IF(X93&gt;=SUMIFS(Barèmes!$F$6:$F$28,Barèmes!$A$6:$A$28,"Souplesse (score 1-5)",Barèmes!$B$6:$B$28,H93,Barèmes!$C$6:$C$28,IF(H93="6ème","Mixte",G93)),Barèmes!$B$2,IF(X93&gt;=SUMIFS(Barèmes!$G$6:$G$28,Barèmes!$A$6:$A$28,"Souplesse (score 1-5)",Barèmes!$B$6:$B$28,H93,Barèmes!$C$6:$C$28,IF(H93="6ème","Mixte",G93)),Barèmes!$C$2,IF(X93&gt;=SUMIFS(Barèmes!$H$6:$H$28,Barèmes!$A$6:$A$28,"Souplesse (score 1-5)",Barèmes!$B$6:$B$28,H93,Barèmes!$C$6:$C$28,IF(H93="6ème","Mixte",G93)),Barèmes!$D$2,IF(X93&gt;=SUMIFS(Barèmes!$I$6:$I$28,Barèmes!$A$6:$A$28,"Souplesse (score 1-5)",Barèmes!$B$6:$B$28,H93,Barèmes!$C$6:$C$28,IF(H93="6ème","Mixte",G93)),Barèmes!$E$2,Barèmes!$F$2))))))</f>
        <v/>
      </c>
      <c r="AA93" s="22"/>
      <c r="AB93" s="27" t="str">
        <f>IF(OR(AA93="",SUMPRODUCT((Barèmes!$A$6:$A$28="Agilité — T-test 974 (s)")*(Barèmes!$B$6:$B$28=H93)*(Barèmes!$C$6:$C$28=IF(H93="6ème","Mixte",G93)))=0),"",IF(SUMPRODUCT((Barèmes!$A$6:$A$28="Agilité — T-test 974 (s)")*(Barèmes!$B$6:$B$28=H93)*(Barèmes!$C$6:$C$28=IF(H93="6ème","Mixte",G93))*(Barèmes!$J$6:$J$28="+"))&gt;0,IF(AA93&lt;=SUMIFS(Barèmes!$D$6:$D$28,Barèmes!$A$6:$A$28,"Agilité — T-test 974 (s)",Barèmes!$B$6:$B$28,H93,Barèmes!$C$6:$C$28,IF(H93="6ème","Mixte",G93)),"à besoin",IF(AA93&lt;=SUMIFS(Barèmes!$E$6:$E$28,Barèmes!$A$6:$A$28,"Agilité — T-test 974 (s)",Barèmes!$B$6:$B$28,H93,Barèmes!$C$6:$C$28,IF(H93="6ème","Mixte",G93)),"fragile","satisfaisant")),IF(AA93&gt;=SUMIFS(Barèmes!$D$6:$D$28,Barèmes!$A$6:$A$28,"Agilité — T-test 974 (s)",Barèmes!$B$6:$B$28,H93,Barèmes!$C$6:$C$28,IF(H93="6ème","Mixte",G93)),"à besoin",IF(AA93&gt;=SUMIFS(Barèmes!$E$6:$E$28,Barèmes!$A$6:$A$28,"Agilité — T-test 974 (s)",Barèmes!$B$6:$B$28,H93,Barèmes!$C$6:$C$28,IF(H93="6ème","Mixte",G93)),"fragile","satisfaisant"))))</f>
        <v/>
      </c>
      <c r="AC93" s="27" t="str">
        <f>IF(OR(AA93="",SUMPRODUCT((Barèmes!$A$6:$A$28="Agilité — T-test 974 (s)")*(Barèmes!$B$6:$B$28=H93)*(Barèmes!$C$6:$C$28=IF(H93="6ème","Mixte",G93)))=0),"",IF(SUMPRODUCT((Barèmes!$A$6:$A$28="Agilité — T-test 974 (s)")*(Barèmes!$B$6:$B$28=H93)*(Barèmes!$C$6:$C$28=IF(H93="6ème","Mixte",G93))*(Barèmes!$J$6:$J$28="+"))&gt;0,IF(AA93&lt;=SUMIFS(Barèmes!$F$6:$F$28,Barèmes!$A$6:$A$28,"Agilité — T-test 974 (s)",Barèmes!$B$6:$B$28,H93,Barèmes!$C$6:$C$28,IF(H93="6ème","Mixte",G93)),Barèmes!$B$2,IF(AA93&lt;=SUMIFS(Barèmes!$G$6:$G$28,Barèmes!$A$6:$A$28,"Agilité — T-test 974 (s)",Barèmes!$B$6:$B$28,H93,Barèmes!$C$6:$C$28,IF(H93="6ème","Mixte",G93)),Barèmes!$C$2,IF(AA93&lt;=SUMIFS(Barèmes!$H$6:$H$28,Barèmes!$A$6:$A$28,"Agilité — T-test 974 (s)",Barèmes!$B$6:$B$28,H93,Barèmes!$C$6:$C$28,IF(H93="6ème","Mixte",G93)),Barèmes!$D$2,IF(AA93&lt;=SUMIFS(Barèmes!$I$6:$I$28,Barèmes!$A$6:$A$28,"Agilité — T-test 974 (s)",Barèmes!$B$6:$B$28,H93,Barèmes!$C$6:$C$28,IF(H93="6ème","Mixte",G93)),Barèmes!$E$2,Barèmes!$F$2)))),IF(AA93&gt;=SUMIFS(Barèmes!$F$6:$F$28,Barèmes!$A$6:$A$28,"Agilité — T-test 974 (s)",Barèmes!$B$6:$B$28,H93,Barèmes!$C$6:$C$28,IF(H93="6ème","Mixte",G93)),Barèmes!$B$2,IF(AA93&gt;=SUMIFS(Barèmes!$G$6:$G$28,Barèmes!$A$6:$A$28,"Agilité — T-test 974 (s)",Barèmes!$B$6:$B$28,H93,Barèmes!$C$6:$C$28,IF(H93="6ème","Mixte",G93)),Barèmes!$C$2,IF(AA93&gt;=SUMIFS(Barèmes!$H$6:$H$28,Barèmes!$A$6:$A$28,"Agilité — T-test 974 (s)",Barèmes!$B$6:$B$28,H93,Barèmes!$C$6:$C$28,IF(H93="6ème","Mixte",G93)),Barèmes!$D$2,IF(AA93&gt;=SUMIFS(Barèmes!$I$6:$I$28,Barèmes!$A$6:$A$28,"Agilité — T-test 974 (s)",Barèmes!$B$6:$B$28,H93,Barèmes!$C$6:$C$28,IF(H93="6ème","Mixte",G93)),Barèmes!$E$2,Barèmes!$F$2))))))</f>
        <v/>
      </c>
      <c r="AD93" s="28" t="str">
        <f t="shared" si="10"/>
        <v/>
      </c>
      <c r="AE93" s="29" t="str">
        <f t="shared" si="11"/>
        <v/>
      </c>
      <c r="AF93" s="30" t="str">
        <f>IF(OR(AD93="",SUMPRODUCT((Barèmes!$A$6:$A$28="Surcoût d'agilité (s) — technique")*(Barèmes!$B$6:$B$28=H93)*(Barèmes!$C$6:$C$28=IF(H93="6ème","Mixte",G93)))=0),"",IF(SUMPRODUCT((Barèmes!$A$6:$A$28="Surcoût d'agilité (s) — technique")*(Barèmes!$B$6:$B$28=H93)*(Barèmes!$C$6:$C$28=IF(H93="6ème","Mixte",G93))*(Barèmes!$J$6:$J$28="+"))&gt;0,IF(AD93&lt;=SUMIFS(Barèmes!$D$6:$D$28,Barèmes!$A$6:$A$28,"Surcoût d'agilité (s) — technique",Barèmes!$B$6:$B$28,H93,Barèmes!$C$6:$C$28,IF(H93="6ème","Mixte",G93)),"à besoin",IF(AD93&lt;=SUMIFS(Barèmes!$E$6:$E$28,Barèmes!$A$6:$A$28,"Surcoût d'agilité (s) — technique",Barèmes!$B$6:$B$28,H93,Barèmes!$C$6:$C$28,IF(H93="6ème","Mixte",G93)),"fragile","satisfaisant")),IF(AD93&gt;=SUMIFS(Barèmes!$D$6:$D$28,Barèmes!$A$6:$A$28,"Surcoût d'agilité (s) — technique",Barèmes!$B$6:$B$28,H93,Barèmes!$C$6:$C$28,IF(H93="6ème","Mixte",G93)),"à besoin",IF(AD93&gt;=SUMIFS(Barèmes!$E$6:$E$28,Barèmes!$A$6:$A$28,"Surcoût d'agilité (s) — technique",Barèmes!$B$6:$B$28,H93,Barèmes!$C$6:$C$28,IF(H93="6ème","Mixte",G93)),"fragile","satisfaisant"))))</f>
        <v/>
      </c>
      <c r="AG93" s="30" t="str">
        <f>IF(OR(AD93="",SUMPRODUCT((Barèmes!$A$6:$A$28="Surcoût d'agilité (s) — technique")*(Barèmes!$B$6:$B$28=H93)*(Barèmes!$C$6:$C$28=IF(H93="6ème","Mixte",G93)))=0),"",IF(SUMPRODUCT((Barèmes!$A$6:$A$28="Surcoût d'agilité (s) — technique")*(Barèmes!$B$6:$B$28=H93)*(Barèmes!$C$6:$C$28=IF(H93="6ème","Mixte",G93))*(Barèmes!$J$6:$J$28="+"))&gt;0,IF(AD93&lt;=SUMIFS(Barèmes!$F$6:$F$28,Barèmes!$A$6:$A$28,"Surcoût d'agilité (s) — technique",Barèmes!$B$6:$B$28,H93,Barèmes!$C$6:$C$28,IF(H93="6ème","Mixte",G93)),Barèmes!$B$2,IF(AD93&lt;=SUMIFS(Barèmes!$G$6:$G$28,Barèmes!$A$6:$A$28,"Surcoût d'agilité (s) — technique",Barèmes!$B$6:$B$28,H93,Barèmes!$C$6:$C$28,IF(H93="6ème","Mixte",G93)),Barèmes!$C$2,IF(AD93&lt;=SUMIFS(Barèmes!$H$6:$H$28,Barèmes!$A$6:$A$28,"Surcoût d'agilité (s) — technique",Barèmes!$B$6:$B$28,H93,Barèmes!$C$6:$C$28,IF(H93="6ème","Mixte",G93)),Barèmes!$D$2,IF(AD93&lt;=SUMIFS(Barèmes!$I$6:$I$28,Barèmes!$A$6:$A$28,"Surcoût d'agilité (s) — technique",Barèmes!$B$6:$B$28,H93,Barèmes!$C$6:$C$28,IF(H93="6ème","Mixte",G93)),Barèmes!$E$2,Barèmes!$F$2)))),IF(AD93&gt;=SUMIFS(Barèmes!$F$6:$F$28,Barèmes!$A$6:$A$28,"Surcoût d'agilité (s) — technique",Barèmes!$B$6:$B$28,H93,Barèmes!$C$6:$C$28,IF(H93="6ème","Mixte",G93)),Barèmes!$B$2,IF(AD93&gt;=SUMIFS(Barèmes!$G$6:$G$28,Barèmes!$A$6:$A$28,"Surcoût d'agilité (s) — technique",Barèmes!$B$6:$B$28,H93,Barèmes!$C$6:$C$28,IF(H93="6ème","Mixte",G93)),Barèmes!$C$2,IF(AD93&gt;=SUMIFS(Barèmes!$H$6:$H$28,Barèmes!$A$6:$A$28,"Surcoût d'agilité (s) — technique",Barèmes!$B$6:$B$28,H93,Barèmes!$C$6:$C$28,IF(H93="6ème","Mixte",G93)),Barèmes!$D$2,IF(AD93&gt;=SUMIFS(Barèmes!$I$6:$I$28,Barèmes!$A$6:$A$28,"Surcoût d'agilité (s) — technique",Barèmes!$B$6:$B$28,H93,Barèmes!$C$6:$C$28,IF(H93="6ème","Mixte",G93)),Barèmes!$E$2,Barèmes!$F$2))))))</f>
        <v/>
      </c>
      <c r="AH93" s="31" t="str">
        <f>IF((IF(N93="",0,1)+IF(Q93="",0,1)+IF(W93="",0,1)+IF(Z93="",0,1)+IF(AC93="",0,1))=0,"",3*IF(N93=Barèmes!$B$2,1,IF(N93=Barèmes!$C$2,2,IF(N93=Barèmes!$D$2,3,IF(N93=Barèmes!$E$2,4,IF(N93=Barèmes!$F$2,5,0)))))+3*IF(Q93=Barèmes!$B$2,1,IF(Q93=Barèmes!$C$2,2,IF(Q93=Barèmes!$D$2,3,IF(Q93=Barèmes!$E$2,4,IF(Q93=Barèmes!$F$2,5,0)))))+2*IF(W93=Barèmes!$B$2,1,IF(W93=Barèmes!$C$2,2,IF(W93=Barèmes!$D$2,3,IF(W93=Barèmes!$E$2,4,IF(W93=Barèmes!$F$2,5,0)))))+1*IF(Z93=Barèmes!$B$2,1,IF(Z93=Barèmes!$C$2,2,IF(Z93=Barèmes!$D$2,3,IF(Z93=Barèmes!$E$2,4,IF(Z93=Barèmes!$F$2,5,0)))))+1*IF(AC93=Barèmes!$B$2,1,IF(AC93=Barèmes!$C$2,2,IF(AC93=Barèmes!$D$2,3,IF(AC93=Barèmes!$E$2,4,IF(AC93=Barèmes!$F$2,5,0))))))</f>
        <v/>
      </c>
      <c r="AI93" s="31"/>
      <c r="AJ93" s="32" t="str">
        <f>IFERROR(INDEX(Croissance!$B$5:$B$604,MATCH(A93,Croissance!$A$5:$A$604,0)),"")</f>
        <v/>
      </c>
      <c r="AK93" s="32" t="str">
        <f>IFERROR(INDEX(Croissance!$C$5:$C$604,MATCH(A93,Croissance!$A$5:$A$604,0)),"")</f>
        <v/>
      </c>
      <c r="AL93" s="32" t="str">
        <f>IFERROR(INDEX(Croissance!$D$5:$D$604,MATCH(A93,Croissance!$A$5:$A$604,0)),"")</f>
        <v/>
      </c>
      <c r="AM93" s="32" t="str">
        <f>IFERROR(INDEX(Croissance!$E$5:$E$604,MATCH(A93,Croissance!$A$5:$A$604,0)),"")</f>
        <v/>
      </c>
      <c r="AO93" s="33">
        <f t="shared" si="16"/>
        <v>0</v>
      </c>
      <c r="AP93" s="33">
        <f t="shared" si="12"/>
        <v>0</v>
      </c>
      <c r="AQ93" s="33">
        <f>IF(A93="",0,IF(AND(OR('Synthèse classe'!$C$2="Tous",C93='Synthèse classe'!$C$2),OR('Synthèse classe'!$C$3="Toutes",D93='Synthèse classe'!$C$3),OR('Synthèse classe'!$C$4="Toutes",AND('Synthèse classe'!$C$4="Dernière",AP93=1),B93=IFERROR(VALUE('Synthèse classe'!$C$4),0))),1,0))</f>
        <v>0</v>
      </c>
      <c r="AR93" s="34" t="str">
        <f t="shared" si="13"/>
        <v/>
      </c>
    </row>
    <row r="94" spans="1:44" x14ac:dyDescent="0.2">
      <c r="A94" s="17" t="str">
        <f t="shared" si="9"/>
        <v/>
      </c>
      <c r="B94" s="18"/>
      <c r="C94" s="19"/>
      <c r="D94" s="19"/>
      <c r="E94" s="19"/>
      <c r="F94" s="19"/>
      <c r="G94" s="19"/>
      <c r="H94" s="17" t="str">
        <f t="shared" si="14"/>
        <v/>
      </c>
      <c r="I94" s="20"/>
      <c r="J94" s="18"/>
      <c r="K94" s="19"/>
      <c r="L94" s="21" t="str">
        <f t="shared" si="15"/>
        <v/>
      </c>
      <c r="M94" s="21" t="str">
        <f>IF(OR(J94="",SUMPRODUCT((Barèmes!$A$6:$A$28="Endurance — Luc Léger (palier)")*(Barèmes!$B$6:$B$28=H94)*(Barèmes!$C$6:$C$28=IF(H94="6ème","Mixte",G94)))=0),"",IF(SUMPRODUCT((Barèmes!$A$6:$A$28="Endurance — Luc Léger (palier)")*(Barèmes!$B$6:$B$28=H94)*(Barèmes!$C$6:$C$28=IF(H94="6ème","Mixte",G94))*(Barèmes!$J$6:$J$28="+"))&gt;0,IF(J94&lt;=SUMIFS(Barèmes!$D$6:$D$28,Barèmes!$A$6:$A$28,"Endurance — Luc Léger (palier)",Barèmes!$B$6:$B$28,H94,Barèmes!$C$6:$C$28,IF(H94="6ème","Mixte",G94)),"à besoin",IF(J94&lt;=SUMIFS(Barèmes!$E$6:$E$28,Barèmes!$A$6:$A$28,"Endurance — Luc Léger (palier)",Barèmes!$B$6:$B$28,H94,Barèmes!$C$6:$C$28,IF(H94="6ème","Mixte",G94)),"fragile","satisfaisant")),IF(J94&gt;=SUMIFS(Barèmes!$D$6:$D$28,Barèmes!$A$6:$A$28,"Endurance — Luc Léger (palier)",Barèmes!$B$6:$B$28,H94,Barèmes!$C$6:$C$28,IF(H94="6ème","Mixte",G94)),"à besoin",IF(J94&gt;=SUMIFS(Barèmes!$E$6:$E$28,Barèmes!$A$6:$A$28,"Endurance — Luc Léger (palier)",Barèmes!$B$6:$B$28,H94,Barèmes!$C$6:$C$28,IF(H94="6ème","Mixte",G94)),"fragile","satisfaisant"))))</f>
        <v/>
      </c>
      <c r="N94" s="21" t="str">
        <f>IF(OR(J94="",SUMPRODUCT((Barèmes!$A$6:$A$28="Endurance — Luc Léger (palier)")*(Barèmes!$B$6:$B$28=H94)*(Barèmes!$C$6:$C$28=IF(H94="6ème","Mixte",G94)))=0),"",IF(SUMPRODUCT((Barèmes!$A$6:$A$28="Endurance — Luc Léger (palier)")*(Barèmes!$B$6:$B$28=H94)*(Barèmes!$C$6:$C$28=IF(H94="6ème","Mixte",G94))*(Barèmes!$J$6:$J$28="+"))&gt;0,IF(J94&lt;=SUMIFS(Barèmes!$F$6:$F$28,Barèmes!$A$6:$A$28,"Endurance — Luc Léger (palier)",Barèmes!$B$6:$B$28,H94,Barèmes!$C$6:$C$28,IF(H94="6ème","Mixte",G94)),Barèmes!$B$2,IF(J94&lt;=SUMIFS(Barèmes!$G$6:$G$28,Barèmes!$A$6:$A$28,"Endurance — Luc Léger (palier)",Barèmes!$B$6:$B$28,H94,Barèmes!$C$6:$C$28,IF(H94="6ème","Mixte",G94)),Barèmes!$C$2,IF(J94&lt;=SUMIFS(Barèmes!$H$6:$H$28,Barèmes!$A$6:$A$28,"Endurance — Luc Léger (palier)",Barèmes!$B$6:$B$28,H94,Barèmes!$C$6:$C$28,IF(H94="6ème","Mixte",G94)),Barèmes!$D$2,IF(J94&lt;=SUMIFS(Barèmes!$I$6:$I$28,Barèmes!$A$6:$A$28,"Endurance — Luc Léger (palier)",Barèmes!$B$6:$B$28,H94,Barèmes!$C$6:$C$28,IF(H94="6ème","Mixte",G94)),Barèmes!$E$2,Barèmes!$F$2)))),IF(J94&gt;=SUMIFS(Barèmes!$F$6:$F$28,Barèmes!$A$6:$A$28,"Endurance — Luc Léger (palier)",Barèmes!$B$6:$B$28,H94,Barèmes!$C$6:$C$28,IF(H94="6ème","Mixte",G94)),Barèmes!$B$2,IF(J94&gt;=SUMIFS(Barèmes!$G$6:$G$28,Barèmes!$A$6:$A$28,"Endurance — Luc Léger (palier)",Barèmes!$B$6:$B$28,H94,Barèmes!$C$6:$C$28,IF(H94="6ème","Mixte",G94)),Barèmes!$C$2,IF(J94&gt;=SUMIFS(Barèmes!$H$6:$H$28,Barèmes!$A$6:$A$28,"Endurance — Luc Léger (palier)",Barèmes!$B$6:$B$28,H94,Barèmes!$C$6:$C$28,IF(H94="6ème","Mixte",G94)),Barèmes!$D$2,IF(J94&gt;=SUMIFS(Barèmes!$I$6:$I$28,Barèmes!$A$6:$A$28,"Endurance — Luc Léger (palier)",Barèmes!$B$6:$B$28,H94,Barèmes!$C$6:$C$28,IF(H94="6ème","Mixte",G94)),Barèmes!$E$2,Barèmes!$F$2))))))</f>
        <v/>
      </c>
      <c r="O94" s="22"/>
      <c r="P94" s="23" t="str">
        <f>IF(OR(O94="",SUMPRODUCT((Barèmes!$A$6:$A$28="Force bas du corps — Saut en longueur (m)")*(Barèmes!$B$6:$B$28=H94)*(Barèmes!$C$6:$C$28=IF(H94="6ème","Mixte",G94)))=0),"",IF(SUMPRODUCT((Barèmes!$A$6:$A$28="Force bas du corps — Saut en longueur (m)")*(Barèmes!$B$6:$B$28=H94)*(Barèmes!$C$6:$C$28=IF(H94="6ème","Mixte",G94))*(Barèmes!$J$6:$J$28="+"))&gt;0,IF(O94&lt;=SUMIFS(Barèmes!$D$6:$D$28,Barèmes!$A$6:$A$28,"Force bas du corps — Saut en longueur (m)",Barèmes!$B$6:$B$28,H94,Barèmes!$C$6:$C$28,IF(H94="6ème","Mixte",G94)),"à besoin",IF(O94&lt;=SUMIFS(Barèmes!$E$6:$E$28,Barèmes!$A$6:$A$28,"Force bas du corps — Saut en longueur (m)",Barèmes!$B$6:$B$28,H94,Barèmes!$C$6:$C$28,IF(H94="6ème","Mixte",G94)),"fragile","satisfaisant")),IF(O94&gt;=SUMIFS(Barèmes!$D$6:$D$28,Barèmes!$A$6:$A$28,"Force bas du corps — Saut en longueur (m)",Barèmes!$B$6:$B$28,H94,Barèmes!$C$6:$C$28,IF(H94="6ème","Mixte",G94)),"à besoin",IF(O94&gt;=SUMIFS(Barèmes!$E$6:$E$28,Barèmes!$A$6:$A$28,"Force bas du corps — Saut en longueur (m)",Barèmes!$B$6:$B$28,H94,Barèmes!$C$6:$C$28,IF(H94="6ème","Mixte",G94)),"fragile","satisfaisant"))))</f>
        <v/>
      </c>
      <c r="Q94" s="23" t="str">
        <f>IF(OR(O94="",SUMPRODUCT((Barèmes!$A$6:$A$28="Force bas du corps — Saut en longueur (m)")*(Barèmes!$B$6:$B$28=H94)*(Barèmes!$C$6:$C$28=IF(H94="6ème","Mixte",G94)))=0),"",IF(SUMPRODUCT((Barèmes!$A$6:$A$28="Force bas du corps — Saut en longueur (m)")*(Barèmes!$B$6:$B$28=H94)*(Barèmes!$C$6:$C$28=IF(H94="6ème","Mixte",G94))*(Barèmes!$J$6:$J$28="+"))&gt;0,IF(O94&lt;=SUMIFS(Barèmes!$F$6:$F$28,Barèmes!$A$6:$A$28,"Force bas du corps — Saut en longueur (m)",Barèmes!$B$6:$B$28,H94,Barèmes!$C$6:$C$28,IF(H94="6ème","Mixte",G94)),Barèmes!$B$2,IF(O94&lt;=SUMIFS(Barèmes!$G$6:$G$28,Barèmes!$A$6:$A$28,"Force bas du corps — Saut en longueur (m)",Barèmes!$B$6:$B$28,H94,Barèmes!$C$6:$C$28,IF(H94="6ème","Mixte",G94)),Barèmes!$C$2,IF(O94&lt;=SUMIFS(Barèmes!$H$6:$H$28,Barèmes!$A$6:$A$28,"Force bas du corps — Saut en longueur (m)",Barèmes!$B$6:$B$28,H94,Barèmes!$C$6:$C$28,IF(H94="6ème","Mixte",G94)),Barèmes!$D$2,IF(O94&lt;=SUMIFS(Barèmes!$I$6:$I$28,Barèmes!$A$6:$A$28,"Force bas du corps — Saut en longueur (m)",Barèmes!$B$6:$B$28,H94,Barèmes!$C$6:$C$28,IF(H94="6ème","Mixte",G94)),Barèmes!$E$2,Barèmes!$F$2)))),IF(O94&gt;=SUMIFS(Barèmes!$F$6:$F$28,Barèmes!$A$6:$A$28,"Force bas du corps — Saut en longueur (m)",Barèmes!$B$6:$B$28,H94,Barèmes!$C$6:$C$28,IF(H94="6ème","Mixte",G94)),Barèmes!$B$2,IF(O94&gt;=SUMIFS(Barèmes!$G$6:$G$28,Barèmes!$A$6:$A$28,"Force bas du corps — Saut en longueur (m)",Barèmes!$B$6:$B$28,H94,Barèmes!$C$6:$C$28,IF(H94="6ème","Mixte",G94)),Barèmes!$C$2,IF(O94&gt;=SUMIFS(Barèmes!$H$6:$H$28,Barèmes!$A$6:$A$28,"Force bas du corps — Saut en longueur (m)",Barèmes!$B$6:$B$28,H94,Barèmes!$C$6:$C$28,IF(H94="6ème","Mixte",G94)),Barèmes!$D$2,IF(O94&gt;=SUMIFS(Barèmes!$I$6:$I$28,Barèmes!$A$6:$A$28,"Force bas du corps — Saut en longueur (m)",Barèmes!$B$6:$B$28,H94,Barèmes!$C$6:$C$28,IF(H94="6ème","Mixte",G94)),Barèmes!$E$2,Barèmes!$F$2))))))</f>
        <v/>
      </c>
      <c r="R94" s="22"/>
      <c r="S94" s="24" t="str">
        <f>IF(OR(R94="",SUMPRODUCT((Barèmes!$A$6:$A$28="Vitesse — 30 m (s)")*(Barèmes!$B$6:$B$28=H94)*(Barèmes!$C$6:$C$28=IF(H94="6ème","Mixte",G94)))=0),"",IF(SUMPRODUCT((Barèmes!$A$6:$A$28="Vitesse — 30 m (s)")*(Barèmes!$B$6:$B$28=H94)*(Barèmes!$C$6:$C$28=IF(H94="6ème","Mixte",G94))*(Barèmes!$J$6:$J$28="+"))&gt;0,IF(R94&lt;=SUMIFS(Barèmes!$D$6:$D$28,Barèmes!$A$6:$A$28,"Vitesse — 30 m (s)",Barèmes!$B$6:$B$28,H94,Barèmes!$C$6:$C$28,IF(H94="6ème","Mixte",G94)),"à besoin",IF(R94&lt;=SUMIFS(Barèmes!$E$6:$E$28,Barèmes!$A$6:$A$28,"Vitesse — 30 m (s)",Barèmes!$B$6:$B$28,H94,Barèmes!$C$6:$C$28,IF(H94="6ème","Mixte",G94)),"fragile","satisfaisant")),IF(R94&gt;=SUMIFS(Barèmes!$D$6:$D$28,Barèmes!$A$6:$A$28,"Vitesse — 30 m (s)",Barèmes!$B$6:$B$28,H94,Barèmes!$C$6:$C$28,IF(H94="6ème","Mixte",G94)),"à besoin",IF(R94&gt;=SUMIFS(Barèmes!$E$6:$E$28,Barèmes!$A$6:$A$28,"Vitesse — 30 m (s)",Barèmes!$B$6:$B$28,H94,Barèmes!$C$6:$C$28,IF(H94="6ème","Mixte",G94)),"fragile","satisfaisant"))))</f>
        <v/>
      </c>
      <c r="T94" s="24" t="str">
        <f>IF(OR(R94="",SUMPRODUCT((Barèmes!$A$6:$A$28="Vitesse — 30 m (s)")*(Barèmes!$B$6:$B$28=H94)*(Barèmes!$C$6:$C$28=IF(H94="6ème","Mixte",G94)))=0),"",IF(SUMPRODUCT((Barèmes!$A$6:$A$28="Vitesse — 30 m (s)")*(Barèmes!$B$6:$B$28=H94)*(Barèmes!$C$6:$C$28=IF(H94="6ème","Mixte",G94))*(Barèmes!$J$6:$J$28="+"))&gt;0,IF(R94&lt;=SUMIFS(Barèmes!$F$6:$F$28,Barèmes!$A$6:$A$28,"Vitesse — 30 m (s)",Barèmes!$B$6:$B$28,H94,Barèmes!$C$6:$C$28,IF(H94="6ème","Mixte",G94)),Barèmes!$B$2,IF(R94&lt;=SUMIFS(Barèmes!$G$6:$G$28,Barèmes!$A$6:$A$28,"Vitesse — 30 m (s)",Barèmes!$B$6:$B$28,H94,Barèmes!$C$6:$C$28,IF(H94="6ème","Mixte",G94)),Barèmes!$C$2,IF(R94&lt;=SUMIFS(Barèmes!$H$6:$H$28,Barèmes!$A$6:$A$28,"Vitesse — 30 m (s)",Barèmes!$B$6:$B$28,H94,Barèmes!$C$6:$C$28,IF(H94="6ème","Mixte",G94)),Barèmes!$D$2,IF(R94&lt;=SUMIFS(Barèmes!$I$6:$I$28,Barèmes!$A$6:$A$28,"Vitesse — 30 m (s)",Barèmes!$B$6:$B$28,H94,Barèmes!$C$6:$C$28,IF(H94="6ème","Mixte",G94)),Barèmes!$E$2,Barèmes!$F$2)))),IF(R94&gt;=SUMIFS(Barèmes!$F$6:$F$28,Barèmes!$A$6:$A$28,"Vitesse — 30 m (s)",Barèmes!$B$6:$B$28,H94,Barèmes!$C$6:$C$28,IF(H94="6ème","Mixte",G94)),Barèmes!$B$2,IF(R94&gt;=SUMIFS(Barèmes!$G$6:$G$28,Barèmes!$A$6:$A$28,"Vitesse — 30 m (s)",Barèmes!$B$6:$B$28,H94,Barèmes!$C$6:$C$28,IF(H94="6ème","Mixte",G94)),Barèmes!$C$2,IF(R94&gt;=SUMIFS(Barèmes!$H$6:$H$28,Barèmes!$A$6:$A$28,"Vitesse — 30 m (s)",Barèmes!$B$6:$B$28,H94,Barèmes!$C$6:$C$28,IF(H94="6ème","Mixte",G94)),Barèmes!$D$2,IF(R94&gt;=SUMIFS(Barèmes!$I$6:$I$28,Barèmes!$A$6:$A$28,"Vitesse — 30 m (s)",Barèmes!$B$6:$B$28,H94,Barèmes!$C$6:$C$28,IF(H94="6ème","Mixte",G94)),Barèmes!$E$2,Barèmes!$F$2))))))</f>
        <v/>
      </c>
      <c r="U94" s="22"/>
      <c r="V94" s="25" t="str">
        <f>IF(OR(U94="",SUMPRODUCT((Barèmes!$A$6:$A$28="Vitesse — 50 m (s)")*(Barèmes!$B$6:$B$28=H94)*(Barèmes!$C$6:$C$28=IF(H94="6ème","Mixte",G94)))=0),"",IF(SUMPRODUCT((Barèmes!$A$6:$A$28="Vitesse — 50 m (s)")*(Barèmes!$B$6:$B$28=H94)*(Barèmes!$C$6:$C$28=IF(H94="6ème","Mixte",G94))*(Barèmes!$J$6:$J$28="+"))&gt;0,IF(U94&lt;=SUMIFS(Barèmes!$D$6:$D$28,Barèmes!$A$6:$A$28,"Vitesse — 50 m (s)",Barèmes!$B$6:$B$28,H94,Barèmes!$C$6:$C$28,IF(H94="6ème","Mixte",G94)),"à besoin",IF(U94&lt;=SUMIFS(Barèmes!$E$6:$E$28,Barèmes!$A$6:$A$28,"Vitesse — 50 m (s)",Barèmes!$B$6:$B$28,H94,Barèmes!$C$6:$C$28,IF(H94="6ème","Mixte",G94)),"fragile","satisfaisant")),IF(U94&gt;=SUMIFS(Barèmes!$D$6:$D$28,Barèmes!$A$6:$A$28,"Vitesse — 50 m (s)",Barèmes!$B$6:$B$28,H94,Barèmes!$C$6:$C$28,IF(H94="6ème","Mixte",G94)),"à besoin",IF(U94&gt;=SUMIFS(Barèmes!$E$6:$E$28,Barèmes!$A$6:$A$28,"Vitesse — 50 m (s)",Barèmes!$B$6:$B$28,H94,Barèmes!$C$6:$C$28,IF(H94="6ème","Mixte",G94)),"fragile","satisfaisant"))))</f>
        <v/>
      </c>
      <c r="W94" s="25" t="str">
        <f>IF(OR(U94="",SUMPRODUCT((Barèmes!$A$6:$A$28="Vitesse — 50 m (s)")*(Barèmes!$B$6:$B$28=H94)*(Barèmes!$C$6:$C$28=IF(H94="6ème","Mixte",G94)))=0),"",IF(SUMPRODUCT((Barèmes!$A$6:$A$28="Vitesse — 50 m (s)")*(Barèmes!$B$6:$B$28=H94)*(Barèmes!$C$6:$C$28=IF(H94="6ème","Mixte",G94))*(Barèmes!$J$6:$J$28="+"))&gt;0,IF(U94&lt;=SUMIFS(Barèmes!$F$6:$F$28,Barèmes!$A$6:$A$28,"Vitesse — 50 m (s)",Barèmes!$B$6:$B$28,H94,Barèmes!$C$6:$C$28,IF(H94="6ème","Mixte",G94)),Barèmes!$B$2,IF(U94&lt;=SUMIFS(Barèmes!$G$6:$G$28,Barèmes!$A$6:$A$28,"Vitesse — 50 m (s)",Barèmes!$B$6:$B$28,H94,Barèmes!$C$6:$C$28,IF(H94="6ème","Mixte",G94)),Barèmes!$C$2,IF(U94&lt;=SUMIFS(Barèmes!$H$6:$H$28,Barèmes!$A$6:$A$28,"Vitesse — 50 m (s)",Barèmes!$B$6:$B$28,H94,Barèmes!$C$6:$C$28,IF(H94="6ème","Mixte",G94)),Barèmes!$D$2,IF(U94&lt;=SUMIFS(Barèmes!$I$6:$I$28,Barèmes!$A$6:$A$28,"Vitesse — 50 m (s)",Barèmes!$B$6:$B$28,H94,Barèmes!$C$6:$C$28,IF(H94="6ème","Mixte",G94)),Barèmes!$E$2,Barèmes!$F$2)))),IF(U94&gt;=SUMIFS(Barèmes!$F$6:$F$28,Barèmes!$A$6:$A$28,"Vitesse — 50 m (s)",Barèmes!$B$6:$B$28,H94,Barèmes!$C$6:$C$28,IF(H94="6ème","Mixte",G94)),Barèmes!$B$2,IF(U94&gt;=SUMIFS(Barèmes!$G$6:$G$28,Barèmes!$A$6:$A$28,"Vitesse — 50 m (s)",Barèmes!$B$6:$B$28,H94,Barèmes!$C$6:$C$28,IF(H94="6ème","Mixte",G94)),Barèmes!$C$2,IF(U94&gt;=SUMIFS(Barèmes!$H$6:$H$28,Barèmes!$A$6:$A$28,"Vitesse — 50 m (s)",Barèmes!$B$6:$B$28,H94,Barèmes!$C$6:$C$28,IF(H94="6ème","Mixte",G94)),Barèmes!$D$2,IF(U94&gt;=SUMIFS(Barèmes!$I$6:$I$28,Barèmes!$A$6:$A$28,"Vitesse — 50 m (s)",Barèmes!$B$6:$B$28,H94,Barèmes!$C$6:$C$28,IF(H94="6ème","Mixte",G94)),Barèmes!$E$2,Barèmes!$F$2))))))</f>
        <v/>
      </c>
      <c r="X94" s="18"/>
      <c r="Y94" s="26" t="str" cm="1">
        <f t="array" ref="Y94">IF(OR(X94="",SUMPRODUCT((Barèmes!$A$6:$A$28="Souplesse (score 1-5)")*(Barèmes!$B$6:$B$28=H94)*(Barèmes!$C$6:$C$28=IF(H94="6ème","Mixte",G94)))=0),"",IF(SUMPRODUCT((Barèmes!$A$6:$A$28="Souplesse (score 1-5)")*(Barèmes!$B$6:$B$28=H94)*(Barèmes!$C$6:$C$28=IF(H94="6ème","Mixte",G94))*(Barèmes!$J$6:$J$28="+"))&gt;0,IF(X94&lt;=SUMIFS(Barèmes!$D$6:$D$28,Barèmes!$A$6:$A$28,"Souplesse (score 1-5)",Barèmes!$B$6:$B$28,H94,Barèmes!$C$6:$C$28,IF(H94="6ème","Mixte",G94)),"à besoin",IF(X94&lt;=SUMIFS(Barèmes!$E$6:$E$28,Barèmes!$A$6:$A$28,"Souplesse (score 1-5)",Barèmes!$B$6:$B$28,H94,Barèmes!$C$6:$C$28,IF(H94="6ème","Mixte",G94)),"fragile","satisfaisant")),IF(X94&gt;=SUMIFS(Barèmes!$D$6:$D$28,Barèmes!$A$6:$A$28,"Souplesse (score 1-5)",Barèmes!$B$6:$B$28,H94,Barèmes!$C$6:$C$28,IF(H94="6ème","Mixte",G94)),"à besoin",IF(X94&gt;=SUMIFS(Barèmes!$E$6:$E$28,Barèmes!$A$6:$A$28,"Souplesse (score 1-5)",Barèmes!$B$6:$B$28,H94,Barèmes!$C$6:$C$28,IF(H94="6ème","Mixte",G94)),"fragile","satisfaisant"))))</f>
        <v/>
      </c>
      <c r="Z94" s="26" t="str" cm="1">
        <f t="array" ref="Z94">IF(OR(X94="",SUMPRODUCT((Barèmes!$A$6:$A$28="Souplesse (score 1-5)")*(Barèmes!$B$6:$B$28=H94)*(Barèmes!$C$6:$C$28=IF(H94="6ème","Mixte",G94)))=0),"",IF(SUMPRODUCT((Barèmes!$A$6:$A$28="Souplesse (score 1-5)")*(Barèmes!$B$6:$B$28=H94)*(Barèmes!$C$6:$C$28=IF(H94="6ème","Mixte",G94))*(Barèmes!$J$6:$J$28="+"))&gt;0,IF(X94&lt;=SUMIFS(Barèmes!$F$6:$F$28,Barèmes!$A$6:$A$28,"Souplesse (score 1-5)",Barèmes!$B$6:$B$28,H94,Barèmes!$C$6:$C$28,IF(H94="6ème","Mixte",G94)),Barèmes!$B$2,IF(X94&lt;=SUMIFS(Barèmes!$G$6:$G$28,Barèmes!$A$6:$A$28,"Souplesse (score 1-5)",Barèmes!$B$6:$B$28,H94,Barèmes!$C$6:$C$28,IF(H94="6ème","Mixte",G94)),Barèmes!$C$2,IF(X94&lt;=SUMIFS(Barèmes!$H$6:$H$28,Barèmes!$A$6:$A$28,"Souplesse (score 1-5)",Barèmes!$B$6:$B$28,H94,Barèmes!$C$6:$C$28,IF(H94="6ème","Mixte",G94)),Barèmes!$D$2,IF(X94&lt;=SUMIFS(Barèmes!$I$6:$I$28,Barèmes!$A$6:$A$28,"Souplesse (score 1-5)",Barèmes!$B$6:$B$28,H94,Barèmes!$C$6:$C$28,IF(H94="6ème","Mixte",G94)),Barèmes!$E$2,Barèmes!$F$2)))),IF(X94&gt;=SUMIFS(Barèmes!$F$6:$F$28,Barèmes!$A$6:$A$28,"Souplesse (score 1-5)",Barèmes!$B$6:$B$28,H94,Barèmes!$C$6:$C$28,IF(H94="6ème","Mixte",G94)),Barèmes!$B$2,IF(X94&gt;=SUMIFS(Barèmes!$G$6:$G$28,Barèmes!$A$6:$A$28,"Souplesse (score 1-5)",Barèmes!$B$6:$B$28,H94,Barèmes!$C$6:$C$28,IF(H94="6ème","Mixte",G94)),Barèmes!$C$2,IF(X94&gt;=SUMIFS(Barèmes!$H$6:$H$28,Barèmes!$A$6:$A$28,"Souplesse (score 1-5)",Barèmes!$B$6:$B$28,H94,Barèmes!$C$6:$C$28,IF(H94="6ème","Mixte",G94)),Barèmes!$D$2,IF(X94&gt;=SUMIFS(Barèmes!$I$6:$I$28,Barèmes!$A$6:$A$28,"Souplesse (score 1-5)",Barèmes!$B$6:$B$28,H94,Barèmes!$C$6:$C$28,IF(H94="6ème","Mixte",G94)),Barèmes!$E$2,Barèmes!$F$2))))))</f>
        <v/>
      </c>
      <c r="AA94" s="22"/>
      <c r="AB94" s="27" t="str">
        <f>IF(OR(AA94="",SUMPRODUCT((Barèmes!$A$6:$A$28="Agilité — T-test 974 (s)")*(Barèmes!$B$6:$B$28=H94)*(Barèmes!$C$6:$C$28=IF(H94="6ème","Mixte",G94)))=0),"",IF(SUMPRODUCT((Barèmes!$A$6:$A$28="Agilité — T-test 974 (s)")*(Barèmes!$B$6:$B$28=H94)*(Barèmes!$C$6:$C$28=IF(H94="6ème","Mixte",G94))*(Barèmes!$J$6:$J$28="+"))&gt;0,IF(AA94&lt;=SUMIFS(Barèmes!$D$6:$D$28,Barèmes!$A$6:$A$28,"Agilité — T-test 974 (s)",Barèmes!$B$6:$B$28,H94,Barèmes!$C$6:$C$28,IF(H94="6ème","Mixte",G94)),"à besoin",IF(AA94&lt;=SUMIFS(Barèmes!$E$6:$E$28,Barèmes!$A$6:$A$28,"Agilité — T-test 974 (s)",Barèmes!$B$6:$B$28,H94,Barèmes!$C$6:$C$28,IF(H94="6ème","Mixte",G94)),"fragile","satisfaisant")),IF(AA94&gt;=SUMIFS(Barèmes!$D$6:$D$28,Barèmes!$A$6:$A$28,"Agilité — T-test 974 (s)",Barèmes!$B$6:$B$28,H94,Barèmes!$C$6:$C$28,IF(H94="6ème","Mixte",G94)),"à besoin",IF(AA94&gt;=SUMIFS(Barèmes!$E$6:$E$28,Barèmes!$A$6:$A$28,"Agilité — T-test 974 (s)",Barèmes!$B$6:$B$28,H94,Barèmes!$C$6:$C$28,IF(H94="6ème","Mixte",G94)),"fragile","satisfaisant"))))</f>
        <v/>
      </c>
      <c r="AC94" s="27" t="str">
        <f>IF(OR(AA94="",SUMPRODUCT((Barèmes!$A$6:$A$28="Agilité — T-test 974 (s)")*(Barèmes!$B$6:$B$28=H94)*(Barèmes!$C$6:$C$28=IF(H94="6ème","Mixte",G94)))=0),"",IF(SUMPRODUCT((Barèmes!$A$6:$A$28="Agilité — T-test 974 (s)")*(Barèmes!$B$6:$B$28=H94)*(Barèmes!$C$6:$C$28=IF(H94="6ème","Mixte",G94))*(Barèmes!$J$6:$J$28="+"))&gt;0,IF(AA94&lt;=SUMIFS(Barèmes!$F$6:$F$28,Barèmes!$A$6:$A$28,"Agilité — T-test 974 (s)",Barèmes!$B$6:$B$28,H94,Barèmes!$C$6:$C$28,IF(H94="6ème","Mixte",G94)),Barèmes!$B$2,IF(AA94&lt;=SUMIFS(Barèmes!$G$6:$G$28,Barèmes!$A$6:$A$28,"Agilité — T-test 974 (s)",Barèmes!$B$6:$B$28,H94,Barèmes!$C$6:$C$28,IF(H94="6ème","Mixte",G94)),Barèmes!$C$2,IF(AA94&lt;=SUMIFS(Barèmes!$H$6:$H$28,Barèmes!$A$6:$A$28,"Agilité — T-test 974 (s)",Barèmes!$B$6:$B$28,H94,Barèmes!$C$6:$C$28,IF(H94="6ème","Mixte",G94)),Barèmes!$D$2,IF(AA94&lt;=SUMIFS(Barèmes!$I$6:$I$28,Barèmes!$A$6:$A$28,"Agilité — T-test 974 (s)",Barèmes!$B$6:$B$28,H94,Barèmes!$C$6:$C$28,IF(H94="6ème","Mixte",G94)),Barèmes!$E$2,Barèmes!$F$2)))),IF(AA94&gt;=SUMIFS(Barèmes!$F$6:$F$28,Barèmes!$A$6:$A$28,"Agilité — T-test 974 (s)",Barèmes!$B$6:$B$28,H94,Barèmes!$C$6:$C$28,IF(H94="6ème","Mixte",G94)),Barèmes!$B$2,IF(AA94&gt;=SUMIFS(Barèmes!$G$6:$G$28,Barèmes!$A$6:$A$28,"Agilité — T-test 974 (s)",Barèmes!$B$6:$B$28,H94,Barèmes!$C$6:$C$28,IF(H94="6ème","Mixte",G94)),Barèmes!$C$2,IF(AA94&gt;=SUMIFS(Barèmes!$H$6:$H$28,Barèmes!$A$6:$A$28,"Agilité — T-test 974 (s)",Barèmes!$B$6:$B$28,H94,Barèmes!$C$6:$C$28,IF(H94="6ème","Mixte",G94)),Barèmes!$D$2,IF(AA94&gt;=SUMIFS(Barèmes!$I$6:$I$28,Barèmes!$A$6:$A$28,"Agilité — T-test 974 (s)",Barèmes!$B$6:$B$28,H94,Barèmes!$C$6:$C$28,IF(H94="6ème","Mixte",G94)),Barèmes!$E$2,Barèmes!$F$2))))))</f>
        <v/>
      </c>
      <c r="AD94" s="28" t="str">
        <f t="shared" si="10"/>
        <v/>
      </c>
      <c r="AE94" s="29" t="str">
        <f t="shared" si="11"/>
        <v/>
      </c>
      <c r="AF94" s="30" t="str">
        <f>IF(OR(AD94="",SUMPRODUCT((Barèmes!$A$6:$A$28="Surcoût d'agilité (s) — technique")*(Barèmes!$B$6:$B$28=H94)*(Barèmes!$C$6:$C$28=IF(H94="6ème","Mixte",G94)))=0),"",IF(SUMPRODUCT((Barèmes!$A$6:$A$28="Surcoût d'agilité (s) — technique")*(Barèmes!$B$6:$B$28=H94)*(Barèmes!$C$6:$C$28=IF(H94="6ème","Mixte",G94))*(Barèmes!$J$6:$J$28="+"))&gt;0,IF(AD94&lt;=SUMIFS(Barèmes!$D$6:$D$28,Barèmes!$A$6:$A$28,"Surcoût d'agilité (s) — technique",Barèmes!$B$6:$B$28,H94,Barèmes!$C$6:$C$28,IF(H94="6ème","Mixte",G94)),"à besoin",IF(AD94&lt;=SUMIFS(Barèmes!$E$6:$E$28,Barèmes!$A$6:$A$28,"Surcoût d'agilité (s) — technique",Barèmes!$B$6:$B$28,H94,Barèmes!$C$6:$C$28,IF(H94="6ème","Mixte",G94)),"fragile","satisfaisant")),IF(AD94&gt;=SUMIFS(Barèmes!$D$6:$D$28,Barèmes!$A$6:$A$28,"Surcoût d'agilité (s) — technique",Barèmes!$B$6:$B$28,H94,Barèmes!$C$6:$C$28,IF(H94="6ème","Mixte",G94)),"à besoin",IF(AD94&gt;=SUMIFS(Barèmes!$E$6:$E$28,Barèmes!$A$6:$A$28,"Surcoût d'agilité (s) — technique",Barèmes!$B$6:$B$28,H94,Barèmes!$C$6:$C$28,IF(H94="6ème","Mixte",G94)),"fragile","satisfaisant"))))</f>
        <v/>
      </c>
      <c r="AG94" s="30" t="str">
        <f>IF(OR(AD94="",SUMPRODUCT((Barèmes!$A$6:$A$28="Surcoût d'agilité (s) — technique")*(Barèmes!$B$6:$B$28=H94)*(Barèmes!$C$6:$C$28=IF(H94="6ème","Mixte",G94)))=0),"",IF(SUMPRODUCT((Barèmes!$A$6:$A$28="Surcoût d'agilité (s) — technique")*(Barèmes!$B$6:$B$28=H94)*(Barèmes!$C$6:$C$28=IF(H94="6ème","Mixte",G94))*(Barèmes!$J$6:$J$28="+"))&gt;0,IF(AD94&lt;=SUMIFS(Barèmes!$F$6:$F$28,Barèmes!$A$6:$A$28,"Surcoût d'agilité (s) — technique",Barèmes!$B$6:$B$28,H94,Barèmes!$C$6:$C$28,IF(H94="6ème","Mixte",G94)),Barèmes!$B$2,IF(AD94&lt;=SUMIFS(Barèmes!$G$6:$G$28,Barèmes!$A$6:$A$28,"Surcoût d'agilité (s) — technique",Barèmes!$B$6:$B$28,H94,Barèmes!$C$6:$C$28,IF(H94="6ème","Mixte",G94)),Barèmes!$C$2,IF(AD94&lt;=SUMIFS(Barèmes!$H$6:$H$28,Barèmes!$A$6:$A$28,"Surcoût d'agilité (s) — technique",Barèmes!$B$6:$B$28,H94,Barèmes!$C$6:$C$28,IF(H94="6ème","Mixte",G94)),Barèmes!$D$2,IF(AD94&lt;=SUMIFS(Barèmes!$I$6:$I$28,Barèmes!$A$6:$A$28,"Surcoût d'agilité (s) — technique",Barèmes!$B$6:$B$28,H94,Barèmes!$C$6:$C$28,IF(H94="6ème","Mixte",G94)),Barèmes!$E$2,Barèmes!$F$2)))),IF(AD94&gt;=SUMIFS(Barèmes!$F$6:$F$28,Barèmes!$A$6:$A$28,"Surcoût d'agilité (s) — technique",Barèmes!$B$6:$B$28,H94,Barèmes!$C$6:$C$28,IF(H94="6ème","Mixte",G94)),Barèmes!$B$2,IF(AD94&gt;=SUMIFS(Barèmes!$G$6:$G$28,Barèmes!$A$6:$A$28,"Surcoût d'agilité (s) — technique",Barèmes!$B$6:$B$28,H94,Barèmes!$C$6:$C$28,IF(H94="6ème","Mixte",G94)),Barèmes!$C$2,IF(AD94&gt;=SUMIFS(Barèmes!$H$6:$H$28,Barèmes!$A$6:$A$28,"Surcoût d'agilité (s) — technique",Barèmes!$B$6:$B$28,H94,Barèmes!$C$6:$C$28,IF(H94="6ème","Mixte",G94)),Barèmes!$D$2,IF(AD94&gt;=SUMIFS(Barèmes!$I$6:$I$28,Barèmes!$A$6:$A$28,"Surcoût d'agilité (s) — technique",Barèmes!$B$6:$B$28,H94,Barèmes!$C$6:$C$28,IF(H94="6ème","Mixte",G94)),Barèmes!$E$2,Barèmes!$F$2))))))</f>
        <v/>
      </c>
      <c r="AH94" s="31" t="str">
        <f>IF((IF(N94="",0,1)+IF(Q94="",0,1)+IF(W94="",0,1)+IF(Z94="",0,1)+IF(AC94="",0,1))=0,"",3*IF(N94=Barèmes!$B$2,1,IF(N94=Barèmes!$C$2,2,IF(N94=Barèmes!$D$2,3,IF(N94=Barèmes!$E$2,4,IF(N94=Barèmes!$F$2,5,0)))))+3*IF(Q94=Barèmes!$B$2,1,IF(Q94=Barèmes!$C$2,2,IF(Q94=Barèmes!$D$2,3,IF(Q94=Barèmes!$E$2,4,IF(Q94=Barèmes!$F$2,5,0)))))+2*IF(W94=Barèmes!$B$2,1,IF(W94=Barèmes!$C$2,2,IF(W94=Barèmes!$D$2,3,IF(W94=Barèmes!$E$2,4,IF(W94=Barèmes!$F$2,5,0)))))+1*IF(Z94=Barèmes!$B$2,1,IF(Z94=Barèmes!$C$2,2,IF(Z94=Barèmes!$D$2,3,IF(Z94=Barèmes!$E$2,4,IF(Z94=Barèmes!$F$2,5,0)))))+1*IF(AC94=Barèmes!$B$2,1,IF(AC94=Barèmes!$C$2,2,IF(AC94=Barèmes!$D$2,3,IF(AC94=Barèmes!$E$2,4,IF(AC94=Barèmes!$F$2,5,0))))))</f>
        <v/>
      </c>
      <c r="AI94" s="31"/>
      <c r="AJ94" s="32" t="str">
        <f>IFERROR(INDEX(Croissance!$B$5:$B$604,MATCH(A94,Croissance!$A$5:$A$604,0)),"")</f>
        <v/>
      </c>
      <c r="AK94" s="32" t="str">
        <f>IFERROR(INDEX(Croissance!$C$5:$C$604,MATCH(A94,Croissance!$A$5:$A$604,0)),"")</f>
        <v/>
      </c>
      <c r="AL94" s="32" t="str">
        <f>IFERROR(INDEX(Croissance!$D$5:$D$604,MATCH(A94,Croissance!$A$5:$A$604,0)),"")</f>
        <v/>
      </c>
      <c r="AM94" s="32" t="str">
        <f>IFERROR(INDEX(Croissance!$E$5:$E$604,MATCH(A94,Croissance!$A$5:$A$604,0)),"")</f>
        <v/>
      </c>
      <c r="AO94" s="33">
        <f t="shared" si="16"/>
        <v>0</v>
      </c>
      <c r="AP94" s="33">
        <f t="shared" si="12"/>
        <v>0</v>
      </c>
      <c r="AQ94" s="33">
        <f>IF(A94="",0,IF(AND(OR('Synthèse classe'!$C$2="Tous",C94='Synthèse classe'!$C$2),OR('Synthèse classe'!$C$3="Toutes",D94='Synthèse classe'!$C$3),OR('Synthèse classe'!$C$4="Toutes",AND('Synthèse classe'!$C$4="Dernière",AP94=1),B94=IFERROR(VALUE('Synthèse classe'!$C$4),0))),1,0))</f>
        <v>0</v>
      </c>
      <c r="AR94" s="34" t="str">
        <f t="shared" si="13"/>
        <v/>
      </c>
    </row>
    <row r="95" spans="1:44" x14ac:dyDescent="0.2">
      <c r="A95" s="17" t="str">
        <f t="shared" si="9"/>
        <v/>
      </c>
      <c r="B95" s="18"/>
      <c r="C95" s="19"/>
      <c r="D95" s="19"/>
      <c r="E95" s="19"/>
      <c r="F95" s="19"/>
      <c r="G95" s="19"/>
      <c r="H95" s="17" t="str">
        <f t="shared" si="14"/>
        <v/>
      </c>
      <c r="I95" s="20"/>
      <c r="J95" s="18"/>
      <c r="K95" s="19"/>
      <c r="L95" s="21" t="str">
        <f t="shared" si="15"/>
        <v/>
      </c>
      <c r="M95" s="21" t="str">
        <f>IF(OR(J95="",SUMPRODUCT((Barèmes!$A$6:$A$28="Endurance — Luc Léger (palier)")*(Barèmes!$B$6:$B$28=H95)*(Barèmes!$C$6:$C$28=IF(H95="6ème","Mixte",G95)))=0),"",IF(SUMPRODUCT((Barèmes!$A$6:$A$28="Endurance — Luc Léger (palier)")*(Barèmes!$B$6:$B$28=H95)*(Barèmes!$C$6:$C$28=IF(H95="6ème","Mixte",G95))*(Barèmes!$J$6:$J$28="+"))&gt;0,IF(J95&lt;=SUMIFS(Barèmes!$D$6:$D$28,Barèmes!$A$6:$A$28,"Endurance — Luc Léger (palier)",Barèmes!$B$6:$B$28,H95,Barèmes!$C$6:$C$28,IF(H95="6ème","Mixte",G95)),"à besoin",IF(J95&lt;=SUMIFS(Barèmes!$E$6:$E$28,Barèmes!$A$6:$A$28,"Endurance — Luc Léger (palier)",Barèmes!$B$6:$B$28,H95,Barèmes!$C$6:$C$28,IF(H95="6ème","Mixte",G95)),"fragile","satisfaisant")),IF(J95&gt;=SUMIFS(Barèmes!$D$6:$D$28,Barèmes!$A$6:$A$28,"Endurance — Luc Léger (palier)",Barèmes!$B$6:$B$28,H95,Barèmes!$C$6:$C$28,IF(H95="6ème","Mixte",G95)),"à besoin",IF(J95&gt;=SUMIFS(Barèmes!$E$6:$E$28,Barèmes!$A$6:$A$28,"Endurance — Luc Léger (palier)",Barèmes!$B$6:$B$28,H95,Barèmes!$C$6:$C$28,IF(H95="6ème","Mixte",G95)),"fragile","satisfaisant"))))</f>
        <v/>
      </c>
      <c r="N95" s="21" t="str">
        <f>IF(OR(J95="",SUMPRODUCT((Barèmes!$A$6:$A$28="Endurance — Luc Léger (palier)")*(Barèmes!$B$6:$B$28=H95)*(Barèmes!$C$6:$C$28=IF(H95="6ème","Mixte",G95)))=0),"",IF(SUMPRODUCT((Barèmes!$A$6:$A$28="Endurance — Luc Léger (palier)")*(Barèmes!$B$6:$B$28=H95)*(Barèmes!$C$6:$C$28=IF(H95="6ème","Mixte",G95))*(Barèmes!$J$6:$J$28="+"))&gt;0,IF(J95&lt;=SUMIFS(Barèmes!$F$6:$F$28,Barèmes!$A$6:$A$28,"Endurance — Luc Léger (palier)",Barèmes!$B$6:$B$28,H95,Barèmes!$C$6:$C$28,IF(H95="6ème","Mixte",G95)),Barèmes!$B$2,IF(J95&lt;=SUMIFS(Barèmes!$G$6:$G$28,Barèmes!$A$6:$A$28,"Endurance — Luc Léger (palier)",Barèmes!$B$6:$B$28,H95,Barèmes!$C$6:$C$28,IF(H95="6ème","Mixte",G95)),Barèmes!$C$2,IF(J95&lt;=SUMIFS(Barèmes!$H$6:$H$28,Barèmes!$A$6:$A$28,"Endurance — Luc Léger (palier)",Barèmes!$B$6:$B$28,H95,Barèmes!$C$6:$C$28,IF(H95="6ème","Mixte",G95)),Barèmes!$D$2,IF(J95&lt;=SUMIFS(Barèmes!$I$6:$I$28,Barèmes!$A$6:$A$28,"Endurance — Luc Léger (palier)",Barèmes!$B$6:$B$28,H95,Barèmes!$C$6:$C$28,IF(H95="6ème","Mixte",G95)),Barèmes!$E$2,Barèmes!$F$2)))),IF(J95&gt;=SUMIFS(Barèmes!$F$6:$F$28,Barèmes!$A$6:$A$28,"Endurance — Luc Léger (palier)",Barèmes!$B$6:$B$28,H95,Barèmes!$C$6:$C$28,IF(H95="6ème","Mixte",G95)),Barèmes!$B$2,IF(J95&gt;=SUMIFS(Barèmes!$G$6:$G$28,Barèmes!$A$6:$A$28,"Endurance — Luc Léger (palier)",Barèmes!$B$6:$B$28,H95,Barèmes!$C$6:$C$28,IF(H95="6ème","Mixte",G95)),Barèmes!$C$2,IF(J95&gt;=SUMIFS(Barèmes!$H$6:$H$28,Barèmes!$A$6:$A$28,"Endurance — Luc Léger (palier)",Barèmes!$B$6:$B$28,H95,Barèmes!$C$6:$C$28,IF(H95="6ème","Mixte",G95)),Barèmes!$D$2,IF(J95&gt;=SUMIFS(Barèmes!$I$6:$I$28,Barèmes!$A$6:$A$28,"Endurance — Luc Léger (palier)",Barèmes!$B$6:$B$28,H95,Barèmes!$C$6:$C$28,IF(H95="6ème","Mixte",G95)),Barèmes!$E$2,Barèmes!$F$2))))))</f>
        <v/>
      </c>
      <c r="O95" s="22"/>
      <c r="P95" s="23" t="str">
        <f>IF(OR(O95="",SUMPRODUCT((Barèmes!$A$6:$A$28="Force bas du corps — Saut en longueur (m)")*(Barèmes!$B$6:$B$28=H95)*(Barèmes!$C$6:$C$28=IF(H95="6ème","Mixte",G95)))=0),"",IF(SUMPRODUCT((Barèmes!$A$6:$A$28="Force bas du corps — Saut en longueur (m)")*(Barèmes!$B$6:$B$28=H95)*(Barèmes!$C$6:$C$28=IF(H95="6ème","Mixte",G95))*(Barèmes!$J$6:$J$28="+"))&gt;0,IF(O95&lt;=SUMIFS(Barèmes!$D$6:$D$28,Barèmes!$A$6:$A$28,"Force bas du corps — Saut en longueur (m)",Barèmes!$B$6:$B$28,H95,Barèmes!$C$6:$C$28,IF(H95="6ème","Mixte",G95)),"à besoin",IF(O95&lt;=SUMIFS(Barèmes!$E$6:$E$28,Barèmes!$A$6:$A$28,"Force bas du corps — Saut en longueur (m)",Barèmes!$B$6:$B$28,H95,Barèmes!$C$6:$C$28,IF(H95="6ème","Mixte",G95)),"fragile","satisfaisant")),IF(O95&gt;=SUMIFS(Barèmes!$D$6:$D$28,Barèmes!$A$6:$A$28,"Force bas du corps — Saut en longueur (m)",Barèmes!$B$6:$B$28,H95,Barèmes!$C$6:$C$28,IF(H95="6ème","Mixte",G95)),"à besoin",IF(O95&gt;=SUMIFS(Barèmes!$E$6:$E$28,Barèmes!$A$6:$A$28,"Force bas du corps — Saut en longueur (m)",Barèmes!$B$6:$B$28,H95,Barèmes!$C$6:$C$28,IF(H95="6ème","Mixte",G95)),"fragile","satisfaisant"))))</f>
        <v/>
      </c>
      <c r="Q95" s="23" t="str">
        <f>IF(OR(O95="",SUMPRODUCT((Barèmes!$A$6:$A$28="Force bas du corps — Saut en longueur (m)")*(Barèmes!$B$6:$B$28=H95)*(Barèmes!$C$6:$C$28=IF(H95="6ème","Mixte",G95)))=0),"",IF(SUMPRODUCT((Barèmes!$A$6:$A$28="Force bas du corps — Saut en longueur (m)")*(Barèmes!$B$6:$B$28=H95)*(Barèmes!$C$6:$C$28=IF(H95="6ème","Mixte",G95))*(Barèmes!$J$6:$J$28="+"))&gt;0,IF(O95&lt;=SUMIFS(Barèmes!$F$6:$F$28,Barèmes!$A$6:$A$28,"Force bas du corps — Saut en longueur (m)",Barèmes!$B$6:$B$28,H95,Barèmes!$C$6:$C$28,IF(H95="6ème","Mixte",G95)),Barèmes!$B$2,IF(O95&lt;=SUMIFS(Barèmes!$G$6:$G$28,Barèmes!$A$6:$A$28,"Force bas du corps — Saut en longueur (m)",Barèmes!$B$6:$B$28,H95,Barèmes!$C$6:$C$28,IF(H95="6ème","Mixte",G95)),Barèmes!$C$2,IF(O95&lt;=SUMIFS(Barèmes!$H$6:$H$28,Barèmes!$A$6:$A$28,"Force bas du corps — Saut en longueur (m)",Barèmes!$B$6:$B$28,H95,Barèmes!$C$6:$C$28,IF(H95="6ème","Mixte",G95)),Barèmes!$D$2,IF(O95&lt;=SUMIFS(Barèmes!$I$6:$I$28,Barèmes!$A$6:$A$28,"Force bas du corps — Saut en longueur (m)",Barèmes!$B$6:$B$28,H95,Barèmes!$C$6:$C$28,IF(H95="6ème","Mixte",G95)),Barèmes!$E$2,Barèmes!$F$2)))),IF(O95&gt;=SUMIFS(Barèmes!$F$6:$F$28,Barèmes!$A$6:$A$28,"Force bas du corps — Saut en longueur (m)",Barèmes!$B$6:$B$28,H95,Barèmes!$C$6:$C$28,IF(H95="6ème","Mixte",G95)),Barèmes!$B$2,IF(O95&gt;=SUMIFS(Barèmes!$G$6:$G$28,Barèmes!$A$6:$A$28,"Force bas du corps — Saut en longueur (m)",Barèmes!$B$6:$B$28,H95,Barèmes!$C$6:$C$28,IF(H95="6ème","Mixte",G95)),Barèmes!$C$2,IF(O95&gt;=SUMIFS(Barèmes!$H$6:$H$28,Barèmes!$A$6:$A$28,"Force bas du corps — Saut en longueur (m)",Barèmes!$B$6:$B$28,H95,Barèmes!$C$6:$C$28,IF(H95="6ème","Mixte",G95)),Barèmes!$D$2,IF(O95&gt;=SUMIFS(Barèmes!$I$6:$I$28,Barèmes!$A$6:$A$28,"Force bas du corps — Saut en longueur (m)",Barèmes!$B$6:$B$28,H95,Barèmes!$C$6:$C$28,IF(H95="6ème","Mixte",G95)),Barèmes!$E$2,Barèmes!$F$2))))))</f>
        <v/>
      </c>
      <c r="R95" s="22"/>
      <c r="S95" s="24" t="str">
        <f>IF(OR(R95="",SUMPRODUCT((Barèmes!$A$6:$A$28="Vitesse — 30 m (s)")*(Barèmes!$B$6:$B$28=H95)*(Barèmes!$C$6:$C$28=IF(H95="6ème","Mixte",G95)))=0),"",IF(SUMPRODUCT((Barèmes!$A$6:$A$28="Vitesse — 30 m (s)")*(Barèmes!$B$6:$B$28=H95)*(Barèmes!$C$6:$C$28=IF(H95="6ème","Mixte",G95))*(Barèmes!$J$6:$J$28="+"))&gt;0,IF(R95&lt;=SUMIFS(Barèmes!$D$6:$D$28,Barèmes!$A$6:$A$28,"Vitesse — 30 m (s)",Barèmes!$B$6:$B$28,H95,Barèmes!$C$6:$C$28,IF(H95="6ème","Mixte",G95)),"à besoin",IF(R95&lt;=SUMIFS(Barèmes!$E$6:$E$28,Barèmes!$A$6:$A$28,"Vitesse — 30 m (s)",Barèmes!$B$6:$B$28,H95,Barèmes!$C$6:$C$28,IF(H95="6ème","Mixte",G95)),"fragile","satisfaisant")),IF(R95&gt;=SUMIFS(Barèmes!$D$6:$D$28,Barèmes!$A$6:$A$28,"Vitesse — 30 m (s)",Barèmes!$B$6:$B$28,H95,Barèmes!$C$6:$C$28,IF(H95="6ème","Mixte",G95)),"à besoin",IF(R95&gt;=SUMIFS(Barèmes!$E$6:$E$28,Barèmes!$A$6:$A$28,"Vitesse — 30 m (s)",Barèmes!$B$6:$B$28,H95,Barèmes!$C$6:$C$28,IF(H95="6ème","Mixte",G95)),"fragile","satisfaisant"))))</f>
        <v/>
      </c>
      <c r="T95" s="24" t="str">
        <f>IF(OR(R95="",SUMPRODUCT((Barèmes!$A$6:$A$28="Vitesse — 30 m (s)")*(Barèmes!$B$6:$B$28=H95)*(Barèmes!$C$6:$C$28=IF(H95="6ème","Mixte",G95)))=0),"",IF(SUMPRODUCT((Barèmes!$A$6:$A$28="Vitesse — 30 m (s)")*(Barèmes!$B$6:$B$28=H95)*(Barèmes!$C$6:$C$28=IF(H95="6ème","Mixte",G95))*(Barèmes!$J$6:$J$28="+"))&gt;0,IF(R95&lt;=SUMIFS(Barèmes!$F$6:$F$28,Barèmes!$A$6:$A$28,"Vitesse — 30 m (s)",Barèmes!$B$6:$B$28,H95,Barèmes!$C$6:$C$28,IF(H95="6ème","Mixte",G95)),Barèmes!$B$2,IF(R95&lt;=SUMIFS(Barèmes!$G$6:$G$28,Barèmes!$A$6:$A$28,"Vitesse — 30 m (s)",Barèmes!$B$6:$B$28,H95,Barèmes!$C$6:$C$28,IF(H95="6ème","Mixte",G95)),Barèmes!$C$2,IF(R95&lt;=SUMIFS(Barèmes!$H$6:$H$28,Barèmes!$A$6:$A$28,"Vitesse — 30 m (s)",Barèmes!$B$6:$B$28,H95,Barèmes!$C$6:$C$28,IF(H95="6ème","Mixte",G95)),Barèmes!$D$2,IF(R95&lt;=SUMIFS(Barèmes!$I$6:$I$28,Barèmes!$A$6:$A$28,"Vitesse — 30 m (s)",Barèmes!$B$6:$B$28,H95,Barèmes!$C$6:$C$28,IF(H95="6ème","Mixte",G95)),Barèmes!$E$2,Barèmes!$F$2)))),IF(R95&gt;=SUMIFS(Barèmes!$F$6:$F$28,Barèmes!$A$6:$A$28,"Vitesse — 30 m (s)",Barèmes!$B$6:$B$28,H95,Barèmes!$C$6:$C$28,IF(H95="6ème","Mixte",G95)),Barèmes!$B$2,IF(R95&gt;=SUMIFS(Barèmes!$G$6:$G$28,Barèmes!$A$6:$A$28,"Vitesse — 30 m (s)",Barèmes!$B$6:$B$28,H95,Barèmes!$C$6:$C$28,IF(H95="6ème","Mixte",G95)),Barèmes!$C$2,IF(R95&gt;=SUMIFS(Barèmes!$H$6:$H$28,Barèmes!$A$6:$A$28,"Vitesse — 30 m (s)",Barèmes!$B$6:$B$28,H95,Barèmes!$C$6:$C$28,IF(H95="6ème","Mixte",G95)),Barèmes!$D$2,IF(R95&gt;=SUMIFS(Barèmes!$I$6:$I$28,Barèmes!$A$6:$A$28,"Vitesse — 30 m (s)",Barèmes!$B$6:$B$28,H95,Barèmes!$C$6:$C$28,IF(H95="6ème","Mixte",G95)),Barèmes!$E$2,Barèmes!$F$2))))))</f>
        <v/>
      </c>
      <c r="U95" s="22"/>
      <c r="V95" s="25" t="str">
        <f>IF(OR(U95="",SUMPRODUCT((Barèmes!$A$6:$A$28="Vitesse — 50 m (s)")*(Barèmes!$B$6:$B$28=H95)*(Barèmes!$C$6:$C$28=IF(H95="6ème","Mixte",G95)))=0),"",IF(SUMPRODUCT((Barèmes!$A$6:$A$28="Vitesse — 50 m (s)")*(Barèmes!$B$6:$B$28=H95)*(Barèmes!$C$6:$C$28=IF(H95="6ème","Mixte",G95))*(Barèmes!$J$6:$J$28="+"))&gt;0,IF(U95&lt;=SUMIFS(Barèmes!$D$6:$D$28,Barèmes!$A$6:$A$28,"Vitesse — 50 m (s)",Barèmes!$B$6:$B$28,H95,Barèmes!$C$6:$C$28,IF(H95="6ème","Mixte",G95)),"à besoin",IF(U95&lt;=SUMIFS(Barèmes!$E$6:$E$28,Barèmes!$A$6:$A$28,"Vitesse — 50 m (s)",Barèmes!$B$6:$B$28,H95,Barèmes!$C$6:$C$28,IF(H95="6ème","Mixte",G95)),"fragile","satisfaisant")),IF(U95&gt;=SUMIFS(Barèmes!$D$6:$D$28,Barèmes!$A$6:$A$28,"Vitesse — 50 m (s)",Barèmes!$B$6:$B$28,H95,Barèmes!$C$6:$C$28,IF(H95="6ème","Mixte",G95)),"à besoin",IF(U95&gt;=SUMIFS(Barèmes!$E$6:$E$28,Barèmes!$A$6:$A$28,"Vitesse — 50 m (s)",Barèmes!$B$6:$B$28,H95,Barèmes!$C$6:$C$28,IF(H95="6ème","Mixte",G95)),"fragile","satisfaisant"))))</f>
        <v/>
      </c>
      <c r="W95" s="25" t="str">
        <f>IF(OR(U95="",SUMPRODUCT((Barèmes!$A$6:$A$28="Vitesse — 50 m (s)")*(Barèmes!$B$6:$B$28=H95)*(Barèmes!$C$6:$C$28=IF(H95="6ème","Mixte",G95)))=0),"",IF(SUMPRODUCT((Barèmes!$A$6:$A$28="Vitesse — 50 m (s)")*(Barèmes!$B$6:$B$28=H95)*(Barèmes!$C$6:$C$28=IF(H95="6ème","Mixte",G95))*(Barèmes!$J$6:$J$28="+"))&gt;0,IF(U95&lt;=SUMIFS(Barèmes!$F$6:$F$28,Barèmes!$A$6:$A$28,"Vitesse — 50 m (s)",Barèmes!$B$6:$B$28,H95,Barèmes!$C$6:$C$28,IF(H95="6ème","Mixte",G95)),Barèmes!$B$2,IF(U95&lt;=SUMIFS(Barèmes!$G$6:$G$28,Barèmes!$A$6:$A$28,"Vitesse — 50 m (s)",Barèmes!$B$6:$B$28,H95,Barèmes!$C$6:$C$28,IF(H95="6ème","Mixte",G95)),Barèmes!$C$2,IF(U95&lt;=SUMIFS(Barèmes!$H$6:$H$28,Barèmes!$A$6:$A$28,"Vitesse — 50 m (s)",Barèmes!$B$6:$B$28,H95,Barèmes!$C$6:$C$28,IF(H95="6ème","Mixte",G95)),Barèmes!$D$2,IF(U95&lt;=SUMIFS(Barèmes!$I$6:$I$28,Barèmes!$A$6:$A$28,"Vitesse — 50 m (s)",Barèmes!$B$6:$B$28,H95,Barèmes!$C$6:$C$28,IF(H95="6ème","Mixte",G95)),Barèmes!$E$2,Barèmes!$F$2)))),IF(U95&gt;=SUMIFS(Barèmes!$F$6:$F$28,Barèmes!$A$6:$A$28,"Vitesse — 50 m (s)",Barèmes!$B$6:$B$28,H95,Barèmes!$C$6:$C$28,IF(H95="6ème","Mixte",G95)),Barèmes!$B$2,IF(U95&gt;=SUMIFS(Barèmes!$G$6:$G$28,Barèmes!$A$6:$A$28,"Vitesse — 50 m (s)",Barèmes!$B$6:$B$28,H95,Barèmes!$C$6:$C$28,IF(H95="6ème","Mixte",G95)),Barèmes!$C$2,IF(U95&gt;=SUMIFS(Barèmes!$H$6:$H$28,Barèmes!$A$6:$A$28,"Vitesse — 50 m (s)",Barèmes!$B$6:$B$28,H95,Barèmes!$C$6:$C$28,IF(H95="6ème","Mixte",G95)),Barèmes!$D$2,IF(U95&gt;=SUMIFS(Barèmes!$I$6:$I$28,Barèmes!$A$6:$A$28,"Vitesse — 50 m (s)",Barèmes!$B$6:$B$28,H95,Barèmes!$C$6:$C$28,IF(H95="6ème","Mixte",G95)),Barèmes!$E$2,Barèmes!$F$2))))))</f>
        <v/>
      </c>
      <c r="X95" s="18"/>
      <c r="Y95" s="26" t="str" cm="1">
        <f t="array" ref="Y95">IF(OR(X95="",SUMPRODUCT((Barèmes!$A$6:$A$28="Souplesse (score 1-5)")*(Barèmes!$B$6:$B$28=H95)*(Barèmes!$C$6:$C$28=IF(H95="6ème","Mixte",G95)))=0),"",IF(SUMPRODUCT((Barèmes!$A$6:$A$28="Souplesse (score 1-5)")*(Barèmes!$B$6:$B$28=H95)*(Barèmes!$C$6:$C$28=IF(H95="6ème","Mixte",G95))*(Barèmes!$J$6:$J$28="+"))&gt;0,IF(X95&lt;=SUMIFS(Barèmes!$D$6:$D$28,Barèmes!$A$6:$A$28,"Souplesse (score 1-5)",Barèmes!$B$6:$B$28,H95,Barèmes!$C$6:$C$28,IF(H95="6ème","Mixte",G95)),"à besoin",IF(X95&lt;=SUMIFS(Barèmes!$E$6:$E$28,Barèmes!$A$6:$A$28,"Souplesse (score 1-5)",Barèmes!$B$6:$B$28,H95,Barèmes!$C$6:$C$28,IF(H95="6ème","Mixte",G95)),"fragile","satisfaisant")),IF(X95&gt;=SUMIFS(Barèmes!$D$6:$D$28,Barèmes!$A$6:$A$28,"Souplesse (score 1-5)",Barèmes!$B$6:$B$28,H95,Barèmes!$C$6:$C$28,IF(H95="6ème","Mixte",G95)),"à besoin",IF(X95&gt;=SUMIFS(Barèmes!$E$6:$E$28,Barèmes!$A$6:$A$28,"Souplesse (score 1-5)",Barèmes!$B$6:$B$28,H95,Barèmes!$C$6:$C$28,IF(H95="6ème","Mixte",G95)),"fragile","satisfaisant"))))</f>
        <v/>
      </c>
      <c r="Z95" s="26" t="str" cm="1">
        <f t="array" ref="Z95">IF(OR(X95="",SUMPRODUCT((Barèmes!$A$6:$A$28="Souplesse (score 1-5)")*(Barèmes!$B$6:$B$28=H95)*(Barèmes!$C$6:$C$28=IF(H95="6ème","Mixte",G95)))=0),"",IF(SUMPRODUCT((Barèmes!$A$6:$A$28="Souplesse (score 1-5)")*(Barèmes!$B$6:$B$28=H95)*(Barèmes!$C$6:$C$28=IF(H95="6ème","Mixte",G95))*(Barèmes!$J$6:$J$28="+"))&gt;0,IF(X95&lt;=SUMIFS(Barèmes!$F$6:$F$28,Barèmes!$A$6:$A$28,"Souplesse (score 1-5)",Barèmes!$B$6:$B$28,H95,Barèmes!$C$6:$C$28,IF(H95="6ème","Mixte",G95)),Barèmes!$B$2,IF(X95&lt;=SUMIFS(Barèmes!$G$6:$G$28,Barèmes!$A$6:$A$28,"Souplesse (score 1-5)",Barèmes!$B$6:$B$28,H95,Barèmes!$C$6:$C$28,IF(H95="6ème","Mixte",G95)),Barèmes!$C$2,IF(X95&lt;=SUMIFS(Barèmes!$H$6:$H$28,Barèmes!$A$6:$A$28,"Souplesse (score 1-5)",Barèmes!$B$6:$B$28,H95,Barèmes!$C$6:$C$28,IF(H95="6ème","Mixte",G95)),Barèmes!$D$2,IF(X95&lt;=SUMIFS(Barèmes!$I$6:$I$28,Barèmes!$A$6:$A$28,"Souplesse (score 1-5)",Barèmes!$B$6:$B$28,H95,Barèmes!$C$6:$C$28,IF(H95="6ème","Mixte",G95)),Barèmes!$E$2,Barèmes!$F$2)))),IF(X95&gt;=SUMIFS(Barèmes!$F$6:$F$28,Barèmes!$A$6:$A$28,"Souplesse (score 1-5)",Barèmes!$B$6:$B$28,H95,Barèmes!$C$6:$C$28,IF(H95="6ème","Mixte",G95)),Barèmes!$B$2,IF(X95&gt;=SUMIFS(Barèmes!$G$6:$G$28,Barèmes!$A$6:$A$28,"Souplesse (score 1-5)",Barèmes!$B$6:$B$28,H95,Barèmes!$C$6:$C$28,IF(H95="6ème","Mixte",G95)),Barèmes!$C$2,IF(X95&gt;=SUMIFS(Barèmes!$H$6:$H$28,Barèmes!$A$6:$A$28,"Souplesse (score 1-5)",Barèmes!$B$6:$B$28,H95,Barèmes!$C$6:$C$28,IF(H95="6ème","Mixte",G95)),Barèmes!$D$2,IF(X95&gt;=SUMIFS(Barèmes!$I$6:$I$28,Barèmes!$A$6:$A$28,"Souplesse (score 1-5)",Barèmes!$B$6:$B$28,H95,Barèmes!$C$6:$C$28,IF(H95="6ème","Mixte",G95)),Barèmes!$E$2,Barèmes!$F$2))))))</f>
        <v/>
      </c>
      <c r="AA95" s="22"/>
      <c r="AB95" s="27" t="str">
        <f>IF(OR(AA95="",SUMPRODUCT((Barèmes!$A$6:$A$28="Agilité — T-test 974 (s)")*(Barèmes!$B$6:$B$28=H95)*(Barèmes!$C$6:$C$28=IF(H95="6ème","Mixte",G95)))=0),"",IF(SUMPRODUCT((Barèmes!$A$6:$A$28="Agilité — T-test 974 (s)")*(Barèmes!$B$6:$B$28=H95)*(Barèmes!$C$6:$C$28=IF(H95="6ème","Mixte",G95))*(Barèmes!$J$6:$J$28="+"))&gt;0,IF(AA95&lt;=SUMIFS(Barèmes!$D$6:$D$28,Barèmes!$A$6:$A$28,"Agilité — T-test 974 (s)",Barèmes!$B$6:$B$28,H95,Barèmes!$C$6:$C$28,IF(H95="6ème","Mixte",G95)),"à besoin",IF(AA95&lt;=SUMIFS(Barèmes!$E$6:$E$28,Barèmes!$A$6:$A$28,"Agilité — T-test 974 (s)",Barèmes!$B$6:$B$28,H95,Barèmes!$C$6:$C$28,IF(H95="6ème","Mixte",G95)),"fragile","satisfaisant")),IF(AA95&gt;=SUMIFS(Barèmes!$D$6:$D$28,Barèmes!$A$6:$A$28,"Agilité — T-test 974 (s)",Barèmes!$B$6:$B$28,H95,Barèmes!$C$6:$C$28,IF(H95="6ème","Mixte",G95)),"à besoin",IF(AA95&gt;=SUMIFS(Barèmes!$E$6:$E$28,Barèmes!$A$6:$A$28,"Agilité — T-test 974 (s)",Barèmes!$B$6:$B$28,H95,Barèmes!$C$6:$C$28,IF(H95="6ème","Mixte",G95)),"fragile","satisfaisant"))))</f>
        <v/>
      </c>
      <c r="AC95" s="27" t="str">
        <f>IF(OR(AA95="",SUMPRODUCT((Barèmes!$A$6:$A$28="Agilité — T-test 974 (s)")*(Barèmes!$B$6:$B$28=H95)*(Barèmes!$C$6:$C$28=IF(H95="6ème","Mixte",G95)))=0),"",IF(SUMPRODUCT((Barèmes!$A$6:$A$28="Agilité — T-test 974 (s)")*(Barèmes!$B$6:$B$28=H95)*(Barèmes!$C$6:$C$28=IF(H95="6ème","Mixte",G95))*(Barèmes!$J$6:$J$28="+"))&gt;0,IF(AA95&lt;=SUMIFS(Barèmes!$F$6:$F$28,Barèmes!$A$6:$A$28,"Agilité — T-test 974 (s)",Barèmes!$B$6:$B$28,H95,Barèmes!$C$6:$C$28,IF(H95="6ème","Mixte",G95)),Barèmes!$B$2,IF(AA95&lt;=SUMIFS(Barèmes!$G$6:$G$28,Barèmes!$A$6:$A$28,"Agilité — T-test 974 (s)",Barèmes!$B$6:$B$28,H95,Barèmes!$C$6:$C$28,IF(H95="6ème","Mixte",G95)),Barèmes!$C$2,IF(AA95&lt;=SUMIFS(Barèmes!$H$6:$H$28,Barèmes!$A$6:$A$28,"Agilité — T-test 974 (s)",Barèmes!$B$6:$B$28,H95,Barèmes!$C$6:$C$28,IF(H95="6ème","Mixte",G95)),Barèmes!$D$2,IF(AA95&lt;=SUMIFS(Barèmes!$I$6:$I$28,Barèmes!$A$6:$A$28,"Agilité — T-test 974 (s)",Barèmes!$B$6:$B$28,H95,Barèmes!$C$6:$C$28,IF(H95="6ème","Mixte",G95)),Barèmes!$E$2,Barèmes!$F$2)))),IF(AA95&gt;=SUMIFS(Barèmes!$F$6:$F$28,Barèmes!$A$6:$A$28,"Agilité — T-test 974 (s)",Barèmes!$B$6:$B$28,H95,Barèmes!$C$6:$C$28,IF(H95="6ème","Mixte",G95)),Barèmes!$B$2,IF(AA95&gt;=SUMIFS(Barèmes!$G$6:$G$28,Barèmes!$A$6:$A$28,"Agilité — T-test 974 (s)",Barèmes!$B$6:$B$28,H95,Barèmes!$C$6:$C$28,IF(H95="6ème","Mixte",G95)),Barèmes!$C$2,IF(AA95&gt;=SUMIFS(Barèmes!$H$6:$H$28,Barèmes!$A$6:$A$28,"Agilité — T-test 974 (s)",Barèmes!$B$6:$B$28,H95,Barèmes!$C$6:$C$28,IF(H95="6ème","Mixte",G95)),Barèmes!$D$2,IF(AA95&gt;=SUMIFS(Barèmes!$I$6:$I$28,Barèmes!$A$6:$A$28,"Agilité — T-test 974 (s)",Barèmes!$B$6:$B$28,H95,Barèmes!$C$6:$C$28,IF(H95="6ème","Mixte",G95)),Barèmes!$E$2,Barèmes!$F$2))))))</f>
        <v/>
      </c>
      <c r="AD95" s="28" t="str">
        <f t="shared" si="10"/>
        <v/>
      </c>
      <c r="AE95" s="29" t="str">
        <f t="shared" si="11"/>
        <v/>
      </c>
      <c r="AF95" s="30" t="str">
        <f>IF(OR(AD95="",SUMPRODUCT((Barèmes!$A$6:$A$28="Surcoût d'agilité (s) — technique")*(Barèmes!$B$6:$B$28=H95)*(Barèmes!$C$6:$C$28=IF(H95="6ème","Mixte",G95)))=0),"",IF(SUMPRODUCT((Barèmes!$A$6:$A$28="Surcoût d'agilité (s) — technique")*(Barèmes!$B$6:$B$28=H95)*(Barèmes!$C$6:$C$28=IF(H95="6ème","Mixte",G95))*(Barèmes!$J$6:$J$28="+"))&gt;0,IF(AD95&lt;=SUMIFS(Barèmes!$D$6:$D$28,Barèmes!$A$6:$A$28,"Surcoût d'agilité (s) — technique",Barèmes!$B$6:$B$28,H95,Barèmes!$C$6:$C$28,IF(H95="6ème","Mixte",G95)),"à besoin",IF(AD95&lt;=SUMIFS(Barèmes!$E$6:$E$28,Barèmes!$A$6:$A$28,"Surcoût d'agilité (s) — technique",Barèmes!$B$6:$B$28,H95,Barèmes!$C$6:$C$28,IF(H95="6ème","Mixte",G95)),"fragile","satisfaisant")),IF(AD95&gt;=SUMIFS(Barèmes!$D$6:$D$28,Barèmes!$A$6:$A$28,"Surcoût d'agilité (s) — technique",Barèmes!$B$6:$B$28,H95,Barèmes!$C$6:$C$28,IF(H95="6ème","Mixte",G95)),"à besoin",IF(AD95&gt;=SUMIFS(Barèmes!$E$6:$E$28,Barèmes!$A$6:$A$28,"Surcoût d'agilité (s) — technique",Barèmes!$B$6:$B$28,H95,Barèmes!$C$6:$C$28,IF(H95="6ème","Mixte",G95)),"fragile","satisfaisant"))))</f>
        <v/>
      </c>
      <c r="AG95" s="30" t="str">
        <f>IF(OR(AD95="",SUMPRODUCT((Barèmes!$A$6:$A$28="Surcoût d'agilité (s) — technique")*(Barèmes!$B$6:$B$28=H95)*(Barèmes!$C$6:$C$28=IF(H95="6ème","Mixte",G95)))=0),"",IF(SUMPRODUCT((Barèmes!$A$6:$A$28="Surcoût d'agilité (s) — technique")*(Barèmes!$B$6:$B$28=H95)*(Barèmes!$C$6:$C$28=IF(H95="6ème","Mixte",G95))*(Barèmes!$J$6:$J$28="+"))&gt;0,IF(AD95&lt;=SUMIFS(Barèmes!$F$6:$F$28,Barèmes!$A$6:$A$28,"Surcoût d'agilité (s) — technique",Barèmes!$B$6:$B$28,H95,Barèmes!$C$6:$C$28,IF(H95="6ème","Mixte",G95)),Barèmes!$B$2,IF(AD95&lt;=SUMIFS(Barèmes!$G$6:$G$28,Barèmes!$A$6:$A$28,"Surcoût d'agilité (s) — technique",Barèmes!$B$6:$B$28,H95,Barèmes!$C$6:$C$28,IF(H95="6ème","Mixte",G95)),Barèmes!$C$2,IF(AD95&lt;=SUMIFS(Barèmes!$H$6:$H$28,Barèmes!$A$6:$A$28,"Surcoût d'agilité (s) — technique",Barèmes!$B$6:$B$28,H95,Barèmes!$C$6:$C$28,IF(H95="6ème","Mixte",G95)),Barèmes!$D$2,IF(AD95&lt;=SUMIFS(Barèmes!$I$6:$I$28,Barèmes!$A$6:$A$28,"Surcoût d'agilité (s) — technique",Barèmes!$B$6:$B$28,H95,Barèmes!$C$6:$C$28,IF(H95="6ème","Mixte",G95)),Barèmes!$E$2,Barèmes!$F$2)))),IF(AD95&gt;=SUMIFS(Barèmes!$F$6:$F$28,Barèmes!$A$6:$A$28,"Surcoût d'agilité (s) — technique",Barèmes!$B$6:$B$28,H95,Barèmes!$C$6:$C$28,IF(H95="6ème","Mixte",G95)),Barèmes!$B$2,IF(AD95&gt;=SUMIFS(Barèmes!$G$6:$G$28,Barèmes!$A$6:$A$28,"Surcoût d'agilité (s) — technique",Barèmes!$B$6:$B$28,H95,Barèmes!$C$6:$C$28,IF(H95="6ème","Mixte",G95)),Barèmes!$C$2,IF(AD95&gt;=SUMIFS(Barèmes!$H$6:$H$28,Barèmes!$A$6:$A$28,"Surcoût d'agilité (s) — technique",Barèmes!$B$6:$B$28,H95,Barèmes!$C$6:$C$28,IF(H95="6ème","Mixte",G95)),Barèmes!$D$2,IF(AD95&gt;=SUMIFS(Barèmes!$I$6:$I$28,Barèmes!$A$6:$A$28,"Surcoût d'agilité (s) — technique",Barèmes!$B$6:$B$28,H95,Barèmes!$C$6:$C$28,IF(H95="6ème","Mixte",G95)),Barèmes!$E$2,Barèmes!$F$2))))))</f>
        <v/>
      </c>
      <c r="AH95" s="31" t="str">
        <f>IF((IF(N95="",0,1)+IF(Q95="",0,1)+IF(W95="",0,1)+IF(Z95="",0,1)+IF(AC95="",0,1))=0,"",3*IF(N95=Barèmes!$B$2,1,IF(N95=Barèmes!$C$2,2,IF(N95=Barèmes!$D$2,3,IF(N95=Barèmes!$E$2,4,IF(N95=Barèmes!$F$2,5,0)))))+3*IF(Q95=Barèmes!$B$2,1,IF(Q95=Barèmes!$C$2,2,IF(Q95=Barèmes!$D$2,3,IF(Q95=Barèmes!$E$2,4,IF(Q95=Barèmes!$F$2,5,0)))))+2*IF(W95=Barèmes!$B$2,1,IF(W95=Barèmes!$C$2,2,IF(W95=Barèmes!$D$2,3,IF(W95=Barèmes!$E$2,4,IF(W95=Barèmes!$F$2,5,0)))))+1*IF(Z95=Barèmes!$B$2,1,IF(Z95=Barèmes!$C$2,2,IF(Z95=Barèmes!$D$2,3,IF(Z95=Barèmes!$E$2,4,IF(Z95=Barèmes!$F$2,5,0)))))+1*IF(AC95=Barèmes!$B$2,1,IF(AC95=Barèmes!$C$2,2,IF(AC95=Barèmes!$D$2,3,IF(AC95=Barèmes!$E$2,4,IF(AC95=Barèmes!$F$2,5,0))))))</f>
        <v/>
      </c>
      <c r="AI95" s="31"/>
      <c r="AJ95" s="32" t="str">
        <f>IFERROR(INDEX(Croissance!$B$5:$B$604,MATCH(A95,Croissance!$A$5:$A$604,0)),"")</f>
        <v/>
      </c>
      <c r="AK95" s="32" t="str">
        <f>IFERROR(INDEX(Croissance!$C$5:$C$604,MATCH(A95,Croissance!$A$5:$A$604,0)),"")</f>
        <v/>
      </c>
      <c r="AL95" s="32" t="str">
        <f>IFERROR(INDEX(Croissance!$D$5:$D$604,MATCH(A95,Croissance!$A$5:$A$604,0)),"")</f>
        <v/>
      </c>
      <c r="AM95" s="32" t="str">
        <f>IFERROR(INDEX(Croissance!$E$5:$E$604,MATCH(A95,Croissance!$A$5:$A$604,0)),"")</f>
        <v/>
      </c>
      <c r="AO95" s="33">
        <f t="shared" si="16"/>
        <v>0</v>
      </c>
      <c r="AP95" s="33">
        <f t="shared" si="12"/>
        <v>0</v>
      </c>
      <c r="AQ95" s="33">
        <f>IF(A95="",0,IF(AND(OR('Synthèse classe'!$C$2="Tous",C95='Synthèse classe'!$C$2),OR('Synthèse classe'!$C$3="Toutes",D95='Synthèse classe'!$C$3),OR('Synthèse classe'!$C$4="Toutes",AND('Synthèse classe'!$C$4="Dernière",AP95=1),B95=IFERROR(VALUE('Synthèse classe'!$C$4),0))),1,0))</f>
        <v>0</v>
      </c>
      <c r="AR95" s="34" t="str">
        <f t="shared" si="13"/>
        <v/>
      </c>
    </row>
    <row r="96" spans="1:44" x14ac:dyDescent="0.2">
      <c r="A96" s="17" t="str">
        <f t="shared" si="9"/>
        <v/>
      </c>
      <c r="B96" s="18"/>
      <c r="C96" s="19"/>
      <c r="D96" s="19"/>
      <c r="E96" s="19"/>
      <c r="F96" s="19"/>
      <c r="G96" s="19"/>
      <c r="H96" s="17" t="str">
        <f t="shared" si="14"/>
        <v/>
      </c>
      <c r="I96" s="20"/>
      <c r="J96" s="18"/>
      <c r="K96" s="19"/>
      <c r="L96" s="21" t="str">
        <f t="shared" si="15"/>
        <v/>
      </c>
      <c r="M96" s="21" t="str">
        <f>IF(OR(J96="",SUMPRODUCT((Barèmes!$A$6:$A$28="Endurance — Luc Léger (palier)")*(Barèmes!$B$6:$B$28=H96)*(Barèmes!$C$6:$C$28=IF(H96="6ème","Mixte",G96)))=0),"",IF(SUMPRODUCT((Barèmes!$A$6:$A$28="Endurance — Luc Léger (palier)")*(Barèmes!$B$6:$B$28=H96)*(Barèmes!$C$6:$C$28=IF(H96="6ème","Mixte",G96))*(Barèmes!$J$6:$J$28="+"))&gt;0,IF(J96&lt;=SUMIFS(Barèmes!$D$6:$D$28,Barèmes!$A$6:$A$28,"Endurance — Luc Léger (palier)",Barèmes!$B$6:$B$28,H96,Barèmes!$C$6:$C$28,IF(H96="6ème","Mixte",G96)),"à besoin",IF(J96&lt;=SUMIFS(Barèmes!$E$6:$E$28,Barèmes!$A$6:$A$28,"Endurance — Luc Léger (palier)",Barèmes!$B$6:$B$28,H96,Barèmes!$C$6:$C$28,IF(H96="6ème","Mixte",G96)),"fragile","satisfaisant")),IF(J96&gt;=SUMIFS(Barèmes!$D$6:$D$28,Barèmes!$A$6:$A$28,"Endurance — Luc Léger (palier)",Barèmes!$B$6:$B$28,H96,Barèmes!$C$6:$C$28,IF(H96="6ème","Mixte",G96)),"à besoin",IF(J96&gt;=SUMIFS(Barèmes!$E$6:$E$28,Barèmes!$A$6:$A$28,"Endurance — Luc Léger (palier)",Barèmes!$B$6:$B$28,H96,Barèmes!$C$6:$C$28,IF(H96="6ème","Mixte",G96)),"fragile","satisfaisant"))))</f>
        <v/>
      </c>
      <c r="N96" s="21" t="str">
        <f>IF(OR(J96="",SUMPRODUCT((Barèmes!$A$6:$A$28="Endurance — Luc Léger (palier)")*(Barèmes!$B$6:$B$28=H96)*(Barèmes!$C$6:$C$28=IF(H96="6ème","Mixte",G96)))=0),"",IF(SUMPRODUCT((Barèmes!$A$6:$A$28="Endurance — Luc Léger (palier)")*(Barèmes!$B$6:$B$28=H96)*(Barèmes!$C$6:$C$28=IF(H96="6ème","Mixte",G96))*(Barèmes!$J$6:$J$28="+"))&gt;0,IF(J96&lt;=SUMIFS(Barèmes!$F$6:$F$28,Barèmes!$A$6:$A$28,"Endurance — Luc Léger (palier)",Barèmes!$B$6:$B$28,H96,Barèmes!$C$6:$C$28,IF(H96="6ème","Mixte",G96)),Barèmes!$B$2,IF(J96&lt;=SUMIFS(Barèmes!$G$6:$G$28,Barèmes!$A$6:$A$28,"Endurance — Luc Léger (palier)",Barèmes!$B$6:$B$28,H96,Barèmes!$C$6:$C$28,IF(H96="6ème","Mixte",G96)),Barèmes!$C$2,IF(J96&lt;=SUMIFS(Barèmes!$H$6:$H$28,Barèmes!$A$6:$A$28,"Endurance — Luc Léger (palier)",Barèmes!$B$6:$B$28,H96,Barèmes!$C$6:$C$28,IF(H96="6ème","Mixte",G96)),Barèmes!$D$2,IF(J96&lt;=SUMIFS(Barèmes!$I$6:$I$28,Barèmes!$A$6:$A$28,"Endurance — Luc Léger (palier)",Barèmes!$B$6:$B$28,H96,Barèmes!$C$6:$C$28,IF(H96="6ème","Mixte",G96)),Barèmes!$E$2,Barèmes!$F$2)))),IF(J96&gt;=SUMIFS(Barèmes!$F$6:$F$28,Barèmes!$A$6:$A$28,"Endurance — Luc Léger (palier)",Barèmes!$B$6:$B$28,H96,Barèmes!$C$6:$C$28,IF(H96="6ème","Mixte",G96)),Barèmes!$B$2,IF(J96&gt;=SUMIFS(Barèmes!$G$6:$G$28,Barèmes!$A$6:$A$28,"Endurance — Luc Léger (palier)",Barèmes!$B$6:$B$28,H96,Barèmes!$C$6:$C$28,IF(H96="6ème","Mixte",G96)),Barèmes!$C$2,IF(J96&gt;=SUMIFS(Barèmes!$H$6:$H$28,Barèmes!$A$6:$A$28,"Endurance — Luc Léger (palier)",Barèmes!$B$6:$B$28,H96,Barèmes!$C$6:$C$28,IF(H96="6ème","Mixte",G96)),Barèmes!$D$2,IF(J96&gt;=SUMIFS(Barèmes!$I$6:$I$28,Barèmes!$A$6:$A$28,"Endurance — Luc Léger (palier)",Barèmes!$B$6:$B$28,H96,Barèmes!$C$6:$C$28,IF(H96="6ème","Mixte",G96)),Barèmes!$E$2,Barèmes!$F$2))))))</f>
        <v/>
      </c>
      <c r="O96" s="22"/>
      <c r="P96" s="23" t="str">
        <f>IF(OR(O96="",SUMPRODUCT((Barèmes!$A$6:$A$28="Force bas du corps — Saut en longueur (m)")*(Barèmes!$B$6:$B$28=H96)*(Barèmes!$C$6:$C$28=IF(H96="6ème","Mixte",G96)))=0),"",IF(SUMPRODUCT((Barèmes!$A$6:$A$28="Force bas du corps — Saut en longueur (m)")*(Barèmes!$B$6:$B$28=H96)*(Barèmes!$C$6:$C$28=IF(H96="6ème","Mixte",G96))*(Barèmes!$J$6:$J$28="+"))&gt;0,IF(O96&lt;=SUMIFS(Barèmes!$D$6:$D$28,Barèmes!$A$6:$A$28,"Force bas du corps — Saut en longueur (m)",Barèmes!$B$6:$B$28,H96,Barèmes!$C$6:$C$28,IF(H96="6ème","Mixte",G96)),"à besoin",IF(O96&lt;=SUMIFS(Barèmes!$E$6:$E$28,Barèmes!$A$6:$A$28,"Force bas du corps — Saut en longueur (m)",Barèmes!$B$6:$B$28,H96,Barèmes!$C$6:$C$28,IF(H96="6ème","Mixte",G96)),"fragile","satisfaisant")),IF(O96&gt;=SUMIFS(Barèmes!$D$6:$D$28,Barèmes!$A$6:$A$28,"Force bas du corps — Saut en longueur (m)",Barèmes!$B$6:$B$28,H96,Barèmes!$C$6:$C$28,IF(H96="6ème","Mixte",G96)),"à besoin",IF(O96&gt;=SUMIFS(Barèmes!$E$6:$E$28,Barèmes!$A$6:$A$28,"Force bas du corps — Saut en longueur (m)",Barèmes!$B$6:$B$28,H96,Barèmes!$C$6:$C$28,IF(H96="6ème","Mixte",G96)),"fragile","satisfaisant"))))</f>
        <v/>
      </c>
      <c r="Q96" s="23" t="str">
        <f>IF(OR(O96="",SUMPRODUCT((Barèmes!$A$6:$A$28="Force bas du corps — Saut en longueur (m)")*(Barèmes!$B$6:$B$28=H96)*(Barèmes!$C$6:$C$28=IF(H96="6ème","Mixte",G96)))=0),"",IF(SUMPRODUCT((Barèmes!$A$6:$A$28="Force bas du corps — Saut en longueur (m)")*(Barèmes!$B$6:$B$28=H96)*(Barèmes!$C$6:$C$28=IF(H96="6ème","Mixte",G96))*(Barèmes!$J$6:$J$28="+"))&gt;0,IF(O96&lt;=SUMIFS(Barèmes!$F$6:$F$28,Barèmes!$A$6:$A$28,"Force bas du corps — Saut en longueur (m)",Barèmes!$B$6:$B$28,H96,Barèmes!$C$6:$C$28,IF(H96="6ème","Mixte",G96)),Barèmes!$B$2,IF(O96&lt;=SUMIFS(Barèmes!$G$6:$G$28,Barèmes!$A$6:$A$28,"Force bas du corps — Saut en longueur (m)",Barèmes!$B$6:$B$28,H96,Barèmes!$C$6:$C$28,IF(H96="6ème","Mixte",G96)),Barèmes!$C$2,IF(O96&lt;=SUMIFS(Barèmes!$H$6:$H$28,Barèmes!$A$6:$A$28,"Force bas du corps — Saut en longueur (m)",Barèmes!$B$6:$B$28,H96,Barèmes!$C$6:$C$28,IF(H96="6ème","Mixte",G96)),Barèmes!$D$2,IF(O96&lt;=SUMIFS(Barèmes!$I$6:$I$28,Barèmes!$A$6:$A$28,"Force bas du corps — Saut en longueur (m)",Barèmes!$B$6:$B$28,H96,Barèmes!$C$6:$C$28,IF(H96="6ème","Mixte",G96)),Barèmes!$E$2,Barèmes!$F$2)))),IF(O96&gt;=SUMIFS(Barèmes!$F$6:$F$28,Barèmes!$A$6:$A$28,"Force bas du corps — Saut en longueur (m)",Barèmes!$B$6:$B$28,H96,Barèmes!$C$6:$C$28,IF(H96="6ème","Mixte",G96)),Barèmes!$B$2,IF(O96&gt;=SUMIFS(Barèmes!$G$6:$G$28,Barèmes!$A$6:$A$28,"Force bas du corps — Saut en longueur (m)",Barèmes!$B$6:$B$28,H96,Barèmes!$C$6:$C$28,IF(H96="6ème","Mixte",G96)),Barèmes!$C$2,IF(O96&gt;=SUMIFS(Barèmes!$H$6:$H$28,Barèmes!$A$6:$A$28,"Force bas du corps — Saut en longueur (m)",Barèmes!$B$6:$B$28,H96,Barèmes!$C$6:$C$28,IF(H96="6ème","Mixte",G96)),Barèmes!$D$2,IF(O96&gt;=SUMIFS(Barèmes!$I$6:$I$28,Barèmes!$A$6:$A$28,"Force bas du corps — Saut en longueur (m)",Barèmes!$B$6:$B$28,H96,Barèmes!$C$6:$C$28,IF(H96="6ème","Mixte",G96)),Barèmes!$E$2,Barèmes!$F$2))))))</f>
        <v/>
      </c>
      <c r="R96" s="22"/>
      <c r="S96" s="24" t="str">
        <f>IF(OR(R96="",SUMPRODUCT((Barèmes!$A$6:$A$28="Vitesse — 30 m (s)")*(Barèmes!$B$6:$B$28=H96)*(Barèmes!$C$6:$C$28=IF(H96="6ème","Mixte",G96)))=0),"",IF(SUMPRODUCT((Barèmes!$A$6:$A$28="Vitesse — 30 m (s)")*(Barèmes!$B$6:$B$28=H96)*(Barèmes!$C$6:$C$28=IF(H96="6ème","Mixte",G96))*(Barèmes!$J$6:$J$28="+"))&gt;0,IF(R96&lt;=SUMIFS(Barèmes!$D$6:$D$28,Barèmes!$A$6:$A$28,"Vitesse — 30 m (s)",Barèmes!$B$6:$B$28,H96,Barèmes!$C$6:$C$28,IF(H96="6ème","Mixte",G96)),"à besoin",IF(R96&lt;=SUMIFS(Barèmes!$E$6:$E$28,Barèmes!$A$6:$A$28,"Vitesse — 30 m (s)",Barèmes!$B$6:$B$28,H96,Barèmes!$C$6:$C$28,IF(H96="6ème","Mixte",G96)),"fragile","satisfaisant")),IF(R96&gt;=SUMIFS(Barèmes!$D$6:$D$28,Barèmes!$A$6:$A$28,"Vitesse — 30 m (s)",Barèmes!$B$6:$B$28,H96,Barèmes!$C$6:$C$28,IF(H96="6ème","Mixte",G96)),"à besoin",IF(R96&gt;=SUMIFS(Barèmes!$E$6:$E$28,Barèmes!$A$6:$A$28,"Vitesse — 30 m (s)",Barèmes!$B$6:$B$28,H96,Barèmes!$C$6:$C$28,IF(H96="6ème","Mixte",G96)),"fragile","satisfaisant"))))</f>
        <v/>
      </c>
      <c r="T96" s="24" t="str">
        <f>IF(OR(R96="",SUMPRODUCT((Barèmes!$A$6:$A$28="Vitesse — 30 m (s)")*(Barèmes!$B$6:$B$28=H96)*(Barèmes!$C$6:$C$28=IF(H96="6ème","Mixte",G96)))=0),"",IF(SUMPRODUCT((Barèmes!$A$6:$A$28="Vitesse — 30 m (s)")*(Barèmes!$B$6:$B$28=H96)*(Barèmes!$C$6:$C$28=IF(H96="6ème","Mixte",G96))*(Barèmes!$J$6:$J$28="+"))&gt;0,IF(R96&lt;=SUMIFS(Barèmes!$F$6:$F$28,Barèmes!$A$6:$A$28,"Vitesse — 30 m (s)",Barèmes!$B$6:$B$28,H96,Barèmes!$C$6:$C$28,IF(H96="6ème","Mixte",G96)),Barèmes!$B$2,IF(R96&lt;=SUMIFS(Barèmes!$G$6:$G$28,Barèmes!$A$6:$A$28,"Vitesse — 30 m (s)",Barèmes!$B$6:$B$28,H96,Barèmes!$C$6:$C$28,IF(H96="6ème","Mixte",G96)),Barèmes!$C$2,IF(R96&lt;=SUMIFS(Barèmes!$H$6:$H$28,Barèmes!$A$6:$A$28,"Vitesse — 30 m (s)",Barèmes!$B$6:$B$28,H96,Barèmes!$C$6:$C$28,IF(H96="6ème","Mixte",G96)),Barèmes!$D$2,IF(R96&lt;=SUMIFS(Barèmes!$I$6:$I$28,Barèmes!$A$6:$A$28,"Vitesse — 30 m (s)",Barèmes!$B$6:$B$28,H96,Barèmes!$C$6:$C$28,IF(H96="6ème","Mixte",G96)),Barèmes!$E$2,Barèmes!$F$2)))),IF(R96&gt;=SUMIFS(Barèmes!$F$6:$F$28,Barèmes!$A$6:$A$28,"Vitesse — 30 m (s)",Barèmes!$B$6:$B$28,H96,Barèmes!$C$6:$C$28,IF(H96="6ème","Mixte",G96)),Barèmes!$B$2,IF(R96&gt;=SUMIFS(Barèmes!$G$6:$G$28,Barèmes!$A$6:$A$28,"Vitesse — 30 m (s)",Barèmes!$B$6:$B$28,H96,Barèmes!$C$6:$C$28,IF(H96="6ème","Mixte",G96)),Barèmes!$C$2,IF(R96&gt;=SUMIFS(Barèmes!$H$6:$H$28,Barèmes!$A$6:$A$28,"Vitesse — 30 m (s)",Barèmes!$B$6:$B$28,H96,Barèmes!$C$6:$C$28,IF(H96="6ème","Mixte",G96)),Barèmes!$D$2,IF(R96&gt;=SUMIFS(Barèmes!$I$6:$I$28,Barèmes!$A$6:$A$28,"Vitesse — 30 m (s)",Barèmes!$B$6:$B$28,H96,Barèmes!$C$6:$C$28,IF(H96="6ème","Mixte",G96)),Barèmes!$E$2,Barèmes!$F$2))))))</f>
        <v/>
      </c>
      <c r="U96" s="22"/>
      <c r="V96" s="25" t="str">
        <f>IF(OR(U96="",SUMPRODUCT((Barèmes!$A$6:$A$28="Vitesse — 50 m (s)")*(Barèmes!$B$6:$B$28=H96)*(Barèmes!$C$6:$C$28=IF(H96="6ème","Mixte",G96)))=0),"",IF(SUMPRODUCT((Barèmes!$A$6:$A$28="Vitesse — 50 m (s)")*(Barèmes!$B$6:$B$28=H96)*(Barèmes!$C$6:$C$28=IF(H96="6ème","Mixte",G96))*(Barèmes!$J$6:$J$28="+"))&gt;0,IF(U96&lt;=SUMIFS(Barèmes!$D$6:$D$28,Barèmes!$A$6:$A$28,"Vitesse — 50 m (s)",Barèmes!$B$6:$B$28,H96,Barèmes!$C$6:$C$28,IF(H96="6ème","Mixte",G96)),"à besoin",IF(U96&lt;=SUMIFS(Barèmes!$E$6:$E$28,Barèmes!$A$6:$A$28,"Vitesse — 50 m (s)",Barèmes!$B$6:$B$28,H96,Barèmes!$C$6:$C$28,IF(H96="6ème","Mixte",G96)),"fragile","satisfaisant")),IF(U96&gt;=SUMIFS(Barèmes!$D$6:$D$28,Barèmes!$A$6:$A$28,"Vitesse — 50 m (s)",Barèmes!$B$6:$B$28,H96,Barèmes!$C$6:$C$28,IF(H96="6ème","Mixte",G96)),"à besoin",IF(U96&gt;=SUMIFS(Barèmes!$E$6:$E$28,Barèmes!$A$6:$A$28,"Vitesse — 50 m (s)",Barèmes!$B$6:$B$28,H96,Barèmes!$C$6:$C$28,IF(H96="6ème","Mixte",G96)),"fragile","satisfaisant"))))</f>
        <v/>
      </c>
      <c r="W96" s="25" t="str">
        <f>IF(OR(U96="",SUMPRODUCT((Barèmes!$A$6:$A$28="Vitesse — 50 m (s)")*(Barèmes!$B$6:$B$28=H96)*(Barèmes!$C$6:$C$28=IF(H96="6ème","Mixte",G96)))=0),"",IF(SUMPRODUCT((Barèmes!$A$6:$A$28="Vitesse — 50 m (s)")*(Barèmes!$B$6:$B$28=H96)*(Barèmes!$C$6:$C$28=IF(H96="6ème","Mixte",G96))*(Barèmes!$J$6:$J$28="+"))&gt;0,IF(U96&lt;=SUMIFS(Barèmes!$F$6:$F$28,Barèmes!$A$6:$A$28,"Vitesse — 50 m (s)",Barèmes!$B$6:$B$28,H96,Barèmes!$C$6:$C$28,IF(H96="6ème","Mixte",G96)),Barèmes!$B$2,IF(U96&lt;=SUMIFS(Barèmes!$G$6:$G$28,Barèmes!$A$6:$A$28,"Vitesse — 50 m (s)",Barèmes!$B$6:$B$28,H96,Barèmes!$C$6:$C$28,IF(H96="6ème","Mixte",G96)),Barèmes!$C$2,IF(U96&lt;=SUMIFS(Barèmes!$H$6:$H$28,Barèmes!$A$6:$A$28,"Vitesse — 50 m (s)",Barèmes!$B$6:$B$28,H96,Barèmes!$C$6:$C$28,IF(H96="6ème","Mixte",G96)),Barèmes!$D$2,IF(U96&lt;=SUMIFS(Barèmes!$I$6:$I$28,Barèmes!$A$6:$A$28,"Vitesse — 50 m (s)",Barèmes!$B$6:$B$28,H96,Barèmes!$C$6:$C$28,IF(H96="6ème","Mixte",G96)),Barèmes!$E$2,Barèmes!$F$2)))),IF(U96&gt;=SUMIFS(Barèmes!$F$6:$F$28,Barèmes!$A$6:$A$28,"Vitesse — 50 m (s)",Barèmes!$B$6:$B$28,H96,Barèmes!$C$6:$C$28,IF(H96="6ème","Mixte",G96)),Barèmes!$B$2,IF(U96&gt;=SUMIFS(Barèmes!$G$6:$G$28,Barèmes!$A$6:$A$28,"Vitesse — 50 m (s)",Barèmes!$B$6:$B$28,H96,Barèmes!$C$6:$C$28,IF(H96="6ème","Mixte",G96)),Barèmes!$C$2,IF(U96&gt;=SUMIFS(Barèmes!$H$6:$H$28,Barèmes!$A$6:$A$28,"Vitesse — 50 m (s)",Barèmes!$B$6:$B$28,H96,Barèmes!$C$6:$C$28,IF(H96="6ème","Mixte",G96)),Barèmes!$D$2,IF(U96&gt;=SUMIFS(Barèmes!$I$6:$I$28,Barèmes!$A$6:$A$28,"Vitesse — 50 m (s)",Barèmes!$B$6:$B$28,H96,Barèmes!$C$6:$C$28,IF(H96="6ème","Mixte",G96)),Barèmes!$E$2,Barèmes!$F$2))))))</f>
        <v/>
      </c>
      <c r="X96" s="18"/>
      <c r="Y96" s="26" t="str" cm="1">
        <f t="array" ref="Y96">IF(OR(X96="",SUMPRODUCT((Barèmes!$A$6:$A$28="Souplesse (score 1-5)")*(Barèmes!$B$6:$B$28=H96)*(Barèmes!$C$6:$C$28=IF(H96="6ème","Mixte",G96)))=0),"",IF(SUMPRODUCT((Barèmes!$A$6:$A$28="Souplesse (score 1-5)")*(Barèmes!$B$6:$B$28=H96)*(Barèmes!$C$6:$C$28=IF(H96="6ème","Mixte",G96))*(Barèmes!$J$6:$J$28="+"))&gt;0,IF(X96&lt;=SUMIFS(Barèmes!$D$6:$D$28,Barèmes!$A$6:$A$28,"Souplesse (score 1-5)",Barèmes!$B$6:$B$28,H96,Barèmes!$C$6:$C$28,IF(H96="6ème","Mixte",G96)),"à besoin",IF(X96&lt;=SUMIFS(Barèmes!$E$6:$E$28,Barèmes!$A$6:$A$28,"Souplesse (score 1-5)",Barèmes!$B$6:$B$28,H96,Barèmes!$C$6:$C$28,IF(H96="6ème","Mixte",G96)),"fragile","satisfaisant")),IF(X96&gt;=SUMIFS(Barèmes!$D$6:$D$28,Barèmes!$A$6:$A$28,"Souplesse (score 1-5)",Barèmes!$B$6:$B$28,H96,Barèmes!$C$6:$C$28,IF(H96="6ème","Mixte",G96)),"à besoin",IF(X96&gt;=SUMIFS(Barèmes!$E$6:$E$28,Barèmes!$A$6:$A$28,"Souplesse (score 1-5)",Barèmes!$B$6:$B$28,H96,Barèmes!$C$6:$C$28,IF(H96="6ème","Mixte",G96)),"fragile","satisfaisant"))))</f>
        <v/>
      </c>
      <c r="Z96" s="26" t="str" cm="1">
        <f t="array" ref="Z96">IF(OR(X96="",SUMPRODUCT((Barèmes!$A$6:$A$28="Souplesse (score 1-5)")*(Barèmes!$B$6:$B$28=H96)*(Barèmes!$C$6:$C$28=IF(H96="6ème","Mixte",G96)))=0),"",IF(SUMPRODUCT((Barèmes!$A$6:$A$28="Souplesse (score 1-5)")*(Barèmes!$B$6:$B$28=H96)*(Barèmes!$C$6:$C$28=IF(H96="6ème","Mixte",G96))*(Barèmes!$J$6:$J$28="+"))&gt;0,IF(X96&lt;=SUMIFS(Barèmes!$F$6:$F$28,Barèmes!$A$6:$A$28,"Souplesse (score 1-5)",Barèmes!$B$6:$B$28,H96,Barèmes!$C$6:$C$28,IF(H96="6ème","Mixte",G96)),Barèmes!$B$2,IF(X96&lt;=SUMIFS(Barèmes!$G$6:$G$28,Barèmes!$A$6:$A$28,"Souplesse (score 1-5)",Barèmes!$B$6:$B$28,H96,Barèmes!$C$6:$C$28,IF(H96="6ème","Mixte",G96)),Barèmes!$C$2,IF(X96&lt;=SUMIFS(Barèmes!$H$6:$H$28,Barèmes!$A$6:$A$28,"Souplesse (score 1-5)",Barèmes!$B$6:$B$28,H96,Barèmes!$C$6:$C$28,IF(H96="6ème","Mixte",G96)),Barèmes!$D$2,IF(X96&lt;=SUMIFS(Barèmes!$I$6:$I$28,Barèmes!$A$6:$A$28,"Souplesse (score 1-5)",Barèmes!$B$6:$B$28,H96,Barèmes!$C$6:$C$28,IF(H96="6ème","Mixte",G96)),Barèmes!$E$2,Barèmes!$F$2)))),IF(X96&gt;=SUMIFS(Barèmes!$F$6:$F$28,Barèmes!$A$6:$A$28,"Souplesse (score 1-5)",Barèmes!$B$6:$B$28,H96,Barèmes!$C$6:$C$28,IF(H96="6ème","Mixte",G96)),Barèmes!$B$2,IF(X96&gt;=SUMIFS(Barèmes!$G$6:$G$28,Barèmes!$A$6:$A$28,"Souplesse (score 1-5)",Barèmes!$B$6:$B$28,H96,Barèmes!$C$6:$C$28,IF(H96="6ème","Mixte",G96)),Barèmes!$C$2,IF(X96&gt;=SUMIFS(Barèmes!$H$6:$H$28,Barèmes!$A$6:$A$28,"Souplesse (score 1-5)",Barèmes!$B$6:$B$28,H96,Barèmes!$C$6:$C$28,IF(H96="6ème","Mixte",G96)),Barèmes!$D$2,IF(X96&gt;=SUMIFS(Barèmes!$I$6:$I$28,Barèmes!$A$6:$A$28,"Souplesse (score 1-5)",Barèmes!$B$6:$B$28,H96,Barèmes!$C$6:$C$28,IF(H96="6ème","Mixte",G96)),Barèmes!$E$2,Barèmes!$F$2))))))</f>
        <v/>
      </c>
      <c r="AA96" s="22"/>
      <c r="AB96" s="27" t="str">
        <f>IF(OR(AA96="",SUMPRODUCT((Barèmes!$A$6:$A$28="Agilité — T-test 974 (s)")*(Barèmes!$B$6:$B$28=H96)*(Barèmes!$C$6:$C$28=IF(H96="6ème","Mixte",G96)))=0),"",IF(SUMPRODUCT((Barèmes!$A$6:$A$28="Agilité — T-test 974 (s)")*(Barèmes!$B$6:$B$28=H96)*(Barèmes!$C$6:$C$28=IF(H96="6ème","Mixte",G96))*(Barèmes!$J$6:$J$28="+"))&gt;0,IF(AA96&lt;=SUMIFS(Barèmes!$D$6:$D$28,Barèmes!$A$6:$A$28,"Agilité — T-test 974 (s)",Barèmes!$B$6:$B$28,H96,Barèmes!$C$6:$C$28,IF(H96="6ème","Mixte",G96)),"à besoin",IF(AA96&lt;=SUMIFS(Barèmes!$E$6:$E$28,Barèmes!$A$6:$A$28,"Agilité — T-test 974 (s)",Barèmes!$B$6:$B$28,H96,Barèmes!$C$6:$C$28,IF(H96="6ème","Mixte",G96)),"fragile","satisfaisant")),IF(AA96&gt;=SUMIFS(Barèmes!$D$6:$D$28,Barèmes!$A$6:$A$28,"Agilité — T-test 974 (s)",Barèmes!$B$6:$B$28,H96,Barèmes!$C$6:$C$28,IF(H96="6ème","Mixte",G96)),"à besoin",IF(AA96&gt;=SUMIFS(Barèmes!$E$6:$E$28,Barèmes!$A$6:$A$28,"Agilité — T-test 974 (s)",Barèmes!$B$6:$B$28,H96,Barèmes!$C$6:$C$28,IF(H96="6ème","Mixte",G96)),"fragile","satisfaisant"))))</f>
        <v/>
      </c>
      <c r="AC96" s="27" t="str">
        <f>IF(OR(AA96="",SUMPRODUCT((Barèmes!$A$6:$A$28="Agilité — T-test 974 (s)")*(Barèmes!$B$6:$B$28=H96)*(Barèmes!$C$6:$C$28=IF(H96="6ème","Mixte",G96)))=0),"",IF(SUMPRODUCT((Barèmes!$A$6:$A$28="Agilité — T-test 974 (s)")*(Barèmes!$B$6:$B$28=H96)*(Barèmes!$C$6:$C$28=IF(H96="6ème","Mixte",G96))*(Barèmes!$J$6:$J$28="+"))&gt;0,IF(AA96&lt;=SUMIFS(Barèmes!$F$6:$F$28,Barèmes!$A$6:$A$28,"Agilité — T-test 974 (s)",Barèmes!$B$6:$B$28,H96,Barèmes!$C$6:$C$28,IF(H96="6ème","Mixte",G96)),Barèmes!$B$2,IF(AA96&lt;=SUMIFS(Barèmes!$G$6:$G$28,Barèmes!$A$6:$A$28,"Agilité — T-test 974 (s)",Barèmes!$B$6:$B$28,H96,Barèmes!$C$6:$C$28,IF(H96="6ème","Mixte",G96)),Barèmes!$C$2,IF(AA96&lt;=SUMIFS(Barèmes!$H$6:$H$28,Barèmes!$A$6:$A$28,"Agilité — T-test 974 (s)",Barèmes!$B$6:$B$28,H96,Barèmes!$C$6:$C$28,IF(H96="6ème","Mixte",G96)),Barèmes!$D$2,IF(AA96&lt;=SUMIFS(Barèmes!$I$6:$I$28,Barèmes!$A$6:$A$28,"Agilité — T-test 974 (s)",Barèmes!$B$6:$B$28,H96,Barèmes!$C$6:$C$28,IF(H96="6ème","Mixte",G96)),Barèmes!$E$2,Barèmes!$F$2)))),IF(AA96&gt;=SUMIFS(Barèmes!$F$6:$F$28,Barèmes!$A$6:$A$28,"Agilité — T-test 974 (s)",Barèmes!$B$6:$B$28,H96,Barèmes!$C$6:$C$28,IF(H96="6ème","Mixte",G96)),Barèmes!$B$2,IF(AA96&gt;=SUMIFS(Barèmes!$G$6:$G$28,Barèmes!$A$6:$A$28,"Agilité — T-test 974 (s)",Barèmes!$B$6:$B$28,H96,Barèmes!$C$6:$C$28,IF(H96="6ème","Mixte",G96)),Barèmes!$C$2,IF(AA96&gt;=SUMIFS(Barèmes!$H$6:$H$28,Barèmes!$A$6:$A$28,"Agilité — T-test 974 (s)",Barèmes!$B$6:$B$28,H96,Barèmes!$C$6:$C$28,IF(H96="6ème","Mixte",G96)),Barèmes!$D$2,IF(AA96&gt;=SUMIFS(Barèmes!$I$6:$I$28,Barèmes!$A$6:$A$28,"Agilité — T-test 974 (s)",Barèmes!$B$6:$B$28,H96,Barèmes!$C$6:$C$28,IF(H96="6ème","Mixte",G96)),Barèmes!$E$2,Barèmes!$F$2))))))</f>
        <v/>
      </c>
      <c r="AD96" s="28" t="str">
        <f t="shared" si="10"/>
        <v/>
      </c>
      <c r="AE96" s="29" t="str">
        <f t="shared" si="11"/>
        <v/>
      </c>
      <c r="AF96" s="30" t="str">
        <f>IF(OR(AD96="",SUMPRODUCT((Barèmes!$A$6:$A$28="Surcoût d'agilité (s) — technique")*(Barèmes!$B$6:$B$28=H96)*(Barèmes!$C$6:$C$28=IF(H96="6ème","Mixte",G96)))=0),"",IF(SUMPRODUCT((Barèmes!$A$6:$A$28="Surcoût d'agilité (s) — technique")*(Barèmes!$B$6:$B$28=H96)*(Barèmes!$C$6:$C$28=IF(H96="6ème","Mixte",G96))*(Barèmes!$J$6:$J$28="+"))&gt;0,IF(AD96&lt;=SUMIFS(Barèmes!$D$6:$D$28,Barèmes!$A$6:$A$28,"Surcoût d'agilité (s) — technique",Barèmes!$B$6:$B$28,H96,Barèmes!$C$6:$C$28,IF(H96="6ème","Mixte",G96)),"à besoin",IF(AD96&lt;=SUMIFS(Barèmes!$E$6:$E$28,Barèmes!$A$6:$A$28,"Surcoût d'agilité (s) — technique",Barèmes!$B$6:$B$28,H96,Barèmes!$C$6:$C$28,IF(H96="6ème","Mixte",G96)),"fragile","satisfaisant")),IF(AD96&gt;=SUMIFS(Barèmes!$D$6:$D$28,Barèmes!$A$6:$A$28,"Surcoût d'agilité (s) — technique",Barèmes!$B$6:$B$28,H96,Barèmes!$C$6:$C$28,IF(H96="6ème","Mixte",G96)),"à besoin",IF(AD96&gt;=SUMIFS(Barèmes!$E$6:$E$28,Barèmes!$A$6:$A$28,"Surcoût d'agilité (s) — technique",Barèmes!$B$6:$B$28,H96,Barèmes!$C$6:$C$28,IF(H96="6ème","Mixte",G96)),"fragile","satisfaisant"))))</f>
        <v/>
      </c>
      <c r="AG96" s="30" t="str">
        <f>IF(OR(AD96="",SUMPRODUCT((Barèmes!$A$6:$A$28="Surcoût d'agilité (s) — technique")*(Barèmes!$B$6:$B$28=H96)*(Barèmes!$C$6:$C$28=IF(H96="6ème","Mixte",G96)))=0),"",IF(SUMPRODUCT((Barèmes!$A$6:$A$28="Surcoût d'agilité (s) — technique")*(Barèmes!$B$6:$B$28=H96)*(Barèmes!$C$6:$C$28=IF(H96="6ème","Mixte",G96))*(Barèmes!$J$6:$J$28="+"))&gt;0,IF(AD96&lt;=SUMIFS(Barèmes!$F$6:$F$28,Barèmes!$A$6:$A$28,"Surcoût d'agilité (s) — technique",Barèmes!$B$6:$B$28,H96,Barèmes!$C$6:$C$28,IF(H96="6ème","Mixte",G96)),Barèmes!$B$2,IF(AD96&lt;=SUMIFS(Barèmes!$G$6:$G$28,Barèmes!$A$6:$A$28,"Surcoût d'agilité (s) — technique",Barèmes!$B$6:$B$28,H96,Barèmes!$C$6:$C$28,IF(H96="6ème","Mixte",G96)),Barèmes!$C$2,IF(AD96&lt;=SUMIFS(Barèmes!$H$6:$H$28,Barèmes!$A$6:$A$28,"Surcoût d'agilité (s) — technique",Barèmes!$B$6:$B$28,H96,Barèmes!$C$6:$C$28,IF(H96="6ème","Mixte",G96)),Barèmes!$D$2,IF(AD96&lt;=SUMIFS(Barèmes!$I$6:$I$28,Barèmes!$A$6:$A$28,"Surcoût d'agilité (s) — technique",Barèmes!$B$6:$B$28,H96,Barèmes!$C$6:$C$28,IF(H96="6ème","Mixte",G96)),Barèmes!$E$2,Barèmes!$F$2)))),IF(AD96&gt;=SUMIFS(Barèmes!$F$6:$F$28,Barèmes!$A$6:$A$28,"Surcoût d'agilité (s) — technique",Barèmes!$B$6:$B$28,H96,Barèmes!$C$6:$C$28,IF(H96="6ème","Mixte",G96)),Barèmes!$B$2,IF(AD96&gt;=SUMIFS(Barèmes!$G$6:$G$28,Barèmes!$A$6:$A$28,"Surcoût d'agilité (s) — technique",Barèmes!$B$6:$B$28,H96,Barèmes!$C$6:$C$28,IF(H96="6ème","Mixte",G96)),Barèmes!$C$2,IF(AD96&gt;=SUMIFS(Barèmes!$H$6:$H$28,Barèmes!$A$6:$A$28,"Surcoût d'agilité (s) — technique",Barèmes!$B$6:$B$28,H96,Barèmes!$C$6:$C$28,IF(H96="6ème","Mixte",G96)),Barèmes!$D$2,IF(AD96&gt;=SUMIFS(Barèmes!$I$6:$I$28,Barèmes!$A$6:$A$28,"Surcoût d'agilité (s) — technique",Barèmes!$B$6:$B$28,H96,Barèmes!$C$6:$C$28,IF(H96="6ème","Mixte",G96)),Barèmes!$E$2,Barèmes!$F$2))))))</f>
        <v/>
      </c>
      <c r="AH96" s="31" t="str">
        <f>IF((IF(N96="",0,1)+IF(Q96="",0,1)+IF(W96="",0,1)+IF(Z96="",0,1)+IF(AC96="",0,1))=0,"",3*IF(N96=Barèmes!$B$2,1,IF(N96=Barèmes!$C$2,2,IF(N96=Barèmes!$D$2,3,IF(N96=Barèmes!$E$2,4,IF(N96=Barèmes!$F$2,5,0)))))+3*IF(Q96=Barèmes!$B$2,1,IF(Q96=Barèmes!$C$2,2,IF(Q96=Barèmes!$D$2,3,IF(Q96=Barèmes!$E$2,4,IF(Q96=Barèmes!$F$2,5,0)))))+2*IF(W96=Barèmes!$B$2,1,IF(W96=Barèmes!$C$2,2,IF(W96=Barèmes!$D$2,3,IF(W96=Barèmes!$E$2,4,IF(W96=Barèmes!$F$2,5,0)))))+1*IF(Z96=Barèmes!$B$2,1,IF(Z96=Barèmes!$C$2,2,IF(Z96=Barèmes!$D$2,3,IF(Z96=Barèmes!$E$2,4,IF(Z96=Barèmes!$F$2,5,0)))))+1*IF(AC96=Barèmes!$B$2,1,IF(AC96=Barèmes!$C$2,2,IF(AC96=Barèmes!$D$2,3,IF(AC96=Barèmes!$E$2,4,IF(AC96=Barèmes!$F$2,5,0))))))</f>
        <v/>
      </c>
      <c r="AI96" s="31"/>
      <c r="AJ96" s="32" t="str">
        <f>IFERROR(INDEX(Croissance!$B$5:$B$604,MATCH(A96,Croissance!$A$5:$A$604,0)),"")</f>
        <v/>
      </c>
      <c r="AK96" s="32" t="str">
        <f>IFERROR(INDEX(Croissance!$C$5:$C$604,MATCH(A96,Croissance!$A$5:$A$604,0)),"")</f>
        <v/>
      </c>
      <c r="AL96" s="32" t="str">
        <f>IFERROR(INDEX(Croissance!$D$5:$D$604,MATCH(A96,Croissance!$A$5:$A$604,0)),"")</f>
        <v/>
      </c>
      <c r="AM96" s="32" t="str">
        <f>IFERROR(INDEX(Croissance!$E$5:$E$604,MATCH(A96,Croissance!$A$5:$A$604,0)),"")</f>
        <v/>
      </c>
      <c r="AO96" s="33">
        <f t="shared" si="16"/>
        <v>0</v>
      </c>
      <c r="AP96" s="33">
        <f t="shared" si="12"/>
        <v>0</v>
      </c>
      <c r="AQ96" s="33">
        <f>IF(A96="",0,IF(AND(OR('Synthèse classe'!$C$2="Tous",C96='Synthèse classe'!$C$2),OR('Synthèse classe'!$C$3="Toutes",D96='Synthèse classe'!$C$3),OR('Synthèse classe'!$C$4="Toutes",AND('Synthèse classe'!$C$4="Dernière",AP96=1),B96=IFERROR(VALUE('Synthèse classe'!$C$4),0))),1,0))</f>
        <v>0</v>
      </c>
      <c r="AR96" s="34" t="str">
        <f t="shared" si="13"/>
        <v/>
      </c>
    </row>
    <row r="97" spans="1:44" x14ac:dyDescent="0.2">
      <c r="A97" s="17" t="str">
        <f t="shared" si="9"/>
        <v/>
      </c>
      <c r="B97" s="18"/>
      <c r="C97" s="19"/>
      <c r="D97" s="19"/>
      <c r="E97" s="19"/>
      <c r="F97" s="19"/>
      <c r="G97" s="19"/>
      <c r="H97" s="17" t="str">
        <f t="shared" si="14"/>
        <v/>
      </c>
      <c r="I97" s="20"/>
      <c r="J97" s="18"/>
      <c r="K97" s="19"/>
      <c r="L97" s="21" t="str">
        <f t="shared" si="15"/>
        <v/>
      </c>
      <c r="M97" s="21" t="str">
        <f>IF(OR(J97="",SUMPRODUCT((Barèmes!$A$6:$A$28="Endurance — Luc Léger (palier)")*(Barèmes!$B$6:$B$28=H97)*(Barèmes!$C$6:$C$28=IF(H97="6ème","Mixte",G97)))=0),"",IF(SUMPRODUCT((Barèmes!$A$6:$A$28="Endurance — Luc Léger (palier)")*(Barèmes!$B$6:$B$28=H97)*(Barèmes!$C$6:$C$28=IF(H97="6ème","Mixte",G97))*(Barèmes!$J$6:$J$28="+"))&gt;0,IF(J97&lt;=SUMIFS(Barèmes!$D$6:$D$28,Barèmes!$A$6:$A$28,"Endurance — Luc Léger (palier)",Barèmes!$B$6:$B$28,H97,Barèmes!$C$6:$C$28,IF(H97="6ème","Mixte",G97)),"à besoin",IF(J97&lt;=SUMIFS(Barèmes!$E$6:$E$28,Barèmes!$A$6:$A$28,"Endurance — Luc Léger (palier)",Barèmes!$B$6:$B$28,H97,Barèmes!$C$6:$C$28,IF(H97="6ème","Mixte",G97)),"fragile","satisfaisant")),IF(J97&gt;=SUMIFS(Barèmes!$D$6:$D$28,Barèmes!$A$6:$A$28,"Endurance — Luc Léger (palier)",Barèmes!$B$6:$B$28,H97,Barèmes!$C$6:$C$28,IF(H97="6ème","Mixte",G97)),"à besoin",IF(J97&gt;=SUMIFS(Barèmes!$E$6:$E$28,Barèmes!$A$6:$A$28,"Endurance — Luc Léger (palier)",Barèmes!$B$6:$B$28,H97,Barèmes!$C$6:$C$28,IF(H97="6ème","Mixte",G97)),"fragile","satisfaisant"))))</f>
        <v/>
      </c>
      <c r="N97" s="21" t="str">
        <f>IF(OR(J97="",SUMPRODUCT((Barèmes!$A$6:$A$28="Endurance — Luc Léger (palier)")*(Barèmes!$B$6:$B$28=H97)*(Barèmes!$C$6:$C$28=IF(H97="6ème","Mixte",G97)))=0),"",IF(SUMPRODUCT((Barèmes!$A$6:$A$28="Endurance — Luc Léger (palier)")*(Barèmes!$B$6:$B$28=H97)*(Barèmes!$C$6:$C$28=IF(H97="6ème","Mixte",G97))*(Barèmes!$J$6:$J$28="+"))&gt;0,IF(J97&lt;=SUMIFS(Barèmes!$F$6:$F$28,Barèmes!$A$6:$A$28,"Endurance — Luc Léger (palier)",Barèmes!$B$6:$B$28,H97,Barèmes!$C$6:$C$28,IF(H97="6ème","Mixte",G97)),Barèmes!$B$2,IF(J97&lt;=SUMIFS(Barèmes!$G$6:$G$28,Barèmes!$A$6:$A$28,"Endurance — Luc Léger (palier)",Barèmes!$B$6:$B$28,H97,Barèmes!$C$6:$C$28,IF(H97="6ème","Mixte",G97)),Barèmes!$C$2,IF(J97&lt;=SUMIFS(Barèmes!$H$6:$H$28,Barèmes!$A$6:$A$28,"Endurance — Luc Léger (palier)",Barèmes!$B$6:$B$28,H97,Barèmes!$C$6:$C$28,IF(H97="6ème","Mixte",G97)),Barèmes!$D$2,IF(J97&lt;=SUMIFS(Barèmes!$I$6:$I$28,Barèmes!$A$6:$A$28,"Endurance — Luc Léger (palier)",Barèmes!$B$6:$B$28,H97,Barèmes!$C$6:$C$28,IF(H97="6ème","Mixte",G97)),Barèmes!$E$2,Barèmes!$F$2)))),IF(J97&gt;=SUMIFS(Barèmes!$F$6:$F$28,Barèmes!$A$6:$A$28,"Endurance — Luc Léger (palier)",Barèmes!$B$6:$B$28,H97,Barèmes!$C$6:$C$28,IF(H97="6ème","Mixte",G97)),Barèmes!$B$2,IF(J97&gt;=SUMIFS(Barèmes!$G$6:$G$28,Barèmes!$A$6:$A$28,"Endurance — Luc Léger (palier)",Barèmes!$B$6:$B$28,H97,Barèmes!$C$6:$C$28,IF(H97="6ème","Mixte",G97)),Barèmes!$C$2,IF(J97&gt;=SUMIFS(Barèmes!$H$6:$H$28,Barèmes!$A$6:$A$28,"Endurance — Luc Léger (palier)",Barèmes!$B$6:$B$28,H97,Barèmes!$C$6:$C$28,IF(H97="6ème","Mixte",G97)),Barèmes!$D$2,IF(J97&gt;=SUMIFS(Barèmes!$I$6:$I$28,Barèmes!$A$6:$A$28,"Endurance — Luc Léger (palier)",Barèmes!$B$6:$B$28,H97,Barèmes!$C$6:$C$28,IF(H97="6ème","Mixte",G97)),Barèmes!$E$2,Barèmes!$F$2))))))</f>
        <v/>
      </c>
      <c r="O97" s="22"/>
      <c r="P97" s="23" t="str">
        <f>IF(OR(O97="",SUMPRODUCT((Barèmes!$A$6:$A$28="Force bas du corps — Saut en longueur (m)")*(Barèmes!$B$6:$B$28=H97)*(Barèmes!$C$6:$C$28=IF(H97="6ème","Mixte",G97)))=0),"",IF(SUMPRODUCT((Barèmes!$A$6:$A$28="Force bas du corps — Saut en longueur (m)")*(Barèmes!$B$6:$B$28=H97)*(Barèmes!$C$6:$C$28=IF(H97="6ème","Mixte",G97))*(Barèmes!$J$6:$J$28="+"))&gt;0,IF(O97&lt;=SUMIFS(Barèmes!$D$6:$D$28,Barèmes!$A$6:$A$28,"Force bas du corps — Saut en longueur (m)",Barèmes!$B$6:$B$28,H97,Barèmes!$C$6:$C$28,IF(H97="6ème","Mixte",G97)),"à besoin",IF(O97&lt;=SUMIFS(Barèmes!$E$6:$E$28,Barèmes!$A$6:$A$28,"Force bas du corps — Saut en longueur (m)",Barèmes!$B$6:$B$28,H97,Barèmes!$C$6:$C$28,IF(H97="6ème","Mixte",G97)),"fragile","satisfaisant")),IF(O97&gt;=SUMIFS(Barèmes!$D$6:$D$28,Barèmes!$A$6:$A$28,"Force bas du corps — Saut en longueur (m)",Barèmes!$B$6:$B$28,H97,Barèmes!$C$6:$C$28,IF(H97="6ème","Mixte",G97)),"à besoin",IF(O97&gt;=SUMIFS(Barèmes!$E$6:$E$28,Barèmes!$A$6:$A$28,"Force bas du corps — Saut en longueur (m)",Barèmes!$B$6:$B$28,H97,Barèmes!$C$6:$C$28,IF(H97="6ème","Mixte",G97)),"fragile","satisfaisant"))))</f>
        <v/>
      </c>
      <c r="Q97" s="23" t="str">
        <f>IF(OR(O97="",SUMPRODUCT((Barèmes!$A$6:$A$28="Force bas du corps — Saut en longueur (m)")*(Barèmes!$B$6:$B$28=H97)*(Barèmes!$C$6:$C$28=IF(H97="6ème","Mixte",G97)))=0),"",IF(SUMPRODUCT((Barèmes!$A$6:$A$28="Force bas du corps — Saut en longueur (m)")*(Barèmes!$B$6:$B$28=H97)*(Barèmes!$C$6:$C$28=IF(H97="6ème","Mixte",G97))*(Barèmes!$J$6:$J$28="+"))&gt;0,IF(O97&lt;=SUMIFS(Barèmes!$F$6:$F$28,Barèmes!$A$6:$A$28,"Force bas du corps — Saut en longueur (m)",Barèmes!$B$6:$B$28,H97,Barèmes!$C$6:$C$28,IF(H97="6ème","Mixte",G97)),Barèmes!$B$2,IF(O97&lt;=SUMIFS(Barèmes!$G$6:$G$28,Barèmes!$A$6:$A$28,"Force bas du corps — Saut en longueur (m)",Barèmes!$B$6:$B$28,H97,Barèmes!$C$6:$C$28,IF(H97="6ème","Mixte",G97)),Barèmes!$C$2,IF(O97&lt;=SUMIFS(Barèmes!$H$6:$H$28,Barèmes!$A$6:$A$28,"Force bas du corps — Saut en longueur (m)",Barèmes!$B$6:$B$28,H97,Barèmes!$C$6:$C$28,IF(H97="6ème","Mixte",G97)),Barèmes!$D$2,IF(O97&lt;=SUMIFS(Barèmes!$I$6:$I$28,Barèmes!$A$6:$A$28,"Force bas du corps — Saut en longueur (m)",Barèmes!$B$6:$B$28,H97,Barèmes!$C$6:$C$28,IF(H97="6ème","Mixte",G97)),Barèmes!$E$2,Barèmes!$F$2)))),IF(O97&gt;=SUMIFS(Barèmes!$F$6:$F$28,Barèmes!$A$6:$A$28,"Force bas du corps — Saut en longueur (m)",Barèmes!$B$6:$B$28,H97,Barèmes!$C$6:$C$28,IF(H97="6ème","Mixte",G97)),Barèmes!$B$2,IF(O97&gt;=SUMIFS(Barèmes!$G$6:$G$28,Barèmes!$A$6:$A$28,"Force bas du corps — Saut en longueur (m)",Barèmes!$B$6:$B$28,H97,Barèmes!$C$6:$C$28,IF(H97="6ème","Mixte",G97)),Barèmes!$C$2,IF(O97&gt;=SUMIFS(Barèmes!$H$6:$H$28,Barèmes!$A$6:$A$28,"Force bas du corps — Saut en longueur (m)",Barèmes!$B$6:$B$28,H97,Barèmes!$C$6:$C$28,IF(H97="6ème","Mixte",G97)),Barèmes!$D$2,IF(O97&gt;=SUMIFS(Barèmes!$I$6:$I$28,Barèmes!$A$6:$A$28,"Force bas du corps — Saut en longueur (m)",Barèmes!$B$6:$B$28,H97,Barèmes!$C$6:$C$28,IF(H97="6ème","Mixte",G97)),Barèmes!$E$2,Barèmes!$F$2))))))</f>
        <v/>
      </c>
      <c r="R97" s="22"/>
      <c r="S97" s="24" t="str">
        <f>IF(OR(R97="",SUMPRODUCT((Barèmes!$A$6:$A$28="Vitesse — 30 m (s)")*(Barèmes!$B$6:$B$28=H97)*(Barèmes!$C$6:$C$28=IF(H97="6ème","Mixte",G97)))=0),"",IF(SUMPRODUCT((Barèmes!$A$6:$A$28="Vitesse — 30 m (s)")*(Barèmes!$B$6:$B$28=H97)*(Barèmes!$C$6:$C$28=IF(H97="6ème","Mixte",G97))*(Barèmes!$J$6:$J$28="+"))&gt;0,IF(R97&lt;=SUMIFS(Barèmes!$D$6:$D$28,Barèmes!$A$6:$A$28,"Vitesse — 30 m (s)",Barèmes!$B$6:$B$28,H97,Barèmes!$C$6:$C$28,IF(H97="6ème","Mixte",G97)),"à besoin",IF(R97&lt;=SUMIFS(Barèmes!$E$6:$E$28,Barèmes!$A$6:$A$28,"Vitesse — 30 m (s)",Barèmes!$B$6:$B$28,H97,Barèmes!$C$6:$C$28,IF(H97="6ème","Mixte",G97)),"fragile","satisfaisant")),IF(R97&gt;=SUMIFS(Barèmes!$D$6:$D$28,Barèmes!$A$6:$A$28,"Vitesse — 30 m (s)",Barèmes!$B$6:$B$28,H97,Barèmes!$C$6:$C$28,IF(H97="6ème","Mixte",G97)),"à besoin",IF(R97&gt;=SUMIFS(Barèmes!$E$6:$E$28,Barèmes!$A$6:$A$28,"Vitesse — 30 m (s)",Barèmes!$B$6:$B$28,H97,Barèmes!$C$6:$C$28,IF(H97="6ème","Mixte",G97)),"fragile","satisfaisant"))))</f>
        <v/>
      </c>
      <c r="T97" s="24" t="str">
        <f>IF(OR(R97="",SUMPRODUCT((Barèmes!$A$6:$A$28="Vitesse — 30 m (s)")*(Barèmes!$B$6:$B$28=H97)*(Barèmes!$C$6:$C$28=IF(H97="6ème","Mixte",G97)))=0),"",IF(SUMPRODUCT((Barèmes!$A$6:$A$28="Vitesse — 30 m (s)")*(Barèmes!$B$6:$B$28=H97)*(Barèmes!$C$6:$C$28=IF(H97="6ème","Mixte",G97))*(Barèmes!$J$6:$J$28="+"))&gt;0,IF(R97&lt;=SUMIFS(Barèmes!$F$6:$F$28,Barèmes!$A$6:$A$28,"Vitesse — 30 m (s)",Barèmes!$B$6:$B$28,H97,Barèmes!$C$6:$C$28,IF(H97="6ème","Mixte",G97)),Barèmes!$B$2,IF(R97&lt;=SUMIFS(Barèmes!$G$6:$G$28,Barèmes!$A$6:$A$28,"Vitesse — 30 m (s)",Barèmes!$B$6:$B$28,H97,Barèmes!$C$6:$C$28,IF(H97="6ème","Mixte",G97)),Barèmes!$C$2,IF(R97&lt;=SUMIFS(Barèmes!$H$6:$H$28,Barèmes!$A$6:$A$28,"Vitesse — 30 m (s)",Barèmes!$B$6:$B$28,H97,Barèmes!$C$6:$C$28,IF(H97="6ème","Mixte",G97)),Barèmes!$D$2,IF(R97&lt;=SUMIFS(Barèmes!$I$6:$I$28,Barèmes!$A$6:$A$28,"Vitesse — 30 m (s)",Barèmes!$B$6:$B$28,H97,Barèmes!$C$6:$C$28,IF(H97="6ème","Mixte",G97)),Barèmes!$E$2,Barèmes!$F$2)))),IF(R97&gt;=SUMIFS(Barèmes!$F$6:$F$28,Barèmes!$A$6:$A$28,"Vitesse — 30 m (s)",Barèmes!$B$6:$B$28,H97,Barèmes!$C$6:$C$28,IF(H97="6ème","Mixte",G97)),Barèmes!$B$2,IF(R97&gt;=SUMIFS(Barèmes!$G$6:$G$28,Barèmes!$A$6:$A$28,"Vitesse — 30 m (s)",Barèmes!$B$6:$B$28,H97,Barèmes!$C$6:$C$28,IF(H97="6ème","Mixte",G97)),Barèmes!$C$2,IF(R97&gt;=SUMIFS(Barèmes!$H$6:$H$28,Barèmes!$A$6:$A$28,"Vitesse — 30 m (s)",Barèmes!$B$6:$B$28,H97,Barèmes!$C$6:$C$28,IF(H97="6ème","Mixte",G97)),Barèmes!$D$2,IF(R97&gt;=SUMIFS(Barèmes!$I$6:$I$28,Barèmes!$A$6:$A$28,"Vitesse — 30 m (s)",Barèmes!$B$6:$B$28,H97,Barèmes!$C$6:$C$28,IF(H97="6ème","Mixte",G97)),Barèmes!$E$2,Barèmes!$F$2))))))</f>
        <v/>
      </c>
      <c r="U97" s="22"/>
      <c r="V97" s="25" t="str">
        <f>IF(OR(U97="",SUMPRODUCT((Barèmes!$A$6:$A$28="Vitesse — 50 m (s)")*(Barèmes!$B$6:$B$28=H97)*(Barèmes!$C$6:$C$28=IF(H97="6ème","Mixte",G97)))=0),"",IF(SUMPRODUCT((Barèmes!$A$6:$A$28="Vitesse — 50 m (s)")*(Barèmes!$B$6:$B$28=H97)*(Barèmes!$C$6:$C$28=IF(H97="6ème","Mixte",G97))*(Barèmes!$J$6:$J$28="+"))&gt;0,IF(U97&lt;=SUMIFS(Barèmes!$D$6:$D$28,Barèmes!$A$6:$A$28,"Vitesse — 50 m (s)",Barèmes!$B$6:$B$28,H97,Barèmes!$C$6:$C$28,IF(H97="6ème","Mixte",G97)),"à besoin",IF(U97&lt;=SUMIFS(Barèmes!$E$6:$E$28,Barèmes!$A$6:$A$28,"Vitesse — 50 m (s)",Barèmes!$B$6:$B$28,H97,Barèmes!$C$6:$C$28,IF(H97="6ème","Mixte",G97)),"fragile","satisfaisant")),IF(U97&gt;=SUMIFS(Barèmes!$D$6:$D$28,Barèmes!$A$6:$A$28,"Vitesse — 50 m (s)",Barèmes!$B$6:$B$28,H97,Barèmes!$C$6:$C$28,IF(H97="6ème","Mixte",G97)),"à besoin",IF(U97&gt;=SUMIFS(Barèmes!$E$6:$E$28,Barèmes!$A$6:$A$28,"Vitesse — 50 m (s)",Barèmes!$B$6:$B$28,H97,Barèmes!$C$6:$C$28,IF(H97="6ème","Mixte",G97)),"fragile","satisfaisant"))))</f>
        <v/>
      </c>
      <c r="W97" s="25" t="str">
        <f>IF(OR(U97="",SUMPRODUCT((Barèmes!$A$6:$A$28="Vitesse — 50 m (s)")*(Barèmes!$B$6:$B$28=H97)*(Barèmes!$C$6:$C$28=IF(H97="6ème","Mixte",G97)))=0),"",IF(SUMPRODUCT((Barèmes!$A$6:$A$28="Vitesse — 50 m (s)")*(Barèmes!$B$6:$B$28=H97)*(Barèmes!$C$6:$C$28=IF(H97="6ème","Mixte",G97))*(Barèmes!$J$6:$J$28="+"))&gt;0,IF(U97&lt;=SUMIFS(Barèmes!$F$6:$F$28,Barèmes!$A$6:$A$28,"Vitesse — 50 m (s)",Barèmes!$B$6:$B$28,H97,Barèmes!$C$6:$C$28,IF(H97="6ème","Mixte",G97)),Barèmes!$B$2,IF(U97&lt;=SUMIFS(Barèmes!$G$6:$G$28,Barèmes!$A$6:$A$28,"Vitesse — 50 m (s)",Barèmes!$B$6:$B$28,H97,Barèmes!$C$6:$C$28,IF(H97="6ème","Mixte",G97)),Barèmes!$C$2,IF(U97&lt;=SUMIFS(Barèmes!$H$6:$H$28,Barèmes!$A$6:$A$28,"Vitesse — 50 m (s)",Barèmes!$B$6:$B$28,H97,Barèmes!$C$6:$C$28,IF(H97="6ème","Mixte",G97)),Barèmes!$D$2,IF(U97&lt;=SUMIFS(Barèmes!$I$6:$I$28,Barèmes!$A$6:$A$28,"Vitesse — 50 m (s)",Barèmes!$B$6:$B$28,H97,Barèmes!$C$6:$C$28,IF(H97="6ème","Mixte",G97)),Barèmes!$E$2,Barèmes!$F$2)))),IF(U97&gt;=SUMIFS(Barèmes!$F$6:$F$28,Barèmes!$A$6:$A$28,"Vitesse — 50 m (s)",Barèmes!$B$6:$B$28,H97,Barèmes!$C$6:$C$28,IF(H97="6ème","Mixte",G97)),Barèmes!$B$2,IF(U97&gt;=SUMIFS(Barèmes!$G$6:$G$28,Barèmes!$A$6:$A$28,"Vitesse — 50 m (s)",Barèmes!$B$6:$B$28,H97,Barèmes!$C$6:$C$28,IF(H97="6ème","Mixte",G97)),Barèmes!$C$2,IF(U97&gt;=SUMIFS(Barèmes!$H$6:$H$28,Barèmes!$A$6:$A$28,"Vitesse — 50 m (s)",Barèmes!$B$6:$B$28,H97,Barèmes!$C$6:$C$28,IF(H97="6ème","Mixte",G97)),Barèmes!$D$2,IF(U97&gt;=SUMIFS(Barèmes!$I$6:$I$28,Barèmes!$A$6:$A$28,"Vitesse — 50 m (s)",Barèmes!$B$6:$B$28,H97,Barèmes!$C$6:$C$28,IF(H97="6ème","Mixte",G97)),Barèmes!$E$2,Barèmes!$F$2))))))</f>
        <v/>
      </c>
      <c r="X97" s="18"/>
      <c r="Y97" s="26" t="str" cm="1">
        <f t="array" ref="Y97">IF(OR(X97="",SUMPRODUCT((Barèmes!$A$6:$A$28="Souplesse (score 1-5)")*(Barèmes!$B$6:$B$28=H97)*(Barèmes!$C$6:$C$28=IF(H97="6ème","Mixte",G97)))=0),"",IF(SUMPRODUCT((Barèmes!$A$6:$A$28="Souplesse (score 1-5)")*(Barèmes!$B$6:$B$28=H97)*(Barèmes!$C$6:$C$28=IF(H97="6ème","Mixte",G97))*(Barèmes!$J$6:$J$28="+"))&gt;0,IF(X97&lt;=SUMIFS(Barèmes!$D$6:$D$28,Barèmes!$A$6:$A$28,"Souplesse (score 1-5)",Barèmes!$B$6:$B$28,H97,Barèmes!$C$6:$C$28,IF(H97="6ème","Mixte",G97)),"à besoin",IF(X97&lt;=SUMIFS(Barèmes!$E$6:$E$28,Barèmes!$A$6:$A$28,"Souplesse (score 1-5)",Barèmes!$B$6:$B$28,H97,Barèmes!$C$6:$C$28,IF(H97="6ème","Mixte",G97)),"fragile","satisfaisant")),IF(X97&gt;=SUMIFS(Barèmes!$D$6:$D$28,Barèmes!$A$6:$A$28,"Souplesse (score 1-5)",Barèmes!$B$6:$B$28,H97,Barèmes!$C$6:$C$28,IF(H97="6ème","Mixte",G97)),"à besoin",IF(X97&gt;=SUMIFS(Barèmes!$E$6:$E$28,Barèmes!$A$6:$A$28,"Souplesse (score 1-5)",Barèmes!$B$6:$B$28,H97,Barèmes!$C$6:$C$28,IF(H97="6ème","Mixte",G97)),"fragile","satisfaisant"))))</f>
        <v/>
      </c>
      <c r="Z97" s="26" t="str" cm="1">
        <f t="array" ref="Z97">IF(OR(X97="",SUMPRODUCT((Barèmes!$A$6:$A$28="Souplesse (score 1-5)")*(Barèmes!$B$6:$B$28=H97)*(Barèmes!$C$6:$C$28=IF(H97="6ème","Mixte",G97)))=0),"",IF(SUMPRODUCT((Barèmes!$A$6:$A$28="Souplesse (score 1-5)")*(Barèmes!$B$6:$B$28=H97)*(Barèmes!$C$6:$C$28=IF(H97="6ème","Mixte",G97))*(Barèmes!$J$6:$J$28="+"))&gt;0,IF(X97&lt;=SUMIFS(Barèmes!$F$6:$F$28,Barèmes!$A$6:$A$28,"Souplesse (score 1-5)",Barèmes!$B$6:$B$28,H97,Barèmes!$C$6:$C$28,IF(H97="6ème","Mixte",G97)),Barèmes!$B$2,IF(X97&lt;=SUMIFS(Barèmes!$G$6:$G$28,Barèmes!$A$6:$A$28,"Souplesse (score 1-5)",Barèmes!$B$6:$B$28,H97,Barèmes!$C$6:$C$28,IF(H97="6ème","Mixte",G97)),Barèmes!$C$2,IF(X97&lt;=SUMIFS(Barèmes!$H$6:$H$28,Barèmes!$A$6:$A$28,"Souplesse (score 1-5)",Barèmes!$B$6:$B$28,H97,Barèmes!$C$6:$C$28,IF(H97="6ème","Mixte",G97)),Barèmes!$D$2,IF(X97&lt;=SUMIFS(Barèmes!$I$6:$I$28,Barèmes!$A$6:$A$28,"Souplesse (score 1-5)",Barèmes!$B$6:$B$28,H97,Barèmes!$C$6:$C$28,IF(H97="6ème","Mixte",G97)),Barèmes!$E$2,Barèmes!$F$2)))),IF(X97&gt;=SUMIFS(Barèmes!$F$6:$F$28,Barèmes!$A$6:$A$28,"Souplesse (score 1-5)",Barèmes!$B$6:$B$28,H97,Barèmes!$C$6:$C$28,IF(H97="6ème","Mixte",G97)),Barèmes!$B$2,IF(X97&gt;=SUMIFS(Barèmes!$G$6:$G$28,Barèmes!$A$6:$A$28,"Souplesse (score 1-5)",Barèmes!$B$6:$B$28,H97,Barèmes!$C$6:$C$28,IF(H97="6ème","Mixte",G97)),Barèmes!$C$2,IF(X97&gt;=SUMIFS(Barèmes!$H$6:$H$28,Barèmes!$A$6:$A$28,"Souplesse (score 1-5)",Barèmes!$B$6:$B$28,H97,Barèmes!$C$6:$C$28,IF(H97="6ème","Mixte",G97)),Barèmes!$D$2,IF(X97&gt;=SUMIFS(Barèmes!$I$6:$I$28,Barèmes!$A$6:$A$28,"Souplesse (score 1-5)",Barèmes!$B$6:$B$28,H97,Barèmes!$C$6:$C$28,IF(H97="6ème","Mixte",G97)),Barèmes!$E$2,Barèmes!$F$2))))))</f>
        <v/>
      </c>
      <c r="AA97" s="22"/>
      <c r="AB97" s="27" t="str">
        <f>IF(OR(AA97="",SUMPRODUCT((Barèmes!$A$6:$A$28="Agilité — T-test 974 (s)")*(Barèmes!$B$6:$B$28=H97)*(Barèmes!$C$6:$C$28=IF(H97="6ème","Mixte",G97)))=0),"",IF(SUMPRODUCT((Barèmes!$A$6:$A$28="Agilité — T-test 974 (s)")*(Barèmes!$B$6:$B$28=H97)*(Barèmes!$C$6:$C$28=IF(H97="6ème","Mixte",G97))*(Barèmes!$J$6:$J$28="+"))&gt;0,IF(AA97&lt;=SUMIFS(Barèmes!$D$6:$D$28,Barèmes!$A$6:$A$28,"Agilité — T-test 974 (s)",Barèmes!$B$6:$B$28,H97,Barèmes!$C$6:$C$28,IF(H97="6ème","Mixte",G97)),"à besoin",IF(AA97&lt;=SUMIFS(Barèmes!$E$6:$E$28,Barèmes!$A$6:$A$28,"Agilité — T-test 974 (s)",Barèmes!$B$6:$B$28,H97,Barèmes!$C$6:$C$28,IF(H97="6ème","Mixte",G97)),"fragile","satisfaisant")),IF(AA97&gt;=SUMIFS(Barèmes!$D$6:$D$28,Barèmes!$A$6:$A$28,"Agilité — T-test 974 (s)",Barèmes!$B$6:$B$28,H97,Barèmes!$C$6:$C$28,IF(H97="6ème","Mixte",G97)),"à besoin",IF(AA97&gt;=SUMIFS(Barèmes!$E$6:$E$28,Barèmes!$A$6:$A$28,"Agilité — T-test 974 (s)",Barèmes!$B$6:$B$28,H97,Barèmes!$C$6:$C$28,IF(H97="6ème","Mixte",G97)),"fragile","satisfaisant"))))</f>
        <v/>
      </c>
      <c r="AC97" s="27" t="str">
        <f>IF(OR(AA97="",SUMPRODUCT((Barèmes!$A$6:$A$28="Agilité — T-test 974 (s)")*(Barèmes!$B$6:$B$28=H97)*(Barèmes!$C$6:$C$28=IF(H97="6ème","Mixte",G97)))=0),"",IF(SUMPRODUCT((Barèmes!$A$6:$A$28="Agilité — T-test 974 (s)")*(Barèmes!$B$6:$B$28=H97)*(Barèmes!$C$6:$C$28=IF(H97="6ème","Mixte",G97))*(Barèmes!$J$6:$J$28="+"))&gt;0,IF(AA97&lt;=SUMIFS(Barèmes!$F$6:$F$28,Barèmes!$A$6:$A$28,"Agilité — T-test 974 (s)",Barèmes!$B$6:$B$28,H97,Barèmes!$C$6:$C$28,IF(H97="6ème","Mixte",G97)),Barèmes!$B$2,IF(AA97&lt;=SUMIFS(Barèmes!$G$6:$G$28,Barèmes!$A$6:$A$28,"Agilité — T-test 974 (s)",Barèmes!$B$6:$B$28,H97,Barèmes!$C$6:$C$28,IF(H97="6ème","Mixte",G97)),Barèmes!$C$2,IF(AA97&lt;=SUMIFS(Barèmes!$H$6:$H$28,Barèmes!$A$6:$A$28,"Agilité — T-test 974 (s)",Barèmes!$B$6:$B$28,H97,Barèmes!$C$6:$C$28,IF(H97="6ème","Mixte",G97)),Barèmes!$D$2,IF(AA97&lt;=SUMIFS(Barèmes!$I$6:$I$28,Barèmes!$A$6:$A$28,"Agilité — T-test 974 (s)",Barèmes!$B$6:$B$28,H97,Barèmes!$C$6:$C$28,IF(H97="6ème","Mixte",G97)),Barèmes!$E$2,Barèmes!$F$2)))),IF(AA97&gt;=SUMIFS(Barèmes!$F$6:$F$28,Barèmes!$A$6:$A$28,"Agilité — T-test 974 (s)",Barèmes!$B$6:$B$28,H97,Barèmes!$C$6:$C$28,IF(H97="6ème","Mixte",G97)),Barèmes!$B$2,IF(AA97&gt;=SUMIFS(Barèmes!$G$6:$G$28,Barèmes!$A$6:$A$28,"Agilité — T-test 974 (s)",Barèmes!$B$6:$B$28,H97,Barèmes!$C$6:$C$28,IF(H97="6ème","Mixte",G97)),Barèmes!$C$2,IF(AA97&gt;=SUMIFS(Barèmes!$H$6:$H$28,Barèmes!$A$6:$A$28,"Agilité — T-test 974 (s)",Barèmes!$B$6:$B$28,H97,Barèmes!$C$6:$C$28,IF(H97="6ème","Mixte",G97)),Barèmes!$D$2,IF(AA97&gt;=SUMIFS(Barèmes!$I$6:$I$28,Barèmes!$A$6:$A$28,"Agilité — T-test 974 (s)",Barèmes!$B$6:$B$28,H97,Barèmes!$C$6:$C$28,IF(H97="6ème","Mixte",G97)),Barèmes!$E$2,Barèmes!$F$2))))))</f>
        <v/>
      </c>
      <c r="AD97" s="28" t="str">
        <f t="shared" si="10"/>
        <v/>
      </c>
      <c r="AE97" s="29" t="str">
        <f t="shared" si="11"/>
        <v/>
      </c>
      <c r="AF97" s="30" t="str">
        <f>IF(OR(AD97="",SUMPRODUCT((Barèmes!$A$6:$A$28="Surcoût d'agilité (s) — technique")*(Barèmes!$B$6:$B$28=H97)*(Barèmes!$C$6:$C$28=IF(H97="6ème","Mixte",G97)))=0),"",IF(SUMPRODUCT((Barèmes!$A$6:$A$28="Surcoût d'agilité (s) — technique")*(Barèmes!$B$6:$B$28=H97)*(Barèmes!$C$6:$C$28=IF(H97="6ème","Mixte",G97))*(Barèmes!$J$6:$J$28="+"))&gt;0,IF(AD97&lt;=SUMIFS(Barèmes!$D$6:$D$28,Barèmes!$A$6:$A$28,"Surcoût d'agilité (s) — technique",Barèmes!$B$6:$B$28,H97,Barèmes!$C$6:$C$28,IF(H97="6ème","Mixte",G97)),"à besoin",IF(AD97&lt;=SUMIFS(Barèmes!$E$6:$E$28,Barèmes!$A$6:$A$28,"Surcoût d'agilité (s) — technique",Barèmes!$B$6:$B$28,H97,Barèmes!$C$6:$C$28,IF(H97="6ème","Mixte",G97)),"fragile","satisfaisant")),IF(AD97&gt;=SUMIFS(Barèmes!$D$6:$D$28,Barèmes!$A$6:$A$28,"Surcoût d'agilité (s) — technique",Barèmes!$B$6:$B$28,H97,Barèmes!$C$6:$C$28,IF(H97="6ème","Mixte",G97)),"à besoin",IF(AD97&gt;=SUMIFS(Barèmes!$E$6:$E$28,Barèmes!$A$6:$A$28,"Surcoût d'agilité (s) — technique",Barèmes!$B$6:$B$28,H97,Barèmes!$C$6:$C$28,IF(H97="6ème","Mixte",G97)),"fragile","satisfaisant"))))</f>
        <v/>
      </c>
      <c r="AG97" s="30" t="str">
        <f>IF(OR(AD97="",SUMPRODUCT((Barèmes!$A$6:$A$28="Surcoût d'agilité (s) — technique")*(Barèmes!$B$6:$B$28=H97)*(Barèmes!$C$6:$C$28=IF(H97="6ème","Mixte",G97)))=0),"",IF(SUMPRODUCT((Barèmes!$A$6:$A$28="Surcoût d'agilité (s) — technique")*(Barèmes!$B$6:$B$28=H97)*(Barèmes!$C$6:$C$28=IF(H97="6ème","Mixte",G97))*(Barèmes!$J$6:$J$28="+"))&gt;0,IF(AD97&lt;=SUMIFS(Barèmes!$F$6:$F$28,Barèmes!$A$6:$A$28,"Surcoût d'agilité (s) — technique",Barèmes!$B$6:$B$28,H97,Barèmes!$C$6:$C$28,IF(H97="6ème","Mixte",G97)),Barèmes!$B$2,IF(AD97&lt;=SUMIFS(Barèmes!$G$6:$G$28,Barèmes!$A$6:$A$28,"Surcoût d'agilité (s) — technique",Barèmes!$B$6:$B$28,H97,Barèmes!$C$6:$C$28,IF(H97="6ème","Mixte",G97)),Barèmes!$C$2,IF(AD97&lt;=SUMIFS(Barèmes!$H$6:$H$28,Barèmes!$A$6:$A$28,"Surcoût d'agilité (s) — technique",Barèmes!$B$6:$B$28,H97,Barèmes!$C$6:$C$28,IF(H97="6ème","Mixte",G97)),Barèmes!$D$2,IF(AD97&lt;=SUMIFS(Barèmes!$I$6:$I$28,Barèmes!$A$6:$A$28,"Surcoût d'agilité (s) — technique",Barèmes!$B$6:$B$28,H97,Barèmes!$C$6:$C$28,IF(H97="6ème","Mixte",G97)),Barèmes!$E$2,Barèmes!$F$2)))),IF(AD97&gt;=SUMIFS(Barèmes!$F$6:$F$28,Barèmes!$A$6:$A$28,"Surcoût d'agilité (s) — technique",Barèmes!$B$6:$B$28,H97,Barèmes!$C$6:$C$28,IF(H97="6ème","Mixte",G97)),Barèmes!$B$2,IF(AD97&gt;=SUMIFS(Barèmes!$G$6:$G$28,Barèmes!$A$6:$A$28,"Surcoût d'agilité (s) — technique",Barèmes!$B$6:$B$28,H97,Barèmes!$C$6:$C$28,IF(H97="6ème","Mixte",G97)),Barèmes!$C$2,IF(AD97&gt;=SUMIFS(Barèmes!$H$6:$H$28,Barèmes!$A$6:$A$28,"Surcoût d'agilité (s) — technique",Barèmes!$B$6:$B$28,H97,Barèmes!$C$6:$C$28,IF(H97="6ème","Mixte",G97)),Barèmes!$D$2,IF(AD97&gt;=SUMIFS(Barèmes!$I$6:$I$28,Barèmes!$A$6:$A$28,"Surcoût d'agilité (s) — technique",Barèmes!$B$6:$B$28,H97,Barèmes!$C$6:$C$28,IF(H97="6ème","Mixte",G97)),Barèmes!$E$2,Barèmes!$F$2))))))</f>
        <v/>
      </c>
      <c r="AH97" s="31" t="str">
        <f>IF((IF(N97="",0,1)+IF(Q97="",0,1)+IF(W97="",0,1)+IF(Z97="",0,1)+IF(AC97="",0,1))=0,"",3*IF(N97=Barèmes!$B$2,1,IF(N97=Barèmes!$C$2,2,IF(N97=Barèmes!$D$2,3,IF(N97=Barèmes!$E$2,4,IF(N97=Barèmes!$F$2,5,0)))))+3*IF(Q97=Barèmes!$B$2,1,IF(Q97=Barèmes!$C$2,2,IF(Q97=Barèmes!$D$2,3,IF(Q97=Barèmes!$E$2,4,IF(Q97=Barèmes!$F$2,5,0)))))+2*IF(W97=Barèmes!$B$2,1,IF(W97=Barèmes!$C$2,2,IF(W97=Barèmes!$D$2,3,IF(W97=Barèmes!$E$2,4,IF(W97=Barèmes!$F$2,5,0)))))+1*IF(Z97=Barèmes!$B$2,1,IF(Z97=Barèmes!$C$2,2,IF(Z97=Barèmes!$D$2,3,IF(Z97=Barèmes!$E$2,4,IF(Z97=Barèmes!$F$2,5,0)))))+1*IF(AC97=Barèmes!$B$2,1,IF(AC97=Barèmes!$C$2,2,IF(AC97=Barèmes!$D$2,3,IF(AC97=Barèmes!$E$2,4,IF(AC97=Barèmes!$F$2,5,0))))))</f>
        <v/>
      </c>
      <c r="AI97" s="31"/>
      <c r="AJ97" s="32" t="str">
        <f>IFERROR(INDEX(Croissance!$B$5:$B$604,MATCH(A97,Croissance!$A$5:$A$604,0)),"")</f>
        <v/>
      </c>
      <c r="AK97" s="32" t="str">
        <f>IFERROR(INDEX(Croissance!$C$5:$C$604,MATCH(A97,Croissance!$A$5:$A$604,0)),"")</f>
        <v/>
      </c>
      <c r="AL97" s="32" t="str">
        <f>IFERROR(INDEX(Croissance!$D$5:$D$604,MATCH(A97,Croissance!$A$5:$A$604,0)),"")</f>
        <v/>
      </c>
      <c r="AM97" s="32" t="str">
        <f>IFERROR(INDEX(Croissance!$E$5:$E$604,MATCH(A97,Croissance!$A$5:$A$604,0)),"")</f>
        <v/>
      </c>
      <c r="AO97" s="33">
        <f t="shared" si="16"/>
        <v>0</v>
      </c>
      <c r="AP97" s="33">
        <f t="shared" si="12"/>
        <v>0</v>
      </c>
      <c r="AQ97" s="33">
        <f>IF(A97="",0,IF(AND(OR('Synthèse classe'!$C$2="Tous",C97='Synthèse classe'!$C$2),OR('Synthèse classe'!$C$3="Toutes",D97='Synthèse classe'!$C$3),OR('Synthèse classe'!$C$4="Toutes",AND('Synthèse classe'!$C$4="Dernière",AP97=1),B97=IFERROR(VALUE('Synthèse classe'!$C$4),0))),1,0))</f>
        <v>0</v>
      </c>
      <c r="AR97" s="34" t="str">
        <f t="shared" si="13"/>
        <v/>
      </c>
    </row>
    <row r="98" spans="1:44" x14ac:dyDescent="0.2">
      <c r="A98" s="17" t="str">
        <f t="shared" si="9"/>
        <v/>
      </c>
      <c r="B98" s="18"/>
      <c r="C98" s="19"/>
      <c r="D98" s="19"/>
      <c r="E98" s="19"/>
      <c r="F98" s="19"/>
      <c r="G98" s="19"/>
      <c r="H98" s="17" t="str">
        <f t="shared" si="14"/>
        <v/>
      </c>
      <c r="I98" s="20"/>
      <c r="J98" s="18"/>
      <c r="K98" s="19"/>
      <c r="L98" s="21" t="str">
        <f t="shared" si="15"/>
        <v/>
      </c>
      <c r="M98" s="21" t="str">
        <f>IF(OR(J98="",SUMPRODUCT((Barèmes!$A$6:$A$28="Endurance — Luc Léger (palier)")*(Barèmes!$B$6:$B$28=H98)*(Barèmes!$C$6:$C$28=IF(H98="6ème","Mixte",G98)))=0),"",IF(SUMPRODUCT((Barèmes!$A$6:$A$28="Endurance — Luc Léger (palier)")*(Barèmes!$B$6:$B$28=H98)*(Barèmes!$C$6:$C$28=IF(H98="6ème","Mixte",G98))*(Barèmes!$J$6:$J$28="+"))&gt;0,IF(J98&lt;=SUMIFS(Barèmes!$D$6:$D$28,Barèmes!$A$6:$A$28,"Endurance — Luc Léger (palier)",Barèmes!$B$6:$B$28,H98,Barèmes!$C$6:$C$28,IF(H98="6ème","Mixte",G98)),"à besoin",IF(J98&lt;=SUMIFS(Barèmes!$E$6:$E$28,Barèmes!$A$6:$A$28,"Endurance — Luc Léger (palier)",Barèmes!$B$6:$B$28,H98,Barèmes!$C$6:$C$28,IF(H98="6ème","Mixte",G98)),"fragile","satisfaisant")),IF(J98&gt;=SUMIFS(Barèmes!$D$6:$D$28,Barèmes!$A$6:$A$28,"Endurance — Luc Léger (palier)",Barèmes!$B$6:$B$28,H98,Barèmes!$C$6:$C$28,IF(H98="6ème","Mixte",G98)),"à besoin",IF(J98&gt;=SUMIFS(Barèmes!$E$6:$E$28,Barèmes!$A$6:$A$28,"Endurance — Luc Léger (palier)",Barèmes!$B$6:$B$28,H98,Barèmes!$C$6:$C$28,IF(H98="6ème","Mixte",G98)),"fragile","satisfaisant"))))</f>
        <v/>
      </c>
      <c r="N98" s="21" t="str">
        <f>IF(OR(J98="",SUMPRODUCT((Barèmes!$A$6:$A$28="Endurance — Luc Léger (palier)")*(Barèmes!$B$6:$B$28=H98)*(Barèmes!$C$6:$C$28=IF(H98="6ème","Mixte",G98)))=0),"",IF(SUMPRODUCT((Barèmes!$A$6:$A$28="Endurance — Luc Léger (palier)")*(Barèmes!$B$6:$B$28=H98)*(Barèmes!$C$6:$C$28=IF(H98="6ème","Mixte",G98))*(Barèmes!$J$6:$J$28="+"))&gt;0,IF(J98&lt;=SUMIFS(Barèmes!$F$6:$F$28,Barèmes!$A$6:$A$28,"Endurance — Luc Léger (palier)",Barèmes!$B$6:$B$28,H98,Barèmes!$C$6:$C$28,IF(H98="6ème","Mixte",G98)),Barèmes!$B$2,IF(J98&lt;=SUMIFS(Barèmes!$G$6:$G$28,Barèmes!$A$6:$A$28,"Endurance — Luc Léger (palier)",Barèmes!$B$6:$B$28,H98,Barèmes!$C$6:$C$28,IF(H98="6ème","Mixte",G98)),Barèmes!$C$2,IF(J98&lt;=SUMIFS(Barèmes!$H$6:$H$28,Barèmes!$A$6:$A$28,"Endurance — Luc Léger (palier)",Barèmes!$B$6:$B$28,H98,Barèmes!$C$6:$C$28,IF(H98="6ème","Mixte",G98)),Barèmes!$D$2,IF(J98&lt;=SUMIFS(Barèmes!$I$6:$I$28,Barèmes!$A$6:$A$28,"Endurance — Luc Léger (palier)",Barèmes!$B$6:$B$28,H98,Barèmes!$C$6:$C$28,IF(H98="6ème","Mixte",G98)),Barèmes!$E$2,Barèmes!$F$2)))),IF(J98&gt;=SUMIFS(Barèmes!$F$6:$F$28,Barèmes!$A$6:$A$28,"Endurance — Luc Léger (palier)",Barèmes!$B$6:$B$28,H98,Barèmes!$C$6:$C$28,IF(H98="6ème","Mixte",G98)),Barèmes!$B$2,IF(J98&gt;=SUMIFS(Barèmes!$G$6:$G$28,Barèmes!$A$6:$A$28,"Endurance — Luc Léger (palier)",Barèmes!$B$6:$B$28,H98,Barèmes!$C$6:$C$28,IF(H98="6ème","Mixte",G98)),Barèmes!$C$2,IF(J98&gt;=SUMIFS(Barèmes!$H$6:$H$28,Barèmes!$A$6:$A$28,"Endurance — Luc Léger (palier)",Barèmes!$B$6:$B$28,H98,Barèmes!$C$6:$C$28,IF(H98="6ème","Mixte",G98)),Barèmes!$D$2,IF(J98&gt;=SUMIFS(Barèmes!$I$6:$I$28,Barèmes!$A$6:$A$28,"Endurance — Luc Léger (palier)",Barèmes!$B$6:$B$28,H98,Barèmes!$C$6:$C$28,IF(H98="6ème","Mixte",G98)),Barèmes!$E$2,Barèmes!$F$2))))))</f>
        <v/>
      </c>
      <c r="O98" s="22"/>
      <c r="P98" s="23" t="str">
        <f>IF(OR(O98="",SUMPRODUCT((Barèmes!$A$6:$A$28="Force bas du corps — Saut en longueur (m)")*(Barèmes!$B$6:$B$28=H98)*(Barèmes!$C$6:$C$28=IF(H98="6ème","Mixte",G98)))=0),"",IF(SUMPRODUCT((Barèmes!$A$6:$A$28="Force bas du corps — Saut en longueur (m)")*(Barèmes!$B$6:$B$28=H98)*(Barèmes!$C$6:$C$28=IF(H98="6ème","Mixte",G98))*(Barèmes!$J$6:$J$28="+"))&gt;0,IF(O98&lt;=SUMIFS(Barèmes!$D$6:$D$28,Barèmes!$A$6:$A$28,"Force bas du corps — Saut en longueur (m)",Barèmes!$B$6:$B$28,H98,Barèmes!$C$6:$C$28,IF(H98="6ème","Mixte",G98)),"à besoin",IF(O98&lt;=SUMIFS(Barèmes!$E$6:$E$28,Barèmes!$A$6:$A$28,"Force bas du corps — Saut en longueur (m)",Barèmes!$B$6:$B$28,H98,Barèmes!$C$6:$C$28,IF(H98="6ème","Mixte",G98)),"fragile","satisfaisant")),IF(O98&gt;=SUMIFS(Barèmes!$D$6:$D$28,Barèmes!$A$6:$A$28,"Force bas du corps — Saut en longueur (m)",Barèmes!$B$6:$B$28,H98,Barèmes!$C$6:$C$28,IF(H98="6ème","Mixte",G98)),"à besoin",IF(O98&gt;=SUMIFS(Barèmes!$E$6:$E$28,Barèmes!$A$6:$A$28,"Force bas du corps — Saut en longueur (m)",Barèmes!$B$6:$B$28,H98,Barèmes!$C$6:$C$28,IF(H98="6ème","Mixte",G98)),"fragile","satisfaisant"))))</f>
        <v/>
      </c>
      <c r="Q98" s="23" t="str">
        <f>IF(OR(O98="",SUMPRODUCT((Barèmes!$A$6:$A$28="Force bas du corps — Saut en longueur (m)")*(Barèmes!$B$6:$B$28=H98)*(Barèmes!$C$6:$C$28=IF(H98="6ème","Mixte",G98)))=0),"",IF(SUMPRODUCT((Barèmes!$A$6:$A$28="Force bas du corps — Saut en longueur (m)")*(Barèmes!$B$6:$B$28=H98)*(Barèmes!$C$6:$C$28=IF(H98="6ème","Mixte",G98))*(Barèmes!$J$6:$J$28="+"))&gt;0,IF(O98&lt;=SUMIFS(Barèmes!$F$6:$F$28,Barèmes!$A$6:$A$28,"Force bas du corps — Saut en longueur (m)",Barèmes!$B$6:$B$28,H98,Barèmes!$C$6:$C$28,IF(H98="6ème","Mixte",G98)),Barèmes!$B$2,IF(O98&lt;=SUMIFS(Barèmes!$G$6:$G$28,Barèmes!$A$6:$A$28,"Force bas du corps — Saut en longueur (m)",Barèmes!$B$6:$B$28,H98,Barèmes!$C$6:$C$28,IF(H98="6ème","Mixte",G98)),Barèmes!$C$2,IF(O98&lt;=SUMIFS(Barèmes!$H$6:$H$28,Barèmes!$A$6:$A$28,"Force bas du corps — Saut en longueur (m)",Barèmes!$B$6:$B$28,H98,Barèmes!$C$6:$C$28,IF(H98="6ème","Mixte",G98)),Barèmes!$D$2,IF(O98&lt;=SUMIFS(Barèmes!$I$6:$I$28,Barèmes!$A$6:$A$28,"Force bas du corps — Saut en longueur (m)",Barèmes!$B$6:$B$28,H98,Barèmes!$C$6:$C$28,IF(H98="6ème","Mixte",G98)),Barèmes!$E$2,Barèmes!$F$2)))),IF(O98&gt;=SUMIFS(Barèmes!$F$6:$F$28,Barèmes!$A$6:$A$28,"Force bas du corps — Saut en longueur (m)",Barèmes!$B$6:$B$28,H98,Barèmes!$C$6:$C$28,IF(H98="6ème","Mixte",G98)),Barèmes!$B$2,IF(O98&gt;=SUMIFS(Barèmes!$G$6:$G$28,Barèmes!$A$6:$A$28,"Force bas du corps — Saut en longueur (m)",Barèmes!$B$6:$B$28,H98,Barèmes!$C$6:$C$28,IF(H98="6ème","Mixte",G98)),Barèmes!$C$2,IF(O98&gt;=SUMIFS(Barèmes!$H$6:$H$28,Barèmes!$A$6:$A$28,"Force bas du corps — Saut en longueur (m)",Barèmes!$B$6:$B$28,H98,Barèmes!$C$6:$C$28,IF(H98="6ème","Mixte",G98)),Barèmes!$D$2,IF(O98&gt;=SUMIFS(Barèmes!$I$6:$I$28,Barèmes!$A$6:$A$28,"Force bas du corps — Saut en longueur (m)",Barèmes!$B$6:$B$28,H98,Barèmes!$C$6:$C$28,IF(H98="6ème","Mixte",G98)),Barèmes!$E$2,Barèmes!$F$2))))))</f>
        <v/>
      </c>
      <c r="R98" s="22"/>
      <c r="S98" s="24" t="str">
        <f>IF(OR(R98="",SUMPRODUCT((Barèmes!$A$6:$A$28="Vitesse — 30 m (s)")*(Barèmes!$B$6:$B$28=H98)*(Barèmes!$C$6:$C$28=IF(H98="6ème","Mixte",G98)))=0),"",IF(SUMPRODUCT((Barèmes!$A$6:$A$28="Vitesse — 30 m (s)")*(Barèmes!$B$6:$B$28=H98)*(Barèmes!$C$6:$C$28=IF(H98="6ème","Mixte",G98))*(Barèmes!$J$6:$J$28="+"))&gt;0,IF(R98&lt;=SUMIFS(Barèmes!$D$6:$D$28,Barèmes!$A$6:$A$28,"Vitesse — 30 m (s)",Barèmes!$B$6:$B$28,H98,Barèmes!$C$6:$C$28,IF(H98="6ème","Mixte",G98)),"à besoin",IF(R98&lt;=SUMIFS(Barèmes!$E$6:$E$28,Barèmes!$A$6:$A$28,"Vitesse — 30 m (s)",Barèmes!$B$6:$B$28,H98,Barèmes!$C$6:$C$28,IF(H98="6ème","Mixte",G98)),"fragile","satisfaisant")),IF(R98&gt;=SUMIFS(Barèmes!$D$6:$D$28,Barèmes!$A$6:$A$28,"Vitesse — 30 m (s)",Barèmes!$B$6:$B$28,H98,Barèmes!$C$6:$C$28,IF(H98="6ème","Mixte",G98)),"à besoin",IF(R98&gt;=SUMIFS(Barèmes!$E$6:$E$28,Barèmes!$A$6:$A$28,"Vitesse — 30 m (s)",Barèmes!$B$6:$B$28,H98,Barèmes!$C$6:$C$28,IF(H98="6ème","Mixte",G98)),"fragile","satisfaisant"))))</f>
        <v/>
      </c>
      <c r="T98" s="24" t="str">
        <f>IF(OR(R98="",SUMPRODUCT((Barèmes!$A$6:$A$28="Vitesse — 30 m (s)")*(Barèmes!$B$6:$B$28=H98)*(Barèmes!$C$6:$C$28=IF(H98="6ème","Mixte",G98)))=0),"",IF(SUMPRODUCT((Barèmes!$A$6:$A$28="Vitesse — 30 m (s)")*(Barèmes!$B$6:$B$28=H98)*(Barèmes!$C$6:$C$28=IF(H98="6ème","Mixte",G98))*(Barèmes!$J$6:$J$28="+"))&gt;0,IF(R98&lt;=SUMIFS(Barèmes!$F$6:$F$28,Barèmes!$A$6:$A$28,"Vitesse — 30 m (s)",Barèmes!$B$6:$B$28,H98,Barèmes!$C$6:$C$28,IF(H98="6ème","Mixte",G98)),Barèmes!$B$2,IF(R98&lt;=SUMIFS(Barèmes!$G$6:$G$28,Barèmes!$A$6:$A$28,"Vitesse — 30 m (s)",Barèmes!$B$6:$B$28,H98,Barèmes!$C$6:$C$28,IF(H98="6ème","Mixte",G98)),Barèmes!$C$2,IF(R98&lt;=SUMIFS(Barèmes!$H$6:$H$28,Barèmes!$A$6:$A$28,"Vitesse — 30 m (s)",Barèmes!$B$6:$B$28,H98,Barèmes!$C$6:$C$28,IF(H98="6ème","Mixte",G98)),Barèmes!$D$2,IF(R98&lt;=SUMIFS(Barèmes!$I$6:$I$28,Barèmes!$A$6:$A$28,"Vitesse — 30 m (s)",Barèmes!$B$6:$B$28,H98,Barèmes!$C$6:$C$28,IF(H98="6ème","Mixte",G98)),Barèmes!$E$2,Barèmes!$F$2)))),IF(R98&gt;=SUMIFS(Barèmes!$F$6:$F$28,Barèmes!$A$6:$A$28,"Vitesse — 30 m (s)",Barèmes!$B$6:$B$28,H98,Barèmes!$C$6:$C$28,IF(H98="6ème","Mixte",G98)),Barèmes!$B$2,IF(R98&gt;=SUMIFS(Barèmes!$G$6:$G$28,Barèmes!$A$6:$A$28,"Vitesse — 30 m (s)",Barèmes!$B$6:$B$28,H98,Barèmes!$C$6:$C$28,IF(H98="6ème","Mixte",G98)),Barèmes!$C$2,IF(R98&gt;=SUMIFS(Barèmes!$H$6:$H$28,Barèmes!$A$6:$A$28,"Vitesse — 30 m (s)",Barèmes!$B$6:$B$28,H98,Barèmes!$C$6:$C$28,IF(H98="6ème","Mixte",G98)),Barèmes!$D$2,IF(R98&gt;=SUMIFS(Barèmes!$I$6:$I$28,Barèmes!$A$6:$A$28,"Vitesse — 30 m (s)",Barèmes!$B$6:$B$28,H98,Barèmes!$C$6:$C$28,IF(H98="6ème","Mixte",G98)),Barèmes!$E$2,Barèmes!$F$2))))))</f>
        <v/>
      </c>
      <c r="U98" s="22"/>
      <c r="V98" s="25" t="str">
        <f>IF(OR(U98="",SUMPRODUCT((Barèmes!$A$6:$A$28="Vitesse — 50 m (s)")*(Barèmes!$B$6:$B$28=H98)*(Barèmes!$C$6:$C$28=IF(H98="6ème","Mixte",G98)))=0),"",IF(SUMPRODUCT((Barèmes!$A$6:$A$28="Vitesse — 50 m (s)")*(Barèmes!$B$6:$B$28=H98)*(Barèmes!$C$6:$C$28=IF(H98="6ème","Mixte",G98))*(Barèmes!$J$6:$J$28="+"))&gt;0,IF(U98&lt;=SUMIFS(Barèmes!$D$6:$D$28,Barèmes!$A$6:$A$28,"Vitesse — 50 m (s)",Barèmes!$B$6:$B$28,H98,Barèmes!$C$6:$C$28,IF(H98="6ème","Mixte",G98)),"à besoin",IF(U98&lt;=SUMIFS(Barèmes!$E$6:$E$28,Barèmes!$A$6:$A$28,"Vitesse — 50 m (s)",Barèmes!$B$6:$B$28,H98,Barèmes!$C$6:$C$28,IF(H98="6ème","Mixte",G98)),"fragile","satisfaisant")),IF(U98&gt;=SUMIFS(Barèmes!$D$6:$D$28,Barèmes!$A$6:$A$28,"Vitesse — 50 m (s)",Barèmes!$B$6:$B$28,H98,Barèmes!$C$6:$C$28,IF(H98="6ème","Mixte",G98)),"à besoin",IF(U98&gt;=SUMIFS(Barèmes!$E$6:$E$28,Barèmes!$A$6:$A$28,"Vitesse — 50 m (s)",Barèmes!$B$6:$B$28,H98,Barèmes!$C$6:$C$28,IF(H98="6ème","Mixte",G98)),"fragile","satisfaisant"))))</f>
        <v/>
      </c>
      <c r="W98" s="25" t="str">
        <f>IF(OR(U98="",SUMPRODUCT((Barèmes!$A$6:$A$28="Vitesse — 50 m (s)")*(Barèmes!$B$6:$B$28=H98)*(Barèmes!$C$6:$C$28=IF(H98="6ème","Mixte",G98)))=0),"",IF(SUMPRODUCT((Barèmes!$A$6:$A$28="Vitesse — 50 m (s)")*(Barèmes!$B$6:$B$28=H98)*(Barèmes!$C$6:$C$28=IF(H98="6ème","Mixte",G98))*(Barèmes!$J$6:$J$28="+"))&gt;0,IF(U98&lt;=SUMIFS(Barèmes!$F$6:$F$28,Barèmes!$A$6:$A$28,"Vitesse — 50 m (s)",Barèmes!$B$6:$B$28,H98,Barèmes!$C$6:$C$28,IF(H98="6ème","Mixte",G98)),Barèmes!$B$2,IF(U98&lt;=SUMIFS(Barèmes!$G$6:$G$28,Barèmes!$A$6:$A$28,"Vitesse — 50 m (s)",Barèmes!$B$6:$B$28,H98,Barèmes!$C$6:$C$28,IF(H98="6ème","Mixte",G98)),Barèmes!$C$2,IF(U98&lt;=SUMIFS(Barèmes!$H$6:$H$28,Barèmes!$A$6:$A$28,"Vitesse — 50 m (s)",Barèmes!$B$6:$B$28,H98,Barèmes!$C$6:$C$28,IF(H98="6ème","Mixte",G98)),Barèmes!$D$2,IF(U98&lt;=SUMIFS(Barèmes!$I$6:$I$28,Barèmes!$A$6:$A$28,"Vitesse — 50 m (s)",Barèmes!$B$6:$B$28,H98,Barèmes!$C$6:$C$28,IF(H98="6ème","Mixte",G98)),Barèmes!$E$2,Barèmes!$F$2)))),IF(U98&gt;=SUMIFS(Barèmes!$F$6:$F$28,Barèmes!$A$6:$A$28,"Vitesse — 50 m (s)",Barèmes!$B$6:$B$28,H98,Barèmes!$C$6:$C$28,IF(H98="6ème","Mixte",G98)),Barèmes!$B$2,IF(U98&gt;=SUMIFS(Barèmes!$G$6:$G$28,Barèmes!$A$6:$A$28,"Vitesse — 50 m (s)",Barèmes!$B$6:$B$28,H98,Barèmes!$C$6:$C$28,IF(H98="6ème","Mixte",G98)),Barèmes!$C$2,IF(U98&gt;=SUMIFS(Barèmes!$H$6:$H$28,Barèmes!$A$6:$A$28,"Vitesse — 50 m (s)",Barèmes!$B$6:$B$28,H98,Barèmes!$C$6:$C$28,IF(H98="6ème","Mixte",G98)),Barèmes!$D$2,IF(U98&gt;=SUMIFS(Barèmes!$I$6:$I$28,Barèmes!$A$6:$A$28,"Vitesse — 50 m (s)",Barèmes!$B$6:$B$28,H98,Barèmes!$C$6:$C$28,IF(H98="6ème","Mixte",G98)),Barèmes!$E$2,Barèmes!$F$2))))))</f>
        <v/>
      </c>
      <c r="X98" s="18"/>
      <c r="Y98" s="26" t="str" cm="1">
        <f t="array" ref="Y98">IF(OR(X98="",SUMPRODUCT((Barèmes!$A$6:$A$28="Souplesse (score 1-5)")*(Barèmes!$B$6:$B$28=H98)*(Barèmes!$C$6:$C$28=IF(H98="6ème","Mixte",G98)))=0),"",IF(SUMPRODUCT((Barèmes!$A$6:$A$28="Souplesse (score 1-5)")*(Barèmes!$B$6:$B$28=H98)*(Barèmes!$C$6:$C$28=IF(H98="6ème","Mixte",G98))*(Barèmes!$J$6:$J$28="+"))&gt;0,IF(X98&lt;=SUMIFS(Barèmes!$D$6:$D$28,Barèmes!$A$6:$A$28,"Souplesse (score 1-5)",Barèmes!$B$6:$B$28,H98,Barèmes!$C$6:$C$28,IF(H98="6ème","Mixte",G98)),"à besoin",IF(X98&lt;=SUMIFS(Barèmes!$E$6:$E$28,Barèmes!$A$6:$A$28,"Souplesse (score 1-5)",Barèmes!$B$6:$B$28,H98,Barèmes!$C$6:$C$28,IF(H98="6ème","Mixte",G98)),"fragile","satisfaisant")),IF(X98&gt;=SUMIFS(Barèmes!$D$6:$D$28,Barèmes!$A$6:$A$28,"Souplesse (score 1-5)",Barèmes!$B$6:$B$28,H98,Barèmes!$C$6:$C$28,IF(H98="6ème","Mixte",G98)),"à besoin",IF(X98&gt;=SUMIFS(Barèmes!$E$6:$E$28,Barèmes!$A$6:$A$28,"Souplesse (score 1-5)",Barèmes!$B$6:$B$28,H98,Barèmes!$C$6:$C$28,IF(H98="6ème","Mixte",G98)),"fragile","satisfaisant"))))</f>
        <v/>
      </c>
      <c r="Z98" s="26" t="str" cm="1">
        <f t="array" ref="Z98">IF(OR(X98="",SUMPRODUCT((Barèmes!$A$6:$A$28="Souplesse (score 1-5)")*(Barèmes!$B$6:$B$28=H98)*(Barèmes!$C$6:$C$28=IF(H98="6ème","Mixte",G98)))=0),"",IF(SUMPRODUCT((Barèmes!$A$6:$A$28="Souplesse (score 1-5)")*(Barèmes!$B$6:$B$28=H98)*(Barèmes!$C$6:$C$28=IF(H98="6ème","Mixte",G98))*(Barèmes!$J$6:$J$28="+"))&gt;0,IF(X98&lt;=SUMIFS(Barèmes!$F$6:$F$28,Barèmes!$A$6:$A$28,"Souplesse (score 1-5)",Barèmes!$B$6:$B$28,H98,Barèmes!$C$6:$C$28,IF(H98="6ème","Mixte",G98)),Barèmes!$B$2,IF(X98&lt;=SUMIFS(Barèmes!$G$6:$G$28,Barèmes!$A$6:$A$28,"Souplesse (score 1-5)",Barèmes!$B$6:$B$28,H98,Barèmes!$C$6:$C$28,IF(H98="6ème","Mixte",G98)),Barèmes!$C$2,IF(X98&lt;=SUMIFS(Barèmes!$H$6:$H$28,Barèmes!$A$6:$A$28,"Souplesse (score 1-5)",Barèmes!$B$6:$B$28,H98,Barèmes!$C$6:$C$28,IF(H98="6ème","Mixte",G98)),Barèmes!$D$2,IF(X98&lt;=SUMIFS(Barèmes!$I$6:$I$28,Barèmes!$A$6:$A$28,"Souplesse (score 1-5)",Barèmes!$B$6:$B$28,H98,Barèmes!$C$6:$C$28,IF(H98="6ème","Mixte",G98)),Barèmes!$E$2,Barèmes!$F$2)))),IF(X98&gt;=SUMIFS(Barèmes!$F$6:$F$28,Barèmes!$A$6:$A$28,"Souplesse (score 1-5)",Barèmes!$B$6:$B$28,H98,Barèmes!$C$6:$C$28,IF(H98="6ème","Mixte",G98)),Barèmes!$B$2,IF(X98&gt;=SUMIFS(Barèmes!$G$6:$G$28,Barèmes!$A$6:$A$28,"Souplesse (score 1-5)",Barèmes!$B$6:$B$28,H98,Barèmes!$C$6:$C$28,IF(H98="6ème","Mixte",G98)),Barèmes!$C$2,IF(X98&gt;=SUMIFS(Barèmes!$H$6:$H$28,Barèmes!$A$6:$A$28,"Souplesse (score 1-5)",Barèmes!$B$6:$B$28,H98,Barèmes!$C$6:$C$28,IF(H98="6ème","Mixte",G98)),Barèmes!$D$2,IF(X98&gt;=SUMIFS(Barèmes!$I$6:$I$28,Barèmes!$A$6:$A$28,"Souplesse (score 1-5)",Barèmes!$B$6:$B$28,H98,Barèmes!$C$6:$C$28,IF(H98="6ème","Mixte",G98)),Barèmes!$E$2,Barèmes!$F$2))))))</f>
        <v/>
      </c>
      <c r="AA98" s="22"/>
      <c r="AB98" s="27" t="str">
        <f>IF(OR(AA98="",SUMPRODUCT((Barèmes!$A$6:$A$28="Agilité — T-test 974 (s)")*(Barèmes!$B$6:$B$28=H98)*(Barèmes!$C$6:$C$28=IF(H98="6ème","Mixte",G98)))=0),"",IF(SUMPRODUCT((Barèmes!$A$6:$A$28="Agilité — T-test 974 (s)")*(Barèmes!$B$6:$B$28=H98)*(Barèmes!$C$6:$C$28=IF(H98="6ème","Mixte",G98))*(Barèmes!$J$6:$J$28="+"))&gt;0,IF(AA98&lt;=SUMIFS(Barèmes!$D$6:$D$28,Barèmes!$A$6:$A$28,"Agilité — T-test 974 (s)",Barèmes!$B$6:$B$28,H98,Barèmes!$C$6:$C$28,IF(H98="6ème","Mixte",G98)),"à besoin",IF(AA98&lt;=SUMIFS(Barèmes!$E$6:$E$28,Barèmes!$A$6:$A$28,"Agilité — T-test 974 (s)",Barèmes!$B$6:$B$28,H98,Barèmes!$C$6:$C$28,IF(H98="6ème","Mixte",G98)),"fragile","satisfaisant")),IF(AA98&gt;=SUMIFS(Barèmes!$D$6:$D$28,Barèmes!$A$6:$A$28,"Agilité — T-test 974 (s)",Barèmes!$B$6:$B$28,H98,Barèmes!$C$6:$C$28,IF(H98="6ème","Mixte",G98)),"à besoin",IF(AA98&gt;=SUMIFS(Barèmes!$E$6:$E$28,Barèmes!$A$6:$A$28,"Agilité — T-test 974 (s)",Barèmes!$B$6:$B$28,H98,Barèmes!$C$6:$C$28,IF(H98="6ème","Mixte",G98)),"fragile","satisfaisant"))))</f>
        <v/>
      </c>
      <c r="AC98" s="27" t="str">
        <f>IF(OR(AA98="",SUMPRODUCT((Barèmes!$A$6:$A$28="Agilité — T-test 974 (s)")*(Barèmes!$B$6:$B$28=H98)*(Barèmes!$C$6:$C$28=IF(H98="6ème","Mixte",G98)))=0),"",IF(SUMPRODUCT((Barèmes!$A$6:$A$28="Agilité — T-test 974 (s)")*(Barèmes!$B$6:$B$28=H98)*(Barèmes!$C$6:$C$28=IF(H98="6ème","Mixte",G98))*(Barèmes!$J$6:$J$28="+"))&gt;0,IF(AA98&lt;=SUMIFS(Barèmes!$F$6:$F$28,Barèmes!$A$6:$A$28,"Agilité — T-test 974 (s)",Barèmes!$B$6:$B$28,H98,Barèmes!$C$6:$C$28,IF(H98="6ème","Mixte",G98)),Barèmes!$B$2,IF(AA98&lt;=SUMIFS(Barèmes!$G$6:$G$28,Barèmes!$A$6:$A$28,"Agilité — T-test 974 (s)",Barèmes!$B$6:$B$28,H98,Barèmes!$C$6:$C$28,IF(H98="6ème","Mixte",G98)),Barèmes!$C$2,IF(AA98&lt;=SUMIFS(Barèmes!$H$6:$H$28,Barèmes!$A$6:$A$28,"Agilité — T-test 974 (s)",Barèmes!$B$6:$B$28,H98,Barèmes!$C$6:$C$28,IF(H98="6ème","Mixte",G98)),Barèmes!$D$2,IF(AA98&lt;=SUMIFS(Barèmes!$I$6:$I$28,Barèmes!$A$6:$A$28,"Agilité — T-test 974 (s)",Barèmes!$B$6:$B$28,H98,Barèmes!$C$6:$C$28,IF(H98="6ème","Mixte",G98)),Barèmes!$E$2,Barèmes!$F$2)))),IF(AA98&gt;=SUMIFS(Barèmes!$F$6:$F$28,Barèmes!$A$6:$A$28,"Agilité — T-test 974 (s)",Barèmes!$B$6:$B$28,H98,Barèmes!$C$6:$C$28,IF(H98="6ème","Mixte",G98)),Barèmes!$B$2,IF(AA98&gt;=SUMIFS(Barèmes!$G$6:$G$28,Barèmes!$A$6:$A$28,"Agilité — T-test 974 (s)",Barèmes!$B$6:$B$28,H98,Barèmes!$C$6:$C$28,IF(H98="6ème","Mixte",G98)),Barèmes!$C$2,IF(AA98&gt;=SUMIFS(Barèmes!$H$6:$H$28,Barèmes!$A$6:$A$28,"Agilité — T-test 974 (s)",Barèmes!$B$6:$B$28,H98,Barèmes!$C$6:$C$28,IF(H98="6ème","Mixte",G98)),Barèmes!$D$2,IF(AA98&gt;=SUMIFS(Barèmes!$I$6:$I$28,Barèmes!$A$6:$A$28,"Agilité — T-test 974 (s)",Barèmes!$B$6:$B$28,H98,Barèmes!$C$6:$C$28,IF(H98="6ème","Mixte",G98)),Barèmes!$E$2,Barèmes!$F$2))))))</f>
        <v/>
      </c>
      <c r="AD98" s="28" t="str">
        <f t="shared" si="10"/>
        <v/>
      </c>
      <c r="AE98" s="29" t="str">
        <f t="shared" si="11"/>
        <v/>
      </c>
      <c r="AF98" s="30" t="str">
        <f>IF(OR(AD98="",SUMPRODUCT((Barèmes!$A$6:$A$28="Surcoût d'agilité (s) — technique")*(Barèmes!$B$6:$B$28=H98)*(Barèmes!$C$6:$C$28=IF(H98="6ème","Mixte",G98)))=0),"",IF(SUMPRODUCT((Barèmes!$A$6:$A$28="Surcoût d'agilité (s) — technique")*(Barèmes!$B$6:$B$28=H98)*(Barèmes!$C$6:$C$28=IF(H98="6ème","Mixte",G98))*(Barèmes!$J$6:$J$28="+"))&gt;0,IF(AD98&lt;=SUMIFS(Barèmes!$D$6:$D$28,Barèmes!$A$6:$A$28,"Surcoût d'agilité (s) — technique",Barèmes!$B$6:$B$28,H98,Barèmes!$C$6:$C$28,IF(H98="6ème","Mixte",G98)),"à besoin",IF(AD98&lt;=SUMIFS(Barèmes!$E$6:$E$28,Barèmes!$A$6:$A$28,"Surcoût d'agilité (s) — technique",Barèmes!$B$6:$B$28,H98,Barèmes!$C$6:$C$28,IF(H98="6ème","Mixte",G98)),"fragile","satisfaisant")),IF(AD98&gt;=SUMIFS(Barèmes!$D$6:$D$28,Barèmes!$A$6:$A$28,"Surcoût d'agilité (s) — technique",Barèmes!$B$6:$B$28,H98,Barèmes!$C$6:$C$28,IF(H98="6ème","Mixte",G98)),"à besoin",IF(AD98&gt;=SUMIFS(Barèmes!$E$6:$E$28,Barèmes!$A$6:$A$28,"Surcoût d'agilité (s) — technique",Barèmes!$B$6:$B$28,H98,Barèmes!$C$6:$C$28,IF(H98="6ème","Mixte",G98)),"fragile","satisfaisant"))))</f>
        <v/>
      </c>
      <c r="AG98" s="30" t="str">
        <f>IF(OR(AD98="",SUMPRODUCT((Barèmes!$A$6:$A$28="Surcoût d'agilité (s) — technique")*(Barèmes!$B$6:$B$28=H98)*(Barèmes!$C$6:$C$28=IF(H98="6ème","Mixte",G98)))=0),"",IF(SUMPRODUCT((Barèmes!$A$6:$A$28="Surcoût d'agilité (s) — technique")*(Barèmes!$B$6:$B$28=H98)*(Barèmes!$C$6:$C$28=IF(H98="6ème","Mixte",G98))*(Barèmes!$J$6:$J$28="+"))&gt;0,IF(AD98&lt;=SUMIFS(Barèmes!$F$6:$F$28,Barèmes!$A$6:$A$28,"Surcoût d'agilité (s) — technique",Barèmes!$B$6:$B$28,H98,Barèmes!$C$6:$C$28,IF(H98="6ème","Mixte",G98)),Barèmes!$B$2,IF(AD98&lt;=SUMIFS(Barèmes!$G$6:$G$28,Barèmes!$A$6:$A$28,"Surcoût d'agilité (s) — technique",Barèmes!$B$6:$B$28,H98,Barèmes!$C$6:$C$28,IF(H98="6ème","Mixte",G98)),Barèmes!$C$2,IF(AD98&lt;=SUMIFS(Barèmes!$H$6:$H$28,Barèmes!$A$6:$A$28,"Surcoût d'agilité (s) — technique",Barèmes!$B$6:$B$28,H98,Barèmes!$C$6:$C$28,IF(H98="6ème","Mixte",G98)),Barèmes!$D$2,IF(AD98&lt;=SUMIFS(Barèmes!$I$6:$I$28,Barèmes!$A$6:$A$28,"Surcoût d'agilité (s) — technique",Barèmes!$B$6:$B$28,H98,Barèmes!$C$6:$C$28,IF(H98="6ème","Mixte",G98)),Barèmes!$E$2,Barèmes!$F$2)))),IF(AD98&gt;=SUMIFS(Barèmes!$F$6:$F$28,Barèmes!$A$6:$A$28,"Surcoût d'agilité (s) — technique",Barèmes!$B$6:$B$28,H98,Barèmes!$C$6:$C$28,IF(H98="6ème","Mixte",G98)),Barèmes!$B$2,IF(AD98&gt;=SUMIFS(Barèmes!$G$6:$G$28,Barèmes!$A$6:$A$28,"Surcoût d'agilité (s) — technique",Barèmes!$B$6:$B$28,H98,Barèmes!$C$6:$C$28,IF(H98="6ème","Mixte",G98)),Barèmes!$C$2,IF(AD98&gt;=SUMIFS(Barèmes!$H$6:$H$28,Barèmes!$A$6:$A$28,"Surcoût d'agilité (s) — technique",Barèmes!$B$6:$B$28,H98,Barèmes!$C$6:$C$28,IF(H98="6ème","Mixte",G98)),Barèmes!$D$2,IF(AD98&gt;=SUMIFS(Barèmes!$I$6:$I$28,Barèmes!$A$6:$A$28,"Surcoût d'agilité (s) — technique",Barèmes!$B$6:$B$28,H98,Barèmes!$C$6:$C$28,IF(H98="6ème","Mixte",G98)),Barèmes!$E$2,Barèmes!$F$2))))))</f>
        <v/>
      </c>
      <c r="AH98" s="31" t="str">
        <f>IF((IF(N98="",0,1)+IF(Q98="",0,1)+IF(W98="",0,1)+IF(Z98="",0,1)+IF(AC98="",0,1))=0,"",3*IF(N98=Barèmes!$B$2,1,IF(N98=Barèmes!$C$2,2,IF(N98=Barèmes!$D$2,3,IF(N98=Barèmes!$E$2,4,IF(N98=Barèmes!$F$2,5,0)))))+3*IF(Q98=Barèmes!$B$2,1,IF(Q98=Barèmes!$C$2,2,IF(Q98=Barèmes!$D$2,3,IF(Q98=Barèmes!$E$2,4,IF(Q98=Barèmes!$F$2,5,0)))))+2*IF(W98=Barèmes!$B$2,1,IF(W98=Barèmes!$C$2,2,IF(W98=Barèmes!$D$2,3,IF(W98=Barèmes!$E$2,4,IF(W98=Barèmes!$F$2,5,0)))))+1*IF(Z98=Barèmes!$B$2,1,IF(Z98=Barèmes!$C$2,2,IF(Z98=Barèmes!$D$2,3,IF(Z98=Barèmes!$E$2,4,IF(Z98=Barèmes!$F$2,5,0)))))+1*IF(AC98=Barèmes!$B$2,1,IF(AC98=Barèmes!$C$2,2,IF(AC98=Barèmes!$D$2,3,IF(AC98=Barèmes!$E$2,4,IF(AC98=Barèmes!$F$2,5,0))))))</f>
        <v/>
      </c>
      <c r="AI98" s="31"/>
      <c r="AJ98" s="32" t="str">
        <f>IFERROR(INDEX(Croissance!$B$5:$B$604,MATCH(A98,Croissance!$A$5:$A$604,0)),"")</f>
        <v/>
      </c>
      <c r="AK98" s="32" t="str">
        <f>IFERROR(INDEX(Croissance!$C$5:$C$604,MATCH(A98,Croissance!$A$5:$A$604,0)),"")</f>
        <v/>
      </c>
      <c r="AL98" s="32" t="str">
        <f>IFERROR(INDEX(Croissance!$D$5:$D$604,MATCH(A98,Croissance!$A$5:$A$604,0)),"")</f>
        <v/>
      </c>
      <c r="AM98" s="32" t="str">
        <f>IFERROR(INDEX(Croissance!$E$5:$E$604,MATCH(A98,Croissance!$A$5:$A$604,0)),"")</f>
        <v/>
      </c>
      <c r="AO98" s="33">
        <f t="shared" si="16"/>
        <v>0</v>
      </c>
      <c r="AP98" s="33">
        <f t="shared" si="12"/>
        <v>0</v>
      </c>
      <c r="AQ98" s="33">
        <f>IF(A98="",0,IF(AND(OR('Synthèse classe'!$C$2="Tous",C98='Synthèse classe'!$C$2),OR('Synthèse classe'!$C$3="Toutes",D98='Synthèse classe'!$C$3),OR('Synthèse classe'!$C$4="Toutes",AND('Synthèse classe'!$C$4="Dernière",AP98=1),B98=IFERROR(VALUE('Synthèse classe'!$C$4),0))),1,0))</f>
        <v>0</v>
      </c>
      <c r="AR98" s="34" t="str">
        <f t="shared" si="13"/>
        <v/>
      </c>
    </row>
    <row r="99" spans="1:44" x14ac:dyDescent="0.2">
      <c r="A99" s="17" t="str">
        <f t="shared" si="9"/>
        <v/>
      </c>
      <c r="B99" s="18"/>
      <c r="C99" s="19"/>
      <c r="D99" s="19"/>
      <c r="E99" s="19"/>
      <c r="F99" s="19"/>
      <c r="G99" s="19"/>
      <c r="H99" s="17" t="str">
        <f t="shared" si="14"/>
        <v/>
      </c>
      <c r="I99" s="20"/>
      <c r="J99" s="18"/>
      <c r="K99" s="19"/>
      <c r="L99" s="21" t="str">
        <f t="shared" si="15"/>
        <v/>
      </c>
      <c r="M99" s="21" t="str">
        <f>IF(OR(J99="",SUMPRODUCT((Barèmes!$A$6:$A$28="Endurance — Luc Léger (palier)")*(Barèmes!$B$6:$B$28=H99)*(Barèmes!$C$6:$C$28=IF(H99="6ème","Mixte",G99)))=0),"",IF(SUMPRODUCT((Barèmes!$A$6:$A$28="Endurance — Luc Léger (palier)")*(Barèmes!$B$6:$B$28=H99)*(Barèmes!$C$6:$C$28=IF(H99="6ème","Mixte",G99))*(Barèmes!$J$6:$J$28="+"))&gt;0,IF(J99&lt;=SUMIFS(Barèmes!$D$6:$D$28,Barèmes!$A$6:$A$28,"Endurance — Luc Léger (palier)",Barèmes!$B$6:$B$28,H99,Barèmes!$C$6:$C$28,IF(H99="6ème","Mixte",G99)),"à besoin",IF(J99&lt;=SUMIFS(Barèmes!$E$6:$E$28,Barèmes!$A$6:$A$28,"Endurance — Luc Léger (palier)",Barèmes!$B$6:$B$28,H99,Barèmes!$C$6:$C$28,IF(H99="6ème","Mixte",G99)),"fragile","satisfaisant")),IF(J99&gt;=SUMIFS(Barèmes!$D$6:$D$28,Barèmes!$A$6:$A$28,"Endurance — Luc Léger (palier)",Barèmes!$B$6:$B$28,H99,Barèmes!$C$6:$C$28,IF(H99="6ème","Mixte",G99)),"à besoin",IF(J99&gt;=SUMIFS(Barèmes!$E$6:$E$28,Barèmes!$A$6:$A$28,"Endurance — Luc Léger (palier)",Barèmes!$B$6:$B$28,H99,Barèmes!$C$6:$C$28,IF(H99="6ème","Mixte",G99)),"fragile","satisfaisant"))))</f>
        <v/>
      </c>
      <c r="N99" s="21" t="str">
        <f>IF(OR(J99="",SUMPRODUCT((Barèmes!$A$6:$A$28="Endurance — Luc Léger (palier)")*(Barèmes!$B$6:$B$28=H99)*(Barèmes!$C$6:$C$28=IF(H99="6ème","Mixte",G99)))=0),"",IF(SUMPRODUCT((Barèmes!$A$6:$A$28="Endurance — Luc Léger (palier)")*(Barèmes!$B$6:$B$28=H99)*(Barèmes!$C$6:$C$28=IF(H99="6ème","Mixte",G99))*(Barèmes!$J$6:$J$28="+"))&gt;0,IF(J99&lt;=SUMIFS(Barèmes!$F$6:$F$28,Barèmes!$A$6:$A$28,"Endurance — Luc Léger (palier)",Barèmes!$B$6:$B$28,H99,Barèmes!$C$6:$C$28,IF(H99="6ème","Mixte",G99)),Barèmes!$B$2,IF(J99&lt;=SUMIFS(Barèmes!$G$6:$G$28,Barèmes!$A$6:$A$28,"Endurance — Luc Léger (palier)",Barèmes!$B$6:$B$28,H99,Barèmes!$C$6:$C$28,IF(H99="6ème","Mixte",G99)),Barèmes!$C$2,IF(J99&lt;=SUMIFS(Barèmes!$H$6:$H$28,Barèmes!$A$6:$A$28,"Endurance — Luc Léger (palier)",Barèmes!$B$6:$B$28,H99,Barèmes!$C$6:$C$28,IF(H99="6ème","Mixte",G99)),Barèmes!$D$2,IF(J99&lt;=SUMIFS(Barèmes!$I$6:$I$28,Barèmes!$A$6:$A$28,"Endurance — Luc Léger (palier)",Barèmes!$B$6:$B$28,H99,Barèmes!$C$6:$C$28,IF(H99="6ème","Mixte",G99)),Barèmes!$E$2,Barèmes!$F$2)))),IF(J99&gt;=SUMIFS(Barèmes!$F$6:$F$28,Barèmes!$A$6:$A$28,"Endurance — Luc Léger (palier)",Barèmes!$B$6:$B$28,H99,Barèmes!$C$6:$C$28,IF(H99="6ème","Mixte",G99)),Barèmes!$B$2,IF(J99&gt;=SUMIFS(Barèmes!$G$6:$G$28,Barèmes!$A$6:$A$28,"Endurance — Luc Léger (palier)",Barèmes!$B$6:$B$28,H99,Barèmes!$C$6:$C$28,IF(H99="6ème","Mixte",G99)),Barèmes!$C$2,IF(J99&gt;=SUMIFS(Barèmes!$H$6:$H$28,Barèmes!$A$6:$A$28,"Endurance — Luc Léger (palier)",Barèmes!$B$6:$B$28,H99,Barèmes!$C$6:$C$28,IF(H99="6ème","Mixte",G99)),Barèmes!$D$2,IF(J99&gt;=SUMIFS(Barèmes!$I$6:$I$28,Barèmes!$A$6:$A$28,"Endurance — Luc Léger (palier)",Barèmes!$B$6:$B$28,H99,Barèmes!$C$6:$C$28,IF(H99="6ème","Mixte",G99)),Barèmes!$E$2,Barèmes!$F$2))))))</f>
        <v/>
      </c>
      <c r="O99" s="22"/>
      <c r="P99" s="23" t="str">
        <f>IF(OR(O99="",SUMPRODUCT((Barèmes!$A$6:$A$28="Force bas du corps — Saut en longueur (m)")*(Barèmes!$B$6:$B$28=H99)*(Barèmes!$C$6:$C$28=IF(H99="6ème","Mixte",G99)))=0),"",IF(SUMPRODUCT((Barèmes!$A$6:$A$28="Force bas du corps — Saut en longueur (m)")*(Barèmes!$B$6:$B$28=H99)*(Barèmes!$C$6:$C$28=IF(H99="6ème","Mixte",G99))*(Barèmes!$J$6:$J$28="+"))&gt;0,IF(O99&lt;=SUMIFS(Barèmes!$D$6:$D$28,Barèmes!$A$6:$A$28,"Force bas du corps — Saut en longueur (m)",Barèmes!$B$6:$B$28,H99,Barèmes!$C$6:$C$28,IF(H99="6ème","Mixte",G99)),"à besoin",IF(O99&lt;=SUMIFS(Barèmes!$E$6:$E$28,Barèmes!$A$6:$A$28,"Force bas du corps — Saut en longueur (m)",Barèmes!$B$6:$B$28,H99,Barèmes!$C$6:$C$28,IF(H99="6ème","Mixte",G99)),"fragile","satisfaisant")),IF(O99&gt;=SUMIFS(Barèmes!$D$6:$D$28,Barèmes!$A$6:$A$28,"Force bas du corps — Saut en longueur (m)",Barèmes!$B$6:$B$28,H99,Barèmes!$C$6:$C$28,IF(H99="6ème","Mixte",G99)),"à besoin",IF(O99&gt;=SUMIFS(Barèmes!$E$6:$E$28,Barèmes!$A$6:$A$28,"Force bas du corps — Saut en longueur (m)",Barèmes!$B$6:$B$28,H99,Barèmes!$C$6:$C$28,IF(H99="6ème","Mixte",G99)),"fragile","satisfaisant"))))</f>
        <v/>
      </c>
      <c r="Q99" s="23" t="str">
        <f>IF(OR(O99="",SUMPRODUCT((Barèmes!$A$6:$A$28="Force bas du corps — Saut en longueur (m)")*(Barèmes!$B$6:$B$28=H99)*(Barèmes!$C$6:$C$28=IF(H99="6ème","Mixte",G99)))=0),"",IF(SUMPRODUCT((Barèmes!$A$6:$A$28="Force bas du corps — Saut en longueur (m)")*(Barèmes!$B$6:$B$28=H99)*(Barèmes!$C$6:$C$28=IF(H99="6ème","Mixte",G99))*(Barèmes!$J$6:$J$28="+"))&gt;0,IF(O99&lt;=SUMIFS(Barèmes!$F$6:$F$28,Barèmes!$A$6:$A$28,"Force bas du corps — Saut en longueur (m)",Barèmes!$B$6:$B$28,H99,Barèmes!$C$6:$C$28,IF(H99="6ème","Mixte",G99)),Barèmes!$B$2,IF(O99&lt;=SUMIFS(Barèmes!$G$6:$G$28,Barèmes!$A$6:$A$28,"Force bas du corps — Saut en longueur (m)",Barèmes!$B$6:$B$28,H99,Barèmes!$C$6:$C$28,IF(H99="6ème","Mixte",G99)),Barèmes!$C$2,IF(O99&lt;=SUMIFS(Barèmes!$H$6:$H$28,Barèmes!$A$6:$A$28,"Force bas du corps — Saut en longueur (m)",Barèmes!$B$6:$B$28,H99,Barèmes!$C$6:$C$28,IF(H99="6ème","Mixte",G99)),Barèmes!$D$2,IF(O99&lt;=SUMIFS(Barèmes!$I$6:$I$28,Barèmes!$A$6:$A$28,"Force bas du corps — Saut en longueur (m)",Barèmes!$B$6:$B$28,H99,Barèmes!$C$6:$C$28,IF(H99="6ème","Mixte",G99)),Barèmes!$E$2,Barèmes!$F$2)))),IF(O99&gt;=SUMIFS(Barèmes!$F$6:$F$28,Barèmes!$A$6:$A$28,"Force bas du corps — Saut en longueur (m)",Barèmes!$B$6:$B$28,H99,Barèmes!$C$6:$C$28,IF(H99="6ème","Mixte",G99)),Barèmes!$B$2,IF(O99&gt;=SUMIFS(Barèmes!$G$6:$G$28,Barèmes!$A$6:$A$28,"Force bas du corps — Saut en longueur (m)",Barèmes!$B$6:$B$28,H99,Barèmes!$C$6:$C$28,IF(H99="6ème","Mixte",G99)),Barèmes!$C$2,IF(O99&gt;=SUMIFS(Barèmes!$H$6:$H$28,Barèmes!$A$6:$A$28,"Force bas du corps — Saut en longueur (m)",Barèmes!$B$6:$B$28,H99,Barèmes!$C$6:$C$28,IF(H99="6ème","Mixte",G99)),Barèmes!$D$2,IF(O99&gt;=SUMIFS(Barèmes!$I$6:$I$28,Barèmes!$A$6:$A$28,"Force bas du corps — Saut en longueur (m)",Barèmes!$B$6:$B$28,H99,Barèmes!$C$6:$C$28,IF(H99="6ème","Mixte",G99)),Barèmes!$E$2,Barèmes!$F$2))))))</f>
        <v/>
      </c>
      <c r="R99" s="22"/>
      <c r="S99" s="24" t="str">
        <f>IF(OR(R99="",SUMPRODUCT((Barèmes!$A$6:$A$28="Vitesse — 30 m (s)")*(Barèmes!$B$6:$B$28=H99)*(Barèmes!$C$6:$C$28=IF(H99="6ème","Mixte",G99)))=0),"",IF(SUMPRODUCT((Barèmes!$A$6:$A$28="Vitesse — 30 m (s)")*(Barèmes!$B$6:$B$28=H99)*(Barèmes!$C$6:$C$28=IF(H99="6ème","Mixte",G99))*(Barèmes!$J$6:$J$28="+"))&gt;0,IF(R99&lt;=SUMIFS(Barèmes!$D$6:$D$28,Barèmes!$A$6:$A$28,"Vitesse — 30 m (s)",Barèmes!$B$6:$B$28,H99,Barèmes!$C$6:$C$28,IF(H99="6ème","Mixte",G99)),"à besoin",IF(R99&lt;=SUMIFS(Barèmes!$E$6:$E$28,Barèmes!$A$6:$A$28,"Vitesse — 30 m (s)",Barèmes!$B$6:$B$28,H99,Barèmes!$C$6:$C$28,IF(H99="6ème","Mixte",G99)),"fragile","satisfaisant")),IF(R99&gt;=SUMIFS(Barèmes!$D$6:$D$28,Barèmes!$A$6:$A$28,"Vitesse — 30 m (s)",Barèmes!$B$6:$B$28,H99,Barèmes!$C$6:$C$28,IF(H99="6ème","Mixte",G99)),"à besoin",IF(R99&gt;=SUMIFS(Barèmes!$E$6:$E$28,Barèmes!$A$6:$A$28,"Vitesse — 30 m (s)",Barèmes!$B$6:$B$28,H99,Barèmes!$C$6:$C$28,IF(H99="6ème","Mixte",G99)),"fragile","satisfaisant"))))</f>
        <v/>
      </c>
      <c r="T99" s="24" t="str">
        <f>IF(OR(R99="",SUMPRODUCT((Barèmes!$A$6:$A$28="Vitesse — 30 m (s)")*(Barèmes!$B$6:$B$28=H99)*(Barèmes!$C$6:$C$28=IF(H99="6ème","Mixte",G99)))=0),"",IF(SUMPRODUCT((Barèmes!$A$6:$A$28="Vitesse — 30 m (s)")*(Barèmes!$B$6:$B$28=H99)*(Barèmes!$C$6:$C$28=IF(H99="6ème","Mixte",G99))*(Barèmes!$J$6:$J$28="+"))&gt;0,IF(R99&lt;=SUMIFS(Barèmes!$F$6:$F$28,Barèmes!$A$6:$A$28,"Vitesse — 30 m (s)",Barèmes!$B$6:$B$28,H99,Barèmes!$C$6:$C$28,IF(H99="6ème","Mixte",G99)),Barèmes!$B$2,IF(R99&lt;=SUMIFS(Barèmes!$G$6:$G$28,Barèmes!$A$6:$A$28,"Vitesse — 30 m (s)",Barèmes!$B$6:$B$28,H99,Barèmes!$C$6:$C$28,IF(H99="6ème","Mixte",G99)),Barèmes!$C$2,IF(R99&lt;=SUMIFS(Barèmes!$H$6:$H$28,Barèmes!$A$6:$A$28,"Vitesse — 30 m (s)",Barèmes!$B$6:$B$28,H99,Barèmes!$C$6:$C$28,IF(H99="6ème","Mixte",G99)),Barèmes!$D$2,IF(R99&lt;=SUMIFS(Barèmes!$I$6:$I$28,Barèmes!$A$6:$A$28,"Vitesse — 30 m (s)",Barèmes!$B$6:$B$28,H99,Barèmes!$C$6:$C$28,IF(H99="6ème","Mixte",G99)),Barèmes!$E$2,Barèmes!$F$2)))),IF(R99&gt;=SUMIFS(Barèmes!$F$6:$F$28,Barèmes!$A$6:$A$28,"Vitesse — 30 m (s)",Barèmes!$B$6:$B$28,H99,Barèmes!$C$6:$C$28,IF(H99="6ème","Mixte",G99)),Barèmes!$B$2,IF(R99&gt;=SUMIFS(Barèmes!$G$6:$G$28,Barèmes!$A$6:$A$28,"Vitesse — 30 m (s)",Barèmes!$B$6:$B$28,H99,Barèmes!$C$6:$C$28,IF(H99="6ème","Mixte",G99)),Barèmes!$C$2,IF(R99&gt;=SUMIFS(Barèmes!$H$6:$H$28,Barèmes!$A$6:$A$28,"Vitesse — 30 m (s)",Barèmes!$B$6:$B$28,H99,Barèmes!$C$6:$C$28,IF(H99="6ème","Mixte",G99)),Barèmes!$D$2,IF(R99&gt;=SUMIFS(Barèmes!$I$6:$I$28,Barèmes!$A$6:$A$28,"Vitesse — 30 m (s)",Barèmes!$B$6:$B$28,H99,Barèmes!$C$6:$C$28,IF(H99="6ème","Mixte",G99)),Barèmes!$E$2,Barèmes!$F$2))))))</f>
        <v/>
      </c>
      <c r="U99" s="22"/>
      <c r="V99" s="25" t="str">
        <f>IF(OR(U99="",SUMPRODUCT((Barèmes!$A$6:$A$28="Vitesse — 50 m (s)")*(Barèmes!$B$6:$B$28=H99)*(Barèmes!$C$6:$C$28=IF(H99="6ème","Mixte",G99)))=0),"",IF(SUMPRODUCT((Barèmes!$A$6:$A$28="Vitesse — 50 m (s)")*(Barèmes!$B$6:$B$28=H99)*(Barèmes!$C$6:$C$28=IF(H99="6ème","Mixte",G99))*(Barèmes!$J$6:$J$28="+"))&gt;0,IF(U99&lt;=SUMIFS(Barèmes!$D$6:$D$28,Barèmes!$A$6:$A$28,"Vitesse — 50 m (s)",Barèmes!$B$6:$B$28,H99,Barèmes!$C$6:$C$28,IF(H99="6ème","Mixte",G99)),"à besoin",IF(U99&lt;=SUMIFS(Barèmes!$E$6:$E$28,Barèmes!$A$6:$A$28,"Vitesse — 50 m (s)",Barèmes!$B$6:$B$28,H99,Barèmes!$C$6:$C$28,IF(H99="6ème","Mixte",G99)),"fragile","satisfaisant")),IF(U99&gt;=SUMIFS(Barèmes!$D$6:$D$28,Barèmes!$A$6:$A$28,"Vitesse — 50 m (s)",Barèmes!$B$6:$B$28,H99,Barèmes!$C$6:$C$28,IF(H99="6ème","Mixte",G99)),"à besoin",IF(U99&gt;=SUMIFS(Barèmes!$E$6:$E$28,Barèmes!$A$6:$A$28,"Vitesse — 50 m (s)",Barèmes!$B$6:$B$28,H99,Barèmes!$C$6:$C$28,IF(H99="6ème","Mixte",G99)),"fragile","satisfaisant"))))</f>
        <v/>
      </c>
      <c r="W99" s="25" t="str">
        <f>IF(OR(U99="",SUMPRODUCT((Barèmes!$A$6:$A$28="Vitesse — 50 m (s)")*(Barèmes!$B$6:$B$28=H99)*(Barèmes!$C$6:$C$28=IF(H99="6ème","Mixte",G99)))=0),"",IF(SUMPRODUCT((Barèmes!$A$6:$A$28="Vitesse — 50 m (s)")*(Barèmes!$B$6:$B$28=H99)*(Barèmes!$C$6:$C$28=IF(H99="6ème","Mixte",G99))*(Barèmes!$J$6:$J$28="+"))&gt;0,IF(U99&lt;=SUMIFS(Barèmes!$F$6:$F$28,Barèmes!$A$6:$A$28,"Vitesse — 50 m (s)",Barèmes!$B$6:$B$28,H99,Barèmes!$C$6:$C$28,IF(H99="6ème","Mixte",G99)),Barèmes!$B$2,IF(U99&lt;=SUMIFS(Barèmes!$G$6:$G$28,Barèmes!$A$6:$A$28,"Vitesse — 50 m (s)",Barèmes!$B$6:$B$28,H99,Barèmes!$C$6:$C$28,IF(H99="6ème","Mixte",G99)),Barèmes!$C$2,IF(U99&lt;=SUMIFS(Barèmes!$H$6:$H$28,Barèmes!$A$6:$A$28,"Vitesse — 50 m (s)",Barèmes!$B$6:$B$28,H99,Barèmes!$C$6:$C$28,IF(H99="6ème","Mixte",G99)),Barèmes!$D$2,IF(U99&lt;=SUMIFS(Barèmes!$I$6:$I$28,Barèmes!$A$6:$A$28,"Vitesse — 50 m (s)",Barèmes!$B$6:$B$28,H99,Barèmes!$C$6:$C$28,IF(H99="6ème","Mixte",G99)),Barèmes!$E$2,Barèmes!$F$2)))),IF(U99&gt;=SUMIFS(Barèmes!$F$6:$F$28,Barèmes!$A$6:$A$28,"Vitesse — 50 m (s)",Barèmes!$B$6:$B$28,H99,Barèmes!$C$6:$C$28,IF(H99="6ème","Mixte",G99)),Barèmes!$B$2,IF(U99&gt;=SUMIFS(Barèmes!$G$6:$G$28,Barèmes!$A$6:$A$28,"Vitesse — 50 m (s)",Barèmes!$B$6:$B$28,H99,Barèmes!$C$6:$C$28,IF(H99="6ème","Mixte",G99)),Barèmes!$C$2,IF(U99&gt;=SUMIFS(Barèmes!$H$6:$H$28,Barèmes!$A$6:$A$28,"Vitesse — 50 m (s)",Barèmes!$B$6:$B$28,H99,Barèmes!$C$6:$C$28,IF(H99="6ème","Mixte",G99)),Barèmes!$D$2,IF(U99&gt;=SUMIFS(Barèmes!$I$6:$I$28,Barèmes!$A$6:$A$28,"Vitesse — 50 m (s)",Barèmes!$B$6:$B$28,H99,Barèmes!$C$6:$C$28,IF(H99="6ème","Mixte",G99)),Barèmes!$E$2,Barèmes!$F$2))))))</f>
        <v/>
      </c>
      <c r="X99" s="18"/>
      <c r="Y99" s="26" t="str" cm="1">
        <f t="array" ref="Y99">IF(OR(X99="",SUMPRODUCT((Barèmes!$A$6:$A$28="Souplesse (score 1-5)")*(Barèmes!$B$6:$B$28=H99)*(Barèmes!$C$6:$C$28=IF(H99="6ème","Mixte",G99)))=0),"",IF(SUMPRODUCT((Barèmes!$A$6:$A$28="Souplesse (score 1-5)")*(Barèmes!$B$6:$B$28=H99)*(Barèmes!$C$6:$C$28=IF(H99="6ème","Mixte",G99))*(Barèmes!$J$6:$J$28="+"))&gt;0,IF(X99&lt;=SUMIFS(Barèmes!$D$6:$D$28,Barèmes!$A$6:$A$28,"Souplesse (score 1-5)",Barèmes!$B$6:$B$28,H99,Barèmes!$C$6:$C$28,IF(H99="6ème","Mixte",G99)),"à besoin",IF(X99&lt;=SUMIFS(Barèmes!$E$6:$E$28,Barèmes!$A$6:$A$28,"Souplesse (score 1-5)",Barèmes!$B$6:$B$28,H99,Barèmes!$C$6:$C$28,IF(H99="6ème","Mixte",G99)),"fragile","satisfaisant")),IF(X99&gt;=SUMIFS(Barèmes!$D$6:$D$28,Barèmes!$A$6:$A$28,"Souplesse (score 1-5)",Barèmes!$B$6:$B$28,H99,Barèmes!$C$6:$C$28,IF(H99="6ème","Mixte",G99)),"à besoin",IF(X99&gt;=SUMIFS(Barèmes!$E$6:$E$28,Barèmes!$A$6:$A$28,"Souplesse (score 1-5)",Barèmes!$B$6:$B$28,H99,Barèmes!$C$6:$C$28,IF(H99="6ème","Mixte",G99)),"fragile","satisfaisant"))))</f>
        <v/>
      </c>
      <c r="Z99" s="26" t="str" cm="1">
        <f t="array" ref="Z99">IF(OR(X99="",SUMPRODUCT((Barèmes!$A$6:$A$28="Souplesse (score 1-5)")*(Barèmes!$B$6:$B$28=H99)*(Barèmes!$C$6:$C$28=IF(H99="6ème","Mixte",G99)))=0),"",IF(SUMPRODUCT((Barèmes!$A$6:$A$28="Souplesse (score 1-5)")*(Barèmes!$B$6:$B$28=H99)*(Barèmes!$C$6:$C$28=IF(H99="6ème","Mixte",G99))*(Barèmes!$J$6:$J$28="+"))&gt;0,IF(X99&lt;=SUMIFS(Barèmes!$F$6:$F$28,Barèmes!$A$6:$A$28,"Souplesse (score 1-5)",Barèmes!$B$6:$B$28,H99,Barèmes!$C$6:$C$28,IF(H99="6ème","Mixte",G99)),Barèmes!$B$2,IF(X99&lt;=SUMIFS(Barèmes!$G$6:$G$28,Barèmes!$A$6:$A$28,"Souplesse (score 1-5)",Barèmes!$B$6:$B$28,H99,Barèmes!$C$6:$C$28,IF(H99="6ème","Mixte",G99)),Barèmes!$C$2,IF(X99&lt;=SUMIFS(Barèmes!$H$6:$H$28,Barèmes!$A$6:$A$28,"Souplesse (score 1-5)",Barèmes!$B$6:$B$28,H99,Barèmes!$C$6:$C$28,IF(H99="6ème","Mixte",G99)),Barèmes!$D$2,IF(X99&lt;=SUMIFS(Barèmes!$I$6:$I$28,Barèmes!$A$6:$A$28,"Souplesse (score 1-5)",Barèmes!$B$6:$B$28,H99,Barèmes!$C$6:$C$28,IF(H99="6ème","Mixte",G99)),Barèmes!$E$2,Barèmes!$F$2)))),IF(X99&gt;=SUMIFS(Barèmes!$F$6:$F$28,Barèmes!$A$6:$A$28,"Souplesse (score 1-5)",Barèmes!$B$6:$B$28,H99,Barèmes!$C$6:$C$28,IF(H99="6ème","Mixte",G99)),Barèmes!$B$2,IF(X99&gt;=SUMIFS(Barèmes!$G$6:$G$28,Barèmes!$A$6:$A$28,"Souplesse (score 1-5)",Barèmes!$B$6:$B$28,H99,Barèmes!$C$6:$C$28,IF(H99="6ème","Mixte",G99)),Barèmes!$C$2,IF(X99&gt;=SUMIFS(Barèmes!$H$6:$H$28,Barèmes!$A$6:$A$28,"Souplesse (score 1-5)",Barèmes!$B$6:$B$28,H99,Barèmes!$C$6:$C$28,IF(H99="6ème","Mixte",G99)),Barèmes!$D$2,IF(X99&gt;=SUMIFS(Barèmes!$I$6:$I$28,Barèmes!$A$6:$A$28,"Souplesse (score 1-5)",Barèmes!$B$6:$B$28,H99,Barèmes!$C$6:$C$28,IF(H99="6ème","Mixte",G99)),Barèmes!$E$2,Barèmes!$F$2))))))</f>
        <v/>
      </c>
      <c r="AA99" s="22"/>
      <c r="AB99" s="27" t="str">
        <f>IF(OR(AA99="",SUMPRODUCT((Barèmes!$A$6:$A$28="Agilité — T-test 974 (s)")*(Barèmes!$B$6:$B$28=H99)*(Barèmes!$C$6:$C$28=IF(H99="6ème","Mixte",G99)))=0),"",IF(SUMPRODUCT((Barèmes!$A$6:$A$28="Agilité — T-test 974 (s)")*(Barèmes!$B$6:$B$28=H99)*(Barèmes!$C$6:$C$28=IF(H99="6ème","Mixte",G99))*(Barèmes!$J$6:$J$28="+"))&gt;0,IF(AA99&lt;=SUMIFS(Barèmes!$D$6:$D$28,Barèmes!$A$6:$A$28,"Agilité — T-test 974 (s)",Barèmes!$B$6:$B$28,H99,Barèmes!$C$6:$C$28,IF(H99="6ème","Mixte",G99)),"à besoin",IF(AA99&lt;=SUMIFS(Barèmes!$E$6:$E$28,Barèmes!$A$6:$A$28,"Agilité — T-test 974 (s)",Barèmes!$B$6:$B$28,H99,Barèmes!$C$6:$C$28,IF(H99="6ème","Mixte",G99)),"fragile","satisfaisant")),IF(AA99&gt;=SUMIFS(Barèmes!$D$6:$D$28,Barèmes!$A$6:$A$28,"Agilité — T-test 974 (s)",Barèmes!$B$6:$B$28,H99,Barèmes!$C$6:$C$28,IF(H99="6ème","Mixte",G99)),"à besoin",IF(AA99&gt;=SUMIFS(Barèmes!$E$6:$E$28,Barèmes!$A$6:$A$28,"Agilité — T-test 974 (s)",Barèmes!$B$6:$B$28,H99,Barèmes!$C$6:$C$28,IF(H99="6ème","Mixte",G99)),"fragile","satisfaisant"))))</f>
        <v/>
      </c>
      <c r="AC99" s="27" t="str">
        <f>IF(OR(AA99="",SUMPRODUCT((Barèmes!$A$6:$A$28="Agilité — T-test 974 (s)")*(Barèmes!$B$6:$B$28=H99)*(Barèmes!$C$6:$C$28=IF(H99="6ème","Mixte",G99)))=0),"",IF(SUMPRODUCT((Barèmes!$A$6:$A$28="Agilité — T-test 974 (s)")*(Barèmes!$B$6:$B$28=H99)*(Barèmes!$C$6:$C$28=IF(H99="6ème","Mixte",G99))*(Barèmes!$J$6:$J$28="+"))&gt;0,IF(AA99&lt;=SUMIFS(Barèmes!$F$6:$F$28,Barèmes!$A$6:$A$28,"Agilité — T-test 974 (s)",Barèmes!$B$6:$B$28,H99,Barèmes!$C$6:$C$28,IF(H99="6ème","Mixte",G99)),Barèmes!$B$2,IF(AA99&lt;=SUMIFS(Barèmes!$G$6:$G$28,Barèmes!$A$6:$A$28,"Agilité — T-test 974 (s)",Barèmes!$B$6:$B$28,H99,Barèmes!$C$6:$C$28,IF(H99="6ème","Mixte",G99)),Barèmes!$C$2,IF(AA99&lt;=SUMIFS(Barèmes!$H$6:$H$28,Barèmes!$A$6:$A$28,"Agilité — T-test 974 (s)",Barèmes!$B$6:$B$28,H99,Barèmes!$C$6:$C$28,IF(H99="6ème","Mixte",G99)),Barèmes!$D$2,IF(AA99&lt;=SUMIFS(Barèmes!$I$6:$I$28,Barèmes!$A$6:$A$28,"Agilité — T-test 974 (s)",Barèmes!$B$6:$B$28,H99,Barèmes!$C$6:$C$28,IF(H99="6ème","Mixte",G99)),Barèmes!$E$2,Barèmes!$F$2)))),IF(AA99&gt;=SUMIFS(Barèmes!$F$6:$F$28,Barèmes!$A$6:$A$28,"Agilité — T-test 974 (s)",Barèmes!$B$6:$B$28,H99,Barèmes!$C$6:$C$28,IF(H99="6ème","Mixte",G99)),Barèmes!$B$2,IF(AA99&gt;=SUMIFS(Barèmes!$G$6:$G$28,Barèmes!$A$6:$A$28,"Agilité — T-test 974 (s)",Barèmes!$B$6:$B$28,H99,Barèmes!$C$6:$C$28,IF(H99="6ème","Mixte",G99)),Barèmes!$C$2,IF(AA99&gt;=SUMIFS(Barèmes!$H$6:$H$28,Barèmes!$A$6:$A$28,"Agilité — T-test 974 (s)",Barèmes!$B$6:$B$28,H99,Barèmes!$C$6:$C$28,IF(H99="6ème","Mixte",G99)),Barèmes!$D$2,IF(AA99&gt;=SUMIFS(Barèmes!$I$6:$I$28,Barèmes!$A$6:$A$28,"Agilité — T-test 974 (s)",Barèmes!$B$6:$B$28,H99,Barèmes!$C$6:$C$28,IF(H99="6ème","Mixte",G99)),Barèmes!$E$2,Barèmes!$F$2))))))</f>
        <v/>
      </c>
      <c r="AD99" s="28" t="str">
        <f t="shared" si="10"/>
        <v/>
      </c>
      <c r="AE99" s="29" t="str">
        <f t="shared" si="11"/>
        <v/>
      </c>
      <c r="AF99" s="30" t="str">
        <f>IF(OR(AD99="",SUMPRODUCT((Barèmes!$A$6:$A$28="Surcoût d'agilité (s) — technique")*(Barèmes!$B$6:$B$28=H99)*(Barèmes!$C$6:$C$28=IF(H99="6ème","Mixte",G99)))=0),"",IF(SUMPRODUCT((Barèmes!$A$6:$A$28="Surcoût d'agilité (s) — technique")*(Barèmes!$B$6:$B$28=H99)*(Barèmes!$C$6:$C$28=IF(H99="6ème","Mixte",G99))*(Barèmes!$J$6:$J$28="+"))&gt;0,IF(AD99&lt;=SUMIFS(Barèmes!$D$6:$D$28,Barèmes!$A$6:$A$28,"Surcoût d'agilité (s) — technique",Barèmes!$B$6:$B$28,H99,Barèmes!$C$6:$C$28,IF(H99="6ème","Mixte",G99)),"à besoin",IF(AD99&lt;=SUMIFS(Barèmes!$E$6:$E$28,Barèmes!$A$6:$A$28,"Surcoût d'agilité (s) — technique",Barèmes!$B$6:$B$28,H99,Barèmes!$C$6:$C$28,IF(H99="6ème","Mixte",G99)),"fragile","satisfaisant")),IF(AD99&gt;=SUMIFS(Barèmes!$D$6:$D$28,Barèmes!$A$6:$A$28,"Surcoût d'agilité (s) — technique",Barèmes!$B$6:$B$28,H99,Barèmes!$C$6:$C$28,IF(H99="6ème","Mixte",G99)),"à besoin",IF(AD99&gt;=SUMIFS(Barèmes!$E$6:$E$28,Barèmes!$A$6:$A$28,"Surcoût d'agilité (s) — technique",Barèmes!$B$6:$B$28,H99,Barèmes!$C$6:$C$28,IF(H99="6ème","Mixte",G99)),"fragile","satisfaisant"))))</f>
        <v/>
      </c>
      <c r="AG99" s="30" t="str">
        <f>IF(OR(AD99="",SUMPRODUCT((Barèmes!$A$6:$A$28="Surcoût d'agilité (s) — technique")*(Barèmes!$B$6:$B$28=H99)*(Barèmes!$C$6:$C$28=IF(H99="6ème","Mixte",G99)))=0),"",IF(SUMPRODUCT((Barèmes!$A$6:$A$28="Surcoût d'agilité (s) — technique")*(Barèmes!$B$6:$B$28=H99)*(Barèmes!$C$6:$C$28=IF(H99="6ème","Mixte",G99))*(Barèmes!$J$6:$J$28="+"))&gt;0,IF(AD99&lt;=SUMIFS(Barèmes!$F$6:$F$28,Barèmes!$A$6:$A$28,"Surcoût d'agilité (s) — technique",Barèmes!$B$6:$B$28,H99,Barèmes!$C$6:$C$28,IF(H99="6ème","Mixte",G99)),Barèmes!$B$2,IF(AD99&lt;=SUMIFS(Barèmes!$G$6:$G$28,Barèmes!$A$6:$A$28,"Surcoût d'agilité (s) — technique",Barèmes!$B$6:$B$28,H99,Barèmes!$C$6:$C$28,IF(H99="6ème","Mixte",G99)),Barèmes!$C$2,IF(AD99&lt;=SUMIFS(Barèmes!$H$6:$H$28,Barèmes!$A$6:$A$28,"Surcoût d'agilité (s) — technique",Barèmes!$B$6:$B$28,H99,Barèmes!$C$6:$C$28,IF(H99="6ème","Mixte",G99)),Barèmes!$D$2,IF(AD99&lt;=SUMIFS(Barèmes!$I$6:$I$28,Barèmes!$A$6:$A$28,"Surcoût d'agilité (s) — technique",Barèmes!$B$6:$B$28,H99,Barèmes!$C$6:$C$28,IF(H99="6ème","Mixte",G99)),Barèmes!$E$2,Barèmes!$F$2)))),IF(AD99&gt;=SUMIFS(Barèmes!$F$6:$F$28,Barèmes!$A$6:$A$28,"Surcoût d'agilité (s) — technique",Barèmes!$B$6:$B$28,H99,Barèmes!$C$6:$C$28,IF(H99="6ème","Mixte",G99)),Barèmes!$B$2,IF(AD99&gt;=SUMIFS(Barèmes!$G$6:$G$28,Barèmes!$A$6:$A$28,"Surcoût d'agilité (s) — technique",Barèmes!$B$6:$B$28,H99,Barèmes!$C$6:$C$28,IF(H99="6ème","Mixte",G99)),Barèmes!$C$2,IF(AD99&gt;=SUMIFS(Barèmes!$H$6:$H$28,Barèmes!$A$6:$A$28,"Surcoût d'agilité (s) — technique",Barèmes!$B$6:$B$28,H99,Barèmes!$C$6:$C$28,IF(H99="6ème","Mixte",G99)),Barèmes!$D$2,IF(AD99&gt;=SUMIFS(Barèmes!$I$6:$I$28,Barèmes!$A$6:$A$28,"Surcoût d'agilité (s) — technique",Barèmes!$B$6:$B$28,H99,Barèmes!$C$6:$C$28,IF(H99="6ème","Mixte",G99)),Barèmes!$E$2,Barèmes!$F$2))))))</f>
        <v/>
      </c>
      <c r="AH99" s="31" t="str">
        <f>IF((IF(N99="",0,1)+IF(Q99="",0,1)+IF(W99="",0,1)+IF(Z99="",0,1)+IF(AC99="",0,1))=0,"",3*IF(N99=Barèmes!$B$2,1,IF(N99=Barèmes!$C$2,2,IF(N99=Barèmes!$D$2,3,IF(N99=Barèmes!$E$2,4,IF(N99=Barèmes!$F$2,5,0)))))+3*IF(Q99=Barèmes!$B$2,1,IF(Q99=Barèmes!$C$2,2,IF(Q99=Barèmes!$D$2,3,IF(Q99=Barèmes!$E$2,4,IF(Q99=Barèmes!$F$2,5,0)))))+2*IF(W99=Barèmes!$B$2,1,IF(W99=Barèmes!$C$2,2,IF(W99=Barèmes!$D$2,3,IF(W99=Barèmes!$E$2,4,IF(W99=Barèmes!$F$2,5,0)))))+1*IF(Z99=Barèmes!$B$2,1,IF(Z99=Barèmes!$C$2,2,IF(Z99=Barèmes!$D$2,3,IF(Z99=Barèmes!$E$2,4,IF(Z99=Barèmes!$F$2,5,0)))))+1*IF(AC99=Barèmes!$B$2,1,IF(AC99=Barèmes!$C$2,2,IF(AC99=Barèmes!$D$2,3,IF(AC99=Barèmes!$E$2,4,IF(AC99=Barèmes!$F$2,5,0))))))</f>
        <v/>
      </c>
      <c r="AI99" s="31"/>
      <c r="AJ99" s="32" t="str">
        <f>IFERROR(INDEX(Croissance!$B$5:$B$604,MATCH(A99,Croissance!$A$5:$A$604,0)),"")</f>
        <v/>
      </c>
      <c r="AK99" s="32" t="str">
        <f>IFERROR(INDEX(Croissance!$C$5:$C$604,MATCH(A99,Croissance!$A$5:$A$604,0)),"")</f>
        <v/>
      </c>
      <c r="AL99" s="32" t="str">
        <f>IFERROR(INDEX(Croissance!$D$5:$D$604,MATCH(A99,Croissance!$A$5:$A$604,0)),"")</f>
        <v/>
      </c>
      <c r="AM99" s="32" t="str">
        <f>IFERROR(INDEX(Croissance!$E$5:$E$604,MATCH(A99,Croissance!$A$5:$A$604,0)),"")</f>
        <v/>
      </c>
      <c r="AO99" s="33">
        <f t="shared" si="16"/>
        <v>0</v>
      </c>
      <c r="AP99" s="33">
        <f t="shared" si="12"/>
        <v>0</v>
      </c>
      <c r="AQ99" s="33">
        <f>IF(A99="",0,IF(AND(OR('Synthèse classe'!$C$2="Tous",C99='Synthèse classe'!$C$2),OR('Synthèse classe'!$C$3="Toutes",D99='Synthèse classe'!$C$3),OR('Synthèse classe'!$C$4="Toutes",AND('Synthèse classe'!$C$4="Dernière",AP99=1),B99=IFERROR(VALUE('Synthèse classe'!$C$4),0))),1,0))</f>
        <v>0</v>
      </c>
      <c r="AR99" s="34" t="str">
        <f t="shared" si="13"/>
        <v/>
      </c>
    </row>
    <row r="100" spans="1:44" x14ac:dyDescent="0.2">
      <c r="A100" s="17" t="str">
        <f t="shared" si="9"/>
        <v/>
      </c>
      <c r="B100" s="18"/>
      <c r="C100" s="19"/>
      <c r="D100" s="19"/>
      <c r="E100" s="19"/>
      <c r="F100" s="19"/>
      <c r="G100" s="19"/>
      <c r="H100" s="17" t="str">
        <f t="shared" si="14"/>
        <v/>
      </c>
      <c r="I100" s="20"/>
      <c r="J100" s="18"/>
      <c r="K100" s="19"/>
      <c r="L100" s="21" t="str">
        <f t="shared" si="15"/>
        <v/>
      </c>
      <c r="M100" s="21" t="str">
        <f>IF(OR(J100="",SUMPRODUCT((Barèmes!$A$6:$A$28="Endurance — Luc Léger (palier)")*(Barèmes!$B$6:$B$28=H100)*(Barèmes!$C$6:$C$28=IF(H100="6ème","Mixte",G100)))=0),"",IF(SUMPRODUCT((Barèmes!$A$6:$A$28="Endurance — Luc Léger (palier)")*(Barèmes!$B$6:$B$28=H100)*(Barèmes!$C$6:$C$28=IF(H100="6ème","Mixte",G100))*(Barèmes!$J$6:$J$28="+"))&gt;0,IF(J100&lt;=SUMIFS(Barèmes!$D$6:$D$28,Barèmes!$A$6:$A$28,"Endurance — Luc Léger (palier)",Barèmes!$B$6:$B$28,H100,Barèmes!$C$6:$C$28,IF(H100="6ème","Mixte",G100)),"à besoin",IF(J100&lt;=SUMIFS(Barèmes!$E$6:$E$28,Barèmes!$A$6:$A$28,"Endurance — Luc Léger (palier)",Barèmes!$B$6:$B$28,H100,Barèmes!$C$6:$C$28,IF(H100="6ème","Mixte",G100)),"fragile","satisfaisant")),IF(J100&gt;=SUMIFS(Barèmes!$D$6:$D$28,Barèmes!$A$6:$A$28,"Endurance — Luc Léger (palier)",Barèmes!$B$6:$B$28,H100,Barèmes!$C$6:$C$28,IF(H100="6ème","Mixte",G100)),"à besoin",IF(J100&gt;=SUMIFS(Barèmes!$E$6:$E$28,Barèmes!$A$6:$A$28,"Endurance — Luc Léger (palier)",Barèmes!$B$6:$B$28,H100,Barèmes!$C$6:$C$28,IF(H100="6ème","Mixte",G100)),"fragile","satisfaisant"))))</f>
        <v/>
      </c>
      <c r="N100" s="21" t="str">
        <f>IF(OR(J100="",SUMPRODUCT((Barèmes!$A$6:$A$28="Endurance — Luc Léger (palier)")*(Barèmes!$B$6:$B$28=H100)*(Barèmes!$C$6:$C$28=IF(H100="6ème","Mixte",G100)))=0),"",IF(SUMPRODUCT((Barèmes!$A$6:$A$28="Endurance — Luc Léger (palier)")*(Barèmes!$B$6:$B$28=H100)*(Barèmes!$C$6:$C$28=IF(H100="6ème","Mixte",G100))*(Barèmes!$J$6:$J$28="+"))&gt;0,IF(J100&lt;=SUMIFS(Barèmes!$F$6:$F$28,Barèmes!$A$6:$A$28,"Endurance — Luc Léger (palier)",Barèmes!$B$6:$B$28,H100,Barèmes!$C$6:$C$28,IF(H100="6ème","Mixte",G100)),Barèmes!$B$2,IF(J100&lt;=SUMIFS(Barèmes!$G$6:$G$28,Barèmes!$A$6:$A$28,"Endurance — Luc Léger (palier)",Barèmes!$B$6:$B$28,H100,Barèmes!$C$6:$C$28,IF(H100="6ème","Mixte",G100)),Barèmes!$C$2,IF(J100&lt;=SUMIFS(Barèmes!$H$6:$H$28,Barèmes!$A$6:$A$28,"Endurance — Luc Léger (palier)",Barèmes!$B$6:$B$28,H100,Barèmes!$C$6:$C$28,IF(H100="6ème","Mixte",G100)),Barèmes!$D$2,IF(J100&lt;=SUMIFS(Barèmes!$I$6:$I$28,Barèmes!$A$6:$A$28,"Endurance — Luc Léger (palier)",Barèmes!$B$6:$B$28,H100,Barèmes!$C$6:$C$28,IF(H100="6ème","Mixte",G100)),Barèmes!$E$2,Barèmes!$F$2)))),IF(J100&gt;=SUMIFS(Barèmes!$F$6:$F$28,Barèmes!$A$6:$A$28,"Endurance — Luc Léger (palier)",Barèmes!$B$6:$B$28,H100,Barèmes!$C$6:$C$28,IF(H100="6ème","Mixte",G100)),Barèmes!$B$2,IF(J100&gt;=SUMIFS(Barèmes!$G$6:$G$28,Barèmes!$A$6:$A$28,"Endurance — Luc Léger (palier)",Barèmes!$B$6:$B$28,H100,Barèmes!$C$6:$C$28,IF(H100="6ème","Mixte",G100)),Barèmes!$C$2,IF(J100&gt;=SUMIFS(Barèmes!$H$6:$H$28,Barèmes!$A$6:$A$28,"Endurance — Luc Léger (palier)",Barèmes!$B$6:$B$28,H100,Barèmes!$C$6:$C$28,IF(H100="6ème","Mixte",G100)),Barèmes!$D$2,IF(J100&gt;=SUMIFS(Barèmes!$I$6:$I$28,Barèmes!$A$6:$A$28,"Endurance — Luc Léger (palier)",Barèmes!$B$6:$B$28,H100,Barèmes!$C$6:$C$28,IF(H100="6ème","Mixte",G100)),Barèmes!$E$2,Barèmes!$F$2))))))</f>
        <v/>
      </c>
      <c r="O100" s="22"/>
      <c r="P100" s="23" t="str">
        <f>IF(OR(O100="",SUMPRODUCT((Barèmes!$A$6:$A$28="Force bas du corps — Saut en longueur (m)")*(Barèmes!$B$6:$B$28=H100)*(Barèmes!$C$6:$C$28=IF(H100="6ème","Mixte",G100)))=0),"",IF(SUMPRODUCT((Barèmes!$A$6:$A$28="Force bas du corps — Saut en longueur (m)")*(Barèmes!$B$6:$B$28=H100)*(Barèmes!$C$6:$C$28=IF(H100="6ème","Mixte",G100))*(Barèmes!$J$6:$J$28="+"))&gt;0,IF(O100&lt;=SUMIFS(Barèmes!$D$6:$D$28,Barèmes!$A$6:$A$28,"Force bas du corps — Saut en longueur (m)",Barèmes!$B$6:$B$28,H100,Barèmes!$C$6:$C$28,IF(H100="6ème","Mixte",G100)),"à besoin",IF(O100&lt;=SUMIFS(Barèmes!$E$6:$E$28,Barèmes!$A$6:$A$28,"Force bas du corps — Saut en longueur (m)",Barèmes!$B$6:$B$28,H100,Barèmes!$C$6:$C$28,IF(H100="6ème","Mixte",G100)),"fragile","satisfaisant")),IF(O100&gt;=SUMIFS(Barèmes!$D$6:$D$28,Barèmes!$A$6:$A$28,"Force bas du corps — Saut en longueur (m)",Barèmes!$B$6:$B$28,H100,Barèmes!$C$6:$C$28,IF(H100="6ème","Mixte",G100)),"à besoin",IF(O100&gt;=SUMIFS(Barèmes!$E$6:$E$28,Barèmes!$A$6:$A$28,"Force bas du corps — Saut en longueur (m)",Barèmes!$B$6:$B$28,H100,Barèmes!$C$6:$C$28,IF(H100="6ème","Mixte",G100)),"fragile","satisfaisant"))))</f>
        <v/>
      </c>
      <c r="Q100" s="23" t="str">
        <f>IF(OR(O100="",SUMPRODUCT((Barèmes!$A$6:$A$28="Force bas du corps — Saut en longueur (m)")*(Barèmes!$B$6:$B$28=H100)*(Barèmes!$C$6:$C$28=IF(H100="6ème","Mixte",G100)))=0),"",IF(SUMPRODUCT((Barèmes!$A$6:$A$28="Force bas du corps — Saut en longueur (m)")*(Barèmes!$B$6:$B$28=H100)*(Barèmes!$C$6:$C$28=IF(H100="6ème","Mixte",G100))*(Barèmes!$J$6:$J$28="+"))&gt;0,IF(O100&lt;=SUMIFS(Barèmes!$F$6:$F$28,Barèmes!$A$6:$A$28,"Force bas du corps — Saut en longueur (m)",Barèmes!$B$6:$B$28,H100,Barèmes!$C$6:$C$28,IF(H100="6ème","Mixte",G100)),Barèmes!$B$2,IF(O100&lt;=SUMIFS(Barèmes!$G$6:$G$28,Barèmes!$A$6:$A$28,"Force bas du corps — Saut en longueur (m)",Barèmes!$B$6:$B$28,H100,Barèmes!$C$6:$C$28,IF(H100="6ème","Mixte",G100)),Barèmes!$C$2,IF(O100&lt;=SUMIFS(Barèmes!$H$6:$H$28,Barèmes!$A$6:$A$28,"Force bas du corps — Saut en longueur (m)",Barèmes!$B$6:$B$28,H100,Barèmes!$C$6:$C$28,IF(H100="6ème","Mixte",G100)),Barèmes!$D$2,IF(O100&lt;=SUMIFS(Barèmes!$I$6:$I$28,Barèmes!$A$6:$A$28,"Force bas du corps — Saut en longueur (m)",Barèmes!$B$6:$B$28,H100,Barèmes!$C$6:$C$28,IF(H100="6ème","Mixte",G100)),Barèmes!$E$2,Barèmes!$F$2)))),IF(O100&gt;=SUMIFS(Barèmes!$F$6:$F$28,Barèmes!$A$6:$A$28,"Force bas du corps — Saut en longueur (m)",Barèmes!$B$6:$B$28,H100,Barèmes!$C$6:$C$28,IF(H100="6ème","Mixte",G100)),Barèmes!$B$2,IF(O100&gt;=SUMIFS(Barèmes!$G$6:$G$28,Barèmes!$A$6:$A$28,"Force bas du corps — Saut en longueur (m)",Barèmes!$B$6:$B$28,H100,Barèmes!$C$6:$C$28,IF(H100="6ème","Mixte",G100)),Barèmes!$C$2,IF(O100&gt;=SUMIFS(Barèmes!$H$6:$H$28,Barèmes!$A$6:$A$28,"Force bas du corps — Saut en longueur (m)",Barèmes!$B$6:$B$28,H100,Barèmes!$C$6:$C$28,IF(H100="6ème","Mixte",G100)),Barèmes!$D$2,IF(O100&gt;=SUMIFS(Barèmes!$I$6:$I$28,Barèmes!$A$6:$A$28,"Force bas du corps — Saut en longueur (m)",Barèmes!$B$6:$B$28,H100,Barèmes!$C$6:$C$28,IF(H100="6ème","Mixte",G100)),Barèmes!$E$2,Barèmes!$F$2))))))</f>
        <v/>
      </c>
      <c r="R100" s="22"/>
      <c r="S100" s="24" t="str">
        <f>IF(OR(R100="",SUMPRODUCT((Barèmes!$A$6:$A$28="Vitesse — 30 m (s)")*(Barèmes!$B$6:$B$28=H100)*(Barèmes!$C$6:$C$28=IF(H100="6ème","Mixte",G100)))=0),"",IF(SUMPRODUCT((Barèmes!$A$6:$A$28="Vitesse — 30 m (s)")*(Barèmes!$B$6:$B$28=H100)*(Barèmes!$C$6:$C$28=IF(H100="6ème","Mixte",G100))*(Barèmes!$J$6:$J$28="+"))&gt;0,IF(R100&lt;=SUMIFS(Barèmes!$D$6:$D$28,Barèmes!$A$6:$A$28,"Vitesse — 30 m (s)",Barèmes!$B$6:$B$28,H100,Barèmes!$C$6:$C$28,IF(H100="6ème","Mixte",G100)),"à besoin",IF(R100&lt;=SUMIFS(Barèmes!$E$6:$E$28,Barèmes!$A$6:$A$28,"Vitesse — 30 m (s)",Barèmes!$B$6:$B$28,H100,Barèmes!$C$6:$C$28,IF(H100="6ème","Mixte",G100)),"fragile","satisfaisant")),IF(R100&gt;=SUMIFS(Barèmes!$D$6:$D$28,Barèmes!$A$6:$A$28,"Vitesse — 30 m (s)",Barèmes!$B$6:$B$28,H100,Barèmes!$C$6:$C$28,IF(H100="6ème","Mixte",G100)),"à besoin",IF(R100&gt;=SUMIFS(Barèmes!$E$6:$E$28,Barèmes!$A$6:$A$28,"Vitesse — 30 m (s)",Barèmes!$B$6:$B$28,H100,Barèmes!$C$6:$C$28,IF(H100="6ème","Mixte",G100)),"fragile","satisfaisant"))))</f>
        <v/>
      </c>
      <c r="T100" s="24" t="str">
        <f>IF(OR(R100="",SUMPRODUCT((Barèmes!$A$6:$A$28="Vitesse — 30 m (s)")*(Barèmes!$B$6:$B$28=H100)*(Barèmes!$C$6:$C$28=IF(H100="6ème","Mixte",G100)))=0),"",IF(SUMPRODUCT((Barèmes!$A$6:$A$28="Vitesse — 30 m (s)")*(Barèmes!$B$6:$B$28=H100)*(Barèmes!$C$6:$C$28=IF(H100="6ème","Mixte",G100))*(Barèmes!$J$6:$J$28="+"))&gt;0,IF(R100&lt;=SUMIFS(Barèmes!$F$6:$F$28,Barèmes!$A$6:$A$28,"Vitesse — 30 m (s)",Barèmes!$B$6:$B$28,H100,Barèmes!$C$6:$C$28,IF(H100="6ème","Mixte",G100)),Barèmes!$B$2,IF(R100&lt;=SUMIFS(Barèmes!$G$6:$G$28,Barèmes!$A$6:$A$28,"Vitesse — 30 m (s)",Barèmes!$B$6:$B$28,H100,Barèmes!$C$6:$C$28,IF(H100="6ème","Mixte",G100)),Barèmes!$C$2,IF(R100&lt;=SUMIFS(Barèmes!$H$6:$H$28,Barèmes!$A$6:$A$28,"Vitesse — 30 m (s)",Barèmes!$B$6:$B$28,H100,Barèmes!$C$6:$C$28,IF(H100="6ème","Mixte",G100)),Barèmes!$D$2,IF(R100&lt;=SUMIFS(Barèmes!$I$6:$I$28,Barèmes!$A$6:$A$28,"Vitesse — 30 m (s)",Barèmes!$B$6:$B$28,H100,Barèmes!$C$6:$C$28,IF(H100="6ème","Mixte",G100)),Barèmes!$E$2,Barèmes!$F$2)))),IF(R100&gt;=SUMIFS(Barèmes!$F$6:$F$28,Barèmes!$A$6:$A$28,"Vitesse — 30 m (s)",Barèmes!$B$6:$B$28,H100,Barèmes!$C$6:$C$28,IF(H100="6ème","Mixte",G100)),Barèmes!$B$2,IF(R100&gt;=SUMIFS(Barèmes!$G$6:$G$28,Barèmes!$A$6:$A$28,"Vitesse — 30 m (s)",Barèmes!$B$6:$B$28,H100,Barèmes!$C$6:$C$28,IF(H100="6ème","Mixte",G100)),Barèmes!$C$2,IF(R100&gt;=SUMIFS(Barèmes!$H$6:$H$28,Barèmes!$A$6:$A$28,"Vitesse — 30 m (s)",Barèmes!$B$6:$B$28,H100,Barèmes!$C$6:$C$28,IF(H100="6ème","Mixte",G100)),Barèmes!$D$2,IF(R100&gt;=SUMIFS(Barèmes!$I$6:$I$28,Barèmes!$A$6:$A$28,"Vitesse — 30 m (s)",Barèmes!$B$6:$B$28,H100,Barèmes!$C$6:$C$28,IF(H100="6ème","Mixte",G100)),Barèmes!$E$2,Barèmes!$F$2))))))</f>
        <v/>
      </c>
      <c r="U100" s="22"/>
      <c r="V100" s="25" t="str">
        <f>IF(OR(U100="",SUMPRODUCT((Barèmes!$A$6:$A$28="Vitesse — 50 m (s)")*(Barèmes!$B$6:$B$28=H100)*(Barèmes!$C$6:$C$28=IF(H100="6ème","Mixte",G100)))=0),"",IF(SUMPRODUCT((Barèmes!$A$6:$A$28="Vitesse — 50 m (s)")*(Barèmes!$B$6:$B$28=H100)*(Barèmes!$C$6:$C$28=IF(H100="6ème","Mixte",G100))*(Barèmes!$J$6:$J$28="+"))&gt;0,IF(U100&lt;=SUMIFS(Barèmes!$D$6:$D$28,Barèmes!$A$6:$A$28,"Vitesse — 50 m (s)",Barèmes!$B$6:$B$28,H100,Barèmes!$C$6:$C$28,IF(H100="6ème","Mixte",G100)),"à besoin",IF(U100&lt;=SUMIFS(Barèmes!$E$6:$E$28,Barèmes!$A$6:$A$28,"Vitesse — 50 m (s)",Barèmes!$B$6:$B$28,H100,Barèmes!$C$6:$C$28,IF(H100="6ème","Mixte",G100)),"fragile","satisfaisant")),IF(U100&gt;=SUMIFS(Barèmes!$D$6:$D$28,Barèmes!$A$6:$A$28,"Vitesse — 50 m (s)",Barèmes!$B$6:$B$28,H100,Barèmes!$C$6:$C$28,IF(H100="6ème","Mixte",G100)),"à besoin",IF(U100&gt;=SUMIFS(Barèmes!$E$6:$E$28,Barèmes!$A$6:$A$28,"Vitesse — 50 m (s)",Barèmes!$B$6:$B$28,H100,Barèmes!$C$6:$C$28,IF(H100="6ème","Mixte",G100)),"fragile","satisfaisant"))))</f>
        <v/>
      </c>
      <c r="W100" s="25" t="str">
        <f>IF(OR(U100="",SUMPRODUCT((Barèmes!$A$6:$A$28="Vitesse — 50 m (s)")*(Barèmes!$B$6:$B$28=H100)*(Barèmes!$C$6:$C$28=IF(H100="6ème","Mixte",G100)))=0),"",IF(SUMPRODUCT((Barèmes!$A$6:$A$28="Vitesse — 50 m (s)")*(Barèmes!$B$6:$B$28=H100)*(Barèmes!$C$6:$C$28=IF(H100="6ème","Mixte",G100))*(Barèmes!$J$6:$J$28="+"))&gt;0,IF(U100&lt;=SUMIFS(Barèmes!$F$6:$F$28,Barèmes!$A$6:$A$28,"Vitesse — 50 m (s)",Barèmes!$B$6:$B$28,H100,Barèmes!$C$6:$C$28,IF(H100="6ème","Mixte",G100)),Barèmes!$B$2,IF(U100&lt;=SUMIFS(Barèmes!$G$6:$G$28,Barèmes!$A$6:$A$28,"Vitesse — 50 m (s)",Barèmes!$B$6:$B$28,H100,Barèmes!$C$6:$C$28,IF(H100="6ème","Mixte",G100)),Barèmes!$C$2,IF(U100&lt;=SUMIFS(Barèmes!$H$6:$H$28,Barèmes!$A$6:$A$28,"Vitesse — 50 m (s)",Barèmes!$B$6:$B$28,H100,Barèmes!$C$6:$C$28,IF(H100="6ème","Mixte",G100)),Barèmes!$D$2,IF(U100&lt;=SUMIFS(Barèmes!$I$6:$I$28,Barèmes!$A$6:$A$28,"Vitesse — 50 m (s)",Barèmes!$B$6:$B$28,H100,Barèmes!$C$6:$C$28,IF(H100="6ème","Mixte",G100)),Barèmes!$E$2,Barèmes!$F$2)))),IF(U100&gt;=SUMIFS(Barèmes!$F$6:$F$28,Barèmes!$A$6:$A$28,"Vitesse — 50 m (s)",Barèmes!$B$6:$B$28,H100,Barèmes!$C$6:$C$28,IF(H100="6ème","Mixte",G100)),Barèmes!$B$2,IF(U100&gt;=SUMIFS(Barèmes!$G$6:$G$28,Barèmes!$A$6:$A$28,"Vitesse — 50 m (s)",Barèmes!$B$6:$B$28,H100,Barèmes!$C$6:$C$28,IF(H100="6ème","Mixte",G100)),Barèmes!$C$2,IF(U100&gt;=SUMIFS(Barèmes!$H$6:$H$28,Barèmes!$A$6:$A$28,"Vitesse — 50 m (s)",Barèmes!$B$6:$B$28,H100,Barèmes!$C$6:$C$28,IF(H100="6ème","Mixte",G100)),Barèmes!$D$2,IF(U100&gt;=SUMIFS(Barèmes!$I$6:$I$28,Barèmes!$A$6:$A$28,"Vitesse — 50 m (s)",Barèmes!$B$6:$B$28,H100,Barèmes!$C$6:$C$28,IF(H100="6ème","Mixte",G100)),Barèmes!$E$2,Barèmes!$F$2))))))</f>
        <v/>
      </c>
      <c r="X100" s="18"/>
      <c r="Y100" s="26" t="str" cm="1">
        <f t="array" ref="Y100">IF(OR(X100="",SUMPRODUCT((Barèmes!$A$6:$A$28="Souplesse (score 1-5)")*(Barèmes!$B$6:$B$28=H100)*(Barèmes!$C$6:$C$28=IF(H100="6ème","Mixte",G100)))=0),"",IF(SUMPRODUCT((Barèmes!$A$6:$A$28="Souplesse (score 1-5)")*(Barèmes!$B$6:$B$28=H100)*(Barèmes!$C$6:$C$28=IF(H100="6ème","Mixte",G100))*(Barèmes!$J$6:$J$28="+"))&gt;0,IF(X100&lt;=SUMIFS(Barèmes!$D$6:$D$28,Barèmes!$A$6:$A$28,"Souplesse (score 1-5)",Barèmes!$B$6:$B$28,H100,Barèmes!$C$6:$C$28,IF(H100="6ème","Mixte",G100)),"à besoin",IF(X100&lt;=SUMIFS(Barèmes!$E$6:$E$28,Barèmes!$A$6:$A$28,"Souplesse (score 1-5)",Barèmes!$B$6:$B$28,H100,Barèmes!$C$6:$C$28,IF(H100="6ème","Mixte",G100)),"fragile","satisfaisant")),IF(X100&gt;=SUMIFS(Barèmes!$D$6:$D$28,Barèmes!$A$6:$A$28,"Souplesse (score 1-5)",Barèmes!$B$6:$B$28,H100,Barèmes!$C$6:$C$28,IF(H100="6ème","Mixte",G100)),"à besoin",IF(X100&gt;=SUMIFS(Barèmes!$E$6:$E$28,Barèmes!$A$6:$A$28,"Souplesse (score 1-5)",Barèmes!$B$6:$B$28,H100,Barèmes!$C$6:$C$28,IF(H100="6ème","Mixte",G100)),"fragile","satisfaisant"))))</f>
        <v/>
      </c>
      <c r="Z100" s="26" t="str" cm="1">
        <f t="array" ref="Z100">IF(OR(X100="",SUMPRODUCT((Barèmes!$A$6:$A$28="Souplesse (score 1-5)")*(Barèmes!$B$6:$B$28=H100)*(Barèmes!$C$6:$C$28=IF(H100="6ème","Mixte",G100)))=0),"",IF(SUMPRODUCT((Barèmes!$A$6:$A$28="Souplesse (score 1-5)")*(Barèmes!$B$6:$B$28=H100)*(Barèmes!$C$6:$C$28=IF(H100="6ème","Mixte",G100))*(Barèmes!$J$6:$J$28="+"))&gt;0,IF(X100&lt;=SUMIFS(Barèmes!$F$6:$F$28,Barèmes!$A$6:$A$28,"Souplesse (score 1-5)",Barèmes!$B$6:$B$28,H100,Barèmes!$C$6:$C$28,IF(H100="6ème","Mixte",G100)),Barèmes!$B$2,IF(X100&lt;=SUMIFS(Barèmes!$G$6:$G$28,Barèmes!$A$6:$A$28,"Souplesse (score 1-5)",Barèmes!$B$6:$B$28,H100,Barèmes!$C$6:$C$28,IF(H100="6ème","Mixte",G100)),Barèmes!$C$2,IF(X100&lt;=SUMIFS(Barèmes!$H$6:$H$28,Barèmes!$A$6:$A$28,"Souplesse (score 1-5)",Barèmes!$B$6:$B$28,H100,Barèmes!$C$6:$C$28,IF(H100="6ème","Mixte",G100)),Barèmes!$D$2,IF(X100&lt;=SUMIFS(Barèmes!$I$6:$I$28,Barèmes!$A$6:$A$28,"Souplesse (score 1-5)",Barèmes!$B$6:$B$28,H100,Barèmes!$C$6:$C$28,IF(H100="6ème","Mixte",G100)),Barèmes!$E$2,Barèmes!$F$2)))),IF(X100&gt;=SUMIFS(Barèmes!$F$6:$F$28,Barèmes!$A$6:$A$28,"Souplesse (score 1-5)",Barèmes!$B$6:$B$28,H100,Barèmes!$C$6:$C$28,IF(H100="6ème","Mixte",G100)),Barèmes!$B$2,IF(X100&gt;=SUMIFS(Barèmes!$G$6:$G$28,Barèmes!$A$6:$A$28,"Souplesse (score 1-5)",Barèmes!$B$6:$B$28,H100,Barèmes!$C$6:$C$28,IF(H100="6ème","Mixte",G100)),Barèmes!$C$2,IF(X100&gt;=SUMIFS(Barèmes!$H$6:$H$28,Barèmes!$A$6:$A$28,"Souplesse (score 1-5)",Barèmes!$B$6:$B$28,H100,Barèmes!$C$6:$C$28,IF(H100="6ème","Mixte",G100)),Barèmes!$D$2,IF(X100&gt;=SUMIFS(Barèmes!$I$6:$I$28,Barèmes!$A$6:$A$28,"Souplesse (score 1-5)",Barèmes!$B$6:$B$28,H100,Barèmes!$C$6:$C$28,IF(H100="6ème","Mixte",G100)),Barèmes!$E$2,Barèmes!$F$2))))))</f>
        <v/>
      </c>
      <c r="AA100" s="22"/>
      <c r="AB100" s="27" t="str">
        <f>IF(OR(AA100="",SUMPRODUCT((Barèmes!$A$6:$A$28="Agilité — T-test 974 (s)")*(Barèmes!$B$6:$B$28=H100)*(Barèmes!$C$6:$C$28=IF(H100="6ème","Mixte",G100)))=0),"",IF(SUMPRODUCT((Barèmes!$A$6:$A$28="Agilité — T-test 974 (s)")*(Barèmes!$B$6:$B$28=H100)*(Barèmes!$C$6:$C$28=IF(H100="6ème","Mixte",G100))*(Barèmes!$J$6:$J$28="+"))&gt;0,IF(AA100&lt;=SUMIFS(Barèmes!$D$6:$D$28,Barèmes!$A$6:$A$28,"Agilité — T-test 974 (s)",Barèmes!$B$6:$B$28,H100,Barèmes!$C$6:$C$28,IF(H100="6ème","Mixte",G100)),"à besoin",IF(AA100&lt;=SUMIFS(Barèmes!$E$6:$E$28,Barèmes!$A$6:$A$28,"Agilité — T-test 974 (s)",Barèmes!$B$6:$B$28,H100,Barèmes!$C$6:$C$28,IF(H100="6ème","Mixte",G100)),"fragile","satisfaisant")),IF(AA100&gt;=SUMIFS(Barèmes!$D$6:$D$28,Barèmes!$A$6:$A$28,"Agilité — T-test 974 (s)",Barèmes!$B$6:$B$28,H100,Barèmes!$C$6:$C$28,IF(H100="6ème","Mixte",G100)),"à besoin",IF(AA100&gt;=SUMIFS(Barèmes!$E$6:$E$28,Barèmes!$A$6:$A$28,"Agilité — T-test 974 (s)",Barèmes!$B$6:$B$28,H100,Barèmes!$C$6:$C$28,IF(H100="6ème","Mixte",G100)),"fragile","satisfaisant"))))</f>
        <v/>
      </c>
      <c r="AC100" s="27" t="str">
        <f>IF(OR(AA100="",SUMPRODUCT((Barèmes!$A$6:$A$28="Agilité — T-test 974 (s)")*(Barèmes!$B$6:$B$28=H100)*(Barèmes!$C$6:$C$28=IF(H100="6ème","Mixte",G100)))=0),"",IF(SUMPRODUCT((Barèmes!$A$6:$A$28="Agilité — T-test 974 (s)")*(Barèmes!$B$6:$B$28=H100)*(Barèmes!$C$6:$C$28=IF(H100="6ème","Mixte",G100))*(Barèmes!$J$6:$J$28="+"))&gt;0,IF(AA100&lt;=SUMIFS(Barèmes!$F$6:$F$28,Barèmes!$A$6:$A$28,"Agilité — T-test 974 (s)",Barèmes!$B$6:$B$28,H100,Barèmes!$C$6:$C$28,IF(H100="6ème","Mixte",G100)),Barèmes!$B$2,IF(AA100&lt;=SUMIFS(Barèmes!$G$6:$G$28,Barèmes!$A$6:$A$28,"Agilité — T-test 974 (s)",Barèmes!$B$6:$B$28,H100,Barèmes!$C$6:$C$28,IF(H100="6ème","Mixte",G100)),Barèmes!$C$2,IF(AA100&lt;=SUMIFS(Barèmes!$H$6:$H$28,Barèmes!$A$6:$A$28,"Agilité — T-test 974 (s)",Barèmes!$B$6:$B$28,H100,Barèmes!$C$6:$C$28,IF(H100="6ème","Mixte",G100)),Barèmes!$D$2,IF(AA100&lt;=SUMIFS(Barèmes!$I$6:$I$28,Barèmes!$A$6:$A$28,"Agilité — T-test 974 (s)",Barèmes!$B$6:$B$28,H100,Barèmes!$C$6:$C$28,IF(H100="6ème","Mixte",G100)),Barèmes!$E$2,Barèmes!$F$2)))),IF(AA100&gt;=SUMIFS(Barèmes!$F$6:$F$28,Barèmes!$A$6:$A$28,"Agilité — T-test 974 (s)",Barèmes!$B$6:$B$28,H100,Barèmes!$C$6:$C$28,IF(H100="6ème","Mixte",G100)),Barèmes!$B$2,IF(AA100&gt;=SUMIFS(Barèmes!$G$6:$G$28,Barèmes!$A$6:$A$28,"Agilité — T-test 974 (s)",Barèmes!$B$6:$B$28,H100,Barèmes!$C$6:$C$28,IF(H100="6ème","Mixte",G100)),Barèmes!$C$2,IF(AA100&gt;=SUMIFS(Barèmes!$H$6:$H$28,Barèmes!$A$6:$A$28,"Agilité — T-test 974 (s)",Barèmes!$B$6:$B$28,H100,Barèmes!$C$6:$C$28,IF(H100="6ème","Mixte",G100)),Barèmes!$D$2,IF(AA100&gt;=SUMIFS(Barèmes!$I$6:$I$28,Barèmes!$A$6:$A$28,"Agilité — T-test 974 (s)",Barèmes!$B$6:$B$28,H100,Barèmes!$C$6:$C$28,IF(H100="6ème","Mixte",G100)),Barèmes!$E$2,Barèmes!$F$2))))))</f>
        <v/>
      </c>
      <c r="AD100" s="28" t="str">
        <f t="shared" si="10"/>
        <v/>
      </c>
      <c r="AE100" s="29" t="str">
        <f t="shared" si="11"/>
        <v/>
      </c>
      <c r="AF100" s="30" t="str">
        <f>IF(OR(AD100="",SUMPRODUCT((Barèmes!$A$6:$A$28="Surcoût d'agilité (s) — technique")*(Barèmes!$B$6:$B$28=H100)*(Barèmes!$C$6:$C$28=IF(H100="6ème","Mixte",G100)))=0),"",IF(SUMPRODUCT((Barèmes!$A$6:$A$28="Surcoût d'agilité (s) — technique")*(Barèmes!$B$6:$B$28=H100)*(Barèmes!$C$6:$C$28=IF(H100="6ème","Mixte",G100))*(Barèmes!$J$6:$J$28="+"))&gt;0,IF(AD100&lt;=SUMIFS(Barèmes!$D$6:$D$28,Barèmes!$A$6:$A$28,"Surcoût d'agilité (s) — technique",Barèmes!$B$6:$B$28,H100,Barèmes!$C$6:$C$28,IF(H100="6ème","Mixte",G100)),"à besoin",IF(AD100&lt;=SUMIFS(Barèmes!$E$6:$E$28,Barèmes!$A$6:$A$28,"Surcoût d'agilité (s) — technique",Barèmes!$B$6:$B$28,H100,Barèmes!$C$6:$C$28,IF(H100="6ème","Mixte",G100)),"fragile","satisfaisant")),IF(AD100&gt;=SUMIFS(Barèmes!$D$6:$D$28,Barèmes!$A$6:$A$28,"Surcoût d'agilité (s) — technique",Barèmes!$B$6:$B$28,H100,Barèmes!$C$6:$C$28,IF(H100="6ème","Mixte",G100)),"à besoin",IF(AD100&gt;=SUMIFS(Barèmes!$E$6:$E$28,Barèmes!$A$6:$A$28,"Surcoût d'agilité (s) — technique",Barèmes!$B$6:$B$28,H100,Barèmes!$C$6:$C$28,IF(H100="6ème","Mixte",G100)),"fragile","satisfaisant"))))</f>
        <v/>
      </c>
      <c r="AG100" s="30" t="str">
        <f>IF(OR(AD100="",SUMPRODUCT((Barèmes!$A$6:$A$28="Surcoût d'agilité (s) — technique")*(Barèmes!$B$6:$B$28=H100)*(Barèmes!$C$6:$C$28=IF(H100="6ème","Mixte",G100)))=0),"",IF(SUMPRODUCT((Barèmes!$A$6:$A$28="Surcoût d'agilité (s) — technique")*(Barèmes!$B$6:$B$28=H100)*(Barèmes!$C$6:$C$28=IF(H100="6ème","Mixte",G100))*(Barèmes!$J$6:$J$28="+"))&gt;0,IF(AD100&lt;=SUMIFS(Barèmes!$F$6:$F$28,Barèmes!$A$6:$A$28,"Surcoût d'agilité (s) — technique",Barèmes!$B$6:$B$28,H100,Barèmes!$C$6:$C$28,IF(H100="6ème","Mixte",G100)),Barèmes!$B$2,IF(AD100&lt;=SUMIFS(Barèmes!$G$6:$G$28,Barèmes!$A$6:$A$28,"Surcoût d'agilité (s) — technique",Barèmes!$B$6:$B$28,H100,Barèmes!$C$6:$C$28,IF(H100="6ème","Mixte",G100)),Barèmes!$C$2,IF(AD100&lt;=SUMIFS(Barèmes!$H$6:$H$28,Barèmes!$A$6:$A$28,"Surcoût d'agilité (s) — technique",Barèmes!$B$6:$B$28,H100,Barèmes!$C$6:$C$28,IF(H100="6ème","Mixte",G100)),Barèmes!$D$2,IF(AD100&lt;=SUMIFS(Barèmes!$I$6:$I$28,Barèmes!$A$6:$A$28,"Surcoût d'agilité (s) — technique",Barèmes!$B$6:$B$28,H100,Barèmes!$C$6:$C$28,IF(H100="6ème","Mixte",G100)),Barèmes!$E$2,Barèmes!$F$2)))),IF(AD100&gt;=SUMIFS(Barèmes!$F$6:$F$28,Barèmes!$A$6:$A$28,"Surcoût d'agilité (s) — technique",Barèmes!$B$6:$B$28,H100,Barèmes!$C$6:$C$28,IF(H100="6ème","Mixte",G100)),Barèmes!$B$2,IF(AD100&gt;=SUMIFS(Barèmes!$G$6:$G$28,Barèmes!$A$6:$A$28,"Surcoût d'agilité (s) — technique",Barèmes!$B$6:$B$28,H100,Barèmes!$C$6:$C$28,IF(H100="6ème","Mixte",G100)),Barèmes!$C$2,IF(AD100&gt;=SUMIFS(Barèmes!$H$6:$H$28,Barèmes!$A$6:$A$28,"Surcoût d'agilité (s) — technique",Barèmes!$B$6:$B$28,H100,Barèmes!$C$6:$C$28,IF(H100="6ème","Mixte",G100)),Barèmes!$D$2,IF(AD100&gt;=SUMIFS(Barèmes!$I$6:$I$28,Barèmes!$A$6:$A$28,"Surcoût d'agilité (s) — technique",Barèmes!$B$6:$B$28,H100,Barèmes!$C$6:$C$28,IF(H100="6ème","Mixte",G100)),Barèmes!$E$2,Barèmes!$F$2))))))</f>
        <v/>
      </c>
      <c r="AH100" s="31" t="str">
        <f>IF((IF(N100="",0,1)+IF(Q100="",0,1)+IF(W100="",0,1)+IF(Z100="",0,1)+IF(AC100="",0,1))=0,"",3*IF(N100=Barèmes!$B$2,1,IF(N100=Barèmes!$C$2,2,IF(N100=Barèmes!$D$2,3,IF(N100=Barèmes!$E$2,4,IF(N100=Barèmes!$F$2,5,0)))))+3*IF(Q100=Barèmes!$B$2,1,IF(Q100=Barèmes!$C$2,2,IF(Q100=Barèmes!$D$2,3,IF(Q100=Barèmes!$E$2,4,IF(Q100=Barèmes!$F$2,5,0)))))+2*IF(W100=Barèmes!$B$2,1,IF(W100=Barèmes!$C$2,2,IF(W100=Barèmes!$D$2,3,IF(W100=Barèmes!$E$2,4,IF(W100=Barèmes!$F$2,5,0)))))+1*IF(Z100=Barèmes!$B$2,1,IF(Z100=Barèmes!$C$2,2,IF(Z100=Barèmes!$D$2,3,IF(Z100=Barèmes!$E$2,4,IF(Z100=Barèmes!$F$2,5,0)))))+1*IF(AC100=Barèmes!$B$2,1,IF(AC100=Barèmes!$C$2,2,IF(AC100=Barèmes!$D$2,3,IF(AC100=Barèmes!$E$2,4,IF(AC100=Barèmes!$F$2,5,0))))))</f>
        <v/>
      </c>
      <c r="AI100" s="31"/>
      <c r="AJ100" s="32" t="str">
        <f>IFERROR(INDEX(Croissance!$B$5:$B$604,MATCH(A100,Croissance!$A$5:$A$604,0)),"")</f>
        <v/>
      </c>
      <c r="AK100" s="32" t="str">
        <f>IFERROR(INDEX(Croissance!$C$5:$C$604,MATCH(A100,Croissance!$A$5:$A$604,0)),"")</f>
        <v/>
      </c>
      <c r="AL100" s="32" t="str">
        <f>IFERROR(INDEX(Croissance!$D$5:$D$604,MATCH(A100,Croissance!$A$5:$A$604,0)),"")</f>
        <v/>
      </c>
      <c r="AM100" s="32" t="str">
        <f>IFERROR(INDEX(Croissance!$E$5:$E$604,MATCH(A100,Croissance!$A$5:$A$604,0)),"")</f>
        <v/>
      </c>
      <c r="AO100" s="33">
        <f t="shared" si="16"/>
        <v>0</v>
      </c>
      <c r="AP100" s="33">
        <f t="shared" si="12"/>
        <v>0</v>
      </c>
      <c r="AQ100" s="33">
        <f>IF(A100="",0,IF(AND(OR('Synthèse classe'!$C$2="Tous",C100='Synthèse classe'!$C$2),OR('Synthèse classe'!$C$3="Toutes",D100='Synthèse classe'!$C$3),OR('Synthèse classe'!$C$4="Toutes",AND('Synthèse classe'!$C$4="Dernière",AP100=1),B100=IFERROR(VALUE('Synthèse classe'!$C$4),0))),1,0))</f>
        <v>0</v>
      </c>
      <c r="AR100" s="34" t="str">
        <f t="shared" si="13"/>
        <v/>
      </c>
    </row>
    <row r="101" spans="1:44" x14ac:dyDescent="0.2">
      <c r="A101" s="17" t="str">
        <f t="shared" si="9"/>
        <v/>
      </c>
      <c r="B101" s="18"/>
      <c r="C101" s="19"/>
      <c r="D101" s="19"/>
      <c r="E101" s="19"/>
      <c r="F101" s="19"/>
      <c r="G101" s="19"/>
      <c r="H101" s="17" t="str">
        <f t="shared" si="14"/>
        <v/>
      </c>
      <c r="I101" s="20"/>
      <c r="J101" s="18"/>
      <c r="K101" s="19"/>
      <c r="L101" s="21" t="str">
        <f t="shared" si="15"/>
        <v/>
      </c>
      <c r="M101" s="21" t="str">
        <f>IF(OR(J101="",SUMPRODUCT((Barèmes!$A$6:$A$28="Endurance — Luc Léger (palier)")*(Barèmes!$B$6:$B$28=H101)*(Barèmes!$C$6:$C$28=IF(H101="6ème","Mixte",G101)))=0),"",IF(SUMPRODUCT((Barèmes!$A$6:$A$28="Endurance — Luc Léger (palier)")*(Barèmes!$B$6:$B$28=H101)*(Barèmes!$C$6:$C$28=IF(H101="6ème","Mixte",G101))*(Barèmes!$J$6:$J$28="+"))&gt;0,IF(J101&lt;=SUMIFS(Barèmes!$D$6:$D$28,Barèmes!$A$6:$A$28,"Endurance — Luc Léger (palier)",Barèmes!$B$6:$B$28,H101,Barèmes!$C$6:$C$28,IF(H101="6ème","Mixte",G101)),"à besoin",IF(J101&lt;=SUMIFS(Barèmes!$E$6:$E$28,Barèmes!$A$6:$A$28,"Endurance — Luc Léger (palier)",Barèmes!$B$6:$B$28,H101,Barèmes!$C$6:$C$28,IF(H101="6ème","Mixte",G101)),"fragile","satisfaisant")),IF(J101&gt;=SUMIFS(Barèmes!$D$6:$D$28,Barèmes!$A$6:$A$28,"Endurance — Luc Léger (palier)",Barèmes!$B$6:$B$28,H101,Barèmes!$C$6:$C$28,IF(H101="6ème","Mixte",G101)),"à besoin",IF(J101&gt;=SUMIFS(Barèmes!$E$6:$E$28,Barèmes!$A$6:$A$28,"Endurance — Luc Léger (palier)",Barèmes!$B$6:$B$28,H101,Barèmes!$C$6:$C$28,IF(H101="6ème","Mixte",G101)),"fragile","satisfaisant"))))</f>
        <v/>
      </c>
      <c r="N101" s="21" t="str">
        <f>IF(OR(J101="",SUMPRODUCT((Barèmes!$A$6:$A$28="Endurance — Luc Léger (palier)")*(Barèmes!$B$6:$B$28=H101)*(Barèmes!$C$6:$C$28=IF(H101="6ème","Mixte",G101)))=0),"",IF(SUMPRODUCT((Barèmes!$A$6:$A$28="Endurance — Luc Léger (palier)")*(Barèmes!$B$6:$B$28=H101)*(Barèmes!$C$6:$C$28=IF(H101="6ème","Mixte",G101))*(Barèmes!$J$6:$J$28="+"))&gt;0,IF(J101&lt;=SUMIFS(Barèmes!$F$6:$F$28,Barèmes!$A$6:$A$28,"Endurance — Luc Léger (palier)",Barèmes!$B$6:$B$28,H101,Barèmes!$C$6:$C$28,IF(H101="6ème","Mixte",G101)),Barèmes!$B$2,IF(J101&lt;=SUMIFS(Barèmes!$G$6:$G$28,Barèmes!$A$6:$A$28,"Endurance — Luc Léger (palier)",Barèmes!$B$6:$B$28,H101,Barèmes!$C$6:$C$28,IF(H101="6ème","Mixte",G101)),Barèmes!$C$2,IF(J101&lt;=SUMIFS(Barèmes!$H$6:$H$28,Barèmes!$A$6:$A$28,"Endurance — Luc Léger (palier)",Barèmes!$B$6:$B$28,H101,Barèmes!$C$6:$C$28,IF(H101="6ème","Mixte",G101)),Barèmes!$D$2,IF(J101&lt;=SUMIFS(Barèmes!$I$6:$I$28,Barèmes!$A$6:$A$28,"Endurance — Luc Léger (palier)",Barèmes!$B$6:$B$28,H101,Barèmes!$C$6:$C$28,IF(H101="6ème","Mixte",G101)),Barèmes!$E$2,Barèmes!$F$2)))),IF(J101&gt;=SUMIFS(Barèmes!$F$6:$F$28,Barèmes!$A$6:$A$28,"Endurance — Luc Léger (palier)",Barèmes!$B$6:$B$28,H101,Barèmes!$C$6:$C$28,IF(H101="6ème","Mixte",G101)),Barèmes!$B$2,IF(J101&gt;=SUMIFS(Barèmes!$G$6:$G$28,Barèmes!$A$6:$A$28,"Endurance — Luc Léger (palier)",Barèmes!$B$6:$B$28,H101,Barèmes!$C$6:$C$28,IF(H101="6ème","Mixte",G101)),Barèmes!$C$2,IF(J101&gt;=SUMIFS(Barèmes!$H$6:$H$28,Barèmes!$A$6:$A$28,"Endurance — Luc Léger (palier)",Barèmes!$B$6:$B$28,H101,Barèmes!$C$6:$C$28,IF(H101="6ème","Mixte",G101)),Barèmes!$D$2,IF(J101&gt;=SUMIFS(Barèmes!$I$6:$I$28,Barèmes!$A$6:$A$28,"Endurance — Luc Léger (palier)",Barèmes!$B$6:$B$28,H101,Barèmes!$C$6:$C$28,IF(H101="6ème","Mixte",G101)),Barèmes!$E$2,Barèmes!$F$2))))))</f>
        <v/>
      </c>
      <c r="O101" s="22"/>
      <c r="P101" s="23" t="str">
        <f>IF(OR(O101="",SUMPRODUCT((Barèmes!$A$6:$A$28="Force bas du corps — Saut en longueur (m)")*(Barèmes!$B$6:$B$28=H101)*(Barèmes!$C$6:$C$28=IF(H101="6ème","Mixte",G101)))=0),"",IF(SUMPRODUCT((Barèmes!$A$6:$A$28="Force bas du corps — Saut en longueur (m)")*(Barèmes!$B$6:$B$28=H101)*(Barèmes!$C$6:$C$28=IF(H101="6ème","Mixte",G101))*(Barèmes!$J$6:$J$28="+"))&gt;0,IF(O101&lt;=SUMIFS(Barèmes!$D$6:$D$28,Barèmes!$A$6:$A$28,"Force bas du corps — Saut en longueur (m)",Barèmes!$B$6:$B$28,H101,Barèmes!$C$6:$C$28,IF(H101="6ème","Mixte",G101)),"à besoin",IF(O101&lt;=SUMIFS(Barèmes!$E$6:$E$28,Barèmes!$A$6:$A$28,"Force bas du corps — Saut en longueur (m)",Barèmes!$B$6:$B$28,H101,Barèmes!$C$6:$C$28,IF(H101="6ème","Mixte",G101)),"fragile","satisfaisant")),IF(O101&gt;=SUMIFS(Barèmes!$D$6:$D$28,Barèmes!$A$6:$A$28,"Force bas du corps — Saut en longueur (m)",Barèmes!$B$6:$B$28,H101,Barèmes!$C$6:$C$28,IF(H101="6ème","Mixte",G101)),"à besoin",IF(O101&gt;=SUMIFS(Barèmes!$E$6:$E$28,Barèmes!$A$6:$A$28,"Force bas du corps — Saut en longueur (m)",Barèmes!$B$6:$B$28,H101,Barèmes!$C$6:$C$28,IF(H101="6ème","Mixte",G101)),"fragile","satisfaisant"))))</f>
        <v/>
      </c>
      <c r="Q101" s="23" t="str">
        <f>IF(OR(O101="",SUMPRODUCT((Barèmes!$A$6:$A$28="Force bas du corps — Saut en longueur (m)")*(Barèmes!$B$6:$B$28=H101)*(Barèmes!$C$6:$C$28=IF(H101="6ème","Mixte",G101)))=0),"",IF(SUMPRODUCT((Barèmes!$A$6:$A$28="Force bas du corps — Saut en longueur (m)")*(Barèmes!$B$6:$B$28=H101)*(Barèmes!$C$6:$C$28=IF(H101="6ème","Mixte",G101))*(Barèmes!$J$6:$J$28="+"))&gt;0,IF(O101&lt;=SUMIFS(Barèmes!$F$6:$F$28,Barèmes!$A$6:$A$28,"Force bas du corps — Saut en longueur (m)",Barèmes!$B$6:$B$28,H101,Barèmes!$C$6:$C$28,IF(H101="6ème","Mixte",G101)),Barèmes!$B$2,IF(O101&lt;=SUMIFS(Barèmes!$G$6:$G$28,Barèmes!$A$6:$A$28,"Force bas du corps — Saut en longueur (m)",Barèmes!$B$6:$B$28,H101,Barèmes!$C$6:$C$28,IF(H101="6ème","Mixte",G101)),Barèmes!$C$2,IF(O101&lt;=SUMIFS(Barèmes!$H$6:$H$28,Barèmes!$A$6:$A$28,"Force bas du corps — Saut en longueur (m)",Barèmes!$B$6:$B$28,H101,Barèmes!$C$6:$C$28,IF(H101="6ème","Mixte",G101)),Barèmes!$D$2,IF(O101&lt;=SUMIFS(Barèmes!$I$6:$I$28,Barèmes!$A$6:$A$28,"Force bas du corps — Saut en longueur (m)",Barèmes!$B$6:$B$28,H101,Barèmes!$C$6:$C$28,IF(H101="6ème","Mixte",G101)),Barèmes!$E$2,Barèmes!$F$2)))),IF(O101&gt;=SUMIFS(Barèmes!$F$6:$F$28,Barèmes!$A$6:$A$28,"Force bas du corps — Saut en longueur (m)",Barèmes!$B$6:$B$28,H101,Barèmes!$C$6:$C$28,IF(H101="6ème","Mixte",G101)),Barèmes!$B$2,IF(O101&gt;=SUMIFS(Barèmes!$G$6:$G$28,Barèmes!$A$6:$A$28,"Force bas du corps — Saut en longueur (m)",Barèmes!$B$6:$B$28,H101,Barèmes!$C$6:$C$28,IF(H101="6ème","Mixte",G101)),Barèmes!$C$2,IF(O101&gt;=SUMIFS(Barèmes!$H$6:$H$28,Barèmes!$A$6:$A$28,"Force bas du corps — Saut en longueur (m)",Barèmes!$B$6:$B$28,H101,Barèmes!$C$6:$C$28,IF(H101="6ème","Mixte",G101)),Barèmes!$D$2,IF(O101&gt;=SUMIFS(Barèmes!$I$6:$I$28,Barèmes!$A$6:$A$28,"Force bas du corps — Saut en longueur (m)",Barèmes!$B$6:$B$28,H101,Barèmes!$C$6:$C$28,IF(H101="6ème","Mixte",G101)),Barèmes!$E$2,Barèmes!$F$2))))))</f>
        <v/>
      </c>
      <c r="R101" s="22"/>
      <c r="S101" s="24" t="str">
        <f>IF(OR(R101="",SUMPRODUCT((Barèmes!$A$6:$A$28="Vitesse — 30 m (s)")*(Barèmes!$B$6:$B$28=H101)*(Barèmes!$C$6:$C$28=IF(H101="6ème","Mixte",G101)))=0),"",IF(SUMPRODUCT((Barèmes!$A$6:$A$28="Vitesse — 30 m (s)")*(Barèmes!$B$6:$B$28=H101)*(Barèmes!$C$6:$C$28=IF(H101="6ème","Mixte",G101))*(Barèmes!$J$6:$J$28="+"))&gt;0,IF(R101&lt;=SUMIFS(Barèmes!$D$6:$D$28,Barèmes!$A$6:$A$28,"Vitesse — 30 m (s)",Barèmes!$B$6:$B$28,H101,Barèmes!$C$6:$C$28,IF(H101="6ème","Mixte",G101)),"à besoin",IF(R101&lt;=SUMIFS(Barèmes!$E$6:$E$28,Barèmes!$A$6:$A$28,"Vitesse — 30 m (s)",Barèmes!$B$6:$B$28,H101,Barèmes!$C$6:$C$28,IF(H101="6ème","Mixte",G101)),"fragile","satisfaisant")),IF(R101&gt;=SUMIFS(Barèmes!$D$6:$D$28,Barèmes!$A$6:$A$28,"Vitesse — 30 m (s)",Barèmes!$B$6:$B$28,H101,Barèmes!$C$6:$C$28,IF(H101="6ème","Mixte",G101)),"à besoin",IF(R101&gt;=SUMIFS(Barèmes!$E$6:$E$28,Barèmes!$A$6:$A$28,"Vitesse — 30 m (s)",Barèmes!$B$6:$B$28,H101,Barèmes!$C$6:$C$28,IF(H101="6ème","Mixte",G101)),"fragile","satisfaisant"))))</f>
        <v/>
      </c>
      <c r="T101" s="24" t="str">
        <f>IF(OR(R101="",SUMPRODUCT((Barèmes!$A$6:$A$28="Vitesse — 30 m (s)")*(Barèmes!$B$6:$B$28=H101)*(Barèmes!$C$6:$C$28=IF(H101="6ème","Mixte",G101)))=0),"",IF(SUMPRODUCT((Barèmes!$A$6:$A$28="Vitesse — 30 m (s)")*(Barèmes!$B$6:$B$28=H101)*(Barèmes!$C$6:$C$28=IF(H101="6ème","Mixte",G101))*(Barèmes!$J$6:$J$28="+"))&gt;0,IF(R101&lt;=SUMIFS(Barèmes!$F$6:$F$28,Barèmes!$A$6:$A$28,"Vitesse — 30 m (s)",Barèmes!$B$6:$B$28,H101,Barèmes!$C$6:$C$28,IF(H101="6ème","Mixte",G101)),Barèmes!$B$2,IF(R101&lt;=SUMIFS(Barèmes!$G$6:$G$28,Barèmes!$A$6:$A$28,"Vitesse — 30 m (s)",Barèmes!$B$6:$B$28,H101,Barèmes!$C$6:$C$28,IF(H101="6ème","Mixte",G101)),Barèmes!$C$2,IF(R101&lt;=SUMIFS(Barèmes!$H$6:$H$28,Barèmes!$A$6:$A$28,"Vitesse — 30 m (s)",Barèmes!$B$6:$B$28,H101,Barèmes!$C$6:$C$28,IF(H101="6ème","Mixte",G101)),Barèmes!$D$2,IF(R101&lt;=SUMIFS(Barèmes!$I$6:$I$28,Barèmes!$A$6:$A$28,"Vitesse — 30 m (s)",Barèmes!$B$6:$B$28,H101,Barèmes!$C$6:$C$28,IF(H101="6ème","Mixte",G101)),Barèmes!$E$2,Barèmes!$F$2)))),IF(R101&gt;=SUMIFS(Barèmes!$F$6:$F$28,Barèmes!$A$6:$A$28,"Vitesse — 30 m (s)",Barèmes!$B$6:$B$28,H101,Barèmes!$C$6:$C$28,IF(H101="6ème","Mixte",G101)),Barèmes!$B$2,IF(R101&gt;=SUMIFS(Barèmes!$G$6:$G$28,Barèmes!$A$6:$A$28,"Vitesse — 30 m (s)",Barèmes!$B$6:$B$28,H101,Barèmes!$C$6:$C$28,IF(H101="6ème","Mixte",G101)),Barèmes!$C$2,IF(R101&gt;=SUMIFS(Barèmes!$H$6:$H$28,Barèmes!$A$6:$A$28,"Vitesse — 30 m (s)",Barèmes!$B$6:$B$28,H101,Barèmes!$C$6:$C$28,IF(H101="6ème","Mixte",G101)),Barèmes!$D$2,IF(R101&gt;=SUMIFS(Barèmes!$I$6:$I$28,Barèmes!$A$6:$A$28,"Vitesse — 30 m (s)",Barèmes!$B$6:$B$28,H101,Barèmes!$C$6:$C$28,IF(H101="6ème","Mixte",G101)),Barèmes!$E$2,Barèmes!$F$2))))))</f>
        <v/>
      </c>
      <c r="U101" s="22"/>
      <c r="V101" s="25" t="str">
        <f>IF(OR(U101="",SUMPRODUCT((Barèmes!$A$6:$A$28="Vitesse — 50 m (s)")*(Barèmes!$B$6:$B$28=H101)*(Barèmes!$C$6:$C$28=IF(H101="6ème","Mixte",G101)))=0),"",IF(SUMPRODUCT((Barèmes!$A$6:$A$28="Vitesse — 50 m (s)")*(Barèmes!$B$6:$B$28=H101)*(Barèmes!$C$6:$C$28=IF(H101="6ème","Mixte",G101))*(Barèmes!$J$6:$J$28="+"))&gt;0,IF(U101&lt;=SUMIFS(Barèmes!$D$6:$D$28,Barèmes!$A$6:$A$28,"Vitesse — 50 m (s)",Barèmes!$B$6:$B$28,H101,Barèmes!$C$6:$C$28,IF(H101="6ème","Mixte",G101)),"à besoin",IF(U101&lt;=SUMIFS(Barèmes!$E$6:$E$28,Barèmes!$A$6:$A$28,"Vitesse — 50 m (s)",Barèmes!$B$6:$B$28,H101,Barèmes!$C$6:$C$28,IF(H101="6ème","Mixte",G101)),"fragile","satisfaisant")),IF(U101&gt;=SUMIFS(Barèmes!$D$6:$D$28,Barèmes!$A$6:$A$28,"Vitesse — 50 m (s)",Barèmes!$B$6:$B$28,H101,Barèmes!$C$6:$C$28,IF(H101="6ème","Mixte",G101)),"à besoin",IF(U101&gt;=SUMIFS(Barèmes!$E$6:$E$28,Barèmes!$A$6:$A$28,"Vitesse — 50 m (s)",Barèmes!$B$6:$B$28,H101,Barèmes!$C$6:$C$28,IF(H101="6ème","Mixte",G101)),"fragile","satisfaisant"))))</f>
        <v/>
      </c>
      <c r="W101" s="25" t="str">
        <f>IF(OR(U101="",SUMPRODUCT((Barèmes!$A$6:$A$28="Vitesse — 50 m (s)")*(Barèmes!$B$6:$B$28=H101)*(Barèmes!$C$6:$C$28=IF(H101="6ème","Mixte",G101)))=0),"",IF(SUMPRODUCT((Barèmes!$A$6:$A$28="Vitesse — 50 m (s)")*(Barèmes!$B$6:$B$28=H101)*(Barèmes!$C$6:$C$28=IF(H101="6ème","Mixte",G101))*(Barèmes!$J$6:$J$28="+"))&gt;0,IF(U101&lt;=SUMIFS(Barèmes!$F$6:$F$28,Barèmes!$A$6:$A$28,"Vitesse — 50 m (s)",Barèmes!$B$6:$B$28,H101,Barèmes!$C$6:$C$28,IF(H101="6ème","Mixte",G101)),Barèmes!$B$2,IF(U101&lt;=SUMIFS(Barèmes!$G$6:$G$28,Barèmes!$A$6:$A$28,"Vitesse — 50 m (s)",Barèmes!$B$6:$B$28,H101,Barèmes!$C$6:$C$28,IF(H101="6ème","Mixte",G101)),Barèmes!$C$2,IF(U101&lt;=SUMIFS(Barèmes!$H$6:$H$28,Barèmes!$A$6:$A$28,"Vitesse — 50 m (s)",Barèmes!$B$6:$B$28,H101,Barèmes!$C$6:$C$28,IF(H101="6ème","Mixte",G101)),Barèmes!$D$2,IF(U101&lt;=SUMIFS(Barèmes!$I$6:$I$28,Barèmes!$A$6:$A$28,"Vitesse — 50 m (s)",Barèmes!$B$6:$B$28,H101,Barèmes!$C$6:$C$28,IF(H101="6ème","Mixte",G101)),Barèmes!$E$2,Barèmes!$F$2)))),IF(U101&gt;=SUMIFS(Barèmes!$F$6:$F$28,Barèmes!$A$6:$A$28,"Vitesse — 50 m (s)",Barèmes!$B$6:$B$28,H101,Barèmes!$C$6:$C$28,IF(H101="6ème","Mixte",G101)),Barèmes!$B$2,IF(U101&gt;=SUMIFS(Barèmes!$G$6:$G$28,Barèmes!$A$6:$A$28,"Vitesse — 50 m (s)",Barèmes!$B$6:$B$28,H101,Barèmes!$C$6:$C$28,IF(H101="6ème","Mixte",G101)),Barèmes!$C$2,IF(U101&gt;=SUMIFS(Barèmes!$H$6:$H$28,Barèmes!$A$6:$A$28,"Vitesse — 50 m (s)",Barèmes!$B$6:$B$28,H101,Barèmes!$C$6:$C$28,IF(H101="6ème","Mixte",G101)),Barèmes!$D$2,IF(U101&gt;=SUMIFS(Barèmes!$I$6:$I$28,Barèmes!$A$6:$A$28,"Vitesse — 50 m (s)",Barèmes!$B$6:$B$28,H101,Barèmes!$C$6:$C$28,IF(H101="6ème","Mixte",G101)),Barèmes!$E$2,Barèmes!$F$2))))))</f>
        <v/>
      </c>
      <c r="X101" s="18"/>
      <c r="Y101" s="26" t="str" cm="1">
        <f t="array" ref="Y101">IF(OR(X101="",SUMPRODUCT((Barèmes!$A$6:$A$28="Souplesse (score 1-5)")*(Barèmes!$B$6:$B$28=H101)*(Barèmes!$C$6:$C$28=IF(H101="6ème","Mixte",G101)))=0),"",IF(SUMPRODUCT((Barèmes!$A$6:$A$28="Souplesse (score 1-5)")*(Barèmes!$B$6:$B$28=H101)*(Barèmes!$C$6:$C$28=IF(H101="6ème","Mixte",G101))*(Barèmes!$J$6:$J$28="+"))&gt;0,IF(X101&lt;=SUMIFS(Barèmes!$D$6:$D$28,Barèmes!$A$6:$A$28,"Souplesse (score 1-5)",Barèmes!$B$6:$B$28,H101,Barèmes!$C$6:$C$28,IF(H101="6ème","Mixte",G101)),"à besoin",IF(X101&lt;=SUMIFS(Barèmes!$E$6:$E$28,Barèmes!$A$6:$A$28,"Souplesse (score 1-5)",Barèmes!$B$6:$B$28,H101,Barèmes!$C$6:$C$28,IF(H101="6ème","Mixte",G101)),"fragile","satisfaisant")),IF(X101&gt;=SUMIFS(Barèmes!$D$6:$D$28,Barèmes!$A$6:$A$28,"Souplesse (score 1-5)",Barèmes!$B$6:$B$28,H101,Barèmes!$C$6:$C$28,IF(H101="6ème","Mixte",G101)),"à besoin",IF(X101&gt;=SUMIFS(Barèmes!$E$6:$E$28,Barèmes!$A$6:$A$28,"Souplesse (score 1-5)",Barèmes!$B$6:$B$28,H101,Barèmes!$C$6:$C$28,IF(H101="6ème","Mixte",G101)),"fragile","satisfaisant"))))</f>
        <v/>
      </c>
      <c r="Z101" s="26" t="str" cm="1">
        <f t="array" ref="Z101">IF(OR(X101="",SUMPRODUCT((Barèmes!$A$6:$A$28="Souplesse (score 1-5)")*(Barèmes!$B$6:$B$28=H101)*(Barèmes!$C$6:$C$28=IF(H101="6ème","Mixte",G101)))=0),"",IF(SUMPRODUCT((Barèmes!$A$6:$A$28="Souplesse (score 1-5)")*(Barèmes!$B$6:$B$28=H101)*(Barèmes!$C$6:$C$28=IF(H101="6ème","Mixte",G101))*(Barèmes!$J$6:$J$28="+"))&gt;0,IF(X101&lt;=SUMIFS(Barèmes!$F$6:$F$28,Barèmes!$A$6:$A$28,"Souplesse (score 1-5)",Barèmes!$B$6:$B$28,H101,Barèmes!$C$6:$C$28,IF(H101="6ème","Mixte",G101)),Barèmes!$B$2,IF(X101&lt;=SUMIFS(Barèmes!$G$6:$G$28,Barèmes!$A$6:$A$28,"Souplesse (score 1-5)",Barèmes!$B$6:$B$28,H101,Barèmes!$C$6:$C$28,IF(H101="6ème","Mixte",G101)),Barèmes!$C$2,IF(X101&lt;=SUMIFS(Barèmes!$H$6:$H$28,Barèmes!$A$6:$A$28,"Souplesse (score 1-5)",Barèmes!$B$6:$B$28,H101,Barèmes!$C$6:$C$28,IF(H101="6ème","Mixte",G101)),Barèmes!$D$2,IF(X101&lt;=SUMIFS(Barèmes!$I$6:$I$28,Barèmes!$A$6:$A$28,"Souplesse (score 1-5)",Barèmes!$B$6:$B$28,H101,Barèmes!$C$6:$C$28,IF(H101="6ème","Mixte",G101)),Barèmes!$E$2,Barèmes!$F$2)))),IF(X101&gt;=SUMIFS(Barèmes!$F$6:$F$28,Barèmes!$A$6:$A$28,"Souplesse (score 1-5)",Barèmes!$B$6:$B$28,H101,Barèmes!$C$6:$C$28,IF(H101="6ème","Mixte",G101)),Barèmes!$B$2,IF(X101&gt;=SUMIFS(Barèmes!$G$6:$G$28,Barèmes!$A$6:$A$28,"Souplesse (score 1-5)",Barèmes!$B$6:$B$28,H101,Barèmes!$C$6:$C$28,IF(H101="6ème","Mixte",G101)),Barèmes!$C$2,IF(X101&gt;=SUMIFS(Barèmes!$H$6:$H$28,Barèmes!$A$6:$A$28,"Souplesse (score 1-5)",Barèmes!$B$6:$B$28,H101,Barèmes!$C$6:$C$28,IF(H101="6ème","Mixte",G101)),Barèmes!$D$2,IF(X101&gt;=SUMIFS(Barèmes!$I$6:$I$28,Barèmes!$A$6:$A$28,"Souplesse (score 1-5)",Barèmes!$B$6:$B$28,H101,Barèmes!$C$6:$C$28,IF(H101="6ème","Mixte",G101)),Barèmes!$E$2,Barèmes!$F$2))))))</f>
        <v/>
      </c>
      <c r="AA101" s="22"/>
      <c r="AB101" s="27" t="str">
        <f>IF(OR(AA101="",SUMPRODUCT((Barèmes!$A$6:$A$28="Agilité — T-test 974 (s)")*(Barèmes!$B$6:$B$28=H101)*(Barèmes!$C$6:$C$28=IF(H101="6ème","Mixte",G101)))=0),"",IF(SUMPRODUCT((Barèmes!$A$6:$A$28="Agilité — T-test 974 (s)")*(Barèmes!$B$6:$B$28=H101)*(Barèmes!$C$6:$C$28=IF(H101="6ème","Mixte",G101))*(Barèmes!$J$6:$J$28="+"))&gt;0,IF(AA101&lt;=SUMIFS(Barèmes!$D$6:$D$28,Barèmes!$A$6:$A$28,"Agilité — T-test 974 (s)",Barèmes!$B$6:$B$28,H101,Barèmes!$C$6:$C$28,IF(H101="6ème","Mixte",G101)),"à besoin",IF(AA101&lt;=SUMIFS(Barèmes!$E$6:$E$28,Barèmes!$A$6:$A$28,"Agilité — T-test 974 (s)",Barèmes!$B$6:$B$28,H101,Barèmes!$C$6:$C$28,IF(H101="6ème","Mixte",G101)),"fragile","satisfaisant")),IF(AA101&gt;=SUMIFS(Barèmes!$D$6:$D$28,Barèmes!$A$6:$A$28,"Agilité — T-test 974 (s)",Barèmes!$B$6:$B$28,H101,Barèmes!$C$6:$C$28,IF(H101="6ème","Mixte",G101)),"à besoin",IF(AA101&gt;=SUMIFS(Barèmes!$E$6:$E$28,Barèmes!$A$6:$A$28,"Agilité — T-test 974 (s)",Barèmes!$B$6:$B$28,H101,Barèmes!$C$6:$C$28,IF(H101="6ème","Mixte",G101)),"fragile","satisfaisant"))))</f>
        <v/>
      </c>
      <c r="AC101" s="27" t="str">
        <f>IF(OR(AA101="",SUMPRODUCT((Barèmes!$A$6:$A$28="Agilité — T-test 974 (s)")*(Barèmes!$B$6:$B$28=H101)*(Barèmes!$C$6:$C$28=IF(H101="6ème","Mixte",G101)))=0),"",IF(SUMPRODUCT((Barèmes!$A$6:$A$28="Agilité — T-test 974 (s)")*(Barèmes!$B$6:$B$28=H101)*(Barèmes!$C$6:$C$28=IF(H101="6ème","Mixte",G101))*(Barèmes!$J$6:$J$28="+"))&gt;0,IF(AA101&lt;=SUMIFS(Barèmes!$F$6:$F$28,Barèmes!$A$6:$A$28,"Agilité — T-test 974 (s)",Barèmes!$B$6:$B$28,H101,Barèmes!$C$6:$C$28,IF(H101="6ème","Mixte",G101)),Barèmes!$B$2,IF(AA101&lt;=SUMIFS(Barèmes!$G$6:$G$28,Barèmes!$A$6:$A$28,"Agilité — T-test 974 (s)",Barèmes!$B$6:$B$28,H101,Barèmes!$C$6:$C$28,IF(H101="6ème","Mixte",G101)),Barèmes!$C$2,IF(AA101&lt;=SUMIFS(Barèmes!$H$6:$H$28,Barèmes!$A$6:$A$28,"Agilité — T-test 974 (s)",Barèmes!$B$6:$B$28,H101,Barèmes!$C$6:$C$28,IF(H101="6ème","Mixte",G101)),Barèmes!$D$2,IF(AA101&lt;=SUMIFS(Barèmes!$I$6:$I$28,Barèmes!$A$6:$A$28,"Agilité — T-test 974 (s)",Barèmes!$B$6:$B$28,H101,Barèmes!$C$6:$C$28,IF(H101="6ème","Mixte",G101)),Barèmes!$E$2,Barèmes!$F$2)))),IF(AA101&gt;=SUMIFS(Barèmes!$F$6:$F$28,Barèmes!$A$6:$A$28,"Agilité — T-test 974 (s)",Barèmes!$B$6:$B$28,H101,Barèmes!$C$6:$C$28,IF(H101="6ème","Mixte",G101)),Barèmes!$B$2,IF(AA101&gt;=SUMIFS(Barèmes!$G$6:$G$28,Barèmes!$A$6:$A$28,"Agilité — T-test 974 (s)",Barèmes!$B$6:$B$28,H101,Barèmes!$C$6:$C$28,IF(H101="6ème","Mixte",G101)),Barèmes!$C$2,IF(AA101&gt;=SUMIFS(Barèmes!$H$6:$H$28,Barèmes!$A$6:$A$28,"Agilité — T-test 974 (s)",Barèmes!$B$6:$B$28,H101,Barèmes!$C$6:$C$28,IF(H101="6ème","Mixte",G101)),Barèmes!$D$2,IF(AA101&gt;=SUMIFS(Barèmes!$I$6:$I$28,Barèmes!$A$6:$A$28,"Agilité — T-test 974 (s)",Barèmes!$B$6:$B$28,H101,Barèmes!$C$6:$C$28,IF(H101="6ème","Mixte",G101)),Barèmes!$E$2,Barèmes!$F$2))))))</f>
        <v/>
      </c>
      <c r="AD101" s="28" t="str">
        <f t="shared" si="10"/>
        <v/>
      </c>
      <c r="AE101" s="29" t="str">
        <f t="shared" si="11"/>
        <v/>
      </c>
      <c r="AF101" s="30" t="str">
        <f>IF(OR(AD101="",SUMPRODUCT((Barèmes!$A$6:$A$28="Surcoût d'agilité (s) — technique")*(Barèmes!$B$6:$B$28=H101)*(Barèmes!$C$6:$C$28=IF(H101="6ème","Mixte",G101)))=0),"",IF(SUMPRODUCT((Barèmes!$A$6:$A$28="Surcoût d'agilité (s) — technique")*(Barèmes!$B$6:$B$28=H101)*(Barèmes!$C$6:$C$28=IF(H101="6ème","Mixte",G101))*(Barèmes!$J$6:$J$28="+"))&gt;0,IF(AD101&lt;=SUMIFS(Barèmes!$D$6:$D$28,Barèmes!$A$6:$A$28,"Surcoût d'agilité (s) — technique",Barèmes!$B$6:$B$28,H101,Barèmes!$C$6:$C$28,IF(H101="6ème","Mixte",G101)),"à besoin",IF(AD101&lt;=SUMIFS(Barèmes!$E$6:$E$28,Barèmes!$A$6:$A$28,"Surcoût d'agilité (s) — technique",Barèmes!$B$6:$B$28,H101,Barèmes!$C$6:$C$28,IF(H101="6ème","Mixte",G101)),"fragile","satisfaisant")),IF(AD101&gt;=SUMIFS(Barèmes!$D$6:$D$28,Barèmes!$A$6:$A$28,"Surcoût d'agilité (s) — technique",Barèmes!$B$6:$B$28,H101,Barèmes!$C$6:$C$28,IF(H101="6ème","Mixte",G101)),"à besoin",IF(AD101&gt;=SUMIFS(Barèmes!$E$6:$E$28,Barèmes!$A$6:$A$28,"Surcoût d'agilité (s) — technique",Barèmes!$B$6:$B$28,H101,Barèmes!$C$6:$C$28,IF(H101="6ème","Mixte",G101)),"fragile","satisfaisant"))))</f>
        <v/>
      </c>
      <c r="AG101" s="30" t="str">
        <f>IF(OR(AD101="",SUMPRODUCT((Barèmes!$A$6:$A$28="Surcoût d'agilité (s) — technique")*(Barèmes!$B$6:$B$28=H101)*(Barèmes!$C$6:$C$28=IF(H101="6ème","Mixte",G101)))=0),"",IF(SUMPRODUCT((Barèmes!$A$6:$A$28="Surcoût d'agilité (s) — technique")*(Barèmes!$B$6:$B$28=H101)*(Barèmes!$C$6:$C$28=IF(H101="6ème","Mixte",G101))*(Barèmes!$J$6:$J$28="+"))&gt;0,IF(AD101&lt;=SUMIFS(Barèmes!$F$6:$F$28,Barèmes!$A$6:$A$28,"Surcoût d'agilité (s) — technique",Barèmes!$B$6:$B$28,H101,Barèmes!$C$6:$C$28,IF(H101="6ème","Mixte",G101)),Barèmes!$B$2,IF(AD101&lt;=SUMIFS(Barèmes!$G$6:$G$28,Barèmes!$A$6:$A$28,"Surcoût d'agilité (s) — technique",Barèmes!$B$6:$B$28,H101,Barèmes!$C$6:$C$28,IF(H101="6ème","Mixte",G101)),Barèmes!$C$2,IF(AD101&lt;=SUMIFS(Barèmes!$H$6:$H$28,Barèmes!$A$6:$A$28,"Surcoût d'agilité (s) — technique",Barèmes!$B$6:$B$28,H101,Barèmes!$C$6:$C$28,IF(H101="6ème","Mixte",G101)),Barèmes!$D$2,IF(AD101&lt;=SUMIFS(Barèmes!$I$6:$I$28,Barèmes!$A$6:$A$28,"Surcoût d'agilité (s) — technique",Barèmes!$B$6:$B$28,H101,Barèmes!$C$6:$C$28,IF(H101="6ème","Mixte",G101)),Barèmes!$E$2,Barèmes!$F$2)))),IF(AD101&gt;=SUMIFS(Barèmes!$F$6:$F$28,Barèmes!$A$6:$A$28,"Surcoût d'agilité (s) — technique",Barèmes!$B$6:$B$28,H101,Barèmes!$C$6:$C$28,IF(H101="6ème","Mixte",G101)),Barèmes!$B$2,IF(AD101&gt;=SUMIFS(Barèmes!$G$6:$G$28,Barèmes!$A$6:$A$28,"Surcoût d'agilité (s) — technique",Barèmes!$B$6:$B$28,H101,Barèmes!$C$6:$C$28,IF(H101="6ème","Mixte",G101)),Barèmes!$C$2,IF(AD101&gt;=SUMIFS(Barèmes!$H$6:$H$28,Barèmes!$A$6:$A$28,"Surcoût d'agilité (s) — technique",Barèmes!$B$6:$B$28,H101,Barèmes!$C$6:$C$28,IF(H101="6ème","Mixte",G101)),Barèmes!$D$2,IF(AD101&gt;=SUMIFS(Barèmes!$I$6:$I$28,Barèmes!$A$6:$A$28,"Surcoût d'agilité (s) — technique",Barèmes!$B$6:$B$28,H101,Barèmes!$C$6:$C$28,IF(H101="6ème","Mixte",G101)),Barèmes!$E$2,Barèmes!$F$2))))))</f>
        <v/>
      </c>
      <c r="AH101" s="31" t="str">
        <f>IF((IF(N101="",0,1)+IF(Q101="",0,1)+IF(W101="",0,1)+IF(Z101="",0,1)+IF(AC101="",0,1))=0,"",3*IF(N101=Barèmes!$B$2,1,IF(N101=Barèmes!$C$2,2,IF(N101=Barèmes!$D$2,3,IF(N101=Barèmes!$E$2,4,IF(N101=Barèmes!$F$2,5,0)))))+3*IF(Q101=Barèmes!$B$2,1,IF(Q101=Barèmes!$C$2,2,IF(Q101=Barèmes!$D$2,3,IF(Q101=Barèmes!$E$2,4,IF(Q101=Barèmes!$F$2,5,0)))))+2*IF(W101=Barèmes!$B$2,1,IF(W101=Barèmes!$C$2,2,IF(W101=Barèmes!$D$2,3,IF(W101=Barèmes!$E$2,4,IF(W101=Barèmes!$F$2,5,0)))))+1*IF(Z101=Barèmes!$B$2,1,IF(Z101=Barèmes!$C$2,2,IF(Z101=Barèmes!$D$2,3,IF(Z101=Barèmes!$E$2,4,IF(Z101=Barèmes!$F$2,5,0)))))+1*IF(AC101=Barèmes!$B$2,1,IF(AC101=Barèmes!$C$2,2,IF(AC101=Barèmes!$D$2,3,IF(AC101=Barèmes!$E$2,4,IF(AC101=Barèmes!$F$2,5,0))))))</f>
        <v/>
      </c>
      <c r="AI101" s="31"/>
      <c r="AJ101" s="32" t="str">
        <f>IFERROR(INDEX(Croissance!$B$5:$B$604,MATCH(A101,Croissance!$A$5:$A$604,0)),"")</f>
        <v/>
      </c>
      <c r="AK101" s="32" t="str">
        <f>IFERROR(INDEX(Croissance!$C$5:$C$604,MATCH(A101,Croissance!$A$5:$A$604,0)),"")</f>
        <v/>
      </c>
      <c r="AL101" s="32" t="str">
        <f>IFERROR(INDEX(Croissance!$D$5:$D$604,MATCH(A101,Croissance!$A$5:$A$604,0)),"")</f>
        <v/>
      </c>
      <c r="AM101" s="32" t="str">
        <f>IFERROR(INDEX(Croissance!$E$5:$E$604,MATCH(A101,Croissance!$A$5:$A$604,0)),"")</f>
        <v/>
      </c>
      <c r="AO101" s="33">
        <f t="shared" si="16"/>
        <v>0</v>
      </c>
      <c r="AP101" s="33">
        <f t="shared" si="12"/>
        <v>0</v>
      </c>
      <c r="AQ101" s="33">
        <f>IF(A101="",0,IF(AND(OR('Synthèse classe'!$C$2="Tous",C101='Synthèse classe'!$C$2),OR('Synthèse classe'!$C$3="Toutes",D101='Synthèse classe'!$C$3),OR('Synthèse classe'!$C$4="Toutes",AND('Synthèse classe'!$C$4="Dernière",AP101=1),B101=IFERROR(VALUE('Synthèse classe'!$C$4),0))),1,0))</f>
        <v>0</v>
      </c>
      <c r="AR101" s="34" t="str">
        <f t="shared" si="13"/>
        <v/>
      </c>
    </row>
    <row r="102" spans="1:44" x14ac:dyDescent="0.2">
      <c r="A102" s="17" t="str">
        <f t="shared" si="9"/>
        <v/>
      </c>
      <c r="B102" s="18"/>
      <c r="C102" s="19"/>
      <c r="D102" s="19"/>
      <c r="E102" s="19"/>
      <c r="F102" s="19"/>
      <c r="G102" s="19"/>
      <c r="H102" s="17" t="str">
        <f t="shared" si="14"/>
        <v/>
      </c>
      <c r="I102" s="20"/>
      <c r="J102" s="18"/>
      <c r="K102" s="19"/>
      <c r="L102" s="21" t="str">
        <f t="shared" si="15"/>
        <v/>
      </c>
      <c r="M102" s="21" t="str">
        <f>IF(OR(J102="",SUMPRODUCT((Barèmes!$A$6:$A$28="Endurance — Luc Léger (palier)")*(Barèmes!$B$6:$B$28=H102)*(Barèmes!$C$6:$C$28=IF(H102="6ème","Mixte",G102)))=0),"",IF(SUMPRODUCT((Barèmes!$A$6:$A$28="Endurance — Luc Léger (palier)")*(Barèmes!$B$6:$B$28=H102)*(Barèmes!$C$6:$C$28=IF(H102="6ème","Mixte",G102))*(Barèmes!$J$6:$J$28="+"))&gt;0,IF(J102&lt;=SUMIFS(Barèmes!$D$6:$D$28,Barèmes!$A$6:$A$28,"Endurance — Luc Léger (palier)",Barèmes!$B$6:$B$28,H102,Barèmes!$C$6:$C$28,IF(H102="6ème","Mixte",G102)),"à besoin",IF(J102&lt;=SUMIFS(Barèmes!$E$6:$E$28,Barèmes!$A$6:$A$28,"Endurance — Luc Léger (palier)",Barèmes!$B$6:$B$28,H102,Barèmes!$C$6:$C$28,IF(H102="6ème","Mixte",G102)),"fragile","satisfaisant")),IF(J102&gt;=SUMIFS(Barèmes!$D$6:$D$28,Barèmes!$A$6:$A$28,"Endurance — Luc Léger (palier)",Barèmes!$B$6:$B$28,H102,Barèmes!$C$6:$C$28,IF(H102="6ème","Mixte",G102)),"à besoin",IF(J102&gt;=SUMIFS(Barèmes!$E$6:$E$28,Barèmes!$A$6:$A$28,"Endurance — Luc Léger (palier)",Barèmes!$B$6:$B$28,H102,Barèmes!$C$6:$C$28,IF(H102="6ème","Mixte",G102)),"fragile","satisfaisant"))))</f>
        <v/>
      </c>
      <c r="N102" s="21" t="str">
        <f>IF(OR(J102="",SUMPRODUCT((Barèmes!$A$6:$A$28="Endurance — Luc Léger (palier)")*(Barèmes!$B$6:$B$28=H102)*(Barèmes!$C$6:$C$28=IF(H102="6ème","Mixte",G102)))=0),"",IF(SUMPRODUCT((Barèmes!$A$6:$A$28="Endurance — Luc Léger (palier)")*(Barèmes!$B$6:$B$28=H102)*(Barèmes!$C$6:$C$28=IF(H102="6ème","Mixte",G102))*(Barèmes!$J$6:$J$28="+"))&gt;0,IF(J102&lt;=SUMIFS(Barèmes!$F$6:$F$28,Barèmes!$A$6:$A$28,"Endurance — Luc Léger (palier)",Barèmes!$B$6:$B$28,H102,Barèmes!$C$6:$C$28,IF(H102="6ème","Mixte",G102)),Barèmes!$B$2,IF(J102&lt;=SUMIFS(Barèmes!$G$6:$G$28,Barèmes!$A$6:$A$28,"Endurance — Luc Léger (palier)",Barèmes!$B$6:$B$28,H102,Barèmes!$C$6:$C$28,IF(H102="6ème","Mixte",G102)),Barèmes!$C$2,IF(J102&lt;=SUMIFS(Barèmes!$H$6:$H$28,Barèmes!$A$6:$A$28,"Endurance — Luc Léger (palier)",Barèmes!$B$6:$B$28,H102,Barèmes!$C$6:$C$28,IF(H102="6ème","Mixte",G102)),Barèmes!$D$2,IF(J102&lt;=SUMIFS(Barèmes!$I$6:$I$28,Barèmes!$A$6:$A$28,"Endurance — Luc Léger (palier)",Barèmes!$B$6:$B$28,H102,Barèmes!$C$6:$C$28,IF(H102="6ème","Mixte",G102)),Barèmes!$E$2,Barèmes!$F$2)))),IF(J102&gt;=SUMIFS(Barèmes!$F$6:$F$28,Barèmes!$A$6:$A$28,"Endurance — Luc Léger (palier)",Barèmes!$B$6:$B$28,H102,Barèmes!$C$6:$C$28,IF(H102="6ème","Mixte",G102)),Barèmes!$B$2,IF(J102&gt;=SUMIFS(Barèmes!$G$6:$G$28,Barèmes!$A$6:$A$28,"Endurance — Luc Léger (palier)",Barèmes!$B$6:$B$28,H102,Barèmes!$C$6:$C$28,IF(H102="6ème","Mixte",G102)),Barèmes!$C$2,IF(J102&gt;=SUMIFS(Barèmes!$H$6:$H$28,Barèmes!$A$6:$A$28,"Endurance — Luc Léger (palier)",Barèmes!$B$6:$B$28,H102,Barèmes!$C$6:$C$28,IF(H102="6ème","Mixte",G102)),Barèmes!$D$2,IF(J102&gt;=SUMIFS(Barèmes!$I$6:$I$28,Barèmes!$A$6:$A$28,"Endurance — Luc Léger (palier)",Barèmes!$B$6:$B$28,H102,Barèmes!$C$6:$C$28,IF(H102="6ème","Mixte",G102)),Barèmes!$E$2,Barèmes!$F$2))))))</f>
        <v/>
      </c>
      <c r="O102" s="22"/>
      <c r="P102" s="23" t="str">
        <f>IF(OR(O102="",SUMPRODUCT((Barèmes!$A$6:$A$28="Force bas du corps — Saut en longueur (m)")*(Barèmes!$B$6:$B$28=H102)*(Barèmes!$C$6:$C$28=IF(H102="6ème","Mixte",G102)))=0),"",IF(SUMPRODUCT((Barèmes!$A$6:$A$28="Force bas du corps — Saut en longueur (m)")*(Barèmes!$B$6:$B$28=H102)*(Barèmes!$C$6:$C$28=IF(H102="6ème","Mixte",G102))*(Barèmes!$J$6:$J$28="+"))&gt;0,IF(O102&lt;=SUMIFS(Barèmes!$D$6:$D$28,Barèmes!$A$6:$A$28,"Force bas du corps — Saut en longueur (m)",Barèmes!$B$6:$B$28,H102,Barèmes!$C$6:$C$28,IF(H102="6ème","Mixte",G102)),"à besoin",IF(O102&lt;=SUMIFS(Barèmes!$E$6:$E$28,Barèmes!$A$6:$A$28,"Force bas du corps — Saut en longueur (m)",Barèmes!$B$6:$B$28,H102,Barèmes!$C$6:$C$28,IF(H102="6ème","Mixte",G102)),"fragile","satisfaisant")),IF(O102&gt;=SUMIFS(Barèmes!$D$6:$D$28,Barèmes!$A$6:$A$28,"Force bas du corps — Saut en longueur (m)",Barèmes!$B$6:$B$28,H102,Barèmes!$C$6:$C$28,IF(H102="6ème","Mixte",G102)),"à besoin",IF(O102&gt;=SUMIFS(Barèmes!$E$6:$E$28,Barèmes!$A$6:$A$28,"Force bas du corps — Saut en longueur (m)",Barèmes!$B$6:$B$28,H102,Barèmes!$C$6:$C$28,IF(H102="6ème","Mixte",G102)),"fragile","satisfaisant"))))</f>
        <v/>
      </c>
      <c r="Q102" s="23" t="str">
        <f>IF(OR(O102="",SUMPRODUCT((Barèmes!$A$6:$A$28="Force bas du corps — Saut en longueur (m)")*(Barèmes!$B$6:$B$28=H102)*(Barèmes!$C$6:$C$28=IF(H102="6ème","Mixte",G102)))=0),"",IF(SUMPRODUCT((Barèmes!$A$6:$A$28="Force bas du corps — Saut en longueur (m)")*(Barèmes!$B$6:$B$28=H102)*(Barèmes!$C$6:$C$28=IF(H102="6ème","Mixte",G102))*(Barèmes!$J$6:$J$28="+"))&gt;0,IF(O102&lt;=SUMIFS(Barèmes!$F$6:$F$28,Barèmes!$A$6:$A$28,"Force bas du corps — Saut en longueur (m)",Barèmes!$B$6:$B$28,H102,Barèmes!$C$6:$C$28,IF(H102="6ème","Mixte",G102)),Barèmes!$B$2,IF(O102&lt;=SUMIFS(Barèmes!$G$6:$G$28,Barèmes!$A$6:$A$28,"Force bas du corps — Saut en longueur (m)",Barèmes!$B$6:$B$28,H102,Barèmes!$C$6:$C$28,IF(H102="6ème","Mixte",G102)),Barèmes!$C$2,IF(O102&lt;=SUMIFS(Barèmes!$H$6:$H$28,Barèmes!$A$6:$A$28,"Force bas du corps — Saut en longueur (m)",Barèmes!$B$6:$B$28,H102,Barèmes!$C$6:$C$28,IF(H102="6ème","Mixte",G102)),Barèmes!$D$2,IF(O102&lt;=SUMIFS(Barèmes!$I$6:$I$28,Barèmes!$A$6:$A$28,"Force bas du corps — Saut en longueur (m)",Barèmes!$B$6:$B$28,H102,Barèmes!$C$6:$C$28,IF(H102="6ème","Mixte",G102)),Barèmes!$E$2,Barèmes!$F$2)))),IF(O102&gt;=SUMIFS(Barèmes!$F$6:$F$28,Barèmes!$A$6:$A$28,"Force bas du corps — Saut en longueur (m)",Barèmes!$B$6:$B$28,H102,Barèmes!$C$6:$C$28,IF(H102="6ème","Mixte",G102)),Barèmes!$B$2,IF(O102&gt;=SUMIFS(Barèmes!$G$6:$G$28,Barèmes!$A$6:$A$28,"Force bas du corps — Saut en longueur (m)",Barèmes!$B$6:$B$28,H102,Barèmes!$C$6:$C$28,IF(H102="6ème","Mixte",G102)),Barèmes!$C$2,IF(O102&gt;=SUMIFS(Barèmes!$H$6:$H$28,Barèmes!$A$6:$A$28,"Force bas du corps — Saut en longueur (m)",Barèmes!$B$6:$B$28,H102,Barèmes!$C$6:$C$28,IF(H102="6ème","Mixte",G102)),Barèmes!$D$2,IF(O102&gt;=SUMIFS(Barèmes!$I$6:$I$28,Barèmes!$A$6:$A$28,"Force bas du corps — Saut en longueur (m)",Barèmes!$B$6:$B$28,H102,Barèmes!$C$6:$C$28,IF(H102="6ème","Mixte",G102)),Barèmes!$E$2,Barèmes!$F$2))))))</f>
        <v/>
      </c>
      <c r="R102" s="22"/>
      <c r="S102" s="24" t="str">
        <f>IF(OR(R102="",SUMPRODUCT((Barèmes!$A$6:$A$28="Vitesse — 30 m (s)")*(Barèmes!$B$6:$B$28=H102)*(Barèmes!$C$6:$C$28=IF(H102="6ème","Mixte",G102)))=0),"",IF(SUMPRODUCT((Barèmes!$A$6:$A$28="Vitesse — 30 m (s)")*(Barèmes!$B$6:$B$28=H102)*(Barèmes!$C$6:$C$28=IF(H102="6ème","Mixte",G102))*(Barèmes!$J$6:$J$28="+"))&gt;0,IF(R102&lt;=SUMIFS(Barèmes!$D$6:$D$28,Barèmes!$A$6:$A$28,"Vitesse — 30 m (s)",Barèmes!$B$6:$B$28,H102,Barèmes!$C$6:$C$28,IF(H102="6ème","Mixte",G102)),"à besoin",IF(R102&lt;=SUMIFS(Barèmes!$E$6:$E$28,Barèmes!$A$6:$A$28,"Vitesse — 30 m (s)",Barèmes!$B$6:$B$28,H102,Barèmes!$C$6:$C$28,IF(H102="6ème","Mixte",G102)),"fragile","satisfaisant")),IF(R102&gt;=SUMIFS(Barèmes!$D$6:$D$28,Barèmes!$A$6:$A$28,"Vitesse — 30 m (s)",Barèmes!$B$6:$B$28,H102,Barèmes!$C$6:$C$28,IF(H102="6ème","Mixte",G102)),"à besoin",IF(R102&gt;=SUMIFS(Barèmes!$E$6:$E$28,Barèmes!$A$6:$A$28,"Vitesse — 30 m (s)",Barèmes!$B$6:$B$28,H102,Barèmes!$C$6:$C$28,IF(H102="6ème","Mixte",G102)),"fragile","satisfaisant"))))</f>
        <v/>
      </c>
      <c r="T102" s="24" t="str">
        <f>IF(OR(R102="",SUMPRODUCT((Barèmes!$A$6:$A$28="Vitesse — 30 m (s)")*(Barèmes!$B$6:$B$28=H102)*(Barèmes!$C$6:$C$28=IF(H102="6ème","Mixte",G102)))=0),"",IF(SUMPRODUCT((Barèmes!$A$6:$A$28="Vitesse — 30 m (s)")*(Barèmes!$B$6:$B$28=H102)*(Barèmes!$C$6:$C$28=IF(H102="6ème","Mixte",G102))*(Barèmes!$J$6:$J$28="+"))&gt;0,IF(R102&lt;=SUMIFS(Barèmes!$F$6:$F$28,Barèmes!$A$6:$A$28,"Vitesse — 30 m (s)",Barèmes!$B$6:$B$28,H102,Barèmes!$C$6:$C$28,IF(H102="6ème","Mixte",G102)),Barèmes!$B$2,IF(R102&lt;=SUMIFS(Barèmes!$G$6:$G$28,Barèmes!$A$6:$A$28,"Vitesse — 30 m (s)",Barèmes!$B$6:$B$28,H102,Barèmes!$C$6:$C$28,IF(H102="6ème","Mixte",G102)),Barèmes!$C$2,IF(R102&lt;=SUMIFS(Barèmes!$H$6:$H$28,Barèmes!$A$6:$A$28,"Vitesse — 30 m (s)",Barèmes!$B$6:$B$28,H102,Barèmes!$C$6:$C$28,IF(H102="6ème","Mixte",G102)),Barèmes!$D$2,IF(R102&lt;=SUMIFS(Barèmes!$I$6:$I$28,Barèmes!$A$6:$A$28,"Vitesse — 30 m (s)",Barèmes!$B$6:$B$28,H102,Barèmes!$C$6:$C$28,IF(H102="6ème","Mixte",G102)),Barèmes!$E$2,Barèmes!$F$2)))),IF(R102&gt;=SUMIFS(Barèmes!$F$6:$F$28,Barèmes!$A$6:$A$28,"Vitesse — 30 m (s)",Barèmes!$B$6:$B$28,H102,Barèmes!$C$6:$C$28,IF(H102="6ème","Mixte",G102)),Barèmes!$B$2,IF(R102&gt;=SUMIFS(Barèmes!$G$6:$G$28,Barèmes!$A$6:$A$28,"Vitesse — 30 m (s)",Barèmes!$B$6:$B$28,H102,Barèmes!$C$6:$C$28,IF(H102="6ème","Mixte",G102)),Barèmes!$C$2,IF(R102&gt;=SUMIFS(Barèmes!$H$6:$H$28,Barèmes!$A$6:$A$28,"Vitesse — 30 m (s)",Barèmes!$B$6:$B$28,H102,Barèmes!$C$6:$C$28,IF(H102="6ème","Mixte",G102)),Barèmes!$D$2,IF(R102&gt;=SUMIFS(Barèmes!$I$6:$I$28,Barèmes!$A$6:$A$28,"Vitesse — 30 m (s)",Barèmes!$B$6:$B$28,H102,Barèmes!$C$6:$C$28,IF(H102="6ème","Mixte",G102)),Barèmes!$E$2,Barèmes!$F$2))))))</f>
        <v/>
      </c>
      <c r="U102" s="22"/>
      <c r="V102" s="25" t="str">
        <f>IF(OR(U102="",SUMPRODUCT((Barèmes!$A$6:$A$28="Vitesse — 50 m (s)")*(Barèmes!$B$6:$B$28=H102)*(Barèmes!$C$6:$C$28=IF(H102="6ème","Mixte",G102)))=0),"",IF(SUMPRODUCT((Barèmes!$A$6:$A$28="Vitesse — 50 m (s)")*(Barèmes!$B$6:$B$28=H102)*(Barèmes!$C$6:$C$28=IF(H102="6ème","Mixte",G102))*(Barèmes!$J$6:$J$28="+"))&gt;0,IF(U102&lt;=SUMIFS(Barèmes!$D$6:$D$28,Barèmes!$A$6:$A$28,"Vitesse — 50 m (s)",Barèmes!$B$6:$B$28,H102,Barèmes!$C$6:$C$28,IF(H102="6ème","Mixte",G102)),"à besoin",IF(U102&lt;=SUMIFS(Barèmes!$E$6:$E$28,Barèmes!$A$6:$A$28,"Vitesse — 50 m (s)",Barèmes!$B$6:$B$28,H102,Barèmes!$C$6:$C$28,IF(H102="6ème","Mixte",G102)),"fragile","satisfaisant")),IF(U102&gt;=SUMIFS(Barèmes!$D$6:$D$28,Barèmes!$A$6:$A$28,"Vitesse — 50 m (s)",Barèmes!$B$6:$B$28,H102,Barèmes!$C$6:$C$28,IF(H102="6ème","Mixte",G102)),"à besoin",IF(U102&gt;=SUMIFS(Barèmes!$E$6:$E$28,Barèmes!$A$6:$A$28,"Vitesse — 50 m (s)",Barèmes!$B$6:$B$28,H102,Barèmes!$C$6:$C$28,IF(H102="6ème","Mixte",G102)),"fragile","satisfaisant"))))</f>
        <v/>
      </c>
      <c r="W102" s="25" t="str">
        <f>IF(OR(U102="",SUMPRODUCT((Barèmes!$A$6:$A$28="Vitesse — 50 m (s)")*(Barèmes!$B$6:$B$28=H102)*(Barèmes!$C$6:$C$28=IF(H102="6ème","Mixte",G102)))=0),"",IF(SUMPRODUCT((Barèmes!$A$6:$A$28="Vitesse — 50 m (s)")*(Barèmes!$B$6:$B$28=H102)*(Barèmes!$C$6:$C$28=IF(H102="6ème","Mixte",G102))*(Barèmes!$J$6:$J$28="+"))&gt;0,IF(U102&lt;=SUMIFS(Barèmes!$F$6:$F$28,Barèmes!$A$6:$A$28,"Vitesse — 50 m (s)",Barèmes!$B$6:$B$28,H102,Barèmes!$C$6:$C$28,IF(H102="6ème","Mixte",G102)),Barèmes!$B$2,IF(U102&lt;=SUMIFS(Barèmes!$G$6:$G$28,Barèmes!$A$6:$A$28,"Vitesse — 50 m (s)",Barèmes!$B$6:$B$28,H102,Barèmes!$C$6:$C$28,IF(H102="6ème","Mixte",G102)),Barèmes!$C$2,IF(U102&lt;=SUMIFS(Barèmes!$H$6:$H$28,Barèmes!$A$6:$A$28,"Vitesse — 50 m (s)",Barèmes!$B$6:$B$28,H102,Barèmes!$C$6:$C$28,IF(H102="6ème","Mixte",G102)),Barèmes!$D$2,IF(U102&lt;=SUMIFS(Barèmes!$I$6:$I$28,Barèmes!$A$6:$A$28,"Vitesse — 50 m (s)",Barèmes!$B$6:$B$28,H102,Barèmes!$C$6:$C$28,IF(H102="6ème","Mixte",G102)),Barèmes!$E$2,Barèmes!$F$2)))),IF(U102&gt;=SUMIFS(Barèmes!$F$6:$F$28,Barèmes!$A$6:$A$28,"Vitesse — 50 m (s)",Barèmes!$B$6:$B$28,H102,Barèmes!$C$6:$C$28,IF(H102="6ème","Mixte",G102)),Barèmes!$B$2,IF(U102&gt;=SUMIFS(Barèmes!$G$6:$G$28,Barèmes!$A$6:$A$28,"Vitesse — 50 m (s)",Barèmes!$B$6:$B$28,H102,Barèmes!$C$6:$C$28,IF(H102="6ème","Mixte",G102)),Barèmes!$C$2,IF(U102&gt;=SUMIFS(Barèmes!$H$6:$H$28,Barèmes!$A$6:$A$28,"Vitesse — 50 m (s)",Barèmes!$B$6:$B$28,H102,Barèmes!$C$6:$C$28,IF(H102="6ème","Mixte",G102)),Barèmes!$D$2,IF(U102&gt;=SUMIFS(Barèmes!$I$6:$I$28,Barèmes!$A$6:$A$28,"Vitesse — 50 m (s)",Barèmes!$B$6:$B$28,H102,Barèmes!$C$6:$C$28,IF(H102="6ème","Mixte",G102)),Barèmes!$E$2,Barèmes!$F$2))))))</f>
        <v/>
      </c>
      <c r="X102" s="18"/>
      <c r="Y102" s="26" t="str" cm="1">
        <f t="array" ref="Y102">IF(OR(X102="",SUMPRODUCT((Barèmes!$A$6:$A$28="Souplesse (score 1-5)")*(Barèmes!$B$6:$B$28=H102)*(Barèmes!$C$6:$C$28=IF(H102="6ème","Mixte",G102)))=0),"",IF(SUMPRODUCT((Barèmes!$A$6:$A$28="Souplesse (score 1-5)")*(Barèmes!$B$6:$B$28=H102)*(Barèmes!$C$6:$C$28=IF(H102="6ème","Mixte",G102))*(Barèmes!$J$6:$J$28="+"))&gt;0,IF(X102&lt;=SUMIFS(Barèmes!$D$6:$D$28,Barèmes!$A$6:$A$28,"Souplesse (score 1-5)",Barèmes!$B$6:$B$28,H102,Barèmes!$C$6:$C$28,IF(H102="6ème","Mixte",G102)),"à besoin",IF(X102&lt;=SUMIFS(Barèmes!$E$6:$E$28,Barèmes!$A$6:$A$28,"Souplesse (score 1-5)",Barèmes!$B$6:$B$28,H102,Barèmes!$C$6:$C$28,IF(H102="6ème","Mixte",G102)),"fragile","satisfaisant")),IF(X102&gt;=SUMIFS(Barèmes!$D$6:$D$28,Barèmes!$A$6:$A$28,"Souplesse (score 1-5)",Barèmes!$B$6:$B$28,H102,Barèmes!$C$6:$C$28,IF(H102="6ème","Mixte",G102)),"à besoin",IF(X102&gt;=SUMIFS(Barèmes!$E$6:$E$28,Barèmes!$A$6:$A$28,"Souplesse (score 1-5)",Barèmes!$B$6:$B$28,H102,Barèmes!$C$6:$C$28,IF(H102="6ème","Mixte",G102)),"fragile","satisfaisant"))))</f>
        <v/>
      </c>
      <c r="Z102" s="26" t="str" cm="1">
        <f t="array" ref="Z102">IF(OR(X102="",SUMPRODUCT((Barèmes!$A$6:$A$28="Souplesse (score 1-5)")*(Barèmes!$B$6:$B$28=H102)*(Barèmes!$C$6:$C$28=IF(H102="6ème","Mixte",G102)))=0),"",IF(SUMPRODUCT((Barèmes!$A$6:$A$28="Souplesse (score 1-5)")*(Barèmes!$B$6:$B$28=H102)*(Barèmes!$C$6:$C$28=IF(H102="6ème","Mixte",G102))*(Barèmes!$J$6:$J$28="+"))&gt;0,IF(X102&lt;=SUMIFS(Barèmes!$F$6:$F$28,Barèmes!$A$6:$A$28,"Souplesse (score 1-5)",Barèmes!$B$6:$B$28,H102,Barèmes!$C$6:$C$28,IF(H102="6ème","Mixte",G102)),Barèmes!$B$2,IF(X102&lt;=SUMIFS(Barèmes!$G$6:$G$28,Barèmes!$A$6:$A$28,"Souplesse (score 1-5)",Barèmes!$B$6:$B$28,H102,Barèmes!$C$6:$C$28,IF(H102="6ème","Mixte",G102)),Barèmes!$C$2,IF(X102&lt;=SUMIFS(Barèmes!$H$6:$H$28,Barèmes!$A$6:$A$28,"Souplesse (score 1-5)",Barèmes!$B$6:$B$28,H102,Barèmes!$C$6:$C$28,IF(H102="6ème","Mixte",G102)),Barèmes!$D$2,IF(X102&lt;=SUMIFS(Barèmes!$I$6:$I$28,Barèmes!$A$6:$A$28,"Souplesse (score 1-5)",Barèmes!$B$6:$B$28,H102,Barèmes!$C$6:$C$28,IF(H102="6ème","Mixte",G102)),Barèmes!$E$2,Barèmes!$F$2)))),IF(X102&gt;=SUMIFS(Barèmes!$F$6:$F$28,Barèmes!$A$6:$A$28,"Souplesse (score 1-5)",Barèmes!$B$6:$B$28,H102,Barèmes!$C$6:$C$28,IF(H102="6ème","Mixte",G102)),Barèmes!$B$2,IF(X102&gt;=SUMIFS(Barèmes!$G$6:$G$28,Barèmes!$A$6:$A$28,"Souplesse (score 1-5)",Barèmes!$B$6:$B$28,H102,Barèmes!$C$6:$C$28,IF(H102="6ème","Mixte",G102)),Barèmes!$C$2,IF(X102&gt;=SUMIFS(Barèmes!$H$6:$H$28,Barèmes!$A$6:$A$28,"Souplesse (score 1-5)",Barèmes!$B$6:$B$28,H102,Barèmes!$C$6:$C$28,IF(H102="6ème","Mixte",G102)),Barèmes!$D$2,IF(X102&gt;=SUMIFS(Barèmes!$I$6:$I$28,Barèmes!$A$6:$A$28,"Souplesse (score 1-5)",Barèmes!$B$6:$B$28,H102,Barèmes!$C$6:$C$28,IF(H102="6ème","Mixte",G102)),Barèmes!$E$2,Barèmes!$F$2))))))</f>
        <v/>
      </c>
      <c r="AA102" s="22"/>
      <c r="AB102" s="27" t="str">
        <f>IF(OR(AA102="",SUMPRODUCT((Barèmes!$A$6:$A$28="Agilité — T-test 974 (s)")*(Barèmes!$B$6:$B$28=H102)*(Barèmes!$C$6:$C$28=IF(H102="6ème","Mixte",G102)))=0),"",IF(SUMPRODUCT((Barèmes!$A$6:$A$28="Agilité — T-test 974 (s)")*(Barèmes!$B$6:$B$28=H102)*(Barèmes!$C$6:$C$28=IF(H102="6ème","Mixte",G102))*(Barèmes!$J$6:$J$28="+"))&gt;0,IF(AA102&lt;=SUMIFS(Barèmes!$D$6:$D$28,Barèmes!$A$6:$A$28,"Agilité — T-test 974 (s)",Barèmes!$B$6:$B$28,H102,Barèmes!$C$6:$C$28,IF(H102="6ème","Mixte",G102)),"à besoin",IF(AA102&lt;=SUMIFS(Barèmes!$E$6:$E$28,Barèmes!$A$6:$A$28,"Agilité — T-test 974 (s)",Barèmes!$B$6:$B$28,H102,Barèmes!$C$6:$C$28,IF(H102="6ème","Mixte",G102)),"fragile","satisfaisant")),IF(AA102&gt;=SUMIFS(Barèmes!$D$6:$D$28,Barèmes!$A$6:$A$28,"Agilité — T-test 974 (s)",Barèmes!$B$6:$B$28,H102,Barèmes!$C$6:$C$28,IF(H102="6ème","Mixte",G102)),"à besoin",IF(AA102&gt;=SUMIFS(Barèmes!$E$6:$E$28,Barèmes!$A$6:$A$28,"Agilité — T-test 974 (s)",Barèmes!$B$6:$B$28,H102,Barèmes!$C$6:$C$28,IF(H102="6ème","Mixte",G102)),"fragile","satisfaisant"))))</f>
        <v/>
      </c>
      <c r="AC102" s="27" t="str">
        <f>IF(OR(AA102="",SUMPRODUCT((Barèmes!$A$6:$A$28="Agilité — T-test 974 (s)")*(Barèmes!$B$6:$B$28=H102)*(Barèmes!$C$6:$C$28=IF(H102="6ème","Mixte",G102)))=0),"",IF(SUMPRODUCT((Barèmes!$A$6:$A$28="Agilité — T-test 974 (s)")*(Barèmes!$B$6:$B$28=H102)*(Barèmes!$C$6:$C$28=IF(H102="6ème","Mixte",G102))*(Barèmes!$J$6:$J$28="+"))&gt;0,IF(AA102&lt;=SUMIFS(Barèmes!$F$6:$F$28,Barèmes!$A$6:$A$28,"Agilité — T-test 974 (s)",Barèmes!$B$6:$B$28,H102,Barèmes!$C$6:$C$28,IF(H102="6ème","Mixte",G102)),Barèmes!$B$2,IF(AA102&lt;=SUMIFS(Barèmes!$G$6:$G$28,Barèmes!$A$6:$A$28,"Agilité — T-test 974 (s)",Barèmes!$B$6:$B$28,H102,Barèmes!$C$6:$C$28,IF(H102="6ème","Mixte",G102)),Barèmes!$C$2,IF(AA102&lt;=SUMIFS(Barèmes!$H$6:$H$28,Barèmes!$A$6:$A$28,"Agilité — T-test 974 (s)",Barèmes!$B$6:$B$28,H102,Barèmes!$C$6:$C$28,IF(H102="6ème","Mixte",G102)),Barèmes!$D$2,IF(AA102&lt;=SUMIFS(Barèmes!$I$6:$I$28,Barèmes!$A$6:$A$28,"Agilité — T-test 974 (s)",Barèmes!$B$6:$B$28,H102,Barèmes!$C$6:$C$28,IF(H102="6ème","Mixte",G102)),Barèmes!$E$2,Barèmes!$F$2)))),IF(AA102&gt;=SUMIFS(Barèmes!$F$6:$F$28,Barèmes!$A$6:$A$28,"Agilité — T-test 974 (s)",Barèmes!$B$6:$B$28,H102,Barèmes!$C$6:$C$28,IF(H102="6ème","Mixte",G102)),Barèmes!$B$2,IF(AA102&gt;=SUMIFS(Barèmes!$G$6:$G$28,Barèmes!$A$6:$A$28,"Agilité — T-test 974 (s)",Barèmes!$B$6:$B$28,H102,Barèmes!$C$6:$C$28,IF(H102="6ème","Mixte",G102)),Barèmes!$C$2,IF(AA102&gt;=SUMIFS(Barèmes!$H$6:$H$28,Barèmes!$A$6:$A$28,"Agilité — T-test 974 (s)",Barèmes!$B$6:$B$28,H102,Barèmes!$C$6:$C$28,IF(H102="6ème","Mixte",G102)),Barèmes!$D$2,IF(AA102&gt;=SUMIFS(Barèmes!$I$6:$I$28,Barèmes!$A$6:$A$28,"Agilité — T-test 974 (s)",Barèmes!$B$6:$B$28,H102,Barèmes!$C$6:$C$28,IF(H102="6ème","Mixte",G102)),Barèmes!$E$2,Barèmes!$F$2))))))</f>
        <v/>
      </c>
      <c r="AD102" s="28" t="str">
        <f t="shared" si="10"/>
        <v/>
      </c>
      <c r="AE102" s="29" t="str">
        <f t="shared" si="11"/>
        <v/>
      </c>
      <c r="AF102" s="30" t="str">
        <f>IF(OR(AD102="",SUMPRODUCT((Barèmes!$A$6:$A$28="Surcoût d'agilité (s) — technique")*(Barèmes!$B$6:$B$28=H102)*(Barèmes!$C$6:$C$28=IF(H102="6ème","Mixte",G102)))=0),"",IF(SUMPRODUCT((Barèmes!$A$6:$A$28="Surcoût d'agilité (s) — technique")*(Barèmes!$B$6:$B$28=H102)*(Barèmes!$C$6:$C$28=IF(H102="6ème","Mixte",G102))*(Barèmes!$J$6:$J$28="+"))&gt;0,IF(AD102&lt;=SUMIFS(Barèmes!$D$6:$D$28,Barèmes!$A$6:$A$28,"Surcoût d'agilité (s) — technique",Barèmes!$B$6:$B$28,H102,Barèmes!$C$6:$C$28,IF(H102="6ème","Mixte",G102)),"à besoin",IF(AD102&lt;=SUMIFS(Barèmes!$E$6:$E$28,Barèmes!$A$6:$A$28,"Surcoût d'agilité (s) — technique",Barèmes!$B$6:$B$28,H102,Barèmes!$C$6:$C$28,IF(H102="6ème","Mixte",G102)),"fragile","satisfaisant")),IF(AD102&gt;=SUMIFS(Barèmes!$D$6:$D$28,Barèmes!$A$6:$A$28,"Surcoût d'agilité (s) — technique",Barèmes!$B$6:$B$28,H102,Barèmes!$C$6:$C$28,IF(H102="6ème","Mixte",G102)),"à besoin",IF(AD102&gt;=SUMIFS(Barèmes!$E$6:$E$28,Barèmes!$A$6:$A$28,"Surcoût d'agilité (s) — technique",Barèmes!$B$6:$B$28,H102,Barèmes!$C$6:$C$28,IF(H102="6ème","Mixte",G102)),"fragile","satisfaisant"))))</f>
        <v/>
      </c>
      <c r="AG102" s="30" t="str">
        <f>IF(OR(AD102="",SUMPRODUCT((Barèmes!$A$6:$A$28="Surcoût d'agilité (s) — technique")*(Barèmes!$B$6:$B$28=H102)*(Barèmes!$C$6:$C$28=IF(H102="6ème","Mixte",G102)))=0),"",IF(SUMPRODUCT((Barèmes!$A$6:$A$28="Surcoût d'agilité (s) — technique")*(Barèmes!$B$6:$B$28=H102)*(Barèmes!$C$6:$C$28=IF(H102="6ème","Mixte",G102))*(Barèmes!$J$6:$J$28="+"))&gt;0,IF(AD102&lt;=SUMIFS(Barèmes!$F$6:$F$28,Barèmes!$A$6:$A$28,"Surcoût d'agilité (s) — technique",Barèmes!$B$6:$B$28,H102,Barèmes!$C$6:$C$28,IF(H102="6ème","Mixte",G102)),Barèmes!$B$2,IF(AD102&lt;=SUMIFS(Barèmes!$G$6:$G$28,Barèmes!$A$6:$A$28,"Surcoût d'agilité (s) — technique",Barèmes!$B$6:$B$28,H102,Barèmes!$C$6:$C$28,IF(H102="6ème","Mixte",G102)),Barèmes!$C$2,IF(AD102&lt;=SUMIFS(Barèmes!$H$6:$H$28,Barèmes!$A$6:$A$28,"Surcoût d'agilité (s) — technique",Barèmes!$B$6:$B$28,H102,Barèmes!$C$6:$C$28,IF(H102="6ème","Mixte",G102)),Barèmes!$D$2,IF(AD102&lt;=SUMIFS(Barèmes!$I$6:$I$28,Barèmes!$A$6:$A$28,"Surcoût d'agilité (s) — technique",Barèmes!$B$6:$B$28,H102,Barèmes!$C$6:$C$28,IF(H102="6ème","Mixte",G102)),Barèmes!$E$2,Barèmes!$F$2)))),IF(AD102&gt;=SUMIFS(Barèmes!$F$6:$F$28,Barèmes!$A$6:$A$28,"Surcoût d'agilité (s) — technique",Barèmes!$B$6:$B$28,H102,Barèmes!$C$6:$C$28,IF(H102="6ème","Mixte",G102)),Barèmes!$B$2,IF(AD102&gt;=SUMIFS(Barèmes!$G$6:$G$28,Barèmes!$A$6:$A$28,"Surcoût d'agilité (s) — technique",Barèmes!$B$6:$B$28,H102,Barèmes!$C$6:$C$28,IF(H102="6ème","Mixte",G102)),Barèmes!$C$2,IF(AD102&gt;=SUMIFS(Barèmes!$H$6:$H$28,Barèmes!$A$6:$A$28,"Surcoût d'agilité (s) — technique",Barèmes!$B$6:$B$28,H102,Barèmes!$C$6:$C$28,IF(H102="6ème","Mixte",G102)),Barèmes!$D$2,IF(AD102&gt;=SUMIFS(Barèmes!$I$6:$I$28,Barèmes!$A$6:$A$28,"Surcoût d'agilité (s) — technique",Barèmes!$B$6:$B$28,H102,Barèmes!$C$6:$C$28,IF(H102="6ème","Mixte",G102)),Barèmes!$E$2,Barèmes!$F$2))))))</f>
        <v/>
      </c>
      <c r="AH102" s="31" t="str">
        <f>IF((IF(N102="",0,1)+IF(Q102="",0,1)+IF(W102="",0,1)+IF(Z102="",0,1)+IF(AC102="",0,1))=0,"",3*IF(N102=Barèmes!$B$2,1,IF(N102=Barèmes!$C$2,2,IF(N102=Barèmes!$D$2,3,IF(N102=Barèmes!$E$2,4,IF(N102=Barèmes!$F$2,5,0)))))+3*IF(Q102=Barèmes!$B$2,1,IF(Q102=Barèmes!$C$2,2,IF(Q102=Barèmes!$D$2,3,IF(Q102=Barèmes!$E$2,4,IF(Q102=Barèmes!$F$2,5,0)))))+2*IF(W102=Barèmes!$B$2,1,IF(W102=Barèmes!$C$2,2,IF(W102=Barèmes!$D$2,3,IF(W102=Barèmes!$E$2,4,IF(W102=Barèmes!$F$2,5,0)))))+1*IF(Z102=Barèmes!$B$2,1,IF(Z102=Barèmes!$C$2,2,IF(Z102=Barèmes!$D$2,3,IF(Z102=Barèmes!$E$2,4,IF(Z102=Barèmes!$F$2,5,0)))))+1*IF(AC102=Barèmes!$B$2,1,IF(AC102=Barèmes!$C$2,2,IF(AC102=Barèmes!$D$2,3,IF(AC102=Barèmes!$E$2,4,IF(AC102=Barèmes!$F$2,5,0))))))</f>
        <v/>
      </c>
      <c r="AI102" s="31"/>
      <c r="AJ102" s="32" t="str">
        <f>IFERROR(INDEX(Croissance!$B$5:$B$604,MATCH(A102,Croissance!$A$5:$A$604,0)),"")</f>
        <v/>
      </c>
      <c r="AK102" s="32" t="str">
        <f>IFERROR(INDEX(Croissance!$C$5:$C$604,MATCH(A102,Croissance!$A$5:$A$604,0)),"")</f>
        <v/>
      </c>
      <c r="AL102" s="32" t="str">
        <f>IFERROR(INDEX(Croissance!$D$5:$D$604,MATCH(A102,Croissance!$A$5:$A$604,0)),"")</f>
        <v/>
      </c>
      <c r="AM102" s="32" t="str">
        <f>IFERROR(INDEX(Croissance!$E$5:$E$604,MATCH(A102,Croissance!$A$5:$A$604,0)),"")</f>
        <v/>
      </c>
      <c r="AO102" s="33">
        <f t="shared" si="16"/>
        <v>0</v>
      </c>
      <c r="AP102" s="33">
        <f t="shared" si="12"/>
        <v>0</v>
      </c>
      <c r="AQ102" s="33">
        <f>IF(A102="",0,IF(AND(OR('Synthèse classe'!$C$2="Tous",C102='Synthèse classe'!$C$2),OR('Synthèse classe'!$C$3="Toutes",D102='Synthèse classe'!$C$3),OR('Synthèse classe'!$C$4="Toutes",AND('Synthèse classe'!$C$4="Dernière",AP102=1),B102=IFERROR(VALUE('Synthèse classe'!$C$4),0))),1,0))</f>
        <v>0</v>
      </c>
      <c r="AR102" s="34" t="str">
        <f t="shared" si="13"/>
        <v/>
      </c>
    </row>
    <row r="103" spans="1:44" x14ac:dyDescent="0.2">
      <c r="A103" s="17" t="str">
        <f t="shared" si="9"/>
        <v/>
      </c>
      <c r="B103" s="18"/>
      <c r="C103" s="19"/>
      <c r="D103" s="19"/>
      <c r="E103" s="19"/>
      <c r="F103" s="19"/>
      <c r="G103" s="19"/>
      <c r="H103" s="17" t="str">
        <f t="shared" si="14"/>
        <v/>
      </c>
      <c r="I103" s="20"/>
      <c r="J103" s="18"/>
      <c r="K103" s="19"/>
      <c r="L103" s="21" t="str">
        <f t="shared" si="15"/>
        <v/>
      </c>
      <c r="M103" s="21" t="str">
        <f>IF(OR(J103="",SUMPRODUCT((Barèmes!$A$6:$A$28="Endurance — Luc Léger (palier)")*(Barèmes!$B$6:$B$28=H103)*(Barèmes!$C$6:$C$28=IF(H103="6ème","Mixte",G103)))=0),"",IF(SUMPRODUCT((Barèmes!$A$6:$A$28="Endurance — Luc Léger (palier)")*(Barèmes!$B$6:$B$28=H103)*(Barèmes!$C$6:$C$28=IF(H103="6ème","Mixte",G103))*(Barèmes!$J$6:$J$28="+"))&gt;0,IF(J103&lt;=SUMIFS(Barèmes!$D$6:$D$28,Barèmes!$A$6:$A$28,"Endurance — Luc Léger (palier)",Barèmes!$B$6:$B$28,H103,Barèmes!$C$6:$C$28,IF(H103="6ème","Mixte",G103)),"à besoin",IF(J103&lt;=SUMIFS(Barèmes!$E$6:$E$28,Barèmes!$A$6:$A$28,"Endurance — Luc Léger (palier)",Barèmes!$B$6:$B$28,H103,Barèmes!$C$6:$C$28,IF(H103="6ème","Mixte",G103)),"fragile","satisfaisant")),IF(J103&gt;=SUMIFS(Barèmes!$D$6:$D$28,Barèmes!$A$6:$A$28,"Endurance — Luc Léger (palier)",Barèmes!$B$6:$B$28,H103,Barèmes!$C$6:$C$28,IF(H103="6ème","Mixte",G103)),"à besoin",IF(J103&gt;=SUMIFS(Barèmes!$E$6:$E$28,Barèmes!$A$6:$A$28,"Endurance — Luc Léger (palier)",Barèmes!$B$6:$B$28,H103,Barèmes!$C$6:$C$28,IF(H103="6ème","Mixte",G103)),"fragile","satisfaisant"))))</f>
        <v/>
      </c>
      <c r="N103" s="21" t="str">
        <f>IF(OR(J103="",SUMPRODUCT((Barèmes!$A$6:$A$28="Endurance — Luc Léger (palier)")*(Barèmes!$B$6:$B$28=H103)*(Barèmes!$C$6:$C$28=IF(H103="6ème","Mixte",G103)))=0),"",IF(SUMPRODUCT((Barèmes!$A$6:$A$28="Endurance — Luc Léger (palier)")*(Barèmes!$B$6:$B$28=H103)*(Barèmes!$C$6:$C$28=IF(H103="6ème","Mixte",G103))*(Barèmes!$J$6:$J$28="+"))&gt;0,IF(J103&lt;=SUMIFS(Barèmes!$F$6:$F$28,Barèmes!$A$6:$A$28,"Endurance — Luc Léger (palier)",Barèmes!$B$6:$B$28,H103,Barèmes!$C$6:$C$28,IF(H103="6ème","Mixte",G103)),Barèmes!$B$2,IF(J103&lt;=SUMIFS(Barèmes!$G$6:$G$28,Barèmes!$A$6:$A$28,"Endurance — Luc Léger (palier)",Barèmes!$B$6:$B$28,H103,Barèmes!$C$6:$C$28,IF(H103="6ème","Mixte",G103)),Barèmes!$C$2,IF(J103&lt;=SUMIFS(Barèmes!$H$6:$H$28,Barèmes!$A$6:$A$28,"Endurance — Luc Léger (palier)",Barèmes!$B$6:$B$28,H103,Barèmes!$C$6:$C$28,IF(H103="6ème","Mixte",G103)),Barèmes!$D$2,IF(J103&lt;=SUMIFS(Barèmes!$I$6:$I$28,Barèmes!$A$6:$A$28,"Endurance — Luc Léger (palier)",Barèmes!$B$6:$B$28,H103,Barèmes!$C$6:$C$28,IF(H103="6ème","Mixte",G103)),Barèmes!$E$2,Barèmes!$F$2)))),IF(J103&gt;=SUMIFS(Barèmes!$F$6:$F$28,Barèmes!$A$6:$A$28,"Endurance — Luc Léger (palier)",Barèmes!$B$6:$B$28,H103,Barèmes!$C$6:$C$28,IF(H103="6ème","Mixte",G103)),Barèmes!$B$2,IF(J103&gt;=SUMIFS(Barèmes!$G$6:$G$28,Barèmes!$A$6:$A$28,"Endurance — Luc Léger (palier)",Barèmes!$B$6:$B$28,H103,Barèmes!$C$6:$C$28,IF(H103="6ème","Mixte",G103)),Barèmes!$C$2,IF(J103&gt;=SUMIFS(Barèmes!$H$6:$H$28,Barèmes!$A$6:$A$28,"Endurance — Luc Léger (palier)",Barèmes!$B$6:$B$28,H103,Barèmes!$C$6:$C$28,IF(H103="6ème","Mixte",G103)),Barèmes!$D$2,IF(J103&gt;=SUMIFS(Barèmes!$I$6:$I$28,Barèmes!$A$6:$A$28,"Endurance — Luc Léger (palier)",Barèmes!$B$6:$B$28,H103,Barèmes!$C$6:$C$28,IF(H103="6ème","Mixte",G103)),Barèmes!$E$2,Barèmes!$F$2))))))</f>
        <v/>
      </c>
      <c r="O103" s="22"/>
      <c r="P103" s="23" t="str">
        <f>IF(OR(O103="",SUMPRODUCT((Barèmes!$A$6:$A$28="Force bas du corps — Saut en longueur (m)")*(Barèmes!$B$6:$B$28=H103)*(Barèmes!$C$6:$C$28=IF(H103="6ème","Mixte",G103)))=0),"",IF(SUMPRODUCT((Barèmes!$A$6:$A$28="Force bas du corps — Saut en longueur (m)")*(Barèmes!$B$6:$B$28=H103)*(Barèmes!$C$6:$C$28=IF(H103="6ème","Mixte",G103))*(Barèmes!$J$6:$J$28="+"))&gt;0,IF(O103&lt;=SUMIFS(Barèmes!$D$6:$D$28,Barèmes!$A$6:$A$28,"Force bas du corps — Saut en longueur (m)",Barèmes!$B$6:$B$28,H103,Barèmes!$C$6:$C$28,IF(H103="6ème","Mixte",G103)),"à besoin",IF(O103&lt;=SUMIFS(Barèmes!$E$6:$E$28,Barèmes!$A$6:$A$28,"Force bas du corps — Saut en longueur (m)",Barèmes!$B$6:$B$28,H103,Barèmes!$C$6:$C$28,IF(H103="6ème","Mixte",G103)),"fragile","satisfaisant")),IF(O103&gt;=SUMIFS(Barèmes!$D$6:$D$28,Barèmes!$A$6:$A$28,"Force bas du corps — Saut en longueur (m)",Barèmes!$B$6:$B$28,H103,Barèmes!$C$6:$C$28,IF(H103="6ème","Mixte",G103)),"à besoin",IF(O103&gt;=SUMIFS(Barèmes!$E$6:$E$28,Barèmes!$A$6:$A$28,"Force bas du corps — Saut en longueur (m)",Barèmes!$B$6:$B$28,H103,Barèmes!$C$6:$C$28,IF(H103="6ème","Mixte",G103)),"fragile","satisfaisant"))))</f>
        <v/>
      </c>
      <c r="Q103" s="23" t="str">
        <f>IF(OR(O103="",SUMPRODUCT((Barèmes!$A$6:$A$28="Force bas du corps — Saut en longueur (m)")*(Barèmes!$B$6:$B$28=H103)*(Barèmes!$C$6:$C$28=IF(H103="6ème","Mixte",G103)))=0),"",IF(SUMPRODUCT((Barèmes!$A$6:$A$28="Force bas du corps — Saut en longueur (m)")*(Barèmes!$B$6:$B$28=H103)*(Barèmes!$C$6:$C$28=IF(H103="6ème","Mixte",G103))*(Barèmes!$J$6:$J$28="+"))&gt;0,IF(O103&lt;=SUMIFS(Barèmes!$F$6:$F$28,Barèmes!$A$6:$A$28,"Force bas du corps — Saut en longueur (m)",Barèmes!$B$6:$B$28,H103,Barèmes!$C$6:$C$28,IF(H103="6ème","Mixte",G103)),Barèmes!$B$2,IF(O103&lt;=SUMIFS(Barèmes!$G$6:$G$28,Barèmes!$A$6:$A$28,"Force bas du corps — Saut en longueur (m)",Barèmes!$B$6:$B$28,H103,Barèmes!$C$6:$C$28,IF(H103="6ème","Mixte",G103)),Barèmes!$C$2,IF(O103&lt;=SUMIFS(Barèmes!$H$6:$H$28,Barèmes!$A$6:$A$28,"Force bas du corps — Saut en longueur (m)",Barèmes!$B$6:$B$28,H103,Barèmes!$C$6:$C$28,IF(H103="6ème","Mixte",G103)),Barèmes!$D$2,IF(O103&lt;=SUMIFS(Barèmes!$I$6:$I$28,Barèmes!$A$6:$A$28,"Force bas du corps — Saut en longueur (m)",Barèmes!$B$6:$B$28,H103,Barèmes!$C$6:$C$28,IF(H103="6ème","Mixte",G103)),Barèmes!$E$2,Barèmes!$F$2)))),IF(O103&gt;=SUMIFS(Barèmes!$F$6:$F$28,Barèmes!$A$6:$A$28,"Force bas du corps — Saut en longueur (m)",Barèmes!$B$6:$B$28,H103,Barèmes!$C$6:$C$28,IF(H103="6ème","Mixte",G103)),Barèmes!$B$2,IF(O103&gt;=SUMIFS(Barèmes!$G$6:$G$28,Barèmes!$A$6:$A$28,"Force bas du corps — Saut en longueur (m)",Barèmes!$B$6:$B$28,H103,Barèmes!$C$6:$C$28,IF(H103="6ème","Mixte",G103)),Barèmes!$C$2,IF(O103&gt;=SUMIFS(Barèmes!$H$6:$H$28,Barèmes!$A$6:$A$28,"Force bas du corps — Saut en longueur (m)",Barèmes!$B$6:$B$28,H103,Barèmes!$C$6:$C$28,IF(H103="6ème","Mixte",G103)),Barèmes!$D$2,IF(O103&gt;=SUMIFS(Barèmes!$I$6:$I$28,Barèmes!$A$6:$A$28,"Force bas du corps — Saut en longueur (m)",Barèmes!$B$6:$B$28,H103,Barèmes!$C$6:$C$28,IF(H103="6ème","Mixte",G103)),Barèmes!$E$2,Barèmes!$F$2))))))</f>
        <v/>
      </c>
      <c r="R103" s="22"/>
      <c r="S103" s="24" t="str">
        <f>IF(OR(R103="",SUMPRODUCT((Barèmes!$A$6:$A$28="Vitesse — 30 m (s)")*(Barèmes!$B$6:$B$28=H103)*(Barèmes!$C$6:$C$28=IF(H103="6ème","Mixte",G103)))=0),"",IF(SUMPRODUCT((Barèmes!$A$6:$A$28="Vitesse — 30 m (s)")*(Barèmes!$B$6:$B$28=H103)*(Barèmes!$C$6:$C$28=IF(H103="6ème","Mixte",G103))*(Barèmes!$J$6:$J$28="+"))&gt;0,IF(R103&lt;=SUMIFS(Barèmes!$D$6:$D$28,Barèmes!$A$6:$A$28,"Vitesse — 30 m (s)",Barèmes!$B$6:$B$28,H103,Barèmes!$C$6:$C$28,IF(H103="6ème","Mixte",G103)),"à besoin",IF(R103&lt;=SUMIFS(Barèmes!$E$6:$E$28,Barèmes!$A$6:$A$28,"Vitesse — 30 m (s)",Barèmes!$B$6:$B$28,H103,Barèmes!$C$6:$C$28,IF(H103="6ème","Mixte",G103)),"fragile","satisfaisant")),IF(R103&gt;=SUMIFS(Barèmes!$D$6:$D$28,Barèmes!$A$6:$A$28,"Vitesse — 30 m (s)",Barèmes!$B$6:$B$28,H103,Barèmes!$C$6:$C$28,IF(H103="6ème","Mixte",G103)),"à besoin",IF(R103&gt;=SUMIFS(Barèmes!$E$6:$E$28,Barèmes!$A$6:$A$28,"Vitesse — 30 m (s)",Barèmes!$B$6:$B$28,H103,Barèmes!$C$6:$C$28,IF(H103="6ème","Mixte",G103)),"fragile","satisfaisant"))))</f>
        <v/>
      </c>
      <c r="T103" s="24" t="str">
        <f>IF(OR(R103="",SUMPRODUCT((Barèmes!$A$6:$A$28="Vitesse — 30 m (s)")*(Barèmes!$B$6:$B$28=H103)*(Barèmes!$C$6:$C$28=IF(H103="6ème","Mixte",G103)))=0),"",IF(SUMPRODUCT((Barèmes!$A$6:$A$28="Vitesse — 30 m (s)")*(Barèmes!$B$6:$B$28=H103)*(Barèmes!$C$6:$C$28=IF(H103="6ème","Mixte",G103))*(Barèmes!$J$6:$J$28="+"))&gt;0,IF(R103&lt;=SUMIFS(Barèmes!$F$6:$F$28,Barèmes!$A$6:$A$28,"Vitesse — 30 m (s)",Barèmes!$B$6:$B$28,H103,Barèmes!$C$6:$C$28,IF(H103="6ème","Mixte",G103)),Barèmes!$B$2,IF(R103&lt;=SUMIFS(Barèmes!$G$6:$G$28,Barèmes!$A$6:$A$28,"Vitesse — 30 m (s)",Barèmes!$B$6:$B$28,H103,Barèmes!$C$6:$C$28,IF(H103="6ème","Mixte",G103)),Barèmes!$C$2,IF(R103&lt;=SUMIFS(Barèmes!$H$6:$H$28,Barèmes!$A$6:$A$28,"Vitesse — 30 m (s)",Barèmes!$B$6:$B$28,H103,Barèmes!$C$6:$C$28,IF(H103="6ème","Mixte",G103)),Barèmes!$D$2,IF(R103&lt;=SUMIFS(Barèmes!$I$6:$I$28,Barèmes!$A$6:$A$28,"Vitesse — 30 m (s)",Barèmes!$B$6:$B$28,H103,Barèmes!$C$6:$C$28,IF(H103="6ème","Mixte",G103)),Barèmes!$E$2,Barèmes!$F$2)))),IF(R103&gt;=SUMIFS(Barèmes!$F$6:$F$28,Barèmes!$A$6:$A$28,"Vitesse — 30 m (s)",Barèmes!$B$6:$B$28,H103,Barèmes!$C$6:$C$28,IF(H103="6ème","Mixte",G103)),Barèmes!$B$2,IF(R103&gt;=SUMIFS(Barèmes!$G$6:$G$28,Barèmes!$A$6:$A$28,"Vitesse — 30 m (s)",Barèmes!$B$6:$B$28,H103,Barèmes!$C$6:$C$28,IF(H103="6ème","Mixte",G103)),Barèmes!$C$2,IF(R103&gt;=SUMIFS(Barèmes!$H$6:$H$28,Barèmes!$A$6:$A$28,"Vitesse — 30 m (s)",Barèmes!$B$6:$B$28,H103,Barèmes!$C$6:$C$28,IF(H103="6ème","Mixte",G103)),Barèmes!$D$2,IF(R103&gt;=SUMIFS(Barèmes!$I$6:$I$28,Barèmes!$A$6:$A$28,"Vitesse — 30 m (s)",Barèmes!$B$6:$B$28,H103,Barèmes!$C$6:$C$28,IF(H103="6ème","Mixte",G103)),Barèmes!$E$2,Barèmes!$F$2))))))</f>
        <v/>
      </c>
      <c r="U103" s="22"/>
      <c r="V103" s="25" t="str">
        <f>IF(OR(U103="",SUMPRODUCT((Barèmes!$A$6:$A$28="Vitesse — 50 m (s)")*(Barèmes!$B$6:$B$28=H103)*(Barèmes!$C$6:$C$28=IF(H103="6ème","Mixte",G103)))=0),"",IF(SUMPRODUCT((Barèmes!$A$6:$A$28="Vitesse — 50 m (s)")*(Barèmes!$B$6:$B$28=H103)*(Barèmes!$C$6:$C$28=IF(H103="6ème","Mixte",G103))*(Barèmes!$J$6:$J$28="+"))&gt;0,IF(U103&lt;=SUMIFS(Barèmes!$D$6:$D$28,Barèmes!$A$6:$A$28,"Vitesse — 50 m (s)",Barèmes!$B$6:$B$28,H103,Barèmes!$C$6:$C$28,IF(H103="6ème","Mixte",G103)),"à besoin",IF(U103&lt;=SUMIFS(Barèmes!$E$6:$E$28,Barèmes!$A$6:$A$28,"Vitesse — 50 m (s)",Barèmes!$B$6:$B$28,H103,Barèmes!$C$6:$C$28,IF(H103="6ème","Mixte",G103)),"fragile","satisfaisant")),IF(U103&gt;=SUMIFS(Barèmes!$D$6:$D$28,Barèmes!$A$6:$A$28,"Vitesse — 50 m (s)",Barèmes!$B$6:$B$28,H103,Barèmes!$C$6:$C$28,IF(H103="6ème","Mixte",G103)),"à besoin",IF(U103&gt;=SUMIFS(Barèmes!$E$6:$E$28,Barèmes!$A$6:$A$28,"Vitesse — 50 m (s)",Barèmes!$B$6:$B$28,H103,Barèmes!$C$6:$C$28,IF(H103="6ème","Mixte",G103)),"fragile","satisfaisant"))))</f>
        <v/>
      </c>
      <c r="W103" s="25" t="str">
        <f>IF(OR(U103="",SUMPRODUCT((Barèmes!$A$6:$A$28="Vitesse — 50 m (s)")*(Barèmes!$B$6:$B$28=H103)*(Barèmes!$C$6:$C$28=IF(H103="6ème","Mixte",G103)))=0),"",IF(SUMPRODUCT((Barèmes!$A$6:$A$28="Vitesse — 50 m (s)")*(Barèmes!$B$6:$B$28=H103)*(Barèmes!$C$6:$C$28=IF(H103="6ème","Mixte",G103))*(Barèmes!$J$6:$J$28="+"))&gt;0,IF(U103&lt;=SUMIFS(Barèmes!$F$6:$F$28,Barèmes!$A$6:$A$28,"Vitesse — 50 m (s)",Barèmes!$B$6:$B$28,H103,Barèmes!$C$6:$C$28,IF(H103="6ème","Mixte",G103)),Barèmes!$B$2,IF(U103&lt;=SUMIFS(Barèmes!$G$6:$G$28,Barèmes!$A$6:$A$28,"Vitesse — 50 m (s)",Barèmes!$B$6:$B$28,H103,Barèmes!$C$6:$C$28,IF(H103="6ème","Mixte",G103)),Barèmes!$C$2,IF(U103&lt;=SUMIFS(Barèmes!$H$6:$H$28,Barèmes!$A$6:$A$28,"Vitesse — 50 m (s)",Barèmes!$B$6:$B$28,H103,Barèmes!$C$6:$C$28,IF(H103="6ème","Mixte",G103)),Barèmes!$D$2,IF(U103&lt;=SUMIFS(Barèmes!$I$6:$I$28,Barèmes!$A$6:$A$28,"Vitesse — 50 m (s)",Barèmes!$B$6:$B$28,H103,Barèmes!$C$6:$C$28,IF(H103="6ème","Mixte",G103)),Barèmes!$E$2,Barèmes!$F$2)))),IF(U103&gt;=SUMIFS(Barèmes!$F$6:$F$28,Barèmes!$A$6:$A$28,"Vitesse — 50 m (s)",Barèmes!$B$6:$B$28,H103,Barèmes!$C$6:$C$28,IF(H103="6ème","Mixte",G103)),Barèmes!$B$2,IF(U103&gt;=SUMIFS(Barèmes!$G$6:$G$28,Barèmes!$A$6:$A$28,"Vitesse — 50 m (s)",Barèmes!$B$6:$B$28,H103,Barèmes!$C$6:$C$28,IF(H103="6ème","Mixte",G103)),Barèmes!$C$2,IF(U103&gt;=SUMIFS(Barèmes!$H$6:$H$28,Barèmes!$A$6:$A$28,"Vitesse — 50 m (s)",Barèmes!$B$6:$B$28,H103,Barèmes!$C$6:$C$28,IF(H103="6ème","Mixte",G103)),Barèmes!$D$2,IF(U103&gt;=SUMIFS(Barèmes!$I$6:$I$28,Barèmes!$A$6:$A$28,"Vitesse — 50 m (s)",Barèmes!$B$6:$B$28,H103,Barèmes!$C$6:$C$28,IF(H103="6ème","Mixte",G103)),Barèmes!$E$2,Barèmes!$F$2))))))</f>
        <v/>
      </c>
      <c r="X103" s="18"/>
      <c r="Y103" s="26" t="str" cm="1">
        <f t="array" ref="Y103">IF(OR(X103="",SUMPRODUCT((Barèmes!$A$6:$A$28="Souplesse (score 1-5)")*(Barèmes!$B$6:$B$28=H103)*(Barèmes!$C$6:$C$28=IF(H103="6ème","Mixte",G103)))=0),"",IF(SUMPRODUCT((Barèmes!$A$6:$A$28="Souplesse (score 1-5)")*(Barèmes!$B$6:$B$28=H103)*(Barèmes!$C$6:$C$28=IF(H103="6ème","Mixte",G103))*(Barèmes!$J$6:$J$28="+"))&gt;0,IF(X103&lt;=SUMIFS(Barèmes!$D$6:$D$28,Barèmes!$A$6:$A$28,"Souplesse (score 1-5)",Barèmes!$B$6:$B$28,H103,Barèmes!$C$6:$C$28,IF(H103="6ème","Mixte",G103)),"à besoin",IF(X103&lt;=SUMIFS(Barèmes!$E$6:$E$28,Barèmes!$A$6:$A$28,"Souplesse (score 1-5)",Barèmes!$B$6:$B$28,H103,Barèmes!$C$6:$C$28,IF(H103="6ème","Mixte",G103)),"fragile","satisfaisant")),IF(X103&gt;=SUMIFS(Barèmes!$D$6:$D$28,Barèmes!$A$6:$A$28,"Souplesse (score 1-5)",Barèmes!$B$6:$B$28,H103,Barèmes!$C$6:$C$28,IF(H103="6ème","Mixte",G103)),"à besoin",IF(X103&gt;=SUMIFS(Barèmes!$E$6:$E$28,Barèmes!$A$6:$A$28,"Souplesse (score 1-5)",Barèmes!$B$6:$B$28,H103,Barèmes!$C$6:$C$28,IF(H103="6ème","Mixte",G103)),"fragile","satisfaisant"))))</f>
        <v/>
      </c>
      <c r="Z103" s="26" t="str" cm="1">
        <f t="array" ref="Z103">IF(OR(X103="",SUMPRODUCT((Barèmes!$A$6:$A$28="Souplesse (score 1-5)")*(Barèmes!$B$6:$B$28=H103)*(Barèmes!$C$6:$C$28=IF(H103="6ème","Mixte",G103)))=0),"",IF(SUMPRODUCT((Barèmes!$A$6:$A$28="Souplesse (score 1-5)")*(Barèmes!$B$6:$B$28=H103)*(Barèmes!$C$6:$C$28=IF(H103="6ème","Mixte",G103))*(Barèmes!$J$6:$J$28="+"))&gt;0,IF(X103&lt;=SUMIFS(Barèmes!$F$6:$F$28,Barèmes!$A$6:$A$28,"Souplesse (score 1-5)",Barèmes!$B$6:$B$28,H103,Barèmes!$C$6:$C$28,IF(H103="6ème","Mixte",G103)),Barèmes!$B$2,IF(X103&lt;=SUMIFS(Barèmes!$G$6:$G$28,Barèmes!$A$6:$A$28,"Souplesse (score 1-5)",Barèmes!$B$6:$B$28,H103,Barèmes!$C$6:$C$28,IF(H103="6ème","Mixte",G103)),Barèmes!$C$2,IF(X103&lt;=SUMIFS(Barèmes!$H$6:$H$28,Barèmes!$A$6:$A$28,"Souplesse (score 1-5)",Barèmes!$B$6:$B$28,H103,Barèmes!$C$6:$C$28,IF(H103="6ème","Mixte",G103)),Barèmes!$D$2,IF(X103&lt;=SUMIFS(Barèmes!$I$6:$I$28,Barèmes!$A$6:$A$28,"Souplesse (score 1-5)",Barèmes!$B$6:$B$28,H103,Barèmes!$C$6:$C$28,IF(H103="6ème","Mixte",G103)),Barèmes!$E$2,Barèmes!$F$2)))),IF(X103&gt;=SUMIFS(Barèmes!$F$6:$F$28,Barèmes!$A$6:$A$28,"Souplesse (score 1-5)",Barèmes!$B$6:$B$28,H103,Barèmes!$C$6:$C$28,IF(H103="6ème","Mixte",G103)),Barèmes!$B$2,IF(X103&gt;=SUMIFS(Barèmes!$G$6:$G$28,Barèmes!$A$6:$A$28,"Souplesse (score 1-5)",Barèmes!$B$6:$B$28,H103,Barèmes!$C$6:$C$28,IF(H103="6ème","Mixte",G103)),Barèmes!$C$2,IF(X103&gt;=SUMIFS(Barèmes!$H$6:$H$28,Barèmes!$A$6:$A$28,"Souplesse (score 1-5)",Barèmes!$B$6:$B$28,H103,Barèmes!$C$6:$C$28,IF(H103="6ème","Mixte",G103)),Barèmes!$D$2,IF(X103&gt;=SUMIFS(Barèmes!$I$6:$I$28,Barèmes!$A$6:$A$28,"Souplesse (score 1-5)",Barèmes!$B$6:$B$28,H103,Barèmes!$C$6:$C$28,IF(H103="6ème","Mixte",G103)),Barèmes!$E$2,Barèmes!$F$2))))))</f>
        <v/>
      </c>
      <c r="AA103" s="22"/>
      <c r="AB103" s="27" t="str">
        <f>IF(OR(AA103="",SUMPRODUCT((Barèmes!$A$6:$A$28="Agilité — T-test 974 (s)")*(Barèmes!$B$6:$B$28=H103)*(Barèmes!$C$6:$C$28=IF(H103="6ème","Mixte",G103)))=0),"",IF(SUMPRODUCT((Barèmes!$A$6:$A$28="Agilité — T-test 974 (s)")*(Barèmes!$B$6:$B$28=H103)*(Barèmes!$C$6:$C$28=IF(H103="6ème","Mixte",G103))*(Barèmes!$J$6:$J$28="+"))&gt;0,IF(AA103&lt;=SUMIFS(Barèmes!$D$6:$D$28,Barèmes!$A$6:$A$28,"Agilité — T-test 974 (s)",Barèmes!$B$6:$B$28,H103,Barèmes!$C$6:$C$28,IF(H103="6ème","Mixte",G103)),"à besoin",IF(AA103&lt;=SUMIFS(Barèmes!$E$6:$E$28,Barèmes!$A$6:$A$28,"Agilité — T-test 974 (s)",Barèmes!$B$6:$B$28,H103,Barèmes!$C$6:$C$28,IF(H103="6ème","Mixte",G103)),"fragile","satisfaisant")),IF(AA103&gt;=SUMIFS(Barèmes!$D$6:$D$28,Barèmes!$A$6:$A$28,"Agilité — T-test 974 (s)",Barèmes!$B$6:$B$28,H103,Barèmes!$C$6:$C$28,IF(H103="6ème","Mixte",G103)),"à besoin",IF(AA103&gt;=SUMIFS(Barèmes!$E$6:$E$28,Barèmes!$A$6:$A$28,"Agilité — T-test 974 (s)",Barèmes!$B$6:$B$28,H103,Barèmes!$C$6:$C$28,IF(H103="6ème","Mixte",G103)),"fragile","satisfaisant"))))</f>
        <v/>
      </c>
      <c r="AC103" s="27" t="str">
        <f>IF(OR(AA103="",SUMPRODUCT((Barèmes!$A$6:$A$28="Agilité — T-test 974 (s)")*(Barèmes!$B$6:$B$28=H103)*(Barèmes!$C$6:$C$28=IF(H103="6ème","Mixte",G103)))=0),"",IF(SUMPRODUCT((Barèmes!$A$6:$A$28="Agilité — T-test 974 (s)")*(Barèmes!$B$6:$B$28=H103)*(Barèmes!$C$6:$C$28=IF(H103="6ème","Mixte",G103))*(Barèmes!$J$6:$J$28="+"))&gt;0,IF(AA103&lt;=SUMIFS(Barèmes!$F$6:$F$28,Barèmes!$A$6:$A$28,"Agilité — T-test 974 (s)",Barèmes!$B$6:$B$28,H103,Barèmes!$C$6:$C$28,IF(H103="6ème","Mixte",G103)),Barèmes!$B$2,IF(AA103&lt;=SUMIFS(Barèmes!$G$6:$G$28,Barèmes!$A$6:$A$28,"Agilité — T-test 974 (s)",Barèmes!$B$6:$B$28,H103,Barèmes!$C$6:$C$28,IF(H103="6ème","Mixte",G103)),Barèmes!$C$2,IF(AA103&lt;=SUMIFS(Barèmes!$H$6:$H$28,Barèmes!$A$6:$A$28,"Agilité — T-test 974 (s)",Barèmes!$B$6:$B$28,H103,Barèmes!$C$6:$C$28,IF(H103="6ème","Mixte",G103)),Barèmes!$D$2,IF(AA103&lt;=SUMIFS(Barèmes!$I$6:$I$28,Barèmes!$A$6:$A$28,"Agilité — T-test 974 (s)",Barèmes!$B$6:$B$28,H103,Barèmes!$C$6:$C$28,IF(H103="6ème","Mixte",G103)),Barèmes!$E$2,Barèmes!$F$2)))),IF(AA103&gt;=SUMIFS(Barèmes!$F$6:$F$28,Barèmes!$A$6:$A$28,"Agilité — T-test 974 (s)",Barèmes!$B$6:$B$28,H103,Barèmes!$C$6:$C$28,IF(H103="6ème","Mixte",G103)),Barèmes!$B$2,IF(AA103&gt;=SUMIFS(Barèmes!$G$6:$G$28,Barèmes!$A$6:$A$28,"Agilité — T-test 974 (s)",Barèmes!$B$6:$B$28,H103,Barèmes!$C$6:$C$28,IF(H103="6ème","Mixte",G103)),Barèmes!$C$2,IF(AA103&gt;=SUMIFS(Barèmes!$H$6:$H$28,Barèmes!$A$6:$A$28,"Agilité — T-test 974 (s)",Barèmes!$B$6:$B$28,H103,Barèmes!$C$6:$C$28,IF(H103="6ème","Mixte",G103)),Barèmes!$D$2,IF(AA103&gt;=SUMIFS(Barèmes!$I$6:$I$28,Barèmes!$A$6:$A$28,"Agilité — T-test 974 (s)",Barèmes!$B$6:$B$28,H103,Barèmes!$C$6:$C$28,IF(H103="6ème","Mixte",G103)),Barèmes!$E$2,Barèmes!$F$2))))))</f>
        <v/>
      </c>
      <c r="AD103" s="28" t="str">
        <f t="shared" si="10"/>
        <v/>
      </c>
      <c r="AE103" s="29" t="str">
        <f t="shared" si="11"/>
        <v/>
      </c>
      <c r="AF103" s="30" t="str">
        <f>IF(OR(AD103="",SUMPRODUCT((Barèmes!$A$6:$A$28="Surcoût d'agilité (s) — technique")*(Barèmes!$B$6:$B$28=H103)*(Barèmes!$C$6:$C$28=IF(H103="6ème","Mixte",G103)))=0),"",IF(SUMPRODUCT((Barèmes!$A$6:$A$28="Surcoût d'agilité (s) — technique")*(Barèmes!$B$6:$B$28=H103)*(Barèmes!$C$6:$C$28=IF(H103="6ème","Mixte",G103))*(Barèmes!$J$6:$J$28="+"))&gt;0,IF(AD103&lt;=SUMIFS(Barèmes!$D$6:$D$28,Barèmes!$A$6:$A$28,"Surcoût d'agilité (s) — technique",Barèmes!$B$6:$B$28,H103,Barèmes!$C$6:$C$28,IF(H103="6ème","Mixte",G103)),"à besoin",IF(AD103&lt;=SUMIFS(Barèmes!$E$6:$E$28,Barèmes!$A$6:$A$28,"Surcoût d'agilité (s) — technique",Barèmes!$B$6:$B$28,H103,Barèmes!$C$6:$C$28,IF(H103="6ème","Mixte",G103)),"fragile","satisfaisant")),IF(AD103&gt;=SUMIFS(Barèmes!$D$6:$D$28,Barèmes!$A$6:$A$28,"Surcoût d'agilité (s) — technique",Barèmes!$B$6:$B$28,H103,Barèmes!$C$6:$C$28,IF(H103="6ème","Mixte",G103)),"à besoin",IF(AD103&gt;=SUMIFS(Barèmes!$E$6:$E$28,Barèmes!$A$6:$A$28,"Surcoût d'agilité (s) — technique",Barèmes!$B$6:$B$28,H103,Barèmes!$C$6:$C$28,IF(H103="6ème","Mixte",G103)),"fragile","satisfaisant"))))</f>
        <v/>
      </c>
      <c r="AG103" s="30" t="str">
        <f>IF(OR(AD103="",SUMPRODUCT((Barèmes!$A$6:$A$28="Surcoût d'agilité (s) — technique")*(Barèmes!$B$6:$B$28=H103)*(Barèmes!$C$6:$C$28=IF(H103="6ème","Mixte",G103)))=0),"",IF(SUMPRODUCT((Barèmes!$A$6:$A$28="Surcoût d'agilité (s) — technique")*(Barèmes!$B$6:$B$28=H103)*(Barèmes!$C$6:$C$28=IF(H103="6ème","Mixte",G103))*(Barèmes!$J$6:$J$28="+"))&gt;0,IF(AD103&lt;=SUMIFS(Barèmes!$F$6:$F$28,Barèmes!$A$6:$A$28,"Surcoût d'agilité (s) — technique",Barèmes!$B$6:$B$28,H103,Barèmes!$C$6:$C$28,IF(H103="6ème","Mixte",G103)),Barèmes!$B$2,IF(AD103&lt;=SUMIFS(Barèmes!$G$6:$G$28,Barèmes!$A$6:$A$28,"Surcoût d'agilité (s) — technique",Barèmes!$B$6:$B$28,H103,Barèmes!$C$6:$C$28,IF(H103="6ème","Mixte",G103)),Barèmes!$C$2,IF(AD103&lt;=SUMIFS(Barèmes!$H$6:$H$28,Barèmes!$A$6:$A$28,"Surcoût d'agilité (s) — technique",Barèmes!$B$6:$B$28,H103,Barèmes!$C$6:$C$28,IF(H103="6ème","Mixte",G103)),Barèmes!$D$2,IF(AD103&lt;=SUMIFS(Barèmes!$I$6:$I$28,Barèmes!$A$6:$A$28,"Surcoût d'agilité (s) — technique",Barèmes!$B$6:$B$28,H103,Barèmes!$C$6:$C$28,IF(H103="6ème","Mixte",G103)),Barèmes!$E$2,Barèmes!$F$2)))),IF(AD103&gt;=SUMIFS(Barèmes!$F$6:$F$28,Barèmes!$A$6:$A$28,"Surcoût d'agilité (s) — technique",Barèmes!$B$6:$B$28,H103,Barèmes!$C$6:$C$28,IF(H103="6ème","Mixte",G103)),Barèmes!$B$2,IF(AD103&gt;=SUMIFS(Barèmes!$G$6:$G$28,Barèmes!$A$6:$A$28,"Surcoût d'agilité (s) — technique",Barèmes!$B$6:$B$28,H103,Barèmes!$C$6:$C$28,IF(H103="6ème","Mixte",G103)),Barèmes!$C$2,IF(AD103&gt;=SUMIFS(Barèmes!$H$6:$H$28,Barèmes!$A$6:$A$28,"Surcoût d'agilité (s) — technique",Barèmes!$B$6:$B$28,H103,Barèmes!$C$6:$C$28,IF(H103="6ème","Mixte",G103)),Barèmes!$D$2,IF(AD103&gt;=SUMIFS(Barèmes!$I$6:$I$28,Barèmes!$A$6:$A$28,"Surcoût d'agilité (s) — technique",Barèmes!$B$6:$B$28,H103,Barèmes!$C$6:$C$28,IF(H103="6ème","Mixte",G103)),Barèmes!$E$2,Barèmes!$F$2))))))</f>
        <v/>
      </c>
      <c r="AH103" s="31" t="str">
        <f>IF((IF(N103="",0,1)+IF(Q103="",0,1)+IF(W103="",0,1)+IF(Z103="",0,1)+IF(AC103="",0,1))=0,"",3*IF(N103=Barèmes!$B$2,1,IF(N103=Barèmes!$C$2,2,IF(N103=Barèmes!$D$2,3,IF(N103=Barèmes!$E$2,4,IF(N103=Barèmes!$F$2,5,0)))))+3*IF(Q103=Barèmes!$B$2,1,IF(Q103=Barèmes!$C$2,2,IF(Q103=Barèmes!$D$2,3,IF(Q103=Barèmes!$E$2,4,IF(Q103=Barèmes!$F$2,5,0)))))+2*IF(W103=Barèmes!$B$2,1,IF(W103=Barèmes!$C$2,2,IF(W103=Barèmes!$D$2,3,IF(W103=Barèmes!$E$2,4,IF(W103=Barèmes!$F$2,5,0)))))+1*IF(Z103=Barèmes!$B$2,1,IF(Z103=Barèmes!$C$2,2,IF(Z103=Barèmes!$D$2,3,IF(Z103=Barèmes!$E$2,4,IF(Z103=Barèmes!$F$2,5,0)))))+1*IF(AC103=Barèmes!$B$2,1,IF(AC103=Barèmes!$C$2,2,IF(AC103=Barèmes!$D$2,3,IF(AC103=Barèmes!$E$2,4,IF(AC103=Barèmes!$F$2,5,0))))))</f>
        <v/>
      </c>
      <c r="AI103" s="31"/>
      <c r="AJ103" s="32" t="str">
        <f>IFERROR(INDEX(Croissance!$B$5:$B$604,MATCH(A103,Croissance!$A$5:$A$604,0)),"")</f>
        <v/>
      </c>
      <c r="AK103" s="32" t="str">
        <f>IFERROR(INDEX(Croissance!$C$5:$C$604,MATCH(A103,Croissance!$A$5:$A$604,0)),"")</f>
        <v/>
      </c>
      <c r="AL103" s="32" t="str">
        <f>IFERROR(INDEX(Croissance!$D$5:$D$604,MATCH(A103,Croissance!$A$5:$A$604,0)),"")</f>
        <v/>
      </c>
      <c r="AM103" s="32" t="str">
        <f>IFERROR(INDEX(Croissance!$E$5:$E$604,MATCH(A103,Croissance!$A$5:$A$604,0)),"")</f>
        <v/>
      </c>
      <c r="AO103" s="33">
        <f t="shared" si="16"/>
        <v>0</v>
      </c>
      <c r="AP103" s="33">
        <f t="shared" si="12"/>
        <v>0</v>
      </c>
      <c r="AQ103" s="33">
        <f>IF(A103="",0,IF(AND(OR('Synthèse classe'!$C$2="Tous",C103='Synthèse classe'!$C$2),OR('Synthèse classe'!$C$3="Toutes",D103='Synthèse classe'!$C$3),OR('Synthèse classe'!$C$4="Toutes",AND('Synthèse classe'!$C$4="Dernière",AP103=1),B103=IFERROR(VALUE('Synthèse classe'!$C$4),0))),1,0))</f>
        <v>0</v>
      </c>
      <c r="AR103" s="34" t="str">
        <f t="shared" si="13"/>
        <v/>
      </c>
    </row>
    <row r="104" spans="1:44" x14ac:dyDescent="0.2">
      <c r="A104" s="17" t="str">
        <f t="shared" si="9"/>
        <v/>
      </c>
      <c r="B104" s="18"/>
      <c r="C104" s="19"/>
      <c r="D104" s="19"/>
      <c r="E104" s="19"/>
      <c r="F104" s="19"/>
      <c r="G104" s="19"/>
      <c r="H104" s="17" t="str">
        <f t="shared" si="14"/>
        <v/>
      </c>
      <c r="I104" s="20"/>
      <c r="J104" s="18"/>
      <c r="K104" s="19"/>
      <c r="L104" s="21" t="str">
        <f t="shared" si="15"/>
        <v/>
      </c>
      <c r="M104" s="21" t="str">
        <f>IF(OR(J104="",SUMPRODUCT((Barèmes!$A$6:$A$28="Endurance — Luc Léger (palier)")*(Barèmes!$B$6:$B$28=H104)*(Barèmes!$C$6:$C$28=IF(H104="6ème","Mixte",G104)))=0),"",IF(SUMPRODUCT((Barèmes!$A$6:$A$28="Endurance — Luc Léger (palier)")*(Barèmes!$B$6:$B$28=H104)*(Barèmes!$C$6:$C$28=IF(H104="6ème","Mixte",G104))*(Barèmes!$J$6:$J$28="+"))&gt;0,IF(J104&lt;=SUMIFS(Barèmes!$D$6:$D$28,Barèmes!$A$6:$A$28,"Endurance — Luc Léger (palier)",Barèmes!$B$6:$B$28,H104,Barèmes!$C$6:$C$28,IF(H104="6ème","Mixte",G104)),"à besoin",IF(J104&lt;=SUMIFS(Barèmes!$E$6:$E$28,Barèmes!$A$6:$A$28,"Endurance — Luc Léger (palier)",Barèmes!$B$6:$B$28,H104,Barèmes!$C$6:$C$28,IF(H104="6ème","Mixte",G104)),"fragile","satisfaisant")),IF(J104&gt;=SUMIFS(Barèmes!$D$6:$D$28,Barèmes!$A$6:$A$28,"Endurance — Luc Léger (palier)",Barèmes!$B$6:$B$28,H104,Barèmes!$C$6:$C$28,IF(H104="6ème","Mixte",G104)),"à besoin",IF(J104&gt;=SUMIFS(Barèmes!$E$6:$E$28,Barèmes!$A$6:$A$28,"Endurance — Luc Léger (palier)",Barèmes!$B$6:$B$28,H104,Barèmes!$C$6:$C$28,IF(H104="6ème","Mixte",G104)),"fragile","satisfaisant"))))</f>
        <v/>
      </c>
      <c r="N104" s="21" t="str">
        <f>IF(OR(J104="",SUMPRODUCT((Barèmes!$A$6:$A$28="Endurance — Luc Léger (palier)")*(Barèmes!$B$6:$B$28=H104)*(Barèmes!$C$6:$C$28=IF(H104="6ème","Mixte",G104)))=0),"",IF(SUMPRODUCT((Barèmes!$A$6:$A$28="Endurance — Luc Léger (palier)")*(Barèmes!$B$6:$B$28=H104)*(Barèmes!$C$6:$C$28=IF(H104="6ème","Mixte",G104))*(Barèmes!$J$6:$J$28="+"))&gt;0,IF(J104&lt;=SUMIFS(Barèmes!$F$6:$F$28,Barèmes!$A$6:$A$28,"Endurance — Luc Léger (palier)",Barèmes!$B$6:$B$28,H104,Barèmes!$C$6:$C$28,IF(H104="6ème","Mixte",G104)),Barèmes!$B$2,IF(J104&lt;=SUMIFS(Barèmes!$G$6:$G$28,Barèmes!$A$6:$A$28,"Endurance — Luc Léger (palier)",Barèmes!$B$6:$B$28,H104,Barèmes!$C$6:$C$28,IF(H104="6ème","Mixte",G104)),Barèmes!$C$2,IF(J104&lt;=SUMIFS(Barèmes!$H$6:$H$28,Barèmes!$A$6:$A$28,"Endurance — Luc Léger (palier)",Barèmes!$B$6:$B$28,H104,Barèmes!$C$6:$C$28,IF(H104="6ème","Mixte",G104)),Barèmes!$D$2,IF(J104&lt;=SUMIFS(Barèmes!$I$6:$I$28,Barèmes!$A$6:$A$28,"Endurance — Luc Léger (palier)",Barèmes!$B$6:$B$28,H104,Barèmes!$C$6:$C$28,IF(H104="6ème","Mixte",G104)),Barèmes!$E$2,Barèmes!$F$2)))),IF(J104&gt;=SUMIFS(Barèmes!$F$6:$F$28,Barèmes!$A$6:$A$28,"Endurance — Luc Léger (palier)",Barèmes!$B$6:$B$28,H104,Barèmes!$C$6:$C$28,IF(H104="6ème","Mixte",G104)),Barèmes!$B$2,IF(J104&gt;=SUMIFS(Barèmes!$G$6:$G$28,Barèmes!$A$6:$A$28,"Endurance — Luc Léger (palier)",Barèmes!$B$6:$B$28,H104,Barèmes!$C$6:$C$28,IF(H104="6ème","Mixte",G104)),Barèmes!$C$2,IF(J104&gt;=SUMIFS(Barèmes!$H$6:$H$28,Barèmes!$A$6:$A$28,"Endurance — Luc Léger (palier)",Barèmes!$B$6:$B$28,H104,Barèmes!$C$6:$C$28,IF(H104="6ème","Mixte",G104)),Barèmes!$D$2,IF(J104&gt;=SUMIFS(Barèmes!$I$6:$I$28,Barèmes!$A$6:$A$28,"Endurance — Luc Léger (palier)",Barèmes!$B$6:$B$28,H104,Barèmes!$C$6:$C$28,IF(H104="6ème","Mixte",G104)),Barèmes!$E$2,Barèmes!$F$2))))))</f>
        <v/>
      </c>
      <c r="O104" s="22"/>
      <c r="P104" s="23" t="str">
        <f>IF(OR(O104="",SUMPRODUCT((Barèmes!$A$6:$A$28="Force bas du corps — Saut en longueur (m)")*(Barèmes!$B$6:$B$28=H104)*(Barèmes!$C$6:$C$28=IF(H104="6ème","Mixte",G104)))=0),"",IF(SUMPRODUCT((Barèmes!$A$6:$A$28="Force bas du corps — Saut en longueur (m)")*(Barèmes!$B$6:$B$28=H104)*(Barèmes!$C$6:$C$28=IF(H104="6ème","Mixte",G104))*(Barèmes!$J$6:$J$28="+"))&gt;0,IF(O104&lt;=SUMIFS(Barèmes!$D$6:$D$28,Barèmes!$A$6:$A$28,"Force bas du corps — Saut en longueur (m)",Barèmes!$B$6:$B$28,H104,Barèmes!$C$6:$C$28,IF(H104="6ème","Mixte",G104)),"à besoin",IF(O104&lt;=SUMIFS(Barèmes!$E$6:$E$28,Barèmes!$A$6:$A$28,"Force bas du corps — Saut en longueur (m)",Barèmes!$B$6:$B$28,H104,Barèmes!$C$6:$C$28,IF(H104="6ème","Mixte",G104)),"fragile","satisfaisant")),IF(O104&gt;=SUMIFS(Barèmes!$D$6:$D$28,Barèmes!$A$6:$A$28,"Force bas du corps — Saut en longueur (m)",Barèmes!$B$6:$B$28,H104,Barèmes!$C$6:$C$28,IF(H104="6ème","Mixte",G104)),"à besoin",IF(O104&gt;=SUMIFS(Barèmes!$E$6:$E$28,Barèmes!$A$6:$A$28,"Force bas du corps — Saut en longueur (m)",Barèmes!$B$6:$B$28,H104,Barèmes!$C$6:$C$28,IF(H104="6ème","Mixte",G104)),"fragile","satisfaisant"))))</f>
        <v/>
      </c>
      <c r="Q104" s="23" t="str">
        <f>IF(OR(O104="",SUMPRODUCT((Barèmes!$A$6:$A$28="Force bas du corps — Saut en longueur (m)")*(Barèmes!$B$6:$B$28=H104)*(Barèmes!$C$6:$C$28=IF(H104="6ème","Mixte",G104)))=0),"",IF(SUMPRODUCT((Barèmes!$A$6:$A$28="Force bas du corps — Saut en longueur (m)")*(Barèmes!$B$6:$B$28=H104)*(Barèmes!$C$6:$C$28=IF(H104="6ème","Mixte",G104))*(Barèmes!$J$6:$J$28="+"))&gt;0,IF(O104&lt;=SUMIFS(Barèmes!$F$6:$F$28,Barèmes!$A$6:$A$28,"Force bas du corps — Saut en longueur (m)",Barèmes!$B$6:$B$28,H104,Barèmes!$C$6:$C$28,IF(H104="6ème","Mixte",G104)),Barèmes!$B$2,IF(O104&lt;=SUMIFS(Barèmes!$G$6:$G$28,Barèmes!$A$6:$A$28,"Force bas du corps — Saut en longueur (m)",Barèmes!$B$6:$B$28,H104,Barèmes!$C$6:$C$28,IF(H104="6ème","Mixte",G104)),Barèmes!$C$2,IF(O104&lt;=SUMIFS(Barèmes!$H$6:$H$28,Barèmes!$A$6:$A$28,"Force bas du corps — Saut en longueur (m)",Barèmes!$B$6:$B$28,H104,Barèmes!$C$6:$C$28,IF(H104="6ème","Mixte",G104)),Barèmes!$D$2,IF(O104&lt;=SUMIFS(Barèmes!$I$6:$I$28,Barèmes!$A$6:$A$28,"Force bas du corps — Saut en longueur (m)",Barèmes!$B$6:$B$28,H104,Barèmes!$C$6:$C$28,IF(H104="6ème","Mixte",G104)),Barèmes!$E$2,Barèmes!$F$2)))),IF(O104&gt;=SUMIFS(Barèmes!$F$6:$F$28,Barèmes!$A$6:$A$28,"Force bas du corps — Saut en longueur (m)",Barèmes!$B$6:$B$28,H104,Barèmes!$C$6:$C$28,IF(H104="6ème","Mixte",G104)),Barèmes!$B$2,IF(O104&gt;=SUMIFS(Barèmes!$G$6:$G$28,Barèmes!$A$6:$A$28,"Force bas du corps — Saut en longueur (m)",Barèmes!$B$6:$B$28,H104,Barèmes!$C$6:$C$28,IF(H104="6ème","Mixte",G104)),Barèmes!$C$2,IF(O104&gt;=SUMIFS(Barèmes!$H$6:$H$28,Barèmes!$A$6:$A$28,"Force bas du corps — Saut en longueur (m)",Barèmes!$B$6:$B$28,H104,Barèmes!$C$6:$C$28,IF(H104="6ème","Mixte",G104)),Barèmes!$D$2,IF(O104&gt;=SUMIFS(Barèmes!$I$6:$I$28,Barèmes!$A$6:$A$28,"Force bas du corps — Saut en longueur (m)",Barèmes!$B$6:$B$28,H104,Barèmes!$C$6:$C$28,IF(H104="6ème","Mixte",G104)),Barèmes!$E$2,Barèmes!$F$2))))))</f>
        <v/>
      </c>
      <c r="R104" s="22"/>
      <c r="S104" s="24" t="str">
        <f>IF(OR(R104="",SUMPRODUCT((Barèmes!$A$6:$A$28="Vitesse — 30 m (s)")*(Barèmes!$B$6:$B$28=H104)*(Barèmes!$C$6:$C$28=IF(H104="6ème","Mixte",G104)))=0),"",IF(SUMPRODUCT((Barèmes!$A$6:$A$28="Vitesse — 30 m (s)")*(Barèmes!$B$6:$B$28=H104)*(Barèmes!$C$6:$C$28=IF(H104="6ème","Mixte",G104))*(Barèmes!$J$6:$J$28="+"))&gt;0,IF(R104&lt;=SUMIFS(Barèmes!$D$6:$D$28,Barèmes!$A$6:$A$28,"Vitesse — 30 m (s)",Barèmes!$B$6:$B$28,H104,Barèmes!$C$6:$C$28,IF(H104="6ème","Mixte",G104)),"à besoin",IF(R104&lt;=SUMIFS(Barèmes!$E$6:$E$28,Barèmes!$A$6:$A$28,"Vitesse — 30 m (s)",Barèmes!$B$6:$B$28,H104,Barèmes!$C$6:$C$28,IF(H104="6ème","Mixte",G104)),"fragile","satisfaisant")),IF(R104&gt;=SUMIFS(Barèmes!$D$6:$D$28,Barèmes!$A$6:$A$28,"Vitesse — 30 m (s)",Barèmes!$B$6:$B$28,H104,Barèmes!$C$6:$C$28,IF(H104="6ème","Mixte",G104)),"à besoin",IF(R104&gt;=SUMIFS(Barèmes!$E$6:$E$28,Barèmes!$A$6:$A$28,"Vitesse — 30 m (s)",Barèmes!$B$6:$B$28,H104,Barèmes!$C$6:$C$28,IF(H104="6ème","Mixte",G104)),"fragile","satisfaisant"))))</f>
        <v/>
      </c>
      <c r="T104" s="24" t="str">
        <f>IF(OR(R104="",SUMPRODUCT((Barèmes!$A$6:$A$28="Vitesse — 30 m (s)")*(Barèmes!$B$6:$B$28=H104)*(Barèmes!$C$6:$C$28=IF(H104="6ème","Mixte",G104)))=0),"",IF(SUMPRODUCT((Barèmes!$A$6:$A$28="Vitesse — 30 m (s)")*(Barèmes!$B$6:$B$28=H104)*(Barèmes!$C$6:$C$28=IF(H104="6ème","Mixte",G104))*(Barèmes!$J$6:$J$28="+"))&gt;0,IF(R104&lt;=SUMIFS(Barèmes!$F$6:$F$28,Barèmes!$A$6:$A$28,"Vitesse — 30 m (s)",Barèmes!$B$6:$B$28,H104,Barèmes!$C$6:$C$28,IF(H104="6ème","Mixte",G104)),Barèmes!$B$2,IF(R104&lt;=SUMIFS(Barèmes!$G$6:$G$28,Barèmes!$A$6:$A$28,"Vitesse — 30 m (s)",Barèmes!$B$6:$B$28,H104,Barèmes!$C$6:$C$28,IF(H104="6ème","Mixte",G104)),Barèmes!$C$2,IF(R104&lt;=SUMIFS(Barèmes!$H$6:$H$28,Barèmes!$A$6:$A$28,"Vitesse — 30 m (s)",Barèmes!$B$6:$B$28,H104,Barèmes!$C$6:$C$28,IF(H104="6ème","Mixte",G104)),Barèmes!$D$2,IF(R104&lt;=SUMIFS(Barèmes!$I$6:$I$28,Barèmes!$A$6:$A$28,"Vitesse — 30 m (s)",Barèmes!$B$6:$B$28,H104,Barèmes!$C$6:$C$28,IF(H104="6ème","Mixte",G104)),Barèmes!$E$2,Barèmes!$F$2)))),IF(R104&gt;=SUMIFS(Barèmes!$F$6:$F$28,Barèmes!$A$6:$A$28,"Vitesse — 30 m (s)",Barèmes!$B$6:$B$28,H104,Barèmes!$C$6:$C$28,IF(H104="6ème","Mixte",G104)),Barèmes!$B$2,IF(R104&gt;=SUMIFS(Barèmes!$G$6:$G$28,Barèmes!$A$6:$A$28,"Vitesse — 30 m (s)",Barèmes!$B$6:$B$28,H104,Barèmes!$C$6:$C$28,IF(H104="6ème","Mixte",G104)),Barèmes!$C$2,IF(R104&gt;=SUMIFS(Barèmes!$H$6:$H$28,Barèmes!$A$6:$A$28,"Vitesse — 30 m (s)",Barèmes!$B$6:$B$28,H104,Barèmes!$C$6:$C$28,IF(H104="6ème","Mixte",G104)),Barèmes!$D$2,IF(R104&gt;=SUMIFS(Barèmes!$I$6:$I$28,Barèmes!$A$6:$A$28,"Vitesse — 30 m (s)",Barèmes!$B$6:$B$28,H104,Barèmes!$C$6:$C$28,IF(H104="6ème","Mixte",G104)),Barèmes!$E$2,Barèmes!$F$2))))))</f>
        <v/>
      </c>
      <c r="U104" s="22"/>
      <c r="V104" s="25" t="str">
        <f>IF(OR(U104="",SUMPRODUCT((Barèmes!$A$6:$A$28="Vitesse — 50 m (s)")*(Barèmes!$B$6:$B$28=H104)*(Barèmes!$C$6:$C$28=IF(H104="6ème","Mixte",G104)))=0),"",IF(SUMPRODUCT((Barèmes!$A$6:$A$28="Vitesse — 50 m (s)")*(Barèmes!$B$6:$B$28=H104)*(Barèmes!$C$6:$C$28=IF(H104="6ème","Mixte",G104))*(Barèmes!$J$6:$J$28="+"))&gt;0,IF(U104&lt;=SUMIFS(Barèmes!$D$6:$D$28,Barèmes!$A$6:$A$28,"Vitesse — 50 m (s)",Barèmes!$B$6:$B$28,H104,Barèmes!$C$6:$C$28,IF(H104="6ème","Mixte",G104)),"à besoin",IF(U104&lt;=SUMIFS(Barèmes!$E$6:$E$28,Barèmes!$A$6:$A$28,"Vitesse — 50 m (s)",Barèmes!$B$6:$B$28,H104,Barèmes!$C$6:$C$28,IF(H104="6ème","Mixte",G104)),"fragile","satisfaisant")),IF(U104&gt;=SUMIFS(Barèmes!$D$6:$D$28,Barèmes!$A$6:$A$28,"Vitesse — 50 m (s)",Barèmes!$B$6:$B$28,H104,Barèmes!$C$6:$C$28,IF(H104="6ème","Mixte",G104)),"à besoin",IF(U104&gt;=SUMIFS(Barèmes!$E$6:$E$28,Barèmes!$A$6:$A$28,"Vitesse — 50 m (s)",Barèmes!$B$6:$B$28,H104,Barèmes!$C$6:$C$28,IF(H104="6ème","Mixte",G104)),"fragile","satisfaisant"))))</f>
        <v/>
      </c>
      <c r="W104" s="25" t="str">
        <f>IF(OR(U104="",SUMPRODUCT((Barèmes!$A$6:$A$28="Vitesse — 50 m (s)")*(Barèmes!$B$6:$B$28=H104)*(Barèmes!$C$6:$C$28=IF(H104="6ème","Mixte",G104)))=0),"",IF(SUMPRODUCT((Barèmes!$A$6:$A$28="Vitesse — 50 m (s)")*(Barèmes!$B$6:$B$28=H104)*(Barèmes!$C$6:$C$28=IF(H104="6ème","Mixte",G104))*(Barèmes!$J$6:$J$28="+"))&gt;0,IF(U104&lt;=SUMIFS(Barèmes!$F$6:$F$28,Barèmes!$A$6:$A$28,"Vitesse — 50 m (s)",Barèmes!$B$6:$B$28,H104,Barèmes!$C$6:$C$28,IF(H104="6ème","Mixte",G104)),Barèmes!$B$2,IF(U104&lt;=SUMIFS(Barèmes!$G$6:$G$28,Barèmes!$A$6:$A$28,"Vitesse — 50 m (s)",Barèmes!$B$6:$B$28,H104,Barèmes!$C$6:$C$28,IF(H104="6ème","Mixte",G104)),Barèmes!$C$2,IF(U104&lt;=SUMIFS(Barèmes!$H$6:$H$28,Barèmes!$A$6:$A$28,"Vitesse — 50 m (s)",Barèmes!$B$6:$B$28,H104,Barèmes!$C$6:$C$28,IF(H104="6ème","Mixte",G104)),Barèmes!$D$2,IF(U104&lt;=SUMIFS(Barèmes!$I$6:$I$28,Barèmes!$A$6:$A$28,"Vitesse — 50 m (s)",Barèmes!$B$6:$B$28,H104,Barèmes!$C$6:$C$28,IF(H104="6ème","Mixte",G104)),Barèmes!$E$2,Barèmes!$F$2)))),IF(U104&gt;=SUMIFS(Barèmes!$F$6:$F$28,Barèmes!$A$6:$A$28,"Vitesse — 50 m (s)",Barèmes!$B$6:$B$28,H104,Barèmes!$C$6:$C$28,IF(H104="6ème","Mixte",G104)),Barèmes!$B$2,IF(U104&gt;=SUMIFS(Barèmes!$G$6:$G$28,Barèmes!$A$6:$A$28,"Vitesse — 50 m (s)",Barèmes!$B$6:$B$28,H104,Barèmes!$C$6:$C$28,IF(H104="6ème","Mixte",G104)),Barèmes!$C$2,IF(U104&gt;=SUMIFS(Barèmes!$H$6:$H$28,Barèmes!$A$6:$A$28,"Vitesse — 50 m (s)",Barèmes!$B$6:$B$28,H104,Barèmes!$C$6:$C$28,IF(H104="6ème","Mixte",G104)),Barèmes!$D$2,IF(U104&gt;=SUMIFS(Barèmes!$I$6:$I$28,Barèmes!$A$6:$A$28,"Vitesse — 50 m (s)",Barèmes!$B$6:$B$28,H104,Barèmes!$C$6:$C$28,IF(H104="6ème","Mixte",G104)),Barèmes!$E$2,Barèmes!$F$2))))))</f>
        <v/>
      </c>
      <c r="X104" s="18"/>
      <c r="Y104" s="26" t="str" cm="1">
        <f t="array" ref="Y104">IF(OR(X104="",SUMPRODUCT((Barèmes!$A$6:$A$28="Souplesse (score 1-5)")*(Barèmes!$B$6:$B$28=H104)*(Barèmes!$C$6:$C$28=IF(H104="6ème","Mixte",G104)))=0),"",IF(SUMPRODUCT((Barèmes!$A$6:$A$28="Souplesse (score 1-5)")*(Barèmes!$B$6:$B$28=H104)*(Barèmes!$C$6:$C$28=IF(H104="6ème","Mixte",G104))*(Barèmes!$J$6:$J$28="+"))&gt;0,IF(X104&lt;=SUMIFS(Barèmes!$D$6:$D$28,Barèmes!$A$6:$A$28,"Souplesse (score 1-5)",Barèmes!$B$6:$B$28,H104,Barèmes!$C$6:$C$28,IF(H104="6ème","Mixte",G104)),"à besoin",IF(X104&lt;=SUMIFS(Barèmes!$E$6:$E$28,Barèmes!$A$6:$A$28,"Souplesse (score 1-5)",Barèmes!$B$6:$B$28,H104,Barèmes!$C$6:$C$28,IF(H104="6ème","Mixte",G104)),"fragile","satisfaisant")),IF(X104&gt;=SUMIFS(Barèmes!$D$6:$D$28,Barèmes!$A$6:$A$28,"Souplesse (score 1-5)",Barèmes!$B$6:$B$28,H104,Barèmes!$C$6:$C$28,IF(H104="6ème","Mixte",G104)),"à besoin",IF(X104&gt;=SUMIFS(Barèmes!$E$6:$E$28,Barèmes!$A$6:$A$28,"Souplesse (score 1-5)",Barèmes!$B$6:$B$28,H104,Barèmes!$C$6:$C$28,IF(H104="6ème","Mixte",G104)),"fragile","satisfaisant"))))</f>
        <v/>
      </c>
      <c r="Z104" s="26" t="str" cm="1">
        <f t="array" ref="Z104">IF(OR(X104="",SUMPRODUCT((Barèmes!$A$6:$A$28="Souplesse (score 1-5)")*(Barèmes!$B$6:$B$28=H104)*(Barèmes!$C$6:$C$28=IF(H104="6ème","Mixte",G104)))=0),"",IF(SUMPRODUCT((Barèmes!$A$6:$A$28="Souplesse (score 1-5)")*(Barèmes!$B$6:$B$28=H104)*(Barèmes!$C$6:$C$28=IF(H104="6ème","Mixte",G104))*(Barèmes!$J$6:$J$28="+"))&gt;0,IF(X104&lt;=SUMIFS(Barèmes!$F$6:$F$28,Barèmes!$A$6:$A$28,"Souplesse (score 1-5)",Barèmes!$B$6:$B$28,H104,Barèmes!$C$6:$C$28,IF(H104="6ème","Mixte",G104)),Barèmes!$B$2,IF(X104&lt;=SUMIFS(Barèmes!$G$6:$G$28,Barèmes!$A$6:$A$28,"Souplesse (score 1-5)",Barèmes!$B$6:$B$28,H104,Barèmes!$C$6:$C$28,IF(H104="6ème","Mixte",G104)),Barèmes!$C$2,IF(X104&lt;=SUMIFS(Barèmes!$H$6:$H$28,Barèmes!$A$6:$A$28,"Souplesse (score 1-5)",Barèmes!$B$6:$B$28,H104,Barèmes!$C$6:$C$28,IF(H104="6ème","Mixte",G104)),Barèmes!$D$2,IF(X104&lt;=SUMIFS(Barèmes!$I$6:$I$28,Barèmes!$A$6:$A$28,"Souplesse (score 1-5)",Barèmes!$B$6:$B$28,H104,Barèmes!$C$6:$C$28,IF(H104="6ème","Mixte",G104)),Barèmes!$E$2,Barèmes!$F$2)))),IF(X104&gt;=SUMIFS(Barèmes!$F$6:$F$28,Barèmes!$A$6:$A$28,"Souplesse (score 1-5)",Barèmes!$B$6:$B$28,H104,Barèmes!$C$6:$C$28,IF(H104="6ème","Mixte",G104)),Barèmes!$B$2,IF(X104&gt;=SUMIFS(Barèmes!$G$6:$G$28,Barèmes!$A$6:$A$28,"Souplesse (score 1-5)",Barèmes!$B$6:$B$28,H104,Barèmes!$C$6:$C$28,IF(H104="6ème","Mixte",G104)),Barèmes!$C$2,IF(X104&gt;=SUMIFS(Barèmes!$H$6:$H$28,Barèmes!$A$6:$A$28,"Souplesse (score 1-5)",Barèmes!$B$6:$B$28,H104,Barèmes!$C$6:$C$28,IF(H104="6ème","Mixte",G104)),Barèmes!$D$2,IF(X104&gt;=SUMIFS(Barèmes!$I$6:$I$28,Barèmes!$A$6:$A$28,"Souplesse (score 1-5)",Barèmes!$B$6:$B$28,H104,Barèmes!$C$6:$C$28,IF(H104="6ème","Mixte",G104)),Barèmes!$E$2,Barèmes!$F$2))))))</f>
        <v/>
      </c>
      <c r="AA104" s="22"/>
      <c r="AB104" s="27" t="str">
        <f>IF(OR(AA104="",SUMPRODUCT((Barèmes!$A$6:$A$28="Agilité — T-test 974 (s)")*(Barèmes!$B$6:$B$28=H104)*(Barèmes!$C$6:$C$28=IF(H104="6ème","Mixte",G104)))=0),"",IF(SUMPRODUCT((Barèmes!$A$6:$A$28="Agilité — T-test 974 (s)")*(Barèmes!$B$6:$B$28=H104)*(Barèmes!$C$6:$C$28=IF(H104="6ème","Mixte",G104))*(Barèmes!$J$6:$J$28="+"))&gt;0,IF(AA104&lt;=SUMIFS(Barèmes!$D$6:$D$28,Barèmes!$A$6:$A$28,"Agilité — T-test 974 (s)",Barèmes!$B$6:$B$28,H104,Barèmes!$C$6:$C$28,IF(H104="6ème","Mixte",G104)),"à besoin",IF(AA104&lt;=SUMIFS(Barèmes!$E$6:$E$28,Barèmes!$A$6:$A$28,"Agilité — T-test 974 (s)",Barèmes!$B$6:$B$28,H104,Barèmes!$C$6:$C$28,IF(H104="6ème","Mixte",G104)),"fragile","satisfaisant")),IF(AA104&gt;=SUMIFS(Barèmes!$D$6:$D$28,Barèmes!$A$6:$A$28,"Agilité — T-test 974 (s)",Barèmes!$B$6:$B$28,H104,Barèmes!$C$6:$C$28,IF(H104="6ème","Mixte",G104)),"à besoin",IF(AA104&gt;=SUMIFS(Barèmes!$E$6:$E$28,Barèmes!$A$6:$A$28,"Agilité — T-test 974 (s)",Barèmes!$B$6:$B$28,H104,Barèmes!$C$6:$C$28,IF(H104="6ème","Mixte",G104)),"fragile","satisfaisant"))))</f>
        <v/>
      </c>
      <c r="AC104" s="27" t="str">
        <f>IF(OR(AA104="",SUMPRODUCT((Barèmes!$A$6:$A$28="Agilité — T-test 974 (s)")*(Barèmes!$B$6:$B$28=H104)*(Barèmes!$C$6:$C$28=IF(H104="6ème","Mixte",G104)))=0),"",IF(SUMPRODUCT((Barèmes!$A$6:$A$28="Agilité — T-test 974 (s)")*(Barèmes!$B$6:$B$28=H104)*(Barèmes!$C$6:$C$28=IF(H104="6ème","Mixte",G104))*(Barèmes!$J$6:$J$28="+"))&gt;0,IF(AA104&lt;=SUMIFS(Barèmes!$F$6:$F$28,Barèmes!$A$6:$A$28,"Agilité — T-test 974 (s)",Barèmes!$B$6:$B$28,H104,Barèmes!$C$6:$C$28,IF(H104="6ème","Mixte",G104)),Barèmes!$B$2,IF(AA104&lt;=SUMIFS(Barèmes!$G$6:$G$28,Barèmes!$A$6:$A$28,"Agilité — T-test 974 (s)",Barèmes!$B$6:$B$28,H104,Barèmes!$C$6:$C$28,IF(H104="6ème","Mixte",G104)),Barèmes!$C$2,IF(AA104&lt;=SUMIFS(Barèmes!$H$6:$H$28,Barèmes!$A$6:$A$28,"Agilité — T-test 974 (s)",Barèmes!$B$6:$B$28,H104,Barèmes!$C$6:$C$28,IF(H104="6ème","Mixte",G104)),Barèmes!$D$2,IF(AA104&lt;=SUMIFS(Barèmes!$I$6:$I$28,Barèmes!$A$6:$A$28,"Agilité — T-test 974 (s)",Barèmes!$B$6:$B$28,H104,Barèmes!$C$6:$C$28,IF(H104="6ème","Mixte",G104)),Barèmes!$E$2,Barèmes!$F$2)))),IF(AA104&gt;=SUMIFS(Barèmes!$F$6:$F$28,Barèmes!$A$6:$A$28,"Agilité — T-test 974 (s)",Barèmes!$B$6:$B$28,H104,Barèmes!$C$6:$C$28,IF(H104="6ème","Mixte",G104)),Barèmes!$B$2,IF(AA104&gt;=SUMIFS(Barèmes!$G$6:$G$28,Barèmes!$A$6:$A$28,"Agilité — T-test 974 (s)",Barèmes!$B$6:$B$28,H104,Barèmes!$C$6:$C$28,IF(H104="6ème","Mixte",G104)),Barèmes!$C$2,IF(AA104&gt;=SUMIFS(Barèmes!$H$6:$H$28,Barèmes!$A$6:$A$28,"Agilité — T-test 974 (s)",Barèmes!$B$6:$B$28,H104,Barèmes!$C$6:$C$28,IF(H104="6ème","Mixte",G104)),Barèmes!$D$2,IF(AA104&gt;=SUMIFS(Barèmes!$I$6:$I$28,Barèmes!$A$6:$A$28,"Agilité — T-test 974 (s)",Barèmes!$B$6:$B$28,H104,Barèmes!$C$6:$C$28,IF(H104="6ème","Mixte",G104)),Barèmes!$E$2,Barèmes!$F$2))))))</f>
        <v/>
      </c>
      <c r="AD104" s="28" t="str">
        <f t="shared" si="10"/>
        <v/>
      </c>
      <c r="AE104" s="29" t="str">
        <f t="shared" si="11"/>
        <v/>
      </c>
      <c r="AF104" s="30" t="str">
        <f>IF(OR(AD104="",SUMPRODUCT((Barèmes!$A$6:$A$28="Surcoût d'agilité (s) — technique")*(Barèmes!$B$6:$B$28=H104)*(Barèmes!$C$6:$C$28=IF(H104="6ème","Mixte",G104)))=0),"",IF(SUMPRODUCT((Barèmes!$A$6:$A$28="Surcoût d'agilité (s) — technique")*(Barèmes!$B$6:$B$28=H104)*(Barèmes!$C$6:$C$28=IF(H104="6ème","Mixte",G104))*(Barèmes!$J$6:$J$28="+"))&gt;0,IF(AD104&lt;=SUMIFS(Barèmes!$D$6:$D$28,Barèmes!$A$6:$A$28,"Surcoût d'agilité (s) — technique",Barèmes!$B$6:$B$28,H104,Barèmes!$C$6:$C$28,IF(H104="6ème","Mixte",G104)),"à besoin",IF(AD104&lt;=SUMIFS(Barèmes!$E$6:$E$28,Barèmes!$A$6:$A$28,"Surcoût d'agilité (s) — technique",Barèmes!$B$6:$B$28,H104,Barèmes!$C$6:$C$28,IF(H104="6ème","Mixte",G104)),"fragile","satisfaisant")),IF(AD104&gt;=SUMIFS(Barèmes!$D$6:$D$28,Barèmes!$A$6:$A$28,"Surcoût d'agilité (s) — technique",Barèmes!$B$6:$B$28,H104,Barèmes!$C$6:$C$28,IF(H104="6ème","Mixte",G104)),"à besoin",IF(AD104&gt;=SUMIFS(Barèmes!$E$6:$E$28,Barèmes!$A$6:$A$28,"Surcoût d'agilité (s) — technique",Barèmes!$B$6:$B$28,H104,Barèmes!$C$6:$C$28,IF(H104="6ème","Mixte",G104)),"fragile","satisfaisant"))))</f>
        <v/>
      </c>
      <c r="AG104" s="30" t="str">
        <f>IF(OR(AD104="",SUMPRODUCT((Barèmes!$A$6:$A$28="Surcoût d'agilité (s) — technique")*(Barèmes!$B$6:$B$28=H104)*(Barèmes!$C$6:$C$28=IF(H104="6ème","Mixte",G104)))=0),"",IF(SUMPRODUCT((Barèmes!$A$6:$A$28="Surcoût d'agilité (s) — technique")*(Barèmes!$B$6:$B$28=H104)*(Barèmes!$C$6:$C$28=IF(H104="6ème","Mixte",G104))*(Barèmes!$J$6:$J$28="+"))&gt;0,IF(AD104&lt;=SUMIFS(Barèmes!$F$6:$F$28,Barèmes!$A$6:$A$28,"Surcoût d'agilité (s) — technique",Barèmes!$B$6:$B$28,H104,Barèmes!$C$6:$C$28,IF(H104="6ème","Mixte",G104)),Barèmes!$B$2,IF(AD104&lt;=SUMIFS(Barèmes!$G$6:$G$28,Barèmes!$A$6:$A$28,"Surcoût d'agilité (s) — technique",Barèmes!$B$6:$B$28,H104,Barèmes!$C$6:$C$28,IF(H104="6ème","Mixte",G104)),Barèmes!$C$2,IF(AD104&lt;=SUMIFS(Barèmes!$H$6:$H$28,Barèmes!$A$6:$A$28,"Surcoût d'agilité (s) — technique",Barèmes!$B$6:$B$28,H104,Barèmes!$C$6:$C$28,IF(H104="6ème","Mixte",G104)),Barèmes!$D$2,IF(AD104&lt;=SUMIFS(Barèmes!$I$6:$I$28,Barèmes!$A$6:$A$28,"Surcoût d'agilité (s) — technique",Barèmes!$B$6:$B$28,H104,Barèmes!$C$6:$C$28,IF(H104="6ème","Mixte",G104)),Barèmes!$E$2,Barèmes!$F$2)))),IF(AD104&gt;=SUMIFS(Barèmes!$F$6:$F$28,Barèmes!$A$6:$A$28,"Surcoût d'agilité (s) — technique",Barèmes!$B$6:$B$28,H104,Barèmes!$C$6:$C$28,IF(H104="6ème","Mixte",G104)),Barèmes!$B$2,IF(AD104&gt;=SUMIFS(Barèmes!$G$6:$G$28,Barèmes!$A$6:$A$28,"Surcoût d'agilité (s) — technique",Barèmes!$B$6:$B$28,H104,Barèmes!$C$6:$C$28,IF(H104="6ème","Mixte",G104)),Barèmes!$C$2,IF(AD104&gt;=SUMIFS(Barèmes!$H$6:$H$28,Barèmes!$A$6:$A$28,"Surcoût d'agilité (s) — technique",Barèmes!$B$6:$B$28,H104,Barèmes!$C$6:$C$28,IF(H104="6ème","Mixte",G104)),Barèmes!$D$2,IF(AD104&gt;=SUMIFS(Barèmes!$I$6:$I$28,Barèmes!$A$6:$A$28,"Surcoût d'agilité (s) — technique",Barèmes!$B$6:$B$28,H104,Barèmes!$C$6:$C$28,IF(H104="6ème","Mixte",G104)),Barèmes!$E$2,Barèmes!$F$2))))))</f>
        <v/>
      </c>
      <c r="AH104" s="31" t="str">
        <f>IF((IF(N104="",0,1)+IF(Q104="",0,1)+IF(W104="",0,1)+IF(Z104="",0,1)+IF(AC104="",0,1))=0,"",3*IF(N104=Barèmes!$B$2,1,IF(N104=Barèmes!$C$2,2,IF(N104=Barèmes!$D$2,3,IF(N104=Barèmes!$E$2,4,IF(N104=Barèmes!$F$2,5,0)))))+3*IF(Q104=Barèmes!$B$2,1,IF(Q104=Barèmes!$C$2,2,IF(Q104=Barèmes!$D$2,3,IF(Q104=Barèmes!$E$2,4,IF(Q104=Barèmes!$F$2,5,0)))))+2*IF(W104=Barèmes!$B$2,1,IF(W104=Barèmes!$C$2,2,IF(W104=Barèmes!$D$2,3,IF(W104=Barèmes!$E$2,4,IF(W104=Barèmes!$F$2,5,0)))))+1*IF(Z104=Barèmes!$B$2,1,IF(Z104=Barèmes!$C$2,2,IF(Z104=Barèmes!$D$2,3,IF(Z104=Barèmes!$E$2,4,IF(Z104=Barèmes!$F$2,5,0)))))+1*IF(AC104=Barèmes!$B$2,1,IF(AC104=Barèmes!$C$2,2,IF(AC104=Barèmes!$D$2,3,IF(AC104=Barèmes!$E$2,4,IF(AC104=Barèmes!$F$2,5,0))))))</f>
        <v/>
      </c>
      <c r="AI104" s="31"/>
      <c r="AJ104" s="32" t="str">
        <f>IFERROR(INDEX(Croissance!$B$5:$B$604,MATCH(A104,Croissance!$A$5:$A$604,0)),"")</f>
        <v/>
      </c>
      <c r="AK104" s="32" t="str">
        <f>IFERROR(INDEX(Croissance!$C$5:$C$604,MATCH(A104,Croissance!$A$5:$A$604,0)),"")</f>
        <v/>
      </c>
      <c r="AL104" s="32" t="str">
        <f>IFERROR(INDEX(Croissance!$D$5:$D$604,MATCH(A104,Croissance!$A$5:$A$604,0)),"")</f>
        <v/>
      </c>
      <c r="AM104" s="32" t="str">
        <f>IFERROR(INDEX(Croissance!$E$5:$E$604,MATCH(A104,Croissance!$A$5:$A$604,0)),"")</f>
        <v/>
      </c>
      <c r="AO104" s="33">
        <f t="shared" si="16"/>
        <v>0</v>
      </c>
      <c r="AP104" s="33">
        <f t="shared" si="12"/>
        <v>0</v>
      </c>
      <c r="AQ104" s="33">
        <f>IF(A104="",0,IF(AND(OR('Synthèse classe'!$C$2="Tous",C104='Synthèse classe'!$C$2),OR('Synthèse classe'!$C$3="Toutes",D104='Synthèse classe'!$C$3),OR('Synthèse classe'!$C$4="Toutes",AND('Synthèse classe'!$C$4="Dernière",AP104=1),B104=IFERROR(VALUE('Synthèse classe'!$C$4),0))),1,0))</f>
        <v>0</v>
      </c>
      <c r="AR104" s="34" t="str">
        <f t="shared" si="13"/>
        <v/>
      </c>
    </row>
    <row r="105" spans="1:44" x14ac:dyDescent="0.2">
      <c r="A105" s="17" t="str">
        <f t="shared" si="9"/>
        <v/>
      </c>
      <c r="B105" s="18"/>
      <c r="C105" s="19"/>
      <c r="D105" s="19"/>
      <c r="E105" s="19"/>
      <c r="F105" s="19"/>
      <c r="G105" s="19"/>
      <c r="H105" s="17" t="str">
        <f t="shared" si="14"/>
        <v/>
      </c>
      <c r="I105" s="20"/>
      <c r="J105" s="18"/>
      <c r="K105" s="19"/>
      <c r="L105" s="21" t="str">
        <f t="shared" si="15"/>
        <v/>
      </c>
      <c r="M105" s="21" t="str">
        <f>IF(OR(J105="",SUMPRODUCT((Barèmes!$A$6:$A$28="Endurance — Luc Léger (palier)")*(Barèmes!$B$6:$B$28=H105)*(Barèmes!$C$6:$C$28=IF(H105="6ème","Mixte",G105)))=0),"",IF(SUMPRODUCT((Barèmes!$A$6:$A$28="Endurance — Luc Léger (palier)")*(Barèmes!$B$6:$B$28=H105)*(Barèmes!$C$6:$C$28=IF(H105="6ème","Mixte",G105))*(Barèmes!$J$6:$J$28="+"))&gt;0,IF(J105&lt;=SUMIFS(Barèmes!$D$6:$D$28,Barèmes!$A$6:$A$28,"Endurance — Luc Léger (palier)",Barèmes!$B$6:$B$28,H105,Barèmes!$C$6:$C$28,IF(H105="6ème","Mixte",G105)),"à besoin",IF(J105&lt;=SUMIFS(Barèmes!$E$6:$E$28,Barèmes!$A$6:$A$28,"Endurance — Luc Léger (palier)",Barèmes!$B$6:$B$28,H105,Barèmes!$C$6:$C$28,IF(H105="6ème","Mixte",G105)),"fragile","satisfaisant")),IF(J105&gt;=SUMIFS(Barèmes!$D$6:$D$28,Barèmes!$A$6:$A$28,"Endurance — Luc Léger (palier)",Barèmes!$B$6:$B$28,H105,Barèmes!$C$6:$C$28,IF(H105="6ème","Mixte",G105)),"à besoin",IF(J105&gt;=SUMIFS(Barèmes!$E$6:$E$28,Barèmes!$A$6:$A$28,"Endurance — Luc Léger (palier)",Barèmes!$B$6:$B$28,H105,Barèmes!$C$6:$C$28,IF(H105="6ème","Mixte",G105)),"fragile","satisfaisant"))))</f>
        <v/>
      </c>
      <c r="N105" s="21" t="str">
        <f>IF(OR(J105="",SUMPRODUCT((Barèmes!$A$6:$A$28="Endurance — Luc Léger (palier)")*(Barèmes!$B$6:$B$28=H105)*(Barèmes!$C$6:$C$28=IF(H105="6ème","Mixte",G105)))=0),"",IF(SUMPRODUCT((Barèmes!$A$6:$A$28="Endurance — Luc Léger (palier)")*(Barèmes!$B$6:$B$28=H105)*(Barèmes!$C$6:$C$28=IF(H105="6ème","Mixte",G105))*(Barèmes!$J$6:$J$28="+"))&gt;0,IF(J105&lt;=SUMIFS(Barèmes!$F$6:$F$28,Barèmes!$A$6:$A$28,"Endurance — Luc Léger (palier)",Barèmes!$B$6:$B$28,H105,Barèmes!$C$6:$C$28,IF(H105="6ème","Mixte",G105)),Barèmes!$B$2,IF(J105&lt;=SUMIFS(Barèmes!$G$6:$G$28,Barèmes!$A$6:$A$28,"Endurance — Luc Léger (palier)",Barèmes!$B$6:$B$28,H105,Barèmes!$C$6:$C$28,IF(H105="6ème","Mixte",G105)),Barèmes!$C$2,IF(J105&lt;=SUMIFS(Barèmes!$H$6:$H$28,Barèmes!$A$6:$A$28,"Endurance — Luc Léger (palier)",Barèmes!$B$6:$B$28,H105,Barèmes!$C$6:$C$28,IF(H105="6ème","Mixte",G105)),Barèmes!$D$2,IF(J105&lt;=SUMIFS(Barèmes!$I$6:$I$28,Barèmes!$A$6:$A$28,"Endurance — Luc Léger (palier)",Barèmes!$B$6:$B$28,H105,Barèmes!$C$6:$C$28,IF(H105="6ème","Mixte",G105)),Barèmes!$E$2,Barèmes!$F$2)))),IF(J105&gt;=SUMIFS(Barèmes!$F$6:$F$28,Barèmes!$A$6:$A$28,"Endurance — Luc Léger (palier)",Barèmes!$B$6:$B$28,H105,Barèmes!$C$6:$C$28,IF(H105="6ème","Mixte",G105)),Barèmes!$B$2,IF(J105&gt;=SUMIFS(Barèmes!$G$6:$G$28,Barèmes!$A$6:$A$28,"Endurance — Luc Léger (palier)",Barèmes!$B$6:$B$28,H105,Barèmes!$C$6:$C$28,IF(H105="6ème","Mixte",G105)),Barèmes!$C$2,IF(J105&gt;=SUMIFS(Barèmes!$H$6:$H$28,Barèmes!$A$6:$A$28,"Endurance — Luc Léger (palier)",Barèmes!$B$6:$B$28,H105,Barèmes!$C$6:$C$28,IF(H105="6ème","Mixte",G105)),Barèmes!$D$2,IF(J105&gt;=SUMIFS(Barèmes!$I$6:$I$28,Barèmes!$A$6:$A$28,"Endurance — Luc Léger (palier)",Barèmes!$B$6:$B$28,H105,Barèmes!$C$6:$C$28,IF(H105="6ème","Mixte",G105)),Barèmes!$E$2,Barèmes!$F$2))))))</f>
        <v/>
      </c>
      <c r="O105" s="22"/>
      <c r="P105" s="23" t="str">
        <f>IF(OR(O105="",SUMPRODUCT((Barèmes!$A$6:$A$28="Force bas du corps — Saut en longueur (m)")*(Barèmes!$B$6:$B$28=H105)*(Barèmes!$C$6:$C$28=IF(H105="6ème","Mixte",G105)))=0),"",IF(SUMPRODUCT((Barèmes!$A$6:$A$28="Force bas du corps — Saut en longueur (m)")*(Barèmes!$B$6:$B$28=H105)*(Barèmes!$C$6:$C$28=IF(H105="6ème","Mixte",G105))*(Barèmes!$J$6:$J$28="+"))&gt;0,IF(O105&lt;=SUMIFS(Barèmes!$D$6:$D$28,Barèmes!$A$6:$A$28,"Force bas du corps — Saut en longueur (m)",Barèmes!$B$6:$B$28,H105,Barèmes!$C$6:$C$28,IF(H105="6ème","Mixte",G105)),"à besoin",IF(O105&lt;=SUMIFS(Barèmes!$E$6:$E$28,Barèmes!$A$6:$A$28,"Force bas du corps — Saut en longueur (m)",Barèmes!$B$6:$B$28,H105,Barèmes!$C$6:$C$28,IF(H105="6ème","Mixte",G105)),"fragile","satisfaisant")),IF(O105&gt;=SUMIFS(Barèmes!$D$6:$D$28,Barèmes!$A$6:$A$28,"Force bas du corps — Saut en longueur (m)",Barèmes!$B$6:$B$28,H105,Barèmes!$C$6:$C$28,IF(H105="6ème","Mixte",G105)),"à besoin",IF(O105&gt;=SUMIFS(Barèmes!$E$6:$E$28,Barèmes!$A$6:$A$28,"Force bas du corps — Saut en longueur (m)",Barèmes!$B$6:$B$28,H105,Barèmes!$C$6:$C$28,IF(H105="6ème","Mixte",G105)),"fragile","satisfaisant"))))</f>
        <v/>
      </c>
      <c r="Q105" s="23" t="str">
        <f>IF(OR(O105="",SUMPRODUCT((Barèmes!$A$6:$A$28="Force bas du corps — Saut en longueur (m)")*(Barèmes!$B$6:$B$28=H105)*(Barèmes!$C$6:$C$28=IF(H105="6ème","Mixte",G105)))=0),"",IF(SUMPRODUCT((Barèmes!$A$6:$A$28="Force bas du corps — Saut en longueur (m)")*(Barèmes!$B$6:$B$28=H105)*(Barèmes!$C$6:$C$28=IF(H105="6ème","Mixte",G105))*(Barèmes!$J$6:$J$28="+"))&gt;0,IF(O105&lt;=SUMIFS(Barèmes!$F$6:$F$28,Barèmes!$A$6:$A$28,"Force bas du corps — Saut en longueur (m)",Barèmes!$B$6:$B$28,H105,Barèmes!$C$6:$C$28,IF(H105="6ème","Mixte",G105)),Barèmes!$B$2,IF(O105&lt;=SUMIFS(Barèmes!$G$6:$G$28,Barèmes!$A$6:$A$28,"Force bas du corps — Saut en longueur (m)",Barèmes!$B$6:$B$28,H105,Barèmes!$C$6:$C$28,IF(H105="6ème","Mixte",G105)),Barèmes!$C$2,IF(O105&lt;=SUMIFS(Barèmes!$H$6:$H$28,Barèmes!$A$6:$A$28,"Force bas du corps — Saut en longueur (m)",Barèmes!$B$6:$B$28,H105,Barèmes!$C$6:$C$28,IF(H105="6ème","Mixte",G105)),Barèmes!$D$2,IF(O105&lt;=SUMIFS(Barèmes!$I$6:$I$28,Barèmes!$A$6:$A$28,"Force bas du corps — Saut en longueur (m)",Barèmes!$B$6:$B$28,H105,Barèmes!$C$6:$C$28,IF(H105="6ème","Mixte",G105)),Barèmes!$E$2,Barèmes!$F$2)))),IF(O105&gt;=SUMIFS(Barèmes!$F$6:$F$28,Barèmes!$A$6:$A$28,"Force bas du corps — Saut en longueur (m)",Barèmes!$B$6:$B$28,H105,Barèmes!$C$6:$C$28,IF(H105="6ème","Mixte",G105)),Barèmes!$B$2,IF(O105&gt;=SUMIFS(Barèmes!$G$6:$G$28,Barèmes!$A$6:$A$28,"Force bas du corps — Saut en longueur (m)",Barèmes!$B$6:$B$28,H105,Barèmes!$C$6:$C$28,IF(H105="6ème","Mixte",G105)),Barèmes!$C$2,IF(O105&gt;=SUMIFS(Barèmes!$H$6:$H$28,Barèmes!$A$6:$A$28,"Force bas du corps — Saut en longueur (m)",Barèmes!$B$6:$B$28,H105,Barèmes!$C$6:$C$28,IF(H105="6ème","Mixte",G105)),Barèmes!$D$2,IF(O105&gt;=SUMIFS(Barèmes!$I$6:$I$28,Barèmes!$A$6:$A$28,"Force bas du corps — Saut en longueur (m)",Barèmes!$B$6:$B$28,H105,Barèmes!$C$6:$C$28,IF(H105="6ème","Mixte",G105)),Barèmes!$E$2,Barèmes!$F$2))))))</f>
        <v/>
      </c>
      <c r="R105" s="22"/>
      <c r="S105" s="24" t="str">
        <f>IF(OR(R105="",SUMPRODUCT((Barèmes!$A$6:$A$28="Vitesse — 30 m (s)")*(Barèmes!$B$6:$B$28=H105)*(Barèmes!$C$6:$C$28=IF(H105="6ème","Mixte",G105)))=0),"",IF(SUMPRODUCT((Barèmes!$A$6:$A$28="Vitesse — 30 m (s)")*(Barèmes!$B$6:$B$28=H105)*(Barèmes!$C$6:$C$28=IF(H105="6ème","Mixte",G105))*(Barèmes!$J$6:$J$28="+"))&gt;0,IF(R105&lt;=SUMIFS(Barèmes!$D$6:$D$28,Barèmes!$A$6:$A$28,"Vitesse — 30 m (s)",Barèmes!$B$6:$B$28,H105,Barèmes!$C$6:$C$28,IF(H105="6ème","Mixte",G105)),"à besoin",IF(R105&lt;=SUMIFS(Barèmes!$E$6:$E$28,Barèmes!$A$6:$A$28,"Vitesse — 30 m (s)",Barèmes!$B$6:$B$28,H105,Barèmes!$C$6:$C$28,IF(H105="6ème","Mixte",G105)),"fragile","satisfaisant")),IF(R105&gt;=SUMIFS(Barèmes!$D$6:$D$28,Barèmes!$A$6:$A$28,"Vitesse — 30 m (s)",Barèmes!$B$6:$B$28,H105,Barèmes!$C$6:$C$28,IF(H105="6ème","Mixte",G105)),"à besoin",IF(R105&gt;=SUMIFS(Barèmes!$E$6:$E$28,Barèmes!$A$6:$A$28,"Vitesse — 30 m (s)",Barèmes!$B$6:$B$28,H105,Barèmes!$C$6:$C$28,IF(H105="6ème","Mixte",G105)),"fragile","satisfaisant"))))</f>
        <v/>
      </c>
      <c r="T105" s="24" t="str">
        <f>IF(OR(R105="",SUMPRODUCT((Barèmes!$A$6:$A$28="Vitesse — 30 m (s)")*(Barèmes!$B$6:$B$28=H105)*(Barèmes!$C$6:$C$28=IF(H105="6ème","Mixte",G105)))=0),"",IF(SUMPRODUCT((Barèmes!$A$6:$A$28="Vitesse — 30 m (s)")*(Barèmes!$B$6:$B$28=H105)*(Barèmes!$C$6:$C$28=IF(H105="6ème","Mixte",G105))*(Barèmes!$J$6:$J$28="+"))&gt;0,IF(R105&lt;=SUMIFS(Barèmes!$F$6:$F$28,Barèmes!$A$6:$A$28,"Vitesse — 30 m (s)",Barèmes!$B$6:$B$28,H105,Barèmes!$C$6:$C$28,IF(H105="6ème","Mixte",G105)),Barèmes!$B$2,IF(R105&lt;=SUMIFS(Barèmes!$G$6:$G$28,Barèmes!$A$6:$A$28,"Vitesse — 30 m (s)",Barèmes!$B$6:$B$28,H105,Barèmes!$C$6:$C$28,IF(H105="6ème","Mixte",G105)),Barèmes!$C$2,IF(R105&lt;=SUMIFS(Barèmes!$H$6:$H$28,Barèmes!$A$6:$A$28,"Vitesse — 30 m (s)",Barèmes!$B$6:$B$28,H105,Barèmes!$C$6:$C$28,IF(H105="6ème","Mixte",G105)),Barèmes!$D$2,IF(R105&lt;=SUMIFS(Barèmes!$I$6:$I$28,Barèmes!$A$6:$A$28,"Vitesse — 30 m (s)",Barèmes!$B$6:$B$28,H105,Barèmes!$C$6:$C$28,IF(H105="6ème","Mixte",G105)),Barèmes!$E$2,Barèmes!$F$2)))),IF(R105&gt;=SUMIFS(Barèmes!$F$6:$F$28,Barèmes!$A$6:$A$28,"Vitesse — 30 m (s)",Barèmes!$B$6:$B$28,H105,Barèmes!$C$6:$C$28,IF(H105="6ème","Mixte",G105)),Barèmes!$B$2,IF(R105&gt;=SUMIFS(Barèmes!$G$6:$G$28,Barèmes!$A$6:$A$28,"Vitesse — 30 m (s)",Barèmes!$B$6:$B$28,H105,Barèmes!$C$6:$C$28,IF(H105="6ème","Mixte",G105)),Barèmes!$C$2,IF(R105&gt;=SUMIFS(Barèmes!$H$6:$H$28,Barèmes!$A$6:$A$28,"Vitesse — 30 m (s)",Barèmes!$B$6:$B$28,H105,Barèmes!$C$6:$C$28,IF(H105="6ème","Mixte",G105)),Barèmes!$D$2,IF(R105&gt;=SUMIFS(Barèmes!$I$6:$I$28,Barèmes!$A$6:$A$28,"Vitesse — 30 m (s)",Barèmes!$B$6:$B$28,H105,Barèmes!$C$6:$C$28,IF(H105="6ème","Mixte",G105)),Barèmes!$E$2,Barèmes!$F$2))))))</f>
        <v/>
      </c>
      <c r="U105" s="22"/>
      <c r="V105" s="25" t="str">
        <f>IF(OR(U105="",SUMPRODUCT((Barèmes!$A$6:$A$28="Vitesse — 50 m (s)")*(Barèmes!$B$6:$B$28=H105)*(Barèmes!$C$6:$C$28=IF(H105="6ème","Mixte",G105)))=0),"",IF(SUMPRODUCT((Barèmes!$A$6:$A$28="Vitesse — 50 m (s)")*(Barèmes!$B$6:$B$28=H105)*(Barèmes!$C$6:$C$28=IF(H105="6ème","Mixte",G105))*(Barèmes!$J$6:$J$28="+"))&gt;0,IF(U105&lt;=SUMIFS(Barèmes!$D$6:$D$28,Barèmes!$A$6:$A$28,"Vitesse — 50 m (s)",Barèmes!$B$6:$B$28,H105,Barèmes!$C$6:$C$28,IF(H105="6ème","Mixte",G105)),"à besoin",IF(U105&lt;=SUMIFS(Barèmes!$E$6:$E$28,Barèmes!$A$6:$A$28,"Vitesse — 50 m (s)",Barèmes!$B$6:$B$28,H105,Barèmes!$C$6:$C$28,IF(H105="6ème","Mixte",G105)),"fragile","satisfaisant")),IF(U105&gt;=SUMIFS(Barèmes!$D$6:$D$28,Barèmes!$A$6:$A$28,"Vitesse — 50 m (s)",Barèmes!$B$6:$B$28,H105,Barèmes!$C$6:$C$28,IF(H105="6ème","Mixte",G105)),"à besoin",IF(U105&gt;=SUMIFS(Barèmes!$E$6:$E$28,Barèmes!$A$6:$A$28,"Vitesse — 50 m (s)",Barèmes!$B$6:$B$28,H105,Barèmes!$C$6:$C$28,IF(H105="6ème","Mixte",G105)),"fragile","satisfaisant"))))</f>
        <v/>
      </c>
      <c r="W105" s="25" t="str">
        <f>IF(OR(U105="",SUMPRODUCT((Barèmes!$A$6:$A$28="Vitesse — 50 m (s)")*(Barèmes!$B$6:$B$28=H105)*(Barèmes!$C$6:$C$28=IF(H105="6ème","Mixte",G105)))=0),"",IF(SUMPRODUCT((Barèmes!$A$6:$A$28="Vitesse — 50 m (s)")*(Barèmes!$B$6:$B$28=H105)*(Barèmes!$C$6:$C$28=IF(H105="6ème","Mixte",G105))*(Barèmes!$J$6:$J$28="+"))&gt;0,IF(U105&lt;=SUMIFS(Barèmes!$F$6:$F$28,Barèmes!$A$6:$A$28,"Vitesse — 50 m (s)",Barèmes!$B$6:$B$28,H105,Barèmes!$C$6:$C$28,IF(H105="6ème","Mixte",G105)),Barèmes!$B$2,IF(U105&lt;=SUMIFS(Barèmes!$G$6:$G$28,Barèmes!$A$6:$A$28,"Vitesse — 50 m (s)",Barèmes!$B$6:$B$28,H105,Barèmes!$C$6:$C$28,IF(H105="6ème","Mixte",G105)),Barèmes!$C$2,IF(U105&lt;=SUMIFS(Barèmes!$H$6:$H$28,Barèmes!$A$6:$A$28,"Vitesse — 50 m (s)",Barèmes!$B$6:$B$28,H105,Barèmes!$C$6:$C$28,IF(H105="6ème","Mixte",G105)),Barèmes!$D$2,IF(U105&lt;=SUMIFS(Barèmes!$I$6:$I$28,Barèmes!$A$6:$A$28,"Vitesse — 50 m (s)",Barèmes!$B$6:$B$28,H105,Barèmes!$C$6:$C$28,IF(H105="6ème","Mixte",G105)),Barèmes!$E$2,Barèmes!$F$2)))),IF(U105&gt;=SUMIFS(Barèmes!$F$6:$F$28,Barèmes!$A$6:$A$28,"Vitesse — 50 m (s)",Barèmes!$B$6:$B$28,H105,Barèmes!$C$6:$C$28,IF(H105="6ème","Mixte",G105)),Barèmes!$B$2,IF(U105&gt;=SUMIFS(Barèmes!$G$6:$G$28,Barèmes!$A$6:$A$28,"Vitesse — 50 m (s)",Barèmes!$B$6:$B$28,H105,Barèmes!$C$6:$C$28,IF(H105="6ème","Mixte",G105)),Barèmes!$C$2,IF(U105&gt;=SUMIFS(Barèmes!$H$6:$H$28,Barèmes!$A$6:$A$28,"Vitesse — 50 m (s)",Barèmes!$B$6:$B$28,H105,Barèmes!$C$6:$C$28,IF(H105="6ème","Mixte",G105)),Barèmes!$D$2,IF(U105&gt;=SUMIFS(Barèmes!$I$6:$I$28,Barèmes!$A$6:$A$28,"Vitesse — 50 m (s)",Barèmes!$B$6:$B$28,H105,Barèmes!$C$6:$C$28,IF(H105="6ème","Mixte",G105)),Barèmes!$E$2,Barèmes!$F$2))))))</f>
        <v/>
      </c>
      <c r="X105" s="18"/>
      <c r="Y105" s="26" t="str" cm="1">
        <f t="array" ref="Y105">IF(OR(X105="",SUMPRODUCT((Barèmes!$A$6:$A$28="Souplesse (score 1-5)")*(Barèmes!$B$6:$B$28=H105)*(Barèmes!$C$6:$C$28=IF(H105="6ème","Mixte",G105)))=0),"",IF(SUMPRODUCT((Barèmes!$A$6:$A$28="Souplesse (score 1-5)")*(Barèmes!$B$6:$B$28=H105)*(Barèmes!$C$6:$C$28=IF(H105="6ème","Mixte",G105))*(Barèmes!$J$6:$J$28="+"))&gt;0,IF(X105&lt;=SUMIFS(Barèmes!$D$6:$D$28,Barèmes!$A$6:$A$28,"Souplesse (score 1-5)",Barèmes!$B$6:$B$28,H105,Barèmes!$C$6:$C$28,IF(H105="6ème","Mixte",G105)),"à besoin",IF(X105&lt;=SUMIFS(Barèmes!$E$6:$E$28,Barèmes!$A$6:$A$28,"Souplesse (score 1-5)",Barèmes!$B$6:$B$28,H105,Barèmes!$C$6:$C$28,IF(H105="6ème","Mixte",G105)),"fragile","satisfaisant")),IF(X105&gt;=SUMIFS(Barèmes!$D$6:$D$28,Barèmes!$A$6:$A$28,"Souplesse (score 1-5)",Barèmes!$B$6:$B$28,H105,Barèmes!$C$6:$C$28,IF(H105="6ème","Mixte",G105)),"à besoin",IF(X105&gt;=SUMIFS(Barèmes!$E$6:$E$28,Barèmes!$A$6:$A$28,"Souplesse (score 1-5)",Barèmes!$B$6:$B$28,H105,Barèmes!$C$6:$C$28,IF(H105="6ème","Mixte",G105)),"fragile","satisfaisant"))))</f>
        <v/>
      </c>
      <c r="Z105" s="26" t="str" cm="1">
        <f t="array" ref="Z105">IF(OR(X105="",SUMPRODUCT((Barèmes!$A$6:$A$28="Souplesse (score 1-5)")*(Barèmes!$B$6:$B$28=H105)*(Barèmes!$C$6:$C$28=IF(H105="6ème","Mixte",G105)))=0),"",IF(SUMPRODUCT((Barèmes!$A$6:$A$28="Souplesse (score 1-5)")*(Barèmes!$B$6:$B$28=H105)*(Barèmes!$C$6:$C$28=IF(H105="6ème","Mixte",G105))*(Barèmes!$J$6:$J$28="+"))&gt;0,IF(X105&lt;=SUMIFS(Barèmes!$F$6:$F$28,Barèmes!$A$6:$A$28,"Souplesse (score 1-5)",Barèmes!$B$6:$B$28,H105,Barèmes!$C$6:$C$28,IF(H105="6ème","Mixte",G105)),Barèmes!$B$2,IF(X105&lt;=SUMIFS(Barèmes!$G$6:$G$28,Barèmes!$A$6:$A$28,"Souplesse (score 1-5)",Barèmes!$B$6:$B$28,H105,Barèmes!$C$6:$C$28,IF(H105="6ème","Mixte",G105)),Barèmes!$C$2,IF(X105&lt;=SUMIFS(Barèmes!$H$6:$H$28,Barèmes!$A$6:$A$28,"Souplesse (score 1-5)",Barèmes!$B$6:$B$28,H105,Barèmes!$C$6:$C$28,IF(H105="6ème","Mixte",G105)),Barèmes!$D$2,IF(X105&lt;=SUMIFS(Barèmes!$I$6:$I$28,Barèmes!$A$6:$A$28,"Souplesse (score 1-5)",Barèmes!$B$6:$B$28,H105,Barèmes!$C$6:$C$28,IF(H105="6ème","Mixte",G105)),Barèmes!$E$2,Barèmes!$F$2)))),IF(X105&gt;=SUMIFS(Barèmes!$F$6:$F$28,Barèmes!$A$6:$A$28,"Souplesse (score 1-5)",Barèmes!$B$6:$B$28,H105,Barèmes!$C$6:$C$28,IF(H105="6ème","Mixte",G105)),Barèmes!$B$2,IF(X105&gt;=SUMIFS(Barèmes!$G$6:$G$28,Barèmes!$A$6:$A$28,"Souplesse (score 1-5)",Barèmes!$B$6:$B$28,H105,Barèmes!$C$6:$C$28,IF(H105="6ème","Mixte",G105)),Barèmes!$C$2,IF(X105&gt;=SUMIFS(Barèmes!$H$6:$H$28,Barèmes!$A$6:$A$28,"Souplesse (score 1-5)",Barèmes!$B$6:$B$28,H105,Barèmes!$C$6:$C$28,IF(H105="6ème","Mixte",G105)),Barèmes!$D$2,IF(X105&gt;=SUMIFS(Barèmes!$I$6:$I$28,Barèmes!$A$6:$A$28,"Souplesse (score 1-5)",Barèmes!$B$6:$B$28,H105,Barèmes!$C$6:$C$28,IF(H105="6ème","Mixte",G105)),Barèmes!$E$2,Barèmes!$F$2))))))</f>
        <v/>
      </c>
      <c r="AA105" s="22"/>
      <c r="AB105" s="27" t="str">
        <f>IF(OR(AA105="",SUMPRODUCT((Barèmes!$A$6:$A$28="Agilité — T-test 974 (s)")*(Barèmes!$B$6:$B$28=H105)*(Barèmes!$C$6:$C$28=IF(H105="6ème","Mixte",G105)))=0),"",IF(SUMPRODUCT((Barèmes!$A$6:$A$28="Agilité — T-test 974 (s)")*(Barèmes!$B$6:$B$28=H105)*(Barèmes!$C$6:$C$28=IF(H105="6ème","Mixte",G105))*(Barèmes!$J$6:$J$28="+"))&gt;0,IF(AA105&lt;=SUMIFS(Barèmes!$D$6:$D$28,Barèmes!$A$6:$A$28,"Agilité — T-test 974 (s)",Barèmes!$B$6:$B$28,H105,Barèmes!$C$6:$C$28,IF(H105="6ème","Mixte",G105)),"à besoin",IF(AA105&lt;=SUMIFS(Barèmes!$E$6:$E$28,Barèmes!$A$6:$A$28,"Agilité — T-test 974 (s)",Barèmes!$B$6:$B$28,H105,Barèmes!$C$6:$C$28,IF(H105="6ème","Mixte",G105)),"fragile","satisfaisant")),IF(AA105&gt;=SUMIFS(Barèmes!$D$6:$D$28,Barèmes!$A$6:$A$28,"Agilité — T-test 974 (s)",Barèmes!$B$6:$B$28,H105,Barèmes!$C$6:$C$28,IF(H105="6ème","Mixte",G105)),"à besoin",IF(AA105&gt;=SUMIFS(Barèmes!$E$6:$E$28,Barèmes!$A$6:$A$28,"Agilité — T-test 974 (s)",Barèmes!$B$6:$B$28,H105,Barèmes!$C$6:$C$28,IF(H105="6ème","Mixte",G105)),"fragile","satisfaisant"))))</f>
        <v/>
      </c>
      <c r="AC105" s="27" t="str">
        <f>IF(OR(AA105="",SUMPRODUCT((Barèmes!$A$6:$A$28="Agilité — T-test 974 (s)")*(Barèmes!$B$6:$B$28=H105)*(Barèmes!$C$6:$C$28=IF(H105="6ème","Mixte",G105)))=0),"",IF(SUMPRODUCT((Barèmes!$A$6:$A$28="Agilité — T-test 974 (s)")*(Barèmes!$B$6:$B$28=H105)*(Barèmes!$C$6:$C$28=IF(H105="6ème","Mixte",G105))*(Barèmes!$J$6:$J$28="+"))&gt;0,IF(AA105&lt;=SUMIFS(Barèmes!$F$6:$F$28,Barèmes!$A$6:$A$28,"Agilité — T-test 974 (s)",Barèmes!$B$6:$B$28,H105,Barèmes!$C$6:$C$28,IF(H105="6ème","Mixte",G105)),Barèmes!$B$2,IF(AA105&lt;=SUMIFS(Barèmes!$G$6:$G$28,Barèmes!$A$6:$A$28,"Agilité — T-test 974 (s)",Barèmes!$B$6:$B$28,H105,Barèmes!$C$6:$C$28,IF(H105="6ème","Mixte",G105)),Barèmes!$C$2,IF(AA105&lt;=SUMIFS(Barèmes!$H$6:$H$28,Barèmes!$A$6:$A$28,"Agilité — T-test 974 (s)",Barèmes!$B$6:$B$28,H105,Barèmes!$C$6:$C$28,IF(H105="6ème","Mixte",G105)),Barèmes!$D$2,IF(AA105&lt;=SUMIFS(Barèmes!$I$6:$I$28,Barèmes!$A$6:$A$28,"Agilité — T-test 974 (s)",Barèmes!$B$6:$B$28,H105,Barèmes!$C$6:$C$28,IF(H105="6ème","Mixte",G105)),Barèmes!$E$2,Barèmes!$F$2)))),IF(AA105&gt;=SUMIFS(Barèmes!$F$6:$F$28,Barèmes!$A$6:$A$28,"Agilité — T-test 974 (s)",Barèmes!$B$6:$B$28,H105,Barèmes!$C$6:$C$28,IF(H105="6ème","Mixte",G105)),Barèmes!$B$2,IF(AA105&gt;=SUMIFS(Barèmes!$G$6:$G$28,Barèmes!$A$6:$A$28,"Agilité — T-test 974 (s)",Barèmes!$B$6:$B$28,H105,Barèmes!$C$6:$C$28,IF(H105="6ème","Mixte",G105)),Barèmes!$C$2,IF(AA105&gt;=SUMIFS(Barèmes!$H$6:$H$28,Barèmes!$A$6:$A$28,"Agilité — T-test 974 (s)",Barèmes!$B$6:$B$28,H105,Barèmes!$C$6:$C$28,IF(H105="6ème","Mixte",G105)),Barèmes!$D$2,IF(AA105&gt;=SUMIFS(Barèmes!$I$6:$I$28,Barèmes!$A$6:$A$28,"Agilité — T-test 974 (s)",Barèmes!$B$6:$B$28,H105,Barèmes!$C$6:$C$28,IF(H105="6ème","Mixte",G105)),Barèmes!$E$2,Barèmes!$F$2))))))</f>
        <v/>
      </c>
      <c r="AD105" s="28" t="str">
        <f t="shared" si="10"/>
        <v/>
      </c>
      <c r="AE105" s="29" t="str">
        <f t="shared" si="11"/>
        <v/>
      </c>
      <c r="AF105" s="30" t="str">
        <f>IF(OR(AD105="",SUMPRODUCT((Barèmes!$A$6:$A$28="Surcoût d'agilité (s) — technique")*(Barèmes!$B$6:$B$28=H105)*(Barèmes!$C$6:$C$28=IF(H105="6ème","Mixte",G105)))=0),"",IF(SUMPRODUCT((Barèmes!$A$6:$A$28="Surcoût d'agilité (s) — technique")*(Barèmes!$B$6:$B$28=H105)*(Barèmes!$C$6:$C$28=IF(H105="6ème","Mixte",G105))*(Barèmes!$J$6:$J$28="+"))&gt;0,IF(AD105&lt;=SUMIFS(Barèmes!$D$6:$D$28,Barèmes!$A$6:$A$28,"Surcoût d'agilité (s) — technique",Barèmes!$B$6:$B$28,H105,Barèmes!$C$6:$C$28,IF(H105="6ème","Mixte",G105)),"à besoin",IF(AD105&lt;=SUMIFS(Barèmes!$E$6:$E$28,Barèmes!$A$6:$A$28,"Surcoût d'agilité (s) — technique",Barèmes!$B$6:$B$28,H105,Barèmes!$C$6:$C$28,IF(H105="6ème","Mixte",G105)),"fragile","satisfaisant")),IF(AD105&gt;=SUMIFS(Barèmes!$D$6:$D$28,Barèmes!$A$6:$A$28,"Surcoût d'agilité (s) — technique",Barèmes!$B$6:$B$28,H105,Barèmes!$C$6:$C$28,IF(H105="6ème","Mixte",G105)),"à besoin",IF(AD105&gt;=SUMIFS(Barèmes!$E$6:$E$28,Barèmes!$A$6:$A$28,"Surcoût d'agilité (s) — technique",Barèmes!$B$6:$B$28,H105,Barèmes!$C$6:$C$28,IF(H105="6ème","Mixte",G105)),"fragile","satisfaisant"))))</f>
        <v/>
      </c>
      <c r="AG105" s="30" t="str">
        <f>IF(OR(AD105="",SUMPRODUCT((Barèmes!$A$6:$A$28="Surcoût d'agilité (s) — technique")*(Barèmes!$B$6:$B$28=H105)*(Barèmes!$C$6:$C$28=IF(H105="6ème","Mixte",G105)))=0),"",IF(SUMPRODUCT((Barèmes!$A$6:$A$28="Surcoût d'agilité (s) — technique")*(Barèmes!$B$6:$B$28=H105)*(Barèmes!$C$6:$C$28=IF(H105="6ème","Mixte",G105))*(Barèmes!$J$6:$J$28="+"))&gt;0,IF(AD105&lt;=SUMIFS(Barèmes!$F$6:$F$28,Barèmes!$A$6:$A$28,"Surcoût d'agilité (s) — technique",Barèmes!$B$6:$B$28,H105,Barèmes!$C$6:$C$28,IF(H105="6ème","Mixte",G105)),Barèmes!$B$2,IF(AD105&lt;=SUMIFS(Barèmes!$G$6:$G$28,Barèmes!$A$6:$A$28,"Surcoût d'agilité (s) — technique",Barèmes!$B$6:$B$28,H105,Barèmes!$C$6:$C$28,IF(H105="6ème","Mixte",G105)),Barèmes!$C$2,IF(AD105&lt;=SUMIFS(Barèmes!$H$6:$H$28,Barèmes!$A$6:$A$28,"Surcoût d'agilité (s) — technique",Barèmes!$B$6:$B$28,H105,Barèmes!$C$6:$C$28,IF(H105="6ème","Mixte",G105)),Barèmes!$D$2,IF(AD105&lt;=SUMIFS(Barèmes!$I$6:$I$28,Barèmes!$A$6:$A$28,"Surcoût d'agilité (s) — technique",Barèmes!$B$6:$B$28,H105,Barèmes!$C$6:$C$28,IF(H105="6ème","Mixte",G105)),Barèmes!$E$2,Barèmes!$F$2)))),IF(AD105&gt;=SUMIFS(Barèmes!$F$6:$F$28,Barèmes!$A$6:$A$28,"Surcoût d'agilité (s) — technique",Barèmes!$B$6:$B$28,H105,Barèmes!$C$6:$C$28,IF(H105="6ème","Mixte",G105)),Barèmes!$B$2,IF(AD105&gt;=SUMIFS(Barèmes!$G$6:$G$28,Barèmes!$A$6:$A$28,"Surcoût d'agilité (s) — technique",Barèmes!$B$6:$B$28,H105,Barèmes!$C$6:$C$28,IF(H105="6ème","Mixte",G105)),Barèmes!$C$2,IF(AD105&gt;=SUMIFS(Barèmes!$H$6:$H$28,Barèmes!$A$6:$A$28,"Surcoût d'agilité (s) — technique",Barèmes!$B$6:$B$28,H105,Barèmes!$C$6:$C$28,IF(H105="6ème","Mixte",G105)),Barèmes!$D$2,IF(AD105&gt;=SUMIFS(Barèmes!$I$6:$I$28,Barèmes!$A$6:$A$28,"Surcoût d'agilité (s) — technique",Barèmes!$B$6:$B$28,H105,Barèmes!$C$6:$C$28,IF(H105="6ème","Mixte",G105)),Barèmes!$E$2,Barèmes!$F$2))))))</f>
        <v/>
      </c>
      <c r="AH105" s="31" t="str">
        <f>IF((IF(N105="",0,1)+IF(Q105="",0,1)+IF(W105="",0,1)+IF(Z105="",0,1)+IF(AC105="",0,1))=0,"",3*IF(N105=Barèmes!$B$2,1,IF(N105=Barèmes!$C$2,2,IF(N105=Barèmes!$D$2,3,IF(N105=Barèmes!$E$2,4,IF(N105=Barèmes!$F$2,5,0)))))+3*IF(Q105=Barèmes!$B$2,1,IF(Q105=Barèmes!$C$2,2,IF(Q105=Barèmes!$D$2,3,IF(Q105=Barèmes!$E$2,4,IF(Q105=Barèmes!$F$2,5,0)))))+2*IF(W105=Barèmes!$B$2,1,IF(W105=Barèmes!$C$2,2,IF(W105=Barèmes!$D$2,3,IF(W105=Barèmes!$E$2,4,IF(W105=Barèmes!$F$2,5,0)))))+1*IF(Z105=Barèmes!$B$2,1,IF(Z105=Barèmes!$C$2,2,IF(Z105=Barèmes!$D$2,3,IF(Z105=Barèmes!$E$2,4,IF(Z105=Barèmes!$F$2,5,0)))))+1*IF(AC105=Barèmes!$B$2,1,IF(AC105=Barèmes!$C$2,2,IF(AC105=Barèmes!$D$2,3,IF(AC105=Barèmes!$E$2,4,IF(AC105=Barèmes!$F$2,5,0))))))</f>
        <v/>
      </c>
      <c r="AI105" s="31"/>
      <c r="AJ105" s="32" t="str">
        <f>IFERROR(INDEX(Croissance!$B$5:$B$604,MATCH(A105,Croissance!$A$5:$A$604,0)),"")</f>
        <v/>
      </c>
      <c r="AK105" s="32" t="str">
        <f>IFERROR(INDEX(Croissance!$C$5:$C$604,MATCH(A105,Croissance!$A$5:$A$604,0)),"")</f>
        <v/>
      </c>
      <c r="AL105" s="32" t="str">
        <f>IFERROR(INDEX(Croissance!$D$5:$D$604,MATCH(A105,Croissance!$A$5:$A$604,0)),"")</f>
        <v/>
      </c>
      <c r="AM105" s="32" t="str">
        <f>IFERROR(INDEX(Croissance!$E$5:$E$604,MATCH(A105,Croissance!$A$5:$A$604,0)),"")</f>
        <v/>
      </c>
      <c r="AO105" s="33">
        <f t="shared" si="16"/>
        <v>0</v>
      </c>
      <c r="AP105" s="33">
        <f t="shared" si="12"/>
        <v>0</v>
      </c>
      <c r="AQ105" s="33">
        <f>IF(A105="",0,IF(AND(OR('Synthèse classe'!$C$2="Tous",C105='Synthèse classe'!$C$2),OR('Synthèse classe'!$C$3="Toutes",D105='Synthèse classe'!$C$3),OR('Synthèse classe'!$C$4="Toutes",AND('Synthèse classe'!$C$4="Dernière",AP105=1),B105=IFERROR(VALUE('Synthèse classe'!$C$4),0))),1,0))</f>
        <v>0</v>
      </c>
      <c r="AR105" s="34" t="str">
        <f t="shared" si="13"/>
        <v/>
      </c>
    </row>
    <row r="106" spans="1:44" x14ac:dyDescent="0.2">
      <c r="A106" s="17" t="str">
        <f t="shared" si="9"/>
        <v/>
      </c>
      <c r="B106" s="18"/>
      <c r="C106" s="19"/>
      <c r="D106" s="19"/>
      <c r="E106" s="19"/>
      <c r="F106" s="19"/>
      <c r="G106" s="19"/>
      <c r="H106" s="17" t="str">
        <f t="shared" si="14"/>
        <v/>
      </c>
      <c r="I106" s="20"/>
      <c r="J106" s="18"/>
      <c r="K106" s="19"/>
      <c r="L106" s="21" t="str">
        <f t="shared" si="15"/>
        <v/>
      </c>
      <c r="M106" s="21" t="str">
        <f>IF(OR(J106="",SUMPRODUCT((Barèmes!$A$6:$A$28="Endurance — Luc Léger (palier)")*(Barèmes!$B$6:$B$28=H106)*(Barèmes!$C$6:$C$28=IF(H106="6ème","Mixte",G106)))=0),"",IF(SUMPRODUCT((Barèmes!$A$6:$A$28="Endurance — Luc Léger (palier)")*(Barèmes!$B$6:$B$28=H106)*(Barèmes!$C$6:$C$28=IF(H106="6ème","Mixte",G106))*(Barèmes!$J$6:$J$28="+"))&gt;0,IF(J106&lt;=SUMIFS(Barèmes!$D$6:$D$28,Barèmes!$A$6:$A$28,"Endurance — Luc Léger (palier)",Barèmes!$B$6:$B$28,H106,Barèmes!$C$6:$C$28,IF(H106="6ème","Mixte",G106)),"à besoin",IF(J106&lt;=SUMIFS(Barèmes!$E$6:$E$28,Barèmes!$A$6:$A$28,"Endurance — Luc Léger (palier)",Barèmes!$B$6:$B$28,H106,Barèmes!$C$6:$C$28,IF(H106="6ème","Mixte",G106)),"fragile","satisfaisant")),IF(J106&gt;=SUMIFS(Barèmes!$D$6:$D$28,Barèmes!$A$6:$A$28,"Endurance — Luc Léger (palier)",Barèmes!$B$6:$B$28,H106,Barèmes!$C$6:$C$28,IF(H106="6ème","Mixte",G106)),"à besoin",IF(J106&gt;=SUMIFS(Barèmes!$E$6:$E$28,Barèmes!$A$6:$A$28,"Endurance — Luc Léger (palier)",Barèmes!$B$6:$B$28,H106,Barèmes!$C$6:$C$28,IF(H106="6ème","Mixte",G106)),"fragile","satisfaisant"))))</f>
        <v/>
      </c>
      <c r="N106" s="21" t="str">
        <f>IF(OR(J106="",SUMPRODUCT((Barèmes!$A$6:$A$28="Endurance — Luc Léger (palier)")*(Barèmes!$B$6:$B$28=H106)*(Barèmes!$C$6:$C$28=IF(H106="6ème","Mixte",G106)))=0),"",IF(SUMPRODUCT((Barèmes!$A$6:$A$28="Endurance — Luc Léger (palier)")*(Barèmes!$B$6:$B$28=H106)*(Barèmes!$C$6:$C$28=IF(H106="6ème","Mixte",G106))*(Barèmes!$J$6:$J$28="+"))&gt;0,IF(J106&lt;=SUMIFS(Barèmes!$F$6:$F$28,Barèmes!$A$6:$A$28,"Endurance — Luc Léger (palier)",Barèmes!$B$6:$B$28,H106,Barèmes!$C$6:$C$28,IF(H106="6ème","Mixte",G106)),Barèmes!$B$2,IF(J106&lt;=SUMIFS(Barèmes!$G$6:$G$28,Barèmes!$A$6:$A$28,"Endurance — Luc Léger (palier)",Barèmes!$B$6:$B$28,H106,Barèmes!$C$6:$C$28,IF(H106="6ème","Mixte",G106)),Barèmes!$C$2,IF(J106&lt;=SUMIFS(Barèmes!$H$6:$H$28,Barèmes!$A$6:$A$28,"Endurance — Luc Léger (palier)",Barèmes!$B$6:$B$28,H106,Barèmes!$C$6:$C$28,IF(H106="6ème","Mixte",G106)),Barèmes!$D$2,IF(J106&lt;=SUMIFS(Barèmes!$I$6:$I$28,Barèmes!$A$6:$A$28,"Endurance — Luc Léger (palier)",Barèmes!$B$6:$B$28,H106,Barèmes!$C$6:$C$28,IF(H106="6ème","Mixte",G106)),Barèmes!$E$2,Barèmes!$F$2)))),IF(J106&gt;=SUMIFS(Barèmes!$F$6:$F$28,Barèmes!$A$6:$A$28,"Endurance — Luc Léger (palier)",Barèmes!$B$6:$B$28,H106,Barèmes!$C$6:$C$28,IF(H106="6ème","Mixte",G106)),Barèmes!$B$2,IF(J106&gt;=SUMIFS(Barèmes!$G$6:$G$28,Barèmes!$A$6:$A$28,"Endurance — Luc Léger (palier)",Barèmes!$B$6:$B$28,H106,Barèmes!$C$6:$C$28,IF(H106="6ème","Mixte",G106)),Barèmes!$C$2,IF(J106&gt;=SUMIFS(Barèmes!$H$6:$H$28,Barèmes!$A$6:$A$28,"Endurance — Luc Léger (palier)",Barèmes!$B$6:$B$28,H106,Barèmes!$C$6:$C$28,IF(H106="6ème","Mixte",G106)),Barèmes!$D$2,IF(J106&gt;=SUMIFS(Barèmes!$I$6:$I$28,Barèmes!$A$6:$A$28,"Endurance — Luc Léger (palier)",Barèmes!$B$6:$B$28,H106,Barèmes!$C$6:$C$28,IF(H106="6ème","Mixte",G106)),Barèmes!$E$2,Barèmes!$F$2))))))</f>
        <v/>
      </c>
      <c r="O106" s="22"/>
      <c r="P106" s="23" t="str">
        <f>IF(OR(O106="",SUMPRODUCT((Barèmes!$A$6:$A$28="Force bas du corps — Saut en longueur (m)")*(Barèmes!$B$6:$B$28=H106)*(Barèmes!$C$6:$C$28=IF(H106="6ème","Mixte",G106)))=0),"",IF(SUMPRODUCT((Barèmes!$A$6:$A$28="Force bas du corps — Saut en longueur (m)")*(Barèmes!$B$6:$B$28=H106)*(Barèmes!$C$6:$C$28=IF(H106="6ème","Mixte",G106))*(Barèmes!$J$6:$J$28="+"))&gt;0,IF(O106&lt;=SUMIFS(Barèmes!$D$6:$D$28,Barèmes!$A$6:$A$28,"Force bas du corps — Saut en longueur (m)",Barèmes!$B$6:$B$28,H106,Barèmes!$C$6:$C$28,IF(H106="6ème","Mixte",G106)),"à besoin",IF(O106&lt;=SUMIFS(Barèmes!$E$6:$E$28,Barèmes!$A$6:$A$28,"Force bas du corps — Saut en longueur (m)",Barèmes!$B$6:$B$28,H106,Barèmes!$C$6:$C$28,IF(H106="6ème","Mixte",G106)),"fragile","satisfaisant")),IF(O106&gt;=SUMIFS(Barèmes!$D$6:$D$28,Barèmes!$A$6:$A$28,"Force bas du corps — Saut en longueur (m)",Barèmes!$B$6:$B$28,H106,Barèmes!$C$6:$C$28,IF(H106="6ème","Mixte",G106)),"à besoin",IF(O106&gt;=SUMIFS(Barèmes!$E$6:$E$28,Barèmes!$A$6:$A$28,"Force bas du corps — Saut en longueur (m)",Barèmes!$B$6:$B$28,H106,Barèmes!$C$6:$C$28,IF(H106="6ème","Mixte",G106)),"fragile","satisfaisant"))))</f>
        <v/>
      </c>
      <c r="Q106" s="23" t="str">
        <f>IF(OR(O106="",SUMPRODUCT((Barèmes!$A$6:$A$28="Force bas du corps — Saut en longueur (m)")*(Barèmes!$B$6:$B$28=H106)*(Barèmes!$C$6:$C$28=IF(H106="6ème","Mixte",G106)))=0),"",IF(SUMPRODUCT((Barèmes!$A$6:$A$28="Force bas du corps — Saut en longueur (m)")*(Barèmes!$B$6:$B$28=H106)*(Barèmes!$C$6:$C$28=IF(H106="6ème","Mixte",G106))*(Barèmes!$J$6:$J$28="+"))&gt;0,IF(O106&lt;=SUMIFS(Barèmes!$F$6:$F$28,Barèmes!$A$6:$A$28,"Force bas du corps — Saut en longueur (m)",Barèmes!$B$6:$B$28,H106,Barèmes!$C$6:$C$28,IF(H106="6ème","Mixte",G106)),Barèmes!$B$2,IF(O106&lt;=SUMIFS(Barèmes!$G$6:$G$28,Barèmes!$A$6:$A$28,"Force bas du corps — Saut en longueur (m)",Barèmes!$B$6:$B$28,H106,Barèmes!$C$6:$C$28,IF(H106="6ème","Mixte",G106)),Barèmes!$C$2,IF(O106&lt;=SUMIFS(Barèmes!$H$6:$H$28,Barèmes!$A$6:$A$28,"Force bas du corps — Saut en longueur (m)",Barèmes!$B$6:$B$28,H106,Barèmes!$C$6:$C$28,IF(H106="6ème","Mixte",G106)),Barèmes!$D$2,IF(O106&lt;=SUMIFS(Barèmes!$I$6:$I$28,Barèmes!$A$6:$A$28,"Force bas du corps — Saut en longueur (m)",Barèmes!$B$6:$B$28,H106,Barèmes!$C$6:$C$28,IF(H106="6ème","Mixte",G106)),Barèmes!$E$2,Barèmes!$F$2)))),IF(O106&gt;=SUMIFS(Barèmes!$F$6:$F$28,Barèmes!$A$6:$A$28,"Force bas du corps — Saut en longueur (m)",Barèmes!$B$6:$B$28,H106,Barèmes!$C$6:$C$28,IF(H106="6ème","Mixte",G106)),Barèmes!$B$2,IF(O106&gt;=SUMIFS(Barèmes!$G$6:$G$28,Barèmes!$A$6:$A$28,"Force bas du corps — Saut en longueur (m)",Barèmes!$B$6:$B$28,H106,Barèmes!$C$6:$C$28,IF(H106="6ème","Mixte",G106)),Barèmes!$C$2,IF(O106&gt;=SUMIFS(Barèmes!$H$6:$H$28,Barèmes!$A$6:$A$28,"Force bas du corps — Saut en longueur (m)",Barèmes!$B$6:$B$28,H106,Barèmes!$C$6:$C$28,IF(H106="6ème","Mixte",G106)),Barèmes!$D$2,IF(O106&gt;=SUMIFS(Barèmes!$I$6:$I$28,Barèmes!$A$6:$A$28,"Force bas du corps — Saut en longueur (m)",Barèmes!$B$6:$B$28,H106,Barèmes!$C$6:$C$28,IF(H106="6ème","Mixte",G106)),Barèmes!$E$2,Barèmes!$F$2))))))</f>
        <v/>
      </c>
      <c r="R106" s="22"/>
      <c r="S106" s="24" t="str">
        <f>IF(OR(R106="",SUMPRODUCT((Barèmes!$A$6:$A$28="Vitesse — 30 m (s)")*(Barèmes!$B$6:$B$28=H106)*(Barèmes!$C$6:$C$28=IF(H106="6ème","Mixte",G106)))=0),"",IF(SUMPRODUCT((Barèmes!$A$6:$A$28="Vitesse — 30 m (s)")*(Barèmes!$B$6:$B$28=H106)*(Barèmes!$C$6:$C$28=IF(H106="6ème","Mixte",G106))*(Barèmes!$J$6:$J$28="+"))&gt;0,IF(R106&lt;=SUMIFS(Barèmes!$D$6:$D$28,Barèmes!$A$6:$A$28,"Vitesse — 30 m (s)",Barèmes!$B$6:$B$28,H106,Barèmes!$C$6:$C$28,IF(H106="6ème","Mixte",G106)),"à besoin",IF(R106&lt;=SUMIFS(Barèmes!$E$6:$E$28,Barèmes!$A$6:$A$28,"Vitesse — 30 m (s)",Barèmes!$B$6:$B$28,H106,Barèmes!$C$6:$C$28,IF(H106="6ème","Mixte",G106)),"fragile","satisfaisant")),IF(R106&gt;=SUMIFS(Barèmes!$D$6:$D$28,Barèmes!$A$6:$A$28,"Vitesse — 30 m (s)",Barèmes!$B$6:$B$28,H106,Barèmes!$C$6:$C$28,IF(H106="6ème","Mixte",G106)),"à besoin",IF(R106&gt;=SUMIFS(Barèmes!$E$6:$E$28,Barèmes!$A$6:$A$28,"Vitesse — 30 m (s)",Barèmes!$B$6:$B$28,H106,Barèmes!$C$6:$C$28,IF(H106="6ème","Mixte",G106)),"fragile","satisfaisant"))))</f>
        <v/>
      </c>
      <c r="T106" s="24" t="str">
        <f>IF(OR(R106="",SUMPRODUCT((Barèmes!$A$6:$A$28="Vitesse — 30 m (s)")*(Barèmes!$B$6:$B$28=H106)*(Barèmes!$C$6:$C$28=IF(H106="6ème","Mixte",G106)))=0),"",IF(SUMPRODUCT((Barèmes!$A$6:$A$28="Vitesse — 30 m (s)")*(Barèmes!$B$6:$B$28=H106)*(Barèmes!$C$6:$C$28=IF(H106="6ème","Mixte",G106))*(Barèmes!$J$6:$J$28="+"))&gt;0,IF(R106&lt;=SUMIFS(Barèmes!$F$6:$F$28,Barèmes!$A$6:$A$28,"Vitesse — 30 m (s)",Barèmes!$B$6:$B$28,H106,Barèmes!$C$6:$C$28,IF(H106="6ème","Mixte",G106)),Barèmes!$B$2,IF(R106&lt;=SUMIFS(Barèmes!$G$6:$G$28,Barèmes!$A$6:$A$28,"Vitesse — 30 m (s)",Barèmes!$B$6:$B$28,H106,Barèmes!$C$6:$C$28,IF(H106="6ème","Mixte",G106)),Barèmes!$C$2,IF(R106&lt;=SUMIFS(Barèmes!$H$6:$H$28,Barèmes!$A$6:$A$28,"Vitesse — 30 m (s)",Barèmes!$B$6:$B$28,H106,Barèmes!$C$6:$C$28,IF(H106="6ème","Mixte",G106)),Barèmes!$D$2,IF(R106&lt;=SUMIFS(Barèmes!$I$6:$I$28,Barèmes!$A$6:$A$28,"Vitesse — 30 m (s)",Barèmes!$B$6:$B$28,H106,Barèmes!$C$6:$C$28,IF(H106="6ème","Mixte",G106)),Barèmes!$E$2,Barèmes!$F$2)))),IF(R106&gt;=SUMIFS(Barèmes!$F$6:$F$28,Barèmes!$A$6:$A$28,"Vitesse — 30 m (s)",Barèmes!$B$6:$B$28,H106,Barèmes!$C$6:$C$28,IF(H106="6ème","Mixte",G106)),Barèmes!$B$2,IF(R106&gt;=SUMIFS(Barèmes!$G$6:$G$28,Barèmes!$A$6:$A$28,"Vitesse — 30 m (s)",Barèmes!$B$6:$B$28,H106,Barèmes!$C$6:$C$28,IF(H106="6ème","Mixte",G106)),Barèmes!$C$2,IF(R106&gt;=SUMIFS(Barèmes!$H$6:$H$28,Barèmes!$A$6:$A$28,"Vitesse — 30 m (s)",Barèmes!$B$6:$B$28,H106,Barèmes!$C$6:$C$28,IF(H106="6ème","Mixte",G106)),Barèmes!$D$2,IF(R106&gt;=SUMIFS(Barèmes!$I$6:$I$28,Barèmes!$A$6:$A$28,"Vitesse — 30 m (s)",Barèmes!$B$6:$B$28,H106,Barèmes!$C$6:$C$28,IF(H106="6ème","Mixte",G106)),Barèmes!$E$2,Barèmes!$F$2))))))</f>
        <v/>
      </c>
      <c r="U106" s="22"/>
      <c r="V106" s="25" t="str">
        <f>IF(OR(U106="",SUMPRODUCT((Barèmes!$A$6:$A$28="Vitesse — 50 m (s)")*(Barèmes!$B$6:$B$28=H106)*(Barèmes!$C$6:$C$28=IF(H106="6ème","Mixte",G106)))=0),"",IF(SUMPRODUCT((Barèmes!$A$6:$A$28="Vitesse — 50 m (s)")*(Barèmes!$B$6:$B$28=H106)*(Barèmes!$C$6:$C$28=IF(H106="6ème","Mixte",G106))*(Barèmes!$J$6:$J$28="+"))&gt;0,IF(U106&lt;=SUMIFS(Barèmes!$D$6:$D$28,Barèmes!$A$6:$A$28,"Vitesse — 50 m (s)",Barèmes!$B$6:$B$28,H106,Barèmes!$C$6:$C$28,IF(H106="6ème","Mixte",G106)),"à besoin",IF(U106&lt;=SUMIFS(Barèmes!$E$6:$E$28,Barèmes!$A$6:$A$28,"Vitesse — 50 m (s)",Barèmes!$B$6:$B$28,H106,Barèmes!$C$6:$C$28,IF(H106="6ème","Mixte",G106)),"fragile","satisfaisant")),IF(U106&gt;=SUMIFS(Barèmes!$D$6:$D$28,Barèmes!$A$6:$A$28,"Vitesse — 50 m (s)",Barèmes!$B$6:$B$28,H106,Barèmes!$C$6:$C$28,IF(H106="6ème","Mixte",G106)),"à besoin",IF(U106&gt;=SUMIFS(Barèmes!$E$6:$E$28,Barèmes!$A$6:$A$28,"Vitesse — 50 m (s)",Barèmes!$B$6:$B$28,H106,Barèmes!$C$6:$C$28,IF(H106="6ème","Mixte",G106)),"fragile","satisfaisant"))))</f>
        <v/>
      </c>
      <c r="W106" s="25" t="str">
        <f>IF(OR(U106="",SUMPRODUCT((Barèmes!$A$6:$A$28="Vitesse — 50 m (s)")*(Barèmes!$B$6:$B$28=H106)*(Barèmes!$C$6:$C$28=IF(H106="6ème","Mixte",G106)))=0),"",IF(SUMPRODUCT((Barèmes!$A$6:$A$28="Vitesse — 50 m (s)")*(Barèmes!$B$6:$B$28=H106)*(Barèmes!$C$6:$C$28=IF(H106="6ème","Mixte",G106))*(Barèmes!$J$6:$J$28="+"))&gt;0,IF(U106&lt;=SUMIFS(Barèmes!$F$6:$F$28,Barèmes!$A$6:$A$28,"Vitesse — 50 m (s)",Barèmes!$B$6:$B$28,H106,Barèmes!$C$6:$C$28,IF(H106="6ème","Mixte",G106)),Barèmes!$B$2,IF(U106&lt;=SUMIFS(Barèmes!$G$6:$G$28,Barèmes!$A$6:$A$28,"Vitesse — 50 m (s)",Barèmes!$B$6:$B$28,H106,Barèmes!$C$6:$C$28,IF(H106="6ème","Mixte",G106)),Barèmes!$C$2,IF(U106&lt;=SUMIFS(Barèmes!$H$6:$H$28,Barèmes!$A$6:$A$28,"Vitesse — 50 m (s)",Barèmes!$B$6:$B$28,H106,Barèmes!$C$6:$C$28,IF(H106="6ème","Mixte",G106)),Barèmes!$D$2,IF(U106&lt;=SUMIFS(Barèmes!$I$6:$I$28,Barèmes!$A$6:$A$28,"Vitesse — 50 m (s)",Barèmes!$B$6:$B$28,H106,Barèmes!$C$6:$C$28,IF(H106="6ème","Mixte",G106)),Barèmes!$E$2,Barèmes!$F$2)))),IF(U106&gt;=SUMIFS(Barèmes!$F$6:$F$28,Barèmes!$A$6:$A$28,"Vitesse — 50 m (s)",Barèmes!$B$6:$B$28,H106,Barèmes!$C$6:$C$28,IF(H106="6ème","Mixte",G106)),Barèmes!$B$2,IF(U106&gt;=SUMIFS(Barèmes!$G$6:$G$28,Barèmes!$A$6:$A$28,"Vitesse — 50 m (s)",Barèmes!$B$6:$B$28,H106,Barèmes!$C$6:$C$28,IF(H106="6ème","Mixte",G106)),Barèmes!$C$2,IF(U106&gt;=SUMIFS(Barèmes!$H$6:$H$28,Barèmes!$A$6:$A$28,"Vitesse — 50 m (s)",Barèmes!$B$6:$B$28,H106,Barèmes!$C$6:$C$28,IF(H106="6ème","Mixte",G106)),Barèmes!$D$2,IF(U106&gt;=SUMIFS(Barèmes!$I$6:$I$28,Barèmes!$A$6:$A$28,"Vitesse — 50 m (s)",Barèmes!$B$6:$B$28,H106,Barèmes!$C$6:$C$28,IF(H106="6ème","Mixte",G106)),Barèmes!$E$2,Barèmes!$F$2))))))</f>
        <v/>
      </c>
      <c r="X106" s="18"/>
      <c r="Y106" s="26" t="str" cm="1">
        <f t="array" ref="Y106">IF(OR(X106="",SUMPRODUCT((Barèmes!$A$6:$A$28="Souplesse (score 1-5)")*(Barèmes!$B$6:$B$28=H106)*(Barèmes!$C$6:$C$28=IF(H106="6ème","Mixte",G106)))=0),"",IF(SUMPRODUCT((Barèmes!$A$6:$A$28="Souplesse (score 1-5)")*(Barèmes!$B$6:$B$28=H106)*(Barèmes!$C$6:$C$28=IF(H106="6ème","Mixte",G106))*(Barèmes!$J$6:$J$28="+"))&gt;0,IF(X106&lt;=SUMIFS(Barèmes!$D$6:$D$28,Barèmes!$A$6:$A$28,"Souplesse (score 1-5)",Barèmes!$B$6:$B$28,H106,Barèmes!$C$6:$C$28,IF(H106="6ème","Mixte",G106)),"à besoin",IF(X106&lt;=SUMIFS(Barèmes!$E$6:$E$28,Barèmes!$A$6:$A$28,"Souplesse (score 1-5)",Barèmes!$B$6:$B$28,H106,Barèmes!$C$6:$C$28,IF(H106="6ème","Mixte",G106)),"fragile","satisfaisant")),IF(X106&gt;=SUMIFS(Barèmes!$D$6:$D$28,Barèmes!$A$6:$A$28,"Souplesse (score 1-5)",Barèmes!$B$6:$B$28,H106,Barèmes!$C$6:$C$28,IF(H106="6ème","Mixte",G106)),"à besoin",IF(X106&gt;=SUMIFS(Barèmes!$E$6:$E$28,Barèmes!$A$6:$A$28,"Souplesse (score 1-5)",Barèmes!$B$6:$B$28,H106,Barèmes!$C$6:$C$28,IF(H106="6ème","Mixte",G106)),"fragile","satisfaisant"))))</f>
        <v/>
      </c>
      <c r="Z106" s="26" t="str" cm="1">
        <f t="array" ref="Z106">IF(OR(X106="",SUMPRODUCT((Barèmes!$A$6:$A$28="Souplesse (score 1-5)")*(Barèmes!$B$6:$B$28=H106)*(Barèmes!$C$6:$C$28=IF(H106="6ème","Mixte",G106)))=0),"",IF(SUMPRODUCT((Barèmes!$A$6:$A$28="Souplesse (score 1-5)")*(Barèmes!$B$6:$B$28=H106)*(Barèmes!$C$6:$C$28=IF(H106="6ème","Mixte",G106))*(Barèmes!$J$6:$J$28="+"))&gt;0,IF(X106&lt;=SUMIFS(Barèmes!$F$6:$F$28,Barèmes!$A$6:$A$28,"Souplesse (score 1-5)",Barèmes!$B$6:$B$28,H106,Barèmes!$C$6:$C$28,IF(H106="6ème","Mixte",G106)),Barèmes!$B$2,IF(X106&lt;=SUMIFS(Barèmes!$G$6:$G$28,Barèmes!$A$6:$A$28,"Souplesse (score 1-5)",Barèmes!$B$6:$B$28,H106,Barèmes!$C$6:$C$28,IF(H106="6ème","Mixte",G106)),Barèmes!$C$2,IF(X106&lt;=SUMIFS(Barèmes!$H$6:$H$28,Barèmes!$A$6:$A$28,"Souplesse (score 1-5)",Barèmes!$B$6:$B$28,H106,Barèmes!$C$6:$C$28,IF(H106="6ème","Mixte",G106)),Barèmes!$D$2,IF(X106&lt;=SUMIFS(Barèmes!$I$6:$I$28,Barèmes!$A$6:$A$28,"Souplesse (score 1-5)",Barèmes!$B$6:$B$28,H106,Barèmes!$C$6:$C$28,IF(H106="6ème","Mixte",G106)),Barèmes!$E$2,Barèmes!$F$2)))),IF(X106&gt;=SUMIFS(Barèmes!$F$6:$F$28,Barèmes!$A$6:$A$28,"Souplesse (score 1-5)",Barèmes!$B$6:$B$28,H106,Barèmes!$C$6:$C$28,IF(H106="6ème","Mixte",G106)),Barèmes!$B$2,IF(X106&gt;=SUMIFS(Barèmes!$G$6:$G$28,Barèmes!$A$6:$A$28,"Souplesse (score 1-5)",Barèmes!$B$6:$B$28,H106,Barèmes!$C$6:$C$28,IF(H106="6ème","Mixte",G106)),Barèmes!$C$2,IF(X106&gt;=SUMIFS(Barèmes!$H$6:$H$28,Barèmes!$A$6:$A$28,"Souplesse (score 1-5)",Barèmes!$B$6:$B$28,H106,Barèmes!$C$6:$C$28,IF(H106="6ème","Mixte",G106)),Barèmes!$D$2,IF(X106&gt;=SUMIFS(Barèmes!$I$6:$I$28,Barèmes!$A$6:$A$28,"Souplesse (score 1-5)",Barèmes!$B$6:$B$28,H106,Barèmes!$C$6:$C$28,IF(H106="6ème","Mixte",G106)),Barèmes!$E$2,Barèmes!$F$2))))))</f>
        <v/>
      </c>
      <c r="AA106" s="22"/>
      <c r="AB106" s="27" t="str">
        <f>IF(OR(AA106="",SUMPRODUCT((Barèmes!$A$6:$A$28="Agilité — T-test 974 (s)")*(Barèmes!$B$6:$B$28=H106)*(Barèmes!$C$6:$C$28=IF(H106="6ème","Mixte",G106)))=0),"",IF(SUMPRODUCT((Barèmes!$A$6:$A$28="Agilité — T-test 974 (s)")*(Barèmes!$B$6:$B$28=H106)*(Barèmes!$C$6:$C$28=IF(H106="6ème","Mixte",G106))*(Barèmes!$J$6:$J$28="+"))&gt;0,IF(AA106&lt;=SUMIFS(Barèmes!$D$6:$D$28,Barèmes!$A$6:$A$28,"Agilité — T-test 974 (s)",Barèmes!$B$6:$B$28,H106,Barèmes!$C$6:$C$28,IF(H106="6ème","Mixte",G106)),"à besoin",IF(AA106&lt;=SUMIFS(Barèmes!$E$6:$E$28,Barèmes!$A$6:$A$28,"Agilité — T-test 974 (s)",Barèmes!$B$6:$B$28,H106,Barèmes!$C$6:$C$28,IF(H106="6ème","Mixte",G106)),"fragile","satisfaisant")),IF(AA106&gt;=SUMIFS(Barèmes!$D$6:$D$28,Barèmes!$A$6:$A$28,"Agilité — T-test 974 (s)",Barèmes!$B$6:$B$28,H106,Barèmes!$C$6:$C$28,IF(H106="6ème","Mixte",G106)),"à besoin",IF(AA106&gt;=SUMIFS(Barèmes!$E$6:$E$28,Barèmes!$A$6:$A$28,"Agilité — T-test 974 (s)",Barèmes!$B$6:$B$28,H106,Barèmes!$C$6:$C$28,IF(H106="6ème","Mixte",G106)),"fragile","satisfaisant"))))</f>
        <v/>
      </c>
      <c r="AC106" s="27" t="str">
        <f>IF(OR(AA106="",SUMPRODUCT((Barèmes!$A$6:$A$28="Agilité — T-test 974 (s)")*(Barèmes!$B$6:$B$28=H106)*(Barèmes!$C$6:$C$28=IF(H106="6ème","Mixte",G106)))=0),"",IF(SUMPRODUCT((Barèmes!$A$6:$A$28="Agilité — T-test 974 (s)")*(Barèmes!$B$6:$B$28=H106)*(Barèmes!$C$6:$C$28=IF(H106="6ème","Mixte",G106))*(Barèmes!$J$6:$J$28="+"))&gt;0,IF(AA106&lt;=SUMIFS(Barèmes!$F$6:$F$28,Barèmes!$A$6:$A$28,"Agilité — T-test 974 (s)",Barèmes!$B$6:$B$28,H106,Barèmes!$C$6:$C$28,IF(H106="6ème","Mixte",G106)),Barèmes!$B$2,IF(AA106&lt;=SUMIFS(Barèmes!$G$6:$G$28,Barèmes!$A$6:$A$28,"Agilité — T-test 974 (s)",Barèmes!$B$6:$B$28,H106,Barèmes!$C$6:$C$28,IF(H106="6ème","Mixte",G106)),Barèmes!$C$2,IF(AA106&lt;=SUMIFS(Barèmes!$H$6:$H$28,Barèmes!$A$6:$A$28,"Agilité — T-test 974 (s)",Barèmes!$B$6:$B$28,H106,Barèmes!$C$6:$C$28,IF(H106="6ème","Mixte",G106)),Barèmes!$D$2,IF(AA106&lt;=SUMIFS(Barèmes!$I$6:$I$28,Barèmes!$A$6:$A$28,"Agilité — T-test 974 (s)",Barèmes!$B$6:$B$28,H106,Barèmes!$C$6:$C$28,IF(H106="6ème","Mixte",G106)),Barèmes!$E$2,Barèmes!$F$2)))),IF(AA106&gt;=SUMIFS(Barèmes!$F$6:$F$28,Barèmes!$A$6:$A$28,"Agilité — T-test 974 (s)",Barèmes!$B$6:$B$28,H106,Barèmes!$C$6:$C$28,IF(H106="6ème","Mixte",G106)),Barèmes!$B$2,IF(AA106&gt;=SUMIFS(Barèmes!$G$6:$G$28,Barèmes!$A$6:$A$28,"Agilité — T-test 974 (s)",Barèmes!$B$6:$B$28,H106,Barèmes!$C$6:$C$28,IF(H106="6ème","Mixte",G106)),Barèmes!$C$2,IF(AA106&gt;=SUMIFS(Barèmes!$H$6:$H$28,Barèmes!$A$6:$A$28,"Agilité — T-test 974 (s)",Barèmes!$B$6:$B$28,H106,Barèmes!$C$6:$C$28,IF(H106="6ème","Mixte",G106)),Barèmes!$D$2,IF(AA106&gt;=SUMIFS(Barèmes!$I$6:$I$28,Barèmes!$A$6:$A$28,"Agilité — T-test 974 (s)",Barèmes!$B$6:$B$28,H106,Barèmes!$C$6:$C$28,IF(H106="6ème","Mixte",G106)),Barèmes!$E$2,Barèmes!$F$2))))))</f>
        <v/>
      </c>
      <c r="AD106" s="28" t="str">
        <f t="shared" si="10"/>
        <v/>
      </c>
      <c r="AE106" s="29" t="str">
        <f t="shared" si="11"/>
        <v/>
      </c>
      <c r="AF106" s="30" t="str">
        <f>IF(OR(AD106="",SUMPRODUCT((Barèmes!$A$6:$A$28="Surcoût d'agilité (s) — technique")*(Barèmes!$B$6:$B$28=H106)*(Barèmes!$C$6:$C$28=IF(H106="6ème","Mixte",G106)))=0),"",IF(SUMPRODUCT((Barèmes!$A$6:$A$28="Surcoût d'agilité (s) — technique")*(Barèmes!$B$6:$B$28=H106)*(Barèmes!$C$6:$C$28=IF(H106="6ème","Mixte",G106))*(Barèmes!$J$6:$J$28="+"))&gt;0,IF(AD106&lt;=SUMIFS(Barèmes!$D$6:$D$28,Barèmes!$A$6:$A$28,"Surcoût d'agilité (s) — technique",Barèmes!$B$6:$B$28,H106,Barèmes!$C$6:$C$28,IF(H106="6ème","Mixte",G106)),"à besoin",IF(AD106&lt;=SUMIFS(Barèmes!$E$6:$E$28,Barèmes!$A$6:$A$28,"Surcoût d'agilité (s) — technique",Barèmes!$B$6:$B$28,H106,Barèmes!$C$6:$C$28,IF(H106="6ème","Mixte",G106)),"fragile","satisfaisant")),IF(AD106&gt;=SUMIFS(Barèmes!$D$6:$D$28,Barèmes!$A$6:$A$28,"Surcoût d'agilité (s) — technique",Barèmes!$B$6:$B$28,H106,Barèmes!$C$6:$C$28,IF(H106="6ème","Mixte",G106)),"à besoin",IF(AD106&gt;=SUMIFS(Barèmes!$E$6:$E$28,Barèmes!$A$6:$A$28,"Surcoût d'agilité (s) — technique",Barèmes!$B$6:$B$28,H106,Barèmes!$C$6:$C$28,IF(H106="6ème","Mixte",G106)),"fragile","satisfaisant"))))</f>
        <v/>
      </c>
      <c r="AG106" s="30" t="str">
        <f>IF(OR(AD106="",SUMPRODUCT((Barèmes!$A$6:$A$28="Surcoût d'agilité (s) — technique")*(Barèmes!$B$6:$B$28=H106)*(Barèmes!$C$6:$C$28=IF(H106="6ème","Mixte",G106)))=0),"",IF(SUMPRODUCT((Barèmes!$A$6:$A$28="Surcoût d'agilité (s) — technique")*(Barèmes!$B$6:$B$28=H106)*(Barèmes!$C$6:$C$28=IF(H106="6ème","Mixte",G106))*(Barèmes!$J$6:$J$28="+"))&gt;0,IF(AD106&lt;=SUMIFS(Barèmes!$F$6:$F$28,Barèmes!$A$6:$A$28,"Surcoût d'agilité (s) — technique",Barèmes!$B$6:$B$28,H106,Barèmes!$C$6:$C$28,IF(H106="6ème","Mixte",G106)),Barèmes!$B$2,IF(AD106&lt;=SUMIFS(Barèmes!$G$6:$G$28,Barèmes!$A$6:$A$28,"Surcoût d'agilité (s) — technique",Barèmes!$B$6:$B$28,H106,Barèmes!$C$6:$C$28,IF(H106="6ème","Mixte",G106)),Barèmes!$C$2,IF(AD106&lt;=SUMIFS(Barèmes!$H$6:$H$28,Barèmes!$A$6:$A$28,"Surcoût d'agilité (s) — technique",Barèmes!$B$6:$B$28,H106,Barèmes!$C$6:$C$28,IF(H106="6ème","Mixte",G106)),Barèmes!$D$2,IF(AD106&lt;=SUMIFS(Barèmes!$I$6:$I$28,Barèmes!$A$6:$A$28,"Surcoût d'agilité (s) — technique",Barèmes!$B$6:$B$28,H106,Barèmes!$C$6:$C$28,IF(H106="6ème","Mixte",G106)),Barèmes!$E$2,Barèmes!$F$2)))),IF(AD106&gt;=SUMIFS(Barèmes!$F$6:$F$28,Barèmes!$A$6:$A$28,"Surcoût d'agilité (s) — technique",Barèmes!$B$6:$B$28,H106,Barèmes!$C$6:$C$28,IF(H106="6ème","Mixte",G106)),Barèmes!$B$2,IF(AD106&gt;=SUMIFS(Barèmes!$G$6:$G$28,Barèmes!$A$6:$A$28,"Surcoût d'agilité (s) — technique",Barèmes!$B$6:$B$28,H106,Barèmes!$C$6:$C$28,IF(H106="6ème","Mixte",G106)),Barèmes!$C$2,IF(AD106&gt;=SUMIFS(Barèmes!$H$6:$H$28,Barèmes!$A$6:$A$28,"Surcoût d'agilité (s) — technique",Barèmes!$B$6:$B$28,H106,Barèmes!$C$6:$C$28,IF(H106="6ème","Mixte",G106)),Barèmes!$D$2,IF(AD106&gt;=SUMIFS(Barèmes!$I$6:$I$28,Barèmes!$A$6:$A$28,"Surcoût d'agilité (s) — technique",Barèmes!$B$6:$B$28,H106,Barèmes!$C$6:$C$28,IF(H106="6ème","Mixte",G106)),Barèmes!$E$2,Barèmes!$F$2))))))</f>
        <v/>
      </c>
      <c r="AH106" s="31" t="str">
        <f>IF((IF(N106="",0,1)+IF(Q106="",0,1)+IF(W106="",0,1)+IF(Z106="",0,1)+IF(AC106="",0,1))=0,"",3*IF(N106=Barèmes!$B$2,1,IF(N106=Barèmes!$C$2,2,IF(N106=Barèmes!$D$2,3,IF(N106=Barèmes!$E$2,4,IF(N106=Barèmes!$F$2,5,0)))))+3*IF(Q106=Barèmes!$B$2,1,IF(Q106=Barèmes!$C$2,2,IF(Q106=Barèmes!$D$2,3,IF(Q106=Barèmes!$E$2,4,IF(Q106=Barèmes!$F$2,5,0)))))+2*IF(W106=Barèmes!$B$2,1,IF(W106=Barèmes!$C$2,2,IF(W106=Barèmes!$D$2,3,IF(W106=Barèmes!$E$2,4,IF(W106=Barèmes!$F$2,5,0)))))+1*IF(Z106=Barèmes!$B$2,1,IF(Z106=Barèmes!$C$2,2,IF(Z106=Barèmes!$D$2,3,IF(Z106=Barèmes!$E$2,4,IF(Z106=Barèmes!$F$2,5,0)))))+1*IF(AC106=Barèmes!$B$2,1,IF(AC106=Barèmes!$C$2,2,IF(AC106=Barèmes!$D$2,3,IF(AC106=Barèmes!$E$2,4,IF(AC106=Barèmes!$F$2,5,0))))))</f>
        <v/>
      </c>
      <c r="AI106" s="31"/>
      <c r="AJ106" s="32" t="str">
        <f>IFERROR(INDEX(Croissance!$B$5:$B$604,MATCH(A106,Croissance!$A$5:$A$604,0)),"")</f>
        <v/>
      </c>
      <c r="AK106" s="32" t="str">
        <f>IFERROR(INDEX(Croissance!$C$5:$C$604,MATCH(A106,Croissance!$A$5:$A$604,0)),"")</f>
        <v/>
      </c>
      <c r="AL106" s="32" t="str">
        <f>IFERROR(INDEX(Croissance!$D$5:$D$604,MATCH(A106,Croissance!$A$5:$A$604,0)),"")</f>
        <v/>
      </c>
      <c r="AM106" s="32" t="str">
        <f>IFERROR(INDEX(Croissance!$E$5:$E$604,MATCH(A106,Croissance!$A$5:$A$604,0)),"")</f>
        <v/>
      </c>
      <c r="AO106" s="33">
        <f t="shared" si="16"/>
        <v>0</v>
      </c>
      <c r="AP106" s="33">
        <f t="shared" si="12"/>
        <v>0</v>
      </c>
      <c r="AQ106" s="33">
        <f>IF(A106="",0,IF(AND(OR('Synthèse classe'!$C$2="Tous",C106='Synthèse classe'!$C$2),OR('Synthèse classe'!$C$3="Toutes",D106='Synthèse classe'!$C$3),OR('Synthèse classe'!$C$4="Toutes",AND('Synthèse classe'!$C$4="Dernière",AP106=1),B106=IFERROR(VALUE('Synthèse classe'!$C$4),0))),1,0))</f>
        <v>0</v>
      </c>
      <c r="AR106" s="34" t="str">
        <f t="shared" si="13"/>
        <v/>
      </c>
    </row>
    <row r="107" spans="1:44" x14ac:dyDescent="0.2">
      <c r="A107" s="17" t="str">
        <f t="shared" si="9"/>
        <v/>
      </c>
      <c r="B107" s="18"/>
      <c r="C107" s="19"/>
      <c r="D107" s="19"/>
      <c r="E107" s="19"/>
      <c r="F107" s="19"/>
      <c r="G107" s="19"/>
      <c r="H107" s="17" t="str">
        <f t="shared" si="14"/>
        <v/>
      </c>
      <c r="I107" s="20"/>
      <c r="J107" s="18"/>
      <c r="K107" s="19"/>
      <c r="L107" s="21" t="str">
        <f t="shared" si="15"/>
        <v/>
      </c>
      <c r="M107" s="21" t="str">
        <f>IF(OR(J107="",SUMPRODUCT((Barèmes!$A$6:$A$28="Endurance — Luc Léger (palier)")*(Barèmes!$B$6:$B$28=H107)*(Barèmes!$C$6:$C$28=IF(H107="6ème","Mixte",G107)))=0),"",IF(SUMPRODUCT((Barèmes!$A$6:$A$28="Endurance — Luc Léger (palier)")*(Barèmes!$B$6:$B$28=H107)*(Barèmes!$C$6:$C$28=IF(H107="6ème","Mixte",G107))*(Barèmes!$J$6:$J$28="+"))&gt;0,IF(J107&lt;=SUMIFS(Barèmes!$D$6:$D$28,Barèmes!$A$6:$A$28,"Endurance — Luc Léger (palier)",Barèmes!$B$6:$B$28,H107,Barèmes!$C$6:$C$28,IF(H107="6ème","Mixte",G107)),"à besoin",IF(J107&lt;=SUMIFS(Barèmes!$E$6:$E$28,Barèmes!$A$6:$A$28,"Endurance — Luc Léger (palier)",Barèmes!$B$6:$B$28,H107,Barèmes!$C$6:$C$28,IF(H107="6ème","Mixte",G107)),"fragile","satisfaisant")),IF(J107&gt;=SUMIFS(Barèmes!$D$6:$D$28,Barèmes!$A$6:$A$28,"Endurance — Luc Léger (palier)",Barèmes!$B$6:$B$28,H107,Barèmes!$C$6:$C$28,IF(H107="6ème","Mixte",G107)),"à besoin",IF(J107&gt;=SUMIFS(Barèmes!$E$6:$E$28,Barèmes!$A$6:$A$28,"Endurance — Luc Léger (palier)",Barèmes!$B$6:$B$28,H107,Barèmes!$C$6:$C$28,IF(H107="6ème","Mixte",G107)),"fragile","satisfaisant"))))</f>
        <v/>
      </c>
      <c r="N107" s="21" t="str">
        <f>IF(OR(J107="",SUMPRODUCT((Barèmes!$A$6:$A$28="Endurance — Luc Léger (palier)")*(Barèmes!$B$6:$B$28=H107)*(Barèmes!$C$6:$C$28=IF(H107="6ème","Mixte",G107)))=0),"",IF(SUMPRODUCT((Barèmes!$A$6:$A$28="Endurance — Luc Léger (palier)")*(Barèmes!$B$6:$B$28=H107)*(Barèmes!$C$6:$C$28=IF(H107="6ème","Mixte",G107))*(Barèmes!$J$6:$J$28="+"))&gt;0,IF(J107&lt;=SUMIFS(Barèmes!$F$6:$F$28,Barèmes!$A$6:$A$28,"Endurance — Luc Léger (palier)",Barèmes!$B$6:$B$28,H107,Barèmes!$C$6:$C$28,IF(H107="6ème","Mixte",G107)),Barèmes!$B$2,IF(J107&lt;=SUMIFS(Barèmes!$G$6:$G$28,Barèmes!$A$6:$A$28,"Endurance — Luc Léger (palier)",Barèmes!$B$6:$B$28,H107,Barèmes!$C$6:$C$28,IF(H107="6ème","Mixte",G107)),Barèmes!$C$2,IF(J107&lt;=SUMIFS(Barèmes!$H$6:$H$28,Barèmes!$A$6:$A$28,"Endurance — Luc Léger (palier)",Barèmes!$B$6:$B$28,H107,Barèmes!$C$6:$C$28,IF(H107="6ème","Mixte",G107)),Barèmes!$D$2,IF(J107&lt;=SUMIFS(Barèmes!$I$6:$I$28,Barèmes!$A$6:$A$28,"Endurance — Luc Léger (palier)",Barèmes!$B$6:$B$28,H107,Barèmes!$C$6:$C$28,IF(H107="6ème","Mixte",G107)),Barèmes!$E$2,Barèmes!$F$2)))),IF(J107&gt;=SUMIFS(Barèmes!$F$6:$F$28,Barèmes!$A$6:$A$28,"Endurance — Luc Léger (palier)",Barèmes!$B$6:$B$28,H107,Barèmes!$C$6:$C$28,IF(H107="6ème","Mixte",G107)),Barèmes!$B$2,IF(J107&gt;=SUMIFS(Barèmes!$G$6:$G$28,Barèmes!$A$6:$A$28,"Endurance — Luc Léger (palier)",Barèmes!$B$6:$B$28,H107,Barèmes!$C$6:$C$28,IF(H107="6ème","Mixte",G107)),Barèmes!$C$2,IF(J107&gt;=SUMIFS(Barèmes!$H$6:$H$28,Barèmes!$A$6:$A$28,"Endurance — Luc Léger (palier)",Barèmes!$B$6:$B$28,H107,Barèmes!$C$6:$C$28,IF(H107="6ème","Mixte",G107)),Barèmes!$D$2,IF(J107&gt;=SUMIFS(Barèmes!$I$6:$I$28,Barèmes!$A$6:$A$28,"Endurance — Luc Léger (palier)",Barèmes!$B$6:$B$28,H107,Barèmes!$C$6:$C$28,IF(H107="6ème","Mixte",G107)),Barèmes!$E$2,Barèmes!$F$2))))))</f>
        <v/>
      </c>
      <c r="O107" s="22"/>
      <c r="P107" s="23" t="str">
        <f>IF(OR(O107="",SUMPRODUCT((Barèmes!$A$6:$A$28="Force bas du corps — Saut en longueur (m)")*(Barèmes!$B$6:$B$28=H107)*(Barèmes!$C$6:$C$28=IF(H107="6ème","Mixte",G107)))=0),"",IF(SUMPRODUCT((Barèmes!$A$6:$A$28="Force bas du corps — Saut en longueur (m)")*(Barèmes!$B$6:$B$28=H107)*(Barèmes!$C$6:$C$28=IF(H107="6ème","Mixte",G107))*(Barèmes!$J$6:$J$28="+"))&gt;0,IF(O107&lt;=SUMIFS(Barèmes!$D$6:$D$28,Barèmes!$A$6:$A$28,"Force bas du corps — Saut en longueur (m)",Barèmes!$B$6:$B$28,H107,Barèmes!$C$6:$C$28,IF(H107="6ème","Mixte",G107)),"à besoin",IF(O107&lt;=SUMIFS(Barèmes!$E$6:$E$28,Barèmes!$A$6:$A$28,"Force bas du corps — Saut en longueur (m)",Barèmes!$B$6:$B$28,H107,Barèmes!$C$6:$C$28,IF(H107="6ème","Mixte",G107)),"fragile","satisfaisant")),IF(O107&gt;=SUMIFS(Barèmes!$D$6:$D$28,Barèmes!$A$6:$A$28,"Force bas du corps — Saut en longueur (m)",Barèmes!$B$6:$B$28,H107,Barèmes!$C$6:$C$28,IF(H107="6ème","Mixte",G107)),"à besoin",IF(O107&gt;=SUMIFS(Barèmes!$E$6:$E$28,Barèmes!$A$6:$A$28,"Force bas du corps — Saut en longueur (m)",Barèmes!$B$6:$B$28,H107,Barèmes!$C$6:$C$28,IF(H107="6ème","Mixte",G107)),"fragile","satisfaisant"))))</f>
        <v/>
      </c>
      <c r="Q107" s="23" t="str">
        <f>IF(OR(O107="",SUMPRODUCT((Barèmes!$A$6:$A$28="Force bas du corps — Saut en longueur (m)")*(Barèmes!$B$6:$B$28=H107)*(Barèmes!$C$6:$C$28=IF(H107="6ème","Mixte",G107)))=0),"",IF(SUMPRODUCT((Barèmes!$A$6:$A$28="Force bas du corps — Saut en longueur (m)")*(Barèmes!$B$6:$B$28=H107)*(Barèmes!$C$6:$C$28=IF(H107="6ème","Mixte",G107))*(Barèmes!$J$6:$J$28="+"))&gt;0,IF(O107&lt;=SUMIFS(Barèmes!$F$6:$F$28,Barèmes!$A$6:$A$28,"Force bas du corps — Saut en longueur (m)",Barèmes!$B$6:$B$28,H107,Barèmes!$C$6:$C$28,IF(H107="6ème","Mixte",G107)),Barèmes!$B$2,IF(O107&lt;=SUMIFS(Barèmes!$G$6:$G$28,Barèmes!$A$6:$A$28,"Force bas du corps — Saut en longueur (m)",Barèmes!$B$6:$B$28,H107,Barèmes!$C$6:$C$28,IF(H107="6ème","Mixte",G107)),Barèmes!$C$2,IF(O107&lt;=SUMIFS(Barèmes!$H$6:$H$28,Barèmes!$A$6:$A$28,"Force bas du corps — Saut en longueur (m)",Barèmes!$B$6:$B$28,H107,Barèmes!$C$6:$C$28,IF(H107="6ème","Mixte",G107)),Barèmes!$D$2,IF(O107&lt;=SUMIFS(Barèmes!$I$6:$I$28,Barèmes!$A$6:$A$28,"Force bas du corps — Saut en longueur (m)",Barèmes!$B$6:$B$28,H107,Barèmes!$C$6:$C$28,IF(H107="6ème","Mixte",G107)),Barèmes!$E$2,Barèmes!$F$2)))),IF(O107&gt;=SUMIFS(Barèmes!$F$6:$F$28,Barèmes!$A$6:$A$28,"Force bas du corps — Saut en longueur (m)",Barèmes!$B$6:$B$28,H107,Barèmes!$C$6:$C$28,IF(H107="6ème","Mixte",G107)),Barèmes!$B$2,IF(O107&gt;=SUMIFS(Barèmes!$G$6:$G$28,Barèmes!$A$6:$A$28,"Force bas du corps — Saut en longueur (m)",Barèmes!$B$6:$B$28,H107,Barèmes!$C$6:$C$28,IF(H107="6ème","Mixte",G107)),Barèmes!$C$2,IF(O107&gt;=SUMIFS(Barèmes!$H$6:$H$28,Barèmes!$A$6:$A$28,"Force bas du corps — Saut en longueur (m)",Barèmes!$B$6:$B$28,H107,Barèmes!$C$6:$C$28,IF(H107="6ème","Mixte",G107)),Barèmes!$D$2,IF(O107&gt;=SUMIFS(Barèmes!$I$6:$I$28,Barèmes!$A$6:$A$28,"Force bas du corps — Saut en longueur (m)",Barèmes!$B$6:$B$28,H107,Barèmes!$C$6:$C$28,IF(H107="6ème","Mixte",G107)),Barèmes!$E$2,Barèmes!$F$2))))))</f>
        <v/>
      </c>
      <c r="R107" s="22"/>
      <c r="S107" s="24" t="str">
        <f>IF(OR(R107="",SUMPRODUCT((Barèmes!$A$6:$A$28="Vitesse — 30 m (s)")*(Barèmes!$B$6:$B$28=H107)*(Barèmes!$C$6:$C$28=IF(H107="6ème","Mixte",G107)))=0),"",IF(SUMPRODUCT((Barèmes!$A$6:$A$28="Vitesse — 30 m (s)")*(Barèmes!$B$6:$B$28=H107)*(Barèmes!$C$6:$C$28=IF(H107="6ème","Mixte",G107))*(Barèmes!$J$6:$J$28="+"))&gt;0,IF(R107&lt;=SUMIFS(Barèmes!$D$6:$D$28,Barèmes!$A$6:$A$28,"Vitesse — 30 m (s)",Barèmes!$B$6:$B$28,H107,Barèmes!$C$6:$C$28,IF(H107="6ème","Mixte",G107)),"à besoin",IF(R107&lt;=SUMIFS(Barèmes!$E$6:$E$28,Barèmes!$A$6:$A$28,"Vitesse — 30 m (s)",Barèmes!$B$6:$B$28,H107,Barèmes!$C$6:$C$28,IF(H107="6ème","Mixte",G107)),"fragile","satisfaisant")),IF(R107&gt;=SUMIFS(Barèmes!$D$6:$D$28,Barèmes!$A$6:$A$28,"Vitesse — 30 m (s)",Barèmes!$B$6:$B$28,H107,Barèmes!$C$6:$C$28,IF(H107="6ème","Mixte",G107)),"à besoin",IF(R107&gt;=SUMIFS(Barèmes!$E$6:$E$28,Barèmes!$A$6:$A$28,"Vitesse — 30 m (s)",Barèmes!$B$6:$B$28,H107,Barèmes!$C$6:$C$28,IF(H107="6ème","Mixte",G107)),"fragile","satisfaisant"))))</f>
        <v/>
      </c>
      <c r="T107" s="24" t="str">
        <f>IF(OR(R107="",SUMPRODUCT((Barèmes!$A$6:$A$28="Vitesse — 30 m (s)")*(Barèmes!$B$6:$B$28=H107)*(Barèmes!$C$6:$C$28=IF(H107="6ème","Mixte",G107)))=0),"",IF(SUMPRODUCT((Barèmes!$A$6:$A$28="Vitesse — 30 m (s)")*(Barèmes!$B$6:$B$28=H107)*(Barèmes!$C$6:$C$28=IF(H107="6ème","Mixte",G107))*(Barèmes!$J$6:$J$28="+"))&gt;0,IF(R107&lt;=SUMIFS(Barèmes!$F$6:$F$28,Barèmes!$A$6:$A$28,"Vitesse — 30 m (s)",Barèmes!$B$6:$B$28,H107,Barèmes!$C$6:$C$28,IF(H107="6ème","Mixte",G107)),Barèmes!$B$2,IF(R107&lt;=SUMIFS(Barèmes!$G$6:$G$28,Barèmes!$A$6:$A$28,"Vitesse — 30 m (s)",Barèmes!$B$6:$B$28,H107,Barèmes!$C$6:$C$28,IF(H107="6ème","Mixte",G107)),Barèmes!$C$2,IF(R107&lt;=SUMIFS(Barèmes!$H$6:$H$28,Barèmes!$A$6:$A$28,"Vitesse — 30 m (s)",Barèmes!$B$6:$B$28,H107,Barèmes!$C$6:$C$28,IF(H107="6ème","Mixte",G107)),Barèmes!$D$2,IF(R107&lt;=SUMIFS(Barèmes!$I$6:$I$28,Barèmes!$A$6:$A$28,"Vitesse — 30 m (s)",Barèmes!$B$6:$B$28,H107,Barèmes!$C$6:$C$28,IF(H107="6ème","Mixte",G107)),Barèmes!$E$2,Barèmes!$F$2)))),IF(R107&gt;=SUMIFS(Barèmes!$F$6:$F$28,Barèmes!$A$6:$A$28,"Vitesse — 30 m (s)",Barèmes!$B$6:$B$28,H107,Barèmes!$C$6:$C$28,IF(H107="6ème","Mixte",G107)),Barèmes!$B$2,IF(R107&gt;=SUMIFS(Barèmes!$G$6:$G$28,Barèmes!$A$6:$A$28,"Vitesse — 30 m (s)",Barèmes!$B$6:$B$28,H107,Barèmes!$C$6:$C$28,IF(H107="6ème","Mixte",G107)),Barèmes!$C$2,IF(R107&gt;=SUMIFS(Barèmes!$H$6:$H$28,Barèmes!$A$6:$A$28,"Vitesse — 30 m (s)",Barèmes!$B$6:$B$28,H107,Barèmes!$C$6:$C$28,IF(H107="6ème","Mixte",G107)),Barèmes!$D$2,IF(R107&gt;=SUMIFS(Barèmes!$I$6:$I$28,Barèmes!$A$6:$A$28,"Vitesse — 30 m (s)",Barèmes!$B$6:$B$28,H107,Barèmes!$C$6:$C$28,IF(H107="6ème","Mixte",G107)),Barèmes!$E$2,Barèmes!$F$2))))))</f>
        <v/>
      </c>
      <c r="U107" s="22"/>
      <c r="V107" s="25" t="str">
        <f>IF(OR(U107="",SUMPRODUCT((Barèmes!$A$6:$A$28="Vitesse — 50 m (s)")*(Barèmes!$B$6:$B$28=H107)*(Barèmes!$C$6:$C$28=IF(H107="6ème","Mixte",G107)))=0),"",IF(SUMPRODUCT((Barèmes!$A$6:$A$28="Vitesse — 50 m (s)")*(Barèmes!$B$6:$B$28=H107)*(Barèmes!$C$6:$C$28=IF(H107="6ème","Mixte",G107))*(Barèmes!$J$6:$J$28="+"))&gt;0,IF(U107&lt;=SUMIFS(Barèmes!$D$6:$D$28,Barèmes!$A$6:$A$28,"Vitesse — 50 m (s)",Barèmes!$B$6:$B$28,H107,Barèmes!$C$6:$C$28,IF(H107="6ème","Mixte",G107)),"à besoin",IF(U107&lt;=SUMIFS(Barèmes!$E$6:$E$28,Barèmes!$A$6:$A$28,"Vitesse — 50 m (s)",Barèmes!$B$6:$B$28,H107,Barèmes!$C$6:$C$28,IF(H107="6ème","Mixte",G107)),"fragile","satisfaisant")),IF(U107&gt;=SUMIFS(Barèmes!$D$6:$D$28,Barèmes!$A$6:$A$28,"Vitesse — 50 m (s)",Barèmes!$B$6:$B$28,H107,Barèmes!$C$6:$C$28,IF(H107="6ème","Mixte",G107)),"à besoin",IF(U107&gt;=SUMIFS(Barèmes!$E$6:$E$28,Barèmes!$A$6:$A$28,"Vitesse — 50 m (s)",Barèmes!$B$6:$B$28,H107,Barèmes!$C$6:$C$28,IF(H107="6ème","Mixte",G107)),"fragile","satisfaisant"))))</f>
        <v/>
      </c>
      <c r="W107" s="25" t="str">
        <f>IF(OR(U107="",SUMPRODUCT((Barèmes!$A$6:$A$28="Vitesse — 50 m (s)")*(Barèmes!$B$6:$B$28=H107)*(Barèmes!$C$6:$C$28=IF(H107="6ème","Mixte",G107)))=0),"",IF(SUMPRODUCT((Barèmes!$A$6:$A$28="Vitesse — 50 m (s)")*(Barèmes!$B$6:$B$28=H107)*(Barèmes!$C$6:$C$28=IF(H107="6ème","Mixte",G107))*(Barèmes!$J$6:$J$28="+"))&gt;0,IF(U107&lt;=SUMIFS(Barèmes!$F$6:$F$28,Barèmes!$A$6:$A$28,"Vitesse — 50 m (s)",Barèmes!$B$6:$B$28,H107,Barèmes!$C$6:$C$28,IF(H107="6ème","Mixte",G107)),Barèmes!$B$2,IF(U107&lt;=SUMIFS(Barèmes!$G$6:$G$28,Barèmes!$A$6:$A$28,"Vitesse — 50 m (s)",Barèmes!$B$6:$B$28,H107,Barèmes!$C$6:$C$28,IF(H107="6ème","Mixte",G107)),Barèmes!$C$2,IF(U107&lt;=SUMIFS(Barèmes!$H$6:$H$28,Barèmes!$A$6:$A$28,"Vitesse — 50 m (s)",Barèmes!$B$6:$B$28,H107,Barèmes!$C$6:$C$28,IF(H107="6ème","Mixte",G107)),Barèmes!$D$2,IF(U107&lt;=SUMIFS(Barèmes!$I$6:$I$28,Barèmes!$A$6:$A$28,"Vitesse — 50 m (s)",Barèmes!$B$6:$B$28,H107,Barèmes!$C$6:$C$28,IF(H107="6ème","Mixte",G107)),Barèmes!$E$2,Barèmes!$F$2)))),IF(U107&gt;=SUMIFS(Barèmes!$F$6:$F$28,Barèmes!$A$6:$A$28,"Vitesse — 50 m (s)",Barèmes!$B$6:$B$28,H107,Barèmes!$C$6:$C$28,IF(H107="6ème","Mixte",G107)),Barèmes!$B$2,IF(U107&gt;=SUMIFS(Barèmes!$G$6:$G$28,Barèmes!$A$6:$A$28,"Vitesse — 50 m (s)",Barèmes!$B$6:$B$28,H107,Barèmes!$C$6:$C$28,IF(H107="6ème","Mixte",G107)),Barèmes!$C$2,IF(U107&gt;=SUMIFS(Barèmes!$H$6:$H$28,Barèmes!$A$6:$A$28,"Vitesse — 50 m (s)",Barèmes!$B$6:$B$28,H107,Barèmes!$C$6:$C$28,IF(H107="6ème","Mixte",G107)),Barèmes!$D$2,IF(U107&gt;=SUMIFS(Barèmes!$I$6:$I$28,Barèmes!$A$6:$A$28,"Vitesse — 50 m (s)",Barèmes!$B$6:$B$28,H107,Barèmes!$C$6:$C$28,IF(H107="6ème","Mixte",G107)),Barèmes!$E$2,Barèmes!$F$2))))))</f>
        <v/>
      </c>
      <c r="X107" s="18"/>
      <c r="Y107" s="26" t="str" cm="1">
        <f t="array" ref="Y107">IF(OR(X107="",SUMPRODUCT((Barèmes!$A$6:$A$28="Souplesse (score 1-5)")*(Barèmes!$B$6:$B$28=H107)*(Barèmes!$C$6:$C$28=IF(H107="6ème","Mixte",G107)))=0),"",IF(SUMPRODUCT((Barèmes!$A$6:$A$28="Souplesse (score 1-5)")*(Barèmes!$B$6:$B$28=H107)*(Barèmes!$C$6:$C$28=IF(H107="6ème","Mixte",G107))*(Barèmes!$J$6:$J$28="+"))&gt;0,IF(X107&lt;=SUMIFS(Barèmes!$D$6:$D$28,Barèmes!$A$6:$A$28,"Souplesse (score 1-5)",Barèmes!$B$6:$B$28,H107,Barèmes!$C$6:$C$28,IF(H107="6ème","Mixte",G107)),"à besoin",IF(X107&lt;=SUMIFS(Barèmes!$E$6:$E$28,Barèmes!$A$6:$A$28,"Souplesse (score 1-5)",Barèmes!$B$6:$B$28,H107,Barèmes!$C$6:$C$28,IF(H107="6ème","Mixte",G107)),"fragile","satisfaisant")),IF(X107&gt;=SUMIFS(Barèmes!$D$6:$D$28,Barèmes!$A$6:$A$28,"Souplesse (score 1-5)",Barèmes!$B$6:$B$28,H107,Barèmes!$C$6:$C$28,IF(H107="6ème","Mixte",G107)),"à besoin",IF(X107&gt;=SUMIFS(Barèmes!$E$6:$E$28,Barèmes!$A$6:$A$28,"Souplesse (score 1-5)",Barèmes!$B$6:$B$28,H107,Barèmes!$C$6:$C$28,IF(H107="6ème","Mixte",G107)),"fragile","satisfaisant"))))</f>
        <v/>
      </c>
      <c r="Z107" s="26" t="str" cm="1">
        <f t="array" ref="Z107">IF(OR(X107="",SUMPRODUCT((Barèmes!$A$6:$A$28="Souplesse (score 1-5)")*(Barèmes!$B$6:$B$28=H107)*(Barèmes!$C$6:$C$28=IF(H107="6ème","Mixte",G107)))=0),"",IF(SUMPRODUCT((Barèmes!$A$6:$A$28="Souplesse (score 1-5)")*(Barèmes!$B$6:$B$28=H107)*(Barèmes!$C$6:$C$28=IF(H107="6ème","Mixte",G107))*(Barèmes!$J$6:$J$28="+"))&gt;0,IF(X107&lt;=SUMIFS(Barèmes!$F$6:$F$28,Barèmes!$A$6:$A$28,"Souplesse (score 1-5)",Barèmes!$B$6:$B$28,H107,Barèmes!$C$6:$C$28,IF(H107="6ème","Mixte",G107)),Barèmes!$B$2,IF(X107&lt;=SUMIFS(Barèmes!$G$6:$G$28,Barèmes!$A$6:$A$28,"Souplesse (score 1-5)",Barèmes!$B$6:$B$28,H107,Barèmes!$C$6:$C$28,IF(H107="6ème","Mixte",G107)),Barèmes!$C$2,IF(X107&lt;=SUMIFS(Barèmes!$H$6:$H$28,Barèmes!$A$6:$A$28,"Souplesse (score 1-5)",Barèmes!$B$6:$B$28,H107,Barèmes!$C$6:$C$28,IF(H107="6ème","Mixte",G107)),Barèmes!$D$2,IF(X107&lt;=SUMIFS(Barèmes!$I$6:$I$28,Barèmes!$A$6:$A$28,"Souplesse (score 1-5)",Barèmes!$B$6:$B$28,H107,Barèmes!$C$6:$C$28,IF(H107="6ème","Mixte",G107)),Barèmes!$E$2,Barèmes!$F$2)))),IF(X107&gt;=SUMIFS(Barèmes!$F$6:$F$28,Barèmes!$A$6:$A$28,"Souplesse (score 1-5)",Barèmes!$B$6:$B$28,H107,Barèmes!$C$6:$C$28,IF(H107="6ème","Mixte",G107)),Barèmes!$B$2,IF(X107&gt;=SUMIFS(Barèmes!$G$6:$G$28,Barèmes!$A$6:$A$28,"Souplesse (score 1-5)",Barèmes!$B$6:$B$28,H107,Barèmes!$C$6:$C$28,IF(H107="6ème","Mixte",G107)),Barèmes!$C$2,IF(X107&gt;=SUMIFS(Barèmes!$H$6:$H$28,Barèmes!$A$6:$A$28,"Souplesse (score 1-5)",Barèmes!$B$6:$B$28,H107,Barèmes!$C$6:$C$28,IF(H107="6ème","Mixte",G107)),Barèmes!$D$2,IF(X107&gt;=SUMIFS(Barèmes!$I$6:$I$28,Barèmes!$A$6:$A$28,"Souplesse (score 1-5)",Barèmes!$B$6:$B$28,H107,Barèmes!$C$6:$C$28,IF(H107="6ème","Mixte",G107)),Barèmes!$E$2,Barèmes!$F$2))))))</f>
        <v/>
      </c>
      <c r="AA107" s="22"/>
      <c r="AB107" s="27" t="str">
        <f>IF(OR(AA107="",SUMPRODUCT((Barèmes!$A$6:$A$28="Agilité — T-test 974 (s)")*(Barèmes!$B$6:$B$28=H107)*(Barèmes!$C$6:$C$28=IF(H107="6ème","Mixte",G107)))=0),"",IF(SUMPRODUCT((Barèmes!$A$6:$A$28="Agilité — T-test 974 (s)")*(Barèmes!$B$6:$B$28=H107)*(Barèmes!$C$6:$C$28=IF(H107="6ème","Mixte",G107))*(Barèmes!$J$6:$J$28="+"))&gt;0,IF(AA107&lt;=SUMIFS(Barèmes!$D$6:$D$28,Barèmes!$A$6:$A$28,"Agilité — T-test 974 (s)",Barèmes!$B$6:$B$28,H107,Barèmes!$C$6:$C$28,IF(H107="6ème","Mixte",G107)),"à besoin",IF(AA107&lt;=SUMIFS(Barèmes!$E$6:$E$28,Barèmes!$A$6:$A$28,"Agilité — T-test 974 (s)",Barèmes!$B$6:$B$28,H107,Barèmes!$C$6:$C$28,IF(H107="6ème","Mixte",G107)),"fragile","satisfaisant")),IF(AA107&gt;=SUMIFS(Barèmes!$D$6:$D$28,Barèmes!$A$6:$A$28,"Agilité — T-test 974 (s)",Barèmes!$B$6:$B$28,H107,Barèmes!$C$6:$C$28,IF(H107="6ème","Mixte",G107)),"à besoin",IF(AA107&gt;=SUMIFS(Barèmes!$E$6:$E$28,Barèmes!$A$6:$A$28,"Agilité — T-test 974 (s)",Barèmes!$B$6:$B$28,H107,Barèmes!$C$6:$C$28,IF(H107="6ème","Mixte",G107)),"fragile","satisfaisant"))))</f>
        <v/>
      </c>
      <c r="AC107" s="27" t="str">
        <f>IF(OR(AA107="",SUMPRODUCT((Barèmes!$A$6:$A$28="Agilité — T-test 974 (s)")*(Barèmes!$B$6:$B$28=H107)*(Barèmes!$C$6:$C$28=IF(H107="6ème","Mixte",G107)))=0),"",IF(SUMPRODUCT((Barèmes!$A$6:$A$28="Agilité — T-test 974 (s)")*(Barèmes!$B$6:$B$28=H107)*(Barèmes!$C$6:$C$28=IF(H107="6ème","Mixte",G107))*(Barèmes!$J$6:$J$28="+"))&gt;0,IF(AA107&lt;=SUMIFS(Barèmes!$F$6:$F$28,Barèmes!$A$6:$A$28,"Agilité — T-test 974 (s)",Barèmes!$B$6:$B$28,H107,Barèmes!$C$6:$C$28,IF(H107="6ème","Mixte",G107)),Barèmes!$B$2,IF(AA107&lt;=SUMIFS(Barèmes!$G$6:$G$28,Barèmes!$A$6:$A$28,"Agilité — T-test 974 (s)",Barèmes!$B$6:$B$28,H107,Barèmes!$C$6:$C$28,IF(H107="6ème","Mixte",G107)),Barèmes!$C$2,IF(AA107&lt;=SUMIFS(Barèmes!$H$6:$H$28,Barèmes!$A$6:$A$28,"Agilité — T-test 974 (s)",Barèmes!$B$6:$B$28,H107,Barèmes!$C$6:$C$28,IF(H107="6ème","Mixte",G107)),Barèmes!$D$2,IF(AA107&lt;=SUMIFS(Barèmes!$I$6:$I$28,Barèmes!$A$6:$A$28,"Agilité — T-test 974 (s)",Barèmes!$B$6:$B$28,H107,Barèmes!$C$6:$C$28,IF(H107="6ème","Mixte",G107)),Barèmes!$E$2,Barèmes!$F$2)))),IF(AA107&gt;=SUMIFS(Barèmes!$F$6:$F$28,Barèmes!$A$6:$A$28,"Agilité — T-test 974 (s)",Barèmes!$B$6:$B$28,H107,Barèmes!$C$6:$C$28,IF(H107="6ème","Mixte",G107)),Barèmes!$B$2,IF(AA107&gt;=SUMIFS(Barèmes!$G$6:$G$28,Barèmes!$A$6:$A$28,"Agilité — T-test 974 (s)",Barèmes!$B$6:$B$28,H107,Barèmes!$C$6:$C$28,IF(H107="6ème","Mixte",G107)),Barèmes!$C$2,IF(AA107&gt;=SUMIFS(Barèmes!$H$6:$H$28,Barèmes!$A$6:$A$28,"Agilité — T-test 974 (s)",Barèmes!$B$6:$B$28,H107,Barèmes!$C$6:$C$28,IF(H107="6ème","Mixte",G107)),Barèmes!$D$2,IF(AA107&gt;=SUMIFS(Barèmes!$I$6:$I$28,Barèmes!$A$6:$A$28,"Agilité — T-test 974 (s)",Barèmes!$B$6:$B$28,H107,Barèmes!$C$6:$C$28,IF(H107="6ème","Mixte",G107)),Barèmes!$E$2,Barèmes!$F$2))))))</f>
        <v/>
      </c>
      <c r="AD107" s="28" t="str">
        <f t="shared" si="10"/>
        <v/>
      </c>
      <c r="AE107" s="29" t="str">
        <f t="shared" si="11"/>
        <v/>
      </c>
      <c r="AF107" s="30" t="str">
        <f>IF(OR(AD107="",SUMPRODUCT((Barèmes!$A$6:$A$28="Surcoût d'agilité (s) — technique")*(Barèmes!$B$6:$B$28=H107)*(Barèmes!$C$6:$C$28=IF(H107="6ème","Mixte",G107)))=0),"",IF(SUMPRODUCT((Barèmes!$A$6:$A$28="Surcoût d'agilité (s) — technique")*(Barèmes!$B$6:$B$28=H107)*(Barèmes!$C$6:$C$28=IF(H107="6ème","Mixte",G107))*(Barèmes!$J$6:$J$28="+"))&gt;0,IF(AD107&lt;=SUMIFS(Barèmes!$D$6:$D$28,Barèmes!$A$6:$A$28,"Surcoût d'agilité (s) — technique",Barèmes!$B$6:$B$28,H107,Barèmes!$C$6:$C$28,IF(H107="6ème","Mixte",G107)),"à besoin",IF(AD107&lt;=SUMIFS(Barèmes!$E$6:$E$28,Barèmes!$A$6:$A$28,"Surcoût d'agilité (s) — technique",Barèmes!$B$6:$B$28,H107,Barèmes!$C$6:$C$28,IF(H107="6ème","Mixte",G107)),"fragile","satisfaisant")),IF(AD107&gt;=SUMIFS(Barèmes!$D$6:$D$28,Barèmes!$A$6:$A$28,"Surcoût d'agilité (s) — technique",Barèmes!$B$6:$B$28,H107,Barèmes!$C$6:$C$28,IF(H107="6ème","Mixte",G107)),"à besoin",IF(AD107&gt;=SUMIFS(Barèmes!$E$6:$E$28,Barèmes!$A$6:$A$28,"Surcoût d'agilité (s) — technique",Barèmes!$B$6:$B$28,H107,Barèmes!$C$6:$C$28,IF(H107="6ème","Mixte",G107)),"fragile","satisfaisant"))))</f>
        <v/>
      </c>
      <c r="AG107" s="30" t="str">
        <f>IF(OR(AD107="",SUMPRODUCT((Barèmes!$A$6:$A$28="Surcoût d'agilité (s) — technique")*(Barèmes!$B$6:$B$28=H107)*(Barèmes!$C$6:$C$28=IF(H107="6ème","Mixte",G107)))=0),"",IF(SUMPRODUCT((Barèmes!$A$6:$A$28="Surcoût d'agilité (s) — technique")*(Barèmes!$B$6:$B$28=H107)*(Barèmes!$C$6:$C$28=IF(H107="6ème","Mixte",G107))*(Barèmes!$J$6:$J$28="+"))&gt;0,IF(AD107&lt;=SUMIFS(Barèmes!$F$6:$F$28,Barèmes!$A$6:$A$28,"Surcoût d'agilité (s) — technique",Barèmes!$B$6:$B$28,H107,Barèmes!$C$6:$C$28,IF(H107="6ème","Mixte",G107)),Barèmes!$B$2,IF(AD107&lt;=SUMIFS(Barèmes!$G$6:$G$28,Barèmes!$A$6:$A$28,"Surcoût d'agilité (s) — technique",Barèmes!$B$6:$B$28,H107,Barèmes!$C$6:$C$28,IF(H107="6ème","Mixte",G107)),Barèmes!$C$2,IF(AD107&lt;=SUMIFS(Barèmes!$H$6:$H$28,Barèmes!$A$6:$A$28,"Surcoût d'agilité (s) — technique",Barèmes!$B$6:$B$28,H107,Barèmes!$C$6:$C$28,IF(H107="6ème","Mixte",G107)),Barèmes!$D$2,IF(AD107&lt;=SUMIFS(Barèmes!$I$6:$I$28,Barèmes!$A$6:$A$28,"Surcoût d'agilité (s) — technique",Barèmes!$B$6:$B$28,H107,Barèmes!$C$6:$C$28,IF(H107="6ème","Mixte",G107)),Barèmes!$E$2,Barèmes!$F$2)))),IF(AD107&gt;=SUMIFS(Barèmes!$F$6:$F$28,Barèmes!$A$6:$A$28,"Surcoût d'agilité (s) — technique",Barèmes!$B$6:$B$28,H107,Barèmes!$C$6:$C$28,IF(H107="6ème","Mixte",G107)),Barèmes!$B$2,IF(AD107&gt;=SUMIFS(Barèmes!$G$6:$G$28,Barèmes!$A$6:$A$28,"Surcoût d'agilité (s) — technique",Barèmes!$B$6:$B$28,H107,Barèmes!$C$6:$C$28,IF(H107="6ème","Mixte",G107)),Barèmes!$C$2,IF(AD107&gt;=SUMIFS(Barèmes!$H$6:$H$28,Barèmes!$A$6:$A$28,"Surcoût d'agilité (s) — technique",Barèmes!$B$6:$B$28,H107,Barèmes!$C$6:$C$28,IF(H107="6ème","Mixte",G107)),Barèmes!$D$2,IF(AD107&gt;=SUMIFS(Barèmes!$I$6:$I$28,Barèmes!$A$6:$A$28,"Surcoût d'agilité (s) — technique",Barèmes!$B$6:$B$28,H107,Barèmes!$C$6:$C$28,IF(H107="6ème","Mixte",G107)),Barèmes!$E$2,Barèmes!$F$2))))))</f>
        <v/>
      </c>
      <c r="AH107" s="31" t="str">
        <f>IF((IF(N107="",0,1)+IF(Q107="",0,1)+IF(W107="",0,1)+IF(Z107="",0,1)+IF(AC107="",0,1))=0,"",3*IF(N107=Barèmes!$B$2,1,IF(N107=Barèmes!$C$2,2,IF(N107=Barèmes!$D$2,3,IF(N107=Barèmes!$E$2,4,IF(N107=Barèmes!$F$2,5,0)))))+3*IF(Q107=Barèmes!$B$2,1,IF(Q107=Barèmes!$C$2,2,IF(Q107=Barèmes!$D$2,3,IF(Q107=Barèmes!$E$2,4,IF(Q107=Barèmes!$F$2,5,0)))))+2*IF(W107=Barèmes!$B$2,1,IF(W107=Barèmes!$C$2,2,IF(W107=Barèmes!$D$2,3,IF(W107=Barèmes!$E$2,4,IF(W107=Barèmes!$F$2,5,0)))))+1*IF(Z107=Barèmes!$B$2,1,IF(Z107=Barèmes!$C$2,2,IF(Z107=Barèmes!$D$2,3,IF(Z107=Barèmes!$E$2,4,IF(Z107=Barèmes!$F$2,5,0)))))+1*IF(AC107=Barèmes!$B$2,1,IF(AC107=Barèmes!$C$2,2,IF(AC107=Barèmes!$D$2,3,IF(AC107=Barèmes!$E$2,4,IF(AC107=Barèmes!$F$2,5,0))))))</f>
        <v/>
      </c>
      <c r="AI107" s="31"/>
      <c r="AJ107" s="32" t="str">
        <f>IFERROR(INDEX(Croissance!$B$5:$B$604,MATCH(A107,Croissance!$A$5:$A$604,0)),"")</f>
        <v/>
      </c>
      <c r="AK107" s="32" t="str">
        <f>IFERROR(INDEX(Croissance!$C$5:$C$604,MATCH(A107,Croissance!$A$5:$A$604,0)),"")</f>
        <v/>
      </c>
      <c r="AL107" s="32" t="str">
        <f>IFERROR(INDEX(Croissance!$D$5:$D$604,MATCH(A107,Croissance!$A$5:$A$604,0)),"")</f>
        <v/>
      </c>
      <c r="AM107" s="32" t="str">
        <f>IFERROR(INDEX(Croissance!$E$5:$E$604,MATCH(A107,Croissance!$A$5:$A$604,0)),"")</f>
        <v/>
      </c>
      <c r="AO107" s="33">
        <f t="shared" si="16"/>
        <v>0</v>
      </c>
      <c r="AP107" s="33">
        <f t="shared" si="12"/>
        <v>0</v>
      </c>
      <c r="AQ107" s="33">
        <f>IF(A107="",0,IF(AND(OR('Synthèse classe'!$C$2="Tous",C107='Synthèse classe'!$C$2),OR('Synthèse classe'!$C$3="Toutes",D107='Synthèse classe'!$C$3),OR('Synthèse classe'!$C$4="Toutes",AND('Synthèse classe'!$C$4="Dernière",AP107=1),B107=IFERROR(VALUE('Synthèse classe'!$C$4),0))),1,0))</f>
        <v>0</v>
      </c>
      <c r="AR107" s="34" t="str">
        <f t="shared" si="13"/>
        <v/>
      </c>
    </row>
    <row r="108" spans="1:44" x14ac:dyDescent="0.2">
      <c r="A108" s="17" t="str">
        <f t="shared" si="9"/>
        <v/>
      </c>
      <c r="B108" s="18"/>
      <c r="C108" s="19"/>
      <c r="D108" s="19"/>
      <c r="E108" s="19"/>
      <c r="F108" s="19"/>
      <c r="G108" s="19"/>
      <c r="H108" s="17" t="str">
        <f t="shared" si="14"/>
        <v/>
      </c>
      <c r="I108" s="20"/>
      <c r="J108" s="18"/>
      <c r="K108" s="19"/>
      <c r="L108" s="21" t="str">
        <f t="shared" si="15"/>
        <v/>
      </c>
      <c r="M108" s="21" t="str">
        <f>IF(OR(J108="",SUMPRODUCT((Barèmes!$A$6:$A$28="Endurance — Luc Léger (palier)")*(Barèmes!$B$6:$B$28=H108)*(Barèmes!$C$6:$C$28=IF(H108="6ème","Mixte",G108)))=0),"",IF(SUMPRODUCT((Barèmes!$A$6:$A$28="Endurance — Luc Léger (palier)")*(Barèmes!$B$6:$B$28=H108)*(Barèmes!$C$6:$C$28=IF(H108="6ème","Mixte",G108))*(Barèmes!$J$6:$J$28="+"))&gt;0,IF(J108&lt;=SUMIFS(Barèmes!$D$6:$D$28,Barèmes!$A$6:$A$28,"Endurance — Luc Léger (palier)",Barèmes!$B$6:$B$28,H108,Barèmes!$C$6:$C$28,IF(H108="6ème","Mixte",G108)),"à besoin",IF(J108&lt;=SUMIFS(Barèmes!$E$6:$E$28,Barèmes!$A$6:$A$28,"Endurance — Luc Léger (palier)",Barèmes!$B$6:$B$28,H108,Barèmes!$C$6:$C$28,IF(H108="6ème","Mixte",G108)),"fragile","satisfaisant")),IF(J108&gt;=SUMIFS(Barèmes!$D$6:$D$28,Barèmes!$A$6:$A$28,"Endurance — Luc Léger (palier)",Barèmes!$B$6:$B$28,H108,Barèmes!$C$6:$C$28,IF(H108="6ème","Mixte",G108)),"à besoin",IF(J108&gt;=SUMIFS(Barèmes!$E$6:$E$28,Barèmes!$A$6:$A$28,"Endurance — Luc Léger (palier)",Barèmes!$B$6:$B$28,H108,Barèmes!$C$6:$C$28,IF(H108="6ème","Mixte",G108)),"fragile","satisfaisant"))))</f>
        <v/>
      </c>
      <c r="N108" s="21" t="str">
        <f>IF(OR(J108="",SUMPRODUCT((Barèmes!$A$6:$A$28="Endurance — Luc Léger (palier)")*(Barèmes!$B$6:$B$28=H108)*(Barèmes!$C$6:$C$28=IF(H108="6ème","Mixte",G108)))=0),"",IF(SUMPRODUCT((Barèmes!$A$6:$A$28="Endurance — Luc Léger (palier)")*(Barèmes!$B$6:$B$28=H108)*(Barèmes!$C$6:$C$28=IF(H108="6ème","Mixte",G108))*(Barèmes!$J$6:$J$28="+"))&gt;0,IF(J108&lt;=SUMIFS(Barèmes!$F$6:$F$28,Barèmes!$A$6:$A$28,"Endurance — Luc Léger (palier)",Barèmes!$B$6:$B$28,H108,Barèmes!$C$6:$C$28,IF(H108="6ème","Mixte",G108)),Barèmes!$B$2,IF(J108&lt;=SUMIFS(Barèmes!$G$6:$G$28,Barèmes!$A$6:$A$28,"Endurance — Luc Léger (palier)",Barèmes!$B$6:$B$28,H108,Barèmes!$C$6:$C$28,IF(H108="6ème","Mixte",G108)),Barèmes!$C$2,IF(J108&lt;=SUMIFS(Barèmes!$H$6:$H$28,Barèmes!$A$6:$A$28,"Endurance — Luc Léger (palier)",Barèmes!$B$6:$B$28,H108,Barèmes!$C$6:$C$28,IF(H108="6ème","Mixte",G108)),Barèmes!$D$2,IF(J108&lt;=SUMIFS(Barèmes!$I$6:$I$28,Barèmes!$A$6:$A$28,"Endurance — Luc Léger (palier)",Barèmes!$B$6:$B$28,H108,Barèmes!$C$6:$C$28,IF(H108="6ème","Mixte",G108)),Barèmes!$E$2,Barèmes!$F$2)))),IF(J108&gt;=SUMIFS(Barèmes!$F$6:$F$28,Barèmes!$A$6:$A$28,"Endurance — Luc Léger (palier)",Barèmes!$B$6:$B$28,H108,Barèmes!$C$6:$C$28,IF(H108="6ème","Mixte",G108)),Barèmes!$B$2,IF(J108&gt;=SUMIFS(Barèmes!$G$6:$G$28,Barèmes!$A$6:$A$28,"Endurance — Luc Léger (palier)",Barèmes!$B$6:$B$28,H108,Barèmes!$C$6:$C$28,IF(H108="6ème","Mixte",G108)),Barèmes!$C$2,IF(J108&gt;=SUMIFS(Barèmes!$H$6:$H$28,Barèmes!$A$6:$A$28,"Endurance — Luc Léger (palier)",Barèmes!$B$6:$B$28,H108,Barèmes!$C$6:$C$28,IF(H108="6ème","Mixte",G108)),Barèmes!$D$2,IF(J108&gt;=SUMIFS(Barèmes!$I$6:$I$28,Barèmes!$A$6:$A$28,"Endurance — Luc Léger (palier)",Barèmes!$B$6:$B$28,H108,Barèmes!$C$6:$C$28,IF(H108="6ème","Mixte",G108)),Barèmes!$E$2,Barèmes!$F$2))))))</f>
        <v/>
      </c>
      <c r="O108" s="22"/>
      <c r="P108" s="23" t="str">
        <f>IF(OR(O108="",SUMPRODUCT((Barèmes!$A$6:$A$28="Force bas du corps — Saut en longueur (m)")*(Barèmes!$B$6:$B$28=H108)*(Barèmes!$C$6:$C$28=IF(H108="6ème","Mixte",G108)))=0),"",IF(SUMPRODUCT((Barèmes!$A$6:$A$28="Force bas du corps — Saut en longueur (m)")*(Barèmes!$B$6:$B$28=H108)*(Barèmes!$C$6:$C$28=IF(H108="6ème","Mixte",G108))*(Barèmes!$J$6:$J$28="+"))&gt;0,IF(O108&lt;=SUMIFS(Barèmes!$D$6:$D$28,Barèmes!$A$6:$A$28,"Force bas du corps — Saut en longueur (m)",Barèmes!$B$6:$B$28,H108,Barèmes!$C$6:$C$28,IF(H108="6ème","Mixte",G108)),"à besoin",IF(O108&lt;=SUMIFS(Barèmes!$E$6:$E$28,Barèmes!$A$6:$A$28,"Force bas du corps — Saut en longueur (m)",Barèmes!$B$6:$B$28,H108,Barèmes!$C$6:$C$28,IF(H108="6ème","Mixte",G108)),"fragile","satisfaisant")),IF(O108&gt;=SUMIFS(Barèmes!$D$6:$D$28,Barèmes!$A$6:$A$28,"Force bas du corps — Saut en longueur (m)",Barèmes!$B$6:$B$28,H108,Barèmes!$C$6:$C$28,IF(H108="6ème","Mixte",G108)),"à besoin",IF(O108&gt;=SUMIFS(Barèmes!$E$6:$E$28,Barèmes!$A$6:$A$28,"Force bas du corps — Saut en longueur (m)",Barèmes!$B$6:$B$28,H108,Barèmes!$C$6:$C$28,IF(H108="6ème","Mixte",G108)),"fragile","satisfaisant"))))</f>
        <v/>
      </c>
      <c r="Q108" s="23" t="str">
        <f>IF(OR(O108="",SUMPRODUCT((Barèmes!$A$6:$A$28="Force bas du corps — Saut en longueur (m)")*(Barèmes!$B$6:$B$28=H108)*(Barèmes!$C$6:$C$28=IF(H108="6ème","Mixte",G108)))=0),"",IF(SUMPRODUCT((Barèmes!$A$6:$A$28="Force bas du corps — Saut en longueur (m)")*(Barèmes!$B$6:$B$28=H108)*(Barèmes!$C$6:$C$28=IF(H108="6ème","Mixte",G108))*(Barèmes!$J$6:$J$28="+"))&gt;0,IF(O108&lt;=SUMIFS(Barèmes!$F$6:$F$28,Barèmes!$A$6:$A$28,"Force bas du corps — Saut en longueur (m)",Barèmes!$B$6:$B$28,H108,Barèmes!$C$6:$C$28,IF(H108="6ème","Mixte",G108)),Barèmes!$B$2,IF(O108&lt;=SUMIFS(Barèmes!$G$6:$G$28,Barèmes!$A$6:$A$28,"Force bas du corps — Saut en longueur (m)",Barèmes!$B$6:$B$28,H108,Barèmes!$C$6:$C$28,IF(H108="6ème","Mixte",G108)),Barèmes!$C$2,IF(O108&lt;=SUMIFS(Barèmes!$H$6:$H$28,Barèmes!$A$6:$A$28,"Force bas du corps — Saut en longueur (m)",Barèmes!$B$6:$B$28,H108,Barèmes!$C$6:$C$28,IF(H108="6ème","Mixte",G108)),Barèmes!$D$2,IF(O108&lt;=SUMIFS(Barèmes!$I$6:$I$28,Barèmes!$A$6:$A$28,"Force bas du corps — Saut en longueur (m)",Barèmes!$B$6:$B$28,H108,Barèmes!$C$6:$C$28,IF(H108="6ème","Mixte",G108)),Barèmes!$E$2,Barèmes!$F$2)))),IF(O108&gt;=SUMIFS(Barèmes!$F$6:$F$28,Barèmes!$A$6:$A$28,"Force bas du corps — Saut en longueur (m)",Barèmes!$B$6:$B$28,H108,Barèmes!$C$6:$C$28,IF(H108="6ème","Mixte",G108)),Barèmes!$B$2,IF(O108&gt;=SUMIFS(Barèmes!$G$6:$G$28,Barèmes!$A$6:$A$28,"Force bas du corps — Saut en longueur (m)",Barèmes!$B$6:$B$28,H108,Barèmes!$C$6:$C$28,IF(H108="6ème","Mixte",G108)),Barèmes!$C$2,IF(O108&gt;=SUMIFS(Barèmes!$H$6:$H$28,Barèmes!$A$6:$A$28,"Force bas du corps — Saut en longueur (m)",Barèmes!$B$6:$B$28,H108,Barèmes!$C$6:$C$28,IF(H108="6ème","Mixte",G108)),Barèmes!$D$2,IF(O108&gt;=SUMIFS(Barèmes!$I$6:$I$28,Barèmes!$A$6:$A$28,"Force bas du corps — Saut en longueur (m)",Barèmes!$B$6:$B$28,H108,Barèmes!$C$6:$C$28,IF(H108="6ème","Mixte",G108)),Barèmes!$E$2,Barèmes!$F$2))))))</f>
        <v/>
      </c>
      <c r="R108" s="22"/>
      <c r="S108" s="24" t="str">
        <f>IF(OR(R108="",SUMPRODUCT((Barèmes!$A$6:$A$28="Vitesse — 30 m (s)")*(Barèmes!$B$6:$B$28=H108)*(Barèmes!$C$6:$C$28=IF(H108="6ème","Mixte",G108)))=0),"",IF(SUMPRODUCT((Barèmes!$A$6:$A$28="Vitesse — 30 m (s)")*(Barèmes!$B$6:$B$28=H108)*(Barèmes!$C$6:$C$28=IF(H108="6ème","Mixte",G108))*(Barèmes!$J$6:$J$28="+"))&gt;0,IF(R108&lt;=SUMIFS(Barèmes!$D$6:$D$28,Barèmes!$A$6:$A$28,"Vitesse — 30 m (s)",Barèmes!$B$6:$B$28,H108,Barèmes!$C$6:$C$28,IF(H108="6ème","Mixte",G108)),"à besoin",IF(R108&lt;=SUMIFS(Barèmes!$E$6:$E$28,Barèmes!$A$6:$A$28,"Vitesse — 30 m (s)",Barèmes!$B$6:$B$28,H108,Barèmes!$C$6:$C$28,IF(H108="6ème","Mixte",G108)),"fragile","satisfaisant")),IF(R108&gt;=SUMIFS(Barèmes!$D$6:$D$28,Barèmes!$A$6:$A$28,"Vitesse — 30 m (s)",Barèmes!$B$6:$B$28,H108,Barèmes!$C$6:$C$28,IF(H108="6ème","Mixte",G108)),"à besoin",IF(R108&gt;=SUMIFS(Barèmes!$E$6:$E$28,Barèmes!$A$6:$A$28,"Vitesse — 30 m (s)",Barèmes!$B$6:$B$28,H108,Barèmes!$C$6:$C$28,IF(H108="6ème","Mixte",G108)),"fragile","satisfaisant"))))</f>
        <v/>
      </c>
      <c r="T108" s="24" t="str">
        <f>IF(OR(R108="",SUMPRODUCT((Barèmes!$A$6:$A$28="Vitesse — 30 m (s)")*(Barèmes!$B$6:$B$28=H108)*(Barèmes!$C$6:$C$28=IF(H108="6ème","Mixte",G108)))=0),"",IF(SUMPRODUCT((Barèmes!$A$6:$A$28="Vitesse — 30 m (s)")*(Barèmes!$B$6:$B$28=H108)*(Barèmes!$C$6:$C$28=IF(H108="6ème","Mixte",G108))*(Barèmes!$J$6:$J$28="+"))&gt;0,IF(R108&lt;=SUMIFS(Barèmes!$F$6:$F$28,Barèmes!$A$6:$A$28,"Vitesse — 30 m (s)",Barèmes!$B$6:$B$28,H108,Barèmes!$C$6:$C$28,IF(H108="6ème","Mixte",G108)),Barèmes!$B$2,IF(R108&lt;=SUMIFS(Barèmes!$G$6:$G$28,Barèmes!$A$6:$A$28,"Vitesse — 30 m (s)",Barèmes!$B$6:$B$28,H108,Barèmes!$C$6:$C$28,IF(H108="6ème","Mixte",G108)),Barèmes!$C$2,IF(R108&lt;=SUMIFS(Barèmes!$H$6:$H$28,Barèmes!$A$6:$A$28,"Vitesse — 30 m (s)",Barèmes!$B$6:$B$28,H108,Barèmes!$C$6:$C$28,IF(H108="6ème","Mixte",G108)),Barèmes!$D$2,IF(R108&lt;=SUMIFS(Barèmes!$I$6:$I$28,Barèmes!$A$6:$A$28,"Vitesse — 30 m (s)",Barèmes!$B$6:$B$28,H108,Barèmes!$C$6:$C$28,IF(H108="6ème","Mixte",G108)),Barèmes!$E$2,Barèmes!$F$2)))),IF(R108&gt;=SUMIFS(Barèmes!$F$6:$F$28,Barèmes!$A$6:$A$28,"Vitesse — 30 m (s)",Barèmes!$B$6:$B$28,H108,Barèmes!$C$6:$C$28,IF(H108="6ème","Mixte",G108)),Barèmes!$B$2,IF(R108&gt;=SUMIFS(Barèmes!$G$6:$G$28,Barèmes!$A$6:$A$28,"Vitesse — 30 m (s)",Barèmes!$B$6:$B$28,H108,Barèmes!$C$6:$C$28,IF(H108="6ème","Mixte",G108)),Barèmes!$C$2,IF(R108&gt;=SUMIFS(Barèmes!$H$6:$H$28,Barèmes!$A$6:$A$28,"Vitesse — 30 m (s)",Barèmes!$B$6:$B$28,H108,Barèmes!$C$6:$C$28,IF(H108="6ème","Mixte",G108)),Barèmes!$D$2,IF(R108&gt;=SUMIFS(Barèmes!$I$6:$I$28,Barèmes!$A$6:$A$28,"Vitesse — 30 m (s)",Barèmes!$B$6:$B$28,H108,Barèmes!$C$6:$C$28,IF(H108="6ème","Mixte",G108)),Barèmes!$E$2,Barèmes!$F$2))))))</f>
        <v/>
      </c>
      <c r="U108" s="22"/>
      <c r="V108" s="25" t="str">
        <f>IF(OR(U108="",SUMPRODUCT((Barèmes!$A$6:$A$28="Vitesse — 50 m (s)")*(Barèmes!$B$6:$B$28=H108)*(Barèmes!$C$6:$C$28=IF(H108="6ème","Mixte",G108)))=0),"",IF(SUMPRODUCT((Barèmes!$A$6:$A$28="Vitesse — 50 m (s)")*(Barèmes!$B$6:$B$28=H108)*(Barèmes!$C$6:$C$28=IF(H108="6ème","Mixte",G108))*(Barèmes!$J$6:$J$28="+"))&gt;0,IF(U108&lt;=SUMIFS(Barèmes!$D$6:$D$28,Barèmes!$A$6:$A$28,"Vitesse — 50 m (s)",Barèmes!$B$6:$B$28,H108,Barèmes!$C$6:$C$28,IF(H108="6ème","Mixte",G108)),"à besoin",IF(U108&lt;=SUMIFS(Barèmes!$E$6:$E$28,Barèmes!$A$6:$A$28,"Vitesse — 50 m (s)",Barèmes!$B$6:$B$28,H108,Barèmes!$C$6:$C$28,IF(H108="6ème","Mixte",G108)),"fragile","satisfaisant")),IF(U108&gt;=SUMIFS(Barèmes!$D$6:$D$28,Barèmes!$A$6:$A$28,"Vitesse — 50 m (s)",Barèmes!$B$6:$B$28,H108,Barèmes!$C$6:$C$28,IF(H108="6ème","Mixte",G108)),"à besoin",IF(U108&gt;=SUMIFS(Barèmes!$E$6:$E$28,Barèmes!$A$6:$A$28,"Vitesse — 50 m (s)",Barèmes!$B$6:$B$28,H108,Barèmes!$C$6:$C$28,IF(H108="6ème","Mixte",G108)),"fragile","satisfaisant"))))</f>
        <v/>
      </c>
      <c r="W108" s="25" t="str">
        <f>IF(OR(U108="",SUMPRODUCT((Barèmes!$A$6:$A$28="Vitesse — 50 m (s)")*(Barèmes!$B$6:$B$28=H108)*(Barèmes!$C$6:$C$28=IF(H108="6ème","Mixte",G108)))=0),"",IF(SUMPRODUCT((Barèmes!$A$6:$A$28="Vitesse — 50 m (s)")*(Barèmes!$B$6:$B$28=H108)*(Barèmes!$C$6:$C$28=IF(H108="6ème","Mixte",G108))*(Barèmes!$J$6:$J$28="+"))&gt;0,IF(U108&lt;=SUMIFS(Barèmes!$F$6:$F$28,Barèmes!$A$6:$A$28,"Vitesse — 50 m (s)",Barèmes!$B$6:$B$28,H108,Barèmes!$C$6:$C$28,IF(H108="6ème","Mixte",G108)),Barèmes!$B$2,IF(U108&lt;=SUMIFS(Barèmes!$G$6:$G$28,Barèmes!$A$6:$A$28,"Vitesse — 50 m (s)",Barèmes!$B$6:$B$28,H108,Barèmes!$C$6:$C$28,IF(H108="6ème","Mixte",G108)),Barèmes!$C$2,IF(U108&lt;=SUMIFS(Barèmes!$H$6:$H$28,Barèmes!$A$6:$A$28,"Vitesse — 50 m (s)",Barèmes!$B$6:$B$28,H108,Barèmes!$C$6:$C$28,IF(H108="6ème","Mixte",G108)),Barèmes!$D$2,IF(U108&lt;=SUMIFS(Barèmes!$I$6:$I$28,Barèmes!$A$6:$A$28,"Vitesse — 50 m (s)",Barèmes!$B$6:$B$28,H108,Barèmes!$C$6:$C$28,IF(H108="6ème","Mixte",G108)),Barèmes!$E$2,Barèmes!$F$2)))),IF(U108&gt;=SUMIFS(Barèmes!$F$6:$F$28,Barèmes!$A$6:$A$28,"Vitesse — 50 m (s)",Barèmes!$B$6:$B$28,H108,Barèmes!$C$6:$C$28,IF(H108="6ème","Mixte",G108)),Barèmes!$B$2,IF(U108&gt;=SUMIFS(Barèmes!$G$6:$G$28,Barèmes!$A$6:$A$28,"Vitesse — 50 m (s)",Barèmes!$B$6:$B$28,H108,Barèmes!$C$6:$C$28,IF(H108="6ème","Mixte",G108)),Barèmes!$C$2,IF(U108&gt;=SUMIFS(Barèmes!$H$6:$H$28,Barèmes!$A$6:$A$28,"Vitesse — 50 m (s)",Barèmes!$B$6:$B$28,H108,Barèmes!$C$6:$C$28,IF(H108="6ème","Mixte",G108)),Barèmes!$D$2,IF(U108&gt;=SUMIFS(Barèmes!$I$6:$I$28,Barèmes!$A$6:$A$28,"Vitesse — 50 m (s)",Barèmes!$B$6:$B$28,H108,Barèmes!$C$6:$C$28,IF(H108="6ème","Mixte",G108)),Barèmes!$E$2,Barèmes!$F$2))))))</f>
        <v/>
      </c>
      <c r="X108" s="18"/>
      <c r="Y108" s="26" t="str" cm="1">
        <f t="array" ref="Y108">IF(OR(X108="",SUMPRODUCT((Barèmes!$A$6:$A$28="Souplesse (score 1-5)")*(Barèmes!$B$6:$B$28=H108)*(Barèmes!$C$6:$C$28=IF(H108="6ème","Mixte",G108)))=0),"",IF(SUMPRODUCT((Barèmes!$A$6:$A$28="Souplesse (score 1-5)")*(Barèmes!$B$6:$B$28=H108)*(Barèmes!$C$6:$C$28=IF(H108="6ème","Mixte",G108))*(Barèmes!$J$6:$J$28="+"))&gt;0,IF(X108&lt;=SUMIFS(Barèmes!$D$6:$D$28,Barèmes!$A$6:$A$28,"Souplesse (score 1-5)",Barèmes!$B$6:$B$28,H108,Barèmes!$C$6:$C$28,IF(H108="6ème","Mixte",G108)),"à besoin",IF(X108&lt;=SUMIFS(Barèmes!$E$6:$E$28,Barèmes!$A$6:$A$28,"Souplesse (score 1-5)",Barèmes!$B$6:$B$28,H108,Barèmes!$C$6:$C$28,IF(H108="6ème","Mixte",G108)),"fragile","satisfaisant")),IF(X108&gt;=SUMIFS(Barèmes!$D$6:$D$28,Barèmes!$A$6:$A$28,"Souplesse (score 1-5)",Barèmes!$B$6:$B$28,H108,Barèmes!$C$6:$C$28,IF(H108="6ème","Mixte",G108)),"à besoin",IF(X108&gt;=SUMIFS(Barèmes!$E$6:$E$28,Barèmes!$A$6:$A$28,"Souplesse (score 1-5)",Barèmes!$B$6:$B$28,H108,Barèmes!$C$6:$C$28,IF(H108="6ème","Mixte",G108)),"fragile","satisfaisant"))))</f>
        <v/>
      </c>
      <c r="Z108" s="26" t="str" cm="1">
        <f t="array" ref="Z108">IF(OR(X108="",SUMPRODUCT((Barèmes!$A$6:$A$28="Souplesse (score 1-5)")*(Barèmes!$B$6:$B$28=H108)*(Barèmes!$C$6:$C$28=IF(H108="6ème","Mixte",G108)))=0),"",IF(SUMPRODUCT((Barèmes!$A$6:$A$28="Souplesse (score 1-5)")*(Barèmes!$B$6:$B$28=H108)*(Barèmes!$C$6:$C$28=IF(H108="6ème","Mixte",G108))*(Barèmes!$J$6:$J$28="+"))&gt;0,IF(X108&lt;=SUMIFS(Barèmes!$F$6:$F$28,Barèmes!$A$6:$A$28,"Souplesse (score 1-5)",Barèmes!$B$6:$B$28,H108,Barèmes!$C$6:$C$28,IF(H108="6ème","Mixte",G108)),Barèmes!$B$2,IF(X108&lt;=SUMIFS(Barèmes!$G$6:$G$28,Barèmes!$A$6:$A$28,"Souplesse (score 1-5)",Barèmes!$B$6:$B$28,H108,Barèmes!$C$6:$C$28,IF(H108="6ème","Mixte",G108)),Barèmes!$C$2,IF(X108&lt;=SUMIFS(Barèmes!$H$6:$H$28,Barèmes!$A$6:$A$28,"Souplesse (score 1-5)",Barèmes!$B$6:$B$28,H108,Barèmes!$C$6:$C$28,IF(H108="6ème","Mixte",G108)),Barèmes!$D$2,IF(X108&lt;=SUMIFS(Barèmes!$I$6:$I$28,Barèmes!$A$6:$A$28,"Souplesse (score 1-5)",Barèmes!$B$6:$B$28,H108,Barèmes!$C$6:$C$28,IF(H108="6ème","Mixte",G108)),Barèmes!$E$2,Barèmes!$F$2)))),IF(X108&gt;=SUMIFS(Barèmes!$F$6:$F$28,Barèmes!$A$6:$A$28,"Souplesse (score 1-5)",Barèmes!$B$6:$B$28,H108,Barèmes!$C$6:$C$28,IF(H108="6ème","Mixte",G108)),Barèmes!$B$2,IF(X108&gt;=SUMIFS(Barèmes!$G$6:$G$28,Barèmes!$A$6:$A$28,"Souplesse (score 1-5)",Barèmes!$B$6:$B$28,H108,Barèmes!$C$6:$C$28,IF(H108="6ème","Mixte",G108)),Barèmes!$C$2,IF(X108&gt;=SUMIFS(Barèmes!$H$6:$H$28,Barèmes!$A$6:$A$28,"Souplesse (score 1-5)",Barèmes!$B$6:$B$28,H108,Barèmes!$C$6:$C$28,IF(H108="6ème","Mixte",G108)),Barèmes!$D$2,IF(X108&gt;=SUMIFS(Barèmes!$I$6:$I$28,Barèmes!$A$6:$A$28,"Souplesse (score 1-5)",Barèmes!$B$6:$B$28,H108,Barèmes!$C$6:$C$28,IF(H108="6ème","Mixte",G108)),Barèmes!$E$2,Barèmes!$F$2))))))</f>
        <v/>
      </c>
      <c r="AA108" s="22"/>
      <c r="AB108" s="27" t="str">
        <f>IF(OR(AA108="",SUMPRODUCT((Barèmes!$A$6:$A$28="Agilité — T-test 974 (s)")*(Barèmes!$B$6:$B$28=H108)*(Barèmes!$C$6:$C$28=IF(H108="6ème","Mixte",G108)))=0),"",IF(SUMPRODUCT((Barèmes!$A$6:$A$28="Agilité — T-test 974 (s)")*(Barèmes!$B$6:$B$28=H108)*(Barèmes!$C$6:$C$28=IF(H108="6ème","Mixte",G108))*(Barèmes!$J$6:$J$28="+"))&gt;0,IF(AA108&lt;=SUMIFS(Barèmes!$D$6:$D$28,Barèmes!$A$6:$A$28,"Agilité — T-test 974 (s)",Barèmes!$B$6:$B$28,H108,Barèmes!$C$6:$C$28,IF(H108="6ème","Mixte",G108)),"à besoin",IF(AA108&lt;=SUMIFS(Barèmes!$E$6:$E$28,Barèmes!$A$6:$A$28,"Agilité — T-test 974 (s)",Barèmes!$B$6:$B$28,H108,Barèmes!$C$6:$C$28,IF(H108="6ème","Mixte",G108)),"fragile","satisfaisant")),IF(AA108&gt;=SUMIFS(Barèmes!$D$6:$D$28,Barèmes!$A$6:$A$28,"Agilité — T-test 974 (s)",Barèmes!$B$6:$B$28,H108,Barèmes!$C$6:$C$28,IF(H108="6ème","Mixte",G108)),"à besoin",IF(AA108&gt;=SUMIFS(Barèmes!$E$6:$E$28,Barèmes!$A$6:$A$28,"Agilité — T-test 974 (s)",Barèmes!$B$6:$B$28,H108,Barèmes!$C$6:$C$28,IF(H108="6ème","Mixte",G108)),"fragile","satisfaisant"))))</f>
        <v/>
      </c>
      <c r="AC108" s="27" t="str">
        <f>IF(OR(AA108="",SUMPRODUCT((Barèmes!$A$6:$A$28="Agilité — T-test 974 (s)")*(Barèmes!$B$6:$B$28=H108)*(Barèmes!$C$6:$C$28=IF(H108="6ème","Mixte",G108)))=0),"",IF(SUMPRODUCT((Barèmes!$A$6:$A$28="Agilité — T-test 974 (s)")*(Barèmes!$B$6:$B$28=H108)*(Barèmes!$C$6:$C$28=IF(H108="6ème","Mixte",G108))*(Barèmes!$J$6:$J$28="+"))&gt;0,IF(AA108&lt;=SUMIFS(Barèmes!$F$6:$F$28,Barèmes!$A$6:$A$28,"Agilité — T-test 974 (s)",Barèmes!$B$6:$B$28,H108,Barèmes!$C$6:$C$28,IF(H108="6ème","Mixte",G108)),Barèmes!$B$2,IF(AA108&lt;=SUMIFS(Barèmes!$G$6:$G$28,Barèmes!$A$6:$A$28,"Agilité — T-test 974 (s)",Barèmes!$B$6:$B$28,H108,Barèmes!$C$6:$C$28,IF(H108="6ème","Mixte",G108)),Barèmes!$C$2,IF(AA108&lt;=SUMIFS(Barèmes!$H$6:$H$28,Barèmes!$A$6:$A$28,"Agilité — T-test 974 (s)",Barèmes!$B$6:$B$28,H108,Barèmes!$C$6:$C$28,IF(H108="6ème","Mixte",G108)),Barèmes!$D$2,IF(AA108&lt;=SUMIFS(Barèmes!$I$6:$I$28,Barèmes!$A$6:$A$28,"Agilité — T-test 974 (s)",Barèmes!$B$6:$B$28,H108,Barèmes!$C$6:$C$28,IF(H108="6ème","Mixte",G108)),Barèmes!$E$2,Barèmes!$F$2)))),IF(AA108&gt;=SUMIFS(Barèmes!$F$6:$F$28,Barèmes!$A$6:$A$28,"Agilité — T-test 974 (s)",Barèmes!$B$6:$B$28,H108,Barèmes!$C$6:$C$28,IF(H108="6ème","Mixte",G108)),Barèmes!$B$2,IF(AA108&gt;=SUMIFS(Barèmes!$G$6:$G$28,Barèmes!$A$6:$A$28,"Agilité — T-test 974 (s)",Barèmes!$B$6:$B$28,H108,Barèmes!$C$6:$C$28,IF(H108="6ème","Mixte",G108)),Barèmes!$C$2,IF(AA108&gt;=SUMIFS(Barèmes!$H$6:$H$28,Barèmes!$A$6:$A$28,"Agilité — T-test 974 (s)",Barèmes!$B$6:$B$28,H108,Barèmes!$C$6:$C$28,IF(H108="6ème","Mixte",G108)),Barèmes!$D$2,IF(AA108&gt;=SUMIFS(Barèmes!$I$6:$I$28,Barèmes!$A$6:$A$28,"Agilité — T-test 974 (s)",Barèmes!$B$6:$B$28,H108,Barèmes!$C$6:$C$28,IF(H108="6ème","Mixte",G108)),Barèmes!$E$2,Barèmes!$F$2))))))</f>
        <v/>
      </c>
      <c r="AD108" s="28" t="str">
        <f t="shared" si="10"/>
        <v/>
      </c>
      <c r="AE108" s="29" t="str">
        <f t="shared" si="11"/>
        <v/>
      </c>
      <c r="AF108" s="30" t="str">
        <f>IF(OR(AD108="",SUMPRODUCT((Barèmes!$A$6:$A$28="Surcoût d'agilité (s) — technique")*(Barèmes!$B$6:$B$28=H108)*(Barèmes!$C$6:$C$28=IF(H108="6ème","Mixte",G108)))=0),"",IF(SUMPRODUCT((Barèmes!$A$6:$A$28="Surcoût d'agilité (s) — technique")*(Barèmes!$B$6:$B$28=H108)*(Barèmes!$C$6:$C$28=IF(H108="6ème","Mixte",G108))*(Barèmes!$J$6:$J$28="+"))&gt;0,IF(AD108&lt;=SUMIFS(Barèmes!$D$6:$D$28,Barèmes!$A$6:$A$28,"Surcoût d'agilité (s) — technique",Barèmes!$B$6:$B$28,H108,Barèmes!$C$6:$C$28,IF(H108="6ème","Mixte",G108)),"à besoin",IF(AD108&lt;=SUMIFS(Barèmes!$E$6:$E$28,Barèmes!$A$6:$A$28,"Surcoût d'agilité (s) — technique",Barèmes!$B$6:$B$28,H108,Barèmes!$C$6:$C$28,IF(H108="6ème","Mixte",G108)),"fragile","satisfaisant")),IF(AD108&gt;=SUMIFS(Barèmes!$D$6:$D$28,Barèmes!$A$6:$A$28,"Surcoût d'agilité (s) — technique",Barèmes!$B$6:$B$28,H108,Barèmes!$C$6:$C$28,IF(H108="6ème","Mixte",G108)),"à besoin",IF(AD108&gt;=SUMIFS(Barèmes!$E$6:$E$28,Barèmes!$A$6:$A$28,"Surcoût d'agilité (s) — technique",Barèmes!$B$6:$B$28,H108,Barèmes!$C$6:$C$28,IF(H108="6ème","Mixte",G108)),"fragile","satisfaisant"))))</f>
        <v/>
      </c>
      <c r="AG108" s="30" t="str">
        <f>IF(OR(AD108="",SUMPRODUCT((Barèmes!$A$6:$A$28="Surcoût d'agilité (s) — technique")*(Barèmes!$B$6:$B$28=H108)*(Barèmes!$C$6:$C$28=IF(H108="6ème","Mixte",G108)))=0),"",IF(SUMPRODUCT((Barèmes!$A$6:$A$28="Surcoût d'agilité (s) — technique")*(Barèmes!$B$6:$B$28=H108)*(Barèmes!$C$6:$C$28=IF(H108="6ème","Mixte",G108))*(Barèmes!$J$6:$J$28="+"))&gt;0,IF(AD108&lt;=SUMIFS(Barèmes!$F$6:$F$28,Barèmes!$A$6:$A$28,"Surcoût d'agilité (s) — technique",Barèmes!$B$6:$B$28,H108,Barèmes!$C$6:$C$28,IF(H108="6ème","Mixte",G108)),Barèmes!$B$2,IF(AD108&lt;=SUMIFS(Barèmes!$G$6:$G$28,Barèmes!$A$6:$A$28,"Surcoût d'agilité (s) — technique",Barèmes!$B$6:$B$28,H108,Barèmes!$C$6:$C$28,IF(H108="6ème","Mixte",G108)),Barèmes!$C$2,IF(AD108&lt;=SUMIFS(Barèmes!$H$6:$H$28,Barèmes!$A$6:$A$28,"Surcoût d'agilité (s) — technique",Barèmes!$B$6:$B$28,H108,Barèmes!$C$6:$C$28,IF(H108="6ème","Mixte",G108)),Barèmes!$D$2,IF(AD108&lt;=SUMIFS(Barèmes!$I$6:$I$28,Barèmes!$A$6:$A$28,"Surcoût d'agilité (s) — technique",Barèmes!$B$6:$B$28,H108,Barèmes!$C$6:$C$28,IF(H108="6ème","Mixte",G108)),Barèmes!$E$2,Barèmes!$F$2)))),IF(AD108&gt;=SUMIFS(Barèmes!$F$6:$F$28,Barèmes!$A$6:$A$28,"Surcoût d'agilité (s) — technique",Barèmes!$B$6:$B$28,H108,Barèmes!$C$6:$C$28,IF(H108="6ème","Mixte",G108)),Barèmes!$B$2,IF(AD108&gt;=SUMIFS(Barèmes!$G$6:$G$28,Barèmes!$A$6:$A$28,"Surcoût d'agilité (s) — technique",Barèmes!$B$6:$B$28,H108,Barèmes!$C$6:$C$28,IF(H108="6ème","Mixte",G108)),Barèmes!$C$2,IF(AD108&gt;=SUMIFS(Barèmes!$H$6:$H$28,Barèmes!$A$6:$A$28,"Surcoût d'agilité (s) — technique",Barèmes!$B$6:$B$28,H108,Barèmes!$C$6:$C$28,IF(H108="6ème","Mixte",G108)),Barèmes!$D$2,IF(AD108&gt;=SUMIFS(Barèmes!$I$6:$I$28,Barèmes!$A$6:$A$28,"Surcoût d'agilité (s) — technique",Barèmes!$B$6:$B$28,H108,Barèmes!$C$6:$C$28,IF(H108="6ème","Mixte",G108)),Barèmes!$E$2,Barèmes!$F$2))))))</f>
        <v/>
      </c>
      <c r="AH108" s="31" t="str">
        <f>IF((IF(N108="",0,1)+IF(Q108="",0,1)+IF(W108="",0,1)+IF(Z108="",0,1)+IF(AC108="",0,1))=0,"",3*IF(N108=Barèmes!$B$2,1,IF(N108=Barèmes!$C$2,2,IF(N108=Barèmes!$D$2,3,IF(N108=Barèmes!$E$2,4,IF(N108=Barèmes!$F$2,5,0)))))+3*IF(Q108=Barèmes!$B$2,1,IF(Q108=Barèmes!$C$2,2,IF(Q108=Barèmes!$D$2,3,IF(Q108=Barèmes!$E$2,4,IF(Q108=Barèmes!$F$2,5,0)))))+2*IF(W108=Barèmes!$B$2,1,IF(W108=Barèmes!$C$2,2,IF(W108=Barèmes!$D$2,3,IF(W108=Barèmes!$E$2,4,IF(W108=Barèmes!$F$2,5,0)))))+1*IF(Z108=Barèmes!$B$2,1,IF(Z108=Barèmes!$C$2,2,IF(Z108=Barèmes!$D$2,3,IF(Z108=Barèmes!$E$2,4,IF(Z108=Barèmes!$F$2,5,0)))))+1*IF(AC108=Barèmes!$B$2,1,IF(AC108=Barèmes!$C$2,2,IF(AC108=Barèmes!$D$2,3,IF(AC108=Barèmes!$E$2,4,IF(AC108=Barèmes!$F$2,5,0))))))</f>
        <v/>
      </c>
      <c r="AI108" s="31"/>
      <c r="AJ108" s="32" t="str">
        <f>IFERROR(INDEX(Croissance!$B$5:$B$604,MATCH(A108,Croissance!$A$5:$A$604,0)),"")</f>
        <v/>
      </c>
      <c r="AK108" s="32" t="str">
        <f>IFERROR(INDEX(Croissance!$C$5:$C$604,MATCH(A108,Croissance!$A$5:$A$604,0)),"")</f>
        <v/>
      </c>
      <c r="AL108" s="32" t="str">
        <f>IFERROR(INDEX(Croissance!$D$5:$D$604,MATCH(A108,Croissance!$A$5:$A$604,0)),"")</f>
        <v/>
      </c>
      <c r="AM108" s="32" t="str">
        <f>IFERROR(INDEX(Croissance!$E$5:$E$604,MATCH(A108,Croissance!$A$5:$A$604,0)),"")</f>
        <v/>
      </c>
      <c r="AO108" s="33">
        <f t="shared" si="16"/>
        <v>0</v>
      </c>
      <c r="AP108" s="33">
        <f t="shared" si="12"/>
        <v>0</v>
      </c>
      <c r="AQ108" s="33">
        <f>IF(A108="",0,IF(AND(OR('Synthèse classe'!$C$2="Tous",C108='Synthèse classe'!$C$2),OR('Synthèse classe'!$C$3="Toutes",D108='Synthèse classe'!$C$3),OR('Synthèse classe'!$C$4="Toutes",AND('Synthèse classe'!$C$4="Dernière",AP108=1),B108=IFERROR(VALUE('Synthèse classe'!$C$4),0))),1,0))</f>
        <v>0</v>
      </c>
      <c r="AR108" s="34" t="str">
        <f t="shared" si="13"/>
        <v/>
      </c>
    </row>
    <row r="109" spans="1:44" x14ac:dyDescent="0.2">
      <c r="A109" s="17" t="str">
        <f t="shared" si="9"/>
        <v/>
      </c>
      <c r="B109" s="18"/>
      <c r="C109" s="19"/>
      <c r="D109" s="19"/>
      <c r="E109" s="19"/>
      <c r="F109" s="19"/>
      <c r="G109" s="19"/>
      <c r="H109" s="17" t="str">
        <f t="shared" si="14"/>
        <v/>
      </c>
      <c r="I109" s="20"/>
      <c r="J109" s="18"/>
      <c r="K109" s="19"/>
      <c r="L109" s="21" t="str">
        <f t="shared" si="15"/>
        <v/>
      </c>
      <c r="M109" s="21" t="str">
        <f>IF(OR(J109="",SUMPRODUCT((Barèmes!$A$6:$A$28="Endurance — Luc Léger (palier)")*(Barèmes!$B$6:$B$28=H109)*(Barèmes!$C$6:$C$28=IF(H109="6ème","Mixte",G109)))=0),"",IF(SUMPRODUCT((Barèmes!$A$6:$A$28="Endurance — Luc Léger (palier)")*(Barèmes!$B$6:$B$28=H109)*(Barèmes!$C$6:$C$28=IF(H109="6ème","Mixte",G109))*(Barèmes!$J$6:$J$28="+"))&gt;0,IF(J109&lt;=SUMIFS(Barèmes!$D$6:$D$28,Barèmes!$A$6:$A$28,"Endurance — Luc Léger (palier)",Barèmes!$B$6:$B$28,H109,Barèmes!$C$6:$C$28,IF(H109="6ème","Mixte",G109)),"à besoin",IF(J109&lt;=SUMIFS(Barèmes!$E$6:$E$28,Barèmes!$A$6:$A$28,"Endurance — Luc Léger (palier)",Barèmes!$B$6:$B$28,H109,Barèmes!$C$6:$C$28,IF(H109="6ème","Mixte",G109)),"fragile","satisfaisant")),IF(J109&gt;=SUMIFS(Barèmes!$D$6:$D$28,Barèmes!$A$6:$A$28,"Endurance — Luc Léger (palier)",Barèmes!$B$6:$B$28,H109,Barèmes!$C$6:$C$28,IF(H109="6ème","Mixte",G109)),"à besoin",IF(J109&gt;=SUMIFS(Barèmes!$E$6:$E$28,Barèmes!$A$6:$A$28,"Endurance — Luc Léger (palier)",Barèmes!$B$6:$B$28,H109,Barèmes!$C$6:$C$28,IF(H109="6ème","Mixte",G109)),"fragile","satisfaisant"))))</f>
        <v/>
      </c>
      <c r="N109" s="21" t="str">
        <f>IF(OR(J109="",SUMPRODUCT((Barèmes!$A$6:$A$28="Endurance — Luc Léger (palier)")*(Barèmes!$B$6:$B$28=H109)*(Barèmes!$C$6:$C$28=IF(H109="6ème","Mixte",G109)))=0),"",IF(SUMPRODUCT((Barèmes!$A$6:$A$28="Endurance — Luc Léger (palier)")*(Barèmes!$B$6:$B$28=H109)*(Barèmes!$C$6:$C$28=IF(H109="6ème","Mixte",G109))*(Barèmes!$J$6:$J$28="+"))&gt;0,IF(J109&lt;=SUMIFS(Barèmes!$F$6:$F$28,Barèmes!$A$6:$A$28,"Endurance — Luc Léger (palier)",Barèmes!$B$6:$B$28,H109,Barèmes!$C$6:$C$28,IF(H109="6ème","Mixte",G109)),Barèmes!$B$2,IF(J109&lt;=SUMIFS(Barèmes!$G$6:$G$28,Barèmes!$A$6:$A$28,"Endurance — Luc Léger (palier)",Barèmes!$B$6:$B$28,H109,Barèmes!$C$6:$C$28,IF(H109="6ème","Mixte",G109)),Barèmes!$C$2,IF(J109&lt;=SUMIFS(Barèmes!$H$6:$H$28,Barèmes!$A$6:$A$28,"Endurance — Luc Léger (palier)",Barèmes!$B$6:$B$28,H109,Barèmes!$C$6:$C$28,IF(H109="6ème","Mixte",G109)),Barèmes!$D$2,IF(J109&lt;=SUMIFS(Barèmes!$I$6:$I$28,Barèmes!$A$6:$A$28,"Endurance — Luc Léger (palier)",Barèmes!$B$6:$B$28,H109,Barèmes!$C$6:$C$28,IF(H109="6ème","Mixte",G109)),Barèmes!$E$2,Barèmes!$F$2)))),IF(J109&gt;=SUMIFS(Barèmes!$F$6:$F$28,Barèmes!$A$6:$A$28,"Endurance — Luc Léger (palier)",Barèmes!$B$6:$B$28,H109,Barèmes!$C$6:$C$28,IF(H109="6ème","Mixte",G109)),Barèmes!$B$2,IF(J109&gt;=SUMIFS(Barèmes!$G$6:$G$28,Barèmes!$A$6:$A$28,"Endurance — Luc Léger (palier)",Barèmes!$B$6:$B$28,H109,Barèmes!$C$6:$C$28,IF(H109="6ème","Mixte",G109)),Barèmes!$C$2,IF(J109&gt;=SUMIFS(Barèmes!$H$6:$H$28,Barèmes!$A$6:$A$28,"Endurance — Luc Léger (palier)",Barèmes!$B$6:$B$28,H109,Barèmes!$C$6:$C$28,IF(H109="6ème","Mixte",G109)),Barèmes!$D$2,IF(J109&gt;=SUMIFS(Barèmes!$I$6:$I$28,Barèmes!$A$6:$A$28,"Endurance — Luc Léger (palier)",Barèmes!$B$6:$B$28,H109,Barèmes!$C$6:$C$28,IF(H109="6ème","Mixte",G109)),Barèmes!$E$2,Barèmes!$F$2))))))</f>
        <v/>
      </c>
      <c r="O109" s="22"/>
      <c r="P109" s="23" t="str">
        <f>IF(OR(O109="",SUMPRODUCT((Barèmes!$A$6:$A$28="Force bas du corps — Saut en longueur (m)")*(Barèmes!$B$6:$B$28=H109)*(Barèmes!$C$6:$C$28=IF(H109="6ème","Mixte",G109)))=0),"",IF(SUMPRODUCT((Barèmes!$A$6:$A$28="Force bas du corps — Saut en longueur (m)")*(Barèmes!$B$6:$B$28=H109)*(Barèmes!$C$6:$C$28=IF(H109="6ème","Mixte",G109))*(Barèmes!$J$6:$J$28="+"))&gt;0,IF(O109&lt;=SUMIFS(Barèmes!$D$6:$D$28,Barèmes!$A$6:$A$28,"Force bas du corps — Saut en longueur (m)",Barèmes!$B$6:$B$28,H109,Barèmes!$C$6:$C$28,IF(H109="6ème","Mixte",G109)),"à besoin",IF(O109&lt;=SUMIFS(Barèmes!$E$6:$E$28,Barèmes!$A$6:$A$28,"Force bas du corps — Saut en longueur (m)",Barèmes!$B$6:$B$28,H109,Barèmes!$C$6:$C$28,IF(H109="6ème","Mixte",G109)),"fragile","satisfaisant")),IF(O109&gt;=SUMIFS(Barèmes!$D$6:$D$28,Barèmes!$A$6:$A$28,"Force bas du corps — Saut en longueur (m)",Barèmes!$B$6:$B$28,H109,Barèmes!$C$6:$C$28,IF(H109="6ème","Mixte",G109)),"à besoin",IF(O109&gt;=SUMIFS(Barèmes!$E$6:$E$28,Barèmes!$A$6:$A$28,"Force bas du corps — Saut en longueur (m)",Barèmes!$B$6:$B$28,H109,Barèmes!$C$6:$C$28,IF(H109="6ème","Mixte",G109)),"fragile","satisfaisant"))))</f>
        <v/>
      </c>
      <c r="Q109" s="23" t="str">
        <f>IF(OR(O109="",SUMPRODUCT((Barèmes!$A$6:$A$28="Force bas du corps — Saut en longueur (m)")*(Barèmes!$B$6:$B$28=H109)*(Barèmes!$C$6:$C$28=IF(H109="6ème","Mixte",G109)))=0),"",IF(SUMPRODUCT((Barèmes!$A$6:$A$28="Force bas du corps — Saut en longueur (m)")*(Barèmes!$B$6:$B$28=H109)*(Barèmes!$C$6:$C$28=IF(H109="6ème","Mixte",G109))*(Barèmes!$J$6:$J$28="+"))&gt;0,IF(O109&lt;=SUMIFS(Barèmes!$F$6:$F$28,Barèmes!$A$6:$A$28,"Force bas du corps — Saut en longueur (m)",Barèmes!$B$6:$B$28,H109,Barèmes!$C$6:$C$28,IF(H109="6ème","Mixte",G109)),Barèmes!$B$2,IF(O109&lt;=SUMIFS(Barèmes!$G$6:$G$28,Barèmes!$A$6:$A$28,"Force bas du corps — Saut en longueur (m)",Barèmes!$B$6:$B$28,H109,Barèmes!$C$6:$C$28,IF(H109="6ème","Mixte",G109)),Barèmes!$C$2,IF(O109&lt;=SUMIFS(Barèmes!$H$6:$H$28,Barèmes!$A$6:$A$28,"Force bas du corps — Saut en longueur (m)",Barèmes!$B$6:$B$28,H109,Barèmes!$C$6:$C$28,IF(H109="6ème","Mixte",G109)),Barèmes!$D$2,IF(O109&lt;=SUMIFS(Barèmes!$I$6:$I$28,Barèmes!$A$6:$A$28,"Force bas du corps — Saut en longueur (m)",Barèmes!$B$6:$B$28,H109,Barèmes!$C$6:$C$28,IF(H109="6ème","Mixte",G109)),Barèmes!$E$2,Barèmes!$F$2)))),IF(O109&gt;=SUMIFS(Barèmes!$F$6:$F$28,Barèmes!$A$6:$A$28,"Force bas du corps — Saut en longueur (m)",Barèmes!$B$6:$B$28,H109,Barèmes!$C$6:$C$28,IF(H109="6ème","Mixte",G109)),Barèmes!$B$2,IF(O109&gt;=SUMIFS(Barèmes!$G$6:$G$28,Barèmes!$A$6:$A$28,"Force bas du corps — Saut en longueur (m)",Barèmes!$B$6:$B$28,H109,Barèmes!$C$6:$C$28,IF(H109="6ème","Mixte",G109)),Barèmes!$C$2,IF(O109&gt;=SUMIFS(Barèmes!$H$6:$H$28,Barèmes!$A$6:$A$28,"Force bas du corps — Saut en longueur (m)",Barèmes!$B$6:$B$28,H109,Barèmes!$C$6:$C$28,IF(H109="6ème","Mixte",G109)),Barèmes!$D$2,IF(O109&gt;=SUMIFS(Barèmes!$I$6:$I$28,Barèmes!$A$6:$A$28,"Force bas du corps — Saut en longueur (m)",Barèmes!$B$6:$B$28,H109,Barèmes!$C$6:$C$28,IF(H109="6ème","Mixte",G109)),Barèmes!$E$2,Barèmes!$F$2))))))</f>
        <v/>
      </c>
      <c r="R109" s="22"/>
      <c r="S109" s="24" t="str">
        <f>IF(OR(R109="",SUMPRODUCT((Barèmes!$A$6:$A$28="Vitesse — 30 m (s)")*(Barèmes!$B$6:$B$28=H109)*(Barèmes!$C$6:$C$28=IF(H109="6ème","Mixte",G109)))=0),"",IF(SUMPRODUCT((Barèmes!$A$6:$A$28="Vitesse — 30 m (s)")*(Barèmes!$B$6:$B$28=H109)*(Barèmes!$C$6:$C$28=IF(H109="6ème","Mixte",G109))*(Barèmes!$J$6:$J$28="+"))&gt;0,IF(R109&lt;=SUMIFS(Barèmes!$D$6:$D$28,Barèmes!$A$6:$A$28,"Vitesse — 30 m (s)",Barèmes!$B$6:$B$28,H109,Barèmes!$C$6:$C$28,IF(H109="6ème","Mixte",G109)),"à besoin",IF(R109&lt;=SUMIFS(Barèmes!$E$6:$E$28,Barèmes!$A$6:$A$28,"Vitesse — 30 m (s)",Barèmes!$B$6:$B$28,H109,Barèmes!$C$6:$C$28,IF(H109="6ème","Mixte",G109)),"fragile","satisfaisant")),IF(R109&gt;=SUMIFS(Barèmes!$D$6:$D$28,Barèmes!$A$6:$A$28,"Vitesse — 30 m (s)",Barèmes!$B$6:$B$28,H109,Barèmes!$C$6:$C$28,IF(H109="6ème","Mixte",G109)),"à besoin",IF(R109&gt;=SUMIFS(Barèmes!$E$6:$E$28,Barèmes!$A$6:$A$28,"Vitesse — 30 m (s)",Barèmes!$B$6:$B$28,H109,Barèmes!$C$6:$C$28,IF(H109="6ème","Mixte",G109)),"fragile","satisfaisant"))))</f>
        <v/>
      </c>
      <c r="T109" s="24" t="str">
        <f>IF(OR(R109="",SUMPRODUCT((Barèmes!$A$6:$A$28="Vitesse — 30 m (s)")*(Barèmes!$B$6:$B$28=H109)*(Barèmes!$C$6:$C$28=IF(H109="6ème","Mixte",G109)))=0),"",IF(SUMPRODUCT((Barèmes!$A$6:$A$28="Vitesse — 30 m (s)")*(Barèmes!$B$6:$B$28=H109)*(Barèmes!$C$6:$C$28=IF(H109="6ème","Mixte",G109))*(Barèmes!$J$6:$J$28="+"))&gt;0,IF(R109&lt;=SUMIFS(Barèmes!$F$6:$F$28,Barèmes!$A$6:$A$28,"Vitesse — 30 m (s)",Barèmes!$B$6:$B$28,H109,Barèmes!$C$6:$C$28,IF(H109="6ème","Mixte",G109)),Barèmes!$B$2,IF(R109&lt;=SUMIFS(Barèmes!$G$6:$G$28,Barèmes!$A$6:$A$28,"Vitesse — 30 m (s)",Barèmes!$B$6:$B$28,H109,Barèmes!$C$6:$C$28,IF(H109="6ème","Mixte",G109)),Barèmes!$C$2,IF(R109&lt;=SUMIFS(Barèmes!$H$6:$H$28,Barèmes!$A$6:$A$28,"Vitesse — 30 m (s)",Barèmes!$B$6:$B$28,H109,Barèmes!$C$6:$C$28,IF(H109="6ème","Mixte",G109)),Barèmes!$D$2,IF(R109&lt;=SUMIFS(Barèmes!$I$6:$I$28,Barèmes!$A$6:$A$28,"Vitesse — 30 m (s)",Barèmes!$B$6:$B$28,H109,Barèmes!$C$6:$C$28,IF(H109="6ème","Mixte",G109)),Barèmes!$E$2,Barèmes!$F$2)))),IF(R109&gt;=SUMIFS(Barèmes!$F$6:$F$28,Barèmes!$A$6:$A$28,"Vitesse — 30 m (s)",Barèmes!$B$6:$B$28,H109,Barèmes!$C$6:$C$28,IF(H109="6ème","Mixte",G109)),Barèmes!$B$2,IF(R109&gt;=SUMIFS(Barèmes!$G$6:$G$28,Barèmes!$A$6:$A$28,"Vitesse — 30 m (s)",Barèmes!$B$6:$B$28,H109,Barèmes!$C$6:$C$28,IF(H109="6ème","Mixte",G109)),Barèmes!$C$2,IF(R109&gt;=SUMIFS(Barèmes!$H$6:$H$28,Barèmes!$A$6:$A$28,"Vitesse — 30 m (s)",Barèmes!$B$6:$B$28,H109,Barèmes!$C$6:$C$28,IF(H109="6ème","Mixte",G109)),Barèmes!$D$2,IF(R109&gt;=SUMIFS(Barèmes!$I$6:$I$28,Barèmes!$A$6:$A$28,"Vitesse — 30 m (s)",Barèmes!$B$6:$B$28,H109,Barèmes!$C$6:$C$28,IF(H109="6ème","Mixte",G109)),Barèmes!$E$2,Barèmes!$F$2))))))</f>
        <v/>
      </c>
      <c r="U109" s="22"/>
      <c r="V109" s="25" t="str">
        <f>IF(OR(U109="",SUMPRODUCT((Barèmes!$A$6:$A$28="Vitesse — 50 m (s)")*(Barèmes!$B$6:$B$28=H109)*(Barèmes!$C$6:$C$28=IF(H109="6ème","Mixte",G109)))=0),"",IF(SUMPRODUCT((Barèmes!$A$6:$A$28="Vitesse — 50 m (s)")*(Barèmes!$B$6:$B$28=H109)*(Barèmes!$C$6:$C$28=IF(H109="6ème","Mixte",G109))*(Barèmes!$J$6:$J$28="+"))&gt;0,IF(U109&lt;=SUMIFS(Barèmes!$D$6:$D$28,Barèmes!$A$6:$A$28,"Vitesse — 50 m (s)",Barèmes!$B$6:$B$28,H109,Barèmes!$C$6:$C$28,IF(H109="6ème","Mixte",G109)),"à besoin",IF(U109&lt;=SUMIFS(Barèmes!$E$6:$E$28,Barèmes!$A$6:$A$28,"Vitesse — 50 m (s)",Barèmes!$B$6:$B$28,H109,Barèmes!$C$6:$C$28,IF(H109="6ème","Mixte",G109)),"fragile","satisfaisant")),IF(U109&gt;=SUMIFS(Barèmes!$D$6:$D$28,Barèmes!$A$6:$A$28,"Vitesse — 50 m (s)",Barèmes!$B$6:$B$28,H109,Barèmes!$C$6:$C$28,IF(H109="6ème","Mixte",G109)),"à besoin",IF(U109&gt;=SUMIFS(Barèmes!$E$6:$E$28,Barèmes!$A$6:$A$28,"Vitesse — 50 m (s)",Barèmes!$B$6:$B$28,H109,Barèmes!$C$6:$C$28,IF(H109="6ème","Mixte",G109)),"fragile","satisfaisant"))))</f>
        <v/>
      </c>
      <c r="W109" s="25" t="str">
        <f>IF(OR(U109="",SUMPRODUCT((Barèmes!$A$6:$A$28="Vitesse — 50 m (s)")*(Barèmes!$B$6:$B$28=H109)*(Barèmes!$C$6:$C$28=IF(H109="6ème","Mixte",G109)))=0),"",IF(SUMPRODUCT((Barèmes!$A$6:$A$28="Vitesse — 50 m (s)")*(Barèmes!$B$6:$B$28=H109)*(Barèmes!$C$6:$C$28=IF(H109="6ème","Mixte",G109))*(Barèmes!$J$6:$J$28="+"))&gt;0,IF(U109&lt;=SUMIFS(Barèmes!$F$6:$F$28,Barèmes!$A$6:$A$28,"Vitesse — 50 m (s)",Barèmes!$B$6:$B$28,H109,Barèmes!$C$6:$C$28,IF(H109="6ème","Mixte",G109)),Barèmes!$B$2,IF(U109&lt;=SUMIFS(Barèmes!$G$6:$G$28,Barèmes!$A$6:$A$28,"Vitesse — 50 m (s)",Barèmes!$B$6:$B$28,H109,Barèmes!$C$6:$C$28,IF(H109="6ème","Mixte",G109)),Barèmes!$C$2,IF(U109&lt;=SUMIFS(Barèmes!$H$6:$H$28,Barèmes!$A$6:$A$28,"Vitesse — 50 m (s)",Barèmes!$B$6:$B$28,H109,Barèmes!$C$6:$C$28,IF(H109="6ème","Mixte",G109)),Barèmes!$D$2,IF(U109&lt;=SUMIFS(Barèmes!$I$6:$I$28,Barèmes!$A$6:$A$28,"Vitesse — 50 m (s)",Barèmes!$B$6:$B$28,H109,Barèmes!$C$6:$C$28,IF(H109="6ème","Mixte",G109)),Barèmes!$E$2,Barèmes!$F$2)))),IF(U109&gt;=SUMIFS(Barèmes!$F$6:$F$28,Barèmes!$A$6:$A$28,"Vitesse — 50 m (s)",Barèmes!$B$6:$B$28,H109,Barèmes!$C$6:$C$28,IF(H109="6ème","Mixte",G109)),Barèmes!$B$2,IF(U109&gt;=SUMIFS(Barèmes!$G$6:$G$28,Barèmes!$A$6:$A$28,"Vitesse — 50 m (s)",Barèmes!$B$6:$B$28,H109,Barèmes!$C$6:$C$28,IF(H109="6ème","Mixte",G109)),Barèmes!$C$2,IF(U109&gt;=SUMIFS(Barèmes!$H$6:$H$28,Barèmes!$A$6:$A$28,"Vitesse — 50 m (s)",Barèmes!$B$6:$B$28,H109,Barèmes!$C$6:$C$28,IF(H109="6ème","Mixte",G109)),Barèmes!$D$2,IF(U109&gt;=SUMIFS(Barèmes!$I$6:$I$28,Barèmes!$A$6:$A$28,"Vitesse — 50 m (s)",Barèmes!$B$6:$B$28,H109,Barèmes!$C$6:$C$28,IF(H109="6ème","Mixte",G109)),Barèmes!$E$2,Barèmes!$F$2))))))</f>
        <v/>
      </c>
      <c r="X109" s="18"/>
      <c r="Y109" s="26" t="str" cm="1">
        <f t="array" ref="Y109">IF(OR(X109="",SUMPRODUCT((Barèmes!$A$6:$A$28="Souplesse (score 1-5)")*(Barèmes!$B$6:$B$28=H109)*(Barèmes!$C$6:$C$28=IF(H109="6ème","Mixte",G109)))=0),"",IF(SUMPRODUCT((Barèmes!$A$6:$A$28="Souplesse (score 1-5)")*(Barèmes!$B$6:$B$28=H109)*(Barèmes!$C$6:$C$28=IF(H109="6ème","Mixte",G109))*(Barèmes!$J$6:$J$28="+"))&gt;0,IF(X109&lt;=SUMIFS(Barèmes!$D$6:$D$28,Barèmes!$A$6:$A$28,"Souplesse (score 1-5)",Barèmes!$B$6:$B$28,H109,Barèmes!$C$6:$C$28,IF(H109="6ème","Mixte",G109)),"à besoin",IF(X109&lt;=SUMIFS(Barèmes!$E$6:$E$28,Barèmes!$A$6:$A$28,"Souplesse (score 1-5)",Barèmes!$B$6:$B$28,H109,Barèmes!$C$6:$C$28,IF(H109="6ème","Mixte",G109)),"fragile","satisfaisant")),IF(X109&gt;=SUMIFS(Barèmes!$D$6:$D$28,Barèmes!$A$6:$A$28,"Souplesse (score 1-5)",Barèmes!$B$6:$B$28,H109,Barèmes!$C$6:$C$28,IF(H109="6ème","Mixte",G109)),"à besoin",IF(X109&gt;=SUMIFS(Barèmes!$E$6:$E$28,Barèmes!$A$6:$A$28,"Souplesse (score 1-5)",Barèmes!$B$6:$B$28,H109,Barèmes!$C$6:$C$28,IF(H109="6ème","Mixte",G109)),"fragile","satisfaisant"))))</f>
        <v/>
      </c>
      <c r="Z109" s="26" t="str" cm="1">
        <f t="array" ref="Z109">IF(OR(X109="",SUMPRODUCT((Barèmes!$A$6:$A$28="Souplesse (score 1-5)")*(Barèmes!$B$6:$B$28=H109)*(Barèmes!$C$6:$C$28=IF(H109="6ème","Mixte",G109)))=0),"",IF(SUMPRODUCT((Barèmes!$A$6:$A$28="Souplesse (score 1-5)")*(Barèmes!$B$6:$B$28=H109)*(Barèmes!$C$6:$C$28=IF(H109="6ème","Mixte",G109))*(Barèmes!$J$6:$J$28="+"))&gt;0,IF(X109&lt;=SUMIFS(Barèmes!$F$6:$F$28,Barèmes!$A$6:$A$28,"Souplesse (score 1-5)",Barèmes!$B$6:$B$28,H109,Barèmes!$C$6:$C$28,IF(H109="6ème","Mixte",G109)),Barèmes!$B$2,IF(X109&lt;=SUMIFS(Barèmes!$G$6:$G$28,Barèmes!$A$6:$A$28,"Souplesse (score 1-5)",Barèmes!$B$6:$B$28,H109,Barèmes!$C$6:$C$28,IF(H109="6ème","Mixte",G109)),Barèmes!$C$2,IF(X109&lt;=SUMIFS(Barèmes!$H$6:$H$28,Barèmes!$A$6:$A$28,"Souplesse (score 1-5)",Barèmes!$B$6:$B$28,H109,Barèmes!$C$6:$C$28,IF(H109="6ème","Mixte",G109)),Barèmes!$D$2,IF(X109&lt;=SUMIFS(Barèmes!$I$6:$I$28,Barèmes!$A$6:$A$28,"Souplesse (score 1-5)",Barèmes!$B$6:$B$28,H109,Barèmes!$C$6:$C$28,IF(H109="6ème","Mixte",G109)),Barèmes!$E$2,Barèmes!$F$2)))),IF(X109&gt;=SUMIFS(Barèmes!$F$6:$F$28,Barèmes!$A$6:$A$28,"Souplesse (score 1-5)",Barèmes!$B$6:$B$28,H109,Barèmes!$C$6:$C$28,IF(H109="6ème","Mixte",G109)),Barèmes!$B$2,IF(X109&gt;=SUMIFS(Barèmes!$G$6:$G$28,Barèmes!$A$6:$A$28,"Souplesse (score 1-5)",Barèmes!$B$6:$B$28,H109,Barèmes!$C$6:$C$28,IF(H109="6ème","Mixte",G109)),Barèmes!$C$2,IF(X109&gt;=SUMIFS(Barèmes!$H$6:$H$28,Barèmes!$A$6:$A$28,"Souplesse (score 1-5)",Barèmes!$B$6:$B$28,H109,Barèmes!$C$6:$C$28,IF(H109="6ème","Mixte",G109)),Barèmes!$D$2,IF(X109&gt;=SUMIFS(Barèmes!$I$6:$I$28,Barèmes!$A$6:$A$28,"Souplesse (score 1-5)",Barèmes!$B$6:$B$28,H109,Barèmes!$C$6:$C$28,IF(H109="6ème","Mixte",G109)),Barèmes!$E$2,Barèmes!$F$2))))))</f>
        <v/>
      </c>
      <c r="AA109" s="22"/>
      <c r="AB109" s="27" t="str">
        <f>IF(OR(AA109="",SUMPRODUCT((Barèmes!$A$6:$A$28="Agilité — T-test 974 (s)")*(Barèmes!$B$6:$B$28=H109)*(Barèmes!$C$6:$C$28=IF(H109="6ème","Mixte",G109)))=0),"",IF(SUMPRODUCT((Barèmes!$A$6:$A$28="Agilité — T-test 974 (s)")*(Barèmes!$B$6:$B$28=H109)*(Barèmes!$C$6:$C$28=IF(H109="6ème","Mixte",G109))*(Barèmes!$J$6:$J$28="+"))&gt;0,IF(AA109&lt;=SUMIFS(Barèmes!$D$6:$D$28,Barèmes!$A$6:$A$28,"Agilité — T-test 974 (s)",Barèmes!$B$6:$B$28,H109,Barèmes!$C$6:$C$28,IF(H109="6ème","Mixte",G109)),"à besoin",IF(AA109&lt;=SUMIFS(Barèmes!$E$6:$E$28,Barèmes!$A$6:$A$28,"Agilité — T-test 974 (s)",Barèmes!$B$6:$B$28,H109,Barèmes!$C$6:$C$28,IF(H109="6ème","Mixte",G109)),"fragile","satisfaisant")),IF(AA109&gt;=SUMIFS(Barèmes!$D$6:$D$28,Barèmes!$A$6:$A$28,"Agilité — T-test 974 (s)",Barèmes!$B$6:$B$28,H109,Barèmes!$C$6:$C$28,IF(H109="6ème","Mixte",G109)),"à besoin",IF(AA109&gt;=SUMIFS(Barèmes!$E$6:$E$28,Barèmes!$A$6:$A$28,"Agilité — T-test 974 (s)",Barèmes!$B$6:$B$28,H109,Barèmes!$C$6:$C$28,IF(H109="6ème","Mixte",G109)),"fragile","satisfaisant"))))</f>
        <v/>
      </c>
      <c r="AC109" s="27" t="str">
        <f>IF(OR(AA109="",SUMPRODUCT((Barèmes!$A$6:$A$28="Agilité — T-test 974 (s)")*(Barèmes!$B$6:$B$28=H109)*(Barèmes!$C$6:$C$28=IF(H109="6ème","Mixte",G109)))=0),"",IF(SUMPRODUCT((Barèmes!$A$6:$A$28="Agilité — T-test 974 (s)")*(Barèmes!$B$6:$B$28=H109)*(Barèmes!$C$6:$C$28=IF(H109="6ème","Mixte",G109))*(Barèmes!$J$6:$J$28="+"))&gt;0,IF(AA109&lt;=SUMIFS(Barèmes!$F$6:$F$28,Barèmes!$A$6:$A$28,"Agilité — T-test 974 (s)",Barèmes!$B$6:$B$28,H109,Barèmes!$C$6:$C$28,IF(H109="6ème","Mixte",G109)),Barèmes!$B$2,IF(AA109&lt;=SUMIFS(Barèmes!$G$6:$G$28,Barèmes!$A$6:$A$28,"Agilité — T-test 974 (s)",Barèmes!$B$6:$B$28,H109,Barèmes!$C$6:$C$28,IF(H109="6ème","Mixte",G109)),Barèmes!$C$2,IF(AA109&lt;=SUMIFS(Barèmes!$H$6:$H$28,Barèmes!$A$6:$A$28,"Agilité — T-test 974 (s)",Barèmes!$B$6:$B$28,H109,Barèmes!$C$6:$C$28,IF(H109="6ème","Mixte",G109)),Barèmes!$D$2,IF(AA109&lt;=SUMIFS(Barèmes!$I$6:$I$28,Barèmes!$A$6:$A$28,"Agilité — T-test 974 (s)",Barèmes!$B$6:$B$28,H109,Barèmes!$C$6:$C$28,IF(H109="6ème","Mixte",G109)),Barèmes!$E$2,Barèmes!$F$2)))),IF(AA109&gt;=SUMIFS(Barèmes!$F$6:$F$28,Barèmes!$A$6:$A$28,"Agilité — T-test 974 (s)",Barèmes!$B$6:$B$28,H109,Barèmes!$C$6:$C$28,IF(H109="6ème","Mixte",G109)),Barèmes!$B$2,IF(AA109&gt;=SUMIFS(Barèmes!$G$6:$G$28,Barèmes!$A$6:$A$28,"Agilité — T-test 974 (s)",Barèmes!$B$6:$B$28,H109,Barèmes!$C$6:$C$28,IF(H109="6ème","Mixte",G109)),Barèmes!$C$2,IF(AA109&gt;=SUMIFS(Barèmes!$H$6:$H$28,Barèmes!$A$6:$A$28,"Agilité — T-test 974 (s)",Barèmes!$B$6:$B$28,H109,Barèmes!$C$6:$C$28,IF(H109="6ème","Mixte",G109)),Barèmes!$D$2,IF(AA109&gt;=SUMIFS(Barèmes!$I$6:$I$28,Barèmes!$A$6:$A$28,"Agilité — T-test 974 (s)",Barèmes!$B$6:$B$28,H109,Barèmes!$C$6:$C$28,IF(H109="6ème","Mixte",G109)),Barèmes!$E$2,Barèmes!$F$2))))))</f>
        <v/>
      </c>
      <c r="AD109" s="28" t="str">
        <f t="shared" si="10"/>
        <v/>
      </c>
      <c r="AE109" s="29" t="str">
        <f t="shared" si="11"/>
        <v/>
      </c>
      <c r="AF109" s="30" t="str">
        <f>IF(OR(AD109="",SUMPRODUCT((Barèmes!$A$6:$A$28="Surcoût d'agilité (s) — technique")*(Barèmes!$B$6:$B$28=H109)*(Barèmes!$C$6:$C$28=IF(H109="6ème","Mixte",G109)))=0),"",IF(SUMPRODUCT((Barèmes!$A$6:$A$28="Surcoût d'agilité (s) — technique")*(Barèmes!$B$6:$B$28=H109)*(Barèmes!$C$6:$C$28=IF(H109="6ème","Mixte",G109))*(Barèmes!$J$6:$J$28="+"))&gt;0,IF(AD109&lt;=SUMIFS(Barèmes!$D$6:$D$28,Barèmes!$A$6:$A$28,"Surcoût d'agilité (s) — technique",Barèmes!$B$6:$B$28,H109,Barèmes!$C$6:$C$28,IF(H109="6ème","Mixte",G109)),"à besoin",IF(AD109&lt;=SUMIFS(Barèmes!$E$6:$E$28,Barèmes!$A$6:$A$28,"Surcoût d'agilité (s) — technique",Barèmes!$B$6:$B$28,H109,Barèmes!$C$6:$C$28,IF(H109="6ème","Mixte",G109)),"fragile","satisfaisant")),IF(AD109&gt;=SUMIFS(Barèmes!$D$6:$D$28,Barèmes!$A$6:$A$28,"Surcoût d'agilité (s) — technique",Barèmes!$B$6:$B$28,H109,Barèmes!$C$6:$C$28,IF(H109="6ème","Mixte",G109)),"à besoin",IF(AD109&gt;=SUMIFS(Barèmes!$E$6:$E$28,Barèmes!$A$6:$A$28,"Surcoût d'agilité (s) — technique",Barèmes!$B$6:$B$28,H109,Barèmes!$C$6:$C$28,IF(H109="6ème","Mixte",G109)),"fragile","satisfaisant"))))</f>
        <v/>
      </c>
      <c r="AG109" s="30" t="str">
        <f>IF(OR(AD109="",SUMPRODUCT((Barèmes!$A$6:$A$28="Surcoût d'agilité (s) — technique")*(Barèmes!$B$6:$B$28=H109)*(Barèmes!$C$6:$C$28=IF(H109="6ème","Mixte",G109)))=0),"",IF(SUMPRODUCT((Barèmes!$A$6:$A$28="Surcoût d'agilité (s) — technique")*(Barèmes!$B$6:$B$28=H109)*(Barèmes!$C$6:$C$28=IF(H109="6ème","Mixte",G109))*(Barèmes!$J$6:$J$28="+"))&gt;0,IF(AD109&lt;=SUMIFS(Barèmes!$F$6:$F$28,Barèmes!$A$6:$A$28,"Surcoût d'agilité (s) — technique",Barèmes!$B$6:$B$28,H109,Barèmes!$C$6:$C$28,IF(H109="6ème","Mixte",G109)),Barèmes!$B$2,IF(AD109&lt;=SUMIFS(Barèmes!$G$6:$G$28,Barèmes!$A$6:$A$28,"Surcoût d'agilité (s) — technique",Barèmes!$B$6:$B$28,H109,Barèmes!$C$6:$C$28,IF(H109="6ème","Mixte",G109)),Barèmes!$C$2,IF(AD109&lt;=SUMIFS(Barèmes!$H$6:$H$28,Barèmes!$A$6:$A$28,"Surcoût d'agilité (s) — technique",Barèmes!$B$6:$B$28,H109,Barèmes!$C$6:$C$28,IF(H109="6ème","Mixte",G109)),Barèmes!$D$2,IF(AD109&lt;=SUMIFS(Barèmes!$I$6:$I$28,Barèmes!$A$6:$A$28,"Surcoût d'agilité (s) — technique",Barèmes!$B$6:$B$28,H109,Barèmes!$C$6:$C$28,IF(H109="6ème","Mixte",G109)),Barèmes!$E$2,Barèmes!$F$2)))),IF(AD109&gt;=SUMIFS(Barèmes!$F$6:$F$28,Barèmes!$A$6:$A$28,"Surcoût d'agilité (s) — technique",Barèmes!$B$6:$B$28,H109,Barèmes!$C$6:$C$28,IF(H109="6ème","Mixte",G109)),Barèmes!$B$2,IF(AD109&gt;=SUMIFS(Barèmes!$G$6:$G$28,Barèmes!$A$6:$A$28,"Surcoût d'agilité (s) — technique",Barèmes!$B$6:$B$28,H109,Barèmes!$C$6:$C$28,IF(H109="6ème","Mixte",G109)),Barèmes!$C$2,IF(AD109&gt;=SUMIFS(Barèmes!$H$6:$H$28,Barèmes!$A$6:$A$28,"Surcoût d'agilité (s) — technique",Barèmes!$B$6:$B$28,H109,Barèmes!$C$6:$C$28,IF(H109="6ème","Mixte",G109)),Barèmes!$D$2,IF(AD109&gt;=SUMIFS(Barèmes!$I$6:$I$28,Barèmes!$A$6:$A$28,"Surcoût d'agilité (s) — technique",Barèmes!$B$6:$B$28,H109,Barèmes!$C$6:$C$28,IF(H109="6ème","Mixte",G109)),Barèmes!$E$2,Barèmes!$F$2))))))</f>
        <v/>
      </c>
      <c r="AH109" s="31" t="str">
        <f>IF((IF(N109="",0,1)+IF(Q109="",0,1)+IF(W109="",0,1)+IF(Z109="",0,1)+IF(AC109="",0,1))=0,"",3*IF(N109=Barèmes!$B$2,1,IF(N109=Barèmes!$C$2,2,IF(N109=Barèmes!$D$2,3,IF(N109=Barèmes!$E$2,4,IF(N109=Barèmes!$F$2,5,0)))))+3*IF(Q109=Barèmes!$B$2,1,IF(Q109=Barèmes!$C$2,2,IF(Q109=Barèmes!$D$2,3,IF(Q109=Barèmes!$E$2,4,IF(Q109=Barèmes!$F$2,5,0)))))+2*IF(W109=Barèmes!$B$2,1,IF(W109=Barèmes!$C$2,2,IF(W109=Barèmes!$D$2,3,IF(W109=Barèmes!$E$2,4,IF(W109=Barèmes!$F$2,5,0)))))+1*IF(Z109=Barèmes!$B$2,1,IF(Z109=Barèmes!$C$2,2,IF(Z109=Barèmes!$D$2,3,IF(Z109=Barèmes!$E$2,4,IF(Z109=Barèmes!$F$2,5,0)))))+1*IF(AC109=Barèmes!$B$2,1,IF(AC109=Barèmes!$C$2,2,IF(AC109=Barèmes!$D$2,3,IF(AC109=Barèmes!$E$2,4,IF(AC109=Barèmes!$F$2,5,0))))))</f>
        <v/>
      </c>
      <c r="AI109" s="31"/>
      <c r="AJ109" s="32" t="str">
        <f>IFERROR(INDEX(Croissance!$B$5:$B$604,MATCH(A109,Croissance!$A$5:$A$604,0)),"")</f>
        <v/>
      </c>
      <c r="AK109" s="32" t="str">
        <f>IFERROR(INDEX(Croissance!$C$5:$C$604,MATCH(A109,Croissance!$A$5:$A$604,0)),"")</f>
        <v/>
      </c>
      <c r="AL109" s="32" t="str">
        <f>IFERROR(INDEX(Croissance!$D$5:$D$604,MATCH(A109,Croissance!$A$5:$A$604,0)),"")</f>
        <v/>
      </c>
      <c r="AM109" s="32" t="str">
        <f>IFERROR(INDEX(Croissance!$E$5:$E$604,MATCH(A109,Croissance!$A$5:$A$604,0)),"")</f>
        <v/>
      </c>
      <c r="AO109" s="33">
        <f t="shared" si="16"/>
        <v>0</v>
      </c>
      <c r="AP109" s="33">
        <f t="shared" si="12"/>
        <v>0</v>
      </c>
      <c r="AQ109" s="33">
        <f>IF(A109="",0,IF(AND(OR('Synthèse classe'!$C$2="Tous",C109='Synthèse classe'!$C$2),OR('Synthèse classe'!$C$3="Toutes",D109='Synthèse classe'!$C$3),OR('Synthèse classe'!$C$4="Toutes",AND('Synthèse classe'!$C$4="Dernière",AP109=1),B109=IFERROR(VALUE('Synthèse classe'!$C$4),0))),1,0))</f>
        <v>0</v>
      </c>
      <c r="AR109" s="34" t="str">
        <f t="shared" si="13"/>
        <v/>
      </c>
    </row>
    <row r="110" spans="1:44" x14ac:dyDescent="0.2">
      <c r="A110" s="17" t="str">
        <f t="shared" si="9"/>
        <v/>
      </c>
      <c r="B110" s="18"/>
      <c r="C110" s="19"/>
      <c r="D110" s="19"/>
      <c r="E110" s="19"/>
      <c r="F110" s="19"/>
      <c r="G110" s="19"/>
      <c r="H110" s="17" t="str">
        <f t="shared" si="14"/>
        <v/>
      </c>
      <c r="I110" s="20"/>
      <c r="J110" s="18"/>
      <c r="K110" s="19"/>
      <c r="L110" s="21" t="str">
        <f t="shared" si="15"/>
        <v/>
      </c>
      <c r="M110" s="21" t="str">
        <f>IF(OR(J110="",SUMPRODUCT((Barèmes!$A$6:$A$28="Endurance — Luc Léger (palier)")*(Barèmes!$B$6:$B$28=H110)*(Barèmes!$C$6:$C$28=IF(H110="6ème","Mixte",G110)))=0),"",IF(SUMPRODUCT((Barèmes!$A$6:$A$28="Endurance — Luc Léger (palier)")*(Barèmes!$B$6:$B$28=H110)*(Barèmes!$C$6:$C$28=IF(H110="6ème","Mixte",G110))*(Barèmes!$J$6:$J$28="+"))&gt;0,IF(J110&lt;=SUMIFS(Barèmes!$D$6:$D$28,Barèmes!$A$6:$A$28,"Endurance — Luc Léger (palier)",Barèmes!$B$6:$B$28,H110,Barèmes!$C$6:$C$28,IF(H110="6ème","Mixte",G110)),"à besoin",IF(J110&lt;=SUMIFS(Barèmes!$E$6:$E$28,Barèmes!$A$6:$A$28,"Endurance — Luc Léger (palier)",Barèmes!$B$6:$B$28,H110,Barèmes!$C$6:$C$28,IF(H110="6ème","Mixte",G110)),"fragile","satisfaisant")),IF(J110&gt;=SUMIFS(Barèmes!$D$6:$D$28,Barèmes!$A$6:$A$28,"Endurance — Luc Léger (palier)",Barèmes!$B$6:$B$28,H110,Barèmes!$C$6:$C$28,IF(H110="6ème","Mixte",G110)),"à besoin",IF(J110&gt;=SUMIFS(Barèmes!$E$6:$E$28,Barèmes!$A$6:$A$28,"Endurance — Luc Léger (palier)",Barèmes!$B$6:$B$28,H110,Barèmes!$C$6:$C$28,IF(H110="6ème","Mixte",G110)),"fragile","satisfaisant"))))</f>
        <v/>
      </c>
      <c r="N110" s="21" t="str">
        <f>IF(OR(J110="",SUMPRODUCT((Barèmes!$A$6:$A$28="Endurance — Luc Léger (palier)")*(Barèmes!$B$6:$B$28=H110)*(Barèmes!$C$6:$C$28=IF(H110="6ème","Mixte",G110)))=0),"",IF(SUMPRODUCT((Barèmes!$A$6:$A$28="Endurance — Luc Léger (palier)")*(Barèmes!$B$6:$B$28=H110)*(Barèmes!$C$6:$C$28=IF(H110="6ème","Mixte",G110))*(Barèmes!$J$6:$J$28="+"))&gt;0,IF(J110&lt;=SUMIFS(Barèmes!$F$6:$F$28,Barèmes!$A$6:$A$28,"Endurance — Luc Léger (palier)",Barèmes!$B$6:$B$28,H110,Barèmes!$C$6:$C$28,IF(H110="6ème","Mixte",G110)),Barèmes!$B$2,IF(J110&lt;=SUMIFS(Barèmes!$G$6:$G$28,Barèmes!$A$6:$A$28,"Endurance — Luc Léger (palier)",Barèmes!$B$6:$B$28,H110,Barèmes!$C$6:$C$28,IF(H110="6ème","Mixte",G110)),Barèmes!$C$2,IF(J110&lt;=SUMIFS(Barèmes!$H$6:$H$28,Barèmes!$A$6:$A$28,"Endurance — Luc Léger (palier)",Barèmes!$B$6:$B$28,H110,Barèmes!$C$6:$C$28,IF(H110="6ème","Mixte",G110)),Barèmes!$D$2,IF(J110&lt;=SUMIFS(Barèmes!$I$6:$I$28,Barèmes!$A$6:$A$28,"Endurance — Luc Léger (palier)",Barèmes!$B$6:$B$28,H110,Barèmes!$C$6:$C$28,IF(H110="6ème","Mixte",G110)),Barèmes!$E$2,Barèmes!$F$2)))),IF(J110&gt;=SUMIFS(Barèmes!$F$6:$F$28,Barèmes!$A$6:$A$28,"Endurance — Luc Léger (palier)",Barèmes!$B$6:$B$28,H110,Barèmes!$C$6:$C$28,IF(H110="6ème","Mixte",G110)),Barèmes!$B$2,IF(J110&gt;=SUMIFS(Barèmes!$G$6:$G$28,Barèmes!$A$6:$A$28,"Endurance — Luc Léger (palier)",Barèmes!$B$6:$B$28,H110,Barèmes!$C$6:$C$28,IF(H110="6ème","Mixte",G110)),Barèmes!$C$2,IF(J110&gt;=SUMIFS(Barèmes!$H$6:$H$28,Barèmes!$A$6:$A$28,"Endurance — Luc Léger (palier)",Barèmes!$B$6:$B$28,H110,Barèmes!$C$6:$C$28,IF(H110="6ème","Mixte",G110)),Barèmes!$D$2,IF(J110&gt;=SUMIFS(Barèmes!$I$6:$I$28,Barèmes!$A$6:$A$28,"Endurance — Luc Léger (palier)",Barèmes!$B$6:$B$28,H110,Barèmes!$C$6:$C$28,IF(H110="6ème","Mixte",G110)),Barèmes!$E$2,Barèmes!$F$2))))))</f>
        <v/>
      </c>
      <c r="O110" s="22"/>
      <c r="P110" s="23" t="str">
        <f>IF(OR(O110="",SUMPRODUCT((Barèmes!$A$6:$A$28="Force bas du corps — Saut en longueur (m)")*(Barèmes!$B$6:$B$28=H110)*(Barèmes!$C$6:$C$28=IF(H110="6ème","Mixte",G110)))=0),"",IF(SUMPRODUCT((Barèmes!$A$6:$A$28="Force bas du corps — Saut en longueur (m)")*(Barèmes!$B$6:$B$28=H110)*(Barèmes!$C$6:$C$28=IF(H110="6ème","Mixte",G110))*(Barèmes!$J$6:$J$28="+"))&gt;0,IF(O110&lt;=SUMIFS(Barèmes!$D$6:$D$28,Barèmes!$A$6:$A$28,"Force bas du corps — Saut en longueur (m)",Barèmes!$B$6:$B$28,H110,Barèmes!$C$6:$C$28,IF(H110="6ème","Mixte",G110)),"à besoin",IF(O110&lt;=SUMIFS(Barèmes!$E$6:$E$28,Barèmes!$A$6:$A$28,"Force bas du corps — Saut en longueur (m)",Barèmes!$B$6:$B$28,H110,Barèmes!$C$6:$C$28,IF(H110="6ème","Mixte",G110)),"fragile","satisfaisant")),IF(O110&gt;=SUMIFS(Barèmes!$D$6:$D$28,Barèmes!$A$6:$A$28,"Force bas du corps — Saut en longueur (m)",Barèmes!$B$6:$B$28,H110,Barèmes!$C$6:$C$28,IF(H110="6ème","Mixte",G110)),"à besoin",IF(O110&gt;=SUMIFS(Barèmes!$E$6:$E$28,Barèmes!$A$6:$A$28,"Force bas du corps — Saut en longueur (m)",Barèmes!$B$6:$B$28,H110,Barèmes!$C$6:$C$28,IF(H110="6ème","Mixte",G110)),"fragile","satisfaisant"))))</f>
        <v/>
      </c>
      <c r="Q110" s="23" t="str">
        <f>IF(OR(O110="",SUMPRODUCT((Barèmes!$A$6:$A$28="Force bas du corps — Saut en longueur (m)")*(Barèmes!$B$6:$B$28=H110)*(Barèmes!$C$6:$C$28=IF(H110="6ème","Mixte",G110)))=0),"",IF(SUMPRODUCT((Barèmes!$A$6:$A$28="Force bas du corps — Saut en longueur (m)")*(Barèmes!$B$6:$B$28=H110)*(Barèmes!$C$6:$C$28=IF(H110="6ème","Mixte",G110))*(Barèmes!$J$6:$J$28="+"))&gt;0,IF(O110&lt;=SUMIFS(Barèmes!$F$6:$F$28,Barèmes!$A$6:$A$28,"Force bas du corps — Saut en longueur (m)",Barèmes!$B$6:$B$28,H110,Barèmes!$C$6:$C$28,IF(H110="6ème","Mixte",G110)),Barèmes!$B$2,IF(O110&lt;=SUMIFS(Barèmes!$G$6:$G$28,Barèmes!$A$6:$A$28,"Force bas du corps — Saut en longueur (m)",Barèmes!$B$6:$B$28,H110,Barèmes!$C$6:$C$28,IF(H110="6ème","Mixte",G110)),Barèmes!$C$2,IF(O110&lt;=SUMIFS(Barèmes!$H$6:$H$28,Barèmes!$A$6:$A$28,"Force bas du corps — Saut en longueur (m)",Barèmes!$B$6:$B$28,H110,Barèmes!$C$6:$C$28,IF(H110="6ème","Mixte",G110)),Barèmes!$D$2,IF(O110&lt;=SUMIFS(Barèmes!$I$6:$I$28,Barèmes!$A$6:$A$28,"Force bas du corps — Saut en longueur (m)",Barèmes!$B$6:$B$28,H110,Barèmes!$C$6:$C$28,IF(H110="6ème","Mixte",G110)),Barèmes!$E$2,Barèmes!$F$2)))),IF(O110&gt;=SUMIFS(Barèmes!$F$6:$F$28,Barèmes!$A$6:$A$28,"Force bas du corps — Saut en longueur (m)",Barèmes!$B$6:$B$28,H110,Barèmes!$C$6:$C$28,IF(H110="6ème","Mixte",G110)),Barèmes!$B$2,IF(O110&gt;=SUMIFS(Barèmes!$G$6:$G$28,Barèmes!$A$6:$A$28,"Force bas du corps — Saut en longueur (m)",Barèmes!$B$6:$B$28,H110,Barèmes!$C$6:$C$28,IF(H110="6ème","Mixte",G110)),Barèmes!$C$2,IF(O110&gt;=SUMIFS(Barèmes!$H$6:$H$28,Barèmes!$A$6:$A$28,"Force bas du corps — Saut en longueur (m)",Barèmes!$B$6:$B$28,H110,Barèmes!$C$6:$C$28,IF(H110="6ème","Mixte",G110)),Barèmes!$D$2,IF(O110&gt;=SUMIFS(Barèmes!$I$6:$I$28,Barèmes!$A$6:$A$28,"Force bas du corps — Saut en longueur (m)",Barèmes!$B$6:$B$28,H110,Barèmes!$C$6:$C$28,IF(H110="6ème","Mixte",G110)),Barèmes!$E$2,Barèmes!$F$2))))))</f>
        <v/>
      </c>
      <c r="R110" s="22"/>
      <c r="S110" s="24" t="str">
        <f>IF(OR(R110="",SUMPRODUCT((Barèmes!$A$6:$A$28="Vitesse — 30 m (s)")*(Barèmes!$B$6:$B$28=H110)*(Barèmes!$C$6:$C$28=IF(H110="6ème","Mixte",G110)))=0),"",IF(SUMPRODUCT((Barèmes!$A$6:$A$28="Vitesse — 30 m (s)")*(Barèmes!$B$6:$B$28=H110)*(Barèmes!$C$6:$C$28=IF(H110="6ème","Mixte",G110))*(Barèmes!$J$6:$J$28="+"))&gt;0,IF(R110&lt;=SUMIFS(Barèmes!$D$6:$D$28,Barèmes!$A$6:$A$28,"Vitesse — 30 m (s)",Barèmes!$B$6:$B$28,H110,Barèmes!$C$6:$C$28,IF(H110="6ème","Mixte",G110)),"à besoin",IF(R110&lt;=SUMIFS(Barèmes!$E$6:$E$28,Barèmes!$A$6:$A$28,"Vitesse — 30 m (s)",Barèmes!$B$6:$B$28,H110,Barèmes!$C$6:$C$28,IF(H110="6ème","Mixte",G110)),"fragile","satisfaisant")),IF(R110&gt;=SUMIFS(Barèmes!$D$6:$D$28,Barèmes!$A$6:$A$28,"Vitesse — 30 m (s)",Barèmes!$B$6:$B$28,H110,Barèmes!$C$6:$C$28,IF(H110="6ème","Mixte",G110)),"à besoin",IF(R110&gt;=SUMIFS(Barèmes!$E$6:$E$28,Barèmes!$A$6:$A$28,"Vitesse — 30 m (s)",Barèmes!$B$6:$B$28,H110,Barèmes!$C$6:$C$28,IF(H110="6ème","Mixte",G110)),"fragile","satisfaisant"))))</f>
        <v/>
      </c>
      <c r="T110" s="24" t="str">
        <f>IF(OR(R110="",SUMPRODUCT((Barèmes!$A$6:$A$28="Vitesse — 30 m (s)")*(Barèmes!$B$6:$B$28=H110)*(Barèmes!$C$6:$C$28=IF(H110="6ème","Mixte",G110)))=0),"",IF(SUMPRODUCT((Barèmes!$A$6:$A$28="Vitesse — 30 m (s)")*(Barèmes!$B$6:$B$28=H110)*(Barèmes!$C$6:$C$28=IF(H110="6ème","Mixte",G110))*(Barèmes!$J$6:$J$28="+"))&gt;0,IF(R110&lt;=SUMIFS(Barèmes!$F$6:$F$28,Barèmes!$A$6:$A$28,"Vitesse — 30 m (s)",Barèmes!$B$6:$B$28,H110,Barèmes!$C$6:$C$28,IF(H110="6ème","Mixte",G110)),Barèmes!$B$2,IF(R110&lt;=SUMIFS(Barèmes!$G$6:$G$28,Barèmes!$A$6:$A$28,"Vitesse — 30 m (s)",Barèmes!$B$6:$B$28,H110,Barèmes!$C$6:$C$28,IF(H110="6ème","Mixte",G110)),Barèmes!$C$2,IF(R110&lt;=SUMIFS(Barèmes!$H$6:$H$28,Barèmes!$A$6:$A$28,"Vitesse — 30 m (s)",Barèmes!$B$6:$B$28,H110,Barèmes!$C$6:$C$28,IF(H110="6ème","Mixte",G110)),Barèmes!$D$2,IF(R110&lt;=SUMIFS(Barèmes!$I$6:$I$28,Barèmes!$A$6:$A$28,"Vitesse — 30 m (s)",Barèmes!$B$6:$B$28,H110,Barèmes!$C$6:$C$28,IF(H110="6ème","Mixte",G110)),Barèmes!$E$2,Barèmes!$F$2)))),IF(R110&gt;=SUMIFS(Barèmes!$F$6:$F$28,Barèmes!$A$6:$A$28,"Vitesse — 30 m (s)",Barèmes!$B$6:$B$28,H110,Barèmes!$C$6:$C$28,IF(H110="6ème","Mixte",G110)),Barèmes!$B$2,IF(R110&gt;=SUMIFS(Barèmes!$G$6:$G$28,Barèmes!$A$6:$A$28,"Vitesse — 30 m (s)",Barèmes!$B$6:$B$28,H110,Barèmes!$C$6:$C$28,IF(H110="6ème","Mixte",G110)),Barèmes!$C$2,IF(R110&gt;=SUMIFS(Barèmes!$H$6:$H$28,Barèmes!$A$6:$A$28,"Vitesse — 30 m (s)",Barèmes!$B$6:$B$28,H110,Barèmes!$C$6:$C$28,IF(H110="6ème","Mixte",G110)),Barèmes!$D$2,IF(R110&gt;=SUMIFS(Barèmes!$I$6:$I$28,Barèmes!$A$6:$A$28,"Vitesse — 30 m (s)",Barèmes!$B$6:$B$28,H110,Barèmes!$C$6:$C$28,IF(H110="6ème","Mixte",G110)),Barèmes!$E$2,Barèmes!$F$2))))))</f>
        <v/>
      </c>
      <c r="U110" s="22"/>
      <c r="V110" s="25" t="str">
        <f>IF(OR(U110="",SUMPRODUCT((Barèmes!$A$6:$A$28="Vitesse — 50 m (s)")*(Barèmes!$B$6:$B$28=H110)*(Barèmes!$C$6:$C$28=IF(H110="6ème","Mixte",G110)))=0),"",IF(SUMPRODUCT((Barèmes!$A$6:$A$28="Vitesse — 50 m (s)")*(Barèmes!$B$6:$B$28=H110)*(Barèmes!$C$6:$C$28=IF(H110="6ème","Mixte",G110))*(Barèmes!$J$6:$J$28="+"))&gt;0,IF(U110&lt;=SUMIFS(Barèmes!$D$6:$D$28,Barèmes!$A$6:$A$28,"Vitesse — 50 m (s)",Barèmes!$B$6:$B$28,H110,Barèmes!$C$6:$C$28,IF(H110="6ème","Mixte",G110)),"à besoin",IF(U110&lt;=SUMIFS(Barèmes!$E$6:$E$28,Barèmes!$A$6:$A$28,"Vitesse — 50 m (s)",Barèmes!$B$6:$B$28,H110,Barèmes!$C$6:$C$28,IF(H110="6ème","Mixte",G110)),"fragile","satisfaisant")),IF(U110&gt;=SUMIFS(Barèmes!$D$6:$D$28,Barèmes!$A$6:$A$28,"Vitesse — 50 m (s)",Barèmes!$B$6:$B$28,H110,Barèmes!$C$6:$C$28,IF(H110="6ème","Mixte",G110)),"à besoin",IF(U110&gt;=SUMIFS(Barèmes!$E$6:$E$28,Barèmes!$A$6:$A$28,"Vitesse — 50 m (s)",Barèmes!$B$6:$B$28,H110,Barèmes!$C$6:$C$28,IF(H110="6ème","Mixte",G110)),"fragile","satisfaisant"))))</f>
        <v/>
      </c>
      <c r="W110" s="25" t="str">
        <f>IF(OR(U110="",SUMPRODUCT((Barèmes!$A$6:$A$28="Vitesse — 50 m (s)")*(Barèmes!$B$6:$B$28=H110)*(Barèmes!$C$6:$C$28=IF(H110="6ème","Mixte",G110)))=0),"",IF(SUMPRODUCT((Barèmes!$A$6:$A$28="Vitesse — 50 m (s)")*(Barèmes!$B$6:$B$28=H110)*(Barèmes!$C$6:$C$28=IF(H110="6ème","Mixte",G110))*(Barèmes!$J$6:$J$28="+"))&gt;0,IF(U110&lt;=SUMIFS(Barèmes!$F$6:$F$28,Barèmes!$A$6:$A$28,"Vitesse — 50 m (s)",Barèmes!$B$6:$B$28,H110,Barèmes!$C$6:$C$28,IF(H110="6ème","Mixte",G110)),Barèmes!$B$2,IF(U110&lt;=SUMIFS(Barèmes!$G$6:$G$28,Barèmes!$A$6:$A$28,"Vitesse — 50 m (s)",Barèmes!$B$6:$B$28,H110,Barèmes!$C$6:$C$28,IF(H110="6ème","Mixte",G110)),Barèmes!$C$2,IF(U110&lt;=SUMIFS(Barèmes!$H$6:$H$28,Barèmes!$A$6:$A$28,"Vitesse — 50 m (s)",Barèmes!$B$6:$B$28,H110,Barèmes!$C$6:$C$28,IF(H110="6ème","Mixte",G110)),Barèmes!$D$2,IF(U110&lt;=SUMIFS(Barèmes!$I$6:$I$28,Barèmes!$A$6:$A$28,"Vitesse — 50 m (s)",Barèmes!$B$6:$B$28,H110,Barèmes!$C$6:$C$28,IF(H110="6ème","Mixte",G110)),Barèmes!$E$2,Barèmes!$F$2)))),IF(U110&gt;=SUMIFS(Barèmes!$F$6:$F$28,Barèmes!$A$6:$A$28,"Vitesse — 50 m (s)",Barèmes!$B$6:$B$28,H110,Barèmes!$C$6:$C$28,IF(H110="6ème","Mixte",G110)),Barèmes!$B$2,IF(U110&gt;=SUMIFS(Barèmes!$G$6:$G$28,Barèmes!$A$6:$A$28,"Vitesse — 50 m (s)",Barèmes!$B$6:$B$28,H110,Barèmes!$C$6:$C$28,IF(H110="6ème","Mixte",G110)),Barèmes!$C$2,IF(U110&gt;=SUMIFS(Barèmes!$H$6:$H$28,Barèmes!$A$6:$A$28,"Vitesse — 50 m (s)",Barèmes!$B$6:$B$28,H110,Barèmes!$C$6:$C$28,IF(H110="6ème","Mixte",G110)),Barèmes!$D$2,IF(U110&gt;=SUMIFS(Barèmes!$I$6:$I$28,Barèmes!$A$6:$A$28,"Vitesse — 50 m (s)",Barèmes!$B$6:$B$28,H110,Barèmes!$C$6:$C$28,IF(H110="6ème","Mixte",G110)),Barèmes!$E$2,Barèmes!$F$2))))))</f>
        <v/>
      </c>
      <c r="X110" s="18"/>
      <c r="Y110" s="26" t="str" cm="1">
        <f t="array" ref="Y110">IF(OR(X110="",SUMPRODUCT((Barèmes!$A$6:$A$28="Souplesse (score 1-5)")*(Barèmes!$B$6:$B$28=H110)*(Barèmes!$C$6:$C$28=IF(H110="6ème","Mixte",G110)))=0),"",IF(SUMPRODUCT((Barèmes!$A$6:$A$28="Souplesse (score 1-5)")*(Barèmes!$B$6:$B$28=H110)*(Barèmes!$C$6:$C$28=IF(H110="6ème","Mixte",G110))*(Barèmes!$J$6:$J$28="+"))&gt;0,IF(X110&lt;=SUMIFS(Barèmes!$D$6:$D$28,Barèmes!$A$6:$A$28,"Souplesse (score 1-5)",Barèmes!$B$6:$B$28,H110,Barèmes!$C$6:$C$28,IF(H110="6ème","Mixte",G110)),"à besoin",IF(X110&lt;=SUMIFS(Barèmes!$E$6:$E$28,Barèmes!$A$6:$A$28,"Souplesse (score 1-5)",Barèmes!$B$6:$B$28,H110,Barèmes!$C$6:$C$28,IF(H110="6ème","Mixte",G110)),"fragile","satisfaisant")),IF(X110&gt;=SUMIFS(Barèmes!$D$6:$D$28,Barèmes!$A$6:$A$28,"Souplesse (score 1-5)",Barèmes!$B$6:$B$28,H110,Barèmes!$C$6:$C$28,IF(H110="6ème","Mixte",G110)),"à besoin",IF(X110&gt;=SUMIFS(Barèmes!$E$6:$E$28,Barèmes!$A$6:$A$28,"Souplesse (score 1-5)",Barèmes!$B$6:$B$28,H110,Barèmes!$C$6:$C$28,IF(H110="6ème","Mixte",G110)),"fragile","satisfaisant"))))</f>
        <v/>
      </c>
      <c r="Z110" s="26" t="str" cm="1">
        <f t="array" ref="Z110">IF(OR(X110="",SUMPRODUCT((Barèmes!$A$6:$A$28="Souplesse (score 1-5)")*(Barèmes!$B$6:$B$28=H110)*(Barèmes!$C$6:$C$28=IF(H110="6ème","Mixte",G110)))=0),"",IF(SUMPRODUCT((Barèmes!$A$6:$A$28="Souplesse (score 1-5)")*(Barèmes!$B$6:$B$28=H110)*(Barèmes!$C$6:$C$28=IF(H110="6ème","Mixte",G110))*(Barèmes!$J$6:$J$28="+"))&gt;0,IF(X110&lt;=SUMIFS(Barèmes!$F$6:$F$28,Barèmes!$A$6:$A$28,"Souplesse (score 1-5)",Barèmes!$B$6:$B$28,H110,Barèmes!$C$6:$C$28,IF(H110="6ème","Mixte",G110)),Barèmes!$B$2,IF(X110&lt;=SUMIFS(Barèmes!$G$6:$G$28,Barèmes!$A$6:$A$28,"Souplesse (score 1-5)",Barèmes!$B$6:$B$28,H110,Barèmes!$C$6:$C$28,IF(H110="6ème","Mixte",G110)),Barèmes!$C$2,IF(X110&lt;=SUMIFS(Barèmes!$H$6:$H$28,Barèmes!$A$6:$A$28,"Souplesse (score 1-5)",Barèmes!$B$6:$B$28,H110,Barèmes!$C$6:$C$28,IF(H110="6ème","Mixte",G110)),Barèmes!$D$2,IF(X110&lt;=SUMIFS(Barèmes!$I$6:$I$28,Barèmes!$A$6:$A$28,"Souplesse (score 1-5)",Barèmes!$B$6:$B$28,H110,Barèmes!$C$6:$C$28,IF(H110="6ème","Mixte",G110)),Barèmes!$E$2,Barèmes!$F$2)))),IF(X110&gt;=SUMIFS(Barèmes!$F$6:$F$28,Barèmes!$A$6:$A$28,"Souplesse (score 1-5)",Barèmes!$B$6:$B$28,H110,Barèmes!$C$6:$C$28,IF(H110="6ème","Mixte",G110)),Barèmes!$B$2,IF(X110&gt;=SUMIFS(Barèmes!$G$6:$G$28,Barèmes!$A$6:$A$28,"Souplesse (score 1-5)",Barèmes!$B$6:$B$28,H110,Barèmes!$C$6:$C$28,IF(H110="6ème","Mixte",G110)),Barèmes!$C$2,IF(X110&gt;=SUMIFS(Barèmes!$H$6:$H$28,Barèmes!$A$6:$A$28,"Souplesse (score 1-5)",Barèmes!$B$6:$B$28,H110,Barèmes!$C$6:$C$28,IF(H110="6ème","Mixte",G110)),Barèmes!$D$2,IF(X110&gt;=SUMIFS(Barèmes!$I$6:$I$28,Barèmes!$A$6:$A$28,"Souplesse (score 1-5)",Barèmes!$B$6:$B$28,H110,Barèmes!$C$6:$C$28,IF(H110="6ème","Mixte",G110)),Barèmes!$E$2,Barèmes!$F$2))))))</f>
        <v/>
      </c>
      <c r="AA110" s="22"/>
      <c r="AB110" s="27" t="str">
        <f>IF(OR(AA110="",SUMPRODUCT((Barèmes!$A$6:$A$28="Agilité — T-test 974 (s)")*(Barèmes!$B$6:$B$28=H110)*(Barèmes!$C$6:$C$28=IF(H110="6ème","Mixte",G110)))=0),"",IF(SUMPRODUCT((Barèmes!$A$6:$A$28="Agilité — T-test 974 (s)")*(Barèmes!$B$6:$B$28=H110)*(Barèmes!$C$6:$C$28=IF(H110="6ème","Mixte",G110))*(Barèmes!$J$6:$J$28="+"))&gt;0,IF(AA110&lt;=SUMIFS(Barèmes!$D$6:$D$28,Barèmes!$A$6:$A$28,"Agilité — T-test 974 (s)",Barèmes!$B$6:$B$28,H110,Barèmes!$C$6:$C$28,IF(H110="6ème","Mixte",G110)),"à besoin",IF(AA110&lt;=SUMIFS(Barèmes!$E$6:$E$28,Barèmes!$A$6:$A$28,"Agilité — T-test 974 (s)",Barèmes!$B$6:$B$28,H110,Barèmes!$C$6:$C$28,IF(H110="6ème","Mixte",G110)),"fragile","satisfaisant")),IF(AA110&gt;=SUMIFS(Barèmes!$D$6:$D$28,Barèmes!$A$6:$A$28,"Agilité — T-test 974 (s)",Barèmes!$B$6:$B$28,H110,Barèmes!$C$6:$C$28,IF(H110="6ème","Mixte",G110)),"à besoin",IF(AA110&gt;=SUMIFS(Barèmes!$E$6:$E$28,Barèmes!$A$6:$A$28,"Agilité — T-test 974 (s)",Barèmes!$B$6:$B$28,H110,Barèmes!$C$6:$C$28,IF(H110="6ème","Mixte",G110)),"fragile","satisfaisant"))))</f>
        <v/>
      </c>
      <c r="AC110" s="27" t="str">
        <f>IF(OR(AA110="",SUMPRODUCT((Barèmes!$A$6:$A$28="Agilité — T-test 974 (s)")*(Barèmes!$B$6:$B$28=H110)*(Barèmes!$C$6:$C$28=IF(H110="6ème","Mixte",G110)))=0),"",IF(SUMPRODUCT((Barèmes!$A$6:$A$28="Agilité — T-test 974 (s)")*(Barèmes!$B$6:$B$28=H110)*(Barèmes!$C$6:$C$28=IF(H110="6ème","Mixte",G110))*(Barèmes!$J$6:$J$28="+"))&gt;0,IF(AA110&lt;=SUMIFS(Barèmes!$F$6:$F$28,Barèmes!$A$6:$A$28,"Agilité — T-test 974 (s)",Barèmes!$B$6:$B$28,H110,Barèmes!$C$6:$C$28,IF(H110="6ème","Mixte",G110)),Barèmes!$B$2,IF(AA110&lt;=SUMIFS(Barèmes!$G$6:$G$28,Barèmes!$A$6:$A$28,"Agilité — T-test 974 (s)",Barèmes!$B$6:$B$28,H110,Barèmes!$C$6:$C$28,IF(H110="6ème","Mixte",G110)),Barèmes!$C$2,IF(AA110&lt;=SUMIFS(Barèmes!$H$6:$H$28,Barèmes!$A$6:$A$28,"Agilité — T-test 974 (s)",Barèmes!$B$6:$B$28,H110,Barèmes!$C$6:$C$28,IF(H110="6ème","Mixte",G110)),Barèmes!$D$2,IF(AA110&lt;=SUMIFS(Barèmes!$I$6:$I$28,Barèmes!$A$6:$A$28,"Agilité — T-test 974 (s)",Barèmes!$B$6:$B$28,H110,Barèmes!$C$6:$C$28,IF(H110="6ème","Mixte",G110)),Barèmes!$E$2,Barèmes!$F$2)))),IF(AA110&gt;=SUMIFS(Barèmes!$F$6:$F$28,Barèmes!$A$6:$A$28,"Agilité — T-test 974 (s)",Barèmes!$B$6:$B$28,H110,Barèmes!$C$6:$C$28,IF(H110="6ème","Mixte",G110)),Barèmes!$B$2,IF(AA110&gt;=SUMIFS(Barèmes!$G$6:$G$28,Barèmes!$A$6:$A$28,"Agilité — T-test 974 (s)",Barèmes!$B$6:$B$28,H110,Barèmes!$C$6:$C$28,IF(H110="6ème","Mixte",G110)),Barèmes!$C$2,IF(AA110&gt;=SUMIFS(Barèmes!$H$6:$H$28,Barèmes!$A$6:$A$28,"Agilité — T-test 974 (s)",Barèmes!$B$6:$B$28,H110,Barèmes!$C$6:$C$28,IF(H110="6ème","Mixte",G110)),Barèmes!$D$2,IF(AA110&gt;=SUMIFS(Barèmes!$I$6:$I$28,Barèmes!$A$6:$A$28,"Agilité — T-test 974 (s)",Barèmes!$B$6:$B$28,H110,Barèmes!$C$6:$C$28,IF(H110="6ème","Mixte",G110)),Barèmes!$E$2,Barèmes!$F$2))))))</f>
        <v/>
      </c>
      <c r="AD110" s="28" t="str">
        <f t="shared" si="10"/>
        <v/>
      </c>
      <c r="AE110" s="29" t="str">
        <f t="shared" si="11"/>
        <v/>
      </c>
      <c r="AF110" s="30" t="str">
        <f>IF(OR(AD110="",SUMPRODUCT((Barèmes!$A$6:$A$28="Surcoût d'agilité (s) — technique")*(Barèmes!$B$6:$B$28=H110)*(Barèmes!$C$6:$C$28=IF(H110="6ème","Mixte",G110)))=0),"",IF(SUMPRODUCT((Barèmes!$A$6:$A$28="Surcoût d'agilité (s) — technique")*(Barèmes!$B$6:$B$28=H110)*(Barèmes!$C$6:$C$28=IF(H110="6ème","Mixte",G110))*(Barèmes!$J$6:$J$28="+"))&gt;0,IF(AD110&lt;=SUMIFS(Barèmes!$D$6:$D$28,Barèmes!$A$6:$A$28,"Surcoût d'agilité (s) — technique",Barèmes!$B$6:$B$28,H110,Barèmes!$C$6:$C$28,IF(H110="6ème","Mixte",G110)),"à besoin",IF(AD110&lt;=SUMIFS(Barèmes!$E$6:$E$28,Barèmes!$A$6:$A$28,"Surcoût d'agilité (s) — technique",Barèmes!$B$6:$B$28,H110,Barèmes!$C$6:$C$28,IF(H110="6ème","Mixte",G110)),"fragile","satisfaisant")),IF(AD110&gt;=SUMIFS(Barèmes!$D$6:$D$28,Barèmes!$A$6:$A$28,"Surcoût d'agilité (s) — technique",Barèmes!$B$6:$B$28,H110,Barèmes!$C$6:$C$28,IF(H110="6ème","Mixte",G110)),"à besoin",IF(AD110&gt;=SUMIFS(Barèmes!$E$6:$E$28,Barèmes!$A$6:$A$28,"Surcoût d'agilité (s) — technique",Barèmes!$B$6:$B$28,H110,Barèmes!$C$6:$C$28,IF(H110="6ème","Mixte",G110)),"fragile","satisfaisant"))))</f>
        <v/>
      </c>
      <c r="AG110" s="30" t="str">
        <f>IF(OR(AD110="",SUMPRODUCT((Barèmes!$A$6:$A$28="Surcoût d'agilité (s) — technique")*(Barèmes!$B$6:$B$28=H110)*(Barèmes!$C$6:$C$28=IF(H110="6ème","Mixte",G110)))=0),"",IF(SUMPRODUCT((Barèmes!$A$6:$A$28="Surcoût d'agilité (s) — technique")*(Barèmes!$B$6:$B$28=H110)*(Barèmes!$C$6:$C$28=IF(H110="6ème","Mixte",G110))*(Barèmes!$J$6:$J$28="+"))&gt;0,IF(AD110&lt;=SUMIFS(Barèmes!$F$6:$F$28,Barèmes!$A$6:$A$28,"Surcoût d'agilité (s) — technique",Barèmes!$B$6:$B$28,H110,Barèmes!$C$6:$C$28,IF(H110="6ème","Mixte",G110)),Barèmes!$B$2,IF(AD110&lt;=SUMIFS(Barèmes!$G$6:$G$28,Barèmes!$A$6:$A$28,"Surcoût d'agilité (s) — technique",Barèmes!$B$6:$B$28,H110,Barèmes!$C$6:$C$28,IF(H110="6ème","Mixte",G110)),Barèmes!$C$2,IF(AD110&lt;=SUMIFS(Barèmes!$H$6:$H$28,Barèmes!$A$6:$A$28,"Surcoût d'agilité (s) — technique",Barèmes!$B$6:$B$28,H110,Barèmes!$C$6:$C$28,IF(H110="6ème","Mixte",G110)),Barèmes!$D$2,IF(AD110&lt;=SUMIFS(Barèmes!$I$6:$I$28,Barèmes!$A$6:$A$28,"Surcoût d'agilité (s) — technique",Barèmes!$B$6:$B$28,H110,Barèmes!$C$6:$C$28,IF(H110="6ème","Mixte",G110)),Barèmes!$E$2,Barèmes!$F$2)))),IF(AD110&gt;=SUMIFS(Barèmes!$F$6:$F$28,Barèmes!$A$6:$A$28,"Surcoût d'agilité (s) — technique",Barèmes!$B$6:$B$28,H110,Barèmes!$C$6:$C$28,IF(H110="6ème","Mixte",G110)),Barèmes!$B$2,IF(AD110&gt;=SUMIFS(Barèmes!$G$6:$G$28,Barèmes!$A$6:$A$28,"Surcoût d'agilité (s) — technique",Barèmes!$B$6:$B$28,H110,Barèmes!$C$6:$C$28,IF(H110="6ème","Mixte",G110)),Barèmes!$C$2,IF(AD110&gt;=SUMIFS(Barèmes!$H$6:$H$28,Barèmes!$A$6:$A$28,"Surcoût d'agilité (s) — technique",Barèmes!$B$6:$B$28,H110,Barèmes!$C$6:$C$28,IF(H110="6ème","Mixte",G110)),Barèmes!$D$2,IF(AD110&gt;=SUMIFS(Barèmes!$I$6:$I$28,Barèmes!$A$6:$A$28,"Surcoût d'agilité (s) — technique",Barèmes!$B$6:$B$28,H110,Barèmes!$C$6:$C$28,IF(H110="6ème","Mixte",G110)),Barèmes!$E$2,Barèmes!$F$2))))))</f>
        <v/>
      </c>
      <c r="AH110" s="31" t="str">
        <f>IF((IF(N110="",0,1)+IF(Q110="",0,1)+IF(W110="",0,1)+IF(Z110="",0,1)+IF(AC110="",0,1))=0,"",3*IF(N110=Barèmes!$B$2,1,IF(N110=Barèmes!$C$2,2,IF(N110=Barèmes!$D$2,3,IF(N110=Barèmes!$E$2,4,IF(N110=Barèmes!$F$2,5,0)))))+3*IF(Q110=Barèmes!$B$2,1,IF(Q110=Barèmes!$C$2,2,IF(Q110=Barèmes!$D$2,3,IF(Q110=Barèmes!$E$2,4,IF(Q110=Barèmes!$F$2,5,0)))))+2*IF(W110=Barèmes!$B$2,1,IF(W110=Barèmes!$C$2,2,IF(W110=Barèmes!$D$2,3,IF(W110=Barèmes!$E$2,4,IF(W110=Barèmes!$F$2,5,0)))))+1*IF(Z110=Barèmes!$B$2,1,IF(Z110=Barèmes!$C$2,2,IF(Z110=Barèmes!$D$2,3,IF(Z110=Barèmes!$E$2,4,IF(Z110=Barèmes!$F$2,5,0)))))+1*IF(AC110=Barèmes!$B$2,1,IF(AC110=Barèmes!$C$2,2,IF(AC110=Barèmes!$D$2,3,IF(AC110=Barèmes!$E$2,4,IF(AC110=Barèmes!$F$2,5,0))))))</f>
        <v/>
      </c>
      <c r="AI110" s="31"/>
      <c r="AJ110" s="32" t="str">
        <f>IFERROR(INDEX(Croissance!$B$5:$B$604,MATCH(A110,Croissance!$A$5:$A$604,0)),"")</f>
        <v/>
      </c>
      <c r="AK110" s="32" t="str">
        <f>IFERROR(INDEX(Croissance!$C$5:$C$604,MATCH(A110,Croissance!$A$5:$A$604,0)),"")</f>
        <v/>
      </c>
      <c r="AL110" s="32" t="str">
        <f>IFERROR(INDEX(Croissance!$D$5:$D$604,MATCH(A110,Croissance!$A$5:$A$604,0)),"")</f>
        <v/>
      </c>
      <c r="AM110" s="32" t="str">
        <f>IFERROR(INDEX(Croissance!$E$5:$E$604,MATCH(A110,Croissance!$A$5:$A$604,0)),"")</f>
        <v/>
      </c>
      <c r="AO110" s="33">
        <f t="shared" si="16"/>
        <v>0</v>
      </c>
      <c r="AP110" s="33">
        <f t="shared" si="12"/>
        <v>0</v>
      </c>
      <c r="AQ110" s="33">
        <f>IF(A110="",0,IF(AND(OR('Synthèse classe'!$C$2="Tous",C110='Synthèse classe'!$C$2),OR('Synthèse classe'!$C$3="Toutes",D110='Synthèse classe'!$C$3),OR('Synthèse classe'!$C$4="Toutes",AND('Synthèse classe'!$C$4="Dernière",AP110=1),B110=IFERROR(VALUE('Synthèse classe'!$C$4),0))),1,0))</f>
        <v>0</v>
      </c>
      <c r="AR110" s="34" t="str">
        <f t="shared" si="13"/>
        <v/>
      </c>
    </row>
    <row r="111" spans="1:44" x14ac:dyDescent="0.2">
      <c r="A111" s="17" t="str">
        <f t="shared" si="9"/>
        <v/>
      </c>
      <c r="B111" s="18"/>
      <c r="C111" s="19"/>
      <c r="D111" s="19"/>
      <c r="E111" s="19"/>
      <c r="F111" s="19"/>
      <c r="G111" s="19"/>
      <c r="H111" s="17" t="str">
        <f t="shared" si="14"/>
        <v/>
      </c>
      <c r="I111" s="20"/>
      <c r="J111" s="18"/>
      <c r="K111" s="19"/>
      <c r="L111" s="21" t="str">
        <f t="shared" si="15"/>
        <v/>
      </c>
      <c r="M111" s="21" t="str">
        <f>IF(OR(J111="",SUMPRODUCT((Barèmes!$A$6:$A$28="Endurance — Luc Léger (palier)")*(Barèmes!$B$6:$B$28=H111)*(Barèmes!$C$6:$C$28=IF(H111="6ème","Mixte",G111)))=0),"",IF(SUMPRODUCT((Barèmes!$A$6:$A$28="Endurance — Luc Léger (palier)")*(Barèmes!$B$6:$B$28=H111)*(Barèmes!$C$6:$C$28=IF(H111="6ème","Mixte",G111))*(Barèmes!$J$6:$J$28="+"))&gt;0,IF(J111&lt;=SUMIFS(Barèmes!$D$6:$D$28,Barèmes!$A$6:$A$28,"Endurance — Luc Léger (palier)",Barèmes!$B$6:$B$28,H111,Barèmes!$C$6:$C$28,IF(H111="6ème","Mixte",G111)),"à besoin",IF(J111&lt;=SUMIFS(Barèmes!$E$6:$E$28,Barèmes!$A$6:$A$28,"Endurance — Luc Léger (palier)",Barèmes!$B$6:$B$28,H111,Barèmes!$C$6:$C$28,IF(H111="6ème","Mixte",G111)),"fragile","satisfaisant")),IF(J111&gt;=SUMIFS(Barèmes!$D$6:$D$28,Barèmes!$A$6:$A$28,"Endurance — Luc Léger (palier)",Barèmes!$B$6:$B$28,H111,Barèmes!$C$6:$C$28,IF(H111="6ème","Mixte",G111)),"à besoin",IF(J111&gt;=SUMIFS(Barèmes!$E$6:$E$28,Barèmes!$A$6:$A$28,"Endurance — Luc Léger (palier)",Barèmes!$B$6:$B$28,H111,Barèmes!$C$6:$C$28,IF(H111="6ème","Mixte",G111)),"fragile","satisfaisant"))))</f>
        <v/>
      </c>
      <c r="N111" s="21" t="str">
        <f>IF(OR(J111="",SUMPRODUCT((Barèmes!$A$6:$A$28="Endurance — Luc Léger (palier)")*(Barèmes!$B$6:$B$28=H111)*(Barèmes!$C$6:$C$28=IF(H111="6ème","Mixte",G111)))=0),"",IF(SUMPRODUCT((Barèmes!$A$6:$A$28="Endurance — Luc Léger (palier)")*(Barèmes!$B$6:$B$28=H111)*(Barèmes!$C$6:$C$28=IF(H111="6ème","Mixte",G111))*(Barèmes!$J$6:$J$28="+"))&gt;0,IF(J111&lt;=SUMIFS(Barèmes!$F$6:$F$28,Barèmes!$A$6:$A$28,"Endurance — Luc Léger (palier)",Barèmes!$B$6:$B$28,H111,Barèmes!$C$6:$C$28,IF(H111="6ème","Mixte",G111)),Barèmes!$B$2,IF(J111&lt;=SUMIFS(Barèmes!$G$6:$G$28,Barèmes!$A$6:$A$28,"Endurance — Luc Léger (palier)",Barèmes!$B$6:$B$28,H111,Barèmes!$C$6:$C$28,IF(H111="6ème","Mixte",G111)),Barèmes!$C$2,IF(J111&lt;=SUMIFS(Barèmes!$H$6:$H$28,Barèmes!$A$6:$A$28,"Endurance — Luc Léger (palier)",Barèmes!$B$6:$B$28,H111,Barèmes!$C$6:$C$28,IF(H111="6ème","Mixte",G111)),Barèmes!$D$2,IF(J111&lt;=SUMIFS(Barèmes!$I$6:$I$28,Barèmes!$A$6:$A$28,"Endurance — Luc Léger (palier)",Barèmes!$B$6:$B$28,H111,Barèmes!$C$6:$C$28,IF(H111="6ème","Mixte",G111)),Barèmes!$E$2,Barèmes!$F$2)))),IF(J111&gt;=SUMIFS(Barèmes!$F$6:$F$28,Barèmes!$A$6:$A$28,"Endurance — Luc Léger (palier)",Barèmes!$B$6:$B$28,H111,Barèmes!$C$6:$C$28,IF(H111="6ème","Mixte",G111)),Barèmes!$B$2,IF(J111&gt;=SUMIFS(Barèmes!$G$6:$G$28,Barèmes!$A$6:$A$28,"Endurance — Luc Léger (palier)",Barèmes!$B$6:$B$28,H111,Barèmes!$C$6:$C$28,IF(H111="6ème","Mixte",G111)),Barèmes!$C$2,IF(J111&gt;=SUMIFS(Barèmes!$H$6:$H$28,Barèmes!$A$6:$A$28,"Endurance — Luc Léger (palier)",Barèmes!$B$6:$B$28,H111,Barèmes!$C$6:$C$28,IF(H111="6ème","Mixte",G111)),Barèmes!$D$2,IF(J111&gt;=SUMIFS(Barèmes!$I$6:$I$28,Barèmes!$A$6:$A$28,"Endurance — Luc Léger (palier)",Barèmes!$B$6:$B$28,H111,Barèmes!$C$6:$C$28,IF(H111="6ème","Mixte",G111)),Barèmes!$E$2,Barèmes!$F$2))))))</f>
        <v/>
      </c>
      <c r="O111" s="22"/>
      <c r="P111" s="23" t="str">
        <f>IF(OR(O111="",SUMPRODUCT((Barèmes!$A$6:$A$28="Force bas du corps — Saut en longueur (m)")*(Barèmes!$B$6:$B$28=H111)*(Barèmes!$C$6:$C$28=IF(H111="6ème","Mixte",G111)))=0),"",IF(SUMPRODUCT((Barèmes!$A$6:$A$28="Force bas du corps — Saut en longueur (m)")*(Barèmes!$B$6:$B$28=H111)*(Barèmes!$C$6:$C$28=IF(H111="6ème","Mixte",G111))*(Barèmes!$J$6:$J$28="+"))&gt;0,IF(O111&lt;=SUMIFS(Barèmes!$D$6:$D$28,Barèmes!$A$6:$A$28,"Force bas du corps — Saut en longueur (m)",Barèmes!$B$6:$B$28,H111,Barèmes!$C$6:$C$28,IF(H111="6ème","Mixte",G111)),"à besoin",IF(O111&lt;=SUMIFS(Barèmes!$E$6:$E$28,Barèmes!$A$6:$A$28,"Force bas du corps — Saut en longueur (m)",Barèmes!$B$6:$B$28,H111,Barèmes!$C$6:$C$28,IF(H111="6ème","Mixte",G111)),"fragile","satisfaisant")),IF(O111&gt;=SUMIFS(Barèmes!$D$6:$D$28,Barèmes!$A$6:$A$28,"Force bas du corps — Saut en longueur (m)",Barèmes!$B$6:$B$28,H111,Barèmes!$C$6:$C$28,IF(H111="6ème","Mixte",G111)),"à besoin",IF(O111&gt;=SUMIFS(Barèmes!$E$6:$E$28,Barèmes!$A$6:$A$28,"Force bas du corps — Saut en longueur (m)",Barèmes!$B$6:$B$28,H111,Barèmes!$C$6:$C$28,IF(H111="6ème","Mixte",G111)),"fragile","satisfaisant"))))</f>
        <v/>
      </c>
      <c r="Q111" s="23" t="str">
        <f>IF(OR(O111="",SUMPRODUCT((Barèmes!$A$6:$A$28="Force bas du corps — Saut en longueur (m)")*(Barèmes!$B$6:$B$28=H111)*(Barèmes!$C$6:$C$28=IF(H111="6ème","Mixte",G111)))=0),"",IF(SUMPRODUCT((Barèmes!$A$6:$A$28="Force bas du corps — Saut en longueur (m)")*(Barèmes!$B$6:$B$28=H111)*(Barèmes!$C$6:$C$28=IF(H111="6ème","Mixte",G111))*(Barèmes!$J$6:$J$28="+"))&gt;0,IF(O111&lt;=SUMIFS(Barèmes!$F$6:$F$28,Barèmes!$A$6:$A$28,"Force bas du corps — Saut en longueur (m)",Barèmes!$B$6:$B$28,H111,Barèmes!$C$6:$C$28,IF(H111="6ème","Mixte",G111)),Barèmes!$B$2,IF(O111&lt;=SUMIFS(Barèmes!$G$6:$G$28,Barèmes!$A$6:$A$28,"Force bas du corps — Saut en longueur (m)",Barèmes!$B$6:$B$28,H111,Barèmes!$C$6:$C$28,IF(H111="6ème","Mixte",G111)),Barèmes!$C$2,IF(O111&lt;=SUMIFS(Barèmes!$H$6:$H$28,Barèmes!$A$6:$A$28,"Force bas du corps — Saut en longueur (m)",Barèmes!$B$6:$B$28,H111,Barèmes!$C$6:$C$28,IF(H111="6ème","Mixte",G111)),Barèmes!$D$2,IF(O111&lt;=SUMIFS(Barèmes!$I$6:$I$28,Barèmes!$A$6:$A$28,"Force bas du corps — Saut en longueur (m)",Barèmes!$B$6:$B$28,H111,Barèmes!$C$6:$C$28,IF(H111="6ème","Mixte",G111)),Barèmes!$E$2,Barèmes!$F$2)))),IF(O111&gt;=SUMIFS(Barèmes!$F$6:$F$28,Barèmes!$A$6:$A$28,"Force bas du corps — Saut en longueur (m)",Barèmes!$B$6:$B$28,H111,Barèmes!$C$6:$C$28,IF(H111="6ème","Mixte",G111)),Barèmes!$B$2,IF(O111&gt;=SUMIFS(Barèmes!$G$6:$G$28,Barèmes!$A$6:$A$28,"Force bas du corps — Saut en longueur (m)",Barèmes!$B$6:$B$28,H111,Barèmes!$C$6:$C$28,IF(H111="6ème","Mixte",G111)),Barèmes!$C$2,IF(O111&gt;=SUMIFS(Barèmes!$H$6:$H$28,Barèmes!$A$6:$A$28,"Force bas du corps — Saut en longueur (m)",Barèmes!$B$6:$B$28,H111,Barèmes!$C$6:$C$28,IF(H111="6ème","Mixte",G111)),Barèmes!$D$2,IF(O111&gt;=SUMIFS(Barèmes!$I$6:$I$28,Barèmes!$A$6:$A$28,"Force bas du corps — Saut en longueur (m)",Barèmes!$B$6:$B$28,H111,Barèmes!$C$6:$C$28,IF(H111="6ème","Mixte",G111)),Barèmes!$E$2,Barèmes!$F$2))))))</f>
        <v/>
      </c>
      <c r="R111" s="22"/>
      <c r="S111" s="24" t="str">
        <f>IF(OR(R111="",SUMPRODUCT((Barèmes!$A$6:$A$28="Vitesse — 30 m (s)")*(Barèmes!$B$6:$B$28=H111)*(Barèmes!$C$6:$C$28=IF(H111="6ème","Mixte",G111)))=0),"",IF(SUMPRODUCT((Barèmes!$A$6:$A$28="Vitesse — 30 m (s)")*(Barèmes!$B$6:$B$28=H111)*(Barèmes!$C$6:$C$28=IF(H111="6ème","Mixte",G111))*(Barèmes!$J$6:$J$28="+"))&gt;0,IF(R111&lt;=SUMIFS(Barèmes!$D$6:$D$28,Barèmes!$A$6:$A$28,"Vitesse — 30 m (s)",Barèmes!$B$6:$B$28,H111,Barèmes!$C$6:$C$28,IF(H111="6ème","Mixte",G111)),"à besoin",IF(R111&lt;=SUMIFS(Barèmes!$E$6:$E$28,Barèmes!$A$6:$A$28,"Vitesse — 30 m (s)",Barèmes!$B$6:$B$28,H111,Barèmes!$C$6:$C$28,IF(H111="6ème","Mixte",G111)),"fragile","satisfaisant")),IF(R111&gt;=SUMIFS(Barèmes!$D$6:$D$28,Barèmes!$A$6:$A$28,"Vitesse — 30 m (s)",Barèmes!$B$6:$B$28,H111,Barèmes!$C$6:$C$28,IF(H111="6ème","Mixte",G111)),"à besoin",IF(R111&gt;=SUMIFS(Barèmes!$E$6:$E$28,Barèmes!$A$6:$A$28,"Vitesse — 30 m (s)",Barèmes!$B$6:$B$28,H111,Barèmes!$C$6:$C$28,IF(H111="6ème","Mixte",G111)),"fragile","satisfaisant"))))</f>
        <v/>
      </c>
      <c r="T111" s="24" t="str">
        <f>IF(OR(R111="",SUMPRODUCT((Barèmes!$A$6:$A$28="Vitesse — 30 m (s)")*(Barèmes!$B$6:$B$28=H111)*(Barèmes!$C$6:$C$28=IF(H111="6ème","Mixte",G111)))=0),"",IF(SUMPRODUCT((Barèmes!$A$6:$A$28="Vitesse — 30 m (s)")*(Barèmes!$B$6:$B$28=H111)*(Barèmes!$C$6:$C$28=IF(H111="6ème","Mixte",G111))*(Barèmes!$J$6:$J$28="+"))&gt;0,IF(R111&lt;=SUMIFS(Barèmes!$F$6:$F$28,Barèmes!$A$6:$A$28,"Vitesse — 30 m (s)",Barèmes!$B$6:$B$28,H111,Barèmes!$C$6:$C$28,IF(H111="6ème","Mixte",G111)),Barèmes!$B$2,IF(R111&lt;=SUMIFS(Barèmes!$G$6:$G$28,Barèmes!$A$6:$A$28,"Vitesse — 30 m (s)",Barèmes!$B$6:$B$28,H111,Barèmes!$C$6:$C$28,IF(H111="6ème","Mixte",G111)),Barèmes!$C$2,IF(R111&lt;=SUMIFS(Barèmes!$H$6:$H$28,Barèmes!$A$6:$A$28,"Vitesse — 30 m (s)",Barèmes!$B$6:$B$28,H111,Barèmes!$C$6:$C$28,IF(H111="6ème","Mixte",G111)),Barèmes!$D$2,IF(R111&lt;=SUMIFS(Barèmes!$I$6:$I$28,Barèmes!$A$6:$A$28,"Vitesse — 30 m (s)",Barèmes!$B$6:$B$28,H111,Barèmes!$C$6:$C$28,IF(H111="6ème","Mixte",G111)),Barèmes!$E$2,Barèmes!$F$2)))),IF(R111&gt;=SUMIFS(Barèmes!$F$6:$F$28,Barèmes!$A$6:$A$28,"Vitesse — 30 m (s)",Barèmes!$B$6:$B$28,H111,Barèmes!$C$6:$C$28,IF(H111="6ème","Mixte",G111)),Barèmes!$B$2,IF(R111&gt;=SUMIFS(Barèmes!$G$6:$G$28,Barèmes!$A$6:$A$28,"Vitesse — 30 m (s)",Barèmes!$B$6:$B$28,H111,Barèmes!$C$6:$C$28,IF(H111="6ème","Mixte",G111)),Barèmes!$C$2,IF(R111&gt;=SUMIFS(Barèmes!$H$6:$H$28,Barèmes!$A$6:$A$28,"Vitesse — 30 m (s)",Barèmes!$B$6:$B$28,H111,Barèmes!$C$6:$C$28,IF(H111="6ème","Mixte",G111)),Barèmes!$D$2,IF(R111&gt;=SUMIFS(Barèmes!$I$6:$I$28,Barèmes!$A$6:$A$28,"Vitesse — 30 m (s)",Barèmes!$B$6:$B$28,H111,Barèmes!$C$6:$C$28,IF(H111="6ème","Mixte",G111)),Barèmes!$E$2,Barèmes!$F$2))))))</f>
        <v/>
      </c>
      <c r="U111" s="22"/>
      <c r="V111" s="25" t="str">
        <f>IF(OR(U111="",SUMPRODUCT((Barèmes!$A$6:$A$28="Vitesse — 50 m (s)")*(Barèmes!$B$6:$B$28=H111)*(Barèmes!$C$6:$C$28=IF(H111="6ème","Mixte",G111)))=0),"",IF(SUMPRODUCT((Barèmes!$A$6:$A$28="Vitesse — 50 m (s)")*(Barèmes!$B$6:$B$28=H111)*(Barèmes!$C$6:$C$28=IF(H111="6ème","Mixte",G111))*(Barèmes!$J$6:$J$28="+"))&gt;0,IF(U111&lt;=SUMIFS(Barèmes!$D$6:$D$28,Barèmes!$A$6:$A$28,"Vitesse — 50 m (s)",Barèmes!$B$6:$B$28,H111,Barèmes!$C$6:$C$28,IF(H111="6ème","Mixte",G111)),"à besoin",IF(U111&lt;=SUMIFS(Barèmes!$E$6:$E$28,Barèmes!$A$6:$A$28,"Vitesse — 50 m (s)",Barèmes!$B$6:$B$28,H111,Barèmes!$C$6:$C$28,IF(H111="6ème","Mixte",G111)),"fragile","satisfaisant")),IF(U111&gt;=SUMIFS(Barèmes!$D$6:$D$28,Barèmes!$A$6:$A$28,"Vitesse — 50 m (s)",Barèmes!$B$6:$B$28,H111,Barèmes!$C$6:$C$28,IF(H111="6ème","Mixte",G111)),"à besoin",IF(U111&gt;=SUMIFS(Barèmes!$E$6:$E$28,Barèmes!$A$6:$A$28,"Vitesse — 50 m (s)",Barèmes!$B$6:$B$28,H111,Barèmes!$C$6:$C$28,IF(H111="6ème","Mixte",G111)),"fragile","satisfaisant"))))</f>
        <v/>
      </c>
      <c r="W111" s="25" t="str">
        <f>IF(OR(U111="",SUMPRODUCT((Barèmes!$A$6:$A$28="Vitesse — 50 m (s)")*(Barèmes!$B$6:$B$28=H111)*(Barèmes!$C$6:$C$28=IF(H111="6ème","Mixte",G111)))=0),"",IF(SUMPRODUCT((Barèmes!$A$6:$A$28="Vitesse — 50 m (s)")*(Barèmes!$B$6:$B$28=H111)*(Barèmes!$C$6:$C$28=IF(H111="6ème","Mixte",G111))*(Barèmes!$J$6:$J$28="+"))&gt;0,IF(U111&lt;=SUMIFS(Barèmes!$F$6:$F$28,Barèmes!$A$6:$A$28,"Vitesse — 50 m (s)",Barèmes!$B$6:$B$28,H111,Barèmes!$C$6:$C$28,IF(H111="6ème","Mixte",G111)),Barèmes!$B$2,IF(U111&lt;=SUMIFS(Barèmes!$G$6:$G$28,Barèmes!$A$6:$A$28,"Vitesse — 50 m (s)",Barèmes!$B$6:$B$28,H111,Barèmes!$C$6:$C$28,IF(H111="6ème","Mixte",G111)),Barèmes!$C$2,IF(U111&lt;=SUMIFS(Barèmes!$H$6:$H$28,Barèmes!$A$6:$A$28,"Vitesse — 50 m (s)",Barèmes!$B$6:$B$28,H111,Barèmes!$C$6:$C$28,IF(H111="6ème","Mixte",G111)),Barèmes!$D$2,IF(U111&lt;=SUMIFS(Barèmes!$I$6:$I$28,Barèmes!$A$6:$A$28,"Vitesse — 50 m (s)",Barèmes!$B$6:$B$28,H111,Barèmes!$C$6:$C$28,IF(H111="6ème","Mixte",G111)),Barèmes!$E$2,Barèmes!$F$2)))),IF(U111&gt;=SUMIFS(Barèmes!$F$6:$F$28,Barèmes!$A$6:$A$28,"Vitesse — 50 m (s)",Barèmes!$B$6:$B$28,H111,Barèmes!$C$6:$C$28,IF(H111="6ème","Mixte",G111)),Barèmes!$B$2,IF(U111&gt;=SUMIFS(Barèmes!$G$6:$G$28,Barèmes!$A$6:$A$28,"Vitesse — 50 m (s)",Barèmes!$B$6:$B$28,H111,Barèmes!$C$6:$C$28,IF(H111="6ème","Mixte",G111)),Barèmes!$C$2,IF(U111&gt;=SUMIFS(Barèmes!$H$6:$H$28,Barèmes!$A$6:$A$28,"Vitesse — 50 m (s)",Barèmes!$B$6:$B$28,H111,Barèmes!$C$6:$C$28,IF(H111="6ème","Mixte",G111)),Barèmes!$D$2,IF(U111&gt;=SUMIFS(Barèmes!$I$6:$I$28,Barèmes!$A$6:$A$28,"Vitesse — 50 m (s)",Barèmes!$B$6:$B$28,H111,Barèmes!$C$6:$C$28,IF(H111="6ème","Mixte",G111)),Barèmes!$E$2,Barèmes!$F$2))))))</f>
        <v/>
      </c>
      <c r="X111" s="18"/>
      <c r="Y111" s="26" t="str" cm="1">
        <f t="array" ref="Y111">IF(OR(X111="",SUMPRODUCT((Barèmes!$A$6:$A$28="Souplesse (score 1-5)")*(Barèmes!$B$6:$B$28=H111)*(Barèmes!$C$6:$C$28=IF(H111="6ème","Mixte",G111)))=0),"",IF(SUMPRODUCT((Barèmes!$A$6:$A$28="Souplesse (score 1-5)")*(Barèmes!$B$6:$B$28=H111)*(Barèmes!$C$6:$C$28=IF(H111="6ème","Mixte",G111))*(Barèmes!$J$6:$J$28="+"))&gt;0,IF(X111&lt;=SUMIFS(Barèmes!$D$6:$D$28,Barèmes!$A$6:$A$28,"Souplesse (score 1-5)",Barèmes!$B$6:$B$28,H111,Barèmes!$C$6:$C$28,IF(H111="6ème","Mixte",G111)),"à besoin",IF(X111&lt;=SUMIFS(Barèmes!$E$6:$E$28,Barèmes!$A$6:$A$28,"Souplesse (score 1-5)",Barèmes!$B$6:$B$28,H111,Barèmes!$C$6:$C$28,IF(H111="6ème","Mixte",G111)),"fragile","satisfaisant")),IF(X111&gt;=SUMIFS(Barèmes!$D$6:$D$28,Barèmes!$A$6:$A$28,"Souplesse (score 1-5)",Barèmes!$B$6:$B$28,H111,Barèmes!$C$6:$C$28,IF(H111="6ème","Mixte",G111)),"à besoin",IF(X111&gt;=SUMIFS(Barèmes!$E$6:$E$28,Barèmes!$A$6:$A$28,"Souplesse (score 1-5)",Barèmes!$B$6:$B$28,H111,Barèmes!$C$6:$C$28,IF(H111="6ème","Mixte",G111)),"fragile","satisfaisant"))))</f>
        <v/>
      </c>
      <c r="Z111" s="26" t="str" cm="1">
        <f t="array" ref="Z111">IF(OR(X111="",SUMPRODUCT((Barèmes!$A$6:$A$28="Souplesse (score 1-5)")*(Barèmes!$B$6:$B$28=H111)*(Barèmes!$C$6:$C$28=IF(H111="6ème","Mixte",G111)))=0),"",IF(SUMPRODUCT((Barèmes!$A$6:$A$28="Souplesse (score 1-5)")*(Barèmes!$B$6:$B$28=H111)*(Barèmes!$C$6:$C$28=IF(H111="6ème","Mixte",G111))*(Barèmes!$J$6:$J$28="+"))&gt;0,IF(X111&lt;=SUMIFS(Barèmes!$F$6:$F$28,Barèmes!$A$6:$A$28,"Souplesse (score 1-5)",Barèmes!$B$6:$B$28,H111,Barèmes!$C$6:$C$28,IF(H111="6ème","Mixte",G111)),Barèmes!$B$2,IF(X111&lt;=SUMIFS(Barèmes!$G$6:$G$28,Barèmes!$A$6:$A$28,"Souplesse (score 1-5)",Barèmes!$B$6:$B$28,H111,Barèmes!$C$6:$C$28,IF(H111="6ème","Mixte",G111)),Barèmes!$C$2,IF(X111&lt;=SUMIFS(Barèmes!$H$6:$H$28,Barèmes!$A$6:$A$28,"Souplesse (score 1-5)",Barèmes!$B$6:$B$28,H111,Barèmes!$C$6:$C$28,IF(H111="6ème","Mixte",G111)),Barèmes!$D$2,IF(X111&lt;=SUMIFS(Barèmes!$I$6:$I$28,Barèmes!$A$6:$A$28,"Souplesse (score 1-5)",Barèmes!$B$6:$B$28,H111,Barèmes!$C$6:$C$28,IF(H111="6ème","Mixte",G111)),Barèmes!$E$2,Barèmes!$F$2)))),IF(X111&gt;=SUMIFS(Barèmes!$F$6:$F$28,Barèmes!$A$6:$A$28,"Souplesse (score 1-5)",Barèmes!$B$6:$B$28,H111,Barèmes!$C$6:$C$28,IF(H111="6ème","Mixte",G111)),Barèmes!$B$2,IF(X111&gt;=SUMIFS(Barèmes!$G$6:$G$28,Barèmes!$A$6:$A$28,"Souplesse (score 1-5)",Barèmes!$B$6:$B$28,H111,Barèmes!$C$6:$C$28,IF(H111="6ème","Mixte",G111)),Barèmes!$C$2,IF(X111&gt;=SUMIFS(Barèmes!$H$6:$H$28,Barèmes!$A$6:$A$28,"Souplesse (score 1-5)",Barèmes!$B$6:$B$28,H111,Barèmes!$C$6:$C$28,IF(H111="6ème","Mixte",G111)),Barèmes!$D$2,IF(X111&gt;=SUMIFS(Barèmes!$I$6:$I$28,Barèmes!$A$6:$A$28,"Souplesse (score 1-5)",Barèmes!$B$6:$B$28,H111,Barèmes!$C$6:$C$28,IF(H111="6ème","Mixte",G111)),Barèmes!$E$2,Barèmes!$F$2))))))</f>
        <v/>
      </c>
      <c r="AA111" s="22"/>
      <c r="AB111" s="27" t="str">
        <f>IF(OR(AA111="",SUMPRODUCT((Barèmes!$A$6:$A$28="Agilité — T-test 974 (s)")*(Barèmes!$B$6:$B$28=H111)*(Barèmes!$C$6:$C$28=IF(H111="6ème","Mixte",G111)))=0),"",IF(SUMPRODUCT((Barèmes!$A$6:$A$28="Agilité — T-test 974 (s)")*(Barèmes!$B$6:$B$28=H111)*(Barèmes!$C$6:$C$28=IF(H111="6ème","Mixte",G111))*(Barèmes!$J$6:$J$28="+"))&gt;0,IF(AA111&lt;=SUMIFS(Barèmes!$D$6:$D$28,Barèmes!$A$6:$A$28,"Agilité — T-test 974 (s)",Barèmes!$B$6:$B$28,H111,Barèmes!$C$6:$C$28,IF(H111="6ème","Mixte",G111)),"à besoin",IF(AA111&lt;=SUMIFS(Barèmes!$E$6:$E$28,Barèmes!$A$6:$A$28,"Agilité — T-test 974 (s)",Barèmes!$B$6:$B$28,H111,Barèmes!$C$6:$C$28,IF(H111="6ème","Mixte",G111)),"fragile","satisfaisant")),IF(AA111&gt;=SUMIFS(Barèmes!$D$6:$D$28,Barèmes!$A$6:$A$28,"Agilité — T-test 974 (s)",Barèmes!$B$6:$B$28,H111,Barèmes!$C$6:$C$28,IF(H111="6ème","Mixte",G111)),"à besoin",IF(AA111&gt;=SUMIFS(Barèmes!$E$6:$E$28,Barèmes!$A$6:$A$28,"Agilité — T-test 974 (s)",Barèmes!$B$6:$B$28,H111,Barèmes!$C$6:$C$28,IF(H111="6ème","Mixte",G111)),"fragile","satisfaisant"))))</f>
        <v/>
      </c>
      <c r="AC111" s="27" t="str">
        <f>IF(OR(AA111="",SUMPRODUCT((Barèmes!$A$6:$A$28="Agilité — T-test 974 (s)")*(Barèmes!$B$6:$B$28=H111)*(Barèmes!$C$6:$C$28=IF(H111="6ème","Mixte",G111)))=0),"",IF(SUMPRODUCT((Barèmes!$A$6:$A$28="Agilité — T-test 974 (s)")*(Barèmes!$B$6:$B$28=H111)*(Barèmes!$C$6:$C$28=IF(H111="6ème","Mixte",G111))*(Barèmes!$J$6:$J$28="+"))&gt;0,IF(AA111&lt;=SUMIFS(Barèmes!$F$6:$F$28,Barèmes!$A$6:$A$28,"Agilité — T-test 974 (s)",Barèmes!$B$6:$B$28,H111,Barèmes!$C$6:$C$28,IF(H111="6ème","Mixte",G111)),Barèmes!$B$2,IF(AA111&lt;=SUMIFS(Barèmes!$G$6:$G$28,Barèmes!$A$6:$A$28,"Agilité — T-test 974 (s)",Barèmes!$B$6:$B$28,H111,Barèmes!$C$6:$C$28,IF(H111="6ème","Mixte",G111)),Barèmes!$C$2,IF(AA111&lt;=SUMIFS(Barèmes!$H$6:$H$28,Barèmes!$A$6:$A$28,"Agilité — T-test 974 (s)",Barèmes!$B$6:$B$28,H111,Barèmes!$C$6:$C$28,IF(H111="6ème","Mixte",G111)),Barèmes!$D$2,IF(AA111&lt;=SUMIFS(Barèmes!$I$6:$I$28,Barèmes!$A$6:$A$28,"Agilité — T-test 974 (s)",Barèmes!$B$6:$B$28,H111,Barèmes!$C$6:$C$28,IF(H111="6ème","Mixte",G111)),Barèmes!$E$2,Barèmes!$F$2)))),IF(AA111&gt;=SUMIFS(Barèmes!$F$6:$F$28,Barèmes!$A$6:$A$28,"Agilité — T-test 974 (s)",Barèmes!$B$6:$B$28,H111,Barèmes!$C$6:$C$28,IF(H111="6ème","Mixte",G111)),Barèmes!$B$2,IF(AA111&gt;=SUMIFS(Barèmes!$G$6:$G$28,Barèmes!$A$6:$A$28,"Agilité — T-test 974 (s)",Barèmes!$B$6:$B$28,H111,Barèmes!$C$6:$C$28,IF(H111="6ème","Mixte",G111)),Barèmes!$C$2,IF(AA111&gt;=SUMIFS(Barèmes!$H$6:$H$28,Barèmes!$A$6:$A$28,"Agilité — T-test 974 (s)",Barèmes!$B$6:$B$28,H111,Barèmes!$C$6:$C$28,IF(H111="6ème","Mixte",G111)),Barèmes!$D$2,IF(AA111&gt;=SUMIFS(Barèmes!$I$6:$I$28,Barèmes!$A$6:$A$28,"Agilité — T-test 974 (s)",Barèmes!$B$6:$B$28,H111,Barèmes!$C$6:$C$28,IF(H111="6ème","Mixte",G111)),Barèmes!$E$2,Barèmes!$F$2))))))</f>
        <v/>
      </c>
      <c r="AD111" s="28" t="str">
        <f t="shared" si="10"/>
        <v/>
      </c>
      <c r="AE111" s="29" t="str">
        <f t="shared" si="11"/>
        <v/>
      </c>
      <c r="AF111" s="30" t="str">
        <f>IF(OR(AD111="",SUMPRODUCT((Barèmes!$A$6:$A$28="Surcoût d'agilité (s) — technique")*(Barèmes!$B$6:$B$28=H111)*(Barèmes!$C$6:$C$28=IF(H111="6ème","Mixte",G111)))=0),"",IF(SUMPRODUCT((Barèmes!$A$6:$A$28="Surcoût d'agilité (s) — technique")*(Barèmes!$B$6:$B$28=H111)*(Barèmes!$C$6:$C$28=IF(H111="6ème","Mixte",G111))*(Barèmes!$J$6:$J$28="+"))&gt;0,IF(AD111&lt;=SUMIFS(Barèmes!$D$6:$D$28,Barèmes!$A$6:$A$28,"Surcoût d'agilité (s) — technique",Barèmes!$B$6:$B$28,H111,Barèmes!$C$6:$C$28,IF(H111="6ème","Mixte",G111)),"à besoin",IF(AD111&lt;=SUMIFS(Barèmes!$E$6:$E$28,Barèmes!$A$6:$A$28,"Surcoût d'agilité (s) — technique",Barèmes!$B$6:$B$28,H111,Barèmes!$C$6:$C$28,IF(H111="6ème","Mixte",G111)),"fragile","satisfaisant")),IF(AD111&gt;=SUMIFS(Barèmes!$D$6:$D$28,Barèmes!$A$6:$A$28,"Surcoût d'agilité (s) — technique",Barèmes!$B$6:$B$28,H111,Barèmes!$C$6:$C$28,IF(H111="6ème","Mixte",G111)),"à besoin",IF(AD111&gt;=SUMIFS(Barèmes!$E$6:$E$28,Barèmes!$A$6:$A$28,"Surcoût d'agilité (s) — technique",Barèmes!$B$6:$B$28,H111,Barèmes!$C$6:$C$28,IF(H111="6ème","Mixte",G111)),"fragile","satisfaisant"))))</f>
        <v/>
      </c>
      <c r="AG111" s="30" t="str">
        <f>IF(OR(AD111="",SUMPRODUCT((Barèmes!$A$6:$A$28="Surcoût d'agilité (s) — technique")*(Barèmes!$B$6:$B$28=H111)*(Barèmes!$C$6:$C$28=IF(H111="6ème","Mixte",G111)))=0),"",IF(SUMPRODUCT((Barèmes!$A$6:$A$28="Surcoût d'agilité (s) — technique")*(Barèmes!$B$6:$B$28=H111)*(Barèmes!$C$6:$C$28=IF(H111="6ème","Mixte",G111))*(Barèmes!$J$6:$J$28="+"))&gt;0,IF(AD111&lt;=SUMIFS(Barèmes!$F$6:$F$28,Barèmes!$A$6:$A$28,"Surcoût d'agilité (s) — technique",Barèmes!$B$6:$B$28,H111,Barèmes!$C$6:$C$28,IF(H111="6ème","Mixte",G111)),Barèmes!$B$2,IF(AD111&lt;=SUMIFS(Barèmes!$G$6:$G$28,Barèmes!$A$6:$A$28,"Surcoût d'agilité (s) — technique",Barèmes!$B$6:$B$28,H111,Barèmes!$C$6:$C$28,IF(H111="6ème","Mixte",G111)),Barèmes!$C$2,IF(AD111&lt;=SUMIFS(Barèmes!$H$6:$H$28,Barèmes!$A$6:$A$28,"Surcoût d'agilité (s) — technique",Barèmes!$B$6:$B$28,H111,Barèmes!$C$6:$C$28,IF(H111="6ème","Mixte",G111)),Barèmes!$D$2,IF(AD111&lt;=SUMIFS(Barèmes!$I$6:$I$28,Barèmes!$A$6:$A$28,"Surcoût d'agilité (s) — technique",Barèmes!$B$6:$B$28,H111,Barèmes!$C$6:$C$28,IF(H111="6ème","Mixte",G111)),Barèmes!$E$2,Barèmes!$F$2)))),IF(AD111&gt;=SUMIFS(Barèmes!$F$6:$F$28,Barèmes!$A$6:$A$28,"Surcoût d'agilité (s) — technique",Barèmes!$B$6:$B$28,H111,Barèmes!$C$6:$C$28,IF(H111="6ème","Mixte",G111)),Barèmes!$B$2,IF(AD111&gt;=SUMIFS(Barèmes!$G$6:$G$28,Barèmes!$A$6:$A$28,"Surcoût d'agilité (s) — technique",Barèmes!$B$6:$B$28,H111,Barèmes!$C$6:$C$28,IF(H111="6ème","Mixte",G111)),Barèmes!$C$2,IF(AD111&gt;=SUMIFS(Barèmes!$H$6:$H$28,Barèmes!$A$6:$A$28,"Surcoût d'agilité (s) — technique",Barèmes!$B$6:$B$28,H111,Barèmes!$C$6:$C$28,IF(H111="6ème","Mixte",G111)),Barèmes!$D$2,IF(AD111&gt;=SUMIFS(Barèmes!$I$6:$I$28,Barèmes!$A$6:$A$28,"Surcoût d'agilité (s) — technique",Barèmes!$B$6:$B$28,H111,Barèmes!$C$6:$C$28,IF(H111="6ème","Mixte",G111)),Barèmes!$E$2,Barèmes!$F$2))))))</f>
        <v/>
      </c>
      <c r="AH111" s="31" t="str">
        <f>IF((IF(N111="",0,1)+IF(Q111="",0,1)+IF(W111="",0,1)+IF(Z111="",0,1)+IF(AC111="",0,1))=0,"",3*IF(N111=Barèmes!$B$2,1,IF(N111=Barèmes!$C$2,2,IF(N111=Barèmes!$D$2,3,IF(N111=Barèmes!$E$2,4,IF(N111=Barèmes!$F$2,5,0)))))+3*IF(Q111=Barèmes!$B$2,1,IF(Q111=Barèmes!$C$2,2,IF(Q111=Barèmes!$D$2,3,IF(Q111=Barèmes!$E$2,4,IF(Q111=Barèmes!$F$2,5,0)))))+2*IF(W111=Barèmes!$B$2,1,IF(W111=Barèmes!$C$2,2,IF(W111=Barèmes!$D$2,3,IF(W111=Barèmes!$E$2,4,IF(W111=Barèmes!$F$2,5,0)))))+1*IF(Z111=Barèmes!$B$2,1,IF(Z111=Barèmes!$C$2,2,IF(Z111=Barèmes!$D$2,3,IF(Z111=Barèmes!$E$2,4,IF(Z111=Barèmes!$F$2,5,0)))))+1*IF(AC111=Barèmes!$B$2,1,IF(AC111=Barèmes!$C$2,2,IF(AC111=Barèmes!$D$2,3,IF(AC111=Barèmes!$E$2,4,IF(AC111=Barèmes!$F$2,5,0))))))</f>
        <v/>
      </c>
      <c r="AI111" s="31"/>
      <c r="AJ111" s="32" t="str">
        <f>IFERROR(INDEX(Croissance!$B$5:$B$604,MATCH(A111,Croissance!$A$5:$A$604,0)),"")</f>
        <v/>
      </c>
      <c r="AK111" s="32" t="str">
        <f>IFERROR(INDEX(Croissance!$C$5:$C$604,MATCH(A111,Croissance!$A$5:$A$604,0)),"")</f>
        <v/>
      </c>
      <c r="AL111" s="32" t="str">
        <f>IFERROR(INDEX(Croissance!$D$5:$D$604,MATCH(A111,Croissance!$A$5:$A$604,0)),"")</f>
        <v/>
      </c>
      <c r="AM111" s="32" t="str">
        <f>IFERROR(INDEX(Croissance!$E$5:$E$604,MATCH(A111,Croissance!$A$5:$A$604,0)),"")</f>
        <v/>
      </c>
      <c r="AO111" s="33">
        <f t="shared" si="16"/>
        <v>0</v>
      </c>
      <c r="AP111" s="33">
        <f t="shared" si="12"/>
        <v>0</v>
      </c>
      <c r="AQ111" s="33">
        <f>IF(A111="",0,IF(AND(OR('Synthèse classe'!$C$2="Tous",C111='Synthèse classe'!$C$2),OR('Synthèse classe'!$C$3="Toutes",D111='Synthèse classe'!$C$3),OR('Synthèse classe'!$C$4="Toutes",AND('Synthèse classe'!$C$4="Dernière",AP111=1),B111=IFERROR(VALUE('Synthèse classe'!$C$4),0))),1,0))</f>
        <v>0</v>
      </c>
      <c r="AR111" s="34" t="str">
        <f t="shared" si="13"/>
        <v/>
      </c>
    </row>
    <row r="112" spans="1:44" x14ac:dyDescent="0.2">
      <c r="A112" s="17" t="str">
        <f t="shared" si="9"/>
        <v/>
      </c>
      <c r="B112" s="18"/>
      <c r="C112" s="19"/>
      <c r="D112" s="19"/>
      <c r="E112" s="19"/>
      <c r="F112" s="19"/>
      <c r="G112" s="19"/>
      <c r="H112" s="17" t="str">
        <f t="shared" si="14"/>
        <v/>
      </c>
      <c r="I112" s="20"/>
      <c r="J112" s="18"/>
      <c r="K112" s="19"/>
      <c r="L112" s="21" t="str">
        <f t="shared" si="15"/>
        <v/>
      </c>
      <c r="M112" s="21" t="str">
        <f>IF(OR(J112="",SUMPRODUCT((Barèmes!$A$6:$A$28="Endurance — Luc Léger (palier)")*(Barèmes!$B$6:$B$28=H112)*(Barèmes!$C$6:$C$28=IF(H112="6ème","Mixte",G112)))=0),"",IF(SUMPRODUCT((Barèmes!$A$6:$A$28="Endurance — Luc Léger (palier)")*(Barèmes!$B$6:$B$28=H112)*(Barèmes!$C$6:$C$28=IF(H112="6ème","Mixte",G112))*(Barèmes!$J$6:$J$28="+"))&gt;0,IF(J112&lt;=SUMIFS(Barèmes!$D$6:$D$28,Barèmes!$A$6:$A$28,"Endurance — Luc Léger (palier)",Barèmes!$B$6:$B$28,H112,Barèmes!$C$6:$C$28,IF(H112="6ème","Mixte",G112)),"à besoin",IF(J112&lt;=SUMIFS(Barèmes!$E$6:$E$28,Barèmes!$A$6:$A$28,"Endurance — Luc Léger (palier)",Barèmes!$B$6:$B$28,H112,Barèmes!$C$6:$C$28,IF(H112="6ème","Mixte",G112)),"fragile","satisfaisant")),IF(J112&gt;=SUMIFS(Barèmes!$D$6:$D$28,Barèmes!$A$6:$A$28,"Endurance — Luc Léger (palier)",Barèmes!$B$6:$B$28,H112,Barèmes!$C$6:$C$28,IF(H112="6ème","Mixte",G112)),"à besoin",IF(J112&gt;=SUMIFS(Barèmes!$E$6:$E$28,Barèmes!$A$6:$A$28,"Endurance — Luc Léger (palier)",Barèmes!$B$6:$B$28,H112,Barèmes!$C$6:$C$28,IF(H112="6ème","Mixte",G112)),"fragile","satisfaisant"))))</f>
        <v/>
      </c>
      <c r="N112" s="21" t="str">
        <f>IF(OR(J112="",SUMPRODUCT((Barèmes!$A$6:$A$28="Endurance — Luc Léger (palier)")*(Barèmes!$B$6:$B$28=H112)*(Barèmes!$C$6:$C$28=IF(H112="6ème","Mixte",G112)))=0),"",IF(SUMPRODUCT((Barèmes!$A$6:$A$28="Endurance — Luc Léger (palier)")*(Barèmes!$B$6:$B$28=H112)*(Barèmes!$C$6:$C$28=IF(H112="6ème","Mixte",G112))*(Barèmes!$J$6:$J$28="+"))&gt;0,IF(J112&lt;=SUMIFS(Barèmes!$F$6:$F$28,Barèmes!$A$6:$A$28,"Endurance — Luc Léger (palier)",Barèmes!$B$6:$B$28,H112,Barèmes!$C$6:$C$28,IF(H112="6ème","Mixte",G112)),Barèmes!$B$2,IF(J112&lt;=SUMIFS(Barèmes!$G$6:$G$28,Barèmes!$A$6:$A$28,"Endurance — Luc Léger (palier)",Barèmes!$B$6:$B$28,H112,Barèmes!$C$6:$C$28,IF(H112="6ème","Mixte",G112)),Barèmes!$C$2,IF(J112&lt;=SUMIFS(Barèmes!$H$6:$H$28,Barèmes!$A$6:$A$28,"Endurance — Luc Léger (palier)",Barèmes!$B$6:$B$28,H112,Barèmes!$C$6:$C$28,IF(H112="6ème","Mixte",G112)),Barèmes!$D$2,IF(J112&lt;=SUMIFS(Barèmes!$I$6:$I$28,Barèmes!$A$6:$A$28,"Endurance — Luc Léger (palier)",Barèmes!$B$6:$B$28,H112,Barèmes!$C$6:$C$28,IF(H112="6ème","Mixte",G112)),Barèmes!$E$2,Barèmes!$F$2)))),IF(J112&gt;=SUMIFS(Barèmes!$F$6:$F$28,Barèmes!$A$6:$A$28,"Endurance — Luc Léger (palier)",Barèmes!$B$6:$B$28,H112,Barèmes!$C$6:$C$28,IF(H112="6ème","Mixte",G112)),Barèmes!$B$2,IF(J112&gt;=SUMIFS(Barèmes!$G$6:$G$28,Barèmes!$A$6:$A$28,"Endurance — Luc Léger (palier)",Barèmes!$B$6:$B$28,H112,Barèmes!$C$6:$C$28,IF(H112="6ème","Mixte",G112)),Barèmes!$C$2,IF(J112&gt;=SUMIFS(Barèmes!$H$6:$H$28,Barèmes!$A$6:$A$28,"Endurance — Luc Léger (palier)",Barèmes!$B$6:$B$28,H112,Barèmes!$C$6:$C$28,IF(H112="6ème","Mixte",G112)),Barèmes!$D$2,IF(J112&gt;=SUMIFS(Barèmes!$I$6:$I$28,Barèmes!$A$6:$A$28,"Endurance — Luc Léger (palier)",Barèmes!$B$6:$B$28,H112,Barèmes!$C$6:$C$28,IF(H112="6ème","Mixte",G112)),Barèmes!$E$2,Barèmes!$F$2))))))</f>
        <v/>
      </c>
      <c r="O112" s="22"/>
      <c r="P112" s="23" t="str">
        <f>IF(OR(O112="",SUMPRODUCT((Barèmes!$A$6:$A$28="Force bas du corps — Saut en longueur (m)")*(Barèmes!$B$6:$B$28=H112)*(Barèmes!$C$6:$C$28=IF(H112="6ème","Mixte",G112)))=0),"",IF(SUMPRODUCT((Barèmes!$A$6:$A$28="Force bas du corps — Saut en longueur (m)")*(Barèmes!$B$6:$B$28=H112)*(Barèmes!$C$6:$C$28=IF(H112="6ème","Mixte",G112))*(Barèmes!$J$6:$J$28="+"))&gt;0,IF(O112&lt;=SUMIFS(Barèmes!$D$6:$D$28,Barèmes!$A$6:$A$28,"Force bas du corps — Saut en longueur (m)",Barèmes!$B$6:$B$28,H112,Barèmes!$C$6:$C$28,IF(H112="6ème","Mixte",G112)),"à besoin",IF(O112&lt;=SUMIFS(Barèmes!$E$6:$E$28,Barèmes!$A$6:$A$28,"Force bas du corps — Saut en longueur (m)",Barèmes!$B$6:$B$28,H112,Barèmes!$C$6:$C$28,IF(H112="6ème","Mixte",G112)),"fragile","satisfaisant")),IF(O112&gt;=SUMIFS(Barèmes!$D$6:$D$28,Barèmes!$A$6:$A$28,"Force bas du corps — Saut en longueur (m)",Barèmes!$B$6:$B$28,H112,Barèmes!$C$6:$C$28,IF(H112="6ème","Mixte",G112)),"à besoin",IF(O112&gt;=SUMIFS(Barèmes!$E$6:$E$28,Barèmes!$A$6:$A$28,"Force bas du corps — Saut en longueur (m)",Barèmes!$B$6:$B$28,H112,Barèmes!$C$6:$C$28,IF(H112="6ème","Mixte",G112)),"fragile","satisfaisant"))))</f>
        <v/>
      </c>
      <c r="Q112" s="23" t="str">
        <f>IF(OR(O112="",SUMPRODUCT((Barèmes!$A$6:$A$28="Force bas du corps — Saut en longueur (m)")*(Barèmes!$B$6:$B$28=H112)*(Barèmes!$C$6:$C$28=IF(H112="6ème","Mixte",G112)))=0),"",IF(SUMPRODUCT((Barèmes!$A$6:$A$28="Force bas du corps — Saut en longueur (m)")*(Barèmes!$B$6:$B$28=H112)*(Barèmes!$C$6:$C$28=IF(H112="6ème","Mixte",G112))*(Barèmes!$J$6:$J$28="+"))&gt;0,IF(O112&lt;=SUMIFS(Barèmes!$F$6:$F$28,Barèmes!$A$6:$A$28,"Force bas du corps — Saut en longueur (m)",Barèmes!$B$6:$B$28,H112,Barèmes!$C$6:$C$28,IF(H112="6ème","Mixte",G112)),Barèmes!$B$2,IF(O112&lt;=SUMIFS(Barèmes!$G$6:$G$28,Barèmes!$A$6:$A$28,"Force bas du corps — Saut en longueur (m)",Barèmes!$B$6:$B$28,H112,Barèmes!$C$6:$C$28,IF(H112="6ème","Mixte",G112)),Barèmes!$C$2,IF(O112&lt;=SUMIFS(Barèmes!$H$6:$H$28,Barèmes!$A$6:$A$28,"Force bas du corps — Saut en longueur (m)",Barèmes!$B$6:$B$28,H112,Barèmes!$C$6:$C$28,IF(H112="6ème","Mixte",G112)),Barèmes!$D$2,IF(O112&lt;=SUMIFS(Barèmes!$I$6:$I$28,Barèmes!$A$6:$A$28,"Force bas du corps — Saut en longueur (m)",Barèmes!$B$6:$B$28,H112,Barèmes!$C$6:$C$28,IF(H112="6ème","Mixte",G112)),Barèmes!$E$2,Barèmes!$F$2)))),IF(O112&gt;=SUMIFS(Barèmes!$F$6:$F$28,Barèmes!$A$6:$A$28,"Force bas du corps — Saut en longueur (m)",Barèmes!$B$6:$B$28,H112,Barèmes!$C$6:$C$28,IF(H112="6ème","Mixte",G112)),Barèmes!$B$2,IF(O112&gt;=SUMIFS(Barèmes!$G$6:$G$28,Barèmes!$A$6:$A$28,"Force bas du corps — Saut en longueur (m)",Barèmes!$B$6:$B$28,H112,Barèmes!$C$6:$C$28,IF(H112="6ème","Mixte",G112)),Barèmes!$C$2,IF(O112&gt;=SUMIFS(Barèmes!$H$6:$H$28,Barèmes!$A$6:$A$28,"Force bas du corps — Saut en longueur (m)",Barèmes!$B$6:$B$28,H112,Barèmes!$C$6:$C$28,IF(H112="6ème","Mixte",G112)),Barèmes!$D$2,IF(O112&gt;=SUMIFS(Barèmes!$I$6:$I$28,Barèmes!$A$6:$A$28,"Force bas du corps — Saut en longueur (m)",Barèmes!$B$6:$B$28,H112,Barèmes!$C$6:$C$28,IF(H112="6ème","Mixte",G112)),Barèmes!$E$2,Barèmes!$F$2))))))</f>
        <v/>
      </c>
      <c r="R112" s="22"/>
      <c r="S112" s="24" t="str">
        <f>IF(OR(R112="",SUMPRODUCT((Barèmes!$A$6:$A$28="Vitesse — 30 m (s)")*(Barèmes!$B$6:$B$28=H112)*(Barèmes!$C$6:$C$28=IF(H112="6ème","Mixte",G112)))=0),"",IF(SUMPRODUCT((Barèmes!$A$6:$A$28="Vitesse — 30 m (s)")*(Barèmes!$B$6:$B$28=H112)*(Barèmes!$C$6:$C$28=IF(H112="6ème","Mixte",G112))*(Barèmes!$J$6:$J$28="+"))&gt;0,IF(R112&lt;=SUMIFS(Barèmes!$D$6:$D$28,Barèmes!$A$6:$A$28,"Vitesse — 30 m (s)",Barèmes!$B$6:$B$28,H112,Barèmes!$C$6:$C$28,IF(H112="6ème","Mixte",G112)),"à besoin",IF(R112&lt;=SUMIFS(Barèmes!$E$6:$E$28,Barèmes!$A$6:$A$28,"Vitesse — 30 m (s)",Barèmes!$B$6:$B$28,H112,Barèmes!$C$6:$C$28,IF(H112="6ème","Mixte",G112)),"fragile","satisfaisant")),IF(R112&gt;=SUMIFS(Barèmes!$D$6:$D$28,Barèmes!$A$6:$A$28,"Vitesse — 30 m (s)",Barèmes!$B$6:$B$28,H112,Barèmes!$C$6:$C$28,IF(H112="6ème","Mixte",G112)),"à besoin",IF(R112&gt;=SUMIFS(Barèmes!$E$6:$E$28,Barèmes!$A$6:$A$28,"Vitesse — 30 m (s)",Barèmes!$B$6:$B$28,H112,Barèmes!$C$6:$C$28,IF(H112="6ème","Mixte",G112)),"fragile","satisfaisant"))))</f>
        <v/>
      </c>
      <c r="T112" s="24" t="str">
        <f>IF(OR(R112="",SUMPRODUCT((Barèmes!$A$6:$A$28="Vitesse — 30 m (s)")*(Barèmes!$B$6:$B$28=H112)*(Barèmes!$C$6:$C$28=IF(H112="6ème","Mixte",G112)))=0),"",IF(SUMPRODUCT((Barèmes!$A$6:$A$28="Vitesse — 30 m (s)")*(Barèmes!$B$6:$B$28=H112)*(Barèmes!$C$6:$C$28=IF(H112="6ème","Mixte",G112))*(Barèmes!$J$6:$J$28="+"))&gt;0,IF(R112&lt;=SUMIFS(Barèmes!$F$6:$F$28,Barèmes!$A$6:$A$28,"Vitesse — 30 m (s)",Barèmes!$B$6:$B$28,H112,Barèmes!$C$6:$C$28,IF(H112="6ème","Mixte",G112)),Barèmes!$B$2,IF(R112&lt;=SUMIFS(Barèmes!$G$6:$G$28,Barèmes!$A$6:$A$28,"Vitesse — 30 m (s)",Barèmes!$B$6:$B$28,H112,Barèmes!$C$6:$C$28,IF(H112="6ème","Mixte",G112)),Barèmes!$C$2,IF(R112&lt;=SUMIFS(Barèmes!$H$6:$H$28,Barèmes!$A$6:$A$28,"Vitesse — 30 m (s)",Barèmes!$B$6:$B$28,H112,Barèmes!$C$6:$C$28,IF(H112="6ème","Mixte",G112)),Barèmes!$D$2,IF(R112&lt;=SUMIFS(Barèmes!$I$6:$I$28,Barèmes!$A$6:$A$28,"Vitesse — 30 m (s)",Barèmes!$B$6:$B$28,H112,Barèmes!$C$6:$C$28,IF(H112="6ème","Mixte",G112)),Barèmes!$E$2,Barèmes!$F$2)))),IF(R112&gt;=SUMIFS(Barèmes!$F$6:$F$28,Barèmes!$A$6:$A$28,"Vitesse — 30 m (s)",Barèmes!$B$6:$B$28,H112,Barèmes!$C$6:$C$28,IF(H112="6ème","Mixte",G112)),Barèmes!$B$2,IF(R112&gt;=SUMIFS(Barèmes!$G$6:$G$28,Barèmes!$A$6:$A$28,"Vitesse — 30 m (s)",Barèmes!$B$6:$B$28,H112,Barèmes!$C$6:$C$28,IF(H112="6ème","Mixte",G112)),Barèmes!$C$2,IF(R112&gt;=SUMIFS(Barèmes!$H$6:$H$28,Barèmes!$A$6:$A$28,"Vitesse — 30 m (s)",Barèmes!$B$6:$B$28,H112,Barèmes!$C$6:$C$28,IF(H112="6ème","Mixte",G112)),Barèmes!$D$2,IF(R112&gt;=SUMIFS(Barèmes!$I$6:$I$28,Barèmes!$A$6:$A$28,"Vitesse — 30 m (s)",Barèmes!$B$6:$B$28,H112,Barèmes!$C$6:$C$28,IF(H112="6ème","Mixte",G112)),Barèmes!$E$2,Barèmes!$F$2))))))</f>
        <v/>
      </c>
      <c r="U112" s="22"/>
      <c r="V112" s="25" t="str">
        <f>IF(OR(U112="",SUMPRODUCT((Barèmes!$A$6:$A$28="Vitesse — 50 m (s)")*(Barèmes!$B$6:$B$28=H112)*(Barèmes!$C$6:$C$28=IF(H112="6ème","Mixte",G112)))=0),"",IF(SUMPRODUCT((Barèmes!$A$6:$A$28="Vitesse — 50 m (s)")*(Barèmes!$B$6:$B$28=H112)*(Barèmes!$C$6:$C$28=IF(H112="6ème","Mixte",G112))*(Barèmes!$J$6:$J$28="+"))&gt;0,IF(U112&lt;=SUMIFS(Barèmes!$D$6:$D$28,Barèmes!$A$6:$A$28,"Vitesse — 50 m (s)",Barèmes!$B$6:$B$28,H112,Barèmes!$C$6:$C$28,IF(H112="6ème","Mixte",G112)),"à besoin",IF(U112&lt;=SUMIFS(Barèmes!$E$6:$E$28,Barèmes!$A$6:$A$28,"Vitesse — 50 m (s)",Barèmes!$B$6:$B$28,H112,Barèmes!$C$6:$C$28,IF(H112="6ème","Mixte",G112)),"fragile","satisfaisant")),IF(U112&gt;=SUMIFS(Barèmes!$D$6:$D$28,Barèmes!$A$6:$A$28,"Vitesse — 50 m (s)",Barèmes!$B$6:$B$28,H112,Barèmes!$C$6:$C$28,IF(H112="6ème","Mixte",G112)),"à besoin",IF(U112&gt;=SUMIFS(Barèmes!$E$6:$E$28,Barèmes!$A$6:$A$28,"Vitesse — 50 m (s)",Barèmes!$B$6:$B$28,H112,Barèmes!$C$6:$C$28,IF(H112="6ème","Mixte",G112)),"fragile","satisfaisant"))))</f>
        <v/>
      </c>
      <c r="W112" s="25" t="str">
        <f>IF(OR(U112="",SUMPRODUCT((Barèmes!$A$6:$A$28="Vitesse — 50 m (s)")*(Barèmes!$B$6:$B$28=H112)*(Barèmes!$C$6:$C$28=IF(H112="6ème","Mixte",G112)))=0),"",IF(SUMPRODUCT((Barèmes!$A$6:$A$28="Vitesse — 50 m (s)")*(Barèmes!$B$6:$B$28=H112)*(Barèmes!$C$6:$C$28=IF(H112="6ème","Mixte",G112))*(Barèmes!$J$6:$J$28="+"))&gt;0,IF(U112&lt;=SUMIFS(Barèmes!$F$6:$F$28,Barèmes!$A$6:$A$28,"Vitesse — 50 m (s)",Barèmes!$B$6:$B$28,H112,Barèmes!$C$6:$C$28,IF(H112="6ème","Mixte",G112)),Barèmes!$B$2,IF(U112&lt;=SUMIFS(Barèmes!$G$6:$G$28,Barèmes!$A$6:$A$28,"Vitesse — 50 m (s)",Barèmes!$B$6:$B$28,H112,Barèmes!$C$6:$C$28,IF(H112="6ème","Mixte",G112)),Barèmes!$C$2,IF(U112&lt;=SUMIFS(Barèmes!$H$6:$H$28,Barèmes!$A$6:$A$28,"Vitesse — 50 m (s)",Barèmes!$B$6:$B$28,H112,Barèmes!$C$6:$C$28,IF(H112="6ème","Mixte",G112)),Barèmes!$D$2,IF(U112&lt;=SUMIFS(Barèmes!$I$6:$I$28,Barèmes!$A$6:$A$28,"Vitesse — 50 m (s)",Barèmes!$B$6:$B$28,H112,Barèmes!$C$6:$C$28,IF(H112="6ème","Mixte",G112)),Barèmes!$E$2,Barèmes!$F$2)))),IF(U112&gt;=SUMIFS(Barèmes!$F$6:$F$28,Barèmes!$A$6:$A$28,"Vitesse — 50 m (s)",Barèmes!$B$6:$B$28,H112,Barèmes!$C$6:$C$28,IF(H112="6ème","Mixte",G112)),Barèmes!$B$2,IF(U112&gt;=SUMIFS(Barèmes!$G$6:$G$28,Barèmes!$A$6:$A$28,"Vitesse — 50 m (s)",Barèmes!$B$6:$B$28,H112,Barèmes!$C$6:$C$28,IF(H112="6ème","Mixte",G112)),Barèmes!$C$2,IF(U112&gt;=SUMIFS(Barèmes!$H$6:$H$28,Barèmes!$A$6:$A$28,"Vitesse — 50 m (s)",Barèmes!$B$6:$B$28,H112,Barèmes!$C$6:$C$28,IF(H112="6ème","Mixte",G112)),Barèmes!$D$2,IF(U112&gt;=SUMIFS(Barèmes!$I$6:$I$28,Barèmes!$A$6:$A$28,"Vitesse — 50 m (s)",Barèmes!$B$6:$B$28,H112,Barèmes!$C$6:$C$28,IF(H112="6ème","Mixte",G112)),Barèmes!$E$2,Barèmes!$F$2))))))</f>
        <v/>
      </c>
      <c r="X112" s="18"/>
      <c r="Y112" s="26" t="str" cm="1">
        <f t="array" ref="Y112">IF(OR(X112="",SUMPRODUCT((Barèmes!$A$6:$A$28="Souplesse (score 1-5)")*(Barèmes!$B$6:$B$28=H112)*(Barèmes!$C$6:$C$28=IF(H112="6ème","Mixte",G112)))=0),"",IF(SUMPRODUCT((Barèmes!$A$6:$A$28="Souplesse (score 1-5)")*(Barèmes!$B$6:$B$28=H112)*(Barèmes!$C$6:$C$28=IF(H112="6ème","Mixte",G112))*(Barèmes!$J$6:$J$28="+"))&gt;0,IF(X112&lt;=SUMIFS(Barèmes!$D$6:$D$28,Barèmes!$A$6:$A$28,"Souplesse (score 1-5)",Barèmes!$B$6:$B$28,H112,Barèmes!$C$6:$C$28,IF(H112="6ème","Mixte",G112)),"à besoin",IF(X112&lt;=SUMIFS(Barèmes!$E$6:$E$28,Barèmes!$A$6:$A$28,"Souplesse (score 1-5)",Barèmes!$B$6:$B$28,H112,Barèmes!$C$6:$C$28,IF(H112="6ème","Mixte",G112)),"fragile","satisfaisant")),IF(X112&gt;=SUMIFS(Barèmes!$D$6:$D$28,Barèmes!$A$6:$A$28,"Souplesse (score 1-5)",Barèmes!$B$6:$B$28,H112,Barèmes!$C$6:$C$28,IF(H112="6ème","Mixte",G112)),"à besoin",IF(X112&gt;=SUMIFS(Barèmes!$E$6:$E$28,Barèmes!$A$6:$A$28,"Souplesse (score 1-5)",Barèmes!$B$6:$B$28,H112,Barèmes!$C$6:$C$28,IF(H112="6ème","Mixte",G112)),"fragile","satisfaisant"))))</f>
        <v/>
      </c>
      <c r="Z112" s="26" t="str" cm="1">
        <f t="array" ref="Z112">IF(OR(X112="",SUMPRODUCT((Barèmes!$A$6:$A$28="Souplesse (score 1-5)")*(Barèmes!$B$6:$B$28=H112)*(Barèmes!$C$6:$C$28=IF(H112="6ème","Mixte",G112)))=0),"",IF(SUMPRODUCT((Barèmes!$A$6:$A$28="Souplesse (score 1-5)")*(Barèmes!$B$6:$B$28=H112)*(Barèmes!$C$6:$C$28=IF(H112="6ème","Mixte",G112))*(Barèmes!$J$6:$J$28="+"))&gt;0,IF(X112&lt;=SUMIFS(Barèmes!$F$6:$F$28,Barèmes!$A$6:$A$28,"Souplesse (score 1-5)",Barèmes!$B$6:$B$28,H112,Barèmes!$C$6:$C$28,IF(H112="6ème","Mixte",G112)),Barèmes!$B$2,IF(X112&lt;=SUMIFS(Barèmes!$G$6:$G$28,Barèmes!$A$6:$A$28,"Souplesse (score 1-5)",Barèmes!$B$6:$B$28,H112,Barèmes!$C$6:$C$28,IF(H112="6ème","Mixte",G112)),Barèmes!$C$2,IF(X112&lt;=SUMIFS(Barèmes!$H$6:$H$28,Barèmes!$A$6:$A$28,"Souplesse (score 1-5)",Barèmes!$B$6:$B$28,H112,Barèmes!$C$6:$C$28,IF(H112="6ème","Mixte",G112)),Barèmes!$D$2,IF(X112&lt;=SUMIFS(Barèmes!$I$6:$I$28,Barèmes!$A$6:$A$28,"Souplesse (score 1-5)",Barèmes!$B$6:$B$28,H112,Barèmes!$C$6:$C$28,IF(H112="6ème","Mixte",G112)),Barèmes!$E$2,Barèmes!$F$2)))),IF(X112&gt;=SUMIFS(Barèmes!$F$6:$F$28,Barèmes!$A$6:$A$28,"Souplesse (score 1-5)",Barèmes!$B$6:$B$28,H112,Barèmes!$C$6:$C$28,IF(H112="6ème","Mixte",G112)),Barèmes!$B$2,IF(X112&gt;=SUMIFS(Barèmes!$G$6:$G$28,Barèmes!$A$6:$A$28,"Souplesse (score 1-5)",Barèmes!$B$6:$B$28,H112,Barèmes!$C$6:$C$28,IF(H112="6ème","Mixte",G112)),Barèmes!$C$2,IF(X112&gt;=SUMIFS(Barèmes!$H$6:$H$28,Barèmes!$A$6:$A$28,"Souplesse (score 1-5)",Barèmes!$B$6:$B$28,H112,Barèmes!$C$6:$C$28,IF(H112="6ème","Mixte",G112)),Barèmes!$D$2,IF(X112&gt;=SUMIFS(Barèmes!$I$6:$I$28,Barèmes!$A$6:$A$28,"Souplesse (score 1-5)",Barèmes!$B$6:$B$28,H112,Barèmes!$C$6:$C$28,IF(H112="6ème","Mixte",G112)),Barèmes!$E$2,Barèmes!$F$2))))))</f>
        <v/>
      </c>
      <c r="AA112" s="22"/>
      <c r="AB112" s="27" t="str">
        <f>IF(OR(AA112="",SUMPRODUCT((Barèmes!$A$6:$A$28="Agilité — T-test 974 (s)")*(Barèmes!$B$6:$B$28=H112)*(Barèmes!$C$6:$C$28=IF(H112="6ème","Mixte",G112)))=0),"",IF(SUMPRODUCT((Barèmes!$A$6:$A$28="Agilité — T-test 974 (s)")*(Barèmes!$B$6:$B$28=H112)*(Barèmes!$C$6:$C$28=IF(H112="6ème","Mixte",G112))*(Barèmes!$J$6:$J$28="+"))&gt;0,IF(AA112&lt;=SUMIFS(Barèmes!$D$6:$D$28,Barèmes!$A$6:$A$28,"Agilité — T-test 974 (s)",Barèmes!$B$6:$B$28,H112,Barèmes!$C$6:$C$28,IF(H112="6ème","Mixte",G112)),"à besoin",IF(AA112&lt;=SUMIFS(Barèmes!$E$6:$E$28,Barèmes!$A$6:$A$28,"Agilité — T-test 974 (s)",Barèmes!$B$6:$B$28,H112,Barèmes!$C$6:$C$28,IF(H112="6ème","Mixte",G112)),"fragile","satisfaisant")),IF(AA112&gt;=SUMIFS(Barèmes!$D$6:$D$28,Barèmes!$A$6:$A$28,"Agilité — T-test 974 (s)",Barèmes!$B$6:$B$28,H112,Barèmes!$C$6:$C$28,IF(H112="6ème","Mixte",G112)),"à besoin",IF(AA112&gt;=SUMIFS(Barèmes!$E$6:$E$28,Barèmes!$A$6:$A$28,"Agilité — T-test 974 (s)",Barèmes!$B$6:$B$28,H112,Barèmes!$C$6:$C$28,IF(H112="6ème","Mixte",G112)),"fragile","satisfaisant"))))</f>
        <v/>
      </c>
      <c r="AC112" s="27" t="str">
        <f>IF(OR(AA112="",SUMPRODUCT((Barèmes!$A$6:$A$28="Agilité — T-test 974 (s)")*(Barèmes!$B$6:$B$28=H112)*(Barèmes!$C$6:$C$28=IF(H112="6ème","Mixte",G112)))=0),"",IF(SUMPRODUCT((Barèmes!$A$6:$A$28="Agilité — T-test 974 (s)")*(Barèmes!$B$6:$B$28=H112)*(Barèmes!$C$6:$C$28=IF(H112="6ème","Mixte",G112))*(Barèmes!$J$6:$J$28="+"))&gt;0,IF(AA112&lt;=SUMIFS(Barèmes!$F$6:$F$28,Barèmes!$A$6:$A$28,"Agilité — T-test 974 (s)",Barèmes!$B$6:$B$28,H112,Barèmes!$C$6:$C$28,IF(H112="6ème","Mixte",G112)),Barèmes!$B$2,IF(AA112&lt;=SUMIFS(Barèmes!$G$6:$G$28,Barèmes!$A$6:$A$28,"Agilité — T-test 974 (s)",Barèmes!$B$6:$B$28,H112,Barèmes!$C$6:$C$28,IF(H112="6ème","Mixte",G112)),Barèmes!$C$2,IF(AA112&lt;=SUMIFS(Barèmes!$H$6:$H$28,Barèmes!$A$6:$A$28,"Agilité — T-test 974 (s)",Barèmes!$B$6:$B$28,H112,Barèmes!$C$6:$C$28,IF(H112="6ème","Mixte",G112)),Barèmes!$D$2,IF(AA112&lt;=SUMIFS(Barèmes!$I$6:$I$28,Barèmes!$A$6:$A$28,"Agilité — T-test 974 (s)",Barèmes!$B$6:$B$28,H112,Barèmes!$C$6:$C$28,IF(H112="6ème","Mixte",G112)),Barèmes!$E$2,Barèmes!$F$2)))),IF(AA112&gt;=SUMIFS(Barèmes!$F$6:$F$28,Barèmes!$A$6:$A$28,"Agilité — T-test 974 (s)",Barèmes!$B$6:$B$28,H112,Barèmes!$C$6:$C$28,IF(H112="6ème","Mixte",G112)),Barèmes!$B$2,IF(AA112&gt;=SUMIFS(Barèmes!$G$6:$G$28,Barèmes!$A$6:$A$28,"Agilité — T-test 974 (s)",Barèmes!$B$6:$B$28,H112,Barèmes!$C$6:$C$28,IF(H112="6ème","Mixte",G112)),Barèmes!$C$2,IF(AA112&gt;=SUMIFS(Barèmes!$H$6:$H$28,Barèmes!$A$6:$A$28,"Agilité — T-test 974 (s)",Barèmes!$B$6:$B$28,H112,Barèmes!$C$6:$C$28,IF(H112="6ème","Mixte",G112)),Barèmes!$D$2,IF(AA112&gt;=SUMIFS(Barèmes!$I$6:$I$28,Barèmes!$A$6:$A$28,"Agilité — T-test 974 (s)",Barèmes!$B$6:$B$28,H112,Barèmes!$C$6:$C$28,IF(H112="6ème","Mixte",G112)),Barèmes!$E$2,Barèmes!$F$2))))))</f>
        <v/>
      </c>
      <c r="AD112" s="28" t="str">
        <f t="shared" si="10"/>
        <v/>
      </c>
      <c r="AE112" s="29" t="str">
        <f t="shared" si="11"/>
        <v/>
      </c>
      <c r="AF112" s="30" t="str">
        <f>IF(OR(AD112="",SUMPRODUCT((Barèmes!$A$6:$A$28="Surcoût d'agilité (s) — technique")*(Barèmes!$B$6:$B$28=H112)*(Barèmes!$C$6:$C$28=IF(H112="6ème","Mixte",G112)))=0),"",IF(SUMPRODUCT((Barèmes!$A$6:$A$28="Surcoût d'agilité (s) — technique")*(Barèmes!$B$6:$B$28=H112)*(Barèmes!$C$6:$C$28=IF(H112="6ème","Mixte",G112))*(Barèmes!$J$6:$J$28="+"))&gt;0,IF(AD112&lt;=SUMIFS(Barèmes!$D$6:$D$28,Barèmes!$A$6:$A$28,"Surcoût d'agilité (s) — technique",Barèmes!$B$6:$B$28,H112,Barèmes!$C$6:$C$28,IF(H112="6ème","Mixte",G112)),"à besoin",IF(AD112&lt;=SUMIFS(Barèmes!$E$6:$E$28,Barèmes!$A$6:$A$28,"Surcoût d'agilité (s) — technique",Barèmes!$B$6:$B$28,H112,Barèmes!$C$6:$C$28,IF(H112="6ème","Mixte",G112)),"fragile","satisfaisant")),IF(AD112&gt;=SUMIFS(Barèmes!$D$6:$D$28,Barèmes!$A$6:$A$28,"Surcoût d'agilité (s) — technique",Barèmes!$B$6:$B$28,H112,Barèmes!$C$6:$C$28,IF(H112="6ème","Mixte",G112)),"à besoin",IF(AD112&gt;=SUMIFS(Barèmes!$E$6:$E$28,Barèmes!$A$6:$A$28,"Surcoût d'agilité (s) — technique",Barèmes!$B$6:$B$28,H112,Barèmes!$C$6:$C$28,IF(H112="6ème","Mixte",G112)),"fragile","satisfaisant"))))</f>
        <v/>
      </c>
      <c r="AG112" s="30" t="str">
        <f>IF(OR(AD112="",SUMPRODUCT((Barèmes!$A$6:$A$28="Surcoût d'agilité (s) — technique")*(Barèmes!$B$6:$B$28=H112)*(Barèmes!$C$6:$C$28=IF(H112="6ème","Mixte",G112)))=0),"",IF(SUMPRODUCT((Barèmes!$A$6:$A$28="Surcoût d'agilité (s) — technique")*(Barèmes!$B$6:$B$28=H112)*(Barèmes!$C$6:$C$28=IF(H112="6ème","Mixte",G112))*(Barèmes!$J$6:$J$28="+"))&gt;0,IF(AD112&lt;=SUMIFS(Barèmes!$F$6:$F$28,Barèmes!$A$6:$A$28,"Surcoût d'agilité (s) — technique",Barèmes!$B$6:$B$28,H112,Barèmes!$C$6:$C$28,IF(H112="6ème","Mixte",G112)),Barèmes!$B$2,IF(AD112&lt;=SUMIFS(Barèmes!$G$6:$G$28,Barèmes!$A$6:$A$28,"Surcoût d'agilité (s) — technique",Barèmes!$B$6:$B$28,H112,Barèmes!$C$6:$C$28,IF(H112="6ème","Mixte",G112)),Barèmes!$C$2,IF(AD112&lt;=SUMIFS(Barèmes!$H$6:$H$28,Barèmes!$A$6:$A$28,"Surcoût d'agilité (s) — technique",Barèmes!$B$6:$B$28,H112,Barèmes!$C$6:$C$28,IF(H112="6ème","Mixte",G112)),Barèmes!$D$2,IF(AD112&lt;=SUMIFS(Barèmes!$I$6:$I$28,Barèmes!$A$6:$A$28,"Surcoût d'agilité (s) — technique",Barèmes!$B$6:$B$28,H112,Barèmes!$C$6:$C$28,IF(H112="6ème","Mixte",G112)),Barèmes!$E$2,Barèmes!$F$2)))),IF(AD112&gt;=SUMIFS(Barèmes!$F$6:$F$28,Barèmes!$A$6:$A$28,"Surcoût d'agilité (s) — technique",Barèmes!$B$6:$B$28,H112,Barèmes!$C$6:$C$28,IF(H112="6ème","Mixte",G112)),Barèmes!$B$2,IF(AD112&gt;=SUMIFS(Barèmes!$G$6:$G$28,Barèmes!$A$6:$A$28,"Surcoût d'agilité (s) — technique",Barèmes!$B$6:$B$28,H112,Barèmes!$C$6:$C$28,IF(H112="6ème","Mixte",G112)),Barèmes!$C$2,IF(AD112&gt;=SUMIFS(Barèmes!$H$6:$H$28,Barèmes!$A$6:$A$28,"Surcoût d'agilité (s) — technique",Barèmes!$B$6:$B$28,H112,Barèmes!$C$6:$C$28,IF(H112="6ème","Mixte",G112)),Barèmes!$D$2,IF(AD112&gt;=SUMIFS(Barèmes!$I$6:$I$28,Barèmes!$A$6:$A$28,"Surcoût d'agilité (s) — technique",Barèmes!$B$6:$B$28,H112,Barèmes!$C$6:$C$28,IF(H112="6ème","Mixte",G112)),Barèmes!$E$2,Barèmes!$F$2))))))</f>
        <v/>
      </c>
      <c r="AH112" s="31" t="str">
        <f>IF((IF(N112="",0,1)+IF(Q112="",0,1)+IF(W112="",0,1)+IF(Z112="",0,1)+IF(AC112="",0,1))=0,"",3*IF(N112=Barèmes!$B$2,1,IF(N112=Barèmes!$C$2,2,IF(N112=Barèmes!$D$2,3,IF(N112=Barèmes!$E$2,4,IF(N112=Barèmes!$F$2,5,0)))))+3*IF(Q112=Barèmes!$B$2,1,IF(Q112=Barèmes!$C$2,2,IF(Q112=Barèmes!$D$2,3,IF(Q112=Barèmes!$E$2,4,IF(Q112=Barèmes!$F$2,5,0)))))+2*IF(W112=Barèmes!$B$2,1,IF(W112=Barèmes!$C$2,2,IF(W112=Barèmes!$D$2,3,IF(W112=Barèmes!$E$2,4,IF(W112=Barèmes!$F$2,5,0)))))+1*IF(Z112=Barèmes!$B$2,1,IF(Z112=Barèmes!$C$2,2,IF(Z112=Barèmes!$D$2,3,IF(Z112=Barèmes!$E$2,4,IF(Z112=Barèmes!$F$2,5,0)))))+1*IF(AC112=Barèmes!$B$2,1,IF(AC112=Barèmes!$C$2,2,IF(AC112=Barèmes!$D$2,3,IF(AC112=Barèmes!$E$2,4,IF(AC112=Barèmes!$F$2,5,0))))))</f>
        <v/>
      </c>
      <c r="AI112" s="31"/>
      <c r="AJ112" s="32" t="str">
        <f>IFERROR(INDEX(Croissance!$B$5:$B$604,MATCH(A112,Croissance!$A$5:$A$604,0)),"")</f>
        <v/>
      </c>
      <c r="AK112" s="32" t="str">
        <f>IFERROR(INDEX(Croissance!$C$5:$C$604,MATCH(A112,Croissance!$A$5:$A$604,0)),"")</f>
        <v/>
      </c>
      <c r="AL112" s="32" t="str">
        <f>IFERROR(INDEX(Croissance!$D$5:$D$604,MATCH(A112,Croissance!$A$5:$A$604,0)),"")</f>
        <v/>
      </c>
      <c r="AM112" s="32" t="str">
        <f>IFERROR(INDEX(Croissance!$E$5:$E$604,MATCH(A112,Croissance!$A$5:$A$604,0)),"")</f>
        <v/>
      </c>
      <c r="AO112" s="33">
        <f t="shared" si="16"/>
        <v>0</v>
      </c>
      <c r="AP112" s="33">
        <f t="shared" si="12"/>
        <v>0</v>
      </c>
      <c r="AQ112" s="33">
        <f>IF(A112="",0,IF(AND(OR('Synthèse classe'!$C$2="Tous",C112='Synthèse classe'!$C$2),OR('Synthèse classe'!$C$3="Toutes",D112='Synthèse classe'!$C$3),OR('Synthèse classe'!$C$4="Toutes",AND('Synthèse classe'!$C$4="Dernière",AP112=1),B112=IFERROR(VALUE('Synthèse classe'!$C$4),0))),1,0))</f>
        <v>0</v>
      </c>
      <c r="AR112" s="34" t="str">
        <f t="shared" si="13"/>
        <v/>
      </c>
    </row>
    <row r="113" spans="1:44" x14ac:dyDescent="0.2">
      <c r="A113" s="17" t="str">
        <f t="shared" si="9"/>
        <v/>
      </c>
      <c r="B113" s="18"/>
      <c r="C113" s="19"/>
      <c r="D113" s="19"/>
      <c r="E113" s="19"/>
      <c r="F113" s="19"/>
      <c r="G113" s="19"/>
      <c r="H113" s="17" t="str">
        <f t="shared" si="14"/>
        <v/>
      </c>
      <c r="I113" s="20"/>
      <c r="J113" s="18"/>
      <c r="K113" s="19"/>
      <c r="L113" s="21" t="str">
        <f t="shared" si="15"/>
        <v/>
      </c>
      <c r="M113" s="21" t="str">
        <f>IF(OR(J113="",SUMPRODUCT((Barèmes!$A$6:$A$28="Endurance — Luc Léger (palier)")*(Barèmes!$B$6:$B$28=H113)*(Barèmes!$C$6:$C$28=IF(H113="6ème","Mixte",G113)))=0),"",IF(SUMPRODUCT((Barèmes!$A$6:$A$28="Endurance — Luc Léger (palier)")*(Barèmes!$B$6:$B$28=H113)*(Barèmes!$C$6:$C$28=IF(H113="6ème","Mixte",G113))*(Barèmes!$J$6:$J$28="+"))&gt;0,IF(J113&lt;=SUMIFS(Barèmes!$D$6:$D$28,Barèmes!$A$6:$A$28,"Endurance — Luc Léger (palier)",Barèmes!$B$6:$B$28,H113,Barèmes!$C$6:$C$28,IF(H113="6ème","Mixte",G113)),"à besoin",IF(J113&lt;=SUMIFS(Barèmes!$E$6:$E$28,Barèmes!$A$6:$A$28,"Endurance — Luc Léger (palier)",Barèmes!$B$6:$B$28,H113,Barèmes!$C$6:$C$28,IF(H113="6ème","Mixte",G113)),"fragile","satisfaisant")),IF(J113&gt;=SUMIFS(Barèmes!$D$6:$D$28,Barèmes!$A$6:$A$28,"Endurance — Luc Léger (palier)",Barèmes!$B$6:$B$28,H113,Barèmes!$C$6:$C$28,IF(H113="6ème","Mixte",G113)),"à besoin",IF(J113&gt;=SUMIFS(Barèmes!$E$6:$E$28,Barèmes!$A$6:$A$28,"Endurance — Luc Léger (palier)",Barèmes!$B$6:$B$28,H113,Barèmes!$C$6:$C$28,IF(H113="6ème","Mixte",G113)),"fragile","satisfaisant"))))</f>
        <v/>
      </c>
      <c r="N113" s="21" t="str">
        <f>IF(OR(J113="",SUMPRODUCT((Barèmes!$A$6:$A$28="Endurance — Luc Léger (palier)")*(Barèmes!$B$6:$B$28=H113)*(Barèmes!$C$6:$C$28=IF(H113="6ème","Mixte",G113)))=0),"",IF(SUMPRODUCT((Barèmes!$A$6:$A$28="Endurance — Luc Léger (palier)")*(Barèmes!$B$6:$B$28=H113)*(Barèmes!$C$6:$C$28=IF(H113="6ème","Mixte",G113))*(Barèmes!$J$6:$J$28="+"))&gt;0,IF(J113&lt;=SUMIFS(Barèmes!$F$6:$F$28,Barèmes!$A$6:$A$28,"Endurance — Luc Léger (palier)",Barèmes!$B$6:$B$28,H113,Barèmes!$C$6:$C$28,IF(H113="6ème","Mixte",G113)),Barèmes!$B$2,IF(J113&lt;=SUMIFS(Barèmes!$G$6:$G$28,Barèmes!$A$6:$A$28,"Endurance — Luc Léger (palier)",Barèmes!$B$6:$B$28,H113,Barèmes!$C$6:$C$28,IF(H113="6ème","Mixte",G113)),Barèmes!$C$2,IF(J113&lt;=SUMIFS(Barèmes!$H$6:$H$28,Barèmes!$A$6:$A$28,"Endurance — Luc Léger (palier)",Barèmes!$B$6:$B$28,H113,Barèmes!$C$6:$C$28,IF(H113="6ème","Mixte",G113)),Barèmes!$D$2,IF(J113&lt;=SUMIFS(Barèmes!$I$6:$I$28,Barèmes!$A$6:$A$28,"Endurance — Luc Léger (palier)",Barèmes!$B$6:$B$28,H113,Barèmes!$C$6:$C$28,IF(H113="6ème","Mixte",G113)),Barèmes!$E$2,Barèmes!$F$2)))),IF(J113&gt;=SUMIFS(Barèmes!$F$6:$F$28,Barèmes!$A$6:$A$28,"Endurance — Luc Léger (palier)",Barèmes!$B$6:$B$28,H113,Barèmes!$C$6:$C$28,IF(H113="6ème","Mixte",G113)),Barèmes!$B$2,IF(J113&gt;=SUMIFS(Barèmes!$G$6:$G$28,Barèmes!$A$6:$A$28,"Endurance — Luc Léger (palier)",Barèmes!$B$6:$B$28,H113,Barèmes!$C$6:$C$28,IF(H113="6ème","Mixte",G113)),Barèmes!$C$2,IF(J113&gt;=SUMIFS(Barèmes!$H$6:$H$28,Barèmes!$A$6:$A$28,"Endurance — Luc Léger (palier)",Barèmes!$B$6:$B$28,H113,Barèmes!$C$6:$C$28,IF(H113="6ème","Mixte",G113)),Barèmes!$D$2,IF(J113&gt;=SUMIFS(Barèmes!$I$6:$I$28,Barèmes!$A$6:$A$28,"Endurance — Luc Léger (palier)",Barèmes!$B$6:$B$28,H113,Barèmes!$C$6:$C$28,IF(H113="6ème","Mixte",G113)),Barèmes!$E$2,Barèmes!$F$2))))))</f>
        <v/>
      </c>
      <c r="O113" s="22"/>
      <c r="P113" s="23" t="str">
        <f>IF(OR(O113="",SUMPRODUCT((Barèmes!$A$6:$A$28="Force bas du corps — Saut en longueur (m)")*(Barèmes!$B$6:$B$28=H113)*(Barèmes!$C$6:$C$28=IF(H113="6ème","Mixte",G113)))=0),"",IF(SUMPRODUCT((Barèmes!$A$6:$A$28="Force bas du corps — Saut en longueur (m)")*(Barèmes!$B$6:$B$28=H113)*(Barèmes!$C$6:$C$28=IF(H113="6ème","Mixte",G113))*(Barèmes!$J$6:$J$28="+"))&gt;0,IF(O113&lt;=SUMIFS(Barèmes!$D$6:$D$28,Barèmes!$A$6:$A$28,"Force bas du corps — Saut en longueur (m)",Barèmes!$B$6:$B$28,H113,Barèmes!$C$6:$C$28,IF(H113="6ème","Mixte",G113)),"à besoin",IF(O113&lt;=SUMIFS(Barèmes!$E$6:$E$28,Barèmes!$A$6:$A$28,"Force bas du corps — Saut en longueur (m)",Barèmes!$B$6:$B$28,H113,Barèmes!$C$6:$C$28,IF(H113="6ème","Mixte",G113)),"fragile","satisfaisant")),IF(O113&gt;=SUMIFS(Barèmes!$D$6:$D$28,Barèmes!$A$6:$A$28,"Force bas du corps — Saut en longueur (m)",Barèmes!$B$6:$B$28,H113,Barèmes!$C$6:$C$28,IF(H113="6ème","Mixte",G113)),"à besoin",IF(O113&gt;=SUMIFS(Barèmes!$E$6:$E$28,Barèmes!$A$6:$A$28,"Force bas du corps — Saut en longueur (m)",Barèmes!$B$6:$B$28,H113,Barèmes!$C$6:$C$28,IF(H113="6ème","Mixte",G113)),"fragile","satisfaisant"))))</f>
        <v/>
      </c>
      <c r="Q113" s="23" t="str">
        <f>IF(OR(O113="",SUMPRODUCT((Barèmes!$A$6:$A$28="Force bas du corps — Saut en longueur (m)")*(Barèmes!$B$6:$B$28=H113)*(Barèmes!$C$6:$C$28=IF(H113="6ème","Mixte",G113)))=0),"",IF(SUMPRODUCT((Barèmes!$A$6:$A$28="Force bas du corps — Saut en longueur (m)")*(Barèmes!$B$6:$B$28=H113)*(Barèmes!$C$6:$C$28=IF(H113="6ème","Mixte",G113))*(Barèmes!$J$6:$J$28="+"))&gt;0,IF(O113&lt;=SUMIFS(Barèmes!$F$6:$F$28,Barèmes!$A$6:$A$28,"Force bas du corps — Saut en longueur (m)",Barèmes!$B$6:$B$28,H113,Barèmes!$C$6:$C$28,IF(H113="6ème","Mixte",G113)),Barèmes!$B$2,IF(O113&lt;=SUMIFS(Barèmes!$G$6:$G$28,Barèmes!$A$6:$A$28,"Force bas du corps — Saut en longueur (m)",Barèmes!$B$6:$B$28,H113,Barèmes!$C$6:$C$28,IF(H113="6ème","Mixte",G113)),Barèmes!$C$2,IF(O113&lt;=SUMIFS(Barèmes!$H$6:$H$28,Barèmes!$A$6:$A$28,"Force bas du corps — Saut en longueur (m)",Barèmes!$B$6:$B$28,H113,Barèmes!$C$6:$C$28,IF(H113="6ème","Mixte",G113)),Barèmes!$D$2,IF(O113&lt;=SUMIFS(Barèmes!$I$6:$I$28,Barèmes!$A$6:$A$28,"Force bas du corps — Saut en longueur (m)",Barèmes!$B$6:$B$28,H113,Barèmes!$C$6:$C$28,IF(H113="6ème","Mixte",G113)),Barèmes!$E$2,Barèmes!$F$2)))),IF(O113&gt;=SUMIFS(Barèmes!$F$6:$F$28,Barèmes!$A$6:$A$28,"Force bas du corps — Saut en longueur (m)",Barèmes!$B$6:$B$28,H113,Barèmes!$C$6:$C$28,IF(H113="6ème","Mixte",G113)),Barèmes!$B$2,IF(O113&gt;=SUMIFS(Barèmes!$G$6:$G$28,Barèmes!$A$6:$A$28,"Force bas du corps — Saut en longueur (m)",Barèmes!$B$6:$B$28,H113,Barèmes!$C$6:$C$28,IF(H113="6ème","Mixte",G113)),Barèmes!$C$2,IF(O113&gt;=SUMIFS(Barèmes!$H$6:$H$28,Barèmes!$A$6:$A$28,"Force bas du corps — Saut en longueur (m)",Barèmes!$B$6:$B$28,H113,Barèmes!$C$6:$C$28,IF(H113="6ème","Mixte",G113)),Barèmes!$D$2,IF(O113&gt;=SUMIFS(Barèmes!$I$6:$I$28,Barèmes!$A$6:$A$28,"Force bas du corps — Saut en longueur (m)",Barèmes!$B$6:$B$28,H113,Barèmes!$C$6:$C$28,IF(H113="6ème","Mixte",G113)),Barèmes!$E$2,Barèmes!$F$2))))))</f>
        <v/>
      </c>
      <c r="R113" s="22"/>
      <c r="S113" s="24" t="str">
        <f>IF(OR(R113="",SUMPRODUCT((Barèmes!$A$6:$A$28="Vitesse — 30 m (s)")*(Barèmes!$B$6:$B$28=H113)*(Barèmes!$C$6:$C$28=IF(H113="6ème","Mixte",G113)))=0),"",IF(SUMPRODUCT((Barèmes!$A$6:$A$28="Vitesse — 30 m (s)")*(Barèmes!$B$6:$B$28=H113)*(Barèmes!$C$6:$C$28=IF(H113="6ème","Mixte",G113))*(Barèmes!$J$6:$J$28="+"))&gt;0,IF(R113&lt;=SUMIFS(Barèmes!$D$6:$D$28,Barèmes!$A$6:$A$28,"Vitesse — 30 m (s)",Barèmes!$B$6:$B$28,H113,Barèmes!$C$6:$C$28,IF(H113="6ème","Mixte",G113)),"à besoin",IF(R113&lt;=SUMIFS(Barèmes!$E$6:$E$28,Barèmes!$A$6:$A$28,"Vitesse — 30 m (s)",Barèmes!$B$6:$B$28,H113,Barèmes!$C$6:$C$28,IF(H113="6ème","Mixte",G113)),"fragile","satisfaisant")),IF(R113&gt;=SUMIFS(Barèmes!$D$6:$D$28,Barèmes!$A$6:$A$28,"Vitesse — 30 m (s)",Barèmes!$B$6:$B$28,H113,Barèmes!$C$6:$C$28,IF(H113="6ème","Mixte",G113)),"à besoin",IF(R113&gt;=SUMIFS(Barèmes!$E$6:$E$28,Barèmes!$A$6:$A$28,"Vitesse — 30 m (s)",Barèmes!$B$6:$B$28,H113,Barèmes!$C$6:$C$28,IF(H113="6ème","Mixte",G113)),"fragile","satisfaisant"))))</f>
        <v/>
      </c>
      <c r="T113" s="24" t="str">
        <f>IF(OR(R113="",SUMPRODUCT((Barèmes!$A$6:$A$28="Vitesse — 30 m (s)")*(Barèmes!$B$6:$B$28=H113)*(Barèmes!$C$6:$C$28=IF(H113="6ème","Mixte",G113)))=0),"",IF(SUMPRODUCT((Barèmes!$A$6:$A$28="Vitesse — 30 m (s)")*(Barèmes!$B$6:$B$28=H113)*(Barèmes!$C$6:$C$28=IF(H113="6ème","Mixte",G113))*(Barèmes!$J$6:$J$28="+"))&gt;0,IF(R113&lt;=SUMIFS(Barèmes!$F$6:$F$28,Barèmes!$A$6:$A$28,"Vitesse — 30 m (s)",Barèmes!$B$6:$B$28,H113,Barèmes!$C$6:$C$28,IF(H113="6ème","Mixte",G113)),Barèmes!$B$2,IF(R113&lt;=SUMIFS(Barèmes!$G$6:$G$28,Barèmes!$A$6:$A$28,"Vitesse — 30 m (s)",Barèmes!$B$6:$B$28,H113,Barèmes!$C$6:$C$28,IF(H113="6ème","Mixte",G113)),Barèmes!$C$2,IF(R113&lt;=SUMIFS(Barèmes!$H$6:$H$28,Barèmes!$A$6:$A$28,"Vitesse — 30 m (s)",Barèmes!$B$6:$B$28,H113,Barèmes!$C$6:$C$28,IF(H113="6ème","Mixte",G113)),Barèmes!$D$2,IF(R113&lt;=SUMIFS(Barèmes!$I$6:$I$28,Barèmes!$A$6:$A$28,"Vitesse — 30 m (s)",Barèmes!$B$6:$B$28,H113,Barèmes!$C$6:$C$28,IF(H113="6ème","Mixte",G113)),Barèmes!$E$2,Barèmes!$F$2)))),IF(R113&gt;=SUMIFS(Barèmes!$F$6:$F$28,Barèmes!$A$6:$A$28,"Vitesse — 30 m (s)",Barèmes!$B$6:$B$28,H113,Barèmes!$C$6:$C$28,IF(H113="6ème","Mixte",G113)),Barèmes!$B$2,IF(R113&gt;=SUMIFS(Barèmes!$G$6:$G$28,Barèmes!$A$6:$A$28,"Vitesse — 30 m (s)",Barèmes!$B$6:$B$28,H113,Barèmes!$C$6:$C$28,IF(H113="6ème","Mixte",G113)),Barèmes!$C$2,IF(R113&gt;=SUMIFS(Barèmes!$H$6:$H$28,Barèmes!$A$6:$A$28,"Vitesse — 30 m (s)",Barèmes!$B$6:$B$28,H113,Barèmes!$C$6:$C$28,IF(H113="6ème","Mixte",G113)),Barèmes!$D$2,IF(R113&gt;=SUMIFS(Barèmes!$I$6:$I$28,Barèmes!$A$6:$A$28,"Vitesse — 30 m (s)",Barèmes!$B$6:$B$28,H113,Barèmes!$C$6:$C$28,IF(H113="6ème","Mixte",G113)),Barèmes!$E$2,Barèmes!$F$2))))))</f>
        <v/>
      </c>
      <c r="U113" s="22"/>
      <c r="V113" s="25" t="str">
        <f>IF(OR(U113="",SUMPRODUCT((Barèmes!$A$6:$A$28="Vitesse — 50 m (s)")*(Barèmes!$B$6:$B$28=H113)*(Barèmes!$C$6:$C$28=IF(H113="6ème","Mixte",G113)))=0),"",IF(SUMPRODUCT((Barèmes!$A$6:$A$28="Vitesse — 50 m (s)")*(Barèmes!$B$6:$B$28=H113)*(Barèmes!$C$6:$C$28=IF(H113="6ème","Mixte",G113))*(Barèmes!$J$6:$J$28="+"))&gt;0,IF(U113&lt;=SUMIFS(Barèmes!$D$6:$D$28,Barèmes!$A$6:$A$28,"Vitesse — 50 m (s)",Barèmes!$B$6:$B$28,H113,Barèmes!$C$6:$C$28,IF(H113="6ème","Mixte",G113)),"à besoin",IF(U113&lt;=SUMIFS(Barèmes!$E$6:$E$28,Barèmes!$A$6:$A$28,"Vitesse — 50 m (s)",Barèmes!$B$6:$B$28,H113,Barèmes!$C$6:$C$28,IF(H113="6ème","Mixte",G113)),"fragile","satisfaisant")),IF(U113&gt;=SUMIFS(Barèmes!$D$6:$D$28,Barèmes!$A$6:$A$28,"Vitesse — 50 m (s)",Barèmes!$B$6:$B$28,H113,Barèmes!$C$6:$C$28,IF(H113="6ème","Mixte",G113)),"à besoin",IF(U113&gt;=SUMIFS(Barèmes!$E$6:$E$28,Barèmes!$A$6:$A$28,"Vitesse — 50 m (s)",Barèmes!$B$6:$B$28,H113,Barèmes!$C$6:$C$28,IF(H113="6ème","Mixte",G113)),"fragile","satisfaisant"))))</f>
        <v/>
      </c>
      <c r="W113" s="25" t="str">
        <f>IF(OR(U113="",SUMPRODUCT((Barèmes!$A$6:$A$28="Vitesse — 50 m (s)")*(Barèmes!$B$6:$B$28=H113)*(Barèmes!$C$6:$C$28=IF(H113="6ème","Mixte",G113)))=0),"",IF(SUMPRODUCT((Barèmes!$A$6:$A$28="Vitesse — 50 m (s)")*(Barèmes!$B$6:$B$28=H113)*(Barèmes!$C$6:$C$28=IF(H113="6ème","Mixte",G113))*(Barèmes!$J$6:$J$28="+"))&gt;0,IF(U113&lt;=SUMIFS(Barèmes!$F$6:$F$28,Barèmes!$A$6:$A$28,"Vitesse — 50 m (s)",Barèmes!$B$6:$B$28,H113,Barèmes!$C$6:$C$28,IF(H113="6ème","Mixte",G113)),Barèmes!$B$2,IF(U113&lt;=SUMIFS(Barèmes!$G$6:$G$28,Barèmes!$A$6:$A$28,"Vitesse — 50 m (s)",Barèmes!$B$6:$B$28,H113,Barèmes!$C$6:$C$28,IF(H113="6ème","Mixte",G113)),Barèmes!$C$2,IF(U113&lt;=SUMIFS(Barèmes!$H$6:$H$28,Barèmes!$A$6:$A$28,"Vitesse — 50 m (s)",Barèmes!$B$6:$B$28,H113,Barèmes!$C$6:$C$28,IF(H113="6ème","Mixte",G113)),Barèmes!$D$2,IF(U113&lt;=SUMIFS(Barèmes!$I$6:$I$28,Barèmes!$A$6:$A$28,"Vitesse — 50 m (s)",Barèmes!$B$6:$B$28,H113,Barèmes!$C$6:$C$28,IF(H113="6ème","Mixte",G113)),Barèmes!$E$2,Barèmes!$F$2)))),IF(U113&gt;=SUMIFS(Barèmes!$F$6:$F$28,Barèmes!$A$6:$A$28,"Vitesse — 50 m (s)",Barèmes!$B$6:$B$28,H113,Barèmes!$C$6:$C$28,IF(H113="6ème","Mixte",G113)),Barèmes!$B$2,IF(U113&gt;=SUMIFS(Barèmes!$G$6:$G$28,Barèmes!$A$6:$A$28,"Vitesse — 50 m (s)",Barèmes!$B$6:$B$28,H113,Barèmes!$C$6:$C$28,IF(H113="6ème","Mixte",G113)),Barèmes!$C$2,IF(U113&gt;=SUMIFS(Barèmes!$H$6:$H$28,Barèmes!$A$6:$A$28,"Vitesse — 50 m (s)",Barèmes!$B$6:$B$28,H113,Barèmes!$C$6:$C$28,IF(H113="6ème","Mixte",G113)),Barèmes!$D$2,IF(U113&gt;=SUMIFS(Barèmes!$I$6:$I$28,Barèmes!$A$6:$A$28,"Vitesse — 50 m (s)",Barèmes!$B$6:$B$28,H113,Barèmes!$C$6:$C$28,IF(H113="6ème","Mixte",G113)),Barèmes!$E$2,Barèmes!$F$2))))))</f>
        <v/>
      </c>
      <c r="X113" s="18"/>
      <c r="Y113" s="26" t="str" cm="1">
        <f t="array" ref="Y113">IF(OR(X113="",SUMPRODUCT((Barèmes!$A$6:$A$28="Souplesse (score 1-5)")*(Barèmes!$B$6:$B$28=H113)*(Barèmes!$C$6:$C$28=IF(H113="6ème","Mixte",G113)))=0),"",IF(SUMPRODUCT((Barèmes!$A$6:$A$28="Souplesse (score 1-5)")*(Barèmes!$B$6:$B$28=H113)*(Barèmes!$C$6:$C$28=IF(H113="6ème","Mixte",G113))*(Barèmes!$J$6:$J$28="+"))&gt;0,IF(X113&lt;=SUMIFS(Barèmes!$D$6:$D$28,Barèmes!$A$6:$A$28,"Souplesse (score 1-5)",Barèmes!$B$6:$B$28,H113,Barèmes!$C$6:$C$28,IF(H113="6ème","Mixte",G113)),"à besoin",IF(X113&lt;=SUMIFS(Barèmes!$E$6:$E$28,Barèmes!$A$6:$A$28,"Souplesse (score 1-5)",Barèmes!$B$6:$B$28,H113,Barèmes!$C$6:$C$28,IF(H113="6ème","Mixte",G113)),"fragile","satisfaisant")),IF(X113&gt;=SUMIFS(Barèmes!$D$6:$D$28,Barèmes!$A$6:$A$28,"Souplesse (score 1-5)",Barèmes!$B$6:$B$28,H113,Barèmes!$C$6:$C$28,IF(H113="6ème","Mixte",G113)),"à besoin",IF(X113&gt;=SUMIFS(Barèmes!$E$6:$E$28,Barèmes!$A$6:$A$28,"Souplesse (score 1-5)",Barèmes!$B$6:$B$28,H113,Barèmes!$C$6:$C$28,IF(H113="6ème","Mixte",G113)),"fragile","satisfaisant"))))</f>
        <v/>
      </c>
      <c r="Z113" s="26" t="str" cm="1">
        <f t="array" ref="Z113">IF(OR(X113="",SUMPRODUCT((Barèmes!$A$6:$A$28="Souplesse (score 1-5)")*(Barèmes!$B$6:$B$28=H113)*(Barèmes!$C$6:$C$28=IF(H113="6ème","Mixte",G113)))=0),"",IF(SUMPRODUCT((Barèmes!$A$6:$A$28="Souplesse (score 1-5)")*(Barèmes!$B$6:$B$28=H113)*(Barèmes!$C$6:$C$28=IF(H113="6ème","Mixte",G113))*(Barèmes!$J$6:$J$28="+"))&gt;0,IF(X113&lt;=SUMIFS(Barèmes!$F$6:$F$28,Barèmes!$A$6:$A$28,"Souplesse (score 1-5)",Barèmes!$B$6:$B$28,H113,Barèmes!$C$6:$C$28,IF(H113="6ème","Mixte",G113)),Barèmes!$B$2,IF(X113&lt;=SUMIFS(Barèmes!$G$6:$G$28,Barèmes!$A$6:$A$28,"Souplesse (score 1-5)",Barèmes!$B$6:$B$28,H113,Barèmes!$C$6:$C$28,IF(H113="6ème","Mixte",G113)),Barèmes!$C$2,IF(X113&lt;=SUMIFS(Barèmes!$H$6:$H$28,Barèmes!$A$6:$A$28,"Souplesse (score 1-5)",Barèmes!$B$6:$B$28,H113,Barèmes!$C$6:$C$28,IF(H113="6ème","Mixte",G113)),Barèmes!$D$2,IF(X113&lt;=SUMIFS(Barèmes!$I$6:$I$28,Barèmes!$A$6:$A$28,"Souplesse (score 1-5)",Barèmes!$B$6:$B$28,H113,Barèmes!$C$6:$C$28,IF(H113="6ème","Mixte",G113)),Barèmes!$E$2,Barèmes!$F$2)))),IF(X113&gt;=SUMIFS(Barèmes!$F$6:$F$28,Barèmes!$A$6:$A$28,"Souplesse (score 1-5)",Barèmes!$B$6:$B$28,H113,Barèmes!$C$6:$C$28,IF(H113="6ème","Mixte",G113)),Barèmes!$B$2,IF(X113&gt;=SUMIFS(Barèmes!$G$6:$G$28,Barèmes!$A$6:$A$28,"Souplesse (score 1-5)",Barèmes!$B$6:$B$28,H113,Barèmes!$C$6:$C$28,IF(H113="6ème","Mixte",G113)),Barèmes!$C$2,IF(X113&gt;=SUMIFS(Barèmes!$H$6:$H$28,Barèmes!$A$6:$A$28,"Souplesse (score 1-5)",Barèmes!$B$6:$B$28,H113,Barèmes!$C$6:$C$28,IF(H113="6ème","Mixte",G113)),Barèmes!$D$2,IF(X113&gt;=SUMIFS(Barèmes!$I$6:$I$28,Barèmes!$A$6:$A$28,"Souplesse (score 1-5)",Barèmes!$B$6:$B$28,H113,Barèmes!$C$6:$C$28,IF(H113="6ème","Mixte",G113)),Barèmes!$E$2,Barèmes!$F$2))))))</f>
        <v/>
      </c>
      <c r="AA113" s="22"/>
      <c r="AB113" s="27" t="str">
        <f>IF(OR(AA113="",SUMPRODUCT((Barèmes!$A$6:$A$28="Agilité — T-test 974 (s)")*(Barèmes!$B$6:$B$28=H113)*(Barèmes!$C$6:$C$28=IF(H113="6ème","Mixte",G113)))=0),"",IF(SUMPRODUCT((Barèmes!$A$6:$A$28="Agilité — T-test 974 (s)")*(Barèmes!$B$6:$B$28=H113)*(Barèmes!$C$6:$C$28=IF(H113="6ème","Mixte",G113))*(Barèmes!$J$6:$J$28="+"))&gt;0,IF(AA113&lt;=SUMIFS(Barèmes!$D$6:$D$28,Barèmes!$A$6:$A$28,"Agilité — T-test 974 (s)",Barèmes!$B$6:$B$28,H113,Barèmes!$C$6:$C$28,IF(H113="6ème","Mixte",G113)),"à besoin",IF(AA113&lt;=SUMIFS(Barèmes!$E$6:$E$28,Barèmes!$A$6:$A$28,"Agilité — T-test 974 (s)",Barèmes!$B$6:$B$28,H113,Barèmes!$C$6:$C$28,IF(H113="6ème","Mixte",G113)),"fragile","satisfaisant")),IF(AA113&gt;=SUMIFS(Barèmes!$D$6:$D$28,Barèmes!$A$6:$A$28,"Agilité — T-test 974 (s)",Barèmes!$B$6:$B$28,H113,Barèmes!$C$6:$C$28,IF(H113="6ème","Mixte",G113)),"à besoin",IF(AA113&gt;=SUMIFS(Barèmes!$E$6:$E$28,Barèmes!$A$6:$A$28,"Agilité — T-test 974 (s)",Barèmes!$B$6:$B$28,H113,Barèmes!$C$6:$C$28,IF(H113="6ème","Mixte",G113)),"fragile","satisfaisant"))))</f>
        <v/>
      </c>
      <c r="AC113" s="27" t="str">
        <f>IF(OR(AA113="",SUMPRODUCT((Barèmes!$A$6:$A$28="Agilité — T-test 974 (s)")*(Barèmes!$B$6:$B$28=H113)*(Barèmes!$C$6:$C$28=IF(H113="6ème","Mixte",G113)))=0),"",IF(SUMPRODUCT((Barèmes!$A$6:$A$28="Agilité — T-test 974 (s)")*(Barèmes!$B$6:$B$28=H113)*(Barèmes!$C$6:$C$28=IF(H113="6ème","Mixte",G113))*(Barèmes!$J$6:$J$28="+"))&gt;0,IF(AA113&lt;=SUMIFS(Barèmes!$F$6:$F$28,Barèmes!$A$6:$A$28,"Agilité — T-test 974 (s)",Barèmes!$B$6:$B$28,H113,Barèmes!$C$6:$C$28,IF(H113="6ème","Mixte",G113)),Barèmes!$B$2,IF(AA113&lt;=SUMIFS(Barèmes!$G$6:$G$28,Barèmes!$A$6:$A$28,"Agilité — T-test 974 (s)",Barèmes!$B$6:$B$28,H113,Barèmes!$C$6:$C$28,IF(H113="6ème","Mixte",G113)),Barèmes!$C$2,IF(AA113&lt;=SUMIFS(Barèmes!$H$6:$H$28,Barèmes!$A$6:$A$28,"Agilité — T-test 974 (s)",Barèmes!$B$6:$B$28,H113,Barèmes!$C$6:$C$28,IF(H113="6ème","Mixte",G113)),Barèmes!$D$2,IF(AA113&lt;=SUMIFS(Barèmes!$I$6:$I$28,Barèmes!$A$6:$A$28,"Agilité — T-test 974 (s)",Barèmes!$B$6:$B$28,H113,Barèmes!$C$6:$C$28,IF(H113="6ème","Mixte",G113)),Barèmes!$E$2,Barèmes!$F$2)))),IF(AA113&gt;=SUMIFS(Barèmes!$F$6:$F$28,Barèmes!$A$6:$A$28,"Agilité — T-test 974 (s)",Barèmes!$B$6:$B$28,H113,Barèmes!$C$6:$C$28,IF(H113="6ème","Mixte",G113)),Barèmes!$B$2,IF(AA113&gt;=SUMIFS(Barèmes!$G$6:$G$28,Barèmes!$A$6:$A$28,"Agilité — T-test 974 (s)",Barèmes!$B$6:$B$28,H113,Barèmes!$C$6:$C$28,IF(H113="6ème","Mixte",G113)),Barèmes!$C$2,IF(AA113&gt;=SUMIFS(Barèmes!$H$6:$H$28,Barèmes!$A$6:$A$28,"Agilité — T-test 974 (s)",Barèmes!$B$6:$B$28,H113,Barèmes!$C$6:$C$28,IF(H113="6ème","Mixte",G113)),Barèmes!$D$2,IF(AA113&gt;=SUMIFS(Barèmes!$I$6:$I$28,Barèmes!$A$6:$A$28,"Agilité — T-test 974 (s)",Barèmes!$B$6:$B$28,H113,Barèmes!$C$6:$C$28,IF(H113="6ème","Mixte",G113)),Barèmes!$E$2,Barèmes!$F$2))))))</f>
        <v/>
      </c>
      <c r="AD113" s="28" t="str">
        <f t="shared" si="10"/>
        <v/>
      </c>
      <c r="AE113" s="29" t="str">
        <f t="shared" si="11"/>
        <v/>
      </c>
      <c r="AF113" s="30" t="str">
        <f>IF(OR(AD113="",SUMPRODUCT((Barèmes!$A$6:$A$28="Surcoût d'agilité (s) — technique")*(Barèmes!$B$6:$B$28=H113)*(Barèmes!$C$6:$C$28=IF(H113="6ème","Mixte",G113)))=0),"",IF(SUMPRODUCT((Barèmes!$A$6:$A$28="Surcoût d'agilité (s) — technique")*(Barèmes!$B$6:$B$28=H113)*(Barèmes!$C$6:$C$28=IF(H113="6ème","Mixte",G113))*(Barèmes!$J$6:$J$28="+"))&gt;0,IF(AD113&lt;=SUMIFS(Barèmes!$D$6:$D$28,Barèmes!$A$6:$A$28,"Surcoût d'agilité (s) — technique",Barèmes!$B$6:$B$28,H113,Barèmes!$C$6:$C$28,IF(H113="6ème","Mixte",G113)),"à besoin",IF(AD113&lt;=SUMIFS(Barèmes!$E$6:$E$28,Barèmes!$A$6:$A$28,"Surcoût d'agilité (s) — technique",Barèmes!$B$6:$B$28,H113,Barèmes!$C$6:$C$28,IF(H113="6ème","Mixte",G113)),"fragile","satisfaisant")),IF(AD113&gt;=SUMIFS(Barèmes!$D$6:$D$28,Barèmes!$A$6:$A$28,"Surcoût d'agilité (s) — technique",Barèmes!$B$6:$B$28,H113,Barèmes!$C$6:$C$28,IF(H113="6ème","Mixte",G113)),"à besoin",IF(AD113&gt;=SUMIFS(Barèmes!$E$6:$E$28,Barèmes!$A$6:$A$28,"Surcoût d'agilité (s) — technique",Barèmes!$B$6:$B$28,H113,Barèmes!$C$6:$C$28,IF(H113="6ème","Mixte",G113)),"fragile","satisfaisant"))))</f>
        <v/>
      </c>
      <c r="AG113" s="30" t="str">
        <f>IF(OR(AD113="",SUMPRODUCT((Barèmes!$A$6:$A$28="Surcoût d'agilité (s) — technique")*(Barèmes!$B$6:$B$28=H113)*(Barèmes!$C$6:$C$28=IF(H113="6ème","Mixte",G113)))=0),"",IF(SUMPRODUCT((Barèmes!$A$6:$A$28="Surcoût d'agilité (s) — technique")*(Barèmes!$B$6:$B$28=H113)*(Barèmes!$C$6:$C$28=IF(H113="6ème","Mixte",G113))*(Barèmes!$J$6:$J$28="+"))&gt;0,IF(AD113&lt;=SUMIFS(Barèmes!$F$6:$F$28,Barèmes!$A$6:$A$28,"Surcoût d'agilité (s) — technique",Barèmes!$B$6:$B$28,H113,Barèmes!$C$6:$C$28,IF(H113="6ème","Mixte",G113)),Barèmes!$B$2,IF(AD113&lt;=SUMIFS(Barèmes!$G$6:$G$28,Barèmes!$A$6:$A$28,"Surcoût d'agilité (s) — technique",Barèmes!$B$6:$B$28,H113,Barèmes!$C$6:$C$28,IF(H113="6ème","Mixte",G113)),Barèmes!$C$2,IF(AD113&lt;=SUMIFS(Barèmes!$H$6:$H$28,Barèmes!$A$6:$A$28,"Surcoût d'agilité (s) — technique",Barèmes!$B$6:$B$28,H113,Barèmes!$C$6:$C$28,IF(H113="6ème","Mixte",G113)),Barèmes!$D$2,IF(AD113&lt;=SUMIFS(Barèmes!$I$6:$I$28,Barèmes!$A$6:$A$28,"Surcoût d'agilité (s) — technique",Barèmes!$B$6:$B$28,H113,Barèmes!$C$6:$C$28,IF(H113="6ème","Mixte",G113)),Barèmes!$E$2,Barèmes!$F$2)))),IF(AD113&gt;=SUMIFS(Barèmes!$F$6:$F$28,Barèmes!$A$6:$A$28,"Surcoût d'agilité (s) — technique",Barèmes!$B$6:$B$28,H113,Barèmes!$C$6:$C$28,IF(H113="6ème","Mixte",G113)),Barèmes!$B$2,IF(AD113&gt;=SUMIFS(Barèmes!$G$6:$G$28,Barèmes!$A$6:$A$28,"Surcoût d'agilité (s) — technique",Barèmes!$B$6:$B$28,H113,Barèmes!$C$6:$C$28,IF(H113="6ème","Mixte",G113)),Barèmes!$C$2,IF(AD113&gt;=SUMIFS(Barèmes!$H$6:$H$28,Barèmes!$A$6:$A$28,"Surcoût d'agilité (s) — technique",Barèmes!$B$6:$B$28,H113,Barèmes!$C$6:$C$28,IF(H113="6ème","Mixte",G113)),Barèmes!$D$2,IF(AD113&gt;=SUMIFS(Barèmes!$I$6:$I$28,Barèmes!$A$6:$A$28,"Surcoût d'agilité (s) — technique",Barèmes!$B$6:$B$28,H113,Barèmes!$C$6:$C$28,IF(H113="6ème","Mixte",G113)),Barèmes!$E$2,Barèmes!$F$2))))))</f>
        <v/>
      </c>
      <c r="AH113" s="31" t="str">
        <f>IF((IF(N113="",0,1)+IF(Q113="",0,1)+IF(W113="",0,1)+IF(Z113="",0,1)+IF(AC113="",0,1))=0,"",3*IF(N113=Barèmes!$B$2,1,IF(N113=Barèmes!$C$2,2,IF(N113=Barèmes!$D$2,3,IF(N113=Barèmes!$E$2,4,IF(N113=Barèmes!$F$2,5,0)))))+3*IF(Q113=Barèmes!$B$2,1,IF(Q113=Barèmes!$C$2,2,IF(Q113=Barèmes!$D$2,3,IF(Q113=Barèmes!$E$2,4,IF(Q113=Barèmes!$F$2,5,0)))))+2*IF(W113=Barèmes!$B$2,1,IF(W113=Barèmes!$C$2,2,IF(W113=Barèmes!$D$2,3,IF(W113=Barèmes!$E$2,4,IF(W113=Barèmes!$F$2,5,0)))))+1*IF(Z113=Barèmes!$B$2,1,IF(Z113=Barèmes!$C$2,2,IF(Z113=Barèmes!$D$2,3,IF(Z113=Barèmes!$E$2,4,IF(Z113=Barèmes!$F$2,5,0)))))+1*IF(AC113=Barèmes!$B$2,1,IF(AC113=Barèmes!$C$2,2,IF(AC113=Barèmes!$D$2,3,IF(AC113=Barèmes!$E$2,4,IF(AC113=Barèmes!$F$2,5,0))))))</f>
        <v/>
      </c>
      <c r="AI113" s="31"/>
      <c r="AJ113" s="32" t="str">
        <f>IFERROR(INDEX(Croissance!$B$5:$B$604,MATCH(A113,Croissance!$A$5:$A$604,0)),"")</f>
        <v/>
      </c>
      <c r="AK113" s="32" t="str">
        <f>IFERROR(INDEX(Croissance!$C$5:$C$604,MATCH(A113,Croissance!$A$5:$A$604,0)),"")</f>
        <v/>
      </c>
      <c r="AL113" s="32" t="str">
        <f>IFERROR(INDEX(Croissance!$D$5:$D$604,MATCH(A113,Croissance!$A$5:$A$604,0)),"")</f>
        <v/>
      </c>
      <c r="AM113" s="32" t="str">
        <f>IFERROR(INDEX(Croissance!$E$5:$E$604,MATCH(A113,Croissance!$A$5:$A$604,0)),"")</f>
        <v/>
      </c>
      <c r="AO113" s="33">
        <f t="shared" si="16"/>
        <v>0</v>
      </c>
      <c r="AP113" s="33">
        <f t="shared" si="12"/>
        <v>0</v>
      </c>
      <c r="AQ113" s="33">
        <f>IF(A113="",0,IF(AND(OR('Synthèse classe'!$C$2="Tous",C113='Synthèse classe'!$C$2),OR('Synthèse classe'!$C$3="Toutes",D113='Synthèse classe'!$C$3),OR('Synthèse classe'!$C$4="Toutes",AND('Synthèse classe'!$C$4="Dernière",AP113=1),B113=IFERROR(VALUE('Synthèse classe'!$C$4),0))),1,0))</f>
        <v>0</v>
      </c>
      <c r="AR113" s="34" t="str">
        <f t="shared" si="13"/>
        <v/>
      </c>
    </row>
    <row r="114" spans="1:44" x14ac:dyDescent="0.2">
      <c r="A114" s="17" t="str">
        <f t="shared" si="9"/>
        <v/>
      </c>
      <c r="B114" s="18"/>
      <c r="C114" s="19"/>
      <c r="D114" s="19"/>
      <c r="E114" s="19"/>
      <c r="F114" s="19"/>
      <c r="G114" s="19"/>
      <c r="H114" s="17" t="str">
        <f t="shared" si="14"/>
        <v/>
      </c>
      <c r="I114" s="20"/>
      <c r="J114" s="18"/>
      <c r="K114" s="19"/>
      <c r="L114" s="21" t="str">
        <f t="shared" si="15"/>
        <v/>
      </c>
      <c r="M114" s="21" t="str">
        <f>IF(OR(J114="",SUMPRODUCT((Barèmes!$A$6:$A$28="Endurance — Luc Léger (palier)")*(Barèmes!$B$6:$B$28=H114)*(Barèmes!$C$6:$C$28=IF(H114="6ème","Mixte",G114)))=0),"",IF(SUMPRODUCT((Barèmes!$A$6:$A$28="Endurance — Luc Léger (palier)")*(Barèmes!$B$6:$B$28=H114)*(Barèmes!$C$6:$C$28=IF(H114="6ème","Mixte",G114))*(Barèmes!$J$6:$J$28="+"))&gt;0,IF(J114&lt;=SUMIFS(Barèmes!$D$6:$D$28,Barèmes!$A$6:$A$28,"Endurance — Luc Léger (palier)",Barèmes!$B$6:$B$28,H114,Barèmes!$C$6:$C$28,IF(H114="6ème","Mixte",G114)),"à besoin",IF(J114&lt;=SUMIFS(Barèmes!$E$6:$E$28,Barèmes!$A$6:$A$28,"Endurance — Luc Léger (palier)",Barèmes!$B$6:$B$28,H114,Barèmes!$C$6:$C$28,IF(H114="6ème","Mixte",G114)),"fragile","satisfaisant")),IF(J114&gt;=SUMIFS(Barèmes!$D$6:$D$28,Barèmes!$A$6:$A$28,"Endurance — Luc Léger (palier)",Barèmes!$B$6:$B$28,H114,Barèmes!$C$6:$C$28,IF(H114="6ème","Mixte",G114)),"à besoin",IF(J114&gt;=SUMIFS(Barèmes!$E$6:$E$28,Barèmes!$A$6:$A$28,"Endurance — Luc Léger (palier)",Barèmes!$B$6:$B$28,H114,Barèmes!$C$6:$C$28,IF(H114="6ème","Mixte",G114)),"fragile","satisfaisant"))))</f>
        <v/>
      </c>
      <c r="N114" s="21" t="str">
        <f>IF(OR(J114="",SUMPRODUCT((Barèmes!$A$6:$A$28="Endurance — Luc Léger (palier)")*(Barèmes!$B$6:$B$28=H114)*(Barèmes!$C$6:$C$28=IF(H114="6ème","Mixte",G114)))=0),"",IF(SUMPRODUCT((Barèmes!$A$6:$A$28="Endurance — Luc Léger (palier)")*(Barèmes!$B$6:$B$28=H114)*(Barèmes!$C$6:$C$28=IF(H114="6ème","Mixte",G114))*(Barèmes!$J$6:$J$28="+"))&gt;0,IF(J114&lt;=SUMIFS(Barèmes!$F$6:$F$28,Barèmes!$A$6:$A$28,"Endurance — Luc Léger (palier)",Barèmes!$B$6:$B$28,H114,Barèmes!$C$6:$C$28,IF(H114="6ème","Mixte",G114)),Barèmes!$B$2,IF(J114&lt;=SUMIFS(Barèmes!$G$6:$G$28,Barèmes!$A$6:$A$28,"Endurance — Luc Léger (palier)",Barèmes!$B$6:$B$28,H114,Barèmes!$C$6:$C$28,IF(H114="6ème","Mixte",G114)),Barèmes!$C$2,IF(J114&lt;=SUMIFS(Barèmes!$H$6:$H$28,Barèmes!$A$6:$A$28,"Endurance — Luc Léger (palier)",Barèmes!$B$6:$B$28,H114,Barèmes!$C$6:$C$28,IF(H114="6ème","Mixte",G114)),Barèmes!$D$2,IF(J114&lt;=SUMIFS(Barèmes!$I$6:$I$28,Barèmes!$A$6:$A$28,"Endurance — Luc Léger (palier)",Barèmes!$B$6:$B$28,H114,Barèmes!$C$6:$C$28,IF(H114="6ème","Mixte",G114)),Barèmes!$E$2,Barèmes!$F$2)))),IF(J114&gt;=SUMIFS(Barèmes!$F$6:$F$28,Barèmes!$A$6:$A$28,"Endurance — Luc Léger (palier)",Barèmes!$B$6:$B$28,H114,Barèmes!$C$6:$C$28,IF(H114="6ème","Mixte",G114)),Barèmes!$B$2,IF(J114&gt;=SUMIFS(Barèmes!$G$6:$G$28,Barèmes!$A$6:$A$28,"Endurance — Luc Léger (palier)",Barèmes!$B$6:$B$28,H114,Barèmes!$C$6:$C$28,IF(H114="6ème","Mixte",G114)),Barèmes!$C$2,IF(J114&gt;=SUMIFS(Barèmes!$H$6:$H$28,Barèmes!$A$6:$A$28,"Endurance — Luc Léger (palier)",Barèmes!$B$6:$B$28,H114,Barèmes!$C$6:$C$28,IF(H114="6ème","Mixte",G114)),Barèmes!$D$2,IF(J114&gt;=SUMIFS(Barèmes!$I$6:$I$28,Barèmes!$A$6:$A$28,"Endurance — Luc Léger (palier)",Barèmes!$B$6:$B$28,H114,Barèmes!$C$6:$C$28,IF(H114="6ème","Mixte",G114)),Barèmes!$E$2,Barèmes!$F$2))))))</f>
        <v/>
      </c>
      <c r="O114" s="22"/>
      <c r="P114" s="23" t="str">
        <f>IF(OR(O114="",SUMPRODUCT((Barèmes!$A$6:$A$28="Force bas du corps — Saut en longueur (m)")*(Barèmes!$B$6:$B$28=H114)*(Barèmes!$C$6:$C$28=IF(H114="6ème","Mixte",G114)))=0),"",IF(SUMPRODUCT((Barèmes!$A$6:$A$28="Force bas du corps — Saut en longueur (m)")*(Barèmes!$B$6:$B$28=H114)*(Barèmes!$C$6:$C$28=IF(H114="6ème","Mixte",G114))*(Barèmes!$J$6:$J$28="+"))&gt;0,IF(O114&lt;=SUMIFS(Barèmes!$D$6:$D$28,Barèmes!$A$6:$A$28,"Force bas du corps — Saut en longueur (m)",Barèmes!$B$6:$B$28,H114,Barèmes!$C$6:$C$28,IF(H114="6ème","Mixte",G114)),"à besoin",IF(O114&lt;=SUMIFS(Barèmes!$E$6:$E$28,Barèmes!$A$6:$A$28,"Force bas du corps — Saut en longueur (m)",Barèmes!$B$6:$B$28,H114,Barèmes!$C$6:$C$28,IF(H114="6ème","Mixte",G114)),"fragile","satisfaisant")),IF(O114&gt;=SUMIFS(Barèmes!$D$6:$D$28,Barèmes!$A$6:$A$28,"Force bas du corps — Saut en longueur (m)",Barèmes!$B$6:$B$28,H114,Barèmes!$C$6:$C$28,IF(H114="6ème","Mixte",G114)),"à besoin",IF(O114&gt;=SUMIFS(Barèmes!$E$6:$E$28,Barèmes!$A$6:$A$28,"Force bas du corps — Saut en longueur (m)",Barèmes!$B$6:$B$28,H114,Barèmes!$C$6:$C$28,IF(H114="6ème","Mixte",G114)),"fragile","satisfaisant"))))</f>
        <v/>
      </c>
      <c r="Q114" s="23" t="str">
        <f>IF(OR(O114="",SUMPRODUCT((Barèmes!$A$6:$A$28="Force bas du corps — Saut en longueur (m)")*(Barèmes!$B$6:$B$28=H114)*(Barèmes!$C$6:$C$28=IF(H114="6ème","Mixte",G114)))=0),"",IF(SUMPRODUCT((Barèmes!$A$6:$A$28="Force bas du corps — Saut en longueur (m)")*(Barèmes!$B$6:$B$28=H114)*(Barèmes!$C$6:$C$28=IF(H114="6ème","Mixte",G114))*(Barèmes!$J$6:$J$28="+"))&gt;0,IF(O114&lt;=SUMIFS(Barèmes!$F$6:$F$28,Barèmes!$A$6:$A$28,"Force bas du corps — Saut en longueur (m)",Barèmes!$B$6:$B$28,H114,Barèmes!$C$6:$C$28,IF(H114="6ème","Mixte",G114)),Barèmes!$B$2,IF(O114&lt;=SUMIFS(Barèmes!$G$6:$G$28,Barèmes!$A$6:$A$28,"Force bas du corps — Saut en longueur (m)",Barèmes!$B$6:$B$28,H114,Barèmes!$C$6:$C$28,IF(H114="6ème","Mixte",G114)),Barèmes!$C$2,IF(O114&lt;=SUMIFS(Barèmes!$H$6:$H$28,Barèmes!$A$6:$A$28,"Force bas du corps — Saut en longueur (m)",Barèmes!$B$6:$B$28,H114,Barèmes!$C$6:$C$28,IF(H114="6ème","Mixte",G114)),Barèmes!$D$2,IF(O114&lt;=SUMIFS(Barèmes!$I$6:$I$28,Barèmes!$A$6:$A$28,"Force bas du corps — Saut en longueur (m)",Barèmes!$B$6:$B$28,H114,Barèmes!$C$6:$C$28,IF(H114="6ème","Mixte",G114)),Barèmes!$E$2,Barèmes!$F$2)))),IF(O114&gt;=SUMIFS(Barèmes!$F$6:$F$28,Barèmes!$A$6:$A$28,"Force bas du corps — Saut en longueur (m)",Barèmes!$B$6:$B$28,H114,Barèmes!$C$6:$C$28,IF(H114="6ème","Mixte",G114)),Barèmes!$B$2,IF(O114&gt;=SUMIFS(Barèmes!$G$6:$G$28,Barèmes!$A$6:$A$28,"Force bas du corps — Saut en longueur (m)",Barèmes!$B$6:$B$28,H114,Barèmes!$C$6:$C$28,IF(H114="6ème","Mixte",G114)),Barèmes!$C$2,IF(O114&gt;=SUMIFS(Barèmes!$H$6:$H$28,Barèmes!$A$6:$A$28,"Force bas du corps — Saut en longueur (m)",Barèmes!$B$6:$B$28,H114,Barèmes!$C$6:$C$28,IF(H114="6ème","Mixte",G114)),Barèmes!$D$2,IF(O114&gt;=SUMIFS(Barèmes!$I$6:$I$28,Barèmes!$A$6:$A$28,"Force bas du corps — Saut en longueur (m)",Barèmes!$B$6:$B$28,H114,Barèmes!$C$6:$C$28,IF(H114="6ème","Mixte",G114)),Barèmes!$E$2,Barèmes!$F$2))))))</f>
        <v/>
      </c>
      <c r="R114" s="22"/>
      <c r="S114" s="24" t="str">
        <f>IF(OR(R114="",SUMPRODUCT((Barèmes!$A$6:$A$28="Vitesse — 30 m (s)")*(Barèmes!$B$6:$B$28=H114)*(Barèmes!$C$6:$C$28=IF(H114="6ème","Mixte",G114)))=0),"",IF(SUMPRODUCT((Barèmes!$A$6:$A$28="Vitesse — 30 m (s)")*(Barèmes!$B$6:$B$28=H114)*(Barèmes!$C$6:$C$28=IF(H114="6ème","Mixte",G114))*(Barèmes!$J$6:$J$28="+"))&gt;0,IF(R114&lt;=SUMIFS(Barèmes!$D$6:$D$28,Barèmes!$A$6:$A$28,"Vitesse — 30 m (s)",Barèmes!$B$6:$B$28,H114,Barèmes!$C$6:$C$28,IF(H114="6ème","Mixte",G114)),"à besoin",IF(R114&lt;=SUMIFS(Barèmes!$E$6:$E$28,Barèmes!$A$6:$A$28,"Vitesse — 30 m (s)",Barèmes!$B$6:$B$28,H114,Barèmes!$C$6:$C$28,IF(H114="6ème","Mixte",G114)),"fragile","satisfaisant")),IF(R114&gt;=SUMIFS(Barèmes!$D$6:$D$28,Barèmes!$A$6:$A$28,"Vitesse — 30 m (s)",Barèmes!$B$6:$B$28,H114,Barèmes!$C$6:$C$28,IF(H114="6ème","Mixte",G114)),"à besoin",IF(R114&gt;=SUMIFS(Barèmes!$E$6:$E$28,Barèmes!$A$6:$A$28,"Vitesse — 30 m (s)",Barèmes!$B$6:$B$28,H114,Barèmes!$C$6:$C$28,IF(H114="6ème","Mixte",G114)),"fragile","satisfaisant"))))</f>
        <v/>
      </c>
      <c r="T114" s="24" t="str">
        <f>IF(OR(R114="",SUMPRODUCT((Barèmes!$A$6:$A$28="Vitesse — 30 m (s)")*(Barèmes!$B$6:$B$28=H114)*(Barèmes!$C$6:$C$28=IF(H114="6ème","Mixte",G114)))=0),"",IF(SUMPRODUCT((Barèmes!$A$6:$A$28="Vitesse — 30 m (s)")*(Barèmes!$B$6:$B$28=H114)*(Barèmes!$C$6:$C$28=IF(H114="6ème","Mixte",G114))*(Barèmes!$J$6:$J$28="+"))&gt;0,IF(R114&lt;=SUMIFS(Barèmes!$F$6:$F$28,Barèmes!$A$6:$A$28,"Vitesse — 30 m (s)",Barèmes!$B$6:$B$28,H114,Barèmes!$C$6:$C$28,IF(H114="6ème","Mixte",G114)),Barèmes!$B$2,IF(R114&lt;=SUMIFS(Barèmes!$G$6:$G$28,Barèmes!$A$6:$A$28,"Vitesse — 30 m (s)",Barèmes!$B$6:$B$28,H114,Barèmes!$C$6:$C$28,IF(H114="6ème","Mixte",G114)),Barèmes!$C$2,IF(R114&lt;=SUMIFS(Barèmes!$H$6:$H$28,Barèmes!$A$6:$A$28,"Vitesse — 30 m (s)",Barèmes!$B$6:$B$28,H114,Barèmes!$C$6:$C$28,IF(H114="6ème","Mixte",G114)),Barèmes!$D$2,IF(R114&lt;=SUMIFS(Barèmes!$I$6:$I$28,Barèmes!$A$6:$A$28,"Vitesse — 30 m (s)",Barèmes!$B$6:$B$28,H114,Barèmes!$C$6:$C$28,IF(H114="6ème","Mixte",G114)),Barèmes!$E$2,Barèmes!$F$2)))),IF(R114&gt;=SUMIFS(Barèmes!$F$6:$F$28,Barèmes!$A$6:$A$28,"Vitesse — 30 m (s)",Barèmes!$B$6:$B$28,H114,Barèmes!$C$6:$C$28,IF(H114="6ème","Mixte",G114)),Barèmes!$B$2,IF(R114&gt;=SUMIFS(Barèmes!$G$6:$G$28,Barèmes!$A$6:$A$28,"Vitesse — 30 m (s)",Barèmes!$B$6:$B$28,H114,Barèmes!$C$6:$C$28,IF(H114="6ème","Mixte",G114)),Barèmes!$C$2,IF(R114&gt;=SUMIFS(Barèmes!$H$6:$H$28,Barèmes!$A$6:$A$28,"Vitesse — 30 m (s)",Barèmes!$B$6:$B$28,H114,Barèmes!$C$6:$C$28,IF(H114="6ème","Mixte",G114)),Barèmes!$D$2,IF(R114&gt;=SUMIFS(Barèmes!$I$6:$I$28,Barèmes!$A$6:$A$28,"Vitesse — 30 m (s)",Barèmes!$B$6:$B$28,H114,Barèmes!$C$6:$C$28,IF(H114="6ème","Mixte",G114)),Barèmes!$E$2,Barèmes!$F$2))))))</f>
        <v/>
      </c>
      <c r="U114" s="22"/>
      <c r="V114" s="25" t="str">
        <f>IF(OR(U114="",SUMPRODUCT((Barèmes!$A$6:$A$28="Vitesse — 50 m (s)")*(Barèmes!$B$6:$B$28=H114)*(Barèmes!$C$6:$C$28=IF(H114="6ème","Mixte",G114)))=0),"",IF(SUMPRODUCT((Barèmes!$A$6:$A$28="Vitesse — 50 m (s)")*(Barèmes!$B$6:$B$28=H114)*(Barèmes!$C$6:$C$28=IF(H114="6ème","Mixte",G114))*(Barèmes!$J$6:$J$28="+"))&gt;0,IF(U114&lt;=SUMIFS(Barèmes!$D$6:$D$28,Barèmes!$A$6:$A$28,"Vitesse — 50 m (s)",Barèmes!$B$6:$B$28,H114,Barèmes!$C$6:$C$28,IF(H114="6ème","Mixte",G114)),"à besoin",IF(U114&lt;=SUMIFS(Barèmes!$E$6:$E$28,Barèmes!$A$6:$A$28,"Vitesse — 50 m (s)",Barèmes!$B$6:$B$28,H114,Barèmes!$C$6:$C$28,IF(H114="6ème","Mixte",G114)),"fragile","satisfaisant")),IF(U114&gt;=SUMIFS(Barèmes!$D$6:$D$28,Barèmes!$A$6:$A$28,"Vitesse — 50 m (s)",Barèmes!$B$6:$B$28,H114,Barèmes!$C$6:$C$28,IF(H114="6ème","Mixte",G114)),"à besoin",IF(U114&gt;=SUMIFS(Barèmes!$E$6:$E$28,Barèmes!$A$6:$A$28,"Vitesse — 50 m (s)",Barèmes!$B$6:$B$28,H114,Barèmes!$C$6:$C$28,IF(H114="6ème","Mixte",G114)),"fragile","satisfaisant"))))</f>
        <v/>
      </c>
      <c r="W114" s="25" t="str">
        <f>IF(OR(U114="",SUMPRODUCT((Barèmes!$A$6:$A$28="Vitesse — 50 m (s)")*(Barèmes!$B$6:$B$28=H114)*(Barèmes!$C$6:$C$28=IF(H114="6ème","Mixte",G114)))=0),"",IF(SUMPRODUCT((Barèmes!$A$6:$A$28="Vitesse — 50 m (s)")*(Barèmes!$B$6:$B$28=H114)*(Barèmes!$C$6:$C$28=IF(H114="6ème","Mixte",G114))*(Barèmes!$J$6:$J$28="+"))&gt;0,IF(U114&lt;=SUMIFS(Barèmes!$F$6:$F$28,Barèmes!$A$6:$A$28,"Vitesse — 50 m (s)",Barèmes!$B$6:$B$28,H114,Barèmes!$C$6:$C$28,IF(H114="6ème","Mixte",G114)),Barèmes!$B$2,IF(U114&lt;=SUMIFS(Barèmes!$G$6:$G$28,Barèmes!$A$6:$A$28,"Vitesse — 50 m (s)",Barèmes!$B$6:$B$28,H114,Barèmes!$C$6:$C$28,IF(H114="6ème","Mixte",G114)),Barèmes!$C$2,IF(U114&lt;=SUMIFS(Barèmes!$H$6:$H$28,Barèmes!$A$6:$A$28,"Vitesse — 50 m (s)",Barèmes!$B$6:$B$28,H114,Barèmes!$C$6:$C$28,IF(H114="6ème","Mixte",G114)),Barèmes!$D$2,IF(U114&lt;=SUMIFS(Barèmes!$I$6:$I$28,Barèmes!$A$6:$A$28,"Vitesse — 50 m (s)",Barèmes!$B$6:$B$28,H114,Barèmes!$C$6:$C$28,IF(H114="6ème","Mixte",G114)),Barèmes!$E$2,Barèmes!$F$2)))),IF(U114&gt;=SUMIFS(Barèmes!$F$6:$F$28,Barèmes!$A$6:$A$28,"Vitesse — 50 m (s)",Barèmes!$B$6:$B$28,H114,Barèmes!$C$6:$C$28,IF(H114="6ème","Mixte",G114)),Barèmes!$B$2,IF(U114&gt;=SUMIFS(Barèmes!$G$6:$G$28,Barèmes!$A$6:$A$28,"Vitesse — 50 m (s)",Barèmes!$B$6:$B$28,H114,Barèmes!$C$6:$C$28,IF(H114="6ème","Mixte",G114)),Barèmes!$C$2,IF(U114&gt;=SUMIFS(Barèmes!$H$6:$H$28,Barèmes!$A$6:$A$28,"Vitesse — 50 m (s)",Barèmes!$B$6:$B$28,H114,Barèmes!$C$6:$C$28,IF(H114="6ème","Mixte",G114)),Barèmes!$D$2,IF(U114&gt;=SUMIFS(Barèmes!$I$6:$I$28,Barèmes!$A$6:$A$28,"Vitesse — 50 m (s)",Barèmes!$B$6:$B$28,H114,Barèmes!$C$6:$C$28,IF(H114="6ème","Mixte",G114)),Barèmes!$E$2,Barèmes!$F$2))))))</f>
        <v/>
      </c>
      <c r="X114" s="18"/>
      <c r="Y114" s="26" t="str" cm="1">
        <f t="array" ref="Y114">IF(OR(X114="",SUMPRODUCT((Barèmes!$A$6:$A$28="Souplesse (score 1-5)")*(Barèmes!$B$6:$B$28=H114)*(Barèmes!$C$6:$C$28=IF(H114="6ème","Mixte",G114)))=0),"",IF(SUMPRODUCT((Barèmes!$A$6:$A$28="Souplesse (score 1-5)")*(Barèmes!$B$6:$B$28=H114)*(Barèmes!$C$6:$C$28=IF(H114="6ème","Mixte",G114))*(Barèmes!$J$6:$J$28="+"))&gt;0,IF(X114&lt;=SUMIFS(Barèmes!$D$6:$D$28,Barèmes!$A$6:$A$28,"Souplesse (score 1-5)",Barèmes!$B$6:$B$28,H114,Barèmes!$C$6:$C$28,IF(H114="6ème","Mixte",G114)),"à besoin",IF(X114&lt;=SUMIFS(Barèmes!$E$6:$E$28,Barèmes!$A$6:$A$28,"Souplesse (score 1-5)",Barèmes!$B$6:$B$28,H114,Barèmes!$C$6:$C$28,IF(H114="6ème","Mixte",G114)),"fragile","satisfaisant")),IF(X114&gt;=SUMIFS(Barèmes!$D$6:$D$28,Barèmes!$A$6:$A$28,"Souplesse (score 1-5)",Barèmes!$B$6:$B$28,H114,Barèmes!$C$6:$C$28,IF(H114="6ème","Mixte",G114)),"à besoin",IF(X114&gt;=SUMIFS(Barèmes!$E$6:$E$28,Barèmes!$A$6:$A$28,"Souplesse (score 1-5)",Barèmes!$B$6:$B$28,H114,Barèmes!$C$6:$C$28,IF(H114="6ème","Mixte",G114)),"fragile","satisfaisant"))))</f>
        <v/>
      </c>
      <c r="Z114" s="26" t="str" cm="1">
        <f t="array" ref="Z114">IF(OR(X114="",SUMPRODUCT((Barèmes!$A$6:$A$28="Souplesse (score 1-5)")*(Barèmes!$B$6:$B$28=H114)*(Barèmes!$C$6:$C$28=IF(H114="6ème","Mixte",G114)))=0),"",IF(SUMPRODUCT((Barèmes!$A$6:$A$28="Souplesse (score 1-5)")*(Barèmes!$B$6:$B$28=H114)*(Barèmes!$C$6:$C$28=IF(H114="6ème","Mixte",G114))*(Barèmes!$J$6:$J$28="+"))&gt;0,IF(X114&lt;=SUMIFS(Barèmes!$F$6:$F$28,Barèmes!$A$6:$A$28,"Souplesse (score 1-5)",Barèmes!$B$6:$B$28,H114,Barèmes!$C$6:$C$28,IF(H114="6ème","Mixte",G114)),Barèmes!$B$2,IF(X114&lt;=SUMIFS(Barèmes!$G$6:$G$28,Barèmes!$A$6:$A$28,"Souplesse (score 1-5)",Barèmes!$B$6:$B$28,H114,Barèmes!$C$6:$C$28,IF(H114="6ème","Mixte",G114)),Barèmes!$C$2,IF(X114&lt;=SUMIFS(Barèmes!$H$6:$H$28,Barèmes!$A$6:$A$28,"Souplesse (score 1-5)",Barèmes!$B$6:$B$28,H114,Barèmes!$C$6:$C$28,IF(H114="6ème","Mixte",G114)),Barèmes!$D$2,IF(X114&lt;=SUMIFS(Barèmes!$I$6:$I$28,Barèmes!$A$6:$A$28,"Souplesse (score 1-5)",Barèmes!$B$6:$B$28,H114,Barèmes!$C$6:$C$28,IF(H114="6ème","Mixte",G114)),Barèmes!$E$2,Barèmes!$F$2)))),IF(X114&gt;=SUMIFS(Barèmes!$F$6:$F$28,Barèmes!$A$6:$A$28,"Souplesse (score 1-5)",Barèmes!$B$6:$B$28,H114,Barèmes!$C$6:$C$28,IF(H114="6ème","Mixte",G114)),Barèmes!$B$2,IF(X114&gt;=SUMIFS(Barèmes!$G$6:$G$28,Barèmes!$A$6:$A$28,"Souplesse (score 1-5)",Barèmes!$B$6:$B$28,H114,Barèmes!$C$6:$C$28,IF(H114="6ème","Mixte",G114)),Barèmes!$C$2,IF(X114&gt;=SUMIFS(Barèmes!$H$6:$H$28,Barèmes!$A$6:$A$28,"Souplesse (score 1-5)",Barèmes!$B$6:$B$28,H114,Barèmes!$C$6:$C$28,IF(H114="6ème","Mixte",G114)),Barèmes!$D$2,IF(X114&gt;=SUMIFS(Barèmes!$I$6:$I$28,Barèmes!$A$6:$A$28,"Souplesse (score 1-5)",Barèmes!$B$6:$B$28,H114,Barèmes!$C$6:$C$28,IF(H114="6ème","Mixte",G114)),Barèmes!$E$2,Barèmes!$F$2))))))</f>
        <v/>
      </c>
      <c r="AA114" s="22"/>
      <c r="AB114" s="27" t="str">
        <f>IF(OR(AA114="",SUMPRODUCT((Barèmes!$A$6:$A$28="Agilité — T-test 974 (s)")*(Barèmes!$B$6:$B$28=H114)*(Barèmes!$C$6:$C$28=IF(H114="6ème","Mixte",G114)))=0),"",IF(SUMPRODUCT((Barèmes!$A$6:$A$28="Agilité — T-test 974 (s)")*(Barèmes!$B$6:$B$28=H114)*(Barèmes!$C$6:$C$28=IF(H114="6ème","Mixte",G114))*(Barèmes!$J$6:$J$28="+"))&gt;0,IF(AA114&lt;=SUMIFS(Barèmes!$D$6:$D$28,Barèmes!$A$6:$A$28,"Agilité — T-test 974 (s)",Barèmes!$B$6:$B$28,H114,Barèmes!$C$6:$C$28,IF(H114="6ème","Mixte",G114)),"à besoin",IF(AA114&lt;=SUMIFS(Barèmes!$E$6:$E$28,Barèmes!$A$6:$A$28,"Agilité — T-test 974 (s)",Barèmes!$B$6:$B$28,H114,Barèmes!$C$6:$C$28,IF(H114="6ème","Mixte",G114)),"fragile","satisfaisant")),IF(AA114&gt;=SUMIFS(Barèmes!$D$6:$D$28,Barèmes!$A$6:$A$28,"Agilité — T-test 974 (s)",Barèmes!$B$6:$B$28,H114,Barèmes!$C$6:$C$28,IF(H114="6ème","Mixte",G114)),"à besoin",IF(AA114&gt;=SUMIFS(Barèmes!$E$6:$E$28,Barèmes!$A$6:$A$28,"Agilité — T-test 974 (s)",Barèmes!$B$6:$B$28,H114,Barèmes!$C$6:$C$28,IF(H114="6ème","Mixte",G114)),"fragile","satisfaisant"))))</f>
        <v/>
      </c>
      <c r="AC114" s="27" t="str">
        <f>IF(OR(AA114="",SUMPRODUCT((Barèmes!$A$6:$A$28="Agilité — T-test 974 (s)")*(Barèmes!$B$6:$B$28=H114)*(Barèmes!$C$6:$C$28=IF(H114="6ème","Mixte",G114)))=0),"",IF(SUMPRODUCT((Barèmes!$A$6:$A$28="Agilité — T-test 974 (s)")*(Barèmes!$B$6:$B$28=H114)*(Barèmes!$C$6:$C$28=IF(H114="6ème","Mixte",G114))*(Barèmes!$J$6:$J$28="+"))&gt;0,IF(AA114&lt;=SUMIFS(Barèmes!$F$6:$F$28,Barèmes!$A$6:$A$28,"Agilité — T-test 974 (s)",Barèmes!$B$6:$B$28,H114,Barèmes!$C$6:$C$28,IF(H114="6ème","Mixte",G114)),Barèmes!$B$2,IF(AA114&lt;=SUMIFS(Barèmes!$G$6:$G$28,Barèmes!$A$6:$A$28,"Agilité — T-test 974 (s)",Barèmes!$B$6:$B$28,H114,Barèmes!$C$6:$C$28,IF(H114="6ème","Mixte",G114)),Barèmes!$C$2,IF(AA114&lt;=SUMIFS(Barèmes!$H$6:$H$28,Barèmes!$A$6:$A$28,"Agilité — T-test 974 (s)",Barèmes!$B$6:$B$28,H114,Barèmes!$C$6:$C$28,IF(H114="6ème","Mixte",G114)),Barèmes!$D$2,IF(AA114&lt;=SUMIFS(Barèmes!$I$6:$I$28,Barèmes!$A$6:$A$28,"Agilité — T-test 974 (s)",Barèmes!$B$6:$B$28,H114,Barèmes!$C$6:$C$28,IF(H114="6ème","Mixte",G114)),Barèmes!$E$2,Barèmes!$F$2)))),IF(AA114&gt;=SUMIFS(Barèmes!$F$6:$F$28,Barèmes!$A$6:$A$28,"Agilité — T-test 974 (s)",Barèmes!$B$6:$B$28,H114,Barèmes!$C$6:$C$28,IF(H114="6ème","Mixte",G114)),Barèmes!$B$2,IF(AA114&gt;=SUMIFS(Barèmes!$G$6:$G$28,Barèmes!$A$6:$A$28,"Agilité — T-test 974 (s)",Barèmes!$B$6:$B$28,H114,Barèmes!$C$6:$C$28,IF(H114="6ème","Mixte",G114)),Barèmes!$C$2,IF(AA114&gt;=SUMIFS(Barèmes!$H$6:$H$28,Barèmes!$A$6:$A$28,"Agilité — T-test 974 (s)",Barèmes!$B$6:$B$28,H114,Barèmes!$C$6:$C$28,IF(H114="6ème","Mixte",G114)),Barèmes!$D$2,IF(AA114&gt;=SUMIFS(Barèmes!$I$6:$I$28,Barèmes!$A$6:$A$28,"Agilité — T-test 974 (s)",Barèmes!$B$6:$B$28,H114,Barèmes!$C$6:$C$28,IF(H114="6ème","Mixte",G114)),Barèmes!$E$2,Barèmes!$F$2))))))</f>
        <v/>
      </c>
      <c r="AD114" s="28" t="str">
        <f t="shared" si="10"/>
        <v/>
      </c>
      <c r="AE114" s="29" t="str">
        <f t="shared" si="11"/>
        <v/>
      </c>
      <c r="AF114" s="30" t="str">
        <f>IF(OR(AD114="",SUMPRODUCT((Barèmes!$A$6:$A$28="Surcoût d'agilité (s) — technique")*(Barèmes!$B$6:$B$28=H114)*(Barèmes!$C$6:$C$28=IF(H114="6ème","Mixte",G114)))=0),"",IF(SUMPRODUCT((Barèmes!$A$6:$A$28="Surcoût d'agilité (s) — technique")*(Barèmes!$B$6:$B$28=H114)*(Barèmes!$C$6:$C$28=IF(H114="6ème","Mixte",G114))*(Barèmes!$J$6:$J$28="+"))&gt;0,IF(AD114&lt;=SUMIFS(Barèmes!$D$6:$D$28,Barèmes!$A$6:$A$28,"Surcoût d'agilité (s) — technique",Barèmes!$B$6:$B$28,H114,Barèmes!$C$6:$C$28,IF(H114="6ème","Mixte",G114)),"à besoin",IF(AD114&lt;=SUMIFS(Barèmes!$E$6:$E$28,Barèmes!$A$6:$A$28,"Surcoût d'agilité (s) — technique",Barèmes!$B$6:$B$28,H114,Barèmes!$C$6:$C$28,IF(H114="6ème","Mixte",G114)),"fragile","satisfaisant")),IF(AD114&gt;=SUMIFS(Barèmes!$D$6:$D$28,Barèmes!$A$6:$A$28,"Surcoût d'agilité (s) — technique",Barèmes!$B$6:$B$28,H114,Barèmes!$C$6:$C$28,IF(H114="6ème","Mixte",G114)),"à besoin",IF(AD114&gt;=SUMIFS(Barèmes!$E$6:$E$28,Barèmes!$A$6:$A$28,"Surcoût d'agilité (s) — technique",Barèmes!$B$6:$B$28,H114,Barèmes!$C$6:$C$28,IF(H114="6ème","Mixte",G114)),"fragile","satisfaisant"))))</f>
        <v/>
      </c>
      <c r="AG114" s="30" t="str">
        <f>IF(OR(AD114="",SUMPRODUCT((Barèmes!$A$6:$A$28="Surcoût d'agilité (s) — technique")*(Barèmes!$B$6:$B$28=H114)*(Barèmes!$C$6:$C$28=IF(H114="6ème","Mixte",G114)))=0),"",IF(SUMPRODUCT((Barèmes!$A$6:$A$28="Surcoût d'agilité (s) — technique")*(Barèmes!$B$6:$B$28=H114)*(Barèmes!$C$6:$C$28=IF(H114="6ème","Mixte",G114))*(Barèmes!$J$6:$J$28="+"))&gt;0,IF(AD114&lt;=SUMIFS(Barèmes!$F$6:$F$28,Barèmes!$A$6:$A$28,"Surcoût d'agilité (s) — technique",Barèmes!$B$6:$B$28,H114,Barèmes!$C$6:$C$28,IF(H114="6ème","Mixte",G114)),Barèmes!$B$2,IF(AD114&lt;=SUMIFS(Barèmes!$G$6:$G$28,Barèmes!$A$6:$A$28,"Surcoût d'agilité (s) — technique",Barèmes!$B$6:$B$28,H114,Barèmes!$C$6:$C$28,IF(H114="6ème","Mixte",G114)),Barèmes!$C$2,IF(AD114&lt;=SUMIFS(Barèmes!$H$6:$H$28,Barèmes!$A$6:$A$28,"Surcoût d'agilité (s) — technique",Barèmes!$B$6:$B$28,H114,Barèmes!$C$6:$C$28,IF(H114="6ème","Mixte",G114)),Barèmes!$D$2,IF(AD114&lt;=SUMIFS(Barèmes!$I$6:$I$28,Barèmes!$A$6:$A$28,"Surcoût d'agilité (s) — technique",Barèmes!$B$6:$B$28,H114,Barèmes!$C$6:$C$28,IF(H114="6ème","Mixte",G114)),Barèmes!$E$2,Barèmes!$F$2)))),IF(AD114&gt;=SUMIFS(Barèmes!$F$6:$F$28,Barèmes!$A$6:$A$28,"Surcoût d'agilité (s) — technique",Barèmes!$B$6:$B$28,H114,Barèmes!$C$6:$C$28,IF(H114="6ème","Mixte",G114)),Barèmes!$B$2,IF(AD114&gt;=SUMIFS(Barèmes!$G$6:$G$28,Barèmes!$A$6:$A$28,"Surcoût d'agilité (s) — technique",Barèmes!$B$6:$B$28,H114,Barèmes!$C$6:$C$28,IF(H114="6ème","Mixte",G114)),Barèmes!$C$2,IF(AD114&gt;=SUMIFS(Barèmes!$H$6:$H$28,Barèmes!$A$6:$A$28,"Surcoût d'agilité (s) — technique",Barèmes!$B$6:$B$28,H114,Barèmes!$C$6:$C$28,IF(H114="6ème","Mixte",G114)),Barèmes!$D$2,IF(AD114&gt;=SUMIFS(Barèmes!$I$6:$I$28,Barèmes!$A$6:$A$28,"Surcoût d'agilité (s) — technique",Barèmes!$B$6:$B$28,H114,Barèmes!$C$6:$C$28,IF(H114="6ème","Mixte",G114)),Barèmes!$E$2,Barèmes!$F$2))))))</f>
        <v/>
      </c>
      <c r="AH114" s="31" t="str">
        <f>IF((IF(N114="",0,1)+IF(Q114="",0,1)+IF(W114="",0,1)+IF(Z114="",0,1)+IF(AC114="",0,1))=0,"",3*IF(N114=Barèmes!$B$2,1,IF(N114=Barèmes!$C$2,2,IF(N114=Barèmes!$D$2,3,IF(N114=Barèmes!$E$2,4,IF(N114=Barèmes!$F$2,5,0)))))+3*IF(Q114=Barèmes!$B$2,1,IF(Q114=Barèmes!$C$2,2,IF(Q114=Barèmes!$D$2,3,IF(Q114=Barèmes!$E$2,4,IF(Q114=Barèmes!$F$2,5,0)))))+2*IF(W114=Barèmes!$B$2,1,IF(W114=Barèmes!$C$2,2,IF(W114=Barèmes!$D$2,3,IF(W114=Barèmes!$E$2,4,IF(W114=Barèmes!$F$2,5,0)))))+1*IF(Z114=Barèmes!$B$2,1,IF(Z114=Barèmes!$C$2,2,IF(Z114=Barèmes!$D$2,3,IF(Z114=Barèmes!$E$2,4,IF(Z114=Barèmes!$F$2,5,0)))))+1*IF(AC114=Barèmes!$B$2,1,IF(AC114=Barèmes!$C$2,2,IF(AC114=Barèmes!$D$2,3,IF(AC114=Barèmes!$E$2,4,IF(AC114=Barèmes!$F$2,5,0))))))</f>
        <v/>
      </c>
      <c r="AI114" s="31"/>
      <c r="AJ114" s="32" t="str">
        <f>IFERROR(INDEX(Croissance!$B$5:$B$604,MATCH(A114,Croissance!$A$5:$A$604,0)),"")</f>
        <v/>
      </c>
      <c r="AK114" s="32" t="str">
        <f>IFERROR(INDEX(Croissance!$C$5:$C$604,MATCH(A114,Croissance!$A$5:$A$604,0)),"")</f>
        <v/>
      </c>
      <c r="AL114" s="32" t="str">
        <f>IFERROR(INDEX(Croissance!$D$5:$D$604,MATCH(A114,Croissance!$A$5:$A$604,0)),"")</f>
        <v/>
      </c>
      <c r="AM114" s="32" t="str">
        <f>IFERROR(INDEX(Croissance!$E$5:$E$604,MATCH(A114,Croissance!$A$5:$A$604,0)),"")</f>
        <v/>
      </c>
      <c r="AO114" s="33">
        <f t="shared" si="16"/>
        <v>0</v>
      </c>
      <c r="AP114" s="33">
        <f t="shared" si="12"/>
        <v>0</v>
      </c>
      <c r="AQ114" s="33">
        <f>IF(A114="",0,IF(AND(OR('Synthèse classe'!$C$2="Tous",C114='Synthèse classe'!$C$2),OR('Synthèse classe'!$C$3="Toutes",D114='Synthèse classe'!$C$3),OR('Synthèse classe'!$C$4="Toutes",AND('Synthèse classe'!$C$4="Dernière",AP114=1),B114=IFERROR(VALUE('Synthèse classe'!$C$4),0))),1,0))</f>
        <v>0</v>
      </c>
      <c r="AR114" s="34" t="str">
        <f t="shared" si="13"/>
        <v/>
      </c>
    </row>
    <row r="115" spans="1:44" x14ac:dyDescent="0.2">
      <c r="A115" s="17" t="str">
        <f t="shared" si="9"/>
        <v/>
      </c>
      <c r="B115" s="18"/>
      <c r="C115" s="19"/>
      <c r="D115" s="19"/>
      <c r="E115" s="19"/>
      <c r="F115" s="19"/>
      <c r="G115" s="19"/>
      <c r="H115" s="17" t="str">
        <f t="shared" si="14"/>
        <v/>
      </c>
      <c r="I115" s="20"/>
      <c r="J115" s="18"/>
      <c r="K115" s="19"/>
      <c r="L115" s="21" t="str">
        <f t="shared" si="15"/>
        <v/>
      </c>
      <c r="M115" s="21" t="str">
        <f>IF(OR(J115="",SUMPRODUCT((Barèmes!$A$6:$A$28="Endurance — Luc Léger (palier)")*(Barèmes!$B$6:$B$28=H115)*(Barèmes!$C$6:$C$28=IF(H115="6ème","Mixte",G115)))=0),"",IF(SUMPRODUCT((Barèmes!$A$6:$A$28="Endurance — Luc Léger (palier)")*(Barèmes!$B$6:$B$28=H115)*(Barèmes!$C$6:$C$28=IF(H115="6ème","Mixte",G115))*(Barèmes!$J$6:$J$28="+"))&gt;0,IF(J115&lt;=SUMIFS(Barèmes!$D$6:$D$28,Barèmes!$A$6:$A$28,"Endurance — Luc Léger (palier)",Barèmes!$B$6:$B$28,H115,Barèmes!$C$6:$C$28,IF(H115="6ème","Mixte",G115)),"à besoin",IF(J115&lt;=SUMIFS(Barèmes!$E$6:$E$28,Barèmes!$A$6:$A$28,"Endurance — Luc Léger (palier)",Barèmes!$B$6:$B$28,H115,Barèmes!$C$6:$C$28,IF(H115="6ème","Mixte",G115)),"fragile","satisfaisant")),IF(J115&gt;=SUMIFS(Barèmes!$D$6:$D$28,Barèmes!$A$6:$A$28,"Endurance — Luc Léger (palier)",Barèmes!$B$6:$B$28,H115,Barèmes!$C$6:$C$28,IF(H115="6ème","Mixte",G115)),"à besoin",IF(J115&gt;=SUMIFS(Barèmes!$E$6:$E$28,Barèmes!$A$6:$A$28,"Endurance — Luc Léger (palier)",Barèmes!$B$6:$B$28,H115,Barèmes!$C$6:$C$28,IF(H115="6ème","Mixte",G115)),"fragile","satisfaisant"))))</f>
        <v/>
      </c>
      <c r="N115" s="21" t="str">
        <f>IF(OR(J115="",SUMPRODUCT((Barèmes!$A$6:$A$28="Endurance — Luc Léger (palier)")*(Barèmes!$B$6:$B$28=H115)*(Barèmes!$C$6:$C$28=IF(H115="6ème","Mixte",G115)))=0),"",IF(SUMPRODUCT((Barèmes!$A$6:$A$28="Endurance — Luc Léger (palier)")*(Barèmes!$B$6:$B$28=H115)*(Barèmes!$C$6:$C$28=IF(H115="6ème","Mixte",G115))*(Barèmes!$J$6:$J$28="+"))&gt;0,IF(J115&lt;=SUMIFS(Barèmes!$F$6:$F$28,Barèmes!$A$6:$A$28,"Endurance — Luc Léger (palier)",Barèmes!$B$6:$B$28,H115,Barèmes!$C$6:$C$28,IF(H115="6ème","Mixte",G115)),Barèmes!$B$2,IF(J115&lt;=SUMIFS(Barèmes!$G$6:$G$28,Barèmes!$A$6:$A$28,"Endurance — Luc Léger (palier)",Barèmes!$B$6:$B$28,H115,Barèmes!$C$6:$C$28,IF(H115="6ème","Mixte",G115)),Barèmes!$C$2,IF(J115&lt;=SUMIFS(Barèmes!$H$6:$H$28,Barèmes!$A$6:$A$28,"Endurance — Luc Léger (palier)",Barèmes!$B$6:$B$28,H115,Barèmes!$C$6:$C$28,IF(H115="6ème","Mixte",G115)),Barèmes!$D$2,IF(J115&lt;=SUMIFS(Barèmes!$I$6:$I$28,Barèmes!$A$6:$A$28,"Endurance — Luc Léger (palier)",Barèmes!$B$6:$B$28,H115,Barèmes!$C$6:$C$28,IF(H115="6ème","Mixte",G115)),Barèmes!$E$2,Barèmes!$F$2)))),IF(J115&gt;=SUMIFS(Barèmes!$F$6:$F$28,Barèmes!$A$6:$A$28,"Endurance — Luc Léger (palier)",Barèmes!$B$6:$B$28,H115,Barèmes!$C$6:$C$28,IF(H115="6ème","Mixte",G115)),Barèmes!$B$2,IF(J115&gt;=SUMIFS(Barèmes!$G$6:$G$28,Barèmes!$A$6:$A$28,"Endurance — Luc Léger (palier)",Barèmes!$B$6:$B$28,H115,Barèmes!$C$6:$C$28,IF(H115="6ème","Mixte",G115)),Barèmes!$C$2,IF(J115&gt;=SUMIFS(Barèmes!$H$6:$H$28,Barèmes!$A$6:$A$28,"Endurance — Luc Léger (palier)",Barèmes!$B$6:$B$28,H115,Barèmes!$C$6:$C$28,IF(H115="6ème","Mixte",G115)),Barèmes!$D$2,IF(J115&gt;=SUMIFS(Barèmes!$I$6:$I$28,Barèmes!$A$6:$A$28,"Endurance — Luc Léger (palier)",Barèmes!$B$6:$B$28,H115,Barèmes!$C$6:$C$28,IF(H115="6ème","Mixte",G115)),Barèmes!$E$2,Barèmes!$F$2))))))</f>
        <v/>
      </c>
      <c r="O115" s="22"/>
      <c r="P115" s="23" t="str">
        <f>IF(OR(O115="",SUMPRODUCT((Barèmes!$A$6:$A$28="Force bas du corps — Saut en longueur (m)")*(Barèmes!$B$6:$B$28=H115)*(Barèmes!$C$6:$C$28=IF(H115="6ème","Mixte",G115)))=0),"",IF(SUMPRODUCT((Barèmes!$A$6:$A$28="Force bas du corps — Saut en longueur (m)")*(Barèmes!$B$6:$B$28=H115)*(Barèmes!$C$6:$C$28=IF(H115="6ème","Mixte",G115))*(Barèmes!$J$6:$J$28="+"))&gt;0,IF(O115&lt;=SUMIFS(Barèmes!$D$6:$D$28,Barèmes!$A$6:$A$28,"Force bas du corps — Saut en longueur (m)",Barèmes!$B$6:$B$28,H115,Barèmes!$C$6:$C$28,IF(H115="6ème","Mixte",G115)),"à besoin",IF(O115&lt;=SUMIFS(Barèmes!$E$6:$E$28,Barèmes!$A$6:$A$28,"Force bas du corps — Saut en longueur (m)",Barèmes!$B$6:$B$28,H115,Barèmes!$C$6:$C$28,IF(H115="6ème","Mixte",G115)),"fragile","satisfaisant")),IF(O115&gt;=SUMIFS(Barèmes!$D$6:$D$28,Barèmes!$A$6:$A$28,"Force bas du corps — Saut en longueur (m)",Barèmes!$B$6:$B$28,H115,Barèmes!$C$6:$C$28,IF(H115="6ème","Mixte",G115)),"à besoin",IF(O115&gt;=SUMIFS(Barèmes!$E$6:$E$28,Barèmes!$A$6:$A$28,"Force bas du corps — Saut en longueur (m)",Barèmes!$B$6:$B$28,H115,Barèmes!$C$6:$C$28,IF(H115="6ème","Mixte",G115)),"fragile","satisfaisant"))))</f>
        <v/>
      </c>
      <c r="Q115" s="23" t="str">
        <f>IF(OR(O115="",SUMPRODUCT((Barèmes!$A$6:$A$28="Force bas du corps — Saut en longueur (m)")*(Barèmes!$B$6:$B$28=H115)*(Barèmes!$C$6:$C$28=IF(H115="6ème","Mixte",G115)))=0),"",IF(SUMPRODUCT((Barèmes!$A$6:$A$28="Force bas du corps — Saut en longueur (m)")*(Barèmes!$B$6:$B$28=H115)*(Barèmes!$C$6:$C$28=IF(H115="6ème","Mixte",G115))*(Barèmes!$J$6:$J$28="+"))&gt;0,IF(O115&lt;=SUMIFS(Barèmes!$F$6:$F$28,Barèmes!$A$6:$A$28,"Force bas du corps — Saut en longueur (m)",Barèmes!$B$6:$B$28,H115,Barèmes!$C$6:$C$28,IF(H115="6ème","Mixte",G115)),Barèmes!$B$2,IF(O115&lt;=SUMIFS(Barèmes!$G$6:$G$28,Barèmes!$A$6:$A$28,"Force bas du corps — Saut en longueur (m)",Barèmes!$B$6:$B$28,H115,Barèmes!$C$6:$C$28,IF(H115="6ème","Mixte",G115)),Barèmes!$C$2,IF(O115&lt;=SUMIFS(Barèmes!$H$6:$H$28,Barèmes!$A$6:$A$28,"Force bas du corps — Saut en longueur (m)",Barèmes!$B$6:$B$28,H115,Barèmes!$C$6:$C$28,IF(H115="6ème","Mixte",G115)),Barèmes!$D$2,IF(O115&lt;=SUMIFS(Barèmes!$I$6:$I$28,Barèmes!$A$6:$A$28,"Force bas du corps — Saut en longueur (m)",Barèmes!$B$6:$B$28,H115,Barèmes!$C$6:$C$28,IF(H115="6ème","Mixte",G115)),Barèmes!$E$2,Barèmes!$F$2)))),IF(O115&gt;=SUMIFS(Barèmes!$F$6:$F$28,Barèmes!$A$6:$A$28,"Force bas du corps — Saut en longueur (m)",Barèmes!$B$6:$B$28,H115,Barèmes!$C$6:$C$28,IF(H115="6ème","Mixte",G115)),Barèmes!$B$2,IF(O115&gt;=SUMIFS(Barèmes!$G$6:$G$28,Barèmes!$A$6:$A$28,"Force bas du corps — Saut en longueur (m)",Barèmes!$B$6:$B$28,H115,Barèmes!$C$6:$C$28,IF(H115="6ème","Mixte",G115)),Barèmes!$C$2,IF(O115&gt;=SUMIFS(Barèmes!$H$6:$H$28,Barèmes!$A$6:$A$28,"Force bas du corps — Saut en longueur (m)",Barèmes!$B$6:$B$28,H115,Barèmes!$C$6:$C$28,IF(H115="6ème","Mixte",G115)),Barèmes!$D$2,IF(O115&gt;=SUMIFS(Barèmes!$I$6:$I$28,Barèmes!$A$6:$A$28,"Force bas du corps — Saut en longueur (m)",Barèmes!$B$6:$B$28,H115,Barèmes!$C$6:$C$28,IF(H115="6ème","Mixte",G115)),Barèmes!$E$2,Barèmes!$F$2))))))</f>
        <v/>
      </c>
      <c r="R115" s="22"/>
      <c r="S115" s="24" t="str">
        <f>IF(OR(R115="",SUMPRODUCT((Barèmes!$A$6:$A$28="Vitesse — 30 m (s)")*(Barèmes!$B$6:$B$28=H115)*(Barèmes!$C$6:$C$28=IF(H115="6ème","Mixte",G115)))=0),"",IF(SUMPRODUCT((Barèmes!$A$6:$A$28="Vitesse — 30 m (s)")*(Barèmes!$B$6:$B$28=H115)*(Barèmes!$C$6:$C$28=IF(H115="6ème","Mixte",G115))*(Barèmes!$J$6:$J$28="+"))&gt;0,IF(R115&lt;=SUMIFS(Barèmes!$D$6:$D$28,Barèmes!$A$6:$A$28,"Vitesse — 30 m (s)",Barèmes!$B$6:$B$28,H115,Barèmes!$C$6:$C$28,IF(H115="6ème","Mixte",G115)),"à besoin",IF(R115&lt;=SUMIFS(Barèmes!$E$6:$E$28,Barèmes!$A$6:$A$28,"Vitesse — 30 m (s)",Barèmes!$B$6:$B$28,H115,Barèmes!$C$6:$C$28,IF(H115="6ème","Mixte",G115)),"fragile","satisfaisant")),IF(R115&gt;=SUMIFS(Barèmes!$D$6:$D$28,Barèmes!$A$6:$A$28,"Vitesse — 30 m (s)",Barèmes!$B$6:$B$28,H115,Barèmes!$C$6:$C$28,IF(H115="6ème","Mixte",G115)),"à besoin",IF(R115&gt;=SUMIFS(Barèmes!$E$6:$E$28,Barèmes!$A$6:$A$28,"Vitesse — 30 m (s)",Barèmes!$B$6:$B$28,H115,Barèmes!$C$6:$C$28,IF(H115="6ème","Mixte",G115)),"fragile","satisfaisant"))))</f>
        <v/>
      </c>
      <c r="T115" s="24" t="str">
        <f>IF(OR(R115="",SUMPRODUCT((Barèmes!$A$6:$A$28="Vitesse — 30 m (s)")*(Barèmes!$B$6:$B$28=H115)*(Barèmes!$C$6:$C$28=IF(H115="6ème","Mixte",G115)))=0),"",IF(SUMPRODUCT((Barèmes!$A$6:$A$28="Vitesse — 30 m (s)")*(Barèmes!$B$6:$B$28=H115)*(Barèmes!$C$6:$C$28=IF(H115="6ème","Mixte",G115))*(Barèmes!$J$6:$J$28="+"))&gt;0,IF(R115&lt;=SUMIFS(Barèmes!$F$6:$F$28,Barèmes!$A$6:$A$28,"Vitesse — 30 m (s)",Barèmes!$B$6:$B$28,H115,Barèmes!$C$6:$C$28,IF(H115="6ème","Mixte",G115)),Barèmes!$B$2,IF(R115&lt;=SUMIFS(Barèmes!$G$6:$G$28,Barèmes!$A$6:$A$28,"Vitesse — 30 m (s)",Barèmes!$B$6:$B$28,H115,Barèmes!$C$6:$C$28,IF(H115="6ème","Mixte",G115)),Barèmes!$C$2,IF(R115&lt;=SUMIFS(Barèmes!$H$6:$H$28,Barèmes!$A$6:$A$28,"Vitesse — 30 m (s)",Barèmes!$B$6:$B$28,H115,Barèmes!$C$6:$C$28,IF(H115="6ème","Mixte",G115)),Barèmes!$D$2,IF(R115&lt;=SUMIFS(Barèmes!$I$6:$I$28,Barèmes!$A$6:$A$28,"Vitesse — 30 m (s)",Barèmes!$B$6:$B$28,H115,Barèmes!$C$6:$C$28,IF(H115="6ème","Mixte",G115)),Barèmes!$E$2,Barèmes!$F$2)))),IF(R115&gt;=SUMIFS(Barèmes!$F$6:$F$28,Barèmes!$A$6:$A$28,"Vitesse — 30 m (s)",Barèmes!$B$6:$B$28,H115,Barèmes!$C$6:$C$28,IF(H115="6ème","Mixte",G115)),Barèmes!$B$2,IF(R115&gt;=SUMIFS(Barèmes!$G$6:$G$28,Barèmes!$A$6:$A$28,"Vitesse — 30 m (s)",Barèmes!$B$6:$B$28,H115,Barèmes!$C$6:$C$28,IF(H115="6ème","Mixte",G115)),Barèmes!$C$2,IF(R115&gt;=SUMIFS(Barèmes!$H$6:$H$28,Barèmes!$A$6:$A$28,"Vitesse — 30 m (s)",Barèmes!$B$6:$B$28,H115,Barèmes!$C$6:$C$28,IF(H115="6ème","Mixte",G115)),Barèmes!$D$2,IF(R115&gt;=SUMIFS(Barèmes!$I$6:$I$28,Barèmes!$A$6:$A$28,"Vitesse — 30 m (s)",Barèmes!$B$6:$B$28,H115,Barèmes!$C$6:$C$28,IF(H115="6ème","Mixte",G115)),Barèmes!$E$2,Barèmes!$F$2))))))</f>
        <v/>
      </c>
      <c r="U115" s="22"/>
      <c r="V115" s="25" t="str">
        <f>IF(OR(U115="",SUMPRODUCT((Barèmes!$A$6:$A$28="Vitesse — 50 m (s)")*(Barèmes!$B$6:$B$28=H115)*(Barèmes!$C$6:$C$28=IF(H115="6ème","Mixte",G115)))=0),"",IF(SUMPRODUCT((Barèmes!$A$6:$A$28="Vitesse — 50 m (s)")*(Barèmes!$B$6:$B$28=H115)*(Barèmes!$C$6:$C$28=IF(H115="6ème","Mixte",G115))*(Barèmes!$J$6:$J$28="+"))&gt;0,IF(U115&lt;=SUMIFS(Barèmes!$D$6:$D$28,Barèmes!$A$6:$A$28,"Vitesse — 50 m (s)",Barèmes!$B$6:$B$28,H115,Barèmes!$C$6:$C$28,IF(H115="6ème","Mixte",G115)),"à besoin",IF(U115&lt;=SUMIFS(Barèmes!$E$6:$E$28,Barèmes!$A$6:$A$28,"Vitesse — 50 m (s)",Barèmes!$B$6:$B$28,H115,Barèmes!$C$6:$C$28,IF(H115="6ème","Mixte",G115)),"fragile","satisfaisant")),IF(U115&gt;=SUMIFS(Barèmes!$D$6:$D$28,Barèmes!$A$6:$A$28,"Vitesse — 50 m (s)",Barèmes!$B$6:$B$28,H115,Barèmes!$C$6:$C$28,IF(H115="6ème","Mixte",G115)),"à besoin",IF(U115&gt;=SUMIFS(Barèmes!$E$6:$E$28,Barèmes!$A$6:$A$28,"Vitesse — 50 m (s)",Barèmes!$B$6:$B$28,H115,Barèmes!$C$6:$C$28,IF(H115="6ème","Mixte",G115)),"fragile","satisfaisant"))))</f>
        <v/>
      </c>
      <c r="W115" s="25" t="str">
        <f>IF(OR(U115="",SUMPRODUCT((Barèmes!$A$6:$A$28="Vitesse — 50 m (s)")*(Barèmes!$B$6:$B$28=H115)*(Barèmes!$C$6:$C$28=IF(H115="6ème","Mixte",G115)))=0),"",IF(SUMPRODUCT((Barèmes!$A$6:$A$28="Vitesse — 50 m (s)")*(Barèmes!$B$6:$B$28=H115)*(Barèmes!$C$6:$C$28=IF(H115="6ème","Mixte",G115))*(Barèmes!$J$6:$J$28="+"))&gt;0,IF(U115&lt;=SUMIFS(Barèmes!$F$6:$F$28,Barèmes!$A$6:$A$28,"Vitesse — 50 m (s)",Barèmes!$B$6:$B$28,H115,Barèmes!$C$6:$C$28,IF(H115="6ème","Mixte",G115)),Barèmes!$B$2,IF(U115&lt;=SUMIFS(Barèmes!$G$6:$G$28,Barèmes!$A$6:$A$28,"Vitesse — 50 m (s)",Barèmes!$B$6:$B$28,H115,Barèmes!$C$6:$C$28,IF(H115="6ème","Mixte",G115)),Barèmes!$C$2,IF(U115&lt;=SUMIFS(Barèmes!$H$6:$H$28,Barèmes!$A$6:$A$28,"Vitesse — 50 m (s)",Barèmes!$B$6:$B$28,H115,Barèmes!$C$6:$C$28,IF(H115="6ème","Mixte",G115)),Barèmes!$D$2,IF(U115&lt;=SUMIFS(Barèmes!$I$6:$I$28,Barèmes!$A$6:$A$28,"Vitesse — 50 m (s)",Barèmes!$B$6:$B$28,H115,Barèmes!$C$6:$C$28,IF(H115="6ème","Mixte",G115)),Barèmes!$E$2,Barèmes!$F$2)))),IF(U115&gt;=SUMIFS(Barèmes!$F$6:$F$28,Barèmes!$A$6:$A$28,"Vitesse — 50 m (s)",Barèmes!$B$6:$B$28,H115,Barèmes!$C$6:$C$28,IF(H115="6ème","Mixte",G115)),Barèmes!$B$2,IF(U115&gt;=SUMIFS(Barèmes!$G$6:$G$28,Barèmes!$A$6:$A$28,"Vitesse — 50 m (s)",Barèmes!$B$6:$B$28,H115,Barèmes!$C$6:$C$28,IF(H115="6ème","Mixte",G115)),Barèmes!$C$2,IF(U115&gt;=SUMIFS(Barèmes!$H$6:$H$28,Barèmes!$A$6:$A$28,"Vitesse — 50 m (s)",Barèmes!$B$6:$B$28,H115,Barèmes!$C$6:$C$28,IF(H115="6ème","Mixte",G115)),Barèmes!$D$2,IF(U115&gt;=SUMIFS(Barèmes!$I$6:$I$28,Barèmes!$A$6:$A$28,"Vitesse — 50 m (s)",Barèmes!$B$6:$B$28,H115,Barèmes!$C$6:$C$28,IF(H115="6ème","Mixte",G115)),Barèmes!$E$2,Barèmes!$F$2))))))</f>
        <v/>
      </c>
      <c r="X115" s="18"/>
      <c r="Y115" s="26" t="str" cm="1">
        <f t="array" ref="Y115">IF(OR(X115="",SUMPRODUCT((Barèmes!$A$6:$A$28="Souplesse (score 1-5)")*(Barèmes!$B$6:$B$28=H115)*(Barèmes!$C$6:$C$28=IF(H115="6ème","Mixte",G115)))=0),"",IF(SUMPRODUCT((Barèmes!$A$6:$A$28="Souplesse (score 1-5)")*(Barèmes!$B$6:$B$28=H115)*(Barèmes!$C$6:$C$28=IF(H115="6ème","Mixte",G115))*(Barèmes!$J$6:$J$28="+"))&gt;0,IF(X115&lt;=SUMIFS(Barèmes!$D$6:$D$28,Barèmes!$A$6:$A$28,"Souplesse (score 1-5)",Barèmes!$B$6:$B$28,H115,Barèmes!$C$6:$C$28,IF(H115="6ème","Mixte",G115)),"à besoin",IF(X115&lt;=SUMIFS(Barèmes!$E$6:$E$28,Barèmes!$A$6:$A$28,"Souplesse (score 1-5)",Barèmes!$B$6:$B$28,H115,Barèmes!$C$6:$C$28,IF(H115="6ème","Mixte",G115)),"fragile","satisfaisant")),IF(X115&gt;=SUMIFS(Barèmes!$D$6:$D$28,Barèmes!$A$6:$A$28,"Souplesse (score 1-5)",Barèmes!$B$6:$B$28,H115,Barèmes!$C$6:$C$28,IF(H115="6ème","Mixte",G115)),"à besoin",IF(X115&gt;=SUMIFS(Barèmes!$E$6:$E$28,Barèmes!$A$6:$A$28,"Souplesse (score 1-5)",Barèmes!$B$6:$B$28,H115,Barèmes!$C$6:$C$28,IF(H115="6ème","Mixte",G115)),"fragile","satisfaisant"))))</f>
        <v/>
      </c>
      <c r="Z115" s="26" t="str" cm="1">
        <f t="array" ref="Z115">IF(OR(X115="",SUMPRODUCT((Barèmes!$A$6:$A$28="Souplesse (score 1-5)")*(Barèmes!$B$6:$B$28=H115)*(Barèmes!$C$6:$C$28=IF(H115="6ème","Mixte",G115)))=0),"",IF(SUMPRODUCT((Barèmes!$A$6:$A$28="Souplesse (score 1-5)")*(Barèmes!$B$6:$B$28=H115)*(Barèmes!$C$6:$C$28=IF(H115="6ème","Mixte",G115))*(Barèmes!$J$6:$J$28="+"))&gt;0,IF(X115&lt;=SUMIFS(Barèmes!$F$6:$F$28,Barèmes!$A$6:$A$28,"Souplesse (score 1-5)",Barèmes!$B$6:$B$28,H115,Barèmes!$C$6:$C$28,IF(H115="6ème","Mixte",G115)),Barèmes!$B$2,IF(X115&lt;=SUMIFS(Barèmes!$G$6:$G$28,Barèmes!$A$6:$A$28,"Souplesse (score 1-5)",Barèmes!$B$6:$B$28,H115,Barèmes!$C$6:$C$28,IF(H115="6ème","Mixte",G115)),Barèmes!$C$2,IF(X115&lt;=SUMIFS(Barèmes!$H$6:$H$28,Barèmes!$A$6:$A$28,"Souplesse (score 1-5)",Barèmes!$B$6:$B$28,H115,Barèmes!$C$6:$C$28,IF(H115="6ème","Mixte",G115)),Barèmes!$D$2,IF(X115&lt;=SUMIFS(Barèmes!$I$6:$I$28,Barèmes!$A$6:$A$28,"Souplesse (score 1-5)",Barèmes!$B$6:$B$28,H115,Barèmes!$C$6:$C$28,IF(H115="6ème","Mixte",G115)),Barèmes!$E$2,Barèmes!$F$2)))),IF(X115&gt;=SUMIFS(Barèmes!$F$6:$F$28,Barèmes!$A$6:$A$28,"Souplesse (score 1-5)",Barèmes!$B$6:$B$28,H115,Barèmes!$C$6:$C$28,IF(H115="6ème","Mixte",G115)),Barèmes!$B$2,IF(X115&gt;=SUMIFS(Barèmes!$G$6:$G$28,Barèmes!$A$6:$A$28,"Souplesse (score 1-5)",Barèmes!$B$6:$B$28,H115,Barèmes!$C$6:$C$28,IF(H115="6ème","Mixte",G115)),Barèmes!$C$2,IF(X115&gt;=SUMIFS(Barèmes!$H$6:$H$28,Barèmes!$A$6:$A$28,"Souplesse (score 1-5)",Barèmes!$B$6:$B$28,H115,Barèmes!$C$6:$C$28,IF(H115="6ème","Mixte",G115)),Barèmes!$D$2,IF(X115&gt;=SUMIFS(Barèmes!$I$6:$I$28,Barèmes!$A$6:$A$28,"Souplesse (score 1-5)",Barèmes!$B$6:$B$28,H115,Barèmes!$C$6:$C$28,IF(H115="6ème","Mixte",G115)),Barèmes!$E$2,Barèmes!$F$2))))))</f>
        <v/>
      </c>
      <c r="AA115" s="22"/>
      <c r="AB115" s="27" t="str">
        <f>IF(OR(AA115="",SUMPRODUCT((Barèmes!$A$6:$A$28="Agilité — T-test 974 (s)")*(Barèmes!$B$6:$B$28=H115)*(Barèmes!$C$6:$C$28=IF(H115="6ème","Mixte",G115)))=0),"",IF(SUMPRODUCT((Barèmes!$A$6:$A$28="Agilité — T-test 974 (s)")*(Barèmes!$B$6:$B$28=H115)*(Barèmes!$C$6:$C$28=IF(H115="6ème","Mixte",G115))*(Barèmes!$J$6:$J$28="+"))&gt;0,IF(AA115&lt;=SUMIFS(Barèmes!$D$6:$D$28,Barèmes!$A$6:$A$28,"Agilité — T-test 974 (s)",Barèmes!$B$6:$B$28,H115,Barèmes!$C$6:$C$28,IF(H115="6ème","Mixte",G115)),"à besoin",IF(AA115&lt;=SUMIFS(Barèmes!$E$6:$E$28,Barèmes!$A$6:$A$28,"Agilité — T-test 974 (s)",Barèmes!$B$6:$B$28,H115,Barèmes!$C$6:$C$28,IF(H115="6ème","Mixte",G115)),"fragile","satisfaisant")),IF(AA115&gt;=SUMIFS(Barèmes!$D$6:$D$28,Barèmes!$A$6:$A$28,"Agilité — T-test 974 (s)",Barèmes!$B$6:$B$28,H115,Barèmes!$C$6:$C$28,IF(H115="6ème","Mixte",G115)),"à besoin",IF(AA115&gt;=SUMIFS(Barèmes!$E$6:$E$28,Barèmes!$A$6:$A$28,"Agilité — T-test 974 (s)",Barèmes!$B$6:$B$28,H115,Barèmes!$C$6:$C$28,IF(H115="6ème","Mixte",G115)),"fragile","satisfaisant"))))</f>
        <v/>
      </c>
      <c r="AC115" s="27" t="str">
        <f>IF(OR(AA115="",SUMPRODUCT((Barèmes!$A$6:$A$28="Agilité — T-test 974 (s)")*(Barèmes!$B$6:$B$28=H115)*(Barèmes!$C$6:$C$28=IF(H115="6ème","Mixte",G115)))=0),"",IF(SUMPRODUCT((Barèmes!$A$6:$A$28="Agilité — T-test 974 (s)")*(Barèmes!$B$6:$B$28=H115)*(Barèmes!$C$6:$C$28=IF(H115="6ème","Mixte",G115))*(Barèmes!$J$6:$J$28="+"))&gt;0,IF(AA115&lt;=SUMIFS(Barèmes!$F$6:$F$28,Barèmes!$A$6:$A$28,"Agilité — T-test 974 (s)",Barèmes!$B$6:$B$28,H115,Barèmes!$C$6:$C$28,IF(H115="6ème","Mixte",G115)),Barèmes!$B$2,IF(AA115&lt;=SUMIFS(Barèmes!$G$6:$G$28,Barèmes!$A$6:$A$28,"Agilité — T-test 974 (s)",Barèmes!$B$6:$B$28,H115,Barèmes!$C$6:$C$28,IF(H115="6ème","Mixte",G115)),Barèmes!$C$2,IF(AA115&lt;=SUMIFS(Barèmes!$H$6:$H$28,Barèmes!$A$6:$A$28,"Agilité — T-test 974 (s)",Barèmes!$B$6:$B$28,H115,Barèmes!$C$6:$C$28,IF(H115="6ème","Mixte",G115)),Barèmes!$D$2,IF(AA115&lt;=SUMIFS(Barèmes!$I$6:$I$28,Barèmes!$A$6:$A$28,"Agilité — T-test 974 (s)",Barèmes!$B$6:$B$28,H115,Barèmes!$C$6:$C$28,IF(H115="6ème","Mixte",G115)),Barèmes!$E$2,Barèmes!$F$2)))),IF(AA115&gt;=SUMIFS(Barèmes!$F$6:$F$28,Barèmes!$A$6:$A$28,"Agilité — T-test 974 (s)",Barèmes!$B$6:$B$28,H115,Barèmes!$C$6:$C$28,IF(H115="6ème","Mixte",G115)),Barèmes!$B$2,IF(AA115&gt;=SUMIFS(Barèmes!$G$6:$G$28,Barèmes!$A$6:$A$28,"Agilité — T-test 974 (s)",Barèmes!$B$6:$B$28,H115,Barèmes!$C$6:$C$28,IF(H115="6ème","Mixte",G115)),Barèmes!$C$2,IF(AA115&gt;=SUMIFS(Barèmes!$H$6:$H$28,Barèmes!$A$6:$A$28,"Agilité — T-test 974 (s)",Barèmes!$B$6:$B$28,H115,Barèmes!$C$6:$C$28,IF(H115="6ème","Mixte",G115)),Barèmes!$D$2,IF(AA115&gt;=SUMIFS(Barèmes!$I$6:$I$28,Barèmes!$A$6:$A$28,"Agilité — T-test 974 (s)",Barèmes!$B$6:$B$28,H115,Barèmes!$C$6:$C$28,IF(H115="6ème","Mixte",G115)),Barèmes!$E$2,Barèmes!$F$2))))))</f>
        <v/>
      </c>
      <c r="AD115" s="28" t="str">
        <f t="shared" si="10"/>
        <v/>
      </c>
      <c r="AE115" s="29" t="str">
        <f t="shared" si="11"/>
        <v/>
      </c>
      <c r="AF115" s="30" t="str">
        <f>IF(OR(AD115="",SUMPRODUCT((Barèmes!$A$6:$A$28="Surcoût d'agilité (s) — technique")*(Barèmes!$B$6:$B$28=H115)*(Barèmes!$C$6:$C$28=IF(H115="6ème","Mixte",G115)))=0),"",IF(SUMPRODUCT((Barèmes!$A$6:$A$28="Surcoût d'agilité (s) — technique")*(Barèmes!$B$6:$B$28=H115)*(Barèmes!$C$6:$C$28=IF(H115="6ème","Mixte",G115))*(Barèmes!$J$6:$J$28="+"))&gt;0,IF(AD115&lt;=SUMIFS(Barèmes!$D$6:$D$28,Barèmes!$A$6:$A$28,"Surcoût d'agilité (s) — technique",Barèmes!$B$6:$B$28,H115,Barèmes!$C$6:$C$28,IF(H115="6ème","Mixte",G115)),"à besoin",IF(AD115&lt;=SUMIFS(Barèmes!$E$6:$E$28,Barèmes!$A$6:$A$28,"Surcoût d'agilité (s) — technique",Barèmes!$B$6:$B$28,H115,Barèmes!$C$6:$C$28,IF(H115="6ème","Mixte",G115)),"fragile","satisfaisant")),IF(AD115&gt;=SUMIFS(Barèmes!$D$6:$D$28,Barèmes!$A$6:$A$28,"Surcoût d'agilité (s) — technique",Barèmes!$B$6:$B$28,H115,Barèmes!$C$6:$C$28,IF(H115="6ème","Mixte",G115)),"à besoin",IF(AD115&gt;=SUMIFS(Barèmes!$E$6:$E$28,Barèmes!$A$6:$A$28,"Surcoût d'agilité (s) — technique",Barèmes!$B$6:$B$28,H115,Barèmes!$C$6:$C$28,IF(H115="6ème","Mixte",G115)),"fragile","satisfaisant"))))</f>
        <v/>
      </c>
      <c r="AG115" s="30" t="str">
        <f>IF(OR(AD115="",SUMPRODUCT((Barèmes!$A$6:$A$28="Surcoût d'agilité (s) — technique")*(Barèmes!$B$6:$B$28=H115)*(Barèmes!$C$6:$C$28=IF(H115="6ème","Mixte",G115)))=0),"",IF(SUMPRODUCT((Barèmes!$A$6:$A$28="Surcoût d'agilité (s) — technique")*(Barèmes!$B$6:$B$28=H115)*(Barèmes!$C$6:$C$28=IF(H115="6ème","Mixte",G115))*(Barèmes!$J$6:$J$28="+"))&gt;0,IF(AD115&lt;=SUMIFS(Barèmes!$F$6:$F$28,Barèmes!$A$6:$A$28,"Surcoût d'agilité (s) — technique",Barèmes!$B$6:$B$28,H115,Barèmes!$C$6:$C$28,IF(H115="6ème","Mixte",G115)),Barèmes!$B$2,IF(AD115&lt;=SUMIFS(Barèmes!$G$6:$G$28,Barèmes!$A$6:$A$28,"Surcoût d'agilité (s) — technique",Barèmes!$B$6:$B$28,H115,Barèmes!$C$6:$C$28,IF(H115="6ème","Mixte",G115)),Barèmes!$C$2,IF(AD115&lt;=SUMIFS(Barèmes!$H$6:$H$28,Barèmes!$A$6:$A$28,"Surcoût d'agilité (s) — technique",Barèmes!$B$6:$B$28,H115,Barèmes!$C$6:$C$28,IF(H115="6ème","Mixte",G115)),Barèmes!$D$2,IF(AD115&lt;=SUMIFS(Barèmes!$I$6:$I$28,Barèmes!$A$6:$A$28,"Surcoût d'agilité (s) — technique",Barèmes!$B$6:$B$28,H115,Barèmes!$C$6:$C$28,IF(H115="6ème","Mixte",G115)),Barèmes!$E$2,Barèmes!$F$2)))),IF(AD115&gt;=SUMIFS(Barèmes!$F$6:$F$28,Barèmes!$A$6:$A$28,"Surcoût d'agilité (s) — technique",Barèmes!$B$6:$B$28,H115,Barèmes!$C$6:$C$28,IF(H115="6ème","Mixte",G115)),Barèmes!$B$2,IF(AD115&gt;=SUMIFS(Barèmes!$G$6:$G$28,Barèmes!$A$6:$A$28,"Surcoût d'agilité (s) — technique",Barèmes!$B$6:$B$28,H115,Barèmes!$C$6:$C$28,IF(H115="6ème","Mixte",G115)),Barèmes!$C$2,IF(AD115&gt;=SUMIFS(Barèmes!$H$6:$H$28,Barèmes!$A$6:$A$28,"Surcoût d'agilité (s) — technique",Barèmes!$B$6:$B$28,H115,Barèmes!$C$6:$C$28,IF(H115="6ème","Mixte",G115)),Barèmes!$D$2,IF(AD115&gt;=SUMIFS(Barèmes!$I$6:$I$28,Barèmes!$A$6:$A$28,"Surcoût d'agilité (s) — technique",Barèmes!$B$6:$B$28,H115,Barèmes!$C$6:$C$28,IF(H115="6ème","Mixte",G115)),Barèmes!$E$2,Barèmes!$F$2))))))</f>
        <v/>
      </c>
      <c r="AH115" s="31" t="str">
        <f>IF((IF(N115="",0,1)+IF(Q115="",0,1)+IF(W115="",0,1)+IF(Z115="",0,1)+IF(AC115="",0,1))=0,"",3*IF(N115=Barèmes!$B$2,1,IF(N115=Barèmes!$C$2,2,IF(N115=Barèmes!$D$2,3,IF(N115=Barèmes!$E$2,4,IF(N115=Barèmes!$F$2,5,0)))))+3*IF(Q115=Barèmes!$B$2,1,IF(Q115=Barèmes!$C$2,2,IF(Q115=Barèmes!$D$2,3,IF(Q115=Barèmes!$E$2,4,IF(Q115=Barèmes!$F$2,5,0)))))+2*IF(W115=Barèmes!$B$2,1,IF(W115=Barèmes!$C$2,2,IF(W115=Barèmes!$D$2,3,IF(W115=Barèmes!$E$2,4,IF(W115=Barèmes!$F$2,5,0)))))+1*IF(Z115=Barèmes!$B$2,1,IF(Z115=Barèmes!$C$2,2,IF(Z115=Barèmes!$D$2,3,IF(Z115=Barèmes!$E$2,4,IF(Z115=Barèmes!$F$2,5,0)))))+1*IF(AC115=Barèmes!$B$2,1,IF(AC115=Barèmes!$C$2,2,IF(AC115=Barèmes!$D$2,3,IF(AC115=Barèmes!$E$2,4,IF(AC115=Barèmes!$F$2,5,0))))))</f>
        <v/>
      </c>
      <c r="AI115" s="31"/>
      <c r="AJ115" s="32" t="str">
        <f>IFERROR(INDEX(Croissance!$B$5:$B$604,MATCH(A115,Croissance!$A$5:$A$604,0)),"")</f>
        <v/>
      </c>
      <c r="AK115" s="32" t="str">
        <f>IFERROR(INDEX(Croissance!$C$5:$C$604,MATCH(A115,Croissance!$A$5:$A$604,0)),"")</f>
        <v/>
      </c>
      <c r="AL115" s="32" t="str">
        <f>IFERROR(INDEX(Croissance!$D$5:$D$604,MATCH(A115,Croissance!$A$5:$A$604,0)),"")</f>
        <v/>
      </c>
      <c r="AM115" s="32" t="str">
        <f>IFERROR(INDEX(Croissance!$E$5:$E$604,MATCH(A115,Croissance!$A$5:$A$604,0)),"")</f>
        <v/>
      </c>
      <c r="AO115" s="33">
        <f t="shared" si="16"/>
        <v>0</v>
      </c>
      <c r="AP115" s="33">
        <f t="shared" si="12"/>
        <v>0</v>
      </c>
      <c r="AQ115" s="33">
        <f>IF(A115="",0,IF(AND(OR('Synthèse classe'!$C$2="Tous",C115='Synthèse classe'!$C$2),OR('Synthèse classe'!$C$3="Toutes",D115='Synthèse classe'!$C$3),OR('Synthèse classe'!$C$4="Toutes",AND('Synthèse classe'!$C$4="Dernière",AP115=1),B115=IFERROR(VALUE('Synthèse classe'!$C$4),0))),1,0))</f>
        <v>0</v>
      </c>
      <c r="AR115" s="34" t="str">
        <f t="shared" si="13"/>
        <v/>
      </c>
    </row>
    <row r="116" spans="1:44" x14ac:dyDescent="0.2">
      <c r="A116" s="17" t="str">
        <f t="shared" si="9"/>
        <v/>
      </c>
      <c r="B116" s="18"/>
      <c r="C116" s="19"/>
      <c r="D116" s="19"/>
      <c r="E116" s="19"/>
      <c r="F116" s="19"/>
      <c r="G116" s="19"/>
      <c r="H116" s="17" t="str">
        <f t="shared" si="14"/>
        <v/>
      </c>
      <c r="I116" s="20"/>
      <c r="J116" s="18"/>
      <c r="K116" s="19"/>
      <c r="L116" s="21" t="str">
        <f t="shared" si="15"/>
        <v/>
      </c>
      <c r="M116" s="21" t="str">
        <f>IF(OR(J116="",SUMPRODUCT((Barèmes!$A$6:$A$28="Endurance — Luc Léger (palier)")*(Barèmes!$B$6:$B$28=H116)*(Barèmes!$C$6:$C$28=IF(H116="6ème","Mixte",G116)))=0),"",IF(SUMPRODUCT((Barèmes!$A$6:$A$28="Endurance — Luc Léger (palier)")*(Barèmes!$B$6:$B$28=H116)*(Barèmes!$C$6:$C$28=IF(H116="6ème","Mixte",G116))*(Barèmes!$J$6:$J$28="+"))&gt;0,IF(J116&lt;=SUMIFS(Barèmes!$D$6:$D$28,Barèmes!$A$6:$A$28,"Endurance — Luc Léger (palier)",Barèmes!$B$6:$B$28,H116,Barèmes!$C$6:$C$28,IF(H116="6ème","Mixte",G116)),"à besoin",IF(J116&lt;=SUMIFS(Barèmes!$E$6:$E$28,Barèmes!$A$6:$A$28,"Endurance — Luc Léger (palier)",Barèmes!$B$6:$B$28,H116,Barèmes!$C$6:$C$28,IF(H116="6ème","Mixte",G116)),"fragile","satisfaisant")),IF(J116&gt;=SUMIFS(Barèmes!$D$6:$D$28,Barèmes!$A$6:$A$28,"Endurance — Luc Léger (palier)",Barèmes!$B$6:$B$28,H116,Barèmes!$C$6:$C$28,IF(H116="6ème","Mixte",G116)),"à besoin",IF(J116&gt;=SUMIFS(Barèmes!$E$6:$E$28,Barèmes!$A$6:$A$28,"Endurance — Luc Léger (palier)",Barèmes!$B$6:$B$28,H116,Barèmes!$C$6:$C$28,IF(H116="6ème","Mixte",G116)),"fragile","satisfaisant"))))</f>
        <v/>
      </c>
      <c r="N116" s="21" t="str">
        <f>IF(OR(J116="",SUMPRODUCT((Barèmes!$A$6:$A$28="Endurance — Luc Léger (palier)")*(Barèmes!$B$6:$B$28=H116)*(Barèmes!$C$6:$C$28=IF(H116="6ème","Mixte",G116)))=0),"",IF(SUMPRODUCT((Barèmes!$A$6:$A$28="Endurance — Luc Léger (palier)")*(Barèmes!$B$6:$B$28=H116)*(Barèmes!$C$6:$C$28=IF(H116="6ème","Mixte",G116))*(Barèmes!$J$6:$J$28="+"))&gt;0,IF(J116&lt;=SUMIFS(Barèmes!$F$6:$F$28,Barèmes!$A$6:$A$28,"Endurance — Luc Léger (palier)",Barèmes!$B$6:$B$28,H116,Barèmes!$C$6:$C$28,IF(H116="6ème","Mixte",G116)),Barèmes!$B$2,IF(J116&lt;=SUMIFS(Barèmes!$G$6:$G$28,Barèmes!$A$6:$A$28,"Endurance — Luc Léger (palier)",Barèmes!$B$6:$B$28,H116,Barèmes!$C$6:$C$28,IF(H116="6ème","Mixte",G116)),Barèmes!$C$2,IF(J116&lt;=SUMIFS(Barèmes!$H$6:$H$28,Barèmes!$A$6:$A$28,"Endurance — Luc Léger (palier)",Barèmes!$B$6:$B$28,H116,Barèmes!$C$6:$C$28,IF(H116="6ème","Mixte",G116)),Barèmes!$D$2,IF(J116&lt;=SUMIFS(Barèmes!$I$6:$I$28,Barèmes!$A$6:$A$28,"Endurance — Luc Léger (palier)",Barèmes!$B$6:$B$28,H116,Barèmes!$C$6:$C$28,IF(H116="6ème","Mixte",G116)),Barèmes!$E$2,Barèmes!$F$2)))),IF(J116&gt;=SUMIFS(Barèmes!$F$6:$F$28,Barèmes!$A$6:$A$28,"Endurance — Luc Léger (palier)",Barèmes!$B$6:$B$28,H116,Barèmes!$C$6:$C$28,IF(H116="6ème","Mixte",G116)),Barèmes!$B$2,IF(J116&gt;=SUMIFS(Barèmes!$G$6:$G$28,Barèmes!$A$6:$A$28,"Endurance — Luc Léger (palier)",Barèmes!$B$6:$B$28,H116,Barèmes!$C$6:$C$28,IF(H116="6ème","Mixte",G116)),Barèmes!$C$2,IF(J116&gt;=SUMIFS(Barèmes!$H$6:$H$28,Barèmes!$A$6:$A$28,"Endurance — Luc Léger (palier)",Barèmes!$B$6:$B$28,H116,Barèmes!$C$6:$C$28,IF(H116="6ème","Mixte",G116)),Barèmes!$D$2,IF(J116&gt;=SUMIFS(Barèmes!$I$6:$I$28,Barèmes!$A$6:$A$28,"Endurance — Luc Léger (palier)",Barèmes!$B$6:$B$28,H116,Barèmes!$C$6:$C$28,IF(H116="6ème","Mixte",G116)),Barèmes!$E$2,Barèmes!$F$2))))))</f>
        <v/>
      </c>
      <c r="O116" s="22"/>
      <c r="P116" s="23" t="str">
        <f>IF(OR(O116="",SUMPRODUCT((Barèmes!$A$6:$A$28="Force bas du corps — Saut en longueur (m)")*(Barèmes!$B$6:$B$28=H116)*(Barèmes!$C$6:$C$28=IF(H116="6ème","Mixte",G116)))=0),"",IF(SUMPRODUCT((Barèmes!$A$6:$A$28="Force bas du corps — Saut en longueur (m)")*(Barèmes!$B$6:$B$28=H116)*(Barèmes!$C$6:$C$28=IF(H116="6ème","Mixte",G116))*(Barèmes!$J$6:$J$28="+"))&gt;0,IF(O116&lt;=SUMIFS(Barèmes!$D$6:$D$28,Barèmes!$A$6:$A$28,"Force bas du corps — Saut en longueur (m)",Barèmes!$B$6:$B$28,H116,Barèmes!$C$6:$C$28,IF(H116="6ème","Mixte",G116)),"à besoin",IF(O116&lt;=SUMIFS(Barèmes!$E$6:$E$28,Barèmes!$A$6:$A$28,"Force bas du corps — Saut en longueur (m)",Barèmes!$B$6:$B$28,H116,Barèmes!$C$6:$C$28,IF(H116="6ème","Mixte",G116)),"fragile","satisfaisant")),IF(O116&gt;=SUMIFS(Barèmes!$D$6:$D$28,Barèmes!$A$6:$A$28,"Force bas du corps — Saut en longueur (m)",Barèmes!$B$6:$B$28,H116,Barèmes!$C$6:$C$28,IF(H116="6ème","Mixte",G116)),"à besoin",IF(O116&gt;=SUMIFS(Barèmes!$E$6:$E$28,Barèmes!$A$6:$A$28,"Force bas du corps — Saut en longueur (m)",Barèmes!$B$6:$B$28,H116,Barèmes!$C$6:$C$28,IF(H116="6ème","Mixte",G116)),"fragile","satisfaisant"))))</f>
        <v/>
      </c>
      <c r="Q116" s="23" t="str">
        <f>IF(OR(O116="",SUMPRODUCT((Barèmes!$A$6:$A$28="Force bas du corps — Saut en longueur (m)")*(Barèmes!$B$6:$B$28=H116)*(Barèmes!$C$6:$C$28=IF(H116="6ème","Mixte",G116)))=0),"",IF(SUMPRODUCT((Barèmes!$A$6:$A$28="Force bas du corps — Saut en longueur (m)")*(Barèmes!$B$6:$B$28=H116)*(Barèmes!$C$6:$C$28=IF(H116="6ème","Mixte",G116))*(Barèmes!$J$6:$J$28="+"))&gt;0,IF(O116&lt;=SUMIFS(Barèmes!$F$6:$F$28,Barèmes!$A$6:$A$28,"Force bas du corps — Saut en longueur (m)",Barèmes!$B$6:$B$28,H116,Barèmes!$C$6:$C$28,IF(H116="6ème","Mixte",G116)),Barèmes!$B$2,IF(O116&lt;=SUMIFS(Barèmes!$G$6:$G$28,Barèmes!$A$6:$A$28,"Force bas du corps — Saut en longueur (m)",Barèmes!$B$6:$B$28,H116,Barèmes!$C$6:$C$28,IF(H116="6ème","Mixte",G116)),Barèmes!$C$2,IF(O116&lt;=SUMIFS(Barèmes!$H$6:$H$28,Barèmes!$A$6:$A$28,"Force bas du corps — Saut en longueur (m)",Barèmes!$B$6:$B$28,H116,Barèmes!$C$6:$C$28,IF(H116="6ème","Mixte",G116)),Barèmes!$D$2,IF(O116&lt;=SUMIFS(Barèmes!$I$6:$I$28,Barèmes!$A$6:$A$28,"Force bas du corps — Saut en longueur (m)",Barèmes!$B$6:$B$28,H116,Barèmes!$C$6:$C$28,IF(H116="6ème","Mixte",G116)),Barèmes!$E$2,Barèmes!$F$2)))),IF(O116&gt;=SUMIFS(Barèmes!$F$6:$F$28,Barèmes!$A$6:$A$28,"Force bas du corps — Saut en longueur (m)",Barèmes!$B$6:$B$28,H116,Barèmes!$C$6:$C$28,IF(H116="6ème","Mixte",G116)),Barèmes!$B$2,IF(O116&gt;=SUMIFS(Barèmes!$G$6:$G$28,Barèmes!$A$6:$A$28,"Force bas du corps — Saut en longueur (m)",Barèmes!$B$6:$B$28,H116,Barèmes!$C$6:$C$28,IF(H116="6ème","Mixte",G116)),Barèmes!$C$2,IF(O116&gt;=SUMIFS(Barèmes!$H$6:$H$28,Barèmes!$A$6:$A$28,"Force bas du corps — Saut en longueur (m)",Barèmes!$B$6:$B$28,H116,Barèmes!$C$6:$C$28,IF(H116="6ème","Mixte",G116)),Barèmes!$D$2,IF(O116&gt;=SUMIFS(Barèmes!$I$6:$I$28,Barèmes!$A$6:$A$28,"Force bas du corps — Saut en longueur (m)",Barèmes!$B$6:$B$28,H116,Barèmes!$C$6:$C$28,IF(H116="6ème","Mixte",G116)),Barèmes!$E$2,Barèmes!$F$2))))))</f>
        <v/>
      </c>
      <c r="R116" s="22"/>
      <c r="S116" s="24" t="str">
        <f>IF(OR(R116="",SUMPRODUCT((Barèmes!$A$6:$A$28="Vitesse — 30 m (s)")*(Barèmes!$B$6:$B$28=H116)*(Barèmes!$C$6:$C$28=IF(H116="6ème","Mixte",G116)))=0),"",IF(SUMPRODUCT((Barèmes!$A$6:$A$28="Vitesse — 30 m (s)")*(Barèmes!$B$6:$B$28=H116)*(Barèmes!$C$6:$C$28=IF(H116="6ème","Mixte",G116))*(Barèmes!$J$6:$J$28="+"))&gt;0,IF(R116&lt;=SUMIFS(Barèmes!$D$6:$D$28,Barèmes!$A$6:$A$28,"Vitesse — 30 m (s)",Barèmes!$B$6:$B$28,H116,Barèmes!$C$6:$C$28,IF(H116="6ème","Mixte",G116)),"à besoin",IF(R116&lt;=SUMIFS(Barèmes!$E$6:$E$28,Barèmes!$A$6:$A$28,"Vitesse — 30 m (s)",Barèmes!$B$6:$B$28,H116,Barèmes!$C$6:$C$28,IF(H116="6ème","Mixte",G116)),"fragile","satisfaisant")),IF(R116&gt;=SUMIFS(Barèmes!$D$6:$D$28,Barèmes!$A$6:$A$28,"Vitesse — 30 m (s)",Barèmes!$B$6:$B$28,H116,Barèmes!$C$6:$C$28,IF(H116="6ème","Mixte",G116)),"à besoin",IF(R116&gt;=SUMIFS(Barèmes!$E$6:$E$28,Barèmes!$A$6:$A$28,"Vitesse — 30 m (s)",Barèmes!$B$6:$B$28,H116,Barèmes!$C$6:$C$28,IF(H116="6ème","Mixte",G116)),"fragile","satisfaisant"))))</f>
        <v/>
      </c>
      <c r="T116" s="24" t="str">
        <f>IF(OR(R116="",SUMPRODUCT((Barèmes!$A$6:$A$28="Vitesse — 30 m (s)")*(Barèmes!$B$6:$B$28=H116)*(Barèmes!$C$6:$C$28=IF(H116="6ème","Mixte",G116)))=0),"",IF(SUMPRODUCT((Barèmes!$A$6:$A$28="Vitesse — 30 m (s)")*(Barèmes!$B$6:$B$28=H116)*(Barèmes!$C$6:$C$28=IF(H116="6ème","Mixte",G116))*(Barèmes!$J$6:$J$28="+"))&gt;0,IF(R116&lt;=SUMIFS(Barèmes!$F$6:$F$28,Barèmes!$A$6:$A$28,"Vitesse — 30 m (s)",Barèmes!$B$6:$B$28,H116,Barèmes!$C$6:$C$28,IF(H116="6ème","Mixte",G116)),Barèmes!$B$2,IF(R116&lt;=SUMIFS(Barèmes!$G$6:$G$28,Barèmes!$A$6:$A$28,"Vitesse — 30 m (s)",Barèmes!$B$6:$B$28,H116,Barèmes!$C$6:$C$28,IF(H116="6ème","Mixte",G116)),Barèmes!$C$2,IF(R116&lt;=SUMIFS(Barèmes!$H$6:$H$28,Barèmes!$A$6:$A$28,"Vitesse — 30 m (s)",Barèmes!$B$6:$B$28,H116,Barèmes!$C$6:$C$28,IF(H116="6ème","Mixte",G116)),Barèmes!$D$2,IF(R116&lt;=SUMIFS(Barèmes!$I$6:$I$28,Barèmes!$A$6:$A$28,"Vitesse — 30 m (s)",Barèmes!$B$6:$B$28,H116,Barèmes!$C$6:$C$28,IF(H116="6ème","Mixte",G116)),Barèmes!$E$2,Barèmes!$F$2)))),IF(R116&gt;=SUMIFS(Barèmes!$F$6:$F$28,Barèmes!$A$6:$A$28,"Vitesse — 30 m (s)",Barèmes!$B$6:$B$28,H116,Barèmes!$C$6:$C$28,IF(H116="6ème","Mixte",G116)),Barèmes!$B$2,IF(R116&gt;=SUMIFS(Barèmes!$G$6:$G$28,Barèmes!$A$6:$A$28,"Vitesse — 30 m (s)",Barèmes!$B$6:$B$28,H116,Barèmes!$C$6:$C$28,IF(H116="6ème","Mixte",G116)),Barèmes!$C$2,IF(R116&gt;=SUMIFS(Barèmes!$H$6:$H$28,Barèmes!$A$6:$A$28,"Vitesse — 30 m (s)",Barèmes!$B$6:$B$28,H116,Barèmes!$C$6:$C$28,IF(H116="6ème","Mixte",G116)),Barèmes!$D$2,IF(R116&gt;=SUMIFS(Barèmes!$I$6:$I$28,Barèmes!$A$6:$A$28,"Vitesse — 30 m (s)",Barèmes!$B$6:$B$28,H116,Barèmes!$C$6:$C$28,IF(H116="6ème","Mixte",G116)),Barèmes!$E$2,Barèmes!$F$2))))))</f>
        <v/>
      </c>
      <c r="U116" s="22"/>
      <c r="V116" s="25" t="str">
        <f>IF(OR(U116="",SUMPRODUCT((Barèmes!$A$6:$A$28="Vitesse — 50 m (s)")*(Barèmes!$B$6:$B$28=H116)*(Barèmes!$C$6:$C$28=IF(H116="6ème","Mixte",G116)))=0),"",IF(SUMPRODUCT((Barèmes!$A$6:$A$28="Vitesse — 50 m (s)")*(Barèmes!$B$6:$B$28=H116)*(Barèmes!$C$6:$C$28=IF(H116="6ème","Mixte",G116))*(Barèmes!$J$6:$J$28="+"))&gt;0,IF(U116&lt;=SUMIFS(Barèmes!$D$6:$D$28,Barèmes!$A$6:$A$28,"Vitesse — 50 m (s)",Barèmes!$B$6:$B$28,H116,Barèmes!$C$6:$C$28,IF(H116="6ème","Mixte",G116)),"à besoin",IF(U116&lt;=SUMIFS(Barèmes!$E$6:$E$28,Barèmes!$A$6:$A$28,"Vitesse — 50 m (s)",Barèmes!$B$6:$B$28,H116,Barèmes!$C$6:$C$28,IF(H116="6ème","Mixte",G116)),"fragile","satisfaisant")),IF(U116&gt;=SUMIFS(Barèmes!$D$6:$D$28,Barèmes!$A$6:$A$28,"Vitesse — 50 m (s)",Barèmes!$B$6:$B$28,H116,Barèmes!$C$6:$C$28,IF(H116="6ème","Mixte",G116)),"à besoin",IF(U116&gt;=SUMIFS(Barèmes!$E$6:$E$28,Barèmes!$A$6:$A$28,"Vitesse — 50 m (s)",Barèmes!$B$6:$B$28,H116,Barèmes!$C$6:$C$28,IF(H116="6ème","Mixte",G116)),"fragile","satisfaisant"))))</f>
        <v/>
      </c>
      <c r="W116" s="25" t="str">
        <f>IF(OR(U116="",SUMPRODUCT((Barèmes!$A$6:$A$28="Vitesse — 50 m (s)")*(Barèmes!$B$6:$B$28=H116)*(Barèmes!$C$6:$C$28=IF(H116="6ème","Mixte",G116)))=0),"",IF(SUMPRODUCT((Barèmes!$A$6:$A$28="Vitesse — 50 m (s)")*(Barèmes!$B$6:$B$28=H116)*(Barèmes!$C$6:$C$28=IF(H116="6ème","Mixte",G116))*(Barèmes!$J$6:$J$28="+"))&gt;0,IF(U116&lt;=SUMIFS(Barèmes!$F$6:$F$28,Barèmes!$A$6:$A$28,"Vitesse — 50 m (s)",Barèmes!$B$6:$B$28,H116,Barèmes!$C$6:$C$28,IF(H116="6ème","Mixte",G116)),Barèmes!$B$2,IF(U116&lt;=SUMIFS(Barèmes!$G$6:$G$28,Barèmes!$A$6:$A$28,"Vitesse — 50 m (s)",Barèmes!$B$6:$B$28,H116,Barèmes!$C$6:$C$28,IF(H116="6ème","Mixte",G116)),Barèmes!$C$2,IF(U116&lt;=SUMIFS(Barèmes!$H$6:$H$28,Barèmes!$A$6:$A$28,"Vitesse — 50 m (s)",Barèmes!$B$6:$B$28,H116,Barèmes!$C$6:$C$28,IF(H116="6ème","Mixte",G116)),Barèmes!$D$2,IF(U116&lt;=SUMIFS(Barèmes!$I$6:$I$28,Barèmes!$A$6:$A$28,"Vitesse — 50 m (s)",Barèmes!$B$6:$B$28,H116,Barèmes!$C$6:$C$28,IF(H116="6ème","Mixte",G116)),Barèmes!$E$2,Barèmes!$F$2)))),IF(U116&gt;=SUMIFS(Barèmes!$F$6:$F$28,Barèmes!$A$6:$A$28,"Vitesse — 50 m (s)",Barèmes!$B$6:$B$28,H116,Barèmes!$C$6:$C$28,IF(H116="6ème","Mixte",G116)),Barèmes!$B$2,IF(U116&gt;=SUMIFS(Barèmes!$G$6:$G$28,Barèmes!$A$6:$A$28,"Vitesse — 50 m (s)",Barèmes!$B$6:$B$28,H116,Barèmes!$C$6:$C$28,IF(H116="6ème","Mixte",G116)),Barèmes!$C$2,IF(U116&gt;=SUMIFS(Barèmes!$H$6:$H$28,Barèmes!$A$6:$A$28,"Vitesse — 50 m (s)",Barèmes!$B$6:$B$28,H116,Barèmes!$C$6:$C$28,IF(H116="6ème","Mixte",G116)),Barèmes!$D$2,IF(U116&gt;=SUMIFS(Barèmes!$I$6:$I$28,Barèmes!$A$6:$A$28,"Vitesse — 50 m (s)",Barèmes!$B$6:$B$28,H116,Barèmes!$C$6:$C$28,IF(H116="6ème","Mixte",G116)),Barèmes!$E$2,Barèmes!$F$2))))))</f>
        <v/>
      </c>
      <c r="X116" s="18"/>
      <c r="Y116" s="26" t="str" cm="1">
        <f t="array" ref="Y116">IF(OR(X116="",SUMPRODUCT((Barèmes!$A$6:$A$28="Souplesse (score 1-5)")*(Barèmes!$B$6:$B$28=H116)*(Barèmes!$C$6:$C$28=IF(H116="6ème","Mixte",G116)))=0),"",IF(SUMPRODUCT((Barèmes!$A$6:$A$28="Souplesse (score 1-5)")*(Barèmes!$B$6:$B$28=H116)*(Barèmes!$C$6:$C$28=IF(H116="6ème","Mixte",G116))*(Barèmes!$J$6:$J$28="+"))&gt;0,IF(X116&lt;=SUMIFS(Barèmes!$D$6:$D$28,Barèmes!$A$6:$A$28,"Souplesse (score 1-5)",Barèmes!$B$6:$B$28,H116,Barèmes!$C$6:$C$28,IF(H116="6ème","Mixte",G116)),"à besoin",IF(X116&lt;=SUMIFS(Barèmes!$E$6:$E$28,Barèmes!$A$6:$A$28,"Souplesse (score 1-5)",Barèmes!$B$6:$B$28,H116,Barèmes!$C$6:$C$28,IF(H116="6ème","Mixte",G116)),"fragile","satisfaisant")),IF(X116&gt;=SUMIFS(Barèmes!$D$6:$D$28,Barèmes!$A$6:$A$28,"Souplesse (score 1-5)",Barèmes!$B$6:$B$28,H116,Barèmes!$C$6:$C$28,IF(H116="6ème","Mixte",G116)),"à besoin",IF(X116&gt;=SUMIFS(Barèmes!$E$6:$E$28,Barèmes!$A$6:$A$28,"Souplesse (score 1-5)",Barèmes!$B$6:$B$28,H116,Barèmes!$C$6:$C$28,IF(H116="6ème","Mixte",G116)),"fragile","satisfaisant"))))</f>
        <v/>
      </c>
      <c r="Z116" s="26" t="str" cm="1">
        <f t="array" ref="Z116">IF(OR(X116="",SUMPRODUCT((Barèmes!$A$6:$A$28="Souplesse (score 1-5)")*(Barèmes!$B$6:$B$28=H116)*(Barèmes!$C$6:$C$28=IF(H116="6ème","Mixte",G116)))=0),"",IF(SUMPRODUCT((Barèmes!$A$6:$A$28="Souplesse (score 1-5)")*(Barèmes!$B$6:$B$28=H116)*(Barèmes!$C$6:$C$28=IF(H116="6ème","Mixte",G116))*(Barèmes!$J$6:$J$28="+"))&gt;0,IF(X116&lt;=SUMIFS(Barèmes!$F$6:$F$28,Barèmes!$A$6:$A$28,"Souplesse (score 1-5)",Barèmes!$B$6:$B$28,H116,Barèmes!$C$6:$C$28,IF(H116="6ème","Mixte",G116)),Barèmes!$B$2,IF(X116&lt;=SUMIFS(Barèmes!$G$6:$G$28,Barèmes!$A$6:$A$28,"Souplesse (score 1-5)",Barèmes!$B$6:$B$28,H116,Barèmes!$C$6:$C$28,IF(H116="6ème","Mixte",G116)),Barèmes!$C$2,IF(X116&lt;=SUMIFS(Barèmes!$H$6:$H$28,Barèmes!$A$6:$A$28,"Souplesse (score 1-5)",Barèmes!$B$6:$B$28,H116,Barèmes!$C$6:$C$28,IF(H116="6ème","Mixte",G116)),Barèmes!$D$2,IF(X116&lt;=SUMIFS(Barèmes!$I$6:$I$28,Barèmes!$A$6:$A$28,"Souplesse (score 1-5)",Barèmes!$B$6:$B$28,H116,Barèmes!$C$6:$C$28,IF(H116="6ème","Mixte",G116)),Barèmes!$E$2,Barèmes!$F$2)))),IF(X116&gt;=SUMIFS(Barèmes!$F$6:$F$28,Barèmes!$A$6:$A$28,"Souplesse (score 1-5)",Barèmes!$B$6:$B$28,H116,Barèmes!$C$6:$C$28,IF(H116="6ème","Mixte",G116)),Barèmes!$B$2,IF(X116&gt;=SUMIFS(Barèmes!$G$6:$G$28,Barèmes!$A$6:$A$28,"Souplesse (score 1-5)",Barèmes!$B$6:$B$28,H116,Barèmes!$C$6:$C$28,IF(H116="6ème","Mixte",G116)),Barèmes!$C$2,IF(X116&gt;=SUMIFS(Barèmes!$H$6:$H$28,Barèmes!$A$6:$A$28,"Souplesse (score 1-5)",Barèmes!$B$6:$B$28,H116,Barèmes!$C$6:$C$28,IF(H116="6ème","Mixte",G116)),Barèmes!$D$2,IF(X116&gt;=SUMIFS(Barèmes!$I$6:$I$28,Barèmes!$A$6:$A$28,"Souplesse (score 1-5)",Barèmes!$B$6:$B$28,H116,Barèmes!$C$6:$C$28,IF(H116="6ème","Mixte",G116)),Barèmes!$E$2,Barèmes!$F$2))))))</f>
        <v/>
      </c>
      <c r="AA116" s="22"/>
      <c r="AB116" s="27" t="str">
        <f>IF(OR(AA116="",SUMPRODUCT((Barèmes!$A$6:$A$28="Agilité — T-test 974 (s)")*(Barèmes!$B$6:$B$28=H116)*(Barèmes!$C$6:$C$28=IF(H116="6ème","Mixte",G116)))=0),"",IF(SUMPRODUCT((Barèmes!$A$6:$A$28="Agilité — T-test 974 (s)")*(Barèmes!$B$6:$B$28=H116)*(Barèmes!$C$6:$C$28=IF(H116="6ème","Mixte",G116))*(Barèmes!$J$6:$J$28="+"))&gt;0,IF(AA116&lt;=SUMIFS(Barèmes!$D$6:$D$28,Barèmes!$A$6:$A$28,"Agilité — T-test 974 (s)",Barèmes!$B$6:$B$28,H116,Barèmes!$C$6:$C$28,IF(H116="6ème","Mixte",G116)),"à besoin",IF(AA116&lt;=SUMIFS(Barèmes!$E$6:$E$28,Barèmes!$A$6:$A$28,"Agilité — T-test 974 (s)",Barèmes!$B$6:$B$28,H116,Barèmes!$C$6:$C$28,IF(H116="6ème","Mixte",G116)),"fragile","satisfaisant")),IF(AA116&gt;=SUMIFS(Barèmes!$D$6:$D$28,Barèmes!$A$6:$A$28,"Agilité — T-test 974 (s)",Barèmes!$B$6:$B$28,H116,Barèmes!$C$6:$C$28,IF(H116="6ème","Mixte",G116)),"à besoin",IF(AA116&gt;=SUMIFS(Barèmes!$E$6:$E$28,Barèmes!$A$6:$A$28,"Agilité — T-test 974 (s)",Barèmes!$B$6:$B$28,H116,Barèmes!$C$6:$C$28,IF(H116="6ème","Mixte",G116)),"fragile","satisfaisant"))))</f>
        <v/>
      </c>
      <c r="AC116" s="27" t="str">
        <f>IF(OR(AA116="",SUMPRODUCT((Barèmes!$A$6:$A$28="Agilité — T-test 974 (s)")*(Barèmes!$B$6:$B$28=H116)*(Barèmes!$C$6:$C$28=IF(H116="6ème","Mixte",G116)))=0),"",IF(SUMPRODUCT((Barèmes!$A$6:$A$28="Agilité — T-test 974 (s)")*(Barèmes!$B$6:$B$28=H116)*(Barèmes!$C$6:$C$28=IF(H116="6ème","Mixte",G116))*(Barèmes!$J$6:$J$28="+"))&gt;0,IF(AA116&lt;=SUMIFS(Barèmes!$F$6:$F$28,Barèmes!$A$6:$A$28,"Agilité — T-test 974 (s)",Barèmes!$B$6:$B$28,H116,Barèmes!$C$6:$C$28,IF(H116="6ème","Mixte",G116)),Barèmes!$B$2,IF(AA116&lt;=SUMIFS(Barèmes!$G$6:$G$28,Barèmes!$A$6:$A$28,"Agilité — T-test 974 (s)",Barèmes!$B$6:$B$28,H116,Barèmes!$C$6:$C$28,IF(H116="6ème","Mixte",G116)),Barèmes!$C$2,IF(AA116&lt;=SUMIFS(Barèmes!$H$6:$H$28,Barèmes!$A$6:$A$28,"Agilité — T-test 974 (s)",Barèmes!$B$6:$B$28,H116,Barèmes!$C$6:$C$28,IF(H116="6ème","Mixte",G116)),Barèmes!$D$2,IF(AA116&lt;=SUMIFS(Barèmes!$I$6:$I$28,Barèmes!$A$6:$A$28,"Agilité — T-test 974 (s)",Barèmes!$B$6:$B$28,H116,Barèmes!$C$6:$C$28,IF(H116="6ème","Mixte",G116)),Barèmes!$E$2,Barèmes!$F$2)))),IF(AA116&gt;=SUMIFS(Barèmes!$F$6:$F$28,Barèmes!$A$6:$A$28,"Agilité — T-test 974 (s)",Barèmes!$B$6:$B$28,H116,Barèmes!$C$6:$C$28,IF(H116="6ème","Mixte",G116)),Barèmes!$B$2,IF(AA116&gt;=SUMIFS(Barèmes!$G$6:$G$28,Barèmes!$A$6:$A$28,"Agilité — T-test 974 (s)",Barèmes!$B$6:$B$28,H116,Barèmes!$C$6:$C$28,IF(H116="6ème","Mixte",G116)),Barèmes!$C$2,IF(AA116&gt;=SUMIFS(Barèmes!$H$6:$H$28,Barèmes!$A$6:$A$28,"Agilité — T-test 974 (s)",Barèmes!$B$6:$B$28,H116,Barèmes!$C$6:$C$28,IF(H116="6ème","Mixte",G116)),Barèmes!$D$2,IF(AA116&gt;=SUMIFS(Barèmes!$I$6:$I$28,Barèmes!$A$6:$A$28,"Agilité — T-test 974 (s)",Barèmes!$B$6:$B$28,H116,Barèmes!$C$6:$C$28,IF(H116="6ème","Mixte",G116)),Barèmes!$E$2,Barèmes!$F$2))))))</f>
        <v/>
      </c>
      <c r="AD116" s="28" t="str">
        <f t="shared" si="10"/>
        <v/>
      </c>
      <c r="AE116" s="29" t="str">
        <f t="shared" si="11"/>
        <v/>
      </c>
      <c r="AF116" s="30" t="str">
        <f>IF(OR(AD116="",SUMPRODUCT((Barèmes!$A$6:$A$28="Surcoût d'agilité (s) — technique")*(Barèmes!$B$6:$B$28=H116)*(Barèmes!$C$6:$C$28=IF(H116="6ème","Mixte",G116)))=0),"",IF(SUMPRODUCT((Barèmes!$A$6:$A$28="Surcoût d'agilité (s) — technique")*(Barèmes!$B$6:$B$28=H116)*(Barèmes!$C$6:$C$28=IF(H116="6ème","Mixte",G116))*(Barèmes!$J$6:$J$28="+"))&gt;0,IF(AD116&lt;=SUMIFS(Barèmes!$D$6:$D$28,Barèmes!$A$6:$A$28,"Surcoût d'agilité (s) — technique",Barèmes!$B$6:$B$28,H116,Barèmes!$C$6:$C$28,IF(H116="6ème","Mixte",G116)),"à besoin",IF(AD116&lt;=SUMIFS(Barèmes!$E$6:$E$28,Barèmes!$A$6:$A$28,"Surcoût d'agilité (s) — technique",Barèmes!$B$6:$B$28,H116,Barèmes!$C$6:$C$28,IF(H116="6ème","Mixte",G116)),"fragile","satisfaisant")),IF(AD116&gt;=SUMIFS(Barèmes!$D$6:$D$28,Barèmes!$A$6:$A$28,"Surcoût d'agilité (s) — technique",Barèmes!$B$6:$B$28,H116,Barèmes!$C$6:$C$28,IF(H116="6ème","Mixte",G116)),"à besoin",IF(AD116&gt;=SUMIFS(Barèmes!$E$6:$E$28,Barèmes!$A$6:$A$28,"Surcoût d'agilité (s) — technique",Barèmes!$B$6:$B$28,H116,Barèmes!$C$6:$C$28,IF(H116="6ème","Mixte",G116)),"fragile","satisfaisant"))))</f>
        <v/>
      </c>
      <c r="AG116" s="30" t="str">
        <f>IF(OR(AD116="",SUMPRODUCT((Barèmes!$A$6:$A$28="Surcoût d'agilité (s) — technique")*(Barèmes!$B$6:$B$28=H116)*(Barèmes!$C$6:$C$28=IF(H116="6ème","Mixte",G116)))=0),"",IF(SUMPRODUCT((Barèmes!$A$6:$A$28="Surcoût d'agilité (s) — technique")*(Barèmes!$B$6:$B$28=H116)*(Barèmes!$C$6:$C$28=IF(H116="6ème","Mixte",G116))*(Barèmes!$J$6:$J$28="+"))&gt;0,IF(AD116&lt;=SUMIFS(Barèmes!$F$6:$F$28,Barèmes!$A$6:$A$28,"Surcoût d'agilité (s) — technique",Barèmes!$B$6:$B$28,H116,Barèmes!$C$6:$C$28,IF(H116="6ème","Mixte",G116)),Barèmes!$B$2,IF(AD116&lt;=SUMIFS(Barèmes!$G$6:$G$28,Barèmes!$A$6:$A$28,"Surcoût d'agilité (s) — technique",Barèmes!$B$6:$B$28,H116,Barèmes!$C$6:$C$28,IF(H116="6ème","Mixte",G116)),Barèmes!$C$2,IF(AD116&lt;=SUMIFS(Barèmes!$H$6:$H$28,Barèmes!$A$6:$A$28,"Surcoût d'agilité (s) — technique",Barèmes!$B$6:$B$28,H116,Barèmes!$C$6:$C$28,IF(H116="6ème","Mixte",G116)),Barèmes!$D$2,IF(AD116&lt;=SUMIFS(Barèmes!$I$6:$I$28,Barèmes!$A$6:$A$28,"Surcoût d'agilité (s) — technique",Barèmes!$B$6:$B$28,H116,Barèmes!$C$6:$C$28,IF(H116="6ème","Mixte",G116)),Barèmes!$E$2,Barèmes!$F$2)))),IF(AD116&gt;=SUMIFS(Barèmes!$F$6:$F$28,Barèmes!$A$6:$A$28,"Surcoût d'agilité (s) — technique",Barèmes!$B$6:$B$28,H116,Barèmes!$C$6:$C$28,IF(H116="6ème","Mixte",G116)),Barèmes!$B$2,IF(AD116&gt;=SUMIFS(Barèmes!$G$6:$G$28,Barèmes!$A$6:$A$28,"Surcoût d'agilité (s) — technique",Barèmes!$B$6:$B$28,H116,Barèmes!$C$6:$C$28,IF(H116="6ème","Mixte",G116)),Barèmes!$C$2,IF(AD116&gt;=SUMIFS(Barèmes!$H$6:$H$28,Barèmes!$A$6:$A$28,"Surcoût d'agilité (s) — technique",Barèmes!$B$6:$B$28,H116,Barèmes!$C$6:$C$28,IF(H116="6ème","Mixte",G116)),Barèmes!$D$2,IF(AD116&gt;=SUMIFS(Barèmes!$I$6:$I$28,Barèmes!$A$6:$A$28,"Surcoût d'agilité (s) — technique",Barèmes!$B$6:$B$28,H116,Barèmes!$C$6:$C$28,IF(H116="6ème","Mixte",G116)),Barèmes!$E$2,Barèmes!$F$2))))))</f>
        <v/>
      </c>
      <c r="AH116" s="31" t="str">
        <f>IF((IF(N116="",0,1)+IF(Q116="",0,1)+IF(W116="",0,1)+IF(Z116="",0,1)+IF(AC116="",0,1))=0,"",3*IF(N116=Barèmes!$B$2,1,IF(N116=Barèmes!$C$2,2,IF(N116=Barèmes!$D$2,3,IF(N116=Barèmes!$E$2,4,IF(N116=Barèmes!$F$2,5,0)))))+3*IF(Q116=Barèmes!$B$2,1,IF(Q116=Barèmes!$C$2,2,IF(Q116=Barèmes!$D$2,3,IF(Q116=Barèmes!$E$2,4,IF(Q116=Barèmes!$F$2,5,0)))))+2*IF(W116=Barèmes!$B$2,1,IF(W116=Barèmes!$C$2,2,IF(W116=Barèmes!$D$2,3,IF(W116=Barèmes!$E$2,4,IF(W116=Barèmes!$F$2,5,0)))))+1*IF(Z116=Barèmes!$B$2,1,IF(Z116=Barèmes!$C$2,2,IF(Z116=Barèmes!$D$2,3,IF(Z116=Barèmes!$E$2,4,IF(Z116=Barèmes!$F$2,5,0)))))+1*IF(AC116=Barèmes!$B$2,1,IF(AC116=Barèmes!$C$2,2,IF(AC116=Barèmes!$D$2,3,IF(AC116=Barèmes!$E$2,4,IF(AC116=Barèmes!$F$2,5,0))))))</f>
        <v/>
      </c>
      <c r="AI116" s="31"/>
      <c r="AJ116" s="32" t="str">
        <f>IFERROR(INDEX(Croissance!$B$5:$B$604,MATCH(A116,Croissance!$A$5:$A$604,0)),"")</f>
        <v/>
      </c>
      <c r="AK116" s="32" t="str">
        <f>IFERROR(INDEX(Croissance!$C$5:$C$604,MATCH(A116,Croissance!$A$5:$A$604,0)),"")</f>
        <v/>
      </c>
      <c r="AL116" s="32" t="str">
        <f>IFERROR(INDEX(Croissance!$D$5:$D$604,MATCH(A116,Croissance!$A$5:$A$604,0)),"")</f>
        <v/>
      </c>
      <c r="AM116" s="32" t="str">
        <f>IFERROR(INDEX(Croissance!$E$5:$E$604,MATCH(A116,Croissance!$A$5:$A$604,0)),"")</f>
        <v/>
      </c>
      <c r="AO116" s="33">
        <f t="shared" si="16"/>
        <v>0</v>
      </c>
      <c r="AP116" s="33">
        <f t="shared" si="12"/>
        <v>0</v>
      </c>
      <c r="AQ116" s="33">
        <f>IF(A116="",0,IF(AND(OR('Synthèse classe'!$C$2="Tous",C116='Synthèse classe'!$C$2),OR('Synthèse classe'!$C$3="Toutes",D116='Synthèse classe'!$C$3),OR('Synthèse classe'!$C$4="Toutes",AND('Synthèse classe'!$C$4="Dernière",AP116=1),B116=IFERROR(VALUE('Synthèse classe'!$C$4),0))),1,0))</f>
        <v>0</v>
      </c>
      <c r="AR116" s="34" t="str">
        <f t="shared" si="13"/>
        <v/>
      </c>
    </row>
    <row r="117" spans="1:44" x14ac:dyDescent="0.2">
      <c r="A117" s="17" t="str">
        <f t="shared" si="9"/>
        <v/>
      </c>
      <c r="B117" s="18"/>
      <c r="C117" s="19"/>
      <c r="D117" s="19"/>
      <c r="E117" s="19"/>
      <c r="F117" s="19"/>
      <c r="G117" s="19"/>
      <c r="H117" s="17" t="str">
        <f t="shared" si="14"/>
        <v/>
      </c>
      <c r="I117" s="20"/>
      <c r="J117" s="18"/>
      <c r="K117" s="19"/>
      <c r="L117" s="21" t="str">
        <f t="shared" si="15"/>
        <v/>
      </c>
      <c r="M117" s="21" t="str">
        <f>IF(OR(J117="",SUMPRODUCT((Barèmes!$A$6:$A$28="Endurance — Luc Léger (palier)")*(Barèmes!$B$6:$B$28=H117)*(Barèmes!$C$6:$C$28=IF(H117="6ème","Mixte",G117)))=0),"",IF(SUMPRODUCT((Barèmes!$A$6:$A$28="Endurance — Luc Léger (palier)")*(Barèmes!$B$6:$B$28=H117)*(Barèmes!$C$6:$C$28=IF(H117="6ème","Mixte",G117))*(Barèmes!$J$6:$J$28="+"))&gt;0,IF(J117&lt;=SUMIFS(Barèmes!$D$6:$D$28,Barèmes!$A$6:$A$28,"Endurance — Luc Léger (palier)",Barèmes!$B$6:$B$28,H117,Barèmes!$C$6:$C$28,IF(H117="6ème","Mixte",G117)),"à besoin",IF(J117&lt;=SUMIFS(Barèmes!$E$6:$E$28,Barèmes!$A$6:$A$28,"Endurance — Luc Léger (palier)",Barèmes!$B$6:$B$28,H117,Barèmes!$C$6:$C$28,IF(H117="6ème","Mixte",G117)),"fragile","satisfaisant")),IF(J117&gt;=SUMIFS(Barèmes!$D$6:$D$28,Barèmes!$A$6:$A$28,"Endurance — Luc Léger (palier)",Barèmes!$B$6:$B$28,H117,Barèmes!$C$6:$C$28,IF(H117="6ème","Mixte",G117)),"à besoin",IF(J117&gt;=SUMIFS(Barèmes!$E$6:$E$28,Barèmes!$A$6:$A$28,"Endurance — Luc Léger (palier)",Barèmes!$B$6:$B$28,H117,Barèmes!$C$6:$C$28,IF(H117="6ème","Mixte",G117)),"fragile","satisfaisant"))))</f>
        <v/>
      </c>
      <c r="N117" s="21" t="str">
        <f>IF(OR(J117="",SUMPRODUCT((Barèmes!$A$6:$A$28="Endurance — Luc Léger (palier)")*(Barèmes!$B$6:$B$28=H117)*(Barèmes!$C$6:$C$28=IF(H117="6ème","Mixte",G117)))=0),"",IF(SUMPRODUCT((Barèmes!$A$6:$A$28="Endurance — Luc Léger (palier)")*(Barèmes!$B$6:$B$28=H117)*(Barèmes!$C$6:$C$28=IF(H117="6ème","Mixte",G117))*(Barèmes!$J$6:$J$28="+"))&gt;0,IF(J117&lt;=SUMIFS(Barèmes!$F$6:$F$28,Barèmes!$A$6:$A$28,"Endurance — Luc Léger (palier)",Barèmes!$B$6:$B$28,H117,Barèmes!$C$6:$C$28,IF(H117="6ème","Mixte",G117)),Barèmes!$B$2,IF(J117&lt;=SUMIFS(Barèmes!$G$6:$G$28,Barèmes!$A$6:$A$28,"Endurance — Luc Léger (palier)",Barèmes!$B$6:$B$28,H117,Barèmes!$C$6:$C$28,IF(H117="6ème","Mixte",G117)),Barèmes!$C$2,IF(J117&lt;=SUMIFS(Barèmes!$H$6:$H$28,Barèmes!$A$6:$A$28,"Endurance — Luc Léger (palier)",Barèmes!$B$6:$B$28,H117,Barèmes!$C$6:$C$28,IF(H117="6ème","Mixte",G117)),Barèmes!$D$2,IF(J117&lt;=SUMIFS(Barèmes!$I$6:$I$28,Barèmes!$A$6:$A$28,"Endurance — Luc Léger (palier)",Barèmes!$B$6:$B$28,H117,Barèmes!$C$6:$C$28,IF(H117="6ème","Mixte",G117)),Barèmes!$E$2,Barèmes!$F$2)))),IF(J117&gt;=SUMIFS(Barèmes!$F$6:$F$28,Barèmes!$A$6:$A$28,"Endurance — Luc Léger (palier)",Barèmes!$B$6:$B$28,H117,Barèmes!$C$6:$C$28,IF(H117="6ème","Mixte",G117)),Barèmes!$B$2,IF(J117&gt;=SUMIFS(Barèmes!$G$6:$G$28,Barèmes!$A$6:$A$28,"Endurance — Luc Léger (palier)",Barèmes!$B$6:$B$28,H117,Barèmes!$C$6:$C$28,IF(H117="6ème","Mixte",G117)),Barèmes!$C$2,IF(J117&gt;=SUMIFS(Barèmes!$H$6:$H$28,Barèmes!$A$6:$A$28,"Endurance — Luc Léger (palier)",Barèmes!$B$6:$B$28,H117,Barèmes!$C$6:$C$28,IF(H117="6ème","Mixte",G117)),Barèmes!$D$2,IF(J117&gt;=SUMIFS(Barèmes!$I$6:$I$28,Barèmes!$A$6:$A$28,"Endurance — Luc Léger (palier)",Barèmes!$B$6:$B$28,H117,Barèmes!$C$6:$C$28,IF(H117="6ème","Mixte",G117)),Barèmes!$E$2,Barèmes!$F$2))))))</f>
        <v/>
      </c>
      <c r="O117" s="22"/>
      <c r="P117" s="23" t="str">
        <f>IF(OR(O117="",SUMPRODUCT((Barèmes!$A$6:$A$28="Force bas du corps — Saut en longueur (m)")*(Barèmes!$B$6:$B$28=H117)*(Barèmes!$C$6:$C$28=IF(H117="6ème","Mixte",G117)))=0),"",IF(SUMPRODUCT((Barèmes!$A$6:$A$28="Force bas du corps — Saut en longueur (m)")*(Barèmes!$B$6:$B$28=H117)*(Barèmes!$C$6:$C$28=IF(H117="6ème","Mixte",G117))*(Barèmes!$J$6:$J$28="+"))&gt;0,IF(O117&lt;=SUMIFS(Barèmes!$D$6:$D$28,Barèmes!$A$6:$A$28,"Force bas du corps — Saut en longueur (m)",Barèmes!$B$6:$B$28,H117,Barèmes!$C$6:$C$28,IF(H117="6ème","Mixte",G117)),"à besoin",IF(O117&lt;=SUMIFS(Barèmes!$E$6:$E$28,Barèmes!$A$6:$A$28,"Force bas du corps — Saut en longueur (m)",Barèmes!$B$6:$B$28,H117,Barèmes!$C$6:$C$28,IF(H117="6ème","Mixte",G117)),"fragile","satisfaisant")),IF(O117&gt;=SUMIFS(Barèmes!$D$6:$D$28,Barèmes!$A$6:$A$28,"Force bas du corps — Saut en longueur (m)",Barèmes!$B$6:$B$28,H117,Barèmes!$C$6:$C$28,IF(H117="6ème","Mixte",G117)),"à besoin",IF(O117&gt;=SUMIFS(Barèmes!$E$6:$E$28,Barèmes!$A$6:$A$28,"Force bas du corps — Saut en longueur (m)",Barèmes!$B$6:$B$28,H117,Barèmes!$C$6:$C$28,IF(H117="6ème","Mixte",G117)),"fragile","satisfaisant"))))</f>
        <v/>
      </c>
      <c r="Q117" s="23" t="str">
        <f>IF(OR(O117="",SUMPRODUCT((Barèmes!$A$6:$A$28="Force bas du corps — Saut en longueur (m)")*(Barèmes!$B$6:$B$28=H117)*(Barèmes!$C$6:$C$28=IF(H117="6ème","Mixte",G117)))=0),"",IF(SUMPRODUCT((Barèmes!$A$6:$A$28="Force bas du corps — Saut en longueur (m)")*(Barèmes!$B$6:$B$28=H117)*(Barèmes!$C$6:$C$28=IF(H117="6ème","Mixte",G117))*(Barèmes!$J$6:$J$28="+"))&gt;0,IF(O117&lt;=SUMIFS(Barèmes!$F$6:$F$28,Barèmes!$A$6:$A$28,"Force bas du corps — Saut en longueur (m)",Barèmes!$B$6:$B$28,H117,Barèmes!$C$6:$C$28,IF(H117="6ème","Mixte",G117)),Barèmes!$B$2,IF(O117&lt;=SUMIFS(Barèmes!$G$6:$G$28,Barèmes!$A$6:$A$28,"Force bas du corps — Saut en longueur (m)",Barèmes!$B$6:$B$28,H117,Barèmes!$C$6:$C$28,IF(H117="6ème","Mixte",G117)),Barèmes!$C$2,IF(O117&lt;=SUMIFS(Barèmes!$H$6:$H$28,Barèmes!$A$6:$A$28,"Force bas du corps — Saut en longueur (m)",Barèmes!$B$6:$B$28,H117,Barèmes!$C$6:$C$28,IF(H117="6ème","Mixte",G117)),Barèmes!$D$2,IF(O117&lt;=SUMIFS(Barèmes!$I$6:$I$28,Barèmes!$A$6:$A$28,"Force bas du corps — Saut en longueur (m)",Barèmes!$B$6:$B$28,H117,Barèmes!$C$6:$C$28,IF(H117="6ème","Mixte",G117)),Barèmes!$E$2,Barèmes!$F$2)))),IF(O117&gt;=SUMIFS(Barèmes!$F$6:$F$28,Barèmes!$A$6:$A$28,"Force bas du corps — Saut en longueur (m)",Barèmes!$B$6:$B$28,H117,Barèmes!$C$6:$C$28,IF(H117="6ème","Mixte",G117)),Barèmes!$B$2,IF(O117&gt;=SUMIFS(Barèmes!$G$6:$G$28,Barèmes!$A$6:$A$28,"Force bas du corps — Saut en longueur (m)",Barèmes!$B$6:$B$28,H117,Barèmes!$C$6:$C$28,IF(H117="6ème","Mixte",G117)),Barèmes!$C$2,IF(O117&gt;=SUMIFS(Barèmes!$H$6:$H$28,Barèmes!$A$6:$A$28,"Force bas du corps — Saut en longueur (m)",Barèmes!$B$6:$B$28,H117,Barèmes!$C$6:$C$28,IF(H117="6ème","Mixte",G117)),Barèmes!$D$2,IF(O117&gt;=SUMIFS(Barèmes!$I$6:$I$28,Barèmes!$A$6:$A$28,"Force bas du corps — Saut en longueur (m)",Barèmes!$B$6:$B$28,H117,Barèmes!$C$6:$C$28,IF(H117="6ème","Mixte",G117)),Barèmes!$E$2,Barèmes!$F$2))))))</f>
        <v/>
      </c>
      <c r="R117" s="22"/>
      <c r="S117" s="24" t="str">
        <f>IF(OR(R117="",SUMPRODUCT((Barèmes!$A$6:$A$28="Vitesse — 30 m (s)")*(Barèmes!$B$6:$B$28=H117)*(Barèmes!$C$6:$C$28=IF(H117="6ème","Mixte",G117)))=0),"",IF(SUMPRODUCT((Barèmes!$A$6:$A$28="Vitesse — 30 m (s)")*(Barèmes!$B$6:$B$28=H117)*(Barèmes!$C$6:$C$28=IF(H117="6ème","Mixte",G117))*(Barèmes!$J$6:$J$28="+"))&gt;0,IF(R117&lt;=SUMIFS(Barèmes!$D$6:$D$28,Barèmes!$A$6:$A$28,"Vitesse — 30 m (s)",Barèmes!$B$6:$B$28,H117,Barèmes!$C$6:$C$28,IF(H117="6ème","Mixte",G117)),"à besoin",IF(R117&lt;=SUMIFS(Barèmes!$E$6:$E$28,Barèmes!$A$6:$A$28,"Vitesse — 30 m (s)",Barèmes!$B$6:$B$28,H117,Barèmes!$C$6:$C$28,IF(H117="6ème","Mixte",G117)),"fragile","satisfaisant")),IF(R117&gt;=SUMIFS(Barèmes!$D$6:$D$28,Barèmes!$A$6:$A$28,"Vitesse — 30 m (s)",Barèmes!$B$6:$B$28,H117,Barèmes!$C$6:$C$28,IF(H117="6ème","Mixte",G117)),"à besoin",IF(R117&gt;=SUMIFS(Barèmes!$E$6:$E$28,Barèmes!$A$6:$A$28,"Vitesse — 30 m (s)",Barèmes!$B$6:$B$28,H117,Barèmes!$C$6:$C$28,IF(H117="6ème","Mixte",G117)),"fragile","satisfaisant"))))</f>
        <v/>
      </c>
      <c r="T117" s="24" t="str">
        <f>IF(OR(R117="",SUMPRODUCT((Barèmes!$A$6:$A$28="Vitesse — 30 m (s)")*(Barèmes!$B$6:$B$28=H117)*(Barèmes!$C$6:$C$28=IF(H117="6ème","Mixte",G117)))=0),"",IF(SUMPRODUCT((Barèmes!$A$6:$A$28="Vitesse — 30 m (s)")*(Barèmes!$B$6:$B$28=H117)*(Barèmes!$C$6:$C$28=IF(H117="6ème","Mixte",G117))*(Barèmes!$J$6:$J$28="+"))&gt;0,IF(R117&lt;=SUMIFS(Barèmes!$F$6:$F$28,Barèmes!$A$6:$A$28,"Vitesse — 30 m (s)",Barèmes!$B$6:$B$28,H117,Barèmes!$C$6:$C$28,IF(H117="6ème","Mixte",G117)),Barèmes!$B$2,IF(R117&lt;=SUMIFS(Barèmes!$G$6:$G$28,Barèmes!$A$6:$A$28,"Vitesse — 30 m (s)",Barèmes!$B$6:$B$28,H117,Barèmes!$C$6:$C$28,IF(H117="6ème","Mixte",G117)),Barèmes!$C$2,IF(R117&lt;=SUMIFS(Barèmes!$H$6:$H$28,Barèmes!$A$6:$A$28,"Vitesse — 30 m (s)",Barèmes!$B$6:$B$28,H117,Barèmes!$C$6:$C$28,IF(H117="6ème","Mixte",G117)),Barèmes!$D$2,IF(R117&lt;=SUMIFS(Barèmes!$I$6:$I$28,Barèmes!$A$6:$A$28,"Vitesse — 30 m (s)",Barèmes!$B$6:$B$28,H117,Barèmes!$C$6:$C$28,IF(H117="6ème","Mixte",G117)),Barèmes!$E$2,Barèmes!$F$2)))),IF(R117&gt;=SUMIFS(Barèmes!$F$6:$F$28,Barèmes!$A$6:$A$28,"Vitesse — 30 m (s)",Barèmes!$B$6:$B$28,H117,Barèmes!$C$6:$C$28,IF(H117="6ème","Mixte",G117)),Barèmes!$B$2,IF(R117&gt;=SUMIFS(Barèmes!$G$6:$G$28,Barèmes!$A$6:$A$28,"Vitesse — 30 m (s)",Barèmes!$B$6:$B$28,H117,Barèmes!$C$6:$C$28,IF(H117="6ème","Mixte",G117)),Barèmes!$C$2,IF(R117&gt;=SUMIFS(Barèmes!$H$6:$H$28,Barèmes!$A$6:$A$28,"Vitesse — 30 m (s)",Barèmes!$B$6:$B$28,H117,Barèmes!$C$6:$C$28,IF(H117="6ème","Mixte",G117)),Barèmes!$D$2,IF(R117&gt;=SUMIFS(Barèmes!$I$6:$I$28,Barèmes!$A$6:$A$28,"Vitesse — 30 m (s)",Barèmes!$B$6:$B$28,H117,Barèmes!$C$6:$C$28,IF(H117="6ème","Mixte",G117)),Barèmes!$E$2,Barèmes!$F$2))))))</f>
        <v/>
      </c>
      <c r="U117" s="22"/>
      <c r="V117" s="25" t="str">
        <f>IF(OR(U117="",SUMPRODUCT((Barèmes!$A$6:$A$28="Vitesse — 50 m (s)")*(Barèmes!$B$6:$B$28=H117)*(Barèmes!$C$6:$C$28=IF(H117="6ème","Mixte",G117)))=0),"",IF(SUMPRODUCT((Barèmes!$A$6:$A$28="Vitesse — 50 m (s)")*(Barèmes!$B$6:$B$28=H117)*(Barèmes!$C$6:$C$28=IF(H117="6ème","Mixte",G117))*(Barèmes!$J$6:$J$28="+"))&gt;0,IF(U117&lt;=SUMIFS(Barèmes!$D$6:$D$28,Barèmes!$A$6:$A$28,"Vitesse — 50 m (s)",Barèmes!$B$6:$B$28,H117,Barèmes!$C$6:$C$28,IF(H117="6ème","Mixte",G117)),"à besoin",IF(U117&lt;=SUMIFS(Barèmes!$E$6:$E$28,Barèmes!$A$6:$A$28,"Vitesse — 50 m (s)",Barèmes!$B$6:$B$28,H117,Barèmes!$C$6:$C$28,IF(H117="6ème","Mixte",G117)),"fragile","satisfaisant")),IF(U117&gt;=SUMIFS(Barèmes!$D$6:$D$28,Barèmes!$A$6:$A$28,"Vitesse — 50 m (s)",Barèmes!$B$6:$B$28,H117,Barèmes!$C$6:$C$28,IF(H117="6ème","Mixte",G117)),"à besoin",IF(U117&gt;=SUMIFS(Barèmes!$E$6:$E$28,Barèmes!$A$6:$A$28,"Vitesse — 50 m (s)",Barèmes!$B$6:$B$28,H117,Barèmes!$C$6:$C$28,IF(H117="6ème","Mixte",G117)),"fragile","satisfaisant"))))</f>
        <v/>
      </c>
      <c r="W117" s="25" t="str">
        <f>IF(OR(U117="",SUMPRODUCT((Barèmes!$A$6:$A$28="Vitesse — 50 m (s)")*(Barèmes!$B$6:$B$28=H117)*(Barèmes!$C$6:$C$28=IF(H117="6ème","Mixte",G117)))=0),"",IF(SUMPRODUCT((Barèmes!$A$6:$A$28="Vitesse — 50 m (s)")*(Barèmes!$B$6:$B$28=H117)*(Barèmes!$C$6:$C$28=IF(H117="6ème","Mixte",G117))*(Barèmes!$J$6:$J$28="+"))&gt;0,IF(U117&lt;=SUMIFS(Barèmes!$F$6:$F$28,Barèmes!$A$6:$A$28,"Vitesse — 50 m (s)",Barèmes!$B$6:$B$28,H117,Barèmes!$C$6:$C$28,IF(H117="6ème","Mixte",G117)),Barèmes!$B$2,IF(U117&lt;=SUMIFS(Barèmes!$G$6:$G$28,Barèmes!$A$6:$A$28,"Vitesse — 50 m (s)",Barèmes!$B$6:$B$28,H117,Barèmes!$C$6:$C$28,IF(H117="6ème","Mixte",G117)),Barèmes!$C$2,IF(U117&lt;=SUMIFS(Barèmes!$H$6:$H$28,Barèmes!$A$6:$A$28,"Vitesse — 50 m (s)",Barèmes!$B$6:$B$28,H117,Barèmes!$C$6:$C$28,IF(H117="6ème","Mixte",G117)),Barèmes!$D$2,IF(U117&lt;=SUMIFS(Barèmes!$I$6:$I$28,Barèmes!$A$6:$A$28,"Vitesse — 50 m (s)",Barèmes!$B$6:$B$28,H117,Barèmes!$C$6:$C$28,IF(H117="6ème","Mixte",G117)),Barèmes!$E$2,Barèmes!$F$2)))),IF(U117&gt;=SUMIFS(Barèmes!$F$6:$F$28,Barèmes!$A$6:$A$28,"Vitesse — 50 m (s)",Barèmes!$B$6:$B$28,H117,Barèmes!$C$6:$C$28,IF(H117="6ème","Mixte",G117)),Barèmes!$B$2,IF(U117&gt;=SUMIFS(Barèmes!$G$6:$G$28,Barèmes!$A$6:$A$28,"Vitesse — 50 m (s)",Barèmes!$B$6:$B$28,H117,Barèmes!$C$6:$C$28,IF(H117="6ème","Mixte",G117)),Barèmes!$C$2,IF(U117&gt;=SUMIFS(Barèmes!$H$6:$H$28,Barèmes!$A$6:$A$28,"Vitesse — 50 m (s)",Barèmes!$B$6:$B$28,H117,Barèmes!$C$6:$C$28,IF(H117="6ème","Mixte",G117)),Barèmes!$D$2,IF(U117&gt;=SUMIFS(Barèmes!$I$6:$I$28,Barèmes!$A$6:$A$28,"Vitesse — 50 m (s)",Barèmes!$B$6:$B$28,H117,Barèmes!$C$6:$C$28,IF(H117="6ème","Mixte",G117)),Barèmes!$E$2,Barèmes!$F$2))))))</f>
        <v/>
      </c>
      <c r="X117" s="18"/>
      <c r="Y117" s="26" t="str" cm="1">
        <f t="array" ref="Y117">IF(OR(X117="",SUMPRODUCT((Barèmes!$A$6:$A$28="Souplesse (score 1-5)")*(Barèmes!$B$6:$B$28=H117)*(Barèmes!$C$6:$C$28=IF(H117="6ème","Mixte",G117)))=0),"",IF(SUMPRODUCT((Barèmes!$A$6:$A$28="Souplesse (score 1-5)")*(Barèmes!$B$6:$B$28=H117)*(Barèmes!$C$6:$C$28=IF(H117="6ème","Mixte",G117))*(Barèmes!$J$6:$J$28="+"))&gt;0,IF(X117&lt;=SUMIFS(Barèmes!$D$6:$D$28,Barèmes!$A$6:$A$28,"Souplesse (score 1-5)",Barèmes!$B$6:$B$28,H117,Barèmes!$C$6:$C$28,IF(H117="6ème","Mixte",G117)),"à besoin",IF(X117&lt;=SUMIFS(Barèmes!$E$6:$E$28,Barèmes!$A$6:$A$28,"Souplesse (score 1-5)",Barèmes!$B$6:$B$28,H117,Barèmes!$C$6:$C$28,IF(H117="6ème","Mixte",G117)),"fragile","satisfaisant")),IF(X117&gt;=SUMIFS(Barèmes!$D$6:$D$28,Barèmes!$A$6:$A$28,"Souplesse (score 1-5)",Barèmes!$B$6:$B$28,H117,Barèmes!$C$6:$C$28,IF(H117="6ème","Mixte",G117)),"à besoin",IF(X117&gt;=SUMIFS(Barèmes!$E$6:$E$28,Barèmes!$A$6:$A$28,"Souplesse (score 1-5)",Barèmes!$B$6:$B$28,H117,Barèmes!$C$6:$C$28,IF(H117="6ème","Mixte",G117)),"fragile","satisfaisant"))))</f>
        <v/>
      </c>
      <c r="Z117" s="26" t="str" cm="1">
        <f t="array" ref="Z117">IF(OR(X117="",SUMPRODUCT((Barèmes!$A$6:$A$28="Souplesse (score 1-5)")*(Barèmes!$B$6:$B$28=H117)*(Barèmes!$C$6:$C$28=IF(H117="6ème","Mixte",G117)))=0),"",IF(SUMPRODUCT((Barèmes!$A$6:$A$28="Souplesse (score 1-5)")*(Barèmes!$B$6:$B$28=H117)*(Barèmes!$C$6:$C$28=IF(H117="6ème","Mixte",G117))*(Barèmes!$J$6:$J$28="+"))&gt;0,IF(X117&lt;=SUMIFS(Barèmes!$F$6:$F$28,Barèmes!$A$6:$A$28,"Souplesse (score 1-5)",Barèmes!$B$6:$B$28,H117,Barèmes!$C$6:$C$28,IF(H117="6ème","Mixte",G117)),Barèmes!$B$2,IF(X117&lt;=SUMIFS(Barèmes!$G$6:$G$28,Barèmes!$A$6:$A$28,"Souplesse (score 1-5)",Barèmes!$B$6:$B$28,H117,Barèmes!$C$6:$C$28,IF(H117="6ème","Mixte",G117)),Barèmes!$C$2,IF(X117&lt;=SUMIFS(Barèmes!$H$6:$H$28,Barèmes!$A$6:$A$28,"Souplesse (score 1-5)",Barèmes!$B$6:$B$28,H117,Barèmes!$C$6:$C$28,IF(H117="6ème","Mixte",G117)),Barèmes!$D$2,IF(X117&lt;=SUMIFS(Barèmes!$I$6:$I$28,Barèmes!$A$6:$A$28,"Souplesse (score 1-5)",Barèmes!$B$6:$B$28,H117,Barèmes!$C$6:$C$28,IF(H117="6ème","Mixte",G117)),Barèmes!$E$2,Barèmes!$F$2)))),IF(X117&gt;=SUMIFS(Barèmes!$F$6:$F$28,Barèmes!$A$6:$A$28,"Souplesse (score 1-5)",Barèmes!$B$6:$B$28,H117,Barèmes!$C$6:$C$28,IF(H117="6ème","Mixte",G117)),Barèmes!$B$2,IF(X117&gt;=SUMIFS(Barèmes!$G$6:$G$28,Barèmes!$A$6:$A$28,"Souplesse (score 1-5)",Barèmes!$B$6:$B$28,H117,Barèmes!$C$6:$C$28,IF(H117="6ème","Mixte",G117)),Barèmes!$C$2,IF(X117&gt;=SUMIFS(Barèmes!$H$6:$H$28,Barèmes!$A$6:$A$28,"Souplesse (score 1-5)",Barèmes!$B$6:$B$28,H117,Barèmes!$C$6:$C$28,IF(H117="6ème","Mixte",G117)),Barèmes!$D$2,IF(X117&gt;=SUMIFS(Barèmes!$I$6:$I$28,Barèmes!$A$6:$A$28,"Souplesse (score 1-5)",Barèmes!$B$6:$B$28,H117,Barèmes!$C$6:$C$28,IF(H117="6ème","Mixte",G117)),Barèmes!$E$2,Barèmes!$F$2))))))</f>
        <v/>
      </c>
      <c r="AA117" s="22"/>
      <c r="AB117" s="27" t="str">
        <f>IF(OR(AA117="",SUMPRODUCT((Barèmes!$A$6:$A$28="Agilité — T-test 974 (s)")*(Barèmes!$B$6:$B$28=H117)*(Barèmes!$C$6:$C$28=IF(H117="6ème","Mixte",G117)))=0),"",IF(SUMPRODUCT((Barèmes!$A$6:$A$28="Agilité — T-test 974 (s)")*(Barèmes!$B$6:$B$28=H117)*(Barèmes!$C$6:$C$28=IF(H117="6ème","Mixte",G117))*(Barèmes!$J$6:$J$28="+"))&gt;0,IF(AA117&lt;=SUMIFS(Barèmes!$D$6:$D$28,Barèmes!$A$6:$A$28,"Agilité — T-test 974 (s)",Barèmes!$B$6:$B$28,H117,Barèmes!$C$6:$C$28,IF(H117="6ème","Mixte",G117)),"à besoin",IF(AA117&lt;=SUMIFS(Barèmes!$E$6:$E$28,Barèmes!$A$6:$A$28,"Agilité — T-test 974 (s)",Barèmes!$B$6:$B$28,H117,Barèmes!$C$6:$C$28,IF(H117="6ème","Mixte",G117)),"fragile","satisfaisant")),IF(AA117&gt;=SUMIFS(Barèmes!$D$6:$D$28,Barèmes!$A$6:$A$28,"Agilité — T-test 974 (s)",Barèmes!$B$6:$B$28,H117,Barèmes!$C$6:$C$28,IF(H117="6ème","Mixte",G117)),"à besoin",IF(AA117&gt;=SUMIFS(Barèmes!$E$6:$E$28,Barèmes!$A$6:$A$28,"Agilité — T-test 974 (s)",Barèmes!$B$6:$B$28,H117,Barèmes!$C$6:$C$28,IF(H117="6ème","Mixte",G117)),"fragile","satisfaisant"))))</f>
        <v/>
      </c>
      <c r="AC117" s="27" t="str">
        <f>IF(OR(AA117="",SUMPRODUCT((Barèmes!$A$6:$A$28="Agilité — T-test 974 (s)")*(Barèmes!$B$6:$B$28=H117)*(Barèmes!$C$6:$C$28=IF(H117="6ème","Mixte",G117)))=0),"",IF(SUMPRODUCT((Barèmes!$A$6:$A$28="Agilité — T-test 974 (s)")*(Barèmes!$B$6:$B$28=H117)*(Barèmes!$C$6:$C$28=IF(H117="6ème","Mixte",G117))*(Barèmes!$J$6:$J$28="+"))&gt;0,IF(AA117&lt;=SUMIFS(Barèmes!$F$6:$F$28,Barèmes!$A$6:$A$28,"Agilité — T-test 974 (s)",Barèmes!$B$6:$B$28,H117,Barèmes!$C$6:$C$28,IF(H117="6ème","Mixte",G117)),Barèmes!$B$2,IF(AA117&lt;=SUMIFS(Barèmes!$G$6:$G$28,Barèmes!$A$6:$A$28,"Agilité — T-test 974 (s)",Barèmes!$B$6:$B$28,H117,Barèmes!$C$6:$C$28,IF(H117="6ème","Mixte",G117)),Barèmes!$C$2,IF(AA117&lt;=SUMIFS(Barèmes!$H$6:$H$28,Barèmes!$A$6:$A$28,"Agilité — T-test 974 (s)",Barèmes!$B$6:$B$28,H117,Barèmes!$C$6:$C$28,IF(H117="6ème","Mixte",G117)),Barèmes!$D$2,IF(AA117&lt;=SUMIFS(Barèmes!$I$6:$I$28,Barèmes!$A$6:$A$28,"Agilité — T-test 974 (s)",Barèmes!$B$6:$B$28,H117,Barèmes!$C$6:$C$28,IF(H117="6ème","Mixte",G117)),Barèmes!$E$2,Barèmes!$F$2)))),IF(AA117&gt;=SUMIFS(Barèmes!$F$6:$F$28,Barèmes!$A$6:$A$28,"Agilité — T-test 974 (s)",Barèmes!$B$6:$B$28,H117,Barèmes!$C$6:$C$28,IF(H117="6ème","Mixte",G117)),Barèmes!$B$2,IF(AA117&gt;=SUMIFS(Barèmes!$G$6:$G$28,Barèmes!$A$6:$A$28,"Agilité — T-test 974 (s)",Barèmes!$B$6:$B$28,H117,Barèmes!$C$6:$C$28,IF(H117="6ème","Mixte",G117)),Barèmes!$C$2,IF(AA117&gt;=SUMIFS(Barèmes!$H$6:$H$28,Barèmes!$A$6:$A$28,"Agilité — T-test 974 (s)",Barèmes!$B$6:$B$28,H117,Barèmes!$C$6:$C$28,IF(H117="6ème","Mixte",G117)),Barèmes!$D$2,IF(AA117&gt;=SUMIFS(Barèmes!$I$6:$I$28,Barèmes!$A$6:$A$28,"Agilité — T-test 974 (s)",Barèmes!$B$6:$B$28,H117,Barèmes!$C$6:$C$28,IF(H117="6ème","Mixte",G117)),Barèmes!$E$2,Barèmes!$F$2))))))</f>
        <v/>
      </c>
      <c r="AD117" s="28" t="str">
        <f t="shared" si="10"/>
        <v/>
      </c>
      <c r="AE117" s="29" t="str">
        <f t="shared" si="11"/>
        <v/>
      </c>
      <c r="AF117" s="30" t="str">
        <f>IF(OR(AD117="",SUMPRODUCT((Barèmes!$A$6:$A$28="Surcoût d'agilité (s) — technique")*(Barèmes!$B$6:$B$28=H117)*(Barèmes!$C$6:$C$28=IF(H117="6ème","Mixte",G117)))=0),"",IF(SUMPRODUCT((Barèmes!$A$6:$A$28="Surcoût d'agilité (s) — technique")*(Barèmes!$B$6:$B$28=H117)*(Barèmes!$C$6:$C$28=IF(H117="6ème","Mixte",G117))*(Barèmes!$J$6:$J$28="+"))&gt;0,IF(AD117&lt;=SUMIFS(Barèmes!$D$6:$D$28,Barèmes!$A$6:$A$28,"Surcoût d'agilité (s) — technique",Barèmes!$B$6:$B$28,H117,Barèmes!$C$6:$C$28,IF(H117="6ème","Mixte",G117)),"à besoin",IF(AD117&lt;=SUMIFS(Barèmes!$E$6:$E$28,Barèmes!$A$6:$A$28,"Surcoût d'agilité (s) — technique",Barèmes!$B$6:$B$28,H117,Barèmes!$C$6:$C$28,IF(H117="6ème","Mixte",G117)),"fragile","satisfaisant")),IF(AD117&gt;=SUMIFS(Barèmes!$D$6:$D$28,Barèmes!$A$6:$A$28,"Surcoût d'agilité (s) — technique",Barèmes!$B$6:$B$28,H117,Barèmes!$C$6:$C$28,IF(H117="6ème","Mixte",G117)),"à besoin",IF(AD117&gt;=SUMIFS(Barèmes!$E$6:$E$28,Barèmes!$A$6:$A$28,"Surcoût d'agilité (s) — technique",Barèmes!$B$6:$B$28,H117,Barèmes!$C$6:$C$28,IF(H117="6ème","Mixte",G117)),"fragile","satisfaisant"))))</f>
        <v/>
      </c>
      <c r="AG117" s="30" t="str">
        <f>IF(OR(AD117="",SUMPRODUCT((Barèmes!$A$6:$A$28="Surcoût d'agilité (s) — technique")*(Barèmes!$B$6:$B$28=H117)*(Barèmes!$C$6:$C$28=IF(H117="6ème","Mixte",G117)))=0),"",IF(SUMPRODUCT((Barèmes!$A$6:$A$28="Surcoût d'agilité (s) — technique")*(Barèmes!$B$6:$B$28=H117)*(Barèmes!$C$6:$C$28=IF(H117="6ème","Mixte",G117))*(Barèmes!$J$6:$J$28="+"))&gt;0,IF(AD117&lt;=SUMIFS(Barèmes!$F$6:$F$28,Barèmes!$A$6:$A$28,"Surcoût d'agilité (s) — technique",Barèmes!$B$6:$B$28,H117,Barèmes!$C$6:$C$28,IF(H117="6ème","Mixte",G117)),Barèmes!$B$2,IF(AD117&lt;=SUMIFS(Barèmes!$G$6:$G$28,Barèmes!$A$6:$A$28,"Surcoût d'agilité (s) — technique",Barèmes!$B$6:$B$28,H117,Barèmes!$C$6:$C$28,IF(H117="6ème","Mixte",G117)),Barèmes!$C$2,IF(AD117&lt;=SUMIFS(Barèmes!$H$6:$H$28,Barèmes!$A$6:$A$28,"Surcoût d'agilité (s) — technique",Barèmes!$B$6:$B$28,H117,Barèmes!$C$6:$C$28,IF(H117="6ème","Mixte",G117)),Barèmes!$D$2,IF(AD117&lt;=SUMIFS(Barèmes!$I$6:$I$28,Barèmes!$A$6:$A$28,"Surcoût d'agilité (s) — technique",Barèmes!$B$6:$B$28,H117,Barèmes!$C$6:$C$28,IF(H117="6ème","Mixte",G117)),Barèmes!$E$2,Barèmes!$F$2)))),IF(AD117&gt;=SUMIFS(Barèmes!$F$6:$F$28,Barèmes!$A$6:$A$28,"Surcoût d'agilité (s) — technique",Barèmes!$B$6:$B$28,H117,Barèmes!$C$6:$C$28,IF(H117="6ème","Mixte",G117)),Barèmes!$B$2,IF(AD117&gt;=SUMIFS(Barèmes!$G$6:$G$28,Barèmes!$A$6:$A$28,"Surcoût d'agilité (s) — technique",Barèmes!$B$6:$B$28,H117,Barèmes!$C$6:$C$28,IF(H117="6ème","Mixte",G117)),Barèmes!$C$2,IF(AD117&gt;=SUMIFS(Barèmes!$H$6:$H$28,Barèmes!$A$6:$A$28,"Surcoût d'agilité (s) — technique",Barèmes!$B$6:$B$28,H117,Barèmes!$C$6:$C$28,IF(H117="6ème","Mixte",G117)),Barèmes!$D$2,IF(AD117&gt;=SUMIFS(Barèmes!$I$6:$I$28,Barèmes!$A$6:$A$28,"Surcoût d'agilité (s) — technique",Barèmes!$B$6:$B$28,H117,Barèmes!$C$6:$C$28,IF(H117="6ème","Mixte",G117)),Barèmes!$E$2,Barèmes!$F$2))))))</f>
        <v/>
      </c>
      <c r="AH117" s="31" t="str">
        <f>IF((IF(N117="",0,1)+IF(Q117="",0,1)+IF(W117="",0,1)+IF(Z117="",0,1)+IF(AC117="",0,1))=0,"",3*IF(N117=Barèmes!$B$2,1,IF(N117=Barèmes!$C$2,2,IF(N117=Barèmes!$D$2,3,IF(N117=Barèmes!$E$2,4,IF(N117=Barèmes!$F$2,5,0)))))+3*IF(Q117=Barèmes!$B$2,1,IF(Q117=Barèmes!$C$2,2,IF(Q117=Barèmes!$D$2,3,IF(Q117=Barèmes!$E$2,4,IF(Q117=Barèmes!$F$2,5,0)))))+2*IF(W117=Barèmes!$B$2,1,IF(W117=Barèmes!$C$2,2,IF(W117=Barèmes!$D$2,3,IF(W117=Barèmes!$E$2,4,IF(W117=Barèmes!$F$2,5,0)))))+1*IF(Z117=Barèmes!$B$2,1,IF(Z117=Barèmes!$C$2,2,IF(Z117=Barèmes!$D$2,3,IF(Z117=Barèmes!$E$2,4,IF(Z117=Barèmes!$F$2,5,0)))))+1*IF(AC117=Barèmes!$B$2,1,IF(AC117=Barèmes!$C$2,2,IF(AC117=Barèmes!$D$2,3,IF(AC117=Barèmes!$E$2,4,IF(AC117=Barèmes!$F$2,5,0))))))</f>
        <v/>
      </c>
      <c r="AI117" s="31"/>
      <c r="AJ117" s="32" t="str">
        <f>IFERROR(INDEX(Croissance!$B$5:$B$604,MATCH(A117,Croissance!$A$5:$A$604,0)),"")</f>
        <v/>
      </c>
      <c r="AK117" s="32" t="str">
        <f>IFERROR(INDEX(Croissance!$C$5:$C$604,MATCH(A117,Croissance!$A$5:$A$604,0)),"")</f>
        <v/>
      </c>
      <c r="AL117" s="32" t="str">
        <f>IFERROR(INDEX(Croissance!$D$5:$D$604,MATCH(A117,Croissance!$A$5:$A$604,0)),"")</f>
        <v/>
      </c>
      <c r="AM117" s="32" t="str">
        <f>IFERROR(INDEX(Croissance!$E$5:$E$604,MATCH(A117,Croissance!$A$5:$A$604,0)),"")</f>
        <v/>
      </c>
      <c r="AO117" s="33">
        <f t="shared" si="16"/>
        <v>0</v>
      </c>
      <c r="AP117" s="33">
        <f t="shared" si="12"/>
        <v>0</v>
      </c>
      <c r="AQ117" s="33">
        <f>IF(A117="",0,IF(AND(OR('Synthèse classe'!$C$2="Tous",C117='Synthèse classe'!$C$2),OR('Synthèse classe'!$C$3="Toutes",D117='Synthèse classe'!$C$3),OR('Synthèse classe'!$C$4="Toutes",AND('Synthèse classe'!$C$4="Dernière",AP117=1),B117=IFERROR(VALUE('Synthèse classe'!$C$4),0))),1,0))</f>
        <v>0</v>
      </c>
      <c r="AR117" s="34" t="str">
        <f t="shared" si="13"/>
        <v/>
      </c>
    </row>
    <row r="118" spans="1:44" x14ac:dyDescent="0.2">
      <c r="A118" s="17" t="str">
        <f t="shared" si="9"/>
        <v/>
      </c>
      <c r="B118" s="18"/>
      <c r="C118" s="19"/>
      <c r="D118" s="19"/>
      <c r="E118" s="19"/>
      <c r="F118" s="19"/>
      <c r="G118" s="19"/>
      <c r="H118" s="17" t="str">
        <f t="shared" si="14"/>
        <v/>
      </c>
      <c r="I118" s="20"/>
      <c r="J118" s="18"/>
      <c r="K118" s="19"/>
      <c r="L118" s="21" t="str">
        <f t="shared" si="15"/>
        <v/>
      </c>
      <c r="M118" s="21" t="str">
        <f>IF(OR(J118="",SUMPRODUCT((Barèmes!$A$6:$A$28="Endurance — Luc Léger (palier)")*(Barèmes!$B$6:$B$28=H118)*(Barèmes!$C$6:$C$28=IF(H118="6ème","Mixte",G118)))=0),"",IF(SUMPRODUCT((Barèmes!$A$6:$A$28="Endurance — Luc Léger (palier)")*(Barèmes!$B$6:$B$28=H118)*(Barèmes!$C$6:$C$28=IF(H118="6ème","Mixte",G118))*(Barèmes!$J$6:$J$28="+"))&gt;0,IF(J118&lt;=SUMIFS(Barèmes!$D$6:$D$28,Barèmes!$A$6:$A$28,"Endurance — Luc Léger (palier)",Barèmes!$B$6:$B$28,H118,Barèmes!$C$6:$C$28,IF(H118="6ème","Mixte",G118)),"à besoin",IF(J118&lt;=SUMIFS(Barèmes!$E$6:$E$28,Barèmes!$A$6:$A$28,"Endurance — Luc Léger (palier)",Barèmes!$B$6:$B$28,H118,Barèmes!$C$6:$C$28,IF(H118="6ème","Mixte",G118)),"fragile","satisfaisant")),IF(J118&gt;=SUMIFS(Barèmes!$D$6:$D$28,Barèmes!$A$6:$A$28,"Endurance — Luc Léger (palier)",Barèmes!$B$6:$B$28,H118,Barèmes!$C$6:$C$28,IF(H118="6ème","Mixte",G118)),"à besoin",IF(J118&gt;=SUMIFS(Barèmes!$E$6:$E$28,Barèmes!$A$6:$A$28,"Endurance — Luc Léger (palier)",Barèmes!$B$6:$B$28,H118,Barèmes!$C$6:$C$28,IF(H118="6ème","Mixte",G118)),"fragile","satisfaisant"))))</f>
        <v/>
      </c>
      <c r="N118" s="21" t="str">
        <f>IF(OR(J118="",SUMPRODUCT((Barèmes!$A$6:$A$28="Endurance — Luc Léger (palier)")*(Barèmes!$B$6:$B$28=H118)*(Barèmes!$C$6:$C$28=IF(H118="6ème","Mixte",G118)))=0),"",IF(SUMPRODUCT((Barèmes!$A$6:$A$28="Endurance — Luc Léger (palier)")*(Barèmes!$B$6:$B$28=H118)*(Barèmes!$C$6:$C$28=IF(H118="6ème","Mixte",G118))*(Barèmes!$J$6:$J$28="+"))&gt;0,IF(J118&lt;=SUMIFS(Barèmes!$F$6:$F$28,Barèmes!$A$6:$A$28,"Endurance — Luc Léger (palier)",Barèmes!$B$6:$B$28,H118,Barèmes!$C$6:$C$28,IF(H118="6ème","Mixte",G118)),Barèmes!$B$2,IF(J118&lt;=SUMIFS(Barèmes!$G$6:$G$28,Barèmes!$A$6:$A$28,"Endurance — Luc Léger (palier)",Barèmes!$B$6:$B$28,H118,Barèmes!$C$6:$C$28,IF(H118="6ème","Mixte",G118)),Barèmes!$C$2,IF(J118&lt;=SUMIFS(Barèmes!$H$6:$H$28,Barèmes!$A$6:$A$28,"Endurance — Luc Léger (palier)",Barèmes!$B$6:$B$28,H118,Barèmes!$C$6:$C$28,IF(H118="6ème","Mixte",G118)),Barèmes!$D$2,IF(J118&lt;=SUMIFS(Barèmes!$I$6:$I$28,Barèmes!$A$6:$A$28,"Endurance — Luc Léger (palier)",Barèmes!$B$6:$B$28,H118,Barèmes!$C$6:$C$28,IF(H118="6ème","Mixte",G118)),Barèmes!$E$2,Barèmes!$F$2)))),IF(J118&gt;=SUMIFS(Barèmes!$F$6:$F$28,Barèmes!$A$6:$A$28,"Endurance — Luc Léger (palier)",Barèmes!$B$6:$B$28,H118,Barèmes!$C$6:$C$28,IF(H118="6ème","Mixte",G118)),Barèmes!$B$2,IF(J118&gt;=SUMIFS(Barèmes!$G$6:$G$28,Barèmes!$A$6:$A$28,"Endurance — Luc Léger (palier)",Barèmes!$B$6:$B$28,H118,Barèmes!$C$6:$C$28,IF(H118="6ème","Mixte",G118)),Barèmes!$C$2,IF(J118&gt;=SUMIFS(Barèmes!$H$6:$H$28,Barèmes!$A$6:$A$28,"Endurance — Luc Léger (palier)",Barèmes!$B$6:$B$28,H118,Barèmes!$C$6:$C$28,IF(H118="6ème","Mixte",G118)),Barèmes!$D$2,IF(J118&gt;=SUMIFS(Barèmes!$I$6:$I$28,Barèmes!$A$6:$A$28,"Endurance — Luc Léger (palier)",Barèmes!$B$6:$B$28,H118,Barèmes!$C$6:$C$28,IF(H118="6ème","Mixte",G118)),Barèmes!$E$2,Barèmes!$F$2))))))</f>
        <v/>
      </c>
      <c r="O118" s="22"/>
      <c r="P118" s="23" t="str">
        <f>IF(OR(O118="",SUMPRODUCT((Barèmes!$A$6:$A$28="Force bas du corps — Saut en longueur (m)")*(Barèmes!$B$6:$B$28=H118)*(Barèmes!$C$6:$C$28=IF(H118="6ème","Mixte",G118)))=0),"",IF(SUMPRODUCT((Barèmes!$A$6:$A$28="Force bas du corps — Saut en longueur (m)")*(Barèmes!$B$6:$B$28=H118)*(Barèmes!$C$6:$C$28=IF(H118="6ème","Mixte",G118))*(Barèmes!$J$6:$J$28="+"))&gt;0,IF(O118&lt;=SUMIFS(Barèmes!$D$6:$D$28,Barèmes!$A$6:$A$28,"Force bas du corps — Saut en longueur (m)",Barèmes!$B$6:$B$28,H118,Barèmes!$C$6:$C$28,IF(H118="6ème","Mixte",G118)),"à besoin",IF(O118&lt;=SUMIFS(Barèmes!$E$6:$E$28,Barèmes!$A$6:$A$28,"Force bas du corps — Saut en longueur (m)",Barèmes!$B$6:$B$28,H118,Barèmes!$C$6:$C$28,IF(H118="6ème","Mixte",G118)),"fragile","satisfaisant")),IF(O118&gt;=SUMIFS(Barèmes!$D$6:$D$28,Barèmes!$A$6:$A$28,"Force bas du corps — Saut en longueur (m)",Barèmes!$B$6:$B$28,H118,Barèmes!$C$6:$C$28,IF(H118="6ème","Mixte",G118)),"à besoin",IF(O118&gt;=SUMIFS(Barèmes!$E$6:$E$28,Barèmes!$A$6:$A$28,"Force bas du corps — Saut en longueur (m)",Barèmes!$B$6:$B$28,H118,Barèmes!$C$6:$C$28,IF(H118="6ème","Mixte",G118)),"fragile","satisfaisant"))))</f>
        <v/>
      </c>
      <c r="Q118" s="23" t="str">
        <f>IF(OR(O118="",SUMPRODUCT((Barèmes!$A$6:$A$28="Force bas du corps — Saut en longueur (m)")*(Barèmes!$B$6:$B$28=H118)*(Barèmes!$C$6:$C$28=IF(H118="6ème","Mixte",G118)))=0),"",IF(SUMPRODUCT((Barèmes!$A$6:$A$28="Force bas du corps — Saut en longueur (m)")*(Barèmes!$B$6:$B$28=H118)*(Barèmes!$C$6:$C$28=IF(H118="6ème","Mixte",G118))*(Barèmes!$J$6:$J$28="+"))&gt;0,IF(O118&lt;=SUMIFS(Barèmes!$F$6:$F$28,Barèmes!$A$6:$A$28,"Force bas du corps — Saut en longueur (m)",Barèmes!$B$6:$B$28,H118,Barèmes!$C$6:$C$28,IF(H118="6ème","Mixte",G118)),Barèmes!$B$2,IF(O118&lt;=SUMIFS(Barèmes!$G$6:$G$28,Barèmes!$A$6:$A$28,"Force bas du corps — Saut en longueur (m)",Barèmes!$B$6:$B$28,H118,Barèmes!$C$6:$C$28,IF(H118="6ème","Mixte",G118)),Barèmes!$C$2,IF(O118&lt;=SUMIFS(Barèmes!$H$6:$H$28,Barèmes!$A$6:$A$28,"Force bas du corps — Saut en longueur (m)",Barèmes!$B$6:$B$28,H118,Barèmes!$C$6:$C$28,IF(H118="6ème","Mixte",G118)),Barèmes!$D$2,IF(O118&lt;=SUMIFS(Barèmes!$I$6:$I$28,Barèmes!$A$6:$A$28,"Force bas du corps — Saut en longueur (m)",Barèmes!$B$6:$B$28,H118,Barèmes!$C$6:$C$28,IF(H118="6ème","Mixte",G118)),Barèmes!$E$2,Barèmes!$F$2)))),IF(O118&gt;=SUMIFS(Barèmes!$F$6:$F$28,Barèmes!$A$6:$A$28,"Force bas du corps — Saut en longueur (m)",Barèmes!$B$6:$B$28,H118,Barèmes!$C$6:$C$28,IF(H118="6ème","Mixte",G118)),Barèmes!$B$2,IF(O118&gt;=SUMIFS(Barèmes!$G$6:$G$28,Barèmes!$A$6:$A$28,"Force bas du corps — Saut en longueur (m)",Barèmes!$B$6:$B$28,H118,Barèmes!$C$6:$C$28,IF(H118="6ème","Mixte",G118)),Barèmes!$C$2,IF(O118&gt;=SUMIFS(Barèmes!$H$6:$H$28,Barèmes!$A$6:$A$28,"Force bas du corps — Saut en longueur (m)",Barèmes!$B$6:$B$28,H118,Barèmes!$C$6:$C$28,IF(H118="6ème","Mixte",G118)),Barèmes!$D$2,IF(O118&gt;=SUMIFS(Barèmes!$I$6:$I$28,Barèmes!$A$6:$A$28,"Force bas du corps — Saut en longueur (m)",Barèmes!$B$6:$B$28,H118,Barèmes!$C$6:$C$28,IF(H118="6ème","Mixte",G118)),Barèmes!$E$2,Barèmes!$F$2))))))</f>
        <v/>
      </c>
      <c r="R118" s="22"/>
      <c r="S118" s="24" t="str">
        <f>IF(OR(R118="",SUMPRODUCT((Barèmes!$A$6:$A$28="Vitesse — 30 m (s)")*(Barèmes!$B$6:$B$28=H118)*(Barèmes!$C$6:$C$28=IF(H118="6ème","Mixte",G118)))=0),"",IF(SUMPRODUCT((Barèmes!$A$6:$A$28="Vitesse — 30 m (s)")*(Barèmes!$B$6:$B$28=H118)*(Barèmes!$C$6:$C$28=IF(H118="6ème","Mixte",G118))*(Barèmes!$J$6:$J$28="+"))&gt;0,IF(R118&lt;=SUMIFS(Barèmes!$D$6:$D$28,Barèmes!$A$6:$A$28,"Vitesse — 30 m (s)",Barèmes!$B$6:$B$28,H118,Barèmes!$C$6:$C$28,IF(H118="6ème","Mixte",G118)),"à besoin",IF(R118&lt;=SUMIFS(Barèmes!$E$6:$E$28,Barèmes!$A$6:$A$28,"Vitesse — 30 m (s)",Barèmes!$B$6:$B$28,H118,Barèmes!$C$6:$C$28,IF(H118="6ème","Mixte",G118)),"fragile","satisfaisant")),IF(R118&gt;=SUMIFS(Barèmes!$D$6:$D$28,Barèmes!$A$6:$A$28,"Vitesse — 30 m (s)",Barèmes!$B$6:$B$28,H118,Barèmes!$C$6:$C$28,IF(H118="6ème","Mixte",G118)),"à besoin",IF(R118&gt;=SUMIFS(Barèmes!$E$6:$E$28,Barèmes!$A$6:$A$28,"Vitesse — 30 m (s)",Barèmes!$B$6:$B$28,H118,Barèmes!$C$6:$C$28,IF(H118="6ème","Mixte",G118)),"fragile","satisfaisant"))))</f>
        <v/>
      </c>
      <c r="T118" s="24" t="str">
        <f>IF(OR(R118="",SUMPRODUCT((Barèmes!$A$6:$A$28="Vitesse — 30 m (s)")*(Barèmes!$B$6:$B$28=H118)*(Barèmes!$C$6:$C$28=IF(H118="6ème","Mixte",G118)))=0),"",IF(SUMPRODUCT((Barèmes!$A$6:$A$28="Vitesse — 30 m (s)")*(Barèmes!$B$6:$B$28=H118)*(Barèmes!$C$6:$C$28=IF(H118="6ème","Mixte",G118))*(Barèmes!$J$6:$J$28="+"))&gt;0,IF(R118&lt;=SUMIFS(Barèmes!$F$6:$F$28,Barèmes!$A$6:$A$28,"Vitesse — 30 m (s)",Barèmes!$B$6:$B$28,H118,Barèmes!$C$6:$C$28,IF(H118="6ème","Mixte",G118)),Barèmes!$B$2,IF(R118&lt;=SUMIFS(Barèmes!$G$6:$G$28,Barèmes!$A$6:$A$28,"Vitesse — 30 m (s)",Barèmes!$B$6:$B$28,H118,Barèmes!$C$6:$C$28,IF(H118="6ème","Mixte",G118)),Barèmes!$C$2,IF(R118&lt;=SUMIFS(Barèmes!$H$6:$H$28,Barèmes!$A$6:$A$28,"Vitesse — 30 m (s)",Barèmes!$B$6:$B$28,H118,Barèmes!$C$6:$C$28,IF(H118="6ème","Mixte",G118)),Barèmes!$D$2,IF(R118&lt;=SUMIFS(Barèmes!$I$6:$I$28,Barèmes!$A$6:$A$28,"Vitesse — 30 m (s)",Barèmes!$B$6:$B$28,H118,Barèmes!$C$6:$C$28,IF(H118="6ème","Mixte",G118)),Barèmes!$E$2,Barèmes!$F$2)))),IF(R118&gt;=SUMIFS(Barèmes!$F$6:$F$28,Barèmes!$A$6:$A$28,"Vitesse — 30 m (s)",Barèmes!$B$6:$B$28,H118,Barèmes!$C$6:$C$28,IF(H118="6ème","Mixte",G118)),Barèmes!$B$2,IF(R118&gt;=SUMIFS(Barèmes!$G$6:$G$28,Barèmes!$A$6:$A$28,"Vitesse — 30 m (s)",Barèmes!$B$6:$B$28,H118,Barèmes!$C$6:$C$28,IF(H118="6ème","Mixte",G118)),Barèmes!$C$2,IF(R118&gt;=SUMIFS(Barèmes!$H$6:$H$28,Barèmes!$A$6:$A$28,"Vitesse — 30 m (s)",Barèmes!$B$6:$B$28,H118,Barèmes!$C$6:$C$28,IF(H118="6ème","Mixte",G118)),Barèmes!$D$2,IF(R118&gt;=SUMIFS(Barèmes!$I$6:$I$28,Barèmes!$A$6:$A$28,"Vitesse — 30 m (s)",Barèmes!$B$6:$B$28,H118,Barèmes!$C$6:$C$28,IF(H118="6ème","Mixte",G118)),Barèmes!$E$2,Barèmes!$F$2))))))</f>
        <v/>
      </c>
      <c r="U118" s="22"/>
      <c r="V118" s="25" t="str">
        <f>IF(OR(U118="",SUMPRODUCT((Barèmes!$A$6:$A$28="Vitesse — 50 m (s)")*(Barèmes!$B$6:$B$28=H118)*(Barèmes!$C$6:$C$28=IF(H118="6ème","Mixte",G118)))=0),"",IF(SUMPRODUCT((Barèmes!$A$6:$A$28="Vitesse — 50 m (s)")*(Barèmes!$B$6:$B$28=H118)*(Barèmes!$C$6:$C$28=IF(H118="6ème","Mixte",G118))*(Barèmes!$J$6:$J$28="+"))&gt;0,IF(U118&lt;=SUMIFS(Barèmes!$D$6:$D$28,Barèmes!$A$6:$A$28,"Vitesse — 50 m (s)",Barèmes!$B$6:$B$28,H118,Barèmes!$C$6:$C$28,IF(H118="6ème","Mixte",G118)),"à besoin",IF(U118&lt;=SUMIFS(Barèmes!$E$6:$E$28,Barèmes!$A$6:$A$28,"Vitesse — 50 m (s)",Barèmes!$B$6:$B$28,H118,Barèmes!$C$6:$C$28,IF(H118="6ème","Mixte",G118)),"fragile","satisfaisant")),IF(U118&gt;=SUMIFS(Barèmes!$D$6:$D$28,Barèmes!$A$6:$A$28,"Vitesse — 50 m (s)",Barèmes!$B$6:$B$28,H118,Barèmes!$C$6:$C$28,IF(H118="6ème","Mixte",G118)),"à besoin",IF(U118&gt;=SUMIFS(Barèmes!$E$6:$E$28,Barèmes!$A$6:$A$28,"Vitesse — 50 m (s)",Barèmes!$B$6:$B$28,H118,Barèmes!$C$6:$C$28,IF(H118="6ème","Mixte",G118)),"fragile","satisfaisant"))))</f>
        <v/>
      </c>
      <c r="W118" s="25" t="str">
        <f>IF(OR(U118="",SUMPRODUCT((Barèmes!$A$6:$A$28="Vitesse — 50 m (s)")*(Barèmes!$B$6:$B$28=H118)*(Barèmes!$C$6:$C$28=IF(H118="6ème","Mixte",G118)))=0),"",IF(SUMPRODUCT((Barèmes!$A$6:$A$28="Vitesse — 50 m (s)")*(Barèmes!$B$6:$B$28=H118)*(Barèmes!$C$6:$C$28=IF(H118="6ème","Mixte",G118))*(Barèmes!$J$6:$J$28="+"))&gt;0,IF(U118&lt;=SUMIFS(Barèmes!$F$6:$F$28,Barèmes!$A$6:$A$28,"Vitesse — 50 m (s)",Barèmes!$B$6:$B$28,H118,Barèmes!$C$6:$C$28,IF(H118="6ème","Mixte",G118)),Barèmes!$B$2,IF(U118&lt;=SUMIFS(Barèmes!$G$6:$G$28,Barèmes!$A$6:$A$28,"Vitesse — 50 m (s)",Barèmes!$B$6:$B$28,H118,Barèmes!$C$6:$C$28,IF(H118="6ème","Mixte",G118)),Barèmes!$C$2,IF(U118&lt;=SUMIFS(Barèmes!$H$6:$H$28,Barèmes!$A$6:$A$28,"Vitesse — 50 m (s)",Barèmes!$B$6:$B$28,H118,Barèmes!$C$6:$C$28,IF(H118="6ème","Mixte",G118)),Barèmes!$D$2,IF(U118&lt;=SUMIFS(Barèmes!$I$6:$I$28,Barèmes!$A$6:$A$28,"Vitesse — 50 m (s)",Barèmes!$B$6:$B$28,H118,Barèmes!$C$6:$C$28,IF(H118="6ème","Mixte",G118)),Barèmes!$E$2,Barèmes!$F$2)))),IF(U118&gt;=SUMIFS(Barèmes!$F$6:$F$28,Barèmes!$A$6:$A$28,"Vitesse — 50 m (s)",Barèmes!$B$6:$B$28,H118,Barèmes!$C$6:$C$28,IF(H118="6ème","Mixte",G118)),Barèmes!$B$2,IF(U118&gt;=SUMIFS(Barèmes!$G$6:$G$28,Barèmes!$A$6:$A$28,"Vitesse — 50 m (s)",Barèmes!$B$6:$B$28,H118,Barèmes!$C$6:$C$28,IF(H118="6ème","Mixte",G118)),Barèmes!$C$2,IF(U118&gt;=SUMIFS(Barèmes!$H$6:$H$28,Barèmes!$A$6:$A$28,"Vitesse — 50 m (s)",Barèmes!$B$6:$B$28,H118,Barèmes!$C$6:$C$28,IF(H118="6ème","Mixte",G118)),Barèmes!$D$2,IF(U118&gt;=SUMIFS(Barèmes!$I$6:$I$28,Barèmes!$A$6:$A$28,"Vitesse — 50 m (s)",Barèmes!$B$6:$B$28,H118,Barèmes!$C$6:$C$28,IF(H118="6ème","Mixte",G118)),Barèmes!$E$2,Barèmes!$F$2))))))</f>
        <v/>
      </c>
      <c r="X118" s="18"/>
      <c r="Y118" s="26" t="str" cm="1">
        <f t="array" ref="Y118">IF(OR(X118="",SUMPRODUCT((Barèmes!$A$6:$A$28="Souplesse (score 1-5)")*(Barèmes!$B$6:$B$28=H118)*(Barèmes!$C$6:$C$28=IF(H118="6ème","Mixte",G118)))=0),"",IF(SUMPRODUCT((Barèmes!$A$6:$A$28="Souplesse (score 1-5)")*(Barèmes!$B$6:$B$28=H118)*(Barèmes!$C$6:$C$28=IF(H118="6ème","Mixte",G118))*(Barèmes!$J$6:$J$28="+"))&gt;0,IF(X118&lt;=SUMIFS(Barèmes!$D$6:$D$28,Barèmes!$A$6:$A$28,"Souplesse (score 1-5)",Barèmes!$B$6:$B$28,H118,Barèmes!$C$6:$C$28,IF(H118="6ème","Mixte",G118)),"à besoin",IF(X118&lt;=SUMIFS(Barèmes!$E$6:$E$28,Barèmes!$A$6:$A$28,"Souplesse (score 1-5)",Barèmes!$B$6:$B$28,H118,Barèmes!$C$6:$C$28,IF(H118="6ème","Mixte",G118)),"fragile","satisfaisant")),IF(X118&gt;=SUMIFS(Barèmes!$D$6:$D$28,Barèmes!$A$6:$A$28,"Souplesse (score 1-5)",Barèmes!$B$6:$B$28,H118,Barèmes!$C$6:$C$28,IF(H118="6ème","Mixte",G118)),"à besoin",IF(X118&gt;=SUMIFS(Barèmes!$E$6:$E$28,Barèmes!$A$6:$A$28,"Souplesse (score 1-5)",Barèmes!$B$6:$B$28,H118,Barèmes!$C$6:$C$28,IF(H118="6ème","Mixte",G118)),"fragile","satisfaisant"))))</f>
        <v/>
      </c>
      <c r="Z118" s="26" t="str" cm="1">
        <f t="array" ref="Z118">IF(OR(X118="",SUMPRODUCT((Barèmes!$A$6:$A$28="Souplesse (score 1-5)")*(Barèmes!$B$6:$B$28=H118)*(Barèmes!$C$6:$C$28=IF(H118="6ème","Mixte",G118)))=0),"",IF(SUMPRODUCT((Barèmes!$A$6:$A$28="Souplesse (score 1-5)")*(Barèmes!$B$6:$B$28=H118)*(Barèmes!$C$6:$C$28=IF(H118="6ème","Mixte",G118))*(Barèmes!$J$6:$J$28="+"))&gt;0,IF(X118&lt;=SUMIFS(Barèmes!$F$6:$F$28,Barèmes!$A$6:$A$28,"Souplesse (score 1-5)",Barèmes!$B$6:$B$28,H118,Barèmes!$C$6:$C$28,IF(H118="6ème","Mixte",G118)),Barèmes!$B$2,IF(X118&lt;=SUMIFS(Barèmes!$G$6:$G$28,Barèmes!$A$6:$A$28,"Souplesse (score 1-5)",Barèmes!$B$6:$B$28,H118,Barèmes!$C$6:$C$28,IF(H118="6ème","Mixte",G118)),Barèmes!$C$2,IF(X118&lt;=SUMIFS(Barèmes!$H$6:$H$28,Barèmes!$A$6:$A$28,"Souplesse (score 1-5)",Barèmes!$B$6:$B$28,H118,Barèmes!$C$6:$C$28,IF(H118="6ème","Mixte",G118)),Barèmes!$D$2,IF(X118&lt;=SUMIFS(Barèmes!$I$6:$I$28,Barèmes!$A$6:$A$28,"Souplesse (score 1-5)",Barèmes!$B$6:$B$28,H118,Barèmes!$C$6:$C$28,IF(H118="6ème","Mixte",G118)),Barèmes!$E$2,Barèmes!$F$2)))),IF(X118&gt;=SUMIFS(Barèmes!$F$6:$F$28,Barèmes!$A$6:$A$28,"Souplesse (score 1-5)",Barèmes!$B$6:$B$28,H118,Barèmes!$C$6:$C$28,IF(H118="6ème","Mixte",G118)),Barèmes!$B$2,IF(X118&gt;=SUMIFS(Barèmes!$G$6:$G$28,Barèmes!$A$6:$A$28,"Souplesse (score 1-5)",Barèmes!$B$6:$B$28,H118,Barèmes!$C$6:$C$28,IF(H118="6ème","Mixte",G118)),Barèmes!$C$2,IF(X118&gt;=SUMIFS(Barèmes!$H$6:$H$28,Barèmes!$A$6:$A$28,"Souplesse (score 1-5)",Barèmes!$B$6:$B$28,H118,Barèmes!$C$6:$C$28,IF(H118="6ème","Mixte",G118)),Barèmes!$D$2,IF(X118&gt;=SUMIFS(Barèmes!$I$6:$I$28,Barèmes!$A$6:$A$28,"Souplesse (score 1-5)",Barèmes!$B$6:$B$28,H118,Barèmes!$C$6:$C$28,IF(H118="6ème","Mixte",G118)),Barèmes!$E$2,Barèmes!$F$2))))))</f>
        <v/>
      </c>
      <c r="AA118" s="22"/>
      <c r="AB118" s="27" t="str">
        <f>IF(OR(AA118="",SUMPRODUCT((Barèmes!$A$6:$A$28="Agilité — T-test 974 (s)")*(Barèmes!$B$6:$B$28=H118)*(Barèmes!$C$6:$C$28=IF(H118="6ème","Mixte",G118)))=0),"",IF(SUMPRODUCT((Barèmes!$A$6:$A$28="Agilité — T-test 974 (s)")*(Barèmes!$B$6:$B$28=H118)*(Barèmes!$C$6:$C$28=IF(H118="6ème","Mixte",G118))*(Barèmes!$J$6:$J$28="+"))&gt;0,IF(AA118&lt;=SUMIFS(Barèmes!$D$6:$D$28,Barèmes!$A$6:$A$28,"Agilité — T-test 974 (s)",Barèmes!$B$6:$B$28,H118,Barèmes!$C$6:$C$28,IF(H118="6ème","Mixte",G118)),"à besoin",IF(AA118&lt;=SUMIFS(Barèmes!$E$6:$E$28,Barèmes!$A$6:$A$28,"Agilité — T-test 974 (s)",Barèmes!$B$6:$B$28,H118,Barèmes!$C$6:$C$28,IF(H118="6ème","Mixte",G118)),"fragile","satisfaisant")),IF(AA118&gt;=SUMIFS(Barèmes!$D$6:$D$28,Barèmes!$A$6:$A$28,"Agilité — T-test 974 (s)",Barèmes!$B$6:$B$28,H118,Barèmes!$C$6:$C$28,IF(H118="6ème","Mixte",G118)),"à besoin",IF(AA118&gt;=SUMIFS(Barèmes!$E$6:$E$28,Barèmes!$A$6:$A$28,"Agilité — T-test 974 (s)",Barèmes!$B$6:$B$28,H118,Barèmes!$C$6:$C$28,IF(H118="6ème","Mixte",G118)),"fragile","satisfaisant"))))</f>
        <v/>
      </c>
      <c r="AC118" s="27" t="str">
        <f>IF(OR(AA118="",SUMPRODUCT((Barèmes!$A$6:$A$28="Agilité — T-test 974 (s)")*(Barèmes!$B$6:$B$28=H118)*(Barèmes!$C$6:$C$28=IF(H118="6ème","Mixte",G118)))=0),"",IF(SUMPRODUCT((Barèmes!$A$6:$A$28="Agilité — T-test 974 (s)")*(Barèmes!$B$6:$B$28=H118)*(Barèmes!$C$6:$C$28=IF(H118="6ème","Mixte",G118))*(Barèmes!$J$6:$J$28="+"))&gt;0,IF(AA118&lt;=SUMIFS(Barèmes!$F$6:$F$28,Barèmes!$A$6:$A$28,"Agilité — T-test 974 (s)",Barèmes!$B$6:$B$28,H118,Barèmes!$C$6:$C$28,IF(H118="6ème","Mixte",G118)),Barèmes!$B$2,IF(AA118&lt;=SUMIFS(Barèmes!$G$6:$G$28,Barèmes!$A$6:$A$28,"Agilité — T-test 974 (s)",Barèmes!$B$6:$B$28,H118,Barèmes!$C$6:$C$28,IF(H118="6ème","Mixte",G118)),Barèmes!$C$2,IF(AA118&lt;=SUMIFS(Barèmes!$H$6:$H$28,Barèmes!$A$6:$A$28,"Agilité — T-test 974 (s)",Barèmes!$B$6:$B$28,H118,Barèmes!$C$6:$C$28,IF(H118="6ème","Mixte",G118)),Barèmes!$D$2,IF(AA118&lt;=SUMIFS(Barèmes!$I$6:$I$28,Barèmes!$A$6:$A$28,"Agilité — T-test 974 (s)",Barèmes!$B$6:$B$28,H118,Barèmes!$C$6:$C$28,IF(H118="6ème","Mixte",G118)),Barèmes!$E$2,Barèmes!$F$2)))),IF(AA118&gt;=SUMIFS(Barèmes!$F$6:$F$28,Barèmes!$A$6:$A$28,"Agilité — T-test 974 (s)",Barèmes!$B$6:$B$28,H118,Barèmes!$C$6:$C$28,IF(H118="6ème","Mixte",G118)),Barèmes!$B$2,IF(AA118&gt;=SUMIFS(Barèmes!$G$6:$G$28,Barèmes!$A$6:$A$28,"Agilité — T-test 974 (s)",Barèmes!$B$6:$B$28,H118,Barèmes!$C$6:$C$28,IF(H118="6ème","Mixte",G118)),Barèmes!$C$2,IF(AA118&gt;=SUMIFS(Barèmes!$H$6:$H$28,Barèmes!$A$6:$A$28,"Agilité — T-test 974 (s)",Barèmes!$B$6:$B$28,H118,Barèmes!$C$6:$C$28,IF(H118="6ème","Mixte",G118)),Barèmes!$D$2,IF(AA118&gt;=SUMIFS(Barèmes!$I$6:$I$28,Barèmes!$A$6:$A$28,"Agilité — T-test 974 (s)",Barèmes!$B$6:$B$28,H118,Barèmes!$C$6:$C$28,IF(H118="6ème","Mixte",G118)),Barèmes!$E$2,Barèmes!$F$2))))))</f>
        <v/>
      </c>
      <c r="AD118" s="28" t="str">
        <f t="shared" si="10"/>
        <v/>
      </c>
      <c r="AE118" s="29" t="str">
        <f t="shared" si="11"/>
        <v/>
      </c>
      <c r="AF118" s="30" t="str">
        <f>IF(OR(AD118="",SUMPRODUCT((Barèmes!$A$6:$A$28="Surcoût d'agilité (s) — technique")*(Barèmes!$B$6:$B$28=H118)*(Barèmes!$C$6:$C$28=IF(H118="6ème","Mixte",G118)))=0),"",IF(SUMPRODUCT((Barèmes!$A$6:$A$28="Surcoût d'agilité (s) — technique")*(Barèmes!$B$6:$B$28=H118)*(Barèmes!$C$6:$C$28=IF(H118="6ème","Mixte",G118))*(Barèmes!$J$6:$J$28="+"))&gt;0,IF(AD118&lt;=SUMIFS(Barèmes!$D$6:$D$28,Barèmes!$A$6:$A$28,"Surcoût d'agilité (s) — technique",Barèmes!$B$6:$B$28,H118,Barèmes!$C$6:$C$28,IF(H118="6ème","Mixte",G118)),"à besoin",IF(AD118&lt;=SUMIFS(Barèmes!$E$6:$E$28,Barèmes!$A$6:$A$28,"Surcoût d'agilité (s) — technique",Barèmes!$B$6:$B$28,H118,Barèmes!$C$6:$C$28,IF(H118="6ème","Mixte",G118)),"fragile","satisfaisant")),IF(AD118&gt;=SUMIFS(Barèmes!$D$6:$D$28,Barèmes!$A$6:$A$28,"Surcoût d'agilité (s) — technique",Barèmes!$B$6:$B$28,H118,Barèmes!$C$6:$C$28,IF(H118="6ème","Mixte",G118)),"à besoin",IF(AD118&gt;=SUMIFS(Barèmes!$E$6:$E$28,Barèmes!$A$6:$A$28,"Surcoût d'agilité (s) — technique",Barèmes!$B$6:$B$28,H118,Barèmes!$C$6:$C$28,IF(H118="6ème","Mixte",G118)),"fragile","satisfaisant"))))</f>
        <v/>
      </c>
      <c r="AG118" s="30" t="str">
        <f>IF(OR(AD118="",SUMPRODUCT((Barèmes!$A$6:$A$28="Surcoût d'agilité (s) — technique")*(Barèmes!$B$6:$B$28=H118)*(Barèmes!$C$6:$C$28=IF(H118="6ème","Mixte",G118)))=0),"",IF(SUMPRODUCT((Barèmes!$A$6:$A$28="Surcoût d'agilité (s) — technique")*(Barèmes!$B$6:$B$28=H118)*(Barèmes!$C$6:$C$28=IF(H118="6ème","Mixte",G118))*(Barèmes!$J$6:$J$28="+"))&gt;0,IF(AD118&lt;=SUMIFS(Barèmes!$F$6:$F$28,Barèmes!$A$6:$A$28,"Surcoût d'agilité (s) — technique",Barèmes!$B$6:$B$28,H118,Barèmes!$C$6:$C$28,IF(H118="6ème","Mixte",G118)),Barèmes!$B$2,IF(AD118&lt;=SUMIFS(Barèmes!$G$6:$G$28,Barèmes!$A$6:$A$28,"Surcoût d'agilité (s) — technique",Barèmes!$B$6:$B$28,H118,Barèmes!$C$6:$C$28,IF(H118="6ème","Mixte",G118)),Barèmes!$C$2,IF(AD118&lt;=SUMIFS(Barèmes!$H$6:$H$28,Barèmes!$A$6:$A$28,"Surcoût d'agilité (s) — technique",Barèmes!$B$6:$B$28,H118,Barèmes!$C$6:$C$28,IF(H118="6ème","Mixte",G118)),Barèmes!$D$2,IF(AD118&lt;=SUMIFS(Barèmes!$I$6:$I$28,Barèmes!$A$6:$A$28,"Surcoût d'agilité (s) — technique",Barèmes!$B$6:$B$28,H118,Barèmes!$C$6:$C$28,IF(H118="6ème","Mixte",G118)),Barèmes!$E$2,Barèmes!$F$2)))),IF(AD118&gt;=SUMIFS(Barèmes!$F$6:$F$28,Barèmes!$A$6:$A$28,"Surcoût d'agilité (s) — technique",Barèmes!$B$6:$B$28,H118,Barèmes!$C$6:$C$28,IF(H118="6ème","Mixte",G118)),Barèmes!$B$2,IF(AD118&gt;=SUMIFS(Barèmes!$G$6:$G$28,Barèmes!$A$6:$A$28,"Surcoût d'agilité (s) — technique",Barèmes!$B$6:$B$28,H118,Barèmes!$C$6:$C$28,IF(H118="6ème","Mixte",G118)),Barèmes!$C$2,IF(AD118&gt;=SUMIFS(Barèmes!$H$6:$H$28,Barèmes!$A$6:$A$28,"Surcoût d'agilité (s) — technique",Barèmes!$B$6:$B$28,H118,Barèmes!$C$6:$C$28,IF(H118="6ème","Mixte",G118)),Barèmes!$D$2,IF(AD118&gt;=SUMIFS(Barèmes!$I$6:$I$28,Barèmes!$A$6:$A$28,"Surcoût d'agilité (s) — technique",Barèmes!$B$6:$B$28,H118,Barèmes!$C$6:$C$28,IF(H118="6ème","Mixte",G118)),Barèmes!$E$2,Barèmes!$F$2))))))</f>
        <v/>
      </c>
      <c r="AH118" s="31" t="str">
        <f>IF((IF(N118="",0,1)+IF(Q118="",0,1)+IF(W118="",0,1)+IF(Z118="",0,1)+IF(AC118="",0,1))=0,"",3*IF(N118=Barèmes!$B$2,1,IF(N118=Barèmes!$C$2,2,IF(N118=Barèmes!$D$2,3,IF(N118=Barèmes!$E$2,4,IF(N118=Barèmes!$F$2,5,0)))))+3*IF(Q118=Barèmes!$B$2,1,IF(Q118=Barèmes!$C$2,2,IF(Q118=Barèmes!$D$2,3,IF(Q118=Barèmes!$E$2,4,IF(Q118=Barèmes!$F$2,5,0)))))+2*IF(W118=Barèmes!$B$2,1,IF(W118=Barèmes!$C$2,2,IF(W118=Barèmes!$D$2,3,IF(W118=Barèmes!$E$2,4,IF(W118=Barèmes!$F$2,5,0)))))+1*IF(Z118=Barèmes!$B$2,1,IF(Z118=Barèmes!$C$2,2,IF(Z118=Barèmes!$D$2,3,IF(Z118=Barèmes!$E$2,4,IF(Z118=Barèmes!$F$2,5,0)))))+1*IF(AC118=Barèmes!$B$2,1,IF(AC118=Barèmes!$C$2,2,IF(AC118=Barèmes!$D$2,3,IF(AC118=Barèmes!$E$2,4,IF(AC118=Barèmes!$F$2,5,0))))))</f>
        <v/>
      </c>
      <c r="AI118" s="31"/>
      <c r="AJ118" s="32" t="str">
        <f>IFERROR(INDEX(Croissance!$B$5:$B$604,MATCH(A118,Croissance!$A$5:$A$604,0)),"")</f>
        <v/>
      </c>
      <c r="AK118" s="32" t="str">
        <f>IFERROR(INDEX(Croissance!$C$5:$C$604,MATCH(A118,Croissance!$A$5:$A$604,0)),"")</f>
        <v/>
      </c>
      <c r="AL118" s="32" t="str">
        <f>IFERROR(INDEX(Croissance!$D$5:$D$604,MATCH(A118,Croissance!$A$5:$A$604,0)),"")</f>
        <v/>
      </c>
      <c r="AM118" s="32" t="str">
        <f>IFERROR(INDEX(Croissance!$E$5:$E$604,MATCH(A118,Croissance!$A$5:$A$604,0)),"")</f>
        <v/>
      </c>
      <c r="AO118" s="33">
        <f t="shared" si="16"/>
        <v>0</v>
      </c>
      <c r="AP118" s="33">
        <f t="shared" si="12"/>
        <v>0</v>
      </c>
      <c r="AQ118" s="33">
        <f>IF(A118="",0,IF(AND(OR('Synthèse classe'!$C$2="Tous",C118='Synthèse classe'!$C$2),OR('Synthèse classe'!$C$3="Toutes",D118='Synthèse classe'!$C$3),OR('Synthèse classe'!$C$4="Toutes",AND('Synthèse classe'!$C$4="Dernière",AP118=1),B118=IFERROR(VALUE('Synthèse classe'!$C$4),0))),1,0))</f>
        <v>0</v>
      </c>
      <c r="AR118" s="34" t="str">
        <f t="shared" si="13"/>
        <v/>
      </c>
    </row>
    <row r="119" spans="1:44" x14ac:dyDescent="0.2">
      <c r="A119" s="17" t="str">
        <f t="shared" si="9"/>
        <v/>
      </c>
      <c r="B119" s="18"/>
      <c r="C119" s="19"/>
      <c r="D119" s="19"/>
      <c r="E119" s="19"/>
      <c r="F119" s="19"/>
      <c r="G119" s="19"/>
      <c r="H119" s="17" t="str">
        <f t="shared" si="14"/>
        <v/>
      </c>
      <c r="I119" s="20"/>
      <c r="J119" s="18"/>
      <c r="K119" s="19"/>
      <c r="L119" s="21" t="str">
        <f t="shared" si="15"/>
        <v/>
      </c>
      <c r="M119" s="21" t="str">
        <f>IF(OR(J119="",SUMPRODUCT((Barèmes!$A$6:$A$28="Endurance — Luc Léger (palier)")*(Barèmes!$B$6:$B$28=H119)*(Barèmes!$C$6:$C$28=IF(H119="6ème","Mixte",G119)))=0),"",IF(SUMPRODUCT((Barèmes!$A$6:$A$28="Endurance — Luc Léger (palier)")*(Barèmes!$B$6:$B$28=H119)*(Barèmes!$C$6:$C$28=IF(H119="6ème","Mixte",G119))*(Barèmes!$J$6:$J$28="+"))&gt;0,IF(J119&lt;=SUMIFS(Barèmes!$D$6:$D$28,Barèmes!$A$6:$A$28,"Endurance — Luc Léger (palier)",Barèmes!$B$6:$B$28,H119,Barèmes!$C$6:$C$28,IF(H119="6ème","Mixte",G119)),"à besoin",IF(J119&lt;=SUMIFS(Barèmes!$E$6:$E$28,Barèmes!$A$6:$A$28,"Endurance — Luc Léger (palier)",Barèmes!$B$6:$B$28,H119,Barèmes!$C$6:$C$28,IF(H119="6ème","Mixte",G119)),"fragile","satisfaisant")),IF(J119&gt;=SUMIFS(Barèmes!$D$6:$D$28,Barèmes!$A$6:$A$28,"Endurance — Luc Léger (palier)",Barèmes!$B$6:$B$28,H119,Barèmes!$C$6:$C$28,IF(H119="6ème","Mixte",G119)),"à besoin",IF(J119&gt;=SUMIFS(Barèmes!$E$6:$E$28,Barèmes!$A$6:$A$28,"Endurance — Luc Léger (palier)",Barèmes!$B$6:$B$28,H119,Barèmes!$C$6:$C$28,IF(H119="6ème","Mixte",G119)),"fragile","satisfaisant"))))</f>
        <v/>
      </c>
      <c r="N119" s="21" t="str">
        <f>IF(OR(J119="",SUMPRODUCT((Barèmes!$A$6:$A$28="Endurance — Luc Léger (palier)")*(Barèmes!$B$6:$B$28=H119)*(Barèmes!$C$6:$C$28=IF(H119="6ème","Mixte",G119)))=0),"",IF(SUMPRODUCT((Barèmes!$A$6:$A$28="Endurance — Luc Léger (palier)")*(Barèmes!$B$6:$B$28=H119)*(Barèmes!$C$6:$C$28=IF(H119="6ème","Mixte",G119))*(Barèmes!$J$6:$J$28="+"))&gt;0,IF(J119&lt;=SUMIFS(Barèmes!$F$6:$F$28,Barèmes!$A$6:$A$28,"Endurance — Luc Léger (palier)",Barèmes!$B$6:$B$28,H119,Barèmes!$C$6:$C$28,IF(H119="6ème","Mixte",G119)),Barèmes!$B$2,IF(J119&lt;=SUMIFS(Barèmes!$G$6:$G$28,Barèmes!$A$6:$A$28,"Endurance — Luc Léger (palier)",Barèmes!$B$6:$B$28,H119,Barèmes!$C$6:$C$28,IF(H119="6ème","Mixte",G119)),Barèmes!$C$2,IF(J119&lt;=SUMIFS(Barèmes!$H$6:$H$28,Barèmes!$A$6:$A$28,"Endurance — Luc Léger (palier)",Barèmes!$B$6:$B$28,H119,Barèmes!$C$6:$C$28,IF(H119="6ème","Mixte",G119)),Barèmes!$D$2,IF(J119&lt;=SUMIFS(Barèmes!$I$6:$I$28,Barèmes!$A$6:$A$28,"Endurance — Luc Léger (palier)",Barèmes!$B$6:$B$28,H119,Barèmes!$C$6:$C$28,IF(H119="6ème","Mixte",G119)),Barèmes!$E$2,Barèmes!$F$2)))),IF(J119&gt;=SUMIFS(Barèmes!$F$6:$F$28,Barèmes!$A$6:$A$28,"Endurance — Luc Léger (palier)",Barèmes!$B$6:$B$28,H119,Barèmes!$C$6:$C$28,IF(H119="6ème","Mixte",G119)),Barèmes!$B$2,IF(J119&gt;=SUMIFS(Barèmes!$G$6:$G$28,Barèmes!$A$6:$A$28,"Endurance — Luc Léger (palier)",Barèmes!$B$6:$B$28,H119,Barèmes!$C$6:$C$28,IF(H119="6ème","Mixte",G119)),Barèmes!$C$2,IF(J119&gt;=SUMIFS(Barèmes!$H$6:$H$28,Barèmes!$A$6:$A$28,"Endurance — Luc Léger (palier)",Barèmes!$B$6:$B$28,H119,Barèmes!$C$6:$C$28,IF(H119="6ème","Mixte",G119)),Barèmes!$D$2,IF(J119&gt;=SUMIFS(Barèmes!$I$6:$I$28,Barèmes!$A$6:$A$28,"Endurance — Luc Léger (palier)",Barèmes!$B$6:$B$28,H119,Barèmes!$C$6:$C$28,IF(H119="6ème","Mixte",G119)),Barèmes!$E$2,Barèmes!$F$2))))))</f>
        <v/>
      </c>
      <c r="O119" s="22"/>
      <c r="P119" s="23" t="str">
        <f>IF(OR(O119="",SUMPRODUCT((Barèmes!$A$6:$A$28="Force bas du corps — Saut en longueur (m)")*(Barèmes!$B$6:$B$28=H119)*(Barèmes!$C$6:$C$28=IF(H119="6ème","Mixte",G119)))=0),"",IF(SUMPRODUCT((Barèmes!$A$6:$A$28="Force bas du corps — Saut en longueur (m)")*(Barèmes!$B$6:$B$28=H119)*(Barèmes!$C$6:$C$28=IF(H119="6ème","Mixte",G119))*(Barèmes!$J$6:$J$28="+"))&gt;0,IF(O119&lt;=SUMIFS(Barèmes!$D$6:$D$28,Barèmes!$A$6:$A$28,"Force bas du corps — Saut en longueur (m)",Barèmes!$B$6:$B$28,H119,Barèmes!$C$6:$C$28,IF(H119="6ème","Mixte",G119)),"à besoin",IF(O119&lt;=SUMIFS(Barèmes!$E$6:$E$28,Barèmes!$A$6:$A$28,"Force bas du corps — Saut en longueur (m)",Barèmes!$B$6:$B$28,H119,Barèmes!$C$6:$C$28,IF(H119="6ème","Mixte",G119)),"fragile","satisfaisant")),IF(O119&gt;=SUMIFS(Barèmes!$D$6:$D$28,Barèmes!$A$6:$A$28,"Force bas du corps — Saut en longueur (m)",Barèmes!$B$6:$B$28,H119,Barèmes!$C$6:$C$28,IF(H119="6ème","Mixte",G119)),"à besoin",IF(O119&gt;=SUMIFS(Barèmes!$E$6:$E$28,Barèmes!$A$6:$A$28,"Force bas du corps — Saut en longueur (m)",Barèmes!$B$6:$B$28,H119,Barèmes!$C$6:$C$28,IF(H119="6ème","Mixte",G119)),"fragile","satisfaisant"))))</f>
        <v/>
      </c>
      <c r="Q119" s="23" t="str">
        <f>IF(OR(O119="",SUMPRODUCT((Barèmes!$A$6:$A$28="Force bas du corps — Saut en longueur (m)")*(Barèmes!$B$6:$B$28=H119)*(Barèmes!$C$6:$C$28=IF(H119="6ème","Mixte",G119)))=0),"",IF(SUMPRODUCT((Barèmes!$A$6:$A$28="Force bas du corps — Saut en longueur (m)")*(Barèmes!$B$6:$B$28=H119)*(Barèmes!$C$6:$C$28=IF(H119="6ème","Mixte",G119))*(Barèmes!$J$6:$J$28="+"))&gt;0,IF(O119&lt;=SUMIFS(Barèmes!$F$6:$F$28,Barèmes!$A$6:$A$28,"Force bas du corps — Saut en longueur (m)",Barèmes!$B$6:$B$28,H119,Barèmes!$C$6:$C$28,IF(H119="6ème","Mixte",G119)),Barèmes!$B$2,IF(O119&lt;=SUMIFS(Barèmes!$G$6:$G$28,Barèmes!$A$6:$A$28,"Force bas du corps — Saut en longueur (m)",Barèmes!$B$6:$B$28,H119,Barèmes!$C$6:$C$28,IF(H119="6ème","Mixte",G119)),Barèmes!$C$2,IF(O119&lt;=SUMIFS(Barèmes!$H$6:$H$28,Barèmes!$A$6:$A$28,"Force bas du corps — Saut en longueur (m)",Barèmes!$B$6:$B$28,H119,Barèmes!$C$6:$C$28,IF(H119="6ème","Mixte",G119)),Barèmes!$D$2,IF(O119&lt;=SUMIFS(Barèmes!$I$6:$I$28,Barèmes!$A$6:$A$28,"Force bas du corps — Saut en longueur (m)",Barèmes!$B$6:$B$28,H119,Barèmes!$C$6:$C$28,IF(H119="6ème","Mixte",G119)),Barèmes!$E$2,Barèmes!$F$2)))),IF(O119&gt;=SUMIFS(Barèmes!$F$6:$F$28,Barèmes!$A$6:$A$28,"Force bas du corps — Saut en longueur (m)",Barèmes!$B$6:$B$28,H119,Barèmes!$C$6:$C$28,IF(H119="6ème","Mixte",G119)),Barèmes!$B$2,IF(O119&gt;=SUMIFS(Barèmes!$G$6:$G$28,Barèmes!$A$6:$A$28,"Force bas du corps — Saut en longueur (m)",Barèmes!$B$6:$B$28,H119,Barèmes!$C$6:$C$28,IF(H119="6ème","Mixte",G119)),Barèmes!$C$2,IF(O119&gt;=SUMIFS(Barèmes!$H$6:$H$28,Barèmes!$A$6:$A$28,"Force bas du corps — Saut en longueur (m)",Barèmes!$B$6:$B$28,H119,Barèmes!$C$6:$C$28,IF(H119="6ème","Mixte",G119)),Barèmes!$D$2,IF(O119&gt;=SUMIFS(Barèmes!$I$6:$I$28,Barèmes!$A$6:$A$28,"Force bas du corps — Saut en longueur (m)",Barèmes!$B$6:$B$28,H119,Barèmes!$C$6:$C$28,IF(H119="6ème","Mixte",G119)),Barèmes!$E$2,Barèmes!$F$2))))))</f>
        <v/>
      </c>
      <c r="R119" s="22"/>
      <c r="S119" s="24" t="str">
        <f>IF(OR(R119="",SUMPRODUCT((Barèmes!$A$6:$A$28="Vitesse — 30 m (s)")*(Barèmes!$B$6:$B$28=H119)*(Barèmes!$C$6:$C$28=IF(H119="6ème","Mixte",G119)))=0),"",IF(SUMPRODUCT((Barèmes!$A$6:$A$28="Vitesse — 30 m (s)")*(Barèmes!$B$6:$B$28=H119)*(Barèmes!$C$6:$C$28=IF(H119="6ème","Mixte",G119))*(Barèmes!$J$6:$J$28="+"))&gt;0,IF(R119&lt;=SUMIFS(Barèmes!$D$6:$D$28,Barèmes!$A$6:$A$28,"Vitesse — 30 m (s)",Barèmes!$B$6:$B$28,H119,Barèmes!$C$6:$C$28,IF(H119="6ème","Mixte",G119)),"à besoin",IF(R119&lt;=SUMIFS(Barèmes!$E$6:$E$28,Barèmes!$A$6:$A$28,"Vitesse — 30 m (s)",Barèmes!$B$6:$B$28,H119,Barèmes!$C$6:$C$28,IF(H119="6ème","Mixte",G119)),"fragile","satisfaisant")),IF(R119&gt;=SUMIFS(Barèmes!$D$6:$D$28,Barèmes!$A$6:$A$28,"Vitesse — 30 m (s)",Barèmes!$B$6:$B$28,H119,Barèmes!$C$6:$C$28,IF(H119="6ème","Mixte",G119)),"à besoin",IF(R119&gt;=SUMIFS(Barèmes!$E$6:$E$28,Barèmes!$A$6:$A$28,"Vitesse — 30 m (s)",Barèmes!$B$6:$B$28,H119,Barèmes!$C$6:$C$28,IF(H119="6ème","Mixte",G119)),"fragile","satisfaisant"))))</f>
        <v/>
      </c>
      <c r="T119" s="24" t="str">
        <f>IF(OR(R119="",SUMPRODUCT((Barèmes!$A$6:$A$28="Vitesse — 30 m (s)")*(Barèmes!$B$6:$B$28=H119)*(Barèmes!$C$6:$C$28=IF(H119="6ème","Mixte",G119)))=0),"",IF(SUMPRODUCT((Barèmes!$A$6:$A$28="Vitesse — 30 m (s)")*(Barèmes!$B$6:$B$28=H119)*(Barèmes!$C$6:$C$28=IF(H119="6ème","Mixte",G119))*(Barèmes!$J$6:$J$28="+"))&gt;0,IF(R119&lt;=SUMIFS(Barèmes!$F$6:$F$28,Barèmes!$A$6:$A$28,"Vitesse — 30 m (s)",Barèmes!$B$6:$B$28,H119,Barèmes!$C$6:$C$28,IF(H119="6ème","Mixte",G119)),Barèmes!$B$2,IF(R119&lt;=SUMIFS(Barèmes!$G$6:$G$28,Barèmes!$A$6:$A$28,"Vitesse — 30 m (s)",Barèmes!$B$6:$B$28,H119,Barèmes!$C$6:$C$28,IF(H119="6ème","Mixte",G119)),Barèmes!$C$2,IF(R119&lt;=SUMIFS(Barèmes!$H$6:$H$28,Barèmes!$A$6:$A$28,"Vitesse — 30 m (s)",Barèmes!$B$6:$B$28,H119,Barèmes!$C$6:$C$28,IF(H119="6ème","Mixte",G119)),Barèmes!$D$2,IF(R119&lt;=SUMIFS(Barèmes!$I$6:$I$28,Barèmes!$A$6:$A$28,"Vitesse — 30 m (s)",Barèmes!$B$6:$B$28,H119,Barèmes!$C$6:$C$28,IF(H119="6ème","Mixte",G119)),Barèmes!$E$2,Barèmes!$F$2)))),IF(R119&gt;=SUMIFS(Barèmes!$F$6:$F$28,Barèmes!$A$6:$A$28,"Vitesse — 30 m (s)",Barèmes!$B$6:$B$28,H119,Barèmes!$C$6:$C$28,IF(H119="6ème","Mixte",G119)),Barèmes!$B$2,IF(R119&gt;=SUMIFS(Barèmes!$G$6:$G$28,Barèmes!$A$6:$A$28,"Vitesse — 30 m (s)",Barèmes!$B$6:$B$28,H119,Barèmes!$C$6:$C$28,IF(H119="6ème","Mixte",G119)),Barèmes!$C$2,IF(R119&gt;=SUMIFS(Barèmes!$H$6:$H$28,Barèmes!$A$6:$A$28,"Vitesse — 30 m (s)",Barèmes!$B$6:$B$28,H119,Barèmes!$C$6:$C$28,IF(H119="6ème","Mixte",G119)),Barèmes!$D$2,IF(R119&gt;=SUMIFS(Barèmes!$I$6:$I$28,Barèmes!$A$6:$A$28,"Vitesse — 30 m (s)",Barèmes!$B$6:$B$28,H119,Barèmes!$C$6:$C$28,IF(H119="6ème","Mixte",G119)),Barèmes!$E$2,Barèmes!$F$2))))))</f>
        <v/>
      </c>
      <c r="U119" s="22"/>
      <c r="V119" s="25" t="str">
        <f>IF(OR(U119="",SUMPRODUCT((Barèmes!$A$6:$A$28="Vitesse — 50 m (s)")*(Barèmes!$B$6:$B$28=H119)*(Barèmes!$C$6:$C$28=IF(H119="6ème","Mixte",G119)))=0),"",IF(SUMPRODUCT((Barèmes!$A$6:$A$28="Vitesse — 50 m (s)")*(Barèmes!$B$6:$B$28=H119)*(Barèmes!$C$6:$C$28=IF(H119="6ème","Mixte",G119))*(Barèmes!$J$6:$J$28="+"))&gt;0,IF(U119&lt;=SUMIFS(Barèmes!$D$6:$D$28,Barèmes!$A$6:$A$28,"Vitesse — 50 m (s)",Barèmes!$B$6:$B$28,H119,Barèmes!$C$6:$C$28,IF(H119="6ème","Mixte",G119)),"à besoin",IF(U119&lt;=SUMIFS(Barèmes!$E$6:$E$28,Barèmes!$A$6:$A$28,"Vitesse — 50 m (s)",Barèmes!$B$6:$B$28,H119,Barèmes!$C$6:$C$28,IF(H119="6ème","Mixte",G119)),"fragile","satisfaisant")),IF(U119&gt;=SUMIFS(Barèmes!$D$6:$D$28,Barèmes!$A$6:$A$28,"Vitesse — 50 m (s)",Barèmes!$B$6:$B$28,H119,Barèmes!$C$6:$C$28,IF(H119="6ème","Mixte",G119)),"à besoin",IF(U119&gt;=SUMIFS(Barèmes!$E$6:$E$28,Barèmes!$A$6:$A$28,"Vitesse — 50 m (s)",Barèmes!$B$6:$B$28,H119,Barèmes!$C$6:$C$28,IF(H119="6ème","Mixte",G119)),"fragile","satisfaisant"))))</f>
        <v/>
      </c>
      <c r="W119" s="25" t="str">
        <f>IF(OR(U119="",SUMPRODUCT((Barèmes!$A$6:$A$28="Vitesse — 50 m (s)")*(Barèmes!$B$6:$B$28=H119)*(Barèmes!$C$6:$C$28=IF(H119="6ème","Mixte",G119)))=0),"",IF(SUMPRODUCT((Barèmes!$A$6:$A$28="Vitesse — 50 m (s)")*(Barèmes!$B$6:$B$28=H119)*(Barèmes!$C$6:$C$28=IF(H119="6ème","Mixte",G119))*(Barèmes!$J$6:$J$28="+"))&gt;0,IF(U119&lt;=SUMIFS(Barèmes!$F$6:$F$28,Barèmes!$A$6:$A$28,"Vitesse — 50 m (s)",Barèmes!$B$6:$B$28,H119,Barèmes!$C$6:$C$28,IF(H119="6ème","Mixte",G119)),Barèmes!$B$2,IF(U119&lt;=SUMIFS(Barèmes!$G$6:$G$28,Barèmes!$A$6:$A$28,"Vitesse — 50 m (s)",Barèmes!$B$6:$B$28,H119,Barèmes!$C$6:$C$28,IF(H119="6ème","Mixte",G119)),Barèmes!$C$2,IF(U119&lt;=SUMIFS(Barèmes!$H$6:$H$28,Barèmes!$A$6:$A$28,"Vitesse — 50 m (s)",Barèmes!$B$6:$B$28,H119,Barèmes!$C$6:$C$28,IF(H119="6ème","Mixte",G119)),Barèmes!$D$2,IF(U119&lt;=SUMIFS(Barèmes!$I$6:$I$28,Barèmes!$A$6:$A$28,"Vitesse — 50 m (s)",Barèmes!$B$6:$B$28,H119,Barèmes!$C$6:$C$28,IF(H119="6ème","Mixte",G119)),Barèmes!$E$2,Barèmes!$F$2)))),IF(U119&gt;=SUMIFS(Barèmes!$F$6:$F$28,Barèmes!$A$6:$A$28,"Vitesse — 50 m (s)",Barèmes!$B$6:$B$28,H119,Barèmes!$C$6:$C$28,IF(H119="6ème","Mixte",G119)),Barèmes!$B$2,IF(U119&gt;=SUMIFS(Barèmes!$G$6:$G$28,Barèmes!$A$6:$A$28,"Vitesse — 50 m (s)",Barèmes!$B$6:$B$28,H119,Barèmes!$C$6:$C$28,IF(H119="6ème","Mixte",G119)),Barèmes!$C$2,IF(U119&gt;=SUMIFS(Barèmes!$H$6:$H$28,Barèmes!$A$6:$A$28,"Vitesse — 50 m (s)",Barèmes!$B$6:$B$28,H119,Barèmes!$C$6:$C$28,IF(H119="6ème","Mixte",G119)),Barèmes!$D$2,IF(U119&gt;=SUMIFS(Barèmes!$I$6:$I$28,Barèmes!$A$6:$A$28,"Vitesse — 50 m (s)",Barèmes!$B$6:$B$28,H119,Barèmes!$C$6:$C$28,IF(H119="6ème","Mixte",G119)),Barèmes!$E$2,Barèmes!$F$2))))))</f>
        <v/>
      </c>
      <c r="X119" s="18"/>
      <c r="Y119" s="26" t="str" cm="1">
        <f t="array" ref="Y119">IF(OR(X119="",SUMPRODUCT((Barèmes!$A$6:$A$28="Souplesse (score 1-5)")*(Barèmes!$B$6:$B$28=H119)*(Barèmes!$C$6:$C$28=IF(H119="6ème","Mixte",G119)))=0),"",IF(SUMPRODUCT((Barèmes!$A$6:$A$28="Souplesse (score 1-5)")*(Barèmes!$B$6:$B$28=H119)*(Barèmes!$C$6:$C$28=IF(H119="6ème","Mixte",G119))*(Barèmes!$J$6:$J$28="+"))&gt;0,IF(X119&lt;=SUMIFS(Barèmes!$D$6:$D$28,Barèmes!$A$6:$A$28,"Souplesse (score 1-5)",Barèmes!$B$6:$B$28,H119,Barèmes!$C$6:$C$28,IF(H119="6ème","Mixte",G119)),"à besoin",IF(X119&lt;=SUMIFS(Barèmes!$E$6:$E$28,Barèmes!$A$6:$A$28,"Souplesse (score 1-5)",Barèmes!$B$6:$B$28,H119,Barèmes!$C$6:$C$28,IF(H119="6ème","Mixte",G119)),"fragile","satisfaisant")),IF(X119&gt;=SUMIFS(Barèmes!$D$6:$D$28,Barèmes!$A$6:$A$28,"Souplesse (score 1-5)",Barèmes!$B$6:$B$28,H119,Barèmes!$C$6:$C$28,IF(H119="6ème","Mixte",G119)),"à besoin",IF(X119&gt;=SUMIFS(Barèmes!$E$6:$E$28,Barèmes!$A$6:$A$28,"Souplesse (score 1-5)",Barèmes!$B$6:$B$28,H119,Barèmes!$C$6:$C$28,IF(H119="6ème","Mixte",G119)),"fragile","satisfaisant"))))</f>
        <v/>
      </c>
      <c r="Z119" s="26" t="str" cm="1">
        <f t="array" ref="Z119">IF(OR(X119="",SUMPRODUCT((Barèmes!$A$6:$A$28="Souplesse (score 1-5)")*(Barèmes!$B$6:$B$28=H119)*(Barèmes!$C$6:$C$28=IF(H119="6ème","Mixte",G119)))=0),"",IF(SUMPRODUCT((Barèmes!$A$6:$A$28="Souplesse (score 1-5)")*(Barèmes!$B$6:$B$28=H119)*(Barèmes!$C$6:$C$28=IF(H119="6ème","Mixte",G119))*(Barèmes!$J$6:$J$28="+"))&gt;0,IF(X119&lt;=SUMIFS(Barèmes!$F$6:$F$28,Barèmes!$A$6:$A$28,"Souplesse (score 1-5)",Barèmes!$B$6:$B$28,H119,Barèmes!$C$6:$C$28,IF(H119="6ème","Mixte",G119)),Barèmes!$B$2,IF(X119&lt;=SUMIFS(Barèmes!$G$6:$G$28,Barèmes!$A$6:$A$28,"Souplesse (score 1-5)",Barèmes!$B$6:$B$28,H119,Barèmes!$C$6:$C$28,IF(H119="6ème","Mixte",G119)),Barèmes!$C$2,IF(X119&lt;=SUMIFS(Barèmes!$H$6:$H$28,Barèmes!$A$6:$A$28,"Souplesse (score 1-5)",Barèmes!$B$6:$B$28,H119,Barèmes!$C$6:$C$28,IF(H119="6ème","Mixte",G119)),Barèmes!$D$2,IF(X119&lt;=SUMIFS(Barèmes!$I$6:$I$28,Barèmes!$A$6:$A$28,"Souplesse (score 1-5)",Barèmes!$B$6:$B$28,H119,Barèmes!$C$6:$C$28,IF(H119="6ème","Mixte",G119)),Barèmes!$E$2,Barèmes!$F$2)))),IF(X119&gt;=SUMIFS(Barèmes!$F$6:$F$28,Barèmes!$A$6:$A$28,"Souplesse (score 1-5)",Barèmes!$B$6:$B$28,H119,Barèmes!$C$6:$C$28,IF(H119="6ème","Mixte",G119)),Barèmes!$B$2,IF(X119&gt;=SUMIFS(Barèmes!$G$6:$G$28,Barèmes!$A$6:$A$28,"Souplesse (score 1-5)",Barèmes!$B$6:$B$28,H119,Barèmes!$C$6:$C$28,IF(H119="6ème","Mixte",G119)),Barèmes!$C$2,IF(X119&gt;=SUMIFS(Barèmes!$H$6:$H$28,Barèmes!$A$6:$A$28,"Souplesse (score 1-5)",Barèmes!$B$6:$B$28,H119,Barèmes!$C$6:$C$28,IF(H119="6ème","Mixte",G119)),Barèmes!$D$2,IF(X119&gt;=SUMIFS(Barèmes!$I$6:$I$28,Barèmes!$A$6:$A$28,"Souplesse (score 1-5)",Barèmes!$B$6:$B$28,H119,Barèmes!$C$6:$C$28,IF(H119="6ème","Mixte",G119)),Barèmes!$E$2,Barèmes!$F$2))))))</f>
        <v/>
      </c>
      <c r="AA119" s="22"/>
      <c r="AB119" s="27" t="str">
        <f>IF(OR(AA119="",SUMPRODUCT((Barèmes!$A$6:$A$28="Agilité — T-test 974 (s)")*(Barèmes!$B$6:$B$28=H119)*(Barèmes!$C$6:$C$28=IF(H119="6ème","Mixte",G119)))=0),"",IF(SUMPRODUCT((Barèmes!$A$6:$A$28="Agilité — T-test 974 (s)")*(Barèmes!$B$6:$B$28=H119)*(Barèmes!$C$6:$C$28=IF(H119="6ème","Mixte",G119))*(Barèmes!$J$6:$J$28="+"))&gt;0,IF(AA119&lt;=SUMIFS(Barèmes!$D$6:$D$28,Barèmes!$A$6:$A$28,"Agilité — T-test 974 (s)",Barèmes!$B$6:$B$28,H119,Barèmes!$C$6:$C$28,IF(H119="6ème","Mixte",G119)),"à besoin",IF(AA119&lt;=SUMIFS(Barèmes!$E$6:$E$28,Barèmes!$A$6:$A$28,"Agilité — T-test 974 (s)",Barèmes!$B$6:$B$28,H119,Barèmes!$C$6:$C$28,IF(H119="6ème","Mixte",G119)),"fragile","satisfaisant")),IF(AA119&gt;=SUMIFS(Barèmes!$D$6:$D$28,Barèmes!$A$6:$A$28,"Agilité — T-test 974 (s)",Barèmes!$B$6:$B$28,H119,Barèmes!$C$6:$C$28,IF(H119="6ème","Mixte",G119)),"à besoin",IF(AA119&gt;=SUMIFS(Barèmes!$E$6:$E$28,Barèmes!$A$6:$A$28,"Agilité — T-test 974 (s)",Barèmes!$B$6:$B$28,H119,Barèmes!$C$6:$C$28,IF(H119="6ème","Mixte",G119)),"fragile","satisfaisant"))))</f>
        <v/>
      </c>
      <c r="AC119" s="27" t="str">
        <f>IF(OR(AA119="",SUMPRODUCT((Barèmes!$A$6:$A$28="Agilité — T-test 974 (s)")*(Barèmes!$B$6:$B$28=H119)*(Barèmes!$C$6:$C$28=IF(H119="6ème","Mixte",G119)))=0),"",IF(SUMPRODUCT((Barèmes!$A$6:$A$28="Agilité — T-test 974 (s)")*(Barèmes!$B$6:$B$28=H119)*(Barèmes!$C$6:$C$28=IF(H119="6ème","Mixte",G119))*(Barèmes!$J$6:$J$28="+"))&gt;0,IF(AA119&lt;=SUMIFS(Barèmes!$F$6:$F$28,Barèmes!$A$6:$A$28,"Agilité — T-test 974 (s)",Barèmes!$B$6:$B$28,H119,Barèmes!$C$6:$C$28,IF(H119="6ème","Mixte",G119)),Barèmes!$B$2,IF(AA119&lt;=SUMIFS(Barèmes!$G$6:$G$28,Barèmes!$A$6:$A$28,"Agilité — T-test 974 (s)",Barèmes!$B$6:$B$28,H119,Barèmes!$C$6:$C$28,IF(H119="6ème","Mixte",G119)),Barèmes!$C$2,IF(AA119&lt;=SUMIFS(Barèmes!$H$6:$H$28,Barèmes!$A$6:$A$28,"Agilité — T-test 974 (s)",Barèmes!$B$6:$B$28,H119,Barèmes!$C$6:$C$28,IF(H119="6ème","Mixte",G119)),Barèmes!$D$2,IF(AA119&lt;=SUMIFS(Barèmes!$I$6:$I$28,Barèmes!$A$6:$A$28,"Agilité — T-test 974 (s)",Barèmes!$B$6:$B$28,H119,Barèmes!$C$6:$C$28,IF(H119="6ème","Mixte",G119)),Barèmes!$E$2,Barèmes!$F$2)))),IF(AA119&gt;=SUMIFS(Barèmes!$F$6:$F$28,Barèmes!$A$6:$A$28,"Agilité — T-test 974 (s)",Barèmes!$B$6:$B$28,H119,Barèmes!$C$6:$C$28,IF(H119="6ème","Mixte",G119)),Barèmes!$B$2,IF(AA119&gt;=SUMIFS(Barèmes!$G$6:$G$28,Barèmes!$A$6:$A$28,"Agilité — T-test 974 (s)",Barèmes!$B$6:$B$28,H119,Barèmes!$C$6:$C$28,IF(H119="6ème","Mixte",G119)),Barèmes!$C$2,IF(AA119&gt;=SUMIFS(Barèmes!$H$6:$H$28,Barèmes!$A$6:$A$28,"Agilité — T-test 974 (s)",Barèmes!$B$6:$B$28,H119,Barèmes!$C$6:$C$28,IF(H119="6ème","Mixte",G119)),Barèmes!$D$2,IF(AA119&gt;=SUMIFS(Barèmes!$I$6:$I$28,Barèmes!$A$6:$A$28,"Agilité — T-test 974 (s)",Barèmes!$B$6:$B$28,H119,Barèmes!$C$6:$C$28,IF(H119="6ème","Mixte",G119)),Barèmes!$E$2,Barèmes!$F$2))))))</f>
        <v/>
      </c>
      <c r="AD119" s="28" t="str">
        <f t="shared" si="10"/>
        <v/>
      </c>
      <c r="AE119" s="29" t="str">
        <f t="shared" si="11"/>
        <v/>
      </c>
      <c r="AF119" s="30" t="str">
        <f>IF(OR(AD119="",SUMPRODUCT((Barèmes!$A$6:$A$28="Surcoût d'agilité (s) — technique")*(Barèmes!$B$6:$B$28=H119)*(Barèmes!$C$6:$C$28=IF(H119="6ème","Mixte",G119)))=0),"",IF(SUMPRODUCT((Barèmes!$A$6:$A$28="Surcoût d'agilité (s) — technique")*(Barèmes!$B$6:$B$28=H119)*(Barèmes!$C$6:$C$28=IF(H119="6ème","Mixte",G119))*(Barèmes!$J$6:$J$28="+"))&gt;0,IF(AD119&lt;=SUMIFS(Barèmes!$D$6:$D$28,Barèmes!$A$6:$A$28,"Surcoût d'agilité (s) — technique",Barèmes!$B$6:$B$28,H119,Barèmes!$C$6:$C$28,IF(H119="6ème","Mixte",G119)),"à besoin",IF(AD119&lt;=SUMIFS(Barèmes!$E$6:$E$28,Barèmes!$A$6:$A$28,"Surcoût d'agilité (s) — technique",Barèmes!$B$6:$B$28,H119,Barèmes!$C$6:$C$28,IF(H119="6ème","Mixte",G119)),"fragile","satisfaisant")),IF(AD119&gt;=SUMIFS(Barèmes!$D$6:$D$28,Barèmes!$A$6:$A$28,"Surcoût d'agilité (s) — technique",Barèmes!$B$6:$B$28,H119,Barèmes!$C$6:$C$28,IF(H119="6ème","Mixte",G119)),"à besoin",IF(AD119&gt;=SUMIFS(Barèmes!$E$6:$E$28,Barèmes!$A$6:$A$28,"Surcoût d'agilité (s) — technique",Barèmes!$B$6:$B$28,H119,Barèmes!$C$6:$C$28,IF(H119="6ème","Mixte",G119)),"fragile","satisfaisant"))))</f>
        <v/>
      </c>
      <c r="AG119" s="30" t="str">
        <f>IF(OR(AD119="",SUMPRODUCT((Barèmes!$A$6:$A$28="Surcoût d'agilité (s) — technique")*(Barèmes!$B$6:$B$28=H119)*(Barèmes!$C$6:$C$28=IF(H119="6ème","Mixte",G119)))=0),"",IF(SUMPRODUCT((Barèmes!$A$6:$A$28="Surcoût d'agilité (s) — technique")*(Barèmes!$B$6:$B$28=H119)*(Barèmes!$C$6:$C$28=IF(H119="6ème","Mixte",G119))*(Barèmes!$J$6:$J$28="+"))&gt;0,IF(AD119&lt;=SUMIFS(Barèmes!$F$6:$F$28,Barèmes!$A$6:$A$28,"Surcoût d'agilité (s) — technique",Barèmes!$B$6:$B$28,H119,Barèmes!$C$6:$C$28,IF(H119="6ème","Mixte",G119)),Barèmes!$B$2,IF(AD119&lt;=SUMIFS(Barèmes!$G$6:$G$28,Barèmes!$A$6:$A$28,"Surcoût d'agilité (s) — technique",Barèmes!$B$6:$B$28,H119,Barèmes!$C$6:$C$28,IF(H119="6ème","Mixte",G119)),Barèmes!$C$2,IF(AD119&lt;=SUMIFS(Barèmes!$H$6:$H$28,Barèmes!$A$6:$A$28,"Surcoût d'agilité (s) — technique",Barèmes!$B$6:$B$28,H119,Barèmes!$C$6:$C$28,IF(H119="6ème","Mixte",G119)),Barèmes!$D$2,IF(AD119&lt;=SUMIFS(Barèmes!$I$6:$I$28,Barèmes!$A$6:$A$28,"Surcoût d'agilité (s) — technique",Barèmes!$B$6:$B$28,H119,Barèmes!$C$6:$C$28,IF(H119="6ème","Mixte",G119)),Barèmes!$E$2,Barèmes!$F$2)))),IF(AD119&gt;=SUMIFS(Barèmes!$F$6:$F$28,Barèmes!$A$6:$A$28,"Surcoût d'agilité (s) — technique",Barèmes!$B$6:$B$28,H119,Barèmes!$C$6:$C$28,IF(H119="6ème","Mixte",G119)),Barèmes!$B$2,IF(AD119&gt;=SUMIFS(Barèmes!$G$6:$G$28,Barèmes!$A$6:$A$28,"Surcoût d'agilité (s) — technique",Barèmes!$B$6:$B$28,H119,Barèmes!$C$6:$C$28,IF(H119="6ème","Mixte",G119)),Barèmes!$C$2,IF(AD119&gt;=SUMIFS(Barèmes!$H$6:$H$28,Barèmes!$A$6:$A$28,"Surcoût d'agilité (s) — technique",Barèmes!$B$6:$B$28,H119,Barèmes!$C$6:$C$28,IF(H119="6ème","Mixte",G119)),Barèmes!$D$2,IF(AD119&gt;=SUMIFS(Barèmes!$I$6:$I$28,Barèmes!$A$6:$A$28,"Surcoût d'agilité (s) — technique",Barèmes!$B$6:$B$28,H119,Barèmes!$C$6:$C$28,IF(H119="6ème","Mixte",G119)),Barèmes!$E$2,Barèmes!$F$2))))))</f>
        <v/>
      </c>
      <c r="AH119" s="31" t="str">
        <f>IF((IF(N119="",0,1)+IF(Q119="",0,1)+IF(W119="",0,1)+IF(Z119="",0,1)+IF(AC119="",0,1))=0,"",3*IF(N119=Barèmes!$B$2,1,IF(N119=Barèmes!$C$2,2,IF(N119=Barèmes!$D$2,3,IF(N119=Barèmes!$E$2,4,IF(N119=Barèmes!$F$2,5,0)))))+3*IF(Q119=Barèmes!$B$2,1,IF(Q119=Barèmes!$C$2,2,IF(Q119=Barèmes!$D$2,3,IF(Q119=Barèmes!$E$2,4,IF(Q119=Barèmes!$F$2,5,0)))))+2*IF(W119=Barèmes!$B$2,1,IF(W119=Barèmes!$C$2,2,IF(W119=Barèmes!$D$2,3,IF(W119=Barèmes!$E$2,4,IF(W119=Barèmes!$F$2,5,0)))))+1*IF(Z119=Barèmes!$B$2,1,IF(Z119=Barèmes!$C$2,2,IF(Z119=Barèmes!$D$2,3,IF(Z119=Barèmes!$E$2,4,IF(Z119=Barèmes!$F$2,5,0)))))+1*IF(AC119=Barèmes!$B$2,1,IF(AC119=Barèmes!$C$2,2,IF(AC119=Barèmes!$D$2,3,IF(AC119=Barèmes!$E$2,4,IF(AC119=Barèmes!$F$2,5,0))))))</f>
        <v/>
      </c>
      <c r="AI119" s="31"/>
      <c r="AJ119" s="32" t="str">
        <f>IFERROR(INDEX(Croissance!$B$5:$B$604,MATCH(A119,Croissance!$A$5:$A$604,0)),"")</f>
        <v/>
      </c>
      <c r="AK119" s="32" t="str">
        <f>IFERROR(INDEX(Croissance!$C$5:$C$604,MATCH(A119,Croissance!$A$5:$A$604,0)),"")</f>
        <v/>
      </c>
      <c r="AL119" s="32" t="str">
        <f>IFERROR(INDEX(Croissance!$D$5:$D$604,MATCH(A119,Croissance!$A$5:$A$604,0)),"")</f>
        <v/>
      </c>
      <c r="AM119" s="32" t="str">
        <f>IFERROR(INDEX(Croissance!$E$5:$E$604,MATCH(A119,Croissance!$A$5:$A$604,0)),"")</f>
        <v/>
      </c>
      <c r="AO119" s="33">
        <f t="shared" si="16"/>
        <v>0</v>
      </c>
      <c r="AP119" s="33">
        <f t="shared" si="12"/>
        <v>0</v>
      </c>
      <c r="AQ119" s="33">
        <f>IF(A119="",0,IF(AND(OR('Synthèse classe'!$C$2="Tous",C119='Synthèse classe'!$C$2),OR('Synthèse classe'!$C$3="Toutes",D119='Synthèse classe'!$C$3),OR('Synthèse classe'!$C$4="Toutes",AND('Synthèse classe'!$C$4="Dernière",AP119=1),B119=IFERROR(VALUE('Synthèse classe'!$C$4),0))),1,0))</f>
        <v>0</v>
      </c>
      <c r="AR119" s="34" t="str">
        <f t="shared" si="13"/>
        <v/>
      </c>
    </row>
    <row r="120" spans="1:44" x14ac:dyDescent="0.2">
      <c r="A120" s="17" t="str">
        <f t="shared" si="9"/>
        <v/>
      </c>
      <c r="B120" s="18"/>
      <c r="C120" s="19"/>
      <c r="D120" s="19"/>
      <c r="E120" s="19"/>
      <c r="F120" s="19"/>
      <c r="G120" s="19"/>
      <c r="H120" s="17" t="str">
        <f t="shared" si="14"/>
        <v/>
      </c>
      <c r="I120" s="20"/>
      <c r="J120" s="18"/>
      <c r="K120" s="19"/>
      <c r="L120" s="21" t="str">
        <f t="shared" si="15"/>
        <v/>
      </c>
      <c r="M120" s="21" t="str">
        <f>IF(OR(J120="",SUMPRODUCT((Barèmes!$A$6:$A$28="Endurance — Luc Léger (palier)")*(Barèmes!$B$6:$B$28=H120)*(Barèmes!$C$6:$C$28=IF(H120="6ème","Mixte",G120)))=0),"",IF(SUMPRODUCT((Barèmes!$A$6:$A$28="Endurance — Luc Léger (palier)")*(Barèmes!$B$6:$B$28=H120)*(Barèmes!$C$6:$C$28=IF(H120="6ème","Mixte",G120))*(Barèmes!$J$6:$J$28="+"))&gt;0,IF(J120&lt;=SUMIFS(Barèmes!$D$6:$D$28,Barèmes!$A$6:$A$28,"Endurance — Luc Léger (palier)",Barèmes!$B$6:$B$28,H120,Barèmes!$C$6:$C$28,IF(H120="6ème","Mixte",G120)),"à besoin",IF(J120&lt;=SUMIFS(Barèmes!$E$6:$E$28,Barèmes!$A$6:$A$28,"Endurance — Luc Léger (palier)",Barèmes!$B$6:$B$28,H120,Barèmes!$C$6:$C$28,IF(H120="6ème","Mixte",G120)),"fragile","satisfaisant")),IF(J120&gt;=SUMIFS(Barèmes!$D$6:$D$28,Barèmes!$A$6:$A$28,"Endurance — Luc Léger (palier)",Barèmes!$B$6:$B$28,H120,Barèmes!$C$6:$C$28,IF(H120="6ème","Mixte",G120)),"à besoin",IF(J120&gt;=SUMIFS(Barèmes!$E$6:$E$28,Barèmes!$A$6:$A$28,"Endurance — Luc Léger (palier)",Barèmes!$B$6:$B$28,H120,Barèmes!$C$6:$C$28,IF(H120="6ème","Mixte",G120)),"fragile","satisfaisant"))))</f>
        <v/>
      </c>
      <c r="N120" s="21" t="str">
        <f>IF(OR(J120="",SUMPRODUCT((Barèmes!$A$6:$A$28="Endurance — Luc Léger (palier)")*(Barèmes!$B$6:$B$28=H120)*(Barèmes!$C$6:$C$28=IF(H120="6ème","Mixte",G120)))=0),"",IF(SUMPRODUCT((Barèmes!$A$6:$A$28="Endurance — Luc Léger (palier)")*(Barèmes!$B$6:$B$28=H120)*(Barèmes!$C$6:$C$28=IF(H120="6ème","Mixte",G120))*(Barèmes!$J$6:$J$28="+"))&gt;0,IF(J120&lt;=SUMIFS(Barèmes!$F$6:$F$28,Barèmes!$A$6:$A$28,"Endurance — Luc Léger (palier)",Barèmes!$B$6:$B$28,H120,Barèmes!$C$6:$C$28,IF(H120="6ème","Mixte",G120)),Barèmes!$B$2,IF(J120&lt;=SUMIFS(Barèmes!$G$6:$G$28,Barèmes!$A$6:$A$28,"Endurance — Luc Léger (palier)",Barèmes!$B$6:$B$28,H120,Barèmes!$C$6:$C$28,IF(H120="6ème","Mixte",G120)),Barèmes!$C$2,IF(J120&lt;=SUMIFS(Barèmes!$H$6:$H$28,Barèmes!$A$6:$A$28,"Endurance — Luc Léger (palier)",Barèmes!$B$6:$B$28,H120,Barèmes!$C$6:$C$28,IF(H120="6ème","Mixte",G120)),Barèmes!$D$2,IF(J120&lt;=SUMIFS(Barèmes!$I$6:$I$28,Barèmes!$A$6:$A$28,"Endurance — Luc Léger (palier)",Barèmes!$B$6:$B$28,H120,Barèmes!$C$6:$C$28,IF(H120="6ème","Mixte",G120)),Barèmes!$E$2,Barèmes!$F$2)))),IF(J120&gt;=SUMIFS(Barèmes!$F$6:$F$28,Barèmes!$A$6:$A$28,"Endurance — Luc Léger (palier)",Barèmes!$B$6:$B$28,H120,Barèmes!$C$6:$C$28,IF(H120="6ème","Mixte",G120)),Barèmes!$B$2,IF(J120&gt;=SUMIFS(Barèmes!$G$6:$G$28,Barèmes!$A$6:$A$28,"Endurance — Luc Léger (palier)",Barèmes!$B$6:$B$28,H120,Barèmes!$C$6:$C$28,IF(H120="6ème","Mixte",G120)),Barèmes!$C$2,IF(J120&gt;=SUMIFS(Barèmes!$H$6:$H$28,Barèmes!$A$6:$A$28,"Endurance — Luc Léger (palier)",Barèmes!$B$6:$B$28,H120,Barèmes!$C$6:$C$28,IF(H120="6ème","Mixte",G120)),Barèmes!$D$2,IF(J120&gt;=SUMIFS(Barèmes!$I$6:$I$28,Barèmes!$A$6:$A$28,"Endurance — Luc Léger (palier)",Barèmes!$B$6:$B$28,H120,Barèmes!$C$6:$C$28,IF(H120="6ème","Mixte",G120)),Barèmes!$E$2,Barèmes!$F$2))))))</f>
        <v/>
      </c>
      <c r="O120" s="22"/>
      <c r="P120" s="23" t="str">
        <f>IF(OR(O120="",SUMPRODUCT((Barèmes!$A$6:$A$28="Force bas du corps — Saut en longueur (m)")*(Barèmes!$B$6:$B$28=H120)*(Barèmes!$C$6:$C$28=IF(H120="6ème","Mixte",G120)))=0),"",IF(SUMPRODUCT((Barèmes!$A$6:$A$28="Force bas du corps — Saut en longueur (m)")*(Barèmes!$B$6:$B$28=H120)*(Barèmes!$C$6:$C$28=IF(H120="6ème","Mixte",G120))*(Barèmes!$J$6:$J$28="+"))&gt;0,IF(O120&lt;=SUMIFS(Barèmes!$D$6:$D$28,Barèmes!$A$6:$A$28,"Force bas du corps — Saut en longueur (m)",Barèmes!$B$6:$B$28,H120,Barèmes!$C$6:$C$28,IF(H120="6ème","Mixte",G120)),"à besoin",IF(O120&lt;=SUMIFS(Barèmes!$E$6:$E$28,Barèmes!$A$6:$A$28,"Force bas du corps — Saut en longueur (m)",Barèmes!$B$6:$B$28,H120,Barèmes!$C$6:$C$28,IF(H120="6ème","Mixte",G120)),"fragile","satisfaisant")),IF(O120&gt;=SUMIFS(Barèmes!$D$6:$D$28,Barèmes!$A$6:$A$28,"Force bas du corps — Saut en longueur (m)",Barèmes!$B$6:$B$28,H120,Barèmes!$C$6:$C$28,IF(H120="6ème","Mixte",G120)),"à besoin",IF(O120&gt;=SUMIFS(Barèmes!$E$6:$E$28,Barèmes!$A$6:$A$28,"Force bas du corps — Saut en longueur (m)",Barèmes!$B$6:$B$28,H120,Barèmes!$C$6:$C$28,IF(H120="6ème","Mixte",G120)),"fragile","satisfaisant"))))</f>
        <v/>
      </c>
      <c r="Q120" s="23" t="str">
        <f>IF(OR(O120="",SUMPRODUCT((Barèmes!$A$6:$A$28="Force bas du corps — Saut en longueur (m)")*(Barèmes!$B$6:$B$28=H120)*(Barèmes!$C$6:$C$28=IF(H120="6ème","Mixte",G120)))=0),"",IF(SUMPRODUCT((Barèmes!$A$6:$A$28="Force bas du corps — Saut en longueur (m)")*(Barèmes!$B$6:$B$28=H120)*(Barèmes!$C$6:$C$28=IF(H120="6ème","Mixte",G120))*(Barèmes!$J$6:$J$28="+"))&gt;0,IF(O120&lt;=SUMIFS(Barèmes!$F$6:$F$28,Barèmes!$A$6:$A$28,"Force bas du corps — Saut en longueur (m)",Barèmes!$B$6:$B$28,H120,Barèmes!$C$6:$C$28,IF(H120="6ème","Mixte",G120)),Barèmes!$B$2,IF(O120&lt;=SUMIFS(Barèmes!$G$6:$G$28,Barèmes!$A$6:$A$28,"Force bas du corps — Saut en longueur (m)",Barèmes!$B$6:$B$28,H120,Barèmes!$C$6:$C$28,IF(H120="6ème","Mixte",G120)),Barèmes!$C$2,IF(O120&lt;=SUMIFS(Barèmes!$H$6:$H$28,Barèmes!$A$6:$A$28,"Force bas du corps — Saut en longueur (m)",Barèmes!$B$6:$B$28,H120,Barèmes!$C$6:$C$28,IF(H120="6ème","Mixte",G120)),Barèmes!$D$2,IF(O120&lt;=SUMIFS(Barèmes!$I$6:$I$28,Barèmes!$A$6:$A$28,"Force bas du corps — Saut en longueur (m)",Barèmes!$B$6:$B$28,H120,Barèmes!$C$6:$C$28,IF(H120="6ème","Mixte",G120)),Barèmes!$E$2,Barèmes!$F$2)))),IF(O120&gt;=SUMIFS(Barèmes!$F$6:$F$28,Barèmes!$A$6:$A$28,"Force bas du corps — Saut en longueur (m)",Barèmes!$B$6:$B$28,H120,Barèmes!$C$6:$C$28,IF(H120="6ème","Mixte",G120)),Barèmes!$B$2,IF(O120&gt;=SUMIFS(Barèmes!$G$6:$G$28,Barèmes!$A$6:$A$28,"Force bas du corps — Saut en longueur (m)",Barèmes!$B$6:$B$28,H120,Barèmes!$C$6:$C$28,IF(H120="6ème","Mixte",G120)),Barèmes!$C$2,IF(O120&gt;=SUMIFS(Barèmes!$H$6:$H$28,Barèmes!$A$6:$A$28,"Force bas du corps — Saut en longueur (m)",Barèmes!$B$6:$B$28,H120,Barèmes!$C$6:$C$28,IF(H120="6ème","Mixte",G120)),Barèmes!$D$2,IF(O120&gt;=SUMIFS(Barèmes!$I$6:$I$28,Barèmes!$A$6:$A$28,"Force bas du corps — Saut en longueur (m)",Barèmes!$B$6:$B$28,H120,Barèmes!$C$6:$C$28,IF(H120="6ème","Mixte",G120)),Barèmes!$E$2,Barèmes!$F$2))))))</f>
        <v/>
      </c>
      <c r="R120" s="22"/>
      <c r="S120" s="24" t="str">
        <f>IF(OR(R120="",SUMPRODUCT((Barèmes!$A$6:$A$28="Vitesse — 30 m (s)")*(Barèmes!$B$6:$B$28=H120)*(Barèmes!$C$6:$C$28=IF(H120="6ème","Mixte",G120)))=0),"",IF(SUMPRODUCT((Barèmes!$A$6:$A$28="Vitesse — 30 m (s)")*(Barèmes!$B$6:$B$28=H120)*(Barèmes!$C$6:$C$28=IF(H120="6ème","Mixte",G120))*(Barèmes!$J$6:$J$28="+"))&gt;0,IF(R120&lt;=SUMIFS(Barèmes!$D$6:$D$28,Barèmes!$A$6:$A$28,"Vitesse — 30 m (s)",Barèmes!$B$6:$B$28,H120,Barèmes!$C$6:$C$28,IF(H120="6ème","Mixte",G120)),"à besoin",IF(R120&lt;=SUMIFS(Barèmes!$E$6:$E$28,Barèmes!$A$6:$A$28,"Vitesse — 30 m (s)",Barèmes!$B$6:$B$28,H120,Barèmes!$C$6:$C$28,IF(H120="6ème","Mixte",G120)),"fragile","satisfaisant")),IF(R120&gt;=SUMIFS(Barèmes!$D$6:$D$28,Barèmes!$A$6:$A$28,"Vitesse — 30 m (s)",Barèmes!$B$6:$B$28,H120,Barèmes!$C$6:$C$28,IF(H120="6ème","Mixte",G120)),"à besoin",IF(R120&gt;=SUMIFS(Barèmes!$E$6:$E$28,Barèmes!$A$6:$A$28,"Vitesse — 30 m (s)",Barèmes!$B$6:$B$28,H120,Barèmes!$C$6:$C$28,IF(H120="6ème","Mixte",G120)),"fragile","satisfaisant"))))</f>
        <v/>
      </c>
      <c r="T120" s="24" t="str">
        <f>IF(OR(R120="",SUMPRODUCT((Barèmes!$A$6:$A$28="Vitesse — 30 m (s)")*(Barèmes!$B$6:$B$28=H120)*(Barèmes!$C$6:$C$28=IF(H120="6ème","Mixte",G120)))=0),"",IF(SUMPRODUCT((Barèmes!$A$6:$A$28="Vitesse — 30 m (s)")*(Barèmes!$B$6:$B$28=H120)*(Barèmes!$C$6:$C$28=IF(H120="6ème","Mixte",G120))*(Barèmes!$J$6:$J$28="+"))&gt;0,IF(R120&lt;=SUMIFS(Barèmes!$F$6:$F$28,Barèmes!$A$6:$A$28,"Vitesse — 30 m (s)",Barèmes!$B$6:$B$28,H120,Barèmes!$C$6:$C$28,IF(H120="6ème","Mixte",G120)),Barèmes!$B$2,IF(R120&lt;=SUMIFS(Barèmes!$G$6:$G$28,Barèmes!$A$6:$A$28,"Vitesse — 30 m (s)",Barèmes!$B$6:$B$28,H120,Barèmes!$C$6:$C$28,IF(H120="6ème","Mixte",G120)),Barèmes!$C$2,IF(R120&lt;=SUMIFS(Barèmes!$H$6:$H$28,Barèmes!$A$6:$A$28,"Vitesse — 30 m (s)",Barèmes!$B$6:$B$28,H120,Barèmes!$C$6:$C$28,IF(H120="6ème","Mixte",G120)),Barèmes!$D$2,IF(R120&lt;=SUMIFS(Barèmes!$I$6:$I$28,Barèmes!$A$6:$A$28,"Vitesse — 30 m (s)",Barèmes!$B$6:$B$28,H120,Barèmes!$C$6:$C$28,IF(H120="6ème","Mixte",G120)),Barèmes!$E$2,Barèmes!$F$2)))),IF(R120&gt;=SUMIFS(Barèmes!$F$6:$F$28,Barèmes!$A$6:$A$28,"Vitesse — 30 m (s)",Barèmes!$B$6:$B$28,H120,Barèmes!$C$6:$C$28,IF(H120="6ème","Mixte",G120)),Barèmes!$B$2,IF(R120&gt;=SUMIFS(Barèmes!$G$6:$G$28,Barèmes!$A$6:$A$28,"Vitesse — 30 m (s)",Barèmes!$B$6:$B$28,H120,Barèmes!$C$6:$C$28,IF(H120="6ème","Mixte",G120)),Barèmes!$C$2,IF(R120&gt;=SUMIFS(Barèmes!$H$6:$H$28,Barèmes!$A$6:$A$28,"Vitesse — 30 m (s)",Barèmes!$B$6:$B$28,H120,Barèmes!$C$6:$C$28,IF(H120="6ème","Mixte",G120)),Barèmes!$D$2,IF(R120&gt;=SUMIFS(Barèmes!$I$6:$I$28,Barèmes!$A$6:$A$28,"Vitesse — 30 m (s)",Barèmes!$B$6:$B$28,H120,Barèmes!$C$6:$C$28,IF(H120="6ème","Mixte",G120)),Barèmes!$E$2,Barèmes!$F$2))))))</f>
        <v/>
      </c>
      <c r="U120" s="22"/>
      <c r="V120" s="25" t="str">
        <f>IF(OR(U120="",SUMPRODUCT((Barèmes!$A$6:$A$28="Vitesse — 50 m (s)")*(Barèmes!$B$6:$B$28=H120)*(Barèmes!$C$6:$C$28=IF(H120="6ème","Mixte",G120)))=0),"",IF(SUMPRODUCT((Barèmes!$A$6:$A$28="Vitesse — 50 m (s)")*(Barèmes!$B$6:$B$28=H120)*(Barèmes!$C$6:$C$28=IF(H120="6ème","Mixte",G120))*(Barèmes!$J$6:$J$28="+"))&gt;0,IF(U120&lt;=SUMIFS(Barèmes!$D$6:$D$28,Barèmes!$A$6:$A$28,"Vitesse — 50 m (s)",Barèmes!$B$6:$B$28,H120,Barèmes!$C$6:$C$28,IF(H120="6ème","Mixte",G120)),"à besoin",IF(U120&lt;=SUMIFS(Barèmes!$E$6:$E$28,Barèmes!$A$6:$A$28,"Vitesse — 50 m (s)",Barèmes!$B$6:$B$28,H120,Barèmes!$C$6:$C$28,IF(H120="6ème","Mixte",G120)),"fragile","satisfaisant")),IF(U120&gt;=SUMIFS(Barèmes!$D$6:$D$28,Barèmes!$A$6:$A$28,"Vitesse — 50 m (s)",Barèmes!$B$6:$B$28,H120,Barèmes!$C$6:$C$28,IF(H120="6ème","Mixte",G120)),"à besoin",IF(U120&gt;=SUMIFS(Barèmes!$E$6:$E$28,Barèmes!$A$6:$A$28,"Vitesse — 50 m (s)",Barèmes!$B$6:$B$28,H120,Barèmes!$C$6:$C$28,IF(H120="6ème","Mixte",G120)),"fragile","satisfaisant"))))</f>
        <v/>
      </c>
      <c r="W120" s="25" t="str">
        <f>IF(OR(U120="",SUMPRODUCT((Barèmes!$A$6:$A$28="Vitesse — 50 m (s)")*(Barèmes!$B$6:$B$28=H120)*(Barèmes!$C$6:$C$28=IF(H120="6ème","Mixte",G120)))=0),"",IF(SUMPRODUCT((Barèmes!$A$6:$A$28="Vitesse — 50 m (s)")*(Barèmes!$B$6:$B$28=H120)*(Barèmes!$C$6:$C$28=IF(H120="6ème","Mixte",G120))*(Barèmes!$J$6:$J$28="+"))&gt;0,IF(U120&lt;=SUMIFS(Barèmes!$F$6:$F$28,Barèmes!$A$6:$A$28,"Vitesse — 50 m (s)",Barèmes!$B$6:$B$28,H120,Barèmes!$C$6:$C$28,IF(H120="6ème","Mixte",G120)),Barèmes!$B$2,IF(U120&lt;=SUMIFS(Barèmes!$G$6:$G$28,Barèmes!$A$6:$A$28,"Vitesse — 50 m (s)",Barèmes!$B$6:$B$28,H120,Barèmes!$C$6:$C$28,IF(H120="6ème","Mixte",G120)),Barèmes!$C$2,IF(U120&lt;=SUMIFS(Barèmes!$H$6:$H$28,Barèmes!$A$6:$A$28,"Vitesse — 50 m (s)",Barèmes!$B$6:$B$28,H120,Barèmes!$C$6:$C$28,IF(H120="6ème","Mixte",G120)),Barèmes!$D$2,IF(U120&lt;=SUMIFS(Barèmes!$I$6:$I$28,Barèmes!$A$6:$A$28,"Vitesse — 50 m (s)",Barèmes!$B$6:$B$28,H120,Barèmes!$C$6:$C$28,IF(H120="6ème","Mixte",G120)),Barèmes!$E$2,Barèmes!$F$2)))),IF(U120&gt;=SUMIFS(Barèmes!$F$6:$F$28,Barèmes!$A$6:$A$28,"Vitesse — 50 m (s)",Barèmes!$B$6:$B$28,H120,Barèmes!$C$6:$C$28,IF(H120="6ème","Mixte",G120)),Barèmes!$B$2,IF(U120&gt;=SUMIFS(Barèmes!$G$6:$G$28,Barèmes!$A$6:$A$28,"Vitesse — 50 m (s)",Barèmes!$B$6:$B$28,H120,Barèmes!$C$6:$C$28,IF(H120="6ème","Mixte",G120)),Barèmes!$C$2,IF(U120&gt;=SUMIFS(Barèmes!$H$6:$H$28,Barèmes!$A$6:$A$28,"Vitesse — 50 m (s)",Barèmes!$B$6:$B$28,H120,Barèmes!$C$6:$C$28,IF(H120="6ème","Mixte",G120)),Barèmes!$D$2,IF(U120&gt;=SUMIFS(Barèmes!$I$6:$I$28,Barèmes!$A$6:$A$28,"Vitesse — 50 m (s)",Barèmes!$B$6:$B$28,H120,Barèmes!$C$6:$C$28,IF(H120="6ème","Mixte",G120)),Barèmes!$E$2,Barèmes!$F$2))))))</f>
        <v/>
      </c>
      <c r="X120" s="18"/>
      <c r="Y120" s="26" t="str" cm="1">
        <f t="array" ref="Y120">IF(OR(X120="",SUMPRODUCT((Barèmes!$A$6:$A$28="Souplesse (score 1-5)")*(Barèmes!$B$6:$B$28=H120)*(Barèmes!$C$6:$C$28=IF(H120="6ème","Mixte",G120)))=0),"",IF(SUMPRODUCT((Barèmes!$A$6:$A$28="Souplesse (score 1-5)")*(Barèmes!$B$6:$B$28=H120)*(Barèmes!$C$6:$C$28=IF(H120="6ème","Mixte",G120))*(Barèmes!$J$6:$J$28="+"))&gt;0,IF(X120&lt;=SUMIFS(Barèmes!$D$6:$D$28,Barèmes!$A$6:$A$28,"Souplesse (score 1-5)",Barèmes!$B$6:$B$28,H120,Barèmes!$C$6:$C$28,IF(H120="6ème","Mixte",G120)),"à besoin",IF(X120&lt;=SUMIFS(Barèmes!$E$6:$E$28,Barèmes!$A$6:$A$28,"Souplesse (score 1-5)",Barèmes!$B$6:$B$28,H120,Barèmes!$C$6:$C$28,IF(H120="6ème","Mixte",G120)),"fragile","satisfaisant")),IF(X120&gt;=SUMIFS(Barèmes!$D$6:$D$28,Barèmes!$A$6:$A$28,"Souplesse (score 1-5)",Barèmes!$B$6:$B$28,H120,Barèmes!$C$6:$C$28,IF(H120="6ème","Mixte",G120)),"à besoin",IF(X120&gt;=SUMIFS(Barèmes!$E$6:$E$28,Barèmes!$A$6:$A$28,"Souplesse (score 1-5)",Barèmes!$B$6:$B$28,H120,Barèmes!$C$6:$C$28,IF(H120="6ème","Mixte",G120)),"fragile","satisfaisant"))))</f>
        <v/>
      </c>
      <c r="Z120" s="26" t="str" cm="1">
        <f t="array" ref="Z120">IF(OR(X120="",SUMPRODUCT((Barèmes!$A$6:$A$28="Souplesse (score 1-5)")*(Barèmes!$B$6:$B$28=H120)*(Barèmes!$C$6:$C$28=IF(H120="6ème","Mixte",G120)))=0),"",IF(SUMPRODUCT((Barèmes!$A$6:$A$28="Souplesse (score 1-5)")*(Barèmes!$B$6:$B$28=H120)*(Barèmes!$C$6:$C$28=IF(H120="6ème","Mixte",G120))*(Barèmes!$J$6:$J$28="+"))&gt;0,IF(X120&lt;=SUMIFS(Barèmes!$F$6:$F$28,Barèmes!$A$6:$A$28,"Souplesse (score 1-5)",Barèmes!$B$6:$B$28,H120,Barèmes!$C$6:$C$28,IF(H120="6ème","Mixte",G120)),Barèmes!$B$2,IF(X120&lt;=SUMIFS(Barèmes!$G$6:$G$28,Barèmes!$A$6:$A$28,"Souplesse (score 1-5)",Barèmes!$B$6:$B$28,H120,Barèmes!$C$6:$C$28,IF(H120="6ème","Mixte",G120)),Barèmes!$C$2,IF(X120&lt;=SUMIFS(Barèmes!$H$6:$H$28,Barèmes!$A$6:$A$28,"Souplesse (score 1-5)",Barèmes!$B$6:$B$28,H120,Barèmes!$C$6:$C$28,IF(H120="6ème","Mixte",G120)),Barèmes!$D$2,IF(X120&lt;=SUMIFS(Barèmes!$I$6:$I$28,Barèmes!$A$6:$A$28,"Souplesse (score 1-5)",Barèmes!$B$6:$B$28,H120,Barèmes!$C$6:$C$28,IF(H120="6ème","Mixte",G120)),Barèmes!$E$2,Barèmes!$F$2)))),IF(X120&gt;=SUMIFS(Barèmes!$F$6:$F$28,Barèmes!$A$6:$A$28,"Souplesse (score 1-5)",Barèmes!$B$6:$B$28,H120,Barèmes!$C$6:$C$28,IF(H120="6ème","Mixte",G120)),Barèmes!$B$2,IF(X120&gt;=SUMIFS(Barèmes!$G$6:$G$28,Barèmes!$A$6:$A$28,"Souplesse (score 1-5)",Barèmes!$B$6:$B$28,H120,Barèmes!$C$6:$C$28,IF(H120="6ème","Mixte",G120)),Barèmes!$C$2,IF(X120&gt;=SUMIFS(Barèmes!$H$6:$H$28,Barèmes!$A$6:$A$28,"Souplesse (score 1-5)",Barèmes!$B$6:$B$28,H120,Barèmes!$C$6:$C$28,IF(H120="6ème","Mixte",G120)),Barèmes!$D$2,IF(X120&gt;=SUMIFS(Barèmes!$I$6:$I$28,Barèmes!$A$6:$A$28,"Souplesse (score 1-5)",Barèmes!$B$6:$B$28,H120,Barèmes!$C$6:$C$28,IF(H120="6ème","Mixte",G120)),Barèmes!$E$2,Barèmes!$F$2))))))</f>
        <v/>
      </c>
      <c r="AA120" s="22"/>
      <c r="AB120" s="27" t="str">
        <f>IF(OR(AA120="",SUMPRODUCT((Barèmes!$A$6:$A$28="Agilité — T-test 974 (s)")*(Barèmes!$B$6:$B$28=H120)*(Barèmes!$C$6:$C$28=IF(H120="6ème","Mixte",G120)))=0),"",IF(SUMPRODUCT((Barèmes!$A$6:$A$28="Agilité — T-test 974 (s)")*(Barèmes!$B$6:$B$28=H120)*(Barèmes!$C$6:$C$28=IF(H120="6ème","Mixte",G120))*(Barèmes!$J$6:$J$28="+"))&gt;0,IF(AA120&lt;=SUMIFS(Barèmes!$D$6:$D$28,Barèmes!$A$6:$A$28,"Agilité — T-test 974 (s)",Barèmes!$B$6:$B$28,H120,Barèmes!$C$6:$C$28,IF(H120="6ème","Mixte",G120)),"à besoin",IF(AA120&lt;=SUMIFS(Barèmes!$E$6:$E$28,Barèmes!$A$6:$A$28,"Agilité — T-test 974 (s)",Barèmes!$B$6:$B$28,H120,Barèmes!$C$6:$C$28,IF(H120="6ème","Mixte",G120)),"fragile","satisfaisant")),IF(AA120&gt;=SUMIFS(Barèmes!$D$6:$D$28,Barèmes!$A$6:$A$28,"Agilité — T-test 974 (s)",Barèmes!$B$6:$B$28,H120,Barèmes!$C$6:$C$28,IF(H120="6ème","Mixte",G120)),"à besoin",IF(AA120&gt;=SUMIFS(Barèmes!$E$6:$E$28,Barèmes!$A$6:$A$28,"Agilité — T-test 974 (s)",Barèmes!$B$6:$B$28,H120,Barèmes!$C$6:$C$28,IF(H120="6ème","Mixte",G120)),"fragile","satisfaisant"))))</f>
        <v/>
      </c>
      <c r="AC120" s="27" t="str">
        <f>IF(OR(AA120="",SUMPRODUCT((Barèmes!$A$6:$A$28="Agilité — T-test 974 (s)")*(Barèmes!$B$6:$B$28=H120)*(Barèmes!$C$6:$C$28=IF(H120="6ème","Mixte",G120)))=0),"",IF(SUMPRODUCT((Barèmes!$A$6:$A$28="Agilité — T-test 974 (s)")*(Barèmes!$B$6:$B$28=H120)*(Barèmes!$C$6:$C$28=IF(H120="6ème","Mixte",G120))*(Barèmes!$J$6:$J$28="+"))&gt;0,IF(AA120&lt;=SUMIFS(Barèmes!$F$6:$F$28,Barèmes!$A$6:$A$28,"Agilité — T-test 974 (s)",Barèmes!$B$6:$B$28,H120,Barèmes!$C$6:$C$28,IF(H120="6ème","Mixte",G120)),Barèmes!$B$2,IF(AA120&lt;=SUMIFS(Barèmes!$G$6:$G$28,Barèmes!$A$6:$A$28,"Agilité — T-test 974 (s)",Barèmes!$B$6:$B$28,H120,Barèmes!$C$6:$C$28,IF(H120="6ème","Mixte",G120)),Barèmes!$C$2,IF(AA120&lt;=SUMIFS(Barèmes!$H$6:$H$28,Barèmes!$A$6:$A$28,"Agilité — T-test 974 (s)",Barèmes!$B$6:$B$28,H120,Barèmes!$C$6:$C$28,IF(H120="6ème","Mixte",G120)),Barèmes!$D$2,IF(AA120&lt;=SUMIFS(Barèmes!$I$6:$I$28,Barèmes!$A$6:$A$28,"Agilité — T-test 974 (s)",Barèmes!$B$6:$B$28,H120,Barèmes!$C$6:$C$28,IF(H120="6ème","Mixte",G120)),Barèmes!$E$2,Barèmes!$F$2)))),IF(AA120&gt;=SUMIFS(Barèmes!$F$6:$F$28,Barèmes!$A$6:$A$28,"Agilité — T-test 974 (s)",Barèmes!$B$6:$B$28,H120,Barèmes!$C$6:$C$28,IF(H120="6ème","Mixte",G120)),Barèmes!$B$2,IF(AA120&gt;=SUMIFS(Barèmes!$G$6:$G$28,Barèmes!$A$6:$A$28,"Agilité — T-test 974 (s)",Barèmes!$B$6:$B$28,H120,Barèmes!$C$6:$C$28,IF(H120="6ème","Mixte",G120)),Barèmes!$C$2,IF(AA120&gt;=SUMIFS(Barèmes!$H$6:$H$28,Barèmes!$A$6:$A$28,"Agilité — T-test 974 (s)",Barèmes!$B$6:$B$28,H120,Barèmes!$C$6:$C$28,IF(H120="6ème","Mixte",G120)),Barèmes!$D$2,IF(AA120&gt;=SUMIFS(Barèmes!$I$6:$I$28,Barèmes!$A$6:$A$28,"Agilité — T-test 974 (s)",Barèmes!$B$6:$B$28,H120,Barèmes!$C$6:$C$28,IF(H120="6ème","Mixte",G120)),Barèmes!$E$2,Barèmes!$F$2))))))</f>
        <v/>
      </c>
      <c r="AD120" s="28" t="str">
        <f t="shared" si="10"/>
        <v/>
      </c>
      <c r="AE120" s="29" t="str">
        <f t="shared" si="11"/>
        <v/>
      </c>
      <c r="AF120" s="30" t="str">
        <f>IF(OR(AD120="",SUMPRODUCT((Barèmes!$A$6:$A$28="Surcoût d'agilité (s) — technique")*(Barèmes!$B$6:$B$28=H120)*(Barèmes!$C$6:$C$28=IF(H120="6ème","Mixte",G120)))=0),"",IF(SUMPRODUCT((Barèmes!$A$6:$A$28="Surcoût d'agilité (s) — technique")*(Barèmes!$B$6:$B$28=H120)*(Barèmes!$C$6:$C$28=IF(H120="6ème","Mixte",G120))*(Barèmes!$J$6:$J$28="+"))&gt;0,IF(AD120&lt;=SUMIFS(Barèmes!$D$6:$D$28,Barèmes!$A$6:$A$28,"Surcoût d'agilité (s) — technique",Barèmes!$B$6:$B$28,H120,Barèmes!$C$6:$C$28,IF(H120="6ème","Mixte",G120)),"à besoin",IF(AD120&lt;=SUMIFS(Barèmes!$E$6:$E$28,Barèmes!$A$6:$A$28,"Surcoût d'agilité (s) — technique",Barèmes!$B$6:$B$28,H120,Barèmes!$C$6:$C$28,IF(H120="6ème","Mixte",G120)),"fragile","satisfaisant")),IF(AD120&gt;=SUMIFS(Barèmes!$D$6:$D$28,Barèmes!$A$6:$A$28,"Surcoût d'agilité (s) — technique",Barèmes!$B$6:$B$28,H120,Barèmes!$C$6:$C$28,IF(H120="6ème","Mixte",G120)),"à besoin",IF(AD120&gt;=SUMIFS(Barèmes!$E$6:$E$28,Barèmes!$A$6:$A$28,"Surcoût d'agilité (s) — technique",Barèmes!$B$6:$B$28,H120,Barèmes!$C$6:$C$28,IF(H120="6ème","Mixte",G120)),"fragile","satisfaisant"))))</f>
        <v/>
      </c>
      <c r="AG120" s="30" t="str">
        <f>IF(OR(AD120="",SUMPRODUCT((Barèmes!$A$6:$A$28="Surcoût d'agilité (s) — technique")*(Barèmes!$B$6:$B$28=H120)*(Barèmes!$C$6:$C$28=IF(H120="6ème","Mixte",G120)))=0),"",IF(SUMPRODUCT((Barèmes!$A$6:$A$28="Surcoût d'agilité (s) — technique")*(Barèmes!$B$6:$B$28=H120)*(Barèmes!$C$6:$C$28=IF(H120="6ème","Mixte",G120))*(Barèmes!$J$6:$J$28="+"))&gt;0,IF(AD120&lt;=SUMIFS(Barèmes!$F$6:$F$28,Barèmes!$A$6:$A$28,"Surcoût d'agilité (s) — technique",Barèmes!$B$6:$B$28,H120,Barèmes!$C$6:$C$28,IF(H120="6ème","Mixte",G120)),Barèmes!$B$2,IF(AD120&lt;=SUMIFS(Barèmes!$G$6:$G$28,Barèmes!$A$6:$A$28,"Surcoût d'agilité (s) — technique",Barèmes!$B$6:$B$28,H120,Barèmes!$C$6:$C$28,IF(H120="6ème","Mixte",G120)),Barèmes!$C$2,IF(AD120&lt;=SUMIFS(Barèmes!$H$6:$H$28,Barèmes!$A$6:$A$28,"Surcoût d'agilité (s) — technique",Barèmes!$B$6:$B$28,H120,Barèmes!$C$6:$C$28,IF(H120="6ème","Mixte",G120)),Barèmes!$D$2,IF(AD120&lt;=SUMIFS(Barèmes!$I$6:$I$28,Barèmes!$A$6:$A$28,"Surcoût d'agilité (s) — technique",Barèmes!$B$6:$B$28,H120,Barèmes!$C$6:$C$28,IF(H120="6ème","Mixte",G120)),Barèmes!$E$2,Barèmes!$F$2)))),IF(AD120&gt;=SUMIFS(Barèmes!$F$6:$F$28,Barèmes!$A$6:$A$28,"Surcoût d'agilité (s) — technique",Barèmes!$B$6:$B$28,H120,Barèmes!$C$6:$C$28,IF(H120="6ème","Mixte",G120)),Barèmes!$B$2,IF(AD120&gt;=SUMIFS(Barèmes!$G$6:$G$28,Barèmes!$A$6:$A$28,"Surcoût d'agilité (s) — technique",Barèmes!$B$6:$B$28,H120,Barèmes!$C$6:$C$28,IF(H120="6ème","Mixte",G120)),Barèmes!$C$2,IF(AD120&gt;=SUMIFS(Barèmes!$H$6:$H$28,Barèmes!$A$6:$A$28,"Surcoût d'agilité (s) — technique",Barèmes!$B$6:$B$28,H120,Barèmes!$C$6:$C$28,IF(H120="6ème","Mixte",G120)),Barèmes!$D$2,IF(AD120&gt;=SUMIFS(Barèmes!$I$6:$I$28,Barèmes!$A$6:$A$28,"Surcoût d'agilité (s) — technique",Barèmes!$B$6:$B$28,H120,Barèmes!$C$6:$C$28,IF(H120="6ème","Mixte",G120)),Barèmes!$E$2,Barèmes!$F$2))))))</f>
        <v/>
      </c>
      <c r="AH120" s="31" t="str">
        <f>IF((IF(N120="",0,1)+IF(Q120="",0,1)+IF(W120="",0,1)+IF(Z120="",0,1)+IF(AC120="",0,1))=0,"",3*IF(N120=Barèmes!$B$2,1,IF(N120=Barèmes!$C$2,2,IF(N120=Barèmes!$D$2,3,IF(N120=Barèmes!$E$2,4,IF(N120=Barèmes!$F$2,5,0)))))+3*IF(Q120=Barèmes!$B$2,1,IF(Q120=Barèmes!$C$2,2,IF(Q120=Barèmes!$D$2,3,IF(Q120=Barèmes!$E$2,4,IF(Q120=Barèmes!$F$2,5,0)))))+2*IF(W120=Barèmes!$B$2,1,IF(W120=Barèmes!$C$2,2,IF(W120=Barèmes!$D$2,3,IF(W120=Barèmes!$E$2,4,IF(W120=Barèmes!$F$2,5,0)))))+1*IF(Z120=Barèmes!$B$2,1,IF(Z120=Barèmes!$C$2,2,IF(Z120=Barèmes!$D$2,3,IF(Z120=Barèmes!$E$2,4,IF(Z120=Barèmes!$F$2,5,0)))))+1*IF(AC120=Barèmes!$B$2,1,IF(AC120=Barèmes!$C$2,2,IF(AC120=Barèmes!$D$2,3,IF(AC120=Barèmes!$E$2,4,IF(AC120=Barèmes!$F$2,5,0))))))</f>
        <v/>
      </c>
      <c r="AI120" s="31"/>
      <c r="AJ120" s="32" t="str">
        <f>IFERROR(INDEX(Croissance!$B$5:$B$604,MATCH(A120,Croissance!$A$5:$A$604,0)),"")</f>
        <v/>
      </c>
      <c r="AK120" s="32" t="str">
        <f>IFERROR(INDEX(Croissance!$C$5:$C$604,MATCH(A120,Croissance!$A$5:$A$604,0)),"")</f>
        <v/>
      </c>
      <c r="AL120" s="32" t="str">
        <f>IFERROR(INDEX(Croissance!$D$5:$D$604,MATCH(A120,Croissance!$A$5:$A$604,0)),"")</f>
        <v/>
      </c>
      <c r="AM120" s="32" t="str">
        <f>IFERROR(INDEX(Croissance!$E$5:$E$604,MATCH(A120,Croissance!$A$5:$A$604,0)),"")</f>
        <v/>
      </c>
      <c r="AO120" s="33">
        <f t="shared" si="16"/>
        <v>0</v>
      </c>
      <c r="AP120" s="33">
        <f t="shared" si="12"/>
        <v>0</v>
      </c>
      <c r="AQ120" s="33">
        <f>IF(A120="",0,IF(AND(OR('Synthèse classe'!$C$2="Tous",C120='Synthèse classe'!$C$2),OR('Synthèse classe'!$C$3="Toutes",D120='Synthèse classe'!$C$3),OR('Synthèse classe'!$C$4="Toutes",AND('Synthèse classe'!$C$4="Dernière",AP120=1),B120=IFERROR(VALUE('Synthèse classe'!$C$4),0))),1,0))</f>
        <v>0</v>
      </c>
      <c r="AR120" s="34" t="str">
        <f t="shared" si="13"/>
        <v/>
      </c>
    </row>
    <row r="121" spans="1:44" x14ac:dyDescent="0.2">
      <c r="A121" s="17" t="str">
        <f t="shared" si="9"/>
        <v/>
      </c>
      <c r="B121" s="18"/>
      <c r="C121" s="19"/>
      <c r="D121" s="19"/>
      <c r="E121" s="19"/>
      <c r="F121" s="19"/>
      <c r="G121" s="19"/>
      <c r="H121" s="17" t="str">
        <f t="shared" si="14"/>
        <v/>
      </c>
      <c r="I121" s="20"/>
      <c r="J121" s="18"/>
      <c r="K121" s="19"/>
      <c r="L121" s="21" t="str">
        <f t="shared" si="15"/>
        <v/>
      </c>
      <c r="M121" s="21" t="str">
        <f>IF(OR(J121="",SUMPRODUCT((Barèmes!$A$6:$A$28="Endurance — Luc Léger (palier)")*(Barèmes!$B$6:$B$28=H121)*(Barèmes!$C$6:$C$28=IF(H121="6ème","Mixte",G121)))=0),"",IF(SUMPRODUCT((Barèmes!$A$6:$A$28="Endurance — Luc Léger (palier)")*(Barèmes!$B$6:$B$28=H121)*(Barèmes!$C$6:$C$28=IF(H121="6ème","Mixte",G121))*(Barèmes!$J$6:$J$28="+"))&gt;0,IF(J121&lt;=SUMIFS(Barèmes!$D$6:$D$28,Barèmes!$A$6:$A$28,"Endurance — Luc Léger (palier)",Barèmes!$B$6:$B$28,H121,Barèmes!$C$6:$C$28,IF(H121="6ème","Mixte",G121)),"à besoin",IF(J121&lt;=SUMIFS(Barèmes!$E$6:$E$28,Barèmes!$A$6:$A$28,"Endurance — Luc Léger (palier)",Barèmes!$B$6:$B$28,H121,Barèmes!$C$6:$C$28,IF(H121="6ème","Mixte",G121)),"fragile","satisfaisant")),IF(J121&gt;=SUMIFS(Barèmes!$D$6:$D$28,Barèmes!$A$6:$A$28,"Endurance — Luc Léger (palier)",Barèmes!$B$6:$B$28,H121,Barèmes!$C$6:$C$28,IF(H121="6ème","Mixte",G121)),"à besoin",IF(J121&gt;=SUMIFS(Barèmes!$E$6:$E$28,Barèmes!$A$6:$A$28,"Endurance — Luc Léger (palier)",Barèmes!$B$6:$B$28,H121,Barèmes!$C$6:$C$28,IF(H121="6ème","Mixte",G121)),"fragile","satisfaisant"))))</f>
        <v/>
      </c>
      <c r="N121" s="21" t="str">
        <f>IF(OR(J121="",SUMPRODUCT((Barèmes!$A$6:$A$28="Endurance — Luc Léger (palier)")*(Barèmes!$B$6:$B$28=H121)*(Barèmes!$C$6:$C$28=IF(H121="6ème","Mixte",G121)))=0),"",IF(SUMPRODUCT((Barèmes!$A$6:$A$28="Endurance — Luc Léger (palier)")*(Barèmes!$B$6:$B$28=H121)*(Barèmes!$C$6:$C$28=IF(H121="6ème","Mixte",G121))*(Barèmes!$J$6:$J$28="+"))&gt;0,IF(J121&lt;=SUMIFS(Barèmes!$F$6:$F$28,Barèmes!$A$6:$A$28,"Endurance — Luc Léger (palier)",Barèmes!$B$6:$B$28,H121,Barèmes!$C$6:$C$28,IF(H121="6ème","Mixte",G121)),Barèmes!$B$2,IF(J121&lt;=SUMIFS(Barèmes!$G$6:$G$28,Barèmes!$A$6:$A$28,"Endurance — Luc Léger (palier)",Barèmes!$B$6:$B$28,H121,Barèmes!$C$6:$C$28,IF(H121="6ème","Mixte",G121)),Barèmes!$C$2,IF(J121&lt;=SUMIFS(Barèmes!$H$6:$H$28,Barèmes!$A$6:$A$28,"Endurance — Luc Léger (palier)",Barèmes!$B$6:$B$28,H121,Barèmes!$C$6:$C$28,IF(H121="6ème","Mixte",G121)),Barèmes!$D$2,IF(J121&lt;=SUMIFS(Barèmes!$I$6:$I$28,Barèmes!$A$6:$A$28,"Endurance — Luc Léger (palier)",Barèmes!$B$6:$B$28,H121,Barèmes!$C$6:$C$28,IF(H121="6ème","Mixte",G121)),Barèmes!$E$2,Barèmes!$F$2)))),IF(J121&gt;=SUMIFS(Barèmes!$F$6:$F$28,Barèmes!$A$6:$A$28,"Endurance — Luc Léger (palier)",Barèmes!$B$6:$B$28,H121,Barèmes!$C$6:$C$28,IF(H121="6ème","Mixte",G121)),Barèmes!$B$2,IF(J121&gt;=SUMIFS(Barèmes!$G$6:$G$28,Barèmes!$A$6:$A$28,"Endurance — Luc Léger (palier)",Barèmes!$B$6:$B$28,H121,Barèmes!$C$6:$C$28,IF(H121="6ème","Mixte",G121)),Barèmes!$C$2,IF(J121&gt;=SUMIFS(Barèmes!$H$6:$H$28,Barèmes!$A$6:$A$28,"Endurance — Luc Léger (palier)",Barèmes!$B$6:$B$28,H121,Barèmes!$C$6:$C$28,IF(H121="6ème","Mixte",G121)),Barèmes!$D$2,IF(J121&gt;=SUMIFS(Barèmes!$I$6:$I$28,Barèmes!$A$6:$A$28,"Endurance — Luc Léger (palier)",Barèmes!$B$6:$B$28,H121,Barèmes!$C$6:$C$28,IF(H121="6ème","Mixte",G121)),Barèmes!$E$2,Barèmes!$F$2))))))</f>
        <v/>
      </c>
      <c r="O121" s="22"/>
      <c r="P121" s="23" t="str">
        <f>IF(OR(O121="",SUMPRODUCT((Barèmes!$A$6:$A$28="Force bas du corps — Saut en longueur (m)")*(Barèmes!$B$6:$B$28=H121)*(Barèmes!$C$6:$C$28=IF(H121="6ème","Mixte",G121)))=0),"",IF(SUMPRODUCT((Barèmes!$A$6:$A$28="Force bas du corps — Saut en longueur (m)")*(Barèmes!$B$6:$B$28=H121)*(Barèmes!$C$6:$C$28=IF(H121="6ème","Mixte",G121))*(Barèmes!$J$6:$J$28="+"))&gt;0,IF(O121&lt;=SUMIFS(Barèmes!$D$6:$D$28,Barèmes!$A$6:$A$28,"Force bas du corps — Saut en longueur (m)",Barèmes!$B$6:$B$28,H121,Barèmes!$C$6:$C$28,IF(H121="6ème","Mixte",G121)),"à besoin",IF(O121&lt;=SUMIFS(Barèmes!$E$6:$E$28,Barèmes!$A$6:$A$28,"Force bas du corps — Saut en longueur (m)",Barèmes!$B$6:$B$28,H121,Barèmes!$C$6:$C$28,IF(H121="6ème","Mixte",G121)),"fragile","satisfaisant")),IF(O121&gt;=SUMIFS(Barèmes!$D$6:$D$28,Barèmes!$A$6:$A$28,"Force bas du corps — Saut en longueur (m)",Barèmes!$B$6:$B$28,H121,Barèmes!$C$6:$C$28,IF(H121="6ème","Mixte",G121)),"à besoin",IF(O121&gt;=SUMIFS(Barèmes!$E$6:$E$28,Barèmes!$A$6:$A$28,"Force bas du corps — Saut en longueur (m)",Barèmes!$B$6:$B$28,H121,Barèmes!$C$6:$C$28,IF(H121="6ème","Mixte",G121)),"fragile","satisfaisant"))))</f>
        <v/>
      </c>
      <c r="Q121" s="23" t="str">
        <f>IF(OR(O121="",SUMPRODUCT((Barèmes!$A$6:$A$28="Force bas du corps — Saut en longueur (m)")*(Barèmes!$B$6:$B$28=H121)*(Barèmes!$C$6:$C$28=IF(H121="6ème","Mixte",G121)))=0),"",IF(SUMPRODUCT((Barèmes!$A$6:$A$28="Force bas du corps — Saut en longueur (m)")*(Barèmes!$B$6:$B$28=H121)*(Barèmes!$C$6:$C$28=IF(H121="6ème","Mixte",G121))*(Barèmes!$J$6:$J$28="+"))&gt;0,IF(O121&lt;=SUMIFS(Barèmes!$F$6:$F$28,Barèmes!$A$6:$A$28,"Force bas du corps — Saut en longueur (m)",Barèmes!$B$6:$B$28,H121,Barèmes!$C$6:$C$28,IF(H121="6ème","Mixte",G121)),Barèmes!$B$2,IF(O121&lt;=SUMIFS(Barèmes!$G$6:$G$28,Barèmes!$A$6:$A$28,"Force bas du corps — Saut en longueur (m)",Barèmes!$B$6:$B$28,H121,Barèmes!$C$6:$C$28,IF(H121="6ème","Mixte",G121)),Barèmes!$C$2,IF(O121&lt;=SUMIFS(Barèmes!$H$6:$H$28,Barèmes!$A$6:$A$28,"Force bas du corps — Saut en longueur (m)",Barèmes!$B$6:$B$28,H121,Barèmes!$C$6:$C$28,IF(H121="6ème","Mixte",G121)),Barèmes!$D$2,IF(O121&lt;=SUMIFS(Barèmes!$I$6:$I$28,Barèmes!$A$6:$A$28,"Force bas du corps — Saut en longueur (m)",Barèmes!$B$6:$B$28,H121,Barèmes!$C$6:$C$28,IF(H121="6ème","Mixte",G121)),Barèmes!$E$2,Barèmes!$F$2)))),IF(O121&gt;=SUMIFS(Barèmes!$F$6:$F$28,Barèmes!$A$6:$A$28,"Force bas du corps — Saut en longueur (m)",Barèmes!$B$6:$B$28,H121,Barèmes!$C$6:$C$28,IF(H121="6ème","Mixte",G121)),Barèmes!$B$2,IF(O121&gt;=SUMIFS(Barèmes!$G$6:$G$28,Barèmes!$A$6:$A$28,"Force bas du corps — Saut en longueur (m)",Barèmes!$B$6:$B$28,H121,Barèmes!$C$6:$C$28,IF(H121="6ème","Mixte",G121)),Barèmes!$C$2,IF(O121&gt;=SUMIFS(Barèmes!$H$6:$H$28,Barèmes!$A$6:$A$28,"Force bas du corps — Saut en longueur (m)",Barèmes!$B$6:$B$28,H121,Barèmes!$C$6:$C$28,IF(H121="6ème","Mixte",G121)),Barèmes!$D$2,IF(O121&gt;=SUMIFS(Barèmes!$I$6:$I$28,Barèmes!$A$6:$A$28,"Force bas du corps — Saut en longueur (m)",Barèmes!$B$6:$B$28,H121,Barèmes!$C$6:$C$28,IF(H121="6ème","Mixte",G121)),Barèmes!$E$2,Barèmes!$F$2))))))</f>
        <v/>
      </c>
      <c r="R121" s="22"/>
      <c r="S121" s="24" t="str">
        <f>IF(OR(R121="",SUMPRODUCT((Barèmes!$A$6:$A$28="Vitesse — 30 m (s)")*(Barèmes!$B$6:$B$28=H121)*(Barèmes!$C$6:$C$28=IF(H121="6ème","Mixte",G121)))=0),"",IF(SUMPRODUCT((Barèmes!$A$6:$A$28="Vitesse — 30 m (s)")*(Barèmes!$B$6:$B$28=H121)*(Barèmes!$C$6:$C$28=IF(H121="6ème","Mixte",G121))*(Barèmes!$J$6:$J$28="+"))&gt;0,IF(R121&lt;=SUMIFS(Barèmes!$D$6:$D$28,Barèmes!$A$6:$A$28,"Vitesse — 30 m (s)",Barèmes!$B$6:$B$28,H121,Barèmes!$C$6:$C$28,IF(H121="6ème","Mixte",G121)),"à besoin",IF(R121&lt;=SUMIFS(Barèmes!$E$6:$E$28,Barèmes!$A$6:$A$28,"Vitesse — 30 m (s)",Barèmes!$B$6:$B$28,H121,Barèmes!$C$6:$C$28,IF(H121="6ème","Mixte",G121)),"fragile","satisfaisant")),IF(R121&gt;=SUMIFS(Barèmes!$D$6:$D$28,Barèmes!$A$6:$A$28,"Vitesse — 30 m (s)",Barèmes!$B$6:$B$28,H121,Barèmes!$C$6:$C$28,IF(H121="6ème","Mixte",G121)),"à besoin",IF(R121&gt;=SUMIFS(Barèmes!$E$6:$E$28,Barèmes!$A$6:$A$28,"Vitesse — 30 m (s)",Barèmes!$B$6:$B$28,H121,Barèmes!$C$6:$C$28,IF(H121="6ème","Mixte",G121)),"fragile","satisfaisant"))))</f>
        <v/>
      </c>
      <c r="T121" s="24" t="str">
        <f>IF(OR(R121="",SUMPRODUCT((Barèmes!$A$6:$A$28="Vitesse — 30 m (s)")*(Barèmes!$B$6:$B$28=H121)*(Barèmes!$C$6:$C$28=IF(H121="6ème","Mixte",G121)))=0),"",IF(SUMPRODUCT((Barèmes!$A$6:$A$28="Vitesse — 30 m (s)")*(Barèmes!$B$6:$B$28=H121)*(Barèmes!$C$6:$C$28=IF(H121="6ème","Mixte",G121))*(Barèmes!$J$6:$J$28="+"))&gt;0,IF(R121&lt;=SUMIFS(Barèmes!$F$6:$F$28,Barèmes!$A$6:$A$28,"Vitesse — 30 m (s)",Barèmes!$B$6:$B$28,H121,Barèmes!$C$6:$C$28,IF(H121="6ème","Mixte",G121)),Barèmes!$B$2,IF(R121&lt;=SUMIFS(Barèmes!$G$6:$G$28,Barèmes!$A$6:$A$28,"Vitesse — 30 m (s)",Barèmes!$B$6:$B$28,H121,Barèmes!$C$6:$C$28,IF(H121="6ème","Mixte",G121)),Barèmes!$C$2,IF(R121&lt;=SUMIFS(Barèmes!$H$6:$H$28,Barèmes!$A$6:$A$28,"Vitesse — 30 m (s)",Barèmes!$B$6:$B$28,H121,Barèmes!$C$6:$C$28,IF(H121="6ème","Mixte",G121)),Barèmes!$D$2,IF(R121&lt;=SUMIFS(Barèmes!$I$6:$I$28,Barèmes!$A$6:$A$28,"Vitesse — 30 m (s)",Barèmes!$B$6:$B$28,H121,Barèmes!$C$6:$C$28,IF(H121="6ème","Mixte",G121)),Barèmes!$E$2,Barèmes!$F$2)))),IF(R121&gt;=SUMIFS(Barèmes!$F$6:$F$28,Barèmes!$A$6:$A$28,"Vitesse — 30 m (s)",Barèmes!$B$6:$B$28,H121,Barèmes!$C$6:$C$28,IF(H121="6ème","Mixte",G121)),Barèmes!$B$2,IF(R121&gt;=SUMIFS(Barèmes!$G$6:$G$28,Barèmes!$A$6:$A$28,"Vitesse — 30 m (s)",Barèmes!$B$6:$B$28,H121,Barèmes!$C$6:$C$28,IF(H121="6ème","Mixte",G121)),Barèmes!$C$2,IF(R121&gt;=SUMIFS(Barèmes!$H$6:$H$28,Barèmes!$A$6:$A$28,"Vitesse — 30 m (s)",Barèmes!$B$6:$B$28,H121,Barèmes!$C$6:$C$28,IF(H121="6ème","Mixte",G121)),Barèmes!$D$2,IF(R121&gt;=SUMIFS(Barèmes!$I$6:$I$28,Barèmes!$A$6:$A$28,"Vitesse — 30 m (s)",Barèmes!$B$6:$B$28,H121,Barèmes!$C$6:$C$28,IF(H121="6ème","Mixte",G121)),Barèmes!$E$2,Barèmes!$F$2))))))</f>
        <v/>
      </c>
      <c r="U121" s="22"/>
      <c r="V121" s="25" t="str">
        <f>IF(OR(U121="",SUMPRODUCT((Barèmes!$A$6:$A$28="Vitesse — 50 m (s)")*(Barèmes!$B$6:$B$28=H121)*(Barèmes!$C$6:$C$28=IF(H121="6ème","Mixte",G121)))=0),"",IF(SUMPRODUCT((Barèmes!$A$6:$A$28="Vitesse — 50 m (s)")*(Barèmes!$B$6:$B$28=H121)*(Barèmes!$C$6:$C$28=IF(H121="6ème","Mixte",G121))*(Barèmes!$J$6:$J$28="+"))&gt;0,IF(U121&lt;=SUMIFS(Barèmes!$D$6:$D$28,Barèmes!$A$6:$A$28,"Vitesse — 50 m (s)",Barèmes!$B$6:$B$28,H121,Barèmes!$C$6:$C$28,IF(H121="6ème","Mixte",G121)),"à besoin",IF(U121&lt;=SUMIFS(Barèmes!$E$6:$E$28,Barèmes!$A$6:$A$28,"Vitesse — 50 m (s)",Barèmes!$B$6:$B$28,H121,Barèmes!$C$6:$C$28,IF(H121="6ème","Mixte",G121)),"fragile","satisfaisant")),IF(U121&gt;=SUMIFS(Barèmes!$D$6:$D$28,Barèmes!$A$6:$A$28,"Vitesse — 50 m (s)",Barèmes!$B$6:$B$28,H121,Barèmes!$C$6:$C$28,IF(H121="6ème","Mixte",G121)),"à besoin",IF(U121&gt;=SUMIFS(Barèmes!$E$6:$E$28,Barèmes!$A$6:$A$28,"Vitesse — 50 m (s)",Barèmes!$B$6:$B$28,H121,Barèmes!$C$6:$C$28,IF(H121="6ème","Mixte",G121)),"fragile","satisfaisant"))))</f>
        <v/>
      </c>
      <c r="W121" s="25" t="str">
        <f>IF(OR(U121="",SUMPRODUCT((Barèmes!$A$6:$A$28="Vitesse — 50 m (s)")*(Barèmes!$B$6:$B$28=H121)*(Barèmes!$C$6:$C$28=IF(H121="6ème","Mixte",G121)))=0),"",IF(SUMPRODUCT((Barèmes!$A$6:$A$28="Vitesse — 50 m (s)")*(Barèmes!$B$6:$B$28=H121)*(Barèmes!$C$6:$C$28=IF(H121="6ème","Mixte",G121))*(Barèmes!$J$6:$J$28="+"))&gt;0,IF(U121&lt;=SUMIFS(Barèmes!$F$6:$F$28,Barèmes!$A$6:$A$28,"Vitesse — 50 m (s)",Barèmes!$B$6:$B$28,H121,Barèmes!$C$6:$C$28,IF(H121="6ème","Mixte",G121)),Barèmes!$B$2,IF(U121&lt;=SUMIFS(Barèmes!$G$6:$G$28,Barèmes!$A$6:$A$28,"Vitesse — 50 m (s)",Barèmes!$B$6:$B$28,H121,Barèmes!$C$6:$C$28,IF(H121="6ème","Mixte",G121)),Barèmes!$C$2,IF(U121&lt;=SUMIFS(Barèmes!$H$6:$H$28,Barèmes!$A$6:$A$28,"Vitesse — 50 m (s)",Barèmes!$B$6:$B$28,H121,Barèmes!$C$6:$C$28,IF(H121="6ème","Mixte",G121)),Barèmes!$D$2,IF(U121&lt;=SUMIFS(Barèmes!$I$6:$I$28,Barèmes!$A$6:$A$28,"Vitesse — 50 m (s)",Barèmes!$B$6:$B$28,H121,Barèmes!$C$6:$C$28,IF(H121="6ème","Mixte",G121)),Barèmes!$E$2,Barèmes!$F$2)))),IF(U121&gt;=SUMIFS(Barèmes!$F$6:$F$28,Barèmes!$A$6:$A$28,"Vitesse — 50 m (s)",Barèmes!$B$6:$B$28,H121,Barèmes!$C$6:$C$28,IF(H121="6ème","Mixte",G121)),Barèmes!$B$2,IF(U121&gt;=SUMIFS(Barèmes!$G$6:$G$28,Barèmes!$A$6:$A$28,"Vitesse — 50 m (s)",Barèmes!$B$6:$B$28,H121,Barèmes!$C$6:$C$28,IF(H121="6ème","Mixte",G121)),Barèmes!$C$2,IF(U121&gt;=SUMIFS(Barèmes!$H$6:$H$28,Barèmes!$A$6:$A$28,"Vitesse — 50 m (s)",Barèmes!$B$6:$B$28,H121,Barèmes!$C$6:$C$28,IF(H121="6ème","Mixte",G121)),Barèmes!$D$2,IF(U121&gt;=SUMIFS(Barèmes!$I$6:$I$28,Barèmes!$A$6:$A$28,"Vitesse — 50 m (s)",Barèmes!$B$6:$B$28,H121,Barèmes!$C$6:$C$28,IF(H121="6ème","Mixte",G121)),Barèmes!$E$2,Barèmes!$F$2))))))</f>
        <v/>
      </c>
      <c r="X121" s="18"/>
      <c r="Y121" s="26" t="str" cm="1">
        <f t="array" ref="Y121">IF(OR(X121="",SUMPRODUCT((Barèmes!$A$6:$A$28="Souplesse (score 1-5)")*(Barèmes!$B$6:$B$28=H121)*(Barèmes!$C$6:$C$28=IF(H121="6ème","Mixte",G121)))=0),"",IF(SUMPRODUCT((Barèmes!$A$6:$A$28="Souplesse (score 1-5)")*(Barèmes!$B$6:$B$28=H121)*(Barèmes!$C$6:$C$28=IF(H121="6ème","Mixte",G121))*(Barèmes!$J$6:$J$28="+"))&gt;0,IF(X121&lt;=SUMIFS(Barèmes!$D$6:$D$28,Barèmes!$A$6:$A$28,"Souplesse (score 1-5)",Barèmes!$B$6:$B$28,H121,Barèmes!$C$6:$C$28,IF(H121="6ème","Mixte",G121)),"à besoin",IF(X121&lt;=SUMIFS(Barèmes!$E$6:$E$28,Barèmes!$A$6:$A$28,"Souplesse (score 1-5)",Barèmes!$B$6:$B$28,H121,Barèmes!$C$6:$C$28,IF(H121="6ème","Mixte",G121)),"fragile","satisfaisant")),IF(X121&gt;=SUMIFS(Barèmes!$D$6:$D$28,Barèmes!$A$6:$A$28,"Souplesse (score 1-5)",Barèmes!$B$6:$B$28,H121,Barèmes!$C$6:$C$28,IF(H121="6ème","Mixte",G121)),"à besoin",IF(X121&gt;=SUMIFS(Barèmes!$E$6:$E$28,Barèmes!$A$6:$A$28,"Souplesse (score 1-5)",Barèmes!$B$6:$B$28,H121,Barèmes!$C$6:$C$28,IF(H121="6ème","Mixte",G121)),"fragile","satisfaisant"))))</f>
        <v/>
      </c>
      <c r="Z121" s="26" t="str" cm="1">
        <f t="array" ref="Z121">IF(OR(X121="",SUMPRODUCT((Barèmes!$A$6:$A$28="Souplesse (score 1-5)")*(Barèmes!$B$6:$B$28=H121)*(Barèmes!$C$6:$C$28=IF(H121="6ème","Mixte",G121)))=0),"",IF(SUMPRODUCT((Barèmes!$A$6:$A$28="Souplesse (score 1-5)")*(Barèmes!$B$6:$B$28=H121)*(Barèmes!$C$6:$C$28=IF(H121="6ème","Mixte",G121))*(Barèmes!$J$6:$J$28="+"))&gt;0,IF(X121&lt;=SUMIFS(Barèmes!$F$6:$F$28,Barèmes!$A$6:$A$28,"Souplesse (score 1-5)",Barèmes!$B$6:$B$28,H121,Barèmes!$C$6:$C$28,IF(H121="6ème","Mixte",G121)),Barèmes!$B$2,IF(X121&lt;=SUMIFS(Barèmes!$G$6:$G$28,Barèmes!$A$6:$A$28,"Souplesse (score 1-5)",Barèmes!$B$6:$B$28,H121,Barèmes!$C$6:$C$28,IF(H121="6ème","Mixte",G121)),Barèmes!$C$2,IF(X121&lt;=SUMIFS(Barèmes!$H$6:$H$28,Barèmes!$A$6:$A$28,"Souplesse (score 1-5)",Barèmes!$B$6:$B$28,H121,Barèmes!$C$6:$C$28,IF(H121="6ème","Mixte",G121)),Barèmes!$D$2,IF(X121&lt;=SUMIFS(Barèmes!$I$6:$I$28,Barèmes!$A$6:$A$28,"Souplesse (score 1-5)",Barèmes!$B$6:$B$28,H121,Barèmes!$C$6:$C$28,IF(H121="6ème","Mixte",G121)),Barèmes!$E$2,Barèmes!$F$2)))),IF(X121&gt;=SUMIFS(Barèmes!$F$6:$F$28,Barèmes!$A$6:$A$28,"Souplesse (score 1-5)",Barèmes!$B$6:$B$28,H121,Barèmes!$C$6:$C$28,IF(H121="6ème","Mixte",G121)),Barèmes!$B$2,IF(X121&gt;=SUMIFS(Barèmes!$G$6:$G$28,Barèmes!$A$6:$A$28,"Souplesse (score 1-5)",Barèmes!$B$6:$B$28,H121,Barèmes!$C$6:$C$28,IF(H121="6ème","Mixte",G121)),Barèmes!$C$2,IF(X121&gt;=SUMIFS(Barèmes!$H$6:$H$28,Barèmes!$A$6:$A$28,"Souplesse (score 1-5)",Barèmes!$B$6:$B$28,H121,Barèmes!$C$6:$C$28,IF(H121="6ème","Mixte",G121)),Barèmes!$D$2,IF(X121&gt;=SUMIFS(Barèmes!$I$6:$I$28,Barèmes!$A$6:$A$28,"Souplesse (score 1-5)",Barèmes!$B$6:$B$28,H121,Barèmes!$C$6:$C$28,IF(H121="6ème","Mixte",G121)),Barèmes!$E$2,Barèmes!$F$2))))))</f>
        <v/>
      </c>
      <c r="AA121" s="22"/>
      <c r="AB121" s="27" t="str">
        <f>IF(OR(AA121="",SUMPRODUCT((Barèmes!$A$6:$A$28="Agilité — T-test 974 (s)")*(Barèmes!$B$6:$B$28=H121)*(Barèmes!$C$6:$C$28=IF(H121="6ème","Mixte",G121)))=0),"",IF(SUMPRODUCT((Barèmes!$A$6:$A$28="Agilité — T-test 974 (s)")*(Barèmes!$B$6:$B$28=H121)*(Barèmes!$C$6:$C$28=IF(H121="6ème","Mixte",G121))*(Barèmes!$J$6:$J$28="+"))&gt;0,IF(AA121&lt;=SUMIFS(Barèmes!$D$6:$D$28,Barèmes!$A$6:$A$28,"Agilité — T-test 974 (s)",Barèmes!$B$6:$B$28,H121,Barèmes!$C$6:$C$28,IF(H121="6ème","Mixte",G121)),"à besoin",IF(AA121&lt;=SUMIFS(Barèmes!$E$6:$E$28,Barèmes!$A$6:$A$28,"Agilité — T-test 974 (s)",Barèmes!$B$6:$B$28,H121,Barèmes!$C$6:$C$28,IF(H121="6ème","Mixte",G121)),"fragile","satisfaisant")),IF(AA121&gt;=SUMIFS(Barèmes!$D$6:$D$28,Barèmes!$A$6:$A$28,"Agilité — T-test 974 (s)",Barèmes!$B$6:$B$28,H121,Barèmes!$C$6:$C$28,IF(H121="6ème","Mixte",G121)),"à besoin",IF(AA121&gt;=SUMIFS(Barèmes!$E$6:$E$28,Barèmes!$A$6:$A$28,"Agilité — T-test 974 (s)",Barèmes!$B$6:$B$28,H121,Barèmes!$C$6:$C$28,IF(H121="6ème","Mixte",G121)),"fragile","satisfaisant"))))</f>
        <v/>
      </c>
      <c r="AC121" s="27" t="str">
        <f>IF(OR(AA121="",SUMPRODUCT((Barèmes!$A$6:$A$28="Agilité — T-test 974 (s)")*(Barèmes!$B$6:$B$28=H121)*(Barèmes!$C$6:$C$28=IF(H121="6ème","Mixte",G121)))=0),"",IF(SUMPRODUCT((Barèmes!$A$6:$A$28="Agilité — T-test 974 (s)")*(Barèmes!$B$6:$B$28=H121)*(Barèmes!$C$6:$C$28=IF(H121="6ème","Mixte",G121))*(Barèmes!$J$6:$J$28="+"))&gt;0,IF(AA121&lt;=SUMIFS(Barèmes!$F$6:$F$28,Barèmes!$A$6:$A$28,"Agilité — T-test 974 (s)",Barèmes!$B$6:$B$28,H121,Barèmes!$C$6:$C$28,IF(H121="6ème","Mixte",G121)),Barèmes!$B$2,IF(AA121&lt;=SUMIFS(Barèmes!$G$6:$G$28,Barèmes!$A$6:$A$28,"Agilité — T-test 974 (s)",Barèmes!$B$6:$B$28,H121,Barèmes!$C$6:$C$28,IF(H121="6ème","Mixte",G121)),Barèmes!$C$2,IF(AA121&lt;=SUMIFS(Barèmes!$H$6:$H$28,Barèmes!$A$6:$A$28,"Agilité — T-test 974 (s)",Barèmes!$B$6:$B$28,H121,Barèmes!$C$6:$C$28,IF(H121="6ème","Mixte",G121)),Barèmes!$D$2,IF(AA121&lt;=SUMIFS(Barèmes!$I$6:$I$28,Barèmes!$A$6:$A$28,"Agilité — T-test 974 (s)",Barèmes!$B$6:$B$28,H121,Barèmes!$C$6:$C$28,IF(H121="6ème","Mixte",G121)),Barèmes!$E$2,Barèmes!$F$2)))),IF(AA121&gt;=SUMIFS(Barèmes!$F$6:$F$28,Barèmes!$A$6:$A$28,"Agilité — T-test 974 (s)",Barèmes!$B$6:$B$28,H121,Barèmes!$C$6:$C$28,IF(H121="6ème","Mixte",G121)),Barèmes!$B$2,IF(AA121&gt;=SUMIFS(Barèmes!$G$6:$G$28,Barèmes!$A$6:$A$28,"Agilité — T-test 974 (s)",Barèmes!$B$6:$B$28,H121,Barèmes!$C$6:$C$28,IF(H121="6ème","Mixte",G121)),Barèmes!$C$2,IF(AA121&gt;=SUMIFS(Barèmes!$H$6:$H$28,Barèmes!$A$6:$A$28,"Agilité — T-test 974 (s)",Barèmes!$B$6:$B$28,H121,Barèmes!$C$6:$C$28,IF(H121="6ème","Mixte",G121)),Barèmes!$D$2,IF(AA121&gt;=SUMIFS(Barèmes!$I$6:$I$28,Barèmes!$A$6:$A$28,"Agilité — T-test 974 (s)",Barèmes!$B$6:$B$28,H121,Barèmes!$C$6:$C$28,IF(H121="6ème","Mixte",G121)),Barèmes!$E$2,Barèmes!$F$2))))))</f>
        <v/>
      </c>
      <c r="AD121" s="28" t="str">
        <f t="shared" si="10"/>
        <v/>
      </c>
      <c r="AE121" s="29" t="str">
        <f t="shared" si="11"/>
        <v/>
      </c>
      <c r="AF121" s="30" t="str">
        <f>IF(OR(AD121="",SUMPRODUCT((Barèmes!$A$6:$A$28="Surcoût d'agilité (s) — technique")*(Barèmes!$B$6:$B$28=H121)*(Barèmes!$C$6:$C$28=IF(H121="6ème","Mixte",G121)))=0),"",IF(SUMPRODUCT((Barèmes!$A$6:$A$28="Surcoût d'agilité (s) — technique")*(Barèmes!$B$6:$B$28=H121)*(Barèmes!$C$6:$C$28=IF(H121="6ème","Mixte",G121))*(Barèmes!$J$6:$J$28="+"))&gt;0,IF(AD121&lt;=SUMIFS(Barèmes!$D$6:$D$28,Barèmes!$A$6:$A$28,"Surcoût d'agilité (s) — technique",Barèmes!$B$6:$B$28,H121,Barèmes!$C$6:$C$28,IF(H121="6ème","Mixte",G121)),"à besoin",IF(AD121&lt;=SUMIFS(Barèmes!$E$6:$E$28,Barèmes!$A$6:$A$28,"Surcoût d'agilité (s) — technique",Barèmes!$B$6:$B$28,H121,Barèmes!$C$6:$C$28,IF(H121="6ème","Mixte",G121)),"fragile","satisfaisant")),IF(AD121&gt;=SUMIFS(Barèmes!$D$6:$D$28,Barèmes!$A$6:$A$28,"Surcoût d'agilité (s) — technique",Barèmes!$B$6:$B$28,H121,Barèmes!$C$6:$C$28,IF(H121="6ème","Mixte",G121)),"à besoin",IF(AD121&gt;=SUMIFS(Barèmes!$E$6:$E$28,Barèmes!$A$6:$A$28,"Surcoût d'agilité (s) — technique",Barèmes!$B$6:$B$28,H121,Barèmes!$C$6:$C$28,IF(H121="6ème","Mixte",G121)),"fragile","satisfaisant"))))</f>
        <v/>
      </c>
      <c r="AG121" s="30" t="str">
        <f>IF(OR(AD121="",SUMPRODUCT((Barèmes!$A$6:$A$28="Surcoût d'agilité (s) — technique")*(Barèmes!$B$6:$B$28=H121)*(Barèmes!$C$6:$C$28=IF(H121="6ème","Mixte",G121)))=0),"",IF(SUMPRODUCT((Barèmes!$A$6:$A$28="Surcoût d'agilité (s) — technique")*(Barèmes!$B$6:$B$28=H121)*(Barèmes!$C$6:$C$28=IF(H121="6ème","Mixte",G121))*(Barèmes!$J$6:$J$28="+"))&gt;0,IF(AD121&lt;=SUMIFS(Barèmes!$F$6:$F$28,Barèmes!$A$6:$A$28,"Surcoût d'agilité (s) — technique",Barèmes!$B$6:$B$28,H121,Barèmes!$C$6:$C$28,IF(H121="6ème","Mixte",G121)),Barèmes!$B$2,IF(AD121&lt;=SUMIFS(Barèmes!$G$6:$G$28,Barèmes!$A$6:$A$28,"Surcoût d'agilité (s) — technique",Barèmes!$B$6:$B$28,H121,Barèmes!$C$6:$C$28,IF(H121="6ème","Mixte",G121)),Barèmes!$C$2,IF(AD121&lt;=SUMIFS(Barèmes!$H$6:$H$28,Barèmes!$A$6:$A$28,"Surcoût d'agilité (s) — technique",Barèmes!$B$6:$B$28,H121,Barèmes!$C$6:$C$28,IF(H121="6ème","Mixte",G121)),Barèmes!$D$2,IF(AD121&lt;=SUMIFS(Barèmes!$I$6:$I$28,Barèmes!$A$6:$A$28,"Surcoût d'agilité (s) — technique",Barèmes!$B$6:$B$28,H121,Barèmes!$C$6:$C$28,IF(H121="6ème","Mixte",G121)),Barèmes!$E$2,Barèmes!$F$2)))),IF(AD121&gt;=SUMIFS(Barèmes!$F$6:$F$28,Barèmes!$A$6:$A$28,"Surcoût d'agilité (s) — technique",Barèmes!$B$6:$B$28,H121,Barèmes!$C$6:$C$28,IF(H121="6ème","Mixte",G121)),Barèmes!$B$2,IF(AD121&gt;=SUMIFS(Barèmes!$G$6:$G$28,Barèmes!$A$6:$A$28,"Surcoût d'agilité (s) — technique",Barèmes!$B$6:$B$28,H121,Barèmes!$C$6:$C$28,IF(H121="6ème","Mixte",G121)),Barèmes!$C$2,IF(AD121&gt;=SUMIFS(Barèmes!$H$6:$H$28,Barèmes!$A$6:$A$28,"Surcoût d'agilité (s) — technique",Barèmes!$B$6:$B$28,H121,Barèmes!$C$6:$C$28,IF(H121="6ème","Mixte",G121)),Barèmes!$D$2,IF(AD121&gt;=SUMIFS(Barèmes!$I$6:$I$28,Barèmes!$A$6:$A$28,"Surcoût d'agilité (s) — technique",Barèmes!$B$6:$B$28,H121,Barèmes!$C$6:$C$28,IF(H121="6ème","Mixte",G121)),Barèmes!$E$2,Barèmes!$F$2))))))</f>
        <v/>
      </c>
      <c r="AH121" s="31" t="str">
        <f>IF((IF(N121="",0,1)+IF(Q121="",0,1)+IF(W121="",0,1)+IF(Z121="",0,1)+IF(AC121="",0,1))=0,"",3*IF(N121=Barèmes!$B$2,1,IF(N121=Barèmes!$C$2,2,IF(N121=Barèmes!$D$2,3,IF(N121=Barèmes!$E$2,4,IF(N121=Barèmes!$F$2,5,0)))))+3*IF(Q121=Barèmes!$B$2,1,IF(Q121=Barèmes!$C$2,2,IF(Q121=Barèmes!$D$2,3,IF(Q121=Barèmes!$E$2,4,IF(Q121=Barèmes!$F$2,5,0)))))+2*IF(W121=Barèmes!$B$2,1,IF(W121=Barèmes!$C$2,2,IF(W121=Barèmes!$D$2,3,IF(W121=Barèmes!$E$2,4,IF(W121=Barèmes!$F$2,5,0)))))+1*IF(Z121=Barèmes!$B$2,1,IF(Z121=Barèmes!$C$2,2,IF(Z121=Barèmes!$D$2,3,IF(Z121=Barèmes!$E$2,4,IF(Z121=Barèmes!$F$2,5,0)))))+1*IF(AC121=Barèmes!$B$2,1,IF(AC121=Barèmes!$C$2,2,IF(AC121=Barèmes!$D$2,3,IF(AC121=Barèmes!$E$2,4,IF(AC121=Barèmes!$F$2,5,0))))))</f>
        <v/>
      </c>
      <c r="AI121" s="31"/>
      <c r="AJ121" s="32" t="str">
        <f>IFERROR(INDEX(Croissance!$B$5:$B$604,MATCH(A121,Croissance!$A$5:$A$604,0)),"")</f>
        <v/>
      </c>
      <c r="AK121" s="32" t="str">
        <f>IFERROR(INDEX(Croissance!$C$5:$C$604,MATCH(A121,Croissance!$A$5:$A$604,0)),"")</f>
        <v/>
      </c>
      <c r="AL121" s="32" t="str">
        <f>IFERROR(INDEX(Croissance!$D$5:$D$604,MATCH(A121,Croissance!$A$5:$A$604,0)),"")</f>
        <v/>
      </c>
      <c r="AM121" s="32" t="str">
        <f>IFERROR(INDEX(Croissance!$E$5:$E$604,MATCH(A121,Croissance!$A$5:$A$604,0)),"")</f>
        <v/>
      </c>
      <c r="AO121" s="33">
        <f t="shared" si="16"/>
        <v>0</v>
      </c>
      <c r="AP121" s="33">
        <f t="shared" si="12"/>
        <v>0</v>
      </c>
      <c r="AQ121" s="33">
        <f>IF(A121="",0,IF(AND(OR('Synthèse classe'!$C$2="Tous",C121='Synthèse classe'!$C$2),OR('Synthèse classe'!$C$3="Toutes",D121='Synthèse classe'!$C$3),OR('Synthèse classe'!$C$4="Toutes",AND('Synthèse classe'!$C$4="Dernière",AP121=1),B121=IFERROR(VALUE('Synthèse classe'!$C$4),0))),1,0))</f>
        <v>0</v>
      </c>
      <c r="AR121" s="34" t="str">
        <f t="shared" si="13"/>
        <v/>
      </c>
    </row>
    <row r="122" spans="1:44" x14ac:dyDescent="0.2">
      <c r="A122" s="17" t="str">
        <f t="shared" si="9"/>
        <v/>
      </c>
      <c r="B122" s="18"/>
      <c r="C122" s="19"/>
      <c r="D122" s="19"/>
      <c r="E122" s="19"/>
      <c r="F122" s="19"/>
      <c r="G122" s="19"/>
      <c r="H122" s="17" t="str">
        <f t="shared" si="14"/>
        <v/>
      </c>
      <c r="I122" s="20"/>
      <c r="J122" s="18"/>
      <c r="K122" s="19"/>
      <c r="L122" s="21" t="str">
        <f t="shared" si="15"/>
        <v/>
      </c>
      <c r="M122" s="21" t="str">
        <f>IF(OR(J122="",SUMPRODUCT((Barèmes!$A$6:$A$28="Endurance — Luc Léger (palier)")*(Barèmes!$B$6:$B$28=H122)*(Barèmes!$C$6:$C$28=IF(H122="6ème","Mixte",G122)))=0),"",IF(SUMPRODUCT((Barèmes!$A$6:$A$28="Endurance — Luc Léger (palier)")*(Barèmes!$B$6:$B$28=H122)*(Barèmes!$C$6:$C$28=IF(H122="6ème","Mixte",G122))*(Barèmes!$J$6:$J$28="+"))&gt;0,IF(J122&lt;=SUMIFS(Barèmes!$D$6:$D$28,Barèmes!$A$6:$A$28,"Endurance — Luc Léger (palier)",Barèmes!$B$6:$B$28,H122,Barèmes!$C$6:$C$28,IF(H122="6ème","Mixte",G122)),"à besoin",IF(J122&lt;=SUMIFS(Barèmes!$E$6:$E$28,Barèmes!$A$6:$A$28,"Endurance — Luc Léger (palier)",Barèmes!$B$6:$B$28,H122,Barèmes!$C$6:$C$28,IF(H122="6ème","Mixte",G122)),"fragile","satisfaisant")),IF(J122&gt;=SUMIFS(Barèmes!$D$6:$D$28,Barèmes!$A$6:$A$28,"Endurance — Luc Léger (palier)",Barèmes!$B$6:$B$28,H122,Barèmes!$C$6:$C$28,IF(H122="6ème","Mixte",G122)),"à besoin",IF(J122&gt;=SUMIFS(Barèmes!$E$6:$E$28,Barèmes!$A$6:$A$28,"Endurance — Luc Léger (palier)",Barèmes!$B$6:$B$28,H122,Barèmes!$C$6:$C$28,IF(H122="6ème","Mixte",G122)),"fragile","satisfaisant"))))</f>
        <v/>
      </c>
      <c r="N122" s="21" t="str">
        <f>IF(OR(J122="",SUMPRODUCT((Barèmes!$A$6:$A$28="Endurance — Luc Léger (palier)")*(Barèmes!$B$6:$B$28=H122)*(Barèmes!$C$6:$C$28=IF(H122="6ème","Mixte",G122)))=0),"",IF(SUMPRODUCT((Barèmes!$A$6:$A$28="Endurance — Luc Léger (palier)")*(Barèmes!$B$6:$B$28=H122)*(Barèmes!$C$6:$C$28=IF(H122="6ème","Mixte",G122))*(Barèmes!$J$6:$J$28="+"))&gt;0,IF(J122&lt;=SUMIFS(Barèmes!$F$6:$F$28,Barèmes!$A$6:$A$28,"Endurance — Luc Léger (palier)",Barèmes!$B$6:$B$28,H122,Barèmes!$C$6:$C$28,IF(H122="6ème","Mixte",G122)),Barèmes!$B$2,IF(J122&lt;=SUMIFS(Barèmes!$G$6:$G$28,Barèmes!$A$6:$A$28,"Endurance — Luc Léger (palier)",Barèmes!$B$6:$B$28,H122,Barèmes!$C$6:$C$28,IF(H122="6ème","Mixte",G122)),Barèmes!$C$2,IF(J122&lt;=SUMIFS(Barèmes!$H$6:$H$28,Barèmes!$A$6:$A$28,"Endurance — Luc Léger (palier)",Barèmes!$B$6:$B$28,H122,Barèmes!$C$6:$C$28,IF(H122="6ème","Mixte",G122)),Barèmes!$D$2,IF(J122&lt;=SUMIFS(Barèmes!$I$6:$I$28,Barèmes!$A$6:$A$28,"Endurance — Luc Léger (palier)",Barèmes!$B$6:$B$28,H122,Barèmes!$C$6:$C$28,IF(H122="6ème","Mixte",G122)),Barèmes!$E$2,Barèmes!$F$2)))),IF(J122&gt;=SUMIFS(Barèmes!$F$6:$F$28,Barèmes!$A$6:$A$28,"Endurance — Luc Léger (palier)",Barèmes!$B$6:$B$28,H122,Barèmes!$C$6:$C$28,IF(H122="6ème","Mixte",G122)),Barèmes!$B$2,IF(J122&gt;=SUMIFS(Barèmes!$G$6:$G$28,Barèmes!$A$6:$A$28,"Endurance — Luc Léger (palier)",Barèmes!$B$6:$B$28,H122,Barèmes!$C$6:$C$28,IF(H122="6ème","Mixte",G122)),Barèmes!$C$2,IF(J122&gt;=SUMIFS(Barèmes!$H$6:$H$28,Barèmes!$A$6:$A$28,"Endurance — Luc Léger (palier)",Barèmes!$B$6:$B$28,H122,Barèmes!$C$6:$C$28,IF(H122="6ème","Mixte",G122)),Barèmes!$D$2,IF(J122&gt;=SUMIFS(Barèmes!$I$6:$I$28,Barèmes!$A$6:$A$28,"Endurance — Luc Léger (palier)",Barèmes!$B$6:$B$28,H122,Barèmes!$C$6:$C$28,IF(H122="6ème","Mixte",G122)),Barèmes!$E$2,Barèmes!$F$2))))))</f>
        <v/>
      </c>
      <c r="O122" s="22"/>
      <c r="P122" s="23" t="str">
        <f>IF(OR(O122="",SUMPRODUCT((Barèmes!$A$6:$A$28="Force bas du corps — Saut en longueur (m)")*(Barèmes!$B$6:$B$28=H122)*(Barèmes!$C$6:$C$28=IF(H122="6ème","Mixte",G122)))=0),"",IF(SUMPRODUCT((Barèmes!$A$6:$A$28="Force bas du corps — Saut en longueur (m)")*(Barèmes!$B$6:$B$28=H122)*(Barèmes!$C$6:$C$28=IF(H122="6ème","Mixte",G122))*(Barèmes!$J$6:$J$28="+"))&gt;0,IF(O122&lt;=SUMIFS(Barèmes!$D$6:$D$28,Barèmes!$A$6:$A$28,"Force bas du corps — Saut en longueur (m)",Barèmes!$B$6:$B$28,H122,Barèmes!$C$6:$C$28,IF(H122="6ème","Mixte",G122)),"à besoin",IF(O122&lt;=SUMIFS(Barèmes!$E$6:$E$28,Barèmes!$A$6:$A$28,"Force bas du corps — Saut en longueur (m)",Barèmes!$B$6:$B$28,H122,Barèmes!$C$6:$C$28,IF(H122="6ème","Mixte",G122)),"fragile","satisfaisant")),IF(O122&gt;=SUMIFS(Barèmes!$D$6:$D$28,Barèmes!$A$6:$A$28,"Force bas du corps — Saut en longueur (m)",Barèmes!$B$6:$B$28,H122,Barèmes!$C$6:$C$28,IF(H122="6ème","Mixte",G122)),"à besoin",IF(O122&gt;=SUMIFS(Barèmes!$E$6:$E$28,Barèmes!$A$6:$A$28,"Force bas du corps — Saut en longueur (m)",Barèmes!$B$6:$B$28,H122,Barèmes!$C$6:$C$28,IF(H122="6ème","Mixte",G122)),"fragile","satisfaisant"))))</f>
        <v/>
      </c>
      <c r="Q122" s="23" t="str">
        <f>IF(OR(O122="",SUMPRODUCT((Barèmes!$A$6:$A$28="Force bas du corps — Saut en longueur (m)")*(Barèmes!$B$6:$B$28=H122)*(Barèmes!$C$6:$C$28=IF(H122="6ème","Mixte",G122)))=0),"",IF(SUMPRODUCT((Barèmes!$A$6:$A$28="Force bas du corps — Saut en longueur (m)")*(Barèmes!$B$6:$B$28=H122)*(Barèmes!$C$6:$C$28=IF(H122="6ème","Mixte",G122))*(Barèmes!$J$6:$J$28="+"))&gt;0,IF(O122&lt;=SUMIFS(Barèmes!$F$6:$F$28,Barèmes!$A$6:$A$28,"Force bas du corps — Saut en longueur (m)",Barèmes!$B$6:$B$28,H122,Barèmes!$C$6:$C$28,IF(H122="6ème","Mixte",G122)),Barèmes!$B$2,IF(O122&lt;=SUMIFS(Barèmes!$G$6:$G$28,Barèmes!$A$6:$A$28,"Force bas du corps — Saut en longueur (m)",Barèmes!$B$6:$B$28,H122,Barèmes!$C$6:$C$28,IF(H122="6ème","Mixte",G122)),Barèmes!$C$2,IF(O122&lt;=SUMIFS(Barèmes!$H$6:$H$28,Barèmes!$A$6:$A$28,"Force bas du corps — Saut en longueur (m)",Barèmes!$B$6:$B$28,H122,Barèmes!$C$6:$C$28,IF(H122="6ème","Mixte",G122)),Barèmes!$D$2,IF(O122&lt;=SUMIFS(Barèmes!$I$6:$I$28,Barèmes!$A$6:$A$28,"Force bas du corps — Saut en longueur (m)",Barèmes!$B$6:$B$28,H122,Barèmes!$C$6:$C$28,IF(H122="6ème","Mixte",G122)),Barèmes!$E$2,Barèmes!$F$2)))),IF(O122&gt;=SUMIFS(Barèmes!$F$6:$F$28,Barèmes!$A$6:$A$28,"Force bas du corps — Saut en longueur (m)",Barèmes!$B$6:$B$28,H122,Barèmes!$C$6:$C$28,IF(H122="6ème","Mixte",G122)),Barèmes!$B$2,IF(O122&gt;=SUMIFS(Barèmes!$G$6:$G$28,Barèmes!$A$6:$A$28,"Force bas du corps — Saut en longueur (m)",Barèmes!$B$6:$B$28,H122,Barèmes!$C$6:$C$28,IF(H122="6ème","Mixte",G122)),Barèmes!$C$2,IF(O122&gt;=SUMIFS(Barèmes!$H$6:$H$28,Barèmes!$A$6:$A$28,"Force bas du corps — Saut en longueur (m)",Barèmes!$B$6:$B$28,H122,Barèmes!$C$6:$C$28,IF(H122="6ème","Mixte",G122)),Barèmes!$D$2,IF(O122&gt;=SUMIFS(Barèmes!$I$6:$I$28,Barèmes!$A$6:$A$28,"Force bas du corps — Saut en longueur (m)",Barèmes!$B$6:$B$28,H122,Barèmes!$C$6:$C$28,IF(H122="6ème","Mixte",G122)),Barèmes!$E$2,Barèmes!$F$2))))))</f>
        <v/>
      </c>
      <c r="R122" s="22"/>
      <c r="S122" s="24" t="str">
        <f>IF(OR(R122="",SUMPRODUCT((Barèmes!$A$6:$A$28="Vitesse — 30 m (s)")*(Barèmes!$B$6:$B$28=H122)*(Barèmes!$C$6:$C$28=IF(H122="6ème","Mixte",G122)))=0),"",IF(SUMPRODUCT((Barèmes!$A$6:$A$28="Vitesse — 30 m (s)")*(Barèmes!$B$6:$B$28=H122)*(Barèmes!$C$6:$C$28=IF(H122="6ème","Mixte",G122))*(Barèmes!$J$6:$J$28="+"))&gt;0,IF(R122&lt;=SUMIFS(Barèmes!$D$6:$D$28,Barèmes!$A$6:$A$28,"Vitesse — 30 m (s)",Barèmes!$B$6:$B$28,H122,Barèmes!$C$6:$C$28,IF(H122="6ème","Mixte",G122)),"à besoin",IF(R122&lt;=SUMIFS(Barèmes!$E$6:$E$28,Barèmes!$A$6:$A$28,"Vitesse — 30 m (s)",Barèmes!$B$6:$B$28,H122,Barèmes!$C$6:$C$28,IF(H122="6ème","Mixte",G122)),"fragile","satisfaisant")),IF(R122&gt;=SUMIFS(Barèmes!$D$6:$D$28,Barèmes!$A$6:$A$28,"Vitesse — 30 m (s)",Barèmes!$B$6:$B$28,H122,Barèmes!$C$6:$C$28,IF(H122="6ème","Mixte",G122)),"à besoin",IF(R122&gt;=SUMIFS(Barèmes!$E$6:$E$28,Barèmes!$A$6:$A$28,"Vitesse — 30 m (s)",Barèmes!$B$6:$B$28,H122,Barèmes!$C$6:$C$28,IF(H122="6ème","Mixte",G122)),"fragile","satisfaisant"))))</f>
        <v/>
      </c>
      <c r="T122" s="24" t="str">
        <f>IF(OR(R122="",SUMPRODUCT((Barèmes!$A$6:$A$28="Vitesse — 30 m (s)")*(Barèmes!$B$6:$B$28=H122)*(Barèmes!$C$6:$C$28=IF(H122="6ème","Mixte",G122)))=0),"",IF(SUMPRODUCT((Barèmes!$A$6:$A$28="Vitesse — 30 m (s)")*(Barèmes!$B$6:$B$28=H122)*(Barèmes!$C$6:$C$28=IF(H122="6ème","Mixte",G122))*(Barèmes!$J$6:$J$28="+"))&gt;0,IF(R122&lt;=SUMIFS(Barèmes!$F$6:$F$28,Barèmes!$A$6:$A$28,"Vitesse — 30 m (s)",Barèmes!$B$6:$B$28,H122,Barèmes!$C$6:$C$28,IF(H122="6ème","Mixte",G122)),Barèmes!$B$2,IF(R122&lt;=SUMIFS(Barèmes!$G$6:$G$28,Barèmes!$A$6:$A$28,"Vitesse — 30 m (s)",Barèmes!$B$6:$B$28,H122,Barèmes!$C$6:$C$28,IF(H122="6ème","Mixte",G122)),Barèmes!$C$2,IF(R122&lt;=SUMIFS(Barèmes!$H$6:$H$28,Barèmes!$A$6:$A$28,"Vitesse — 30 m (s)",Barèmes!$B$6:$B$28,H122,Barèmes!$C$6:$C$28,IF(H122="6ème","Mixte",G122)),Barèmes!$D$2,IF(R122&lt;=SUMIFS(Barèmes!$I$6:$I$28,Barèmes!$A$6:$A$28,"Vitesse — 30 m (s)",Barèmes!$B$6:$B$28,H122,Barèmes!$C$6:$C$28,IF(H122="6ème","Mixte",G122)),Barèmes!$E$2,Barèmes!$F$2)))),IF(R122&gt;=SUMIFS(Barèmes!$F$6:$F$28,Barèmes!$A$6:$A$28,"Vitesse — 30 m (s)",Barèmes!$B$6:$B$28,H122,Barèmes!$C$6:$C$28,IF(H122="6ème","Mixte",G122)),Barèmes!$B$2,IF(R122&gt;=SUMIFS(Barèmes!$G$6:$G$28,Barèmes!$A$6:$A$28,"Vitesse — 30 m (s)",Barèmes!$B$6:$B$28,H122,Barèmes!$C$6:$C$28,IF(H122="6ème","Mixte",G122)),Barèmes!$C$2,IF(R122&gt;=SUMIFS(Barèmes!$H$6:$H$28,Barèmes!$A$6:$A$28,"Vitesse — 30 m (s)",Barèmes!$B$6:$B$28,H122,Barèmes!$C$6:$C$28,IF(H122="6ème","Mixte",G122)),Barèmes!$D$2,IF(R122&gt;=SUMIFS(Barèmes!$I$6:$I$28,Barèmes!$A$6:$A$28,"Vitesse — 30 m (s)",Barèmes!$B$6:$B$28,H122,Barèmes!$C$6:$C$28,IF(H122="6ème","Mixte",G122)),Barèmes!$E$2,Barèmes!$F$2))))))</f>
        <v/>
      </c>
      <c r="U122" s="22"/>
      <c r="V122" s="25" t="str">
        <f>IF(OR(U122="",SUMPRODUCT((Barèmes!$A$6:$A$28="Vitesse — 50 m (s)")*(Barèmes!$B$6:$B$28=H122)*(Barèmes!$C$6:$C$28=IF(H122="6ème","Mixte",G122)))=0),"",IF(SUMPRODUCT((Barèmes!$A$6:$A$28="Vitesse — 50 m (s)")*(Barèmes!$B$6:$B$28=H122)*(Barèmes!$C$6:$C$28=IF(H122="6ème","Mixte",G122))*(Barèmes!$J$6:$J$28="+"))&gt;0,IF(U122&lt;=SUMIFS(Barèmes!$D$6:$D$28,Barèmes!$A$6:$A$28,"Vitesse — 50 m (s)",Barèmes!$B$6:$B$28,H122,Barèmes!$C$6:$C$28,IF(H122="6ème","Mixte",G122)),"à besoin",IF(U122&lt;=SUMIFS(Barèmes!$E$6:$E$28,Barèmes!$A$6:$A$28,"Vitesse — 50 m (s)",Barèmes!$B$6:$B$28,H122,Barèmes!$C$6:$C$28,IF(H122="6ème","Mixte",G122)),"fragile","satisfaisant")),IF(U122&gt;=SUMIFS(Barèmes!$D$6:$D$28,Barèmes!$A$6:$A$28,"Vitesse — 50 m (s)",Barèmes!$B$6:$B$28,H122,Barèmes!$C$6:$C$28,IF(H122="6ème","Mixte",G122)),"à besoin",IF(U122&gt;=SUMIFS(Barèmes!$E$6:$E$28,Barèmes!$A$6:$A$28,"Vitesse — 50 m (s)",Barèmes!$B$6:$B$28,H122,Barèmes!$C$6:$C$28,IF(H122="6ème","Mixte",G122)),"fragile","satisfaisant"))))</f>
        <v/>
      </c>
      <c r="W122" s="25" t="str">
        <f>IF(OR(U122="",SUMPRODUCT((Barèmes!$A$6:$A$28="Vitesse — 50 m (s)")*(Barèmes!$B$6:$B$28=H122)*(Barèmes!$C$6:$C$28=IF(H122="6ème","Mixte",G122)))=0),"",IF(SUMPRODUCT((Barèmes!$A$6:$A$28="Vitesse — 50 m (s)")*(Barèmes!$B$6:$B$28=H122)*(Barèmes!$C$6:$C$28=IF(H122="6ème","Mixte",G122))*(Barèmes!$J$6:$J$28="+"))&gt;0,IF(U122&lt;=SUMIFS(Barèmes!$F$6:$F$28,Barèmes!$A$6:$A$28,"Vitesse — 50 m (s)",Barèmes!$B$6:$B$28,H122,Barèmes!$C$6:$C$28,IF(H122="6ème","Mixte",G122)),Barèmes!$B$2,IF(U122&lt;=SUMIFS(Barèmes!$G$6:$G$28,Barèmes!$A$6:$A$28,"Vitesse — 50 m (s)",Barèmes!$B$6:$B$28,H122,Barèmes!$C$6:$C$28,IF(H122="6ème","Mixte",G122)),Barèmes!$C$2,IF(U122&lt;=SUMIFS(Barèmes!$H$6:$H$28,Barèmes!$A$6:$A$28,"Vitesse — 50 m (s)",Barèmes!$B$6:$B$28,H122,Barèmes!$C$6:$C$28,IF(H122="6ème","Mixte",G122)),Barèmes!$D$2,IF(U122&lt;=SUMIFS(Barèmes!$I$6:$I$28,Barèmes!$A$6:$A$28,"Vitesse — 50 m (s)",Barèmes!$B$6:$B$28,H122,Barèmes!$C$6:$C$28,IF(H122="6ème","Mixte",G122)),Barèmes!$E$2,Barèmes!$F$2)))),IF(U122&gt;=SUMIFS(Barèmes!$F$6:$F$28,Barèmes!$A$6:$A$28,"Vitesse — 50 m (s)",Barèmes!$B$6:$B$28,H122,Barèmes!$C$6:$C$28,IF(H122="6ème","Mixte",G122)),Barèmes!$B$2,IF(U122&gt;=SUMIFS(Barèmes!$G$6:$G$28,Barèmes!$A$6:$A$28,"Vitesse — 50 m (s)",Barèmes!$B$6:$B$28,H122,Barèmes!$C$6:$C$28,IF(H122="6ème","Mixte",G122)),Barèmes!$C$2,IF(U122&gt;=SUMIFS(Barèmes!$H$6:$H$28,Barèmes!$A$6:$A$28,"Vitesse — 50 m (s)",Barèmes!$B$6:$B$28,H122,Barèmes!$C$6:$C$28,IF(H122="6ème","Mixte",G122)),Barèmes!$D$2,IF(U122&gt;=SUMIFS(Barèmes!$I$6:$I$28,Barèmes!$A$6:$A$28,"Vitesse — 50 m (s)",Barèmes!$B$6:$B$28,H122,Barèmes!$C$6:$C$28,IF(H122="6ème","Mixte",G122)),Barèmes!$E$2,Barèmes!$F$2))))))</f>
        <v/>
      </c>
      <c r="X122" s="18"/>
      <c r="Y122" s="26" t="str" cm="1">
        <f t="array" ref="Y122">IF(OR(X122="",SUMPRODUCT((Barèmes!$A$6:$A$28="Souplesse (score 1-5)")*(Barèmes!$B$6:$B$28=H122)*(Barèmes!$C$6:$C$28=IF(H122="6ème","Mixte",G122)))=0),"",IF(SUMPRODUCT((Barèmes!$A$6:$A$28="Souplesse (score 1-5)")*(Barèmes!$B$6:$B$28=H122)*(Barèmes!$C$6:$C$28=IF(H122="6ème","Mixte",G122))*(Barèmes!$J$6:$J$28="+"))&gt;0,IF(X122&lt;=SUMIFS(Barèmes!$D$6:$D$28,Barèmes!$A$6:$A$28,"Souplesse (score 1-5)",Barèmes!$B$6:$B$28,H122,Barèmes!$C$6:$C$28,IF(H122="6ème","Mixte",G122)),"à besoin",IF(X122&lt;=SUMIFS(Barèmes!$E$6:$E$28,Barèmes!$A$6:$A$28,"Souplesse (score 1-5)",Barèmes!$B$6:$B$28,H122,Barèmes!$C$6:$C$28,IF(H122="6ème","Mixte",G122)),"fragile","satisfaisant")),IF(X122&gt;=SUMIFS(Barèmes!$D$6:$D$28,Barèmes!$A$6:$A$28,"Souplesse (score 1-5)",Barèmes!$B$6:$B$28,H122,Barèmes!$C$6:$C$28,IF(H122="6ème","Mixte",G122)),"à besoin",IF(X122&gt;=SUMIFS(Barèmes!$E$6:$E$28,Barèmes!$A$6:$A$28,"Souplesse (score 1-5)",Barèmes!$B$6:$B$28,H122,Barèmes!$C$6:$C$28,IF(H122="6ème","Mixte",G122)),"fragile","satisfaisant"))))</f>
        <v/>
      </c>
      <c r="Z122" s="26" t="str" cm="1">
        <f t="array" ref="Z122">IF(OR(X122="",SUMPRODUCT((Barèmes!$A$6:$A$28="Souplesse (score 1-5)")*(Barèmes!$B$6:$B$28=H122)*(Barèmes!$C$6:$C$28=IF(H122="6ème","Mixte",G122)))=0),"",IF(SUMPRODUCT((Barèmes!$A$6:$A$28="Souplesse (score 1-5)")*(Barèmes!$B$6:$B$28=H122)*(Barèmes!$C$6:$C$28=IF(H122="6ème","Mixte",G122))*(Barèmes!$J$6:$J$28="+"))&gt;0,IF(X122&lt;=SUMIFS(Barèmes!$F$6:$F$28,Barèmes!$A$6:$A$28,"Souplesse (score 1-5)",Barèmes!$B$6:$B$28,H122,Barèmes!$C$6:$C$28,IF(H122="6ème","Mixte",G122)),Barèmes!$B$2,IF(X122&lt;=SUMIFS(Barèmes!$G$6:$G$28,Barèmes!$A$6:$A$28,"Souplesse (score 1-5)",Barèmes!$B$6:$B$28,H122,Barèmes!$C$6:$C$28,IF(H122="6ème","Mixte",G122)),Barèmes!$C$2,IF(X122&lt;=SUMIFS(Barèmes!$H$6:$H$28,Barèmes!$A$6:$A$28,"Souplesse (score 1-5)",Barèmes!$B$6:$B$28,H122,Barèmes!$C$6:$C$28,IF(H122="6ème","Mixte",G122)),Barèmes!$D$2,IF(X122&lt;=SUMIFS(Barèmes!$I$6:$I$28,Barèmes!$A$6:$A$28,"Souplesse (score 1-5)",Barèmes!$B$6:$B$28,H122,Barèmes!$C$6:$C$28,IF(H122="6ème","Mixte",G122)),Barèmes!$E$2,Barèmes!$F$2)))),IF(X122&gt;=SUMIFS(Barèmes!$F$6:$F$28,Barèmes!$A$6:$A$28,"Souplesse (score 1-5)",Barèmes!$B$6:$B$28,H122,Barèmes!$C$6:$C$28,IF(H122="6ème","Mixte",G122)),Barèmes!$B$2,IF(X122&gt;=SUMIFS(Barèmes!$G$6:$G$28,Barèmes!$A$6:$A$28,"Souplesse (score 1-5)",Barèmes!$B$6:$B$28,H122,Barèmes!$C$6:$C$28,IF(H122="6ème","Mixte",G122)),Barèmes!$C$2,IF(X122&gt;=SUMIFS(Barèmes!$H$6:$H$28,Barèmes!$A$6:$A$28,"Souplesse (score 1-5)",Barèmes!$B$6:$B$28,H122,Barèmes!$C$6:$C$28,IF(H122="6ème","Mixte",G122)),Barèmes!$D$2,IF(X122&gt;=SUMIFS(Barèmes!$I$6:$I$28,Barèmes!$A$6:$A$28,"Souplesse (score 1-5)",Barèmes!$B$6:$B$28,H122,Barèmes!$C$6:$C$28,IF(H122="6ème","Mixte",G122)),Barèmes!$E$2,Barèmes!$F$2))))))</f>
        <v/>
      </c>
      <c r="AA122" s="22"/>
      <c r="AB122" s="27" t="str">
        <f>IF(OR(AA122="",SUMPRODUCT((Barèmes!$A$6:$A$28="Agilité — T-test 974 (s)")*(Barèmes!$B$6:$B$28=H122)*(Barèmes!$C$6:$C$28=IF(H122="6ème","Mixte",G122)))=0),"",IF(SUMPRODUCT((Barèmes!$A$6:$A$28="Agilité — T-test 974 (s)")*(Barèmes!$B$6:$B$28=H122)*(Barèmes!$C$6:$C$28=IF(H122="6ème","Mixte",G122))*(Barèmes!$J$6:$J$28="+"))&gt;0,IF(AA122&lt;=SUMIFS(Barèmes!$D$6:$D$28,Barèmes!$A$6:$A$28,"Agilité — T-test 974 (s)",Barèmes!$B$6:$B$28,H122,Barèmes!$C$6:$C$28,IF(H122="6ème","Mixte",G122)),"à besoin",IF(AA122&lt;=SUMIFS(Barèmes!$E$6:$E$28,Barèmes!$A$6:$A$28,"Agilité — T-test 974 (s)",Barèmes!$B$6:$B$28,H122,Barèmes!$C$6:$C$28,IF(H122="6ème","Mixte",G122)),"fragile","satisfaisant")),IF(AA122&gt;=SUMIFS(Barèmes!$D$6:$D$28,Barèmes!$A$6:$A$28,"Agilité — T-test 974 (s)",Barèmes!$B$6:$B$28,H122,Barèmes!$C$6:$C$28,IF(H122="6ème","Mixte",G122)),"à besoin",IF(AA122&gt;=SUMIFS(Barèmes!$E$6:$E$28,Barèmes!$A$6:$A$28,"Agilité — T-test 974 (s)",Barèmes!$B$6:$B$28,H122,Barèmes!$C$6:$C$28,IF(H122="6ème","Mixte",G122)),"fragile","satisfaisant"))))</f>
        <v/>
      </c>
      <c r="AC122" s="27" t="str">
        <f>IF(OR(AA122="",SUMPRODUCT((Barèmes!$A$6:$A$28="Agilité — T-test 974 (s)")*(Barèmes!$B$6:$B$28=H122)*(Barèmes!$C$6:$C$28=IF(H122="6ème","Mixte",G122)))=0),"",IF(SUMPRODUCT((Barèmes!$A$6:$A$28="Agilité — T-test 974 (s)")*(Barèmes!$B$6:$B$28=H122)*(Barèmes!$C$6:$C$28=IF(H122="6ème","Mixte",G122))*(Barèmes!$J$6:$J$28="+"))&gt;0,IF(AA122&lt;=SUMIFS(Barèmes!$F$6:$F$28,Barèmes!$A$6:$A$28,"Agilité — T-test 974 (s)",Barèmes!$B$6:$B$28,H122,Barèmes!$C$6:$C$28,IF(H122="6ème","Mixte",G122)),Barèmes!$B$2,IF(AA122&lt;=SUMIFS(Barèmes!$G$6:$G$28,Barèmes!$A$6:$A$28,"Agilité — T-test 974 (s)",Barèmes!$B$6:$B$28,H122,Barèmes!$C$6:$C$28,IF(H122="6ème","Mixte",G122)),Barèmes!$C$2,IF(AA122&lt;=SUMIFS(Barèmes!$H$6:$H$28,Barèmes!$A$6:$A$28,"Agilité — T-test 974 (s)",Barèmes!$B$6:$B$28,H122,Barèmes!$C$6:$C$28,IF(H122="6ème","Mixte",G122)),Barèmes!$D$2,IF(AA122&lt;=SUMIFS(Barèmes!$I$6:$I$28,Barèmes!$A$6:$A$28,"Agilité — T-test 974 (s)",Barèmes!$B$6:$B$28,H122,Barèmes!$C$6:$C$28,IF(H122="6ème","Mixte",G122)),Barèmes!$E$2,Barèmes!$F$2)))),IF(AA122&gt;=SUMIFS(Barèmes!$F$6:$F$28,Barèmes!$A$6:$A$28,"Agilité — T-test 974 (s)",Barèmes!$B$6:$B$28,H122,Barèmes!$C$6:$C$28,IF(H122="6ème","Mixte",G122)),Barèmes!$B$2,IF(AA122&gt;=SUMIFS(Barèmes!$G$6:$G$28,Barèmes!$A$6:$A$28,"Agilité — T-test 974 (s)",Barèmes!$B$6:$B$28,H122,Barèmes!$C$6:$C$28,IF(H122="6ème","Mixte",G122)),Barèmes!$C$2,IF(AA122&gt;=SUMIFS(Barèmes!$H$6:$H$28,Barèmes!$A$6:$A$28,"Agilité — T-test 974 (s)",Barèmes!$B$6:$B$28,H122,Barèmes!$C$6:$C$28,IF(H122="6ème","Mixte",G122)),Barèmes!$D$2,IF(AA122&gt;=SUMIFS(Barèmes!$I$6:$I$28,Barèmes!$A$6:$A$28,"Agilité — T-test 974 (s)",Barèmes!$B$6:$B$28,H122,Barèmes!$C$6:$C$28,IF(H122="6ème","Mixte",G122)),Barèmes!$E$2,Barèmes!$F$2))))))</f>
        <v/>
      </c>
      <c r="AD122" s="28" t="str">
        <f t="shared" si="10"/>
        <v/>
      </c>
      <c r="AE122" s="29" t="str">
        <f t="shared" si="11"/>
        <v/>
      </c>
      <c r="AF122" s="30" t="str">
        <f>IF(OR(AD122="",SUMPRODUCT((Barèmes!$A$6:$A$28="Surcoût d'agilité (s) — technique")*(Barèmes!$B$6:$B$28=H122)*(Barèmes!$C$6:$C$28=IF(H122="6ème","Mixte",G122)))=0),"",IF(SUMPRODUCT((Barèmes!$A$6:$A$28="Surcoût d'agilité (s) — technique")*(Barèmes!$B$6:$B$28=H122)*(Barèmes!$C$6:$C$28=IF(H122="6ème","Mixte",G122))*(Barèmes!$J$6:$J$28="+"))&gt;0,IF(AD122&lt;=SUMIFS(Barèmes!$D$6:$D$28,Barèmes!$A$6:$A$28,"Surcoût d'agilité (s) — technique",Barèmes!$B$6:$B$28,H122,Barèmes!$C$6:$C$28,IF(H122="6ème","Mixte",G122)),"à besoin",IF(AD122&lt;=SUMIFS(Barèmes!$E$6:$E$28,Barèmes!$A$6:$A$28,"Surcoût d'agilité (s) — technique",Barèmes!$B$6:$B$28,H122,Barèmes!$C$6:$C$28,IF(H122="6ème","Mixte",G122)),"fragile","satisfaisant")),IF(AD122&gt;=SUMIFS(Barèmes!$D$6:$D$28,Barèmes!$A$6:$A$28,"Surcoût d'agilité (s) — technique",Barèmes!$B$6:$B$28,H122,Barèmes!$C$6:$C$28,IF(H122="6ème","Mixte",G122)),"à besoin",IF(AD122&gt;=SUMIFS(Barèmes!$E$6:$E$28,Barèmes!$A$6:$A$28,"Surcoût d'agilité (s) — technique",Barèmes!$B$6:$B$28,H122,Barèmes!$C$6:$C$28,IF(H122="6ème","Mixte",G122)),"fragile","satisfaisant"))))</f>
        <v/>
      </c>
      <c r="AG122" s="30" t="str">
        <f>IF(OR(AD122="",SUMPRODUCT((Barèmes!$A$6:$A$28="Surcoût d'agilité (s) — technique")*(Barèmes!$B$6:$B$28=H122)*(Barèmes!$C$6:$C$28=IF(H122="6ème","Mixte",G122)))=0),"",IF(SUMPRODUCT((Barèmes!$A$6:$A$28="Surcoût d'agilité (s) — technique")*(Barèmes!$B$6:$B$28=H122)*(Barèmes!$C$6:$C$28=IF(H122="6ème","Mixte",G122))*(Barèmes!$J$6:$J$28="+"))&gt;0,IF(AD122&lt;=SUMIFS(Barèmes!$F$6:$F$28,Barèmes!$A$6:$A$28,"Surcoût d'agilité (s) — technique",Barèmes!$B$6:$B$28,H122,Barèmes!$C$6:$C$28,IF(H122="6ème","Mixte",G122)),Barèmes!$B$2,IF(AD122&lt;=SUMIFS(Barèmes!$G$6:$G$28,Barèmes!$A$6:$A$28,"Surcoût d'agilité (s) — technique",Barèmes!$B$6:$B$28,H122,Barèmes!$C$6:$C$28,IF(H122="6ème","Mixte",G122)),Barèmes!$C$2,IF(AD122&lt;=SUMIFS(Barèmes!$H$6:$H$28,Barèmes!$A$6:$A$28,"Surcoût d'agilité (s) — technique",Barèmes!$B$6:$B$28,H122,Barèmes!$C$6:$C$28,IF(H122="6ème","Mixte",G122)),Barèmes!$D$2,IF(AD122&lt;=SUMIFS(Barèmes!$I$6:$I$28,Barèmes!$A$6:$A$28,"Surcoût d'agilité (s) — technique",Barèmes!$B$6:$B$28,H122,Barèmes!$C$6:$C$28,IF(H122="6ème","Mixte",G122)),Barèmes!$E$2,Barèmes!$F$2)))),IF(AD122&gt;=SUMIFS(Barèmes!$F$6:$F$28,Barèmes!$A$6:$A$28,"Surcoût d'agilité (s) — technique",Barèmes!$B$6:$B$28,H122,Barèmes!$C$6:$C$28,IF(H122="6ème","Mixte",G122)),Barèmes!$B$2,IF(AD122&gt;=SUMIFS(Barèmes!$G$6:$G$28,Barèmes!$A$6:$A$28,"Surcoût d'agilité (s) — technique",Barèmes!$B$6:$B$28,H122,Barèmes!$C$6:$C$28,IF(H122="6ème","Mixte",G122)),Barèmes!$C$2,IF(AD122&gt;=SUMIFS(Barèmes!$H$6:$H$28,Barèmes!$A$6:$A$28,"Surcoût d'agilité (s) — technique",Barèmes!$B$6:$B$28,H122,Barèmes!$C$6:$C$28,IF(H122="6ème","Mixte",G122)),Barèmes!$D$2,IF(AD122&gt;=SUMIFS(Barèmes!$I$6:$I$28,Barèmes!$A$6:$A$28,"Surcoût d'agilité (s) — technique",Barèmes!$B$6:$B$28,H122,Barèmes!$C$6:$C$28,IF(H122="6ème","Mixte",G122)),Barèmes!$E$2,Barèmes!$F$2))))))</f>
        <v/>
      </c>
      <c r="AH122" s="31" t="str">
        <f>IF((IF(N122="",0,1)+IF(Q122="",0,1)+IF(W122="",0,1)+IF(Z122="",0,1)+IF(AC122="",0,1))=0,"",3*IF(N122=Barèmes!$B$2,1,IF(N122=Barèmes!$C$2,2,IF(N122=Barèmes!$D$2,3,IF(N122=Barèmes!$E$2,4,IF(N122=Barèmes!$F$2,5,0)))))+3*IF(Q122=Barèmes!$B$2,1,IF(Q122=Barèmes!$C$2,2,IF(Q122=Barèmes!$D$2,3,IF(Q122=Barèmes!$E$2,4,IF(Q122=Barèmes!$F$2,5,0)))))+2*IF(W122=Barèmes!$B$2,1,IF(W122=Barèmes!$C$2,2,IF(W122=Barèmes!$D$2,3,IF(W122=Barèmes!$E$2,4,IF(W122=Barèmes!$F$2,5,0)))))+1*IF(Z122=Barèmes!$B$2,1,IF(Z122=Barèmes!$C$2,2,IF(Z122=Barèmes!$D$2,3,IF(Z122=Barèmes!$E$2,4,IF(Z122=Barèmes!$F$2,5,0)))))+1*IF(AC122=Barèmes!$B$2,1,IF(AC122=Barèmes!$C$2,2,IF(AC122=Barèmes!$D$2,3,IF(AC122=Barèmes!$E$2,4,IF(AC122=Barèmes!$F$2,5,0))))))</f>
        <v/>
      </c>
      <c r="AI122" s="31"/>
      <c r="AJ122" s="32" t="str">
        <f>IFERROR(INDEX(Croissance!$B$5:$B$604,MATCH(A122,Croissance!$A$5:$A$604,0)),"")</f>
        <v/>
      </c>
      <c r="AK122" s="32" t="str">
        <f>IFERROR(INDEX(Croissance!$C$5:$C$604,MATCH(A122,Croissance!$A$5:$A$604,0)),"")</f>
        <v/>
      </c>
      <c r="AL122" s="32" t="str">
        <f>IFERROR(INDEX(Croissance!$D$5:$D$604,MATCH(A122,Croissance!$A$5:$A$604,0)),"")</f>
        <v/>
      </c>
      <c r="AM122" s="32" t="str">
        <f>IFERROR(INDEX(Croissance!$E$5:$E$604,MATCH(A122,Croissance!$A$5:$A$604,0)),"")</f>
        <v/>
      </c>
      <c r="AO122" s="33">
        <f t="shared" si="16"/>
        <v>0</v>
      </c>
      <c r="AP122" s="33">
        <f t="shared" si="12"/>
        <v>0</v>
      </c>
      <c r="AQ122" s="33">
        <f>IF(A122="",0,IF(AND(OR('Synthèse classe'!$C$2="Tous",C122='Synthèse classe'!$C$2),OR('Synthèse classe'!$C$3="Toutes",D122='Synthèse classe'!$C$3),OR('Synthèse classe'!$C$4="Toutes",AND('Synthèse classe'!$C$4="Dernière",AP122=1),B122=IFERROR(VALUE('Synthèse classe'!$C$4),0))),1,0))</f>
        <v>0</v>
      </c>
      <c r="AR122" s="34" t="str">
        <f t="shared" si="13"/>
        <v/>
      </c>
    </row>
    <row r="123" spans="1:44" x14ac:dyDescent="0.2">
      <c r="A123" s="17" t="str">
        <f t="shared" si="9"/>
        <v/>
      </c>
      <c r="B123" s="18"/>
      <c r="C123" s="19"/>
      <c r="D123" s="19"/>
      <c r="E123" s="19"/>
      <c r="F123" s="19"/>
      <c r="G123" s="19"/>
      <c r="H123" s="17" t="str">
        <f t="shared" si="14"/>
        <v/>
      </c>
      <c r="I123" s="20"/>
      <c r="J123" s="18"/>
      <c r="K123" s="19"/>
      <c r="L123" s="21" t="str">
        <f t="shared" si="15"/>
        <v/>
      </c>
      <c r="M123" s="21" t="str">
        <f>IF(OR(J123="",SUMPRODUCT((Barèmes!$A$6:$A$28="Endurance — Luc Léger (palier)")*(Barèmes!$B$6:$B$28=H123)*(Barèmes!$C$6:$C$28=IF(H123="6ème","Mixte",G123)))=0),"",IF(SUMPRODUCT((Barèmes!$A$6:$A$28="Endurance — Luc Léger (palier)")*(Barèmes!$B$6:$B$28=H123)*(Barèmes!$C$6:$C$28=IF(H123="6ème","Mixte",G123))*(Barèmes!$J$6:$J$28="+"))&gt;0,IF(J123&lt;=SUMIFS(Barèmes!$D$6:$D$28,Barèmes!$A$6:$A$28,"Endurance — Luc Léger (palier)",Barèmes!$B$6:$B$28,H123,Barèmes!$C$6:$C$28,IF(H123="6ème","Mixte",G123)),"à besoin",IF(J123&lt;=SUMIFS(Barèmes!$E$6:$E$28,Barèmes!$A$6:$A$28,"Endurance — Luc Léger (palier)",Barèmes!$B$6:$B$28,H123,Barèmes!$C$6:$C$28,IF(H123="6ème","Mixte",G123)),"fragile","satisfaisant")),IF(J123&gt;=SUMIFS(Barèmes!$D$6:$D$28,Barèmes!$A$6:$A$28,"Endurance — Luc Léger (palier)",Barèmes!$B$6:$B$28,H123,Barèmes!$C$6:$C$28,IF(H123="6ème","Mixte",G123)),"à besoin",IF(J123&gt;=SUMIFS(Barèmes!$E$6:$E$28,Barèmes!$A$6:$A$28,"Endurance — Luc Léger (palier)",Barèmes!$B$6:$B$28,H123,Barèmes!$C$6:$C$28,IF(H123="6ème","Mixte",G123)),"fragile","satisfaisant"))))</f>
        <v/>
      </c>
      <c r="N123" s="21" t="str">
        <f>IF(OR(J123="",SUMPRODUCT((Barèmes!$A$6:$A$28="Endurance — Luc Léger (palier)")*(Barèmes!$B$6:$B$28=H123)*(Barèmes!$C$6:$C$28=IF(H123="6ème","Mixte",G123)))=0),"",IF(SUMPRODUCT((Barèmes!$A$6:$A$28="Endurance — Luc Léger (palier)")*(Barèmes!$B$6:$B$28=H123)*(Barèmes!$C$6:$C$28=IF(H123="6ème","Mixte",G123))*(Barèmes!$J$6:$J$28="+"))&gt;0,IF(J123&lt;=SUMIFS(Barèmes!$F$6:$F$28,Barèmes!$A$6:$A$28,"Endurance — Luc Léger (palier)",Barèmes!$B$6:$B$28,H123,Barèmes!$C$6:$C$28,IF(H123="6ème","Mixte",G123)),Barèmes!$B$2,IF(J123&lt;=SUMIFS(Barèmes!$G$6:$G$28,Barèmes!$A$6:$A$28,"Endurance — Luc Léger (palier)",Barèmes!$B$6:$B$28,H123,Barèmes!$C$6:$C$28,IF(H123="6ème","Mixte",G123)),Barèmes!$C$2,IF(J123&lt;=SUMIFS(Barèmes!$H$6:$H$28,Barèmes!$A$6:$A$28,"Endurance — Luc Léger (palier)",Barèmes!$B$6:$B$28,H123,Barèmes!$C$6:$C$28,IF(H123="6ème","Mixte",G123)),Barèmes!$D$2,IF(J123&lt;=SUMIFS(Barèmes!$I$6:$I$28,Barèmes!$A$6:$A$28,"Endurance — Luc Léger (palier)",Barèmes!$B$6:$B$28,H123,Barèmes!$C$6:$C$28,IF(H123="6ème","Mixte",G123)),Barèmes!$E$2,Barèmes!$F$2)))),IF(J123&gt;=SUMIFS(Barèmes!$F$6:$F$28,Barèmes!$A$6:$A$28,"Endurance — Luc Léger (palier)",Barèmes!$B$6:$B$28,H123,Barèmes!$C$6:$C$28,IF(H123="6ème","Mixte",G123)),Barèmes!$B$2,IF(J123&gt;=SUMIFS(Barèmes!$G$6:$G$28,Barèmes!$A$6:$A$28,"Endurance — Luc Léger (palier)",Barèmes!$B$6:$B$28,H123,Barèmes!$C$6:$C$28,IF(H123="6ème","Mixte",G123)),Barèmes!$C$2,IF(J123&gt;=SUMIFS(Barèmes!$H$6:$H$28,Barèmes!$A$6:$A$28,"Endurance — Luc Léger (palier)",Barèmes!$B$6:$B$28,H123,Barèmes!$C$6:$C$28,IF(H123="6ème","Mixte",G123)),Barèmes!$D$2,IF(J123&gt;=SUMIFS(Barèmes!$I$6:$I$28,Barèmes!$A$6:$A$28,"Endurance — Luc Léger (palier)",Barèmes!$B$6:$B$28,H123,Barèmes!$C$6:$C$28,IF(H123="6ème","Mixte",G123)),Barèmes!$E$2,Barèmes!$F$2))))))</f>
        <v/>
      </c>
      <c r="O123" s="22"/>
      <c r="P123" s="23" t="str">
        <f>IF(OR(O123="",SUMPRODUCT((Barèmes!$A$6:$A$28="Force bas du corps — Saut en longueur (m)")*(Barèmes!$B$6:$B$28=H123)*(Barèmes!$C$6:$C$28=IF(H123="6ème","Mixte",G123)))=0),"",IF(SUMPRODUCT((Barèmes!$A$6:$A$28="Force bas du corps — Saut en longueur (m)")*(Barèmes!$B$6:$B$28=H123)*(Barèmes!$C$6:$C$28=IF(H123="6ème","Mixte",G123))*(Barèmes!$J$6:$J$28="+"))&gt;0,IF(O123&lt;=SUMIFS(Barèmes!$D$6:$D$28,Barèmes!$A$6:$A$28,"Force bas du corps — Saut en longueur (m)",Barèmes!$B$6:$B$28,H123,Barèmes!$C$6:$C$28,IF(H123="6ème","Mixte",G123)),"à besoin",IF(O123&lt;=SUMIFS(Barèmes!$E$6:$E$28,Barèmes!$A$6:$A$28,"Force bas du corps — Saut en longueur (m)",Barèmes!$B$6:$B$28,H123,Barèmes!$C$6:$C$28,IF(H123="6ème","Mixte",G123)),"fragile","satisfaisant")),IF(O123&gt;=SUMIFS(Barèmes!$D$6:$D$28,Barèmes!$A$6:$A$28,"Force bas du corps — Saut en longueur (m)",Barèmes!$B$6:$B$28,H123,Barèmes!$C$6:$C$28,IF(H123="6ème","Mixte",G123)),"à besoin",IF(O123&gt;=SUMIFS(Barèmes!$E$6:$E$28,Barèmes!$A$6:$A$28,"Force bas du corps — Saut en longueur (m)",Barèmes!$B$6:$B$28,H123,Barèmes!$C$6:$C$28,IF(H123="6ème","Mixte",G123)),"fragile","satisfaisant"))))</f>
        <v/>
      </c>
      <c r="Q123" s="23" t="str">
        <f>IF(OR(O123="",SUMPRODUCT((Barèmes!$A$6:$A$28="Force bas du corps — Saut en longueur (m)")*(Barèmes!$B$6:$B$28=H123)*(Barèmes!$C$6:$C$28=IF(H123="6ème","Mixte",G123)))=0),"",IF(SUMPRODUCT((Barèmes!$A$6:$A$28="Force bas du corps — Saut en longueur (m)")*(Barèmes!$B$6:$B$28=H123)*(Barèmes!$C$6:$C$28=IF(H123="6ème","Mixte",G123))*(Barèmes!$J$6:$J$28="+"))&gt;0,IF(O123&lt;=SUMIFS(Barèmes!$F$6:$F$28,Barèmes!$A$6:$A$28,"Force bas du corps — Saut en longueur (m)",Barèmes!$B$6:$B$28,H123,Barèmes!$C$6:$C$28,IF(H123="6ème","Mixte",G123)),Barèmes!$B$2,IF(O123&lt;=SUMIFS(Barèmes!$G$6:$G$28,Barèmes!$A$6:$A$28,"Force bas du corps — Saut en longueur (m)",Barèmes!$B$6:$B$28,H123,Barèmes!$C$6:$C$28,IF(H123="6ème","Mixte",G123)),Barèmes!$C$2,IF(O123&lt;=SUMIFS(Barèmes!$H$6:$H$28,Barèmes!$A$6:$A$28,"Force bas du corps — Saut en longueur (m)",Barèmes!$B$6:$B$28,H123,Barèmes!$C$6:$C$28,IF(H123="6ème","Mixte",G123)),Barèmes!$D$2,IF(O123&lt;=SUMIFS(Barèmes!$I$6:$I$28,Barèmes!$A$6:$A$28,"Force bas du corps — Saut en longueur (m)",Barèmes!$B$6:$B$28,H123,Barèmes!$C$6:$C$28,IF(H123="6ème","Mixte",G123)),Barèmes!$E$2,Barèmes!$F$2)))),IF(O123&gt;=SUMIFS(Barèmes!$F$6:$F$28,Barèmes!$A$6:$A$28,"Force bas du corps — Saut en longueur (m)",Barèmes!$B$6:$B$28,H123,Barèmes!$C$6:$C$28,IF(H123="6ème","Mixte",G123)),Barèmes!$B$2,IF(O123&gt;=SUMIFS(Barèmes!$G$6:$G$28,Barèmes!$A$6:$A$28,"Force bas du corps — Saut en longueur (m)",Barèmes!$B$6:$B$28,H123,Barèmes!$C$6:$C$28,IF(H123="6ème","Mixte",G123)),Barèmes!$C$2,IF(O123&gt;=SUMIFS(Barèmes!$H$6:$H$28,Barèmes!$A$6:$A$28,"Force bas du corps — Saut en longueur (m)",Barèmes!$B$6:$B$28,H123,Barèmes!$C$6:$C$28,IF(H123="6ème","Mixte",G123)),Barèmes!$D$2,IF(O123&gt;=SUMIFS(Barèmes!$I$6:$I$28,Barèmes!$A$6:$A$28,"Force bas du corps — Saut en longueur (m)",Barèmes!$B$6:$B$28,H123,Barèmes!$C$6:$C$28,IF(H123="6ème","Mixte",G123)),Barèmes!$E$2,Barèmes!$F$2))))))</f>
        <v/>
      </c>
      <c r="R123" s="22"/>
      <c r="S123" s="24" t="str">
        <f>IF(OR(R123="",SUMPRODUCT((Barèmes!$A$6:$A$28="Vitesse — 30 m (s)")*(Barèmes!$B$6:$B$28=H123)*(Barèmes!$C$6:$C$28=IF(H123="6ème","Mixte",G123)))=0),"",IF(SUMPRODUCT((Barèmes!$A$6:$A$28="Vitesse — 30 m (s)")*(Barèmes!$B$6:$B$28=H123)*(Barèmes!$C$6:$C$28=IF(H123="6ème","Mixte",G123))*(Barèmes!$J$6:$J$28="+"))&gt;0,IF(R123&lt;=SUMIFS(Barèmes!$D$6:$D$28,Barèmes!$A$6:$A$28,"Vitesse — 30 m (s)",Barèmes!$B$6:$B$28,H123,Barèmes!$C$6:$C$28,IF(H123="6ème","Mixte",G123)),"à besoin",IF(R123&lt;=SUMIFS(Barèmes!$E$6:$E$28,Barèmes!$A$6:$A$28,"Vitesse — 30 m (s)",Barèmes!$B$6:$B$28,H123,Barèmes!$C$6:$C$28,IF(H123="6ème","Mixte",G123)),"fragile","satisfaisant")),IF(R123&gt;=SUMIFS(Barèmes!$D$6:$D$28,Barèmes!$A$6:$A$28,"Vitesse — 30 m (s)",Barèmes!$B$6:$B$28,H123,Barèmes!$C$6:$C$28,IF(H123="6ème","Mixte",G123)),"à besoin",IF(R123&gt;=SUMIFS(Barèmes!$E$6:$E$28,Barèmes!$A$6:$A$28,"Vitesse — 30 m (s)",Barèmes!$B$6:$B$28,H123,Barèmes!$C$6:$C$28,IF(H123="6ème","Mixte",G123)),"fragile","satisfaisant"))))</f>
        <v/>
      </c>
      <c r="T123" s="24" t="str">
        <f>IF(OR(R123="",SUMPRODUCT((Barèmes!$A$6:$A$28="Vitesse — 30 m (s)")*(Barèmes!$B$6:$B$28=H123)*(Barèmes!$C$6:$C$28=IF(H123="6ème","Mixte",G123)))=0),"",IF(SUMPRODUCT((Barèmes!$A$6:$A$28="Vitesse — 30 m (s)")*(Barèmes!$B$6:$B$28=H123)*(Barèmes!$C$6:$C$28=IF(H123="6ème","Mixte",G123))*(Barèmes!$J$6:$J$28="+"))&gt;0,IF(R123&lt;=SUMIFS(Barèmes!$F$6:$F$28,Barèmes!$A$6:$A$28,"Vitesse — 30 m (s)",Barèmes!$B$6:$B$28,H123,Barèmes!$C$6:$C$28,IF(H123="6ème","Mixte",G123)),Barèmes!$B$2,IF(R123&lt;=SUMIFS(Barèmes!$G$6:$G$28,Barèmes!$A$6:$A$28,"Vitesse — 30 m (s)",Barèmes!$B$6:$B$28,H123,Barèmes!$C$6:$C$28,IF(H123="6ème","Mixte",G123)),Barèmes!$C$2,IF(R123&lt;=SUMIFS(Barèmes!$H$6:$H$28,Barèmes!$A$6:$A$28,"Vitesse — 30 m (s)",Barèmes!$B$6:$B$28,H123,Barèmes!$C$6:$C$28,IF(H123="6ème","Mixte",G123)),Barèmes!$D$2,IF(R123&lt;=SUMIFS(Barèmes!$I$6:$I$28,Barèmes!$A$6:$A$28,"Vitesse — 30 m (s)",Barèmes!$B$6:$B$28,H123,Barèmes!$C$6:$C$28,IF(H123="6ème","Mixte",G123)),Barèmes!$E$2,Barèmes!$F$2)))),IF(R123&gt;=SUMIFS(Barèmes!$F$6:$F$28,Barèmes!$A$6:$A$28,"Vitesse — 30 m (s)",Barèmes!$B$6:$B$28,H123,Barèmes!$C$6:$C$28,IF(H123="6ème","Mixte",G123)),Barèmes!$B$2,IF(R123&gt;=SUMIFS(Barèmes!$G$6:$G$28,Barèmes!$A$6:$A$28,"Vitesse — 30 m (s)",Barèmes!$B$6:$B$28,H123,Barèmes!$C$6:$C$28,IF(H123="6ème","Mixte",G123)),Barèmes!$C$2,IF(R123&gt;=SUMIFS(Barèmes!$H$6:$H$28,Barèmes!$A$6:$A$28,"Vitesse — 30 m (s)",Barèmes!$B$6:$B$28,H123,Barèmes!$C$6:$C$28,IF(H123="6ème","Mixte",G123)),Barèmes!$D$2,IF(R123&gt;=SUMIFS(Barèmes!$I$6:$I$28,Barèmes!$A$6:$A$28,"Vitesse — 30 m (s)",Barèmes!$B$6:$B$28,H123,Barèmes!$C$6:$C$28,IF(H123="6ème","Mixte",G123)),Barèmes!$E$2,Barèmes!$F$2))))))</f>
        <v/>
      </c>
      <c r="U123" s="22"/>
      <c r="V123" s="25" t="str">
        <f>IF(OR(U123="",SUMPRODUCT((Barèmes!$A$6:$A$28="Vitesse — 50 m (s)")*(Barèmes!$B$6:$B$28=H123)*(Barèmes!$C$6:$C$28=IF(H123="6ème","Mixte",G123)))=0),"",IF(SUMPRODUCT((Barèmes!$A$6:$A$28="Vitesse — 50 m (s)")*(Barèmes!$B$6:$B$28=H123)*(Barèmes!$C$6:$C$28=IF(H123="6ème","Mixte",G123))*(Barèmes!$J$6:$J$28="+"))&gt;0,IF(U123&lt;=SUMIFS(Barèmes!$D$6:$D$28,Barèmes!$A$6:$A$28,"Vitesse — 50 m (s)",Barèmes!$B$6:$B$28,H123,Barèmes!$C$6:$C$28,IF(H123="6ème","Mixte",G123)),"à besoin",IF(U123&lt;=SUMIFS(Barèmes!$E$6:$E$28,Barèmes!$A$6:$A$28,"Vitesse — 50 m (s)",Barèmes!$B$6:$B$28,H123,Barèmes!$C$6:$C$28,IF(H123="6ème","Mixte",G123)),"fragile","satisfaisant")),IF(U123&gt;=SUMIFS(Barèmes!$D$6:$D$28,Barèmes!$A$6:$A$28,"Vitesse — 50 m (s)",Barèmes!$B$6:$B$28,H123,Barèmes!$C$6:$C$28,IF(H123="6ème","Mixte",G123)),"à besoin",IF(U123&gt;=SUMIFS(Barèmes!$E$6:$E$28,Barèmes!$A$6:$A$28,"Vitesse — 50 m (s)",Barèmes!$B$6:$B$28,H123,Barèmes!$C$6:$C$28,IF(H123="6ème","Mixte",G123)),"fragile","satisfaisant"))))</f>
        <v/>
      </c>
      <c r="W123" s="25" t="str">
        <f>IF(OR(U123="",SUMPRODUCT((Barèmes!$A$6:$A$28="Vitesse — 50 m (s)")*(Barèmes!$B$6:$B$28=H123)*(Barèmes!$C$6:$C$28=IF(H123="6ème","Mixte",G123)))=0),"",IF(SUMPRODUCT((Barèmes!$A$6:$A$28="Vitesse — 50 m (s)")*(Barèmes!$B$6:$B$28=H123)*(Barèmes!$C$6:$C$28=IF(H123="6ème","Mixte",G123))*(Barèmes!$J$6:$J$28="+"))&gt;0,IF(U123&lt;=SUMIFS(Barèmes!$F$6:$F$28,Barèmes!$A$6:$A$28,"Vitesse — 50 m (s)",Barèmes!$B$6:$B$28,H123,Barèmes!$C$6:$C$28,IF(H123="6ème","Mixte",G123)),Barèmes!$B$2,IF(U123&lt;=SUMIFS(Barèmes!$G$6:$G$28,Barèmes!$A$6:$A$28,"Vitesse — 50 m (s)",Barèmes!$B$6:$B$28,H123,Barèmes!$C$6:$C$28,IF(H123="6ème","Mixte",G123)),Barèmes!$C$2,IF(U123&lt;=SUMIFS(Barèmes!$H$6:$H$28,Barèmes!$A$6:$A$28,"Vitesse — 50 m (s)",Barèmes!$B$6:$B$28,H123,Barèmes!$C$6:$C$28,IF(H123="6ème","Mixte",G123)),Barèmes!$D$2,IF(U123&lt;=SUMIFS(Barèmes!$I$6:$I$28,Barèmes!$A$6:$A$28,"Vitesse — 50 m (s)",Barèmes!$B$6:$B$28,H123,Barèmes!$C$6:$C$28,IF(H123="6ème","Mixte",G123)),Barèmes!$E$2,Barèmes!$F$2)))),IF(U123&gt;=SUMIFS(Barèmes!$F$6:$F$28,Barèmes!$A$6:$A$28,"Vitesse — 50 m (s)",Barèmes!$B$6:$B$28,H123,Barèmes!$C$6:$C$28,IF(H123="6ème","Mixte",G123)),Barèmes!$B$2,IF(U123&gt;=SUMIFS(Barèmes!$G$6:$G$28,Barèmes!$A$6:$A$28,"Vitesse — 50 m (s)",Barèmes!$B$6:$B$28,H123,Barèmes!$C$6:$C$28,IF(H123="6ème","Mixte",G123)),Barèmes!$C$2,IF(U123&gt;=SUMIFS(Barèmes!$H$6:$H$28,Barèmes!$A$6:$A$28,"Vitesse — 50 m (s)",Barèmes!$B$6:$B$28,H123,Barèmes!$C$6:$C$28,IF(H123="6ème","Mixte",G123)),Barèmes!$D$2,IF(U123&gt;=SUMIFS(Barèmes!$I$6:$I$28,Barèmes!$A$6:$A$28,"Vitesse — 50 m (s)",Barèmes!$B$6:$B$28,H123,Barèmes!$C$6:$C$28,IF(H123="6ème","Mixte",G123)),Barèmes!$E$2,Barèmes!$F$2))))))</f>
        <v/>
      </c>
      <c r="X123" s="18"/>
      <c r="Y123" s="26" t="str" cm="1">
        <f t="array" ref="Y123">IF(OR(X123="",SUMPRODUCT((Barèmes!$A$6:$A$28="Souplesse (score 1-5)")*(Barèmes!$B$6:$B$28=H123)*(Barèmes!$C$6:$C$28=IF(H123="6ème","Mixte",G123)))=0),"",IF(SUMPRODUCT((Barèmes!$A$6:$A$28="Souplesse (score 1-5)")*(Barèmes!$B$6:$B$28=H123)*(Barèmes!$C$6:$C$28=IF(H123="6ème","Mixte",G123))*(Barèmes!$J$6:$J$28="+"))&gt;0,IF(X123&lt;=SUMIFS(Barèmes!$D$6:$D$28,Barèmes!$A$6:$A$28,"Souplesse (score 1-5)",Barèmes!$B$6:$B$28,H123,Barèmes!$C$6:$C$28,IF(H123="6ème","Mixte",G123)),"à besoin",IF(X123&lt;=SUMIFS(Barèmes!$E$6:$E$28,Barèmes!$A$6:$A$28,"Souplesse (score 1-5)",Barèmes!$B$6:$B$28,H123,Barèmes!$C$6:$C$28,IF(H123="6ème","Mixte",G123)),"fragile","satisfaisant")),IF(X123&gt;=SUMIFS(Barèmes!$D$6:$D$28,Barèmes!$A$6:$A$28,"Souplesse (score 1-5)",Barèmes!$B$6:$B$28,H123,Barèmes!$C$6:$C$28,IF(H123="6ème","Mixte",G123)),"à besoin",IF(X123&gt;=SUMIFS(Barèmes!$E$6:$E$28,Barèmes!$A$6:$A$28,"Souplesse (score 1-5)",Barèmes!$B$6:$B$28,H123,Barèmes!$C$6:$C$28,IF(H123="6ème","Mixte",G123)),"fragile","satisfaisant"))))</f>
        <v/>
      </c>
      <c r="Z123" s="26" t="str" cm="1">
        <f t="array" ref="Z123">IF(OR(X123="",SUMPRODUCT((Barèmes!$A$6:$A$28="Souplesse (score 1-5)")*(Barèmes!$B$6:$B$28=H123)*(Barèmes!$C$6:$C$28=IF(H123="6ème","Mixte",G123)))=0),"",IF(SUMPRODUCT((Barèmes!$A$6:$A$28="Souplesse (score 1-5)")*(Barèmes!$B$6:$B$28=H123)*(Barèmes!$C$6:$C$28=IF(H123="6ème","Mixte",G123))*(Barèmes!$J$6:$J$28="+"))&gt;0,IF(X123&lt;=SUMIFS(Barèmes!$F$6:$F$28,Barèmes!$A$6:$A$28,"Souplesse (score 1-5)",Barèmes!$B$6:$B$28,H123,Barèmes!$C$6:$C$28,IF(H123="6ème","Mixte",G123)),Barèmes!$B$2,IF(X123&lt;=SUMIFS(Barèmes!$G$6:$G$28,Barèmes!$A$6:$A$28,"Souplesse (score 1-5)",Barèmes!$B$6:$B$28,H123,Barèmes!$C$6:$C$28,IF(H123="6ème","Mixte",G123)),Barèmes!$C$2,IF(X123&lt;=SUMIFS(Barèmes!$H$6:$H$28,Barèmes!$A$6:$A$28,"Souplesse (score 1-5)",Barèmes!$B$6:$B$28,H123,Barèmes!$C$6:$C$28,IF(H123="6ème","Mixte",G123)),Barèmes!$D$2,IF(X123&lt;=SUMIFS(Barèmes!$I$6:$I$28,Barèmes!$A$6:$A$28,"Souplesse (score 1-5)",Barèmes!$B$6:$B$28,H123,Barèmes!$C$6:$C$28,IF(H123="6ème","Mixte",G123)),Barèmes!$E$2,Barèmes!$F$2)))),IF(X123&gt;=SUMIFS(Barèmes!$F$6:$F$28,Barèmes!$A$6:$A$28,"Souplesse (score 1-5)",Barèmes!$B$6:$B$28,H123,Barèmes!$C$6:$C$28,IF(H123="6ème","Mixte",G123)),Barèmes!$B$2,IF(X123&gt;=SUMIFS(Barèmes!$G$6:$G$28,Barèmes!$A$6:$A$28,"Souplesse (score 1-5)",Barèmes!$B$6:$B$28,H123,Barèmes!$C$6:$C$28,IF(H123="6ème","Mixte",G123)),Barèmes!$C$2,IF(X123&gt;=SUMIFS(Barèmes!$H$6:$H$28,Barèmes!$A$6:$A$28,"Souplesse (score 1-5)",Barèmes!$B$6:$B$28,H123,Barèmes!$C$6:$C$28,IF(H123="6ème","Mixte",G123)),Barèmes!$D$2,IF(X123&gt;=SUMIFS(Barèmes!$I$6:$I$28,Barèmes!$A$6:$A$28,"Souplesse (score 1-5)",Barèmes!$B$6:$B$28,H123,Barèmes!$C$6:$C$28,IF(H123="6ème","Mixte",G123)),Barèmes!$E$2,Barèmes!$F$2))))))</f>
        <v/>
      </c>
      <c r="AA123" s="22"/>
      <c r="AB123" s="27" t="str">
        <f>IF(OR(AA123="",SUMPRODUCT((Barèmes!$A$6:$A$28="Agilité — T-test 974 (s)")*(Barèmes!$B$6:$B$28=H123)*(Barèmes!$C$6:$C$28=IF(H123="6ème","Mixte",G123)))=0),"",IF(SUMPRODUCT((Barèmes!$A$6:$A$28="Agilité — T-test 974 (s)")*(Barèmes!$B$6:$B$28=H123)*(Barèmes!$C$6:$C$28=IF(H123="6ème","Mixte",G123))*(Barèmes!$J$6:$J$28="+"))&gt;0,IF(AA123&lt;=SUMIFS(Barèmes!$D$6:$D$28,Barèmes!$A$6:$A$28,"Agilité — T-test 974 (s)",Barèmes!$B$6:$B$28,H123,Barèmes!$C$6:$C$28,IF(H123="6ème","Mixte",G123)),"à besoin",IF(AA123&lt;=SUMIFS(Barèmes!$E$6:$E$28,Barèmes!$A$6:$A$28,"Agilité — T-test 974 (s)",Barèmes!$B$6:$B$28,H123,Barèmes!$C$6:$C$28,IF(H123="6ème","Mixte",G123)),"fragile","satisfaisant")),IF(AA123&gt;=SUMIFS(Barèmes!$D$6:$D$28,Barèmes!$A$6:$A$28,"Agilité — T-test 974 (s)",Barèmes!$B$6:$B$28,H123,Barèmes!$C$6:$C$28,IF(H123="6ème","Mixte",G123)),"à besoin",IF(AA123&gt;=SUMIFS(Barèmes!$E$6:$E$28,Barèmes!$A$6:$A$28,"Agilité — T-test 974 (s)",Barèmes!$B$6:$B$28,H123,Barèmes!$C$6:$C$28,IF(H123="6ème","Mixte",G123)),"fragile","satisfaisant"))))</f>
        <v/>
      </c>
      <c r="AC123" s="27" t="str">
        <f>IF(OR(AA123="",SUMPRODUCT((Barèmes!$A$6:$A$28="Agilité — T-test 974 (s)")*(Barèmes!$B$6:$B$28=H123)*(Barèmes!$C$6:$C$28=IF(H123="6ème","Mixte",G123)))=0),"",IF(SUMPRODUCT((Barèmes!$A$6:$A$28="Agilité — T-test 974 (s)")*(Barèmes!$B$6:$B$28=H123)*(Barèmes!$C$6:$C$28=IF(H123="6ème","Mixte",G123))*(Barèmes!$J$6:$J$28="+"))&gt;0,IF(AA123&lt;=SUMIFS(Barèmes!$F$6:$F$28,Barèmes!$A$6:$A$28,"Agilité — T-test 974 (s)",Barèmes!$B$6:$B$28,H123,Barèmes!$C$6:$C$28,IF(H123="6ème","Mixte",G123)),Barèmes!$B$2,IF(AA123&lt;=SUMIFS(Barèmes!$G$6:$G$28,Barèmes!$A$6:$A$28,"Agilité — T-test 974 (s)",Barèmes!$B$6:$B$28,H123,Barèmes!$C$6:$C$28,IF(H123="6ème","Mixte",G123)),Barèmes!$C$2,IF(AA123&lt;=SUMIFS(Barèmes!$H$6:$H$28,Barèmes!$A$6:$A$28,"Agilité — T-test 974 (s)",Barèmes!$B$6:$B$28,H123,Barèmes!$C$6:$C$28,IF(H123="6ème","Mixte",G123)),Barèmes!$D$2,IF(AA123&lt;=SUMIFS(Barèmes!$I$6:$I$28,Barèmes!$A$6:$A$28,"Agilité — T-test 974 (s)",Barèmes!$B$6:$B$28,H123,Barèmes!$C$6:$C$28,IF(H123="6ème","Mixte",G123)),Barèmes!$E$2,Barèmes!$F$2)))),IF(AA123&gt;=SUMIFS(Barèmes!$F$6:$F$28,Barèmes!$A$6:$A$28,"Agilité — T-test 974 (s)",Barèmes!$B$6:$B$28,H123,Barèmes!$C$6:$C$28,IF(H123="6ème","Mixte",G123)),Barèmes!$B$2,IF(AA123&gt;=SUMIFS(Barèmes!$G$6:$G$28,Barèmes!$A$6:$A$28,"Agilité — T-test 974 (s)",Barèmes!$B$6:$B$28,H123,Barèmes!$C$6:$C$28,IF(H123="6ème","Mixte",G123)),Barèmes!$C$2,IF(AA123&gt;=SUMIFS(Barèmes!$H$6:$H$28,Barèmes!$A$6:$A$28,"Agilité — T-test 974 (s)",Barèmes!$B$6:$B$28,H123,Barèmes!$C$6:$C$28,IF(H123="6ème","Mixte",G123)),Barèmes!$D$2,IF(AA123&gt;=SUMIFS(Barèmes!$I$6:$I$28,Barèmes!$A$6:$A$28,"Agilité — T-test 974 (s)",Barèmes!$B$6:$B$28,H123,Barèmes!$C$6:$C$28,IF(H123="6ème","Mixte",G123)),Barèmes!$E$2,Barèmes!$F$2))))))</f>
        <v/>
      </c>
      <c r="AD123" s="28" t="str">
        <f t="shared" si="10"/>
        <v/>
      </c>
      <c r="AE123" s="29" t="str">
        <f t="shared" si="11"/>
        <v/>
      </c>
      <c r="AF123" s="30" t="str">
        <f>IF(OR(AD123="",SUMPRODUCT((Barèmes!$A$6:$A$28="Surcoût d'agilité (s) — technique")*(Barèmes!$B$6:$B$28=H123)*(Barèmes!$C$6:$C$28=IF(H123="6ème","Mixte",G123)))=0),"",IF(SUMPRODUCT((Barèmes!$A$6:$A$28="Surcoût d'agilité (s) — technique")*(Barèmes!$B$6:$B$28=H123)*(Barèmes!$C$6:$C$28=IF(H123="6ème","Mixte",G123))*(Barèmes!$J$6:$J$28="+"))&gt;0,IF(AD123&lt;=SUMIFS(Barèmes!$D$6:$D$28,Barèmes!$A$6:$A$28,"Surcoût d'agilité (s) — technique",Barèmes!$B$6:$B$28,H123,Barèmes!$C$6:$C$28,IF(H123="6ème","Mixte",G123)),"à besoin",IF(AD123&lt;=SUMIFS(Barèmes!$E$6:$E$28,Barèmes!$A$6:$A$28,"Surcoût d'agilité (s) — technique",Barèmes!$B$6:$B$28,H123,Barèmes!$C$6:$C$28,IF(H123="6ème","Mixte",G123)),"fragile","satisfaisant")),IF(AD123&gt;=SUMIFS(Barèmes!$D$6:$D$28,Barèmes!$A$6:$A$28,"Surcoût d'agilité (s) — technique",Barèmes!$B$6:$B$28,H123,Barèmes!$C$6:$C$28,IF(H123="6ème","Mixte",G123)),"à besoin",IF(AD123&gt;=SUMIFS(Barèmes!$E$6:$E$28,Barèmes!$A$6:$A$28,"Surcoût d'agilité (s) — technique",Barèmes!$B$6:$B$28,H123,Barèmes!$C$6:$C$28,IF(H123="6ème","Mixte",G123)),"fragile","satisfaisant"))))</f>
        <v/>
      </c>
      <c r="AG123" s="30" t="str">
        <f>IF(OR(AD123="",SUMPRODUCT((Barèmes!$A$6:$A$28="Surcoût d'agilité (s) — technique")*(Barèmes!$B$6:$B$28=H123)*(Barèmes!$C$6:$C$28=IF(H123="6ème","Mixte",G123)))=0),"",IF(SUMPRODUCT((Barèmes!$A$6:$A$28="Surcoût d'agilité (s) — technique")*(Barèmes!$B$6:$B$28=H123)*(Barèmes!$C$6:$C$28=IF(H123="6ème","Mixte",G123))*(Barèmes!$J$6:$J$28="+"))&gt;0,IF(AD123&lt;=SUMIFS(Barèmes!$F$6:$F$28,Barèmes!$A$6:$A$28,"Surcoût d'agilité (s) — technique",Barèmes!$B$6:$B$28,H123,Barèmes!$C$6:$C$28,IF(H123="6ème","Mixte",G123)),Barèmes!$B$2,IF(AD123&lt;=SUMIFS(Barèmes!$G$6:$G$28,Barèmes!$A$6:$A$28,"Surcoût d'agilité (s) — technique",Barèmes!$B$6:$B$28,H123,Barèmes!$C$6:$C$28,IF(H123="6ème","Mixte",G123)),Barèmes!$C$2,IF(AD123&lt;=SUMIFS(Barèmes!$H$6:$H$28,Barèmes!$A$6:$A$28,"Surcoût d'agilité (s) — technique",Barèmes!$B$6:$B$28,H123,Barèmes!$C$6:$C$28,IF(H123="6ème","Mixte",G123)),Barèmes!$D$2,IF(AD123&lt;=SUMIFS(Barèmes!$I$6:$I$28,Barèmes!$A$6:$A$28,"Surcoût d'agilité (s) — technique",Barèmes!$B$6:$B$28,H123,Barèmes!$C$6:$C$28,IF(H123="6ème","Mixte",G123)),Barèmes!$E$2,Barèmes!$F$2)))),IF(AD123&gt;=SUMIFS(Barèmes!$F$6:$F$28,Barèmes!$A$6:$A$28,"Surcoût d'agilité (s) — technique",Barèmes!$B$6:$B$28,H123,Barèmes!$C$6:$C$28,IF(H123="6ème","Mixte",G123)),Barèmes!$B$2,IF(AD123&gt;=SUMIFS(Barèmes!$G$6:$G$28,Barèmes!$A$6:$A$28,"Surcoût d'agilité (s) — technique",Barèmes!$B$6:$B$28,H123,Barèmes!$C$6:$C$28,IF(H123="6ème","Mixte",G123)),Barèmes!$C$2,IF(AD123&gt;=SUMIFS(Barèmes!$H$6:$H$28,Barèmes!$A$6:$A$28,"Surcoût d'agilité (s) — technique",Barèmes!$B$6:$B$28,H123,Barèmes!$C$6:$C$28,IF(H123="6ème","Mixte",G123)),Barèmes!$D$2,IF(AD123&gt;=SUMIFS(Barèmes!$I$6:$I$28,Barèmes!$A$6:$A$28,"Surcoût d'agilité (s) — technique",Barèmes!$B$6:$B$28,H123,Barèmes!$C$6:$C$28,IF(H123="6ème","Mixte",G123)),Barèmes!$E$2,Barèmes!$F$2))))))</f>
        <v/>
      </c>
      <c r="AH123" s="31" t="str">
        <f>IF((IF(N123="",0,1)+IF(Q123="",0,1)+IF(W123="",0,1)+IF(Z123="",0,1)+IF(AC123="",0,1))=0,"",3*IF(N123=Barèmes!$B$2,1,IF(N123=Barèmes!$C$2,2,IF(N123=Barèmes!$D$2,3,IF(N123=Barèmes!$E$2,4,IF(N123=Barèmes!$F$2,5,0)))))+3*IF(Q123=Barèmes!$B$2,1,IF(Q123=Barèmes!$C$2,2,IF(Q123=Barèmes!$D$2,3,IF(Q123=Barèmes!$E$2,4,IF(Q123=Barèmes!$F$2,5,0)))))+2*IF(W123=Barèmes!$B$2,1,IF(W123=Barèmes!$C$2,2,IF(W123=Barèmes!$D$2,3,IF(W123=Barèmes!$E$2,4,IF(W123=Barèmes!$F$2,5,0)))))+1*IF(Z123=Barèmes!$B$2,1,IF(Z123=Barèmes!$C$2,2,IF(Z123=Barèmes!$D$2,3,IF(Z123=Barèmes!$E$2,4,IF(Z123=Barèmes!$F$2,5,0)))))+1*IF(AC123=Barèmes!$B$2,1,IF(AC123=Barèmes!$C$2,2,IF(AC123=Barèmes!$D$2,3,IF(AC123=Barèmes!$E$2,4,IF(AC123=Barèmes!$F$2,5,0))))))</f>
        <v/>
      </c>
      <c r="AI123" s="31"/>
      <c r="AJ123" s="32" t="str">
        <f>IFERROR(INDEX(Croissance!$B$5:$B$604,MATCH(A123,Croissance!$A$5:$A$604,0)),"")</f>
        <v/>
      </c>
      <c r="AK123" s="32" t="str">
        <f>IFERROR(INDEX(Croissance!$C$5:$C$604,MATCH(A123,Croissance!$A$5:$A$604,0)),"")</f>
        <v/>
      </c>
      <c r="AL123" s="32" t="str">
        <f>IFERROR(INDEX(Croissance!$D$5:$D$604,MATCH(A123,Croissance!$A$5:$A$604,0)),"")</f>
        <v/>
      </c>
      <c r="AM123" s="32" t="str">
        <f>IFERROR(INDEX(Croissance!$E$5:$E$604,MATCH(A123,Croissance!$A$5:$A$604,0)),"")</f>
        <v/>
      </c>
      <c r="AO123" s="33">
        <f t="shared" si="16"/>
        <v>0</v>
      </c>
      <c r="AP123" s="33">
        <f t="shared" si="12"/>
        <v>0</v>
      </c>
      <c r="AQ123" s="33">
        <f>IF(A123="",0,IF(AND(OR('Synthèse classe'!$C$2="Tous",C123='Synthèse classe'!$C$2),OR('Synthèse classe'!$C$3="Toutes",D123='Synthèse classe'!$C$3),OR('Synthèse classe'!$C$4="Toutes",AND('Synthèse classe'!$C$4="Dernière",AP123=1),B123=IFERROR(VALUE('Synthèse classe'!$C$4),0))),1,0))</f>
        <v>0</v>
      </c>
      <c r="AR123" s="34" t="str">
        <f t="shared" si="13"/>
        <v/>
      </c>
    </row>
    <row r="124" spans="1:44" x14ac:dyDescent="0.2">
      <c r="A124" s="17" t="str">
        <f t="shared" si="9"/>
        <v/>
      </c>
      <c r="B124" s="18"/>
      <c r="C124" s="19"/>
      <c r="D124" s="19"/>
      <c r="E124" s="19"/>
      <c r="F124" s="19"/>
      <c r="G124" s="19"/>
      <c r="H124" s="17" t="str">
        <f t="shared" si="14"/>
        <v/>
      </c>
      <c r="I124" s="20"/>
      <c r="J124" s="18"/>
      <c r="K124" s="19"/>
      <c r="L124" s="21" t="str">
        <f t="shared" si="15"/>
        <v/>
      </c>
      <c r="M124" s="21" t="str">
        <f>IF(OR(J124="",SUMPRODUCT((Barèmes!$A$6:$A$28="Endurance — Luc Léger (palier)")*(Barèmes!$B$6:$B$28=H124)*(Barèmes!$C$6:$C$28=IF(H124="6ème","Mixte",G124)))=0),"",IF(SUMPRODUCT((Barèmes!$A$6:$A$28="Endurance — Luc Léger (palier)")*(Barèmes!$B$6:$B$28=H124)*(Barèmes!$C$6:$C$28=IF(H124="6ème","Mixte",G124))*(Barèmes!$J$6:$J$28="+"))&gt;0,IF(J124&lt;=SUMIFS(Barèmes!$D$6:$D$28,Barèmes!$A$6:$A$28,"Endurance — Luc Léger (palier)",Barèmes!$B$6:$B$28,H124,Barèmes!$C$6:$C$28,IF(H124="6ème","Mixte",G124)),"à besoin",IF(J124&lt;=SUMIFS(Barèmes!$E$6:$E$28,Barèmes!$A$6:$A$28,"Endurance — Luc Léger (palier)",Barèmes!$B$6:$B$28,H124,Barèmes!$C$6:$C$28,IF(H124="6ème","Mixte",G124)),"fragile","satisfaisant")),IF(J124&gt;=SUMIFS(Barèmes!$D$6:$D$28,Barèmes!$A$6:$A$28,"Endurance — Luc Léger (palier)",Barèmes!$B$6:$B$28,H124,Barèmes!$C$6:$C$28,IF(H124="6ème","Mixte",G124)),"à besoin",IF(J124&gt;=SUMIFS(Barèmes!$E$6:$E$28,Barèmes!$A$6:$A$28,"Endurance — Luc Léger (palier)",Barèmes!$B$6:$B$28,H124,Barèmes!$C$6:$C$28,IF(H124="6ème","Mixte",G124)),"fragile","satisfaisant"))))</f>
        <v/>
      </c>
      <c r="N124" s="21" t="str">
        <f>IF(OR(J124="",SUMPRODUCT((Barèmes!$A$6:$A$28="Endurance — Luc Léger (palier)")*(Barèmes!$B$6:$B$28=H124)*(Barèmes!$C$6:$C$28=IF(H124="6ème","Mixte",G124)))=0),"",IF(SUMPRODUCT((Barèmes!$A$6:$A$28="Endurance — Luc Léger (palier)")*(Barèmes!$B$6:$B$28=H124)*(Barèmes!$C$6:$C$28=IF(H124="6ème","Mixte",G124))*(Barèmes!$J$6:$J$28="+"))&gt;0,IF(J124&lt;=SUMIFS(Barèmes!$F$6:$F$28,Barèmes!$A$6:$A$28,"Endurance — Luc Léger (palier)",Barèmes!$B$6:$B$28,H124,Barèmes!$C$6:$C$28,IF(H124="6ème","Mixte",G124)),Barèmes!$B$2,IF(J124&lt;=SUMIFS(Barèmes!$G$6:$G$28,Barèmes!$A$6:$A$28,"Endurance — Luc Léger (palier)",Barèmes!$B$6:$B$28,H124,Barèmes!$C$6:$C$28,IF(H124="6ème","Mixte",G124)),Barèmes!$C$2,IF(J124&lt;=SUMIFS(Barèmes!$H$6:$H$28,Barèmes!$A$6:$A$28,"Endurance — Luc Léger (palier)",Barèmes!$B$6:$B$28,H124,Barèmes!$C$6:$C$28,IF(H124="6ème","Mixte",G124)),Barèmes!$D$2,IF(J124&lt;=SUMIFS(Barèmes!$I$6:$I$28,Barèmes!$A$6:$A$28,"Endurance — Luc Léger (palier)",Barèmes!$B$6:$B$28,H124,Barèmes!$C$6:$C$28,IF(H124="6ème","Mixte",G124)),Barèmes!$E$2,Barèmes!$F$2)))),IF(J124&gt;=SUMIFS(Barèmes!$F$6:$F$28,Barèmes!$A$6:$A$28,"Endurance — Luc Léger (palier)",Barèmes!$B$6:$B$28,H124,Barèmes!$C$6:$C$28,IF(H124="6ème","Mixte",G124)),Barèmes!$B$2,IF(J124&gt;=SUMIFS(Barèmes!$G$6:$G$28,Barèmes!$A$6:$A$28,"Endurance — Luc Léger (palier)",Barèmes!$B$6:$B$28,H124,Barèmes!$C$6:$C$28,IF(H124="6ème","Mixte",G124)),Barèmes!$C$2,IF(J124&gt;=SUMIFS(Barèmes!$H$6:$H$28,Barèmes!$A$6:$A$28,"Endurance — Luc Léger (palier)",Barèmes!$B$6:$B$28,H124,Barèmes!$C$6:$C$28,IF(H124="6ème","Mixte",G124)),Barèmes!$D$2,IF(J124&gt;=SUMIFS(Barèmes!$I$6:$I$28,Barèmes!$A$6:$A$28,"Endurance — Luc Léger (palier)",Barèmes!$B$6:$B$28,H124,Barèmes!$C$6:$C$28,IF(H124="6ème","Mixte",G124)),Barèmes!$E$2,Barèmes!$F$2))))))</f>
        <v/>
      </c>
      <c r="O124" s="22"/>
      <c r="P124" s="23" t="str">
        <f>IF(OR(O124="",SUMPRODUCT((Barèmes!$A$6:$A$28="Force bas du corps — Saut en longueur (m)")*(Barèmes!$B$6:$B$28=H124)*(Barèmes!$C$6:$C$28=IF(H124="6ème","Mixte",G124)))=0),"",IF(SUMPRODUCT((Barèmes!$A$6:$A$28="Force bas du corps — Saut en longueur (m)")*(Barèmes!$B$6:$B$28=H124)*(Barèmes!$C$6:$C$28=IF(H124="6ème","Mixte",G124))*(Barèmes!$J$6:$J$28="+"))&gt;0,IF(O124&lt;=SUMIFS(Barèmes!$D$6:$D$28,Barèmes!$A$6:$A$28,"Force bas du corps — Saut en longueur (m)",Barèmes!$B$6:$B$28,H124,Barèmes!$C$6:$C$28,IF(H124="6ème","Mixte",G124)),"à besoin",IF(O124&lt;=SUMIFS(Barèmes!$E$6:$E$28,Barèmes!$A$6:$A$28,"Force bas du corps — Saut en longueur (m)",Barèmes!$B$6:$B$28,H124,Barèmes!$C$6:$C$28,IF(H124="6ème","Mixte",G124)),"fragile","satisfaisant")),IF(O124&gt;=SUMIFS(Barèmes!$D$6:$D$28,Barèmes!$A$6:$A$28,"Force bas du corps — Saut en longueur (m)",Barèmes!$B$6:$B$28,H124,Barèmes!$C$6:$C$28,IF(H124="6ème","Mixte",G124)),"à besoin",IF(O124&gt;=SUMIFS(Barèmes!$E$6:$E$28,Barèmes!$A$6:$A$28,"Force bas du corps — Saut en longueur (m)",Barèmes!$B$6:$B$28,H124,Barèmes!$C$6:$C$28,IF(H124="6ème","Mixte",G124)),"fragile","satisfaisant"))))</f>
        <v/>
      </c>
      <c r="Q124" s="23" t="str">
        <f>IF(OR(O124="",SUMPRODUCT((Barèmes!$A$6:$A$28="Force bas du corps — Saut en longueur (m)")*(Barèmes!$B$6:$B$28=H124)*(Barèmes!$C$6:$C$28=IF(H124="6ème","Mixte",G124)))=0),"",IF(SUMPRODUCT((Barèmes!$A$6:$A$28="Force bas du corps — Saut en longueur (m)")*(Barèmes!$B$6:$B$28=H124)*(Barèmes!$C$6:$C$28=IF(H124="6ème","Mixte",G124))*(Barèmes!$J$6:$J$28="+"))&gt;0,IF(O124&lt;=SUMIFS(Barèmes!$F$6:$F$28,Barèmes!$A$6:$A$28,"Force bas du corps — Saut en longueur (m)",Barèmes!$B$6:$B$28,H124,Barèmes!$C$6:$C$28,IF(H124="6ème","Mixte",G124)),Barèmes!$B$2,IF(O124&lt;=SUMIFS(Barèmes!$G$6:$G$28,Barèmes!$A$6:$A$28,"Force bas du corps — Saut en longueur (m)",Barèmes!$B$6:$B$28,H124,Barèmes!$C$6:$C$28,IF(H124="6ème","Mixte",G124)),Barèmes!$C$2,IF(O124&lt;=SUMIFS(Barèmes!$H$6:$H$28,Barèmes!$A$6:$A$28,"Force bas du corps — Saut en longueur (m)",Barèmes!$B$6:$B$28,H124,Barèmes!$C$6:$C$28,IF(H124="6ème","Mixte",G124)),Barèmes!$D$2,IF(O124&lt;=SUMIFS(Barèmes!$I$6:$I$28,Barèmes!$A$6:$A$28,"Force bas du corps — Saut en longueur (m)",Barèmes!$B$6:$B$28,H124,Barèmes!$C$6:$C$28,IF(H124="6ème","Mixte",G124)),Barèmes!$E$2,Barèmes!$F$2)))),IF(O124&gt;=SUMIFS(Barèmes!$F$6:$F$28,Barèmes!$A$6:$A$28,"Force bas du corps — Saut en longueur (m)",Barèmes!$B$6:$B$28,H124,Barèmes!$C$6:$C$28,IF(H124="6ème","Mixte",G124)),Barèmes!$B$2,IF(O124&gt;=SUMIFS(Barèmes!$G$6:$G$28,Barèmes!$A$6:$A$28,"Force bas du corps — Saut en longueur (m)",Barèmes!$B$6:$B$28,H124,Barèmes!$C$6:$C$28,IF(H124="6ème","Mixte",G124)),Barèmes!$C$2,IF(O124&gt;=SUMIFS(Barèmes!$H$6:$H$28,Barèmes!$A$6:$A$28,"Force bas du corps — Saut en longueur (m)",Barèmes!$B$6:$B$28,H124,Barèmes!$C$6:$C$28,IF(H124="6ème","Mixte",G124)),Barèmes!$D$2,IF(O124&gt;=SUMIFS(Barèmes!$I$6:$I$28,Barèmes!$A$6:$A$28,"Force bas du corps — Saut en longueur (m)",Barèmes!$B$6:$B$28,H124,Barèmes!$C$6:$C$28,IF(H124="6ème","Mixte",G124)),Barèmes!$E$2,Barèmes!$F$2))))))</f>
        <v/>
      </c>
      <c r="R124" s="22"/>
      <c r="S124" s="24" t="str">
        <f>IF(OR(R124="",SUMPRODUCT((Barèmes!$A$6:$A$28="Vitesse — 30 m (s)")*(Barèmes!$B$6:$B$28=H124)*(Barèmes!$C$6:$C$28=IF(H124="6ème","Mixte",G124)))=0),"",IF(SUMPRODUCT((Barèmes!$A$6:$A$28="Vitesse — 30 m (s)")*(Barèmes!$B$6:$B$28=H124)*(Barèmes!$C$6:$C$28=IF(H124="6ème","Mixte",G124))*(Barèmes!$J$6:$J$28="+"))&gt;0,IF(R124&lt;=SUMIFS(Barèmes!$D$6:$D$28,Barèmes!$A$6:$A$28,"Vitesse — 30 m (s)",Barèmes!$B$6:$B$28,H124,Barèmes!$C$6:$C$28,IF(H124="6ème","Mixte",G124)),"à besoin",IF(R124&lt;=SUMIFS(Barèmes!$E$6:$E$28,Barèmes!$A$6:$A$28,"Vitesse — 30 m (s)",Barèmes!$B$6:$B$28,H124,Barèmes!$C$6:$C$28,IF(H124="6ème","Mixte",G124)),"fragile","satisfaisant")),IF(R124&gt;=SUMIFS(Barèmes!$D$6:$D$28,Barèmes!$A$6:$A$28,"Vitesse — 30 m (s)",Barèmes!$B$6:$B$28,H124,Barèmes!$C$6:$C$28,IF(H124="6ème","Mixte",G124)),"à besoin",IF(R124&gt;=SUMIFS(Barèmes!$E$6:$E$28,Barèmes!$A$6:$A$28,"Vitesse — 30 m (s)",Barèmes!$B$6:$B$28,H124,Barèmes!$C$6:$C$28,IF(H124="6ème","Mixte",G124)),"fragile","satisfaisant"))))</f>
        <v/>
      </c>
      <c r="T124" s="24" t="str">
        <f>IF(OR(R124="",SUMPRODUCT((Barèmes!$A$6:$A$28="Vitesse — 30 m (s)")*(Barèmes!$B$6:$B$28=H124)*(Barèmes!$C$6:$C$28=IF(H124="6ème","Mixte",G124)))=0),"",IF(SUMPRODUCT((Barèmes!$A$6:$A$28="Vitesse — 30 m (s)")*(Barèmes!$B$6:$B$28=H124)*(Barèmes!$C$6:$C$28=IF(H124="6ème","Mixte",G124))*(Barèmes!$J$6:$J$28="+"))&gt;0,IF(R124&lt;=SUMIFS(Barèmes!$F$6:$F$28,Barèmes!$A$6:$A$28,"Vitesse — 30 m (s)",Barèmes!$B$6:$B$28,H124,Barèmes!$C$6:$C$28,IF(H124="6ème","Mixte",G124)),Barèmes!$B$2,IF(R124&lt;=SUMIFS(Barèmes!$G$6:$G$28,Barèmes!$A$6:$A$28,"Vitesse — 30 m (s)",Barèmes!$B$6:$B$28,H124,Barèmes!$C$6:$C$28,IF(H124="6ème","Mixte",G124)),Barèmes!$C$2,IF(R124&lt;=SUMIFS(Barèmes!$H$6:$H$28,Barèmes!$A$6:$A$28,"Vitesse — 30 m (s)",Barèmes!$B$6:$B$28,H124,Barèmes!$C$6:$C$28,IF(H124="6ème","Mixte",G124)),Barèmes!$D$2,IF(R124&lt;=SUMIFS(Barèmes!$I$6:$I$28,Barèmes!$A$6:$A$28,"Vitesse — 30 m (s)",Barèmes!$B$6:$B$28,H124,Barèmes!$C$6:$C$28,IF(H124="6ème","Mixte",G124)),Barèmes!$E$2,Barèmes!$F$2)))),IF(R124&gt;=SUMIFS(Barèmes!$F$6:$F$28,Barèmes!$A$6:$A$28,"Vitesse — 30 m (s)",Barèmes!$B$6:$B$28,H124,Barèmes!$C$6:$C$28,IF(H124="6ème","Mixte",G124)),Barèmes!$B$2,IF(R124&gt;=SUMIFS(Barèmes!$G$6:$G$28,Barèmes!$A$6:$A$28,"Vitesse — 30 m (s)",Barèmes!$B$6:$B$28,H124,Barèmes!$C$6:$C$28,IF(H124="6ème","Mixte",G124)),Barèmes!$C$2,IF(R124&gt;=SUMIFS(Barèmes!$H$6:$H$28,Barèmes!$A$6:$A$28,"Vitesse — 30 m (s)",Barèmes!$B$6:$B$28,H124,Barèmes!$C$6:$C$28,IF(H124="6ème","Mixte",G124)),Barèmes!$D$2,IF(R124&gt;=SUMIFS(Barèmes!$I$6:$I$28,Barèmes!$A$6:$A$28,"Vitesse — 30 m (s)",Barèmes!$B$6:$B$28,H124,Barèmes!$C$6:$C$28,IF(H124="6ème","Mixte",G124)),Barèmes!$E$2,Barèmes!$F$2))))))</f>
        <v/>
      </c>
      <c r="U124" s="22"/>
      <c r="V124" s="25" t="str">
        <f>IF(OR(U124="",SUMPRODUCT((Barèmes!$A$6:$A$28="Vitesse — 50 m (s)")*(Barèmes!$B$6:$B$28=H124)*(Barèmes!$C$6:$C$28=IF(H124="6ème","Mixte",G124)))=0),"",IF(SUMPRODUCT((Barèmes!$A$6:$A$28="Vitesse — 50 m (s)")*(Barèmes!$B$6:$B$28=H124)*(Barèmes!$C$6:$C$28=IF(H124="6ème","Mixte",G124))*(Barèmes!$J$6:$J$28="+"))&gt;0,IF(U124&lt;=SUMIFS(Barèmes!$D$6:$D$28,Barèmes!$A$6:$A$28,"Vitesse — 50 m (s)",Barèmes!$B$6:$B$28,H124,Barèmes!$C$6:$C$28,IF(H124="6ème","Mixte",G124)),"à besoin",IF(U124&lt;=SUMIFS(Barèmes!$E$6:$E$28,Barèmes!$A$6:$A$28,"Vitesse — 50 m (s)",Barèmes!$B$6:$B$28,H124,Barèmes!$C$6:$C$28,IF(H124="6ème","Mixte",G124)),"fragile","satisfaisant")),IF(U124&gt;=SUMIFS(Barèmes!$D$6:$D$28,Barèmes!$A$6:$A$28,"Vitesse — 50 m (s)",Barèmes!$B$6:$B$28,H124,Barèmes!$C$6:$C$28,IF(H124="6ème","Mixte",G124)),"à besoin",IF(U124&gt;=SUMIFS(Barèmes!$E$6:$E$28,Barèmes!$A$6:$A$28,"Vitesse — 50 m (s)",Barèmes!$B$6:$B$28,H124,Barèmes!$C$6:$C$28,IF(H124="6ème","Mixte",G124)),"fragile","satisfaisant"))))</f>
        <v/>
      </c>
      <c r="W124" s="25" t="str">
        <f>IF(OR(U124="",SUMPRODUCT((Barèmes!$A$6:$A$28="Vitesse — 50 m (s)")*(Barèmes!$B$6:$B$28=H124)*(Barèmes!$C$6:$C$28=IF(H124="6ème","Mixte",G124)))=0),"",IF(SUMPRODUCT((Barèmes!$A$6:$A$28="Vitesse — 50 m (s)")*(Barèmes!$B$6:$B$28=H124)*(Barèmes!$C$6:$C$28=IF(H124="6ème","Mixte",G124))*(Barèmes!$J$6:$J$28="+"))&gt;0,IF(U124&lt;=SUMIFS(Barèmes!$F$6:$F$28,Barèmes!$A$6:$A$28,"Vitesse — 50 m (s)",Barèmes!$B$6:$B$28,H124,Barèmes!$C$6:$C$28,IF(H124="6ème","Mixte",G124)),Barèmes!$B$2,IF(U124&lt;=SUMIFS(Barèmes!$G$6:$G$28,Barèmes!$A$6:$A$28,"Vitesse — 50 m (s)",Barèmes!$B$6:$B$28,H124,Barèmes!$C$6:$C$28,IF(H124="6ème","Mixte",G124)),Barèmes!$C$2,IF(U124&lt;=SUMIFS(Barèmes!$H$6:$H$28,Barèmes!$A$6:$A$28,"Vitesse — 50 m (s)",Barèmes!$B$6:$B$28,H124,Barèmes!$C$6:$C$28,IF(H124="6ème","Mixte",G124)),Barèmes!$D$2,IF(U124&lt;=SUMIFS(Barèmes!$I$6:$I$28,Barèmes!$A$6:$A$28,"Vitesse — 50 m (s)",Barèmes!$B$6:$B$28,H124,Barèmes!$C$6:$C$28,IF(H124="6ème","Mixte",G124)),Barèmes!$E$2,Barèmes!$F$2)))),IF(U124&gt;=SUMIFS(Barèmes!$F$6:$F$28,Barèmes!$A$6:$A$28,"Vitesse — 50 m (s)",Barèmes!$B$6:$B$28,H124,Barèmes!$C$6:$C$28,IF(H124="6ème","Mixte",G124)),Barèmes!$B$2,IF(U124&gt;=SUMIFS(Barèmes!$G$6:$G$28,Barèmes!$A$6:$A$28,"Vitesse — 50 m (s)",Barèmes!$B$6:$B$28,H124,Barèmes!$C$6:$C$28,IF(H124="6ème","Mixte",G124)),Barèmes!$C$2,IF(U124&gt;=SUMIFS(Barèmes!$H$6:$H$28,Barèmes!$A$6:$A$28,"Vitesse — 50 m (s)",Barèmes!$B$6:$B$28,H124,Barèmes!$C$6:$C$28,IF(H124="6ème","Mixte",G124)),Barèmes!$D$2,IF(U124&gt;=SUMIFS(Barèmes!$I$6:$I$28,Barèmes!$A$6:$A$28,"Vitesse — 50 m (s)",Barèmes!$B$6:$B$28,H124,Barèmes!$C$6:$C$28,IF(H124="6ème","Mixte",G124)),Barèmes!$E$2,Barèmes!$F$2))))))</f>
        <v/>
      </c>
      <c r="X124" s="18"/>
      <c r="Y124" s="26" t="str" cm="1">
        <f t="array" ref="Y124">IF(OR(X124="",SUMPRODUCT((Barèmes!$A$6:$A$28="Souplesse (score 1-5)")*(Barèmes!$B$6:$B$28=H124)*(Barèmes!$C$6:$C$28=IF(H124="6ème","Mixte",G124)))=0),"",IF(SUMPRODUCT((Barèmes!$A$6:$A$28="Souplesse (score 1-5)")*(Barèmes!$B$6:$B$28=H124)*(Barèmes!$C$6:$C$28=IF(H124="6ème","Mixte",G124))*(Barèmes!$J$6:$J$28="+"))&gt;0,IF(X124&lt;=SUMIFS(Barèmes!$D$6:$D$28,Barèmes!$A$6:$A$28,"Souplesse (score 1-5)",Barèmes!$B$6:$B$28,H124,Barèmes!$C$6:$C$28,IF(H124="6ème","Mixte",G124)),"à besoin",IF(X124&lt;=SUMIFS(Barèmes!$E$6:$E$28,Barèmes!$A$6:$A$28,"Souplesse (score 1-5)",Barèmes!$B$6:$B$28,H124,Barèmes!$C$6:$C$28,IF(H124="6ème","Mixte",G124)),"fragile","satisfaisant")),IF(X124&gt;=SUMIFS(Barèmes!$D$6:$D$28,Barèmes!$A$6:$A$28,"Souplesse (score 1-5)",Barèmes!$B$6:$B$28,H124,Barèmes!$C$6:$C$28,IF(H124="6ème","Mixte",G124)),"à besoin",IF(X124&gt;=SUMIFS(Barèmes!$E$6:$E$28,Barèmes!$A$6:$A$28,"Souplesse (score 1-5)",Barèmes!$B$6:$B$28,H124,Barèmes!$C$6:$C$28,IF(H124="6ème","Mixte",G124)),"fragile","satisfaisant"))))</f>
        <v/>
      </c>
      <c r="Z124" s="26" t="str" cm="1">
        <f t="array" ref="Z124">IF(OR(X124="",SUMPRODUCT((Barèmes!$A$6:$A$28="Souplesse (score 1-5)")*(Barèmes!$B$6:$B$28=H124)*(Barèmes!$C$6:$C$28=IF(H124="6ème","Mixte",G124)))=0),"",IF(SUMPRODUCT((Barèmes!$A$6:$A$28="Souplesse (score 1-5)")*(Barèmes!$B$6:$B$28=H124)*(Barèmes!$C$6:$C$28=IF(H124="6ème","Mixte",G124))*(Barèmes!$J$6:$J$28="+"))&gt;0,IF(X124&lt;=SUMIFS(Barèmes!$F$6:$F$28,Barèmes!$A$6:$A$28,"Souplesse (score 1-5)",Barèmes!$B$6:$B$28,H124,Barèmes!$C$6:$C$28,IF(H124="6ème","Mixte",G124)),Barèmes!$B$2,IF(X124&lt;=SUMIFS(Barèmes!$G$6:$G$28,Barèmes!$A$6:$A$28,"Souplesse (score 1-5)",Barèmes!$B$6:$B$28,H124,Barèmes!$C$6:$C$28,IF(H124="6ème","Mixte",G124)),Barèmes!$C$2,IF(X124&lt;=SUMIFS(Barèmes!$H$6:$H$28,Barèmes!$A$6:$A$28,"Souplesse (score 1-5)",Barèmes!$B$6:$B$28,H124,Barèmes!$C$6:$C$28,IF(H124="6ème","Mixte",G124)),Barèmes!$D$2,IF(X124&lt;=SUMIFS(Barèmes!$I$6:$I$28,Barèmes!$A$6:$A$28,"Souplesse (score 1-5)",Barèmes!$B$6:$B$28,H124,Barèmes!$C$6:$C$28,IF(H124="6ème","Mixte",G124)),Barèmes!$E$2,Barèmes!$F$2)))),IF(X124&gt;=SUMIFS(Barèmes!$F$6:$F$28,Barèmes!$A$6:$A$28,"Souplesse (score 1-5)",Barèmes!$B$6:$B$28,H124,Barèmes!$C$6:$C$28,IF(H124="6ème","Mixte",G124)),Barèmes!$B$2,IF(X124&gt;=SUMIFS(Barèmes!$G$6:$G$28,Barèmes!$A$6:$A$28,"Souplesse (score 1-5)",Barèmes!$B$6:$B$28,H124,Barèmes!$C$6:$C$28,IF(H124="6ème","Mixte",G124)),Barèmes!$C$2,IF(X124&gt;=SUMIFS(Barèmes!$H$6:$H$28,Barèmes!$A$6:$A$28,"Souplesse (score 1-5)",Barèmes!$B$6:$B$28,H124,Barèmes!$C$6:$C$28,IF(H124="6ème","Mixte",G124)),Barèmes!$D$2,IF(X124&gt;=SUMIFS(Barèmes!$I$6:$I$28,Barèmes!$A$6:$A$28,"Souplesse (score 1-5)",Barèmes!$B$6:$B$28,H124,Barèmes!$C$6:$C$28,IF(H124="6ème","Mixte",G124)),Barèmes!$E$2,Barèmes!$F$2))))))</f>
        <v/>
      </c>
      <c r="AA124" s="22"/>
      <c r="AB124" s="27" t="str">
        <f>IF(OR(AA124="",SUMPRODUCT((Barèmes!$A$6:$A$28="Agilité — T-test 974 (s)")*(Barèmes!$B$6:$B$28=H124)*(Barèmes!$C$6:$C$28=IF(H124="6ème","Mixte",G124)))=0),"",IF(SUMPRODUCT((Barèmes!$A$6:$A$28="Agilité — T-test 974 (s)")*(Barèmes!$B$6:$B$28=H124)*(Barèmes!$C$6:$C$28=IF(H124="6ème","Mixte",G124))*(Barèmes!$J$6:$J$28="+"))&gt;0,IF(AA124&lt;=SUMIFS(Barèmes!$D$6:$D$28,Barèmes!$A$6:$A$28,"Agilité — T-test 974 (s)",Barèmes!$B$6:$B$28,H124,Barèmes!$C$6:$C$28,IF(H124="6ème","Mixte",G124)),"à besoin",IF(AA124&lt;=SUMIFS(Barèmes!$E$6:$E$28,Barèmes!$A$6:$A$28,"Agilité — T-test 974 (s)",Barèmes!$B$6:$B$28,H124,Barèmes!$C$6:$C$28,IF(H124="6ème","Mixte",G124)),"fragile","satisfaisant")),IF(AA124&gt;=SUMIFS(Barèmes!$D$6:$D$28,Barèmes!$A$6:$A$28,"Agilité — T-test 974 (s)",Barèmes!$B$6:$B$28,H124,Barèmes!$C$6:$C$28,IF(H124="6ème","Mixte",G124)),"à besoin",IF(AA124&gt;=SUMIFS(Barèmes!$E$6:$E$28,Barèmes!$A$6:$A$28,"Agilité — T-test 974 (s)",Barèmes!$B$6:$B$28,H124,Barèmes!$C$6:$C$28,IF(H124="6ème","Mixte",G124)),"fragile","satisfaisant"))))</f>
        <v/>
      </c>
      <c r="AC124" s="27" t="str">
        <f>IF(OR(AA124="",SUMPRODUCT((Barèmes!$A$6:$A$28="Agilité — T-test 974 (s)")*(Barèmes!$B$6:$B$28=H124)*(Barèmes!$C$6:$C$28=IF(H124="6ème","Mixte",G124)))=0),"",IF(SUMPRODUCT((Barèmes!$A$6:$A$28="Agilité — T-test 974 (s)")*(Barèmes!$B$6:$B$28=H124)*(Barèmes!$C$6:$C$28=IF(H124="6ème","Mixte",G124))*(Barèmes!$J$6:$J$28="+"))&gt;0,IF(AA124&lt;=SUMIFS(Barèmes!$F$6:$F$28,Barèmes!$A$6:$A$28,"Agilité — T-test 974 (s)",Barèmes!$B$6:$B$28,H124,Barèmes!$C$6:$C$28,IF(H124="6ème","Mixte",G124)),Barèmes!$B$2,IF(AA124&lt;=SUMIFS(Barèmes!$G$6:$G$28,Barèmes!$A$6:$A$28,"Agilité — T-test 974 (s)",Barèmes!$B$6:$B$28,H124,Barèmes!$C$6:$C$28,IF(H124="6ème","Mixte",G124)),Barèmes!$C$2,IF(AA124&lt;=SUMIFS(Barèmes!$H$6:$H$28,Barèmes!$A$6:$A$28,"Agilité — T-test 974 (s)",Barèmes!$B$6:$B$28,H124,Barèmes!$C$6:$C$28,IF(H124="6ème","Mixte",G124)),Barèmes!$D$2,IF(AA124&lt;=SUMIFS(Barèmes!$I$6:$I$28,Barèmes!$A$6:$A$28,"Agilité — T-test 974 (s)",Barèmes!$B$6:$B$28,H124,Barèmes!$C$6:$C$28,IF(H124="6ème","Mixte",G124)),Barèmes!$E$2,Barèmes!$F$2)))),IF(AA124&gt;=SUMIFS(Barèmes!$F$6:$F$28,Barèmes!$A$6:$A$28,"Agilité — T-test 974 (s)",Barèmes!$B$6:$B$28,H124,Barèmes!$C$6:$C$28,IF(H124="6ème","Mixte",G124)),Barèmes!$B$2,IF(AA124&gt;=SUMIFS(Barèmes!$G$6:$G$28,Barèmes!$A$6:$A$28,"Agilité — T-test 974 (s)",Barèmes!$B$6:$B$28,H124,Barèmes!$C$6:$C$28,IF(H124="6ème","Mixte",G124)),Barèmes!$C$2,IF(AA124&gt;=SUMIFS(Barèmes!$H$6:$H$28,Barèmes!$A$6:$A$28,"Agilité — T-test 974 (s)",Barèmes!$B$6:$B$28,H124,Barèmes!$C$6:$C$28,IF(H124="6ème","Mixte",G124)),Barèmes!$D$2,IF(AA124&gt;=SUMIFS(Barèmes!$I$6:$I$28,Barèmes!$A$6:$A$28,"Agilité — T-test 974 (s)",Barèmes!$B$6:$B$28,H124,Barèmes!$C$6:$C$28,IF(H124="6ème","Mixte",G124)),Barèmes!$E$2,Barèmes!$F$2))))))</f>
        <v/>
      </c>
      <c r="AD124" s="28" t="str">
        <f t="shared" si="10"/>
        <v/>
      </c>
      <c r="AE124" s="29" t="str">
        <f t="shared" si="11"/>
        <v/>
      </c>
      <c r="AF124" s="30" t="str">
        <f>IF(OR(AD124="",SUMPRODUCT((Barèmes!$A$6:$A$28="Surcoût d'agilité (s) — technique")*(Barèmes!$B$6:$B$28=H124)*(Barèmes!$C$6:$C$28=IF(H124="6ème","Mixte",G124)))=0),"",IF(SUMPRODUCT((Barèmes!$A$6:$A$28="Surcoût d'agilité (s) — technique")*(Barèmes!$B$6:$B$28=H124)*(Barèmes!$C$6:$C$28=IF(H124="6ème","Mixte",G124))*(Barèmes!$J$6:$J$28="+"))&gt;0,IF(AD124&lt;=SUMIFS(Barèmes!$D$6:$D$28,Barèmes!$A$6:$A$28,"Surcoût d'agilité (s) — technique",Barèmes!$B$6:$B$28,H124,Barèmes!$C$6:$C$28,IF(H124="6ème","Mixte",G124)),"à besoin",IF(AD124&lt;=SUMIFS(Barèmes!$E$6:$E$28,Barèmes!$A$6:$A$28,"Surcoût d'agilité (s) — technique",Barèmes!$B$6:$B$28,H124,Barèmes!$C$6:$C$28,IF(H124="6ème","Mixte",G124)),"fragile","satisfaisant")),IF(AD124&gt;=SUMIFS(Barèmes!$D$6:$D$28,Barèmes!$A$6:$A$28,"Surcoût d'agilité (s) — technique",Barèmes!$B$6:$B$28,H124,Barèmes!$C$6:$C$28,IF(H124="6ème","Mixte",G124)),"à besoin",IF(AD124&gt;=SUMIFS(Barèmes!$E$6:$E$28,Barèmes!$A$6:$A$28,"Surcoût d'agilité (s) — technique",Barèmes!$B$6:$B$28,H124,Barèmes!$C$6:$C$28,IF(H124="6ème","Mixte",G124)),"fragile","satisfaisant"))))</f>
        <v/>
      </c>
      <c r="AG124" s="30" t="str">
        <f>IF(OR(AD124="",SUMPRODUCT((Barèmes!$A$6:$A$28="Surcoût d'agilité (s) — technique")*(Barèmes!$B$6:$B$28=H124)*(Barèmes!$C$6:$C$28=IF(H124="6ème","Mixte",G124)))=0),"",IF(SUMPRODUCT((Barèmes!$A$6:$A$28="Surcoût d'agilité (s) — technique")*(Barèmes!$B$6:$B$28=H124)*(Barèmes!$C$6:$C$28=IF(H124="6ème","Mixte",G124))*(Barèmes!$J$6:$J$28="+"))&gt;0,IF(AD124&lt;=SUMIFS(Barèmes!$F$6:$F$28,Barèmes!$A$6:$A$28,"Surcoût d'agilité (s) — technique",Barèmes!$B$6:$B$28,H124,Barèmes!$C$6:$C$28,IF(H124="6ème","Mixte",G124)),Barèmes!$B$2,IF(AD124&lt;=SUMIFS(Barèmes!$G$6:$G$28,Barèmes!$A$6:$A$28,"Surcoût d'agilité (s) — technique",Barèmes!$B$6:$B$28,H124,Barèmes!$C$6:$C$28,IF(H124="6ème","Mixte",G124)),Barèmes!$C$2,IF(AD124&lt;=SUMIFS(Barèmes!$H$6:$H$28,Barèmes!$A$6:$A$28,"Surcoût d'agilité (s) — technique",Barèmes!$B$6:$B$28,H124,Barèmes!$C$6:$C$28,IF(H124="6ème","Mixte",G124)),Barèmes!$D$2,IF(AD124&lt;=SUMIFS(Barèmes!$I$6:$I$28,Barèmes!$A$6:$A$28,"Surcoût d'agilité (s) — technique",Barèmes!$B$6:$B$28,H124,Barèmes!$C$6:$C$28,IF(H124="6ème","Mixte",G124)),Barèmes!$E$2,Barèmes!$F$2)))),IF(AD124&gt;=SUMIFS(Barèmes!$F$6:$F$28,Barèmes!$A$6:$A$28,"Surcoût d'agilité (s) — technique",Barèmes!$B$6:$B$28,H124,Barèmes!$C$6:$C$28,IF(H124="6ème","Mixte",G124)),Barèmes!$B$2,IF(AD124&gt;=SUMIFS(Barèmes!$G$6:$G$28,Barèmes!$A$6:$A$28,"Surcoût d'agilité (s) — technique",Barèmes!$B$6:$B$28,H124,Barèmes!$C$6:$C$28,IF(H124="6ème","Mixte",G124)),Barèmes!$C$2,IF(AD124&gt;=SUMIFS(Barèmes!$H$6:$H$28,Barèmes!$A$6:$A$28,"Surcoût d'agilité (s) — technique",Barèmes!$B$6:$B$28,H124,Barèmes!$C$6:$C$28,IF(H124="6ème","Mixte",G124)),Barèmes!$D$2,IF(AD124&gt;=SUMIFS(Barèmes!$I$6:$I$28,Barèmes!$A$6:$A$28,"Surcoût d'agilité (s) — technique",Barèmes!$B$6:$B$28,H124,Barèmes!$C$6:$C$28,IF(H124="6ème","Mixte",G124)),Barèmes!$E$2,Barèmes!$F$2))))))</f>
        <v/>
      </c>
      <c r="AH124" s="31" t="str">
        <f>IF((IF(N124="",0,1)+IF(Q124="",0,1)+IF(W124="",0,1)+IF(Z124="",0,1)+IF(AC124="",0,1))=0,"",3*IF(N124=Barèmes!$B$2,1,IF(N124=Barèmes!$C$2,2,IF(N124=Barèmes!$D$2,3,IF(N124=Barèmes!$E$2,4,IF(N124=Barèmes!$F$2,5,0)))))+3*IF(Q124=Barèmes!$B$2,1,IF(Q124=Barèmes!$C$2,2,IF(Q124=Barèmes!$D$2,3,IF(Q124=Barèmes!$E$2,4,IF(Q124=Barèmes!$F$2,5,0)))))+2*IF(W124=Barèmes!$B$2,1,IF(W124=Barèmes!$C$2,2,IF(W124=Barèmes!$D$2,3,IF(W124=Barèmes!$E$2,4,IF(W124=Barèmes!$F$2,5,0)))))+1*IF(Z124=Barèmes!$B$2,1,IF(Z124=Barèmes!$C$2,2,IF(Z124=Barèmes!$D$2,3,IF(Z124=Barèmes!$E$2,4,IF(Z124=Barèmes!$F$2,5,0)))))+1*IF(AC124=Barèmes!$B$2,1,IF(AC124=Barèmes!$C$2,2,IF(AC124=Barèmes!$D$2,3,IF(AC124=Barèmes!$E$2,4,IF(AC124=Barèmes!$F$2,5,0))))))</f>
        <v/>
      </c>
      <c r="AI124" s="31"/>
      <c r="AJ124" s="32" t="str">
        <f>IFERROR(INDEX(Croissance!$B$5:$B$604,MATCH(A124,Croissance!$A$5:$A$604,0)),"")</f>
        <v/>
      </c>
      <c r="AK124" s="32" t="str">
        <f>IFERROR(INDEX(Croissance!$C$5:$C$604,MATCH(A124,Croissance!$A$5:$A$604,0)),"")</f>
        <v/>
      </c>
      <c r="AL124" s="32" t="str">
        <f>IFERROR(INDEX(Croissance!$D$5:$D$604,MATCH(A124,Croissance!$A$5:$A$604,0)),"")</f>
        <v/>
      </c>
      <c r="AM124" s="32" t="str">
        <f>IFERROR(INDEX(Croissance!$E$5:$E$604,MATCH(A124,Croissance!$A$5:$A$604,0)),"")</f>
        <v/>
      </c>
      <c r="AO124" s="33">
        <f t="shared" si="16"/>
        <v>0</v>
      </c>
      <c r="AP124" s="33">
        <f t="shared" si="12"/>
        <v>0</v>
      </c>
      <c r="AQ124" s="33">
        <f>IF(A124="",0,IF(AND(OR('Synthèse classe'!$C$2="Tous",C124='Synthèse classe'!$C$2),OR('Synthèse classe'!$C$3="Toutes",D124='Synthèse classe'!$C$3),OR('Synthèse classe'!$C$4="Toutes",AND('Synthèse classe'!$C$4="Dernière",AP124=1),B124=IFERROR(VALUE('Synthèse classe'!$C$4),0))),1,0))</f>
        <v>0</v>
      </c>
      <c r="AR124" s="34" t="str">
        <f t="shared" si="13"/>
        <v/>
      </c>
    </row>
    <row r="125" spans="1:44" x14ac:dyDescent="0.2">
      <c r="A125" s="17" t="str">
        <f t="shared" si="9"/>
        <v/>
      </c>
      <c r="B125" s="18"/>
      <c r="C125" s="19"/>
      <c r="D125" s="19"/>
      <c r="E125" s="19"/>
      <c r="F125" s="19"/>
      <c r="G125" s="19"/>
      <c r="H125" s="17" t="str">
        <f t="shared" si="14"/>
        <v/>
      </c>
      <c r="I125" s="20"/>
      <c r="J125" s="18"/>
      <c r="K125" s="19"/>
      <c r="L125" s="21" t="str">
        <f t="shared" si="15"/>
        <v/>
      </c>
      <c r="M125" s="21" t="str">
        <f>IF(OR(J125="",SUMPRODUCT((Barèmes!$A$6:$A$28="Endurance — Luc Léger (palier)")*(Barèmes!$B$6:$B$28=H125)*(Barèmes!$C$6:$C$28=IF(H125="6ème","Mixte",G125)))=0),"",IF(SUMPRODUCT((Barèmes!$A$6:$A$28="Endurance — Luc Léger (palier)")*(Barèmes!$B$6:$B$28=H125)*(Barèmes!$C$6:$C$28=IF(H125="6ème","Mixte",G125))*(Barèmes!$J$6:$J$28="+"))&gt;0,IF(J125&lt;=SUMIFS(Barèmes!$D$6:$D$28,Barèmes!$A$6:$A$28,"Endurance — Luc Léger (palier)",Barèmes!$B$6:$B$28,H125,Barèmes!$C$6:$C$28,IF(H125="6ème","Mixte",G125)),"à besoin",IF(J125&lt;=SUMIFS(Barèmes!$E$6:$E$28,Barèmes!$A$6:$A$28,"Endurance — Luc Léger (palier)",Barèmes!$B$6:$B$28,H125,Barèmes!$C$6:$C$28,IF(H125="6ème","Mixte",G125)),"fragile","satisfaisant")),IF(J125&gt;=SUMIFS(Barèmes!$D$6:$D$28,Barèmes!$A$6:$A$28,"Endurance — Luc Léger (palier)",Barèmes!$B$6:$B$28,H125,Barèmes!$C$6:$C$28,IF(H125="6ème","Mixte",G125)),"à besoin",IF(J125&gt;=SUMIFS(Barèmes!$E$6:$E$28,Barèmes!$A$6:$A$28,"Endurance — Luc Léger (palier)",Barèmes!$B$6:$B$28,H125,Barèmes!$C$6:$C$28,IF(H125="6ème","Mixte",G125)),"fragile","satisfaisant"))))</f>
        <v/>
      </c>
      <c r="N125" s="21" t="str">
        <f>IF(OR(J125="",SUMPRODUCT((Barèmes!$A$6:$A$28="Endurance — Luc Léger (palier)")*(Barèmes!$B$6:$B$28=H125)*(Barèmes!$C$6:$C$28=IF(H125="6ème","Mixte",G125)))=0),"",IF(SUMPRODUCT((Barèmes!$A$6:$A$28="Endurance — Luc Léger (palier)")*(Barèmes!$B$6:$B$28=H125)*(Barèmes!$C$6:$C$28=IF(H125="6ème","Mixte",G125))*(Barèmes!$J$6:$J$28="+"))&gt;0,IF(J125&lt;=SUMIFS(Barèmes!$F$6:$F$28,Barèmes!$A$6:$A$28,"Endurance — Luc Léger (palier)",Barèmes!$B$6:$B$28,H125,Barèmes!$C$6:$C$28,IF(H125="6ème","Mixte",G125)),Barèmes!$B$2,IF(J125&lt;=SUMIFS(Barèmes!$G$6:$G$28,Barèmes!$A$6:$A$28,"Endurance — Luc Léger (palier)",Barèmes!$B$6:$B$28,H125,Barèmes!$C$6:$C$28,IF(H125="6ème","Mixte",G125)),Barèmes!$C$2,IF(J125&lt;=SUMIFS(Barèmes!$H$6:$H$28,Barèmes!$A$6:$A$28,"Endurance — Luc Léger (palier)",Barèmes!$B$6:$B$28,H125,Barèmes!$C$6:$C$28,IF(H125="6ème","Mixte",G125)),Barèmes!$D$2,IF(J125&lt;=SUMIFS(Barèmes!$I$6:$I$28,Barèmes!$A$6:$A$28,"Endurance — Luc Léger (palier)",Barèmes!$B$6:$B$28,H125,Barèmes!$C$6:$C$28,IF(H125="6ème","Mixte",G125)),Barèmes!$E$2,Barèmes!$F$2)))),IF(J125&gt;=SUMIFS(Barèmes!$F$6:$F$28,Barèmes!$A$6:$A$28,"Endurance — Luc Léger (palier)",Barèmes!$B$6:$B$28,H125,Barèmes!$C$6:$C$28,IF(H125="6ème","Mixte",G125)),Barèmes!$B$2,IF(J125&gt;=SUMIFS(Barèmes!$G$6:$G$28,Barèmes!$A$6:$A$28,"Endurance — Luc Léger (palier)",Barèmes!$B$6:$B$28,H125,Barèmes!$C$6:$C$28,IF(H125="6ème","Mixte",G125)),Barèmes!$C$2,IF(J125&gt;=SUMIFS(Barèmes!$H$6:$H$28,Barèmes!$A$6:$A$28,"Endurance — Luc Léger (palier)",Barèmes!$B$6:$B$28,H125,Barèmes!$C$6:$C$28,IF(H125="6ème","Mixte",G125)),Barèmes!$D$2,IF(J125&gt;=SUMIFS(Barèmes!$I$6:$I$28,Barèmes!$A$6:$A$28,"Endurance — Luc Léger (palier)",Barèmes!$B$6:$B$28,H125,Barèmes!$C$6:$C$28,IF(H125="6ème","Mixte",G125)),Barèmes!$E$2,Barèmes!$F$2))))))</f>
        <v/>
      </c>
      <c r="O125" s="22"/>
      <c r="P125" s="23" t="str">
        <f>IF(OR(O125="",SUMPRODUCT((Barèmes!$A$6:$A$28="Force bas du corps — Saut en longueur (m)")*(Barèmes!$B$6:$B$28=H125)*(Barèmes!$C$6:$C$28=IF(H125="6ème","Mixte",G125)))=0),"",IF(SUMPRODUCT((Barèmes!$A$6:$A$28="Force bas du corps — Saut en longueur (m)")*(Barèmes!$B$6:$B$28=H125)*(Barèmes!$C$6:$C$28=IF(H125="6ème","Mixte",G125))*(Barèmes!$J$6:$J$28="+"))&gt;0,IF(O125&lt;=SUMIFS(Barèmes!$D$6:$D$28,Barèmes!$A$6:$A$28,"Force bas du corps — Saut en longueur (m)",Barèmes!$B$6:$B$28,H125,Barèmes!$C$6:$C$28,IF(H125="6ème","Mixte",G125)),"à besoin",IF(O125&lt;=SUMIFS(Barèmes!$E$6:$E$28,Barèmes!$A$6:$A$28,"Force bas du corps — Saut en longueur (m)",Barèmes!$B$6:$B$28,H125,Barèmes!$C$6:$C$28,IF(H125="6ème","Mixte",G125)),"fragile","satisfaisant")),IF(O125&gt;=SUMIFS(Barèmes!$D$6:$D$28,Barèmes!$A$6:$A$28,"Force bas du corps — Saut en longueur (m)",Barèmes!$B$6:$B$28,H125,Barèmes!$C$6:$C$28,IF(H125="6ème","Mixte",G125)),"à besoin",IF(O125&gt;=SUMIFS(Barèmes!$E$6:$E$28,Barèmes!$A$6:$A$28,"Force bas du corps — Saut en longueur (m)",Barèmes!$B$6:$B$28,H125,Barèmes!$C$6:$C$28,IF(H125="6ème","Mixte",G125)),"fragile","satisfaisant"))))</f>
        <v/>
      </c>
      <c r="Q125" s="23" t="str">
        <f>IF(OR(O125="",SUMPRODUCT((Barèmes!$A$6:$A$28="Force bas du corps — Saut en longueur (m)")*(Barèmes!$B$6:$B$28=H125)*(Barèmes!$C$6:$C$28=IF(H125="6ème","Mixte",G125)))=0),"",IF(SUMPRODUCT((Barèmes!$A$6:$A$28="Force bas du corps — Saut en longueur (m)")*(Barèmes!$B$6:$B$28=H125)*(Barèmes!$C$6:$C$28=IF(H125="6ème","Mixte",G125))*(Barèmes!$J$6:$J$28="+"))&gt;0,IF(O125&lt;=SUMIFS(Barèmes!$F$6:$F$28,Barèmes!$A$6:$A$28,"Force bas du corps — Saut en longueur (m)",Barèmes!$B$6:$B$28,H125,Barèmes!$C$6:$C$28,IF(H125="6ème","Mixte",G125)),Barèmes!$B$2,IF(O125&lt;=SUMIFS(Barèmes!$G$6:$G$28,Barèmes!$A$6:$A$28,"Force bas du corps — Saut en longueur (m)",Barèmes!$B$6:$B$28,H125,Barèmes!$C$6:$C$28,IF(H125="6ème","Mixte",G125)),Barèmes!$C$2,IF(O125&lt;=SUMIFS(Barèmes!$H$6:$H$28,Barèmes!$A$6:$A$28,"Force bas du corps — Saut en longueur (m)",Barèmes!$B$6:$B$28,H125,Barèmes!$C$6:$C$28,IF(H125="6ème","Mixte",G125)),Barèmes!$D$2,IF(O125&lt;=SUMIFS(Barèmes!$I$6:$I$28,Barèmes!$A$6:$A$28,"Force bas du corps — Saut en longueur (m)",Barèmes!$B$6:$B$28,H125,Barèmes!$C$6:$C$28,IF(H125="6ème","Mixte",G125)),Barèmes!$E$2,Barèmes!$F$2)))),IF(O125&gt;=SUMIFS(Barèmes!$F$6:$F$28,Barèmes!$A$6:$A$28,"Force bas du corps — Saut en longueur (m)",Barèmes!$B$6:$B$28,H125,Barèmes!$C$6:$C$28,IF(H125="6ème","Mixte",G125)),Barèmes!$B$2,IF(O125&gt;=SUMIFS(Barèmes!$G$6:$G$28,Barèmes!$A$6:$A$28,"Force bas du corps — Saut en longueur (m)",Barèmes!$B$6:$B$28,H125,Barèmes!$C$6:$C$28,IF(H125="6ème","Mixte",G125)),Barèmes!$C$2,IF(O125&gt;=SUMIFS(Barèmes!$H$6:$H$28,Barèmes!$A$6:$A$28,"Force bas du corps — Saut en longueur (m)",Barèmes!$B$6:$B$28,H125,Barèmes!$C$6:$C$28,IF(H125="6ème","Mixte",G125)),Barèmes!$D$2,IF(O125&gt;=SUMIFS(Barèmes!$I$6:$I$28,Barèmes!$A$6:$A$28,"Force bas du corps — Saut en longueur (m)",Barèmes!$B$6:$B$28,H125,Barèmes!$C$6:$C$28,IF(H125="6ème","Mixte",G125)),Barèmes!$E$2,Barèmes!$F$2))))))</f>
        <v/>
      </c>
      <c r="R125" s="22"/>
      <c r="S125" s="24" t="str">
        <f>IF(OR(R125="",SUMPRODUCT((Barèmes!$A$6:$A$28="Vitesse — 30 m (s)")*(Barèmes!$B$6:$B$28=H125)*(Barèmes!$C$6:$C$28=IF(H125="6ème","Mixte",G125)))=0),"",IF(SUMPRODUCT((Barèmes!$A$6:$A$28="Vitesse — 30 m (s)")*(Barèmes!$B$6:$B$28=H125)*(Barèmes!$C$6:$C$28=IF(H125="6ème","Mixte",G125))*(Barèmes!$J$6:$J$28="+"))&gt;0,IF(R125&lt;=SUMIFS(Barèmes!$D$6:$D$28,Barèmes!$A$6:$A$28,"Vitesse — 30 m (s)",Barèmes!$B$6:$B$28,H125,Barèmes!$C$6:$C$28,IF(H125="6ème","Mixte",G125)),"à besoin",IF(R125&lt;=SUMIFS(Barèmes!$E$6:$E$28,Barèmes!$A$6:$A$28,"Vitesse — 30 m (s)",Barèmes!$B$6:$B$28,H125,Barèmes!$C$6:$C$28,IF(H125="6ème","Mixte",G125)),"fragile","satisfaisant")),IF(R125&gt;=SUMIFS(Barèmes!$D$6:$D$28,Barèmes!$A$6:$A$28,"Vitesse — 30 m (s)",Barèmes!$B$6:$B$28,H125,Barèmes!$C$6:$C$28,IF(H125="6ème","Mixte",G125)),"à besoin",IF(R125&gt;=SUMIFS(Barèmes!$E$6:$E$28,Barèmes!$A$6:$A$28,"Vitesse — 30 m (s)",Barèmes!$B$6:$B$28,H125,Barèmes!$C$6:$C$28,IF(H125="6ème","Mixte",G125)),"fragile","satisfaisant"))))</f>
        <v/>
      </c>
      <c r="T125" s="24" t="str">
        <f>IF(OR(R125="",SUMPRODUCT((Barèmes!$A$6:$A$28="Vitesse — 30 m (s)")*(Barèmes!$B$6:$B$28=H125)*(Barèmes!$C$6:$C$28=IF(H125="6ème","Mixte",G125)))=0),"",IF(SUMPRODUCT((Barèmes!$A$6:$A$28="Vitesse — 30 m (s)")*(Barèmes!$B$6:$B$28=H125)*(Barèmes!$C$6:$C$28=IF(H125="6ème","Mixte",G125))*(Barèmes!$J$6:$J$28="+"))&gt;0,IF(R125&lt;=SUMIFS(Barèmes!$F$6:$F$28,Barèmes!$A$6:$A$28,"Vitesse — 30 m (s)",Barèmes!$B$6:$B$28,H125,Barèmes!$C$6:$C$28,IF(H125="6ème","Mixte",G125)),Barèmes!$B$2,IF(R125&lt;=SUMIFS(Barèmes!$G$6:$G$28,Barèmes!$A$6:$A$28,"Vitesse — 30 m (s)",Barèmes!$B$6:$B$28,H125,Barèmes!$C$6:$C$28,IF(H125="6ème","Mixte",G125)),Barèmes!$C$2,IF(R125&lt;=SUMIFS(Barèmes!$H$6:$H$28,Barèmes!$A$6:$A$28,"Vitesse — 30 m (s)",Barèmes!$B$6:$B$28,H125,Barèmes!$C$6:$C$28,IF(H125="6ème","Mixte",G125)),Barèmes!$D$2,IF(R125&lt;=SUMIFS(Barèmes!$I$6:$I$28,Barèmes!$A$6:$A$28,"Vitesse — 30 m (s)",Barèmes!$B$6:$B$28,H125,Barèmes!$C$6:$C$28,IF(H125="6ème","Mixte",G125)),Barèmes!$E$2,Barèmes!$F$2)))),IF(R125&gt;=SUMIFS(Barèmes!$F$6:$F$28,Barèmes!$A$6:$A$28,"Vitesse — 30 m (s)",Barèmes!$B$6:$B$28,H125,Barèmes!$C$6:$C$28,IF(H125="6ème","Mixte",G125)),Barèmes!$B$2,IF(R125&gt;=SUMIFS(Barèmes!$G$6:$G$28,Barèmes!$A$6:$A$28,"Vitesse — 30 m (s)",Barèmes!$B$6:$B$28,H125,Barèmes!$C$6:$C$28,IF(H125="6ème","Mixte",G125)),Barèmes!$C$2,IF(R125&gt;=SUMIFS(Barèmes!$H$6:$H$28,Barèmes!$A$6:$A$28,"Vitesse — 30 m (s)",Barèmes!$B$6:$B$28,H125,Barèmes!$C$6:$C$28,IF(H125="6ème","Mixte",G125)),Barèmes!$D$2,IF(R125&gt;=SUMIFS(Barèmes!$I$6:$I$28,Barèmes!$A$6:$A$28,"Vitesse — 30 m (s)",Barèmes!$B$6:$B$28,H125,Barèmes!$C$6:$C$28,IF(H125="6ème","Mixte",G125)),Barèmes!$E$2,Barèmes!$F$2))))))</f>
        <v/>
      </c>
      <c r="U125" s="22"/>
      <c r="V125" s="25" t="str">
        <f>IF(OR(U125="",SUMPRODUCT((Barèmes!$A$6:$A$28="Vitesse — 50 m (s)")*(Barèmes!$B$6:$B$28=H125)*(Barèmes!$C$6:$C$28=IF(H125="6ème","Mixte",G125)))=0),"",IF(SUMPRODUCT((Barèmes!$A$6:$A$28="Vitesse — 50 m (s)")*(Barèmes!$B$6:$B$28=H125)*(Barèmes!$C$6:$C$28=IF(H125="6ème","Mixte",G125))*(Barèmes!$J$6:$J$28="+"))&gt;0,IF(U125&lt;=SUMIFS(Barèmes!$D$6:$D$28,Barèmes!$A$6:$A$28,"Vitesse — 50 m (s)",Barèmes!$B$6:$B$28,H125,Barèmes!$C$6:$C$28,IF(H125="6ème","Mixte",G125)),"à besoin",IF(U125&lt;=SUMIFS(Barèmes!$E$6:$E$28,Barèmes!$A$6:$A$28,"Vitesse — 50 m (s)",Barèmes!$B$6:$B$28,H125,Barèmes!$C$6:$C$28,IF(H125="6ème","Mixte",G125)),"fragile","satisfaisant")),IF(U125&gt;=SUMIFS(Barèmes!$D$6:$D$28,Barèmes!$A$6:$A$28,"Vitesse — 50 m (s)",Barèmes!$B$6:$B$28,H125,Barèmes!$C$6:$C$28,IF(H125="6ème","Mixte",G125)),"à besoin",IF(U125&gt;=SUMIFS(Barèmes!$E$6:$E$28,Barèmes!$A$6:$A$28,"Vitesse — 50 m (s)",Barèmes!$B$6:$B$28,H125,Barèmes!$C$6:$C$28,IF(H125="6ème","Mixte",G125)),"fragile","satisfaisant"))))</f>
        <v/>
      </c>
      <c r="W125" s="25" t="str">
        <f>IF(OR(U125="",SUMPRODUCT((Barèmes!$A$6:$A$28="Vitesse — 50 m (s)")*(Barèmes!$B$6:$B$28=H125)*(Barèmes!$C$6:$C$28=IF(H125="6ème","Mixte",G125)))=0),"",IF(SUMPRODUCT((Barèmes!$A$6:$A$28="Vitesse — 50 m (s)")*(Barèmes!$B$6:$B$28=H125)*(Barèmes!$C$6:$C$28=IF(H125="6ème","Mixte",G125))*(Barèmes!$J$6:$J$28="+"))&gt;0,IF(U125&lt;=SUMIFS(Barèmes!$F$6:$F$28,Barèmes!$A$6:$A$28,"Vitesse — 50 m (s)",Barèmes!$B$6:$B$28,H125,Barèmes!$C$6:$C$28,IF(H125="6ème","Mixte",G125)),Barèmes!$B$2,IF(U125&lt;=SUMIFS(Barèmes!$G$6:$G$28,Barèmes!$A$6:$A$28,"Vitesse — 50 m (s)",Barèmes!$B$6:$B$28,H125,Barèmes!$C$6:$C$28,IF(H125="6ème","Mixte",G125)),Barèmes!$C$2,IF(U125&lt;=SUMIFS(Barèmes!$H$6:$H$28,Barèmes!$A$6:$A$28,"Vitesse — 50 m (s)",Barèmes!$B$6:$B$28,H125,Barèmes!$C$6:$C$28,IF(H125="6ème","Mixte",G125)),Barèmes!$D$2,IF(U125&lt;=SUMIFS(Barèmes!$I$6:$I$28,Barèmes!$A$6:$A$28,"Vitesse — 50 m (s)",Barèmes!$B$6:$B$28,H125,Barèmes!$C$6:$C$28,IF(H125="6ème","Mixte",G125)),Barèmes!$E$2,Barèmes!$F$2)))),IF(U125&gt;=SUMIFS(Barèmes!$F$6:$F$28,Barèmes!$A$6:$A$28,"Vitesse — 50 m (s)",Barèmes!$B$6:$B$28,H125,Barèmes!$C$6:$C$28,IF(H125="6ème","Mixte",G125)),Barèmes!$B$2,IF(U125&gt;=SUMIFS(Barèmes!$G$6:$G$28,Barèmes!$A$6:$A$28,"Vitesse — 50 m (s)",Barèmes!$B$6:$B$28,H125,Barèmes!$C$6:$C$28,IF(H125="6ème","Mixte",G125)),Barèmes!$C$2,IF(U125&gt;=SUMIFS(Barèmes!$H$6:$H$28,Barèmes!$A$6:$A$28,"Vitesse — 50 m (s)",Barèmes!$B$6:$B$28,H125,Barèmes!$C$6:$C$28,IF(H125="6ème","Mixte",G125)),Barèmes!$D$2,IF(U125&gt;=SUMIFS(Barèmes!$I$6:$I$28,Barèmes!$A$6:$A$28,"Vitesse — 50 m (s)",Barèmes!$B$6:$B$28,H125,Barèmes!$C$6:$C$28,IF(H125="6ème","Mixte",G125)),Barèmes!$E$2,Barèmes!$F$2))))))</f>
        <v/>
      </c>
      <c r="X125" s="18"/>
      <c r="Y125" s="26" t="str" cm="1">
        <f t="array" ref="Y125">IF(OR(X125="",SUMPRODUCT((Barèmes!$A$6:$A$28="Souplesse (score 1-5)")*(Barèmes!$B$6:$B$28=H125)*(Barèmes!$C$6:$C$28=IF(H125="6ème","Mixte",G125)))=0),"",IF(SUMPRODUCT((Barèmes!$A$6:$A$28="Souplesse (score 1-5)")*(Barèmes!$B$6:$B$28=H125)*(Barèmes!$C$6:$C$28=IF(H125="6ème","Mixte",G125))*(Barèmes!$J$6:$J$28="+"))&gt;0,IF(X125&lt;=SUMIFS(Barèmes!$D$6:$D$28,Barèmes!$A$6:$A$28,"Souplesse (score 1-5)",Barèmes!$B$6:$B$28,H125,Barèmes!$C$6:$C$28,IF(H125="6ème","Mixte",G125)),"à besoin",IF(X125&lt;=SUMIFS(Barèmes!$E$6:$E$28,Barèmes!$A$6:$A$28,"Souplesse (score 1-5)",Barèmes!$B$6:$B$28,H125,Barèmes!$C$6:$C$28,IF(H125="6ème","Mixte",G125)),"fragile","satisfaisant")),IF(X125&gt;=SUMIFS(Barèmes!$D$6:$D$28,Barèmes!$A$6:$A$28,"Souplesse (score 1-5)",Barèmes!$B$6:$B$28,H125,Barèmes!$C$6:$C$28,IF(H125="6ème","Mixte",G125)),"à besoin",IF(X125&gt;=SUMIFS(Barèmes!$E$6:$E$28,Barèmes!$A$6:$A$28,"Souplesse (score 1-5)",Barèmes!$B$6:$B$28,H125,Barèmes!$C$6:$C$28,IF(H125="6ème","Mixte",G125)),"fragile","satisfaisant"))))</f>
        <v/>
      </c>
      <c r="Z125" s="26" t="str" cm="1">
        <f t="array" ref="Z125">IF(OR(X125="",SUMPRODUCT((Barèmes!$A$6:$A$28="Souplesse (score 1-5)")*(Barèmes!$B$6:$B$28=H125)*(Barèmes!$C$6:$C$28=IF(H125="6ème","Mixte",G125)))=0),"",IF(SUMPRODUCT((Barèmes!$A$6:$A$28="Souplesse (score 1-5)")*(Barèmes!$B$6:$B$28=H125)*(Barèmes!$C$6:$C$28=IF(H125="6ème","Mixte",G125))*(Barèmes!$J$6:$J$28="+"))&gt;0,IF(X125&lt;=SUMIFS(Barèmes!$F$6:$F$28,Barèmes!$A$6:$A$28,"Souplesse (score 1-5)",Barèmes!$B$6:$B$28,H125,Barèmes!$C$6:$C$28,IF(H125="6ème","Mixte",G125)),Barèmes!$B$2,IF(X125&lt;=SUMIFS(Barèmes!$G$6:$G$28,Barèmes!$A$6:$A$28,"Souplesse (score 1-5)",Barèmes!$B$6:$B$28,H125,Barèmes!$C$6:$C$28,IF(H125="6ème","Mixte",G125)),Barèmes!$C$2,IF(X125&lt;=SUMIFS(Barèmes!$H$6:$H$28,Barèmes!$A$6:$A$28,"Souplesse (score 1-5)",Barèmes!$B$6:$B$28,H125,Barèmes!$C$6:$C$28,IF(H125="6ème","Mixte",G125)),Barèmes!$D$2,IF(X125&lt;=SUMIFS(Barèmes!$I$6:$I$28,Barèmes!$A$6:$A$28,"Souplesse (score 1-5)",Barèmes!$B$6:$B$28,H125,Barèmes!$C$6:$C$28,IF(H125="6ème","Mixte",G125)),Barèmes!$E$2,Barèmes!$F$2)))),IF(X125&gt;=SUMIFS(Barèmes!$F$6:$F$28,Barèmes!$A$6:$A$28,"Souplesse (score 1-5)",Barèmes!$B$6:$B$28,H125,Barèmes!$C$6:$C$28,IF(H125="6ème","Mixte",G125)),Barèmes!$B$2,IF(X125&gt;=SUMIFS(Barèmes!$G$6:$G$28,Barèmes!$A$6:$A$28,"Souplesse (score 1-5)",Barèmes!$B$6:$B$28,H125,Barèmes!$C$6:$C$28,IF(H125="6ème","Mixte",G125)),Barèmes!$C$2,IF(X125&gt;=SUMIFS(Barèmes!$H$6:$H$28,Barèmes!$A$6:$A$28,"Souplesse (score 1-5)",Barèmes!$B$6:$B$28,H125,Barèmes!$C$6:$C$28,IF(H125="6ème","Mixte",G125)),Barèmes!$D$2,IF(X125&gt;=SUMIFS(Barèmes!$I$6:$I$28,Barèmes!$A$6:$A$28,"Souplesse (score 1-5)",Barèmes!$B$6:$B$28,H125,Barèmes!$C$6:$C$28,IF(H125="6ème","Mixte",G125)),Barèmes!$E$2,Barèmes!$F$2))))))</f>
        <v/>
      </c>
      <c r="AA125" s="22"/>
      <c r="AB125" s="27" t="str">
        <f>IF(OR(AA125="",SUMPRODUCT((Barèmes!$A$6:$A$28="Agilité — T-test 974 (s)")*(Barèmes!$B$6:$B$28=H125)*(Barèmes!$C$6:$C$28=IF(H125="6ème","Mixte",G125)))=0),"",IF(SUMPRODUCT((Barèmes!$A$6:$A$28="Agilité — T-test 974 (s)")*(Barèmes!$B$6:$B$28=H125)*(Barèmes!$C$6:$C$28=IF(H125="6ème","Mixte",G125))*(Barèmes!$J$6:$J$28="+"))&gt;0,IF(AA125&lt;=SUMIFS(Barèmes!$D$6:$D$28,Barèmes!$A$6:$A$28,"Agilité — T-test 974 (s)",Barèmes!$B$6:$B$28,H125,Barèmes!$C$6:$C$28,IF(H125="6ème","Mixte",G125)),"à besoin",IF(AA125&lt;=SUMIFS(Barèmes!$E$6:$E$28,Barèmes!$A$6:$A$28,"Agilité — T-test 974 (s)",Barèmes!$B$6:$B$28,H125,Barèmes!$C$6:$C$28,IF(H125="6ème","Mixte",G125)),"fragile","satisfaisant")),IF(AA125&gt;=SUMIFS(Barèmes!$D$6:$D$28,Barèmes!$A$6:$A$28,"Agilité — T-test 974 (s)",Barèmes!$B$6:$B$28,H125,Barèmes!$C$6:$C$28,IF(H125="6ème","Mixte",G125)),"à besoin",IF(AA125&gt;=SUMIFS(Barèmes!$E$6:$E$28,Barèmes!$A$6:$A$28,"Agilité — T-test 974 (s)",Barèmes!$B$6:$B$28,H125,Barèmes!$C$6:$C$28,IF(H125="6ème","Mixte",G125)),"fragile","satisfaisant"))))</f>
        <v/>
      </c>
      <c r="AC125" s="27" t="str">
        <f>IF(OR(AA125="",SUMPRODUCT((Barèmes!$A$6:$A$28="Agilité — T-test 974 (s)")*(Barèmes!$B$6:$B$28=H125)*(Barèmes!$C$6:$C$28=IF(H125="6ème","Mixte",G125)))=0),"",IF(SUMPRODUCT((Barèmes!$A$6:$A$28="Agilité — T-test 974 (s)")*(Barèmes!$B$6:$B$28=H125)*(Barèmes!$C$6:$C$28=IF(H125="6ème","Mixte",G125))*(Barèmes!$J$6:$J$28="+"))&gt;0,IF(AA125&lt;=SUMIFS(Barèmes!$F$6:$F$28,Barèmes!$A$6:$A$28,"Agilité — T-test 974 (s)",Barèmes!$B$6:$B$28,H125,Barèmes!$C$6:$C$28,IF(H125="6ème","Mixte",G125)),Barèmes!$B$2,IF(AA125&lt;=SUMIFS(Barèmes!$G$6:$G$28,Barèmes!$A$6:$A$28,"Agilité — T-test 974 (s)",Barèmes!$B$6:$B$28,H125,Barèmes!$C$6:$C$28,IF(H125="6ème","Mixte",G125)),Barèmes!$C$2,IF(AA125&lt;=SUMIFS(Barèmes!$H$6:$H$28,Barèmes!$A$6:$A$28,"Agilité — T-test 974 (s)",Barèmes!$B$6:$B$28,H125,Barèmes!$C$6:$C$28,IF(H125="6ème","Mixte",G125)),Barèmes!$D$2,IF(AA125&lt;=SUMIFS(Barèmes!$I$6:$I$28,Barèmes!$A$6:$A$28,"Agilité — T-test 974 (s)",Barèmes!$B$6:$B$28,H125,Barèmes!$C$6:$C$28,IF(H125="6ème","Mixte",G125)),Barèmes!$E$2,Barèmes!$F$2)))),IF(AA125&gt;=SUMIFS(Barèmes!$F$6:$F$28,Barèmes!$A$6:$A$28,"Agilité — T-test 974 (s)",Barèmes!$B$6:$B$28,H125,Barèmes!$C$6:$C$28,IF(H125="6ème","Mixte",G125)),Barèmes!$B$2,IF(AA125&gt;=SUMIFS(Barèmes!$G$6:$G$28,Barèmes!$A$6:$A$28,"Agilité — T-test 974 (s)",Barèmes!$B$6:$B$28,H125,Barèmes!$C$6:$C$28,IF(H125="6ème","Mixte",G125)),Barèmes!$C$2,IF(AA125&gt;=SUMIFS(Barèmes!$H$6:$H$28,Barèmes!$A$6:$A$28,"Agilité — T-test 974 (s)",Barèmes!$B$6:$B$28,H125,Barèmes!$C$6:$C$28,IF(H125="6ème","Mixte",G125)),Barèmes!$D$2,IF(AA125&gt;=SUMIFS(Barèmes!$I$6:$I$28,Barèmes!$A$6:$A$28,"Agilité — T-test 974 (s)",Barèmes!$B$6:$B$28,H125,Barèmes!$C$6:$C$28,IF(H125="6ème","Mixte",G125)),Barèmes!$E$2,Barèmes!$F$2))))))</f>
        <v/>
      </c>
      <c r="AD125" s="28" t="str">
        <f t="shared" si="10"/>
        <v/>
      </c>
      <c r="AE125" s="29" t="str">
        <f t="shared" si="11"/>
        <v/>
      </c>
      <c r="AF125" s="30" t="str">
        <f>IF(OR(AD125="",SUMPRODUCT((Barèmes!$A$6:$A$28="Surcoût d'agilité (s) — technique")*(Barèmes!$B$6:$B$28=H125)*(Barèmes!$C$6:$C$28=IF(H125="6ème","Mixte",G125)))=0),"",IF(SUMPRODUCT((Barèmes!$A$6:$A$28="Surcoût d'agilité (s) — technique")*(Barèmes!$B$6:$B$28=H125)*(Barèmes!$C$6:$C$28=IF(H125="6ème","Mixte",G125))*(Barèmes!$J$6:$J$28="+"))&gt;0,IF(AD125&lt;=SUMIFS(Barèmes!$D$6:$D$28,Barèmes!$A$6:$A$28,"Surcoût d'agilité (s) — technique",Barèmes!$B$6:$B$28,H125,Barèmes!$C$6:$C$28,IF(H125="6ème","Mixte",G125)),"à besoin",IF(AD125&lt;=SUMIFS(Barèmes!$E$6:$E$28,Barèmes!$A$6:$A$28,"Surcoût d'agilité (s) — technique",Barèmes!$B$6:$B$28,H125,Barèmes!$C$6:$C$28,IF(H125="6ème","Mixte",G125)),"fragile","satisfaisant")),IF(AD125&gt;=SUMIFS(Barèmes!$D$6:$D$28,Barèmes!$A$6:$A$28,"Surcoût d'agilité (s) — technique",Barèmes!$B$6:$B$28,H125,Barèmes!$C$6:$C$28,IF(H125="6ème","Mixte",G125)),"à besoin",IF(AD125&gt;=SUMIFS(Barèmes!$E$6:$E$28,Barèmes!$A$6:$A$28,"Surcoût d'agilité (s) — technique",Barèmes!$B$6:$B$28,H125,Barèmes!$C$6:$C$28,IF(H125="6ème","Mixte",G125)),"fragile","satisfaisant"))))</f>
        <v/>
      </c>
      <c r="AG125" s="30" t="str">
        <f>IF(OR(AD125="",SUMPRODUCT((Barèmes!$A$6:$A$28="Surcoût d'agilité (s) — technique")*(Barèmes!$B$6:$B$28=H125)*(Barèmes!$C$6:$C$28=IF(H125="6ème","Mixte",G125)))=0),"",IF(SUMPRODUCT((Barèmes!$A$6:$A$28="Surcoût d'agilité (s) — technique")*(Barèmes!$B$6:$B$28=H125)*(Barèmes!$C$6:$C$28=IF(H125="6ème","Mixte",G125))*(Barèmes!$J$6:$J$28="+"))&gt;0,IF(AD125&lt;=SUMIFS(Barèmes!$F$6:$F$28,Barèmes!$A$6:$A$28,"Surcoût d'agilité (s) — technique",Barèmes!$B$6:$B$28,H125,Barèmes!$C$6:$C$28,IF(H125="6ème","Mixte",G125)),Barèmes!$B$2,IF(AD125&lt;=SUMIFS(Barèmes!$G$6:$G$28,Barèmes!$A$6:$A$28,"Surcoût d'agilité (s) — technique",Barèmes!$B$6:$B$28,H125,Barèmes!$C$6:$C$28,IF(H125="6ème","Mixte",G125)),Barèmes!$C$2,IF(AD125&lt;=SUMIFS(Barèmes!$H$6:$H$28,Barèmes!$A$6:$A$28,"Surcoût d'agilité (s) — technique",Barèmes!$B$6:$B$28,H125,Barèmes!$C$6:$C$28,IF(H125="6ème","Mixte",G125)),Barèmes!$D$2,IF(AD125&lt;=SUMIFS(Barèmes!$I$6:$I$28,Barèmes!$A$6:$A$28,"Surcoût d'agilité (s) — technique",Barèmes!$B$6:$B$28,H125,Barèmes!$C$6:$C$28,IF(H125="6ème","Mixte",G125)),Barèmes!$E$2,Barèmes!$F$2)))),IF(AD125&gt;=SUMIFS(Barèmes!$F$6:$F$28,Barèmes!$A$6:$A$28,"Surcoût d'agilité (s) — technique",Barèmes!$B$6:$B$28,H125,Barèmes!$C$6:$C$28,IF(H125="6ème","Mixte",G125)),Barèmes!$B$2,IF(AD125&gt;=SUMIFS(Barèmes!$G$6:$G$28,Barèmes!$A$6:$A$28,"Surcoût d'agilité (s) — technique",Barèmes!$B$6:$B$28,H125,Barèmes!$C$6:$C$28,IF(H125="6ème","Mixte",G125)),Barèmes!$C$2,IF(AD125&gt;=SUMIFS(Barèmes!$H$6:$H$28,Barèmes!$A$6:$A$28,"Surcoût d'agilité (s) — technique",Barèmes!$B$6:$B$28,H125,Barèmes!$C$6:$C$28,IF(H125="6ème","Mixte",G125)),Barèmes!$D$2,IF(AD125&gt;=SUMIFS(Barèmes!$I$6:$I$28,Barèmes!$A$6:$A$28,"Surcoût d'agilité (s) — technique",Barèmes!$B$6:$B$28,H125,Barèmes!$C$6:$C$28,IF(H125="6ème","Mixte",G125)),Barèmes!$E$2,Barèmes!$F$2))))))</f>
        <v/>
      </c>
      <c r="AH125" s="31" t="str">
        <f>IF((IF(N125="",0,1)+IF(Q125="",0,1)+IF(W125="",0,1)+IF(Z125="",0,1)+IF(AC125="",0,1))=0,"",3*IF(N125=Barèmes!$B$2,1,IF(N125=Barèmes!$C$2,2,IF(N125=Barèmes!$D$2,3,IF(N125=Barèmes!$E$2,4,IF(N125=Barèmes!$F$2,5,0)))))+3*IF(Q125=Barèmes!$B$2,1,IF(Q125=Barèmes!$C$2,2,IF(Q125=Barèmes!$D$2,3,IF(Q125=Barèmes!$E$2,4,IF(Q125=Barèmes!$F$2,5,0)))))+2*IF(W125=Barèmes!$B$2,1,IF(W125=Barèmes!$C$2,2,IF(W125=Barèmes!$D$2,3,IF(W125=Barèmes!$E$2,4,IF(W125=Barèmes!$F$2,5,0)))))+1*IF(Z125=Barèmes!$B$2,1,IF(Z125=Barèmes!$C$2,2,IF(Z125=Barèmes!$D$2,3,IF(Z125=Barèmes!$E$2,4,IF(Z125=Barèmes!$F$2,5,0)))))+1*IF(AC125=Barèmes!$B$2,1,IF(AC125=Barèmes!$C$2,2,IF(AC125=Barèmes!$D$2,3,IF(AC125=Barèmes!$E$2,4,IF(AC125=Barèmes!$F$2,5,0))))))</f>
        <v/>
      </c>
      <c r="AI125" s="31"/>
      <c r="AJ125" s="32" t="str">
        <f>IFERROR(INDEX(Croissance!$B$5:$B$604,MATCH(A125,Croissance!$A$5:$A$604,0)),"")</f>
        <v/>
      </c>
      <c r="AK125" s="32" t="str">
        <f>IFERROR(INDEX(Croissance!$C$5:$C$604,MATCH(A125,Croissance!$A$5:$A$604,0)),"")</f>
        <v/>
      </c>
      <c r="AL125" s="32" t="str">
        <f>IFERROR(INDEX(Croissance!$D$5:$D$604,MATCH(A125,Croissance!$A$5:$A$604,0)),"")</f>
        <v/>
      </c>
      <c r="AM125" s="32" t="str">
        <f>IFERROR(INDEX(Croissance!$E$5:$E$604,MATCH(A125,Croissance!$A$5:$A$604,0)),"")</f>
        <v/>
      </c>
      <c r="AO125" s="33">
        <f t="shared" si="16"/>
        <v>0</v>
      </c>
      <c r="AP125" s="33">
        <f t="shared" si="12"/>
        <v>0</v>
      </c>
      <c r="AQ125" s="33">
        <f>IF(A125="",0,IF(AND(OR('Synthèse classe'!$C$2="Tous",C125='Synthèse classe'!$C$2),OR('Synthèse classe'!$C$3="Toutes",D125='Synthèse classe'!$C$3),OR('Synthèse classe'!$C$4="Toutes",AND('Synthèse classe'!$C$4="Dernière",AP125=1),B125=IFERROR(VALUE('Synthèse classe'!$C$4),0))),1,0))</f>
        <v>0</v>
      </c>
      <c r="AR125" s="34" t="str">
        <f t="shared" si="13"/>
        <v/>
      </c>
    </row>
    <row r="126" spans="1:44" x14ac:dyDescent="0.2">
      <c r="A126" s="17" t="str">
        <f t="shared" si="9"/>
        <v/>
      </c>
      <c r="B126" s="18"/>
      <c r="C126" s="19"/>
      <c r="D126" s="19"/>
      <c r="E126" s="19"/>
      <c r="F126" s="19"/>
      <c r="G126" s="19"/>
      <c r="H126" s="17" t="str">
        <f t="shared" si="14"/>
        <v/>
      </c>
      <c r="I126" s="20"/>
      <c r="J126" s="18"/>
      <c r="K126" s="19"/>
      <c r="L126" s="21" t="str">
        <f t="shared" si="15"/>
        <v/>
      </c>
      <c r="M126" s="21" t="str">
        <f>IF(OR(J126="",SUMPRODUCT((Barèmes!$A$6:$A$28="Endurance — Luc Léger (palier)")*(Barèmes!$B$6:$B$28=H126)*(Barèmes!$C$6:$C$28=IF(H126="6ème","Mixte",G126)))=0),"",IF(SUMPRODUCT((Barèmes!$A$6:$A$28="Endurance — Luc Léger (palier)")*(Barèmes!$B$6:$B$28=H126)*(Barèmes!$C$6:$C$28=IF(H126="6ème","Mixte",G126))*(Barèmes!$J$6:$J$28="+"))&gt;0,IF(J126&lt;=SUMIFS(Barèmes!$D$6:$D$28,Barèmes!$A$6:$A$28,"Endurance — Luc Léger (palier)",Barèmes!$B$6:$B$28,H126,Barèmes!$C$6:$C$28,IF(H126="6ème","Mixte",G126)),"à besoin",IF(J126&lt;=SUMIFS(Barèmes!$E$6:$E$28,Barèmes!$A$6:$A$28,"Endurance — Luc Léger (palier)",Barèmes!$B$6:$B$28,H126,Barèmes!$C$6:$C$28,IF(H126="6ème","Mixte",G126)),"fragile","satisfaisant")),IF(J126&gt;=SUMIFS(Barèmes!$D$6:$D$28,Barèmes!$A$6:$A$28,"Endurance — Luc Léger (palier)",Barèmes!$B$6:$B$28,H126,Barèmes!$C$6:$C$28,IF(H126="6ème","Mixte",G126)),"à besoin",IF(J126&gt;=SUMIFS(Barèmes!$E$6:$E$28,Barèmes!$A$6:$A$28,"Endurance — Luc Léger (palier)",Barèmes!$B$6:$B$28,H126,Barèmes!$C$6:$C$28,IF(H126="6ème","Mixte",G126)),"fragile","satisfaisant"))))</f>
        <v/>
      </c>
      <c r="N126" s="21" t="str">
        <f>IF(OR(J126="",SUMPRODUCT((Barèmes!$A$6:$A$28="Endurance — Luc Léger (palier)")*(Barèmes!$B$6:$B$28=H126)*(Barèmes!$C$6:$C$28=IF(H126="6ème","Mixte",G126)))=0),"",IF(SUMPRODUCT((Barèmes!$A$6:$A$28="Endurance — Luc Léger (palier)")*(Barèmes!$B$6:$B$28=H126)*(Barèmes!$C$6:$C$28=IF(H126="6ème","Mixte",G126))*(Barèmes!$J$6:$J$28="+"))&gt;0,IF(J126&lt;=SUMIFS(Barèmes!$F$6:$F$28,Barèmes!$A$6:$A$28,"Endurance — Luc Léger (palier)",Barèmes!$B$6:$B$28,H126,Barèmes!$C$6:$C$28,IF(H126="6ème","Mixte",G126)),Barèmes!$B$2,IF(J126&lt;=SUMIFS(Barèmes!$G$6:$G$28,Barèmes!$A$6:$A$28,"Endurance — Luc Léger (palier)",Barèmes!$B$6:$B$28,H126,Barèmes!$C$6:$C$28,IF(H126="6ème","Mixte",G126)),Barèmes!$C$2,IF(J126&lt;=SUMIFS(Barèmes!$H$6:$H$28,Barèmes!$A$6:$A$28,"Endurance — Luc Léger (palier)",Barèmes!$B$6:$B$28,H126,Barèmes!$C$6:$C$28,IF(H126="6ème","Mixte",G126)),Barèmes!$D$2,IF(J126&lt;=SUMIFS(Barèmes!$I$6:$I$28,Barèmes!$A$6:$A$28,"Endurance — Luc Léger (palier)",Barèmes!$B$6:$B$28,H126,Barèmes!$C$6:$C$28,IF(H126="6ème","Mixte",G126)),Barèmes!$E$2,Barèmes!$F$2)))),IF(J126&gt;=SUMIFS(Barèmes!$F$6:$F$28,Barèmes!$A$6:$A$28,"Endurance — Luc Léger (palier)",Barèmes!$B$6:$B$28,H126,Barèmes!$C$6:$C$28,IF(H126="6ème","Mixte",G126)),Barèmes!$B$2,IF(J126&gt;=SUMIFS(Barèmes!$G$6:$G$28,Barèmes!$A$6:$A$28,"Endurance — Luc Léger (palier)",Barèmes!$B$6:$B$28,H126,Barèmes!$C$6:$C$28,IF(H126="6ème","Mixte",G126)),Barèmes!$C$2,IF(J126&gt;=SUMIFS(Barèmes!$H$6:$H$28,Barèmes!$A$6:$A$28,"Endurance — Luc Léger (palier)",Barèmes!$B$6:$B$28,H126,Barèmes!$C$6:$C$28,IF(H126="6ème","Mixte",G126)),Barèmes!$D$2,IF(J126&gt;=SUMIFS(Barèmes!$I$6:$I$28,Barèmes!$A$6:$A$28,"Endurance — Luc Léger (palier)",Barèmes!$B$6:$B$28,H126,Barèmes!$C$6:$C$28,IF(H126="6ème","Mixte",G126)),Barèmes!$E$2,Barèmes!$F$2))))))</f>
        <v/>
      </c>
      <c r="O126" s="22"/>
      <c r="P126" s="23" t="str">
        <f>IF(OR(O126="",SUMPRODUCT((Barèmes!$A$6:$A$28="Force bas du corps — Saut en longueur (m)")*(Barèmes!$B$6:$B$28=H126)*(Barèmes!$C$6:$C$28=IF(H126="6ème","Mixte",G126)))=0),"",IF(SUMPRODUCT((Barèmes!$A$6:$A$28="Force bas du corps — Saut en longueur (m)")*(Barèmes!$B$6:$B$28=H126)*(Barèmes!$C$6:$C$28=IF(H126="6ème","Mixte",G126))*(Barèmes!$J$6:$J$28="+"))&gt;0,IF(O126&lt;=SUMIFS(Barèmes!$D$6:$D$28,Barèmes!$A$6:$A$28,"Force bas du corps — Saut en longueur (m)",Barèmes!$B$6:$B$28,H126,Barèmes!$C$6:$C$28,IF(H126="6ème","Mixte",G126)),"à besoin",IF(O126&lt;=SUMIFS(Barèmes!$E$6:$E$28,Barèmes!$A$6:$A$28,"Force bas du corps — Saut en longueur (m)",Barèmes!$B$6:$B$28,H126,Barèmes!$C$6:$C$28,IF(H126="6ème","Mixte",G126)),"fragile","satisfaisant")),IF(O126&gt;=SUMIFS(Barèmes!$D$6:$D$28,Barèmes!$A$6:$A$28,"Force bas du corps — Saut en longueur (m)",Barèmes!$B$6:$B$28,H126,Barèmes!$C$6:$C$28,IF(H126="6ème","Mixte",G126)),"à besoin",IF(O126&gt;=SUMIFS(Barèmes!$E$6:$E$28,Barèmes!$A$6:$A$28,"Force bas du corps — Saut en longueur (m)",Barèmes!$B$6:$B$28,H126,Barèmes!$C$6:$C$28,IF(H126="6ème","Mixte",G126)),"fragile","satisfaisant"))))</f>
        <v/>
      </c>
      <c r="Q126" s="23" t="str">
        <f>IF(OR(O126="",SUMPRODUCT((Barèmes!$A$6:$A$28="Force bas du corps — Saut en longueur (m)")*(Barèmes!$B$6:$B$28=H126)*(Barèmes!$C$6:$C$28=IF(H126="6ème","Mixte",G126)))=0),"",IF(SUMPRODUCT((Barèmes!$A$6:$A$28="Force bas du corps — Saut en longueur (m)")*(Barèmes!$B$6:$B$28=H126)*(Barèmes!$C$6:$C$28=IF(H126="6ème","Mixte",G126))*(Barèmes!$J$6:$J$28="+"))&gt;0,IF(O126&lt;=SUMIFS(Barèmes!$F$6:$F$28,Barèmes!$A$6:$A$28,"Force bas du corps — Saut en longueur (m)",Barèmes!$B$6:$B$28,H126,Barèmes!$C$6:$C$28,IF(H126="6ème","Mixte",G126)),Barèmes!$B$2,IF(O126&lt;=SUMIFS(Barèmes!$G$6:$G$28,Barèmes!$A$6:$A$28,"Force bas du corps — Saut en longueur (m)",Barèmes!$B$6:$B$28,H126,Barèmes!$C$6:$C$28,IF(H126="6ème","Mixte",G126)),Barèmes!$C$2,IF(O126&lt;=SUMIFS(Barèmes!$H$6:$H$28,Barèmes!$A$6:$A$28,"Force bas du corps — Saut en longueur (m)",Barèmes!$B$6:$B$28,H126,Barèmes!$C$6:$C$28,IF(H126="6ème","Mixte",G126)),Barèmes!$D$2,IF(O126&lt;=SUMIFS(Barèmes!$I$6:$I$28,Barèmes!$A$6:$A$28,"Force bas du corps — Saut en longueur (m)",Barèmes!$B$6:$B$28,H126,Barèmes!$C$6:$C$28,IF(H126="6ème","Mixte",G126)),Barèmes!$E$2,Barèmes!$F$2)))),IF(O126&gt;=SUMIFS(Barèmes!$F$6:$F$28,Barèmes!$A$6:$A$28,"Force bas du corps — Saut en longueur (m)",Barèmes!$B$6:$B$28,H126,Barèmes!$C$6:$C$28,IF(H126="6ème","Mixte",G126)),Barèmes!$B$2,IF(O126&gt;=SUMIFS(Barèmes!$G$6:$G$28,Barèmes!$A$6:$A$28,"Force bas du corps — Saut en longueur (m)",Barèmes!$B$6:$B$28,H126,Barèmes!$C$6:$C$28,IF(H126="6ème","Mixte",G126)),Barèmes!$C$2,IF(O126&gt;=SUMIFS(Barèmes!$H$6:$H$28,Barèmes!$A$6:$A$28,"Force bas du corps — Saut en longueur (m)",Barèmes!$B$6:$B$28,H126,Barèmes!$C$6:$C$28,IF(H126="6ème","Mixte",G126)),Barèmes!$D$2,IF(O126&gt;=SUMIFS(Barèmes!$I$6:$I$28,Barèmes!$A$6:$A$28,"Force bas du corps — Saut en longueur (m)",Barèmes!$B$6:$B$28,H126,Barèmes!$C$6:$C$28,IF(H126="6ème","Mixte",G126)),Barèmes!$E$2,Barèmes!$F$2))))))</f>
        <v/>
      </c>
      <c r="R126" s="22"/>
      <c r="S126" s="24" t="str">
        <f>IF(OR(R126="",SUMPRODUCT((Barèmes!$A$6:$A$28="Vitesse — 30 m (s)")*(Barèmes!$B$6:$B$28=H126)*(Barèmes!$C$6:$C$28=IF(H126="6ème","Mixte",G126)))=0),"",IF(SUMPRODUCT((Barèmes!$A$6:$A$28="Vitesse — 30 m (s)")*(Barèmes!$B$6:$B$28=H126)*(Barèmes!$C$6:$C$28=IF(H126="6ème","Mixte",G126))*(Barèmes!$J$6:$J$28="+"))&gt;0,IF(R126&lt;=SUMIFS(Barèmes!$D$6:$D$28,Barèmes!$A$6:$A$28,"Vitesse — 30 m (s)",Barèmes!$B$6:$B$28,H126,Barèmes!$C$6:$C$28,IF(H126="6ème","Mixte",G126)),"à besoin",IF(R126&lt;=SUMIFS(Barèmes!$E$6:$E$28,Barèmes!$A$6:$A$28,"Vitesse — 30 m (s)",Barèmes!$B$6:$B$28,H126,Barèmes!$C$6:$C$28,IF(H126="6ème","Mixte",G126)),"fragile","satisfaisant")),IF(R126&gt;=SUMIFS(Barèmes!$D$6:$D$28,Barèmes!$A$6:$A$28,"Vitesse — 30 m (s)",Barèmes!$B$6:$B$28,H126,Barèmes!$C$6:$C$28,IF(H126="6ème","Mixte",G126)),"à besoin",IF(R126&gt;=SUMIFS(Barèmes!$E$6:$E$28,Barèmes!$A$6:$A$28,"Vitesse — 30 m (s)",Barèmes!$B$6:$B$28,H126,Barèmes!$C$6:$C$28,IF(H126="6ème","Mixte",G126)),"fragile","satisfaisant"))))</f>
        <v/>
      </c>
      <c r="T126" s="24" t="str">
        <f>IF(OR(R126="",SUMPRODUCT((Barèmes!$A$6:$A$28="Vitesse — 30 m (s)")*(Barèmes!$B$6:$B$28=H126)*(Barèmes!$C$6:$C$28=IF(H126="6ème","Mixte",G126)))=0),"",IF(SUMPRODUCT((Barèmes!$A$6:$A$28="Vitesse — 30 m (s)")*(Barèmes!$B$6:$B$28=H126)*(Barèmes!$C$6:$C$28=IF(H126="6ème","Mixte",G126))*(Barèmes!$J$6:$J$28="+"))&gt;0,IF(R126&lt;=SUMIFS(Barèmes!$F$6:$F$28,Barèmes!$A$6:$A$28,"Vitesse — 30 m (s)",Barèmes!$B$6:$B$28,H126,Barèmes!$C$6:$C$28,IF(H126="6ème","Mixte",G126)),Barèmes!$B$2,IF(R126&lt;=SUMIFS(Barèmes!$G$6:$G$28,Barèmes!$A$6:$A$28,"Vitesse — 30 m (s)",Barèmes!$B$6:$B$28,H126,Barèmes!$C$6:$C$28,IF(H126="6ème","Mixte",G126)),Barèmes!$C$2,IF(R126&lt;=SUMIFS(Barèmes!$H$6:$H$28,Barèmes!$A$6:$A$28,"Vitesse — 30 m (s)",Barèmes!$B$6:$B$28,H126,Barèmes!$C$6:$C$28,IF(H126="6ème","Mixte",G126)),Barèmes!$D$2,IF(R126&lt;=SUMIFS(Barèmes!$I$6:$I$28,Barèmes!$A$6:$A$28,"Vitesse — 30 m (s)",Barèmes!$B$6:$B$28,H126,Barèmes!$C$6:$C$28,IF(H126="6ème","Mixte",G126)),Barèmes!$E$2,Barèmes!$F$2)))),IF(R126&gt;=SUMIFS(Barèmes!$F$6:$F$28,Barèmes!$A$6:$A$28,"Vitesse — 30 m (s)",Barèmes!$B$6:$B$28,H126,Barèmes!$C$6:$C$28,IF(H126="6ème","Mixte",G126)),Barèmes!$B$2,IF(R126&gt;=SUMIFS(Barèmes!$G$6:$G$28,Barèmes!$A$6:$A$28,"Vitesse — 30 m (s)",Barèmes!$B$6:$B$28,H126,Barèmes!$C$6:$C$28,IF(H126="6ème","Mixte",G126)),Barèmes!$C$2,IF(R126&gt;=SUMIFS(Barèmes!$H$6:$H$28,Barèmes!$A$6:$A$28,"Vitesse — 30 m (s)",Barèmes!$B$6:$B$28,H126,Barèmes!$C$6:$C$28,IF(H126="6ème","Mixte",G126)),Barèmes!$D$2,IF(R126&gt;=SUMIFS(Barèmes!$I$6:$I$28,Barèmes!$A$6:$A$28,"Vitesse — 30 m (s)",Barèmes!$B$6:$B$28,H126,Barèmes!$C$6:$C$28,IF(H126="6ème","Mixte",G126)),Barèmes!$E$2,Barèmes!$F$2))))))</f>
        <v/>
      </c>
      <c r="U126" s="22"/>
      <c r="V126" s="25" t="str">
        <f>IF(OR(U126="",SUMPRODUCT((Barèmes!$A$6:$A$28="Vitesse — 50 m (s)")*(Barèmes!$B$6:$B$28=H126)*(Barèmes!$C$6:$C$28=IF(H126="6ème","Mixte",G126)))=0),"",IF(SUMPRODUCT((Barèmes!$A$6:$A$28="Vitesse — 50 m (s)")*(Barèmes!$B$6:$B$28=H126)*(Barèmes!$C$6:$C$28=IF(H126="6ème","Mixte",G126))*(Barèmes!$J$6:$J$28="+"))&gt;0,IF(U126&lt;=SUMIFS(Barèmes!$D$6:$D$28,Barèmes!$A$6:$A$28,"Vitesse — 50 m (s)",Barèmes!$B$6:$B$28,H126,Barèmes!$C$6:$C$28,IF(H126="6ème","Mixte",G126)),"à besoin",IF(U126&lt;=SUMIFS(Barèmes!$E$6:$E$28,Barèmes!$A$6:$A$28,"Vitesse — 50 m (s)",Barèmes!$B$6:$B$28,H126,Barèmes!$C$6:$C$28,IF(H126="6ème","Mixte",G126)),"fragile","satisfaisant")),IF(U126&gt;=SUMIFS(Barèmes!$D$6:$D$28,Barèmes!$A$6:$A$28,"Vitesse — 50 m (s)",Barèmes!$B$6:$B$28,H126,Barèmes!$C$6:$C$28,IF(H126="6ème","Mixte",G126)),"à besoin",IF(U126&gt;=SUMIFS(Barèmes!$E$6:$E$28,Barèmes!$A$6:$A$28,"Vitesse — 50 m (s)",Barèmes!$B$6:$B$28,H126,Barèmes!$C$6:$C$28,IF(H126="6ème","Mixte",G126)),"fragile","satisfaisant"))))</f>
        <v/>
      </c>
      <c r="W126" s="25" t="str">
        <f>IF(OR(U126="",SUMPRODUCT((Barèmes!$A$6:$A$28="Vitesse — 50 m (s)")*(Barèmes!$B$6:$B$28=H126)*(Barèmes!$C$6:$C$28=IF(H126="6ème","Mixte",G126)))=0),"",IF(SUMPRODUCT((Barèmes!$A$6:$A$28="Vitesse — 50 m (s)")*(Barèmes!$B$6:$B$28=H126)*(Barèmes!$C$6:$C$28=IF(H126="6ème","Mixte",G126))*(Barèmes!$J$6:$J$28="+"))&gt;0,IF(U126&lt;=SUMIFS(Barèmes!$F$6:$F$28,Barèmes!$A$6:$A$28,"Vitesse — 50 m (s)",Barèmes!$B$6:$B$28,H126,Barèmes!$C$6:$C$28,IF(H126="6ème","Mixte",G126)),Barèmes!$B$2,IF(U126&lt;=SUMIFS(Barèmes!$G$6:$G$28,Barèmes!$A$6:$A$28,"Vitesse — 50 m (s)",Barèmes!$B$6:$B$28,H126,Barèmes!$C$6:$C$28,IF(H126="6ème","Mixte",G126)),Barèmes!$C$2,IF(U126&lt;=SUMIFS(Barèmes!$H$6:$H$28,Barèmes!$A$6:$A$28,"Vitesse — 50 m (s)",Barèmes!$B$6:$B$28,H126,Barèmes!$C$6:$C$28,IF(H126="6ème","Mixte",G126)),Barèmes!$D$2,IF(U126&lt;=SUMIFS(Barèmes!$I$6:$I$28,Barèmes!$A$6:$A$28,"Vitesse — 50 m (s)",Barèmes!$B$6:$B$28,H126,Barèmes!$C$6:$C$28,IF(H126="6ème","Mixte",G126)),Barèmes!$E$2,Barèmes!$F$2)))),IF(U126&gt;=SUMIFS(Barèmes!$F$6:$F$28,Barèmes!$A$6:$A$28,"Vitesse — 50 m (s)",Barèmes!$B$6:$B$28,H126,Barèmes!$C$6:$C$28,IF(H126="6ème","Mixte",G126)),Barèmes!$B$2,IF(U126&gt;=SUMIFS(Barèmes!$G$6:$G$28,Barèmes!$A$6:$A$28,"Vitesse — 50 m (s)",Barèmes!$B$6:$B$28,H126,Barèmes!$C$6:$C$28,IF(H126="6ème","Mixte",G126)),Barèmes!$C$2,IF(U126&gt;=SUMIFS(Barèmes!$H$6:$H$28,Barèmes!$A$6:$A$28,"Vitesse — 50 m (s)",Barèmes!$B$6:$B$28,H126,Barèmes!$C$6:$C$28,IF(H126="6ème","Mixte",G126)),Barèmes!$D$2,IF(U126&gt;=SUMIFS(Barèmes!$I$6:$I$28,Barèmes!$A$6:$A$28,"Vitesse — 50 m (s)",Barèmes!$B$6:$B$28,H126,Barèmes!$C$6:$C$28,IF(H126="6ème","Mixte",G126)),Barèmes!$E$2,Barèmes!$F$2))))))</f>
        <v/>
      </c>
      <c r="X126" s="18"/>
      <c r="Y126" s="26" t="str" cm="1">
        <f t="array" ref="Y126">IF(OR(X126="",SUMPRODUCT((Barèmes!$A$6:$A$28="Souplesse (score 1-5)")*(Barèmes!$B$6:$B$28=H126)*(Barèmes!$C$6:$C$28=IF(H126="6ème","Mixte",G126)))=0),"",IF(SUMPRODUCT((Barèmes!$A$6:$A$28="Souplesse (score 1-5)")*(Barèmes!$B$6:$B$28=H126)*(Barèmes!$C$6:$C$28=IF(H126="6ème","Mixte",G126))*(Barèmes!$J$6:$J$28="+"))&gt;0,IF(X126&lt;=SUMIFS(Barèmes!$D$6:$D$28,Barèmes!$A$6:$A$28,"Souplesse (score 1-5)",Barèmes!$B$6:$B$28,H126,Barèmes!$C$6:$C$28,IF(H126="6ème","Mixte",G126)),"à besoin",IF(X126&lt;=SUMIFS(Barèmes!$E$6:$E$28,Barèmes!$A$6:$A$28,"Souplesse (score 1-5)",Barèmes!$B$6:$B$28,H126,Barèmes!$C$6:$C$28,IF(H126="6ème","Mixte",G126)),"fragile","satisfaisant")),IF(X126&gt;=SUMIFS(Barèmes!$D$6:$D$28,Barèmes!$A$6:$A$28,"Souplesse (score 1-5)",Barèmes!$B$6:$B$28,H126,Barèmes!$C$6:$C$28,IF(H126="6ème","Mixte",G126)),"à besoin",IF(X126&gt;=SUMIFS(Barèmes!$E$6:$E$28,Barèmes!$A$6:$A$28,"Souplesse (score 1-5)",Barèmes!$B$6:$B$28,H126,Barèmes!$C$6:$C$28,IF(H126="6ème","Mixte",G126)),"fragile","satisfaisant"))))</f>
        <v/>
      </c>
      <c r="Z126" s="26" t="str" cm="1">
        <f t="array" ref="Z126">IF(OR(X126="",SUMPRODUCT((Barèmes!$A$6:$A$28="Souplesse (score 1-5)")*(Barèmes!$B$6:$B$28=H126)*(Barèmes!$C$6:$C$28=IF(H126="6ème","Mixte",G126)))=0),"",IF(SUMPRODUCT((Barèmes!$A$6:$A$28="Souplesse (score 1-5)")*(Barèmes!$B$6:$B$28=H126)*(Barèmes!$C$6:$C$28=IF(H126="6ème","Mixte",G126))*(Barèmes!$J$6:$J$28="+"))&gt;0,IF(X126&lt;=SUMIFS(Barèmes!$F$6:$F$28,Barèmes!$A$6:$A$28,"Souplesse (score 1-5)",Barèmes!$B$6:$B$28,H126,Barèmes!$C$6:$C$28,IF(H126="6ème","Mixte",G126)),Barèmes!$B$2,IF(X126&lt;=SUMIFS(Barèmes!$G$6:$G$28,Barèmes!$A$6:$A$28,"Souplesse (score 1-5)",Barèmes!$B$6:$B$28,H126,Barèmes!$C$6:$C$28,IF(H126="6ème","Mixte",G126)),Barèmes!$C$2,IF(X126&lt;=SUMIFS(Barèmes!$H$6:$H$28,Barèmes!$A$6:$A$28,"Souplesse (score 1-5)",Barèmes!$B$6:$B$28,H126,Barèmes!$C$6:$C$28,IF(H126="6ème","Mixte",G126)),Barèmes!$D$2,IF(X126&lt;=SUMIFS(Barèmes!$I$6:$I$28,Barèmes!$A$6:$A$28,"Souplesse (score 1-5)",Barèmes!$B$6:$B$28,H126,Barèmes!$C$6:$C$28,IF(H126="6ème","Mixte",G126)),Barèmes!$E$2,Barèmes!$F$2)))),IF(X126&gt;=SUMIFS(Barèmes!$F$6:$F$28,Barèmes!$A$6:$A$28,"Souplesse (score 1-5)",Barèmes!$B$6:$B$28,H126,Barèmes!$C$6:$C$28,IF(H126="6ème","Mixte",G126)),Barèmes!$B$2,IF(X126&gt;=SUMIFS(Barèmes!$G$6:$G$28,Barèmes!$A$6:$A$28,"Souplesse (score 1-5)",Barèmes!$B$6:$B$28,H126,Barèmes!$C$6:$C$28,IF(H126="6ème","Mixte",G126)),Barèmes!$C$2,IF(X126&gt;=SUMIFS(Barèmes!$H$6:$H$28,Barèmes!$A$6:$A$28,"Souplesse (score 1-5)",Barèmes!$B$6:$B$28,H126,Barèmes!$C$6:$C$28,IF(H126="6ème","Mixte",G126)),Barèmes!$D$2,IF(X126&gt;=SUMIFS(Barèmes!$I$6:$I$28,Barèmes!$A$6:$A$28,"Souplesse (score 1-5)",Barèmes!$B$6:$B$28,H126,Barèmes!$C$6:$C$28,IF(H126="6ème","Mixte",G126)),Barèmes!$E$2,Barèmes!$F$2))))))</f>
        <v/>
      </c>
      <c r="AA126" s="22"/>
      <c r="AB126" s="27" t="str">
        <f>IF(OR(AA126="",SUMPRODUCT((Barèmes!$A$6:$A$28="Agilité — T-test 974 (s)")*(Barèmes!$B$6:$B$28=H126)*(Barèmes!$C$6:$C$28=IF(H126="6ème","Mixte",G126)))=0),"",IF(SUMPRODUCT((Barèmes!$A$6:$A$28="Agilité — T-test 974 (s)")*(Barèmes!$B$6:$B$28=H126)*(Barèmes!$C$6:$C$28=IF(H126="6ème","Mixte",G126))*(Barèmes!$J$6:$J$28="+"))&gt;0,IF(AA126&lt;=SUMIFS(Barèmes!$D$6:$D$28,Barèmes!$A$6:$A$28,"Agilité — T-test 974 (s)",Barèmes!$B$6:$B$28,H126,Barèmes!$C$6:$C$28,IF(H126="6ème","Mixte",G126)),"à besoin",IF(AA126&lt;=SUMIFS(Barèmes!$E$6:$E$28,Barèmes!$A$6:$A$28,"Agilité — T-test 974 (s)",Barèmes!$B$6:$B$28,H126,Barèmes!$C$6:$C$28,IF(H126="6ème","Mixte",G126)),"fragile","satisfaisant")),IF(AA126&gt;=SUMIFS(Barèmes!$D$6:$D$28,Barèmes!$A$6:$A$28,"Agilité — T-test 974 (s)",Barèmes!$B$6:$B$28,H126,Barèmes!$C$6:$C$28,IF(H126="6ème","Mixte",G126)),"à besoin",IF(AA126&gt;=SUMIFS(Barèmes!$E$6:$E$28,Barèmes!$A$6:$A$28,"Agilité — T-test 974 (s)",Barèmes!$B$6:$B$28,H126,Barèmes!$C$6:$C$28,IF(H126="6ème","Mixte",G126)),"fragile","satisfaisant"))))</f>
        <v/>
      </c>
      <c r="AC126" s="27" t="str">
        <f>IF(OR(AA126="",SUMPRODUCT((Barèmes!$A$6:$A$28="Agilité — T-test 974 (s)")*(Barèmes!$B$6:$B$28=H126)*(Barèmes!$C$6:$C$28=IF(H126="6ème","Mixte",G126)))=0),"",IF(SUMPRODUCT((Barèmes!$A$6:$A$28="Agilité — T-test 974 (s)")*(Barèmes!$B$6:$B$28=H126)*(Barèmes!$C$6:$C$28=IF(H126="6ème","Mixte",G126))*(Barèmes!$J$6:$J$28="+"))&gt;0,IF(AA126&lt;=SUMIFS(Barèmes!$F$6:$F$28,Barèmes!$A$6:$A$28,"Agilité — T-test 974 (s)",Barèmes!$B$6:$B$28,H126,Barèmes!$C$6:$C$28,IF(H126="6ème","Mixte",G126)),Barèmes!$B$2,IF(AA126&lt;=SUMIFS(Barèmes!$G$6:$G$28,Barèmes!$A$6:$A$28,"Agilité — T-test 974 (s)",Barèmes!$B$6:$B$28,H126,Barèmes!$C$6:$C$28,IF(H126="6ème","Mixte",G126)),Barèmes!$C$2,IF(AA126&lt;=SUMIFS(Barèmes!$H$6:$H$28,Barèmes!$A$6:$A$28,"Agilité — T-test 974 (s)",Barèmes!$B$6:$B$28,H126,Barèmes!$C$6:$C$28,IF(H126="6ème","Mixte",G126)),Barèmes!$D$2,IF(AA126&lt;=SUMIFS(Barèmes!$I$6:$I$28,Barèmes!$A$6:$A$28,"Agilité — T-test 974 (s)",Barèmes!$B$6:$B$28,H126,Barèmes!$C$6:$C$28,IF(H126="6ème","Mixte",G126)),Barèmes!$E$2,Barèmes!$F$2)))),IF(AA126&gt;=SUMIFS(Barèmes!$F$6:$F$28,Barèmes!$A$6:$A$28,"Agilité — T-test 974 (s)",Barèmes!$B$6:$B$28,H126,Barèmes!$C$6:$C$28,IF(H126="6ème","Mixte",G126)),Barèmes!$B$2,IF(AA126&gt;=SUMIFS(Barèmes!$G$6:$G$28,Barèmes!$A$6:$A$28,"Agilité — T-test 974 (s)",Barèmes!$B$6:$B$28,H126,Barèmes!$C$6:$C$28,IF(H126="6ème","Mixte",G126)),Barèmes!$C$2,IF(AA126&gt;=SUMIFS(Barèmes!$H$6:$H$28,Barèmes!$A$6:$A$28,"Agilité — T-test 974 (s)",Barèmes!$B$6:$B$28,H126,Barèmes!$C$6:$C$28,IF(H126="6ème","Mixte",G126)),Barèmes!$D$2,IF(AA126&gt;=SUMIFS(Barèmes!$I$6:$I$28,Barèmes!$A$6:$A$28,"Agilité — T-test 974 (s)",Barèmes!$B$6:$B$28,H126,Barèmes!$C$6:$C$28,IF(H126="6ème","Mixte",G126)),Barèmes!$E$2,Barèmes!$F$2))))))</f>
        <v/>
      </c>
      <c r="AD126" s="28" t="str">
        <f t="shared" si="10"/>
        <v/>
      </c>
      <c r="AE126" s="29" t="str">
        <f t="shared" si="11"/>
        <v/>
      </c>
      <c r="AF126" s="30" t="str">
        <f>IF(OR(AD126="",SUMPRODUCT((Barèmes!$A$6:$A$28="Surcoût d'agilité (s) — technique")*(Barèmes!$B$6:$B$28=H126)*(Barèmes!$C$6:$C$28=IF(H126="6ème","Mixte",G126)))=0),"",IF(SUMPRODUCT((Barèmes!$A$6:$A$28="Surcoût d'agilité (s) — technique")*(Barèmes!$B$6:$B$28=H126)*(Barèmes!$C$6:$C$28=IF(H126="6ème","Mixte",G126))*(Barèmes!$J$6:$J$28="+"))&gt;0,IF(AD126&lt;=SUMIFS(Barèmes!$D$6:$D$28,Barèmes!$A$6:$A$28,"Surcoût d'agilité (s) — technique",Barèmes!$B$6:$B$28,H126,Barèmes!$C$6:$C$28,IF(H126="6ème","Mixte",G126)),"à besoin",IF(AD126&lt;=SUMIFS(Barèmes!$E$6:$E$28,Barèmes!$A$6:$A$28,"Surcoût d'agilité (s) — technique",Barèmes!$B$6:$B$28,H126,Barèmes!$C$6:$C$28,IF(H126="6ème","Mixte",G126)),"fragile","satisfaisant")),IF(AD126&gt;=SUMIFS(Barèmes!$D$6:$D$28,Barèmes!$A$6:$A$28,"Surcoût d'agilité (s) — technique",Barèmes!$B$6:$B$28,H126,Barèmes!$C$6:$C$28,IF(H126="6ème","Mixte",G126)),"à besoin",IF(AD126&gt;=SUMIFS(Barèmes!$E$6:$E$28,Barèmes!$A$6:$A$28,"Surcoût d'agilité (s) — technique",Barèmes!$B$6:$B$28,H126,Barèmes!$C$6:$C$28,IF(H126="6ème","Mixte",G126)),"fragile","satisfaisant"))))</f>
        <v/>
      </c>
      <c r="AG126" s="30" t="str">
        <f>IF(OR(AD126="",SUMPRODUCT((Barèmes!$A$6:$A$28="Surcoût d'agilité (s) — technique")*(Barèmes!$B$6:$B$28=H126)*(Barèmes!$C$6:$C$28=IF(H126="6ème","Mixte",G126)))=0),"",IF(SUMPRODUCT((Barèmes!$A$6:$A$28="Surcoût d'agilité (s) — technique")*(Barèmes!$B$6:$B$28=H126)*(Barèmes!$C$6:$C$28=IF(H126="6ème","Mixte",G126))*(Barèmes!$J$6:$J$28="+"))&gt;0,IF(AD126&lt;=SUMIFS(Barèmes!$F$6:$F$28,Barèmes!$A$6:$A$28,"Surcoût d'agilité (s) — technique",Barèmes!$B$6:$B$28,H126,Barèmes!$C$6:$C$28,IF(H126="6ème","Mixte",G126)),Barèmes!$B$2,IF(AD126&lt;=SUMIFS(Barèmes!$G$6:$G$28,Barèmes!$A$6:$A$28,"Surcoût d'agilité (s) — technique",Barèmes!$B$6:$B$28,H126,Barèmes!$C$6:$C$28,IF(H126="6ème","Mixte",G126)),Barèmes!$C$2,IF(AD126&lt;=SUMIFS(Barèmes!$H$6:$H$28,Barèmes!$A$6:$A$28,"Surcoût d'agilité (s) — technique",Barèmes!$B$6:$B$28,H126,Barèmes!$C$6:$C$28,IF(H126="6ème","Mixte",G126)),Barèmes!$D$2,IF(AD126&lt;=SUMIFS(Barèmes!$I$6:$I$28,Barèmes!$A$6:$A$28,"Surcoût d'agilité (s) — technique",Barèmes!$B$6:$B$28,H126,Barèmes!$C$6:$C$28,IF(H126="6ème","Mixte",G126)),Barèmes!$E$2,Barèmes!$F$2)))),IF(AD126&gt;=SUMIFS(Barèmes!$F$6:$F$28,Barèmes!$A$6:$A$28,"Surcoût d'agilité (s) — technique",Barèmes!$B$6:$B$28,H126,Barèmes!$C$6:$C$28,IF(H126="6ème","Mixte",G126)),Barèmes!$B$2,IF(AD126&gt;=SUMIFS(Barèmes!$G$6:$G$28,Barèmes!$A$6:$A$28,"Surcoût d'agilité (s) — technique",Barèmes!$B$6:$B$28,H126,Barèmes!$C$6:$C$28,IF(H126="6ème","Mixte",G126)),Barèmes!$C$2,IF(AD126&gt;=SUMIFS(Barèmes!$H$6:$H$28,Barèmes!$A$6:$A$28,"Surcoût d'agilité (s) — technique",Barèmes!$B$6:$B$28,H126,Barèmes!$C$6:$C$28,IF(H126="6ème","Mixte",G126)),Barèmes!$D$2,IF(AD126&gt;=SUMIFS(Barèmes!$I$6:$I$28,Barèmes!$A$6:$A$28,"Surcoût d'agilité (s) — technique",Barèmes!$B$6:$B$28,H126,Barèmes!$C$6:$C$28,IF(H126="6ème","Mixte",G126)),Barèmes!$E$2,Barèmes!$F$2))))))</f>
        <v/>
      </c>
      <c r="AH126" s="31" t="str">
        <f>IF((IF(N126="",0,1)+IF(Q126="",0,1)+IF(W126="",0,1)+IF(Z126="",0,1)+IF(AC126="",0,1))=0,"",3*IF(N126=Barèmes!$B$2,1,IF(N126=Barèmes!$C$2,2,IF(N126=Barèmes!$D$2,3,IF(N126=Barèmes!$E$2,4,IF(N126=Barèmes!$F$2,5,0)))))+3*IF(Q126=Barèmes!$B$2,1,IF(Q126=Barèmes!$C$2,2,IF(Q126=Barèmes!$D$2,3,IF(Q126=Barèmes!$E$2,4,IF(Q126=Barèmes!$F$2,5,0)))))+2*IF(W126=Barèmes!$B$2,1,IF(W126=Barèmes!$C$2,2,IF(W126=Barèmes!$D$2,3,IF(W126=Barèmes!$E$2,4,IF(W126=Barèmes!$F$2,5,0)))))+1*IF(Z126=Barèmes!$B$2,1,IF(Z126=Barèmes!$C$2,2,IF(Z126=Barèmes!$D$2,3,IF(Z126=Barèmes!$E$2,4,IF(Z126=Barèmes!$F$2,5,0)))))+1*IF(AC126=Barèmes!$B$2,1,IF(AC126=Barèmes!$C$2,2,IF(AC126=Barèmes!$D$2,3,IF(AC126=Barèmes!$E$2,4,IF(AC126=Barèmes!$F$2,5,0))))))</f>
        <v/>
      </c>
      <c r="AI126" s="31"/>
      <c r="AJ126" s="32" t="str">
        <f>IFERROR(INDEX(Croissance!$B$5:$B$604,MATCH(A126,Croissance!$A$5:$A$604,0)),"")</f>
        <v/>
      </c>
      <c r="AK126" s="32" t="str">
        <f>IFERROR(INDEX(Croissance!$C$5:$C$604,MATCH(A126,Croissance!$A$5:$A$604,0)),"")</f>
        <v/>
      </c>
      <c r="AL126" s="32" t="str">
        <f>IFERROR(INDEX(Croissance!$D$5:$D$604,MATCH(A126,Croissance!$A$5:$A$604,0)),"")</f>
        <v/>
      </c>
      <c r="AM126" s="32" t="str">
        <f>IFERROR(INDEX(Croissance!$E$5:$E$604,MATCH(A126,Croissance!$A$5:$A$604,0)),"")</f>
        <v/>
      </c>
      <c r="AO126" s="33">
        <f t="shared" si="16"/>
        <v>0</v>
      </c>
      <c r="AP126" s="33">
        <f t="shared" si="12"/>
        <v>0</v>
      </c>
      <c r="AQ126" s="33">
        <f>IF(A126="",0,IF(AND(OR('Synthèse classe'!$C$2="Tous",C126='Synthèse classe'!$C$2),OR('Synthèse classe'!$C$3="Toutes",D126='Synthèse classe'!$C$3),OR('Synthèse classe'!$C$4="Toutes",AND('Synthèse classe'!$C$4="Dernière",AP126=1),B126=IFERROR(VALUE('Synthèse classe'!$C$4),0))),1,0))</f>
        <v>0</v>
      </c>
      <c r="AR126" s="34" t="str">
        <f t="shared" si="13"/>
        <v/>
      </c>
    </row>
    <row r="127" spans="1:44" x14ac:dyDescent="0.2">
      <c r="A127" s="17" t="str">
        <f t="shared" si="9"/>
        <v/>
      </c>
      <c r="B127" s="18"/>
      <c r="C127" s="19"/>
      <c r="D127" s="19"/>
      <c r="E127" s="19"/>
      <c r="F127" s="19"/>
      <c r="G127" s="19"/>
      <c r="H127" s="17" t="str">
        <f t="shared" si="14"/>
        <v/>
      </c>
      <c r="I127" s="20"/>
      <c r="J127" s="18"/>
      <c r="K127" s="19"/>
      <c r="L127" s="21" t="str">
        <f t="shared" si="15"/>
        <v/>
      </c>
      <c r="M127" s="21" t="str">
        <f>IF(OR(J127="",SUMPRODUCT((Barèmes!$A$6:$A$28="Endurance — Luc Léger (palier)")*(Barèmes!$B$6:$B$28=H127)*(Barèmes!$C$6:$C$28=IF(H127="6ème","Mixte",G127)))=0),"",IF(SUMPRODUCT((Barèmes!$A$6:$A$28="Endurance — Luc Léger (palier)")*(Barèmes!$B$6:$B$28=H127)*(Barèmes!$C$6:$C$28=IF(H127="6ème","Mixte",G127))*(Barèmes!$J$6:$J$28="+"))&gt;0,IF(J127&lt;=SUMIFS(Barèmes!$D$6:$D$28,Barèmes!$A$6:$A$28,"Endurance — Luc Léger (palier)",Barèmes!$B$6:$B$28,H127,Barèmes!$C$6:$C$28,IF(H127="6ème","Mixte",G127)),"à besoin",IF(J127&lt;=SUMIFS(Barèmes!$E$6:$E$28,Barèmes!$A$6:$A$28,"Endurance — Luc Léger (palier)",Barèmes!$B$6:$B$28,H127,Barèmes!$C$6:$C$28,IF(H127="6ème","Mixte",G127)),"fragile","satisfaisant")),IF(J127&gt;=SUMIFS(Barèmes!$D$6:$D$28,Barèmes!$A$6:$A$28,"Endurance — Luc Léger (palier)",Barèmes!$B$6:$B$28,H127,Barèmes!$C$6:$C$28,IF(H127="6ème","Mixte",G127)),"à besoin",IF(J127&gt;=SUMIFS(Barèmes!$E$6:$E$28,Barèmes!$A$6:$A$28,"Endurance — Luc Léger (palier)",Barèmes!$B$6:$B$28,H127,Barèmes!$C$6:$C$28,IF(H127="6ème","Mixte",G127)),"fragile","satisfaisant"))))</f>
        <v/>
      </c>
      <c r="N127" s="21" t="str">
        <f>IF(OR(J127="",SUMPRODUCT((Barèmes!$A$6:$A$28="Endurance — Luc Léger (palier)")*(Barèmes!$B$6:$B$28=H127)*(Barèmes!$C$6:$C$28=IF(H127="6ème","Mixte",G127)))=0),"",IF(SUMPRODUCT((Barèmes!$A$6:$A$28="Endurance — Luc Léger (palier)")*(Barèmes!$B$6:$B$28=H127)*(Barèmes!$C$6:$C$28=IF(H127="6ème","Mixte",G127))*(Barèmes!$J$6:$J$28="+"))&gt;0,IF(J127&lt;=SUMIFS(Barèmes!$F$6:$F$28,Barèmes!$A$6:$A$28,"Endurance — Luc Léger (palier)",Barèmes!$B$6:$B$28,H127,Barèmes!$C$6:$C$28,IF(H127="6ème","Mixte",G127)),Barèmes!$B$2,IF(J127&lt;=SUMIFS(Barèmes!$G$6:$G$28,Barèmes!$A$6:$A$28,"Endurance — Luc Léger (palier)",Barèmes!$B$6:$B$28,H127,Barèmes!$C$6:$C$28,IF(H127="6ème","Mixte",G127)),Barèmes!$C$2,IF(J127&lt;=SUMIFS(Barèmes!$H$6:$H$28,Barèmes!$A$6:$A$28,"Endurance — Luc Léger (palier)",Barèmes!$B$6:$B$28,H127,Barèmes!$C$6:$C$28,IF(H127="6ème","Mixte",G127)),Barèmes!$D$2,IF(J127&lt;=SUMIFS(Barèmes!$I$6:$I$28,Barèmes!$A$6:$A$28,"Endurance — Luc Léger (palier)",Barèmes!$B$6:$B$28,H127,Barèmes!$C$6:$C$28,IF(H127="6ème","Mixte",G127)),Barèmes!$E$2,Barèmes!$F$2)))),IF(J127&gt;=SUMIFS(Barèmes!$F$6:$F$28,Barèmes!$A$6:$A$28,"Endurance — Luc Léger (palier)",Barèmes!$B$6:$B$28,H127,Barèmes!$C$6:$C$28,IF(H127="6ème","Mixte",G127)),Barèmes!$B$2,IF(J127&gt;=SUMIFS(Barèmes!$G$6:$G$28,Barèmes!$A$6:$A$28,"Endurance — Luc Léger (palier)",Barèmes!$B$6:$B$28,H127,Barèmes!$C$6:$C$28,IF(H127="6ème","Mixte",G127)),Barèmes!$C$2,IF(J127&gt;=SUMIFS(Barèmes!$H$6:$H$28,Barèmes!$A$6:$A$28,"Endurance — Luc Léger (palier)",Barèmes!$B$6:$B$28,H127,Barèmes!$C$6:$C$28,IF(H127="6ème","Mixte",G127)),Barèmes!$D$2,IF(J127&gt;=SUMIFS(Barèmes!$I$6:$I$28,Barèmes!$A$6:$A$28,"Endurance — Luc Léger (palier)",Barèmes!$B$6:$B$28,H127,Barèmes!$C$6:$C$28,IF(H127="6ème","Mixte",G127)),Barèmes!$E$2,Barèmes!$F$2))))))</f>
        <v/>
      </c>
      <c r="O127" s="22"/>
      <c r="P127" s="23" t="str">
        <f>IF(OR(O127="",SUMPRODUCT((Barèmes!$A$6:$A$28="Force bas du corps — Saut en longueur (m)")*(Barèmes!$B$6:$B$28=H127)*(Barèmes!$C$6:$C$28=IF(H127="6ème","Mixte",G127)))=0),"",IF(SUMPRODUCT((Barèmes!$A$6:$A$28="Force bas du corps — Saut en longueur (m)")*(Barèmes!$B$6:$B$28=H127)*(Barèmes!$C$6:$C$28=IF(H127="6ème","Mixte",G127))*(Barèmes!$J$6:$J$28="+"))&gt;0,IF(O127&lt;=SUMIFS(Barèmes!$D$6:$D$28,Barèmes!$A$6:$A$28,"Force bas du corps — Saut en longueur (m)",Barèmes!$B$6:$B$28,H127,Barèmes!$C$6:$C$28,IF(H127="6ème","Mixte",G127)),"à besoin",IF(O127&lt;=SUMIFS(Barèmes!$E$6:$E$28,Barèmes!$A$6:$A$28,"Force bas du corps — Saut en longueur (m)",Barèmes!$B$6:$B$28,H127,Barèmes!$C$6:$C$28,IF(H127="6ème","Mixte",G127)),"fragile","satisfaisant")),IF(O127&gt;=SUMIFS(Barèmes!$D$6:$D$28,Barèmes!$A$6:$A$28,"Force bas du corps — Saut en longueur (m)",Barèmes!$B$6:$B$28,H127,Barèmes!$C$6:$C$28,IF(H127="6ème","Mixte",G127)),"à besoin",IF(O127&gt;=SUMIFS(Barèmes!$E$6:$E$28,Barèmes!$A$6:$A$28,"Force bas du corps — Saut en longueur (m)",Barèmes!$B$6:$B$28,H127,Barèmes!$C$6:$C$28,IF(H127="6ème","Mixte",G127)),"fragile","satisfaisant"))))</f>
        <v/>
      </c>
      <c r="Q127" s="23" t="str">
        <f>IF(OR(O127="",SUMPRODUCT((Barèmes!$A$6:$A$28="Force bas du corps — Saut en longueur (m)")*(Barèmes!$B$6:$B$28=H127)*(Barèmes!$C$6:$C$28=IF(H127="6ème","Mixte",G127)))=0),"",IF(SUMPRODUCT((Barèmes!$A$6:$A$28="Force bas du corps — Saut en longueur (m)")*(Barèmes!$B$6:$B$28=H127)*(Barèmes!$C$6:$C$28=IF(H127="6ème","Mixte",G127))*(Barèmes!$J$6:$J$28="+"))&gt;0,IF(O127&lt;=SUMIFS(Barèmes!$F$6:$F$28,Barèmes!$A$6:$A$28,"Force bas du corps — Saut en longueur (m)",Barèmes!$B$6:$B$28,H127,Barèmes!$C$6:$C$28,IF(H127="6ème","Mixte",G127)),Barèmes!$B$2,IF(O127&lt;=SUMIFS(Barèmes!$G$6:$G$28,Barèmes!$A$6:$A$28,"Force bas du corps — Saut en longueur (m)",Barèmes!$B$6:$B$28,H127,Barèmes!$C$6:$C$28,IF(H127="6ème","Mixte",G127)),Barèmes!$C$2,IF(O127&lt;=SUMIFS(Barèmes!$H$6:$H$28,Barèmes!$A$6:$A$28,"Force bas du corps — Saut en longueur (m)",Barèmes!$B$6:$B$28,H127,Barèmes!$C$6:$C$28,IF(H127="6ème","Mixte",G127)),Barèmes!$D$2,IF(O127&lt;=SUMIFS(Barèmes!$I$6:$I$28,Barèmes!$A$6:$A$28,"Force bas du corps — Saut en longueur (m)",Barèmes!$B$6:$B$28,H127,Barèmes!$C$6:$C$28,IF(H127="6ème","Mixte",G127)),Barèmes!$E$2,Barèmes!$F$2)))),IF(O127&gt;=SUMIFS(Barèmes!$F$6:$F$28,Barèmes!$A$6:$A$28,"Force bas du corps — Saut en longueur (m)",Barèmes!$B$6:$B$28,H127,Barèmes!$C$6:$C$28,IF(H127="6ème","Mixte",G127)),Barèmes!$B$2,IF(O127&gt;=SUMIFS(Barèmes!$G$6:$G$28,Barèmes!$A$6:$A$28,"Force bas du corps — Saut en longueur (m)",Barèmes!$B$6:$B$28,H127,Barèmes!$C$6:$C$28,IF(H127="6ème","Mixte",G127)),Barèmes!$C$2,IF(O127&gt;=SUMIFS(Barèmes!$H$6:$H$28,Barèmes!$A$6:$A$28,"Force bas du corps — Saut en longueur (m)",Barèmes!$B$6:$B$28,H127,Barèmes!$C$6:$C$28,IF(H127="6ème","Mixte",G127)),Barèmes!$D$2,IF(O127&gt;=SUMIFS(Barèmes!$I$6:$I$28,Barèmes!$A$6:$A$28,"Force bas du corps — Saut en longueur (m)",Barèmes!$B$6:$B$28,H127,Barèmes!$C$6:$C$28,IF(H127="6ème","Mixte",G127)),Barèmes!$E$2,Barèmes!$F$2))))))</f>
        <v/>
      </c>
      <c r="R127" s="22"/>
      <c r="S127" s="24" t="str">
        <f>IF(OR(R127="",SUMPRODUCT((Barèmes!$A$6:$A$28="Vitesse — 30 m (s)")*(Barèmes!$B$6:$B$28=H127)*(Barèmes!$C$6:$C$28=IF(H127="6ème","Mixte",G127)))=0),"",IF(SUMPRODUCT((Barèmes!$A$6:$A$28="Vitesse — 30 m (s)")*(Barèmes!$B$6:$B$28=H127)*(Barèmes!$C$6:$C$28=IF(H127="6ème","Mixte",G127))*(Barèmes!$J$6:$J$28="+"))&gt;0,IF(R127&lt;=SUMIFS(Barèmes!$D$6:$D$28,Barèmes!$A$6:$A$28,"Vitesse — 30 m (s)",Barèmes!$B$6:$B$28,H127,Barèmes!$C$6:$C$28,IF(H127="6ème","Mixte",G127)),"à besoin",IF(R127&lt;=SUMIFS(Barèmes!$E$6:$E$28,Barèmes!$A$6:$A$28,"Vitesse — 30 m (s)",Barèmes!$B$6:$B$28,H127,Barèmes!$C$6:$C$28,IF(H127="6ème","Mixte",G127)),"fragile","satisfaisant")),IF(R127&gt;=SUMIFS(Barèmes!$D$6:$D$28,Barèmes!$A$6:$A$28,"Vitesse — 30 m (s)",Barèmes!$B$6:$B$28,H127,Barèmes!$C$6:$C$28,IF(H127="6ème","Mixte",G127)),"à besoin",IF(R127&gt;=SUMIFS(Barèmes!$E$6:$E$28,Barèmes!$A$6:$A$28,"Vitesse — 30 m (s)",Barèmes!$B$6:$B$28,H127,Barèmes!$C$6:$C$28,IF(H127="6ème","Mixte",G127)),"fragile","satisfaisant"))))</f>
        <v/>
      </c>
      <c r="T127" s="24" t="str">
        <f>IF(OR(R127="",SUMPRODUCT((Barèmes!$A$6:$A$28="Vitesse — 30 m (s)")*(Barèmes!$B$6:$B$28=H127)*(Barèmes!$C$6:$C$28=IF(H127="6ème","Mixte",G127)))=0),"",IF(SUMPRODUCT((Barèmes!$A$6:$A$28="Vitesse — 30 m (s)")*(Barèmes!$B$6:$B$28=H127)*(Barèmes!$C$6:$C$28=IF(H127="6ème","Mixte",G127))*(Barèmes!$J$6:$J$28="+"))&gt;0,IF(R127&lt;=SUMIFS(Barèmes!$F$6:$F$28,Barèmes!$A$6:$A$28,"Vitesse — 30 m (s)",Barèmes!$B$6:$B$28,H127,Barèmes!$C$6:$C$28,IF(H127="6ème","Mixte",G127)),Barèmes!$B$2,IF(R127&lt;=SUMIFS(Barèmes!$G$6:$G$28,Barèmes!$A$6:$A$28,"Vitesse — 30 m (s)",Barèmes!$B$6:$B$28,H127,Barèmes!$C$6:$C$28,IF(H127="6ème","Mixte",G127)),Barèmes!$C$2,IF(R127&lt;=SUMIFS(Barèmes!$H$6:$H$28,Barèmes!$A$6:$A$28,"Vitesse — 30 m (s)",Barèmes!$B$6:$B$28,H127,Barèmes!$C$6:$C$28,IF(H127="6ème","Mixte",G127)),Barèmes!$D$2,IF(R127&lt;=SUMIFS(Barèmes!$I$6:$I$28,Barèmes!$A$6:$A$28,"Vitesse — 30 m (s)",Barèmes!$B$6:$B$28,H127,Barèmes!$C$6:$C$28,IF(H127="6ème","Mixte",G127)),Barèmes!$E$2,Barèmes!$F$2)))),IF(R127&gt;=SUMIFS(Barèmes!$F$6:$F$28,Barèmes!$A$6:$A$28,"Vitesse — 30 m (s)",Barèmes!$B$6:$B$28,H127,Barèmes!$C$6:$C$28,IF(H127="6ème","Mixte",G127)),Barèmes!$B$2,IF(R127&gt;=SUMIFS(Barèmes!$G$6:$G$28,Barèmes!$A$6:$A$28,"Vitesse — 30 m (s)",Barèmes!$B$6:$B$28,H127,Barèmes!$C$6:$C$28,IF(H127="6ème","Mixte",G127)),Barèmes!$C$2,IF(R127&gt;=SUMIFS(Barèmes!$H$6:$H$28,Barèmes!$A$6:$A$28,"Vitesse — 30 m (s)",Barèmes!$B$6:$B$28,H127,Barèmes!$C$6:$C$28,IF(H127="6ème","Mixte",G127)),Barèmes!$D$2,IF(R127&gt;=SUMIFS(Barèmes!$I$6:$I$28,Barèmes!$A$6:$A$28,"Vitesse — 30 m (s)",Barèmes!$B$6:$B$28,H127,Barèmes!$C$6:$C$28,IF(H127="6ème","Mixte",G127)),Barèmes!$E$2,Barèmes!$F$2))))))</f>
        <v/>
      </c>
      <c r="U127" s="22"/>
      <c r="V127" s="25" t="str">
        <f>IF(OR(U127="",SUMPRODUCT((Barèmes!$A$6:$A$28="Vitesse — 50 m (s)")*(Barèmes!$B$6:$B$28=H127)*(Barèmes!$C$6:$C$28=IF(H127="6ème","Mixte",G127)))=0),"",IF(SUMPRODUCT((Barèmes!$A$6:$A$28="Vitesse — 50 m (s)")*(Barèmes!$B$6:$B$28=H127)*(Barèmes!$C$6:$C$28=IF(H127="6ème","Mixte",G127))*(Barèmes!$J$6:$J$28="+"))&gt;0,IF(U127&lt;=SUMIFS(Barèmes!$D$6:$D$28,Barèmes!$A$6:$A$28,"Vitesse — 50 m (s)",Barèmes!$B$6:$B$28,H127,Barèmes!$C$6:$C$28,IF(H127="6ème","Mixte",G127)),"à besoin",IF(U127&lt;=SUMIFS(Barèmes!$E$6:$E$28,Barèmes!$A$6:$A$28,"Vitesse — 50 m (s)",Barèmes!$B$6:$B$28,H127,Barèmes!$C$6:$C$28,IF(H127="6ème","Mixte",G127)),"fragile","satisfaisant")),IF(U127&gt;=SUMIFS(Barèmes!$D$6:$D$28,Barèmes!$A$6:$A$28,"Vitesse — 50 m (s)",Barèmes!$B$6:$B$28,H127,Barèmes!$C$6:$C$28,IF(H127="6ème","Mixte",G127)),"à besoin",IF(U127&gt;=SUMIFS(Barèmes!$E$6:$E$28,Barèmes!$A$6:$A$28,"Vitesse — 50 m (s)",Barèmes!$B$6:$B$28,H127,Barèmes!$C$6:$C$28,IF(H127="6ème","Mixte",G127)),"fragile","satisfaisant"))))</f>
        <v/>
      </c>
      <c r="W127" s="25" t="str">
        <f>IF(OR(U127="",SUMPRODUCT((Barèmes!$A$6:$A$28="Vitesse — 50 m (s)")*(Barèmes!$B$6:$B$28=H127)*(Barèmes!$C$6:$C$28=IF(H127="6ème","Mixte",G127)))=0),"",IF(SUMPRODUCT((Barèmes!$A$6:$A$28="Vitesse — 50 m (s)")*(Barèmes!$B$6:$B$28=H127)*(Barèmes!$C$6:$C$28=IF(H127="6ème","Mixte",G127))*(Barèmes!$J$6:$J$28="+"))&gt;0,IF(U127&lt;=SUMIFS(Barèmes!$F$6:$F$28,Barèmes!$A$6:$A$28,"Vitesse — 50 m (s)",Barèmes!$B$6:$B$28,H127,Barèmes!$C$6:$C$28,IF(H127="6ème","Mixte",G127)),Barèmes!$B$2,IF(U127&lt;=SUMIFS(Barèmes!$G$6:$G$28,Barèmes!$A$6:$A$28,"Vitesse — 50 m (s)",Barèmes!$B$6:$B$28,H127,Barèmes!$C$6:$C$28,IF(H127="6ème","Mixte",G127)),Barèmes!$C$2,IF(U127&lt;=SUMIFS(Barèmes!$H$6:$H$28,Barèmes!$A$6:$A$28,"Vitesse — 50 m (s)",Barèmes!$B$6:$B$28,H127,Barèmes!$C$6:$C$28,IF(H127="6ème","Mixte",G127)),Barèmes!$D$2,IF(U127&lt;=SUMIFS(Barèmes!$I$6:$I$28,Barèmes!$A$6:$A$28,"Vitesse — 50 m (s)",Barèmes!$B$6:$B$28,H127,Barèmes!$C$6:$C$28,IF(H127="6ème","Mixte",G127)),Barèmes!$E$2,Barèmes!$F$2)))),IF(U127&gt;=SUMIFS(Barèmes!$F$6:$F$28,Barèmes!$A$6:$A$28,"Vitesse — 50 m (s)",Barèmes!$B$6:$B$28,H127,Barèmes!$C$6:$C$28,IF(H127="6ème","Mixte",G127)),Barèmes!$B$2,IF(U127&gt;=SUMIFS(Barèmes!$G$6:$G$28,Barèmes!$A$6:$A$28,"Vitesse — 50 m (s)",Barèmes!$B$6:$B$28,H127,Barèmes!$C$6:$C$28,IF(H127="6ème","Mixte",G127)),Barèmes!$C$2,IF(U127&gt;=SUMIFS(Barèmes!$H$6:$H$28,Barèmes!$A$6:$A$28,"Vitesse — 50 m (s)",Barèmes!$B$6:$B$28,H127,Barèmes!$C$6:$C$28,IF(H127="6ème","Mixte",G127)),Barèmes!$D$2,IF(U127&gt;=SUMIFS(Barèmes!$I$6:$I$28,Barèmes!$A$6:$A$28,"Vitesse — 50 m (s)",Barèmes!$B$6:$B$28,H127,Barèmes!$C$6:$C$28,IF(H127="6ème","Mixte",G127)),Barèmes!$E$2,Barèmes!$F$2))))))</f>
        <v/>
      </c>
      <c r="X127" s="18"/>
      <c r="Y127" s="26" t="str" cm="1">
        <f t="array" ref="Y127">IF(OR(X127="",SUMPRODUCT((Barèmes!$A$6:$A$28="Souplesse (score 1-5)")*(Barèmes!$B$6:$B$28=H127)*(Barèmes!$C$6:$C$28=IF(H127="6ème","Mixte",G127)))=0),"",IF(SUMPRODUCT((Barèmes!$A$6:$A$28="Souplesse (score 1-5)")*(Barèmes!$B$6:$B$28=H127)*(Barèmes!$C$6:$C$28=IF(H127="6ème","Mixte",G127))*(Barèmes!$J$6:$J$28="+"))&gt;0,IF(X127&lt;=SUMIFS(Barèmes!$D$6:$D$28,Barèmes!$A$6:$A$28,"Souplesse (score 1-5)",Barèmes!$B$6:$B$28,H127,Barèmes!$C$6:$C$28,IF(H127="6ème","Mixte",G127)),"à besoin",IF(X127&lt;=SUMIFS(Barèmes!$E$6:$E$28,Barèmes!$A$6:$A$28,"Souplesse (score 1-5)",Barèmes!$B$6:$B$28,H127,Barèmes!$C$6:$C$28,IF(H127="6ème","Mixte",G127)),"fragile","satisfaisant")),IF(X127&gt;=SUMIFS(Barèmes!$D$6:$D$28,Barèmes!$A$6:$A$28,"Souplesse (score 1-5)",Barèmes!$B$6:$B$28,H127,Barèmes!$C$6:$C$28,IF(H127="6ème","Mixte",G127)),"à besoin",IF(X127&gt;=SUMIFS(Barèmes!$E$6:$E$28,Barèmes!$A$6:$A$28,"Souplesse (score 1-5)",Barèmes!$B$6:$B$28,H127,Barèmes!$C$6:$C$28,IF(H127="6ème","Mixte",G127)),"fragile","satisfaisant"))))</f>
        <v/>
      </c>
      <c r="Z127" s="26" t="str" cm="1">
        <f t="array" ref="Z127">IF(OR(X127="",SUMPRODUCT((Barèmes!$A$6:$A$28="Souplesse (score 1-5)")*(Barèmes!$B$6:$B$28=H127)*(Barèmes!$C$6:$C$28=IF(H127="6ème","Mixte",G127)))=0),"",IF(SUMPRODUCT((Barèmes!$A$6:$A$28="Souplesse (score 1-5)")*(Barèmes!$B$6:$B$28=H127)*(Barèmes!$C$6:$C$28=IF(H127="6ème","Mixte",G127))*(Barèmes!$J$6:$J$28="+"))&gt;0,IF(X127&lt;=SUMIFS(Barèmes!$F$6:$F$28,Barèmes!$A$6:$A$28,"Souplesse (score 1-5)",Barèmes!$B$6:$B$28,H127,Barèmes!$C$6:$C$28,IF(H127="6ème","Mixte",G127)),Barèmes!$B$2,IF(X127&lt;=SUMIFS(Barèmes!$G$6:$G$28,Barèmes!$A$6:$A$28,"Souplesse (score 1-5)",Barèmes!$B$6:$B$28,H127,Barèmes!$C$6:$C$28,IF(H127="6ème","Mixte",G127)),Barèmes!$C$2,IF(X127&lt;=SUMIFS(Barèmes!$H$6:$H$28,Barèmes!$A$6:$A$28,"Souplesse (score 1-5)",Barèmes!$B$6:$B$28,H127,Barèmes!$C$6:$C$28,IF(H127="6ème","Mixte",G127)),Barèmes!$D$2,IF(X127&lt;=SUMIFS(Barèmes!$I$6:$I$28,Barèmes!$A$6:$A$28,"Souplesse (score 1-5)",Barèmes!$B$6:$B$28,H127,Barèmes!$C$6:$C$28,IF(H127="6ème","Mixte",G127)),Barèmes!$E$2,Barèmes!$F$2)))),IF(X127&gt;=SUMIFS(Barèmes!$F$6:$F$28,Barèmes!$A$6:$A$28,"Souplesse (score 1-5)",Barèmes!$B$6:$B$28,H127,Barèmes!$C$6:$C$28,IF(H127="6ème","Mixte",G127)),Barèmes!$B$2,IF(X127&gt;=SUMIFS(Barèmes!$G$6:$G$28,Barèmes!$A$6:$A$28,"Souplesse (score 1-5)",Barèmes!$B$6:$B$28,H127,Barèmes!$C$6:$C$28,IF(H127="6ème","Mixte",G127)),Barèmes!$C$2,IF(X127&gt;=SUMIFS(Barèmes!$H$6:$H$28,Barèmes!$A$6:$A$28,"Souplesse (score 1-5)",Barèmes!$B$6:$B$28,H127,Barèmes!$C$6:$C$28,IF(H127="6ème","Mixte",G127)),Barèmes!$D$2,IF(X127&gt;=SUMIFS(Barèmes!$I$6:$I$28,Barèmes!$A$6:$A$28,"Souplesse (score 1-5)",Barèmes!$B$6:$B$28,H127,Barèmes!$C$6:$C$28,IF(H127="6ème","Mixte",G127)),Barèmes!$E$2,Barèmes!$F$2))))))</f>
        <v/>
      </c>
      <c r="AA127" s="22"/>
      <c r="AB127" s="27" t="str">
        <f>IF(OR(AA127="",SUMPRODUCT((Barèmes!$A$6:$A$28="Agilité — T-test 974 (s)")*(Barèmes!$B$6:$B$28=H127)*(Barèmes!$C$6:$C$28=IF(H127="6ème","Mixte",G127)))=0),"",IF(SUMPRODUCT((Barèmes!$A$6:$A$28="Agilité — T-test 974 (s)")*(Barèmes!$B$6:$B$28=H127)*(Barèmes!$C$6:$C$28=IF(H127="6ème","Mixte",G127))*(Barèmes!$J$6:$J$28="+"))&gt;0,IF(AA127&lt;=SUMIFS(Barèmes!$D$6:$D$28,Barèmes!$A$6:$A$28,"Agilité — T-test 974 (s)",Barèmes!$B$6:$B$28,H127,Barèmes!$C$6:$C$28,IF(H127="6ème","Mixte",G127)),"à besoin",IF(AA127&lt;=SUMIFS(Barèmes!$E$6:$E$28,Barèmes!$A$6:$A$28,"Agilité — T-test 974 (s)",Barèmes!$B$6:$B$28,H127,Barèmes!$C$6:$C$28,IF(H127="6ème","Mixte",G127)),"fragile","satisfaisant")),IF(AA127&gt;=SUMIFS(Barèmes!$D$6:$D$28,Barèmes!$A$6:$A$28,"Agilité — T-test 974 (s)",Barèmes!$B$6:$B$28,H127,Barèmes!$C$6:$C$28,IF(H127="6ème","Mixte",G127)),"à besoin",IF(AA127&gt;=SUMIFS(Barèmes!$E$6:$E$28,Barèmes!$A$6:$A$28,"Agilité — T-test 974 (s)",Barèmes!$B$6:$B$28,H127,Barèmes!$C$6:$C$28,IF(H127="6ème","Mixte",G127)),"fragile","satisfaisant"))))</f>
        <v/>
      </c>
      <c r="AC127" s="27" t="str">
        <f>IF(OR(AA127="",SUMPRODUCT((Barèmes!$A$6:$A$28="Agilité — T-test 974 (s)")*(Barèmes!$B$6:$B$28=H127)*(Barèmes!$C$6:$C$28=IF(H127="6ème","Mixte",G127)))=0),"",IF(SUMPRODUCT((Barèmes!$A$6:$A$28="Agilité — T-test 974 (s)")*(Barèmes!$B$6:$B$28=H127)*(Barèmes!$C$6:$C$28=IF(H127="6ème","Mixte",G127))*(Barèmes!$J$6:$J$28="+"))&gt;0,IF(AA127&lt;=SUMIFS(Barèmes!$F$6:$F$28,Barèmes!$A$6:$A$28,"Agilité — T-test 974 (s)",Barèmes!$B$6:$B$28,H127,Barèmes!$C$6:$C$28,IF(H127="6ème","Mixte",G127)),Barèmes!$B$2,IF(AA127&lt;=SUMIFS(Barèmes!$G$6:$G$28,Barèmes!$A$6:$A$28,"Agilité — T-test 974 (s)",Barèmes!$B$6:$B$28,H127,Barèmes!$C$6:$C$28,IF(H127="6ème","Mixte",G127)),Barèmes!$C$2,IF(AA127&lt;=SUMIFS(Barèmes!$H$6:$H$28,Barèmes!$A$6:$A$28,"Agilité — T-test 974 (s)",Barèmes!$B$6:$B$28,H127,Barèmes!$C$6:$C$28,IF(H127="6ème","Mixte",G127)),Barèmes!$D$2,IF(AA127&lt;=SUMIFS(Barèmes!$I$6:$I$28,Barèmes!$A$6:$A$28,"Agilité — T-test 974 (s)",Barèmes!$B$6:$B$28,H127,Barèmes!$C$6:$C$28,IF(H127="6ème","Mixte",G127)),Barèmes!$E$2,Barèmes!$F$2)))),IF(AA127&gt;=SUMIFS(Barèmes!$F$6:$F$28,Barèmes!$A$6:$A$28,"Agilité — T-test 974 (s)",Barèmes!$B$6:$B$28,H127,Barèmes!$C$6:$C$28,IF(H127="6ème","Mixte",G127)),Barèmes!$B$2,IF(AA127&gt;=SUMIFS(Barèmes!$G$6:$G$28,Barèmes!$A$6:$A$28,"Agilité — T-test 974 (s)",Barèmes!$B$6:$B$28,H127,Barèmes!$C$6:$C$28,IF(H127="6ème","Mixte",G127)),Barèmes!$C$2,IF(AA127&gt;=SUMIFS(Barèmes!$H$6:$H$28,Barèmes!$A$6:$A$28,"Agilité — T-test 974 (s)",Barèmes!$B$6:$B$28,H127,Barèmes!$C$6:$C$28,IF(H127="6ème","Mixte",G127)),Barèmes!$D$2,IF(AA127&gt;=SUMIFS(Barèmes!$I$6:$I$28,Barèmes!$A$6:$A$28,"Agilité — T-test 974 (s)",Barèmes!$B$6:$B$28,H127,Barèmes!$C$6:$C$28,IF(H127="6ème","Mixte",G127)),Barèmes!$E$2,Barèmes!$F$2))))))</f>
        <v/>
      </c>
      <c r="AD127" s="28" t="str">
        <f t="shared" si="10"/>
        <v/>
      </c>
      <c r="AE127" s="29" t="str">
        <f t="shared" si="11"/>
        <v/>
      </c>
      <c r="AF127" s="30" t="str">
        <f>IF(OR(AD127="",SUMPRODUCT((Barèmes!$A$6:$A$28="Surcoût d'agilité (s) — technique")*(Barèmes!$B$6:$B$28=H127)*(Barèmes!$C$6:$C$28=IF(H127="6ème","Mixte",G127)))=0),"",IF(SUMPRODUCT((Barèmes!$A$6:$A$28="Surcoût d'agilité (s) — technique")*(Barèmes!$B$6:$B$28=H127)*(Barèmes!$C$6:$C$28=IF(H127="6ème","Mixte",G127))*(Barèmes!$J$6:$J$28="+"))&gt;0,IF(AD127&lt;=SUMIFS(Barèmes!$D$6:$D$28,Barèmes!$A$6:$A$28,"Surcoût d'agilité (s) — technique",Barèmes!$B$6:$B$28,H127,Barèmes!$C$6:$C$28,IF(H127="6ème","Mixte",G127)),"à besoin",IF(AD127&lt;=SUMIFS(Barèmes!$E$6:$E$28,Barèmes!$A$6:$A$28,"Surcoût d'agilité (s) — technique",Barèmes!$B$6:$B$28,H127,Barèmes!$C$6:$C$28,IF(H127="6ème","Mixte",G127)),"fragile","satisfaisant")),IF(AD127&gt;=SUMIFS(Barèmes!$D$6:$D$28,Barèmes!$A$6:$A$28,"Surcoût d'agilité (s) — technique",Barèmes!$B$6:$B$28,H127,Barèmes!$C$6:$C$28,IF(H127="6ème","Mixte",G127)),"à besoin",IF(AD127&gt;=SUMIFS(Barèmes!$E$6:$E$28,Barèmes!$A$6:$A$28,"Surcoût d'agilité (s) — technique",Barèmes!$B$6:$B$28,H127,Barèmes!$C$6:$C$28,IF(H127="6ème","Mixte",G127)),"fragile","satisfaisant"))))</f>
        <v/>
      </c>
      <c r="AG127" s="30" t="str">
        <f>IF(OR(AD127="",SUMPRODUCT((Barèmes!$A$6:$A$28="Surcoût d'agilité (s) — technique")*(Barèmes!$B$6:$B$28=H127)*(Barèmes!$C$6:$C$28=IF(H127="6ème","Mixte",G127)))=0),"",IF(SUMPRODUCT((Barèmes!$A$6:$A$28="Surcoût d'agilité (s) — technique")*(Barèmes!$B$6:$B$28=H127)*(Barèmes!$C$6:$C$28=IF(H127="6ème","Mixte",G127))*(Barèmes!$J$6:$J$28="+"))&gt;0,IF(AD127&lt;=SUMIFS(Barèmes!$F$6:$F$28,Barèmes!$A$6:$A$28,"Surcoût d'agilité (s) — technique",Barèmes!$B$6:$B$28,H127,Barèmes!$C$6:$C$28,IF(H127="6ème","Mixte",G127)),Barèmes!$B$2,IF(AD127&lt;=SUMIFS(Barèmes!$G$6:$G$28,Barèmes!$A$6:$A$28,"Surcoût d'agilité (s) — technique",Barèmes!$B$6:$B$28,H127,Barèmes!$C$6:$C$28,IF(H127="6ème","Mixte",G127)),Barèmes!$C$2,IF(AD127&lt;=SUMIFS(Barèmes!$H$6:$H$28,Barèmes!$A$6:$A$28,"Surcoût d'agilité (s) — technique",Barèmes!$B$6:$B$28,H127,Barèmes!$C$6:$C$28,IF(H127="6ème","Mixte",G127)),Barèmes!$D$2,IF(AD127&lt;=SUMIFS(Barèmes!$I$6:$I$28,Barèmes!$A$6:$A$28,"Surcoût d'agilité (s) — technique",Barèmes!$B$6:$B$28,H127,Barèmes!$C$6:$C$28,IF(H127="6ème","Mixte",G127)),Barèmes!$E$2,Barèmes!$F$2)))),IF(AD127&gt;=SUMIFS(Barèmes!$F$6:$F$28,Barèmes!$A$6:$A$28,"Surcoût d'agilité (s) — technique",Barèmes!$B$6:$B$28,H127,Barèmes!$C$6:$C$28,IF(H127="6ème","Mixte",G127)),Barèmes!$B$2,IF(AD127&gt;=SUMIFS(Barèmes!$G$6:$G$28,Barèmes!$A$6:$A$28,"Surcoût d'agilité (s) — technique",Barèmes!$B$6:$B$28,H127,Barèmes!$C$6:$C$28,IF(H127="6ème","Mixte",G127)),Barèmes!$C$2,IF(AD127&gt;=SUMIFS(Barèmes!$H$6:$H$28,Barèmes!$A$6:$A$28,"Surcoût d'agilité (s) — technique",Barèmes!$B$6:$B$28,H127,Barèmes!$C$6:$C$28,IF(H127="6ème","Mixte",G127)),Barèmes!$D$2,IF(AD127&gt;=SUMIFS(Barèmes!$I$6:$I$28,Barèmes!$A$6:$A$28,"Surcoût d'agilité (s) — technique",Barèmes!$B$6:$B$28,H127,Barèmes!$C$6:$C$28,IF(H127="6ème","Mixte",G127)),Barèmes!$E$2,Barèmes!$F$2))))))</f>
        <v/>
      </c>
      <c r="AH127" s="31" t="str">
        <f>IF((IF(N127="",0,1)+IF(Q127="",0,1)+IF(W127="",0,1)+IF(Z127="",0,1)+IF(AC127="",0,1))=0,"",3*IF(N127=Barèmes!$B$2,1,IF(N127=Barèmes!$C$2,2,IF(N127=Barèmes!$D$2,3,IF(N127=Barèmes!$E$2,4,IF(N127=Barèmes!$F$2,5,0)))))+3*IF(Q127=Barèmes!$B$2,1,IF(Q127=Barèmes!$C$2,2,IF(Q127=Barèmes!$D$2,3,IF(Q127=Barèmes!$E$2,4,IF(Q127=Barèmes!$F$2,5,0)))))+2*IF(W127=Barèmes!$B$2,1,IF(W127=Barèmes!$C$2,2,IF(W127=Barèmes!$D$2,3,IF(W127=Barèmes!$E$2,4,IF(W127=Barèmes!$F$2,5,0)))))+1*IF(Z127=Barèmes!$B$2,1,IF(Z127=Barèmes!$C$2,2,IF(Z127=Barèmes!$D$2,3,IF(Z127=Barèmes!$E$2,4,IF(Z127=Barèmes!$F$2,5,0)))))+1*IF(AC127=Barèmes!$B$2,1,IF(AC127=Barèmes!$C$2,2,IF(AC127=Barèmes!$D$2,3,IF(AC127=Barèmes!$E$2,4,IF(AC127=Barèmes!$F$2,5,0))))))</f>
        <v/>
      </c>
      <c r="AI127" s="31"/>
      <c r="AJ127" s="32" t="str">
        <f>IFERROR(INDEX(Croissance!$B$5:$B$604,MATCH(A127,Croissance!$A$5:$A$604,0)),"")</f>
        <v/>
      </c>
      <c r="AK127" s="32" t="str">
        <f>IFERROR(INDEX(Croissance!$C$5:$C$604,MATCH(A127,Croissance!$A$5:$A$604,0)),"")</f>
        <v/>
      </c>
      <c r="AL127" s="32" t="str">
        <f>IFERROR(INDEX(Croissance!$D$5:$D$604,MATCH(A127,Croissance!$A$5:$A$604,0)),"")</f>
        <v/>
      </c>
      <c r="AM127" s="32" t="str">
        <f>IFERROR(INDEX(Croissance!$E$5:$E$604,MATCH(A127,Croissance!$A$5:$A$604,0)),"")</f>
        <v/>
      </c>
      <c r="AO127" s="33">
        <f t="shared" si="16"/>
        <v>0</v>
      </c>
      <c r="AP127" s="33">
        <f t="shared" si="12"/>
        <v>0</v>
      </c>
      <c r="AQ127" s="33">
        <f>IF(A127="",0,IF(AND(OR('Synthèse classe'!$C$2="Tous",C127='Synthèse classe'!$C$2),OR('Synthèse classe'!$C$3="Toutes",D127='Synthèse classe'!$C$3),OR('Synthèse classe'!$C$4="Toutes",AND('Synthèse classe'!$C$4="Dernière",AP127=1),B127=IFERROR(VALUE('Synthèse classe'!$C$4),0))),1,0))</f>
        <v>0</v>
      </c>
      <c r="AR127" s="34" t="str">
        <f t="shared" si="13"/>
        <v/>
      </c>
    </row>
    <row r="128" spans="1:44" x14ac:dyDescent="0.2">
      <c r="A128" s="17" t="str">
        <f t="shared" si="9"/>
        <v/>
      </c>
      <c r="B128" s="18"/>
      <c r="C128" s="19"/>
      <c r="D128" s="19"/>
      <c r="E128" s="19"/>
      <c r="F128" s="19"/>
      <c r="G128" s="19"/>
      <c r="H128" s="17" t="str">
        <f t="shared" si="14"/>
        <v/>
      </c>
      <c r="I128" s="20"/>
      <c r="J128" s="18"/>
      <c r="K128" s="19"/>
      <c r="L128" s="21" t="str">
        <f t="shared" si="15"/>
        <v/>
      </c>
      <c r="M128" s="21" t="str">
        <f>IF(OR(J128="",SUMPRODUCT((Barèmes!$A$6:$A$28="Endurance — Luc Léger (palier)")*(Barèmes!$B$6:$B$28=H128)*(Barèmes!$C$6:$C$28=IF(H128="6ème","Mixte",G128)))=0),"",IF(SUMPRODUCT((Barèmes!$A$6:$A$28="Endurance — Luc Léger (palier)")*(Barèmes!$B$6:$B$28=H128)*(Barèmes!$C$6:$C$28=IF(H128="6ème","Mixte",G128))*(Barèmes!$J$6:$J$28="+"))&gt;0,IF(J128&lt;=SUMIFS(Barèmes!$D$6:$D$28,Barèmes!$A$6:$A$28,"Endurance — Luc Léger (palier)",Barèmes!$B$6:$B$28,H128,Barèmes!$C$6:$C$28,IF(H128="6ème","Mixte",G128)),"à besoin",IF(J128&lt;=SUMIFS(Barèmes!$E$6:$E$28,Barèmes!$A$6:$A$28,"Endurance — Luc Léger (palier)",Barèmes!$B$6:$B$28,H128,Barèmes!$C$6:$C$28,IF(H128="6ème","Mixte",G128)),"fragile","satisfaisant")),IF(J128&gt;=SUMIFS(Barèmes!$D$6:$D$28,Barèmes!$A$6:$A$28,"Endurance — Luc Léger (palier)",Barèmes!$B$6:$B$28,H128,Barèmes!$C$6:$C$28,IF(H128="6ème","Mixte",G128)),"à besoin",IF(J128&gt;=SUMIFS(Barèmes!$E$6:$E$28,Barèmes!$A$6:$A$28,"Endurance — Luc Léger (palier)",Barèmes!$B$6:$B$28,H128,Barèmes!$C$6:$C$28,IF(H128="6ème","Mixte",G128)),"fragile","satisfaisant"))))</f>
        <v/>
      </c>
      <c r="N128" s="21" t="str">
        <f>IF(OR(J128="",SUMPRODUCT((Barèmes!$A$6:$A$28="Endurance — Luc Léger (palier)")*(Barèmes!$B$6:$B$28=H128)*(Barèmes!$C$6:$C$28=IF(H128="6ème","Mixte",G128)))=0),"",IF(SUMPRODUCT((Barèmes!$A$6:$A$28="Endurance — Luc Léger (palier)")*(Barèmes!$B$6:$B$28=H128)*(Barèmes!$C$6:$C$28=IF(H128="6ème","Mixte",G128))*(Barèmes!$J$6:$J$28="+"))&gt;0,IF(J128&lt;=SUMIFS(Barèmes!$F$6:$F$28,Barèmes!$A$6:$A$28,"Endurance — Luc Léger (palier)",Barèmes!$B$6:$B$28,H128,Barèmes!$C$6:$C$28,IF(H128="6ème","Mixte",G128)),Barèmes!$B$2,IF(J128&lt;=SUMIFS(Barèmes!$G$6:$G$28,Barèmes!$A$6:$A$28,"Endurance — Luc Léger (palier)",Barèmes!$B$6:$B$28,H128,Barèmes!$C$6:$C$28,IF(H128="6ème","Mixte",G128)),Barèmes!$C$2,IF(J128&lt;=SUMIFS(Barèmes!$H$6:$H$28,Barèmes!$A$6:$A$28,"Endurance — Luc Léger (palier)",Barèmes!$B$6:$B$28,H128,Barèmes!$C$6:$C$28,IF(H128="6ème","Mixte",G128)),Barèmes!$D$2,IF(J128&lt;=SUMIFS(Barèmes!$I$6:$I$28,Barèmes!$A$6:$A$28,"Endurance — Luc Léger (palier)",Barèmes!$B$6:$B$28,H128,Barèmes!$C$6:$C$28,IF(H128="6ème","Mixte",G128)),Barèmes!$E$2,Barèmes!$F$2)))),IF(J128&gt;=SUMIFS(Barèmes!$F$6:$F$28,Barèmes!$A$6:$A$28,"Endurance — Luc Léger (palier)",Barèmes!$B$6:$B$28,H128,Barèmes!$C$6:$C$28,IF(H128="6ème","Mixte",G128)),Barèmes!$B$2,IF(J128&gt;=SUMIFS(Barèmes!$G$6:$G$28,Barèmes!$A$6:$A$28,"Endurance — Luc Léger (palier)",Barèmes!$B$6:$B$28,H128,Barèmes!$C$6:$C$28,IF(H128="6ème","Mixte",G128)),Barèmes!$C$2,IF(J128&gt;=SUMIFS(Barèmes!$H$6:$H$28,Barèmes!$A$6:$A$28,"Endurance — Luc Léger (palier)",Barèmes!$B$6:$B$28,H128,Barèmes!$C$6:$C$28,IF(H128="6ème","Mixte",G128)),Barèmes!$D$2,IF(J128&gt;=SUMIFS(Barèmes!$I$6:$I$28,Barèmes!$A$6:$A$28,"Endurance — Luc Léger (palier)",Barèmes!$B$6:$B$28,H128,Barèmes!$C$6:$C$28,IF(H128="6ème","Mixte",G128)),Barèmes!$E$2,Barèmes!$F$2))))))</f>
        <v/>
      </c>
      <c r="O128" s="22"/>
      <c r="P128" s="23" t="str">
        <f>IF(OR(O128="",SUMPRODUCT((Barèmes!$A$6:$A$28="Force bas du corps — Saut en longueur (m)")*(Barèmes!$B$6:$B$28=H128)*(Barèmes!$C$6:$C$28=IF(H128="6ème","Mixte",G128)))=0),"",IF(SUMPRODUCT((Barèmes!$A$6:$A$28="Force bas du corps — Saut en longueur (m)")*(Barèmes!$B$6:$B$28=H128)*(Barèmes!$C$6:$C$28=IF(H128="6ème","Mixte",G128))*(Barèmes!$J$6:$J$28="+"))&gt;0,IF(O128&lt;=SUMIFS(Barèmes!$D$6:$D$28,Barèmes!$A$6:$A$28,"Force bas du corps — Saut en longueur (m)",Barèmes!$B$6:$B$28,H128,Barèmes!$C$6:$C$28,IF(H128="6ème","Mixte",G128)),"à besoin",IF(O128&lt;=SUMIFS(Barèmes!$E$6:$E$28,Barèmes!$A$6:$A$28,"Force bas du corps — Saut en longueur (m)",Barèmes!$B$6:$B$28,H128,Barèmes!$C$6:$C$28,IF(H128="6ème","Mixte",G128)),"fragile","satisfaisant")),IF(O128&gt;=SUMIFS(Barèmes!$D$6:$D$28,Barèmes!$A$6:$A$28,"Force bas du corps — Saut en longueur (m)",Barèmes!$B$6:$B$28,H128,Barèmes!$C$6:$C$28,IF(H128="6ème","Mixte",G128)),"à besoin",IF(O128&gt;=SUMIFS(Barèmes!$E$6:$E$28,Barèmes!$A$6:$A$28,"Force bas du corps — Saut en longueur (m)",Barèmes!$B$6:$B$28,H128,Barèmes!$C$6:$C$28,IF(H128="6ème","Mixte",G128)),"fragile","satisfaisant"))))</f>
        <v/>
      </c>
      <c r="Q128" s="23" t="str">
        <f>IF(OR(O128="",SUMPRODUCT((Barèmes!$A$6:$A$28="Force bas du corps — Saut en longueur (m)")*(Barèmes!$B$6:$B$28=H128)*(Barèmes!$C$6:$C$28=IF(H128="6ème","Mixte",G128)))=0),"",IF(SUMPRODUCT((Barèmes!$A$6:$A$28="Force bas du corps — Saut en longueur (m)")*(Barèmes!$B$6:$B$28=H128)*(Barèmes!$C$6:$C$28=IF(H128="6ème","Mixte",G128))*(Barèmes!$J$6:$J$28="+"))&gt;0,IF(O128&lt;=SUMIFS(Barèmes!$F$6:$F$28,Barèmes!$A$6:$A$28,"Force bas du corps — Saut en longueur (m)",Barèmes!$B$6:$B$28,H128,Barèmes!$C$6:$C$28,IF(H128="6ème","Mixte",G128)),Barèmes!$B$2,IF(O128&lt;=SUMIFS(Barèmes!$G$6:$G$28,Barèmes!$A$6:$A$28,"Force bas du corps — Saut en longueur (m)",Barèmes!$B$6:$B$28,H128,Barèmes!$C$6:$C$28,IF(H128="6ème","Mixte",G128)),Barèmes!$C$2,IF(O128&lt;=SUMIFS(Barèmes!$H$6:$H$28,Barèmes!$A$6:$A$28,"Force bas du corps — Saut en longueur (m)",Barèmes!$B$6:$B$28,H128,Barèmes!$C$6:$C$28,IF(H128="6ème","Mixte",G128)),Barèmes!$D$2,IF(O128&lt;=SUMIFS(Barèmes!$I$6:$I$28,Barèmes!$A$6:$A$28,"Force bas du corps — Saut en longueur (m)",Barèmes!$B$6:$B$28,H128,Barèmes!$C$6:$C$28,IF(H128="6ème","Mixte",G128)),Barèmes!$E$2,Barèmes!$F$2)))),IF(O128&gt;=SUMIFS(Barèmes!$F$6:$F$28,Barèmes!$A$6:$A$28,"Force bas du corps — Saut en longueur (m)",Barèmes!$B$6:$B$28,H128,Barèmes!$C$6:$C$28,IF(H128="6ème","Mixte",G128)),Barèmes!$B$2,IF(O128&gt;=SUMIFS(Barèmes!$G$6:$G$28,Barèmes!$A$6:$A$28,"Force bas du corps — Saut en longueur (m)",Barèmes!$B$6:$B$28,H128,Barèmes!$C$6:$C$28,IF(H128="6ème","Mixte",G128)),Barèmes!$C$2,IF(O128&gt;=SUMIFS(Barèmes!$H$6:$H$28,Barèmes!$A$6:$A$28,"Force bas du corps — Saut en longueur (m)",Barèmes!$B$6:$B$28,H128,Barèmes!$C$6:$C$28,IF(H128="6ème","Mixte",G128)),Barèmes!$D$2,IF(O128&gt;=SUMIFS(Barèmes!$I$6:$I$28,Barèmes!$A$6:$A$28,"Force bas du corps — Saut en longueur (m)",Barèmes!$B$6:$B$28,H128,Barèmes!$C$6:$C$28,IF(H128="6ème","Mixte",G128)),Barèmes!$E$2,Barèmes!$F$2))))))</f>
        <v/>
      </c>
      <c r="R128" s="22"/>
      <c r="S128" s="24" t="str">
        <f>IF(OR(R128="",SUMPRODUCT((Barèmes!$A$6:$A$28="Vitesse — 30 m (s)")*(Barèmes!$B$6:$B$28=H128)*(Barèmes!$C$6:$C$28=IF(H128="6ème","Mixte",G128)))=0),"",IF(SUMPRODUCT((Barèmes!$A$6:$A$28="Vitesse — 30 m (s)")*(Barèmes!$B$6:$B$28=H128)*(Barèmes!$C$6:$C$28=IF(H128="6ème","Mixte",G128))*(Barèmes!$J$6:$J$28="+"))&gt;0,IF(R128&lt;=SUMIFS(Barèmes!$D$6:$D$28,Barèmes!$A$6:$A$28,"Vitesse — 30 m (s)",Barèmes!$B$6:$B$28,H128,Barèmes!$C$6:$C$28,IF(H128="6ème","Mixte",G128)),"à besoin",IF(R128&lt;=SUMIFS(Barèmes!$E$6:$E$28,Barèmes!$A$6:$A$28,"Vitesse — 30 m (s)",Barèmes!$B$6:$B$28,H128,Barèmes!$C$6:$C$28,IF(H128="6ème","Mixte",G128)),"fragile","satisfaisant")),IF(R128&gt;=SUMIFS(Barèmes!$D$6:$D$28,Barèmes!$A$6:$A$28,"Vitesse — 30 m (s)",Barèmes!$B$6:$B$28,H128,Barèmes!$C$6:$C$28,IF(H128="6ème","Mixte",G128)),"à besoin",IF(R128&gt;=SUMIFS(Barèmes!$E$6:$E$28,Barèmes!$A$6:$A$28,"Vitesse — 30 m (s)",Barèmes!$B$6:$B$28,H128,Barèmes!$C$6:$C$28,IF(H128="6ème","Mixte",G128)),"fragile","satisfaisant"))))</f>
        <v/>
      </c>
      <c r="T128" s="24" t="str">
        <f>IF(OR(R128="",SUMPRODUCT((Barèmes!$A$6:$A$28="Vitesse — 30 m (s)")*(Barèmes!$B$6:$B$28=H128)*(Barèmes!$C$6:$C$28=IF(H128="6ème","Mixte",G128)))=0),"",IF(SUMPRODUCT((Barèmes!$A$6:$A$28="Vitesse — 30 m (s)")*(Barèmes!$B$6:$B$28=H128)*(Barèmes!$C$6:$C$28=IF(H128="6ème","Mixte",G128))*(Barèmes!$J$6:$J$28="+"))&gt;0,IF(R128&lt;=SUMIFS(Barèmes!$F$6:$F$28,Barèmes!$A$6:$A$28,"Vitesse — 30 m (s)",Barèmes!$B$6:$B$28,H128,Barèmes!$C$6:$C$28,IF(H128="6ème","Mixte",G128)),Barèmes!$B$2,IF(R128&lt;=SUMIFS(Barèmes!$G$6:$G$28,Barèmes!$A$6:$A$28,"Vitesse — 30 m (s)",Barèmes!$B$6:$B$28,H128,Barèmes!$C$6:$C$28,IF(H128="6ème","Mixte",G128)),Barèmes!$C$2,IF(R128&lt;=SUMIFS(Barèmes!$H$6:$H$28,Barèmes!$A$6:$A$28,"Vitesse — 30 m (s)",Barèmes!$B$6:$B$28,H128,Barèmes!$C$6:$C$28,IF(H128="6ème","Mixte",G128)),Barèmes!$D$2,IF(R128&lt;=SUMIFS(Barèmes!$I$6:$I$28,Barèmes!$A$6:$A$28,"Vitesse — 30 m (s)",Barèmes!$B$6:$B$28,H128,Barèmes!$C$6:$C$28,IF(H128="6ème","Mixte",G128)),Barèmes!$E$2,Barèmes!$F$2)))),IF(R128&gt;=SUMIFS(Barèmes!$F$6:$F$28,Barèmes!$A$6:$A$28,"Vitesse — 30 m (s)",Barèmes!$B$6:$B$28,H128,Barèmes!$C$6:$C$28,IF(H128="6ème","Mixte",G128)),Barèmes!$B$2,IF(R128&gt;=SUMIFS(Barèmes!$G$6:$G$28,Barèmes!$A$6:$A$28,"Vitesse — 30 m (s)",Barèmes!$B$6:$B$28,H128,Barèmes!$C$6:$C$28,IF(H128="6ème","Mixte",G128)),Barèmes!$C$2,IF(R128&gt;=SUMIFS(Barèmes!$H$6:$H$28,Barèmes!$A$6:$A$28,"Vitesse — 30 m (s)",Barèmes!$B$6:$B$28,H128,Barèmes!$C$6:$C$28,IF(H128="6ème","Mixte",G128)),Barèmes!$D$2,IF(R128&gt;=SUMIFS(Barèmes!$I$6:$I$28,Barèmes!$A$6:$A$28,"Vitesse — 30 m (s)",Barèmes!$B$6:$B$28,H128,Barèmes!$C$6:$C$28,IF(H128="6ème","Mixte",G128)),Barèmes!$E$2,Barèmes!$F$2))))))</f>
        <v/>
      </c>
      <c r="U128" s="22"/>
      <c r="V128" s="25" t="str">
        <f>IF(OR(U128="",SUMPRODUCT((Barèmes!$A$6:$A$28="Vitesse — 50 m (s)")*(Barèmes!$B$6:$B$28=H128)*(Barèmes!$C$6:$C$28=IF(H128="6ème","Mixte",G128)))=0),"",IF(SUMPRODUCT((Barèmes!$A$6:$A$28="Vitesse — 50 m (s)")*(Barèmes!$B$6:$B$28=H128)*(Barèmes!$C$6:$C$28=IF(H128="6ème","Mixte",G128))*(Barèmes!$J$6:$J$28="+"))&gt;0,IF(U128&lt;=SUMIFS(Barèmes!$D$6:$D$28,Barèmes!$A$6:$A$28,"Vitesse — 50 m (s)",Barèmes!$B$6:$B$28,H128,Barèmes!$C$6:$C$28,IF(H128="6ème","Mixte",G128)),"à besoin",IF(U128&lt;=SUMIFS(Barèmes!$E$6:$E$28,Barèmes!$A$6:$A$28,"Vitesse — 50 m (s)",Barèmes!$B$6:$B$28,H128,Barèmes!$C$6:$C$28,IF(H128="6ème","Mixte",G128)),"fragile","satisfaisant")),IF(U128&gt;=SUMIFS(Barèmes!$D$6:$D$28,Barèmes!$A$6:$A$28,"Vitesse — 50 m (s)",Barèmes!$B$6:$B$28,H128,Barèmes!$C$6:$C$28,IF(H128="6ème","Mixte",G128)),"à besoin",IF(U128&gt;=SUMIFS(Barèmes!$E$6:$E$28,Barèmes!$A$6:$A$28,"Vitesse — 50 m (s)",Barèmes!$B$6:$B$28,H128,Barèmes!$C$6:$C$28,IF(H128="6ème","Mixte",G128)),"fragile","satisfaisant"))))</f>
        <v/>
      </c>
      <c r="W128" s="25" t="str">
        <f>IF(OR(U128="",SUMPRODUCT((Barèmes!$A$6:$A$28="Vitesse — 50 m (s)")*(Barèmes!$B$6:$B$28=H128)*(Barèmes!$C$6:$C$28=IF(H128="6ème","Mixte",G128)))=0),"",IF(SUMPRODUCT((Barèmes!$A$6:$A$28="Vitesse — 50 m (s)")*(Barèmes!$B$6:$B$28=H128)*(Barèmes!$C$6:$C$28=IF(H128="6ème","Mixte",G128))*(Barèmes!$J$6:$J$28="+"))&gt;0,IF(U128&lt;=SUMIFS(Barèmes!$F$6:$F$28,Barèmes!$A$6:$A$28,"Vitesse — 50 m (s)",Barèmes!$B$6:$B$28,H128,Barèmes!$C$6:$C$28,IF(H128="6ème","Mixte",G128)),Barèmes!$B$2,IF(U128&lt;=SUMIFS(Barèmes!$G$6:$G$28,Barèmes!$A$6:$A$28,"Vitesse — 50 m (s)",Barèmes!$B$6:$B$28,H128,Barèmes!$C$6:$C$28,IF(H128="6ème","Mixte",G128)),Barèmes!$C$2,IF(U128&lt;=SUMIFS(Barèmes!$H$6:$H$28,Barèmes!$A$6:$A$28,"Vitesse — 50 m (s)",Barèmes!$B$6:$B$28,H128,Barèmes!$C$6:$C$28,IF(H128="6ème","Mixte",G128)),Barèmes!$D$2,IF(U128&lt;=SUMIFS(Barèmes!$I$6:$I$28,Barèmes!$A$6:$A$28,"Vitesse — 50 m (s)",Barèmes!$B$6:$B$28,H128,Barèmes!$C$6:$C$28,IF(H128="6ème","Mixte",G128)),Barèmes!$E$2,Barèmes!$F$2)))),IF(U128&gt;=SUMIFS(Barèmes!$F$6:$F$28,Barèmes!$A$6:$A$28,"Vitesse — 50 m (s)",Barèmes!$B$6:$B$28,H128,Barèmes!$C$6:$C$28,IF(H128="6ème","Mixte",G128)),Barèmes!$B$2,IF(U128&gt;=SUMIFS(Barèmes!$G$6:$G$28,Barèmes!$A$6:$A$28,"Vitesse — 50 m (s)",Barèmes!$B$6:$B$28,H128,Barèmes!$C$6:$C$28,IF(H128="6ème","Mixte",G128)),Barèmes!$C$2,IF(U128&gt;=SUMIFS(Barèmes!$H$6:$H$28,Barèmes!$A$6:$A$28,"Vitesse — 50 m (s)",Barèmes!$B$6:$B$28,H128,Barèmes!$C$6:$C$28,IF(H128="6ème","Mixte",G128)),Barèmes!$D$2,IF(U128&gt;=SUMIFS(Barèmes!$I$6:$I$28,Barèmes!$A$6:$A$28,"Vitesse — 50 m (s)",Barèmes!$B$6:$B$28,H128,Barèmes!$C$6:$C$28,IF(H128="6ème","Mixte",G128)),Barèmes!$E$2,Barèmes!$F$2))))))</f>
        <v/>
      </c>
      <c r="X128" s="18"/>
      <c r="Y128" s="26" t="str" cm="1">
        <f t="array" ref="Y128">IF(OR(X128="",SUMPRODUCT((Barèmes!$A$6:$A$28="Souplesse (score 1-5)")*(Barèmes!$B$6:$B$28=H128)*(Barèmes!$C$6:$C$28=IF(H128="6ème","Mixte",G128)))=0),"",IF(SUMPRODUCT((Barèmes!$A$6:$A$28="Souplesse (score 1-5)")*(Barèmes!$B$6:$B$28=H128)*(Barèmes!$C$6:$C$28=IF(H128="6ème","Mixte",G128))*(Barèmes!$J$6:$J$28="+"))&gt;0,IF(X128&lt;=SUMIFS(Barèmes!$D$6:$D$28,Barèmes!$A$6:$A$28,"Souplesse (score 1-5)",Barèmes!$B$6:$B$28,H128,Barèmes!$C$6:$C$28,IF(H128="6ème","Mixte",G128)),"à besoin",IF(X128&lt;=SUMIFS(Barèmes!$E$6:$E$28,Barèmes!$A$6:$A$28,"Souplesse (score 1-5)",Barèmes!$B$6:$B$28,H128,Barèmes!$C$6:$C$28,IF(H128="6ème","Mixte",G128)),"fragile","satisfaisant")),IF(X128&gt;=SUMIFS(Barèmes!$D$6:$D$28,Barèmes!$A$6:$A$28,"Souplesse (score 1-5)",Barèmes!$B$6:$B$28,H128,Barèmes!$C$6:$C$28,IF(H128="6ème","Mixte",G128)),"à besoin",IF(X128&gt;=SUMIFS(Barèmes!$E$6:$E$28,Barèmes!$A$6:$A$28,"Souplesse (score 1-5)",Barèmes!$B$6:$B$28,H128,Barèmes!$C$6:$C$28,IF(H128="6ème","Mixte",G128)),"fragile","satisfaisant"))))</f>
        <v/>
      </c>
      <c r="Z128" s="26" t="str" cm="1">
        <f t="array" ref="Z128">IF(OR(X128="",SUMPRODUCT((Barèmes!$A$6:$A$28="Souplesse (score 1-5)")*(Barèmes!$B$6:$B$28=H128)*(Barèmes!$C$6:$C$28=IF(H128="6ème","Mixte",G128)))=0),"",IF(SUMPRODUCT((Barèmes!$A$6:$A$28="Souplesse (score 1-5)")*(Barèmes!$B$6:$B$28=H128)*(Barèmes!$C$6:$C$28=IF(H128="6ème","Mixte",G128))*(Barèmes!$J$6:$J$28="+"))&gt;0,IF(X128&lt;=SUMIFS(Barèmes!$F$6:$F$28,Barèmes!$A$6:$A$28,"Souplesse (score 1-5)",Barèmes!$B$6:$B$28,H128,Barèmes!$C$6:$C$28,IF(H128="6ème","Mixte",G128)),Barèmes!$B$2,IF(X128&lt;=SUMIFS(Barèmes!$G$6:$G$28,Barèmes!$A$6:$A$28,"Souplesse (score 1-5)",Barèmes!$B$6:$B$28,H128,Barèmes!$C$6:$C$28,IF(H128="6ème","Mixte",G128)),Barèmes!$C$2,IF(X128&lt;=SUMIFS(Barèmes!$H$6:$H$28,Barèmes!$A$6:$A$28,"Souplesse (score 1-5)",Barèmes!$B$6:$B$28,H128,Barèmes!$C$6:$C$28,IF(H128="6ème","Mixte",G128)),Barèmes!$D$2,IF(X128&lt;=SUMIFS(Barèmes!$I$6:$I$28,Barèmes!$A$6:$A$28,"Souplesse (score 1-5)",Barèmes!$B$6:$B$28,H128,Barèmes!$C$6:$C$28,IF(H128="6ème","Mixte",G128)),Barèmes!$E$2,Barèmes!$F$2)))),IF(X128&gt;=SUMIFS(Barèmes!$F$6:$F$28,Barèmes!$A$6:$A$28,"Souplesse (score 1-5)",Barèmes!$B$6:$B$28,H128,Barèmes!$C$6:$C$28,IF(H128="6ème","Mixte",G128)),Barèmes!$B$2,IF(X128&gt;=SUMIFS(Barèmes!$G$6:$G$28,Barèmes!$A$6:$A$28,"Souplesse (score 1-5)",Barèmes!$B$6:$B$28,H128,Barèmes!$C$6:$C$28,IF(H128="6ème","Mixte",G128)),Barèmes!$C$2,IF(X128&gt;=SUMIFS(Barèmes!$H$6:$H$28,Barèmes!$A$6:$A$28,"Souplesse (score 1-5)",Barèmes!$B$6:$B$28,H128,Barèmes!$C$6:$C$28,IF(H128="6ème","Mixte",G128)),Barèmes!$D$2,IF(X128&gt;=SUMIFS(Barèmes!$I$6:$I$28,Barèmes!$A$6:$A$28,"Souplesse (score 1-5)",Barèmes!$B$6:$B$28,H128,Barèmes!$C$6:$C$28,IF(H128="6ème","Mixte",G128)),Barèmes!$E$2,Barèmes!$F$2))))))</f>
        <v/>
      </c>
      <c r="AA128" s="22"/>
      <c r="AB128" s="27" t="str">
        <f>IF(OR(AA128="",SUMPRODUCT((Barèmes!$A$6:$A$28="Agilité — T-test 974 (s)")*(Barèmes!$B$6:$B$28=H128)*(Barèmes!$C$6:$C$28=IF(H128="6ème","Mixte",G128)))=0),"",IF(SUMPRODUCT((Barèmes!$A$6:$A$28="Agilité — T-test 974 (s)")*(Barèmes!$B$6:$B$28=H128)*(Barèmes!$C$6:$C$28=IF(H128="6ème","Mixte",G128))*(Barèmes!$J$6:$J$28="+"))&gt;0,IF(AA128&lt;=SUMIFS(Barèmes!$D$6:$D$28,Barèmes!$A$6:$A$28,"Agilité — T-test 974 (s)",Barèmes!$B$6:$B$28,H128,Barèmes!$C$6:$C$28,IF(H128="6ème","Mixte",G128)),"à besoin",IF(AA128&lt;=SUMIFS(Barèmes!$E$6:$E$28,Barèmes!$A$6:$A$28,"Agilité — T-test 974 (s)",Barèmes!$B$6:$B$28,H128,Barèmes!$C$6:$C$28,IF(H128="6ème","Mixte",G128)),"fragile","satisfaisant")),IF(AA128&gt;=SUMIFS(Barèmes!$D$6:$D$28,Barèmes!$A$6:$A$28,"Agilité — T-test 974 (s)",Barèmes!$B$6:$B$28,H128,Barèmes!$C$6:$C$28,IF(H128="6ème","Mixte",G128)),"à besoin",IF(AA128&gt;=SUMIFS(Barèmes!$E$6:$E$28,Barèmes!$A$6:$A$28,"Agilité — T-test 974 (s)",Barèmes!$B$6:$B$28,H128,Barèmes!$C$6:$C$28,IF(H128="6ème","Mixte",G128)),"fragile","satisfaisant"))))</f>
        <v/>
      </c>
      <c r="AC128" s="27" t="str">
        <f>IF(OR(AA128="",SUMPRODUCT((Barèmes!$A$6:$A$28="Agilité — T-test 974 (s)")*(Barèmes!$B$6:$B$28=H128)*(Barèmes!$C$6:$C$28=IF(H128="6ème","Mixte",G128)))=0),"",IF(SUMPRODUCT((Barèmes!$A$6:$A$28="Agilité — T-test 974 (s)")*(Barèmes!$B$6:$B$28=H128)*(Barèmes!$C$6:$C$28=IF(H128="6ème","Mixte",G128))*(Barèmes!$J$6:$J$28="+"))&gt;0,IF(AA128&lt;=SUMIFS(Barèmes!$F$6:$F$28,Barèmes!$A$6:$A$28,"Agilité — T-test 974 (s)",Barèmes!$B$6:$B$28,H128,Barèmes!$C$6:$C$28,IF(H128="6ème","Mixte",G128)),Barèmes!$B$2,IF(AA128&lt;=SUMIFS(Barèmes!$G$6:$G$28,Barèmes!$A$6:$A$28,"Agilité — T-test 974 (s)",Barèmes!$B$6:$B$28,H128,Barèmes!$C$6:$C$28,IF(H128="6ème","Mixte",G128)),Barèmes!$C$2,IF(AA128&lt;=SUMIFS(Barèmes!$H$6:$H$28,Barèmes!$A$6:$A$28,"Agilité — T-test 974 (s)",Barèmes!$B$6:$B$28,H128,Barèmes!$C$6:$C$28,IF(H128="6ème","Mixte",G128)),Barèmes!$D$2,IF(AA128&lt;=SUMIFS(Barèmes!$I$6:$I$28,Barèmes!$A$6:$A$28,"Agilité — T-test 974 (s)",Barèmes!$B$6:$B$28,H128,Barèmes!$C$6:$C$28,IF(H128="6ème","Mixte",G128)),Barèmes!$E$2,Barèmes!$F$2)))),IF(AA128&gt;=SUMIFS(Barèmes!$F$6:$F$28,Barèmes!$A$6:$A$28,"Agilité — T-test 974 (s)",Barèmes!$B$6:$B$28,H128,Barèmes!$C$6:$C$28,IF(H128="6ème","Mixte",G128)),Barèmes!$B$2,IF(AA128&gt;=SUMIFS(Barèmes!$G$6:$G$28,Barèmes!$A$6:$A$28,"Agilité — T-test 974 (s)",Barèmes!$B$6:$B$28,H128,Barèmes!$C$6:$C$28,IF(H128="6ème","Mixte",G128)),Barèmes!$C$2,IF(AA128&gt;=SUMIFS(Barèmes!$H$6:$H$28,Barèmes!$A$6:$A$28,"Agilité — T-test 974 (s)",Barèmes!$B$6:$B$28,H128,Barèmes!$C$6:$C$28,IF(H128="6ème","Mixte",G128)),Barèmes!$D$2,IF(AA128&gt;=SUMIFS(Barèmes!$I$6:$I$28,Barèmes!$A$6:$A$28,"Agilité — T-test 974 (s)",Barèmes!$B$6:$B$28,H128,Barèmes!$C$6:$C$28,IF(H128="6ème","Mixte",G128)),Barèmes!$E$2,Barèmes!$F$2))))))</f>
        <v/>
      </c>
      <c r="AD128" s="28" t="str">
        <f t="shared" si="10"/>
        <v/>
      </c>
      <c r="AE128" s="29" t="str">
        <f t="shared" si="11"/>
        <v/>
      </c>
      <c r="AF128" s="30" t="str">
        <f>IF(OR(AD128="",SUMPRODUCT((Barèmes!$A$6:$A$28="Surcoût d'agilité (s) — technique")*(Barèmes!$B$6:$B$28=H128)*(Barèmes!$C$6:$C$28=IF(H128="6ème","Mixte",G128)))=0),"",IF(SUMPRODUCT((Barèmes!$A$6:$A$28="Surcoût d'agilité (s) — technique")*(Barèmes!$B$6:$B$28=H128)*(Barèmes!$C$6:$C$28=IF(H128="6ème","Mixte",G128))*(Barèmes!$J$6:$J$28="+"))&gt;0,IF(AD128&lt;=SUMIFS(Barèmes!$D$6:$D$28,Barèmes!$A$6:$A$28,"Surcoût d'agilité (s) — technique",Barèmes!$B$6:$B$28,H128,Barèmes!$C$6:$C$28,IF(H128="6ème","Mixte",G128)),"à besoin",IF(AD128&lt;=SUMIFS(Barèmes!$E$6:$E$28,Barèmes!$A$6:$A$28,"Surcoût d'agilité (s) — technique",Barèmes!$B$6:$B$28,H128,Barèmes!$C$6:$C$28,IF(H128="6ème","Mixte",G128)),"fragile","satisfaisant")),IF(AD128&gt;=SUMIFS(Barèmes!$D$6:$D$28,Barèmes!$A$6:$A$28,"Surcoût d'agilité (s) — technique",Barèmes!$B$6:$B$28,H128,Barèmes!$C$6:$C$28,IF(H128="6ème","Mixte",G128)),"à besoin",IF(AD128&gt;=SUMIFS(Barèmes!$E$6:$E$28,Barèmes!$A$6:$A$28,"Surcoût d'agilité (s) — technique",Barèmes!$B$6:$B$28,H128,Barèmes!$C$6:$C$28,IF(H128="6ème","Mixte",G128)),"fragile","satisfaisant"))))</f>
        <v/>
      </c>
      <c r="AG128" s="30" t="str">
        <f>IF(OR(AD128="",SUMPRODUCT((Barèmes!$A$6:$A$28="Surcoût d'agilité (s) — technique")*(Barèmes!$B$6:$B$28=H128)*(Barèmes!$C$6:$C$28=IF(H128="6ème","Mixte",G128)))=0),"",IF(SUMPRODUCT((Barèmes!$A$6:$A$28="Surcoût d'agilité (s) — technique")*(Barèmes!$B$6:$B$28=H128)*(Barèmes!$C$6:$C$28=IF(H128="6ème","Mixte",G128))*(Barèmes!$J$6:$J$28="+"))&gt;0,IF(AD128&lt;=SUMIFS(Barèmes!$F$6:$F$28,Barèmes!$A$6:$A$28,"Surcoût d'agilité (s) — technique",Barèmes!$B$6:$B$28,H128,Barèmes!$C$6:$C$28,IF(H128="6ème","Mixte",G128)),Barèmes!$B$2,IF(AD128&lt;=SUMIFS(Barèmes!$G$6:$G$28,Barèmes!$A$6:$A$28,"Surcoût d'agilité (s) — technique",Barèmes!$B$6:$B$28,H128,Barèmes!$C$6:$C$28,IF(H128="6ème","Mixte",G128)),Barèmes!$C$2,IF(AD128&lt;=SUMIFS(Barèmes!$H$6:$H$28,Barèmes!$A$6:$A$28,"Surcoût d'agilité (s) — technique",Barèmes!$B$6:$B$28,H128,Barèmes!$C$6:$C$28,IF(H128="6ème","Mixte",G128)),Barèmes!$D$2,IF(AD128&lt;=SUMIFS(Barèmes!$I$6:$I$28,Barèmes!$A$6:$A$28,"Surcoût d'agilité (s) — technique",Barèmes!$B$6:$B$28,H128,Barèmes!$C$6:$C$28,IF(H128="6ème","Mixte",G128)),Barèmes!$E$2,Barèmes!$F$2)))),IF(AD128&gt;=SUMIFS(Barèmes!$F$6:$F$28,Barèmes!$A$6:$A$28,"Surcoût d'agilité (s) — technique",Barèmes!$B$6:$B$28,H128,Barèmes!$C$6:$C$28,IF(H128="6ème","Mixte",G128)),Barèmes!$B$2,IF(AD128&gt;=SUMIFS(Barèmes!$G$6:$G$28,Barèmes!$A$6:$A$28,"Surcoût d'agilité (s) — technique",Barèmes!$B$6:$B$28,H128,Barèmes!$C$6:$C$28,IF(H128="6ème","Mixte",G128)),Barèmes!$C$2,IF(AD128&gt;=SUMIFS(Barèmes!$H$6:$H$28,Barèmes!$A$6:$A$28,"Surcoût d'agilité (s) — technique",Barèmes!$B$6:$B$28,H128,Barèmes!$C$6:$C$28,IF(H128="6ème","Mixte",G128)),Barèmes!$D$2,IF(AD128&gt;=SUMIFS(Barèmes!$I$6:$I$28,Barèmes!$A$6:$A$28,"Surcoût d'agilité (s) — technique",Barèmes!$B$6:$B$28,H128,Barèmes!$C$6:$C$28,IF(H128="6ème","Mixte",G128)),Barèmes!$E$2,Barèmes!$F$2))))))</f>
        <v/>
      </c>
      <c r="AH128" s="31" t="str">
        <f>IF((IF(N128="",0,1)+IF(Q128="",0,1)+IF(W128="",0,1)+IF(Z128="",0,1)+IF(AC128="",0,1))=0,"",3*IF(N128=Barèmes!$B$2,1,IF(N128=Barèmes!$C$2,2,IF(N128=Barèmes!$D$2,3,IF(N128=Barèmes!$E$2,4,IF(N128=Barèmes!$F$2,5,0)))))+3*IF(Q128=Barèmes!$B$2,1,IF(Q128=Barèmes!$C$2,2,IF(Q128=Barèmes!$D$2,3,IF(Q128=Barèmes!$E$2,4,IF(Q128=Barèmes!$F$2,5,0)))))+2*IF(W128=Barèmes!$B$2,1,IF(W128=Barèmes!$C$2,2,IF(W128=Barèmes!$D$2,3,IF(W128=Barèmes!$E$2,4,IF(W128=Barèmes!$F$2,5,0)))))+1*IF(Z128=Barèmes!$B$2,1,IF(Z128=Barèmes!$C$2,2,IF(Z128=Barèmes!$D$2,3,IF(Z128=Barèmes!$E$2,4,IF(Z128=Barèmes!$F$2,5,0)))))+1*IF(AC128=Barèmes!$B$2,1,IF(AC128=Barèmes!$C$2,2,IF(AC128=Barèmes!$D$2,3,IF(AC128=Barèmes!$E$2,4,IF(AC128=Barèmes!$F$2,5,0))))))</f>
        <v/>
      </c>
      <c r="AI128" s="31"/>
      <c r="AJ128" s="32" t="str">
        <f>IFERROR(INDEX(Croissance!$B$5:$B$604,MATCH(A128,Croissance!$A$5:$A$604,0)),"")</f>
        <v/>
      </c>
      <c r="AK128" s="32" t="str">
        <f>IFERROR(INDEX(Croissance!$C$5:$C$604,MATCH(A128,Croissance!$A$5:$A$604,0)),"")</f>
        <v/>
      </c>
      <c r="AL128" s="32" t="str">
        <f>IFERROR(INDEX(Croissance!$D$5:$D$604,MATCH(A128,Croissance!$A$5:$A$604,0)),"")</f>
        <v/>
      </c>
      <c r="AM128" s="32" t="str">
        <f>IFERROR(INDEX(Croissance!$E$5:$E$604,MATCH(A128,Croissance!$A$5:$A$604,0)),"")</f>
        <v/>
      </c>
      <c r="AO128" s="33">
        <f t="shared" si="16"/>
        <v>0</v>
      </c>
      <c r="AP128" s="33">
        <f t="shared" si="12"/>
        <v>0</v>
      </c>
      <c r="AQ128" s="33">
        <f>IF(A128="",0,IF(AND(OR('Synthèse classe'!$C$2="Tous",C128='Synthèse classe'!$C$2),OR('Synthèse classe'!$C$3="Toutes",D128='Synthèse classe'!$C$3),OR('Synthèse classe'!$C$4="Toutes",AND('Synthèse classe'!$C$4="Dernière",AP128=1),B128=IFERROR(VALUE('Synthèse classe'!$C$4),0))),1,0))</f>
        <v>0</v>
      </c>
      <c r="AR128" s="34" t="str">
        <f t="shared" si="13"/>
        <v/>
      </c>
    </row>
    <row r="129" spans="1:44" x14ac:dyDescent="0.2">
      <c r="A129" s="17" t="str">
        <f t="shared" si="9"/>
        <v/>
      </c>
      <c r="B129" s="18"/>
      <c r="C129" s="19"/>
      <c r="D129" s="19"/>
      <c r="E129" s="19"/>
      <c r="F129" s="19"/>
      <c r="G129" s="19"/>
      <c r="H129" s="17" t="str">
        <f t="shared" si="14"/>
        <v/>
      </c>
      <c r="I129" s="20"/>
      <c r="J129" s="18"/>
      <c r="K129" s="19"/>
      <c r="L129" s="21" t="str">
        <f t="shared" si="15"/>
        <v/>
      </c>
      <c r="M129" s="21" t="str">
        <f>IF(OR(J129="",SUMPRODUCT((Barèmes!$A$6:$A$28="Endurance — Luc Léger (palier)")*(Barèmes!$B$6:$B$28=H129)*(Barèmes!$C$6:$C$28=IF(H129="6ème","Mixte",G129)))=0),"",IF(SUMPRODUCT((Barèmes!$A$6:$A$28="Endurance — Luc Léger (palier)")*(Barèmes!$B$6:$B$28=H129)*(Barèmes!$C$6:$C$28=IF(H129="6ème","Mixte",G129))*(Barèmes!$J$6:$J$28="+"))&gt;0,IF(J129&lt;=SUMIFS(Barèmes!$D$6:$D$28,Barèmes!$A$6:$A$28,"Endurance — Luc Léger (palier)",Barèmes!$B$6:$B$28,H129,Barèmes!$C$6:$C$28,IF(H129="6ème","Mixte",G129)),"à besoin",IF(J129&lt;=SUMIFS(Barèmes!$E$6:$E$28,Barèmes!$A$6:$A$28,"Endurance — Luc Léger (palier)",Barèmes!$B$6:$B$28,H129,Barèmes!$C$6:$C$28,IF(H129="6ème","Mixte",G129)),"fragile","satisfaisant")),IF(J129&gt;=SUMIFS(Barèmes!$D$6:$D$28,Barèmes!$A$6:$A$28,"Endurance — Luc Léger (palier)",Barèmes!$B$6:$B$28,H129,Barèmes!$C$6:$C$28,IF(H129="6ème","Mixte",G129)),"à besoin",IF(J129&gt;=SUMIFS(Barèmes!$E$6:$E$28,Barèmes!$A$6:$A$28,"Endurance — Luc Léger (palier)",Barèmes!$B$6:$B$28,H129,Barèmes!$C$6:$C$28,IF(H129="6ème","Mixte",G129)),"fragile","satisfaisant"))))</f>
        <v/>
      </c>
      <c r="N129" s="21" t="str">
        <f>IF(OR(J129="",SUMPRODUCT((Barèmes!$A$6:$A$28="Endurance — Luc Léger (palier)")*(Barèmes!$B$6:$B$28=H129)*(Barèmes!$C$6:$C$28=IF(H129="6ème","Mixte",G129)))=0),"",IF(SUMPRODUCT((Barèmes!$A$6:$A$28="Endurance — Luc Léger (palier)")*(Barèmes!$B$6:$B$28=H129)*(Barèmes!$C$6:$C$28=IF(H129="6ème","Mixte",G129))*(Barèmes!$J$6:$J$28="+"))&gt;0,IF(J129&lt;=SUMIFS(Barèmes!$F$6:$F$28,Barèmes!$A$6:$A$28,"Endurance — Luc Léger (palier)",Barèmes!$B$6:$B$28,H129,Barèmes!$C$6:$C$28,IF(H129="6ème","Mixte",G129)),Barèmes!$B$2,IF(J129&lt;=SUMIFS(Barèmes!$G$6:$G$28,Barèmes!$A$6:$A$28,"Endurance — Luc Léger (palier)",Barèmes!$B$6:$B$28,H129,Barèmes!$C$6:$C$28,IF(H129="6ème","Mixte",G129)),Barèmes!$C$2,IF(J129&lt;=SUMIFS(Barèmes!$H$6:$H$28,Barèmes!$A$6:$A$28,"Endurance — Luc Léger (palier)",Barèmes!$B$6:$B$28,H129,Barèmes!$C$6:$C$28,IF(H129="6ème","Mixte",G129)),Barèmes!$D$2,IF(J129&lt;=SUMIFS(Barèmes!$I$6:$I$28,Barèmes!$A$6:$A$28,"Endurance — Luc Léger (palier)",Barèmes!$B$6:$B$28,H129,Barèmes!$C$6:$C$28,IF(H129="6ème","Mixte",G129)),Barèmes!$E$2,Barèmes!$F$2)))),IF(J129&gt;=SUMIFS(Barèmes!$F$6:$F$28,Barèmes!$A$6:$A$28,"Endurance — Luc Léger (palier)",Barèmes!$B$6:$B$28,H129,Barèmes!$C$6:$C$28,IF(H129="6ème","Mixte",G129)),Barèmes!$B$2,IF(J129&gt;=SUMIFS(Barèmes!$G$6:$G$28,Barèmes!$A$6:$A$28,"Endurance — Luc Léger (palier)",Barèmes!$B$6:$B$28,H129,Barèmes!$C$6:$C$28,IF(H129="6ème","Mixte",G129)),Barèmes!$C$2,IF(J129&gt;=SUMIFS(Barèmes!$H$6:$H$28,Barèmes!$A$6:$A$28,"Endurance — Luc Léger (palier)",Barèmes!$B$6:$B$28,H129,Barèmes!$C$6:$C$28,IF(H129="6ème","Mixte",G129)),Barèmes!$D$2,IF(J129&gt;=SUMIFS(Barèmes!$I$6:$I$28,Barèmes!$A$6:$A$28,"Endurance — Luc Léger (palier)",Barèmes!$B$6:$B$28,H129,Barèmes!$C$6:$C$28,IF(H129="6ème","Mixte",G129)),Barèmes!$E$2,Barèmes!$F$2))))))</f>
        <v/>
      </c>
      <c r="O129" s="22"/>
      <c r="P129" s="23" t="str">
        <f>IF(OR(O129="",SUMPRODUCT((Barèmes!$A$6:$A$28="Force bas du corps — Saut en longueur (m)")*(Barèmes!$B$6:$B$28=H129)*(Barèmes!$C$6:$C$28=IF(H129="6ème","Mixte",G129)))=0),"",IF(SUMPRODUCT((Barèmes!$A$6:$A$28="Force bas du corps — Saut en longueur (m)")*(Barèmes!$B$6:$B$28=H129)*(Barèmes!$C$6:$C$28=IF(H129="6ème","Mixte",G129))*(Barèmes!$J$6:$J$28="+"))&gt;0,IF(O129&lt;=SUMIFS(Barèmes!$D$6:$D$28,Barèmes!$A$6:$A$28,"Force bas du corps — Saut en longueur (m)",Barèmes!$B$6:$B$28,H129,Barèmes!$C$6:$C$28,IF(H129="6ème","Mixte",G129)),"à besoin",IF(O129&lt;=SUMIFS(Barèmes!$E$6:$E$28,Barèmes!$A$6:$A$28,"Force bas du corps — Saut en longueur (m)",Barèmes!$B$6:$B$28,H129,Barèmes!$C$6:$C$28,IF(H129="6ème","Mixte",G129)),"fragile","satisfaisant")),IF(O129&gt;=SUMIFS(Barèmes!$D$6:$D$28,Barèmes!$A$6:$A$28,"Force bas du corps — Saut en longueur (m)",Barèmes!$B$6:$B$28,H129,Barèmes!$C$6:$C$28,IF(H129="6ème","Mixte",G129)),"à besoin",IF(O129&gt;=SUMIFS(Barèmes!$E$6:$E$28,Barèmes!$A$6:$A$28,"Force bas du corps — Saut en longueur (m)",Barèmes!$B$6:$B$28,H129,Barèmes!$C$6:$C$28,IF(H129="6ème","Mixte",G129)),"fragile","satisfaisant"))))</f>
        <v/>
      </c>
      <c r="Q129" s="23" t="str">
        <f>IF(OR(O129="",SUMPRODUCT((Barèmes!$A$6:$A$28="Force bas du corps — Saut en longueur (m)")*(Barèmes!$B$6:$B$28=H129)*(Barèmes!$C$6:$C$28=IF(H129="6ème","Mixte",G129)))=0),"",IF(SUMPRODUCT((Barèmes!$A$6:$A$28="Force bas du corps — Saut en longueur (m)")*(Barèmes!$B$6:$B$28=H129)*(Barèmes!$C$6:$C$28=IF(H129="6ème","Mixte",G129))*(Barèmes!$J$6:$J$28="+"))&gt;0,IF(O129&lt;=SUMIFS(Barèmes!$F$6:$F$28,Barèmes!$A$6:$A$28,"Force bas du corps — Saut en longueur (m)",Barèmes!$B$6:$B$28,H129,Barèmes!$C$6:$C$28,IF(H129="6ème","Mixte",G129)),Barèmes!$B$2,IF(O129&lt;=SUMIFS(Barèmes!$G$6:$G$28,Barèmes!$A$6:$A$28,"Force bas du corps — Saut en longueur (m)",Barèmes!$B$6:$B$28,H129,Barèmes!$C$6:$C$28,IF(H129="6ème","Mixte",G129)),Barèmes!$C$2,IF(O129&lt;=SUMIFS(Barèmes!$H$6:$H$28,Barèmes!$A$6:$A$28,"Force bas du corps — Saut en longueur (m)",Barèmes!$B$6:$B$28,H129,Barèmes!$C$6:$C$28,IF(H129="6ème","Mixte",G129)),Barèmes!$D$2,IF(O129&lt;=SUMIFS(Barèmes!$I$6:$I$28,Barèmes!$A$6:$A$28,"Force bas du corps — Saut en longueur (m)",Barèmes!$B$6:$B$28,H129,Barèmes!$C$6:$C$28,IF(H129="6ème","Mixte",G129)),Barèmes!$E$2,Barèmes!$F$2)))),IF(O129&gt;=SUMIFS(Barèmes!$F$6:$F$28,Barèmes!$A$6:$A$28,"Force bas du corps — Saut en longueur (m)",Barèmes!$B$6:$B$28,H129,Barèmes!$C$6:$C$28,IF(H129="6ème","Mixte",G129)),Barèmes!$B$2,IF(O129&gt;=SUMIFS(Barèmes!$G$6:$G$28,Barèmes!$A$6:$A$28,"Force bas du corps — Saut en longueur (m)",Barèmes!$B$6:$B$28,H129,Barèmes!$C$6:$C$28,IF(H129="6ème","Mixte",G129)),Barèmes!$C$2,IF(O129&gt;=SUMIFS(Barèmes!$H$6:$H$28,Barèmes!$A$6:$A$28,"Force bas du corps — Saut en longueur (m)",Barèmes!$B$6:$B$28,H129,Barèmes!$C$6:$C$28,IF(H129="6ème","Mixte",G129)),Barèmes!$D$2,IF(O129&gt;=SUMIFS(Barèmes!$I$6:$I$28,Barèmes!$A$6:$A$28,"Force bas du corps — Saut en longueur (m)",Barèmes!$B$6:$B$28,H129,Barèmes!$C$6:$C$28,IF(H129="6ème","Mixte",G129)),Barèmes!$E$2,Barèmes!$F$2))))))</f>
        <v/>
      </c>
      <c r="R129" s="22"/>
      <c r="S129" s="24" t="str">
        <f>IF(OR(R129="",SUMPRODUCT((Barèmes!$A$6:$A$28="Vitesse — 30 m (s)")*(Barèmes!$B$6:$B$28=H129)*(Barèmes!$C$6:$C$28=IF(H129="6ème","Mixte",G129)))=0),"",IF(SUMPRODUCT((Barèmes!$A$6:$A$28="Vitesse — 30 m (s)")*(Barèmes!$B$6:$B$28=H129)*(Barèmes!$C$6:$C$28=IF(H129="6ème","Mixte",G129))*(Barèmes!$J$6:$J$28="+"))&gt;0,IF(R129&lt;=SUMIFS(Barèmes!$D$6:$D$28,Barèmes!$A$6:$A$28,"Vitesse — 30 m (s)",Barèmes!$B$6:$B$28,H129,Barèmes!$C$6:$C$28,IF(H129="6ème","Mixte",G129)),"à besoin",IF(R129&lt;=SUMIFS(Barèmes!$E$6:$E$28,Barèmes!$A$6:$A$28,"Vitesse — 30 m (s)",Barèmes!$B$6:$B$28,H129,Barèmes!$C$6:$C$28,IF(H129="6ème","Mixte",G129)),"fragile","satisfaisant")),IF(R129&gt;=SUMIFS(Barèmes!$D$6:$D$28,Barèmes!$A$6:$A$28,"Vitesse — 30 m (s)",Barèmes!$B$6:$B$28,H129,Barèmes!$C$6:$C$28,IF(H129="6ème","Mixte",G129)),"à besoin",IF(R129&gt;=SUMIFS(Barèmes!$E$6:$E$28,Barèmes!$A$6:$A$28,"Vitesse — 30 m (s)",Barèmes!$B$6:$B$28,H129,Barèmes!$C$6:$C$28,IF(H129="6ème","Mixte",G129)),"fragile","satisfaisant"))))</f>
        <v/>
      </c>
      <c r="T129" s="24" t="str">
        <f>IF(OR(R129="",SUMPRODUCT((Barèmes!$A$6:$A$28="Vitesse — 30 m (s)")*(Barèmes!$B$6:$B$28=H129)*(Barèmes!$C$6:$C$28=IF(H129="6ème","Mixte",G129)))=0),"",IF(SUMPRODUCT((Barèmes!$A$6:$A$28="Vitesse — 30 m (s)")*(Barèmes!$B$6:$B$28=H129)*(Barèmes!$C$6:$C$28=IF(H129="6ème","Mixte",G129))*(Barèmes!$J$6:$J$28="+"))&gt;0,IF(R129&lt;=SUMIFS(Barèmes!$F$6:$F$28,Barèmes!$A$6:$A$28,"Vitesse — 30 m (s)",Barèmes!$B$6:$B$28,H129,Barèmes!$C$6:$C$28,IF(H129="6ème","Mixte",G129)),Barèmes!$B$2,IF(R129&lt;=SUMIFS(Barèmes!$G$6:$G$28,Barèmes!$A$6:$A$28,"Vitesse — 30 m (s)",Barèmes!$B$6:$B$28,H129,Barèmes!$C$6:$C$28,IF(H129="6ème","Mixte",G129)),Barèmes!$C$2,IF(R129&lt;=SUMIFS(Barèmes!$H$6:$H$28,Barèmes!$A$6:$A$28,"Vitesse — 30 m (s)",Barèmes!$B$6:$B$28,H129,Barèmes!$C$6:$C$28,IF(H129="6ème","Mixte",G129)),Barèmes!$D$2,IF(R129&lt;=SUMIFS(Barèmes!$I$6:$I$28,Barèmes!$A$6:$A$28,"Vitesse — 30 m (s)",Barèmes!$B$6:$B$28,H129,Barèmes!$C$6:$C$28,IF(H129="6ème","Mixte",G129)),Barèmes!$E$2,Barèmes!$F$2)))),IF(R129&gt;=SUMIFS(Barèmes!$F$6:$F$28,Barèmes!$A$6:$A$28,"Vitesse — 30 m (s)",Barèmes!$B$6:$B$28,H129,Barèmes!$C$6:$C$28,IF(H129="6ème","Mixte",G129)),Barèmes!$B$2,IF(R129&gt;=SUMIFS(Barèmes!$G$6:$G$28,Barèmes!$A$6:$A$28,"Vitesse — 30 m (s)",Barèmes!$B$6:$B$28,H129,Barèmes!$C$6:$C$28,IF(H129="6ème","Mixte",G129)),Barèmes!$C$2,IF(R129&gt;=SUMIFS(Barèmes!$H$6:$H$28,Barèmes!$A$6:$A$28,"Vitesse — 30 m (s)",Barèmes!$B$6:$B$28,H129,Barèmes!$C$6:$C$28,IF(H129="6ème","Mixte",G129)),Barèmes!$D$2,IF(R129&gt;=SUMIFS(Barèmes!$I$6:$I$28,Barèmes!$A$6:$A$28,"Vitesse — 30 m (s)",Barèmes!$B$6:$B$28,H129,Barèmes!$C$6:$C$28,IF(H129="6ème","Mixte",G129)),Barèmes!$E$2,Barèmes!$F$2))))))</f>
        <v/>
      </c>
      <c r="U129" s="22"/>
      <c r="V129" s="25" t="str">
        <f>IF(OR(U129="",SUMPRODUCT((Barèmes!$A$6:$A$28="Vitesse — 50 m (s)")*(Barèmes!$B$6:$B$28=H129)*(Barèmes!$C$6:$C$28=IF(H129="6ème","Mixte",G129)))=0),"",IF(SUMPRODUCT((Barèmes!$A$6:$A$28="Vitesse — 50 m (s)")*(Barèmes!$B$6:$B$28=H129)*(Barèmes!$C$6:$C$28=IF(H129="6ème","Mixte",G129))*(Barèmes!$J$6:$J$28="+"))&gt;0,IF(U129&lt;=SUMIFS(Barèmes!$D$6:$D$28,Barèmes!$A$6:$A$28,"Vitesse — 50 m (s)",Barèmes!$B$6:$B$28,H129,Barèmes!$C$6:$C$28,IF(H129="6ème","Mixte",G129)),"à besoin",IF(U129&lt;=SUMIFS(Barèmes!$E$6:$E$28,Barèmes!$A$6:$A$28,"Vitesse — 50 m (s)",Barèmes!$B$6:$B$28,H129,Barèmes!$C$6:$C$28,IF(H129="6ème","Mixte",G129)),"fragile","satisfaisant")),IF(U129&gt;=SUMIFS(Barèmes!$D$6:$D$28,Barèmes!$A$6:$A$28,"Vitesse — 50 m (s)",Barèmes!$B$6:$B$28,H129,Barèmes!$C$6:$C$28,IF(H129="6ème","Mixte",G129)),"à besoin",IF(U129&gt;=SUMIFS(Barèmes!$E$6:$E$28,Barèmes!$A$6:$A$28,"Vitesse — 50 m (s)",Barèmes!$B$6:$B$28,H129,Barèmes!$C$6:$C$28,IF(H129="6ème","Mixte",G129)),"fragile","satisfaisant"))))</f>
        <v/>
      </c>
      <c r="W129" s="25" t="str">
        <f>IF(OR(U129="",SUMPRODUCT((Barèmes!$A$6:$A$28="Vitesse — 50 m (s)")*(Barèmes!$B$6:$B$28=H129)*(Barèmes!$C$6:$C$28=IF(H129="6ème","Mixte",G129)))=0),"",IF(SUMPRODUCT((Barèmes!$A$6:$A$28="Vitesse — 50 m (s)")*(Barèmes!$B$6:$B$28=H129)*(Barèmes!$C$6:$C$28=IF(H129="6ème","Mixte",G129))*(Barèmes!$J$6:$J$28="+"))&gt;0,IF(U129&lt;=SUMIFS(Barèmes!$F$6:$F$28,Barèmes!$A$6:$A$28,"Vitesse — 50 m (s)",Barèmes!$B$6:$B$28,H129,Barèmes!$C$6:$C$28,IF(H129="6ème","Mixte",G129)),Barèmes!$B$2,IF(U129&lt;=SUMIFS(Barèmes!$G$6:$G$28,Barèmes!$A$6:$A$28,"Vitesse — 50 m (s)",Barèmes!$B$6:$B$28,H129,Barèmes!$C$6:$C$28,IF(H129="6ème","Mixte",G129)),Barèmes!$C$2,IF(U129&lt;=SUMIFS(Barèmes!$H$6:$H$28,Barèmes!$A$6:$A$28,"Vitesse — 50 m (s)",Barèmes!$B$6:$B$28,H129,Barèmes!$C$6:$C$28,IF(H129="6ème","Mixte",G129)),Barèmes!$D$2,IF(U129&lt;=SUMIFS(Barèmes!$I$6:$I$28,Barèmes!$A$6:$A$28,"Vitesse — 50 m (s)",Barèmes!$B$6:$B$28,H129,Barèmes!$C$6:$C$28,IF(H129="6ème","Mixte",G129)),Barèmes!$E$2,Barèmes!$F$2)))),IF(U129&gt;=SUMIFS(Barèmes!$F$6:$F$28,Barèmes!$A$6:$A$28,"Vitesse — 50 m (s)",Barèmes!$B$6:$B$28,H129,Barèmes!$C$6:$C$28,IF(H129="6ème","Mixte",G129)),Barèmes!$B$2,IF(U129&gt;=SUMIFS(Barèmes!$G$6:$G$28,Barèmes!$A$6:$A$28,"Vitesse — 50 m (s)",Barèmes!$B$6:$B$28,H129,Barèmes!$C$6:$C$28,IF(H129="6ème","Mixte",G129)),Barèmes!$C$2,IF(U129&gt;=SUMIFS(Barèmes!$H$6:$H$28,Barèmes!$A$6:$A$28,"Vitesse — 50 m (s)",Barèmes!$B$6:$B$28,H129,Barèmes!$C$6:$C$28,IF(H129="6ème","Mixte",G129)),Barèmes!$D$2,IF(U129&gt;=SUMIFS(Barèmes!$I$6:$I$28,Barèmes!$A$6:$A$28,"Vitesse — 50 m (s)",Barèmes!$B$6:$B$28,H129,Barèmes!$C$6:$C$28,IF(H129="6ème","Mixte",G129)),Barèmes!$E$2,Barèmes!$F$2))))))</f>
        <v/>
      </c>
      <c r="X129" s="18"/>
      <c r="Y129" s="26" t="str" cm="1">
        <f t="array" ref="Y129">IF(OR(X129="",SUMPRODUCT((Barèmes!$A$6:$A$28="Souplesse (score 1-5)")*(Barèmes!$B$6:$B$28=H129)*(Barèmes!$C$6:$C$28=IF(H129="6ème","Mixte",G129)))=0),"",IF(SUMPRODUCT((Barèmes!$A$6:$A$28="Souplesse (score 1-5)")*(Barèmes!$B$6:$B$28=H129)*(Barèmes!$C$6:$C$28=IF(H129="6ème","Mixte",G129))*(Barèmes!$J$6:$J$28="+"))&gt;0,IF(X129&lt;=SUMIFS(Barèmes!$D$6:$D$28,Barèmes!$A$6:$A$28,"Souplesse (score 1-5)",Barèmes!$B$6:$B$28,H129,Barèmes!$C$6:$C$28,IF(H129="6ème","Mixte",G129)),"à besoin",IF(X129&lt;=SUMIFS(Barèmes!$E$6:$E$28,Barèmes!$A$6:$A$28,"Souplesse (score 1-5)",Barèmes!$B$6:$B$28,H129,Barèmes!$C$6:$C$28,IF(H129="6ème","Mixte",G129)),"fragile","satisfaisant")),IF(X129&gt;=SUMIFS(Barèmes!$D$6:$D$28,Barèmes!$A$6:$A$28,"Souplesse (score 1-5)",Barèmes!$B$6:$B$28,H129,Barèmes!$C$6:$C$28,IF(H129="6ème","Mixte",G129)),"à besoin",IF(X129&gt;=SUMIFS(Barèmes!$E$6:$E$28,Barèmes!$A$6:$A$28,"Souplesse (score 1-5)",Barèmes!$B$6:$B$28,H129,Barèmes!$C$6:$C$28,IF(H129="6ème","Mixte",G129)),"fragile","satisfaisant"))))</f>
        <v/>
      </c>
      <c r="Z129" s="26" t="str" cm="1">
        <f t="array" ref="Z129">IF(OR(X129="",SUMPRODUCT((Barèmes!$A$6:$A$28="Souplesse (score 1-5)")*(Barèmes!$B$6:$B$28=H129)*(Barèmes!$C$6:$C$28=IF(H129="6ème","Mixte",G129)))=0),"",IF(SUMPRODUCT((Barèmes!$A$6:$A$28="Souplesse (score 1-5)")*(Barèmes!$B$6:$B$28=H129)*(Barèmes!$C$6:$C$28=IF(H129="6ème","Mixte",G129))*(Barèmes!$J$6:$J$28="+"))&gt;0,IF(X129&lt;=SUMIFS(Barèmes!$F$6:$F$28,Barèmes!$A$6:$A$28,"Souplesse (score 1-5)",Barèmes!$B$6:$B$28,H129,Barèmes!$C$6:$C$28,IF(H129="6ème","Mixte",G129)),Barèmes!$B$2,IF(X129&lt;=SUMIFS(Barèmes!$G$6:$G$28,Barèmes!$A$6:$A$28,"Souplesse (score 1-5)",Barèmes!$B$6:$B$28,H129,Barèmes!$C$6:$C$28,IF(H129="6ème","Mixte",G129)),Barèmes!$C$2,IF(X129&lt;=SUMIFS(Barèmes!$H$6:$H$28,Barèmes!$A$6:$A$28,"Souplesse (score 1-5)",Barèmes!$B$6:$B$28,H129,Barèmes!$C$6:$C$28,IF(H129="6ème","Mixte",G129)),Barèmes!$D$2,IF(X129&lt;=SUMIFS(Barèmes!$I$6:$I$28,Barèmes!$A$6:$A$28,"Souplesse (score 1-5)",Barèmes!$B$6:$B$28,H129,Barèmes!$C$6:$C$28,IF(H129="6ème","Mixte",G129)),Barèmes!$E$2,Barèmes!$F$2)))),IF(X129&gt;=SUMIFS(Barèmes!$F$6:$F$28,Barèmes!$A$6:$A$28,"Souplesse (score 1-5)",Barèmes!$B$6:$B$28,H129,Barèmes!$C$6:$C$28,IF(H129="6ème","Mixte",G129)),Barèmes!$B$2,IF(X129&gt;=SUMIFS(Barèmes!$G$6:$G$28,Barèmes!$A$6:$A$28,"Souplesse (score 1-5)",Barèmes!$B$6:$B$28,H129,Barèmes!$C$6:$C$28,IF(H129="6ème","Mixte",G129)),Barèmes!$C$2,IF(X129&gt;=SUMIFS(Barèmes!$H$6:$H$28,Barèmes!$A$6:$A$28,"Souplesse (score 1-5)",Barèmes!$B$6:$B$28,H129,Barèmes!$C$6:$C$28,IF(H129="6ème","Mixte",G129)),Barèmes!$D$2,IF(X129&gt;=SUMIFS(Barèmes!$I$6:$I$28,Barèmes!$A$6:$A$28,"Souplesse (score 1-5)",Barèmes!$B$6:$B$28,H129,Barèmes!$C$6:$C$28,IF(H129="6ème","Mixte",G129)),Barèmes!$E$2,Barèmes!$F$2))))))</f>
        <v/>
      </c>
      <c r="AA129" s="22"/>
      <c r="AB129" s="27" t="str">
        <f>IF(OR(AA129="",SUMPRODUCT((Barèmes!$A$6:$A$28="Agilité — T-test 974 (s)")*(Barèmes!$B$6:$B$28=H129)*(Barèmes!$C$6:$C$28=IF(H129="6ème","Mixte",G129)))=0),"",IF(SUMPRODUCT((Barèmes!$A$6:$A$28="Agilité — T-test 974 (s)")*(Barèmes!$B$6:$B$28=H129)*(Barèmes!$C$6:$C$28=IF(H129="6ème","Mixte",G129))*(Barèmes!$J$6:$J$28="+"))&gt;0,IF(AA129&lt;=SUMIFS(Barèmes!$D$6:$D$28,Barèmes!$A$6:$A$28,"Agilité — T-test 974 (s)",Barèmes!$B$6:$B$28,H129,Barèmes!$C$6:$C$28,IF(H129="6ème","Mixte",G129)),"à besoin",IF(AA129&lt;=SUMIFS(Barèmes!$E$6:$E$28,Barèmes!$A$6:$A$28,"Agilité — T-test 974 (s)",Barèmes!$B$6:$B$28,H129,Barèmes!$C$6:$C$28,IF(H129="6ème","Mixte",G129)),"fragile","satisfaisant")),IF(AA129&gt;=SUMIFS(Barèmes!$D$6:$D$28,Barèmes!$A$6:$A$28,"Agilité — T-test 974 (s)",Barèmes!$B$6:$B$28,H129,Barèmes!$C$6:$C$28,IF(H129="6ème","Mixte",G129)),"à besoin",IF(AA129&gt;=SUMIFS(Barèmes!$E$6:$E$28,Barèmes!$A$6:$A$28,"Agilité — T-test 974 (s)",Barèmes!$B$6:$B$28,H129,Barèmes!$C$6:$C$28,IF(H129="6ème","Mixte",G129)),"fragile","satisfaisant"))))</f>
        <v/>
      </c>
      <c r="AC129" s="27" t="str">
        <f>IF(OR(AA129="",SUMPRODUCT((Barèmes!$A$6:$A$28="Agilité — T-test 974 (s)")*(Barèmes!$B$6:$B$28=H129)*(Barèmes!$C$6:$C$28=IF(H129="6ème","Mixte",G129)))=0),"",IF(SUMPRODUCT((Barèmes!$A$6:$A$28="Agilité — T-test 974 (s)")*(Barèmes!$B$6:$B$28=H129)*(Barèmes!$C$6:$C$28=IF(H129="6ème","Mixte",G129))*(Barèmes!$J$6:$J$28="+"))&gt;0,IF(AA129&lt;=SUMIFS(Barèmes!$F$6:$F$28,Barèmes!$A$6:$A$28,"Agilité — T-test 974 (s)",Barèmes!$B$6:$B$28,H129,Barèmes!$C$6:$C$28,IF(H129="6ème","Mixte",G129)),Barèmes!$B$2,IF(AA129&lt;=SUMIFS(Barèmes!$G$6:$G$28,Barèmes!$A$6:$A$28,"Agilité — T-test 974 (s)",Barèmes!$B$6:$B$28,H129,Barèmes!$C$6:$C$28,IF(H129="6ème","Mixte",G129)),Barèmes!$C$2,IF(AA129&lt;=SUMIFS(Barèmes!$H$6:$H$28,Barèmes!$A$6:$A$28,"Agilité — T-test 974 (s)",Barèmes!$B$6:$B$28,H129,Barèmes!$C$6:$C$28,IF(H129="6ème","Mixte",G129)),Barèmes!$D$2,IF(AA129&lt;=SUMIFS(Barèmes!$I$6:$I$28,Barèmes!$A$6:$A$28,"Agilité — T-test 974 (s)",Barèmes!$B$6:$B$28,H129,Barèmes!$C$6:$C$28,IF(H129="6ème","Mixte",G129)),Barèmes!$E$2,Barèmes!$F$2)))),IF(AA129&gt;=SUMIFS(Barèmes!$F$6:$F$28,Barèmes!$A$6:$A$28,"Agilité — T-test 974 (s)",Barèmes!$B$6:$B$28,H129,Barèmes!$C$6:$C$28,IF(H129="6ème","Mixte",G129)),Barèmes!$B$2,IF(AA129&gt;=SUMIFS(Barèmes!$G$6:$G$28,Barèmes!$A$6:$A$28,"Agilité — T-test 974 (s)",Barèmes!$B$6:$B$28,H129,Barèmes!$C$6:$C$28,IF(H129="6ème","Mixte",G129)),Barèmes!$C$2,IF(AA129&gt;=SUMIFS(Barèmes!$H$6:$H$28,Barèmes!$A$6:$A$28,"Agilité — T-test 974 (s)",Barèmes!$B$6:$B$28,H129,Barèmes!$C$6:$C$28,IF(H129="6ème","Mixte",G129)),Barèmes!$D$2,IF(AA129&gt;=SUMIFS(Barèmes!$I$6:$I$28,Barèmes!$A$6:$A$28,"Agilité — T-test 974 (s)",Barèmes!$B$6:$B$28,H129,Barèmes!$C$6:$C$28,IF(H129="6ème","Mixte",G129)),Barèmes!$E$2,Barèmes!$F$2))))))</f>
        <v/>
      </c>
      <c r="AD129" s="28" t="str">
        <f t="shared" si="10"/>
        <v/>
      </c>
      <c r="AE129" s="29" t="str">
        <f t="shared" si="11"/>
        <v/>
      </c>
      <c r="AF129" s="30" t="str">
        <f>IF(OR(AD129="",SUMPRODUCT((Barèmes!$A$6:$A$28="Surcoût d'agilité (s) — technique")*(Barèmes!$B$6:$B$28=H129)*(Barèmes!$C$6:$C$28=IF(H129="6ème","Mixte",G129)))=0),"",IF(SUMPRODUCT((Barèmes!$A$6:$A$28="Surcoût d'agilité (s) — technique")*(Barèmes!$B$6:$B$28=H129)*(Barèmes!$C$6:$C$28=IF(H129="6ème","Mixte",G129))*(Barèmes!$J$6:$J$28="+"))&gt;0,IF(AD129&lt;=SUMIFS(Barèmes!$D$6:$D$28,Barèmes!$A$6:$A$28,"Surcoût d'agilité (s) — technique",Barèmes!$B$6:$B$28,H129,Barèmes!$C$6:$C$28,IF(H129="6ème","Mixte",G129)),"à besoin",IF(AD129&lt;=SUMIFS(Barèmes!$E$6:$E$28,Barèmes!$A$6:$A$28,"Surcoût d'agilité (s) — technique",Barèmes!$B$6:$B$28,H129,Barèmes!$C$6:$C$28,IF(H129="6ème","Mixte",G129)),"fragile","satisfaisant")),IF(AD129&gt;=SUMIFS(Barèmes!$D$6:$D$28,Barèmes!$A$6:$A$28,"Surcoût d'agilité (s) — technique",Barèmes!$B$6:$B$28,H129,Barèmes!$C$6:$C$28,IF(H129="6ème","Mixte",G129)),"à besoin",IF(AD129&gt;=SUMIFS(Barèmes!$E$6:$E$28,Barèmes!$A$6:$A$28,"Surcoût d'agilité (s) — technique",Barèmes!$B$6:$B$28,H129,Barèmes!$C$6:$C$28,IF(H129="6ème","Mixte",G129)),"fragile","satisfaisant"))))</f>
        <v/>
      </c>
      <c r="AG129" s="30" t="str">
        <f>IF(OR(AD129="",SUMPRODUCT((Barèmes!$A$6:$A$28="Surcoût d'agilité (s) — technique")*(Barèmes!$B$6:$B$28=H129)*(Barèmes!$C$6:$C$28=IF(H129="6ème","Mixte",G129)))=0),"",IF(SUMPRODUCT((Barèmes!$A$6:$A$28="Surcoût d'agilité (s) — technique")*(Barèmes!$B$6:$B$28=H129)*(Barèmes!$C$6:$C$28=IF(H129="6ème","Mixte",G129))*(Barèmes!$J$6:$J$28="+"))&gt;0,IF(AD129&lt;=SUMIFS(Barèmes!$F$6:$F$28,Barèmes!$A$6:$A$28,"Surcoût d'agilité (s) — technique",Barèmes!$B$6:$B$28,H129,Barèmes!$C$6:$C$28,IF(H129="6ème","Mixte",G129)),Barèmes!$B$2,IF(AD129&lt;=SUMIFS(Barèmes!$G$6:$G$28,Barèmes!$A$6:$A$28,"Surcoût d'agilité (s) — technique",Barèmes!$B$6:$B$28,H129,Barèmes!$C$6:$C$28,IF(H129="6ème","Mixte",G129)),Barèmes!$C$2,IF(AD129&lt;=SUMIFS(Barèmes!$H$6:$H$28,Barèmes!$A$6:$A$28,"Surcoût d'agilité (s) — technique",Barèmes!$B$6:$B$28,H129,Barèmes!$C$6:$C$28,IF(H129="6ème","Mixte",G129)),Barèmes!$D$2,IF(AD129&lt;=SUMIFS(Barèmes!$I$6:$I$28,Barèmes!$A$6:$A$28,"Surcoût d'agilité (s) — technique",Barèmes!$B$6:$B$28,H129,Barèmes!$C$6:$C$28,IF(H129="6ème","Mixte",G129)),Barèmes!$E$2,Barèmes!$F$2)))),IF(AD129&gt;=SUMIFS(Barèmes!$F$6:$F$28,Barèmes!$A$6:$A$28,"Surcoût d'agilité (s) — technique",Barèmes!$B$6:$B$28,H129,Barèmes!$C$6:$C$28,IF(H129="6ème","Mixte",G129)),Barèmes!$B$2,IF(AD129&gt;=SUMIFS(Barèmes!$G$6:$G$28,Barèmes!$A$6:$A$28,"Surcoût d'agilité (s) — technique",Barèmes!$B$6:$B$28,H129,Barèmes!$C$6:$C$28,IF(H129="6ème","Mixte",G129)),Barèmes!$C$2,IF(AD129&gt;=SUMIFS(Barèmes!$H$6:$H$28,Barèmes!$A$6:$A$28,"Surcoût d'agilité (s) — technique",Barèmes!$B$6:$B$28,H129,Barèmes!$C$6:$C$28,IF(H129="6ème","Mixte",G129)),Barèmes!$D$2,IF(AD129&gt;=SUMIFS(Barèmes!$I$6:$I$28,Barèmes!$A$6:$A$28,"Surcoût d'agilité (s) — technique",Barèmes!$B$6:$B$28,H129,Barèmes!$C$6:$C$28,IF(H129="6ème","Mixte",G129)),Barèmes!$E$2,Barèmes!$F$2))))))</f>
        <v/>
      </c>
      <c r="AH129" s="31" t="str">
        <f>IF((IF(N129="",0,1)+IF(Q129="",0,1)+IF(W129="",0,1)+IF(Z129="",0,1)+IF(AC129="",0,1))=0,"",3*IF(N129=Barèmes!$B$2,1,IF(N129=Barèmes!$C$2,2,IF(N129=Barèmes!$D$2,3,IF(N129=Barèmes!$E$2,4,IF(N129=Barèmes!$F$2,5,0)))))+3*IF(Q129=Barèmes!$B$2,1,IF(Q129=Barèmes!$C$2,2,IF(Q129=Barèmes!$D$2,3,IF(Q129=Barèmes!$E$2,4,IF(Q129=Barèmes!$F$2,5,0)))))+2*IF(W129=Barèmes!$B$2,1,IF(W129=Barèmes!$C$2,2,IF(W129=Barèmes!$D$2,3,IF(W129=Barèmes!$E$2,4,IF(W129=Barèmes!$F$2,5,0)))))+1*IF(Z129=Barèmes!$B$2,1,IF(Z129=Barèmes!$C$2,2,IF(Z129=Barèmes!$D$2,3,IF(Z129=Barèmes!$E$2,4,IF(Z129=Barèmes!$F$2,5,0)))))+1*IF(AC129=Barèmes!$B$2,1,IF(AC129=Barèmes!$C$2,2,IF(AC129=Barèmes!$D$2,3,IF(AC129=Barèmes!$E$2,4,IF(AC129=Barèmes!$F$2,5,0))))))</f>
        <v/>
      </c>
      <c r="AI129" s="31"/>
      <c r="AJ129" s="32" t="str">
        <f>IFERROR(INDEX(Croissance!$B$5:$B$604,MATCH(A129,Croissance!$A$5:$A$604,0)),"")</f>
        <v/>
      </c>
      <c r="AK129" s="32" t="str">
        <f>IFERROR(INDEX(Croissance!$C$5:$C$604,MATCH(A129,Croissance!$A$5:$A$604,0)),"")</f>
        <v/>
      </c>
      <c r="AL129" s="32" t="str">
        <f>IFERROR(INDEX(Croissance!$D$5:$D$604,MATCH(A129,Croissance!$A$5:$A$604,0)),"")</f>
        <v/>
      </c>
      <c r="AM129" s="32" t="str">
        <f>IFERROR(INDEX(Croissance!$E$5:$E$604,MATCH(A129,Croissance!$A$5:$A$604,0)),"")</f>
        <v/>
      </c>
      <c r="AO129" s="33">
        <f t="shared" si="16"/>
        <v>0</v>
      </c>
      <c r="AP129" s="33">
        <f t="shared" si="12"/>
        <v>0</v>
      </c>
      <c r="AQ129" s="33">
        <f>IF(A129="",0,IF(AND(OR('Synthèse classe'!$C$2="Tous",C129='Synthèse classe'!$C$2),OR('Synthèse classe'!$C$3="Toutes",D129='Synthèse classe'!$C$3),OR('Synthèse classe'!$C$4="Toutes",AND('Synthèse classe'!$C$4="Dernière",AP129=1),B129=IFERROR(VALUE('Synthèse classe'!$C$4),0))),1,0))</f>
        <v>0</v>
      </c>
      <c r="AR129" s="34" t="str">
        <f t="shared" si="13"/>
        <v/>
      </c>
    </row>
    <row r="130" spans="1:44" x14ac:dyDescent="0.2">
      <c r="A130" s="17" t="str">
        <f t="shared" si="9"/>
        <v/>
      </c>
      <c r="B130" s="18"/>
      <c r="C130" s="19"/>
      <c r="D130" s="19"/>
      <c r="E130" s="19"/>
      <c r="F130" s="19"/>
      <c r="G130" s="19"/>
      <c r="H130" s="17" t="str">
        <f t="shared" si="14"/>
        <v/>
      </c>
      <c r="I130" s="20"/>
      <c r="J130" s="18"/>
      <c r="K130" s="19"/>
      <c r="L130" s="21" t="str">
        <f t="shared" si="15"/>
        <v/>
      </c>
      <c r="M130" s="21" t="str">
        <f>IF(OR(J130="",SUMPRODUCT((Barèmes!$A$6:$A$28="Endurance — Luc Léger (palier)")*(Barèmes!$B$6:$B$28=H130)*(Barèmes!$C$6:$C$28=IF(H130="6ème","Mixte",G130)))=0),"",IF(SUMPRODUCT((Barèmes!$A$6:$A$28="Endurance — Luc Léger (palier)")*(Barèmes!$B$6:$B$28=H130)*(Barèmes!$C$6:$C$28=IF(H130="6ème","Mixte",G130))*(Barèmes!$J$6:$J$28="+"))&gt;0,IF(J130&lt;=SUMIFS(Barèmes!$D$6:$D$28,Barèmes!$A$6:$A$28,"Endurance — Luc Léger (palier)",Barèmes!$B$6:$B$28,H130,Barèmes!$C$6:$C$28,IF(H130="6ème","Mixte",G130)),"à besoin",IF(J130&lt;=SUMIFS(Barèmes!$E$6:$E$28,Barèmes!$A$6:$A$28,"Endurance — Luc Léger (palier)",Barèmes!$B$6:$B$28,H130,Barèmes!$C$6:$C$28,IF(H130="6ème","Mixte",G130)),"fragile","satisfaisant")),IF(J130&gt;=SUMIFS(Barèmes!$D$6:$D$28,Barèmes!$A$6:$A$28,"Endurance — Luc Léger (palier)",Barèmes!$B$6:$B$28,H130,Barèmes!$C$6:$C$28,IF(H130="6ème","Mixte",G130)),"à besoin",IF(J130&gt;=SUMIFS(Barèmes!$E$6:$E$28,Barèmes!$A$6:$A$28,"Endurance — Luc Léger (palier)",Barèmes!$B$6:$B$28,H130,Barèmes!$C$6:$C$28,IF(H130="6ème","Mixte",G130)),"fragile","satisfaisant"))))</f>
        <v/>
      </c>
      <c r="N130" s="21" t="str">
        <f>IF(OR(J130="",SUMPRODUCT((Barèmes!$A$6:$A$28="Endurance — Luc Léger (palier)")*(Barèmes!$B$6:$B$28=H130)*(Barèmes!$C$6:$C$28=IF(H130="6ème","Mixte",G130)))=0),"",IF(SUMPRODUCT((Barèmes!$A$6:$A$28="Endurance — Luc Léger (palier)")*(Barèmes!$B$6:$B$28=H130)*(Barèmes!$C$6:$C$28=IF(H130="6ème","Mixte",G130))*(Barèmes!$J$6:$J$28="+"))&gt;0,IF(J130&lt;=SUMIFS(Barèmes!$F$6:$F$28,Barèmes!$A$6:$A$28,"Endurance — Luc Léger (palier)",Barèmes!$B$6:$B$28,H130,Barèmes!$C$6:$C$28,IF(H130="6ème","Mixte",G130)),Barèmes!$B$2,IF(J130&lt;=SUMIFS(Barèmes!$G$6:$G$28,Barèmes!$A$6:$A$28,"Endurance — Luc Léger (palier)",Barèmes!$B$6:$B$28,H130,Barèmes!$C$6:$C$28,IF(H130="6ème","Mixte",G130)),Barèmes!$C$2,IF(J130&lt;=SUMIFS(Barèmes!$H$6:$H$28,Barèmes!$A$6:$A$28,"Endurance — Luc Léger (palier)",Barèmes!$B$6:$B$28,H130,Barèmes!$C$6:$C$28,IF(H130="6ème","Mixte",G130)),Barèmes!$D$2,IF(J130&lt;=SUMIFS(Barèmes!$I$6:$I$28,Barèmes!$A$6:$A$28,"Endurance — Luc Léger (palier)",Barèmes!$B$6:$B$28,H130,Barèmes!$C$6:$C$28,IF(H130="6ème","Mixte",G130)),Barèmes!$E$2,Barèmes!$F$2)))),IF(J130&gt;=SUMIFS(Barèmes!$F$6:$F$28,Barèmes!$A$6:$A$28,"Endurance — Luc Léger (palier)",Barèmes!$B$6:$B$28,H130,Barèmes!$C$6:$C$28,IF(H130="6ème","Mixte",G130)),Barèmes!$B$2,IF(J130&gt;=SUMIFS(Barèmes!$G$6:$G$28,Barèmes!$A$6:$A$28,"Endurance — Luc Léger (palier)",Barèmes!$B$6:$B$28,H130,Barèmes!$C$6:$C$28,IF(H130="6ème","Mixte",G130)),Barèmes!$C$2,IF(J130&gt;=SUMIFS(Barèmes!$H$6:$H$28,Barèmes!$A$6:$A$28,"Endurance — Luc Léger (palier)",Barèmes!$B$6:$B$28,H130,Barèmes!$C$6:$C$28,IF(H130="6ème","Mixte",G130)),Barèmes!$D$2,IF(J130&gt;=SUMIFS(Barèmes!$I$6:$I$28,Barèmes!$A$6:$A$28,"Endurance — Luc Léger (palier)",Barèmes!$B$6:$B$28,H130,Barèmes!$C$6:$C$28,IF(H130="6ème","Mixte",G130)),Barèmes!$E$2,Barèmes!$F$2))))))</f>
        <v/>
      </c>
      <c r="O130" s="22"/>
      <c r="P130" s="23" t="str">
        <f>IF(OR(O130="",SUMPRODUCT((Barèmes!$A$6:$A$28="Force bas du corps — Saut en longueur (m)")*(Barèmes!$B$6:$B$28=H130)*(Barèmes!$C$6:$C$28=IF(H130="6ème","Mixte",G130)))=0),"",IF(SUMPRODUCT((Barèmes!$A$6:$A$28="Force bas du corps — Saut en longueur (m)")*(Barèmes!$B$6:$B$28=H130)*(Barèmes!$C$6:$C$28=IF(H130="6ème","Mixte",G130))*(Barèmes!$J$6:$J$28="+"))&gt;0,IF(O130&lt;=SUMIFS(Barèmes!$D$6:$D$28,Barèmes!$A$6:$A$28,"Force bas du corps — Saut en longueur (m)",Barèmes!$B$6:$B$28,H130,Barèmes!$C$6:$C$28,IF(H130="6ème","Mixte",G130)),"à besoin",IF(O130&lt;=SUMIFS(Barèmes!$E$6:$E$28,Barèmes!$A$6:$A$28,"Force bas du corps — Saut en longueur (m)",Barèmes!$B$6:$B$28,H130,Barèmes!$C$6:$C$28,IF(H130="6ème","Mixte",G130)),"fragile","satisfaisant")),IF(O130&gt;=SUMIFS(Barèmes!$D$6:$D$28,Barèmes!$A$6:$A$28,"Force bas du corps — Saut en longueur (m)",Barèmes!$B$6:$B$28,H130,Barèmes!$C$6:$C$28,IF(H130="6ème","Mixte",G130)),"à besoin",IF(O130&gt;=SUMIFS(Barèmes!$E$6:$E$28,Barèmes!$A$6:$A$28,"Force bas du corps — Saut en longueur (m)",Barèmes!$B$6:$B$28,H130,Barèmes!$C$6:$C$28,IF(H130="6ème","Mixte",G130)),"fragile","satisfaisant"))))</f>
        <v/>
      </c>
      <c r="Q130" s="23" t="str">
        <f>IF(OR(O130="",SUMPRODUCT((Barèmes!$A$6:$A$28="Force bas du corps — Saut en longueur (m)")*(Barèmes!$B$6:$B$28=H130)*(Barèmes!$C$6:$C$28=IF(H130="6ème","Mixte",G130)))=0),"",IF(SUMPRODUCT((Barèmes!$A$6:$A$28="Force bas du corps — Saut en longueur (m)")*(Barèmes!$B$6:$B$28=H130)*(Barèmes!$C$6:$C$28=IF(H130="6ème","Mixte",G130))*(Barèmes!$J$6:$J$28="+"))&gt;0,IF(O130&lt;=SUMIFS(Barèmes!$F$6:$F$28,Barèmes!$A$6:$A$28,"Force bas du corps — Saut en longueur (m)",Barèmes!$B$6:$B$28,H130,Barèmes!$C$6:$C$28,IF(H130="6ème","Mixte",G130)),Barèmes!$B$2,IF(O130&lt;=SUMIFS(Barèmes!$G$6:$G$28,Barèmes!$A$6:$A$28,"Force bas du corps — Saut en longueur (m)",Barèmes!$B$6:$B$28,H130,Barèmes!$C$6:$C$28,IF(H130="6ème","Mixte",G130)),Barèmes!$C$2,IF(O130&lt;=SUMIFS(Barèmes!$H$6:$H$28,Barèmes!$A$6:$A$28,"Force bas du corps — Saut en longueur (m)",Barèmes!$B$6:$B$28,H130,Barèmes!$C$6:$C$28,IF(H130="6ème","Mixte",G130)),Barèmes!$D$2,IF(O130&lt;=SUMIFS(Barèmes!$I$6:$I$28,Barèmes!$A$6:$A$28,"Force bas du corps — Saut en longueur (m)",Barèmes!$B$6:$B$28,H130,Barèmes!$C$6:$C$28,IF(H130="6ème","Mixte",G130)),Barèmes!$E$2,Barèmes!$F$2)))),IF(O130&gt;=SUMIFS(Barèmes!$F$6:$F$28,Barèmes!$A$6:$A$28,"Force bas du corps — Saut en longueur (m)",Barèmes!$B$6:$B$28,H130,Barèmes!$C$6:$C$28,IF(H130="6ème","Mixte",G130)),Barèmes!$B$2,IF(O130&gt;=SUMIFS(Barèmes!$G$6:$G$28,Barèmes!$A$6:$A$28,"Force bas du corps — Saut en longueur (m)",Barèmes!$B$6:$B$28,H130,Barèmes!$C$6:$C$28,IF(H130="6ème","Mixte",G130)),Barèmes!$C$2,IF(O130&gt;=SUMIFS(Barèmes!$H$6:$H$28,Barèmes!$A$6:$A$28,"Force bas du corps — Saut en longueur (m)",Barèmes!$B$6:$B$28,H130,Barèmes!$C$6:$C$28,IF(H130="6ème","Mixte",G130)),Barèmes!$D$2,IF(O130&gt;=SUMIFS(Barèmes!$I$6:$I$28,Barèmes!$A$6:$A$28,"Force bas du corps — Saut en longueur (m)",Barèmes!$B$6:$B$28,H130,Barèmes!$C$6:$C$28,IF(H130="6ème","Mixte",G130)),Barèmes!$E$2,Barèmes!$F$2))))))</f>
        <v/>
      </c>
      <c r="R130" s="22"/>
      <c r="S130" s="24" t="str">
        <f>IF(OR(R130="",SUMPRODUCT((Barèmes!$A$6:$A$28="Vitesse — 30 m (s)")*(Barèmes!$B$6:$B$28=H130)*(Barèmes!$C$6:$C$28=IF(H130="6ème","Mixte",G130)))=0),"",IF(SUMPRODUCT((Barèmes!$A$6:$A$28="Vitesse — 30 m (s)")*(Barèmes!$B$6:$B$28=H130)*(Barèmes!$C$6:$C$28=IF(H130="6ème","Mixte",G130))*(Barèmes!$J$6:$J$28="+"))&gt;0,IF(R130&lt;=SUMIFS(Barèmes!$D$6:$D$28,Barèmes!$A$6:$A$28,"Vitesse — 30 m (s)",Barèmes!$B$6:$B$28,H130,Barèmes!$C$6:$C$28,IF(H130="6ème","Mixte",G130)),"à besoin",IF(R130&lt;=SUMIFS(Barèmes!$E$6:$E$28,Barèmes!$A$6:$A$28,"Vitesse — 30 m (s)",Barèmes!$B$6:$B$28,H130,Barèmes!$C$6:$C$28,IF(H130="6ème","Mixte",G130)),"fragile","satisfaisant")),IF(R130&gt;=SUMIFS(Barèmes!$D$6:$D$28,Barèmes!$A$6:$A$28,"Vitesse — 30 m (s)",Barèmes!$B$6:$B$28,H130,Barèmes!$C$6:$C$28,IF(H130="6ème","Mixte",G130)),"à besoin",IF(R130&gt;=SUMIFS(Barèmes!$E$6:$E$28,Barèmes!$A$6:$A$28,"Vitesse — 30 m (s)",Barèmes!$B$6:$B$28,H130,Barèmes!$C$6:$C$28,IF(H130="6ème","Mixte",G130)),"fragile","satisfaisant"))))</f>
        <v/>
      </c>
      <c r="T130" s="24" t="str">
        <f>IF(OR(R130="",SUMPRODUCT((Barèmes!$A$6:$A$28="Vitesse — 30 m (s)")*(Barèmes!$B$6:$B$28=H130)*(Barèmes!$C$6:$C$28=IF(H130="6ème","Mixte",G130)))=0),"",IF(SUMPRODUCT((Barèmes!$A$6:$A$28="Vitesse — 30 m (s)")*(Barèmes!$B$6:$B$28=H130)*(Barèmes!$C$6:$C$28=IF(H130="6ème","Mixte",G130))*(Barèmes!$J$6:$J$28="+"))&gt;0,IF(R130&lt;=SUMIFS(Barèmes!$F$6:$F$28,Barèmes!$A$6:$A$28,"Vitesse — 30 m (s)",Barèmes!$B$6:$B$28,H130,Barèmes!$C$6:$C$28,IF(H130="6ème","Mixte",G130)),Barèmes!$B$2,IF(R130&lt;=SUMIFS(Barèmes!$G$6:$G$28,Barèmes!$A$6:$A$28,"Vitesse — 30 m (s)",Barèmes!$B$6:$B$28,H130,Barèmes!$C$6:$C$28,IF(H130="6ème","Mixte",G130)),Barèmes!$C$2,IF(R130&lt;=SUMIFS(Barèmes!$H$6:$H$28,Barèmes!$A$6:$A$28,"Vitesse — 30 m (s)",Barèmes!$B$6:$B$28,H130,Barèmes!$C$6:$C$28,IF(H130="6ème","Mixte",G130)),Barèmes!$D$2,IF(R130&lt;=SUMIFS(Barèmes!$I$6:$I$28,Barèmes!$A$6:$A$28,"Vitesse — 30 m (s)",Barèmes!$B$6:$B$28,H130,Barèmes!$C$6:$C$28,IF(H130="6ème","Mixte",G130)),Barèmes!$E$2,Barèmes!$F$2)))),IF(R130&gt;=SUMIFS(Barèmes!$F$6:$F$28,Barèmes!$A$6:$A$28,"Vitesse — 30 m (s)",Barèmes!$B$6:$B$28,H130,Barèmes!$C$6:$C$28,IF(H130="6ème","Mixte",G130)),Barèmes!$B$2,IF(R130&gt;=SUMIFS(Barèmes!$G$6:$G$28,Barèmes!$A$6:$A$28,"Vitesse — 30 m (s)",Barèmes!$B$6:$B$28,H130,Barèmes!$C$6:$C$28,IF(H130="6ème","Mixte",G130)),Barèmes!$C$2,IF(R130&gt;=SUMIFS(Barèmes!$H$6:$H$28,Barèmes!$A$6:$A$28,"Vitesse — 30 m (s)",Barèmes!$B$6:$B$28,H130,Barèmes!$C$6:$C$28,IF(H130="6ème","Mixte",G130)),Barèmes!$D$2,IF(R130&gt;=SUMIFS(Barèmes!$I$6:$I$28,Barèmes!$A$6:$A$28,"Vitesse — 30 m (s)",Barèmes!$B$6:$B$28,H130,Barèmes!$C$6:$C$28,IF(H130="6ème","Mixte",G130)),Barèmes!$E$2,Barèmes!$F$2))))))</f>
        <v/>
      </c>
      <c r="U130" s="22"/>
      <c r="V130" s="25" t="str">
        <f>IF(OR(U130="",SUMPRODUCT((Barèmes!$A$6:$A$28="Vitesse — 50 m (s)")*(Barèmes!$B$6:$B$28=H130)*(Barèmes!$C$6:$C$28=IF(H130="6ème","Mixte",G130)))=0),"",IF(SUMPRODUCT((Barèmes!$A$6:$A$28="Vitesse — 50 m (s)")*(Barèmes!$B$6:$B$28=H130)*(Barèmes!$C$6:$C$28=IF(H130="6ème","Mixte",G130))*(Barèmes!$J$6:$J$28="+"))&gt;0,IF(U130&lt;=SUMIFS(Barèmes!$D$6:$D$28,Barèmes!$A$6:$A$28,"Vitesse — 50 m (s)",Barèmes!$B$6:$B$28,H130,Barèmes!$C$6:$C$28,IF(H130="6ème","Mixte",G130)),"à besoin",IF(U130&lt;=SUMIFS(Barèmes!$E$6:$E$28,Barèmes!$A$6:$A$28,"Vitesse — 50 m (s)",Barèmes!$B$6:$B$28,H130,Barèmes!$C$6:$C$28,IF(H130="6ème","Mixte",G130)),"fragile","satisfaisant")),IF(U130&gt;=SUMIFS(Barèmes!$D$6:$D$28,Barèmes!$A$6:$A$28,"Vitesse — 50 m (s)",Barèmes!$B$6:$B$28,H130,Barèmes!$C$6:$C$28,IF(H130="6ème","Mixte",G130)),"à besoin",IF(U130&gt;=SUMIFS(Barèmes!$E$6:$E$28,Barèmes!$A$6:$A$28,"Vitesse — 50 m (s)",Barèmes!$B$6:$B$28,H130,Barèmes!$C$6:$C$28,IF(H130="6ème","Mixte",G130)),"fragile","satisfaisant"))))</f>
        <v/>
      </c>
      <c r="W130" s="25" t="str">
        <f>IF(OR(U130="",SUMPRODUCT((Barèmes!$A$6:$A$28="Vitesse — 50 m (s)")*(Barèmes!$B$6:$B$28=H130)*(Barèmes!$C$6:$C$28=IF(H130="6ème","Mixte",G130)))=0),"",IF(SUMPRODUCT((Barèmes!$A$6:$A$28="Vitesse — 50 m (s)")*(Barèmes!$B$6:$B$28=H130)*(Barèmes!$C$6:$C$28=IF(H130="6ème","Mixte",G130))*(Barèmes!$J$6:$J$28="+"))&gt;0,IF(U130&lt;=SUMIFS(Barèmes!$F$6:$F$28,Barèmes!$A$6:$A$28,"Vitesse — 50 m (s)",Barèmes!$B$6:$B$28,H130,Barèmes!$C$6:$C$28,IF(H130="6ème","Mixte",G130)),Barèmes!$B$2,IF(U130&lt;=SUMIFS(Barèmes!$G$6:$G$28,Barèmes!$A$6:$A$28,"Vitesse — 50 m (s)",Barèmes!$B$6:$B$28,H130,Barèmes!$C$6:$C$28,IF(H130="6ème","Mixte",G130)),Barèmes!$C$2,IF(U130&lt;=SUMIFS(Barèmes!$H$6:$H$28,Barèmes!$A$6:$A$28,"Vitesse — 50 m (s)",Barèmes!$B$6:$B$28,H130,Barèmes!$C$6:$C$28,IF(H130="6ème","Mixte",G130)),Barèmes!$D$2,IF(U130&lt;=SUMIFS(Barèmes!$I$6:$I$28,Barèmes!$A$6:$A$28,"Vitesse — 50 m (s)",Barèmes!$B$6:$B$28,H130,Barèmes!$C$6:$C$28,IF(H130="6ème","Mixte",G130)),Barèmes!$E$2,Barèmes!$F$2)))),IF(U130&gt;=SUMIFS(Barèmes!$F$6:$F$28,Barèmes!$A$6:$A$28,"Vitesse — 50 m (s)",Barèmes!$B$6:$B$28,H130,Barèmes!$C$6:$C$28,IF(H130="6ème","Mixte",G130)),Barèmes!$B$2,IF(U130&gt;=SUMIFS(Barèmes!$G$6:$G$28,Barèmes!$A$6:$A$28,"Vitesse — 50 m (s)",Barèmes!$B$6:$B$28,H130,Barèmes!$C$6:$C$28,IF(H130="6ème","Mixte",G130)),Barèmes!$C$2,IF(U130&gt;=SUMIFS(Barèmes!$H$6:$H$28,Barèmes!$A$6:$A$28,"Vitesse — 50 m (s)",Barèmes!$B$6:$B$28,H130,Barèmes!$C$6:$C$28,IF(H130="6ème","Mixte",G130)),Barèmes!$D$2,IF(U130&gt;=SUMIFS(Barèmes!$I$6:$I$28,Barèmes!$A$6:$A$28,"Vitesse — 50 m (s)",Barèmes!$B$6:$B$28,H130,Barèmes!$C$6:$C$28,IF(H130="6ème","Mixte",G130)),Barèmes!$E$2,Barèmes!$F$2))))))</f>
        <v/>
      </c>
      <c r="X130" s="18"/>
      <c r="Y130" s="26" t="str" cm="1">
        <f t="array" ref="Y130">IF(OR(X130="",SUMPRODUCT((Barèmes!$A$6:$A$28="Souplesse (score 1-5)")*(Barèmes!$B$6:$B$28=H130)*(Barèmes!$C$6:$C$28=IF(H130="6ème","Mixte",G130)))=0),"",IF(SUMPRODUCT((Barèmes!$A$6:$A$28="Souplesse (score 1-5)")*(Barèmes!$B$6:$B$28=H130)*(Barèmes!$C$6:$C$28=IF(H130="6ème","Mixte",G130))*(Barèmes!$J$6:$J$28="+"))&gt;0,IF(X130&lt;=SUMIFS(Barèmes!$D$6:$D$28,Barèmes!$A$6:$A$28,"Souplesse (score 1-5)",Barèmes!$B$6:$B$28,H130,Barèmes!$C$6:$C$28,IF(H130="6ème","Mixte",G130)),"à besoin",IF(X130&lt;=SUMIFS(Barèmes!$E$6:$E$28,Barèmes!$A$6:$A$28,"Souplesse (score 1-5)",Barèmes!$B$6:$B$28,H130,Barèmes!$C$6:$C$28,IF(H130="6ème","Mixte",G130)),"fragile","satisfaisant")),IF(X130&gt;=SUMIFS(Barèmes!$D$6:$D$28,Barèmes!$A$6:$A$28,"Souplesse (score 1-5)",Barèmes!$B$6:$B$28,H130,Barèmes!$C$6:$C$28,IF(H130="6ème","Mixte",G130)),"à besoin",IF(X130&gt;=SUMIFS(Barèmes!$E$6:$E$28,Barèmes!$A$6:$A$28,"Souplesse (score 1-5)",Barèmes!$B$6:$B$28,H130,Barèmes!$C$6:$C$28,IF(H130="6ème","Mixte",G130)),"fragile","satisfaisant"))))</f>
        <v/>
      </c>
      <c r="Z130" s="26" t="str" cm="1">
        <f t="array" ref="Z130">IF(OR(X130="",SUMPRODUCT((Barèmes!$A$6:$A$28="Souplesse (score 1-5)")*(Barèmes!$B$6:$B$28=H130)*(Barèmes!$C$6:$C$28=IF(H130="6ème","Mixte",G130)))=0),"",IF(SUMPRODUCT((Barèmes!$A$6:$A$28="Souplesse (score 1-5)")*(Barèmes!$B$6:$B$28=H130)*(Barèmes!$C$6:$C$28=IF(H130="6ème","Mixte",G130))*(Barèmes!$J$6:$J$28="+"))&gt;0,IF(X130&lt;=SUMIFS(Barèmes!$F$6:$F$28,Barèmes!$A$6:$A$28,"Souplesse (score 1-5)",Barèmes!$B$6:$B$28,H130,Barèmes!$C$6:$C$28,IF(H130="6ème","Mixte",G130)),Barèmes!$B$2,IF(X130&lt;=SUMIFS(Barèmes!$G$6:$G$28,Barèmes!$A$6:$A$28,"Souplesse (score 1-5)",Barèmes!$B$6:$B$28,H130,Barèmes!$C$6:$C$28,IF(H130="6ème","Mixte",G130)),Barèmes!$C$2,IF(X130&lt;=SUMIFS(Barèmes!$H$6:$H$28,Barèmes!$A$6:$A$28,"Souplesse (score 1-5)",Barèmes!$B$6:$B$28,H130,Barèmes!$C$6:$C$28,IF(H130="6ème","Mixte",G130)),Barèmes!$D$2,IF(X130&lt;=SUMIFS(Barèmes!$I$6:$I$28,Barèmes!$A$6:$A$28,"Souplesse (score 1-5)",Barèmes!$B$6:$B$28,H130,Barèmes!$C$6:$C$28,IF(H130="6ème","Mixte",G130)),Barèmes!$E$2,Barèmes!$F$2)))),IF(X130&gt;=SUMIFS(Barèmes!$F$6:$F$28,Barèmes!$A$6:$A$28,"Souplesse (score 1-5)",Barèmes!$B$6:$B$28,H130,Barèmes!$C$6:$C$28,IF(H130="6ème","Mixte",G130)),Barèmes!$B$2,IF(X130&gt;=SUMIFS(Barèmes!$G$6:$G$28,Barèmes!$A$6:$A$28,"Souplesse (score 1-5)",Barèmes!$B$6:$B$28,H130,Barèmes!$C$6:$C$28,IF(H130="6ème","Mixte",G130)),Barèmes!$C$2,IF(X130&gt;=SUMIFS(Barèmes!$H$6:$H$28,Barèmes!$A$6:$A$28,"Souplesse (score 1-5)",Barèmes!$B$6:$B$28,H130,Barèmes!$C$6:$C$28,IF(H130="6ème","Mixte",G130)),Barèmes!$D$2,IF(X130&gt;=SUMIFS(Barèmes!$I$6:$I$28,Barèmes!$A$6:$A$28,"Souplesse (score 1-5)",Barèmes!$B$6:$B$28,H130,Barèmes!$C$6:$C$28,IF(H130="6ème","Mixte",G130)),Barèmes!$E$2,Barèmes!$F$2))))))</f>
        <v/>
      </c>
      <c r="AA130" s="22"/>
      <c r="AB130" s="27" t="str">
        <f>IF(OR(AA130="",SUMPRODUCT((Barèmes!$A$6:$A$28="Agilité — T-test 974 (s)")*(Barèmes!$B$6:$B$28=H130)*(Barèmes!$C$6:$C$28=IF(H130="6ème","Mixte",G130)))=0),"",IF(SUMPRODUCT((Barèmes!$A$6:$A$28="Agilité — T-test 974 (s)")*(Barèmes!$B$6:$B$28=H130)*(Barèmes!$C$6:$C$28=IF(H130="6ème","Mixte",G130))*(Barèmes!$J$6:$J$28="+"))&gt;0,IF(AA130&lt;=SUMIFS(Barèmes!$D$6:$D$28,Barèmes!$A$6:$A$28,"Agilité — T-test 974 (s)",Barèmes!$B$6:$B$28,H130,Barèmes!$C$6:$C$28,IF(H130="6ème","Mixte",G130)),"à besoin",IF(AA130&lt;=SUMIFS(Barèmes!$E$6:$E$28,Barèmes!$A$6:$A$28,"Agilité — T-test 974 (s)",Barèmes!$B$6:$B$28,H130,Barèmes!$C$6:$C$28,IF(H130="6ème","Mixte",G130)),"fragile","satisfaisant")),IF(AA130&gt;=SUMIFS(Barèmes!$D$6:$D$28,Barèmes!$A$6:$A$28,"Agilité — T-test 974 (s)",Barèmes!$B$6:$B$28,H130,Barèmes!$C$6:$C$28,IF(H130="6ème","Mixte",G130)),"à besoin",IF(AA130&gt;=SUMIFS(Barèmes!$E$6:$E$28,Barèmes!$A$6:$A$28,"Agilité — T-test 974 (s)",Barèmes!$B$6:$B$28,H130,Barèmes!$C$6:$C$28,IF(H130="6ème","Mixte",G130)),"fragile","satisfaisant"))))</f>
        <v/>
      </c>
      <c r="AC130" s="27" t="str">
        <f>IF(OR(AA130="",SUMPRODUCT((Barèmes!$A$6:$A$28="Agilité — T-test 974 (s)")*(Barèmes!$B$6:$B$28=H130)*(Barèmes!$C$6:$C$28=IF(H130="6ème","Mixte",G130)))=0),"",IF(SUMPRODUCT((Barèmes!$A$6:$A$28="Agilité — T-test 974 (s)")*(Barèmes!$B$6:$B$28=H130)*(Barèmes!$C$6:$C$28=IF(H130="6ème","Mixte",G130))*(Barèmes!$J$6:$J$28="+"))&gt;0,IF(AA130&lt;=SUMIFS(Barèmes!$F$6:$F$28,Barèmes!$A$6:$A$28,"Agilité — T-test 974 (s)",Barèmes!$B$6:$B$28,H130,Barèmes!$C$6:$C$28,IF(H130="6ème","Mixte",G130)),Barèmes!$B$2,IF(AA130&lt;=SUMIFS(Barèmes!$G$6:$G$28,Barèmes!$A$6:$A$28,"Agilité — T-test 974 (s)",Barèmes!$B$6:$B$28,H130,Barèmes!$C$6:$C$28,IF(H130="6ème","Mixte",G130)),Barèmes!$C$2,IF(AA130&lt;=SUMIFS(Barèmes!$H$6:$H$28,Barèmes!$A$6:$A$28,"Agilité — T-test 974 (s)",Barèmes!$B$6:$B$28,H130,Barèmes!$C$6:$C$28,IF(H130="6ème","Mixte",G130)),Barèmes!$D$2,IF(AA130&lt;=SUMIFS(Barèmes!$I$6:$I$28,Barèmes!$A$6:$A$28,"Agilité — T-test 974 (s)",Barèmes!$B$6:$B$28,H130,Barèmes!$C$6:$C$28,IF(H130="6ème","Mixte",G130)),Barèmes!$E$2,Barèmes!$F$2)))),IF(AA130&gt;=SUMIFS(Barèmes!$F$6:$F$28,Barèmes!$A$6:$A$28,"Agilité — T-test 974 (s)",Barèmes!$B$6:$B$28,H130,Barèmes!$C$6:$C$28,IF(H130="6ème","Mixte",G130)),Barèmes!$B$2,IF(AA130&gt;=SUMIFS(Barèmes!$G$6:$G$28,Barèmes!$A$6:$A$28,"Agilité — T-test 974 (s)",Barèmes!$B$6:$B$28,H130,Barèmes!$C$6:$C$28,IF(H130="6ème","Mixte",G130)),Barèmes!$C$2,IF(AA130&gt;=SUMIFS(Barèmes!$H$6:$H$28,Barèmes!$A$6:$A$28,"Agilité — T-test 974 (s)",Barèmes!$B$6:$B$28,H130,Barèmes!$C$6:$C$28,IF(H130="6ème","Mixte",G130)),Barèmes!$D$2,IF(AA130&gt;=SUMIFS(Barèmes!$I$6:$I$28,Barèmes!$A$6:$A$28,"Agilité — T-test 974 (s)",Barèmes!$B$6:$B$28,H130,Barèmes!$C$6:$C$28,IF(H130="6ème","Mixte",G130)),Barèmes!$E$2,Barèmes!$F$2))))))</f>
        <v/>
      </c>
      <c r="AD130" s="28" t="str">
        <f t="shared" si="10"/>
        <v/>
      </c>
      <c r="AE130" s="29" t="str">
        <f t="shared" si="11"/>
        <v/>
      </c>
      <c r="AF130" s="30" t="str">
        <f>IF(OR(AD130="",SUMPRODUCT((Barèmes!$A$6:$A$28="Surcoût d'agilité (s) — technique")*(Barèmes!$B$6:$B$28=H130)*(Barèmes!$C$6:$C$28=IF(H130="6ème","Mixte",G130)))=0),"",IF(SUMPRODUCT((Barèmes!$A$6:$A$28="Surcoût d'agilité (s) — technique")*(Barèmes!$B$6:$B$28=H130)*(Barèmes!$C$6:$C$28=IF(H130="6ème","Mixte",G130))*(Barèmes!$J$6:$J$28="+"))&gt;0,IF(AD130&lt;=SUMIFS(Barèmes!$D$6:$D$28,Barèmes!$A$6:$A$28,"Surcoût d'agilité (s) — technique",Barèmes!$B$6:$B$28,H130,Barèmes!$C$6:$C$28,IF(H130="6ème","Mixte",G130)),"à besoin",IF(AD130&lt;=SUMIFS(Barèmes!$E$6:$E$28,Barèmes!$A$6:$A$28,"Surcoût d'agilité (s) — technique",Barèmes!$B$6:$B$28,H130,Barèmes!$C$6:$C$28,IF(H130="6ème","Mixte",G130)),"fragile","satisfaisant")),IF(AD130&gt;=SUMIFS(Barèmes!$D$6:$D$28,Barèmes!$A$6:$A$28,"Surcoût d'agilité (s) — technique",Barèmes!$B$6:$B$28,H130,Barèmes!$C$6:$C$28,IF(H130="6ème","Mixte",G130)),"à besoin",IF(AD130&gt;=SUMIFS(Barèmes!$E$6:$E$28,Barèmes!$A$6:$A$28,"Surcoût d'agilité (s) — technique",Barèmes!$B$6:$B$28,H130,Barèmes!$C$6:$C$28,IF(H130="6ème","Mixte",G130)),"fragile","satisfaisant"))))</f>
        <v/>
      </c>
      <c r="AG130" s="30" t="str">
        <f>IF(OR(AD130="",SUMPRODUCT((Barèmes!$A$6:$A$28="Surcoût d'agilité (s) — technique")*(Barèmes!$B$6:$B$28=H130)*(Barèmes!$C$6:$C$28=IF(H130="6ème","Mixte",G130)))=0),"",IF(SUMPRODUCT((Barèmes!$A$6:$A$28="Surcoût d'agilité (s) — technique")*(Barèmes!$B$6:$B$28=H130)*(Barèmes!$C$6:$C$28=IF(H130="6ème","Mixte",G130))*(Barèmes!$J$6:$J$28="+"))&gt;0,IF(AD130&lt;=SUMIFS(Barèmes!$F$6:$F$28,Barèmes!$A$6:$A$28,"Surcoût d'agilité (s) — technique",Barèmes!$B$6:$B$28,H130,Barèmes!$C$6:$C$28,IF(H130="6ème","Mixte",G130)),Barèmes!$B$2,IF(AD130&lt;=SUMIFS(Barèmes!$G$6:$G$28,Barèmes!$A$6:$A$28,"Surcoût d'agilité (s) — technique",Barèmes!$B$6:$B$28,H130,Barèmes!$C$6:$C$28,IF(H130="6ème","Mixte",G130)),Barèmes!$C$2,IF(AD130&lt;=SUMIFS(Barèmes!$H$6:$H$28,Barèmes!$A$6:$A$28,"Surcoût d'agilité (s) — technique",Barèmes!$B$6:$B$28,H130,Barèmes!$C$6:$C$28,IF(H130="6ème","Mixte",G130)),Barèmes!$D$2,IF(AD130&lt;=SUMIFS(Barèmes!$I$6:$I$28,Barèmes!$A$6:$A$28,"Surcoût d'agilité (s) — technique",Barèmes!$B$6:$B$28,H130,Barèmes!$C$6:$C$28,IF(H130="6ème","Mixte",G130)),Barèmes!$E$2,Barèmes!$F$2)))),IF(AD130&gt;=SUMIFS(Barèmes!$F$6:$F$28,Barèmes!$A$6:$A$28,"Surcoût d'agilité (s) — technique",Barèmes!$B$6:$B$28,H130,Barèmes!$C$6:$C$28,IF(H130="6ème","Mixte",G130)),Barèmes!$B$2,IF(AD130&gt;=SUMIFS(Barèmes!$G$6:$G$28,Barèmes!$A$6:$A$28,"Surcoût d'agilité (s) — technique",Barèmes!$B$6:$B$28,H130,Barèmes!$C$6:$C$28,IF(H130="6ème","Mixte",G130)),Barèmes!$C$2,IF(AD130&gt;=SUMIFS(Barèmes!$H$6:$H$28,Barèmes!$A$6:$A$28,"Surcoût d'agilité (s) — technique",Barèmes!$B$6:$B$28,H130,Barèmes!$C$6:$C$28,IF(H130="6ème","Mixte",G130)),Barèmes!$D$2,IF(AD130&gt;=SUMIFS(Barèmes!$I$6:$I$28,Barèmes!$A$6:$A$28,"Surcoût d'agilité (s) — technique",Barèmes!$B$6:$B$28,H130,Barèmes!$C$6:$C$28,IF(H130="6ème","Mixte",G130)),Barèmes!$E$2,Barèmes!$F$2))))))</f>
        <v/>
      </c>
      <c r="AH130" s="31" t="str">
        <f>IF((IF(N130="",0,1)+IF(Q130="",0,1)+IF(W130="",0,1)+IF(Z130="",0,1)+IF(AC130="",0,1))=0,"",3*IF(N130=Barèmes!$B$2,1,IF(N130=Barèmes!$C$2,2,IF(N130=Barèmes!$D$2,3,IF(N130=Barèmes!$E$2,4,IF(N130=Barèmes!$F$2,5,0)))))+3*IF(Q130=Barèmes!$B$2,1,IF(Q130=Barèmes!$C$2,2,IF(Q130=Barèmes!$D$2,3,IF(Q130=Barèmes!$E$2,4,IF(Q130=Barèmes!$F$2,5,0)))))+2*IF(W130=Barèmes!$B$2,1,IF(W130=Barèmes!$C$2,2,IF(W130=Barèmes!$D$2,3,IF(W130=Barèmes!$E$2,4,IF(W130=Barèmes!$F$2,5,0)))))+1*IF(Z130=Barèmes!$B$2,1,IF(Z130=Barèmes!$C$2,2,IF(Z130=Barèmes!$D$2,3,IF(Z130=Barèmes!$E$2,4,IF(Z130=Barèmes!$F$2,5,0)))))+1*IF(AC130=Barèmes!$B$2,1,IF(AC130=Barèmes!$C$2,2,IF(AC130=Barèmes!$D$2,3,IF(AC130=Barèmes!$E$2,4,IF(AC130=Barèmes!$F$2,5,0))))))</f>
        <v/>
      </c>
      <c r="AI130" s="31"/>
      <c r="AJ130" s="32" t="str">
        <f>IFERROR(INDEX(Croissance!$B$5:$B$604,MATCH(A130,Croissance!$A$5:$A$604,0)),"")</f>
        <v/>
      </c>
      <c r="AK130" s="32" t="str">
        <f>IFERROR(INDEX(Croissance!$C$5:$C$604,MATCH(A130,Croissance!$A$5:$A$604,0)),"")</f>
        <v/>
      </c>
      <c r="AL130" s="32" t="str">
        <f>IFERROR(INDEX(Croissance!$D$5:$D$604,MATCH(A130,Croissance!$A$5:$A$604,0)),"")</f>
        <v/>
      </c>
      <c r="AM130" s="32" t="str">
        <f>IFERROR(INDEX(Croissance!$E$5:$E$604,MATCH(A130,Croissance!$A$5:$A$604,0)),"")</f>
        <v/>
      </c>
      <c r="AO130" s="33">
        <f t="shared" si="16"/>
        <v>0</v>
      </c>
      <c r="AP130" s="33">
        <f t="shared" si="12"/>
        <v>0</v>
      </c>
      <c r="AQ130" s="33">
        <f>IF(A130="",0,IF(AND(OR('Synthèse classe'!$C$2="Tous",C130='Synthèse classe'!$C$2),OR('Synthèse classe'!$C$3="Toutes",D130='Synthèse classe'!$C$3),OR('Synthèse classe'!$C$4="Toutes",AND('Synthèse classe'!$C$4="Dernière",AP130=1),B130=IFERROR(VALUE('Synthèse classe'!$C$4),0))),1,0))</f>
        <v>0</v>
      </c>
      <c r="AR130" s="34" t="str">
        <f t="shared" si="13"/>
        <v/>
      </c>
    </row>
    <row r="131" spans="1:44" x14ac:dyDescent="0.2">
      <c r="A131" s="17" t="str">
        <f t="shared" si="9"/>
        <v/>
      </c>
      <c r="B131" s="18"/>
      <c r="C131" s="19"/>
      <c r="D131" s="19"/>
      <c r="E131" s="19"/>
      <c r="F131" s="19"/>
      <c r="G131" s="19"/>
      <c r="H131" s="17" t="str">
        <f t="shared" si="14"/>
        <v/>
      </c>
      <c r="I131" s="20"/>
      <c r="J131" s="18"/>
      <c r="K131" s="19"/>
      <c r="L131" s="21" t="str">
        <f t="shared" si="15"/>
        <v/>
      </c>
      <c r="M131" s="21" t="str">
        <f>IF(OR(J131="",SUMPRODUCT((Barèmes!$A$6:$A$28="Endurance — Luc Léger (palier)")*(Barèmes!$B$6:$B$28=H131)*(Barèmes!$C$6:$C$28=IF(H131="6ème","Mixte",G131)))=0),"",IF(SUMPRODUCT((Barèmes!$A$6:$A$28="Endurance — Luc Léger (palier)")*(Barèmes!$B$6:$B$28=H131)*(Barèmes!$C$6:$C$28=IF(H131="6ème","Mixte",G131))*(Barèmes!$J$6:$J$28="+"))&gt;0,IF(J131&lt;=SUMIFS(Barèmes!$D$6:$D$28,Barèmes!$A$6:$A$28,"Endurance — Luc Léger (palier)",Barèmes!$B$6:$B$28,H131,Barèmes!$C$6:$C$28,IF(H131="6ème","Mixte",G131)),"à besoin",IF(J131&lt;=SUMIFS(Barèmes!$E$6:$E$28,Barèmes!$A$6:$A$28,"Endurance — Luc Léger (palier)",Barèmes!$B$6:$B$28,H131,Barèmes!$C$6:$C$28,IF(H131="6ème","Mixte",G131)),"fragile","satisfaisant")),IF(J131&gt;=SUMIFS(Barèmes!$D$6:$D$28,Barèmes!$A$6:$A$28,"Endurance — Luc Léger (palier)",Barèmes!$B$6:$B$28,H131,Barèmes!$C$6:$C$28,IF(H131="6ème","Mixte",G131)),"à besoin",IF(J131&gt;=SUMIFS(Barèmes!$E$6:$E$28,Barèmes!$A$6:$A$28,"Endurance — Luc Léger (palier)",Barèmes!$B$6:$B$28,H131,Barèmes!$C$6:$C$28,IF(H131="6ème","Mixte",G131)),"fragile","satisfaisant"))))</f>
        <v/>
      </c>
      <c r="N131" s="21" t="str">
        <f>IF(OR(J131="",SUMPRODUCT((Barèmes!$A$6:$A$28="Endurance — Luc Léger (palier)")*(Barèmes!$B$6:$B$28=H131)*(Barèmes!$C$6:$C$28=IF(H131="6ème","Mixte",G131)))=0),"",IF(SUMPRODUCT((Barèmes!$A$6:$A$28="Endurance — Luc Léger (palier)")*(Barèmes!$B$6:$B$28=H131)*(Barèmes!$C$6:$C$28=IF(H131="6ème","Mixte",G131))*(Barèmes!$J$6:$J$28="+"))&gt;0,IF(J131&lt;=SUMIFS(Barèmes!$F$6:$F$28,Barèmes!$A$6:$A$28,"Endurance — Luc Léger (palier)",Barèmes!$B$6:$B$28,H131,Barèmes!$C$6:$C$28,IF(H131="6ème","Mixte",G131)),Barèmes!$B$2,IF(J131&lt;=SUMIFS(Barèmes!$G$6:$G$28,Barèmes!$A$6:$A$28,"Endurance — Luc Léger (palier)",Barèmes!$B$6:$B$28,H131,Barèmes!$C$6:$C$28,IF(H131="6ème","Mixte",G131)),Barèmes!$C$2,IF(J131&lt;=SUMIFS(Barèmes!$H$6:$H$28,Barèmes!$A$6:$A$28,"Endurance — Luc Léger (palier)",Barèmes!$B$6:$B$28,H131,Barèmes!$C$6:$C$28,IF(H131="6ème","Mixte",G131)),Barèmes!$D$2,IF(J131&lt;=SUMIFS(Barèmes!$I$6:$I$28,Barèmes!$A$6:$A$28,"Endurance — Luc Léger (palier)",Barèmes!$B$6:$B$28,H131,Barèmes!$C$6:$C$28,IF(H131="6ème","Mixte",G131)),Barèmes!$E$2,Barèmes!$F$2)))),IF(J131&gt;=SUMIFS(Barèmes!$F$6:$F$28,Barèmes!$A$6:$A$28,"Endurance — Luc Léger (palier)",Barèmes!$B$6:$B$28,H131,Barèmes!$C$6:$C$28,IF(H131="6ème","Mixte",G131)),Barèmes!$B$2,IF(J131&gt;=SUMIFS(Barèmes!$G$6:$G$28,Barèmes!$A$6:$A$28,"Endurance — Luc Léger (palier)",Barèmes!$B$6:$B$28,H131,Barèmes!$C$6:$C$28,IF(H131="6ème","Mixte",G131)),Barèmes!$C$2,IF(J131&gt;=SUMIFS(Barèmes!$H$6:$H$28,Barèmes!$A$6:$A$28,"Endurance — Luc Léger (palier)",Barèmes!$B$6:$B$28,H131,Barèmes!$C$6:$C$28,IF(H131="6ème","Mixte",G131)),Barèmes!$D$2,IF(J131&gt;=SUMIFS(Barèmes!$I$6:$I$28,Barèmes!$A$6:$A$28,"Endurance — Luc Léger (palier)",Barèmes!$B$6:$B$28,H131,Barèmes!$C$6:$C$28,IF(H131="6ème","Mixte",G131)),Barèmes!$E$2,Barèmes!$F$2))))))</f>
        <v/>
      </c>
      <c r="O131" s="22"/>
      <c r="P131" s="23" t="str">
        <f>IF(OR(O131="",SUMPRODUCT((Barèmes!$A$6:$A$28="Force bas du corps — Saut en longueur (m)")*(Barèmes!$B$6:$B$28=H131)*(Barèmes!$C$6:$C$28=IF(H131="6ème","Mixte",G131)))=0),"",IF(SUMPRODUCT((Barèmes!$A$6:$A$28="Force bas du corps — Saut en longueur (m)")*(Barèmes!$B$6:$B$28=H131)*(Barèmes!$C$6:$C$28=IF(H131="6ème","Mixte",G131))*(Barèmes!$J$6:$J$28="+"))&gt;0,IF(O131&lt;=SUMIFS(Barèmes!$D$6:$D$28,Barèmes!$A$6:$A$28,"Force bas du corps — Saut en longueur (m)",Barèmes!$B$6:$B$28,H131,Barèmes!$C$6:$C$28,IF(H131="6ème","Mixte",G131)),"à besoin",IF(O131&lt;=SUMIFS(Barèmes!$E$6:$E$28,Barèmes!$A$6:$A$28,"Force bas du corps — Saut en longueur (m)",Barèmes!$B$6:$B$28,H131,Barèmes!$C$6:$C$28,IF(H131="6ème","Mixte",G131)),"fragile","satisfaisant")),IF(O131&gt;=SUMIFS(Barèmes!$D$6:$D$28,Barèmes!$A$6:$A$28,"Force bas du corps — Saut en longueur (m)",Barèmes!$B$6:$B$28,H131,Barèmes!$C$6:$C$28,IF(H131="6ème","Mixte",G131)),"à besoin",IF(O131&gt;=SUMIFS(Barèmes!$E$6:$E$28,Barèmes!$A$6:$A$28,"Force bas du corps — Saut en longueur (m)",Barèmes!$B$6:$B$28,H131,Barèmes!$C$6:$C$28,IF(H131="6ème","Mixte",G131)),"fragile","satisfaisant"))))</f>
        <v/>
      </c>
      <c r="Q131" s="23" t="str">
        <f>IF(OR(O131="",SUMPRODUCT((Barèmes!$A$6:$A$28="Force bas du corps — Saut en longueur (m)")*(Barèmes!$B$6:$B$28=H131)*(Barèmes!$C$6:$C$28=IF(H131="6ème","Mixte",G131)))=0),"",IF(SUMPRODUCT((Barèmes!$A$6:$A$28="Force bas du corps — Saut en longueur (m)")*(Barèmes!$B$6:$B$28=H131)*(Barèmes!$C$6:$C$28=IF(H131="6ème","Mixte",G131))*(Barèmes!$J$6:$J$28="+"))&gt;0,IF(O131&lt;=SUMIFS(Barèmes!$F$6:$F$28,Barèmes!$A$6:$A$28,"Force bas du corps — Saut en longueur (m)",Barèmes!$B$6:$B$28,H131,Barèmes!$C$6:$C$28,IF(H131="6ème","Mixte",G131)),Barèmes!$B$2,IF(O131&lt;=SUMIFS(Barèmes!$G$6:$G$28,Barèmes!$A$6:$A$28,"Force bas du corps — Saut en longueur (m)",Barèmes!$B$6:$B$28,H131,Barèmes!$C$6:$C$28,IF(H131="6ème","Mixte",G131)),Barèmes!$C$2,IF(O131&lt;=SUMIFS(Barèmes!$H$6:$H$28,Barèmes!$A$6:$A$28,"Force bas du corps — Saut en longueur (m)",Barèmes!$B$6:$B$28,H131,Barèmes!$C$6:$C$28,IF(H131="6ème","Mixte",G131)),Barèmes!$D$2,IF(O131&lt;=SUMIFS(Barèmes!$I$6:$I$28,Barèmes!$A$6:$A$28,"Force bas du corps — Saut en longueur (m)",Barèmes!$B$6:$B$28,H131,Barèmes!$C$6:$C$28,IF(H131="6ème","Mixte",G131)),Barèmes!$E$2,Barèmes!$F$2)))),IF(O131&gt;=SUMIFS(Barèmes!$F$6:$F$28,Barèmes!$A$6:$A$28,"Force bas du corps — Saut en longueur (m)",Barèmes!$B$6:$B$28,H131,Barèmes!$C$6:$C$28,IF(H131="6ème","Mixte",G131)),Barèmes!$B$2,IF(O131&gt;=SUMIFS(Barèmes!$G$6:$G$28,Barèmes!$A$6:$A$28,"Force bas du corps — Saut en longueur (m)",Barèmes!$B$6:$B$28,H131,Barèmes!$C$6:$C$28,IF(H131="6ème","Mixte",G131)),Barèmes!$C$2,IF(O131&gt;=SUMIFS(Barèmes!$H$6:$H$28,Barèmes!$A$6:$A$28,"Force bas du corps — Saut en longueur (m)",Barèmes!$B$6:$B$28,H131,Barèmes!$C$6:$C$28,IF(H131="6ème","Mixte",G131)),Barèmes!$D$2,IF(O131&gt;=SUMIFS(Barèmes!$I$6:$I$28,Barèmes!$A$6:$A$28,"Force bas du corps — Saut en longueur (m)",Barèmes!$B$6:$B$28,H131,Barèmes!$C$6:$C$28,IF(H131="6ème","Mixte",G131)),Barèmes!$E$2,Barèmes!$F$2))))))</f>
        <v/>
      </c>
      <c r="R131" s="22"/>
      <c r="S131" s="24" t="str">
        <f>IF(OR(R131="",SUMPRODUCT((Barèmes!$A$6:$A$28="Vitesse — 30 m (s)")*(Barèmes!$B$6:$B$28=H131)*(Barèmes!$C$6:$C$28=IF(H131="6ème","Mixte",G131)))=0),"",IF(SUMPRODUCT((Barèmes!$A$6:$A$28="Vitesse — 30 m (s)")*(Barèmes!$B$6:$B$28=H131)*(Barèmes!$C$6:$C$28=IF(H131="6ème","Mixte",G131))*(Barèmes!$J$6:$J$28="+"))&gt;0,IF(R131&lt;=SUMIFS(Barèmes!$D$6:$D$28,Barèmes!$A$6:$A$28,"Vitesse — 30 m (s)",Barèmes!$B$6:$B$28,H131,Barèmes!$C$6:$C$28,IF(H131="6ème","Mixte",G131)),"à besoin",IF(R131&lt;=SUMIFS(Barèmes!$E$6:$E$28,Barèmes!$A$6:$A$28,"Vitesse — 30 m (s)",Barèmes!$B$6:$B$28,H131,Barèmes!$C$6:$C$28,IF(H131="6ème","Mixte",G131)),"fragile","satisfaisant")),IF(R131&gt;=SUMIFS(Barèmes!$D$6:$D$28,Barèmes!$A$6:$A$28,"Vitesse — 30 m (s)",Barèmes!$B$6:$B$28,H131,Barèmes!$C$6:$C$28,IF(H131="6ème","Mixte",G131)),"à besoin",IF(R131&gt;=SUMIFS(Barèmes!$E$6:$E$28,Barèmes!$A$6:$A$28,"Vitesse — 30 m (s)",Barèmes!$B$6:$B$28,H131,Barèmes!$C$6:$C$28,IF(H131="6ème","Mixte",G131)),"fragile","satisfaisant"))))</f>
        <v/>
      </c>
      <c r="T131" s="24" t="str">
        <f>IF(OR(R131="",SUMPRODUCT((Barèmes!$A$6:$A$28="Vitesse — 30 m (s)")*(Barèmes!$B$6:$B$28=H131)*(Barèmes!$C$6:$C$28=IF(H131="6ème","Mixte",G131)))=0),"",IF(SUMPRODUCT((Barèmes!$A$6:$A$28="Vitesse — 30 m (s)")*(Barèmes!$B$6:$B$28=H131)*(Barèmes!$C$6:$C$28=IF(H131="6ème","Mixte",G131))*(Barèmes!$J$6:$J$28="+"))&gt;0,IF(R131&lt;=SUMIFS(Barèmes!$F$6:$F$28,Barèmes!$A$6:$A$28,"Vitesse — 30 m (s)",Barèmes!$B$6:$B$28,H131,Barèmes!$C$6:$C$28,IF(H131="6ème","Mixte",G131)),Barèmes!$B$2,IF(R131&lt;=SUMIFS(Barèmes!$G$6:$G$28,Barèmes!$A$6:$A$28,"Vitesse — 30 m (s)",Barèmes!$B$6:$B$28,H131,Barèmes!$C$6:$C$28,IF(H131="6ème","Mixte",G131)),Barèmes!$C$2,IF(R131&lt;=SUMIFS(Barèmes!$H$6:$H$28,Barèmes!$A$6:$A$28,"Vitesse — 30 m (s)",Barèmes!$B$6:$B$28,H131,Barèmes!$C$6:$C$28,IF(H131="6ème","Mixte",G131)),Barèmes!$D$2,IF(R131&lt;=SUMIFS(Barèmes!$I$6:$I$28,Barèmes!$A$6:$A$28,"Vitesse — 30 m (s)",Barèmes!$B$6:$B$28,H131,Barèmes!$C$6:$C$28,IF(H131="6ème","Mixte",G131)),Barèmes!$E$2,Barèmes!$F$2)))),IF(R131&gt;=SUMIFS(Barèmes!$F$6:$F$28,Barèmes!$A$6:$A$28,"Vitesse — 30 m (s)",Barèmes!$B$6:$B$28,H131,Barèmes!$C$6:$C$28,IF(H131="6ème","Mixte",G131)),Barèmes!$B$2,IF(R131&gt;=SUMIFS(Barèmes!$G$6:$G$28,Barèmes!$A$6:$A$28,"Vitesse — 30 m (s)",Barèmes!$B$6:$B$28,H131,Barèmes!$C$6:$C$28,IF(H131="6ème","Mixte",G131)),Barèmes!$C$2,IF(R131&gt;=SUMIFS(Barèmes!$H$6:$H$28,Barèmes!$A$6:$A$28,"Vitesse — 30 m (s)",Barèmes!$B$6:$B$28,H131,Barèmes!$C$6:$C$28,IF(H131="6ème","Mixte",G131)),Barèmes!$D$2,IF(R131&gt;=SUMIFS(Barèmes!$I$6:$I$28,Barèmes!$A$6:$A$28,"Vitesse — 30 m (s)",Barèmes!$B$6:$B$28,H131,Barèmes!$C$6:$C$28,IF(H131="6ème","Mixte",G131)),Barèmes!$E$2,Barèmes!$F$2))))))</f>
        <v/>
      </c>
      <c r="U131" s="22"/>
      <c r="V131" s="25" t="str">
        <f>IF(OR(U131="",SUMPRODUCT((Barèmes!$A$6:$A$28="Vitesse — 50 m (s)")*(Barèmes!$B$6:$B$28=H131)*(Barèmes!$C$6:$C$28=IF(H131="6ème","Mixte",G131)))=0),"",IF(SUMPRODUCT((Barèmes!$A$6:$A$28="Vitesse — 50 m (s)")*(Barèmes!$B$6:$B$28=H131)*(Barèmes!$C$6:$C$28=IF(H131="6ème","Mixte",G131))*(Barèmes!$J$6:$J$28="+"))&gt;0,IF(U131&lt;=SUMIFS(Barèmes!$D$6:$D$28,Barèmes!$A$6:$A$28,"Vitesse — 50 m (s)",Barèmes!$B$6:$B$28,H131,Barèmes!$C$6:$C$28,IF(H131="6ème","Mixte",G131)),"à besoin",IF(U131&lt;=SUMIFS(Barèmes!$E$6:$E$28,Barèmes!$A$6:$A$28,"Vitesse — 50 m (s)",Barèmes!$B$6:$B$28,H131,Barèmes!$C$6:$C$28,IF(H131="6ème","Mixte",G131)),"fragile","satisfaisant")),IF(U131&gt;=SUMIFS(Barèmes!$D$6:$D$28,Barèmes!$A$6:$A$28,"Vitesse — 50 m (s)",Barèmes!$B$6:$B$28,H131,Barèmes!$C$6:$C$28,IF(H131="6ème","Mixte",G131)),"à besoin",IF(U131&gt;=SUMIFS(Barèmes!$E$6:$E$28,Barèmes!$A$6:$A$28,"Vitesse — 50 m (s)",Barèmes!$B$6:$B$28,H131,Barèmes!$C$6:$C$28,IF(H131="6ème","Mixte",G131)),"fragile","satisfaisant"))))</f>
        <v/>
      </c>
      <c r="W131" s="25" t="str">
        <f>IF(OR(U131="",SUMPRODUCT((Barèmes!$A$6:$A$28="Vitesse — 50 m (s)")*(Barèmes!$B$6:$B$28=H131)*(Barèmes!$C$6:$C$28=IF(H131="6ème","Mixte",G131)))=0),"",IF(SUMPRODUCT((Barèmes!$A$6:$A$28="Vitesse — 50 m (s)")*(Barèmes!$B$6:$B$28=H131)*(Barèmes!$C$6:$C$28=IF(H131="6ème","Mixte",G131))*(Barèmes!$J$6:$J$28="+"))&gt;0,IF(U131&lt;=SUMIFS(Barèmes!$F$6:$F$28,Barèmes!$A$6:$A$28,"Vitesse — 50 m (s)",Barèmes!$B$6:$B$28,H131,Barèmes!$C$6:$C$28,IF(H131="6ème","Mixte",G131)),Barèmes!$B$2,IF(U131&lt;=SUMIFS(Barèmes!$G$6:$G$28,Barèmes!$A$6:$A$28,"Vitesse — 50 m (s)",Barèmes!$B$6:$B$28,H131,Barèmes!$C$6:$C$28,IF(H131="6ème","Mixte",G131)),Barèmes!$C$2,IF(U131&lt;=SUMIFS(Barèmes!$H$6:$H$28,Barèmes!$A$6:$A$28,"Vitesse — 50 m (s)",Barèmes!$B$6:$B$28,H131,Barèmes!$C$6:$C$28,IF(H131="6ème","Mixte",G131)),Barèmes!$D$2,IF(U131&lt;=SUMIFS(Barèmes!$I$6:$I$28,Barèmes!$A$6:$A$28,"Vitesse — 50 m (s)",Barèmes!$B$6:$B$28,H131,Barèmes!$C$6:$C$28,IF(H131="6ème","Mixte",G131)),Barèmes!$E$2,Barèmes!$F$2)))),IF(U131&gt;=SUMIFS(Barèmes!$F$6:$F$28,Barèmes!$A$6:$A$28,"Vitesse — 50 m (s)",Barèmes!$B$6:$B$28,H131,Barèmes!$C$6:$C$28,IF(H131="6ème","Mixte",G131)),Barèmes!$B$2,IF(U131&gt;=SUMIFS(Barèmes!$G$6:$G$28,Barèmes!$A$6:$A$28,"Vitesse — 50 m (s)",Barèmes!$B$6:$B$28,H131,Barèmes!$C$6:$C$28,IF(H131="6ème","Mixte",G131)),Barèmes!$C$2,IF(U131&gt;=SUMIFS(Barèmes!$H$6:$H$28,Barèmes!$A$6:$A$28,"Vitesse — 50 m (s)",Barèmes!$B$6:$B$28,H131,Barèmes!$C$6:$C$28,IF(H131="6ème","Mixte",G131)),Barèmes!$D$2,IF(U131&gt;=SUMIFS(Barèmes!$I$6:$I$28,Barèmes!$A$6:$A$28,"Vitesse — 50 m (s)",Barèmes!$B$6:$B$28,H131,Barèmes!$C$6:$C$28,IF(H131="6ème","Mixte",G131)),Barèmes!$E$2,Barèmes!$F$2))))))</f>
        <v/>
      </c>
      <c r="X131" s="18"/>
      <c r="Y131" s="26" t="str" cm="1">
        <f t="array" ref="Y131">IF(OR(X131="",SUMPRODUCT((Barèmes!$A$6:$A$28="Souplesse (score 1-5)")*(Barèmes!$B$6:$B$28=H131)*(Barèmes!$C$6:$C$28=IF(H131="6ème","Mixte",G131)))=0),"",IF(SUMPRODUCT((Barèmes!$A$6:$A$28="Souplesse (score 1-5)")*(Barèmes!$B$6:$B$28=H131)*(Barèmes!$C$6:$C$28=IF(H131="6ème","Mixte",G131))*(Barèmes!$J$6:$J$28="+"))&gt;0,IF(X131&lt;=SUMIFS(Barèmes!$D$6:$D$28,Barèmes!$A$6:$A$28,"Souplesse (score 1-5)",Barèmes!$B$6:$B$28,H131,Barèmes!$C$6:$C$28,IF(H131="6ème","Mixte",G131)),"à besoin",IF(X131&lt;=SUMIFS(Barèmes!$E$6:$E$28,Barèmes!$A$6:$A$28,"Souplesse (score 1-5)",Barèmes!$B$6:$B$28,H131,Barèmes!$C$6:$C$28,IF(H131="6ème","Mixte",G131)),"fragile","satisfaisant")),IF(X131&gt;=SUMIFS(Barèmes!$D$6:$D$28,Barèmes!$A$6:$A$28,"Souplesse (score 1-5)",Barèmes!$B$6:$B$28,H131,Barèmes!$C$6:$C$28,IF(H131="6ème","Mixte",G131)),"à besoin",IF(X131&gt;=SUMIFS(Barèmes!$E$6:$E$28,Barèmes!$A$6:$A$28,"Souplesse (score 1-5)",Barèmes!$B$6:$B$28,H131,Barèmes!$C$6:$C$28,IF(H131="6ème","Mixte",G131)),"fragile","satisfaisant"))))</f>
        <v/>
      </c>
      <c r="Z131" s="26" t="str" cm="1">
        <f t="array" ref="Z131">IF(OR(X131="",SUMPRODUCT((Barèmes!$A$6:$A$28="Souplesse (score 1-5)")*(Barèmes!$B$6:$B$28=H131)*(Barèmes!$C$6:$C$28=IF(H131="6ème","Mixte",G131)))=0),"",IF(SUMPRODUCT((Barèmes!$A$6:$A$28="Souplesse (score 1-5)")*(Barèmes!$B$6:$B$28=H131)*(Barèmes!$C$6:$C$28=IF(H131="6ème","Mixte",G131))*(Barèmes!$J$6:$J$28="+"))&gt;0,IF(X131&lt;=SUMIFS(Barèmes!$F$6:$F$28,Barèmes!$A$6:$A$28,"Souplesse (score 1-5)",Barèmes!$B$6:$B$28,H131,Barèmes!$C$6:$C$28,IF(H131="6ème","Mixte",G131)),Barèmes!$B$2,IF(X131&lt;=SUMIFS(Barèmes!$G$6:$G$28,Barèmes!$A$6:$A$28,"Souplesse (score 1-5)",Barèmes!$B$6:$B$28,H131,Barèmes!$C$6:$C$28,IF(H131="6ème","Mixte",G131)),Barèmes!$C$2,IF(X131&lt;=SUMIFS(Barèmes!$H$6:$H$28,Barèmes!$A$6:$A$28,"Souplesse (score 1-5)",Barèmes!$B$6:$B$28,H131,Barèmes!$C$6:$C$28,IF(H131="6ème","Mixte",G131)),Barèmes!$D$2,IF(X131&lt;=SUMIFS(Barèmes!$I$6:$I$28,Barèmes!$A$6:$A$28,"Souplesse (score 1-5)",Barèmes!$B$6:$B$28,H131,Barèmes!$C$6:$C$28,IF(H131="6ème","Mixte",G131)),Barèmes!$E$2,Barèmes!$F$2)))),IF(X131&gt;=SUMIFS(Barèmes!$F$6:$F$28,Barèmes!$A$6:$A$28,"Souplesse (score 1-5)",Barèmes!$B$6:$B$28,H131,Barèmes!$C$6:$C$28,IF(H131="6ème","Mixte",G131)),Barèmes!$B$2,IF(X131&gt;=SUMIFS(Barèmes!$G$6:$G$28,Barèmes!$A$6:$A$28,"Souplesse (score 1-5)",Barèmes!$B$6:$B$28,H131,Barèmes!$C$6:$C$28,IF(H131="6ème","Mixte",G131)),Barèmes!$C$2,IF(X131&gt;=SUMIFS(Barèmes!$H$6:$H$28,Barèmes!$A$6:$A$28,"Souplesse (score 1-5)",Barèmes!$B$6:$B$28,H131,Barèmes!$C$6:$C$28,IF(H131="6ème","Mixte",G131)),Barèmes!$D$2,IF(X131&gt;=SUMIFS(Barèmes!$I$6:$I$28,Barèmes!$A$6:$A$28,"Souplesse (score 1-5)",Barèmes!$B$6:$B$28,H131,Barèmes!$C$6:$C$28,IF(H131="6ème","Mixte",G131)),Barèmes!$E$2,Barèmes!$F$2))))))</f>
        <v/>
      </c>
      <c r="AA131" s="22"/>
      <c r="AB131" s="27" t="str">
        <f>IF(OR(AA131="",SUMPRODUCT((Barèmes!$A$6:$A$28="Agilité — T-test 974 (s)")*(Barèmes!$B$6:$B$28=H131)*(Barèmes!$C$6:$C$28=IF(H131="6ème","Mixte",G131)))=0),"",IF(SUMPRODUCT((Barèmes!$A$6:$A$28="Agilité — T-test 974 (s)")*(Barèmes!$B$6:$B$28=H131)*(Barèmes!$C$6:$C$28=IF(H131="6ème","Mixte",G131))*(Barèmes!$J$6:$J$28="+"))&gt;0,IF(AA131&lt;=SUMIFS(Barèmes!$D$6:$D$28,Barèmes!$A$6:$A$28,"Agilité — T-test 974 (s)",Barèmes!$B$6:$B$28,H131,Barèmes!$C$6:$C$28,IF(H131="6ème","Mixte",G131)),"à besoin",IF(AA131&lt;=SUMIFS(Barèmes!$E$6:$E$28,Barèmes!$A$6:$A$28,"Agilité — T-test 974 (s)",Barèmes!$B$6:$B$28,H131,Barèmes!$C$6:$C$28,IF(H131="6ème","Mixte",G131)),"fragile","satisfaisant")),IF(AA131&gt;=SUMIFS(Barèmes!$D$6:$D$28,Barèmes!$A$6:$A$28,"Agilité — T-test 974 (s)",Barèmes!$B$6:$B$28,H131,Barèmes!$C$6:$C$28,IF(H131="6ème","Mixte",G131)),"à besoin",IF(AA131&gt;=SUMIFS(Barèmes!$E$6:$E$28,Barèmes!$A$6:$A$28,"Agilité — T-test 974 (s)",Barèmes!$B$6:$B$28,H131,Barèmes!$C$6:$C$28,IF(H131="6ème","Mixte",G131)),"fragile","satisfaisant"))))</f>
        <v/>
      </c>
      <c r="AC131" s="27" t="str">
        <f>IF(OR(AA131="",SUMPRODUCT((Barèmes!$A$6:$A$28="Agilité — T-test 974 (s)")*(Barèmes!$B$6:$B$28=H131)*(Barèmes!$C$6:$C$28=IF(H131="6ème","Mixte",G131)))=0),"",IF(SUMPRODUCT((Barèmes!$A$6:$A$28="Agilité — T-test 974 (s)")*(Barèmes!$B$6:$B$28=H131)*(Barèmes!$C$6:$C$28=IF(H131="6ème","Mixte",G131))*(Barèmes!$J$6:$J$28="+"))&gt;0,IF(AA131&lt;=SUMIFS(Barèmes!$F$6:$F$28,Barèmes!$A$6:$A$28,"Agilité — T-test 974 (s)",Barèmes!$B$6:$B$28,H131,Barèmes!$C$6:$C$28,IF(H131="6ème","Mixte",G131)),Barèmes!$B$2,IF(AA131&lt;=SUMIFS(Barèmes!$G$6:$G$28,Barèmes!$A$6:$A$28,"Agilité — T-test 974 (s)",Barèmes!$B$6:$B$28,H131,Barèmes!$C$6:$C$28,IF(H131="6ème","Mixte",G131)),Barèmes!$C$2,IF(AA131&lt;=SUMIFS(Barèmes!$H$6:$H$28,Barèmes!$A$6:$A$28,"Agilité — T-test 974 (s)",Barèmes!$B$6:$B$28,H131,Barèmes!$C$6:$C$28,IF(H131="6ème","Mixte",G131)),Barèmes!$D$2,IF(AA131&lt;=SUMIFS(Barèmes!$I$6:$I$28,Barèmes!$A$6:$A$28,"Agilité — T-test 974 (s)",Barèmes!$B$6:$B$28,H131,Barèmes!$C$6:$C$28,IF(H131="6ème","Mixte",G131)),Barèmes!$E$2,Barèmes!$F$2)))),IF(AA131&gt;=SUMIFS(Barèmes!$F$6:$F$28,Barèmes!$A$6:$A$28,"Agilité — T-test 974 (s)",Barèmes!$B$6:$B$28,H131,Barèmes!$C$6:$C$28,IF(H131="6ème","Mixte",G131)),Barèmes!$B$2,IF(AA131&gt;=SUMIFS(Barèmes!$G$6:$G$28,Barèmes!$A$6:$A$28,"Agilité — T-test 974 (s)",Barèmes!$B$6:$B$28,H131,Barèmes!$C$6:$C$28,IF(H131="6ème","Mixte",G131)),Barèmes!$C$2,IF(AA131&gt;=SUMIFS(Barèmes!$H$6:$H$28,Barèmes!$A$6:$A$28,"Agilité — T-test 974 (s)",Barèmes!$B$6:$B$28,H131,Barèmes!$C$6:$C$28,IF(H131="6ème","Mixte",G131)),Barèmes!$D$2,IF(AA131&gt;=SUMIFS(Barèmes!$I$6:$I$28,Barèmes!$A$6:$A$28,"Agilité — T-test 974 (s)",Barèmes!$B$6:$B$28,H131,Barèmes!$C$6:$C$28,IF(H131="6ème","Mixte",G131)),Barèmes!$E$2,Barèmes!$F$2))))))</f>
        <v/>
      </c>
      <c r="AD131" s="28" t="str">
        <f t="shared" si="10"/>
        <v/>
      </c>
      <c r="AE131" s="29" t="str">
        <f t="shared" si="11"/>
        <v/>
      </c>
      <c r="AF131" s="30" t="str">
        <f>IF(OR(AD131="",SUMPRODUCT((Barèmes!$A$6:$A$28="Surcoût d'agilité (s) — technique")*(Barèmes!$B$6:$B$28=H131)*(Barèmes!$C$6:$C$28=IF(H131="6ème","Mixte",G131)))=0),"",IF(SUMPRODUCT((Barèmes!$A$6:$A$28="Surcoût d'agilité (s) — technique")*(Barèmes!$B$6:$B$28=H131)*(Barèmes!$C$6:$C$28=IF(H131="6ème","Mixte",G131))*(Barèmes!$J$6:$J$28="+"))&gt;0,IF(AD131&lt;=SUMIFS(Barèmes!$D$6:$D$28,Barèmes!$A$6:$A$28,"Surcoût d'agilité (s) — technique",Barèmes!$B$6:$B$28,H131,Barèmes!$C$6:$C$28,IF(H131="6ème","Mixte",G131)),"à besoin",IF(AD131&lt;=SUMIFS(Barèmes!$E$6:$E$28,Barèmes!$A$6:$A$28,"Surcoût d'agilité (s) — technique",Barèmes!$B$6:$B$28,H131,Barèmes!$C$6:$C$28,IF(H131="6ème","Mixte",G131)),"fragile","satisfaisant")),IF(AD131&gt;=SUMIFS(Barèmes!$D$6:$D$28,Barèmes!$A$6:$A$28,"Surcoût d'agilité (s) — technique",Barèmes!$B$6:$B$28,H131,Barèmes!$C$6:$C$28,IF(H131="6ème","Mixte",G131)),"à besoin",IF(AD131&gt;=SUMIFS(Barèmes!$E$6:$E$28,Barèmes!$A$6:$A$28,"Surcoût d'agilité (s) — technique",Barèmes!$B$6:$B$28,H131,Barèmes!$C$6:$C$28,IF(H131="6ème","Mixte",G131)),"fragile","satisfaisant"))))</f>
        <v/>
      </c>
      <c r="AG131" s="30" t="str">
        <f>IF(OR(AD131="",SUMPRODUCT((Barèmes!$A$6:$A$28="Surcoût d'agilité (s) — technique")*(Barèmes!$B$6:$B$28=H131)*(Barèmes!$C$6:$C$28=IF(H131="6ème","Mixte",G131)))=0),"",IF(SUMPRODUCT((Barèmes!$A$6:$A$28="Surcoût d'agilité (s) — technique")*(Barèmes!$B$6:$B$28=H131)*(Barèmes!$C$6:$C$28=IF(H131="6ème","Mixte",G131))*(Barèmes!$J$6:$J$28="+"))&gt;0,IF(AD131&lt;=SUMIFS(Barèmes!$F$6:$F$28,Barèmes!$A$6:$A$28,"Surcoût d'agilité (s) — technique",Barèmes!$B$6:$B$28,H131,Barèmes!$C$6:$C$28,IF(H131="6ème","Mixte",G131)),Barèmes!$B$2,IF(AD131&lt;=SUMIFS(Barèmes!$G$6:$G$28,Barèmes!$A$6:$A$28,"Surcoût d'agilité (s) — technique",Barèmes!$B$6:$B$28,H131,Barèmes!$C$6:$C$28,IF(H131="6ème","Mixte",G131)),Barèmes!$C$2,IF(AD131&lt;=SUMIFS(Barèmes!$H$6:$H$28,Barèmes!$A$6:$A$28,"Surcoût d'agilité (s) — technique",Barèmes!$B$6:$B$28,H131,Barèmes!$C$6:$C$28,IF(H131="6ème","Mixte",G131)),Barèmes!$D$2,IF(AD131&lt;=SUMIFS(Barèmes!$I$6:$I$28,Barèmes!$A$6:$A$28,"Surcoût d'agilité (s) — technique",Barèmes!$B$6:$B$28,H131,Barèmes!$C$6:$C$28,IF(H131="6ème","Mixte",G131)),Barèmes!$E$2,Barèmes!$F$2)))),IF(AD131&gt;=SUMIFS(Barèmes!$F$6:$F$28,Barèmes!$A$6:$A$28,"Surcoût d'agilité (s) — technique",Barèmes!$B$6:$B$28,H131,Barèmes!$C$6:$C$28,IF(H131="6ème","Mixte",G131)),Barèmes!$B$2,IF(AD131&gt;=SUMIFS(Barèmes!$G$6:$G$28,Barèmes!$A$6:$A$28,"Surcoût d'agilité (s) — technique",Barèmes!$B$6:$B$28,H131,Barèmes!$C$6:$C$28,IF(H131="6ème","Mixte",G131)),Barèmes!$C$2,IF(AD131&gt;=SUMIFS(Barèmes!$H$6:$H$28,Barèmes!$A$6:$A$28,"Surcoût d'agilité (s) — technique",Barèmes!$B$6:$B$28,H131,Barèmes!$C$6:$C$28,IF(H131="6ème","Mixte",G131)),Barèmes!$D$2,IF(AD131&gt;=SUMIFS(Barèmes!$I$6:$I$28,Barèmes!$A$6:$A$28,"Surcoût d'agilité (s) — technique",Barèmes!$B$6:$B$28,H131,Barèmes!$C$6:$C$28,IF(H131="6ème","Mixte",G131)),Barèmes!$E$2,Barèmes!$F$2))))))</f>
        <v/>
      </c>
      <c r="AH131" s="31" t="str">
        <f>IF((IF(N131="",0,1)+IF(Q131="",0,1)+IF(W131="",0,1)+IF(Z131="",0,1)+IF(AC131="",0,1))=0,"",3*IF(N131=Barèmes!$B$2,1,IF(N131=Barèmes!$C$2,2,IF(N131=Barèmes!$D$2,3,IF(N131=Barèmes!$E$2,4,IF(N131=Barèmes!$F$2,5,0)))))+3*IF(Q131=Barèmes!$B$2,1,IF(Q131=Barèmes!$C$2,2,IF(Q131=Barèmes!$D$2,3,IF(Q131=Barèmes!$E$2,4,IF(Q131=Barèmes!$F$2,5,0)))))+2*IF(W131=Barèmes!$B$2,1,IF(W131=Barèmes!$C$2,2,IF(W131=Barèmes!$D$2,3,IF(W131=Barèmes!$E$2,4,IF(W131=Barèmes!$F$2,5,0)))))+1*IF(Z131=Barèmes!$B$2,1,IF(Z131=Barèmes!$C$2,2,IF(Z131=Barèmes!$D$2,3,IF(Z131=Barèmes!$E$2,4,IF(Z131=Barèmes!$F$2,5,0)))))+1*IF(AC131=Barèmes!$B$2,1,IF(AC131=Barèmes!$C$2,2,IF(AC131=Barèmes!$D$2,3,IF(AC131=Barèmes!$E$2,4,IF(AC131=Barèmes!$F$2,5,0))))))</f>
        <v/>
      </c>
      <c r="AI131" s="31"/>
      <c r="AJ131" s="32" t="str">
        <f>IFERROR(INDEX(Croissance!$B$5:$B$604,MATCH(A131,Croissance!$A$5:$A$604,0)),"")</f>
        <v/>
      </c>
      <c r="AK131" s="32" t="str">
        <f>IFERROR(INDEX(Croissance!$C$5:$C$604,MATCH(A131,Croissance!$A$5:$A$604,0)),"")</f>
        <v/>
      </c>
      <c r="AL131" s="32" t="str">
        <f>IFERROR(INDEX(Croissance!$D$5:$D$604,MATCH(A131,Croissance!$A$5:$A$604,0)),"")</f>
        <v/>
      </c>
      <c r="AM131" s="32" t="str">
        <f>IFERROR(INDEX(Croissance!$E$5:$E$604,MATCH(A131,Croissance!$A$5:$A$604,0)),"")</f>
        <v/>
      </c>
      <c r="AO131" s="33">
        <f t="shared" si="16"/>
        <v>0</v>
      </c>
      <c r="AP131" s="33">
        <f t="shared" si="12"/>
        <v>0</v>
      </c>
      <c r="AQ131" s="33">
        <f>IF(A131="",0,IF(AND(OR('Synthèse classe'!$C$2="Tous",C131='Synthèse classe'!$C$2),OR('Synthèse classe'!$C$3="Toutes",D131='Synthèse classe'!$C$3),OR('Synthèse classe'!$C$4="Toutes",AND('Synthèse classe'!$C$4="Dernière",AP131=1),B131=IFERROR(VALUE('Synthèse classe'!$C$4),0))),1,0))</f>
        <v>0</v>
      </c>
      <c r="AR131" s="34" t="str">
        <f t="shared" si="13"/>
        <v/>
      </c>
    </row>
    <row r="132" spans="1:44" x14ac:dyDescent="0.2">
      <c r="A132" s="17" t="str">
        <f t="shared" si="9"/>
        <v/>
      </c>
      <c r="B132" s="18"/>
      <c r="C132" s="19"/>
      <c r="D132" s="19"/>
      <c r="E132" s="19"/>
      <c r="F132" s="19"/>
      <c r="G132" s="19"/>
      <c r="H132" s="17" t="str">
        <f t="shared" si="14"/>
        <v/>
      </c>
      <c r="I132" s="20"/>
      <c r="J132" s="18"/>
      <c r="K132" s="19"/>
      <c r="L132" s="21" t="str">
        <f t="shared" si="15"/>
        <v/>
      </c>
      <c r="M132" s="21" t="str">
        <f>IF(OR(J132="",SUMPRODUCT((Barèmes!$A$6:$A$28="Endurance — Luc Léger (palier)")*(Barèmes!$B$6:$B$28=H132)*(Barèmes!$C$6:$C$28=IF(H132="6ème","Mixte",G132)))=0),"",IF(SUMPRODUCT((Barèmes!$A$6:$A$28="Endurance — Luc Léger (palier)")*(Barèmes!$B$6:$B$28=H132)*(Barèmes!$C$6:$C$28=IF(H132="6ème","Mixte",G132))*(Barèmes!$J$6:$J$28="+"))&gt;0,IF(J132&lt;=SUMIFS(Barèmes!$D$6:$D$28,Barèmes!$A$6:$A$28,"Endurance — Luc Léger (palier)",Barèmes!$B$6:$B$28,H132,Barèmes!$C$6:$C$28,IF(H132="6ème","Mixte",G132)),"à besoin",IF(J132&lt;=SUMIFS(Barèmes!$E$6:$E$28,Barèmes!$A$6:$A$28,"Endurance — Luc Léger (palier)",Barèmes!$B$6:$B$28,H132,Barèmes!$C$6:$C$28,IF(H132="6ème","Mixte",G132)),"fragile","satisfaisant")),IF(J132&gt;=SUMIFS(Barèmes!$D$6:$D$28,Barèmes!$A$6:$A$28,"Endurance — Luc Léger (palier)",Barèmes!$B$6:$B$28,H132,Barèmes!$C$6:$C$28,IF(H132="6ème","Mixte",G132)),"à besoin",IF(J132&gt;=SUMIFS(Barèmes!$E$6:$E$28,Barèmes!$A$6:$A$28,"Endurance — Luc Léger (palier)",Barèmes!$B$6:$B$28,H132,Barèmes!$C$6:$C$28,IF(H132="6ème","Mixte",G132)),"fragile","satisfaisant"))))</f>
        <v/>
      </c>
      <c r="N132" s="21" t="str">
        <f>IF(OR(J132="",SUMPRODUCT((Barèmes!$A$6:$A$28="Endurance — Luc Léger (palier)")*(Barèmes!$B$6:$B$28=H132)*(Barèmes!$C$6:$C$28=IF(H132="6ème","Mixte",G132)))=0),"",IF(SUMPRODUCT((Barèmes!$A$6:$A$28="Endurance — Luc Léger (palier)")*(Barèmes!$B$6:$B$28=H132)*(Barèmes!$C$6:$C$28=IF(H132="6ème","Mixte",G132))*(Barèmes!$J$6:$J$28="+"))&gt;0,IF(J132&lt;=SUMIFS(Barèmes!$F$6:$F$28,Barèmes!$A$6:$A$28,"Endurance — Luc Léger (palier)",Barèmes!$B$6:$B$28,H132,Barèmes!$C$6:$C$28,IF(H132="6ème","Mixte",G132)),Barèmes!$B$2,IF(J132&lt;=SUMIFS(Barèmes!$G$6:$G$28,Barèmes!$A$6:$A$28,"Endurance — Luc Léger (palier)",Barèmes!$B$6:$B$28,H132,Barèmes!$C$6:$C$28,IF(H132="6ème","Mixte",G132)),Barèmes!$C$2,IF(J132&lt;=SUMIFS(Barèmes!$H$6:$H$28,Barèmes!$A$6:$A$28,"Endurance — Luc Léger (palier)",Barèmes!$B$6:$B$28,H132,Barèmes!$C$6:$C$28,IF(H132="6ème","Mixte",G132)),Barèmes!$D$2,IF(J132&lt;=SUMIFS(Barèmes!$I$6:$I$28,Barèmes!$A$6:$A$28,"Endurance — Luc Léger (palier)",Barèmes!$B$6:$B$28,H132,Barèmes!$C$6:$C$28,IF(H132="6ème","Mixte",G132)),Barèmes!$E$2,Barèmes!$F$2)))),IF(J132&gt;=SUMIFS(Barèmes!$F$6:$F$28,Barèmes!$A$6:$A$28,"Endurance — Luc Léger (palier)",Barèmes!$B$6:$B$28,H132,Barèmes!$C$6:$C$28,IF(H132="6ème","Mixte",G132)),Barèmes!$B$2,IF(J132&gt;=SUMIFS(Barèmes!$G$6:$G$28,Barèmes!$A$6:$A$28,"Endurance — Luc Léger (palier)",Barèmes!$B$6:$B$28,H132,Barèmes!$C$6:$C$28,IF(H132="6ème","Mixte",G132)),Barèmes!$C$2,IF(J132&gt;=SUMIFS(Barèmes!$H$6:$H$28,Barèmes!$A$6:$A$28,"Endurance — Luc Léger (palier)",Barèmes!$B$6:$B$28,H132,Barèmes!$C$6:$C$28,IF(H132="6ème","Mixte",G132)),Barèmes!$D$2,IF(J132&gt;=SUMIFS(Barèmes!$I$6:$I$28,Barèmes!$A$6:$A$28,"Endurance — Luc Léger (palier)",Barèmes!$B$6:$B$28,H132,Barèmes!$C$6:$C$28,IF(H132="6ème","Mixte",G132)),Barèmes!$E$2,Barèmes!$F$2))))))</f>
        <v/>
      </c>
      <c r="O132" s="22"/>
      <c r="P132" s="23" t="str">
        <f>IF(OR(O132="",SUMPRODUCT((Barèmes!$A$6:$A$28="Force bas du corps — Saut en longueur (m)")*(Barèmes!$B$6:$B$28=H132)*(Barèmes!$C$6:$C$28=IF(H132="6ème","Mixte",G132)))=0),"",IF(SUMPRODUCT((Barèmes!$A$6:$A$28="Force bas du corps — Saut en longueur (m)")*(Barèmes!$B$6:$B$28=H132)*(Barèmes!$C$6:$C$28=IF(H132="6ème","Mixte",G132))*(Barèmes!$J$6:$J$28="+"))&gt;0,IF(O132&lt;=SUMIFS(Barèmes!$D$6:$D$28,Barèmes!$A$6:$A$28,"Force bas du corps — Saut en longueur (m)",Barèmes!$B$6:$B$28,H132,Barèmes!$C$6:$C$28,IF(H132="6ème","Mixte",G132)),"à besoin",IF(O132&lt;=SUMIFS(Barèmes!$E$6:$E$28,Barèmes!$A$6:$A$28,"Force bas du corps — Saut en longueur (m)",Barèmes!$B$6:$B$28,H132,Barèmes!$C$6:$C$28,IF(H132="6ème","Mixte",G132)),"fragile","satisfaisant")),IF(O132&gt;=SUMIFS(Barèmes!$D$6:$D$28,Barèmes!$A$6:$A$28,"Force bas du corps — Saut en longueur (m)",Barèmes!$B$6:$B$28,H132,Barèmes!$C$6:$C$28,IF(H132="6ème","Mixte",G132)),"à besoin",IF(O132&gt;=SUMIFS(Barèmes!$E$6:$E$28,Barèmes!$A$6:$A$28,"Force bas du corps — Saut en longueur (m)",Barèmes!$B$6:$B$28,H132,Barèmes!$C$6:$C$28,IF(H132="6ème","Mixte",G132)),"fragile","satisfaisant"))))</f>
        <v/>
      </c>
      <c r="Q132" s="23" t="str">
        <f>IF(OR(O132="",SUMPRODUCT((Barèmes!$A$6:$A$28="Force bas du corps — Saut en longueur (m)")*(Barèmes!$B$6:$B$28=H132)*(Barèmes!$C$6:$C$28=IF(H132="6ème","Mixte",G132)))=0),"",IF(SUMPRODUCT((Barèmes!$A$6:$A$28="Force bas du corps — Saut en longueur (m)")*(Barèmes!$B$6:$B$28=H132)*(Barèmes!$C$6:$C$28=IF(H132="6ème","Mixte",G132))*(Barèmes!$J$6:$J$28="+"))&gt;0,IF(O132&lt;=SUMIFS(Barèmes!$F$6:$F$28,Barèmes!$A$6:$A$28,"Force bas du corps — Saut en longueur (m)",Barèmes!$B$6:$B$28,H132,Barèmes!$C$6:$C$28,IF(H132="6ème","Mixte",G132)),Barèmes!$B$2,IF(O132&lt;=SUMIFS(Barèmes!$G$6:$G$28,Barèmes!$A$6:$A$28,"Force bas du corps — Saut en longueur (m)",Barèmes!$B$6:$B$28,H132,Barèmes!$C$6:$C$28,IF(H132="6ème","Mixte",G132)),Barèmes!$C$2,IF(O132&lt;=SUMIFS(Barèmes!$H$6:$H$28,Barèmes!$A$6:$A$28,"Force bas du corps — Saut en longueur (m)",Barèmes!$B$6:$B$28,H132,Barèmes!$C$6:$C$28,IF(H132="6ème","Mixte",G132)),Barèmes!$D$2,IF(O132&lt;=SUMIFS(Barèmes!$I$6:$I$28,Barèmes!$A$6:$A$28,"Force bas du corps — Saut en longueur (m)",Barèmes!$B$6:$B$28,H132,Barèmes!$C$6:$C$28,IF(H132="6ème","Mixte",G132)),Barèmes!$E$2,Barèmes!$F$2)))),IF(O132&gt;=SUMIFS(Barèmes!$F$6:$F$28,Barèmes!$A$6:$A$28,"Force bas du corps — Saut en longueur (m)",Barèmes!$B$6:$B$28,H132,Barèmes!$C$6:$C$28,IF(H132="6ème","Mixte",G132)),Barèmes!$B$2,IF(O132&gt;=SUMIFS(Barèmes!$G$6:$G$28,Barèmes!$A$6:$A$28,"Force bas du corps — Saut en longueur (m)",Barèmes!$B$6:$B$28,H132,Barèmes!$C$6:$C$28,IF(H132="6ème","Mixte",G132)),Barèmes!$C$2,IF(O132&gt;=SUMIFS(Barèmes!$H$6:$H$28,Barèmes!$A$6:$A$28,"Force bas du corps — Saut en longueur (m)",Barèmes!$B$6:$B$28,H132,Barèmes!$C$6:$C$28,IF(H132="6ème","Mixte",G132)),Barèmes!$D$2,IF(O132&gt;=SUMIFS(Barèmes!$I$6:$I$28,Barèmes!$A$6:$A$28,"Force bas du corps — Saut en longueur (m)",Barèmes!$B$6:$B$28,H132,Barèmes!$C$6:$C$28,IF(H132="6ème","Mixte",G132)),Barèmes!$E$2,Barèmes!$F$2))))))</f>
        <v/>
      </c>
      <c r="R132" s="22"/>
      <c r="S132" s="24" t="str">
        <f>IF(OR(R132="",SUMPRODUCT((Barèmes!$A$6:$A$28="Vitesse — 30 m (s)")*(Barèmes!$B$6:$B$28=H132)*(Barèmes!$C$6:$C$28=IF(H132="6ème","Mixte",G132)))=0),"",IF(SUMPRODUCT((Barèmes!$A$6:$A$28="Vitesse — 30 m (s)")*(Barèmes!$B$6:$B$28=H132)*(Barèmes!$C$6:$C$28=IF(H132="6ème","Mixte",G132))*(Barèmes!$J$6:$J$28="+"))&gt;0,IF(R132&lt;=SUMIFS(Barèmes!$D$6:$D$28,Barèmes!$A$6:$A$28,"Vitesse — 30 m (s)",Barèmes!$B$6:$B$28,H132,Barèmes!$C$6:$C$28,IF(H132="6ème","Mixte",G132)),"à besoin",IF(R132&lt;=SUMIFS(Barèmes!$E$6:$E$28,Barèmes!$A$6:$A$28,"Vitesse — 30 m (s)",Barèmes!$B$6:$B$28,H132,Barèmes!$C$6:$C$28,IF(H132="6ème","Mixte",G132)),"fragile","satisfaisant")),IF(R132&gt;=SUMIFS(Barèmes!$D$6:$D$28,Barèmes!$A$6:$A$28,"Vitesse — 30 m (s)",Barèmes!$B$6:$B$28,H132,Barèmes!$C$6:$C$28,IF(H132="6ème","Mixte",G132)),"à besoin",IF(R132&gt;=SUMIFS(Barèmes!$E$6:$E$28,Barèmes!$A$6:$A$28,"Vitesse — 30 m (s)",Barèmes!$B$6:$B$28,H132,Barèmes!$C$6:$C$28,IF(H132="6ème","Mixte",G132)),"fragile","satisfaisant"))))</f>
        <v/>
      </c>
      <c r="T132" s="24" t="str">
        <f>IF(OR(R132="",SUMPRODUCT((Barèmes!$A$6:$A$28="Vitesse — 30 m (s)")*(Barèmes!$B$6:$B$28=H132)*(Barèmes!$C$6:$C$28=IF(H132="6ème","Mixte",G132)))=0),"",IF(SUMPRODUCT((Barèmes!$A$6:$A$28="Vitesse — 30 m (s)")*(Barèmes!$B$6:$B$28=H132)*(Barèmes!$C$6:$C$28=IF(H132="6ème","Mixte",G132))*(Barèmes!$J$6:$J$28="+"))&gt;0,IF(R132&lt;=SUMIFS(Barèmes!$F$6:$F$28,Barèmes!$A$6:$A$28,"Vitesse — 30 m (s)",Barèmes!$B$6:$B$28,H132,Barèmes!$C$6:$C$28,IF(H132="6ème","Mixte",G132)),Barèmes!$B$2,IF(R132&lt;=SUMIFS(Barèmes!$G$6:$G$28,Barèmes!$A$6:$A$28,"Vitesse — 30 m (s)",Barèmes!$B$6:$B$28,H132,Barèmes!$C$6:$C$28,IF(H132="6ème","Mixte",G132)),Barèmes!$C$2,IF(R132&lt;=SUMIFS(Barèmes!$H$6:$H$28,Barèmes!$A$6:$A$28,"Vitesse — 30 m (s)",Barèmes!$B$6:$B$28,H132,Barèmes!$C$6:$C$28,IF(H132="6ème","Mixte",G132)),Barèmes!$D$2,IF(R132&lt;=SUMIFS(Barèmes!$I$6:$I$28,Barèmes!$A$6:$A$28,"Vitesse — 30 m (s)",Barèmes!$B$6:$B$28,H132,Barèmes!$C$6:$C$28,IF(H132="6ème","Mixte",G132)),Barèmes!$E$2,Barèmes!$F$2)))),IF(R132&gt;=SUMIFS(Barèmes!$F$6:$F$28,Barèmes!$A$6:$A$28,"Vitesse — 30 m (s)",Barèmes!$B$6:$B$28,H132,Barèmes!$C$6:$C$28,IF(H132="6ème","Mixte",G132)),Barèmes!$B$2,IF(R132&gt;=SUMIFS(Barèmes!$G$6:$G$28,Barèmes!$A$6:$A$28,"Vitesse — 30 m (s)",Barèmes!$B$6:$B$28,H132,Barèmes!$C$6:$C$28,IF(H132="6ème","Mixte",G132)),Barèmes!$C$2,IF(R132&gt;=SUMIFS(Barèmes!$H$6:$H$28,Barèmes!$A$6:$A$28,"Vitesse — 30 m (s)",Barèmes!$B$6:$B$28,H132,Barèmes!$C$6:$C$28,IF(H132="6ème","Mixte",G132)),Barèmes!$D$2,IF(R132&gt;=SUMIFS(Barèmes!$I$6:$I$28,Barèmes!$A$6:$A$28,"Vitesse — 30 m (s)",Barèmes!$B$6:$B$28,H132,Barèmes!$C$6:$C$28,IF(H132="6ème","Mixte",G132)),Barèmes!$E$2,Barèmes!$F$2))))))</f>
        <v/>
      </c>
      <c r="U132" s="22"/>
      <c r="V132" s="25" t="str">
        <f>IF(OR(U132="",SUMPRODUCT((Barèmes!$A$6:$A$28="Vitesse — 50 m (s)")*(Barèmes!$B$6:$B$28=H132)*(Barèmes!$C$6:$C$28=IF(H132="6ème","Mixte",G132)))=0),"",IF(SUMPRODUCT((Barèmes!$A$6:$A$28="Vitesse — 50 m (s)")*(Barèmes!$B$6:$B$28=H132)*(Barèmes!$C$6:$C$28=IF(H132="6ème","Mixte",G132))*(Barèmes!$J$6:$J$28="+"))&gt;0,IF(U132&lt;=SUMIFS(Barèmes!$D$6:$D$28,Barèmes!$A$6:$A$28,"Vitesse — 50 m (s)",Barèmes!$B$6:$B$28,H132,Barèmes!$C$6:$C$28,IF(H132="6ème","Mixte",G132)),"à besoin",IF(U132&lt;=SUMIFS(Barèmes!$E$6:$E$28,Barèmes!$A$6:$A$28,"Vitesse — 50 m (s)",Barèmes!$B$6:$B$28,H132,Barèmes!$C$6:$C$28,IF(H132="6ème","Mixte",G132)),"fragile","satisfaisant")),IF(U132&gt;=SUMIFS(Barèmes!$D$6:$D$28,Barèmes!$A$6:$A$28,"Vitesse — 50 m (s)",Barèmes!$B$6:$B$28,H132,Barèmes!$C$6:$C$28,IF(H132="6ème","Mixte",G132)),"à besoin",IF(U132&gt;=SUMIFS(Barèmes!$E$6:$E$28,Barèmes!$A$6:$A$28,"Vitesse — 50 m (s)",Barèmes!$B$6:$B$28,H132,Barèmes!$C$6:$C$28,IF(H132="6ème","Mixte",G132)),"fragile","satisfaisant"))))</f>
        <v/>
      </c>
      <c r="W132" s="25" t="str">
        <f>IF(OR(U132="",SUMPRODUCT((Barèmes!$A$6:$A$28="Vitesse — 50 m (s)")*(Barèmes!$B$6:$B$28=H132)*(Barèmes!$C$6:$C$28=IF(H132="6ème","Mixte",G132)))=0),"",IF(SUMPRODUCT((Barèmes!$A$6:$A$28="Vitesse — 50 m (s)")*(Barèmes!$B$6:$B$28=H132)*(Barèmes!$C$6:$C$28=IF(H132="6ème","Mixte",G132))*(Barèmes!$J$6:$J$28="+"))&gt;0,IF(U132&lt;=SUMIFS(Barèmes!$F$6:$F$28,Barèmes!$A$6:$A$28,"Vitesse — 50 m (s)",Barèmes!$B$6:$B$28,H132,Barèmes!$C$6:$C$28,IF(H132="6ème","Mixte",G132)),Barèmes!$B$2,IF(U132&lt;=SUMIFS(Barèmes!$G$6:$G$28,Barèmes!$A$6:$A$28,"Vitesse — 50 m (s)",Barèmes!$B$6:$B$28,H132,Barèmes!$C$6:$C$28,IF(H132="6ème","Mixte",G132)),Barèmes!$C$2,IF(U132&lt;=SUMIFS(Barèmes!$H$6:$H$28,Barèmes!$A$6:$A$28,"Vitesse — 50 m (s)",Barèmes!$B$6:$B$28,H132,Barèmes!$C$6:$C$28,IF(H132="6ème","Mixte",G132)),Barèmes!$D$2,IF(U132&lt;=SUMIFS(Barèmes!$I$6:$I$28,Barèmes!$A$6:$A$28,"Vitesse — 50 m (s)",Barèmes!$B$6:$B$28,H132,Barèmes!$C$6:$C$28,IF(H132="6ème","Mixte",G132)),Barèmes!$E$2,Barèmes!$F$2)))),IF(U132&gt;=SUMIFS(Barèmes!$F$6:$F$28,Barèmes!$A$6:$A$28,"Vitesse — 50 m (s)",Barèmes!$B$6:$B$28,H132,Barèmes!$C$6:$C$28,IF(H132="6ème","Mixte",G132)),Barèmes!$B$2,IF(U132&gt;=SUMIFS(Barèmes!$G$6:$G$28,Barèmes!$A$6:$A$28,"Vitesse — 50 m (s)",Barèmes!$B$6:$B$28,H132,Barèmes!$C$6:$C$28,IF(H132="6ème","Mixte",G132)),Barèmes!$C$2,IF(U132&gt;=SUMIFS(Barèmes!$H$6:$H$28,Barèmes!$A$6:$A$28,"Vitesse — 50 m (s)",Barèmes!$B$6:$B$28,H132,Barèmes!$C$6:$C$28,IF(H132="6ème","Mixte",G132)),Barèmes!$D$2,IF(U132&gt;=SUMIFS(Barèmes!$I$6:$I$28,Barèmes!$A$6:$A$28,"Vitesse — 50 m (s)",Barèmes!$B$6:$B$28,H132,Barèmes!$C$6:$C$28,IF(H132="6ème","Mixte",G132)),Barèmes!$E$2,Barèmes!$F$2))))))</f>
        <v/>
      </c>
      <c r="X132" s="18"/>
      <c r="Y132" s="26" t="str" cm="1">
        <f t="array" ref="Y132">IF(OR(X132="",SUMPRODUCT((Barèmes!$A$6:$A$28="Souplesse (score 1-5)")*(Barèmes!$B$6:$B$28=H132)*(Barèmes!$C$6:$C$28=IF(H132="6ème","Mixte",G132)))=0),"",IF(SUMPRODUCT((Barèmes!$A$6:$A$28="Souplesse (score 1-5)")*(Barèmes!$B$6:$B$28=H132)*(Barèmes!$C$6:$C$28=IF(H132="6ème","Mixte",G132))*(Barèmes!$J$6:$J$28="+"))&gt;0,IF(X132&lt;=SUMIFS(Barèmes!$D$6:$D$28,Barèmes!$A$6:$A$28,"Souplesse (score 1-5)",Barèmes!$B$6:$B$28,H132,Barèmes!$C$6:$C$28,IF(H132="6ème","Mixte",G132)),"à besoin",IF(X132&lt;=SUMIFS(Barèmes!$E$6:$E$28,Barèmes!$A$6:$A$28,"Souplesse (score 1-5)",Barèmes!$B$6:$B$28,H132,Barèmes!$C$6:$C$28,IF(H132="6ème","Mixte",G132)),"fragile","satisfaisant")),IF(X132&gt;=SUMIFS(Barèmes!$D$6:$D$28,Barèmes!$A$6:$A$28,"Souplesse (score 1-5)",Barèmes!$B$6:$B$28,H132,Barèmes!$C$6:$C$28,IF(H132="6ème","Mixte",G132)),"à besoin",IF(X132&gt;=SUMIFS(Barèmes!$E$6:$E$28,Barèmes!$A$6:$A$28,"Souplesse (score 1-5)",Barèmes!$B$6:$B$28,H132,Barèmes!$C$6:$C$28,IF(H132="6ème","Mixte",G132)),"fragile","satisfaisant"))))</f>
        <v/>
      </c>
      <c r="Z132" s="26" t="str" cm="1">
        <f t="array" ref="Z132">IF(OR(X132="",SUMPRODUCT((Barèmes!$A$6:$A$28="Souplesse (score 1-5)")*(Barèmes!$B$6:$B$28=H132)*(Barèmes!$C$6:$C$28=IF(H132="6ème","Mixte",G132)))=0),"",IF(SUMPRODUCT((Barèmes!$A$6:$A$28="Souplesse (score 1-5)")*(Barèmes!$B$6:$B$28=H132)*(Barèmes!$C$6:$C$28=IF(H132="6ème","Mixte",G132))*(Barèmes!$J$6:$J$28="+"))&gt;0,IF(X132&lt;=SUMIFS(Barèmes!$F$6:$F$28,Barèmes!$A$6:$A$28,"Souplesse (score 1-5)",Barèmes!$B$6:$B$28,H132,Barèmes!$C$6:$C$28,IF(H132="6ème","Mixte",G132)),Barèmes!$B$2,IF(X132&lt;=SUMIFS(Barèmes!$G$6:$G$28,Barèmes!$A$6:$A$28,"Souplesse (score 1-5)",Barèmes!$B$6:$B$28,H132,Barèmes!$C$6:$C$28,IF(H132="6ème","Mixte",G132)),Barèmes!$C$2,IF(X132&lt;=SUMIFS(Barèmes!$H$6:$H$28,Barèmes!$A$6:$A$28,"Souplesse (score 1-5)",Barèmes!$B$6:$B$28,H132,Barèmes!$C$6:$C$28,IF(H132="6ème","Mixte",G132)),Barèmes!$D$2,IF(X132&lt;=SUMIFS(Barèmes!$I$6:$I$28,Barèmes!$A$6:$A$28,"Souplesse (score 1-5)",Barèmes!$B$6:$B$28,H132,Barèmes!$C$6:$C$28,IF(H132="6ème","Mixte",G132)),Barèmes!$E$2,Barèmes!$F$2)))),IF(X132&gt;=SUMIFS(Barèmes!$F$6:$F$28,Barèmes!$A$6:$A$28,"Souplesse (score 1-5)",Barèmes!$B$6:$B$28,H132,Barèmes!$C$6:$C$28,IF(H132="6ème","Mixte",G132)),Barèmes!$B$2,IF(X132&gt;=SUMIFS(Barèmes!$G$6:$G$28,Barèmes!$A$6:$A$28,"Souplesse (score 1-5)",Barèmes!$B$6:$B$28,H132,Barèmes!$C$6:$C$28,IF(H132="6ème","Mixte",G132)),Barèmes!$C$2,IF(X132&gt;=SUMIFS(Barèmes!$H$6:$H$28,Barèmes!$A$6:$A$28,"Souplesse (score 1-5)",Barèmes!$B$6:$B$28,H132,Barèmes!$C$6:$C$28,IF(H132="6ème","Mixte",G132)),Barèmes!$D$2,IF(X132&gt;=SUMIFS(Barèmes!$I$6:$I$28,Barèmes!$A$6:$A$28,"Souplesse (score 1-5)",Barèmes!$B$6:$B$28,H132,Barèmes!$C$6:$C$28,IF(H132="6ème","Mixte",G132)),Barèmes!$E$2,Barèmes!$F$2))))))</f>
        <v/>
      </c>
      <c r="AA132" s="22"/>
      <c r="AB132" s="27" t="str">
        <f>IF(OR(AA132="",SUMPRODUCT((Barèmes!$A$6:$A$28="Agilité — T-test 974 (s)")*(Barèmes!$B$6:$B$28=H132)*(Barèmes!$C$6:$C$28=IF(H132="6ème","Mixte",G132)))=0),"",IF(SUMPRODUCT((Barèmes!$A$6:$A$28="Agilité — T-test 974 (s)")*(Barèmes!$B$6:$B$28=H132)*(Barèmes!$C$6:$C$28=IF(H132="6ème","Mixte",G132))*(Barèmes!$J$6:$J$28="+"))&gt;0,IF(AA132&lt;=SUMIFS(Barèmes!$D$6:$D$28,Barèmes!$A$6:$A$28,"Agilité — T-test 974 (s)",Barèmes!$B$6:$B$28,H132,Barèmes!$C$6:$C$28,IF(H132="6ème","Mixte",G132)),"à besoin",IF(AA132&lt;=SUMIFS(Barèmes!$E$6:$E$28,Barèmes!$A$6:$A$28,"Agilité — T-test 974 (s)",Barèmes!$B$6:$B$28,H132,Barèmes!$C$6:$C$28,IF(H132="6ème","Mixte",G132)),"fragile","satisfaisant")),IF(AA132&gt;=SUMIFS(Barèmes!$D$6:$D$28,Barèmes!$A$6:$A$28,"Agilité — T-test 974 (s)",Barèmes!$B$6:$B$28,H132,Barèmes!$C$6:$C$28,IF(H132="6ème","Mixte",G132)),"à besoin",IF(AA132&gt;=SUMIFS(Barèmes!$E$6:$E$28,Barèmes!$A$6:$A$28,"Agilité — T-test 974 (s)",Barèmes!$B$6:$B$28,H132,Barèmes!$C$6:$C$28,IF(H132="6ème","Mixte",G132)),"fragile","satisfaisant"))))</f>
        <v/>
      </c>
      <c r="AC132" s="27" t="str">
        <f>IF(OR(AA132="",SUMPRODUCT((Barèmes!$A$6:$A$28="Agilité — T-test 974 (s)")*(Barèmes!$B$6:$B$28=H132)*(Barèmes!$C$6:$C$28=IF(H132="6ème","Mixte",G132)))=0),"",IF(SUMPRODUCT((Barèmes!$A$6:$A$28="Agilité — T-test 974 (s)")*(Barèmes!$B$6:$B$28=H132)*(Barèmes!$C$6:$C$28=IF(H132="6ème","Mixte",G132))*(Barèmes!$J$6:$J$28="+"))&gt;0,IF(AA132&lt;=SUMIFS(Barèmes!$F$6:$F$28,Barèmes!$A$6:$A$28,"Agilité — T-test 974 (s)",Barèmes!$B$6:$B$28,H132,Barèmes!$C$6:$C$28,IF(H132="6ème","Mixte",G132)),Barèmes!$B$2,IF(AA132&lt;=SUMIFS(Barèmes!$G$6:$G$28,Barèmes!$A$6:$A$28,"Agilité — T-test 974 (s)",Barèmes!$B$6:$B$28,H132,Barèmes!$C$6:$C$28,IF(H132="6ème","Mixte",G132)),Barèmes!$C$2,IF(AA132&lt;=SUMIFS(Barèmes!$H$6:$H$28,Barèmes!$A$6:$A$28,"Agilité — T-test 974 (s)",Barèmes!$B$6:$B$28,H132,Barèmes!$C$6:$C$28,IF(H132="6ème","Mixte",G132)),Barèmes!$D$2,IF(AA132&lt;=SUMIFS(Barèmes!$I$6:$I$28,Barèmes!$A$6:$A$28,"Agilité — T-test 974 (s)",Barèmes!$B$6:$B$28,H132,Barèmes!$C$6:$C$28,IF(H132="6ème","Mixte",G132)),Barèmes!$E$2,Barèmes!$F$2)))),IF(AA132&gt;=SUMIFS(Barèmes!$F$6:$F$28,Barèmes!$A$6:$A$28,"Agilité — T-test 974 (s)",Barèmes!$B$6:$B$28,H132,Barèmes!$C$6:$C$28,IF(H132="6ème","Mixte",G132)),Barèmes!$B$2,IF(AA132&gt;=SUMIFS(Barèmes!$G$6:$G$28,Barèmes!$A$6:$A$28,"Agilité — T-test 974 (s)",Barèmes!$B$6:$B$28,H132,Barèmes!$C$6:$C$28,IF(H132="6ème","Mixte",G132)),Barèmes!$C$2,IF(AA132&gt;=SUMIFS(Barèmes!$H$6:$H$28,Barèmes!$A$6:$A$28,"Agilité — T-test 974 (s)",Barèmes!$B$6:$B$28,H132,Barèmes!$C$6:$C$28,IF(H132="6ème","Mixte",G132)),Barèmes!$D$2,IF(AA132&gt;=SUMIFS(Barèmes!$I$6:$I$28,Barèmes!$A$6:$A$28,"Agilité — T-test 974 (s)",Barèmes!$B$6:$B$28,H132,Barèmes!$C$6:$C$28,IF(H132="6ème","Mixte",G132)),Barèmes!$E$2,Barèmes!$F$2))))))</f>
        <v/>
      </c>
      <c r="AD132" s="28" t="str">
        <f t="shared" si="10"/>
        <v/>
      </c>
      <c r="AE132" s="29" t="str">
        <f t="shared" si="11"/>
        <v/>
      </c>
      <c r="AF132" s="30" t="str">
        <f>IF(OR(AD132="",SUMPRODUCT((Barèmes!$A$6:$A$28="Surcoût d'agilité (s) — technique")*(Barèmes!$B$6:$B$28=H132)*(Barèmes!$C$6:$C$28=IF(H132="6ème","Mixte",G132)))=0),"",IF(SUMPRODUCT((Barèmes!$A$6:$A$28="Surcoût d'agilité (s) — technique")*(Barèmes!$B$6:$B$28=H132)*(Barèmes!$C$6:$C$28=IF(H132="6ème","Mixte",G132))*(Barèmes!$J$6:$J$28="+"))&gt;0,IF(AD132&lt;=SUMIFS(Barèmes!$D$6:$D$28,Barèmes!$A$6:$A$28,"Surcoût d'agilité (s) — technique",Barèmes!$B$6:$B$28,H132,Barèmes!$C$6:$C$28,IF(H132="6ème","Mixte",G132)),"à besoin",IF(AD132&lt;=SUMIFS(Barèmes!$E$6:$E$28,Barèmes!$A$6:$A$28,"Surcoût d'agilité (s) — technique",Barèmes!$B$6:$B$28,H132,Barèmes!$C$6:$C$28,IF(H132="6ème","Mixte",G132)),"fragile","satisfaisant")),IF(AD132&gt;=SUMIFS(Barèmes!$D$6:$D$28,Barèmes!$A$6:$A$28,"Surcoût d'agilité (s) — technique",Barèmes!$B$6:$B$28,H132,Barèmes!$C$6:$C$28,IF(H132="6ème","Mixte",G132)),"à besoin",IF(AD132&gt;=SUMIFS(Barèmes!$E$6:$E$28,Barèmes!$A$6:$A$28,"Surcoût d'agilité (s) — technique",Barèmes!$B$6:$B$28,H132,Barèmes!$C$6:$C$28,IF(H132="6ème","Mixte",G132)),"fragile","satisfaisant"))))</f>
        <v/>
      </c>
      <c r="AG132" s="30" t="str">
        <f>IF(OR(AD132="",SUMPRODUCT((Barèmes!$A$6:$A$28="Surcoût d'agilité (s) — technique")*(Barèmes!$B$6:$B$28=H132)*(Barèmes!$C$6:$C$28=IF(H132="6ème","Mixte",G132)))=0),"",IF(SUMPRODUCT((Barèmes!$A$6:$A$28="Surcoût d'agilité (s) — technique")*(Barèmes!$B$6:$B$28=H132)*(Barèmes!$C$6:$C$28=IF(H132="6ème","Mixte",G132))*(Barèmes!$J$6:$J$28="+"))&gt;0,IF(AD132&lt;=SUMIFS(Barèmes!$F$6:$F$28,Barèmes!$A$6:$A$28,"Surcoût d'agilité (s) — technique",Barèmes!$B$6:$B$28,H132,Barèmes!$C$6:$C$28,IF(H132="6ème","Mixte",G132)),Barèmes!$B$2,IF(AD132&lt;=SUMIFS(Barèmes!$G$6:$G$28,Barèmes!$A$6:$A$28,"Surcoût d'agilité (s) — technique",Barèmes!$B$6:$B$28,H132,Barèmes!$C$6:$C$28,IF(H132="6ème","Mixte",G132)),Barèmes!$C$2,IF(AD132&lt;=SUMIFS(Barèmes!$H$6:$H$28,Barèmes!$A$6:$A$28,"Surcoût d'agilité (s) — technique",Barèmes!$B$6:$B$28,H132,Barèmes!$C$6:$C$28,IF(H132="6ème","Mixte",G132)),Barèmes!$D$2,IF(AD132&lt;=SUMIFS(Barèmes!$I$6:$I$28,Barèmes!$A$6:$A$28,"Surcoût d'agilité (s) — technique",Barèmes!$B$6:$B$28,H132,Barèmes!$C$6:$C$28,IF(H132="6ème","Mixte",G132)),Barèmes!$E$2,Barèmes!$F$2)))),IF(AD132&gt;=SUMIFS(Barèmes!$F$6:$F$28,Barèmes!$A$6:$A$28,"Surcoût d'agilité (s) — technique",Barèmes!$B$6:$B$28,H132,Barèmes!$C$6:$C$28,IF(H132="6ème","Mixte",G132)),Barèmes!$B$2,IF(AD132&gt;=SUMIFS(Barèmes!$G$6:$G$28,Barèmes!$A$6:$A$28,"Surcoût d'agilité (s) — technique",Barèmes!$B$6:$B$28,H132,Barèmes!$C$6:$C$28,IF(H132="6ème","Mixte",G132)),Barèmes!$C$2,IF(AD132&gt;=SUMIFS(Barèmes!$H$6:$H$28,Barèmes!$A$6:$A$28,"Surcoût d'agilité (s) — technique",Barèmes!$B$6:$B$28,H132,Barèmes!$C$6:$C$28,IF(H132="6ème","Mixte",G132)),Barèmes!$D$2,IF(AD132&gt;=SUMIFS(Barèmes!$I$6:$I$28,Barèmes!$A$6:$A$28,"Surcoût d'agilité (s) — technique",Barèmes!$B$6:$B$28,H132,Barèmes!$C$6:$C$28,IF(H132="6ème","Mixte",G132)),Barèmes!$E$2,Barèmes!$F$2))))))</f>
        <v/>
      </c>
      <c r="AH132" s="31" t="str">
        <f>IF((IF(N132="",0,1)+IF(Q132="",0,1)+IF(W132="",0,1)+IF(Z132="",0,1)+IF(AC132="",0,1))=0,"",3*IF(N132=Barèmes!$B$2,1,IF(N132=Barèmes!$C$2,2,IF(N132=Barèmes!$D$2,3,IF(N132=Barèmes!$E$2,4,IF(N132=Barèmes!$F$2,5,0)))))+3*IF(Q132=Barèmes!$B$2,1,IF(Q132=Barèmes!$C$2,2,IF(Q132=Barèmes!$D$2,3,IF(Q132=Barèmes!$E$2,4,IF(Q132=Barèmes!$F$2,5,0)))))+2*IF(W132=Barèmes!$B$2,1,IF(W132=Barèmes!$C$2,2,IF(W132=Barèmes!$D$2,3,IF(W132=Barèmes!$E$2,4,IF(W132=Barèmes!$F$2,5,0)))))+1*IF(Z132=Barèmes!$B$2,1,IF(Z132=Barèmes!$C$2,2,IF(Z132=Barèmes!$D$2,3,IF(Z132=Barèmes!$E$2,4,IF(Z132=Barèmes!$F$2,5,0)))))+1*IF(AC132=Barèmes!$B$2,1,IF(AC132=Barèmes!$C$2,2,IF(AC132=Barèmes!$D$2,3,IF(AC132=Barèmes!$E$2,4,IF(AC132=Barèmes!$F$2,5,0))))))</f>
        <v/>
      </c>
      <c r="AI132" s="31"/>
      <c r="AJ132" s="32" t="str">
        <f>IFERROR(INDEX(Croissance!$B$5:$B$604,MATCH(A132,Croissance!$A$5:$A$604,0)),"")</f>
        <v/>
      </c>
      <c r="AK132" s="32" t="str">
        <f>IFERROR(INDEX(Croissance!$C$5:$C$604,MATCH(A132,Croissance!$A$5:$A$604,0)),"")</f>
        <v/>
      </c>
      <c r="AL132" s="32" t="str">
        <f>IFERROR(INDEX(Croissance!$D$5:$D$604,MATCH(A132,Croissance!$A$5:$A$604,0)),"")</f>
        <v/>
      </c>
      <c r="AM132" s="32" t="str">
        <f>IFERROR(INDEX(Croissance!$E$5:$E$604,MATCH(A132,Croissance!$A$5:$A$604,0)),"")</f>
        <v/>
      </c>
      <c r="AO132" s="33">
        <f t="shared" si="16"/>
        <v>0</v>
      </c>
      <c r="AP132" s="33">
        <f t="shared" si="12"/>
        <v>0</v>
      </c>
      <c r="AQ132" s="33">
        <f>IF(A132="",0,IF(AND(OR('Synthèse classe'!$C$2="Tous",C132='Synthèse classe'!$C$2),OR('Synthèse classe'!$C$3="Toutes",D132='Synthèse classe'!$C$3),OR('Synthèse classe'!$C$4="Toutes",AND('Synthèse classe'!$C$4="Dernière",AP132=1),B132=IFERROR(VALUE('Synthèse classe'!$C$4),0))),1,0))</f>
        <v>0</v>
      </c>
      <c r="AR132" s="34" t="str">
        <f t="shared" si="13"/>
        <v/>
      </c>
    </row>
    <row r="133" spans="1:44" x14ac:dyDescent="0.2">
      <c r="A133" s="17" t="str">
        <f t="shared" ref="A133:A196" si="17">IF(AND(E133&lt;&gt;"",F133&lt;&gt;"",C133&lt;&gt;"",D133&lt;&gt;""),UPPER(LEFT(C133,3))&amp;D133&amp;UPPER(LEFT(E133,3))&amp;UPPER(LEFT(F133,3)),"")</f>
        <v/>
      </c>
      <c r="B133" s="18"/>
      <c r="C133" s="19"/>
      <c r="D133" s="19"/>
      <c r="E133" s="19"/>
      <c r="F133" s="19"/>
      <c r="G133" s="19"/>
      <c r="H133" s="17" t="str">
        <f t="shared" si="14"/>
        <v/>
      </c>
      <c r="I133" s="20"/>
      <c r="J133" s="18"/>
      <c r="K133" s="19"/>
      <c r="L133" s="21" t="str">
        <f t="shared" si="15"/>
        <v/>
      </c>
      <c r="M133" s="21" t="str">
        <f>IF(OR(J133="",SUMPRODUCT((Barèmes!$A$6:$A$28="Endurance — Luc Léger (palier)")*(Barèmes!$B$6:$B$28=H133)*(Barèmes!$C$6:$C$28=IF(H133="6ème","Mixte",G133)))=0),"",IF(SUMPRODUCT((Barèmes!$A$6:$A$28="Endurance — Luc Léger (palier)")*(Barèmes!$B$6:$B$28=H133)*(Barèmes!$C$6:$C$28=IF(H133="6ème","Mixte",G133))*(Barèmes!$J$6:$J$28="+"))&gt;0,IF(J133&lt;=SUMIFS(Barèmes!$D$6:$D$28,Barèmes!$A$6:$A$28,"Endurance — Luc Léger (palier)",Barèmes!$B$6:$B$28,H133,Barèmes!$C$6:$C$28,IF(H133="6ème","Mixte",G133)),"à besoin",IF(J133&lt;=SUMIFS(Barèmes!$E$6:$E$28,Barèmes!$A$6:$A$28,"Endurance — Luc Léger (palier)",Barèmes!$B$6:$B$28,H133,Barèmes!$C$6:$C$28,IF(H133="6ème","Mixte",G133)),"fragile","satisfaisant")),IF(J133&gt;=SUMIFS(Barèmes!$D$6:$D$28,Barèmes!$A$6:$A$28,"Endurance — Luc Léger (palier)",Barèmes!$B$6:$B$28,H133,Barèmes!$C$6:$C$28,IF(H133="6ème","Mixte",G133)),"à besoin",IF(J133&gt;=SUMIFS(Barèmes!$E$6:$E$28,Barèmes!$A$6:$A$28,"Endurance — Luc Léger (palier)",Barèmes!$B$6:$B$28,H133,Barèmes!$C$6:$C$28,IF(H133="6ème","Mixte",G133)),"fragile","satisfaisant"))))</f>
        <v/>
      </c>
      <c r="N133" s="21" t="str">
        <f>IF(OR(J133="",SUMPRODUCT((Barèmes!$A$6:$A$28="Endurance — Luc Léger (palier)")*(Barèmes!$B$6:$B$28=H133)*(Barèmes!$C$6:$C$28=IF(H133="6ème","Mixte",G133)))=0),"",IF(SUMPRODUCT((Barèmes!$A$6:$A$28="Endurance — Luc Léger (palier)")*(Barèmes!$B$6:$B$28=H133)*(Barèmes!$C$6:$C$28=IF(H133="6ème","Mixte",G133))*(Barèmes!$J$6:$J$28="+"))&gt;0,IF(J133&lt;=SUMIFS(Barèmes!$F$6:$F$28,Barèmes!$A$6:$A$28,"Endurance — Luc Léger (palier)",Barèmes!$B$6:$B$28,H133,Barèmes!$C$6:$C$28,IF(H133="6ème","Mixte",G133)),Barèmes!$B$2,IF(J133&lt;=SUMIFS(Barèmes!$G$6:$G$28,Barèmes!$A$6:$A$28,"Endurance — Luc Léger (palier)",Barèmes!$B$6:$B$28,H133,Barèmes!$C$6:$C$28,IF(H133="6ème","Mixte",G133)),Barèmes!$C$2,IF(J133&lt;=SUMIFS(Barèmes!$H$6:$H$28,Barèmes!$A$6:$A$28,"Endurance — Luc Léger (palier)",Barèmes!$B$6:$B$28,H133,Barèmes!$C$6:$C$28,IF(H133="6ème","Mixte",G133)),Barèmes!$D$2,IF(J133&lt;=SUMIFS(Barèmes!$I$6:$I$28,Barèmes!$A$6:$A$28,"Endurance — Luc Léger (palier)",Barèmes!$B$6:$B$28,H133,Barèmes!$C$6:$C$28,IF(H133="6ème","Mixte",G133)),Barèmes!$E$2,Barèmes!$F$2)))),IF(J133&gt;=SUMIFS(Barèmes!$F$6:$F$28,Barèmes!$A$6:$A$28,"Endurance — Luc Léger (palier)",Barèmes!$B$6:$B$28,H133,Barèmes!$C$6:$C$28,IF(H133="6ème","Mixte",G133)),Barèmes!$B$2,IF(J133&gt;=SUMIFS(Barèmes!$G$6:$G$28,Barèmes!$A$6:$A$28,"Endurance — Luc Léger (palier)",Barèmes!$B$6:$B$28,H133,Barèmes!$C$6:$C$28,IF(H133="6ème","Mixte",G133)),Barèmes!$C$2,IF(J133&gt;=SUMIFS(Barèmes!$H$6:$H$28,Barèmes!$A$6:$A$28,"Endurance — Luc Léger (palier)",Barèmes!$B$6:$B$28,H133,Barèmes!$C$6:$C$28,IF(H133="6ème","Mixte",G133)),Barèmes!$D$2,IF(J133&gt;=SUMIFS(Barèmes!$I$6:$I$28,Barèmes!$A$6:$A$28,"Endurance — Luc Léger (palier)",Barèmes!$B$6:$B$28,H133,Barèmes!$C$6:$C$28,IF(H133="6ème","Mixte",G133)),Barèmes!$E$2,Barèmes!$F$2))))))</f>
        <v/>
      </c>
      <c r="O133" s="22"/>
      <c r="P133" s="23" t="str">
        <f>IF(OR(O133="",SUMPRODUCT((Barèmes!$A$6:$A$28="Force bas du corps — Saut en longueur (m)")*(Barèmes!$B$6:$B$28=H133)*(Barèmes!$C$6:$C$28=IF(H133="6ème","Mixte",G133)))=0),"",IF(SUMPRODUCT((Barèmes!$A$6:$A$28="Force bas du corps — Saut en longueur (m)")*(Barèmes!$B$6:$B$28=H133)*(Barèmes!$C$6:$C$28=IF(H133="6ème","Mixte",G133))*(Barèmes!$J$6:$J$28="+"))&gt;0,IF(O133&lt;=SUMIFS(Barèmes!$D$6:$D$28,Barèmes!$A$6:$A$28,"Force bas du corps — Saut en longueur (m)",Barèmes!$B$6:$B$28,H133,Barèmes!$C$6:$C$28,IF(H133="6ème","Mixte",G133)),"à besoin",IF(O133&lt;=SUMIFS(Barèmes!$E$6:$E$28,Barèmes!$A$6:$A$28,"Force bas du corps — Saut en longueur (m)",Barèmes!$B$6:$B$28,H133,Barèmes!$C$6:$C$28,IF(H133="6ème","Mixte",G133)),"fragile","satisfaisant")),IF(O133&gt;=SUMIFS(Barèmes!$D$6:$D$28,Barèmes!$A$6:$A$28,"Force bas du corps — Saut en longueur (m)",Barèmes!$B$6:$B$28,H133,Barèmes!$C$6:$C$28,IF(H133="6ème","Mixte",G133)),"à besoin",IF(O133&gt;=SUMIFS(Barèmes!$E$6:$E$28,Barèmes!$A$6:$A$28,"Force bas du corps — Saut en longueur (m)",Barèmes!$B$6:$B$28,H133,Barèmes!$C$6:$C$28,IF(H133="6ème","Mixte",G133)),"fragile","satisfaisant"))))</f>
        <v/>
      </c>
      <c r="Q133" s="23" t="str">
        <f>IF(OR(O133="",SUMPRODUCT((Barèmes!$A$6:$A$28="Force bas du corps — Saut en longueur (m)")*(Barèmes!$B$6:$B$28=H133)*(Barèmes!$C$6:$C$28=IF(H133="6ème","Mixte",G133)))=0),"",IF(SUMPRODUCT((Barèmes!$A$6:$A$28="Force bas du corps — Saut en longueur (m)")*(Barèmes!$B$6:$B$28=H133)*(Barèmes!$C$6:$C$28=IF(H133="6ème","Mixte",G133))*(Barèmes!$J$6:$J$28="+"))&gt;0,IF(O133&lt;=SUMIFS(Barèmes!$F$6:$F$28,Barèmes!$A$6:$A$28,"Force bas du corps — Saut en longueur (m)",Barèmes!$B$6:$B$28,H133,Barèmes!$C$6:$C$28,IF(H133="6ème","Mixte",G133)),Barèmes!$B$2,IF(O133&lt;=SUMIFS(Barèmes!$G$6:$G$28,Barèmes!$A$6:$A$28,"Force bas du corps — Saut en longueur (m)",Barèmes!$B$6:$B$28,H133,Barèmes!$C$6:$C$28,IF(H133="6ème","Mixte",G133)),Barèmes!$C$2,IF(O133&lt;=SUMIFS(Barèmes!$H$6:$H$28,Barèmes!$A$6:$A$28,"Force bas du corps — Saut en longueur (m)",Barèmes!$B$6:$B$28,H133,Barèmes!$C$6:$C$28,IF(H133="6ème","Mixte",G133)),Barèmes!$D$2,IF(O133&lt;=SUMIFS(Barèmes!$I$6:$I$28,Barèmes!$A$6:$A$28,"Force bas du corps — Saut en longueur (m)",Barèmes!$B$6:$B$28,H133,Barèmes!$C$6:$C$28,IF(H133="6ème","Mixte",G133)),Barèmes!$E$2,Barèmes!$F$2)))),IF(O133&gt;=SUMIFS(Barèmes!$F$6:$F$28,Barèmes!$A$6:$A$28,"Force bas du corps — Saut en longueur (m)",Barèmes!$B$6:$B$28,H133,Barèmes!$C$6:$C$28,IF(H133="6ème","Mixte",G133)),Barèmes!$B$2,IF(O133&gt;=SUMIFS(Barèmes!$G$6:$G$28,Barèmes!$A$6:$A$28,"Force bas du corps — Saut en longueur (m)",Barèmes!$B$6:$B$28,H133,Barèmes!$C$6:$C$28,IF(H133="6ème","Mixte",G133)),Barèmes!$C$2,IF(O133&gt;=SUMIFS(Barèmes!$H$6:$H$28,Barèmes!$A$6:$A$28,"Force bas du corps — Saut en longueur (m)",Barèmes!$B$6:$B$28,H133,Barèmes!$C$6:$C$28,IF(H133="6ème","Mixte",G133)),Barèmes!$D$2,IF(O133&gt;=SUMIFS(Barèmes!$I$6:$I$28,Barèmes!$A$6:$A$28,"Force bas du corps — Saut en longueur (m)",Barèmes!$B$6:$B$28,H133,Barèmes!$C$6:$C$28,IF(H133="6ème","Mixte",G133)),Barèmes!$E$2,Barèmes!$F$2))))))</f>
        <v/>
      </c>
      <c r="R133" s="22"/>
      <c r="S133" s="24" t="str">
        <f>IF(OR(R133="",SUMPRODUCT((Barèmes!$A$6:$A$28="Vitesse — 30 m (s)")*(Barèmes!$B$6:$B$28=H133)*(Barèmes!$C$6:$C$28=IF(H133="6ème","Mixte",G133)))=0),"",IF(SUMPRODUCT((Barèmes!$A$6:$A$28="Vitesse — 30 m (s)")*(Barèmes!$B$6:$B$28=H133)*(Barèmes!$C$6:$C$28=IF(H133="6ème","Mixte",G133))*(Barèmes!$J$6:$J$28="+"))&gt;0,IF(R133&lt;=SUMIFS(Barèmes!$D$6:$D$28,Barèmes!$A$6:$A$28,"Vitesse — 30 m (s)",Barèmes!$B$6:$B$28,H133,Barèmes!$C$6:$C$28,IF(H133="6ème","Mixte",G133)),"à besoin",IF(R133&lt;=SUMIFS(Barèmes!$E$6:$E$28,Barèmes!$A$6:$A$28,"Vitesse — 30 m (s)",Barèmes!$B$6:$B$28,H133,Barèmes!$C$6:$C$28,IF(H133="6ème","Mixte",G133)),"fragile","satisfaisant")),IF(R133&gt;=SUMIFS(Barèmes!$D$6:$D$28,Barèmes!$A$6:$A$28,"Vitesse — 30 m (s)",Barèmes!$B$6:$B$28,H133,Barèmes!$C$6:$C$28,IF(H133="6ème","Mixte",G133)),"à besoin",IF(R133&gt;=SUMIFS(Barèmes!$E$6:$E$28,Barèmes!$A$6:$A$28,"Vitesse — 30 m (s)",Barèmes!$B$6:$B$28,H133,Barèmes!$C$6:$C$28,IF(H133="6ème","Mixte",G133)),"fragile","satisfaisant"))))</f>
        <v/>
      </c>
      <c r="T133" s="24" t="str">
        <f>IF(OR(R133="",SUMPRODUCT((Barèmes!$A$6:$A$28="Vitesse — 30 m (s)")*(Barèmes!$B$6:$B$28=H133)*(Barèmes!$C$6:$C$28=IF(H133="6ème","Mixte",G133)))=0),"",IF(SUMPRODUCT((Barèmes!$A$6:$A$28="Vitesse — 30 m (s)")*(Barèmes!$B$6:$B$28=H133)*(Barèmes!$C$6:$C$28=IF(H133="6ème","Mixte",G133))*(Barèmes!$J$6:$J$28="+"))&gt;0,IF(R133&lt;=SUMIFS(Barèmes!$F$6:$F$28,Barèmes!$A$6:$A$28,"Vitesse — 30 m (s)",Barèmes!$B$6:$B$28,H133,Barèmes!$C$6:$C$28,IF(H133="6ème","Mixte",G133)),Barèmes!$B$2,IF(R133&lt;=SUMIFS(Barèmes!$G$6:$G$28,Barèmes!$A$6:$A$28,"Vitesse — 30 m (s)",Barèmes!$B$6:$B$28,H133,Barèmes!$C$6:$C$28,IF(H133="6ème","Mixte",G133)),Barèmes!$C$2,IF(R133&lt;=SUMIFS(Barèmes!$H$6:$H$28,Barèmes!$A$6:$A$28,"Vitesse — 30 m (s)",Barèmes!$B$6:$B$28,H133,Barèmes!$C$6:$C$28,IF(H133="6ème","Mixte",G133)),Barèmes!$D$2,IF(R133&lt;=SUMIFS(Barèmes!$I$6:$I$28,Barèmes!$A$6:$A$28,"Vitesse — 30 m (s)",Barèmes!$B$6:$B$28,H133,Barèmes!$C$6:$C$28,IF(H133="6ème","Mixte",G133)),Barèmes!$E$2,Barèmes!$F$2)))),IF(R133&gt;=SUMIFS(Barèmes!$F$6:$F$28,Barèmes!$A$6:$A$28,"Vitesse — 30 m (s)",Barèmes!$B$6:$B$28,H133,Barèmes!$C$6:$C$28,IF(H133="6ème","Mixte",G133)),Barèmes!$B$2,IF(R133&gt;=SUMIFS(Barèmes!$G$6:$G$28,Barèmes!$A$6:$A$28,"Vitesse — 30 m (s)",Barèmes!$B$6:$B$28,H133,Barèmes!$C$6:$C$28,IF(H133="6ème","Mixte",G133)),Barèmes!$C$2,IF(R133&gt;=SUMIFS(Barèmes!$H$6:$H$28,Barèmes!$A$6:$A$28,"Vitesse — 30 m (s)",Barèmes!$B$6:$B$28,H133,Barèmes!$C$6:$C$28,IF(H133="6ème","Mixte",G133)),Barèmes!$D$2,IF(R133&gt;=SUMIFS(Barèmes!$I$6:$I$28,Barèmes!$A$6:$A$28,"Vitesse — 30 m (s)",Barèmes!$B$6:$B$28,H133,Barèmes!$C$6:$C$28,IF(H133="6ème","Mixte",G133)),Barèmes!$E$2,Barèmes!$F$2))))))</f>
        <v/>
      </c>
      <c r="U133" s="22"/>
      <c r="V133" s="25" t="str">
        <f>IF(OR(U133="",SUMPRODUCT((Barèmes!$A$6:$A$28="Vitesse — 50 m (s)")*(Barèmes!$B$6:$B$28=H133)*(Barèmes!$C$6:$C$28=IF(H133="6ème","Mixte",G133)))=0),"",IF(SUMPRODUCT((Barèmes!$A$6:$A$28="Vitesse — 50 m (s)")*(Barèmes!$B$6:$B$28=H133)*(Barèmes!$C$6:$C$28=IF(H133="6ème","Mixte",G133))*(Barèmes!$J$6:$J$28="+"))&gt;0,IF(U133&lt;=SUMIFS(Barèmes!$D$6:$D$28,Barèmes!$A$6:$A$28,"Vitesse — 50 m (s)",Barèmes!$B$6:$B$28,H133,Barèmes!$C$6:$C$28,IF(H133="6ème","Mixte",G133)),"à besoin",IF(U133&lt;=SUMIFS(Barèmes!$E$6:$E$28,Barèmes!$A$6:$A$28,"Vitesse — 50 m (s)",Barèmes!$B$6:$B$28,H133,Barèmes!$C$6:$C$28,IF(H133="6ème","Mixte",G133)),"fragile","satisfaisant")),IF(U133&gt;=SUMIFS(Barèmes!$D$6:$D$28,Barèmes!$A$6:$A$28,"Vitesse — 50 m (s)",Barèmes!$B$6:$B$28,H133,Barèmes!$C$6:$C$28,IF(H133="6ème","Mixte",G133)),"à besoin",IF(U133&gt;=SUMIFS(Barèmes!$E$6:$E$28,Barèmes!$A$6:$A$28,"Vitesse — 50 m (s)",Barèmes!$B$6:$B$28,H133,Barèmes!$C$6:$C$28,IF(H133="6ème","Mixte",G133)),"fragile","satisfaisant"))))</f>
        <v/>
      </c>
      <c r="W133" s="25" t="str">
        <f>IF(OR(U133="",SUMPRODUCT((Barèmes!$A$6:$A$28="Vitesse — 50 m (s)")*(Barèmes!$B$6:$B$28=H133)*(Barèmes!$C$6:$C$28=IF(H133="6ème","Mixte",G133)))=0),"",IF(SUMPRODUCT((Barèmes!$A$6:$A$28="Vitesse — 50 m (s)")*(Barèmes!$B$6:$B$28=H133)*(Barèmes!$C$6:$C$28=IF(H133="6ème","Mixte",G133))*(Barèmes!$J$6:$J$28="+"))&gt;0,IF(U133&lt;=SUMIFS(Barèmes!$F$6:$F$28,Barèmes!$A$6:$A$28,"Vitesse — 50 m (s)",Barèmes!$B$6:$B$28,H133,Barèmes!$C$6:$C$28,IF(H133="6ème","Mixte",G133)),Barèmes!$B$2,IF(U133&lt;=SUMIFS(Barèmes!$G$6:$G$28,Barèmes!$A$6:$A$28,"Vitesse — 50 m (s)",Barèmes!$B$6:$B$28,H133,Barèmes!$C$6:$C$28,IF(H133="6ème","Mixte",G133)),Barèmes!$C$2,IF(U133&lt;=SUMIFS(Barèmes!$H$6:$H$28,Barèmes!$A$6:$A$28,"Vitesse — 50 m (s)",Barèmes!$B$6:$B$28,H133,Barèmes!$C$6:$C$28,IF(H133="6ème","Mixte",G133)),Barèmes!$D$2,IF(U133&lt;=SUMIFS(Barèmes!$I$6:$I$28,Barèmes!$A$6:$A$28,"Vitesse — 50 m (s)",Barèmes!$B$6:$B$28,H133,Barèmes!$C$6:$C$28,IF(H133="6ème","Mixte",G133)),Barèmes!$E$2,Barèmes!$F$2)))),IF(U133&gt;=SUMIFS(Barèmes!$F$6:$F$28,Barèmes!$A$6:$A$28,"Vitesse — 50 m (s)",Barèmes!$B$6:$B$28,H133,Barèmes!$C$6:$C$28,IF(H133="6ème","Mixte",G133)),Barèmes!$B$2,IF(U133&gt;=SUMIFS(Barèmes!$G$6:$G$28,Barèmes!$A$6:$A$28,"Vitesse — 50 m (s)",Barèmes!$B$6:$B$28,H133,Barèmes!$C$6:$C$28,IF(H133="6ème","Mixte",G133)),Barèmes!$C$2,IF(U133&gt;=SUMIFS(Barèmes!$H$6:$H$28,Barèmes!$A$6:$A$28,"Vitesse — 50 m (s)",Barèmes!$B$6:$B$28,H133,Barèmes!$C$6:$C$28,IF(H133="6ème","Mixte",G133)),Barèmes!$D$2,IF(U133&gt;=SUMIFS(Barèmes!$I$6:$I$28,Barèmes!$A$6:$A$28,"Vitesse — 50 m (s)",Barèmes!$B$6:$B$28,H133,Barèmes!$C$6:$C$28,IF(H133="6ème","Mixte",G133)),Barèmes!$E$2,Barèmes!$F$2))))))</f>
        <v/>
      </c>
      <c r="X133" s="18"/>
      <c r="Y133" s="26" t="str" cm="1">
        <f t="array" ref="Y133">IF(OR(X133="",SUMPRODUCT((Barèmes!$A$6:$A$28="Souplesse (score 1-5)")*(Barèmes!$B$6:$B$28=H133)*(Barèmes!$C$6:$C$28=IF(H133="6ème","Mixte",G133)))=0),"",IF(SUMPRODUCT((Barèmes!$A$6:$A$28="Souplesse (score 1-5)")*(Barèmes!$B$6:$B$28=H133)*(Barèmes!$C$6:$C$28=IF(H133="6ème","Mixte",G133))*(Barèmes!$J$6:$J$28="+"))&gt;0,IF(X133&lt;=SUMIFS(Barèmes!$D$6:$D$28,Barèmes!$A$6:$A$28,"Souplesse (score 1-5)",Barèmes!$B$6:$B$28,H133,Barèmes!$C$6:$C$28,IF(H133="6ème","Mixte",G133)),"à besoin",IF(X133&lt;=SUMIFS(Barèmes!$E$6:$E$28,Barèmes!$A$6:$A$28,"Souplesse (score 1-5)",Barèmes!$B$6:$B$28,H133,Barèmes!$C$6:$C$28,IF(H133="6ème","Mixte",G133)),"fragile","satisfaisant")),IF(X133&gt;=SUMIFS(Barèmes!$D$6:$D$28,Barèmes!$A$6:$A$28,"Souplesse (score 1-5)",Barèmes!$B$6:$B$28,H133,Barèmes!$C$6:$C$28,IF(H133="6ème","Mixte",G133)),"à besoin",IF(X133&gt;=SUMIFS(Barèmes!$E$6:$E$28,Barèmes!$A$6:$A$28,"Souplesse (score 1-5)",Barèmes!$B$6:$B$28,H133,Barèmes!$C$6:$C$28,IF(H133="6ème","Mixte",G133)),"fragile","satisfaisant"))))</f>
        <v/>
      </c>
      <c r="Z133" s="26" t="str" cm="1">
        <f t="array" ref="Z133">IF(OR(X133="",SUMPRODUCT((Barèmes!$A$6:$A$28="Souplesse (score 1-5)")*(Barèmes!$B$6:$B$28=H133)*(Barèmes!$C$6:$C$28=IF(H133="6ème","Mixte",G133)))=0),"",IF(SUMPRODUCT((Barèmes!$A$6:$A$28="Souplesse (score 1-5)")*(Barèmes!$B$6:$B$28=H133)*(Barèmes!$C$6:$C$28=IF(H133="6ème","Mixte",G133))*(Barèmes!$J$6:$J$28="+"))&gt;0,IF(X133&lt;=SUMIFS(Barèmes!$F$6:$F$28,Barèmes!$A$6:$A$28,"Souplesse (score 1-5)",Barèmes!$B$6:$B$28,H133,Barèmes!$C$6:$C$28,IF(H133="6ème","Mixte",G133)),Barèmes!$B$2,IF(X133&lt;=SUMIFS(Barèmes!$G$6:$G$28,Barèmes!$A$6:$A$28,"Souplesse (score 1-5)",Barèmes!$B$6:$B$28,H133,Barèmes!$C$6:$C$28,IF(H133="6ème","Mixte",G133)),Barèmes!$C$2,IF(X133&lt;=SUMIFS(Barèmes!$H$6:$H$28,Barèmes!$A$6:$A$28,"Souplesse (score 1-5)",Barèmes!$B$6:$B$28,H133,Barèmes!$C$6:$C$28,IF(H133="6ème","Mixte",G133)),Barèmes!$D$2,IF(X133&lt;=SUMIFS(Barèmes!$I$6:$I$28,Barèmes!$A$6:$A$28,"Souplesse (score 1-5)",Barèmes!$B$6:$B$28,H133,Barèmes!$C$6:$C$28,IF(H133="6ème","Mixte",G133)),Barèmes!$E$2,Barèmes!$F$2)))),IF(X133&gt;=SUMIFS(Barèmes!$F$6:$F$28,Barèmes!$A$6:$A$28,"Souplesse (score 1-5)",Barèmes!$B$6:$B$28,H133,Barèmes!$C$6:$C$28,IF(H133="6ème","Mixte",G133)),Barèmes!$B$2,IF(X133&gt;=SUMIFS(Barèmes!$G$6:$G$28,Barèmes!$A$6:$A$28,"Souplesse (score 1-5)",Barèmes!$B$6:$B$28,H133,Barèmes!$C$6:$C$28,IF(H133="6ème","Mixte",G133)),Barèmes!$C$2,IF(X133&gt;=SUMIFS(Barèmes!$H$6:$H$28,Barèmes!$A$6:$A$28,"Souplesse (score 1-5)",Barèmes!$B$6:$B$28,H133,Barèmes!$C$6:$C$28,IF(H133="6ème","Mixte",G133)),Barèmes!$D$2,IF(X133&gt;=SUMIFS(Barèmes!$I$6:$I$28,Barèmes!$A$6:$A$28,"Souplesse (score 1-5)",Barèmes!$B$6:$B$28,H133,Barèmes!$C$6:$C$28,IF(H133="6ème","Mixte",G133)),Barèmes!$E$2,Barèmes!$F$2))))))</f>
        <v/>
      </c>
      <c r="AA133" s="22"/>
      <c r="AB133" s="27" t="str">
        <f>IF(OR(AA133="",SUMPRODUCT((Barèmes!$A$6:$A$28="Agilité — T-test 974 (s)")*(Barèmes!$B$6:$B$28=H133)*(Barèmes!$C$6:$C$28=IF(H133="6ème","Mixte",G133)))=0),"",IF(SUMPRODUCT((Barèmes!$A$6:$A$28="Agilité — T-test 974 (s)")*(Barèmes!$B$6:$B$28=H133)*(Barèmes!$C$6:$C$28=IF(H133="6ème","Mixte",G133))*(Barèmes!$J$6:$J$28="+"))&gt;0,IF(AA133&lt;=SUMIFS(Barèmes!$D$6:$D$28,Barèmes!$A$6:$A$28,"Agilité — T-test 974 (s)",Barèmes!$B$6:$B$28,H133,Barèmes!$C$6:$C$28,IF(H133="6ème","Mixte",G133)),"à besoin",IF(AA133&lt;=SUMIFS(Barèmes!$E$6:$E$28,Barèmes!$A$6:$A$28,"Agilité — T-test 974 (s)",Barèmes!$B$6:$B$28,H133,Barèmes!$C$6:$C$28,IF(H133="6ème","Mixte",G133)),"fragile","satisfaisant")),IF(AA133&gt;=SUMIFS(Barèmes!$D$6:$D$28,Barèmes!$A$6:$A$28,"Agilité — T-test 974 (s)",Barèmes!$B$6:$B$28,H133,Barèmes!$C$6:$C$28,IF(H133="6ème","Mixte",G133)),"à besoin",IF(AA133&gt;=SUMIFS(Barèmes!$E$6:$E$28,Barèmes!$A$6:$A$28,"Agilité — T-test 974 (s)",Barèmes!$B$6:$B$28,H133,Barèmes!$C$6:$C$28,IF(H133="6ème","Mixte",G133)),"fragile","satisfaisant"))))</f>
        <v/>
      </c>
      <c r="AC133" s="27" t="str">
        <f>IF(OR(AA133="",SUMPRODUCT((Barèmes!$A$6:$A$28="Agilité — T-test 974 (s)")*(Barèmes!$B$6:$B$28=H133)*(Barèmes!$C$6:$C$28=IF(H133="6ème","Mixte",G133)))=0),"",IF(SUMPRODUCT((Barèmes!$A$6:$A$28="Agilité — T-test 974 (s)")*(Barèmes!$B$6:$B$28=H133)*(Barèmes!$C$6:$C$28=IF(H133="6ème","Mixte",G133))*(Barèmes!$J$6:$J$28="+"))&gt;0,IF(AA133&lt;=SUMIFS(Barèmes!$F$6:$F$28,Barèmes!$A$6:$A$28,"Agilité — T-test 974 (s)",Barèmes!$B$6:$B$28,H133,Barèmes!$C$6:$C$28,IF(H133="6ème","Mixte",G133)),Barèmes!$B$2,IF(AA133&lt;=SUMIFS(Barèmes!$G$6:$G$28,Barèmes!$A$6:$A$28,"Agilité — T-test 974 (s)",Barèmes!$B$6:$B$28,H133,Barèmes!$C$6:$C$28,IF(H133="6ème","Mixte",G133)),Barèmes!$C$2,IF(AA133&lt;=SUMIFS(Barèmes!$H$6:$H$28,Barèmes!$A$6:$A$28,"Agilité — T-test 974 (s)",Barèmes!$B$6:$B$28,H133,Barèmes!$C$6:$C$28,IF(H133="6ème","Mixte",G133)),Barèmes!$D$2,IF(AA133&lt;=SUMIFS(Barèmes!$I$6:$I$28,Barèmes!$A$6:$A$28,"Agilité — T-test 974 (s)",Barèmes!$B$6:$B$28,H133,Barèmes!$C$6:$C$28,IF(H133="6ème","Mixte",G133)),Barèmes!$E$2,Barèmes!$F$2)))),IF(AA133&gt;=SUMIFS(Barèmes!$F$6:$F$28,Barèmes!$A$6:$A$28,"Agilité — T-test 974 (s)",Barèmes!$B$6:$B$28,H133,Barèmes!$C$6:$C$28,IF(H133="6ème","Mixte",G133)),Barèmes!$B$2,IF(AA133&gt;=SUMIFS(Barèmes!$G$6:$G$28,Barèmes!$A$6:$A$28,"Agilité — T-test 974 (s)",Barèmes!$B$6:$B$28,H133,Barèmes!$C$6:$C$28,IF(H133="6ème","Mixte",G133)),Barèmes!$C$2,IF(AA133&gt;=SUMIFS(Barèmes!$H$6:$H$28,Barèmes!$A$6:$A$28,"Agilité — T-test 974 (s)",Barèmes!$B$6:$B$28,H133,Barèmes!$C$6:$C$28,IF(H133="6ème","Mixte",G133)),Barèmes!$D$2,IF(AA133&gt;=SUMIFS(Barèmes!$I$6:$I$28,Barèmes!$A$6:$A$28,"Agilité — T-test 974 (s)",Barèmes!$B$6:$B$28,H133,Barèmes!$C$6:$C$28,IF(H133="6ème","Mixte",G133)),Barèmes!$E$2,Barèmes!$F$2))))))</f>
        <v/>
      </c>
      <c r="AD133" s="28" t="str">
        <f t="shared" ref="AD133:AD196" si="18">IF(OR(AA133="",R133=""),"",AA133-R133)</f>
        <v/>
      </c>
      <c r="AE133" s="29" t="str">
        <f t="shared" ref="AE133:AE196" si="19">IF(OR(AA133="",R133="",R133=0),"",AA133/R133*100)</f>
        <v/>
      </c>
      <c r="AF133" s="30" t="str">
        <f>IF(OR(AD133="",SUMPRODUCT((Barèmes!$A$6:$A$28="Surcoût d'agilité (s) — technique")*(Barèmes!$B$6:$B$28=H133)*(Barèmes!$C$6:$C$28=IF(H133="6ème","Mixte",G133)))=0),"",IF(SUMPRODUCT((Barèmes!$A$6:$A$28="Surcoût d'agilité (s) — technique")*(Barèmes!$B$6:$B$28=H133)*(Barèmes!$C$6:$C$28=IF(H133="6ème","Mixte",G133))*(Barèmes!$J$6:$J$28="+"))&gt;0,IF(AD133&lt;=SUMIFS(Barèmes!$D$6:$D$28,Barèmes!$A$6:$A$28,"Surcoût d'agilité (s) — technique",Barèmes!$B$6:$B$28,H133,Barèmes!$C$6:$C$28,IF(H133="6ème","Mixte",G133)),"à besoin",IF(AD133&lt;=SUMIFS(Barèmes!$E$6:$E$28,Barèmes!$A$6:$A$28,"Surcoût d'agilité (s) — technique",Barèmes!$B$6:$B$28,H133,Barèmes!$C$6:$C$28,IF(H133="6ème","Mixte",G133)),"fragile","satisfaisant")),IF(AD133&gt;=SUMIFS(Barèmes!$D$6:$D$28,Barèmes!$A$6:$A$28,"Surcoût d'agilité (s) — technique",Barèmes!$B$6:$B$28,H133,Barèmes!$C$6:$C$28,IF(H133="6ème","Mixte",G133)),"à besoin",IF(AD133&gt;=SUMIFS(Barèmes!$E$6:$E$28,Barèmes!$A$6:$A$28,"Surcoût d'agilité (s) — technique",Barèmes!$B$6:$B$28,H133,Barèmes!$C$6:$C$28,IF(H133="6ème","Mixte",G133)),"fragile","satisfaisant"))))</f>
        <v/>
      </c>
      <c r="AG133" s="30" t="str">
        <f>IF(OR(AD133="",SUMPRODUCT((Barèmes!$A$6:$A$28="Surcoût d'agilité (s) — technique")*(Barèmes!$B$6:$B$28=H133)*(Barèmes!$C$6:$C$28=IF(H133="6ème","Mixte",G133)))=0),"",IF(SUMPRODUCT((Barèmes!$A$6:$A$28="Surcoût d'agilité (s) — technique")*(Barèmes!$B$6:$B$28=H133)*(Barèmes!$C$6:$C$28=IF(H133="6ème","Mixte",G133))*(Barèmes!$J$6:$J$28="+"))&gt;0,IF(AD133&lt;=SUMIFS(Barèmes!$F$6:$F$28,Barèmes!$A$6:$A$28,"Surcoût d'agilité (s) — technique",Barèmes!$B$6:$B$28,H133,Barèmes!$C$6:$C$28,IF(H133="6ème","Mixte",G133)),Barèmes!$B$2,IF(AD133&lt;=SUMIFS(Barèmes!$G$6:$G$28,Barèmes!$A$6:$A$28,"Surcoût d'agilité (s) — technique",Barèmes!$B$6:$B$28,H133,Barèmes!$C$6:$C$28,IF(H133="6ème","Mixte",G133)),Barèmes!$C$2,IF(AD133&lt;=SUMIFS(Barèmes!$H$6:$H$28,Barèmes!$A$6:$A$28,"Surcoût d'agilité (s) — technique",Barèmes!$B$6:$B$28,H133,Barèmes!$C$6:$C$28,IF(H133="6ème","Mixte",G133)),Barèmes!$D$2,IF(AD133&lt;=SUMIFS(Barèmes!$I$6:$I$28,Barèmes!$A$6:$A$28,"Surcoût d'agilité (s) — technique",Barèmes!$B$6:$B$28,H133,Barèmes!$C$6:$C$28,IF(H133="6ème","Mixte",G133)),Barèmes!$E$2,Barèmes!$F$2)))),IF(AD133&gt;=SUMIFS(Barèmes!$F$6:$F$28,Barèmes!$A$6:$A$28,"Surcoût d'agilité (s) — technique",Barèmes!$B$6:$B$28,H133,Barèmes!$C$6:$C$28,IF(H133="6ème","Mixte",G133)),Barèmes!$B$2,IF(AD133&gt;=SUMIFS(Barèmes!$G$6:$G$28,Barèmes!$A$6:$A$28,"Surcoût d'agilité (s) — technique",Barèmes!$B$6:$B$28,H133,Barèmes!$C$6:$C$28,IF(H133="6ème","Mixte",G133)),Barèmes!$C$2,IF(AD133&gt;=SUMIFS(Barèmes!$H$6:$H$28,Barèmes!$A$6:$A$28,"Surcoût d'agilité (s) — technique",Barèmes!$B$6:$B$28,H133,Barèmes!$C$6:$C$28,IF(H133="6ème","Mixte",G133)),Barèmes!$D$2,IF(AD133&gt;=SUMIFS(Barèmes!$I$6:$I$28,Barèmes!$A$6:$A$28,"Surcoût d'agilité (s) — technique",Barèmes!$B$6:$B$28,H133,Barèmes!$C$6:$C$28,IF(H133="6ème","Mixte",G133)),Barèmes!$E$2,Barèmes!$F$2))))))</f>
        <v/>
      </c>
      <c r="AH133" s="31" t="str">
        <f>IF((IF(N133="",0,1)+IF(Q133="",0,1)+IF(W133="",0,1)+IF(Z133="",0,1)+IF(AC133="",0,1))=0,"",3*IF(N133=Barèmes!$B$2,1,IF(N133=Barèmes!$C$2,2,IF(N133=Barèmes!$D$2,3,IF(N133=Barèmes!$E$2,4,IF(N133=Barèmes!$F$2,5,0)))))+3*IF(Q133=Barèmes!$B$2,1,IF(Q133=Barèmes!$C$2,2,IF(Q133=Barèmes!$D$2,3,IF(Q133=Barèmes!$E$2,4,IF(Q133=Barèmes!$F$2,5,0)))))+2*IF(W133=Barèmes!$B$2,1,IF(W133=Barèmes!$C$2,2,IF(W133=Barèmes!$D$2,3,IF(W133=Barèmes!$E$2,4,IF(W133=Barèmes!$F$2,5,0)))))+1*IF(Z133=Barèmes!$B$2,1,IF(Z133=Barèmes!$C$2,2,IF(Z133=Barèmes!$D$2,3,IF(Z133=Barèmes!$E$2,4,IF(Z133=Barèmes!$F$2,5,0)))))+1*IF(AC133=Barèmes!$B$2,1,IF(AC133=Barèmes!$C$2,2,IF(AC133=Barèmes!$D$2,3,IF(AC133=Barèmes!$E$2,4,IF(AC133=Barèmes!$F$2,5,0))))))</f>
        <v/>
      </c>
      <c r="AI133" s="31"/>
      <c r="AJ133" s="32" t="str">
        <f>IFERROR(INDEX(Croissance!$B$5:$B$604,MATCH(A133,Croissance!$A$5:$A$604,0)),"")</f>
        <v/>
      </c>
      <c r="AK133" s="32" t="str">
        <f>IFERROR(INDEX(Croissance!$C$5:$C$604,MATCH(A133,Croissance!$A$5:$A$604,0)),"")</f>
        <v/>
      </c>
      <c r="AL133" s="32" t="str">
        <f>IFERROR(INDEX(Croissance!$D$5:$D$604,MATCH(A133,Croissance!$A$5:$A$604,0)),"")</f>
        <v/>
      </c>
      <c r="AM133" s="32" t="str">
        <f>IFERROR(INDEX(Croissance!$E$5:$E$604,MATCH(A133,Croissance!$A$5:$A$604,0)),"")</f>
        <v/>
      </c>
      <c r="AO133" s="33">
        <f t="shared" si="16"/>
        <v>0</v>
      </c>
      <c r="AP133" s="33">
        <f t="shared" ref="AP133:AP196" si="20">IF(OR(A133="",B133=""),0,IF(SUMPRODUCT(($A$5:$A$604=A133)*($B$5:$B$604&gt;B133))=0,1,0))</f>
        <v>0</v>
      </c>
      <c r="AQ133" s="33">
        <f>IF(A133="",0,IF(AND(OR('Synthèse classe'!$C$2="Tous",C133='Synthèse classe'!$C$2),OR('Synthèse classe'!$C$3="Toutes",D133='Synthèse classe'!$C$3),OR('Synthèse classe'!$C$4="Toutes",AND('Synthèse classe'!$C$4="Dernière",AP133=1),B133=IFERROR(VALUE('Synthèse classe'!$C$4),0))),1,0))</f>
        <v>0</v>
      </c>
      <c r="AR133" s="34" t="str">
        <f t="shared" ref="AR133:AR196" si="21">IF(OR(A133="",B133=""),"",A133&amp;"|"&amp;B133)</f>
        <v/>
      </c>
    </row>
    <row r="134" spans="1:44" x14ac:dyDescent="0.2">
      <c r="A134" s="17" t="str">
        <f t="shared" si="17"/>
        <v/>
      </c>
      <c r="B134" s="18"/>
      <c r="C134" s="19"/>
      <c r="D134" s="19"/>
      <c r="E134" s="19"/>
      <c r="F134" s="19"/>
      <c r="G134" s="19"/>
      <c r="H134" s="17" t="str">
        <f t="shared" ref="H134:H197" si="22">IF(D134="","",IF(LEFT(D134,1)="6","6ème",IF(LEFT(D134,1)="2","2nde","Classe non reconnue")))</f>
        <v/>
      </c>
      <c r="I134" s="20"/>
      <c r="J134" s="18"/>
      <c r="K134" s="19"/>
      <c r="L134" s="21" t="str">
        <f t="shared" ref="L134:L197" si="23">IF(K134="","",IF(K134="A","fiable","⚠ à relativiser"))</f>
        <v/>
      </c>
      <c r="M134" s="21" t="str">
        <f>IF(OR(J134="",SUMPRODUCT((Barèmes!$A$6:$A$28="Endurance — Luc Léger (palier)")*(Barèmes!$B$6:$B$28=H134)*(Barèmes!$C$6:$C$28=IF(H134="6ème","Mixte",G134)))=0),"",IF(SUMPRODUCT((Barèmes!$A$6:$A$28="Endurance — Luc Léger (palier)")*(Barèmes!$B$6:$B$28=H134)*(Barèmes!$C$6:$C$28=IF(H134="6ème","Mixte",G134))*(Barèmes!$J$6:$J$28="+"))&gt;0,IF(J134&lt;=SUMIFS(Barèmes!$D$6:$D$28,Barèmes!$A$6:$A$28,"Endurance — Luc Léger (palier)",Barèmes!$B$6:$B$28,H134,Barèmes!$C$6:$C$28,IF(H134="6ème","Mixte",G134)),"à besoin",IF(J134&lt;=SUMIFS(Barèmes!$E$6:$E$28,Barèmes!$A$6:$A$28,"Endurance — Luc Léger (palier)",Barèmes!$B$6:$B$28,H134,Barèmes!$C$6:$C$28,IF(H134="6ème","Mixte",G134)),"fragile","satisfaisant")),IF(J134&gt;=SUMIFS(Barèmes!$D$6:$D$28,Barèmes!$A$6:$A$28,"Endurance — Luc Léger (palier)",Barèmes!$B$6:$B$28,H134,Barèmes!$C$6:$C$28,IF(H134="6ème","Mixte",G134)),"à besoin",IF(J134&gt;=SUMIFS(Barèmes!$E$6:$E$28,Barèmes!$A$6:$A$28,"Endurance — Luc Léger (palier)",Barèmes!$B$6:$B$28,H134,Barèmes!$C$6:$C$28,IF(H134="6ème","Mixte",G134)),"fragile","satisfaisant"))))</f>
        <v/>
      </c>
      <c r="N134" s="21" t="str">
        <f>IF(OR(J134="",SUMPRODUCT((Barèmes!$A$6:$A$28="Endurance — Luc Léger (palier)")*(Barèmes!$B$6:$B$28=H134)*(Barèmes!$C$6:$C$28=IF(H134="6ème","Mixte",G134)))=0),"",IF(SUMPRODUCT((Barèmes!$A$6:$A$28="Endurance — Luc Léger (palier)")*(Barèmes!$B$6:$B$28=H134)*(Barèmes!$C$6:$C$28=IF(H134="6ème","Mixte",G134))*(Barèmes!$J$6:$J$28="+"))&gt;0,IF(J134&lt;=SUMIFS(Barèmes!$F$6:$F$28,Barèmes!$A$6:$A$28,"Endurance — Luc Léger (palier)",Barèmes!$B$6:$B$28,H134,Barèmes!$C$6:$C$28,IF(H134="6ème","Mixte",G134)),Barèmes!$B$2,IF(J134&lt;=SUMIFS(Barèmes!$G$6:$G$28,Barèmes!$A$6:$A$28,"Endurance — Luc Léger (palier)",Barèmes!$B$6:$B$28,H134,Barèmes!$C$6:$C$28,IF(H134="6ème","Mixte",G134)),Barèmes!$C$2,IF(J134&lt;=SUMIFS(Barèmes!$H$6:$H$28,Barèmes!$A$6:$A$28,"Endurance — Luc Léger (palier)",Barèmes!$B$6:$B$28,H134,Barèmes!$C$6:$C$28,IF(H134="6ème","Mixte",G134)),Barèmes!$D$2,IF(J134&lt;=SUMIFS(Barèmes!$I$6:$I$28,Barèmes!$A$6:$A$28,"Endurance — Luc Léger (palier)",Barèmes!$B$6:$B$28,H134,Barèmes!$C$6:$C$28,IF(H134="6ème","Mixte",G134)),Barèmes!$E$2,Barèmes!$F$2)))),IF(J134&gt;=SUMIFS(Barèmes!$F$6:$F$28,Barèmes!$A$6:$A$28,"Endurance — Luc Léger (palier)",Barèmes!$B$6:$B$28,H134,Barèmes!$C$6:$C$28,IF(H134="6ème","Mixte",G134)),Barèmes!$B$2,IF(J134&gt;=SUMIFS(Barèmes!$G$6:$G$28,Barèmes!$A$6:$A$28,"Endurance — Luc Léger (palier)",Barèmes!$B$6:$B$28,H134,Barèmes!$C$6:$C$28,IF(H134="6ème","Mixte",G134)),Barèmes!$C$2,IF(J134&gt;=SUMIFS(Barèmes!$H$6:$H$28,Barèmes!$A$6:$A$28,"Endurance — Luc Léger (palier)",Barèmes!$B$6:$B$28,H134,Barèmes!$C$6:$C$28,IF(H134="6ème","Mixte",G134)),Barèmes!$D$2,IF(J134&gt;=SUMIFS(Barèmes!$I$6:$I$28,Barèmes!$A$6:$A$28,"Endurance — Luc Léger (palier)",Barèmes!$B$6:$B$28,H134,Barèmes!$C$6:$C$28,IF(H134="6ème","Mixte",G134)),Barèmes!$E$2,Barèmes!$F$2))))))</f>
        <v/>
      </c>
      <c r="O134" s="22"/>
      <c r="P134" s="23" t="str">
        <f>IF(OR(O134="",SUMPRODUCT((Barèmes!$A$6:$A$28="Force bas du corps — Saut en longueur (m)")*(Barèmes!$B$6:$B$28=H134)*(Barèmes!$C$6:$C$28=IF(H134="6ème","Mixte",G134)))=0),"",IF(SUMPRODUCT((Barèmes!$A$6:$A$28="Force bas du corps — Saut en longueur (m)")*(Barèmes!$B$6:$B$28=H134)*(Barèmes!$C$6:$C$28=IF(H134="6ème","Mixte",G134))*(Barèmes!$J$6:$J$28="+"))&gt;0,IF(O134&lt;=SUMIFS(Barèmes!$D$6:$D$28,Barèmes!$A$6:$A$28,"Force bas du corps — Saut en longueur (m)",Barèmes!$B$6:$B$28,H134,Barèmes!$C$6:$C$28,IF(H134="6ème","Mixte",G134)),"à besoin",IF(O134&lt;=SUMIFS(Barèmes!$E$6:$E$28,Barèmes!$A$6:$A$28,"Force bas du corps — Saut en longueur (m)",Barèmes!$B$6:$B$28,H134,Barèmes!$C$6:$C$28,IF(H134="6ème","Mixte",G134)),"fragile","satisfaisant")),IF(O134&gt;=SUMIFS(Barèmes!$D$6:$D$28,Barèmes!$A$6:$A$28,"Force bas du corps — Saut en longueur (m)",Barèmes!$B$6:$B$28,H134,Barèmes!$C$6:$C$28,IF(H134="6ème","Mixte",G134)),"à besoin",IF(O134&gt;=SUMIFS(Barèmes!$E$6:$E$28,Barèmes!$A$6:$A$28,"Force bas du corps — Saut en longueur (m)",Barèmes!$B$6:$B$28,H134,Barèmes!$C$6:$C$28,IF(H134="6ème","Mixte",G134)),"fragile","satisfaisant"))))</f>
        <v/>
      </c>
      <c r="Q134" s="23" t="str">
        <f>IF(OR(O134="",SUMPRODUCT((Barèmes!$A$6:$A$28="Force bas du corps — Saut en longueur (m)")*(Barèmes!$B$6:$B$28=H134)*(Barèmes!$C$6:$C$28=IF(H134="6ème","Mixte",G134)))=0),"",IF(SUMPRODUCT((Barèmes!$A$6:$A$28="Force bas du corps — Saut en longueur (m)")*(Barèmes!$B$6:$B$28=H134)*(Barèmes!$C$6:$C$28=IF(H134="6ème","Mixte",G134))*(Barèmes!$J$6:$J$28="+"))&gt;0,IF(O134&lt;=SUMIFS(Barèmes!$F$6:$F$28,Barèmes!$A$6:$A$28,"Force bas du corps — Saut en longueur (m)",Barèmes!$B$6:$B$28,H134,Barèmes!$C$6:$C$28,IF(H134="6ème","Mixte",G134)),Barèmes!$B$2,IF(O134&lt;=SUMIFS(Barèmes!$G$6:$G$28,Barèmes!$A$6:$A$28,"Force bas du corps — Saut en longueur (m)",Barèmes!$B$6:$B$28,H134,Barèmes!$C$6:$C$28,IF(H134="6ème","Mixte",G134)),Barèmes!$C$2,IF(O134&lt;=SUMIFS(Barèmes!$H$6:$H$28,Barèmes!$A$6:$A$28,"Force bas du corps — Saut en longueur (m)",Barèmes!$B$6:$B$28,H134,Barèmes!$C$6:$C$28,IF(H134="6ème","Mixte",G134)),Barèmes!$D$2,IF(O134&lt;=SUMIFS(Barèmes!$I$6:$I$28,Barèmes!$A$6:$A$28,"Force bas du corps — Saut en longueur (m)",Barèmes!$B$6:$B$28,H134,Barèmes!$C$6:$C$28,IF(H134="6ème","Mixte",G134)),Barèmes!$E$2,Barèmes!$F$2)))),IF(O134&gt;=SUMIFS(Barèmes!$F$6:$F$28,Barèmes!$A$6:$A$28,"Force bas du corps — Saut en longueur (m)",Barèmes!$B$6:$B$28,H134,Barèmes!$C$6:$C$28,IF(H134="6ème","Mixte",G134)),Barèmes!$B$2,IF(O134&gt;=SUMIFS(Barèmes!$G$6:$G$28,Barèmes!$A$6:$A$28,"Force bas du corps — Saut en longueur (m)",Barèmes!$B$6:$B$28,H134,Barèmes!$C$6:$C$28,IF(H134="6ème","Mixte",G134)),Barèmes!$C$2,IF(O134&gt;=SUMIFS(Barèmes!$H$6:$H$28,Barèmes!$A$6:$A$28,"Force bas du corps — Saut en longueur (m)",Barèmes!$B$6:$B$28,H134,Barèmes!$C$6:$C$28,IF(H134="6ème","Mixte",G134)),Barèmes!$D$2,IF(O134&gt;=SUMIFS(Barèmes!$I$6:$I$28,Barèmes!$A$6:$A$28,"Force bas du corps — Saut en longueur (m)",Barèmes!$B$6:$B$28,H134,Barèmes!$C$6:$C$28,IF(H134="6ème","Mixte",G134)),Barèmes!$E$2,Barèmes!$F$2))))))</f>
        <v/>
      </c>
      <c r="R134" s="22"/>
      <c r="S134" s="24" t="str">
        <f>IF(OR(R134="",SUMPRODUCT((Barèmes!$A$6:$A$28="Vitesse — 30 m (s)")*(Barèmes!$B$6:$B$28=H134)*(Barèmes!$C$6:$C$28=IF(H134="6ème","Mixte",G134)))=0),"",IF(SUMPRODUCT((Barèmes!$A$6:$A$28="Vitesse — 30 m (s)")*(Barèmes!$B$6:$B$28=H134)*(Barèmes!$C$6:$C$28=IF(H134="6ème","Mixte",G134))*(Barèmes!$J$6:$J$28="+"))&gt;0,IF(R134&lt;=SUMIFS(Barèmes!$D$6:$D$28,Barèmes!$A$6:$A$28,"Vitesse — 30 m (s)",Barèmes!$B$6:$B$28,H134,Barèmes!$C$6:$C$28,IF(H134="6ème","Mixte",G134)),"à besoin",IF(R134&lt;=SUMIFS(Barèmes!$E$6:$E$28,Barèmes!$A$6:$A$28,"Vitesse — 30 m (s)",Barèmes!$B$6:$B$28,H134,Barèmes!$C$6:$C$28,IF(H134="6ème","Mixte",G134)),"fragile","satisfaisant")),IF(R134&gt;=SUMIFS(Barèmes!$D$6:$D$28,Barèmes!$A$6:$A$28,"Vitesse — 30 m (s)",Barèmes!$B$6:$B$28,H134,Barèmes!$C$6:$C$28,IF(H134="6ème","Mixte",G134)),"à besoin",IF(R134&gt;=SUMIFS(Barèmes!$E$6:$E$28,Barèmes!$A$6:$A$28,"Vitesse — 30 m (s)",Barèmes!$B$6:$B$28,H134,Barèmes!$C$6:$C$28,IF(H134="6ème","Mixte",G134)),"fragile","satisfaisant"))))</f>
        <v/>
      </c>
      <c r="T134" s="24" t="str">
        <f>IF(OR(R134="",SUMPRODUCT((Barèmes!$A$6:$A$28="Vitesse — 30 m (s)")*(Barèmes!$B$6:$B$28=H134)*(Barèmes!$C$6:$C$28=IF(H134="6ème","Mixte",G134)))=0),"",IF(SUMPRODUCT((Barèmes!$A$6:$A$28="Vitesse — 30 m (s)")*(Barèmes!$B$6:$B$28=H134)*(Barèmes!$C$6:$C$28=IF(H134="6ème","Mixte",G134))*(Barèmes!$J$6:$J$28="+"))&gt;0,IF(R134&lt;=SUMIFS(Barèmes!$F$6:$F$28,Barèmes!$A$6:$A$28,"Vitesse — 30 m (s)",Barèmes!$B$6:$B$28,H134,Barèmes!$C$6:$C$28,IF(H134="6ème","Mixte",G134)),Barèmes!$B$2,IF(R134&lt;=SUMIFS(Barèmes!$G$6:$G$28,Barèmes!$A$6:$A$28,"Vitesse — 30 m (s)",Barèmes!$B$6:$B$28,H134,Barèmes!$C$6:$C$28,IF(H134="6ème","Mixte",G134)),Barèmes!$C$2,IF(R134&lt;=SUMIFS(Barèmes!$H$6:$H$28,Barèmes!$A$6:$A$28,"Vitesse — 30 m (s)",Barèmes!$B$6:$B$28,H134,Barèmes!$C$6:$C$28,IF(H134="6ème","Mixte",G134)),Barèmes!$D$2,IF(R134&lt;=SUMIFS(Barèmes!$I$6:$I$28,Barèmes!$A$6:$A$28,"Vitesse — 30 m (s)",Barèmes!$B$6:$B$28,H134,Barèmes!$C$6:$C$28,IF(H134="6ème","Mixte",G134)),Barèmes!$E$2,Barèmes!$F$2)))),IF(R134&gt;=SUMIFS(Barèmes!$F$6:$F$28,Barèmes!$A$6:$A$28,"Vitesse — 30 m (s)",Barèmes!$B$6:$B$28,H134,Barèmes!$C$6:$C$28,IF(H134="6ème","Mixte",G134)),Barèmes!$B$2,IF(R134&gt;=SUMIFS(Barèmes!$G$6:$G$28,Barèmes!$A$6:$A$28,"Vitesse — 30 m (s)",Barèmes!$B$6:$B$28,H134,Barèmes!$C$6:$C$28,IF(H134="6ème","Mixte",G134)),Barèmes!$C$2,IF(R134&gt;=SUMIFS(Barèmes!$H$6:$H$28,Barèmes!$A$6:$A$28,"Vitesse — 30 m (s)",Barèmes!$B$6:$B$28,H134,Barèmes!$C$6:$C$28,IF(H134="6ème","Mixte",G134)),Barèmes!$D$2,IF(R134&gt;=SUMIFS(Barèmes!$I$6:$I$28,Barèmes!$A$6:$A$28,"Vitesse — 30 m (s)",Barèmes!$B$6:$B$28,H134,Barèmes!$C$6:$C$28,IF(H134="6ème","Mixte",G134)),Barèmes!$E$2,Barèmes!$F$2))))))</f>
        <v/>
      </c>
      <c r="U134" s="22"/>
      <c r="V134" s="25" t="str">
        <f>IF(OR(U134="",SUMPRODUCT((Barèmes!$A$6:$A$28="Vitesse — 50 m (s)")*(Barèmes!$B$6:$B$28=H134)*(Barèmes!$C$6:$C$28=IF(H134="6ème","Mixte",G134)))=0),"",IF(SUMPRODUCT((Barèmes!$A$6:$A$28="Vitesse — 50 m (s)")*(Barèmes!$B$6:$B$28=H134)*(Barèmes!$C$6:$C$28=IF(H134="6ème","Mixte",G134))*(Barèmes!$J$6:$J$28="+"))&gt;0,IF(U134&lt;=SUMIFS(Barèmes!$D$6:$D$28,Barèmes!$A$6:$A$28,"Vitesse — 50 m (s)",Barèmes!$B$6:$B$28,H134,Barèmes!$C$6:$C$28,IF(H134="6ème","Mixte",G134)),"à besoin",IF(U134&lt;=SUMIFS(Barèmes!$E$6:$E$28,Barèmes!$A$6:$A$28,"Vitesse — 50 m (s)",Barèmes!$B$6:$B$28,H134,Barèmes!$C$6:$C$28,IF(H134="6ème","Mixte",G134)),"fragile","satisfaisant")),IF(U134&gt;=SUMIFS(Barèmes!$D$6:$D$28,Barèmes!$A$6:$A$28,"Vitesse — 50 m (s)",Barèmes!$B$6:$B$28,H134,Barèmes!$C$6:$C$28,IF(H134="6ème","Mixte",G134)),"à besoin",IF(U134&gt;=SUMIFS(Barèmes!$E$6:$E$28,Barèmes!$A$6:$A$28,"Vitesse — 50 m (s)",Barèmes!$B$6:$B$28,H134,Barèmes!$C$6:$C$28,IF(H134="6ème","Mixte",G134)),"fragile","satisfaisant"))))</f>
        <v/>
      </c>
      <c r="W134" s="25" t="str">
        <f>IF(OR(U134="",SUMPRODUCT((Barèmes!$A$6:$A$28="Vitesse — 50 m (s)")*(Barèmes!$B$6:$B$28=H134)*(Barèmes!$C$6:$C$28=IF(H134="6ème","Mixte",G134)))=0),"",IF(SUMPRODUCT((Barèmes!$A$6:$A$28="Vitesse — 50 m (s)")*(Barèmes!$B$6:$B$28=H134)*(Barèmes!$C$6:$C$28=IF(H134="6ème","Mixte",G134))*(Barèmes!$J$6:$J$28="+"))&gt;0,IF(U134&lt;=SUMIFS(Barèmes!$F$6:$F$28,Barèmes!$A$6:$A$28,"Vitesse — 50 m (s)",Barèmes!$B$6:$B$28,H134,Barèmes!$C$6:$C$28,IF(H134="6ème","Mixte",G134)),Barèmes!$B$2,IF(U134&lt;=SUMIFS(Barèmes!$G$6:$G$28,Barèmes!$A$6:$A$28,"Vitesse — 50 m (s)",Barèmes!$B$6:$B$28,H134,Barèmes!$C$6:$C$28,IF(H134="6ème","Mixte",G134)),Barèmes!$C$2,IF(U134&lt;=SUMIFS(Barèmes!$H$6:$H$28,Barèmes!$A$6:$A$28,"Vitesse — 50 m (s)",Barèmes!$B$6:$B$28,H134,Barèmes!$C$6:$C$28,IF(H134="6ème","Mixte",G134)),Barèmes!$D$2,IF(U134&lt;=SUMIFS(Barèmes!$I$6:$I$28,Barèmes!$A$6:$A$28,"Vitesse — 50 m (s)",Barèmes!$B$6:$B$28,H134,Barèmes!$C$6:$C$28,IF(H134="6ème","Mixte",G134)),Barèmes!$E$2,Barèmes!$F$2)))),IF(U134&gt;=SUMIFS(Barèmes!$F$6:$F$28,Barèmes!$A$6:$A$28,"Vitesse — 50 m (s)",Barèmes!$B$6:$B$28,H134,Barèmes!$C$6:$C$28,IF(H134="6ème","Mixte",G134)),Barèmes!$B$2,IF(U134&gt;=SUMIFS(Barèmes!$G$6:$G$28,Barèmes!$A$6:$A$28,"Vitesse — 50 m (s)",Barèmes!$B$6:$B$28,H134,Barèmes!$C$6:$C$28,IF(H134="6ème","Mixte",G134)),Barèmes!$C$2,IF(U134&gt;=SUMIFS(Barèmes!$H$6:$H$28,Barèmes!$A$6:$A$28,"Vitesse — 50 m (s)",Barèmes!$B$6:$B$28,H134,Barèmes!$C$6:$C$28,IF(H134="6ème","Mixte",G134)),Barèmes!$D$2,IF(U134&gt;=SUMIFS(Barèmes!$I$6:$I$28,Barèmes!$A$6:$A$28,"Vitesse — 50 m (s)",Barèmes!$B$6:$B$28,H134,Barèmes!$C$6:$C$28,IF(H134="6ème","Mixte",G134)),Barèmes!$E$2,Barèmes!$F$2))))))</f>
        <v/>
      </c>
      <c r="X134" s="18"/>
      <c r="Y134" s="26" t="str" cm="1">
        <f t="array" ref="Y134">IF(OR(X134="",SUMPRODUCT((Barèmes!$A$6:$A$28="Souplesse (score 1-5)")*(Barèmes!$B$6:$B$28=H134)*(Barèmes!$C$6:$C$28=IF(H134="6ème","Mixte",G134)))=0),"",IF(SUMPRODUCT((Barèmes!$A$6:$A$28="Souplesse (score 1-5)")*(Barèmes!$B$6:$B$28=H134)*(Barèmes!$C$6:$C$28=IF(H134="6ème","Mixte",G134))*(Barèmes!$J$6:$J$28="+"))&gt;0,IF(X134&lt;=SUMIFS(Barèmes!$D$6:$D$28,Barèmes!$A$6:$A$28,"Souplesse (score 1-5)",Barèmes!$B$6:$B$28,H134,Barèmes!$C$6:$C$28,IF(H134="6ème","Mixte",G134)),"à besoin",IF(X134&lt;=SUMIFS(Barèmes!$E$6:$E$28,Barèmes!$A$6:$A$28,"Souplesse (score 1-5)",Barèmes!$B$6:$B$28,H134,Barèmes!$C$6:$C$28,IF(H134="6ème","Mixte",G134)),"fragile","satisfaisant")),IF(X134&gt;=SUMIFS(Barèmes!$D$6:$D$28,Barèmes!$A$6:$A$28,"Souplesse (score 1-5)",Barèmes!$B$6:$B$28,H134,Barèmes!$C$6:$C$28,IF(H134="6ème","Mixte",G134)),"à besoin",IF(X134&gt;=SUMIFS(Barèmes!$E$6:$E$28,Barèmes!$A$6:$A$28,"Souplesse (score 1-5)",Barèmes!$B$6:$B$28,H134,Barèmes!$C$6:$C$28,IF(H134="6ème","Mixte",G134)),"fragile","satisfaisant"))))</f>
        <v/>
      </c>
      <c r="Z134" s="26" t="str" cm="1">
        <f t="array" ref="Z134">IF(OR(X134="",SUMPRODUCT((Barèmes!$A$6:$A$28="Souplesse (score 1-5)")*(Barèmes!$B$6:$B$28=H134)*(Barèmes!$C$6:$C$28=IF(H134="6ème","Mixte",G134)))=0),"",IF(SUMPRODUCT((Barèmes!$A$6:$A$28="Souplesse (score 1-5)")*(Barèmes!$B$6:$B$28=H134)*(Barèmes!$C$6:$C$28=IF(H134="6ème","Mixte",G134))*(Barèmes!$J$6:$J$28="+"))&gt;0,IF(X134&lt;=SUMIFS(Barèmes!$F$6:$F$28,Barèmes!$A$6:$A$28,"Souplesse (score 1-5)",Barèmes!$B$6:$B$28,H134,Barèmes!$C$6:$C$28,IF(H134="6ème","Mixte",G134)),Barèmes!$B$2,IF(X134&lt;=SUMIFS(Barèmes!$G$6:$G$28,Barèmes!$A$6:$A$28,"Souplesse (score 1-5)",Barèmes!$B$6:$B$28,H134,Barèmes!$C$6:$C$28,IF(H134="6ème","Mixte",G134)),Barèmes!$C$2,IF(X134&lt;=SUMIFS(Barèmes!$H$6:$H$28,Barèmes!$A$6:$A$28,"Souplesse (score 1-5)",Barèmes!$B$6:$B$28,H134,Barèmes!$C$6:$C$28,IF(H134="6ème","Mixte",G134)),Barèmes!$D$2,IF(X134&lt;=SUMIFS(Barèmes!$I$6:$I$28,Barèmes!$A$6:$A$28,"Souplesse (score 1-5)",Barèmes!$B$6:$B$28,H134,Barèmes!$C$6:$C$28,IF(H134="6ème","Mixte",G134)),Barèmes!$E$2,Barèmes!$F$2)))),IF(X134&gt;=SUMIFS(Barèmes!$F$6:$F$28,Barèmes!$A$6:$A$28,"Souplesse (score 1-5)",Barèmes!$B$6:$B$28,H134,Barèmes!$C$6:$C$28,IF(H134="6ème","Mixte",G134)),Barèmes!$B$2,IF(X134&gt;=SUMIFS(Barèmes!$G$6:$G$28,Barèmes!$A$6:$A$28,"Souplesse (score 1-5)",Barèmes!$B$6:$B$28,H134,Barèmes!$C$6:$C$28,IF(H134="6ème","Mixte",G134)),Barèmes!$C$2,IF(X134&gt;=SUMIFS(Barèmes!$H$6:$H$28,Barèmes!$A$6:$A$28,"Souplesse (score 1-5)",Barèmes!$B$6:$B$28,H134,Barèmes!$C$6:$C$28,IF(H134="6ème","Mixte",G134)),Barèmes!$D$2,IF(X134&gt;=SUMIFS(Barèmes!$I$6:$I$28,Barèmes!$A$6:$A$28,"Souplesse (score 1-5)",Barèmes!$B$6:$B$28,H134,Barèmes!$C$6:$C$28,IF(H134="6ème","Mixte",G134)),Barèmes!$E$2,Barèmes!$F$2))))))</f>
        <v/>
      </c>
      <c r="AA134" s="22"/>
      <c r="AB134" s="27" t="str">
        <f>IF(OR(AA134="",SUMPRODUCT((Barèmes!$A$6:$A$28="Agilité — T-test 974 (s)")*(Barèmes!$B$6:$B$28=H134)*(Barèmes!$C$6:$C$28=IF(H134="6ème","Mixte",G134)))=0),"",IF(SUMPRODUCT((Barèmes!$A$6:$A$28="Agilité — T-test 974 (s)")*(Barèmes!$B$6:$B$28=H134)*(Barèmes!$C$6:$C$28=IF(H134="6ème","Mixte",G134))*(Barèmes!$J$6:$J$28="+"))&gt;0,IF(AA134&lt;=SUMIFS(Barèmes!$D$6:$D$28,Barèmes!$A$6:$A$28,"Agilité — T-test 974 (s)",Barèmes!$B$6:$B$28,H134,Barèmes!$C$6:$C$28,IF(H134="6ème","Mixte",G134)),"à besoin",IF(AA134&lt;=SUMIFS(Barèmes!$E$6:$E$28,Barèmes!$A$6:$A$28,"Agilité — T-test 974 (s)",Barèmes!$B$6:$B$28,H134,Barèmes!$C$6:$C$28,IF(H134="6ème","Mixte",G134)),"fragile","satisfaisant")),IF(AA134&gt;=SUMIFS(Barèmes!$D$6:$D$28,Barèmes!$A$6:$A$28,"Agilité — T-test 974 (s)",Barèmes!$B$6:$B$28,H134,Barèmes!$C$6:$C$28,IF(H134="6ème","Mixte",G134)),"à besoin",IF(AA134&gt;=SUMIFS(Barèmes!$E$6:$E$28,Barèmes!$A$6:$A$28,"Agilité — T-test 974 (s)",Barèmes!$B$6:$B$28,H134,Barèmes!$C$6:$C$28,IF(H134="6ème","Mixte",G134)),"fragile","satisfaisant"))))</f>
        <v/>
      </c>
      <c r="AC134" s="27" t="str">
        <f>IF(OR(AA134="",SUMPRODUCT((Barèmes!$A$6:$A$28="Agilité — T-test 974 (s)")*(Barèmes!$B$6:$B$28=H134)*(Barèmes!$C$6:$C$28=IF(H134="6ème","Mixte",G134)))=0),"",IF(SUMPRODUCT((Barèmes!$A$6:$A$28="Agilité — T-test 974 (s)")*(Barèmes!$B$6:$B$28=H134)*(Barèmes!$C$6:$C$28=IF(H134="6ème","Mixte",G134))*(Barèmes!$J$6:$J$28="+"))&gt;0,IF(AA134&lt;=SUMIFS(Barèmes!$F$6:$F$28,Barèmes!$A$6:$A$28,"Agilité — T-test 974 (s)",Barèmes!$B$6:$B$28,H134,Barèmes!$C$6:$C$28,IF(H134="6ème","Mixte",G134)),Barèmes!$B$2,IF(AA134&lt;=SUMIFS(Barèmes!$G$6:$G$28,Barèmes!$A$6:$A$28,"Agilité — T-test 974 (s)",Barèmes!$B$6:$B$28,H134,Barèmes!$C$6:$C$28,IF(H134="6ème","Mixte",G134)),Barèmes!$C$2,IF(AA134&lt;=SUMIFS(Barèmes!$H$6:$H$28,Barèmes!$A$6:$A$28,"Agilité — T-test 974 (s)",Barèmes!$B$6:$B$28,H134,Barèmes!$C$6:$C$28,IF(H134="6ème","Mixte",G134)),Barèmes!$D$2,IF(AA134&lt;=SUMIFS(Barèmes!$I$6:$I$28,Barèmes!$A$6:$A$28,"Agilité — T-test 974 (s)",Barèmes!$B$6:$B$28,H134,Barèmes!$C$6:$C$28,IF(H134="6ème","Mixte",G134)),Barèmes!$E$2,Barèmes!$F$2)))),IF(AA134&gt;=SUMIFS(Barèmes!$F$6:$F$28,Barèmes!$A$6:$A$28,"Agilité — T-test 974 (s)",Barèmes!$B$6:$B$28,H134,Barèmes!$C$6:$C$28,IF(H134="6ème","Mixte",G134)),Barèmes!$B$2,IF(AA134&gt;=SUMIFS(Barèmes!$G$6:$G$28,Barèmes!$A$6:$A$28,"Agilité — T-test 974 (s)",Barèmes!$B$6:$B$28,H134,Barèmes!$C$6:$C$28,IF(H134="6ème","Mixte",G134)),Barèmes!$C$2,IF(AA134&gt;=SUMIFS(Barèmes!$H$6:$H$28,Barèmes!$A$6:$A$28,"Agilité — T-test 974 (s)",Barèmes!$B$6:$B$28,H134,Barèmes!$C$6:$C$28,IF(H134="6ème","Mixte",G134)),Barèmes!$D$2,IF(AA134&gt;=SUMIFS(Barèmes!$I$6:$I$28,Barèmes!$A$6:$A$28,"Agilité — T-test 974 (s)",Barèmes!$B$6:$B$28,H134,Barèmes!$C$6:$C$28,IF(H134="6ème","Mixte",G134)),Barèmes!$E$2,Barèmes!$F$2))))))</f>
        <v/>
      </c>
      <c r="AD134" s="28" t="str">
        <f t="shared" si="18"/>
        <v/>
      </c>
      <c r="AE134" s="29" t="str">
        <f t="shared" si="19"/>
        <v/>
      </c>
      <c r="AF134" s="30" t="str">
        <f>IF(OR(AD134="",SUMPRODUCT((Barèmes!$A$6:$A$28="Surcoût d'agilité (s) — technique")*(Barèmes!$B$6:$B$28=H134)*(Barèmes!$C$6:$C$28=IF(H134="6ème","Mixte",G134)))=0),"",IF(SUMPRODUCT((Barèmes!$A$6:$A$28="Surcoût d'agilité (s) — technique")*(Barèmes!$B$6:$B$28=H134)*(Barèmes!$C$6:$C$28=IF(H134="6ème","Mixte",G134))*(Barèmes!$J$6:$J$28="+"))&gt;0,IF(AD134&lt;=SUMIFS(Barèmes!$D$6:$D$28,Barèmes!$A$6:$A$28,"Surcoût d'agilité (s) — technique",Barèmes!$B$6:$B$28,H134,Barèmes!$C$6:$C$28,IF(H134="6ème","Mixte",G134)),"à besoin",IF(AD134&lt;=SUMIFS(Barèmes!$E$6:$E$28,Barèmes!$A$6:$A$28,"Surcoût d'agilité (s) — technique",Barèmes!$B$6:$B$28,H134,Barèmes!$C$6:$C$28,IF(H134="6ème","Mixte",G134)),"fragile","satisfaisant")),IF(AD134&gt;=SUMIFS(Barèmes!$D$6:$D$28,Barèmes!$A$6:$A$28,"Surcoût d'agilité (s) — technique",Barèmes!$B$6:$B$28,H134,Barèmes!$C$6:$C$28,IF(H134="6ème","Mixte",G134)),"à besoin",IF(AD134&gt;=SUMIFS(Barèmes!$E$6:$E$28,Barèmes!$A$6:$A$28,"Surcoût d'agilité (s) — technique",Barèmes!$B$6:$B$28,H134,Barèmes!$C$6:$C$28,IF(H134="6ème","Mixte",G134)),"fragile","satisfaisant"))))</f>
        <v/>
      </c>
      <c r="AG134" s="30" t="str">
        <f>IF(OR(AD134="",SUMPRODUCT((Barèmes!$A$6:$A$28="Surcoût d'agilité (s) — technique")*(Barèmes!$B$6:$B$28=H134)*(Barèmes!$C$6:$C$28=IF(H134="6ème","Mixte",G134)))=0),"",IF(SUMPRODUCT((Barèmes!$A$6:$A$28="Surcoût d'agilité (s) — technique")*(Barèmes!$B$6:$B$28=H134)*(Barèmes!$C$6:$C$28=IF(H134="6ème","Mixte",G134))*(Barèmes!$J$6:$J$28="+"))&gt;0,IF(AD134&lt;=SUMIFS(Barèmes!$F$6:$F$28,Barèmes!$A$6:$A$28,"Surcoût d'agilité (s) — technique",Barèmes!$B$6:$B$28,H134,Barèmes!$C$6:$C$28,IF(H134="6ème","Mixte",G134)),Barèmes!$B$2,IF(AD134&lt;=SUMIFS(Barèmes!$G$6:$G$28,Barèmes!$A$6:$A$28,"Surcoût d'agilité (s) — technique",Barèmes!$B$6:$B$28,H134,Barèmes!$C$6:$C$28,IF(H134="6ème","Mixte",G134)),Barèmes!$C$2,IF(AD134&lt;=SUMIFS(Barèmes!$H$6:$H$28,Barèmes!$A$6:$A$28,"Surcoût d'agilité (s) — technique",Barèmes!$B$6:$B$28,H134,Barèmes!$C$6:$C$28,IF(H134="6ème","Mixte",G134)),Barèmes!$D$2,IF(AD134&lt;=SUMIFS(Barèmes!$I$6:$I$28,Barèmes!$A$6:$A$28,"Surcoût d'agilité (s) — technique",Barèmes!$B$6:$B$28,H134,Barèmes!$C$6:$C$28,IF(H134="6ème","Mixte",G134)),Barèmes!$E$2,Barèmes!$F$2)))),IF(AD134&gt;=SUMIFS(Barèmes!$F$6:$F$28,Barèmes!$A$6:$A$28,"Surcoût d'agilité (s) — technique",Barèmes!$B$6:$B$28,H134,Barèmes!$C$6:$C$28,IF(H134="6ème","Mixte",G134)),Barèmes!$B$2,IF(AD134&gt;=SUMIFS(Barèmes!$G$6:$G$28,Barèmes!$A$6:$A$28,"Surcoût d'agilité (s) — technique",Barèmes!$B$6:$B$28,H134,Barèmes!$C$6:$C$28,IF(H134="6ème","Mixte",G134)),Barèmes!$C$2,IF(AD134&gt;=SUMIFS(Barèmes!$H$6:$H$28,Barèmes!$A$6:$A$28,"Surcoût d'agilité (s) — technique",Barèmes!$B$6:$B$28,H134,Barèmes!$C$6:$C$28,IF(H134="6ème","Mixte",G134)),Barèmes!$D$2,IF(AD134&gt;=SUMIFS(Barèmes!$I$6:$I$28,Barèmes!$A$6:$A$28,"Surcoût d'agilité (s) — technique",Barèmes!$B$6:$B$28,H134,Barèmes!$C$6:$C$28,IF(H134="6ème","Mixte",G134)),Barèmes!$E$2,Barèmes!$F$2))))))</f>
        <v/>
      </c>
      <c r="AH134" s="31" t="str">
        <f>IF((IF(N134="",0,1)+IF(Q134="",0,1)+IF(W134="",0,1)+IF(Z134="",0,1)+IF(AC134="",0,1))=0,"",3*IF(N134=Barèmes!$B$2,1,IF(N134=Barèmes!$C$2,2,IF(N134=Barèmes!$D$2,3,IF(N134=Barèmes!$E$2,4,IF(N134=Barèmes!$F$2,5,0)))))+3*IF(Q134=Barèmes!$B$2,1,IF(Q134=Barèmes!$C$2,2,IF(Q134=Barèmes!$D$2,3,IF(Q134=Barèmes!$E$2,4,IF(Q134=Barèmes!$F$2,5,0)))))+2*IF(W134=Barèmes!$B$2,1,IF(W134=Barèmes!$C$2,2,IF(W134=Barèmes!$D$2,3,IF(W134=Barèmes!$E$2,4,IF(W134=Barèmes!$F$2,5,0)))))+1*IF(Z134=Barèmes!$B$2,1,IF(Z134=Barèmes!$C$2,2,IF(Z134=Barèmes!$D$2,3,IF(Z134=Barèmes!$E$2,4,IF(Z134=Barèmes!$F$2,5,0)))))+1*IF(AC134=Barèmes!$B$2,1,IF(AC134=Barèmes!$C$2,2,IF(AC134=Barèmes!$D$2,3,IF(AC134=Barèmes!$E$2,4,IF(AC134=Barèmes!$F$2,5,0))))))</f>
        <v/>
      </c>
      <c r="AI134" s="31"/>
      <c r="AJ134" s="32" t="str">
        <f>IFERROR(INDEX(Croissance!$B$5:$B$604,MATCH(A134,Croissance!$A$5:$A$604,0)),"")</f>
        <v/>
      </c>
      <c r="AK134" s="32" t="str">
        <f>IFERROR(INDEX(Croissance!$C$5:$C$604,MATCH(A134,Croissance!$A$5:$A$604,0)),"")</f>
        <v/>
      </c>
      <c r="AL134" s="32" t="str">
        <f>IFERROR(INDEX(Croissance!$D$5:$D$604,MATCH(A134,Croissance!$A$5:$A$604,0)),"")</f>
        <v/>
      </c>
      <c r="AM134" s="32" t="str">
        <f>IFERROR(INDEX(Croissance!$E$5:$E$604,MATCH(A134,Croissance!$A$5:$A$604,0)),"")</f>
        <v/>
      </c>
      <c r="AO134" s="33">
        <f t="shared" ref="AO134:AO197" si="24">IF(K134="A",1,0)</f>
        <v>0</v>
      </c>
      <c r="AP134" s="33">
        <f t="shared" si="20"/>
        <v>0</v>
      </c>
      <c r="AQ134" s="33">
        <f>IF(A134="",0,IF(AND(OR('Synthèse classe'!$C$2="Tous",C134='Synthèse classe'!$C$2),OR('Synthèse classe'!$C$3="Toutes",D134='Synthèse classe'!$C$3),OR('Synthèse classe'!$C$4="Toutes",AND('Synthèse classe'!$C$4="Dernière",AP134=1),B134=IFERROR(VALUE('Synthèse classe'!$C$4),0))),1,0))</f>
        <v>0</v>
      </c>
      <c r="AR134" s="34" t="str">
        <f t="shared" si="21"/>
        <v/>
      </c>
    </row>
    <row r="135" spans="1:44" x14ac:dyDescent="0.2">
      <c r="A135" s="17" t="str">
        <f t="shared" si="17"/>
        <v/>
      </c>
      <c r="B135" s="18"/>
      <c r="C135" s="19"/>
      <c r="D135" s="19"/>
      <c r="E135" s="19"/>
      <c r="F135" s="19"/>
      <c r="G135" s="19"/>
      <c r="H135" s="17" t="str">
        <f t="shared" si="22"/>
        <v/>
      </c>
      <c r="I135" s="20"/>
      <c r="J135" s="18"/>
      <c r="K135" s="19"/>
      <c r="L135" s="21" t="str">
        <f t="shared" si="23"/>
        <v/>
      </c>
      <c r="M135" s="21" t="str">
        <f>IF(OR(J135="",SUMPRODUCT((Barèmes!$A$6:$A$28="Endurance — Luc Léger (palier)")*(Barèmes!$B$6:$B$28=H135)*(Barèmes!$C$6:$C$28=IF(H135="6ème","Mixte",G135)))=0),"",IF(SUMPRODUCT((Barèmes!$A$6:$A$28="Endurance — Luc Léger (palier)")*(Barèmes!$B$6:$B$28=H135)*(Barèmes!$C$6:$C$28=IF(H135="6ème","Mixte",G135))*(Barèmes!$J$6:$J$28="+"))&gt;0,IF(J135&lt;=SUMIFS(Barèmes!$D$6:$D$28,Barèmes!$A$6:$A$28,"Endurance — Luc Léger (palier)",Barèmes!$B$6:$B$28,H135,Barèmes!$C$6:$C$28,IF(H135="6ème","Mixte",G135)),"à besoin",IF(J135&lt;=SUMIFS(Barèmes!$E$6:$E$28,Barèmes!$A$6:$A$28,"Endurance — Luc Léger (palier)",Barèmes!$B$6:$B$28,H135,Barèmes!$C$6:$C$28,IF(H135="6ème","Mixte",G135)),"fragile","satisfaisant")),IF(J135&gt;=SUMIFS(Barèmes!$D$6:$D$28,Barèmes!$A$6:$A$28,"Endurance — Luc Léger (palier)",Barèmes!$B$6:$B$28,H135,Barèmes!$C$6:$C$28,IF(H135="6ème","Mixte",G135)),"à besoin",IF(J135&gt;=SUMIFS(Barèmes!$E$6:$E$28,Barèmes!$A$6:$A$28,"Endurance — Luc Léger (palier)",Barèmes!$B$6:$B$28,H135,Barèmes!$C$6:$C$28,IF(H135="6ème","Mixte",G135)),"fragile","satisfaisant"))))</f>
        <v/>
      </c>
      <c r="N135" s="21" t="str">
        <f>IF(OR(J135="",SUMPRODUCT((Barèmes!$A$6:$A$28="Endurance — Luc Léger (palier)")*(Barèmes!$B$6:$B$28=H135)*(Barèmes!$C$6:$C$28=IF(H135="6ème","Mixte",G135)))=0),"",IF(SUMPRODUCT((Barèmes!$A$6:$A$28="Endurance — Luc Léger (palier)")*(Barèmes!$B$6:$B$28=H135)*(Barèmes!$C$6:$C$28=IF(H135="6ème","Mixte",G135))*(Barèmes!$J$6:$J$28="+"))&gt;0,IF(J135&lt;=SUMIFS(Barèmes!$F$6:$F$28,Barèmes!$A$6:$A$28,"Endurance — Luc Léger (palier)",Barèmes!$B$6:$B$28,H135,Barèmes!$C$6:$C$28,IF(H135="6ème","Mixte",G135)),Barèmes!$B$2,IF(J135&lt;=SUMIFS(Barèmes!$G$6:$G$28,Barèmes!$A$6:$A$28,"Endurance — Luc Léger (palier)",Barèmes!$B$6:$B$28,H135,Barèmes!$C$6:$C$28,IF(H135="6ème","Mixte",G135)),Barèmes!$C$2,IF(J135&lt;=SUMIFS(Barèmes!$H$6:$H$28,Barèmes!$A$6:$A$28,"Endurance — Luc Léger (palier)",Barèmes!$B$6:$B$28,H135,Barèmes!$C$6:$C$28,IF(H135="6ème","Mixte",G135)),Barèmes!$D$2,IF(J135&lt;=SUMIFS(Barèmes!$I$6:$I$28,Barèmes!$A$6:$A$28,"Endurance — Luc Léger (palier)",Barèmes!$B$6:$B$28,H135,Barèmes!$C$6:$C$28,IF(H135="6ème","Mixte",G135)),Barèmes!$E$2,Barèmes!$F$2)))),IF(J135&gt;=SUMIFS(Barèmes!$F$6:$F$28,Barèmes!$A$6:$A$28,"Endurance — Luc Léger (palier)",Barèmes!$B$6:$B$28,H135,Barèmes!$C$6:$C$28,IF(H135="6ème","Mixte",G135)),Barèmes!$B$2,IF(J135&gt;=SUMIFS(Barèmes!$G$6:$G$28,Barèmes!$A$6:$A$28,"Endurance — Luc Léger (palier)",Barèmes!$B$6:$B$28,H135,Barèmes!$C$6:$C$28,IF(H135="6ème","Mixte",G135)),Barèmes!$C$2,IF(J135&gt;=SUMIFS(Barèmes!$H$6:$H$28,Barèmes!$A$6:$A$28,"Endurance — Luc Léger (palier)",Barèmes!$B$6:$B$28,H135,Barèmes!$C$6:$C$28,IF(H135="6ème","Mixte",G135)),Barèmes!$D$2,IF(J135&gt;=SUMIFS(Barèmes!$I$6:$I$28,Barèmes!$A$6:$A$28,"Endurance — Luc Léger (palier)",Barèmes!$B$6:$B$28,H135,Barèmes!$C$6:$C$28,IF(H135="6ème","Mixte",G135)),Barèmes!$E$2,Barèmes!$F$2))))))</f>
        <v/>
      </c>
      <c r="O135" s="22"/>
      <c r="P135" s="23" t="str">
        <f>IF(OR(O135="",SUMPRODUCT((Barèmes!$A$6:$A$28="Force bas du corps — Saut en longueur (m)")*(Barèmes!$B$6:$B$28=H135)*(Barèmes!$C$6:$C$28=IF(H135="6ème","Mixte",G135)))=0),"",IF(SUMPRODUCT((Barèmes!$A$6:$A$28="Force bas du corps — Saut en longueur (m)")*(Barèmes!$B$6:$B$28=H135)*(Barèmes!$C$6:$C$28=IF(H135="6ème","Mixte",G135))*(Barèmes!$J$6:$J$28="+"))&gt;0,IF(O135&lt;=SUMIFS(Barèmes!$D$6:$D$28,Barèmes!$A$6:$A$28,"Force bas du corps — Saut en longueur (m)",Barèmes!$B$6:$B$28,H135,Barèmes!$C$6:$C$28,IF(H135="6ème","Mixte",G135)),"à besoin",IF(O135&lt;=SUMIFS(Barèmes!$E$6:$E$28,Barèmes!$A$6:$A$28,"Force bas du corps — Saut en longueur (m)",Barèmes!$B$6:$B$28,H135,Barèmes!$C$6:$C$28,IF(H135="6ème","Mixte",G135)),"fragile","satisfaisant")),IF(O135&gt;=SUMIFS(Barèmes!$D$6:$D$28,Barèmes!$A$6:$A$28,"Force bas du corps — Saut en longueur (m)",Barèmes!$B$6:$B$28,H135,Barèmes!$C$6:$C$28,IF(H135="6ème","Mixte",G135)),"à besoin",IF(O135&gt;=SUMIFS(Barèmes!$E$6:$E$28,Barèmes!$A$6:$A$28,"Force bas du corps — Saut en longueur (m)",Barèmes!$B$6:$B$28,H135,Barèmes!$C$6:$C$28,IF(H135="6ème","Mixte",G135)),"fragile","satisfaisant"))))</f>
        <v/>
      </c>
      <c r="Q135" s="23" t="str">
        <f>IF(OR(O135="",SUMPRODUCT((Barèmes!$A$6:$A$28="Force bas du corps — Saut en longueur (m)")*(Barèmes!$B$6:$B$28=H135)*(Barèmes!$C$6:$C$28=IF(H135="6ème","Mixte",G135)))=0),"",IF(SUMPRODUCT((Barèmes!$A$6:$A$28="Force bas du corps — Saut en longueur (m)")*(Barèmes!$B$6:$B$28=H135)*(Barèmes!$C$6:$C$28=IF(H135="6ème","Mixte",G135))*(Barèmes!$J$6:$J$28="+"))&gt;0,IF(O135&lt;=SUMIFS(Barèmes!$F$6:$F$28,Barèmes!$A$6:$A$28,"Force bas du corps — Saut en longueur (m)",Barèmes!$B$6:$B$28,H135,Barèmes!$C$6:$C$28,IF(H135="6ème","Mixte",G135)),Barèmes!$B$2,IF(O135&lt;=SUMIFS(Barèmes!$G$6:$G$28,Barèmes!$A$6:$A$28,"Force bas du corps — Saut en longueur (m)",Barèmes!$B$6:$B$28,H135,Barèmes!$C$6:$C$28,IF(H135="6ème","Mixte",G135)),Barèmes!$C$2,IF(O135&lt;=SUMIFS(Barèmes!$H$6:$H$28,Barèmes!$A$6:$A$28,"Force bas du corps — Saut en longueur (m)",Barèmes!$B$6:$B$28,H135,Barèmes!$C$6:$C$28,IF(H135="6ème","Mixte",G135)),Barèmes!$D$2,IF(O135&lt;=SUMIFS(Barèmes!$I$6:$I$28,Barèmes!$A$6:$A$28,"Force bas du corps — Saut en longueur (m)",Barèmes!$B$6:$B$28,H135,Barèmes!$C$6:$C$28,IF(H135="6ème","Mixte",G135)),Barèmes!$E$2,Barèmes!$F$2)))),IF(O135&gt;=SUMIFS(Barèmes!$F$6:$F$28,Barèmes!$A$6:$A$28,"Force bas du corps — Saut en longueur (m)",Barèmes!$B$6:$B$28,H135,Barèmes!$C$6:$C$28,IF(H135="6ème","Mixte",G135)),Barèmes!$B$2,IF(O135&gt;=SUMIFS(Barèmes!$G$6:$G$28,Barèmes!$A$6:$A$28,"Force bas du corps — Saut en longueur (m)",Barèmes!$B$6:$B$28,H135,Barèmes!$C$6:$C$28,IF(H135="6ème","Mixte",G135)),Barèmes!$C$2,IF(O135&gt;=SUMIFS(Barèmes!$H$6:$H$28,Barèmes!$A$6:$A$28,"Force bas du corps — Saut en longueur (m)",Barèmes!$B$6:$B$28,H135,Barèmes!$C$6:$C$28,IF(H135="6ème","Mixte",G135)),Barèmes!$D$2,IF(O135&gt;=SUMIFS(Barèmes!$I$6:$I$28,Barèmes!$A$6:$A$28,"Force bas du corps — Saut en longueur (m)",Barèmes!$B$6:$B$28,H135,Barèmes!$C$6:$C$28,IF(H135="6ème","Mixte",G135)),Barèmes!$E$2,Barèmes!$F$2))))))</f>
        <v/>
      </c>
      <c r="R135" s="22"/>
      <c r="S135" s="24" t="str">
        <f>IF(OR(R135="",SUMPRODUCT((Barèmes!$A$6:$A$28="Vitesse — 30 m (s)")*(Barèmes!$B$6:$B$28=H135)*(Barèmes!$C$6:$C$28=IF(H135="6ème","Mixte",G135)))=0),"",IF(SUMPRODUCT((Barèmes!$A$6:$A$28="Vitesse — 30 m (s)")*(Barèmes!$B$6:$B$28=H135)*(Barèmes!$C$6:$C$28=IF(H135="6ème","Mixte",G135))*(Barèmes!$J$6:$J$28="+"))&gt;0,IF(R135&lt;=SUMIFS(Barèmes!$D$6:$D$28,Barèmes!$A$6:$A$28,"Vitesse — 30 m (s)",Barèmes!$B$6:$B$28,H135,Barèmes!$C$6:$C$28,IF(H135="6ème","Mixte",G135)),"à besoin",IF(R135&lt;=SUMIFS(Barèmes!$E$6:$E$28,Barèmes!$A$6:$A$28,"Vitesse — 30 m (s)",Barèmes!$B$6:$B$28,H135,Barèmes!$C$6:$C$28,IF(H135="6ème","Mixte",G135)),"fragile","satisfaisant")),IF(R135&gt;=SUMIFS(Barèmes!$D$6:$D$28,Barèmes!$A$6:$A$28,"Vitesse — 30 m (s)",Barèmes!$B$6:$B$28,H135,Barèmes!$C$6:$C$28,IF(H135="6ème","Mixte",G135)),"à besoin",IF(R135&gt;=SUMIFS(Barèmes!$E$6:$E$28,Barèmes!$A$6:$A$28,"Vitesse — 30 m (s)",Barèmes!$B$6:$B$28,H135,Barèmes!$C$6:$C$28,IF(H135="6ème","Mixte",G135)),"fragile","satisfaisant"))))</f>
        <v/>
      </c>
      <c r="T135" s="24" t="str">
        <f>IF(OR(R135="",SUMPRODUCT((Barèmes!$A$6:$A$28="Vitesse — 30 m (s)")*(Barèmes!$B$6:$B$28=H135)*(Barèmes!$C$6:$C$28=IF(H135="6ème","Mixte",G135)))=0),"",IF(SUMPRODUCT((Barèmes!$A$6:$A$28="Vitesse — 30 m (s)")*(Barèmes!$B$6:$B$28=H135)*(Barèmes!$C$6:$C$28=IF(H135="6ème","Mixte",G135))*(Barèmes!$J$6:$J$28="+"))&gt;0,IF(R135&lt;=SUMIFS(Barèmes!$F$6:$F$28,Barèmes!$A$6:$A$28,"Vitesse — 30 m (s)",Barèmes!$B$6:$B$28,H135,Barèmes!$C$6:$C$28,IF(H135="6ème","Mixte",G135)),Barèmes!$B$2,IF(R135&lt;=SUMIFS(Barèmes!$G$6:$G$28,Barèmes!$A$6:$A$28,"Vitesse — 30 m (s)",Barèmes!$B$6:$B$28,H135,Barèmes!$C$6:$C$28,IF(H135="6ème","Mixte",G135)),Barèmes!$C$2,IF(R135&lt;=SUMIFS(Barèmes!$H$6:$H$28,Barèmes!$A$6:$A$28,"Vitesse — 30 m (s)",Barèmes!$B$6:$B$28,H135,Barèmes!$C$6:$C$28,IF(H135="6ème","Mixte",G135)),Barèmes!$D$2,IF(R135&lt;=SUMIFS(Barèmes!$I$6:$I$28,Barèmes!$A$6:$A$28,"Vitesse — 30 m (s)",Barèmes!$B$6:$B$28,H135,Barèmes!$C$6:$C$28,IF(H135="6ème","Mixte",G135)),Barèmes!$E$2,Barèmes!$F$2)))),IF(R135&gt;=SUMIFS(Barèmes!$F$6:$F$28,Barèmes!$A$6:$A$28,"Vitesse — 30 m (s)",Barèmes!$B$6:$B$28,H135,Barèmes!$C$6:$C$28,IF(H135="6ème","Mixte",G135)),Barèmes!$B$2,IF(R135&gt;=SUMIFS(Barèmes!$G$6:$G$28,Barèmes!$A$6:$A$28,"Vitesse — 30 m (s)",Barèmes!$B$6:$B$28,H135,Barèmes!$C$6:$C$28,IF(H135="6ème","Mixte",G135)),Barèmes!$C$2,IF(R135&gt;=SUMIFS(Barèmes!$H$6:$H$28,Barèmes!$A$6:$A$28,"Vitesse — 30 m (s)",Barèmes!$B$6:$B$28,H135,Barèmes!$C$6:$C$28,IF(H135="6ème","Mixte",G135)),Barèmes!$D$2,IF(R135&gt;=SUMIFS(Barèmes!$I$6:$I$28,Barèmes!$A$6:$A$28,"Vitesse — 30 m (s)",Barèmes!$B$6:$B$28,H135,Barèmes!$C$6:$C$28,IF(H135="6ème","Mixte",G135)),Barèmes!$E$2,Barèmes!$F$2))))))</f>
        <v/>
      </c>
      <c r="U135" s="22"/>
      <c r="V135" s="25" t="str">
        <f>IF(OR(U135="",SUMPRODUCT((Barèmes!$A$6:$A$28="Vitesse — 50 m (s)")*(Barèmes!$B$6:$B$28=H135)*(Barèmes!$C$6:$C$28=IF(H135="6ème","Mixte",G135)))=0),"",IF(SUMPRODUCT((Barèmes!$A$6:$A$28="Vitesse — 50 m (s)")*(Barèmes!$B$6:$B$28=H135)*(Barèmes!$C$6:$C$28=IF(H135="6ème","Mixte",G135))*(Barèmes!$J$6:$J$28="+"))&gt;0,IF(U135&lt;=SUMIFS(Barèmes!$D$6:$D$28,Barèmes!$A$6:$A$28,"Vitesse — 50 m (s)",Barèmes!$B$6:$B$28,H135,Barèmes!$C$6:$C$28,IF(H135="6ème","Mixte",G135)),"à besoin",IF(U135&lt;=SUMIFS(Barèmes!$E$6:$E$28,Barèmes!$A$6:$A$28,"Vitesse — 50 m (s)",Barèmes!$B$6:$B$28,H135,Barèmes!$C$6:$C$28,IF(H135="6ème","Mixte",G135)),"fragile","satisfaisant")),IF(U135&gt;=SUMIFS(Barèmes!$D$6:$D$28,Barèmes!$A$6:$A$28,"Vitesse — 50 m (s)",Barèmes!$B$6:$B$28,H135,Barèmes!$C$6:$C$28,IF(H135="6ème","Mixte",G135)),"à besoin",IF(U135&gt;=SUMIFS(Barèmes!$E$6:$E$28,Barèmes!$A$6:$A$28,"Vitesse — 50 m (s)",Barèmes!$B$6:$B$28,H135,Barèmes!$C$6:$C$28,IF(H135="6ème","Mixte",G135)),"fragile","satisfaisant"))))</f>
        <v/>
      </c>
      <c r="W135" s="25" t="str">
        <f>IF(OR(U135="",SUMPRODUCT((Barèmes!$A$6:$A$28="Vitesse — 50 m (s)")*(Barèmes!$B$6:$B$28=H135)*(Barèmes!$C$6:$C$28=IF(H135="6ème","Mixte",G135)))=0),"",IF(SUMPRODUCT((Barèmes!$A$6:$A$28="Vitesse — 50 m (s)")*(Barèmes!$B$6:$B$28=H135)*(Barèmes!$C$6:$C$28=IF(H135="6ème","Mixte",G135))*(Barèmes!$J$6:$J$28="+"))&gt;0,IF(U135&lt;=SUMIFS(Barèmes!$F$6:$F$28,Barèmes!$A$6:$A$28,"Vitesse — 50 m (s)",Barèmes!$B$6:$B$28,H135,Barèmes!$C$6:$C$28,IF(H135="6ème","Mixte",G135)),Barèmes!$B$2,IF(U135&lt;=SUMIFS(Barèmes!$G$6:$G$28,Barèmes!$A$6:$A$28,"Vitesse — 50 m (s)",Barèmes!$B$6:$B$28,H135,Barèmes!$C$6:$C$28,IF(H135="6ème","Mixte",G135)),Barèmes!$C$2,IF(U135&lt;=SUMIFS(Barèmes!$H$6:$H$28,Barèmes!$A$6:$A$28,"Vitesse — 50 m (s)",Barèmes!$B$6:$B$28,H135,Barèmes!$C$6:$C$28,IF(H135="6ème","Mixte",G135)),Barèmes!$D$2,IF(U135&lt;=SUMIFS(Barèmes!$I$6:$I$28,Barèmes!$A$6:$A$28,"Vitesse — 50 m (s)",Barèmes!$B$6:$B$28,H135,Barèmes!$C$6:$C$28,IF(H135="6ème","Mixte",G135)),Barèmes!$E$2,Barèmes!$F$2)))),IF(U135&gt;=SUMIFS(Barèmes!$F$6:$F$28,Barèmes!$A$6:$A$28,"Vitesse — 50 m (s)",Barèmes!$B$6:$B$28,H135,Barèmes!$C$6:$C$28,IF(H135="6ème","Mixte",G135)),Barèmes!$B$2,IF(U135&gt;=SUMIFS(Barèmes!$G$6:$G$28,Barèmes!$A$6:$A$28,"Vitesse — 50 m (s)",Barèmes!$B$6:$B$28,H135,Barèmes!$C$6:$C$28,IF(H135="6ème","Mixte",G135)),Barèmes!$C$2,IF(U135&gt;=SUMIFS(Barèmes!$H$6:$H$28,Barèmes!$A$6:$A$28,"Vitesse — 50 m (s)",Barèmes!$B$6:$B$28,H135,Barèmes!$C$6:$C$28,IF(H135="6ème","Mixte",G135)),Barèmes!$D$2,IF(U135&gt;=SUMIFS(Barèmes!$I$6:$I$28,Barèmes!$A$6:$A$28,"Vitesse — 50 m (s)",Barèmes!$B$6:$B$28,H135,Barèmes!$C$6:$C$28,IF(H135="6ème","Mixte",G135)),Barèmes!$E$2,Barèmes!$F$2))))))</f>
        <v/>
      </c>
      <c r="X135" s="18"/>
      <c r="Y135" s="26" t="str" cm="1">
        <f t="array" ref="Y135">IF(OR(X135="",SUMPRODUCT((Barèmes!$A$6:$A$28="Souplesse (score 1-5)")*(Barèmes!$B$6:$B$28=H135)*(Barèmes!$C$6:$C$28=IF(H135="6ème","Mixte",G135)))=0),"",IF(SUMPRODUCT((Barèmes!$A$6:$A$28="Souplesse (score 1-5)")*(Barèmes!$B$6:$B$28=H135)*(Barèmes!$C$6:$C$28=IF(H135="6ème","Mixte",G135))*(Barèmes!$J$6:$J$28="+"))&gt;0,IF(X135&lt;=SUMIFS(Barèmes!$D$6:$D$28,Barèmes!$A$6:$A$28,"Souplesse (score 1-5)",Barèmes!$B$6:$B$28,H135,Barèmes!$C$6:$C$28,IF(H135="6ème","Mixte",G135)),"à besoin",IF(X135&lt;=SUMIFS(Barèmes!$E$6:$E$28,Barèmes!$A$6:$A$28,"Souplesse (score 1-5)",Barèmes!$B$6:$B$28,H135,Barèmes!$C$6:$C$28,IF(H135="6ème","Mixte",G135)),"fragile","satisfaisant")),IF(X135&gt;=SUMIFS(Barèmes!$D$6:$D$28,Barèmes!$A$6:$A$28,"Souplesse (score 1-5)",Barèmes!$B$6:$B$28,H135,Barèmes!$C$6:$C$28,IF(H135="6ème","Mixte",G135)),"à besoin",IF(X135&gt;=SUMIFS(Barèmes!$E$6:$E$28,Barèmes!$A$6:$A$28,"Souplesse (score 1-5)",Barèmes!$B$6:$B$28,H135,Barèmes!$C$6:$C$28,IF(H135="6ème","Mixte",G135)),"fragile","satisfaisant"))))</f>
        <v/>
      </c>
      <c r="Z135" s="26" t="str" cm="1">
        <f t="array" ref="Z135">IF(OR(X135="",SUMPRODUCT((Barèmes!$A$6:$A$28="Souplesse (score 1-5)")*(Barèmes!$B$6:$B$28=H135)*(Barèmes!$C$6:$C$28=IF(H135="6ème","Mixte",G135)))=0),"",IF(SUMPRODUCT((Barèmes!$A$6:$A$28="Souplesse (score 1-5)")*(Barèmes!$B$6:$B$28=H135)*(Barèmes!$C$6:$C$28=IF(H135="6ème","Mixte",G135))*(Barèmes!$J$6:$J$28="+"))&gt;0,IF(X135&lt;=SUMIFS(Barèmes!$F$6:$F$28,Barèmes!$A$6:$A$28,"Souplesse (score 1-5)",Barèmes!$B$6:$B$28,H135,Barèmes!$C$6:$C$28,IF(H135="6ème","Mixte",G135)),Barèmes!$B$2,IF(X135&lt;=SUMIFS(Barèmes!$G$6:$G$28,Barèmes!$A$6:$A$28,"Souplesse (score 1-5)",Barèmes!$B$6:$B$28,H135,Barèmes!$C$6:$C$28,IF(H135="6ème","Mixte",G135)),Barèmes!$C$2,IF(X135&lt;=SUMIFS(Barèmes!$H$6:$H$28,Barèmes!$A$6:$A$28,"Souplesse (score 1-5)",Barèmes!$B$6:$B$28,H135,Barèmes!$C$6:$C$28,IF(H135="6ème","Mixte",G135)),Barèmes!$D$2,IF(X135&lt;=SUMIFS(Barèmes!$I$6:$I$28,Barèmes!$A$6:$A$28,"Souplesse (score 1-5)",Barèmes!$B$6:$B$28,H135,Barèmes!$C$6:$C$28,IF(H135="6ème","Mixte",G135)),Barèmes!$E$2,Barèmes!$F$2)))),IF(X135&gt;=SUMIFS(Barèmes!$F$6:$F$28,Barèmes!$A$6:$A$28,"Souplesse (score 1-5)",Barèmes!$B$6:$B$28,H135,Barèmes!$C$6:$C$28,IF(H135="6ème","Mixte",G135)),Barèmes!$B$2,IF(X135&gt;=SUMIFS(Barèmes!$G$6:$G$28,Barèmes!$A$6:$A$28,"Souplesse (score 1-5)",Barèmes!$B$6:$B$28,H135,Barèmes!$C$6:$C$28,IF(H135="6ème","Mixte",G135)),Barèmes!$C$2,IF(X135&gt;=SUMIFS(Barèmes!$H$6:$H$28,Barèmes!$A$6:$A$28,"Souplesse (score 1-5)",Barèmes!$B$6:$B$28,H135,Barèmes!$C$6:$C$28,IF(H135="6ème","Mixte",G135)),Barèmes!$D$2,IF(X135&gt;=SUMIFS(Barèmes!$I$6:$I$28,Barèmes!$A$6:$A$28,"Souplesse (score 1-5)",Barèmes!$B$6:$B$28,H135,Barèmes!$C$6:$C$28,IF(H135="6ème","Mixte",G135)),Barèmes!$E$2,Barèmes!$F$2))))))</f>
        <v/>
      </c>
      <c r="AA135" s="22"/>
      <c r="AB135" s="27" t="str">
        <f>IF(OR(AA135="",SUMPRODUCT((Barèmes!$A$6:$A$28="Agilité — T-test 974 (s)")*(Barèmes!$B$6:$B$28=H135)*(Barèmes!$C$6:$C$28=IF(H135="6ème","Mixte",G135)))=0),"",IF(SUMPRODUCT((Barèmes!$A$6:$A$28="Agilité — T-test 974 (s)")*(Barèmes!$B$6:$B$28=H135)*(Barèmes!$C$6:$C$28=IF(H135="6ème","Mixte",G135))*(Barèmes!$J$6:$J$28="+"))&gt;0,IF(AA135&lt;=SUMIFS(Barèmes!$D$6:$D$28,Barèmes!$A$6:$A$28,"Agilité — T-test 974 (s)",Barèmes!$B$6:$B$28,H135,Barèmes!$C$6:$C$28,IF(H135="6ème","Mixte",G135)),"à besoin",IF(AA135&lt;=SUMIFS(Barèmes!$E$6:$E$28,Barèmes!$A$6:$A$28,"Agilité — T-test 974 (s)",Barèmes!$B$6:$B$28,H135,Barèmes!$C$6:$C$28,IF(H135="6ème","Mixte",G135)),"fragile","satisfaisant")),IF(AA135&gt;=SUMIFS(Barèmes!$D$6:$D$28,Barèmes!$A$6:$A$28,"Agilité — T-test 974 (s)",Barèmes!$B$6:$B$28,H135,Barèmes!$C$6:$C$28,IF(H135="6ème","Mixte",G135)),"à besoin",IF(AA135&gt;=SUMIFS(Barèmes!$E$6:$E$28,Barèmes!$A$6:$A$28,"Agilité — T-test 974 (s)",Barèmes!$B$6:$B$28,H135,Barèmes!$C$6:$C$28,IF(H135="6ème","Mixte",G135)),"fragile","satisfaisant"))))</f>
        <v/>
      </c>
      <c r="AC135" s="27" t="str">
        <f>IF(OR(AA135="",SUMPRODUCT((Barèmes!$A$6:$A$28="Agilité — T-test 974 (s)")*(Barèmes!$B$6:$B$28=H135)*(Barèmes!$C$6:$C$28=IF(H135="6ème","Mixte",G135)))=0),"",IF(SUMPRODUCT((Barèmes!$A$6:$A$28="Agilité — T-test 974 (s)")*(Barèmes!$B$6:$B$28=H135)*(Barèmes!$C$6:$C$28=IF(H135="6ème","Mixte",G135))*(Barèmes!$J$6:$J$28="+"))&gt;0,IF(AA135&lt;=SUMIFS(Barèmes!$F$6:$F$28,Barèmes!$A$6:$A$28,"Agilité — T-test 974 (s)",Barèmes!$B$6:$B$28,H135,Barèmes!$C$6:$C$28,IF(H135="6ème","Mixte",G135)),Barèmes!$B$2,IF(AA135&lt;=SUMIFS(Barèmes!$G$6:$G$28,Barèmes!$A$6:$A$28,"Agilité — T-test 974 (s)",Barèmes!$B$6:$B$28,H135,Barèmes!$C$6:$C$28,IF(H135="6ème","Mixte",G135)),Barèmes!$C$2,IF(AA135&lt;=SUMIFS(Barèmes!$H$6:$H$28,Barèmes!$A$6:$A$28,"Agilité — T-test 974 (s)",Barèmes!$B$6:$B$28,H135,Barèmes!$C$6:$C$28,IF(H135="6ème","Mixte",G135)),Barèmes!$D$2,IF(AA135&lt;=SUMIFS(Barèmes!$I$6:$I$28,Barèmes!$A$6:$A$28,"Agilité — T-test 974 (s)",Barèmes!$B$6:$B$28,H135,Barèmes!$C$6:$C$28,IF(H135="6ème","Mixte",G135)),Barèmes!$E$2,Barèmes!$F$2)))),IF(AA135&gt;=SUMIFS(Barèmes!$F$6:$F$28,Barèmes!$A$6:$A$28,"Agilité — T-test 974 (s)",Barèmes!$B$6:$B$28,H135,Barèmes!$C$6:$C$28,IF(H135="6ème","Mixte",G135)),Barèmes!$B$2,IF(AA135&gt;=SUMIFS(Barèmes!$G$6:$G$28,Barèmes!$A$6:$A$28,"Agilité — T-test 974 (s)",Barèmes!$B$6:$B$28,H135,Barèmes!$C$6:$C$28,IF(H135="6ème","Mixte",G135)),Barèmes!$C$2,IF(AA135&gt;=SUMIFS(Barèmes!$H$6:$H$28,Barèmes!$A$6:$A$28,"Agilité — T-test 974 (s)",Barèmes!$B$6:$B$28,H135,Barèmes!$C$6:$C$28,IF(H135="6ème","Mixte",G135)),Barèmes!$D$2,IF(AA135&gt;=SUMIFS(Barèmes!$I$6:$I$28,Barèmes!$A$6:$A$28,"Agilité — T-test 974 (s)",Barèmes!$B$6:$B$28,H135,Barèmes!$C$6:$C$28,IF(H135="6ème","Mixte",G135)),Barèmes!$E$2,Barèmes!$F$2))))))</f>
        <v/>
      </c>
      <c r="AD135" s="28" t="str">
        <f t="shared" si="18"/>
        <v/>
      </c>
      <c r="AE135" s="29" t="str">
        <f t="shared" si="19"/>
        <v/>
      </c>
      <c r="AF135" s="30" t="str">
        <f>IF(OR(AD135="",SUMPRODUCT((Barèmes!$A$6:$A$28="Surcoût d'agilité (s) — technique")*(Barèmes!$B$6:$B$28=H135)*(Barèmes!$C$6:$C$28=IF(H135="6ème","Mixte",G135)))=0),"",IF(SUMPRODUCT((Barèmes!$A$6:$A$28="Surcoût d'agilité (s) — technique")*(Barèmes!$B$6:$B$28=H135)*(Barèmes!$C$6:$C$28=IF(H135="6ème","Mixte",G135))*(Barèmes!$J$6:$J$28="+"))&gt;0,IF(AD135&lt;=SUMIFS(Barèmes!$D$6:$D$28,Barèmes!$A$6:$A$28,"Surcoût d'agilité (s) — technique",Barèmes!$B$6:$B$28,H135,Barèmes!$C$6:$C$28,IF(H135="6ème","Mixte",G135)),"à besoin",IF(AD135&lt;=SUMIFS(Barèmes!$E$6:$E$28,Barèmes!$A$6:$A$28,"Surcoût d'agilité (s) — technique",Barèmes!$B$6:$B$28,H135,Barèmes!$C$6:$C$28,IF(H135="6ème","Mixte",G135)),"fragile","satisfaisant")),IF(AD135&gt;=SUMIFS(Barèmes!$D$6:$D$28,Barèmes!$A$6:$A$28,"Surcoût d'agilité (s) — technique",Barèmes!$B$6:$B$28,H135,Barèmes!$C$6:$C$28,IF(H135="6ème","Mixte",G135)),"à besoin",IF(AD135&gt;=SUMIFS(Barèmes!$E$6:$E$28,Barèmes!$A$6:$A$28,"Surcoût d'agilité (s) — technique",Barèmes!$B$6:$B$28,H135,Barèmes!$C$6:$C$28,IF(H135="6ème","Mixte",G135)),"fragile","satisfaisant"))))</f>
        <v/>
      </c>
      <c r="AG135" s="30" t="str">
        <f>IF(OR(AD135="",SUMPRODUCT((Barèmes!$A$6:$A$28="Surcoût d'agilité (s) — technique")*(Barèmes!$B$6:$B$28=H135)*(Barèmes!$C$6:$C$28=IF(H135="6ème","Mixte",G135)))=0),"",IF(SUMPRODUCT((Barèmes!$A$6:$A$28="Surcoût d'agilité (s) — technique")*(Barèmes!$B$6:$B$28=H135)*(Barèmes!$C$6:$C$28=IF(H135="6ème","Mixte",G135))*(Barèmes!$J$6:$J$28="+"))&gt;0,IF(AD135&lt;=SUMIFS(Barèmes!$F$6:$F$28,Barèmes!$A$6:$A$28,"Surcoût d'agilité (s) — technique",Barèmes!$B$6:$B$28,H135,Barèmes!$C$6:$C$28,IF(H135="6ème","Mixte",G135)),Barèmes!$B$2,IF(AD135&lt;=SUMIFS(Barèmes!$G$6:$G$28,Barèmes!$A$6:$A$28,"Surcoût d'agilité (s) — technique",Barèmes!$B$6:$B$28,H135,Barèmes!$C$6:$C$28,IF(H135="6ème","Mixte",G135)),Barèmes!$C$2,IF(AD135&lt;=SUMIFS(Barèmes!$H$6:$H$28,Barèmes!$A$6:$A$28,"Surcoût d'agilité (s) — technique",Barèmes!$B$6:$B$28,H135,Barèmes!$C$6:$C$28,IF(H135="6ème","Mixte",G135)),Barèmes!$D$2,IF(AD135&lt;=SUMIFS(Barèmes!$I$6:$I$28,Barèmes!$A$6:$A$28,"Surcoût d'agilité (s) — technique",Barèmes!$B$6:$B$28,H135,Barèmes!$C$6:$C$28,IF(H135="6ème","Mixte",G135)),Barèmes!$E$2,Barèmes!$F$2)))),IF(AD135&gt;=SUMIFS(Barèmes!$F$6:$F$28,Barèmes!$A$6:$A$28,"Surcoût d'agilité (s) — technique",Barèmes!$B$6:$B$28,H135,Barèmes!$C$6:$C$28,IF(H135="6ème","Mixte",G135)),Barèmes!$B$2,IF(AD135&gt;=SUMIFS(Barèmes!$G$6:$G$28,Barèmes!$A$6:$A$28,"Surcoût d'agilité (s) — technique",Barèmes!$B$6:$B$28,H135,Barèmes!$C$6:$C$28,IF(H135="6ème","Mixte",G135)),Barèmes!$C$2,IF(AD135&gt;=SUMIFS(Barèmes!$H$6:$H$28,Barèmes!$A$6:$A$28,"Surcoût d'agilité (s) — technique",Barèmes!$B$6:$B$28,H135,Barèmes!$C$6:$C$28,IF(H135="6ème","Mixte",G135)),Barèmes!$D$2,IF(AD135&gt;=SUMIFS(Barèmes!$I$6:$I$28,Barèmes!$A$6:$A$28,"Surcoût d'agilité (s) — technique",Barèmes!$B$6:$B$28,H135,Barèmes!$C$6:$C$28,IF(H135="6ème","Mixte",G135)),Barèmes!$E$2,Barèmes!$F$2))))))</f>
        <v/>
      </c>
      <c r="AH135" s="31" t="str">
        <f>IF((IF(N135="",0,1)+IF(Q135="",0,1)+IF(W135="",0,1)+IF(Z135="",0,1)+IF(AC135="",0,1))=0,"",3*IF(N135=Barèmes!$B$2,1,IF(N135=Barèmes!$C$2,2,IF(N135=Barèmes!$D$2,3,IF(N135=Barèmes!$E$2,4,IF(N135=Barèmes!$F$2,5,0)))))+3*IF(Q135=Barèmes!$B$2,1,IF(Q135=Barèmes!$C$2,2,IF(Q135=Barèmes!$D$2,3,IF(Q135=Barèmes!$E$2,4,IF(Q135=Barèmes!$F$2,5,0)))))+2*IF(W135=Barèmes!$B$2,1,IF(W135=Barèmes!$C$2,2,IF(W135=Barèmes!$D$2,3,IF(W135=Barèmes!$E$2,4,IF(W135=Barèmes!$F$2,5,0)))))+1*IF(Z135=Barèmes!$B$2,1,IF(Z135=Barèmes!$C$2,2,IF(Z135=Barèmes!$D$2,3,IF(Z135=Barèmes!$E$2,4,IF(Z135=Barèmes!$F$2,5,0)))))+1*IF(AC135=Barèmes!$B$2,1,IF(AC135=Barèmes!$C$2,2,IF(AC135=Barèmes!$D$2,3,IF(AC135=Barèmes!$E$2,4,IF(AC135=Barèmes!$F$2,5,0))))))</f>
        <v/>
      </c>
      <c r="AI135" s="31"/>
      <c r="AJ135" s="32" t="str">
        <f>IFERROR(INDEX(Croissance!$B$5:$B$604,MATCH(A135,Croissance!$A$5:$A$604,0)),"")</f>
        <v/>
      </c>
      <c r="AK135" s="32" t="str">
        <f>IFERROR(INDEX(Croissance!$C$5:$C$604,MATCH(A135,Croissance!$A$5:$A$604,0)),"")</f>
        <v/>
      </c>
      <c r="AL135" s="32" t="str">
        <f>IFERROR(INDEX(Croissance!$D$5:$D$604,MATCH(A135,Croissance!$A$5:$A$604,0)),"")</f>
        <v/>
      </c>
      <c r="AM135" s="32" t="str">
        <f>IFERROR(INDEX(Croissance!$E$5:$E$604,MATCH(A135,Croissance!$A$5:$A$604,0)),"")</f>
        <v/>
      </c>
      <c r="AO135" s="33">
        <f t="shared" si="24"/>
        <v>0</v>
      </c>
      <c r="AP135" s="33">
        <f t="shared" si="20"/>
        <v>0</v>
      </c>
      <c r="AQ135" s="33">
        <f>IF(A135="",0,IF(AND(OR('Synthèse classe'!$C$2="Tous",C135='Synthèse classe'!$C$2),OR('Synthèse classe'!$C$3="Toutes",D135='Synthèse classe'!$C$3),OR('Synthèse classe'!$C$4="Toutes",AND('Synthèse classe'!$C$4="Dernière",AP135=1),B135=IFERROR(VALUE('Synthèse classe'!$C$4),0))),1,0))</f>
        <v>0</v>
      </c>
      <c r="AR135" s="34" t="str">
        <f t="shared" si="21"/>
        <v/>
      </c>
    </row>
    <row r="136" spans="1:44" x14ac:dyDescent="0.2">
      <c r="A136" s="17" t="str">
        <f t="shared" si="17"/>
        <v/>
      </c>
      <c r="B136" s="18"/>
      <c r="C136" s="19"/>
      <c r="D136" s="19"/>
      <c r="E136" s="19"/>
      <c r="F136" s="19"/>
      <c r="G136" s="19"/>
      <c r="H136" s="17" t="str">
        <f t="shared" si="22"/>
        <v/>
      </c>
      <c r="I136" s="20"/>
      <c r="J136" s="18"/>
      <c r="K136" s="19"/>
      <c r="L136" s="21" t="str">
        <f t="shared" si="23"/>
        <v/>
      </c>
      <c r="M136" s="21" t="str">
        <f>IF(OR(J136="",SUMPRODUCT((Barèmes!$A$6:$A$28="Endurance — Luc Léger (palier)")*(Barèmes!$B$6:$B$28=H136)*(Barèmes!$C$6:$C$28=IF(H136="6ème","Mixte",G136)))=0),"",IF(SUMPRODUCT((Barèmes!$A$6:$A$28="Endurance — Luc Léger (palier)")*(Barèmes!$B$6:$B$28=H136)*(Barèmes!$C$6:$C$28=IF(H136="6ème","Mixte",G136))*(Barèmes!$J$6:$J$28="+"))&gt;0,IF(J136&lt;=SUMIFS(Barèmes!$D$6:$D$28,Barèmes!$A$6:$A$28,"Endurance — Luc Léger (palier)",Barèmes!$B$6:$B$28,H136,Barèmes!$C$6:$C$28,IF(H136="6ème","Mixte",G136)),"à besoin",IF(J136&lt;=SUMIFS(Barèmes!$E$6:$E$28,Barèmes!$A$6:$A$28,"Endurance — Luc Léger (palier)",Barèmes!$B$6:$B$28,H136,Barèmes!$C$6:$C$28,IF(H136="6ème","Mixte",G136)),"fragile","satisfaisant")),IF(J136&gt;=SUMIFS(Barèmes!$D$6:$D$28,Barèmes!$A$6:$A$28,"Endurance — Luc Léger (palier)",Barèmes!$B$6:$B$28,H136,Barèmes!$C$6:$C$28,IF(H136="6ème","Mixte",G136)),"à besoin",IF(J136&gt;=SUMIFS(Barèmes!$E$6:$E$28,Barèmes!$A$6:$A$28,"Endurance — Luc Léger (palier)",Barèmes!$B$6:$B$28,H136,Barèmes!$C$6:$C$28,IF(H136="6ème","Mixte",G136)),"fragile","satisfaisant"))))</f>
        <v/>
      </c>
      <c r="N136" s="21" t="str">
        <f>IF(OR(J136="",SUMPRODUCT((Barèmes!$A$6:$A$28="Endurance — Luc Léger (palier)")*(Barèmes!$B$6:$B$28=H136)*(Barèmes!$C$6:$C$28=IF(H136="6ème","Mixte",G136)))=0),"",IF(SUMPRODUCT((Barèmes!$A$6:$A$28="Endurance — Luc Léger (palier)")*(Barèmes!$B$6:$B$28=H136)*(Barèmes!$C$6:$C$28=IF(H136="6ème","Mixte",G136))*(Barèmes!$J$6:$J$28="+"))&gt;0,IF(J136&lt;=SUMIFS(Barèmes!$F$6:$F$28,Barèmes!$A$6:$A$28,"Endurance — Luc Léger (palier)",Barèmes!$B$6:$B$28,H136,Barèmes!$C$6:$C$28,IF(H136="6ème","Mixte",G136)),Barèmes!$B$2,IF(J136&lt;=SUMIFS(Barèmes!$G$6:$G$28,Barèmes!$A$6:$A$28,"Endurance — Luc Léger (palier)",Barèmes!$B$6:$B$28,H136,Barèmes!$C$6:$C$28,IF(H136="6ème","Mixte",G136)),Barèmes!$C$2,IF(J136&lt;=SUMIFS(Barèmes!$H$6:$H$28,Barèmes!$A$6:$A$28,"Endurance — Luc Léger (palier)",Barèmes!$B$6:$B$28,H136,Barèmes!$C$6:$C$28,IF(H136="6ème","Mixte",G136)),Barèmes!$D$2,IF(J136&lt;=SUMIFS(Barèmes!$I$6:$I$28,Barèmes!$A$6:$A$28,"Endurance — Luc Léger (palier)",Barèmes!$B$6:$B$28,H136,Barèmes!$C$6:$C$28,IF(H136="6ème","Mixte",G136)),Barèmes!$E$2,Barèmes!$F$2)))),IF(J136&gt;=SUMIFS(Barèmes!$F$6:$F$28,Barèmes!$A$6:$A$28,"Endurance — Luc Léger (palier)",Barèmes!$B$6:$B$28,H136,Barèmes!$C$6:$C$28,IF(H136="6ème","Mixte",G136)),Barèmes!$B$2,IF(J136&gt;=SUMIFS(Barèmes!$G$6:$G$28,Barèmes!$A$6:$A$28,"Endurance — Luc Léger (palier)",Barèmes!$B$6:$B$28,H136,Barèmes!$C$6:$C$28,IF(H136="6ème","Mixte",G136)),Barèmes!$C$2,IF(J136&gt;=SUMIFS(Barèmes!$H$6:$H$28,Barèmes!$A$6:$A$28,"Endurance — Luc Léger (palier)",Barèmes!$B$6:$B$28,H136,Barèmes!$C$6:$C$28,IF(H136="6ème","Mixte",G136)),Barèmes!$D$2,IF(J136&gt;=SUMIFS(Barèmes!$I$6:$I$28,Barèmes!$A$6:$A$28,"Endurance — Luc Léger (palier)",Barèmes!$B$6:$B$28,H136,Barèmes!$C$6:$C$28,IF(H136="6ème","Mixte",G136)),Barèmes!$E$2,Barèmes!$F$2))))))</f>
        <v/>
      </c>
      <c r="O136" s="22"/>
      <c r="P136" s="23" t="str">
        <f>IF(OR(O136="",SUMPRODUCT((Barèmes!$A$6:$A$28="Force bas du corps — Saut en longueur (m)")*(Barèmes!$B$6:$B$28=H136)*(Barèmes!$C$6:$C$28=IF(H136="6ème","Mixte",G136)))=0),"",IF(SUMPRODUCT((Barèmes!$A$6:$A$28="Force bas du corps — Saut en longueur (m)")*(Barèmes!$B$6:$B$28=H136)*(Barèmes!$C$6:$C$28=IF(H136="6ème","Mixte",G136))*(Barèmes!$J$6:$J$28="+"))&gt;0,IF(O136&lt;=SUMIFS(Barèmes!$D$6:$D$28,Barèmes!$A$6:$A$28,"Force bas du corps — Saut en longueur (m)",Barèmes!$B$6:$B$28,H136,Barèmes!$C$6:$C$28,IF(H136="6ème","Mixte",G136)),"à besoin",IF(O136&lt;=SUMIFS(Barèmes!$E$6:$E$28,Barèmes!$A$6:$A$28,"Force bas du corps — Saut en longueur (m)",Barèmes!$B$6:$B$28,H136,Barèmes!$C$6:$C$28,IF(H136="6ème","Mixte",G136)),"fragile","satisfaisant")),IF(O136&gt;=SUMIFS(Barèmes!$D$6:$D$28,Barèmes!$A$6:$A$28,"Force bas du corps — Saut en longueur (m)",Barèmes!$B$6:$B$28,H136,Barèmes!$C$6:$C$28,IF(H136="6ème","Mixte",G136)),"à besoin",IF(O136&gt;=SUMIFS(Barèmes!$E$6:$E$28,Barèmes!$A$6:$A$28,"Force bas du corps — Saut en longueur (m)",Barèmes!$B$6:$B$28,H136,Barèmes!$C$6:$C$28,IF(H136="6ème","Mixte",G136)),"fragile","satisfaisant"))))</f>
        <v/>
      </c>
      <c r="Q136" s="23" t="str">
        <f>IF(OR(O136="",SUMPRODUCT((Barèmes!$A$6:$A$28="Force bas du corps — Saut en longueur (m)")*(Barèmes!$B$6:$B$28=H136)*(Barèmes!$C$6:$C$28=IF(H136="6ème","Mixte",G136)))=0),"",IF(SUMPRODUCT((Barèmes!$A$6:$A$28="Force bas du corps — Saut en longueur (m)")*(Barèmes!$B$6:$B$28=H136)*(Barèmes!$C$6:$C$28=IF(H136="6ème","Mixte",G136))*(Barèmes!$J$6:$J$28="+"))&gt;0,IF(O136&lt;=SUMIFS(Barèmes!$F$6:$F$28,Barèmes!$A$6:$A$28,"Force bas du corps — Saut en longueur (m)",Barèmes!$B$6:$B$28,H136,Barèmes!$C$6:$C$28,IF(H136="6ème","Mixte",G136)),Barèmes!$B$2,IF(O136&lt;=SUMIFS(Barèmes!$G$6:$G$28,Barèmes!$A$6:$A$28,"Force bas du corps — Saut en longueur (m)",Barèmes!$B$6:$B$28,H136,Barèmes!$C$6:$C$28,IF(H136="6ème","Mixte",G136)),Barèmes!$C$2,IF(O136&lt;=SUMIFS(Barèmes!$H$6:$H$28,Barèmes!$A$6:$A$28,"Force bas du corps — Saut en longueur (m)",Barèmes!$B$6:$B$28,H136,Barèmes!$C$6:$C$28,IF(H136="6ème","Mixte",G136)),Barèmes!$D$2,IF(O136&lt;=SUMIFS(Barèmes!$I$6:$I$28,Barèmes!$A$6:$A$28,"Force bas du corps — Saut en longueur (m)",Barèmes!$B$6:$B$28,H136,Barèmes!$C$6:$C$28,IF(H136="6ème","Mixte",G136)),Barèmes!$E$2,Barèmes!$F$2)))),IF(O136&gt;=SUMIFS(Barèmes!$F$6:$F$28,Barèmes!$A$6:$A$28,"Force bas du corps — Saut en longueur (m)",Barèmes!$B$6:$B$28,H136,Barèmes!$C$6:$C$28,IF(H136="6ème","Mixte",G136)),Barèmes!$B$2,IF(O136&gt;=SUMIFS(Barèmes!$G$6:$G$28,Barèmes!$A$6:$A$28,"Force bas du corps — Saut en longueur (m)",Barèmes!$B$6:$B$28,H136,Barèmes!$C$6:$C$28,IF(H136="6ème","Mixte",G136)),Barèmes!$C$2,IF(O136&gt;=SUMIFS(Barèmes!$H$6:$H$28,Barèmes!$A$6:$A$28,"Force bas du corps — Saut en longueur (m)",Barèmes!$B$6:$B$28,H136,Barèmes!$C$6:$C$28,IF(H136="6ème","Mixte",G136)),Barèmes!$D$2,IF(O136&gt;=SUMIFS(Barèmes!$I$6:$I$28,Barèmes!$A$6:$A$28,"Force bas du corps — Saut en longueur (m)",Barèmes!$B$6:$B$28,H136,Barèmes!$C$6:$C$28,IF(H136="6ème","Mixte",G136)),Barèmes!$E$2,Barèmes!$F$2))))))</f>
        <v/>
      </c>
      <c r="R136" s="22"/>
      <c r="S136" s="24" t="str">
        <f>IF(OR(R136="",SUMPRODUCT((Barèmes!$A$6:$A$28="Vitesse — 30 m (s)")*(Barèmes!$B$6:$B$28=H136)*(Barèmes!$C$6:$C$28=IF(H136="6ème","Mixte",G136)))=0),"",IF(SUMPRODUCT((Barèmes!$A$6:$A$28="Vitesse — 30 m (s)")*(Barèmes!$B$6:$B$28=H136)*(Barèmes!$C$6:$C$28=IF(H136="6ème","Mixte",G136))*(Barèmes!$J$6:$J$28="+"))&gt;0,IF(R136&lt;=SUMIFS(Barèmes!$D$6:$D$28,Barèmes!$A$6:$A$28,"Vitesse — 30 m (s)",Barèmes!$B$6:$B$28,H136,Barèmes!$C$6:$C$28,IF(H136="6ème","Mixte",G136)),"à besoin",IF(R136&lt;=SUMIFS(Barèmes!$E$6:$E$28,Barèmes!$A$6:$A$28,"Vitesse — 30 m (s)",Barèmes!$B$6:$B$28,H136,Barèmes!$C$6:$C$28,IF(H136="6ème","Mixte",G136)),"fragile","satisfaisant")),IF(R136&gt;=SUMIFS(Barèmes!$D$6:$D$28,Barèmes!$A$6:$A$28,"Vitesse — 30 m (s)",Barèmes!$B$6:$B$28,H136,Barèmes!$C$6:$C$28,IF(H136="6ème","Mixte",G136)),"à besoin",IF(R136&gt;=SUMIFS(Barèmes!$E$6:$E$28,Barèmes!$A$6:$A$28,"Vitesse — 30 m (s)",Barèmes!$B$6:$B$28,H136,Barèmes!$C$6:$C$28,IF(H136="6ème","Mixte",G136)),"fragile","satisfaisant"))))</f>
        <v/>
      </c>
      <c r="T136" s="24" t="str">
        <f>IF(OR(R136="",SUMPRODUCT((Barèmes!$A$6:$A$28="Vitesse — 30 m (s)")*(Barèmes!$B$6:$B$28=H136)*(Barèmes!$C$6:$C$28=IF(H136="6ème","Mixte",G136)))=0),"",IF(SUMPRODUCT((Barèmes!$A$6:$A$28="Vitesse — 30 m (s)")*(Barèmes!$B$6:$B$28=H136)*(Barèmes!$C$6:$C$28=IF(H136="6ème","Mixte",G136))*(Barèmes!$J$6:$J$28="+"))&gt;0,IF(R136&lt;=SUMIFS(Barèmes!$F$6:$F$28,Barèmes!$A$6:$A$28,"Vitesse — 30 m (s)",Barèmes!$B$6:$B$28,H136,Barèmes!$C$6:$C$28,IF(H136="6ème","Mixte",G136)),Barèmes!$B$2,IF(R136&lt;=SUMIFS(Barèmes!$G$6:$G$28,Barèmes!$A$6:$A$28,"Vitesse — 30 m (s)",Barèmes!$B$6:$B$28,H136,Barèmes!$C$6:$C$28,IF(H136="6ème","Mixte",G136)),Barèmes!$C$2,IF(R136&lt;=SUMIFS(Barèmes!$H$6:$H$28,Barèmes!$A$6:$A$28,"Vitesse — 30 m (s)",Barèmes!$B$6:$B$28,H136,Barèmes!$C$6:$C$28,IF(H136="6ème","Mixte",G136)),Barèmes!$D$2,IF(R136&lt;=SUMIFS(Barèmes!$I$6:$I$28,Barèmes!$A$6:$A$28,"Vitesse — 30 m (s)",Barèmes!$B$6:$B$28,H136,Barèmes!$C$6:$C$28,IF(H136="6ème","Mixte",G136)),Barèmes!$E$2,Barèmes!$F$2)))),IF(R136&gt;=SUMIFS(Barèmes!$F$6:$F$28,Barèmes!$A$6:$A$28,"Vitesse — 30 m (s)",Barèmes!$B$6:$B$28,H136,Barèmes!$C$6:$C$28,IF(H136="6ème","Mixte",G136)),Barèmes!$B$2,IF(R136&gt;=SUMIFS(Barèmes!$G$6:$G$28,Barèmes!$A$6:$A$28,"Vitesse — 30 m (s)",Barèmes!$B$6:$B$28,H136,Barèmes!$C$6:$C$28,IF(H136="6ème","Mixte",G136)),Barèmes!$C$2,IF(R136&gt;=SUMIFS(Barèmes!$H$6:$H$28,Barèmes!$A$6:$A$28,"Vitesse — 30 m (s)",Barèmes!$B$6:$B$28,H136,Barèmes!$C$6:$C$28,IF(H136="6ème","Mixte",G136)),Barèmes!$D$2,IF(R136&gt;=SUMIFS(Barèmes!$I$6:$I$28,Barèmes!$A$6:$A$28,"Vitesse — 30 m (s)",Barèmes!$B$6:$B$28,H136,Barèmes!$C$6:$C$28,IF(H136="6ème","Mixte",G136)),Barèmes!$E$2,Barèmes!$F$2))))))</f>
        <v/>
      </c>
      <c r="U136" s="22"/>
      <c r="V136" s="25" t="str">
        <f>IF(OR(U136="",SUMPRODUCT((Barèmes!$A$6:$A$28="Vitesse — 50 m (s)")*(Barèmes!$B$6:$B$28=H136)*(Barèmes!$C$6:$C$28=IF(H136="6ème","Mixte",G136)))=0),"",IF(SUMPRODUCT((Barèmes!$A$6:$A$28="Vitesse — 50 m (s)")*(Barèmes!$B$6:$B$28=H136)*(Barèmes!$C$6:$C$28=IF(H136="6ème","Mixte",G136))*(Barèmes!$J$6:$J$28="+"))&gt;0,IF(U136&lt;=SUMIFS(Barèmes!$D$6:$D$28,Barèmes!$A$6:$A$28,"Vitesse — 50 m (s)",Barèmes!$B$6:$B$28,H136,Barèmes!$C$6:$C$28,IF(H136="6ème","Mixte",G136)),"à besoin",IF(U136&lt;=SUMIFS(Barèmes!$E$6:$E$28,Barèmes!$A$6:$A$28,"Vitesse — 50 m (s)",Barèmes!$B$6:$B$28,H136,Barèmes!$C$6:$C$28,IF(H136="6ème","Mixte",G136)),"fragile","satisfaisant")),IF(U136&gt;=SUMIFS(Barèmes!$D$6:$D$28,Barèmes!$A$6:$A$28,"Vitesse — 50 m (s)",Barèmes!$B$6:$B$28,H136,Barèmes!$C$6:$C$28,IF(H136="6ème","Mixte",G136)),"à besoin",IF(U136&gt;=SUMIFS(Barèmes!$E$6:$E$28,Barèmes!$A$6:$A$28,"Vitesse — 50 m (s)",Barèmes!$B$6:$B$28,H136,Barèmes!$C$6:$C$28,IF(H136="6ème","Mixte",G136)),"fragile","satisfaisant"))))</f>
        <v/>
      </c>
      <c r="W136" s="25" t="str">
        <f>IF(OR(U136="",SUMPRODUCT((Barèmes!$A$6:$A$28="Vitesse — 50 m (s)")*(Barèmes!$B$6:$B$28=H136)*(Barèmes!$C$6:$C$28=IF(H136="6ème","Mixte",G136)))=0),"",IF(SUMPRODUCT((Barèmes!$A$6:$A$28="Vitesse — 50 m (s)")*(Barèmes!$B$6:$B$28=H136)*(Barèmes!$C$6:$C$28=IF(H136="6ème","Mixte",G136))*(Barèmes!$J$6:$J$28="+"))&gt;0,IF(U136&lt;=SUMIFS(Barèmes!$F$6:$F$28,Barèmes!$A$6:$A$28,"Vitesse — 50 m (s)",Barèmes!$B$6:$B$28,H136,Barèmes!$C$6:$C$28,IF(H136="6ème","Mixte",G136)),Barèmes!$B$2,IF(U136&lt;=SUMIFS(Barèmes!$G$6:$G$28,Barèmes!$A$6:$A$28,"Vitesse — 50 m (s)",Barèmes!$B$6:$B$28,H136,Barèmes!$C$6:$C$28,IF(H136="6ème","Mixte",G136)),Barèmes!$C$2,IF(U136&lt;=SUMIFS(Barèmes!$H$6:$H$28,Barèmes!$A$6:$A$28,"Vitesse — 50 m (s)",Barèmes!$B$6:$B$28,H136,Barèmes!$C$6:$C$28,IF(H136="6ème","Mixte",G136)),Barèmes!$D$2,IF(U136&lt;=SUMIFS(Barèmes!$I$6:$I$28,Barèmes!$A$6:$A$28,"Vitesse — 50 m (s)",Barèmes!$B$6:$B$28,H136,Barèmes!$C$6:$C$28,IF(H136="6ème","Mixte",G136)),Barèmes!$E$2,Barèmes!$F$2)))),IF(U136&gt;=SUMIFS(Barèmes!$F$6:$F$28,Barèmes!$A$6:$A$28,"Vitesse — 50 m (s)",Barèmes!$B$6:$B$28,H136,Barèmes!$C$6:$C$28,IF(H136="6ème","Mixte",G136)),Barèmes!$B$2,IF(U136&gt;=SUMIFS(Barèmes!$G$6:$G$28,Barèmes!$A$6:$A$28,"Vitesse — 50 m (s)",Barèmes!$B$6:$B$28,H136,Barèmes!$C$6:$C$28,IF(H136="6ème","Mixte",G136)),Barèmes!$C$2,IF(U136&gt;=SUMIFS(Barèmes!$H$6:$H$28,Barèmes!$A$6:$A$28,"Vitesse — 50 m (s)",Barèmes!$B$6:$B$28,H136,Barèmes!$C$6:$C$28,IF(H136="6ème","Mixte",G136)),Barèmes!$D$2,IF(U136&gt;=SUMIFS(Barèmes!$I$6:$I$28,Barèmes!$A$6:$A$28,"Vitesse — 50 m (s)",Barèmes!$B$6:$B$28,H136,Barèmes!$C$6:$C$28,IF(H136="6ème","Mixte",G136)),Barèmes!$E$2,Barèmes!$F$2))))))</f>
        <v/>
      </c>
      <c r="X136" s="18"/>
      <c r="Y136" s="26" t="str" cm="1">
        <f t="array" ref="Y136">IF(OR(X136="",SUMPRODUCT((Barèmes!$A$6:$A$28="Souplesse (score 1-5)")*(Barèmes!$B$6:$B$28=H136)*(Barèmes!$C$6:$C$28=IF(H136="6ème","Mixte",G136)))=0),"",IF(SUMPRODUCT((Barèmes!$A$6:$A$28="Souplesse (score 1-5)")*(Barèmes!$B$6:$B$28=H136)*(Barèmes!$C$6:$C$28=IF(H136="6ème","Mixte",G136))*(Barèmes!$J$6:$J$28="+"))&gt;0,IF(X136&lt;=SUMIFS(Barèmes!$D$6:$D$28,Barèmes!$A$6:$A$28,"Souplesse (score 1-5)",Barèmes!$B$6:$B$28,H136,Barèmes!$C$6:$C$28,IF(H136="6ème","Mixte",G136)),"à besoin",IF(X136&lt;=SUMIFS(Barèmes!$E$6:$E$28,Barèmes!$A$6:$A$28,"Souplesse (score 1-5)",Barèmes!$B$6:$B$28,H136,Barèmes!$C$6:$C$28,IF(H136="6ème","Mixte",G136)),"fragile","satisfaisant")),IF(X136&gt;=SUMIFS(Barèmes!$D$6:$D$28,Barèmes!$A$6:$A$28,"Souplesse (score 1-5)",Barèmes!$B$6:$B$28,H136,Barèmes!$C$6:$C$28,IF(H136="6ème","Mixte",G136)),"à besoin",IF(X136&gt;=SUMIFS(Barèmes!$E$6:$E$28,Barèmes!$A$6:$A$28,"Souplesse (score 1-5)",Barèmes!$B$6:$B$28,H136,Barèmes!$C$6:$C$28,IF(H136="6ème","Mixte",G136)),"fragile","satisfaisant"))))</f>
        <v/>
      </c>
      <c r="Z136" s="26" t="str" cm="1">
        <f t="array" ref="Z136">IF(OR(X136="",SUMPRODUCT((Barèmes!$A$6:$A$28="Souplesse (score 1-5)")*(Barèmes!$B$6:$B$28=H136)*(Barèmes!$C$6:$C$28=IF(H136="6ème","Mixte",G136)))=0),"",IF(SUMPRODUCT((Barèmes!$A$6:$A$28="Souplesse (score 1-5)")*(Barèmes!$B$6:$B$28=H136)*(Barèmes!$C$6:$C$28=IF(H136="6ème","Mixte",G136))*(Barèmes!$J$6:$J$28="+"))&gt;0,IF(X136&lt;=SUMIFS(Barèmes!$F$6:$F$28,Barèmes!$A$6:$A$28,"Souplesse (score 1-5)",Barèmes!$B$6:$B$28,H136,Barèmes!$C$6:$C$28,IF(H136="6ème","Mixte",G136)),Barèmes!$B$2,IF(X136&lt;=SUMIFS(Barèmes!$G$6:$G$28,Barèmes!$A$6:$A$28,"Souplesse (score 1-5)",Barèmes!$B$6:$B$28,H136,Barèmes!$C$6:$C$28,IF(H136="6ème","Mixte",G136)),Barèmes!$C$2,IF(X136&lt;=SUMIFS(Barèmes!$H$6:$H$28,Barèmes!$A$6:$A$28,"Souplesse (score 1-5)",Barèmes!$B$6:$B$28,H136,Barèmes!$C$6:$C$28,IF(H136="6ème","Mixte",G136)),Barèmes!$D$2,IF(X136&lt;=SUMIFS(Barèmes!$I$6:$I$28,Barèmes!$A$6:$A$28,"Souplesse (score 1-5)",Barèmes!$B$6:$B$28,H136,Barèmes!$C$6:$C$28,IF(H136="6ème","Mixte",G136)),Barèmes!$E$2,Barèmes!$F$2)))),IF(X136&gt;=SUMIFS(Barèmes!$F$6:$F$28,Barèmes!$A$6:$A$28,"Souplesse (score 1-5)",Barèmes!$B$6:$B$28,H136,Barèmes!$C$6:$C$28,IF(H136="6ème","Mixte",G136)),Barèmes!$B$2,IF(X136&gt;=SUMIFS(Barèmes!$G$6:$G$28,Barèmes!$A$6:$A$28,"Souplesse (score 1-5)",Barèmes!$B$6:$B$28,H136,Barèmes!$C$6:$C$28,IF(H136="6ème","Mixte",G136)),Barèmes!$C$2,IF(X136&gt;=SUMIFS(Barèmes!$H$6:$H$28,Barèmes!$A$6:$A$28,"Souplesse (score 1-5)",Barèmes!$B$6:$B$28,H136,Barèmes!$C$6:$C$28,IF(H136="6ème","Mixte",G136)),Barèmes!$D$2,IF(X136&gt;=SUMIFS(Barèmes!$I$6:$I$28,Barèmes!$A$6:$A$28,"Souplesse (score 1-5)",Barèmes!$B$6:$B$28,H136,Barèmes!$C$6:$C$28,IF(H136="6ème","Mixte",G136)),Barèmes!$E$2,Barèmes!$F$2))))))</f>
        <v/>
      </c>
      <c r="AA136" s="22"/>
      <c r="AB136" s="27" t="str">
        <f>IF(OR(AA136="",SUMPRODUCT((Barèmes!$A$6:$A$28="Agilité — T-test 974 (s)")*(Barèmes!$B$6:$B$28=H136)*(Barèmes!$C$6:$C$28=IF(H136="6ème","Mixte",G136)))=0),"",IF(SUMPRODUCT((Barèmes!$A$6:$A$28="Agilité — T-test 974 (s)")*(Barèmes!$B$6:$B$28=H136)*(Barèmes!$C$6:$C$28=IF(H136="6ème","Mixte",G136))*(Barèmes!$J$6:$J$28="+"))&gt;0,IF(AA136&lt;=SUMIFS(Barèmes!$D$6:$D$28,Barèmes!$A$6:$A$28,"Agilité — T-test 974 (s)",Barèmes!$B$6:$B$28,H136,Barèmes!$C$6:$C$28,IF(H136="6ème","Mixte",G136)),"à besoin",IF(AA136&lt;=SUMIFS(Barèmes!$E$6:$E$28,Barèmes!$A$6:$A$28,"Agilité — T-test 974 (s)",Barèmes!$B$6:$B$28,H136,Barèmes!$C$6:$C$28,IF(H136="6ème","Mixte",G136)),"fragile","satisfaisant")),IF(AA136&gt;=SUMIFS(Barèmes!$D$6:$D$28,Barèmes!$A$6:$A$28,"Agilité — T-test 974 (s)",Barèmes!$B$6:$B$28,H136,Barèmes!$C$6:$C$28,IF(H136="6ème","Mixte",G136)),"à besoin",IF(AA136&gt;=SUMIFS(Barèmes!$E$6:$E$28,Barèmes!$A$6:$A$28,"Agilité — T-test 974 (s)",Barèmes!$B$6:$B$28,H136,Barèmes!$C$6:$C$28,IF(H136="6ème","Mixte",G136)),"fragile","satisfaisant"))))</f>
        <v/>
      </c>
      <c r="AC136" s="27" t="str">
        <f>IF(OR(AA136="",SUMPRODUCT((Barèmes!$A$6:$A$28="Agilité — T-test 974 (s)")*(Barèmes!$B$6:$B$28=H136)*(Barèmes!$C$6:$C$28=IF(H136="6ème","Mixte",G136)))=0),"",IF(SUMPRODUCT((Barèmes!$A$6:$A$28="Agilité — T-test 974 (s)")*(Barèmes!$B$6:$B$28=H136)*(Barèmes!$C$6:$C$28=IF(H136="6ème","Mixte",G136))*(Barèmes!$J$6:$J$28="+"))&gt;0,IF(AA136&lt;=SUMIFS(Barèmes!$F$6:$F$28,Barèmes!$A$6:$A$28,"Agilité — T-test 974 (s)",Barèmes!$B$6:$B$28,H136,Barèmes!$C$6:$C$28,IF(H136="6ème","Mixte",G136)),Barèmes!$B$2,IF(AA136&lt;=SUMIFS(Barèmes!$G$6:$G$28,Barèmes!$A$6:$A$28,"Agilité — T-test 974 (s)",Barèmes!$B$6:$B$28,H136,Barèmes!$C$6:$C$28,IF(H136="6ème","Mixte",G136)),Barèmes!$C$2,IF(AA136&lt;=SUMIFS(Barèmes!$H$6:$H$28,Barèmes!$A$6:$A$28,"Agilité — T-test 974 (s)",Barèmes!$B$6:$B$28,H136,Barèmes!$C$6:$C$28,IF(H136="6ème","Mixte",G136)),Barèmes!$D$2,IF(AA136&lt;=SUMIFS(Barèmes!$I$6:$I$28,Barèmes!$A$6:$A$28,"Agilité — T-test 974 (s)",Barèmes!$B$6:$B$28,H136,Barèmes!$C$6:$C$28,IF(H136="6ème","Mixte",G136)),Barèmes!$E$2,Barèmes!$F$2)))),IF(AA136&gt;=SUMIFS(Barèmes!$F$6:$F$28,Barèmes!$A$6:$A$28,"Agilité — T-test 974 (s)",Barèmes!$B$6:$B$28,H136,Barèmes!$C$6:$C$28,IF(H136="6ème","Mixte",G136)),Barèmes!$B$2,IF(AA136&gt;=SUMIFS(Barèmes!$G$6:$G$28,Barèmes!$A$6:$A$28,"Agilité — T-test 974 (s)",Barèmes!$B$6:$B$28,H136,Barèmes!$C$6:$C$28,IF(H136="6ème","Mixte",G136)),Barèmes!$C$2,IF(AA136&gt;=SUMIFS(Barèmes!$H$6:$H$28,Barèmes!$A$6:$A$28,"Agilité — T-test 974 (s)",Barèmes!$B$6:$B$28,H136,Barèmes!$C$6:$C$28,IF(H136="6ème","Mixte",G136)),Barèmes!$D$2,IF(AA136&gt;=SUMIFS(Barèmes!$I$6:$I$28,Barèmes!$A$6:$A$28,"Agilité — T-test 974 (s)",Barèmes!$B$6:$B$28,H136,Barèmes!$C$6:$C$28,IF(H136="6ème","Mixte",G136)),Barèmes!$E$2,Barèmes!$F$2))))))</f>
        <v/>
      </c>
      <c r="AD136" s="28" t="str">
        <f t="shared" si="18"/>
        <v/>
      </c>
      <c r="AE136" s="29" t="str">
        <f t="shared" si="19"/>
        <v/>
      </c>
      <c r="AF136" s="30" t="str">
        <f>IF(OR(AD136="",SUMPRODUCT((Barèmes!$A$6:$A$28="Surcoût d'agilité (s) — technique")*(Barèmes!$B$6:$B$28=H136)*(Barèmes!$C$6:$C$28=IF(H136="6ème","Mixte",G136)))=0),"",IF(SUMPRODUCT((Barèmes!$A$6:$A$28="Surcoût d'agilité (s) — technique")*(Barèmes!$B$6:$B$28=H136)*(Barèmes!$C$6:$C$28=IF(H136="6ème","Mixte",G136))*(Barèmes!$J$6:$J$28="+"))&gt;0,IF(AD136&lt;=SUMIFS(Barèmes!$D$6:$D$28,Barèmes!$A$6:$A$28,"Surcoût d'agilité (s) — technique",Barèmes!$B$6:$B$28,H136,Barèmes!$C$6:$C$28,IF(H136="6ème","Mixte",G136)),"à besoin",IF(AD136&lt;=SUMIFS(Barèmes!$E$6:$E$28,Barèmes!$A$6:$A$28,"Surcoût d'agilité (s) — technique",Barèmes!$B$6:$B$28,H136,Barèmes!$C$6:$C$28,IF(H136="6ème","Mixte",G136)),"fragile","satisfaisant")),IF(AD136&gt;=SUMIFS(Barèmes!$D$6:$D$28,Barèmes!$A$6:$A$28,"Surcoût d'agilité (s) — technique",Barèmes!$B$6:$B$28,H136,Barèmes!$C$6:$C$28,IF(H136="6ème","Mixte",G136)),"à besoin",IF(AD136&gt;=SUMIFS(Barèmes!$E$6:$E$28,Barèmes!$A$6:$A$28,"Surcoût d'agilité (s) — technique",Barèmes!$B$6:$B$28,H136,Barèmes!$C$6:$C$28,IF(H136="6ème","Mixte",G136)),"fragile","satisfaisant"))))</f>
        <v/>
      </c>
      <c r="AG136" s="30" t="str">
        <f>IF(OR(AD136="",SUMPRODUCT((Barèmes!$A$6:$A$28="Surcoût d'agilité (s) — technique")*(Barèmes!$B$6:$B$28=H136)*(Barèmes!$C$6:$C$28=IF(H136="6ème","Mixte",G136)))=0),"",IF(SUMPRODUCT((Barèmes!$A$6:$A$28="Surcoût d'agilité (s) — technique")*(Barèmes!$B$6:$B$28=H136)*(Barèmes!$C$6:$C$28=IF(H136="6ème","Mixte",G136))*(Barèmes!$J$6:$J$28="+"))&gt;0,IF(AD136&lt;=SUMIFS(Barèmes!$F$6:$F$28,Barèmes!$A$6:$A$28,"Surcoût d'agilité (s) — technique",Barèmes!$B$6:$B$28,H136,Barèmes!$C$6:$C$28,IF(H136="6ème","Mixte",G136)),Barèmes!$B$2,IF(AD136&lt;=SUMIFS(Barèmes!$G$6:$G$28,Barèmes!$A$6:$A$28,"Surcoût d'agilité (s) — technique",Barèmes!$B$6:$B$28,H136,Barèmes!$C$6:$C$28,IF(H136="6ème","Mixte",G136)),Barèmes!$C$2,IF(AD136&lt;=SUMIFS(Barèmes!$H$6:$H$28,Barèmes!$A$6:$A$28,"Surcoût d'agilité (s) — technique",Barèmes!$B$6:$B$28,H136,Barèmes!$C$6:$C$28,IF(H136="6ème","Mixte",G136)),Barèmes!$D$2,IF(AD136&lt;=SUMIFS(Barèmes!$I$6:$I$28,Barèmes!$A$6:$A$28,"Surcoût d'agilité (s) — technique",Barèmes!$B$6:$B$28,H136,Barèmes!$C$6:$C$28,IF(H136="6ème","Mixte",G136)),Barèmes!$E$2,Barèmes!$F$2)))),IF(AD136&gt;=SUMIFS(Barèmes!$F$6:$F$28,Barèmes!$A$6:$A$28,"Surcoût d'agilité (s) — technique",Barèmes!$B$6:$B$28,H136,Barèmes!$C$6:$C$28,IF(H136="6ème","Mixte",G136)),Barèmes!$B$2,IF(AD136&gt;=SUMIFS(Barèmes!$G$6:$G$28,Barèmes!$A$6:$A$28,"Surcoût d'agilité (s) — technique",Barèmes!$B$6:$B$28,H136,Barèmes!$C$6:$C$28,IF(H136="6ème","Mixte",G136)),Barèmes!$C$2,IF(AD136&gt;=SUMIFS(Barèmes!$H$6:$H$28,Barèmes!$A$6:$A$28,"Surcoût d'agilité (s) — technique",Barèmes!$B$6:$B$28,H136,Barèmes!$C$6:$C$28,IF(H136="6ème","Mixte",G136)),Barèmes!$D$2,IF(AD136&gt;=SUMIFS(Barèmes!$I$6:$I$28,Barèmes!$A$6:$A$28,"Surcoût d'agilité (s) — technique",Barèmes!$B$6:$B$28,H136,Barèmes!$C$6:$C$28,IF(H136="6ème","Mixte",G136)),Barèmes!$E$2,Barèmes!$F$2))))))</f>
        <v/>
      </c>
      <c r="AH136" s="31" t="str">
        <f>IF((IF(N136="",0,1)+IF(Q136="",0,1)+IF(W136="",0,1)+IF(Z136="",0,1)+IF(AC136="",0,1))=0,"",3*IF(N136=Barèmes!$B$2,1,IF(N136=Barèmes!$C$2,2,IF(N136=Barèmes!$D$2,3,IF(N136=Barèmes!$E$2,4,IF(N136=Barèmes!$F$2,5,0)))))+3*IF(Q136=Barèmes!$B$2,1,IF(Q136=Barèmes!$C$2,2,IF(Q136=Barèmes!$D$2,3,IF(Q136=Barèmes!$E$2,4,IF(Q136=Barèmes!$F$2,5,0)))))+2*IF(W136=Barèmes!$B$2,1,IF(W136=Barèmes!$C$2,2,IF(W136=Barèmes!$D$2,3,IF(W136=Barèmes!$E$2,4,IF(W136=Barèmes!$F$2,5,0)))))+1*IF(Z136=Barèmes!$B$2,1,IF(Z136=Barèmes!$C$2,2,IF(Z136=Barèmes!$D$2,3,IF(Z136=Barèmes!$E$2,4,IF(Z136=Barèmes!$F$2,5,0)))))+1*IF(AC136=Barèmes!$B$2,1,IF(AC136=Barèmes!$C$2,2,IF(AC136=Barèmes!$D$2,3,IF(AC136=Barèmes!$E$2,4,IF(AC136=Barèmes!$F$2,5,0))))))</f>
        <v/>
      </c>
      <c r="AI136" s="31"/>
      <c r="AJ136" s="32" t="str">
        <f>IFERROR(INDEX(Croissance!$B$5:$B$604,MATCH(A136,Croissance!$A$5:$A$604,0)),"")</f>
        <v/>
      </c>
      <c r="AK136" s="32" t="str">
        <f>IFERROR(INDEX(Croissance!$C$5:$C$604,MATCH(A136,Croissance!$A$5:$A$604,0)),"")</f>
        <v/>
      </c>
      <c r="AL136" s="32" t="str">
        <f>IFERROR(INDEX(Croissance!$D$5:$D$604,MATCH(A136,Croissance!$A$5:$A$604,0)),"")</f>
        <v/>
      </c>
      <c r="AM136" s="32" t="str">
        <f>IFERROR(INDEX(Croissance!$E$5:$E$604,MATCH(A136,Croissance!$A$5:$A$604,0)),"")</f>
        <v/>
      </c>
      <c r="AO136" s="33">
        <f t="shared" si="24"/>
        <v>0</v>
      </c>
      <c r="AP136" s="33">
        <f t="shared" si="20"/>
        <v>0</v>
      </c>
      <c r="AQ136" s="33">
        <f>IF(A136="",0,IF(AND(OR('Synthèse classe'!$C$2="Tous",C136='Synthèse classe'!$C$2),OR('Synthèse classe'!$C$3="Toutes",D136='Synthèse classe'!$C$3),OR('Synthèse classe'!$C$4="Toutes",AND('Synthèse classe'!$C$4="Dernière",AP136=1),B136=IFERROR(VALUE('Synthèse classe'!$C$4),0))),1,0))</f>
        <v>0</v>
      </c>
      <c r="AR136" s="34" t="str">
        <f t="shared" si="21"/>
        <v/>
      </c>
    </row>
    <row r="137" spans="1:44" x14ac:dyDescent="0.2">
      <c r="A137" s="17" t="str">
        <f t="shared" si="17"/>
        <v/>
      </c>
      <c r="B137" s="18"/>
      <c r="C137" s="19"/>
      <c r="D137" s="19"/>
      <c r="E137" s="19"/>
      <c r="F137" s="19"/>
      <c r="G137" s="19"/>
      <c r="H137" s="17" t="str">
        <f t="shared" si="22"/>
        <v/>
      </c>
      <c r="I137" s="20"/>
      <c r="J137" s="18"/>
      <c r="K137" s="19"/>
      <c r="L137" s="21" t="str">
        <f t="shared" si="23"/>
        <v/>
      </c>
      <c r="M137" s="21" t="str">
        <f>IF(OR(J137="",SUMPRODUCT((Barèmes!$A$6:$A$28="Endurance — Luc Léger (palier)")*(Barèmes!$B$6:$B$28=H137)*(Barèmes!$C$6:$C$28=IF(H137="6ème","Mixte",G137)))=0),"",IF(SUMPRODUCT((Barèmes!$A$6:$A$28="Endurance — Luc Léger (palier)")*(Barèmes!$B$6:$B$28=H137)*(Barèmes!$C$6:$C$28=IF(H137="6ème","Mixte",G137))*(Barèmes!$J$6:$J$28="+"))&gt;0,IF(J137&lt;=SUMIFS(Barèmes!$D$6:$D$28,Barèmes!$A$6:$A$28,"Endurance — Luc Léger (palier)",Barèmes!$B$6:$B$28,H137,Barèmes!$C$6:$C$28,IF(H137="6ème","Mixte",G137)),"à besoin",IF(J137&lt;=SUMIFS(Barèmes!$E$6:$E$28,Barèmes!$A$6:$A$28,"Endurance — Luc Léger (palier)",Barèmes!$B$6:$B$28,H137,Barèmes!$C$6:$C$28,IF(H137="6ème","Mixte",G137)),"fragile","satisfaisant")),IF(J137&gt;=SUMIFS(Barèmes!$D$6:$D$28,Barèmes!$A$6:$A$28,"Endurance — Luc Léger (palier)",Barèmes!$B$6:$B$28,H137,Barèmes!$C$6:$C$28,IF(H137="6ème","Mixte",G137)),"à besoin",IF(J137&gt;=SUMIFS(Barèmes!$E$6:$E$28,Barèmes!$A$6:$A$28,"Endurance — Luc Léger (palier)",Barèmes!$B$6:$B$28,H137,Barèmes!$C$6:$C$28,IF(H137="6ème","Mixte",G137)),"fragile","satisfaisant"))))</f>
        <v/>
      </c>
      <c r="N137" s="21" t="str">
        <f>IF(OR(J137="",SUMPRODUCT((Barèmes!$A$6:$A$28="Endurance — Luc Léger (palier)")*(Barèmes!$B$6:$B$28=H137)*(Barèmes!$C$6:$C$28=IF(H137="6ème","Mixte",G137)))=0),"",IF(SUMPRODUCT((Barèmes!$A$6:$A$28="Endurance — Luc Léger (palier)")*(Barèmes!$B$6:$B$28=H137)*(Barèmes!$C$6:$C$28=IF(H137="6ème","Mixte",G137))*(Barèmes!$J$6:$J$28="+"))&gt;0,IF(J137&lt;=SUMIFS(Barèmes!$F$6:$F$28,Barèmes!$A$6:$A$28,"Endurance — Luc Léger (palier)",Barèmes!$B$6:$B$28,H137,Barèmes!$C$6:$C$28,IF(H137="6ème","Mixte",G137)),Barèmes!$B$2,IF(J137&lt;=SUMIFS(Barèmes!$G$6:$G$28,Barèmes!$A$6:$A$28,"Endurance — Luc Léger (palier)",Barèmes!$B$6:$B$28,H137,Barèmes!$C$6:$C$28,IF(H137="6ème","Mixte",G137)),Barèmes!$C$2,IF(J137&lt;=SUMIFS(Barèmes!$H$6:$H$28,Barèmes!$A$6:$A$28,"Endurance — Luc Léger (palier)",Barèmes!$B$6:$B$28,H137,Barèmes!$C$6:$C$28,IF(H137="6ème","Mixte",G137)),Barèmes!$D$2,IF(J137&lt;=SUMIFS(Barèmes!$I$6:$I$28,Barèmes!$A$6:$A$28,"Endurance — Luc Léger (palier)",Barèmes!$B$6:$B$28,H137,Barèmes!$C$6:$C$28,IF(H137="6ème","Mixte",G137)),Barèmes!$E$2,Barèmes!$F$2)))),IF(J137&gt;=SUMIFS(Barèmes!$F$6:$F$28,Barèmes!$A$6:$A$28,"Endurance — Luc Léger (palier)",Barèmes!$B$6:$B$28,H137,Barèmes!$C$6:$C$28,IF(H137="6ème","Mixte",G137)),Barèmes!$B$2,IF(J137&gt;=SUMIFS(Barèmes!$G$6:$G$28,Barèmes!$A$6:$A$28,"Endurance — Luc Léger (palier)",Barèmes!$B$6:$B$28,H137,Barèmes!$C$6:$C$28,IF(H137="6ème","Mixte",G137)),Barèmes!$C$2,IF(J137&gt;=SUMIFS(Barèmes!$H$6:$H$28,Barèmes!$A$6:$A$28,"Endurance — Luc Léger (palier)",Barèmes!$B$6:$B$28,H137,Barèmes!$C$6:$C$28,IF(H137="6ème","Mixte",G137)),Barèmes!$D$2,IF(J137&gt;=SUMIFS(Barèmes!$I$6:$I$28,Barèmes!$A$6:$A$28,"Endurance — Luc Léger (palier)",Barèmes!$B$6:$B$28,H137,Barèmes!$C$6:$C$28,IF(H137="6ème","Mixte",G137)),Barèmes!$E$2,Barèmes!$F$2))))))</f>
        <v/>
      </c>
      <c r="O137" s="22"/>
      <c r="P137" s="23" t="str">
        <f>IF(OR(O137="",SUMPRODUCT((Barèmes!$A$6:$A$28="Force bas du corps — Saut en longueur (m)")*(Barèmes!$B$6:$B$28=H137)*(Barèmes!$C$6:$C$28=IF(H137="6ème","Mixte",G137)))=0),"",IF(SUMPRODUCT((Barèmes!$A$6:$A$28="Force bas du corps — Saut en longueur (m)")*(Barèmes!$B$6:$B$28=H137)*(Barèmes!$C$6:$C$28=IF(H137="6ème","Mixte",G137))*(Barèmes!$J$6:$J$28="+"))&gt;0,IF(O137&lt;=SUMIFS(Barèmes!$D$6:$D$28,Barèmes!$A$6:$A$28,"Force bas du corps — Saut en longueur (m)",Barèmes!$B$6:$B$28,H137,Barèmes!$C$6:$C$28,IF(H137="6ème","Mixte",G137)),"à besoin",IF(O137&lt;=SUMIFS(Barèmes!$E$6:$E$28,Barèmes!$A$6:$A$28,"Force bas du corps — Saut en longueur (m)",Barèmes!$B$6:$B$28,H137,Barèmes!$C$6:$C$28,IF(H137="6ème","Mixte",G137)),"fragile","satisfaisant")),IF(O137&gt;=SUMIFS(Barèmes!$D$6:$D$28,Barèmes!$A$6:$A$28,"Force bas du corps — Saut en longueur (m)",Barèmes!$B$6:$B$28,H137,Barèmes!$C$6:$C$28,IF(H137="6ème","Mixte",G137)),"à besoin",IF(O137&gt;=SUMIFS(Barèmes!$E$6:$E$28,Barèmes!$A$6:$A$28,"Force bas du corps — Saut en longueur (m)",Barèmes!$B$6:$B$28,H137,Barèmes!$C$6:$C$28,IF(H137="6ème","Mixte",G137)),"fragile","satisfaisant"))))</f>
        <v/>
      </c>
      <c r="Q137" s="23" t="str">
        <f>IF(OR(O137="",SUMPRODUCT((Barèmes!$A$6:$A$28="Force bas du corps — Saut en longueur (m)")*(Barèmes!$B$6:$B$28=H137)*(Barèmes!$C$6:$C$28=IF(H137="6ème","Mixte",G137)))=0),"",IF(SUMPRODUCT((Barèmes!$A$6:$A$28="Force bas du corps — Saut en longueur (m)")*(Barèmes!$B$6:$B$28=H137)*(Barèmes!$C$6:$C$28=IF(H137="6ème","Mixte",G137))*(Barèmes!$J$6:$J$28="+"))&gt;0,IF(O137&lt;=SUMIFS(Barèmes!$F$6:$F$28,Barèmes!$A$6:$A$28,"Force bas du corps — Saut en longueur (m)",Barèmes!$B$6:$B$28,H137,Barèmes!$C$6:$C$28,IF(H137="6ème","Mixte",G137)),Barèmes!$B$2,IF(O137&lt;=SUMIFS(Barèmes!$G$6:$G$28,Barèmes!$A$6:$A$28,"Force bas du corps — Saut en longueur (m)",Barèmes!$B$6:$B$28,H137,Barèmes!$C$6:$C$28,IF(H137="6ème","Mixte",G137)),Barèmes!$C$2,IF(O137&lt;=SUMIFS(Barèmes!$H$6:$H$28,Barèmes!$A$6:$A$28,"Force bas du corps — Saut en longueur (m)",Barèmes!$B$6:$B$28,H137,Barèmes!$C$6:$C$28,IF(H137="6ème","Mixte",G137)),Barèmes!$D$2,IF(O137&lt;=SUMIFS(Barèmes!$I$6:$I$28,Barèmes!$A$6:$A$28,"Force bas du corps — Saut en longueur (m)",Barèmes!$B$6:$B$28,H137,Barèmes!$C$6:$C$28,IF(H137="6ème","Mixte",G137)),Barèmes!$E$2,Barèmes!$F$2)))),IF(O137&gt;=SUMIFS(Barèmes!$F$6:$F$28,Barèmes!$A$6:$A$28,"Force bas du corps — Saut en longueur (m)",Barèmes!$B$6:$B$28,H137,Barèmes!$C$6:$C$28,IF(H137="6ème","Mixte",G137)),Barèmes!$B$2,IF(O137&gt;=SUMIFS(Barèmes!$G$6:$G$28,Barèmes!$A$6:$A$28,"Force bas du corps — Saut en longueur (m)",Barèmes!$B$6:$B$28,H137,Barèmes!$C$6:$C$28,IF(H137="6ème","Mixte",G137)),Barèmes!$C$2,IF(O137&gt;=SUMIFS(Barèmes!$H$6:$H$28,Barèmes!$A$6:$A$28,"Force bas du corps — Saut en longueur (m)",Barèmes!$B$6:$B$28,H137,Barèmes!$C$6:$C$28,IF(H137="6ème","Mixte",G137)),Barèmes!$D$2,IF(O137&gt;=SUMIFS(Barèmes!$I$6:$I$28,Barèmes!$A$6:$A$28,"Force bas du corps — Saut en longueur (m)",Barèmes!$B$6:$B$28,H137,Barèmes!$C$6:$C$28,IF(H137="6ème","Mixte",G137)),Barèmes!$E$2,Barèmes!$F$2))))))</f>
        <v/>
      </c>
      <c r="R137" s="22"/>
      <c r="S137" s="24" t="str">
        <f>IF(OR(R137="",SUMPRODUCT((Barèmes!$A$6:$A$28="Vitesse — 30 m (s)")*(Barèmes!$B$6:$B$28=H137)*(Barèmes!$C$6:$C$28=IF(H137="6ème","Mixte",G137)))=0),"",IF(SUMPRODUCT((Barèmes!$A$6:$A$28="Vitesse — 30 m (s)")*(Barèmes!$B$6:$B$28=H137)*(Barèmes!$C$6:$C$28=IF(H137="6ème","Mixte",G137))*(Barèmes!$J$6:$J$28="+"))&gt;0,IF(R137&lt;=SUMIFS(Barèmes!$D$6:$D$28,Barèmes!$A$6:$A$28,"Vitesse — 30 m (s)",Barèmes!$B$6:$B$28,H137,Barèmes!$C$6:$C$28,IF(H137="6ème","Mixte",G137)),"à besoin",IF(R137&lt;=SUMIFS(Barèmes!$E$6:$E$28,Barèmes!$A$6:$A$28,"Vitesse — 30 m (s)",Barèmes!$B$6:$B$28,H137,Barèmes!$C$6:$C$28,IF(H137="6ème","Mixte",G137)),"fragile","satisfaisant")),IF(R137&gt;=SUMIFS(Barèmes!$D$6:$D$28,Barèmes!$A$6:$A$28,"Vitesse — 30 m (s)",Barèmes!$B$6:$B$28,H137,Barèmes!$C$6:$C$28,IF(H137="6ème","Mixte",G137)),"à besoin",IF(R137&gt;=SUMIFS(Barèmes!$E$6:$E$28,Barèmes!$A$6:$A$28,"Vitesse — 30 m (s)",Barèmes!$B$6:$B$28,H137,Barèmes!$C$6:$C$28,IF(H137="6ème","Mixte",G137)),"fragile","satisfaisant"))))</f>
        <v/>
      </c>
      <c r="T137" s="24" t="str">
        <f>IF(OR(R137="",SUMPRODUCT((Barèmes!$A$6:$A$28="Vitesse — 30 m (s)")*(Barèmes!$B$6:$B$28=H137)*(Barèmes!$C$6:$C$28=IF(H137="6ème","Mixte",G137)))=0),"",IF(SUMPRODUCT((Barèmes!$A$6:$A$28="Vitesse — 30 m (s)")*(Barèmes!$B$6:$B$28=H137)*(Barèmes!$C$6:$C$28=IF(H137="6ème","Mixte",G137))*(Barèmes!$J$6:$J$28="+"))&gt;0,IF(R137&lt;=SUMIFS(Barèmes!$F$6:$F$28,Barèmes!$A$6:$A$28,"Vitesse — 30 m (s)",Barèmes!$B$6:$B$28,H137,Barèmes!$C$6:$C$28,IF(H137="6ème","Mixte",G137)),Barèmes!$B$2,IF(R137&lt;=SUMIFS(Barèmes!$G$6:$G$28,Barèmes!$A$6:$A$28,"Vitesse — 30 m (s)",Barèmes!$B$6:$B$28,H137,Barèmes!$C$6:$C$28,IF(H137="6ème","Mixte",G137)),Barèmes!$C$2,IF(R137&lt;=SUMIFS(Barèmes!$H$6:$H$28,Barèmes!$A$6:$A$28,"Vitesse — 30 m (s)",Barèmes!$B$6:$B$28,H137,Barèmes!$C$6:$C$28,IF(H137="6ème","Mixte",G137)),Barèmes!$D$2,IF(R137&lt;=SUMIFS(Barèmes!$I$6:$I$28,Barèmes!$A$6:$A$28,"Vitesse — 30 m (s)",Barèmes!$B$6:$B$28,H137,Barèmes!$C$6:$C$28,IF(H137="6ème","Mixte",G137)),Barèmes!$E$2,Barèmes!$F$2)))),IF(R137&gt;=SUMIFS(Barèmes!$F$6:$F$28,Barèmes!$A$6:$A$28,"Vitesse — 30 m (s)",Barèmes!$B$6:$B$28,H137,Barèmes!$C$6:$C$28,IF(H137="6ème","Mixte",G137)),Barèmes!$B$2,IF(R137&gt;=SUMIFS(Barèmes!$G$6:$G$28,Barèmes!$A$6:$A$28,"Vitesse — 30 m (s)",Barèmes!$B$6:$B$28,H137,Barèmes!$C$6:$C$28,IF(H137="6ème","Mixte",G137)),Barèmes!$C$2,IF(R137&gt;=SUMIFS(Barèmes!$H$6:$H$28,Barèmes!$A$6:$A$28,"Vitesse — 30 m (s)",Barèmes!$B$6:$B$28,H137,Barèmes!$C$6:$C$28,IF(H137="6ème","Mixte",G137)),Barèmes!$D$2,IF(R137&gt;=SUMIFS(Barèmes!$I$6:$I$28,Barèmes!$A$6:$A$28,"Vitesse — 30 m (s)",Barèmes!$B$6:$B$28,H137,Barèmes!$C$6:$C$28,IF(H137="6ème","Mixte",G137)),Barèmes!$E$2,Barèmes!$F$2))))))</f>
        <v/>
      </c>
      <c r="U137" s="22"/>
      <c r="V137" s="25" t="str">
        <f>IF(OR(U137="",SUMPRODUCT((Barèmes!$A$6:$A$28="Vitesse — 50 m (s)")*(Barèmes!$B$6:$B$28=H137)*(Barèmes!$C$6:$C$28=IF(H137="6ème","Mixte",G137)))=0),"",IF(SUMPRODUCT((Barèmes!$A$6:$A$28="Vitesse — 50 m (s)")*(Barèmes!$B$6:$B$28=H137)*(Barèmes!$C$6:$C$28=IF(H137="6ème","Mixte",G137))*(Barèmes!$J$6:$J$28="+"))&gt;0,IF(U137&lt;=SUMIFS(Barèmes!$D$6:$D$28,Barèmes!$A$6:$A$28,"Vitesse — 50 m (s)",Barèmes!$B$6:$B$28,H137,Barèmes!$C$6:$C$28,IF(H137="6ème","Mixte",G137)),"à besoin",IF(U137&lt;=SUMIFS(Barèmes!$E$6:$E$28,Barèmes!$A$6:$A$28,"Vitesse — 50 m (s)",Barèmes!$B$6:$B$28,H137,Barèmes!$C$6:$C$28,IF(H137="6ème","Mixte",G137)),"fragile","satisfaisant")),IF(U137&gt;=SUMIFS(Barèmes!$D$6:$D$28,Barèmes!$A$6:$A$28,"Vitesse — 50 m (s)",Barèmes!$B$6:$B$28,H137,Barèmes!$C$6:$C$28,IF(H137="6ème","Mixte",G137)),"à besoin",IF(U137&gt;=SUMIFS(Barèmes!$E$6:$E$28,Barèmes!$A$6:$A$28,"Vitesse — 50 m (s)",Barèmes!$B$6:$B$28,H137,Barèmes!$C$6:$C$28,IF(H137="6ème","Mixte",G137)),"fragile","satisfaisant"))))</f>
        <v/>
      </c>
      <c r="W137" s="25" t="str">
        <f>IF(OR(U137="",SUMPRODUCT((Barèmes!$A$6:$A$28="Vitesse — 50 m (s)")*(Barèmes!$B$6:$B$28=H137)*(Barèmes!$C$6:$C$28=IF(H137="6ème","Mixte",G137)))=0),"",IF(SUMPRODUCT((Barèmes!$A$6:$A$28="Vitesse — 50 m (s)")*(Barèmes!$B$6:$B$28=H137)*(Barèmes!$C$6:$C$28=IF(H137="6ème","Mixte",G137))*(Barèmes!$J$6:$J$28="+"))&gt;0,IF(U137&lt;=SUMIFS(Barèmes!$F$6:$F$28,Barèmes!$A$6:$A$28,"Vitesse — 50 m (s)",Barèmes!$B$6:$B$28,H137,Barèmes!$C$6:$C$28,IF(H137="6ème","Mixte",G137)),Barèmes!$B$2,IF(U137&lt;=SUMIFS(Barèmes!$G$6:$G$28,Barèmes!$A$6:$A$28,"Vitesse — 50 m (s)",Barèmes!$B$6:$B$28,H137,Barèmes!$C$6:$C$28,IF(H137="6ème","Mixte",G137)),Barèmes!$C$2,IF(U137&lt;=SUMIFS(Barèmes!$H$6:$H$28,Barèmes!$A$6:$A$28,"Vitesse — 50 m (s)",Barèmes!$B$6:$B$28,H137,Barèmes!$C$6:$C$28,IF(H137="6ème","Mixte",G137)),Barèmes!$D$2,IF(U137&lt;=SUMIFS(Barèmes!$I$6:$I$28,Barèmes!$A$6:$A$28,"Vitesse — 50 m (s)",Barèmes!$B$6:$B$28,H137,Barèmes!$C$6:$C$28,IF(H137="6ème","Mixte",G137)),Barèmes!$E$2,Barèmes!$F$2)))),IF(U137&gt;=SUMIFS(Barèmes!$F$6:$F$28,Barèmes!$A$6:$A$28,"Vitesse — 50 m (s)",Barèmes!$B$6:$B$28,H137,Barèmes!$C$6:$C$28,IF(H137="6ème","Mixte",G137)),Barèmes!$B$2,IF(U137&gt;=SUMIFS(Barèmes!$G$6:$G$28,Barèmes!$A$6:$A$28,"Vitesse — 50 m (s)",Barèmes!$B$6:$B$28,H137,Barèmes!$C$6:$C$28,IF(H137="6ème","Mixte",G137)),Barèmes!$C$2,IF(U137&gt;=SUMIFS(Barèmes!$H$6:$H$28,Barèmes!$A$6:$A$28,"Vitesse — 50 m (s)",Barèmes!$B$6:$B$28,H137,Barèmes!$C$6:$C$28,IF(H137="6ème","Mixte",G137)),Barèmes!$D$2,IF(U137&gt;=SUMIFS(Barèmes!$I$6:$I$28,Barèmes!$A$6:$A$28,"Vitesse — 50 m (s)",Barèmes!$B$6:$B$28,H137,Barèmes!$C$6:$C$28,IF(H137="6ème","Mixte",G137)),Barèmes!$E$2,Barèmes!$F$2))))))</f>
        <v/>
      </c>
      <c r="X137" s="18"/>
      <c r="Y137" s="26" t="str" cm="1">
        <f t="array" ref="Y137">IF(OR(X137="",SUMPRODUCT((Barèmes!$A$6:$A$28="Souplesse (score 1-5)")*(Barèmes!$B$6:$B$28=H137)*(Barèmes!$C$6:$C$28=IF(H137="6ème","Mixte",G137)))=0),"",IF(SUMPRODUCT((Barèmes!$A$6:$A$28="Souplesse (score 1-5)")*(Barèmes!$B$6:$B$28=H137)*(Barèmes!$C$6:$C$28=IF(H137="6ème","Mixte",G137))*(Barèmes!$J$6:$J$28="+"))&gt;0,IF(X137&lt;=SUMIFS(Barèmes!$D$6:$D$28,Barèmes!$A$6:$A$28,"Souplesse (score 1-5)",Barèmes!$B$6:$B$28,H137,Barèmes!$C$6:$C$28,IF(H137="6ème","Mixte",G137)),"à besoin",IF(X137&lt;=SUMIFS(Barèmes!$E$6:$E$28,Barèmes!$A$6:$A$28,"Souplesse (score 1-5)",Barèmes!$B$6:$B$28,H137,Barèmes!$C$6:$C$28,IF(H137="6ème","Mixte",G137)),"fragile","satisfaisant")),IF(X137&gt;=SUMIFS(Barèmes!$D$6:$D$28,Barèmes!$A$6:$A$28,"Souplesse (score 1-5)",Barèmes!$B$6:$B$28,H137,Barèmes!$C$6:$C$28,IF(H137="6ème","Mixte",G137)),"à besoin",IF(X137&gt;=SUMIFS(Barèmes!$E$6:$E$28,Barèmes!$A$6:$A$28,"Souplesse (score 1-5)",Barèmes!$B$6:$B$28,H137,Barèmes!$C$6:$C$28,IF(H137="6ème","Mixte",G137)),"fragile","satisfaisant"))))</f>
        <v/>
      </c>
      <c r="Z137" s="26" t="str" cm="1">
        <f t="array" ref="Z137">IF(OR(X137="",SUMPRODUCT((Barèmes!$A$6:$A$28="Souplesse (score 1-5)")*(Barèmes!$B$6:$B$28=H137)*(Barèmes!$C$6:$C$28=IF(H137="6ème","Mixte",G137)))=0),"",IF(SUMPRODUCT((Barèmes!$A$6:$A$28="Souplesse (score 1-5)")*(Barèmes!$B$6:$B$28=H137)*(Barèmes!$C$6:$C$28=IF(H137="6ème","Mixte",G137))*(Barèmes!$J$6:$J$28="+"))&gt;0,IF(X137&lt;=SUMIFS(Barèmes!$F$6:$F$28,Barèmes!$A$6:$A$28,"Souplesse (score 1-5)",Barèmes!$B$6:$B$28,H137,Barèmes!$C$6:$C$28,IF(H137="6ème","Mixte",G137)),Barèmes!$B$2,IF(X137&lt;=SUMIFS(Barèmes!$G$6:$G$28,Barèmes!$A$6:$A$28,"Souplesse (score 1-5)",Barèmes!$B$6:$B$28,H137,Barèmes!$C$6:$C$28,IF(H137="6ème","Mixte",G137)),Barèmes!$C$2,IF(X137&lt;=SUMIFS(Barèmes!$H$6:$H$28,Barèmes!$A$6:$A$28,"Souplesse (score 1-5)",Barèmes!$B$6:$B$28,H137,Barèmes!$C$6:$C$28,IF(H137="6ème","Mixte",G137)),Barèmes!$D$2,IF(X137&lt;=SUMIFS(Barèmes!$I$6:$I$28,Barèmes!$A$6:$A$28,"Souplesse (score 1-5)",Barèmes!$B$6:$B$28,H137,Barèmes!$C$6:$C$28,IF(H137="6ème","Mixte",G137)),Barèmes!$E$2,Barèmes!$F$2)))),IF(X137&gt;=SUMIFS(Barèmes!$F$6:$F$28,Barèmes!$A$6:$A$28,"Souplesse (score 1-5)",Barèmes!$B$6:$B$28,H137,Barèmes!$C$6:$C$28,IF(H137="6ème","Mixte",G137)),Barèmes!$B$2,IF(X137&gt;=SUMIFS(Barèmes!$G$6:$G$28,Barèmes!$A$6:$A$28,"Souplesse (score 1-5)",Barèmes!$B$6:$B$28,H137,Barèmes!$C$6:$C$28,IF(H137="6ème","Mixte",G137)),Barèmes!$C$2,IF(X137&gt;=SUMIFS(Barèmes!$H$6:$H$28,Barèmes!$A$6:$A$28,"Souplesse (score 1-5)",Barèmes!$B$6:$B$28,H137,Barèmes!$C$6:$C$28,IF(H137="6ème","Mixte",G137)),Barèmes!$D$2,IF(X137&gt;=SUMIFS(Barèmes!$I$6:$I$28,Barèmes!$A$6:$A$28,"Souplesse (score 1-5)",Barèmes!$B$6:$B$28,H137,Barèmes!$C$6:$C$28,IF(H137="6ème","Mixte",G137)),Barèmes!$E$2,Barèmes!$F$2))))))</f>
        <v/>
      </c>
      <c r="AA137" s="22"/>
      <c r="AB137" s="27" t="str">
        <f>IF(OR(AA137="",SUMPRODUCT((Barèmes!$A$6:$A$28="Agilité — T-test 974 (s)")*(Barèmes!$B$6:$B$28=H137)*(Barèmes!$C$6:$C$28=IF(H137="6ème","Mixte",G137)))=0),"",IF(SUMPRODUCT((Barèmes!$A$6:$A$28="Agilité — T-test 974 (s)")*(Barèmes!$B$6:$B$28=H137)*(Barèmes!$C$6:$C$28=IF(H137="6ème","Mixte",G137))*(Barèmes!$J$6:$J$28="+"))&gt;0,IF(AA137&lt;=SUMIFS(Barèmes!$D$6:$D$28,Barèmes!$A$6:$A$28,"Agilité — T-test 974 (s)",Barèmes!$B$6:$B$28,H137,Barèmes!$C$6:$C$28,IF(H137="6ème","Mixte",G137)),"à besoin",IF(AA137&lt;=SUMIFS(Barèmes!$E$6:$E$28,Barèmes!$A$6:$A$28,"Agilité — T-test 974 (s)",Barèmes!$B$6:$B$28,H137,Barèmes!$C$6:$C$28,IF(H137="6ème","Mixte",G137)),"fragile","satisfaisant")),IF(AA137&gt;=SUMIFS(Barèmes!$D$6:$D$28,Barèmes!$A$6:$A$28,"Agilité — T-test 974 (s)",Barèmes!$B$6:$B$28,H137,Barèmes!$C$6:$C$28,IF(H137="6ème","Mixte",G137)),"à besoin",IF(AA137&gt;=SUMIFS(Barèmes!$E$6:$E$28,Barèmes!$A$6:$A$28,"Agilité — T-test 974 (s)",Barèmes!$B$6:$B$28,H137,Barèmes!$C$6:$C$28,IF(H137="6ème","Mixte",G137)),"fragile","satisfaisant"))))</f>
        <v/>
      </c>
      <c r="AC137" s="27" t="str">
        <f>IF(OR(AA137="",SUMPRODUCT((Barèmes!$A$6:$A$28="Agilité — T-test 974 (s)")*(Barèmes!$B$6:$B$28=H137)*(Barèmes!$C$6:$C$28=IF(H137="6ème","Mixte",G137)))=0),"",IF(SUMPRODUCT((Barèmes!$A$6:$A$28="Agilité — T-test 974 (s)")*(Barèmes!$B$6:$B$28=H137)*(Barèmes!$C$6:$C$28=IF(H137="6ème","Mixte",G137))*(Barèmes!$J$6:$J$28="+"))&gt;0,IF(AA137&lt;=SUMIFS(Barèmes!$F$6:$F$28,Barèmes!$A$6:$A$28,"Agilité — T-test 974 (s)",Barèmes!$B$6:$B$28,H137,Barèmes!$C$6:$C$28,IF(H137="6ème","Mixte",G137)),Barèmes!$B$2,IF(AA137&lt;=SUMIFS(Barèmes!$G$6:$G$28,Barèmes!$A$6:$A$28,"Agilité — T-test 974 (s)",Barèmes!$B$6:$B$28,H137,Barèmes!$C$6:$C$28,IF(H137="6ème","Mixte",G137)),Barèmes!$C$2,IF(AA137&lt;=SUMIFS(Barèmes!$H$6:$H$28,Barèmes!$A$6:$A$28,"Agilité — T-test 974 (s)",Barèmes!$B$6:$B$28,H137,Barèmes!$C$6:$C$28,IF(H137="6ème","Mixte",G137)),Barèmes!$D$2,IF(AA137&lt;=SUMIFS(Barèmes!$I$6:$I$28,Barèmes!$A$6:$A$28,"Agilité — T-test 974 (s)",Barèmes!$B$6:$B$28,H137,Barèmes!$C$6:$C$28,IF(H137="6ème","Mixte",G137)),Barèmes!$E$2,Barèmes!$F$2)))),IF(AA137&gt;=SUMIFS(Barèmes!$F$6:$F$28,Barèmes!$A$6:$A$28,"Agilité — T-test 974 (s)",Barèmes!$B$6:$B$28,H137,Barèmes!$C$6:$C$28,IF(H137="6ème","Mixte",G137)),Barèmes!$B$2,IF(AA137&gt;=SUMIFS(Barèmes!$G$6:$G$28,Barèmes!$A$6:$A$28,"Agilité — T-test 974 (s)",Barèmes!$B$6:$B$28,H137,Barèmes!$C$6:$C$28,IF(H137="6ème","Mixte",G137)),Barèmes!$C$2,IF(AA137&gt;=SUMIFS(Barèmes!$H$6:$H$28,Barèmes!$A$6:$A$28,"Agilité — T-test 974 (s)",Barèmes!$B$6:$B$28,H137,Barèmes!$C$6:$C$28,IF(H137="6ème","Mixte",G137)),Barèmes!$D$2,IF(AA137&gt;=SUMIFS(Barèmes!$I$6:$I$28,Barèmes!$A$6:$A$28,"Agilité — T-test 974 (s)",Barèmes!$B$6:$B$28,H137,Barèmes!$C$6:$C$28,IF(H137="6ème","Mixte",G137)),Barèmes!$E$2,Barèmes!$F$2))))))</f>
        <v/>
      </c>
      <c r="AD137" s="28" t="str">
        <f t="shared" si="18"/>
        <v/>
      </c>
      <c r="AE137" s="29" t="str">
        <f t="shared" si="19"/>
        <v/>
      </c>
      <c r="AF137" s="30" t="str">
        <f>IF(OR(AD137="",SUMPRODUCT((Barèmes!$A$6:$A$28="Surcoût d'agilité (s) — technique")*(Barèmes!$B$6:$B$28=H137)*(Barèmes!$C$6:$C$28=IF(H137="6ème","Mixte",G137)))=0),"",IF(SUMPRODUCT((Barèmes!$A$6:$A$28="Surcoût d'agilité (s) — technique")*(Barèmes!$B$6:$B$28=H137)*(Barèmes!$C$6:$C$28=IF(H137="6ème","Mixte",G137))*(Barèmes!$J$6:$J$28="+"))&gt;0,IF(AD137&lt;=SUMIFS(Barèmes!$D$6:$D$28,Barèmes!$A$6:$A$28,"Surcoût d'agilité (s) — technique",Barèmes!$B$6:$B$28,H137,Barèmes!$C$6:$C$28,IF(H137="6ème","Mixte",G137)),"à besoin",IF(AD137&lt;=SUMIFS(Barèmes!$E$6:$E$28,Barèmes!$A$6:$A$28,"Surcoût d'agilité (s) — technique",Barèmes!$B$6:$B$28,H137,Barèmes!$C$6:$C$28,IF(H137="6ème","Mixte",G137)),"fragile","satisfaisant")),IF(AD137&gt;=SUMIFS(Barèmes!$D$6:$D$28,Barèmes!$A$6:$A$28,"Surcoût d'agilité (s) — technique",Barèmes!$B$6:$B$28,H137,Barèmes!$C$6:$C$28,IF(H137="6ème","Mixte",G137)),"à besoin",IF(AD137&gt;=SUMIFS(Barèmes!$E$6:$E$28,Barèmes!$A$6:$A$28,"Surcoût d'agilité (s) — technique",Barèmes!$B$6:$B$28,H137,Barèmes!$C$6:$C$28,IF(H137="6ème","Mixte",G137)),"fragile","satisfaisant"))))</f>
        <v/>
      </c>
      <c r="AG137" s="30" t="str">
        <f>IF(OR(AD137="",SUMPRODUCT((Barèmes!$A$6:$A$28="Surcoût d'agilité (s) — technique")*(Barèmes!$B$6:$B$28=H137)*(Barèmes!$C$6:$C$28=IF(H137="6ème","Mixte",G137)))=0),"",IF(SUMPRODUCT((Barèmes!$A$6:$A$28="Surcoût d'agilité (s) — technique")*(Barèmes!$B$6:$B$28=H137)*(Barèmes!$C$6:$C$28=IF(H137="6ème","Mixte",G137))*(Barèmes!$J$6:$J$28="+"))&gt;0,IF(AD137&lt;=SUMIFS(Barèmes!$F$6:$F$28,Barèmes!$A$6:$A$28,"Surcoût d'agilité (s) — technique",Barèmes!$B$6:$B$28,H137,Barèmes!$C$6:$C$28,IF(H137="6ème","Mixte",G137)),Barèmes!$B$2,IF(AD137&lt;=SUMIFS(Barèmes!$G$6:$G$28,Barèmes!$A$6:$A$28,"Surcoût d'agilité (s) — technique",Barèmes!$B$6:$B$28,H137,Barèmes!$C$6:$C$28,IF(H137="6ème","Mixte",G137)),Barèmes!$C$2,IF(AD137&lt;=SUMIFS(Barèmes!$H$6:$H$28,Barèmes!$A$6:$A$28,"Surcoût d'agilité (s) — technique",Barèmes!$B$6:$B$28,H137,Barèmes!$C$6:$C$28,IF(H137="6ème","Mixte",G137)),Barèmes!$D$2,IF(AD137&lt;=SUMIFS(Barèmes!$I$6:$I$28,Barèmes!$A$6:$A$28,"Surcoût d'agilité (s) — technique",Barèmes!$B$6:$B$28,H137,Barèmes!$C$6:$C$28,IF(H137="6ème","Mixte",G137)),Barèmes!$E$2,Barèmes!$F$2)))),IF(AD137&gt;=SUMIFS(Barèmes!$F$6:$F$28,Barèmes!$A$6:$A$28,"Surcoût d'agilité (s) — technique",Barèmes!$B$6:$B$28,H137,Barèmes!$C$6:$C$28,IF(H137="6ème","Mixte",G137)),Barèmes!$B$2,IF(AD137&gt;=SUMIFS(Barèmes!$G$6:$G$28,Barèmes!$A$6:$A$28,"Surcoût d'agilité (s) — technique",Barèmes!$B$6:$B$28,H137,Barèmes!$C$6:$C$28,IF(H137="6ème","Mixte",G137)),Barèmes!$C$2,IF(AD137&gt;=SUMIFS(Barèmes!$H$6:$H$28,Barèmes!$A$6:$A$28,"Surcoût d'agilité (s) — technique",Barèmes!$B$6:$B$28,H137,Barèmes!$C$6:$C$28,IF(H137="6ème","Mixte",G137)),Barèmes!$D$2,IF(AD137&gt;=SUMIFS(Barèmes!$I$6:$I$28,Barèmes!$A$6:$A$28,"Surcoût d'agilité (s) — technique",Barèmes!$B$6:$B$28,H137,Barèmes!$C$6:$C$28,IF(H137="6ème","Mixte",G137)),Barèmes!$E$2,Barèmes!$F$2))))))</f>
        <v/>
      </c>
      <c r="AH137" s="31" t="str">
        <f>IF((IF(N137="",0,1)+IF(Q137="",0,1)+IF(W137="",0,1)+IF(Z137="",0,1)+IF(AC137="",0,1))=0,"",3*IF(N137=Barèmes!$B$2,1,IF(N137=Barèmes!$C$2,2,IF(N137=Barèmes!$D$2,3,IF(N137=Barèmes!$E$2,4,IF(N137=Barèmes!$F$2,5,0)))))+3*IF(Q137=Barèmes!$B$2,1,IF(Q137=Barèmes!$C$2,2,IF(Q137=Barèmes!$D$2,3,IF(Q137=Barèmes!$E$2,4,IF(Q137=Barèmes!$F$2,5,0)))))+2*IF(W137=Barèmes!$B$2,1,IF(W137=Barèmes!$C$2,2,IF(W137=Barèmes!$D$2,3,IF(W137=Barèmes!$E$2,4,IF(W137=Barèmes!$F$2,5,0)))))+1*IF(Z137=Barèmes!$B$2,1,IF(Z137=Barèmes!$C$2,2,IF(Z137=Barèmes!$D$2,3,IF(Z137=Barèmes!$E$2,4,IF(Z137=Barèmes!$F$2,5,0)))))+1*IF(AC137=Barèmes!$B$2,1,IF(AC137=Barèmes!$C$2,2,IF(AC137=Barèmes!$D$2,3,IF(AC137=Barèmes!$E$2,4,IF(AC137=Barèmes!$F$2,5,0))))))</f>
        <v/>
      </c>
      <c r="AI137" s="31"/>
      <c r="AJ137" s="32" t="str">
        <f>IFERROR(INDEX(Croissance!$B$5:$B$604,MATCH(A137,Croissance!$A$5:$A$604,0)),"")</f>
        <v/>
      </c>
      <c r="AK137" s="32" t="str">
        <f>IFERROR(INDEX(Croissance!$C$5:$C$604,MATCH(A137,Croissance!$A$5:$A$604,0)),"")</f>
        <v/>
      </c>
      <c r="AL137" s="32" t="str">
        <f>IFERROR(INDEX(Croissance!$D$5:$D$604,MATCH(A137,Croissance!$A$5:$A$604,0)),"")</f>
        <v/>
      </c>
      <c r="AM137" s="32" t="str">
        <f>IFERROR(INDEX(Croissance!$E$5:$E$604,MATCH(A137,Croissance!$A$5:$A$604,0)),"")</f>
        <v/>
      </c>
      <c r="AO137" s="33">
        <f t="shared" si="24"/>
        <v>0</v>
      </c>
      <c r="AP137" s="33">
        <f t="shared" si="20"/>
        <v>0</v>
      </c>
      <c r="AQ137" s="33">
        <f>IF(A137="",0,IF(AND(OR('Synthèse classe'!$C$2="Tous",C137='Synthèse classe'!$C$2),OR('Synthèse classe'!$C$3="Toutes",D137='Synthèse classe'!$C$3),OR('Synthèse classe'!$C$4="Toutes",AND('Synthèse classe'!$C$4="Dernière",AP137=1),B137=IFERROR(VALUE('Synthèse classe'!$C$4),0))),1,0))</f>
        <v>0</v>
      </c>
      <c r="AR137" s="34" t="str">
        <f t="shared" si="21"/>
        <v/>
      </c>
    </row>
    <row r="138" spans="1:44" x14ac:dyDescent="0.2">
      <c r="A138" s="17" t="str">
        <f t="shared" si="17"/>
        <v/>
      </c>
      <c r="B138" s="18"/>
      <c r="C138" s="19"/>
      <c r="D138" s="19"/>
      <c r="E138" s="19"/>
      <c r="F138" s="19"/>
      <c r="G138" s="19"/>
      <c r="H138" s="17" t="str">
        <f t="shared" si="22"/>
        <v/>
      </c>
      <c r="I138" s="20"/>
      <c r="J138" s="18"/>
      <c r="K138" s="19"/>
      <c r="L138" s="21" t="str">
        <f t="shared" si="23"/>
        <v/>
      </c>
      <c r="M138" s="21" t="str">
        <f>IF(OR(J138="",SUMPRODUCT((Barèmes!$A$6:$A$28="Endurance — Luc Léger (palier)")*(Barèmes!$B$6:$B$28=H138)*(Barèmes!$C$6:$C$28=IF(H138="6ème","Mixte",G138)))=0),"",IF(SUMPRODUCT((Barèmes!$A$6:$A$28="Endurance — Luc Léger (palier)")*(Barèmes!$B$6:$B$28=H138)*(Barèmes!$C$6:$C$28=IF(H138="6ème","Mixte",G138))*(Barèmes!$J$6:$J$28="+"))&gt;0,IF(J138&lt;=SUMIFS(Barèmes!$D$6:$D$28,Barèmes!$A$6:$A$28,"Endurance — Luc Léger (palier)",Barèmes!$B$6:$B$28,H138,Barèmes!$C$6:$C$28,IF(H138="6ème","Mixte",G138)),"à besoin",IF(J138&lt;=SUMIFS(Barèmes!$E$6:$E$28,Barèmes!$A$6:$A$28,"Endurance — Luc Léger (palier)",Barèmes!$B$6:$B$28,H138,Barèmes!$C$6:$C$28,IF(H138="6ème","Mixte",G138)),"fragile","satisfaisant")),IF(J138&gt;=SUMIFS(Barèmes!$D$6:$D$28,Barèmes!$A$6:$A$28,"Endurance — Luc Léger (palier)",Barèmes!$B$6:$B$28,H138,Barèmes!$C$6:$C$28,IF(H138="6ème","Mixte",G138)),"à besoin",IF(J138&gt;=SUMIFS(Barèmes!$E$6:$E$28,Barèmes!$A$6:$A$28,"Endurance — Luc Léger (palier)",Barèmes!$B$6:$B$28,H138,Barèmes!$C$6:$C$28,IF(H138="6ème","Mixte",G138)),"fragile","satisfaisant"))))</f>
        <v/>
      </c>
      <c r="N138" s="21" t="str">
        <f>IF(OR(J138="",SUMPRODUCT((Barèmes!$A$6:$A$28="Endurance — Luc Léger (palier)")*(Barèmes!$B$6:$B$28=H138)*(Barèmes!$C$6:$C$28=IF(H138="6ème","Mixte",G138)))=0),"",IF(SUMPRODUCT((Barèmes!$A$6:$A$28="Endurance — Luc Léger (palier)")*(Barèmes!$B$6:$B$28=H138)*(Barèmes!$C$6:$C$28=IF(H138="6ème","Mixte",G138))*(Barèmes!$J$6:$J$28="+"))&gt;0,IF(J138&lt;=SUMIFS(Barèmes!$F$6:$F$28,Barèmes!$A$6:$A$28,"Endurance — Luc Léger (palier)",Barèmes!$B$6:$B$28,H138,Barèmes!$C$6:$C$28,IF(H138="6ème","Mixte",G138)),Barèmes!$B$2,IF(J138&lt;=SUMIFS(Barèmes!$G$6:$G$28,Barèmes!$A$6:$A$28,"Endurance — Luc Léger (palier)",Barèmes!$B$6:$B$28,H138,Barèmes!$C$6:$C$28,IF(H138="6ème","Mixte",G138)),Barèmes!$C$2,IF(J138&lt;=SUMIFS(Barèmes!$H$6:$H$28,Barèmes!$A$6:$A$28,"Endurance — Luc Léger (palier)",Barèmes!$B$6:$B$28,H138,Barèmes!$C$6:$C$28,IF(H138="6ème","Mixte",G138)),Barèmes!$D$2,IF(J138&lt;=SUMIFS(Barèmes!$I$6:$I$28,Barèmes!$A$6:$A$28,"Endurance — Luc Léger (palier)",Barèmes!$B$6:$B$28,H138,Barèmes!$C$6:$C$28,IF(H138="6ème","Mixte",G138)),Barèmes!$E$2,Barèmes!$F$2)))),IF(J138&gt;=SUMIFS(Barèmes!$F$6:$F$28,Barèmes!$A$6:$A$28,"Endurance — Luc Léger (palier)",Barèmes!$B$6:$B$28,H138,Barèmes!$C$6:$C$28,IF(H138="6ème","Mixte",G138)),Barèmes!$B$2,IF(J138&gt;=SUMIFS(Barèmes!$G$6:$G$28,Barèmes!$A$6:$A$28,"Endurance — Luc Léger (palier)",Barèmes!$B$6:$B$28,H138,Barèmes!$C$6:$C$28,IF(H138="6ème","Mixte",G138)),Barèmes!$C$2,IF(J138&gt;=SUMIFS(Barèmes!$H$6:$H$28,Barèmes!$A$6:$A$28,"Endurance — Luc Léger (palier)",Barèmes!$B$6:$B$28,H138,Barèmes!$C$6:$C$28,IF(H138="6ème","Mixte",G138)),Barèmes!$D$2,IF(J138&gt;=SUMIFS(Barèmes!$I$6:$I$28,Barèmes!$A$6:$A$28,"Endurance — Luc Léger (palier)",Barèmes!$B$6:$B$28,H138,Barèmes!$C$6:$C$28,IF(H138="6ème","Mixte",G138)),Barèmes!$E$2,Barèmes!$F$2))))))</f>
        <v/>
      </c>
      <c r="O138" s="22"/>
      <c r="P138" s="23" t="str">
        <f>IF(OR(O138="",SUMPRODUCT((Barèmes!$A$6:$A$28="Force bas du corps — Saut en longueur (m)")*(Barèmes!$B$6:$B$28=H138)*(Barèmes!$C$6:$C$28=IF(H138="6ème","Mixte",G138)))=0),"",IF(SUMPRODUCT((Barèmes!$A$6:$A$28="Force bas du corps — Saut en longueur (m)")*(Barèmes!$B$6:$B$28=H138)*(Barèmes!$C$6:$C$28=IF(H138="6ème","Mixte",G138))*(Barèmes!$J$6:$J$28="+"))&gt;0,IF(O138&lt;=SUMIFS(Barèmes!$D$6:$D$28,Barèmes!$A$6:$A$28,"Force bas du corps — Saut en longueur (m)",Barèmes!$B$6:$B$28,H138,Barèmes!$C$6:$C$28,IF(H138="6ème","Mixte",G138)),"à besoin",IF(O138&lt;=SUMIFS(Barèmes!$E$6:$E$28,Barèmes!$A$6:$A$28,"Force bas du corps — Saut en longueur (m)",Barèmes!$B$6:$B$28,H138,Barèmes!$C$6:$C$28,IF(H138="6ème","Mixte",G138)),"fragile","satisfaisant")),IF(O138&gt;=SUMIFS(Barèmes!$D$6:$D$28,Barèmes!$A$6:$A$28,"Force bas du corps — Saut en longueur (m)",Barèmes!$B$6:$B$28,H138,Barèmes!$C$6:$C$28,IF(H138="6ème","Mixte",G138)),"à besoin",IF(O138&gt;=SUMIFS(Barèmes!$E$6:$E$28,Barèmes!$A$6:$A$28,"Force bas du corps — Saut en longueur (m)",Barèmes!$B$6:$B$28,H138,Barèmes!$C$6:$C$28,IF(H138="6ème","Mixte",G138)),"fragile","satisfaisant"))))</f>
        <v/>
      </c>
      <c r="Q138" s="23" t="str">
        <f>IF(OR(O138="",SUMPRODUCT((Barèmes!$A$6:$A$28="Force bas du corps — Saut en longueur (m)")*(Barèmes!$B$6:$B$28=H138)*(Barèmes!$C$6:$C$28=IF(H138="6ème","Mixte",G138)))=0),"",IF(SUMPRODUCT((Barèmes!$A$6:$A$28="Force bas du corps — Saut en longueur (m)")*(Barèmes!$B$6:$B$28=H138)*(Barèmes!$C$6:$C$28=IF(H138="6ème","Mixte",G138))*(Barèmes!$J$6:$J$28="+"))&gt;0,IF(O138&lt;=SUMIFS(Barèmes!$F$6:$F$28,Barèmes!$A$6:$A$28,"Force bas du corps — Saut en longueur (m)",Barèmes!$B$6:$B$28,H138,Barèmes!$C$6:$C$28,IF(H138="6ème","Mixte",G138)),Barèmes!$B$2,IF(O138&lt;=SUMIFS(Barèmes!$G$6:$G$28,Barèmes!$A$6:$A$28,"Force bas du corps — Saut en longueur (m)",Barèmes!$B$6:$B$28,H138,Barèmes!$C$6:$C$28,IF(H138="6ème","Mixte",G138)),Barèmes!$C$2,IF(O138&lt;=SUMIFS(Barèmes!$H$6:$H$28,Barèmes!$A$6:$A$28,"Force bas du corps — Saut en longueur (m)",Barèmes!$B$6:$B$28,H138,Barèmes!$C$6:$C$28,IF(H138="6ème","Mixte",G138)),Barèmes!$D$2,IF(O138&lt;=SUMIFS(Barèmes!$I$6:$I$28,Barèmes!$A$6:$A$28,"Force bas du corps — Saut en longueur (m)",Barèmes!$B$6:$B$28,H138,Barèmes!$C$6:$C$28,IF(H138="6ème","Mixte",G138)),Barèmes!$E$2,Barèmes!$F$2)))),IF(O138&gt;=SUMIFS(Barèmes!$F$6:$F$28,Barèmes!$A$6:$A$28,"Force bas du corps — Saut en longueur (m)",Barèmes!$B$6:$B$28,H138,Barèmes!$C$6:$C$28,IF(H138="6ème","Mixte",G138)),Barèmes!$B$2,IF(O138&gt;=SUMIFS(Barèmes!$G$6:$G$28,Barèmes!$A$6:$A$28,"Force bas du corps — Saut en longueur (m)",Barèmes!$B$6:$B$28,H138,Barèmes!$C$6:$C$28,IF(H138="6ème","Mixte",G138)),Barèmes!$C$2,IF(O138&gt;=SUMIFS(Barèmes!$H$6:$H$28,Barèmes!$A$6:$A$28,"Force bas du corps — Saut en longueur (m)",Barèmes!$B$6:$B$28,H138,Barèmes!$C$6:$C$28,IF(H138="6ème","Mixte",G138)),Barèmes!$D$2,IF(O138&gt;=SUMIFS(Barèmes!$I$6:$I$28,Barèmes!$A$6:$A$28,"Force bas du corps — Saut en longueur (m)",Barèmes!$B$6:$B$28,H138,Barèmes!$C$6:$C$28,IF(H138="6ème","Mixte",G138)),Barèmes!$E$2,Barèmes!$F$2))))))</f>
        <v/>
      </c>
      <c r="R138" s="22"/>
      <c r="S138" s="24" t="str">
        <f>IF(OR(R138="",SUMPRODUCT((Barèmes!$A$6:$A$28="Vitesse — 30 m (s)")*(Barèmes!$B$6:$B$28=H138)*(Barèmes!$C$6:$C$28=IF(H138="6ème","Mixte",G138)))=0),"",IF(SUMPRODUCT((Barèmes!$A$6:$A$28="Vitesse — 30 m (s)")*(Barèmes!$B$6:$B$28=H138)*(Barèmes!$C$6:$C$28=IF(H138="6ème","Mixte",G138))*(Barèmes!$J$6:$J$28="+"))&gt;0,IF(R138&lt;=SUMIFS(Barèmes!$D$6:$D$28,Barèmes!$A$6:$A$28,"Vitesse — 30 m (s)",Barèmes!$B$6:$B$28,H138,Barèmes!$C$6:$C$28,IF(H138="6ème","Mixte",G138)),"à besoin",IF(R138&lt;=SUMIFS(Barèmes!$E$6:$E$28,Barèmes!$A$6:$A$28,"Vitesse — 30 m (s)",Barèmes!$B$6:$B$28,H138,Barèmes!$C$6:$C$28,IF(H138="6ème","Mixte",G138)),"fragile","satisfaisant")),IF(R138&gt;=SUMIFS(Barèmes!$D$6:$D$28,Barèmes!$A$6:$A$28,"Vitesse — 30 m (s)",Barèmes!$B$6:$B$28,H138,Barèmes!$C$6:$C$28,IF(H138="6ème","Mixte",G138)),"à besoin",IF(R138&gt;=SUMIFS(Barèmes!$E$6:$E$28,Barèmes!$A$6:$A$28,"Vitesse — 30 m (s)",Barèmes!$B$6:$B$28,H138,Barèmes!$C$6:$C$28,IF(H138="6ème","Mixte",G138)),"fragile","satisfaisant"))))</f>
        <v/>
      </c>
      <c r="T138" s="24" t="str">
        <f>IF(OR(R138="",SUMPRODUCT((Barèmes!$A$6:$A$28="Vitesse — 30 m (s)")*(Barèmes!$B$6:$B$28=H138)*(Barèmes!$C$6:$C$28=IF(H138="6ème","Mixte",G138)))=0),"",IF(SUMPRODUCT((Barèmes!$A$6:$A$28="Vitesse — 30 m (s)")*(Barèmes!$B$6:$B$28=H138)*(Barèmes!$C$6:$C$28=IF(H138="6ème","Mixte",G138))*(Barèmes!$J$6:$J$28="+"))&gt;0,IF(R138&lt;=SUMIFS(Barèmes!$F$6:$F$28,Barèmes!$A$6:$A$28,"Vitesse — 30 m (s)",Barèmes!$B$6:$B$28,H138,Barèmes!$C$6:$C$28,IF(H138="6ème","Mixte",G138)),Barèmes!$B$2,IF(R138&lt;=SUMIFS(Barèmes!$G$6:$G$28,Barèmes!$A$6:$A$28,"Vitesse — 30 m (s)",Barèmes!$B$6:$B$28,H138,Barèmes!$C$6:$C$28,IF(H138="6ème","Mixte",G138)),Barèmes!$C$2,IF(R138&lt;=SUMIFS(Barèmes!$H$6:$H$28,Barèmes!$A$6:$A$28,"Vitesse — 30 m (s)",Barèmes!$B$6:$B$28,H138,Barèmes!$C$6:$C$28,IF(H138="6ème","Mixte",G138)),Barèmes!$D$2,IF(R138&lt;=SUMIFS(Barèmes!$I$6:$I$28,Barèmes!$A$6:$A$28,"Vitesse — 30 m (s)",Barèmes!$B$6:$B$28,H138,Barèmes!$C$6:$C$28,IF(H138="6ème","Mixte",G138)),Barèmes!$E$2,Barèmes!$F$2)))),IF(R138&gt;=SUMIFS(Barèmes!$F$6:$F$28,Barèmes!$A$6:$A$28,"Vitesse — 30 m (s)",Barèmes!$B$6:$B$28,H138,Barèmes!$C$6:$C$28,IF(H138="6ème","Mixte",G138)),Barèmes!$B$2,IF(R138&gt;=SUMIFS(Barèmes!$G$6:$G$28,Barèmes!$A$6:$A$28,"Vitesse — 30 m (s)",Barèmes!$B$6:$B$28,H138,Barèmes!$C$6:$C$28,IF(H138="6ème","Mixte",G138)),Barèmes!$C$2,IF(R138&gt;=SUMIFS(Barèmes!$H$6:$H$28,Barèmes!$A$6:$A$28,"Vitesse — 30 m (s)",Barèmes!$B$6:$B$28,H138,Barèmes!$C$6:$C$28,IF(H138="6ème","Mixte",G138)),Barèmes!$D$2,IF(R138&gt;=SUMIFS(Barèmes!$I$6:$I$28,Barèmes!$A$6:$A$28,"Vitesse — 30 m (s)",Barèmes!$B$6:$B$28,H138,Barèmes!$C$6:$C$28,IF(H138="6ème","Mixte",G138)),Barèmes!$E$2,Barèmes!$F$2))))))</f>
        <v/>
      </c>
      <c r="U138" s="22"/>
      <c r="V138" s="25" t="str">
        <f>IF(OR(U138="",SUMPRODUCT((Barèmes!$A$6:$A$28="Vitesse — 50 m (s)")*(Barèmes!$B$6:$B$28=H138)*(Barèmes!$C$6:$C$28=IF(H138="6ème","Mixte",G138)))=0),"",IF(SUMPRODUCT((Barèmes!$A$6:$A$28="Vitesse — 50 m (s)")*(Barèmes!$B$6:$B$28=H138)*(Barèmes!$C$6:$C$28=IF(H138="6ème","Mixte",G138))*(Barèmes!$J$6:$J$28="+"))&gt;0,IF(U138&lt;=SUMIFS(Barèmes!$D$6:$D$28,Barèmes!$A$6:$A$28,"Vitesse — 50 m (s)",Barèmes!$B$6:$B$28,H138,Barèmes!$C$6:$C$28,IF(H138="6ème","Mixte",G138)),"à besoin",IF(U138&lt;=SUMIFS(Barèmes!$E$6:$E$28,Barèmes!$A$6:$A$28,"Vitesse — 50 m (s)",Barèmes!$B$6:$B$28,H138,Barèmes!$C$6:$C$28,IF(H138="6ème","Mixte",G138)),"fragile","satisfaisant")),IF(U138&gt;=SUMIFS(Barèmes!$D$6:$D$28,Barèmes!$A$6:$A$28,"Vitesse — 50 m (s)",Barèmes!$B$6:$B$28,H138,Barèmes!$C$6:$C$28,IF(H138="6ème","Mixte",G138)),"à besoin",IF(U138&gt;=SUMIFS(Barèmes!$E$6:$E$28,Barèmes!$A$6:$A$28,"Vitesse — 50 m (s)",Barèmes!$B$6:$B$28,H138,Barèmes!$C$6:$C$28,IF(H138="6ème","Mixte",G138)),"fragile","satisfaisant"))))</f>
        <v/>
      </c>
      <c r="W138" s="25" t="str">
        <f>IF(OR(U138="",SUMPRODUCT((Barèmes!$A$6:$A$28="Vitesse — 50 m (s)")*(Barèmes!$B$6:$B$28=H138)*(Barèmes!$C$6:$C$28=IF(H138="6ème","Mixte",G138)))=0),"",IF(SUMPRODUCT((Barèmes!$A$6:$A$28="Vitesse — 50 m (s)")*(Barèmes!$B$6:$B$28=H138)*(Barèmes!$C$6:$C$28=IF(H138="6ème","Mixte",G138))*(Barèmes!$J$6:$J$28="+"))&gt;0,IF(U138&lt;=SUMIFS(Barèmes!$F$6:$F$28,Barèmes!$A$6:$A$28,"Vitesse — 50 m (s)",Barèmes!$B$6:$B$28,H138,Barèmes!$C$6:$C$28,IF(H138="6ème","Mixte",G138)),Barèmes!$B$2,IF(U138&lt;=SUMIFS(Barèmes!$G$6:$G$28,Barèmes!$A$6:$A$28,"Vitesse — 50 m (s)",Barèmes!$B$6:$B$28,H138,Barèmes!$C$6:$C$28,IF(H138="6ème","Mixte",G138)),Barèmes!$C$2,IF(U138&lt;=SUMIFS(Barèmes!$H$6:$H$28,Barèmes!$A$6:$A$28,"Vitesse — 50 m (s)",Barèmes!$B$6:$B$28,H138,Barèmes!$C$6:$C$28,IF(H138="6ème","Mixte",G138)),Barèmes!$D$2,IF(U138&lt;=SUMIFS(Barèmes!$I$6:$I$28,Barèmes!$A$6:$A$28,"Vitesse — 50 m (s)",Barèmes!$B$6:$B$28,H138,Barèmes!$C$6:$C$28,IF(H138="6ème","Mixte",G138)),Barèmes!$E$2,Barèmes!$F$2)))),IF(U138&gt;=SUMIFS(Barèmes!$F$6:$F$28,Barèmes!$A$6:$A$28,"Vitesse — 50 m (s)",Barèmes!$B$6:$B$28,H138,Barèmes!$C$6:$C$28,IF(H138="6ème","Mixte",G138)),Barèmes!$B$2,IF(U138&gt;=SUMIFS(Barèmes!$G$6:$G$28,Barèmes!$A$6:$A$28,"Vitesse — 50 m (s)",Barèmes!$B$6:$B$28,H138,Barèmes!$C$6:$C$28,IF(H138="6ème","Mixte",G138)),Barèmes!$C$2,IF(U138&gt;=SUMIFS(Barèmes!$H$6:$H$28,Barèmes!$A$6:$A$28,"Vitesse — 50 m (s)",Barèmes!$B$6:$B$28,H138,Barèmes!$C$6:$C$28,IF(H138="6ème","Mixte",G138)),Barèmes!$D$2,IF(U138&gt;=SUMIFS(Barèmes!$I$6:$I$28,Barèmes!$A$6:$A$28,"Vitesse — 50 m (s)",Barèmes!$B$6:$B$28,H138,Barèmes!$C$6:$C$28,IF(H138="6ème","Mixte",G138)),Barèmes!$E$2,Barèmes!$F$2))))))</f>
        <v/>
      </c>
      <c r="X138" s="18"/>
      <c r="Y138" s="26" t="str" cm="1">
        <f t="array" ref="Y138">IF(OR(X138="",SUMPRODUCT((Barèmes!$A$6:$A$28="Souplesse (score 1-5)")*(Barèmes!$B$6:$B$28=H138)*(Barèmes!$C$6:$C$28=IF(H138="6ème","Mixte",G138)))=0),"",IF(SUMPRODUCT((Barèmes!$A$6:$A$28="Souplesse (score 1-5)")*(Barèmes!$B$6:$B$28=H138)*(Barèmes!$C$6:$C$28=IF(H138="6ème","Mixte",G138))*(Barèmes!$J$6:$J$28="+"))&gt;0,IF(X138&lt;=SUMIFS(Barèmes!$D$6:$D$28,Barèmes!$A$6:$A$28,"Souplesse (score 1-5)",Barèmes!$B$6:$B$28,H138,Barèmes!$C$6:$C$28,IF(H138="6ème","Mixte",G138)),"à besoin",IF(X138&lt;=SUMIFS(Barèmes!$E$6:$E$28,Barèmes!$A$6:$A$28,"Souplesse (score 1-5)",Barèmes!$B$6:$B$28,H138,Barèmes!$C$6:$C$28,IF(H138="6ème","Mixte",G138)),"fragile","satisfaisant")),IF(X138&gt;=SUMIFS(Barèmes!$D$6:$D$28,Barèmes!$A$6:$A$28,"Souplesse (score 1-5)",Barèmes!$B$6:$B$28,H138,Barèmes!$C$6:$C$28,IF(H138="6ème","Mixte",G138)),"à besoin",IF(X138&gt;=SUMIFS(Barèmes!$E$6:$E$28,Barèmes!$A$6:$A$28,"Souplesse (score 1-5)",Barèmes!$B$6:$B$28,H138,Barèmes!$C$6:$C$28,IF(H138="6ème","Mixte",G138)),"fragile","satisfaisant"))))</f>
        <v/>
      </c>
      <c r="Z138" s="26" t="str" cm="1">
        <f t="array" ref="Z138">IF(OR(X138="",SUMPRODUCT((Barèmes!$A$6:$A$28="Souplesse (score 1-5)")*(Barèmes!$B$6:$B$28=H138)*(Barèmes!$C$6:$C$28=IF(H138="6ème","Mixte",G138)))=0),"",IF(SUMPRODUCT((Barèmes!$A$6:$A$28="Souplesse (score 1-5)")*(Barèmes!$B$6:$B$28=H138)*(Barèmes!$C$6:$C$28=IF(H138="6ème","Mixte",G138))*(Barèmes!$J$6:$J$28="+"))&gt;0,IF(X138&lt;=SUMIFS(Barèmes!$F$6:$F$28,Barèmes!$A$6:$A$28,"Souplesse (score 1-5)",Barèmes!$B$6:$B$28,H138,Barèmes!$C$6:$C$28,IF(H138="6ème","Mixte",G138)),Barèmes!$B$2,IF(X138&lt;=SUMIFS(Barèmes!$G$6:$G$28,Barèmes!$A$6:$A$28,"Souplesse (score 1-5)",Barèmes!$B$6:$B$28,H138,Barèmes!$C$6:$C$28,IF(H138="6ème","Mixte",G138)),Barèmes!$C$2,IF(X138&lt;=SUMIFS(Barèmes!$H$6:$H$28,Barèmes!$A$6:$A$28,"Souplesse (score 1-5)",Barèmes!$B$6:$B$28,H138,Barèmes!$C$6:$C$28,IF(H138="6ème","Mixte",G138)),Barèmes!$D$2,IF(X138&lt;=SUMIFS(Barèmes!$I$6:$I$28,Barèmes!$A$6:$A$28,"Souplesse (score 1-5)",Barèmes!$B$6:$B$28,H138,Barèmes!$C$6:$C$28,IF(H138="6ème","Mixte",G138)),Barèmes!$E$2,Barèmes!$F$2)))),IF(X138&gt;=SUMIFS(Barèmes!$F$6:$F$28,Barèmes!$A$6:$A$28,"Souplesse (score 1-5)",Barèmes!$B$6:$B$28,H138,Barèmes!$C$6:$C$28,IF(H138="6ème","Mixte",G138)),Barèmes!$B$2,IF(X138&gt;=SUMIFS(Barèmes!$G$6:$G$28,Barèmes!$A$6:$A$28,"Souplesse (score 1-5)",Barèmes!$B$6:$B$28,H138,Barèmes!$C$6:$C$28,IF(H138="6ème","Mixte",G138)),Barèmes!$C$2,IF(X138&gt;=SUMIFS(Barèmes!$H$6:$H$28,Barèmes!$A$6:$A$28,"Souplesse (score 1-5)",Barèmes!$B$6:$B$28,H138,Barèmes!$C$6:$C$28,IF(H138="6ème","Mixte",G138)),Barèmes!$D$2,IF(X138&gt;=SUMIFS(Barèmes!$I$6:$I$28,Barèmes!$A$6:$A$28,"Souplesse (score 1-5)",Barèmes!$B$6:$B$28,H138,Barèmes!$C$6:$C$28,IF(H138="6ème","Mixte",G138)),Barèmes!$E$2,Barèmes!$F$2))))))</f>
        <v/>
      </c>
      <c r="AA138" s="22"/>
      <c r="AB138" s="27" t="str">
        <f>IF(OR(AA138="",SUMPRODUCT((Barèmes!$A$6:$A$28="Agilité — T-test 974 (s)")*(Barèmes!$B$6:$B$28=H138)*(Barèmes!$C$6:$C$28=IF(H138="6ème","Mixte",G138)))=0),"",IF(SUMPRODUCT((Barèmes!$A$6:$A$28="Agilité — T-test 974 (s)")*(Barèmes!$B$6:$B$28=H138)*(Barèmes!$C$6:$C$28=IF(H138="6ème","Mixte",G138))*(Barèmes!$J$6:$J$28="+"))&gt;0,IF(AA138&lt;=SUMIFS(Barèmes!$D$6:$D$28,Barèmes!$A$6:$A$28,"Agilité — T-test 974 (s)",Barèmes!$B$6:$B$28,H138,Barèmes!$C$6:$C$28,IF(H138="6ème","Mixte",G138)),"à besoin",IF(AA138&lt;=SUMIFS(Barèmes!$E$6:$E$28,Barèmes!$A$6:$A$28,"Agilité — T-test 974 (s)",Barèmes!$B$6:$B$28,H138,Barèmes!$C$6:$C$28,IF(H138="6ème","Mixte",G138)),"fragile","satisfaisant")),IF(AA138&gt;=SUMIFS(Barèmes!$D$6:$D$28,Barèmes!$A$6:$A$28,"Agilité — T-test 974 (s)",Barèmes!$B$6:$B$28,H138,Barèmes!$C$6:$C$28,IF(H138="6ème","Mixte",G138)),"à besoin",IF(AA138&gt;=SUMIFS(Barèmes!$E$6:$E$28,Barèmes!$A$6:$A$28,"Agilité — T-test 974 (s)",Barèmes!$B$6:$B$28,H138,Barèmes!$C$6:$C$28,IF(H138="6ème","Mixte",G138)),"fragile","satisfaisant"))))</f>
        <v/>
      </c>
      <c r="AC138" s="27" t="str">
        <f>IF(OR(AA138="",SUMPRODUCT((Barèmes!$A$6:$A$28="Agilité — T-test 974 (s)")*(Barèmes!$B$6:$B$28=H138)*(Barèmes!$C$6:$C$28=IF(H138="6ème","Mixte",G138)))=0),"",IF(SUMPRODUCT((Barèmes!$A$6:$A$28="Agilité — T-test 974 (s)")*(Barèmes!$B$6:$B$28=H138)*(Barèmes!$C$6:$C$28=IF(H138="6ème","Mixte",G138))*(Barèmes!$J$6:$J$28="+"))&gt;0,IF(AA138&lt;=SUMIFS(Barèmes!$F$6:$F$28,Barèmes!$A$6:$A$28,"Agilité — T-test 974 (s)",Barèmes!$B$6:$B$28,H138,Barèmes!$C$6:$C$28,IF(H138="6ème","Mixte",G138)),Barèmes!$B$2,IF(AA138&lt;=SUMIFS(Barèmes!$G$6:$G$28,Barèmes!$A$6:$A$28,"Agilité — T-test 974 (s)",Barèmes!$B$6:$B$28,H138,Barèmes!$C$6:$C$28,IF(H138="6ème","Mixte",G138)),Barèmes!$C$2,IF(AA138&lt;=SUMIFS(Barèmes!$H$6:$H$28,Barèmes!$A$6:$A$28,"Agilité — T-test 974 (s)",Barèmes!$B$6:$B$28,H138,Barèmes!$C$6:$C$28,IF(H138="6ème","Mixte",G138)),Barèmes!$D$2,IF(AA138&lt;=SUMIFS(Barèmes!$I$6:$I$28,Barèmes!$A$6:$A$28,"Agilité — T-test 974 (s)",Barèmes!$B$6:$B$28,H138,Barèmes!$C$6:$C$28,IF(H138="6ème","Mixte",G138)),Barèmes!$E$2,Barèmes!$F$2)))),IF(AA138&gt;=SUMIFS(Barèmes!$F$6:$F$28,Barèmes!$A$6:$A$28,"Agilité — T-test 974 (s)",Barèmes!$B$6:$B$28,H138,Barèmes!$C$6:$C$28,IF(H138="6ème","Mixte",G138)),Barèmes!$B$2,IF(AA138&gt;=SUMIFS(Barèmes!$G$6:$G$28,Barèmes!$A$6:$A$28,"Agilité — T-test 974 (s)",Barèmes!$B$6:$B$28,H138,Barèmes!$C$6:$C$28,IF(H138="6ème","Mixte",G138)),Barèmes!$C$2,IF(AA138&gt;=SUMIFS(Barèmes!$H$6:$H$28,Barèmes!$A$6:$A$28,"Agilité — T-test 974 (s)",Barèmes!$B$6:$B$28,H138,Barèmes!$C$6:$C$28,IF(H138="6ème","Mixte",G138)),Barèmes!$D$2,IF(AA138&gt;=SUMIFS(Barèmes!$I$6:$I$28,Barèmes!$A$6:$A$28,"Agilité — T-test 974 (s)",Barèmes!$B$6:$B$28,H138,Barèmes!$C$6:$C$28,IF(H138="6ème","Mixte",G138)),Barèmes!$E$2,Barèmes!$F$2))))))</f>
        <v/>
      </c>
      <c r="AD138" s="28" t="str">
        <f t="shared" si="18"/>
        <v/>
      </c>
      <c r="AE138" s="29" t="str">
        <f t="shared" si="19"/>
        <v/>
      </c>
      <c r="AF138" s="30" t="str">
        <f>IF(OR(AD138="",SUMPRODUCT((Barèmes!$A$6:$A$28="Surcoût d'agilité (s) — technique")*(Barèmes!$B$6:$B$28=H138)*(Barèmes!$C$6:$C$28=IF(H138="6ème","Mixte",G138)))=0),"",IF(SUMPRODUCT((Barèmes!$A$6:$A$28="Surcoût d'agilité (s) — technique")*(Barèmes!$B$6:$B$28=H138)*(Barèmes!$C$6:$C$28=IF(H138="6ème","Mixte",G138))*(Barèmes!$J$6:$J$28="+"))&gt;0,IF(AD138&lt;=SUMIFS(Barèmes!$D$6:$D$28,Barèmes!$A$6:$A$28,"Surcoût d'agilité (s) — technique",Barèmes!$B$6:$B$28,H138,Barèmes!$C$6:$C$28,IF(H138="6ème","Mixte",G138)),"à besoin",IF(AD138&lt;=SUMIFS(Barèmes!$E$6:$E$28,Barèmes!$A$6:$A$28,"Surcoût d'agilité (s) — technique",Barèmes!$B$6:$B$28,H138,Barèmes!$C$6:$C$28,IF(H138="6ème","Mixte",G138)),"fragile","satisfaisant")),IF(AD138&gt;=SUMIFS(Barèmes!$D$6:$D$28,Barèmes!$A$6:$A$28,"Surcoût d'agilité (s) — technique",Barèmes!$B$6:$B$28,H138,Barèmes!$C$6:$C$28,IF(H138="6ème","Mixte",G138)),"à besoin",IF(AD138&gt;=SUMIFS(Barèmes!$E$6:$E$28,Barèmes!$A$6:$A$28,"Surcoût d'agilité (s) — technique",Barèmes!$B$6:$B$28,H138,Barèmes!$C$6:$C$28,IF(H138="6ème","Mixte",G138)),"fragile","satisfaisant"))))</f>
        <v/>
      </c>
      <c r="AG138" s="30" t="str">
        <f>IF(OR(AD138="",SUMPRODUCT((Barèmes!$A$6:$A$28="Surcoût d'agilité (s) — technique")*(Barèmes!$B$6:$B$28=H138)*(Barèmes!$C$6:$C$28=IF(H138="6ème","Mixte",G138)))=0),"",IF(SUMPRODUCT((Barèmes!$A$6:$A$28="Surcoût d'agilité (s) — technique")*(Barèmes!$B$6:$B$28=H138)*(Barèmes!$C$6:$C$28=IF(H138="6ème","Mixte",G138))*(Barèmes!$J$6:$J$28="+"))&gt;0,IF(AD138&lt;=SUMIFS(Barèmes!$F$6:$F$28,Barèmes!$A$6:$A$28,"Surcoût d'agilité (s) — technique",Barèmes!$B$6:$B$28,H138,Barèmes!$C$6:$C$28,IF(H138="6ème","Mixte",G138)),Barèmes!$B$2,IF(AD138&lt;=SUMIFS(Barèmes!$G$6:$G$28,Barèmes!$A$6:$A$28,"Surcoût d'agilité (s) — technique",Barèmes!$B$6:$B$28,H138,Barèmes!$C$6:$C$28,IF(H138="6ème","Mixte",G138)),Barèmes!$C$2,IF(AD138&lt;=SUMIFS(Barèmes!$H$6:$H$28,Barèmes!$A$6:$A$28,"Surcoût d'agilité (s) — technique",Barèmes!$B$6:$B$28,H138,Barèmes!$C$6:$C$28,IF(H138="6ème","Mixte",G138)),Barèmes!$D$2,IF(AD138&lt;=SUMIFS(Barèmes!$I$6:$I$28,Barèmes!$A$6:$A$28,"Surcoût d'agilité (s) — technique",Barèmes!$B$6:$B$28,H138,Barèmes!$C$6:$C$28,IF(H138="6ème","Mixte",G138)),Barèmes!$E$2,Barèmes!$F$2)))),IF(AD138&gt;=SUMIFS(Barèmes!$F$6:$F$28,Barèmes!$A$6:$A$28,"Surcoût d'agilité (s) — technique",Barèmes!$B$6:$B$28,H138,Barèmes!$C$6:$C$28,IF(H138="6ème","Mixte",G138)),Barèmes!$B$2,IF(AD138&gt;=SUMIFS(Barèmes!$G$6:$G$28,Barèmes!$A$6:$A$28,"Surcoût d'agilité (s) — technique",Barèmes!$B$6:$B$28,H138,Barèmes!$C$6:$C$28,IF(H138="6ème","Mixte",G138)),Barèmes!$C$2,IF(AD138&gt;=SUMIFS(Barèmes!$H$6:$H$28,Barèmes!$A$6:$A$28,"Surcoût d'agilité (s) — technique",Barèmes!$B$6:$B$28,H138,Barèmes!$C$6:$C$28,IF(H138="6ème","Mixte",G138)),Barèmes!$D$2,IF(AD138&gt;=SUMIFS(Barèmes!$I$6:$I$28,Barèmes!$A$6:$A$28,"Surcoût d'agilité (s) — technique",Barèmes!$B$6:$B$28,H138,Barèmes!$C$6:$C$28,IF(H138="6ème","Mixte",G138)),Barèmes!$E$2,Barèmes!$F$2))))))</f>
        <v/>
      </c>
      <c r="AH138" s="31" t="str">
        <f>IF((IF(N138="",0,1)+IF(Q138="",0,1)+IF(W138="",0,1)+IF(Z138="",0,1)+IF(AC138="",0,1))=0,"",3*IF(N138=Barèmes!$B$2,1,IF(N138=Barèmes!$C$2,2,IF(N138=Barèmes!$D$2,3,IF(N138=Barèmes!$E$2,4,IF(N138=Barèmes!$F$2,5,0)))))+3*IF(Q138=Barèmes!$B$2,1,IF(Q138=Barèmes!$C$2,2,IF(Q138=Barèmes!$D$2,3,IF(Q138=Barèmes!$E$2,4,IF(Q138=Barèmes!$F$2,5,0)))))+2*IF(W138=Barèmes!$B$2,1,IF(W138=Barèmes!$C$2,2,IF(W138=Barèmes!$D$2,3,IF(W138=Barèmes!$E$2,4,IF(W138=Barèmes!$F$2,5,0)))))+1*IF(Z138=Barèmes!$B$2,1,IF(Z138=Barèmes!$C$2,2,IF(Z138=Barèmes!$D$2,3,IF(Z138=Barèmes!$E$2,4,IF(Z138=Barèmes!$F$2,5,0)))))+1*IF(AC138=Barèmes!$B$2,1,IF(AC138=Barèmes!$C$2,2,IF(AC138=Barèmes!$D$2,3,IF(AC138=Barèmes!$E$2,4,IF(AC138=Barèmes!$F$2,5,0))))))</f>
        <v/>
      </c>
      <c r="AI138" s="31"/>
      <c r="AJ138" s="32" t="str">
        <f>IFERROR(INDEX(Croissance!$B$5:$B$604,MATCH(A138,Croissance!$A$5:$A$604,0)),"")</f>
        <v/>
      </c>
      <c r="AK138" s="32" t="str">
        <f>IFERROR(INDEX(Croissance!$C$5:$C$604,MATCH(A138,Croissance!$A$5:$A$604,0)),"")</f>
        <v/>
      </c>
      <c r="AL138" s="32" t="str">
        <f>IFERROR(INDEX(Croissance!$D$5:$D$604,MATCH(A138,Croissance!$A$5:$A$604,0)),"")</f>
        <v/>
      </c>
      <c r="AM138" s="32" t="str">
        <f>IFERROR(INDEX(Croissance!$E$5:$E$604,MATCH(A138,Croissance!$A$5:$A$604,0)),"")</f>
        <v/>
      </c>
      <c r="AO138" s="33">
        <f t="shared" si="24"/>
        <v>0</v>
      </c>
      <c r="AP138" s="33">
        <f t="shared" si="20"/>
        <v>0</v>
      </c>
      <c r="AQ138" s="33">
        <f>IF(A138="",0,IF(AND(OR('Synthèse classe'!$C$2="Tous",C138='Synthèse classe'!$C$2),OR('Synthèse classe'!$C$3="Toutes",D138='Synthèse classe'!$C$3),OR('Synthèse classe'!$C$4="Toutes",AND('Synthèse classe'!$C$4="Dernière",AP138=1),B138=IFERROR(VALUE('Synthèse classe'!$C$4),0))),1,0))</f>
        <v>0</v>
      </c>
      <c r="AR138" s="34" t="str">
        <f t="shared" si="21"/>
        <v/>
      </c>
    </row>
    <row r="139" spans="1:44" x14ac:dyDescent="0.2">
      <c r="A139" s="17" t="str">
        <f t="shared" si="17"/>
        <v/>
      </c>
      <c r="B139" s="18"/>
      <c r="C139" s="19"/>
      <c r="D139" s="19"/>
      <c r="E139" s="19"/>
      <c r="F139" s="19"/>
      <c r="G139" s="19"/>
      <c r="H139" s="17" t="str">
        <f t="shared" si="22"/>
        <v/>
      </c>
      <c r="I139" s="20"/>
      <c r="J139" s="18"/>
      <c r="K139" s="19"/>
      <c r="L139" s="21" t="str">
        <f t="shared" si="23"/>
        <v/>
      </c>
      <c r="M139" s="21" t="str">
        <f>IF(OR(J139="",SUMPRODUCT((Barèmes!$A$6:$A$28="Endurance — Luc Léger (palier)")*(Barèmes!$B$6:$B$28=H139)*(Barèmes!$C$6:$C$28=IF(H139="6ème","Mixte",G139)))=0),"",IF(SUMPRODUCT((Barèmes!$A$6:$A$28="Endurance — Luc Léger (palier)")*(Barèmes!$B$6:$B$28=H139)*(Barèmes!$C$6:$C$28=IF(H139="6ème","Mixte",G139))*(Barèmes!$J$6:$J$28="+"))&gt;0,IF(J139&lt;=SUMIFS(Barèmes!$D$6:$D$28,Barèmes!$A$6:$A$28,"Endurance — Luc Léger (palier)",Barèmes!$B$6:$B$28,H139,Barèmes!$C$6:$C$28,IF(H139="6ème","Mixte",G139)),"à besoin",IF(J139&lt;=SUMIFS(Barèmes!$E$6:$E$28,Barèmes!$A$6:$A$28,"Endurance — Luc Léger (palier)",Barèmes!$B$6:$B$28,H139,Barèmes!$C$6:$C$28,IF(H139="6ème","Mixte",G139)),"fragile","satisfaisant")),IF(J139&gt;=SUMIFS(Barèmes!$D$6:$D$28,Barèmes!$A$6:$A$28,"Endurance — Luc Léger (palier)",Barèmes!$B$6:$B$28,H139,Barèmes!$C$6:$C$28,IF(H139="6ème","Mixte",G139)),"à besoin",IF(J139&gt;=SUMIFS(Barèmes!$E$6:$E$28,Barèmes!$A$6:$A$28,"Endurance — Luc Léger (palier)",Barèmes!$B$6:$B$28,H139,Barèmes!$C$6:$C$28,IF(H139="6ème","Mixte",G139)),"fragile","satisfaisant"))))</f>
        <v/>
      </c>
      <c r="N139" s="21" t="str">
        <f>IF(OR(J139="",SUMPRODUCT((Barèmes!$A$6:$A$28="Endurance — Luc Léger (palier)")*(Barèmes!$B$6:$B$28=H139)*(Barèmes!$C$6:$C$28=IF(H139="6ème","Mixte",G139)))=0),"",IF(SUMPRODUCT((Barèmes!$A$6:$A$28="Endurance — Luc Léger (palier)")*(Barèmes!$B$6:$B$28=H139)*(Barèmes!$C$6:$C$28=IF(H139="6ème","Mixte",G139))*(Barèmes!$J$6:$J$28="+"))&gt;0,IF(J139&lt;=SUMIFS(Barèmes!$F$6:$F$28,Barèmes!$A$6:$A$28,"Endurance — Luc Léger (palier)",Barèmes!$B$6:$B$28,H139,Barèmes!$C$6:$C$28,IF(H139="6ème","Mixte",G139)),Barèmes!$B$2,IF(J139&lt;=SUMIFS(Barèmes!$G$6:$G$28,Barèmes!$A$6:$A$28,"Endurance — Luc Léger (palier)",Barèmes!$B$6:$B$28,H139,Barèmes!$C$6:$C$28,IF(H139="6ème","Mixte",G139)),Barèmes!$C$2,IF(J139&lt;=SUMIFS(Barèmes!$H$6:$H$28,Barèmes!$A$6:$A$28,"Endurance — Luc Léger (palier)",Barèmes!$B$6:$B$28,H139,Barèmes!$C$6:$C$28,IF(H139="6ème","Mixte",G139)),Barèmes!$D$2,IF(J139&lt;=SUMIFS(Barèmes!$I$6:$I$28,Barèmes!$A$6:$A$28,"Endurance — Luc Léger (palier)",Barèmes!$B$6:$B$28,H139,Barèmes!$C$6:$C$28,IF(H139="6ème","Mixte",G139)),Barèmes!$E$2,Barèmes!$F$2)))),IF(J139&gt;=SUMIFS(Barèmes!$F$6:$F$28,Barèmes!$A$6:$A$28,"Endurance — Luc Léger (palier)",Barèmes!$B$6:$B$28,H139,Barèmes!$C$6:$C$28,IF(H139="6ème","Mixte",G139)),Barèmes!$B$2,IF(J139&gt;=SUMIFS(Barèmes!$G$6:$G$28,Barèmes!$A$6:$A$28,"Endurance — Luc Léger (palier)",Barèmes!$B$6:$B$28,H139,Barèmes!$C$6:$C$28,IF(H139="6ème","Mixte",G139)),Barèmes!$C$2,IF(J139&gt;=SUMIFS(Barèmes!$H$6:$H$28,Barèmes!$A$6:$A$28,"Endurance — Luc Léger (palier)",Barèmes!$B$6:$B$28,H139,Barèmes!$C$6:$C$28,IF(H139="6ème","Mixte",G139)),Barèmes!$D$2,IF(J139&gt;=SUMIFS(Barèmes!$I$6:$I$28,Barèmes!$A$6:$A$28,"Endurance — Luc Léger (palier)",Barèmes!$B$6:$B$28,H139,Barèmes!$C$6:$C$28,IF(H139="6ème","Mixte",G139)),Barèmes!$E$2,Barèmes!$F$2))))))</f>
        <v/>
      </c>
      <c r="O139" s="22"/>
      <c r="P139" s="23" t="str">
        <f>IF(OR(O139="",SUMPRODUCT((Barèmes!$A$6:$A$28="Force bas du corps — Saut en longueur (m)")*(Barèmes!$B$6:$B$28=H139)*(Barèmes!$C$6:$C$28=IF(H139="6ème","Mixte",G139)))=0),"",IF(SUMPRODUCT((Barèmes!$A$6:$A$28="Force bas du corps — Saut en longueur (m)")*(Barèmes!$B$6:$B$28=H139)*(Barèmes!$C$6:$C$28=IF(H139="6ème","Mixte",G139))*(Barèmes!$J$6:$J$28="+"))&gt;0,IF(O139&lt;=SUMIFS(Barèmes!$D$6:$D$28,Barèmes!$A$6:$A$28,"Force bas du corps — Saut en longueur (m)",Barèmes!$B$6:$B$28,H139,Barèmes!$C$6:$C$28,IF(H139="6ème","Mixte",G139)),"à besoin",IF(O139&lt;=SUMIFS(Barèmes!$E$6:$E$28,Barèmes!$A$6:$A$28,"Force bas du corps — Saut en longueur (m)",Barèmes!$B$6:$B$28,H139,Barèmes!$C$6:$C$28,IF(H139="6ème","Mixte",G139)),"fragile","satisfaisant")),IF(O139&gt;=SUMIFS(Barèmes!$D$6:$D$28,Barèmes!$A$6:$A$28,"Force bas du corps — Saut en longueur (m)",Barèmes!$B$6:$B$28,H139,Barèmes!$C$6:$C$28,IF(H139="6ème","Mixte",G139)),"à besoin",IF(O139&gt;=SUMIFS(Barèmes!$E$6:$E$28,Barèmes!$A$6:$A$28,"Force bas du corps — Saut en longueur (m)",Barèmes!$B$6:$B$28,H139,Barèmes!$C$6:$C$28,IF(H139="6ème","Mixte",G139)),"fragile","satisfaisant"))))</f>
        <v/>
      </c>
      <c r="Q139" s="23" t="str">
        <f>IF(OR(O139="",SUMPRODUCT((Barèmes!$A$6:$A$28="Force bas du corps — Saut en longueur (m)")*(Barèmes!$B$6:$B$28=H139)*(Barèmes!$C$6:$C$28=IF(H139="6ème","Mixte",G139)))=0),"",IF(SUMPRODUCT((Barèmes!$A$6:$A$28="Force bas du corps — Saut en longueur (m)")*(Barèmes!$B$6:$B$28=H139)*(Barèmes!$C$6:$C$28=IF(H139="6ème","Mixte",G139))*(Barèmes!$J$6:$J$28="+"))&gt;0,IF(O139&lt;=SUMIFS(Barèmes!$F$6:$F$28,Barèmes!$A$6:$A$28,"Force bas du corps — Saut en longueur (m)",Barèmes!$B$6:$B$28,H139,Barèmes!$C$6:$C$28,IF(H139="6ème","Mixte",G139)),Barèmes!$B$2,IF(O139&lt;=SUMIFS(Barèmes!$G$6:$G$28,Barèmes!$A$6:$A$28,"Force bas du corps — Saut en longueur (m)",Barèmes!$B$6:$B$28,H139,Barèmes!$C$6:$C$28,IF(H139="6ème","Mixte",G139)),Barèmes!$C$2,IF(O139&lt;=SUMIFS(Barèmes!$H$6:$H$28,Barèmes!$A$6:$A$28,"Force bas du corps — Saut en longueur (m)",Barèmes!$B$6:$B$28,H139,Barèmes!$C$6:$C$28,IF(H139="6ème","Mixte",G139)),Barèmes!$D$2,IF(O139&lt;=SUMIFS(Barèmes!$I$6:$I$28,Barèmes!$A$6:$A$28,"Force bas du corps — Saut en longueur (m)",Barèmes!$B$6:$B$28,H139,Barèmes!$C$6:$C$28,IF(H139="6ème","Mixte",G139)),Barèmes!$E$2,Barèmes!$F$2)))),IF(O139&gt;=SUMIFS(Barèmes!$F$6:$F$28,Barèmes!$A$6:$A$28,"Force bas du corps — Saut en longueur (m)",Barèmes!$B$6:$B$28,H139,Barèmes!$C$6:$C$28,IF(H139="6ème","Mixte",G139)),Barèmes!$B$2,IF(O139&gt;=SUMIFS(Barèmes!$G$6:$G$28,Barèmes!$A$6:$A$28,"Force bas du corps — Saut en longueur (m)",Barèmes!$B$6:$B$28,H139,Barèmes!$C$6:$C$28,IF(H139="6ème","Mixte",G139)),Barèmes!$C$2,IF(O139&gt;=SUMIFS(Barèmes!$H$6:$H$28,Barèmes!$A$6:$A$28,"Force bas du corps — Saut en longueur (m)",Barèmes!$B$6:$B$28,H139,Barèmes!$C$6:$C$28,IF(H139="6ème","Mixte",G139)),Barèmes!$D$2,IF(O139&gt;=SUMIFS(Barèmes!$I$6:$I$28,Barèmes!$A$6:$A$28,"Force bas du corps — Saut en longueur (m)",Barèmes!$B$6:$B$28,H139,Barèmes!$C$6:$C$28,IF(H139="6ème","Mixte",G139)),Barèmes!$E$2,Barèmes!$F$2))))))</f>
        <v/>
      </c>
      <c r="R139" s="22"/>
      <c r="S139" s="24" t="str">
        <f>IF(OR(R139="",SUMPRODUCT((Barèmes!$A$6:$A$28="Vitesse — 30 m (s)")*(Barèmes!$B$6:$B$28=H139)*(Barèmes!$C$6:$C$28=IF(H139="6ème","Mixte",G139)))=0),"",IF(SUMPRODUCT((Barèmes!$A$6:$A$28="Vitesse — 30 m (s)")*(Barèmes!$B$6:$B$28=H139)*(Barèmes!$C$6:$C$28=IF(H139="6ème","Mixte",G139))*(Barèmes!$J$6:$J$28="+"))&gt;0,IF(R139&lt;=SUMIFS(Barèmes!$D$6:$D$28,Barèmes!$A$6:$A$28,"Vitesse — 30 m (s)",Barèmes!$B$6:$B$28,H139,Barèmes!$C$6:$C$28,IF(H139="6ème","Mixte",G139)),"à besoin",IF(R139&lt;=SUMIFS(Barèmes!$E$6:$E$28,Barèmes!$A$6:$A$28,"Vitesse — 30 m (s)",Barèmes!$B$6:$B$28,H139,Barèmes!$C$6:$C$28,IF(H139="6ème","Mixte",G139)),"fragile","satisfaisant")),IF(R139&gt;=SUMIFS(Barèmes!$D$6:$D$28,Barèmes!$A$6:$A$28,"Vitesse — 30 m (s)",Barèmes!$B$6:$B$28,H139,Barèmes!$C$6:$C$28,IF(H139="6ème","Mixte",G139)),"à besoin",IF(R139&gt;=SUMIFS(Barèmes!$E$6:$E$28,Barèmes!$A$6:$A$28,"Vitesse — 30 m (s)",Barèmes!$B$6:$B$28,H139,Barèmes!$C$6:$C$28,IF(H139="6ème","Mixte",G139)),"fragile","satisfaisant"))))</f>
        <v/>
      </c>
      <c r="T139" s="24" t="str">
        <f>IF(OR(R139="",SUMPRODUCT((Barèmes!$A$6:$A$28="Vitesse — 30 m (s)")*(Barèmes!$B$6:$B$28=H139)*(Barèmes!$C$6:$C$28=IF(H139="6ème","Mixte",G139)))=0),"",IF(SUMPRODUCT((Barèmes!$A$6:$A$28="Vitesse — 30 m (s)")*(Barèmes!$B$6:$B$28=H139)*(Barèmes!$C$6:$C$28=IF(H139="6ème","Mixte",G139))*(Barèmes!$J$6:$J$28="+"))&gt;0,IF(R139&lt;=SUMIFS(Barèmes!$F$6:$F$28,Barèmes!$A$6:$A$28,"Vitesse — 30 m (s)",Barèmes!$B$6:$B$28,H139,Barèmes!$C$6:$C$28,IF(H139="6ème","Mixte",G139)),Barèmes!$B$2,IF(R139&lt;=SUMIFS(Barèmes!$G$6:$G$28,Barèmes!$A$6:$A$28,"Vitesse — 30 m (s)",Barèmes!$B$6:$B$28,H139,Barèmes!$C$6:$C$28,IF(H139="6ème","Mixte",G139)),Barèmes!$C$2,IF(R139&lt;=SUMIFS(Barèmes!$H$6:$H$28,Barèmes!$A$6:$A$28,"Vitesse — 30 m (s)",Barèmes!$B$6:$B$28,H139,Barèmes!$C$6:$C$28,IF(H139="6ème","Mixte",G139)),Barèmes!$D$2,IF(R139&lt;=SUMIFS(Barèmes!$I$6:$I$28,Barèmes!$A$6:$A$28,"Vitesse — 30 m (s)",Barèmes!$B$6:$B$28,H139,Barèmes!$C$6:$C$28,IF(H139="6ème","Mixte",G139)),Barèmes!$E$2,Barèmes!$F$2)))),IF(R139&gt;=SUMIFS(Barèmes!$F$6:$F$28,Barèmes!$A$6:$A$28,"Vitesse — 30 m (s)",Barèmes!$B$6:$B$28,H139,Barèmes!$C$6:$C$28,IF(H139="6ème","Mixte",G139)),Barèmes!$B$2,IF(R139&gt;=SUMIFS(Barèmes!$G$6:$G$28,Barèmes!$A$6:$A$28,"Vitesse — 30 m (s)",Barèmes!$B$6:$B$28,H139,Barèmes!$C$6:$C$28,IF(H139="6ème","Mixte",G139)),Barèmes!$C$2,IF(R139&gt;=SUMIFS(Barèmes!$H$6:$H$28,Barèmes!$A$6:$A$28,"Vitesse — 30 m (s)",Barèmes!$B$6:$B$28,H139,Barèmes!$C$6:$C$28,IF(H139="6ème","Mixte",G139)),Barèmes!$D$2,IF(R139&gt;=SUMIFS(Barèmes!$I$6:$I$28,Barèmes!$A$6:$A$28,"Vitesse — 30 m (s)",Barèmes!$B$6:$B$28,H139,Barèmes!$C$6:$C$28,IF(H139="6ème","Mixte",G139)),Barèmes!$E$2,Barèmes!$F$2))))))</f>
        <v/>
      </c>
      <c r="U139" s="22"/>
      <c r="V139" s="25" t="str">
        <f>IF(OR(U139="",SUMPRODUCT((Barèmes!$A$6:$A$28="Vitesse — 50 m (s)")*(Barèmes!$B$6:$B$28=H139)*(Barèmes!$C$6:$C$28=IF(H139="6ème","Mixte",G139)))=0),"",IF(SUMPRODUCT((Barèmes!$A$6:$A$28="Vitesse — 50 m (s)")*(Barèmes!$B$6:$B$28=H139)*(Barèmes!$C$6:$C$28=IF(H139="6ème","Mixte",G139))*(Barèmes!$J$6:$J$28="+"))&gt;0,IF(U139&lt;=SUMIFS(Barèmes!$D$6:$D$28,Barèmes!$A$6:$A$28,"Vitesse — 50 m (s)",Barèmes!$B$6:$B$28,H139,Barèmes!$C$6:$C$28,IF(H139="6ème","Mixte",G139)),"à besoin",IF(U139&lt;=SUMIFS(Barèmes!$E$6:$E$28,Barèmes!$A$6:$A$28,"Vitesse — 50 m (s)",Barèmes!$B$6:$B$28,H139,Barèmes!$C$6:$C$28,IF(H139="6ème","Mixte",G139)),"fragile","satisfaisant")),IF(U139&gt;=SUMIFS(Barèmes!$D$6:$D$28,Barèmes!$A$6:$A$28,"Vitesse — 50 m (s)",Barèmes!$B$6:$B$28,H139,Barèmes!$C$6:$C$28,IF(H139="6ème","Mixte",G139)),"à besoin",IF(U139&gt;=SUMIFS(Barèmes!$E$6:$E$28,Barèmes!$A$6:$A$28,"Vitesse — 50 m (s)",Barèmes!$B$6:$B$28,H139,Barèmes!$C$6:$C$28,IF(H139="6ème","Mixte",G139)),"fragile","satisfaisant"))))</f>
        <v/>
      </c>
      <c r="W139" s="25" t="str">
        <f>IF(OR(U139="",SUMPRODUCT((Barèmes!$A$6:$A$28="Vitesse — 50 m (s)")*(Barèmes!$B$6:$B$28=H139)*(Barèmes!$C$6:$C$28=IF(H139="6ème","Mixte",G139)))=0),"",IF(SUMPRODUCT((Barèmes!$A$6:$A$28="Vitesse — 50 m (s)")*(Barèmes!$B$6:$B$28=H139)*(Barèmes!$C$6:$C$28=IF(H139="6ème","Mixte",G139))*(Barèmes!$J$6:$J$28="+"))&gt;0,IF(U139&lt;=SUMIFS(Barèmes!$F$6:$F$28,Barèmes!$A$6:$A$28,"Vitesse — 50 m (s)",Barèmes!$B$6:$B$28,H139,Barèmes!$C$6:$C$28,IF(H139="6ème","Mixte",G139)),Barèmes!$B$2,IF(U139&lt;=SUMIFS(Barèmes!$G$6:$G$28,Barèmes!$A$6:$A$28,"Vitesse — 50 m (s)",Barèmes!$B$6:$B$28,H139,Barèmes!$C$6:$C$28,IF(H139="6ème","Mixte",G139)),Barèmes!$C$2,IF(U139&lt;=SUMIFS(Barèmes!$H$6:$H$28,Barèmes!$A$6:$A$28,"Vitesse — 50 m (s)",Barèmes!$B$6:$B$28,H139,Barèmes!$C$6:$C$28,IF(H139="6ème","Mixte",G139)),Barèmes!$D$2,IF(U139&lt;=SUMIFS(Barèmes!$I$6:$I$28,Barèmes!$A$6:$A$28,"Vitesse — 50 m (s)",Barèmes!$B$6:$B$28,H139,Barèmes!$C$6:$C$28,IF(H139="6ème","Mixte",G139)),Barèmes!$E$2,Barèmes!$F$2)))),IF(U139&gt;=SUMIFS(Barèmes!$F$6:$F$28,Barèmes!$A$6:$A$28,"Vitesse — 50 m (s)",Barèmes!$B$6:$B$28,H139,Barèmes!$C$6:$C$28,IF(H139="6ème","Mixte",G139)),Barèmes!$B$2,IF(U139&gt;=SUMIFS(Barèmes!$G$6:$G$28,Barèmes!$A$6:$A$28,"Vitesse — 50 m (s)",Barèmes!$B$6:$B$28,H139,Barèmes!$C$6:$C$28,IF(H139="6ème","Mixte",G139)),Barèmes!$C$2,IF(U139&gt;=SUMIFS(Barèmes!$H$6:$H$28,Barèmes!$A$6:$A$28,"Vitesse — 50 m (s)",Barèmes!$B$6:$B$28,H139,Barèmes!$C$6:$C$28,IF(H139="6ème","Mixte",G139)),Barèmes!$D$2,IF(U139&gt;=SUMIFS(Barèmes!$I$6:$I$28,Barèmes!$A$6:$A$28,"Vitesse — 50 m (s)",Barèmes!$B$6:$B$28,H139,Barèmes!$C$6:$C$28,IF(H139="6ème","Mixte",G139)),Barèmes!$E$2,Barèmes!$F$2))))))</f>
        <v/>
      </c>
      <c r="X139" s="18"/>
      <c r="Y139" s="26" t="str" cm="1">
        <f t="array" ref="Y139">IF(OR(X139="",SUMPRODUCT((Barèmes!$A$6:$A$28="Souplesse (score 1-5)")*(Barèmes!$B$6:$B$28=H139)*(Barèmes!$C$6:$C$28=IF(H139="6ème","Mixte",G139)))=0),"",IF(SUMPRODUCT((Barèmes!$A$6:$A$28="Souplesse (score 1-5)")*(Barèmes!$B$6:$B$28=H139)*(Barèmes!$C$6:$C$28=IF(H139="6ème","Mixte",G139))*(Barèmes!$J$6:$J$28="+"))&gt;0,IF(X139&lt;=SUMIFS(Barèmes!$D$6:$D$28,Barèmes!$A$6:$A$28,"Souplesse (score 1-5)",Barèmes!$B$6:$B$28,H139,Barèmes!$C$6:$C$28,IF(H139="6ème","Mixte",G139)),"à besoin",IF(X139&lt;=SUMIFS(Barèmes!$E$6:$E$28,Barèmes!$A$6:$A$28,"Souplesse (score 1-5)",Barèmes!$B$6:$B$28,H139,Barèmes!$C$6:$C$28,IF(H139="6ème","Mixte",G139)),"fragile","satisfaisant")),IF(X139&gt;=SUMIFS(Barèmes!$D$6:$D$28,Barèmes!$A$6:$A$28,"Souplesse (score 1-5)",Barèmes!$B$6:$B$28,H139,Barèmes!$C$6:$C$28,IF(H139="6ème","Mixte",G139)),"à besoin",IF(X139&gt;=SUMIFS(Barèmes!$E$6:$E$28,Barèmes!$A$6:$A$28,"Souplesse (score 1-5)",Barèmes!$B$6:$B$28,H139,Barèmes!$C$6:$C$28,IF(H139="6ème","Mixte",G139)),"fragile","satisfaisant"))))</f>
        <v/>
      </c>
      <c r="Z139" s="26" t="str" cm="1">
        <f t="array" ref="Z139">IF(OR(X139="",SUMPRODUCT((Barèmes!$A$6:$A$28="Souplesse (score 1-5)")*(Barèmes!$B$6:$B$28=H139)*(Barèmes!$C$6:$C$28=IF(H139="6ème","Mixte",G139)))=0),"",IF(SUMPRODUCT((Barèmes!$A$6:$A$28="Souplesse (score 1-5)")*(Barèmes!$B$6:$B$28=H139)*(Barèmes!$C$6:$C$28=IF(H139="6ème","Mixte",G139))*(Barèmes!$J$6:$J$28="+"))&gt;0,IF(X139&lt;=SUMIFS(Barèmes!$F$6:$F$28,Barèmes!$A$6:$A$28,"Souplesse (score 1-5)",Barèmes!$B$6:$B$28,H139,Barèmes!$C$6:$C$28,IF(H139="6ème","Mixte",G139)),Barèmes!$B$2,IF(X139&lt;=SUMIFS(Barèmes!$G$6:$G$28,Barèmes!$A$6:$A$28,"Souplesse (score 1-5)",Barèmes!$B$6:$B$28,H139,Barèmes!$C$6:$C$28,IF(H139="6ème","Mixte",G139)),Barèmes!$C$2,IF(X139&lt;=SUMIFS(Barèmes!$H$6:$H$28,Barèmes!$A$6:$A$28,"Souplesse (score 1-5)",Barèmes!$B$6:$B$28,H139,Barèmes!$C$6:$C$28,IF(H139="6ème","Mixte",G139)),Barèmes!$D$2,IF(X139&lt;=SUMIFS(Barèmes!$I$6:$I$28,Barèmes!$A$6:$A$28,"Souplesse (score 1-5)",Barèmes!$B$6:$B$28,H139,Barèmes!$C$6:$C$28,IF(H139="6ème","Mixte",G139)),Barèmes!$E$2,Barèmes!$F$2)))),IF(X139&gt;=SUMIFS(Barèmes!$F$6:$F$28,Barèmes!$A$6:$A$28,"Souplesse (score 1-5)",Barèmes!$B$6:$B$28,H139,Barèmes!$C$6:$C$28,IF(H139="6ème","Mixte",G139)),Barèmes!$B$2,IF(X139&gt;=SUMIFS(Barèmes!$G$6:$G$28,Barèmes!$A$6:$A$28,"Souplesse (score 1-5)",Barèmes!$B$6:$B$28,H139,Barèmes!$C$6:$C$28,IF(H139="6ème","Mixte",G139)),Barèmes!$C$2,IF(X139&gt;=SUMIFS(Barèmes!$H$6:$H$28,Barèmes!$A$6:$A$28,"Souplesse (score 1-5)",Barèmes!$B$6:$B$28,H139,Barèmes!$C$6:$C$28,IF(H139="6ème","Mixte",G139)),Barèmes!$D$2,IF(X139&gt;=SUMIFS(Barèmes!$I$6:$I$28,Barèmes!$A$6:$A$28,"Souplesse (score 1-5)",Barèmes!$B$6:$B$28,H139,Barèmes!$C$6:$C$28,IF(H139="6ème","Mixte",G139)),Barèmes!$E$2,Barèmes!$F$2))))))</f>
        <v/>
      </c>
      <c r="AA139" s="22"/>
      <c r="AB139" s="27" t="str">
        <f>IF(OR(AA139="",SUMPRODUCT((Barèmes!$A$6:$A$28="Agilité — T-test 974 (s)")*(Barèmes!$B$6:$B$28=H139)*(Barèmes!$C$6:$C$28=IF(H139="6ème","Mixte",G139)))=0),"",IF(SUMPRODUCT((Barèmes!$A$6:$A$28="Agilité — T-test 974 (s)")*(Barèmes!$B$6:$B$28=H139)*(Barèmes!$C$6:$C$28=IF(H139="6ème","Mixte",G139))*(Barèmes!$J$6:$J$28="+"))&gt;0,IF(AA139&lt;=SUMIFS(Barèmes!$D$6:$D$28,Barèmes!$A$6:$A$28,"Agilité — T-test 974 (s)",Barèmes!$B$6:$B$28,H139,Barèmes!$C$6:$C$28,IF(H139="6ème","Mixte",G139)),"à besoin",IF(AA139&lt;=SUMIFS(Barèmes!$E$6:$E$28,Barèmes!$A$6:$A$28,"Agilité — T-test 974 (s)",Barèmes!$B$6:$B$28,H139,Barèmes!$C$6:$C$28,IF(H139="6ème","Mixte",G139)),"fragile","satisfaisant")),IF(AA139&gt;=SUMIFS(Barèmes!$D$6:$D$28,Barèmes!$A$6:$A$28,"Agilité — T-test 974 (s)",Barèmes!$B$6:$B$28,H139,Barèmes!$C$6:$C$28,IF(H139="6ème","Mixte",G139)),"à besoin",IF(AA139&gt;=SUMIFS(Barèmes!$E$6:$E$28,Barèmes!$A$6:$A$28,"Agilité — T-test 974 (s)",Barèmes!$B$6:$B$28,H139,Barèmes!$C$6:$C$28,IF(H139="6ème","Mixte",G139)),"fragile","satisfaisant"))))</f>
        <v/>
      </c>
      <c r="AC139" s="27" t="str">
        <f>IF(OR(AA139="",SUMPRODUCT((Barèmes!$A$6:$A$28="Agilité — T-test 974 (s)")*(Barèmes!$B$6:$B$28=H139)*(Barèmes!$C$6:$C$28=IF(H139="6ème","Mixte",G139)))=0),"",IF(SUMPRODUCT((Barèmes!$A$6:$A$28="Agilité — T-test 974 (s)")*(Barèmes!$B$6:$B$28=H139)*(Barèmes!$C$6:$C$28=IF(H139="6ème","Mixte",G139))*(Barèmes!$J$6:$J$28="+"))&gt;0,IF(AA139&lt;=SUMIFS(Barèmes!$F$6:$F$28,Barèmes!$A$6:$A$28,"Agilité — T-test 974 (s)",Barèmes!$B$6:$B$28,H139,Barèmes!$C$6:$C$28,IF(H139="6ème","Mixte",G139)),Barèmes!$B$2,IF(AA139&lt;=SUMIFS(Barèmes!$G$6:$G$28,Barèmes!$A$6:$A$28,"Agilité — T-test 974 (s)",Barèmes!$B$6:$B$28,H139,Barèmes!$C$6:$C$28,IF(H139="6ème","Mixte",G139)),Barèmes!$C$2,IF(AA139&lt;=SUMIFS(Barèmes!$H$6:$H$28,Barèmes!$A$6:$A$28,"Agilité — T-test 974 (s)",Barèmes!$B$6:$B$28,H139,Barèmes!$C$6:$C$28,IF(H139="6ème","Mixte",G139)),Barèmes!$D$2,IF(AA139&lt;=SUMIFS(Barèmes!$I$6:$I$28,Barèmes!$A$6:$A$28,"Agilité — T-test 974 (s)",Barèmes!$B$6:$B$28,H139,Barèmes!$C$6:$C$28,IF(H139="6ème","Mixte",G139)),Barèmes!$E$2,Barèmes!$F$2)))),IF(AA139&gt;=SUMIFS(Barèmes!$F$6:$F$28,Barèmes!$A$6:$A$28,"Agilité — T-test 974 (s)",Barèmes!$B$6:$B$28,H139,Barèmes!$C$6:$C$28,IF(H139="6ème","Mixte",G139)),Barèmes!$B$2,IF(AA139&gt;=SUMIFS(Barèmes!$G$6:$G$28,Barèmes!$A$6:$A$28,"Agilité — T-test 974 (s)",Barèmes!$B$6:$B$28,H139,Barèmes!$C$6:$C$28,IF(H139="6ème","Mixte",G139)),Barèmes!$C$2,IF(AA139&gt;=SUMIFS(Barèmes!$H$6:$H$28,Barèmes!$A$6:$A$28,"Agilité — T-test 974 (s)",Barèmes!$B$6:$B$28,H139,Barèmes!$C$6:$C$28,IF(H139="6ème","Mixte",G139)),Barèmes!$D$2,IF(AA139&gt;=SUMIFS(Barèmes!$I$6:$I$28,Barèmes!$A$6:$A$28,"Agilité — T-test 974 (s)",Barèmes!$B$6:$B$28,H139,Barèmes!$C$6:$C$28,IF(H139="6ème","Mixte",G139)),Barèmes!$E$2,Barèmes!$F$2))))))</f>
        <v/>
      </c>
      <c r="AD139" s="28" t="str">
        <f t="shared" si="18"/>
        <v/>
      </c>
      <c r="AE139" s="29" t="str">
        <f t="shared" si="19"/>
        <v/>
      </c>
      <c r="AF139" s="30" t="str">
        <f>IF(OR(AD139="",SUMPRODUCT((Barèmes!$A$6:$A$28="Surcoût d'agilité (s) — technique")*(Barèmes!$B$6:$B$28=H139)*(Barèmes!$C$6:$C$28=IF(H139="6ème","Mixte",G139)))=0),"",IF(SUMPRODUCT((Barèmes!$A$6:$A$28="Surcoût d'agilité (s) — technique")*(Barèmes!$B$6:$B$28=H139)*(Barèmes!$C$6:$C$28=IF(H139="6ème","Mixte",G139))*(Barèmes!$J$6:$J$28="+"))&gt;0,IF(AD139&lt;=SUMIFS(Barèmes!$D$6:$D$28,Barèmes!$A$6:$A$28,"Surcoût d'agilité (s) — technique",Barèmes!$B$6:$B$28,H139,Barèmes!$C$6:$C$28,IF(H139="6ème","Mixte",G139)),"à besoin",IF(AD139&lt;=SUMIFS(Barèmes!$E$6:$E$28,Barèmes!$A$6:$A$28,"Surcoût d'agilité (s) — technique",Barèmes!$B$6:$B$28,H139,Barèmes!$C$6:$C$28,IF(H139="6ème","Mixte",G139)),"fragile","satisfaisant")),IF(AD139&gt;=SUMIFS(Barèmes!$D$6:$D$28,Barèmes!$A$6:$A$28,"Surcoût d'agilité (s) — technique",Barèmes!$B$6:$B$28,H139,Barèmes!$C$6:$C$28,IF(H139="6ème","Mixte",G139)),"à besoin",IF(AD139&gt;=SUMIFS(Barèmes!$E$6:$E$28,Barèmes!$A$6:$A$28,"Surcoût d'agilité (s) — technique",Barèmes!$B$6:$B$28,H139,Barèmes!$C$6:$C$28,IF(H139="6ème","Mixte",G139)),"fragile","satisfaisant"))))</f>
        <v/>
      </c>
      <c r="AG139" s="30" t="str">
        <f>IF(OR(AD139="",SUMPRODUCT((Barèmes!$A$6:$A$28="Surcoût d'agilité (s) — technique")*(Barèmes!$B$6:$B$28=H139)*(Barèmes!$C$6:$C$28=IF(H139="6ème","Mixte",G139)))=0),"",IF(SUMPRODUCT((Barèmes!$A$6:$A$28="Surcoût d'agilité (s) — technique")*(Barèmes!$B$6:$B$28=H139)*(Barèmes!$C$6:$C$28=IF(H139="6ème","Mixte",G139))*(Barèmes!$J$6:$J$28="+"))&gt;0,IF(AD139&lt;=SUMIFS(Barèmes!$F$6:$F$28,Barèmes!$A$6:$A$28,"Surcoût d'agilité (s) — technique",Barèmes!$B$6:$B$28,H139,Barèmes!$C$6:$C$28,IF(H139="6ème","Mixte",G139)),Barèmes!$B$2,IF(AD139&lt;=SUMIFS(Barèmes!$G$6:$G$28,Barèmes!$A$6:$A$28,"Surcoût d'agilité (s) — technique",Barèmes!$B$6:$B$28,H139,Barèmes!$C$6:$C$28,IF(H139="6ème","Mixte",G139)),Barèmes!$C$2,IF(AD139&lt;=SUMIFS(Barèmes!$H$6:$H$28,Barèmes!$A$6:$A$28,"Surcoût d'agilité (s) — technique",Barèmes!$B$6:$B$28,H139,Barèmes!$C$6:$C$28,IF(H139="6ème","Mixte",G139)),Barèmes!$D$2,IF(AD139&lt;=SUMIFS(Barèmes!$I$6:$I$28,Barèmes!$A$6:$A$28,"Surcoût d'agilité (s) — technique",Barèmes!$B$6:$B$28,H139,Barèmes!$C$6:$C$28,IF(H139="6ème","Mixte",G139)),Barèmes!$E$2,Barèmes!$F$2)))),IF(AD139&gt;=SUMIFS(Barèmes!$F$6:$F$28,Barèmes!$A$6:$A$28,"Surcoût d'agilité (s) — technique",Barèmes!$B$6:$B$28,H139,Barèmes!$C$6:$C$28,IF(H139="6ème","Mixte",G139)),Barèmes!$B$2,IF(AD139&gt;=SUMIFS(Barèmes!$G$6:$G$28,Barèmes!$A$6:$A$28,"Surcoût d'agilité (s) — technique",Barèmes!$B$6:$B$28,H139,Barèmes!$C$6:$C$28,IF(H139="6ème","Mixte",G139)),Barèmes!$C$2,IF(AD139&gt;=SUMIFS(Barèmes!$H$6:$H$28,Barèmes!$A$6:$A$28,"Surcoût d'agilité (s) — technique",Barèmes!$B$6:$B$28,H139,Barèmes!$C$6:$C$28,IF(H139="6ème","Mixte",G139)),Barèmes!$D$2,IF(AD139&gt;=SUMIFS(Barèmes!$I$6:$I$28,Barèmes!$A$6:$A$28,"Surcoût d'agilité (s) — technique",Barèmes!$B$6:$B$28,H139,Barèmes!$C$6:$C$28,IF(H139="6ème","Mixte",G139)),Barèmes!$E$2,Barèmes!$F$2))))))</f>
        <v/>
      </c>
      <c r="AH139" s="31" t="str">
        <f>IF((IF(N139="",0,1)+IF(Q139="",0,1)+IF(W139="",0,1)+IF(Z139="",0,1)+IF(AC139="",0,1))=0,"",3*IF(N139=Barèmes!$B$2,1,IF(N139=Barèmes!$C$2,2,IF(N139=Barèmes!$D$2,3,IF(N139=Barèmes!$E$2,4,IF(N139=Barèmes!$F$2,5,0)))))+3*IF(Q139=Barèmes!$B$2,1,IF(Q139=Barèmes!$C$2,2,IF(Q139=Barèmes!$D$2,3,IF(Q139=Barèmes!$E$2,4,IF(Q139=Barèmes!$F$2,5,0)))))+2*IF(W139=Barèmes!$B$2,1,IF(W139=Barèmes!$C$2,2,IF(W139=Barèmes!$D$2,3,IF(W139=Barèmes!$E$2,4,IF(W139=Barèmes!$F$2,5,0)))))+1*IF(Z139=Barèmes!$B$2,1,IF(Z139=Barèmes!$C$2,2,IF(Z139=Barèmes!$D$2,3,IF(Z139=Barèmes!$E$2,4,IF(Z139=Barèmes!$F$2,5,0)))))+1*IF(AC139=Barèmes!$B$2,1,IF(AC139=Barèmes!$C$2,2,IF(AC139=Barèmes!$D$2,3,IF(AC139=Barèmes!$E$2,4,IF(AC139=Barèmes!$F$2,5,0))))))</f>
        <v/>
      </c>
      <c r="AI139" s="31"/>
      <c r="AJ139" s="32" t="str">
        <f>IFERROR(INDEX(Croissance!$B$5:$B$604,MATCH(A139,Croissance!$A$5:$A$604,0)),"")</f>
        <v/>
      </c>
      <c r="AK139" s="32" t="str">
        <f>IFERROR(INDEX(Croissance!$C$5:$C$604,MATCH(A139,Croissance!$A$5:$A$604,0)),"")</f>
        <v/>
      </c>
      <c r="AL139" s="32" t="str">
        <f>IFERROR(INDEX(Croissance!$D$5:$D$604,MATCH(A139,Croissance!$A$5:$A$604,0)),"")</f>
        <v/>
      </c>
      <c r="AM139" s="32" t="str">
        <f>IFERROR(INDEX(Croissance!$E$5:$E$604,MATCH(A139,Croissance!$A$5:$A$604,0)),"")</f>
        <v/>
      </c>
      <c r="AO139" s="33">
        <f t="shared" si="24"/>
        <v>0</v>
      </c>
      <c r="AP139" s="33">
        <f t="shared" si="20"/>
        <v>0</v>
      </c>
      <c r="AQ139" s="33">
        <f>IF(A139="",0,IF(AND(OR('Synthèse classe'!$C$2="Tous",C139='Synthèse classe'!$C$2),OR('Synthèse classe'!$C$3="Toutes",D139='Synthèse classe'!$C$3),OR('Synthèse classe'!$C$4="Toutes",AND('Synthèse classe'!$C$4="Dernière",AP139=1),B139=IFERROR(VALUE('Synthèse classe'!$C$4),0))),1,0))</f>
        <v>0</v>
      </c>
      <c r="AR139" s="34" t="str">
        <f t="shared" si="21"/>
        <v/>
      </c>
    </row>
    <row r="140" spans="1:44" x14ac:dyDescent="0.2">
      <c r="A140" s="17" t="str">
        <f t="shared" si="17"/>
        <v/>
      </c>
      <c r="B140" s="18"/>
      <c r="C140" s="19"/>
      <c r="D140" s="19"/>
      <c r="E140" s="19"/>
      <c r="F140" s="19"/>
      <c r="G140" s="19"/>
      <c r="H140" s="17" t="str">
        <f t="shared" si="22"/>
        <v/>
      </c>
      <c r="I140" s="20"/>
      <c r="J140" s="18"/>
      <c r="K140" s="19"/>
      <c r="L140" s="21" t="str">
        <f t="shared" si="23"/>
        <v/>
      </c>
      <c r="M140" s="21" t="str">
        <f>IF(OR(J140="",SUMPRODUCT((Barèmes!$A$6:$A$28="Endurance — Luc Léger (palier)")*(Barèmes!$B$6:$B$28=H140)*(Barèmes!$C$6:$C$28=IF(H140="6ème","Mixte",G140)))=0),"",IF(SUMPRODUCT((Barèmes!$A$6:$A$28="Endurance — Luc Léger (palier)")*(Barèmes!$B$6:$B$28=H140)*(Barèmes!$C$6:$C$28=IF(H140="6ème","Mixte",G140))*(Barèmes!$J$6:$J$28="+"))&gt;0,IF(J140&lt;=SUMIFS(Barèmes!$D$6:$D$28,Barèmes!$A$6:$A$28,"Endurance — Luc Léger (palier)",Barèmes!$B$6:$B$28,H140,Barèmes!$C$6:$C$28,IF(H140="6ème","Mixte",G140)),"à besoin",IF(J140&lt;=SUMIFS(Barèmes!$E$6:$E$28,Barèmes!$A$6:$A$28,"Endurance — Luc Léger (palier)",Barèmes!$B$6:$B$28,H140,Barèmes!$C$6:$C$28,IF(H140="6ème","Mixte",G140)),"fragile","satisfaisant")),IF(J140&gt;=SUMIFS(Barèmes!$D$6:$D$28,Barèmes!$A$6:$A$28,"Endurance — Luc Léger (palier)",Barèmes!$B$6:$B$28,H140,Barèmes!$C$6:$C$28,IF(H140="6ème","Mixte",G140)),"à besoin",IF(J140&gt;=SUMIFS(Barèmes!$E$6:$E$28,Barèmes!$A$6:$A$28,"Endurance — Luc Léger (palier)",Barèmes!$B$6:$B$28,H140,Barèmes!$C$6:$C$28,IF(H140="6ème","Mixte",G140)),"fragile","satisfaisant"))))</f>
        <v/>
      </c>
      <c r="N140" s="21" t="str">
        <f>IF(OR(J140="",SUMPRODUCT((Barèmes!$A$6:$A$28="Endurance — Luc Léger (palier)")*(Barèmes!$B$6:$B$28=H140)*(Barèmes!$C$6:$C$28=IF(H140="6ème","Mixte",G140)))=0),"",IF(SUMPRODUCT((Barèmes!$A$6:$A$28="Endurance — Luc Léger (palier)")*(Barèmes!$B$6:$B$28=H140)*(Barèmes!$C$6:$C$28=IF(H140="6ème","Mixte",G140))*(Barèmes!$J$6:$J$28="+"))&gt;0,IF(J140&lt;=SUMIFS(Barèmes!$F$6:$F$28,Barèmes!$A$6:$A$28,"Endurance — Luc Léger (palier)",Barèmes!$B$6:$B$28,H140,Barèmes!$C$6:$C$28,IF(H140="6ème","Mixte",G140)),Barèmes!$B$2,IF(J140&lt;=SUMIFS(Barèmes!$G$6:$G$28,Barèmes!$A$6:$A$28,"Endurance — Luc Léger (palier)",Barèmes!$B$6:$B$28,H140,Barèmes!$C$6:$C$28,IF(H140="6ème","Mixte",G140)),Barèmes!$C$2,IF(J140&lt;=SUMIFS(Barèmes!$H$6:$H$28,Barèmes!$A$6:$A$28,"Endurance — Luc Léger (palier)",Barèmes!$B$6:$B$28,H140,Barèmes!$C$6:$C$28,IF(H140="6ème","Mixte",G140)),Barèmes!$D$2,IF(J140&lt;=SUMIFS(Barèmes!$I$6:$I$28,Barèmes!$A$6:$A$28,"Endurance — Luc Léger (palier)",Barèmes!$B$6:$B$28,H140,Barèmes!$C$6:$C$28,IF(H140="6ème","Mixte",G140)),Barèmes!$E$2,Barèmes!$F$2)))),IF(J140&gt;=SUMIFS(Barèmes!$F$6:$F$28,Barèmes!$A$6:$A$28,"Endurance — Luc Léger (palier)",Barèmes!$B$6:$B$28,H140,Barèmes!$C$6:$C$28,IF(H140="6ème","Mixte",G140)),Barèmes!$B$2,IF(J140&gt;=SUMIFS(Barèmes!$G$6:$G$28,Barèmes!$A$6:$A$28,"Endurance — Luc Léger (palier)",Barèmes!$B$6:$B$28,H140,Barèmes!$C$6:$C$28,IF(H140="6ème","Mixte",G140)),Barèmes!$C$2,IF(J140&gt;=SUMIFS(Barèmes!$H$6:$H$28,Barèmes!$A$6:$A$28,"Endurance — Luc Léger (palier)",Barèmes!$B$6:$B$28,H140,Barèmes!$C$6:$C$28,IF(H140="6ème","Mixte",G140)),Barèmes!$D$2,IF(J140&gt;=SUMIFS(Barèmes!$I$6:$I$28,Barèmes!$A$6:$A$28,"Endurance — Luc Léger (palier)",Barèmes!$B$6:$B$28,H140,Barèmes!$C$6:$C$28,IF(H140="6ème","Mixte",G140)),Barèmes!$E$2,Barèmes!$F$2))))))</f>
        <v/>
      </c>
      <c r="O140" s="22"/>
      <c r="P140" s="23" t="str">
        <f>IF(OR(O140="",SUMPRODUCT((Barèmes!$A$6:$A$28="Force bas du corps — Saut en longueur (m)")*(Barèmes!$B$6:$B$28=H140)*(Barèmes!$C$6:$C$28=IF(H140="6ème","Mixte",G140)))=0),"",IF(SUMPRODUCT((Barèmes!$A$6:$A$28="Force bas du corps — Saut en longueur (m)")*(Barèmes!$B$6:$B$28=H140)*(Barèmes!$C$6:$C$28=IF(H140="6ème","Mixte",G140))*(Barèmes!$J$6:$J$28="+"))&gt;0,IF(O140&lt;=SUMIFS(Barèmes!$D$6:$D$28,Barèmes!$A$6:$A$28,"Force bas du corps — Saut en longueur (m)",Barèmes!$B$6:$B$28,H140,Barèmes!$C$6:$C$28,IF(H140="6ème","Mixte",G140)),"à besoin",IF(O140&lt;=SUMIFS(Barèmes!$E$6:$E$28,Barèmes!$A$6:$A$28,"Force bas du corps — Saut en longueur (m)",Barèmes!$B$6:$B$28,H140,Barèmes!$C$6:$C$28,IF(H140="6ème","Mixte",G140)),"fragile","satisfaisant")),IF(O140&gt;=SUMIFS(Barèmes!$D$6:$D$28,Barèmes!$A$6:$A$28,"Force bas du corps — Saut en longueur (m)",Barèmes!$B$6:$B$28,H140,Barèmes!$C$6:$C$28,IF(H140="6ème","Mixte",G140)),"à besoin",IF(O140&gt;=SUMIFS(Barèmes!$E$6:$E$28,Barèmes!$A$6:$A$28,"Force bas du corps — Saut en longueur (m)",Barèmes!$B$6:$B$28,H140,Barèmes!$C$6:$C$28,IF(H140="6ème","Mixte",G140)),"fragile","satisfaisant"))))</f>
        <v/>
      </c>
      <c r="Q140" s="23" t="str">
        <f>IF(OR(O140="",SUMPRODUCT((Barèmes!$A$6:$A$28="Force bas du corps — Saut en longueur (m)")*(Barèmes!$B$6:$B$28=H140)*(Barèmes!$C$6:$C$28=IF(H140="6ème","Mixte",G140)))=0),"",IF(SUMPRODUCT((Barèmes!$A$6:$A$28="Force bas du corps — Saut en longueur (m)")*(Barèmes!$B$6:$B$28=H140)*(Barèmes!$C$6:$C$28=IF(H140="6ème","Mixte",G140))*(Barèmes!$J$6:$J$28="+"))&gt;0,IF(O140&lt;=SUMIFS(Barèmes!$F$6:$F$28,Barèmes!$A$6:$A$28,"Force bas du corps — Saut en longueur (m)",Barèmes!$B$6:$B$28,H140,Barèmes!$C$6:$C$28,IF(H140="6ème","Mixte",G140)),Barèmes!$B$2,IF(O140&lt;=SUMIFS(Barèmes!$G$6:$G$28,Barèmes!$A$6:$A$28,"Force bas du corps — Saut en longueur (m)",Barèmes!$B$6:$B$28,H140,Barèmes!$C$6:$C$28,IF(H140="6ème","Mixte",G140)),Barèmes!$C$2,IF(O140&lt;=SUMIFS(Barèmes!$H$6:$H$28,Barèmes!$A$6:$A$28,"Force bas du corps — Saut en longueur (m)",Barèmes!$B$6:$B$28,H140,Barèmes!$C$6:$C$28,IF(H140="6ème","Mixte",G140)),Barèmes!$D$2,IF(O140&lt;=SUMIFS(Barèmes!$I$6:$I$28,Barèmes!$A$6:$A$28,"Force bas du corps — Saut en longueur (m)",Barèmes!$B$6:$B$28,H140,Barèmes!$C$6:$C$28,IF(H140="6ème","Mixte",G140)),Barèmes!$E$2,Barèmes!$F$2)))),IF(O140&gt;=SUMIFS(Barèmes!$F$6:$F$28,Barèmes!$A$6:$A$28,"Force bas du corps — Saut en longueur (m)",Barèmes!$B$6:$B$28,H140,Barèmes!$C$6:$C$28,IF(H140="6ème","Mixte",G140)),Barèmes!$B$2,IF(O140&gt;=SUMIFS(Barèmes!$G$6:$G$28,Barèmes!$A$6:$A$28,"Force bas du corps — Saut en longueur (m)",Barèmes!$B$6:$B$28,H140,Barèmes!$C$6:$C$28,IF(H140="6ème","Mixte",G140)),Barèmes!$C$2,IF(O140&gt;=SUMIFS(Barèmes!$H$6:$H$28,Barèmes!$A$6:$A$28,"Force bas du corps — Saut en longueur (m)",Barèmes!$B$6:$B$28,H140,Barèmes!$C$6:$C$28,IF(H140="6ème","Mixte",G140)),Barèmes!$D$2,IF(O140&gt;=SUMIFS(Barèmes!$I$6:$I$28,Barèmes!$A$6:$A$28,"Force bas du corps — Saut en longueur (m)",Barèmes!$B$6:$B$28,H140,Barèmes!$C$6:$C$28,IF(H140="6ème","Mixte",G140)),Barèmes!$E$2,Barèmes!$F$2))))))</f>
        <v/>
      </c>
      <c r="R140" s="22"/>
      <c r="S140" s="24" t="str">
        <f>IF(OR(R140="",SUMPRODUCT((Barèmes!$A$6:$A$28="Vitesse — 30 m (s)")*(Barèmes!$B$6:$B$28=H140)*(Barèmes!$C$6:$C$28=IF(H140="6ème","Mixte",G140)))=0),"",IF(SUMPRODUCT((Barèmes!$A$6:$A$28="Vitesse — 30 m (s)")*(Barèmes!$B$6:$B$28=H140)*(Barèmes!$C$6:$C$28=IF(H140="6ème","Mixte",G140))*(Barèmes!$J$6:$J$28="+"))&gt;0,IF(R140&lt;=SUMIFS(Barèmes!$D$6:$D$28,Barèmes!$A$6:$A$28,"Vitesse — 30 m (s)",Barèmes!$B$6:$B$28,H140,Barèmes!$C$6:$C$28,IF(H140="6ème","Mixte",G140)),"à besoin",IF(R140&lt;=SUMIFS(Barèmes!$E$6:$E$28,Barèmes!$A$6:$A$28,"Vitesse — 30 m (s)",Barèmes!$B$6:$B$28,H140,Barèmes!$C$6:$C$28,IF(H140="6ème","Mixte",G140)),"fragile","satisfaisant")),IF(R140&gt;=SUMIFS(Barèmes!$D$6:$D$28,Barèmes!$A$6:$A$28,"Vitesse — 30 m (s)",Barèmes!$B$6:$B$28,H140,Barèmes!$C$6:$C$28,IF(H140="6ème","Mixte",G140)),"à besoin",IF(R140&gt;=SUMIFS(Barèmes!$E$6:$E$28,Barèmes!$A$6:$A$28,"Vitesse — 30 m (s)",Barèmes!$B$6:$B$28,H140,Barèmes!$C$6:$C$28,IF(H140="6ème","Mixte",G140)),"fragile","satisfaisant"))))</f>
        <v/>
      </c>
      <c r="T140" s="24" t="str">
        <f>IF(OR(R140="",SUMPRODUCT((Barèmes!$A$6:$A$28="Vitesse — 30 m (s)")*(Barèmes!$B$6:$B$28=H140)*(Barèmes!$C$6:$C$28=IF(H140="6ème","Mixte",G140)))=0),"",IF(SUMPRODUCT((Barèmes!$A$6:$A$28="Vitesse — 30 m (s)")*(Barèmes!$B$6:$B$28=H140)*(Barèmes!$C$6:$C$28=IF(H140="6ème","Mixte",G140))*(Barèmes!$J$6:$J$28="+"))&gt;0,IF(R140&lt;=SUMIFS(Barèmes!$F$6:$F$28,Barèmes!$A$6:$A$28,"Vitesse — 30 m (s)",Barèmes!$B$6:$B$28,H140,Barèmes!$C$6:$C$28,IF(H140="6ème","Mixte",G140)),Barèmes!$B$2,IF(R140&lt;=SUMIFS(Barèmes!$G$6:$G$28,Barèmes!$A$6:$A$28,"Vitesse — 30 m (s)",Barèmes!$B$6:$B$28,H140,Barèmes!$C$6:$C$28,IF(H140="6ème","Mixte",G140)),Barèmes!$C$2,IF(R140&lt;=SUMIFS(Barèmes!$H$6:$H$28,Barèmes!$A$6:$A$28,"Vitesse — 30 m (s)",Barèmes!$B$6:$B$28,H140,Barèmes!$C$6:$C$28,IF(H140="6ème","Mixte",G140)),Barèmes!$D$2,IF(R140&lt;=SUMIFS(Barèmes!$I$6:$I$28,Barèmes!$A$6:$A$28,"Vitesse — 30 m (s)",Barèmes!$B$6:$B$28,H140,Barèmes!$C$6:$C$28,IF(H140="6ème","Mixte",G140)),Barèmes!$E$2,Barèmes!$F$2)))),IF(R140&gt;=SUMIFS(Barèmes!$F$6:$F$28,Barèmes!$A$6:$A$28,"Vitesse — 30 m (s)",Barèmes!$B$6:$B$28,H140,Barèmes!$C$6:$C$28,IF(H140="6ème","Mixte",G140)),Barèmes!$B$2,IF(R140&gt;=SUMIFS(Barèmes!$G$6:$G$28,Barèmes!$A$6:$A$28,"Vitesse — 30 m (s)",Barèmes!$B$6:$B$28,H140,Barèmes!$C$6:$C$28,IF(H140="6ème","Mixte",G140)),Barèmes!$C$2,IF(R140&gt;=SUMIFS(Barèmes!$H$6:$H$28,Barèmes!$A$6:$A$28,"Vitesse — 30 m (s)",Barèmes!$B$6:$B$28,H140,Barèmes!$C$6:$C$28,IF(H140="6ème","Mixte",G140)),Barèmes!$D$2,IF(R140&gt;=SUMIFS(Barèmes!$I$6:$I$28,Barèmes!$A$6:$A$28,"Vitesse — 30 m (s)",Barèmes!$B$6:$B$28,H140,Barèmes!$C$6:$C$28,IF(H140="6ème","Mixte",G140)),Barèmes!$E$2,Barèmes!$F$2))))))</f>
        <v/>
      </c>
      <c r="U140" s="22"/>
      <c r="V140" s="25" t="str">
        <f>IF(OR(U140="",SUMPRODUCT((Barèmes!$A$6:$A$28="Vitesse — 50 m (s)")*(Barèmes!$B$6:$B$28=H140)*(Barèmes!$C$6:$C$28=IF(H140="6ème","Mixte",G140)))=0),"",IF(SUMPRODUCT((Barèmes!$A$6:$A$28="Vitesse — 50 m (s)")*(Barèmes!$B$6:$B$28=H140)*(Barèmes!$C$6:$C$28=IF(H140="6ème","Mixte",G140))*(Barèmes!$J$6:$J$28="+"))&gt;0,IF(U140&lt;=SUMIFS(Barèmes!$D$6:$D$28,Barèmes!$A$6:$A$28,"Vitesse — 50 m (s)",Barèmes!$B$6:$B$28,H140,Barèmes!$C$6:$C$28,IF(H140="6ème","Mixte",G140)),"à besoin",IF(U140&lt;=SUMIFS(Barèmes!$E$6:$E$28,Barèmes!$A$6:$A$28,"Vitesse — 50 m (s)",Barèmes!$B$6:$B$28,H140,Barèmes!$C$6:$C$28,IF(H140="6ème","Mixte",G140)),"fragile","satisfaisant")),IF(U140&gt;=SUMIFS(Barèmes!$D$6:$D$28,Barèmes!$A$6:$A$28,"Vitesse — 50 m (s)",Barèmes!$B$6:$B$28,H140,Barèmes!$C$6:$C$28,IF(H140="6ème","Mixte",G140)),"à besoin",IF(U140&gt;=SUMIFS(Barèmes!$E$6:$E$28,Barèmes!$A$6:$A$28,"Vitesse — 50 m (s)",Barèmes!$B$6:$B$28,H140,Barèmes!$C$6:$C$28,IF(H140="6ème","Mixte",G140)),"fragile","satisfaisant"))))</f>
        <v/>
      </c>
      <c r="W140" s="25" t="str">
        <f>IF(OR(U140="",SUMPRODUCT((Barèmes!$A$6:$A$28="Vitesse — 50 m (s)")*(Barèmes!$B$6:$B$28=H140)*(Barèmes!$C$6:$C$28=IF(H140="6ème","Mixte",G140)))=0),"",IF(SUMPRODUCT((Barèmes!$A$6:$A$28="Vitesse — 50 m (s)")*(Barèmes!$B$6:$B$28=H140)*(Barèmes!$C$6:$C$28=IF(H140="6ème","Mixte",G140))*(Barèmes!$J$6:$J$28="+"))&gt;0,IF(U140&lt;=SUMIFS(Barèmes!$F$6:$F$28,Barèmes!$A$6:$A$28,"Vitesse — 50 m (s)",Barèmes!$B$6:$B$28,H140,Barèmes!$C$6:$C$28,IF(H140="6ème","Mixte",G140)),Barèmes!$B$2,IF(U140&lt;=SUMIFS(Barèmes!$G$6:$G$28,Barèmes!$A$6:$A$28,"Vitesse — 50 m (s)",Barèmes!$B$6:$B$28,H140,Barèmes!$C$6:$C$28,IF(H140="6ème","Mixte",G140)),Barèmes!$C$2,IF(U140&lt;=SUMIFS(Barèmes!$H$6:$H$28,Barèmes!$A$6:$A$28,"Vitesse — 50 m (s)",Barèmes!$B$6:$B$28,H140,Barèmes!$C$6:$C$28,IF(H140="6ème","Mixte",G140)),Barèmes!$D$2,IF(U140&lt;=SUMIFS(Barèmes!$I$6:$I$28,Barèmes!$A$6:$A$28,"Vitesse — 50 m (s)",Barèmes!$B$6:$B$28,H140,Barèmes!$C$6:$C$28,IF(H140="6ème","Mixte",G140)),Barèmes!$E$2,Barèmes!$F$2)))),IF(U140&gt;=SUMIFS(Barèmes!$F$6:$F$28,Barèmes!$A$6:$A$28,"Vitesse — 50 m (s)",Barèmes!$B$6:$B$28,H140,Barèmes!$C$6:$C$28,IF(H140="6ème","Mixte",G140)),Barèmes!$B$2,IF(U140&gt;=SUMIFS(Barèmes!$G$6:$G$28,Barèmes!$A$6:$A$28,"Vitesse — 50 m (s)",Barèmes!$B$6:$B$28,H140,Barèmes!$C$6:$C$28,IF(H140="6ème","Mixte",G140)),Barèmes!$C$2,IF(U140&gt;=SUMIFS(Barèmes!$H$6:$H$28,Barèmes!$A$6:$A$28,"Vitesse — 50 m (s)",Barèmes!$B$6:$B$28,H140,Barèmes!$C$6:$C$28,IF(H140="6ème","Mixte",G140)),Barèmes!$D$2,IF(U140&gt;=SUMIFS(Barèmes!$I$6:$I$28,Barèmes!$A$6:$A$28,"Vitesse — 50 m (s)",Barèmes!$B$6:$B$28,H140,Barèmes!$C$6:$C$28,IF(H140="6ème","Mixte",G140)),Barèmes!$E$2,Barèmes!$F$2))))))</f>
        <v/>
      </c>
      <c r="X140" s="18"/>
      <c r="Y140" s="26" t="str" cm="1">
        <f t="array" ref="Y140">IF(OR(X140="",SUMPRODUCT((Barèmes!$A$6:$A$28="Souplesse (score 1-5)")*(Barèmes!$B$6:$B$28=H140)*(Barèmes!$C$6:$C$28=IF(H140="6ème","Mixte",G140)))=0),"",IF(SUMPRODUCT((Barèmes!$A$6:$A$28="Souplesse (score 1-5)")*(Barèmes!$B$6:$B$28=H140)*(Barèmes!$C$6:$C$28=IF(H140="6ème","Mixte",G140))*(Barèmes!$J$6:$J$28="+"))&gt;0,IF(X140&lt;=SUMIFS(Barèmes!$D$6:$D$28,Barèmes!$A$6:$A$28,"Souplesse (score 1-5)",Barèmes!$B$6:$B$28,H140,Barèmes!$C$6:$C$28,IF(H140="6ème","Mixte",G140)),"à besoin",IF(X140&lt;=SUMIFS(Barèmes!$E$6:$E$28,Barèmes!$A$6:$A$28,"Souplesse (score 1-5)",Barèmes!$B$6:$B$28,H140,Barèmes!$C$6:$C$28,IF(H140="6ème","Mixte",G140)),"fragile","satisfaisant")),IF(X140&gt;=SUMIFS(Barèmes!$D$6:$D$28,Barèmes!$A$6:$A$28,"Souplesse (score 1-5)",Barèmes!$B$6:$B$28,H140,Barèmes!$C$6:$C$28,IF(H140="6ème","Mixte",G140)),"à besoin",IF(X140&gt;=SUMIFS(Barèmes!$E$6:$E$28,Barèmes!$A$6:$A$28,"Souplesse (score 1-5)",Barèmes!$B$6:$B$28,H140,Barèmes!$C$6:$C$28,IF(H140="6ème","Mixte",G140)),"fragile","satisfaisant"))))</f>
        <v/>
      </c>
      <c r="Z140" s="26" t="str" cm="1">
        <f t="array" ref="Z140">IF(OR(X140="",SUMPRODUCT((Barèmes!$A$6:$A$28="Souplesse (score 1-5)")*(Barèmes!$B$6:$B$28=H140)*(Barèmes!$C$6:$C$28=IF(H140="6ème","Mixte",G140)))=0),"",IF(SUMPRODUCT((Barèmes!$A$6:$A$28="Souplesse (score 1-5)")*(Barèmes!$B$6:$B$28=H140)*(Barèmes!$C$6:$C$28=IF(H140="6ème","Mixte",G140))*(Barèmes!$J$6:$J$28="+"))&gt;0,IF(X140&lt;=SUMIFS(Barèmes!$F$6:$F$28,Barèmes!$A$6:$A$28,"Souplesse (score 1-5)",Barèmes!$B$6:$B$28,H140,Barèmes!$C$6:$C$28,IF(H140="6ème","Mixte",G140)),Barèmes!$B$2,IF(X140&lt;=SUMIFS(Barèmes!$G$6:$G$28,Barèmes!$A$6:$A$28,"Souplesse (score 1-5)",Barèmes!$B$6:$B$28,H140,Barèmes!$C$6:$C$28,IF(H140="6ème","Mixte",G140)),Barèmes!$C$2,IF(X140&lt;=SUMIFS(Barèmes!$H$6:$H$28,Barèmes!$A$6:$A$28,"Souplesse (score 1-5)",Barèmes!$B$6:$B$28,H140,Barèmes!$C$6:$C$28,IF(H140="6ème","Mixte",G140)),Barèmes!$D$2,IF(X140&lt;=SUMIFS(Barèmes!$I$6:$I$28,Barèmes!$A$6:$A$28,"Souplesse (score 1-5)",Barèmes!$B$6:$B$28,H140,Barèmes!$C$6:$C$28,IF(H140="6ème","Mixte",G140)),Barèmes!$E$2,Barèmes!$F$2)))),IF(X140&gt;=SUMIFS(Barèmes!$F$6:$F$28,Barèmes!$A$6:$A$28,"Souplesse (score 1-5)",Barèmes!$B$6:$B$28,H140,Barèmes!$C$6:$C$28,IF(H140="6ème","Mixte",G140)),Barèmes!$B$2,IF(X140&gt;=SUMIFS(Barèmes!$G$6:$G$28,Barèmes!$A$6:$A$28,"Souplesse (score 1-5)",Barèmes!$B$6:$B$28,H140,Barèmes!$C$6:$C$28,IF(H140="6ème","Mixte",G140)),Barèmes!$C$2,IF(X140&gt;=SUMIFS(Barèmes!$H$6:$H$28,Barèmes!$A$6:$A$28,"Souplesse (score 1-5)",Barèmes!$B$6:$B$28,H140,Barèmes!$C$6:$C$28,IF(H140="6ème","Mixte",G140)),Barèmes!$D$2,IF(X140&gt;=SUMIFS(Barèmes!$I$6:$I$28,Barèmes!$A$6:$A$28,"Souplesse (score 1-5)",Barèmes!$B$6:$B$28,H140,Barèmes!$C$6:$C$28,IF(H140="6ème","Mixte",G140)),Barèmes!$E$2,Barèmes!$F$2))))))</f>
        <v/>
      </c>
      <c r="AA140" s="22"/>
      <c r="AB140" s="27" t="str">
        <f>IF(OR(AA140="",SUMPRODUCT((Barèmes!$A$6:$A$28="Agilité — T-test 974 (s)")*(Barèmes!$B$6:$B$28=H140)*(Barèmes!$C$6:$C$28=IF(H140="6ème","Mixte",G140)))=0),"",IF(SUMPRODUCT((Barèmes!$A$6:$A$28="Agilité — T-test 974 (s)")*(Barèmes!$B$6:$B$28=H140)*(Barèmes!$C$6:$C$28=IF(H140="6ème","Mixte",G140))*(Barèmes!$J$6:$J$28="+"))&gt;0,IF(AA140&lt;=SUMIFS(Barèmes!$D$6:$D$28,Barèmes!$A$6:$A$28,"Agilité — T-test 974 (s)",Barèmes!$B$6:$B$28,H140,Barèmes!$C$6:$C$28,IF(H140="6ème","Mixte",G140)),"à besoin",IF(AA140&lt;=SUMIFS(Barèmes!$E$6:$E$28,Barèmes!$A$6:$A$28,"Agilité — T-test 974 (s)",Barèmes!$B$6:$B$28,H140,Barèmes!$C$6:$C$28,IF(H140="6ème","Mixte",G140)),"fragile","satisfaisant")),IF(AA140&gt;=SUMIFS(Barèmes!$D$6:$D$28,Barèmes!$A$6:$A$28,"Agilité — T-test 974 (s)",Barèmes!$B$6:$B$28,H140,Barèmes!$C$6:$C$28,IF(H140="6ème","Mixte",G140)),"à besoin",IF(AA140&gt;=SUMIFS(Barèmes!$E$6:$E$28,Barèmes!$A$6:$A$28,"Agilité — T-test 974 (s)",Barèmes!$B$6:$B$28,H140,Barèmes!$C$6:$C$28,IF(H140="6ème","Mixte",G140)),"fragile","satisfaisant"))))</f>
        <v/>
      </c>
      <c r="AC140" s="27" t="str">
        <f>IF(OR(AA140="",SUMPRODUCT((Barèmes!$A$6:$A$28="Agilité — T-test 974 (s)")*(Barèmes!$B$6:$B$28=H140)*(Barèmes!$C$6:$C$28=IF(H140="6ème","Mixte",G140)))=0),"",IF(SUMPRODUCT((Barèmes!$A$6:$A$28="Agilité — T-test 974 (s)")*(Barèmes!$B$6:$B$28=H140)*(Barèmes!$C$6:$C$28=IF(H140="6ème","Mixte",G140))*(Barèmes!$J$6:$J$28="+"))&gt;0,IF(AA140&lt;=SUMIFS(Barèmes!$F$6:$F$28,Barèmes!$A$6:$A$28,"Agilité — T-test 974 (s)",Barèmes!$B$6:$B$28,H140,Barèmes!$C$6:$C$28,IF(H140="6ème","Mixte",G140)),Barèmes!$B$2,IF(AA140&lt;=SUMIFS(Barèmes!$G$6:$G$28,Barèmes!$A$6:$A$28,"Agilité — T-test 974 (s)",Barèmes!$B$6:$B$28,H140,Barèmes!$C$6:$C$28,IF(H140="6ème","Mixte",G140)),Barèmes!$C$2,IF(AA140&lt;=SUMIFS(Barèmes!$H$6:$H$28,Barèmes!$A$6:$A$28,"Agilité — T-test 974 (s)",Barèmes!$B$6:$B$28,H140,Barèmes!$C$6:$C$28,IF(H140="6ème","Mixte",G140)),Barèmes!$D$2,IF(AA140&lt;=SUMIFS(Barèmes!$I$6:$I$28,Barèmes!$A$6:$A$28,"Agilité — T-test 974 (s)",Barèmes!$B$6:$B$28,H140,Barèmes!$C$6:$C$28,IF(H140="6ème","Mixte",G140)),Barèmes!$E$2,Barèmes!$F$2)))),IF(AA140&gt;=SUMIFS(Barèmes!$F$6:$F$28,Barèmes!$A$6:$A$28,"Agilité — T-test 974 (s)",Barèmes!$B$6:$B$28,H140,Barèmes!$C$6:$C$28,IF(H140="6ème","Mixte",G140)),Barèmes!$B$2,IF(AA140&gt;=SUMIFS(Barèmes!$G$6:$G$28,Barèmes!$A$6:$A$28,"Agilité — T-test 974 (s)",Barèmes!$B$6:$B$28,H140,Barèmes!$C$6:$C$28,IF(H140="6ème","Mixte",G140)),Barèmes!$C$2,IF(AA140&gt;=SUMIFS(Barèmes!$H$6:$H$28,Barèmes!$A$6:$A$28,"Agilité — T-test 974 (s)",Barèmes!$B$6:$B$28,H140,Barèmes!$C$6:$C$28,IF(H140="6ème","Mixte",G140)),Barèmes!$D$2,IF(AA140&gt;=SUMIFS(Barèmes!$I$6:$I$28,Barèmes!$A$6:$A$28,"Agilité — T-test 974 (s)",Barèmes!$B$6:$B$28,H140,Barèmes!$C$6:$C$28,IF(H140="6ème","Mixte",G140)),Barèmes!$E$2,Barèmes!$F$2))))))</f>
        <v/>
      </c>
      <c r="AD140" s="28" t="str">
        <f t="shared" si="18"/>
        <v/>
      </c>
      <c r="AE140" s="29" t="str">
        <f t="shared" si="19"/>
        <v/>
      </c>
      <c r="AF140" s="30" t="str">
        <f>IF(OR(AD140="",SUMPRODUCT((Barèmes!$A$6:$A$28="Surcoût d'agilité (s) — technique")*(Barèmes!$B$6:$B$28=H140)*(Barèmes!$C$6:$C$28=IF(H140="6ème","Mixte",G140)))=0),"",IF(SUMPRODUCT((Barèmes!$A$6:$A$28="Surcoût d'agilité (s) — technique")*(Barèmes!$B$6:$B$28=H140)*(Barèmes!$C$6:$C$28=IF(H140="6ème","Mixte",G140))*(Barèmes!$J$6:$J$28="+"))&gt;0,IF(AD140&lt;=SUMIFS(Barèmes!$D$6:$D$28,Barèmes!$A$6:$A$28,"Surcoût d'agilité (s) — technique",Barèmes!$B$6:$B$28,H140,Barèmes!$C$6:$C$28,IF(H140="6ème","Mixte",G140)),"à besoin",IF(AD140&lt;=SUMIFS(Barèmes!$E$6:$E$28,Barèmes!$A$6:$A$28,"Surcoût d'agilité (s) — technique",Barèmes!$B$6:$B$28,H140,Barèmes!$C$6:$C$28,IF(H140="6ème","Mixte",G140)),"fragile","satisfaisant")),IF(AD140&gt;=SUMIFS(Barèmes!$D$6:$D$28,Barèmes!$A$6:$A$28,"Surcoût d'agilité (s) — technique",Barèmes!$B$6:$B$28,H140,Barèmes!$C$6:$C$28,IF(H140="6ème","Mixte",G140)),"à besoin",IF(AD140&gt;=SUMIFS(Barèmes!$E$6:$E$28,Barèmes!$A$6:$A$28,"Surcoût d'agilité (s) — technique",Barèmes!$B$6:$B$28,H140,Barèmes!$C$6:$C$28,IF(H140="6ème","Mixte",G140)),"fragile","satisfaisant"))))</f>
        <v/>
      </c>
      <c r="AG140" s="30" t="str">
        <f>IF(OR(AD140="",SUMPRODUCT((Barèmes!$A$6:$A$28="Surcoût d'agilité (s) — technique")*(Barèmes!$B$6:$B$28=H140)*(Barèmes!$C$6:$C$28=IF(H140="6ème","Mixte",G140)))=0),"",IF(SUMPRODUCT((Barèmes!$A$6:$A$28="Surcoût d'agilité (s) — technique")*(Barèmes!$B$6:$B$28=H140)*(Barèmes!$C$6:$C$28=IF(H140="6ème","Mixte",G140))*(Barèmes!$J$6:$J$28="+"))&gt;0,IF(AD140&lt;=SUMIFS(Barèmes!$F$6:$F$28,Barèmes!$A$6:$A$28,"Surcoût d'agilité (s) — technique",Barèmes!$B$6:$B$28,H140,Barèmes!$C$6:$C$28,IF(H140="6ème","Mixte",G140)),Barèmes!$B$2,IF(AD140&lt;=SUMIFS(Barèmes!$G$6:$G$28,Barèmes!$A$6:$A$28,"Surcoût d'agilité (s) — technique",Barèmes!$B$6:$B$28,H140,Barèmes!$C$6:$C$28,IF(H140="6ème","Mixte",G140)),Barèmes!$C$2,IF(AD140&lt;=SUMIFS(Barèmes!$H$6:$H$28,Barèmes!$A$6:$A$28,"Surcoût d'agilité (s) — technique",Barèmes!$B$6:$B$28,H140,Barèmes!$C$6:$C$28,IF(H140="6ème","Mixte",G140)),Barèmes!$D$2,IF(AD140&lt;=SUMIFS(Barèmes!$I$6:$I$28,Barèmes!$A$6:$A$28,"Surcoût d'agilité (s) — technique",Barèmes!$B$6:$B$28,H140,Barèmes!$C$6:$C$28,IF(H140="6ème","Mixte",G140)),Barèmes!$E$2,Barèmes!$F$2)))),IF(AD140&gt;=SUMIFS(Barèmes!$F$6:$F$28,Barèmes!$A$6:$A$28,"Surcoût d'agilité (s) — technique",Barèmes!$B$6:$B$28,H140,Barèmes!$C$6:$C$28,IF(H140="6ème","Mixte",G140)),Barèmes!$B$2,IF(AD140&gt;=SUMIFS(Barèmes!$G$6:$G$28,Barèmes!$A$6:$A$28,"Surcoût d'agilité (s) — technique",Barèmes!$B$6:$B$28,H140,Barèmes!$C$6:$C$28,IF(H140="6ème","Mixte",G140)),Barèmes!$C$2,IF(AD140&gt;=SUMIFS(Barèmes!$H$6:$H$28,Barèmes!$A$6:$A$28,"Surcoût d'agilité (s) — technique",Barèmes!$B$6:$B$28,H140,Barèmes!$C$6:$C$28,IF(H140="6ème","Mixte",G140)),Barèmes!$D$2,IF(AD140&gt;=SUMIFS(Barèmes!$I$6:$I$28,Barèmes!$A$6:$A$28,"Surcoût d'agilité (s) — technique",Barèmes!$B$6:$B$28,H140,Barèmes!$C$6:$C$28,IF(H140="6ème","Mixte",G140)),Barèmes!$E$2,Barèmes!$F$2))))))</f>
        <v/>
      </c>
      <c r="AH140" s="31" t="str">
        <f>IF((IF(N140="",0,1)+IF(Q140="",0,1)+IF(W140="",0,1)+IF(Z140="",0,1)+IF(AC140="",0,1))=0,"",3*IF(N140=Barèmes!$B$2,1,IF(N140=Barèmes!$C$2,2,IF(N140=Barèmes!$D$2,3,IF(N140=Barèmes!$E$2,4,IF(N140=Barèmes!$F$2,5,0)))))+3*IF(Q140=Barèmes!$B$2,1,IF(Q140=Barèmes!$C$2,2,IF(Q140=Barèmes!$D$2,3,IF(Q140=Barèmes!$E$2,4,IF(Q140=Barèmes!$F$2,5,0)))))+2*IF(W140=Barèmes!$B$2,1,IF(W140=Barèmes!$C$2,2,IF(W140=Barèmes!$D$2,3,IF(W140=Barèmes!$E$2,4,IF(W140=Barèmes!$F$2,5,0)))))+1*IF(Z140=Barèmes!$B$2,1,IF(Z140=Barèmes!$C$2,2,IF(Z140=Barèmes!$D$2,3,IF(Z140=Barèmes!$E$2,4,IF(Z140=Barèmes!$F$2,5,0)))))+1*IF(AC140=Barèmes!$B$2,1,IF(AC140=Barèmes!$C$2,2,IF(AC140=Barèmes!$D$2,3,IF(AC140=Barèmes!$E$2,4,IF(AC140=Barèmes!$F$2,5,0))))))</f>
        <v/>
      </c>
      <c r="AI140" s="31"/>
      <c r="AJ140" s="32" t="str">
        <f>IFERROR(INDEX(Croissance!$B$5:$B$604,MATCH(A140,Croissance!$A$5:$A$604,0)),"")</f>
        <v/>
      </c>
      <c r="AK140" s="32" t="str">
        <f>IFERROR(INDEX(Croissance!$C$5:$C$604,MATCH(A140,Croissance!$A$5:$A$604,0)),"")</f>
        <v/>
      </c>
      <c r="AL140" s="32" t="str">
        <f>IFERROR(INDEX(Croissance!$D$5:$D$604,MATCH(A140,Croissance!$A$5:$A$604,0)),"")</f>
        <v/>
      </c>
      <c r="AM140" s="32" t="str">
        <f>IFERROR(INDEX(Croissance!$E$5:$E$604,MATCH(A140,Croissance!$A$5:$A$604,0)),"")</f>
        <v/>
      </c>
      <c r="AO140" s="33">
        <f t="shared" si="24"/>
        <v>0</v>
      </c>
      <c r="AP140" s="33">
        <f t="shared" si="20"/>
        <v>0</v>
      </c>
      <c r="AQ140" s="33">
        <f>IF(A140="",0,IF(AND(OR('Synthèse classe'!$C$2="Tous",C140='Synthèse classe'!$C$2),OR('Synthèse classe'!$C$3="Toutes",D140='Synthèse classe'!$C$3),OR('Synthèse classe'!$C$4="Toutes",AND('Synthèse classe'!$C$4="Dernière",AP140=1),B140=IFERROR(VALUE('Synthèse classe'!$C$4),0))),1,0))</f>
        <v>0</v>
      </c>
      <c r="AR140" s="34" t="str">
        <f t="shared" si="21"/>
        <v/>
      </c>
    </row>
    <row r="141" spans="1:44" x14ac:dyDescent="0.2">
      <c r="A141" s="17" t="str">
        <f t="shared" si="17"/>
        <v/>
      </c>
      <c r="B141" s="18"/>
      <c r="C141" s="19"/>
      <c r="D141" s="19"/>
      <c r="E141" s="19"/>
      <c r="F141" s="19"/>
      <c r="G141" s="19"/>
      <c r="H141" s="17" t="str">
        <f t="shared" si="22"/>
        <v/>
      </c>
      <c r="I141" s="20"/>
      <c r="J141" s="18"/>
      <c r="K141" s="19"/>
      <c r="L141" s="21" t="str">
        <f t="shared" si="23"/>
        <v/>
      </c>
      <c r="M141" s="21" t="str">
        <f>IF(OR(J141="",SUMPRODUCT((Barèmes!$A$6:$A$28="Endurance — Luc Léger (palier)")*(Barèmes!$B$6:$B$28=H141)*(Barèmes!$C$6:$C$28=IF(H141="6ème","Mixte",G141)))=0),"",IF(SUMPRODUCT((Barèmes!$A$6:$A$28="Endurance — Luc Léger (palier)")*(Barèmes!$B$6:$B$28=H141)*(Barèmes!$C$6:$C$28=IF(H141="6ème","Mixte",G141))*(Barèmes!$J$6:$J$28="+"))&gt;0,IF(J141&lt;=SUMIFS(Barèmes!$D$6:$D$28,Barèmes!$A$6:$A$28,"Endurance — Luc Léger (palier)",Barèmes!$B$6:$B$28,H141,Barèmes!$C$6:$C$28,IF(H141="6ème","Mixte",G141)),"à besoin",IF(J141&lt;=SUMIFS(Barèmes!$E$6:$E$28,Barèmes!$A$6:$A$28,"Endurance — Luc Léger (palier)",Barèmes!$B$6:$B$28,H141,Barèmes!$C$6:$C$28,IF(H141="6ème","Mixte",G141)),"fragile","satisfaisant")),IF(J141&gt;=SUMIFS(Barèmes!$D$6:$D$28,Barèmes!$A$6:$A$28,"Endurance — Luc Léger (palier)",Barèmes!$B$6:$B$28,H141,Barèmes!$C$6:$C$28,IF(H141="6ème","Mixte",G141)),"à besoin",IF(J141&gt;=SUMIFS(Barèmes!$E$6:$E$28,Barèmes!$A$6:$A$28,"Endurance — Luc Léger (palier)",Barèmes!$B$6:$B$28,H141,Barèmes!$C$6:$C$28,IF(H141="6ème","Mixte",G141)),"fragile","satisfaisant"))))</f>
        <v/>
      </c>
      <c r="N141" s="21" t="str">
        <f>IF(OR(J141="",SUMPRODUCT((Barèmes!$A$6:$A$28="Endurance — Luc Léger (palier)")*(Barèmes!$B$6:$B$28=H141)*(Barèmes!$C$6:$C$28=IF(H141="6ème","Mixte",G141)))=0),"",IF(SUMPRODUCT((Barèmes!$A$6:$A$28="Endurance — Luc Léger (palier)")*(Barèmes!$B$6:$B$28=H141)*(Barèmes!$C$6:$C$28=IF(H141="6ème","Mixte",G141))*(Barèmes!$J$6:$J$28="+"))&gt;0,IF(J141&lt;=SUMIFS(Barèmes!$F$6:$F$28,Barèmes!$A$6:$A$28,"Endurance — Luc Léger (palier)",Barèmes!$B$6:$B$28,H141,Barèmes!$C$6:$C$28,IF(H141="6ème","Mixte",G141)),Barèmes!$B$2,IF(J141&lt;=SUMIFS(Barèmes!$G$6:$G$28,Barèmes!$A$6:$A$28,"Endurance — Luc Léger (palier)",Barèmes!$B$6:$B$28,H141,Barèmes!$C$6:$C$28,IF(H141="6ème","Mixte",G141)),Barèmes!$C$2,IF(J141&lt;=SUMIFS(Barèmes!$H$6:$H$28,Barèmes!$A$6:$A$28,"Endurance — Luc Léger (palier)",Barèmes!$B$6:$B$28,H141,Barèmes!$C$6:$C$28,IF(H141="6ème","Mixte",G141)),Barèmes!$D$2,IF(J141&lt;=SUMIFS(Barèmes!$I$6:$I$28,Barèmes!$A$6:$A$28,"Endurance — Luc Léger (palier)",Barèmes!$B$6:$B$28,H141,Barèmes!$C$6:$C$28,IF(H141="6ème","Mixte",G141)),Barèmes!$E$2,Barèmes!$F$2)))),IF(J141&gt;=SUMIFS(Barèmes!$F$6:$F$28,Barèmes!$A$6:$A$28,"Endurance — Luc Léger (palier)",Barèmes!$B$6:$B$28,H141,Barèmes!$C$6:$C$28,IF(H141="6ème","Mixte",G141)),Barèmes!$B$2,IF(J141&gt;=SUMIFS(Barèmes!$G$6:$G$28,Barèmes!$A$6:$A$28,"Endurance — Luc Léger (palier)",Barèmes!$B$6:$B$28,H141,Barèmes!$C$6:$C$28,IF(H141="6ème","Mixte",G141)),Barèmes!$C$2,IF(J141&gt;=SUMIFS(Barèmes!$H$6:$H$28,Barèmes!$A$6:$A$28,"Endurance — Luc Léger (palier)",Barèmes!$B$6:$B$28,H141,Barèmes!$C$6:$C$28,IF(H141="6ème","Mixte",G141)),Barèmes!$D$2,IF(J141&gt;=SUMIFS(Barèmes!$I$6:$I$28,Barèmes!$A$6:$A$28,"Endurance — Luc Léger (palier)",Barèmes!$B$6:$B$28,H141,Barèmes!$C$6:$C$28,IF(H141="6ème","Mixte",G141)),Barèmes!$E$2,Barèmes!$F$2))))))</f>
        <v/>
      </c>
      <c r="O141" s="22"/>
      <c r="P141" s="23" t="str">
        <f>IF(OR(O141="",SUMPRODUCT((Barèmes!$A$6:$A$28="Force bas du corps — Saut en longueur (m)")*(Barèmes!$B$6:$B$28=H141)*(Barèmes!$C$6:$C$28=IF(H141="6ème","Mixte",G141)))=0),"",IF(SUMPRODUCT((Barèmes!$A$6:$A$28="Force bas du corps — Saut en longueur (m)")*(Barèmes!$B$6:$B$28=H141)*(Barèmes!$C$6:$C$28=IF(H141="6ème","Mixte",G141))*(Barèmes!$J$6:$J$28="+"))&gt;0,IF(O141&lt;=SUMIFS(Barèmes!$D$6:$D$28,Barèmes!$A$6:$A$28,"Force bas du corps — Saut en longueur (m)",Barèmes!$B$6:$B$28,H141,Barèmes!$C$6:$C$28,IF(H141="6ème","Mixte",G141)),"à besoin",IF(O141&lt;=SUMIFS(Barèmes!$E$6:$E$28,Barèmes!$A$6:$A$28,"Force bas du corps — Saut en longueur (m)",Barèmes!$B$6:$B$28,H141,Barèmes!$C$6:$C$28,IF(H141="6ème","Mixte",G141)),"fragile","satisfaisant")),IF(O141&gt;=SUMIFS(Barèmes!$D$6:$D$28,Barèmes!$A$6:$A$28,"Force bas du corps — Saut en longueur (m)",Barèmes!$B$6:$B$28,H141,Barèmes!$C$6:$C$28,IF(H141="6ème","Mixte",G141)),"à besoin",IF(O141&gt;=SUMIFS(Barèmes!$E$6:$E$28,Barèmes!$A$6:$A$28,"Force bas du corps — Saut en longueur (m)",Barèmes!$B$6:$B$28,H141,Barèmes!$C$6:$C$28,IF(H141="6ème","Mixte",G141)),"fragile","satisfaisant"))))</f>
        <v/>
      </c>
      <c r="Q141" s="23" t="str">
        <f>IF(OR(O141="",SUMPRODUCT((Barèmes!$A$6:$A$28="Force bas du corps — Saut en longueur (m)")*(Barèmes!$B$6:$B$28=H141)*(Barèmes!$C$6:$C$28=IF(H141="6ème","Mixte",G141)))=0),"",IF(SUMPRODUCT((Barèmes!$A$6:$A$28="Force bas du corps — Saut en longueur (m)")*(Barèmes!$B$6:$B$28=H141)*(Barèmes!$C$6:$C$28=IF(H141="6ème","Mixte",G141))*(Barèmes!$J$6:$J$28="+"))&gt;0,IF(O141&lt;=SUMIFS(Barèmes!$F$6:$F$28,Barèmes!$A$6:$A$28,"Force bas du corps — Saut en longueur (m)",Barèmes!$B$6:$B$28,H141,Barèmes!$C$6:$C$28,IF(H141="6ème","Mixte",G141)),Barèmes!$B$2,IF(O141&lt;=SUMIFS(Barèmes!$G$6:$G$28,Barèmes!$A$6:$A$28,"Force bas du corps — Saut en longueur (m)",Barèmes!$B$6:$B$28,H141,Barèmes!$C$6:$C$28,IF(H141="6ème","Mixte",G141)),Barèmes!$C$2,IF(O141&lt;=SUMIFS(Barèmes!$H$6:$H$28,Barèmes!$A$6:$A$28,"Force bas du corps — Saut en longueur (m)",Barèmes!$B$6:$B$28,H141,Barèmes!$C$6:$C$28,IF(H141="6ème","Mixte",G141)),Barèmes!$D$2,IF(O141&lt;=SUMIFS(Barèmes!$I$6:$I$28,Barèmes!$A$6:$A$28,"Force bas du corps — Saut en longueur (m)",Barèmes!$B$6:$B$28,H141,Barèmes!$C$6:$C$28,IF(H141="6ème","Mixte",G141)),Barèmes!$E$2,Barèmes!$F$2)))),IF(O141&gt;=SUMIFS(Barèmes!$F$6:$F$28,Barèmes!$A$6:$A$28,"Force bas du corps — Saut en longueur (m)",Barèmes!$B$6:$B$28,H141,Barèmes!$C$6:$C$28,IF(H141="6ème","Mixte",G141)),Barèmes!$B$2,IF(O141&gt;=SUMIFS(Barèmes!$G$6:$G$28,Barèmes!$A$6:$A$28,"Force bas du corps — Saut en longueur (m)",Barèmes!$B$6:$B$28,H141,Barèmes!$C$6:$C$28,IF(H141="6ème","Mixte",G141)),Barèmes!$C$2,IF(O141&gt;=SUMIFS(Barèmes!$H$6:$H$28,Barèmes!$A$6:$A$28,"Force bas du corps — Saut en longueur (m)",Barèmes!$B$6:$B$28,H141,Barèmes!$C$6:$C$28,IF(H141="6ème","Mixte",G141)),Barèmes!$D$2,IF(O141&gt;=SUMIFS(Barèmes!$I$6:$I$28,Barèmes!$A$6:$A$28,"Force bas du corps — Saut en longueur (m)",Barèmes!$B$6:$B$28,H141,Barèmes!$C$6:$C$28,IF(H141="6ème","Mixte",G141)),Barèmes!$E$2,Barèmes!$F$2))))))</f>
        <v/>
      </c>
      <c r="R141" s="22"/>
      <c r="S141" s="24" t="str">
        <f>IF(OR(R141="",SUMPRODUCT((Barèmes!$A$6:$A$28="Vitesse — 30 m (s)")*(Barèmes!$B$6:$B$28=H141)*(Barèmes!$C$6:$C$28=IF(H141="6ème","Mixte",G141)))=0),"",IF(SUMPRODUCT((Barèmes!$A$6:$A$28="Vitesse — 30 m (s)")*(Barèmes!$B$6:$B$28=H141)*(Barèmes!$C$6:$C$28=IF(H141="6ème","Mixte",G141))*(Barèmes!$J$6:$J$28="+"))&gt;0,IF(R141&lt;=SUMIFS(Barèmes!$D$6:$D$28,Barèmes!$A$6:$A$28,"Vitesse — 30 m (s)",Barèmes!$B$6:$B$28,H141,Barèmes!$C$6:$C$28,IF(H141="6ème","Mixte",G141)),"à besoin",IF(R141&lt;=SUMIFS(Barèmes!$E$6:$E$28,Barèmes!$A$6:$A$28,"Vitesse — 30 m (s)",Barèmes!$B$6:$B$28,H141,Barèmes!$C$6:$C$28,IF(H141="6ème","Mixte",G141)),"fragile","satisfaisant")),IF(R141&gt;=SUMIFS(Barèmes!$D$6:$D$28,Barèmes!$A$6:$A$28,"Vitesse — 30 m (s)",Barèmes!$B$6:$B$28,H141,Barèmes!$C$6:$C$28,IF(H141="6ème","Mixte",G141)),"à besoin",IF(R141&gt;=SUMIFS(Barèmes!$E$6:$E$28,Barèmes!$A$6:$A$28,"Vitesse — 30 m (s)",Barèmes!$B$6:$B$28,H141,Barèmes!$C$6:$C$28,IF(H141="6ème","Mixte",G141)),"fragile","satisfaisant"))))</f>
        <v/>
      </c>
      <c r="T141" s="24" t="str">
        <f>IF(OR(R141="",SUMPRODUCT((Barèmes!$A$6:$A$28="Vitesse — 30 m (s)")*(Barèmes!$B$6:$B$28=H141)*(Barèmes!$C$6:$C$28=IF(H141="6ème","Mixte",G141)))=0),"",IF(SUMPRODUCT((Barèmes!$A$6:$A$28="Vitesse — 30 m (s)")*(Barèmes!$B$6:$B$28=H141)*(Barèmes!$C$6:$C$28=IF(H141="6ème","Mixte",G141))*(Barèmes!$J$6:$J$28="+"))&gt;0,IF(R141&lt;=SUMIFS(Barèmes!$F$6:$F$28,Barèmes!$A$6:$A$28,"Vitesse — 30 m (s)",Barèmes!$B$6:$B$28,H141,Barèmes!$C$6:$C$28,IF(H141="6ème","Mixte",G141)),Barèmes!$B$2,IF(R141&lt;=SUMIFS(Barèmes!$G$6:$G$28,Barèmes!$A$6:$A$28,"Vitesse — 30 m (s)",Barèmes!$B$6:$B$28,H141,Barèmes!$C$6:$C$28,IF(H141="6ème","Mixte",G141)),Barèmes!$C$2,IF(R141&lt;=SUMIFS(Barèmes!$H$6:$H$28,Barèmes!$A$6:$A$28,"Vitesse — 30 m (s)",Barèmes!$B$6:$B$28,H141,Barèmes!$C$6:$C$28,IF(H141="6ème","Mixte",G141)),Barèmes!$D$2,IF(R141&lt;=SUMIFS(Barèmes!$I$6:$I$28,Barèmes!$A$6:$A$28,"Vitesse — 30 m (s)",Barèmes!$B$6:$B$28,H141,Barèmes!$C$6:$C$28,IF(H141="6ème","Mixte",G141)),Barèmes!$E$2,Barèmes!$F$2)))),IF(R141&gt;=SUMIFS(Barèmes!$F$6:$F$28,Barèmes!$A$6:$A$28,"Vitesse — 30 m (s)",Barèmes!$B$6:$B$28,H141,Barèmes!$C$6:$C$28,IF(H141="6ème","Mixte",G141)),Barèmes!$B$2,IF(R141&gt;=SUMIFS(Barèmes!$G$6:$G$28,Barèmes!$A$6:$A$28,"Vitesse — 30 m (s)",Barèmes!$B$6:$B$28,H141,Barèmes!$C$6:$C$28,IF(H141="6ème","Mixte",G141)),Barèmes!$C$2,IF(R141&gt;=SUMIFS(Barèmes!$H$6:$H$28,Barèmes!$A$6:$A$28,"Vitesse — 30 m (s)",Barèmes!$B$6:$B$28,H141,Barèmes!$C$6:$C$28,IF(H141="6ème","Mixte",G141)),Barèmes!$D$2,IF(R141&gt;=SUMIFS(Barèmes!$I$6:$I$28,Barèmes!$A$6:$A$28,"Vitesse — 30 m (s)",Barèmes!$B$6:$B$28,H141,Barèmes!$C$6:$C$28,IF(H141="6ème","Mixte",G141)),Barèmes!$E$2,Barèmes!$F$2))))))</f>
        <v/>
      </c>
      <c r="U141" s="22"/>
      <c r="V141" s="25" t="str">
        <f>IF(OR(U141="",SUMPRODUCT((Barèmes!$A$6:$A$28="Vitesse — 50 m (s)")*(Barèmes!$B$6:$B$28=H141)*(Barèmes!$C$6:$C$28=IF(H141="6ème","Mixte",G141)))=0),"",IF(SUMPRODUCT((Barèmes!$A$6:$A$28="Vitesse — 50 m (s)")*(Barèmes!$B$6:$B$28=H141)*(Barèmes!$C$6:$C$28=IF(H141="6ème","Mixte",G141))*(Barèmes!$J$6:$J$28="+"))&gt;0,IF(U141&lt;=SUMIFS(Barèmes!$D$6:$D$28,Barèmes!$A$6:$A$28,"Vitesse — 50 m (s)",Barèmes!$B$6:$B$28,H141,Barèmes!$C$6:$C$28,IF(H141="6ème","Mixte",G141)),"à besoin",IF(U141&lt;=SUMIFS(Barèmes!$E$6:$E$28,Barèmes!$A$6:$A$28,"Vitesse — 50 m (s)",Barèmes!$B$6:$B$28,H141,Barèmes!$C$6:$C$28,IF(H141="6ème","Mixte",G141)),"fragile","satisfaisant")),IF(U141&gt;=SUMIFS(Barèmes!$D$6:$D$28,Barèmes!$A$6:$A$28,"Vitesse — 50 m (s)",Barèmes!$B$6:$B$28,H141,Barèmes!$C$6:$C$28,IF(H141="6ème","Mixte",G141)),"à besoin",IF(U141&gt;=SUMIFS(Barèmes!$E$6:$E$28,Barèmes!$A$6:$A$28,"Vitesse — 50 m (s)",Barèmes!$B$6:$B$28,H141,Barèmes!$C$6:$C$28,IF(H141="6ème","Mixte",G141)),"fragile","satisfaisant"))))</f>
        <v/>
      </c>
      <c r="W141" s="25" t="str">
        <f>IF(OR(U141="",SUMPRODUCT((Barèmes!$A$6:$A$28="Vitesse — 50 m (s)")*(Barèmes!$B$6:$B$28=H141)*(Barèmes!$C$6:$C$28=IF(H141="6ème","Mixte",G141)))=0),"",IF(SUMPRODUCT((Barèmes!$A$6:$A$28="Vitesse — 50 m (s)")*(Barèmes!$B$6:$B$28=H141)*(Barèmes!$C$6:$C$28=IF(H141="6ème","Mixte",G141))*(Barèmes!$J$6:$J$28="+"))&gt;0,IF(U141&lt;=SUMIFS(Barèmes!$F$6:$F$28,Barèmes!$A$6:$A$28,"Vitesse — 50 m (s)",Barèmes!$B$6:$B$28,H141,Barèmes!$C$6:$C$28,IF(H141="6ème","Mixte",G141)),Barèmes!$B$2,IF(U141&lt;=SUMIFS(Barèmes!$G$6:$G$28,Barèmes!$A$6:$A$28,"Vitesse — 50 m (s)",Barèmes!$B$6:$B$28,H141,Barèmes!$C$6:$C$28,IF(H141="6ème","Mixte",G141)),Barèmes!$C$2,IF(U141&lt;=SUMIFS(Barèmes!$H$6:$H$28,Barèmes!$A$6:$A$28,"Vitesse — 50 m (s)",Barèmes!$B$6:$B$28,H141,Barèmes!$C$6:$C$28,IF(H141="6ème","Mixte",G141)),Barèmes!$D$2,IF(U141&lt;=SUMIFS(Barèmes!$I$6:$I$28,Barèmes!$A$6:$A$28,"Vitesse — 50 m (s)",Barèmes!$B$6:$B$28,H141,Barèmes!$C$6:$C$28,IF(H141="6ème","Mixte",G141)),Barèmes!$E$2,Barèmes!$F$2)))),IF(U141&gt;=SUMIFS(Barèmes!$F$6:$F$28,Barèmes!$A$6:$A$28,"Vitesse — 50 m (s)",Barèmes!$B$6:$B$28,H141,Barèmes!$C$6:$C$28,IF(H141="6ème","Mixte",G141)),Barèmes!$B$2,IF(U141&gt;=SUMIFS(Barèmes!$G$6:$G$28,Barèmes!$A$6:$A$28,"Vitesse — 50 m (s)",Barèmes!$B$6:$B$28,H141,Barèmes!$C$6:$C$28,IF(H141="6ème","Mixte",G141)),Barèmes!$C$2,IF(U141&gt;=SUMIFS(Barèmes!$H$6:$H$28,Barèmes!$A$6:$A$28,"Vitesse — 50 m (s)",Barèmes!$B$6:$B$28,H141,Barèmes!$C$6:$C$28,IF(H141="6ème","Mixte",G141)),Barèmes!$D$2,IF(U141&gt;=SUMIFS(Barèmes!$I$6:$I$28,Barèmes!$A$6:$A$28,"Vitesse — 50 m (s)",Barèmes!$B$6:$B$28,H141,Barèmes!$C$6:$C$28,IF(H141="6ème","Mixte",G141)),Barèmes!$E$2,Barèmes!$F$2))))))</f>
        <v/>
      </c>
      <c r="X141" s="18"/>
      <c r="Y141" s="26" t="str" cm="1">
        <f t="array" ref="Y141">IF(OR(X141="",SUMPRODUCT((Barèmes!$A$6:$A$28="Souplesse (score 1-5)")*(Barèmes!$B$6:$B$28=H141)*(Barèmes!$C$6:$C$28=IF(H141="6ème","Mixte",G141)))=0),"",IF(SUMPRODUCT((Barèmes!$A$6:$A$28="Souplesse (score 1-5)")*(Barèmes!$B$6:$B$28=H141)*(Barèmes!$C$6:$C$28=IF(H141="6ème","Mixte",G141))*(Barèmes!$J$6:$J$28="+"))&gt;0,IF(X141&lt;=SUMIFS(Barèmes!$D$6:$D$28,Barèmes!$A$6:$A$28,"Souplesse (score 1-5)",Barèmes!$B$6:$B$28,H141,Barèmes!$C$6:$C$28,IF(H141="6ème","Mixte",G141)),"à besoin",IF(X141&lt;=SUMIFS(Barèmes!$E$6:$E$28,Barèmes!$A$6:$A$28,"Souplesse (score 1-5)",Barèmes!$B$6:$B$28,H141,Barèmes!$C$6:$C$28,IF(H141="6ème","Mixte",G141)),"fragile","satisfaisant")),IF(X141&gt;=SUMIFS(Barèmes!$D$6:$D$28,Barèmes!$A$6:$A$28,"Souplesse (score 1-5)",Barèmes!$B$6:$B$28,H141,Barèmes!$C$6:$C$28,IF(H141="6ème","Mixte",G141)),"à besoin",IF(X141&gt;=SUMIFS(Barèmes!$E$6:$E$28,Barèmes!$A$6:$A$28,"Souplesse (score 1-5)",Barèmes!$B$6:$B$28,H141,Barèmes!$C$6:$C$28,IF(H141="6ème","Mixte",G141)),"fragile","satisfaisant"))))</f>
        <v/>
      </c>
      <c r="Z141" s="26" t="str" cm="1">
        <f t="array" ref="Z141">IF(OR(X141="",SUMPRODUCT((Barèmes!$A$6:$A$28="Souplesse (score 1-5)")*(Barèmes!$B$6:$B$28=H141)*(Barèmes!$C$6:$C$28=IF(H141="6ème","Mixte",G141)))=0),"",IF(SUMPRODUCT((Barèmes!$A$6:$A$28="Souplesse (score 1-5)")*(Barèmes!$B$6:$B$28=H141)*(Barèmes!$C$6:$C$28=IF(H141="6ème","Mixte",G141))*(Barèmes!$J$6:$J$28="+"))&gt;0,IF(X141&lt;=SUMIFS(Barèmes!$F$6:$F$28,Barèmes!$A$6:$A$28,"Souplesse (score 1-5)",Barèmes!$B$6:$B$28,H141,Barèmes!$C$6:$C$28,IF(H141="6ème","Mixte",G141)),Barèmes!$B$2,IF(X141&lt;=SUMIFS(Barèmes!$G$6:$G$28,Barèmes!$A$6:$A$28,"Souplesse (score 1-5)",Barèmes!$B$6:$B$28,H141,Barèmes!$C$6:$C$28,IF(H141="6ème","Mixte",G141)),Barèmes!$C$2,IF(X141&lt;=SUMIFS(Barèmes!$H$6:$H$28,Barèmes!$A$6:$A$28,"Souplesse (score 1-5)",Barèmes!$B$6:$B$28,H141,Barèmes!$C$6:$C$28,IF(H141="6ème","Mixte",G141)),Barèmes!$D$2,IF(X141&lt;=SUMIFS(Barèmes!$I$6:$I$28,Barèmes!$A$6:$A$28,"Souplesse (score 1-5)",Barèmes!$B$6:$B$28,H141,Barèmes!$C$6:$C$28,IF(H141="6ème","Mixte",G141)),Barèmes!$E$2,Barèmes!$F$2)))),IF(X141&gt;=SUMIFS(Barèmes!$F$6:$F$28,Barèmes!$A$6:$A$28,"Souplesse (score 1-5)",Barèmes!$B$6:$B$28,H141,Barèmes!$C$6:$C$28,IF(H141="6ème","Mixte",G141)),Barèmes!$B$2,IF(X141&gt;=SUMIFS(Barèmes!$G$6:$G$28,Barèmes!$A$6:$A$28,"Souplesse (score 1-5)",Barèmes!$B$6:$B$28,H141,Barèmes!$C$6:$C$28,IF(H141="6ème","Mixte",G141)),Barèmes!$C$2,IF(X141&gt;=SUMIFS(Barèmes!$H$6:$H$28,Barèmes!$A$6:$A$28,"Souplesse (score 1-5)",Barèmes!$B$6:$B$28,H141,Barèmes!$C$6:$C$28,IF(H141="6ème","Mixte",G141)),Barèmes!$D$2,IF(X141&gt;=SUMIFS(Barèmes!$I$6:$I$28,Barèmes!$A$6:$A$28,"Souplesse (score 1-5)",Barèmes!$B$6:$B$28,H141,Barèmes!$C$6:$C$28,IF(H141="6ème","Mixte",G141)),Barèmes!$E$2,Barèmes!$F$2))))))</f>
        <v/>
      </c>
      <c r="AA141" s="22"/>
      <c r="AB141" s="27" t="str">
        <f>IF(OR(AA141="",SUMPRODUCT((Barèmes!$A$6:$A$28="Agilité — T-test 974 (s)")*(Barèmes!$B$6:$B$28=H141)*(Barèmes!$C$6:$C$28=IF(H141="6ème","Mixte",G141)))=0),"",IF(SUMPRODUCT((Barèmes!$A$6:$A$28="Agilité — T-test 974 (s)")*(Barèmes!$B$6:$B$28=H141)*(Barèmes!$C$6:$C$28=IF(H141="6ème","Mixte",G141))*(Barèmes!$J$6:$J$28="+"))&gt;0,IF(AA141&lt;=SUMIFS(Barèmes!$D$6:$D$28,Barèmes!$A$6:$A$28,"Agilité — T-test 974 (s)",Barèmes!$B$6:$B$28,H141,Barèmes!$C$6:$C$28,IF(H141="6ème","Mixte",G141)),"à besoin",IF(AA141&lt;=SUMIFS(Barèmes!$E$6:$E$28,Barèmes!$A$6:$A$28,"Agilité — T-test 974 (s)",Barèmes!$B$6:$B$28,H141,Barèmes!$C$6:$C$28,IF(H141="6ème","Mixte",G141)),"fragile","satisfaisant")),IF(AA141&gt;=SUMIFS(Barèmes!$D$6:$D$28,Barèmes!$A$6:$A$28,"Agilité — T-test 974 (s)",Barèmes!$B$6:$B$28,H141,Barèmes!$C$6:$C$28,IF(H141="6ème","Mixte",G141)),"à besoin",IF(AA141&gt;=SUMIFS(Barèmes!$E$6:$E$28,Barèmes!$A$6:$A$28,"Agilité — T-test 974 (s)",Barèmes!$B$6:$B$28,H141,Barèmes!$C$6:$C$28,IF(H141="6ème","Mixte",G141)),"fragile","satisfaisant"))))</f>
        <v/>
      </c>
      <c r="AC141" s="27" t="str">
        <f>IF(OR(AA141="",SUMPRODUCT((Barèmes!$A$6:$A$28="Agilité — T-test 974 (s)")*(Barèmes!$B$6:$B$28=H141)*(Barèmes!$C$6:$C$28=IF(H141="6ème","Mixte",G141)))=0),"",IF(SUMPRODUCT((Barèmes!$A$6:$A$28="Agilité — T-test 974 (s)")*(Barèmes!$B$6:$B$28=H141)*(Barèmes!$C$6:$C$28=IF(H141="6ème","Mixte",G141))*(Barèmes!$J$6:$J$28="+"))&gt;0,IF(AA141&lt;=SUMIFS(Barèmes!$F$6:$F$28,Barèmes!$A$6:$A$28,"Agilité — T-test 974 (s)",Barèmes!$B$6:$B$28,H141,Barèmes!$C$6:$C$28,IF(H141="6ème","Mixte",G141)),Barèmes!$B$2,IF(AA141&lt;=SUMIFS(Barèmes!$G$6:$G$28,Barèmes!$A$6:$A$28,"Agilité — T-test 974 (s)",Barèmes!$B$6:$B$28,H141,Barèmes!$C$6:$C$28,IF(H141="6ème","Mixte",G141)),Barèmes!$C$2,IF(AA141&lt;=SUMIFS(Barèmes!$H$6:$H$28,Barèmes!$A$6:$A$28,"Agilité — T-test 974 (s)",Barèmes!$B$6:$B$28,H141,Barèmes!$C$6:$C$28,IF(H141="6ème","Mixte",G141)),Barèmes!$D$2,IF(AA141&lt;=SUMIFS(Barèmes!$I$6:$I$28,Barèmes!$A$6:$A$28,"Agilité — T-test 974 (s)",Barèmes!$B$6:$B$28,H141,Barèmes!$C$6:$C$28,IF(H141="6ème","Mixte",G141)),Barèmes!$E$2,Barèmes!$F$2)))),IF(AA141&gt;=SUMIFS(Barèmes!$F$6:$F$28,Barèmes!$A$6:$A$28,"Agilité — T-test 974 (s)",Barèmes!$B$6:$B$28,H141,Barèmes!$C$6:$C$28,IF(H141="6ème","Mixte",G141)),Barèmes!$B$2,IF(AA141&gt;=SUMIFS(Barèmes!$G$6:$G$28,Barèmes!$A$6:$A$28,"Agilité — T-test 974 (s)",Barèmes!$B$6:$B$28,H141,Barèmes!$C$6:$C$28,IF(H141="6ème","Mixte",G141)),Barèmes!$C$2,IF(AA141&gt;=SUMIFS(Barèmes!$H$6:$H$28,Barèmes!$A$6:$A$28,"Agilité — T-test 974 (s)",Barèmes!$B$6:$B$28,H141,Barèmes!$C$6:$C$28,IF(H141="6ème","Mixte",G141)),Barèmes!$D$2,IF(AA141&gt;=SUMIFS(Barèmes!$I$6:$I$28,Barèmes!$A$6:$A$28,"Agilité — T-test 974 (s)",Barèmes!$B$6:$B$28,H141,Barèmes!$C$6:$C$28,IF(H141="6ème","Mixte",G141)),Barèmes!$E$2,Barèmes!$F$2))))))</f>
        <v/>
      </c>
      <c r="AD141" s="28" t="str">
        <f t="shared" si="18"/>
        <v/>
      </c>
      <c r="AE141" s="29" t="str">
        <f t="shared" si="19"/>
        <v/>
      </c>
      <c r="AF141" s="30" t="str">
        <f>IF(OR(AD141="",SUMPRODUCT((Barèmes!$A$6:$A$28="Surcoût d'agilité (s) — technique")*(Barèmes!$B$6:$B$28=H141)*(Barèmes!$C$6:$C$28=IF(H141="6ème","Mixte",G141)))=0),"",IF(SUMPRODUCT((Barèmes!$A$6:$A$28="Surcoût d'agilité (s) — technique")*(Barèmes!$B$6:$B$28=H141)*(Barèmes!$C$6:$C$28=IF(H141="6ème","Mixte",G141))*(Barèmes!$J$6:$J$28="+"))&gt;0,IF(AD141&lt;=SUMIFS(Barèmes!$D$6:$D$28,Barèmes!$A$6:$A$28,"Surcoût d'agilité (s) — technique",Barèmes!$B$6:$B$28,H141,Barèmes!$C$6:$C$28,IF(H141="6ème","Mixte",G141)),"à besoin",IF(AD141&lt;=SUMIFS(Barèmes!$E$6:$E$28,Barèmes!$A$6:$A$28,"Surcoût d'agilité (s) — technique",Barèmes!$B$6:$B$28,H141,Barèmes!$C$6:$C$28,IF(H141="6ème","Mixte",G141)),"fragile","satisfaisant")),IF(AD141&gt;=SUMIFS(Barèmes!$D$6:$D$28,Barèmes!$A$6:$A$28,"Surcoût d'agilité (s) — technique",Barèmes!$B$6:$B$28,H141,Barèmes!$C$6:$C$28,IF(H141="6ème","Mixte",G141)),"à besoin",IF(AD141&gt;=SUMIFS(Barèmes!$E$6:$E$28,Barèmes!$A$6:$A$28,"Surcoût d'agilité (s) — technique",Barèmes!$B$6:$B$28,H141,Barèmes!$C$6:$C$28,IF(H141="6ème","Mixte",G141)),"fragile","satisfaisant"))))</f>
        <v/>
      </c>
      <c r="AG141" s="30" t="str">
        <f>IF(OR(AD141="",SUMPRODUCT((Barèmes!$A$6:$A$28="Surcoût d'agilité (s) — technique")*(Barèmes!$B$6:$B$28=H141)*(Barèmes!$C$6:$C$28=IF(H141="6ème","Mixte",G141)))=0),"",IF(SUMPRODUCT((Barèmes!$A$6:$A$28="Surcoût d'agilité (s) — technique")*(Barèmes!$B$6:$B$28=H141)*(Barèmes!$C$6:$C$28=IF(H141="6ème","Mixte",G141))*(Barèmes!$J$6:$J$28="+"))&gt;0,IF(AD141&lt;=SUMIFS(Barèmes!$F$6:$F$28,Barèmes!$A$6:$A$28,"Surcoût d'agilité (s) — technique",Barèmes!$B$6:$B$28,H141,Barèmes!$C$6:$C$28,IF(H141="6ème","Mixte",G141)),Barèmes!$B$2,IF(AD141&lt;=SUMIFS(Barèmes!$G$6:$G$28,Barèmes!$A$6:$A$28,"Surcoût d'agilité (s) — technique",Barèmes!$B$6:$B$28,H141,Barèmes!$C$6:$C$28,IF(H141="6ème","Mixte",G141)),Barèmes!$C$2,IF(AD141&lt;=SUMIFS(Barèmes!$H$6:$H$28,Barèmes!$A$6:$A$28,"Surcoût d'agilité (s) — technique",Barèmes!$B$6:$B$28,H141,Barèmes!$C$6:$C$28,IF(H141="6ème","Mixte",G141)),Barèmes!$D$2,IF(AD141&lt;=SUMIFS(Barèmes!$I$6:$I$28,Barèmes!$A$6:$A$28,"Surcoût d'agilité (s) — technique",Barèmes!$B$6:$B$28,H141,Barèmes!$C$6:$C$28,IF(H141="6ème","Mixte",G141)),Barèmes!$E$2,Barèmes!$F$2)))),IF(AD141&gt;=SUMIFS(Barèmes!$F$6:$F$28,Barèmes!$A$6:$A$28,"Surcoût d'agilité (s) — technique",Barèmes!$B$6:$B$28,H141,Barèmes!$C$6:$C$28,IF(H141="6ème","Mixte",G141)),Barèmes!$B$2,IF(AD141&gt;=SUMIFS(Barèmes!$G$6:$G$28,Barèmes!$A$6:$A$28,"Surcoût d'agilité (s) — technique",Barèmes!$B$6:$B$28,H141,Barèmes!$C$6:$C$28,IF(H141="6ème","Mixte",G141)),Barèmes!$C$2,IF(AD141&gt;=SUMIFS(Barèmes!$H$6:$H$28,Barèmes!$A$6:$A$28,"Surcoût d'agilité (s) — technique",Barèmes!$B$6:$B$28,H141,Barèmes!$C$6:$C$28,IF(H141="6ème","Mixte",G141)),Barèmes!$D$2,IF(AD141&gt;=SUMIFS(Barèmes!$I$6:$I$28,Barèmes!$A$6:$A$28,"Surcoût d'agilité (s) — technique",Barèmes!$B$6:$B$28,H141,Barèmes!$C$6:$C$28,IF(H141="6ème","Mixte",G141)),Barèmes!$E$2,Barèmes!$F$2))))))</f>
        <v/>
      </c>
      <c r="AH141" s="31" t="str">
        <f>IF((IF(N141="",0,1)+IF(Q141="",0,1)+IF(W141="",0,1)+IF(Z141="",0,1)+IF(AC141="",0,1))=0,"",3*IF(N141=Barèmes!$B$2,1,IF(N141=Barèmes!$C$2,2,IF(N141=Barèmes!$D$2,3,IF(N141=Barèmes!$E$2,4,IF(N141=Barèmes!$F$2,5,0)))))+3*IF(Q141=Barèmes!$B$2,1,IF(Q141=Barèmes!$C$2,2,IF(Q141=Barèmes!$D$2,3,IF(Q141=Barèmes!$E$2,4,IF(Q141=Barèmes!$F$2,5,0)))))+2*IF(W141=Barèmes!$B$2,1,IF(W141=Barèmes!$C$2,2,IF(W141=Barèmes!$D$2,3,IF(W141=Barèmes!$E$2,4,IF(W141=Barèmes!$F$2,5,0)))))+1*IF(Z141=Barèmes!$B$2,1,IF(Z141=Barèmes!$C$2,2,IF(Z141=Barèmes!$D$2,3,IF(Z141=Barèmes!$E$2,4,IF(Z141=Barèmes!$F$2,5,0)))))+1*IF(AC141=Barèmes!$B$2,1,IF(AC141=Barèmes!$C$2,2,IF(AC141=Barèmes!$D$2,3,IF(AC141=Barèmes!$E$2,4,IF(AC141=Barèmes!$F$2,5,0))))))</f>
        <v/>
      </c>
      <c r="AI141" s="31"/>
      <c r="AJ141" s="32" t="str">
        <f>IFERROR(INDEX(Croissance!$B$5:$B$604,MATCH(A141,Croissance!$A$5:$A$604,0)),"")</f>
        <v/>
      </c>
      <c r="AK141" s="32" t="str">
        <f>IFERROR(INDEX(Croissance!$C$5:$C$604,MATCH(A141,Croissance!$A$5:$A$604,0)),"")</f>
        <v/>
      </c>
      <c r="AL141" s="32" t="str">
        <f>IFERROR(INDEX(Croissance!$D$5:$D$604,MATCH(A141,Croissance!$A$5:$A$604,0)),"")</f>
        <v/>
      </c>
      <c r="AM141" s="32" t="str">
        <f>IFERROR(INDEX(Croissance!$E$5:$E$604,MATCH(A141,Croissance!$A$5:$A$604,0)),"")</f>
        <v/>
      </c>
      <c r="AO141" s="33">
        <f t="shared" si="24"/>
        <v>0</v>
      </c>
      <c r="AP141" s="33">
        <f t="shared" si="20"/>
        <v>0</v>
      </c>
      <c r="AQ141" s="33">
        <f>IF(A141="",0,IF(AND(OR('Synthèse classe'!$C$2="Tous",C141='Synthèse classe'!$C$2),OR('Synthèse classe'!$C$3="Toutes",D141='Synthèse classe'!$C$3),OR('Synthèse classe'!$C$4="Toutes",AND('Synthèse classe'!$C$4="Dernière",AP141=1),B141=IFERROR(VALUE('Synthèse classe'!$C$4),0))),1,0))</f>
        <v>0</v>
      </c>
      <c r="AR141" s="34" t="str">
        <f t="shared" si="21"/>
        <v/>
      </c>
    </row>
    <row r="142" spans="1:44" x14ac:dyDescent="0.2">
      <c r="A142" s="17" t="str">
        <f t="shared" si="17"/>
        <v/>
      </c>
      <c r="B142" s="18"/>
      <c r="C142" s="19"/>
      <c r="D142" s="19"/>
      <c r="E142" s="19"/>
      <c r="F142" s="19"/>
      <c r="G142" s="19"/>
      <c r="H142" s="17" t="str">
        <f t="shared" si="22"/>
        <v/>
      </c>
      <c r="I142" s="20"/>
      <c r="J142" s="18"/>
      <c r="K142" s="19"/>
      <c r="L142" s="21" t="str">
        <f t="shared" si="23"/>
        <v/>
      </c>
      <c r="M142" s="21" t="str">
        <f>IF(OR(J142="",SUMPRODUCT((Barèmes!$A$6:$A$28="Endurance — Luc Léger (palier)")*(Barèmes!$B$6:$B$28=H142)*(Barèmes!$C$6:$C$28=IF(H142="6ème","Mixte",G142)))=0),"",IF(SUMPRODUCT((Barèmes!$A$6:$A$28="Endurance — Luc Léger (palier)")*(Barèmes!$B$6:$B$28=H142)*(Barèmes!$C$6:$C$28=IF(H142="6ème","Mixte",G142))*(Barèmes!$J$6:$J$28="+"))&gt;0,IF(J142&lt;=SUMIFS(Barèmes!$D$6:$D$28,Barèmes!$A$6:$A$28,"Endurance — Luc Léger (palier)",Barèmes!$B$6:$B$28,H142,Barèmes!$C$6:$C$28,IF(H142="6ème","Mixte",G142)),"à besoin",IF(J142&lt;=SUMIFS(Barèmes!$E$6:$E$28,Barèmes!$A$6:$A$28,"Endurance — Luc Léger (palier)",Barèmes!$B$6:$B$28,H142,Barèmes!$C$6:$C$28,IF(H142="6ème","Mixte",G142)),"fragile","satisfaisant")),IF(J142&gt;=SUMIFS(Barèmes!$D$6:$D$28,Barèmes!$A$6:$A$28,"Endurance — Luc Léger (palier)",Barèmes!$B$6:$B$28,H142,Barèmes!$C$6:$C$28,IF(H142="6ème","Mixte",G142)),"à besoin",IF(J142&gt;=SUMIFS(Barèmes!$E$6:$E$28,Barèmes!$A$6:$A$28,"Endurance — Luc Léger (palier)",Barèmes!$B$6:$B$28,H142,Barèmes!$C$6:$C$28,IF(H142="6ème","Mixte",G142)),"fragile","satisfaisant"))))</f>
        <v/>
      </c>
      <c r="N142" s="21" t="str">
        <f>IF(OR(J142="",SUMPRODUCT((Barèmes!$A$6:$A$28="Endurance — Luc Léger (palier)")*(Barèmes!$B$6:$B$28=H142)*(Barèmes!$C$6:$C$28=IF(H142="6ème","Mixte",G142)))=0),"",IF(SUMPRODUCT((Barèmes!$A$6:$A$28="Endurance — Luc Léger (palier)")*(Barèmes!$B$6:$B$28=H142)*(Barèmes!$C$6:$C$28=IF(H142="6ème","Mixte",G142))*(Barèmes!$J$6:$J$28="+"))&gt;0,IF(J142&lt;=SUMIFS(Barèmes!$F$6:$F$28,Barèmes!$A$6:$A$28,"Endurance — Luc Léger (palier)",Barèmes!$B$6:$B$28,H142,Barèmes!$C$6:$C$28,IF(H142="6ème","Mixte",G142)),Barèmes!$B$2,IF(J142&lt;=SUMIFS(Barèmes!$G$6:$G$28,Barèmes!$A$6:$A$28,"Endurance — Luc Léger (palier)",Barèmes!$B$6:$B$28,H142,Barèmes!$C$6:$C$28,IF(H142="6ème","Mixte",G142)),Barèmes!$C$2,IF(J142&lt;=SUMIFS(Barèmes!$H$6:$H$28,Barèmes!$A$6:$A$28,"Endurance — Luc Léger (palier)",Barèmes!$B$6:$B$28,H142,Barèmes!$C$6:$C$28,IF(H142="6ème","Mixte",G142)),Barèmes!$D$2,IF(J142&lt;=SUMIFS(Barèmes!$I$6:$I$28,Barèmes!$A$6:$A$28,"Endurance — Luc Léger (palier)",Barèmes!$B$6:$B$28,H142,Barèmes!$C$6:$C$28,IF(H142="6ème","Mixte",G142)),Barèmes!$E$2,Barèmes!$F$2)))),IF(J142&gt;=SUMIFS(Barèmes!$F$6:$F$28,Barèmes!$A$6:$A$28,"Endurance — Luc Léger (palier)",Barèmes!$B$6:$B$28,H142,Barèmes!$C$6:$C$28,IF(H142="6ème","Mixte",G142)),Barèmes!$B$2,IF(J142&gt;=SUMIFS(Barèmes!$G$6:$G$28,Barèmes!$A$6:$A$28,"Endurance — Luc Léger (palier)",Barèmes!$B$6:$B$28,H142,Barèmes!$C$6:$C$28,IF(H142="6ème","Mixte",G142)),Barèmes!$C$2,IF(J142&gt;=SUMIFS(Barèmes!$H$6:$H$28,Barèmes!$A$6:$A$28,"Endurance — Luc Léger (palier)",Barèmes!$B$6:$B$28,H142,Barèmes!$C$6:$C$28,IF(H142="6ème","Mixte",G142)),Barèmes!$D$2,IF(J142&gt;=SUMIFS(Barèmes!$I$6:$I$28,Barèmes!$A$6:$A$28,"Endurance — Luc Léger (palier)",Barèmes!$B$6:$B$28,H142,Barèmes!$C$6:$C$28,IF(H142="6ème","Mixte",G142)),Barèmes!$E$2,Barèmes!$F$2))))))</f>
        <v/>
      </c>
      <c r="O142" s="22"/>
      <c r="P142" s="23" t="str">
        <f>IF(OR(O142="",SUMPRODUCT((Barèmes!$A$6:$A$28="Force bas du corps — Saut en longueur (m)")*(Barèmes!$B$6:$B$28=H142)*(Barèmes!$C$6:$C$28=IF(H142="6ème","Mixte",G142)))=0),"",IF(SUMPRODUCT((Barèmes!$A$6:$A$28="Force bas du corps — Saut en longueur (m)")*(Barèmes!$B$6:$B$28=H142)*(Barèmes!$C$6:$C$28=IF(H142="6ème","Mixte",G142))*(Barèmes!$J$6:$J$28="+"))&gt;0,IF(O142&lt;=SUMIFS(Barèmes!$D$6:$D$28,Barèmes!$A$6:$A$28,"Force bas du corps — Saut en longueur (m)",Barèmes!$B$6:$B$28,H142,Barèmes!$C$6:$C$28,IF(H142="6ème","Mixte",G142)),"à besoin",IF(O142&lt;=SUMIFS(Barèmes!$E$6:$E$28,Barèmes!$A$6:$A$28,"Force bas du corps — Saut en longueur (m)",Barèmes!$B$6:$B$28,H142,Barèmes!$C$6:$C$28,IF(H142="6ème","Mixte",G142)),"fragile","satisfaisant")),IF(O142&gt;=SUMIFS(Barèmes!$D$6:$D$28,Barèmes!$A$6:$A$28,"Force bas du corps — Saut en longueur (m)",Barèmes!$B$6:$B$28,H142,Barèmes!$C$6:$C$28,IF(H142="6ème","Mixte",G142)),"à besoin",IF(O142&gt;=SUMIFS(Barèmes!$E$6:$E$28,Barèmes!$A$6:$A$28,"Force bas du corps — Saut en longueur (m)",Barèmes!$B$6:$B$28,H142,Barèmes!$C$6:$C$28,IF(H142="6ème","Mixte",G142)),"fragile","satisfaisant"))))</f>
        <v/>
      </c>
      <c r="Q142" s="23" t="str">
        <f>IF(OR(O142="",SUMPRODUCT((Barèmes!$A$6:$A$28="Force bas du corps — Saut en longueur (m)")*(Barèmes!$B$6:$B$28=H142)*(Barèmes!$C$6:$C$28=IF(H142="6ème","Mixte",G142)))=0),"",IF(SUMPRODUCT((Barèmes!$A$6:$A$28="Force bas du corps — Saut en longueur (m)")*(Barèmes!$B$6:$B$28=H142)*(Barèmes!$C$6:$C$28=IF(H142="6ème","Mixte",G142))*(Barèmes!$J$6:$J$28="+"))&gt;0,IF(O142&lt;=SUMIFS(Barèmes!$F$6:$F$28,Barèmes!$A$6:$A$28,"Force bas du corps — Saut en longueur (m)",Barèmes!$B$6:$B$28,H142,Barèmes!$C$6:$C$28,IF(H142="6ème","Mixte",G142)),Barèmes!$B$2,IF(O142&lt;=SUMIFS(Barèmes!$G$6:$G$28,Barèmes!$A$6:$A$28,"Force bas du corps — Saut en longueur (m)",Barèmes!$B$6:$B$28,H142,Barèmes!$C$6:$C$28,IF(H142="6ème","Mixte",G142)),Barèmes!$C$2,IF(O142&lt;=SUMIFS(Barèmes!$H$6:$H$28,Barèmes!$A$6:$A$28,"Force bas du corps — Saut en longueur (m)",Barèmes!$B$6:$B$28,H142,Barèmes!$C$6:$C$28,IF(H142="6ème","Mixte",G142)),Barèmes!$D$2,IF(O142&lt;=SUMIFS(Barèmes!$I$6:$I$28,Barèmes!$A$6:$A$28,"Force bas du corps — Saut en longueur (m)",Barèmes!$B$6:$B$28,H142,Barèmes!$C$6:$C$28,IF(H142="6ème","Mixte",G142)),Barèmes!$E$2,Barèmes!$F$2)))),IF(O142&gt;=SUMIFS(Barèmes!$F$6:$F$28,Barèmes!$A$6:$A$28,"Force bas du corps — Saut en longueur (m)",Barèmes!$B$6:$B$28,H142,Barèmes!$C$6:$C$28,IF(H142="6ème","Mixte",G142)),Barèmes!$B$2,IF(O142&gt;=SUMIFS(Barèmes!$G$6:$G$28,Barèmes!$A$6:$A$28,"Force bas du corps — Saut en longueur (m)",Barèmes!$B$6:$B$28,H142,Barèmes!$C$6:$C$28,IF(H142="6ème","Mixte",G142)),Barèmes!$C$2,IF(O142&gt;=SUMIFS(Barèmes!$H$6:$H$28,Barèmes!$A$6:$A$28,"Force bas du corps — Saut en longueur (m)",Barèmes!$B$6:$B$28,H142,Barèmes!$C$6:$C$28,IF(H142="6ème","Mixte",G142)),Barèmes!$D$2,IF(O142&gt;=SUMIFS(Barèmes!$I$6:$I$28,Barèmes!$A$6:$A$28,"Force bas du corps — Saut en longueur (m)",Barèmes!$B$6:$B$28,H142,Barèmes!$C$6:$C$28,IF(H142="6ème","Mixte",G142)),Barèmes!$E$2,Barèmes!$F$2))))))</f>
        <v/>
      </c>
      <c r="R142" s="22"/>
      <c r="S142" s="24" t="str">
        <f>IF(OR(R142="",SUMPRODUCT((Barèmes!$A$6:$A$28="Vitesse — 30 m (s)")*(Barèmes!$B$6:$B$28=H142)*(Barèmes!$C$6:$C$28=IF(H142="6ème","Mixte",G142)))=0),"",IF(SUMPRODUCT((Barèmes!$A$6:$A$28="Vitesse — 30 m (s)")*(Barèmes!$B$6:$B$28=H142)*(Barèmes!$C$6:$C$28=IF(H142="6ème","Mixte",G142))*(Barèmes!$J$6:$J$28="+"))&gt;0,IF(R142&lt;=SUMIFS(Barèmes!$D$6:$D$28,Barèmes!$A$6:$A$28,"Vitesse — 30 m (s)",Barèmes!$B$6:$B$28,H142,Barèmes!$C$6:$C$28,IF(H142="6ème","Mixte",G142)),"à besoin",IF(R142&lt;=SUMIFS(Barèmes!$E$6:$E$28,Barèmes!$A$6:$A$28,"Vitesse — 30 m (s)",Barèmes!$B$6:$B$28,H142,Barèmes!$C$6:$C$28,IF(H142="6ème","Mixte",G142)),"fragile","satisfaisant")),IF(R142&gt;=SUMIFS(Barèmes!$D$6:$D$28,Barèmes!$A$6:$A$28,"Vitesse — 30 m (s)",Barèmes!$B$6:$B$28,H142,Barèmes!$C$6:$C$28,IF(H142="6ème","Mixte",G142)),"à besoin",IF(R142&gt;=SUMIFS(Barèmes!$E$6:$E$28,Barèmes!$A$6:$A$28,"Vitesse — 30 m (s)",Barèmes!$B$6:$B$28,H142,Barèmes!$C$6:$C$28,IF(H142="6ème","Mixte",G142)),"fragile","satisfaisant"))))</f>
        <v/>
      </c>
      <c r="T142" s="24" t="str">
        <f>IF(OR(R142="",SUMPRODUCT((Barèmes!$A$6:$A$28="Vitesse — 30 m (s)")*(Barèmes!$B$6:$B$28=H142)*(Barèmes!$C$6:$C$28=IF(H142="6ème","Mixte",G142)))=0),"",IF(SUMPRODUCT((Barèmes!$A$6:$A$28="Vitesse — 30 m (s)")*(Barèmes!$B$6:$B$28=H142)*(Barèmes!$C$6:$C$28=IF(H142="6ème","Mixte",G142))*(Barèmes!$J$6:$J$28="+"))&gt;0,IF(R142&lt;=SUMIFS(Barèmes!$F$6:$F$28,Barèmes!$A$6:$A$28,"Vitesse — 30 m (s)",Barèmes!$B$6:$B$28,H142,Barèmes!$C$6:$C$28,IF(H142="6ème","Mixte",G142)),Barèmes!$B$2,IF(R142&lt;=SUMIFS(Barèmes!$G$6:$G$28,Barèmes!$A$6:$A$28,"Vitesse — 30 m (s)",Barèmes!$B$6:$B$28,H142,Barèmes!$C$6:$C$28,IF(H142="6ème","Mixte",G142)),Barèmes!$C$2,IF(R142&lt;=SUMIFS(Barèmes!$H$6:$H$28,Barèmes!$A$6:$A$28,"Vitesse — 30 m (s)",Barèmes!$B$6:$B$28,H142,Barèmes!$C$6:$C$28,IF(H142="6ème","Mixte",G142)),Barèmes!$D$2,IF(R142&lt;=SUMIFS(Barèmes!$I$6:$I$28,Barèmes!$A$6:$A$28,"Vitesse — 30 m (s)",Barèmes!$B$6:$B$28,H142,Barèmes!$C$6:$C$28,IF(H142="6ème","Mixte",G142)),Barèmes!$E$2,Barèmes!$F$2)))),IF(R142&gt;=SUMIFS(Barèmes!$F$6:$F$28,Barèmes!$A$6:$A$28,"Vitesse — 30 m (s)",Barèmes!$B$6:$B$28,H142,Barèmes!$C$6:$C$28,IF(H142="6ème","Mixte",G142)),Barèmes!$B$2,IF(R142&gt;=SUMIFS(Barèmes!$G$6:$G$28,Barèmes!$A$6:$A$28,"Vitesse — 30 m (s)",Barèmes!$B$6:$B$28,H142,Barèmes!$C$6:$C$28,IF(H142="6ème","Mixte",G142)),Barèmes!$C$2,IF(R142&gt;=SUMIFS(Barèmes!$H$6:$H$28,Barèmes!$A$6:$A$28,"Vitesse — 30 m (s)",Barèmes!$B$6:$B$28,H142,Barèmes!$C$6:$C$28,IF(H142="6ème","Mixte",G142)),Barèmes!$D$2,IF(R142&gt;=SUMIFS(Barèmes!$I$6:$I$28,Barèmes!$A$6:$A$28,"Vitesse — 30 m (s)",Barèmes!$B$6:$B$28,H142,Barèmes!$C$6:$C$28,IF(H142="6ème","Mixte",G142)),Barèmes!$E$2,Barèmes!$F$2))))))</f>
        <v/>
      </c>
      <c r="U142" s="22"/>
      <c r="V142" s="25" t="str">
        <f>IF(OR(U142="",SUMPRODUCT((Barèmes!$A$6:$A$28="Vitesse — 50 m (s)")*(Barèmes!$B$6:$B$28=H142)*(Barèmes!$C$6:$C$28=IF(H142="6ème","Mixte",G142)))=0),"",IF(SUMPRODUCT((Barèmes!$A$6:$A$28="Vitesse — 50 m (s)")*(Barèmes!$B$6:$B$28=H142)*(Barèmes!$C$6:$C$28=IF(H142="6ème","Mixte",G142))*(Barèmes!$J$6:$J$28="+"))&gt;0,IF(U142&lt;=SUMIFS(Barèmes!$D$6:$D$28,Barèmes!$A$6:$A$28,"Vitesse — 50 m (s)",Barèmes!$B$6:$B$28,H142,Barèmes!$C$6:$C$28,IF(H142="6ème","Mixte",G142)),"à besoin",IF(U142&lt;=SUMIFS(Barèmes!$E$6:$E$28,Barèmes!$A$6:$A$28,"Vitesse — 50 m (s)",Barèmes!$B$6:$B$28,H142,Barèmes!$C$6:$C$28,IF(H142="6ème","Mixte",G142)),"fragile","satisfaisant")),IF(U142&gt;=SUMIFS(Barèmes!$D$6:$D$28,Barèmes!$A$6:$A$28,"Vitesse — 50 m (s)",Barèmes!$B$6:$B$28,H142,Barèmes!$C$6:$C$28,IF(H142="6ème","Mixte",G142)),"à besoin",IF(U142&gt;=SUMIFS(Barèmes!$E$6:$E$28,Barèmes!$A$6:$A$28,"Vitesse — 50 m (s)",Barèmes!$B$6:$B$28,H142,Barèmes!$C$6:$C$28,IF(H142="6ème","Mixte",G142)),"fragile","satisfaisant"))))</f>
        <v/>
      </c>
      <c r="W142" s="25" t="str">
        <f>IF(OR(U142="",SUMPRODUCT((Barèmes!$A$6:$A$28="Vitesse — 50 m (s)")*(Barèmes!$B$6:$B$28=H142)*(Barèmes!$C$6:$C$28=IF(H142="6ème","Mixte",G142)))=0),"",IF(SUMPRODUCT((Barèmes!$A$6:$A$28="Vitesse — 50 m (s)")*(Barèmes!$B$6:$B$28=H142)*(Barèmes!$C$6:$C$28=IF(H142="6ème","Mixte",G142))*(Barèmes!$J$6:$J$28="+"))&gt;0,IF(U142&lt;=SUMIFS(Barèmes!$F$6:$F$28,Barèmes!$A$6:$A$28,"Vitesse — 50 m (s)",Barèmes!$B$6:$B$28,H142,Barèmes!$C$6:$C$28,IF(H142="6ème","Mixte",G142)),Barèmes!$B$2,IF(U142&lt;=SUMIFS(Barèmes!$G$6:$G$28,Barèmes!$A$6:$A$28,"Vitesse — 50 m (s)",Barèmes!$B$6:$B$28,H142,Barèmes!$C$6:$C$28,IF(H142="6ème","Mixte",G142)),Barèmes!$C$2,IF(U142&lt;=SUMIFS(Barèmes!$H$6:$H$28,Barèmes!$A$6:$A$28,"Vitesse — 50 m (s)",Barèmes!$B$6:$B$28,H142,Barèmes!$C$6:$C$28,IF(H142="6ème","Mixte",G142)),Barèmes!$D$2,IF(U142&lt;=SUMIFS(Barèmes!$I$6:$I$28,Barèmes!$A$6:$A$28,"Vitesse — 50 m (s)",Barèmes!$B$6:$B$28,H142,Barèmes!$C$6:$C$28,IF(H142="6ème","Mixte",G142)),Barèmes!$E$2,Barèmes!$F$2)))),IF(U142&gt;=SUMIFS(Barèmes!$F$6:$F$28,Barèmes!$A$6:$A$28,"Vitesse — 50 m (s)",Barèmes!$B$6:$B$28,H142,Barèmes!$C$6:$C$28,IF(H142="6ème","Mixte",G142)),Barèmes!$B$2,IF(U142&gt;=SUMIFS(Barèmes!$G$6:$G$28,Barèmes!$A$6:$A$28,"Vitesse — 50 m (s)",Barèmes!$B$6:$B$28,H142,Barèmes!$C$6:$C$28,IF(H142="6ème","Mixte",G142)),Barèmes!$C$2,IF(U142&gt;=SUMIFS(Barèmes!$H$6:$H$28,Barèmes!$A$6:$A$28,"Vitesse — 50 m (s)",Barèmes!$B$6:$B$28,H142,Barèmes!$C$6:$C$28,IF(H142="6ème","Mixte",G142)),Barèmes!$D$2,IF(U142&gt;=SUMIFS(Barèmes!$I$6:$I$28,Barèmes!$A$6:$A$28,"Vitesse — 50 m (s)",Barèmes!$B$6:$B$28,H142,Barèmes!$C$6:$C$28,IF(H142="6ème","Mixte",G142)),Barèmes!$E$2,Barèmes!$F$2))))))</f>
        <v/>
      </c>
      <c r="X142" s="18"/>
      <c r="Y142" s="26" t="str" cm="1">
        <f t="array" ref="Y142">IF(OR(X142="",SUMPRODUCT((Barèmes!$A$6:$A$28="Souplesse (score 1-5)")*(Barèmes!$B$6:$B$28=H142)*(Barèmes!$C$6:$C$28=IF(H142="6ème","Mixte",G142)))=0),"",IF(SUMPRODUCT((Barèmes!$A$6:$A$28="Souplesse (score 1-5)")*(Barèmes!$B$6:$B$28=H142)*(Barèmes!$C$6:$C$28=IF(H142="6ème","Mixte",G142))*(Barèmes!$J$6:$J$28="+"))&gt;0,IF(X142&lt;=SUMIFS(Barèmes!$D$6:$D$28,Barèmes!$A$6:$A$28,"Souplesse (score 1-5)",Barèmes!$B$6:$B$28,H142,Barèmes!$C$6:$C$28,IF(H142="6ème","Mixte",G142)),"à besoin",IF(X142&lt;=SUMIFS(Barèmes!$E$6:$E$28,Barèmes!$A$6:$A$28,"Souplesse (score 1-5)",Barèmes!$B$6:$B$28,H142,Barèmes!$C$6:$C$28,IF(H142="6ème","Mixte",G142)),"fragile","satisfaisant")),IF(X142&gt;=SUMIFS(Barèmes!$D$6:$D$28,Barèmes!$A$6:$A$28,"Souplesse (score 1-5)",Barèmes!$B$6:$B$28,H142,Barèmes!$C$6:$C$28,IF(H142="6ème","Mixte",G142)),"à besoin",IF(X142&gt;=SUMIFS(Barèmes!$E$6:$E$28,Barèmes!$A$6:$A$28,"Souplesse (score 1-5)",Barèmes!$B$6:$B$28,H142,Barèmes!$C$6:$C$28,IF(H142="6ème","Mixte",G142)),"fragile","satisfaisant"))))</f>
        <v/>
      </c>
      <c r="Z142" s="26" t="str" cm="1">
        <f t="array" ref="Z142">IF(OR(X142="",SUMPRODUCT((Barèmes!$A$6:$A$28="Souplesse (score 1-5)")*(Barèmes!$B$6:$B$28=H142)*(Barèmes!$C$6:$C$28=IF(H142="6ème","Mixte",G142)))=0),"",IF(SUMPRODUCT((Barèmes!$A$6:$A$28="Souplesse (score 1-5)")*(Barèmes!$B$6:$B$28=H142)*(Barèmes!$C$6:$C$28=IF(H142="6ème","Mixte",G142))*(Barèmes!$J$6:$J$28="+"))&gt;0,IF(X142&lt;=SUMIFS(Barèmes!$F$6:$F$28,Barèmes!$A$6:$A$28,"Souplesse (score 1-5)",Barèmes!$B$6:$B$28,H142,Barèmes!$C$6:$C$28,IF(H142="6ème","Mixte",G142)),Barèmes!$B$2,IF(X142&lt;=SUMIFS(Barèmes!$G$6:$G$28,Barèmes!$A$6:$A$28,"Souplesse (score 1-5)",Barèmes!$B$6:$B$28,H142,Barèmes!$C$6:$C$28,IF(H142="6ème","Mixte",G142)),Barèmes!$C$2,IF(X142&lt;=SUMIFS(Barèmes!$H$6:$H$28,Barèmes!$A$6:$A$28,"Souplesse (score 1-5)",Barèmes!$B$6:$B$28,H142,Barèmes!$C$6:$C$28,IF(H142="6ème","Mixte",G142)),Barèmes!$D$2,IF(X142&lt;=SUMIFS(Barèmes!$I$6:$I$28,Barèmes!$A$6:$A$28,"Souplesse (score 1-5)",Barèmes!$B$6:$B$28,H142,Barèmes!$C$6:$C$28,IF(H142="6ème","Mixte",G142)),Barèmes!$E$2,Barèmes!$F$2)))),IF(X142&gt;=SUMIFS(Barèmes!$F$6:$F$28,Barèmes!$A$6:$A$28,"Souplesse (score 1-5)",Barèmes!$B$6:$B$28,H142,Barèmes!$C$6:$C$28,IF(H142="6ème","Mixte",G142)),Barèmes!$B$2,IF(X142&gt;=SUMIFS(Barèmes!$G$6:$G$28,Barèmes!$A$6:$A$28,"Souplesse (score 1-5)",Barèmes!$B$6:$B$28,H142,Barèmes!$C$6:$C$28,IF(H142="6ème","Mixte",G142)),Barèmes!$C$2,IF(X142&gt;=SUMIFS(Barèmes!$H$6:$H$28,Barèmes!$A$6:$A$28,"Souplesse (score 1-5)",Barèmes!$B$6:$B$28,H142,Barèmes!$C$6:$C$28,IF(H142="6ème","Mixte",G142)),Barèmes!$D$2,IF(X142&gt;=SUMIFS(Barèmes!$I$6:$I$28,Barèmes!$A$6:$A$28,"Souplesse (score 1-5)",Barèmes!$B$6:$B$28,H142,Barèmes!$C$6:$C$28,IF(H142="6ème","Mixte",G142)),Barèmes!$E$2,Barèmes!$F$2))))))</f>
        <v/>
      </c>
      <c r="AA142" s="22"/>
      <c r="AB142" s="27" t="str">
        <f>IF(OR(AA142="",SUMPRODUCT((Barèmes!$A$6:$A$28="Agilité — T-test 974 (s)")*(Barèmes!$B$6:$B$28=H142)*(Barèmes!$C$6:$C$28=IF(H142="6ème","Mixte",G142)))=0),"",IF(SUMPRODUCT((Barèmes!$A$6:$A$28="Agilité — T-test 974 (s)")*(Barèmes!$B$6:$B$28=H142)*(Barèmes!$C$6:$C$28=IF(H142="6ème","Mixte",G142))*(Barèmes!$J$6:$J$28="+"))&gt;0,IF(AA142&lt;=SUMIFS(Barèmes!$D$6:$D$28,Barèmes!$A$6:$A$28,"Agilité — T-test 974 (s)",Barèmes!$B$6:$B$28,H142,Barèmes!$C$6:$C$28,IF(H142="6ème","Mixte",G142)),"à besoin",IF(AA142&lt;=SUMIFS(Barèmes!$E$6:$E$28,Barèmes!$A$6:$A$28,"Agilité — T-test 974 (s)",Barèmes!$B$6:$B$28,H142,Barèmes!$C$6:$C$28,IF(H142="6ème","Mixte",G142)),"fragile","satisfaisant")),IF(AA142&gt;=SUMIFS(Barèmes!$D$6:$D$28,Barèmes!$A$6:$A$28,"Agilité — T-test 974 (s)",Barèmes!$B$6:$B$28,H142,Barèmes!$C$6:$C$28,IF(H142="6ème","Mixte",G142)),"à besoin",IF(AA142&gt;=SUMIFS(Barèmes!$E$6:$E$28,Barèmes!$A$6:$A$28,"Agilité — T-test 974 (s)",Barèmes!$B$6:$B$28,H142,Barèmes!$C$6:$C$28,IF(H142="6ème","Mixte",G142)),"fragile","satisfaisant"))))</f>
        <v/>
      </c>
      <c r="AC142" s="27" t="str">
        <f>IF(OR(AA142="",SUMPRODUCT((Barèmes!$A$6:$A$28="Agilité — T-test 974 (s)")*(Barèmes!$B$6:$B$28=H142)*(Barèmes!$C$6:$C$28=IF(H142="6ème","Mixte",G142)))=0),"",IF(SUMPRODUCT((Barèmes!$A$6:$A$28="Agilité — T-test 974 (s)")*(Barèmes!$B$6:$B$28=H142)*(Barèmes!$C$6:$C$28=IF(H142="6ème","Mixte",G142))*(Barèmes!$J$6:$J$28="+"))&gt;0,IF(AA142&lt;=SUMIFS(Barèmes!$F$6:$F$28,Barèmes!$A$6:$A$28,"Agilité — T-test 974 (s)",Barèmes!$B$6:$B$28,H142,Barèmes!$C$6:$C$28,IF(H142="6ème","Mixte",G142)),Barèmes!$B$2,IF(AA142&lt;=SUMIFS(Barèmes!$G$6:$G$28,Barèmes!$A$6:$A$28,"Agilité — T-test 974 (s)",Barèmes!$B$6:$B$28,H142,Barèmes!$C$6:$C$28,IF(H142="6ème","Mixte",G142)),Barèmes!$C$2,IF(AA142&lt;=SUMIFS(Barèmes!$H$6:$H$28,Barèmes!$A$6:$A$28,"Agilité — T-test 974 (s)",Barèmes!$B$6:$B$28,H142,Barèmes!$C$6:$C$28,IF(H142="6ème","Mixte",G142)),Barèmes!$D$2,IF(AA142&lt;=SUMIFS(Barèmes!$I$6:$I$28,Barèmes!$A$6:$A$28,"Agilité — T-test 974 (s)",Barèmes!$B$6:$B$28,H142,Barèmes!$C$6:$C$28,IF(H142="6ème","Mixte",G142)),Barèmes!$E$2,Barèmes!$F$2)))),IF(AA142&gt;=SUMIFS(Barèmes!$F$6:$F$28,Barèmes!$A$6:$A$28,"Agilité — T-test 974 (s)",Barèmes!$B$6:$B$28,H142,Barèmes!$C$6:$C$28,IF(H142="6ème","Mixte",G142)),Barèmes!$B$2,IF(AA142&gt;=SUMIFS(Barèmes!$G$6:$G$28,Barèmes!$A$6:$A$28,"Agilité — T-test 974 (s)",Barèmes!$B$6:$B$28,H142,Barèmes!$C$6:$C$28,IF(H142="6ème","Mixte",G142)),Barèmes!$C$2,IF(AA142&gt;=SUMIFS(Barèmes!$H$6:$H$28,Barèmes!$A$6:$A$28,"Agilité — T-test 974 (s)",Barèmes!$B$6:$B$28,H142,Barèmes!$C$6:$C$28,IF(H142="6ème","Mixte",G142)),Barèmes!$D$2,IF(AA142&gt;=SUMIFS(Barèmes!$I$6:$I$28,Barèmes!$A$6:$A$28,"Agilité — T-test 974 (s)",Barèmes!$B$6:$B$28,H142,Barèmes!$C$6:$C$28,IF(H142="6ème","Mixte",G142)),Barèmes!$E$2,Barèmes!$F$2))))))</f>
        <v/>
      </c>
      <c r="AD142" s="28" t="str">
        <f t="shared" si="18"/>
        <v/>
      </c>
      <c r="AE142" s="29" t="str">
        <f t="shared" si="19"/>
        <v/>
      </c>
      <c r="AF142" s="30" t="str">
        <f>IF(OR(AD142="",SUMPRODUCT((Barèmes!$A$6:$A$28="Surcoût d'agilité (s) — technique")*(Barèmes!$B$6:$B$28=H142)*(Barèmes!$C$6:$C$28=IF(H142="6ème","Mixte",G142)))=0),"",IF(SUMPRODUCT((Barèmes!$A$6:$A$28="Surcoût d'agilité (s) — technique")*(Barèmes!$B$6:$B$28=H142)*(Barèmes!$C$6:$C$28=IF(H142="6ème","Mixte",G142))*(Barèmes!$J$6:$J$28="+"))&gt;0,IF(AD142&lt;=SUMIFS(Barèmes!$D$6:$D$28,Barèmes!$A$6:$A$28,"Surcoût d'agilité (s) — technique",Barèmes!$B$6:$B$28,H142,Barèmes!$C$6:$C$28,IF(H142="6ème","Mixte",G142)),"à besoin",IF(AD142&lt;=SUMIFS(Barèmes!$E$6:$E$28,Barèmes!$A$6:$A$28,"Surcoût d'agilité (s) — technique",Barèmes!$B$6:$B$28,H142,Barèmes!$C$6:$C$28,IF(H142="6ème","Mixte",G142)),"fragile","satisfaisant")),IF(AD142&gt;=SUMIFS(Barèmes!$D$6:$D$28,Barèmes!$A$6:$A$28,"Surcoût d'agilité (s) — technique",Barèmes!$B$6:$B$28,H142,Barèmes!$C$6:$C$28,IF(H142="6ème","Mixte",G142)),"à besoin",IF(AD142&gt;=SUMIFS(Barèmes!$E$6:$E$28,Barèmes!$A$6:$A$28,"Surcoût d'agilité (s) — technique",Barèmes!$B$6:$B$28,H142,Barèmes!$C$6:$C$28,IF(H142="6ème","Mixte",G142)),"fragile","satisfaisant"))))</f>
        <v/>
      </c>
      <c r="AG142" s="30" t="str">
        <f>IF(OR(AD142="",SUMPRODUCT((Barèmes!$A$6:$A$28="Surcoût d'agilité (s) — technique")*(Barèmes!$B$6:$B$28=H142)*(Barèmes!$C$6:$C$28=IF(H142="6ème","Mixte",G142)))=0),"",IF(SUMPRODUCT((Barèmes!$A$6:$A$28="Surcoût d'agilité (s) — technique")*(Barèmes!$B$6:$B$28=H142)*(Barèmes!$C$6:$C$28=IF(H142="6ème","Mixte",G142))*(Barèmes!$J$6:$J$28="+"))&gt;0,IF(AD142&lt;=SUMIFS(Barèmes!$F$6:$F$28,Barèmes!$A$6:$A$28,"Surcoût d'agilité (s) — technique",Barèmes!$B$6:$B$28,H142,Barèmes!$C$6:$C$28,IF(H142="6ème","Mixte",G142)),Barèmes!$B$2,IF(AD142&lt;=SUMIFS(Barèmes!$G$6:$G$28,Barèmes!$A$6:$A$28,"Surcoût d'agilité (s) — technique",Barèmes!$B$6:$B$28,H142,Barèmes!$C$6:$C$28,IF(H142="6ème","Mixte",G142)),Barèmes!$C$2,IF(AD142&lt;=SUMIFS(Barèmes!$H$6:$H$28,Barèmes!$A$6:$A$28,"Surcoût d'agilité (s) — technique",Barèmes!$B$6:$B$28,H142,Barèmes!$C$6:$C$28,IF(H142="6ème","Mixte",G142)),Barèmes!$D$2,IF(AD142&lt;=SUMIFS(Barèmes!$I$6:$I$28,Barèmes!$A$6:$A$28,"Surcoût d'agilité (s) — technique",Barèmes!$B$6:$B$28,H142,Barèmes!$C$6:$C$28,IF(H142="6ème","Mixte",G142)),Barèmes!$E$2,Barèmes!$F$2)))),IF(AD142&gt;=SUMIFS(Barèmes!$F$6:$F$28,Barèmes!$A$6:$A$28,"Surcoût d'agilité (s) — technique",Barèmes!$B$6:$B$28,H142,Barèmes!$C$6:$C$28,IF(H142="6ème","Mixte",G142)),Barèmes!$B$2,IF(AD142&gt;=SUMIFS(Barèmes!$G$6:$G$28,Barèmes!$A$6:$A$28,"Surcoût d'agilité (s) — technique",Barèmes!$B$6:$B$28,H142,Barèmes!$C$6:$C$28,IF(H142="6ème","Mixte",G142)),Barèmes!$C$2,IF(AD142&gt;=SUMIFS(Barèmes!$H$6:$H$28,Barèmes!$A$6:$A$28,"Surcoût d'agilité (s) — technique",Barèmes!$B$6:$B$28,H142,Barèmes!$C$6:$C$28,IF(H142="6ème","Mixte",G142)),Barèmes!$D$2,IF(AD142&gt;=SUMIFS(Barèmes!$I$6:$I$28,Barèmes!$A$6:$A$28,"Surcoût d'agilité (s) — technique",Barèmes!$B$6:$B$28,H142,Barèmes!$C$6:$C$28,IF(H142="6ème","Mixte",G142)),Barèmes!$E$2,Barèmes!$F$2))))))</f>
        <v/>
      </c>
      <c r="AH142" s="31" t="str">
        <f>IF((IF(N142="",0,1)+IF(Q142="",0,1)+IF(W142="",0,1)+IF(Z142="",0,1)+IF(AC142="",0,1))=0,"",3*IF(N142=Barèmes!$B$2,1,IF(N142=Barèmes!$C$2,2,IF(N142=Barèmes!$D$2,3,IF(N142=Barèmes!$E$2,4,IF(N142=Barèmes!$F$2,5,0)))))+3*IF(Q142=Barèmes!$B$2,1,IF(Q142=Barèmes!$C$2,2,IF(Q142=Barèmes!$D$2,3,IF(Q142=Barèmes!$E$2,4,IF(Q142=Barèmes!$F$2,5,0)))))+2*IF(W142=Barèmes!$B$2,1,IF(W142=Barèmes!$C$2,2,IF(W142=Barèmes!$D$2,3,IF(W142=Barèmes!$E$2,4,IF(W142=Barèmes!$F$2,5,0)))))+1*IF(Z142=Barèmes!$B$2,1,IF(Z142=Barèmes!$C$2,2,IF(Z142=Barèmes!$D$2,3,IF(Z142=Barèmes!$E$2,4,IF(Z142=Barèmes!$F$2,5,0)))))+1*IF(AC142=Barèmes!$B$2,1,IF(AC142=Barèmes!$C$2,2,IF(AC142=Barèmes!$D$2,3,IF(AC142=Barèmes!$E$2,4,IF(AC142=Barèmes!$F$2,5,0))))))</f>
        <v/>
      </c>
      <c r="AI142" s="31"/>
      <c r="AJ142" s="32" t="str">
        <f>IFERROR(INDEX(Croissance!$B$5:$B$604,MATCH(A142,Croissance!$A$5:$A$604,0)),"")</f>
        <v/>
      </c>
      <c r="AK142" s="32" t="str">
        <f>IFERROR(INDEX(Croissance!$C$5:$C$604,MATCH(A142,Croissance!$A$5:$A$604,0)),"")</f>
        <v/>
      </c>
      <c r="AL142" s="32" t="str">
        <f>IFERROR(INDEX(Croissance!$D$5:$D$604,MATCH(A142,Croissance!$A$5:$A$604,0)),"")</f>
        <v/>
      </c>
      <c r="AM142" s="32" t="str">
        <f>IFERROR(INDEX(Croissance!$E$5:$E$604,MATCH(A142,Croissance!$A$5:$A$604,0)),"")</f>
        <v/>
      </c>
      <c r="AO142" s="33">
        <f t="shared" si="24"/>
        <v>0</v>
      </c>
      <c r="AP142" s="33">
        <f t="shared" si="20"/>
        <v>0</v>
      </c>
      <c r="AQ142" s="33">
        <f>IF(A142="",0,IF(AND(OR('Synthèse classe'!$C$2="Tous",C142='Synthèse classe'!$C$2),OR('Synthèse classe'!$C$3="Toutes",D142='Synthèse classe'!$C$3),OR('Synthèse classe'!$C$4="Toutes",AND('Synthèse classe'!$C$4="Dernière",AP142=1),B142=IFERROR(VALUE('Synthèse classe'!$C$4),0))),1,0))</f>
        <v>0</v>
      </c>
      <c r="AR142" s="34" t="str">
        <f t="shared" si="21"/>
        <v/>
      </c>
    </row>
    <row r="143" spans="1:44" x14ac:dyDescent="0.2">
      <c r="A143" s="17" t="str">
        <f t="shared" si="17"/>
        <v/>
      </c>
      <c r="B143" s="18"/>
      <c r="C143" s="19"/>
      <c r="D143" s="19"/>
      <c r="E143" s="19"/>
      <c r="F143" s="19"/>
      <c r="G143" s="19"/>
      <c r="H143" s="17" t="str">
        <f t="shared" si="22"/>
        <v/>
      </c>
      <c r="I143" s="20"/>
      <c r="J143" s="18"/>
      <c r="K143" s="19"/>
      <c r="L143" s="21" t="str">
        <f t="shared" si="23"/>
        <v/>
      </c>
      <c r="M143" s="21" t="str">
        <f>IF(OR(J143="",SUMPRODUCT((Barèmes!$A$6:$A$28="Endurance — Luc Léger (palier)")*(Barèmes!$B$6:$B$28=H143)*(Barèmes!$C$6:$C$28=IF(H143="6ème","Mixte",G143)))=0),"",IF(SUMPRODUCT((Barèmes!$A$6:$A$28="Endurance — Luc Léger (palier)")*(Barèmes!$B$6:$B$28=H143)*(Barèmes!$C$6:$C$28=IF(H143="6ème","Mixte",G143))*(Barèmes!$J$6:$J$28="+"))&gt;0,IF(J143&lt;=SUMIFS(Barèmes!$D$6:$D$28,Barèmes!$A$6:$A$28,"Endurance — Luc Léger (palier)",Barèmes!$B$6:$B$28,H143,Barèmes!$C$6:$C$28,IF(H143="6ème","Mixte",G143)),"à besoin",IF(J143&lt;=SUMIFS(Barèmes!$E$6:$E$28,Barèmes!$A$6:$A$28,"Endurance — Luc Léger (palier)",Barèmes!$B$6:$B$28,H143,Barèmes!$C$6:$C$28,IF(H143="6ème","Mixte",G143)),"fragile","satisfaisant")),IF(J143&gt;=SUMIFS(Barèmes!$D$6:$D$28,Barèmes!$A$6:$A$28,"Endurance — Luc Léger (palier)",Barèmes!$B$6:$B$28,H143,Barèmes!$C$6:$C$28,IF(H143="6ème","Mixte",G143)),"à besoin",IF(J143&gt;=SUMIFS(Barèmes!$E$6:$E$28,Barèmes!$A$6:$A$28,"Endurance — Luc Léger (palier)",Barèmes!$B$6:$B$28,H143,Barèmes!$C$6:$C$28,IF(H143="6ème","Mixte",G143)),"fragile","satisfaisant"))))</f>
        <v/>
      </c>
      <c r="N143" s="21" t="str">
        <f>IF(OR(J143="",SUMPRODUCT((Barèmes!$A$6:$A$28="Endurance — Luc Léger (palier)")*(Barèmes!$B$6:$B$28=H143)*(Barèmes!$C$6:$C$28=IF(H143="6ème","Mixte",G143)))=0),"",IF(SUMPRODUCT((Barèmes!$A$6:$A$28="Endurance — Luc Léger (palier)")*(Barèmes!$B$6:$B$28=H143)*(Barèmes!$C$6:$C$28=IF(H143="6ème","Mixte",G143))*(Barèmes!$J$6:$J$28="+"))&gt;0,IF(J143&lt;=SUMIFS(Barèmes!$F$6:$F$28,Barèmes!$A$6:$A$28,"Endurance — Luc Léger (palier)",Barèmes!$B$6:$B$28,H143,Barèmes!$C$6:$C$28,IF(H143="6ème","Mixte",G143)),Barèmes!$B$2,IF(J143&lt;=SUMIFS(Barèmes!$G$6:$G$28,Barèmes!$A$6:$A$28,"Endurance — Luc Léger (palier)",Barèmes!$B$6:$B$28,H143,Barèmes!$C$6:$C$28,IF(H143="6ème","Mixte",G143)),Barèmes!$C$2,IF(J143&lt;=SUMIFS(Barèmes!$H$6:$H$28,Barèmes!$A$6:$A$28,"Endurance — Luc Léger (palier)",Barèmes!$B$6:$B$28,H143,Barèmes!$C$6:$C$28,IF(H143="6ème","Mixte",G143)),Barèmes!$D$2,IF(J143&lt;=SUMIFS(Barèmes!$I$6:$I$28,Barèmes!$A$6:$A$28,"Endurance — Luc Léger (palier)",Barèmes!$B$6:$B$28,H143,Barèmes!$C$6:$C$28,IF(H143="6ème","Mixte",G143)),Barèmes!$E$2,Barèmes!$F$2)))),IF(J143&gt;=SUMIFS(Barèmes!$F$6:$F$28,Barèmes!$A$6:$A$28,"Endurance — Luc Léger (palier)",Barèmes!$B$6:$B$28,H143,Barèmes!$C$6:$C$28,IF(H143="6ème","Mixte",G143)),Barèmes!$B$2,IF(J143&gt;=SUMIFS(Barèmes!$G$6:$G$28,Barèmes!$A$6:$A$28,"Endurance — Luc Léger (palier)",Barèmes!$B$6:$B$28,H143,Barèmes!$C$6:$C$28,IF(H143="6ème","Mixte",G143)),Barèmes!$C$2,IF(J143&gt;=SUMIFS(Barèmes!$H$6:$H$28,Barèmes!$A$6:$A$28,"Endurance — Luc Léger (palier)",Barèmes!$B$6:$B$28,H143,Barèmes!$C$6:$C$28,IF(H143="6ème","Mixte",G143)),Barèmes!$D$2,IF(J143&gt;=SUMIFS(Barèmes!$I$6:$I$28,Barèmes!$A$6:$A$28,"Endurance — Luc Léger (palier)",Barèmes!$B$6:$B$28,H143,Barèmes!$C$6:$C$28,IF(H143="6ème","Mixte",G143)),Barèmes!$E$2,Barèmes!$F$2))))))</f>
        <v/>
      </c>
      <c r="O143" s="22"/>
      <c r="P143" s="23" t="str">
        <f>IF(OR(O143="",SUMPRODUCT((Barèmes!$A$6:$A$28="Force bas du corps — Saut en longueur (m)")*(Barèmes!$B$6:$B$28=H143)*(Barèmes!$C$6:$C$28=IF(H143="6ème","Mixte",G143)))=0),"",IF(SUMPRODUCT((Barèmes!$A$6:$A$28="Force bas du corps — Saut en longueur (m)")*(Barèmes!$B$6:$B$28=H143)*(Barèmes!$C$6:$C$28=IF(H143="6ème","Mixte",G143))*(Barèmes!$J$6:$J$28="+"))&gt;0,IF(O143&lt;=SUMIFS(Barèmes!$D$6:$D$28,Barèmes!$A$6:$A$28,"Force bas du corps — Saut en longueur (m)",Barèmes!$B$6:$B$28,H143,Barèmes!$C$6:$C$28,IF(H143="6ème","Mixte",G143)),"à besoin",IF(O143&lt;=SUMIFS(Barèmes!$E$6:$E$28,Barèmes!$A$6:$A$28,"Force bas du corps — Saut en longueur (m)",Barèmes!$B$6:$B$28,H143,Barèmes!$C$6:$C$28,IF(H143="6ème","Mixte",G143)),"fragile","satisfaisant")),IF(O143&gt;=SUMIFS(Barèmes!$D$6:$D$28,Barèmes!$A$6:$A$28,"Force bas du corps — Saut en longueur (m)",Barèmes!$B$6:$B$28,H143,Barèmes!$C$6:$C$28,IF(H143="6ème","Mixte",G143)),"à besoin",IF(O143&gt;=SUMIFS(Barèmes!$E$6:$E$28,Barèmes!$A$6:$A$28,"Force bas du corps — Saut en longueur (m)",Barèmes!$B$6:$B$28,H143,Barèmes!$C$6:$C$28,IF(H143="6ème","Mixte",G143)),"fragile","satisfaisant"))))</f>
        <v/>
      </c>
      <c r="Q143" s="23" t="str">
        <f>IF(OR(O143="",SUMPRODUCT((Barèmes!$A$6:$A$28="Force bas du corps — Saut en longueur (m)")*(Barèmes!$B$6:$B$28=H143)*(Barèmes!$C$6:$C$28=IF(H143="6ème","Mixte",G143)))=0),"",IF(SUMPRODUCT((Barèmes!$A$6:$A$28="Force bas du corps — Saut en longueur (m)")*(Barèmes!$B$6:$B$28=H143)*(Barèmes!$C$6:$C$28=IF(H143="6ème","Mixte",G143))*(Barèmes!$J$6:$J$28="+"))&gt;0,IF(O143&lt;=SUMIFS(Barèmes!$F$6:$F$28,Barèmes!$A$6:$A$28,"Force bas du corps — Saut en longueur (m)",Barèmes!$B$6:$B$28,H143,Barèmes!$C$6:$C$28,IF(H143="6ème","Mixte",G143)),Barèmes!$B$2,IF(O143&lt;=SUMIFS(Barèmes!$G$6:$G$28,Barèmes!$A$6:$A$28,"Force bas du corps — Saut en longueur (m)",Barèmes!$B$6:$B$28,H143,Barèmes!$C$6:$C$28,IF(H143="6ème","Mixte",G143)),Barèmes!$C$2,IF(O143&lt;=SUMIFS(Barèmes!$H$6:$H$28,Barèmes!$A$6:$A$28,"Force bas du corps — Saut en longueur (m)",Barèmes!$B$6:$B$28,H143,Barèmes!$C$6:$C$28,IF(H143="6ème","Mixte",G143)),Barèmes!$D$2,IF(O143&lt;=SUMIFS(Barèmes!$I$6:$I$28,Barèmes!$A$6:$A$28,"Force bas du corps — Saut en longueur (m)",Barèmes!$B$6:$B$28,H143,Barèmes!$C$6:$C$28,IF(H143="6ème","Mixte",G143)),Barèmes!$E$2,Barèmes!$F$2)))),IF(O143&gt;=SUMIFS(Barèmes!$F$6:$F$28,Barèmes!$A$6:$A$28,"Force bas du corps — Saut en longueur (m)",Barèmes!$B$6:$B$28,H143,Barèmes!$C$6:$C$28,IF(H143="6ème","Mixte",G143)),Barèmes!$B$2,IF(O143&gt;=SUMIFS(Barèmes!$G$6:$G$28,Barèmes!$A$6:$A$28,"Force bas du corps — Saut en longueur (m)",Barèmes!$B$6:$B$28,H143,Barèmes!$C$6:$C$28,IF(H143="6ème","Mixte",G143)),Barèmes!$C$2,IF(O143&gt;=SUMIFS(Barèmes!$H$6:$H$28,Barèmes!$A$6:$A$28,"Force bas du corps — Saut en longueur (m)",Barèmes!$B$6:$B$28,H143,Barèmes!$C$6:$C$28,IF(H143="6ème","Mixte",G143)),Barèmes!$D$2,IF(O143&gt;=SUMIFS(Barèmes!$I$6:$I$28,Barèmes!$A$6:$A$28,"Force bas du corps — Saut en longueur (m)",Barèmes!$B$6:$B$28,H143,Barèmes!$C$6:$C$28,IF(H143="6ème","Mixte",G143)),Barèmes!$E$2,Barèmes!$F$2))))))</f>
        <v/>
      </c>
      <c r="R143" s="22"/>
      <c r="S143" s="24" t="str">
        <f>IF(OR(R143="",SUMPRODUCT((Barèmes!$A$6:$A$28="Vitesse — 30 m (s)")*(Barèmes!$B$6:$B$28=H143)*(Barèmes!$C$6:$C$28=IF(H143="6ème","Mixte",G143)))=0),"",IF(SUMPRODUCT((Barèmes!$A$6:$A$28="Vitesse — 30 m (s)")*(Barèmes!$B$6:$B$28=H143)*(Barèmes!$C$6:$C$28=IF(H143="6ème","Mixte",G143))*(Barèmes!$J$6:$J$28="+"))&gt;0,IF(R143&lt;=SUMIFS(Barèmes!$D$6:$D$28,Barèmes!$A$6:$A$28,"Vitesse — 30 m (s)",Barèmes!$B$6:$B$28,H143,Barèmes!$C$6:$C$28,IF(H143="6ème","Mixte",G143)),"à besoin",IF(R143&lt;=SUMIFS(Barèmes!$E$6:$E$28,Barèmes!$A$6:$A$28,"Vitesse — 30 m (s)",Barèmes!$B$6:$B$28,H143,Barèmes!$C$6:$C$28,IF(H143="6ème","Mixte",G143)),"fragile","satisfaisant")),IF(R143&gt;=SUMIFS(Barèmes!$D$6:$D$28,Barèmes!$A$6:$A$28,"Vitesse — 30 m (s)",Barèmes!$B$6:$B$28,H143,Barèmes!$C$6:$C$28,IF(H143="6ème","Mixte",G143)),"à besoin",IF(R143&gt;=SUMIFS(Barèmes!$E$6:$E$28,Barèmes!$A$6:$A$28,"Vitesse — 30 m (s)",Barèmes!$B$6:$B$28,H143,Barèmes!$C$6:$C$28,IF(H143="6ème","Mixte",G143)),"fragile","satisfaisant"))))</f>
        <v/>
      </c>
      <c r="T143" s="24" t="str">
        <f>IF(OR(R143="",SUMPRODUCT((Barèmes!$A$6:$A$28="Vitesse — 30 m (s)")*(Barèmes!$B$6:$B$28=H143)*(Barèmes!$C$6:$C$28=IF(H143="6ème","Mixte",G143)))=0),"",IF(SUMPRODUCT((Barèmes!$A$6:$A$28="Vitesse — 30 m (s)")*(Barèmes!$B$6:$B$28=H143)*(Barèmes!$C$6:$C$28=IF(H143="6ème","Mixte",G143))*(Barèmes!$J$6:$J$28="+"))&gt;0,IF(R143&lt;=SUMIFS(Barèmes!$F$6:$F$28,Barèmes!$A$6:$A$28,"Vitesse — 30 m (s)",Barèmes!$B$6:$B$28,H143,Barèmes!$C$6:$C$28,IF(H143="6ème","Mixte",G143)),Barèmes!$B$2,IF(R143&lt;=SUMIFS(Barèmes!$G$6:$G$28,Barèmes!$A$6:$A$28,"Vitesse — 30 m (s)",Barèmes!$B$6:$B$28,H143,Barèmes!$C$6:$C$28,IF(H143="6ème","Mixte",G143)),Barèmes!$C$2,IF(R143&lt;=SUMIFS(Barèmes!$H$6:$H$28,Barèmes!$A$6:$A$28,"Vitesse — 30 m (s)",Barèmes!$B$6:$B$28,H143,Barèmes!$C$6:$C$28,IF(H143="6ème","Mixte",G143)),Barèmes!$D$2,IF(R143&lt;=SUMIFS(Barèmes!$I$6:$I$28,Barèmes!$A$6:$A$28,"Vitesse — 30 m (s)",Barèmes!$B$6:$B$28,H143,Barèmes!$C$6:$C$28,IF(H143="6ème","Mixte",G143)),Barèmes!$E$2,Barèmes!$F$2)))),IF(R143&gt;=SUMIFS(Barèmes!$F$6:$F$28,Barèmes!$A$6:$A$28,"Vitesse — 30 m (s)",Barèmes!$B$6:$B$28,H143,Barèmes!$C$6:$C$28,IF(H143="6ème","Mixte",G143)),Barèmes!$B$2,IF(R143&gt;=SUMIFS(Barèmes!$G$6:$G$28,Barèmes!$A$6:$A$28,"Vitesse — 30 m (s)",Barèmes!$B$6:$B$28,H143,Barèmes!$C$6:$C$28,IF(H143="6ème","Mixte",G143)),Barèmes!$C$2,IF(R143&gt;=SUMIFS(Barèmes!$H$6:$H$28,Barèmes!$A$6:$A$28,"Vitesse — 30 m (s)",Barèmes!$B$6:$B$28,H143,Barèmes!$C$6:$C$28,IF(H143="6ème","Mixte",G143)),Barèmes!$D$2,IF(R143&gt;=SUMIFS(Barèmes!$I$6:$I$28,Barèmes!$A$6:$A$28,"Vitesse — 30 m (s)",Barèmes!$B$6:$B$28,H143,Barèmes!$C$6:$C$28,IF(H143="6ème","Mixte",G143)),Barèmes!$E$2,Barèmes!$F$2))))))</f>
        <v/>
      </c>
      <c r="U143" s="22"/>
      <c r="V143" s="25" t="str">
        <f>IF(OR(U143="",SUMPRODUCT((Barèmes!$A$6:$A$28="Vitesse — 50 m (s)")*(Barèmes!$B$6:$B$28=H143)*(Barèmes!$C$6:$C$28=IF(H143="6ème","Mixte",G143)))=0),"",IF(SUMPRODUCT((Barèmes!$A$6:$A$28="Vitesse — 50 m (s)")*(Barèmes!$B$6:$B$28=H143)*(Barèmes!$C$6:$C$28=IF(H143="6ème","Mixte",G143))*(Barèmes!$J$6:$J$28="+"))&gt;0,IF(U143&lt;=SUMIFS(Barèmes!$D$6:$D$28,Barèmes!$A$6:$A$28,"Vitesse — 50 m (s)",Barèmes!$B$6:$B$28,H143,Barèmes!$C$6:$C$28,IF(H143="6ème","Mixte",G143)),"à besoin",IF(U143&lt;=SUMIFS(Barèmes!$E$6:$E$28,Barèmes!$A$6:$A$28,"Vitesse — 50 m (s)",Barèmes!$B$6:$B$28,H143,Barèmes!$C$6:$C$28,IF(H143="6ème","Mixte",G143)),"fragile","satisfaisant")),IF(U143&gt;=SUMIFS(Barèmes!$D$6:$D$28,Barèmes!$A$6:$A$28,"Vitesse — 50 m (s)",Barèmes!$B$6:$B$28,H143,Barèmes!$C$6:$C$28,IF(H143="6ème","Mixte",G143)),"à besoin",IF(U143&gt;=SUMIFS(Barèmes!$E$6:$E$28,Barèmes!$A$6:$A$28,"Vitesse — 50 m (s)",Barèmes!$B$6:$B$28,H143,Barèmes!$C$6:$C$28,IF(H143="6ème","Mixte",G143)),"fragile","satisfaisant"))))</f>
        <v/>
      </c>
      <c r="W143" s="25" t="str">
        <f>IF(OR(U143="",SUMPRODUCT((Barèmes!$A$6:$A$28="Vitesse — 50 m (s)")*(Barèmes!$B$6:$B$28=H143)*(Barèmes!$C$6:$C$28=IF(H143="6ème","Mixte",G143)))=0),"",IF(SUMPRODUCT((Barèmes!$A$6:$A$28="Vitesse — 50 m (s)")*(Barèmes!$B$6:$B$28=H143)*(Barèmes!$C$6:$C$28=IF(H143="6ème","Mixte",G143))*(Barèmes!$J$6:$J$28="+"))&gt;0,IF(U143&lt;=SUMIFS(Barèmes!$F$6:$F$28,Barèmes!$A$6:$A$28,"Vitesse — 50 m (s)",Barèmes!$B$6:$B$28,H143,Barèmes!$C$6:$C$28,IF(H143="6ème","Mixte",G143)),Barèmes!$B$2,IF(U143&lt;=SUMIFS(Barèmes!$G$6:$G$28,Barèmes!$A$6:$A$28,"Vitesse — 50 m (s)",Barèmes!$B$6:$B$28,H143,Barèmes!$C$6:$C$28,IF(H143="6ème","Mixte",G143)),Barèmes!$C$2,IF(U143&lt;=SUMIFS(Barèmes!$H$6:$H$28,Barèmes!$A$6:$A$28,"Vitesse — 50 m (s)",Barèmes!$B$6:$B$28,H143,Barèmes!$C$6:$C$28,IF(H143="6ème","Mixte",G143)),Barèmes!$D$2,IF(U143&lt;=SUMIFS(Barèmes!$I$6:$I$28,Barèmes!$A$6:$A$28,"Vitesse — 50 m (s)",Barèmes!$B$6:$B$28,H143,Barèmes!$C$6:$C$28,IF(H143="6ème","Mixte",G143)),Barèmes!$E$2,Barèmes!$F$2)))),IF(U143&gt;=SUMIFS(Barèmes!$F$6:$F$28,Barèmes!$A$6:$A$28,"Vitesse — 50 m (s)",Barèmes!$B$6:$B$28,H143,Barèmes!$C$6:$C$28,IF(H143="6ème","Mixte",G143)),Barèmes!$B$2,IF(U143&gt;=SUMIFS(Barèmes!$G$6:$G$28,Barèmes!$A$6:$A$28,"Vitesse — 50 m (s)",Barèmes!$B$6:$B$28,H143,Barèmes!$C$6:$C$28,IF(H143="6ème","Mixte",G143)),Barèmes!$C$2,IF(U143&gt;=SUMIFS(Barèmes!$H$6:$H$28,Barèmes!$A$6:$A$28,"Vitesse — 50 m (s)",Barèmes!$B$6:$B$28,H143,Barèmes!$C$6:$C$28,IF(H143="6ème","Mixte",G143)),Barèmes!$D$2,IF(U143&gt;=SUMIFS(Barèmes!$I$6:$I$28,Barèmes!$A$6:$A$28,"Vitesse — 50 m (s)",Barèmes!$B$6:$B$28,H143,Barèmes!$C$6:$C$28,IF(H143="6ème","Mixte",G143)),Barèmes!$E$2,Barèmes!$F$2))))))</f>
        <v/>
      </c>
      <c r="X143" s="18"/>
      <c r="Y143" s="26" t="str" cm="1">
        <f t="array" ref="Y143">IF(OR(X143="",SUMPRODUCT((Barèmes!$A$6:$A$28="Souplesse (score 1-5)")*(Barèmes!$B$6:$B$28=H143)*(Barèmes!$C$6:$C$28=IF(H143="6ème","Mixte",G143)))=0),"",IF(SUMPRODUCT((Barèmes!$A$6:$A$28="Souplesse (score 1-5)")*(Barèmes!$B$6:$B$28=H143)*(Barèmes!$C$6:$C$28=IF(H143="6ème","Mixte",G143))*(Barèmes!$J$6:$J$28="+"))&gt;0,IF(X143&lt;=SUMIFS(Barèmes!$D$6:$D$28,Barèmes!$A$6:$A$28,"Souplesse (score 1-5)",Barèmes!$B$6:$B$28,H143,Barèmes!$C$6:$C$28,IF(H143="6ème","Mixte",G143)),"à besoin",IF(X143&lt;=SUMIFS(Barèmes!$E$6:$E$28,Barèmes!$A$6:$A$28,"Souplesse (score 1-5)",Barèmes!$B$6:$B$28,H143,Barèmes!$C$6:$C$28,IF(H143="6ème","Mixte",G143)),"fragile","satisfaisant")),IF(X143&gt;=SUMIFS(Barèmes!$D$6:$D$28,Barèmes!$A$6:$A$28,"Souplesse (score 1-5)",Barèmes!$B$6:$B$28,H143,Barèmes!$C$6:$C$28,IF(H143="6ème","Mixte",G143)),"à besoin",IF(X143&gt;=SUMIFS(Barèmes!$E$6:$E$28,Barèmes!$A$6:$A$28,"Souplesse (score 1-5)",Barèmes!$B$6:$B$28,H143,Barèmes!$C$6:$C$28,IF(H143="6ème","Mixte",G143)),"fragile","satisfaisant"))))</f>
        <v/>
      </c>
      <c r="Z143" s="26" t="str" cm="1">
        <f t="array" ref="Z143">IF(OR(X143="",SUMPRODUCT((Barèmes!$A$6:$A$28="Souplesse (score 1-5)")*(Barèmes!$B$6:$B$28=H143)*(Barèmes!$C$6:$C$28=IF(H143="6ème","Mixte",G143)))=0),"",IF(SUMPRODUCT((Barèmes!$A$6:$A$28="Souplesse (score 1-5)")*(Barèmes!$B$6:$B$28=H143)*(Barèmes!$C$6:$C$28=IF(H143="6ème","Mixte",G143))*(Barèmes!$J$6:$J$28="+"))&gt;0,IF(X143&lt;=SUMIFS(Barèmes!$F$6:$F$28,Barèmes!$A$6:$A$28,"Souplesse (score 1-5)",Barèmes!$B$6:$B$28,H143,Barèmes!$C$6:$C$28,IF(H143="6ème","Mixte",G143)),Barèmes!$B$2,IF(X143&lt;=SUMIFS(Barèmes!$G$6:$G$28,Barèmes!$A$6:$A$28,"Souplesse (score 1-5)",Barèmes!$B$6:$B$28,H143,Barèmes!$C$6:$C$28,IF(H143="6ème","Mixte",G143)),Barèmes!$C$2,IF(X143&lt;=SUMIFS(Barèmes!$H$6:$H$28,Barèmes!$A$6:$A$28,"Souplesse (score 1-5)",Barèmes!$B$6:$B$28,H143,Barèmes!$C$6:$C$28,IF(H143="6ème","Mixte",G143)),Barèmes!$D$2,IF(X143&lt;=SUMIFS(Barèmes!$I$6:$I$28,Barèmes!$A$6:$A$28,"Souplesse (score 1-5)",Barèmes!$B$6:$B$28,H143,Barèmes!$C$6:$C$28,IF(H143="6ème","Mixte",G143)),Barèmes!$E$2,Barèmes!$F$2)))),IF(X143&gt;=SUMIFS(Barèmes!$F$6:$F$28,Barèmes!$A$6:$A$28,"Souplesse (score 1-5)",Barèmes!$B$6:$B$28,H143,Barèmes!$C$6:$C$28,IF(H143="6ème","Mixte",G143)),Barèmes!$B$2,IF(X143&gt;=SUMIFS(Barèmes!$G$6:$G$28,Barèmes!$A$6:$A$28,"Souplesse (score 1-5)",Barèmes!$B$6:$B$28,H143,Barèmes!$C$6:$C$28,IF(H143="6ème","Mixte",G143)),Barèmes!$C$2,IF(X143&gt;=SUMIFS(Barèmes!$H$6:$H$28,Barèmes!$A$6:$A$28,"Souplesse (score 1-5)",Barèmes!$B$6:$B$28,H143,Barèmes!$C$6:$C$28,IF(H143="6ème","Mixte",G143)),Barèmes!$D$2,IF(X143&gt;=SUMIFS(Barèmes!$I$6:$I$28,Barèmes!$A$6:$A$28,"Souplesse (score 1-5)",Barèmes!$B$6:$B$28,H143,Barèmes!$C$6:$C$28,IF(H143="6ème","Mixte",G143)),Barèmes!$E$2,Barèmes!$F$2))))))</f>
        <v/>
      </c>
      <c r="AA143" s="22"/>
      <c r="AB143" s="27" t="str">
        <f>IF(OR(AA143="",SUMPRODUCT((Barèmes!$A$6:$A$28="Agilité — T-test 974 (s)")*(Barèmes!$B$6:$B$28=H143)*(Barèmes!$C$6:$C$28=IF(H143="6ème","Mixte",G143)))=0),"",IF(SUMPRODUCT((Barèmes!$A$6:$A$28="Agilité — T-test 974 (s)")*(Barèmes!$B$6:$B$28=H143)*(Barèmes!$C$6:$C$28=IF(H143="6ème","Mixte",G143))*(Barèmes!$J$6:$J$28="+"))&gt;0,IF(AA143&lt;=SUMIFS(Barèmes!$D$6:$D$28,Barèmes!$A$6:$A$28,"Agilité — T-test 974 (s)",Barèmes!$B$6:$B$28,H143,Barèmes!$C$6:$C$28,IF(H143="6ème","Mixte",G143)),"à besoin",IF(AA143&lt;=SUMIFS(Barèmes!$E$6:$E$28,Barèmes!$A$6:$A$28,"Agilité — T-test 974 (s)",Barèmes!$B$6:$B$28,H143,Barèmes!$C$6:$C$28,IF(H143="6ème","Mixte",G143)),"fragile","satisfaisant")),IF(AA143&gt;=SUMIFS(Barèmes!$D$6:$D$28,Barèmes!$A$6:$A$28,"Agilité — T-test 974 (s)",Barèmes!$B$6:$B$28,H143,Barèmes!$C$6:$C$28,IF(H143="6ème","Mixte",G143)),"à besoin",IF(AA143&gt;=SUMIFS(Barèmes!$E$6:$E$28,Barèmes!$A$6:$A$28,"Agilité — T-test 974 (s)",Barèmes!$B$6:$B$28,H143,Barèmes!$C$6:$C$28,IF(H143="6ème","Mixte",G143)),"fragile","satisfaisant"))))</f>
        <v/>
      </c>
      <c r="AC143" s="27" t="str">
        <f>IF(OR(AA143="",SUMPRODUCT((Barèmes!$A$6:$A$28="Agilité — T-test 974 (s)")*(Barèmes!$B$6:$B$28=H143)*(Barèmes!$C$6:$C$28=IF(H143="6ème","Mixte",G143)))=0),"",IF(SUMPRODUCT((Barèmes!$A$6:$A$28="Agilité — T-test 974 (s)")*(Barèmes!$B$6:$B$28=H143)*(Barèmes!$C$6:$C$28=IF(H143="6ème","Mixte",G143))*(Barèmes!$J$6:$J$28="+"))&gt;0,IF(AA143&lt;=SUMIFS(Barèmes!$F$6:$F$28,Barèmes!$A$6:$A$28,"Agilité — T-test 974 (s)",Barèmes!$B$6:$B$28,H143,Barèmes!$C$6:$C$28,IF(H143="6ème","Mixte",G143)),Barèmes!$B$2,IF(AA143&lt;=SUMIFS(Barèmes!$G$6:$G$28,Barèmes!$A$6:$A$28,"Agilité — T-test 974 (s)",Barèmes!$B$6:$B$28,H143,Barèmes!$C$6:$C$28,IF(H143="6ème","Mixte",G143)),Barèmes!$C$2,IF(AA143&lt;=SUMIFS(Barèmes!$H$6:$H$28,Barèmes!$A$6:$A$28,"Agilité — T-test 974 (s)",Barèmes!$B$6:$B$28,H143,Barèmes!$C$6:$C$28,IF(H143="6ème","Mixte",G143)),Barèmes!$D$2,IF(AA143&lt;=SUMIFS(Barèmes!$I$6:$I$28,Barèmes!$A$6:$A$28,"Agilité — T-test 974 (s)",Barèmes!$B$6:$B$28,H143,Barèmes!$C$6:$C$28,IF(H143="6ème","Mixte",G143)),Barèmes!$E$2,Barèmes!$F$2)))),IF(AA143&gt;=SUMIFS(Barèmes!$F$6:$F$28,Barèmes!$A$6:$A$28,"Agilité — T-test 974 (s)",Barèmes!$B$6:$B$28,H143,Barèmes!$C$6:$C$28,IF(H143="6ème","Mixte",G143)),Barèmes!$B$2,IF(AA143&gt;=SUMIFS(Barèmes!$G$6:$G$28,Barèmes!$A$6:$A$28,"Agilité — T-test 974 (s)",Barèmes!$B$6:$B$28,H143,Barèmes!$C$6:$C$28,IF(H143="6ème","Mixte",G143)),Barèmes!$C$2,IF(AA143&gt;=SUMIFS(Barèmes!$H$6:$H$28,Barèmes!$A$6:$A$28,"Agilité — T-test 974 (s)",Barèmes!$B$6:$B$28,H143,Barèmes!$C$6:$C$28,IF(H143="6ème","Mixte",G143)),Barèmes!$D$2,IF(AA143&gt;=SUMIFS(Barèmes!$I$6:$I$28,Barèmes!$A$6:$A$28,"Agilité — T-test 974 (s)",Barèmes!$B$6:$B$28,H143,Barèmes!$C$6:$C$28,IF(H143="6ème","Mixte",G143)),Barèmes!$E$2,Barèmes!$F$2))))))</f>
        <v/>
      </c>
      <c r="AD143" s="28" t="str">
        <f t="shared" si="18"/>
        <v/>
      </c>
      <c r="AE143" s="29" t="str">
        <f t="shared" si="19"/>
        <v/>
      </c>
      <c r="AF143" s="30" t="str">
        <f>IF(OR(AD143="",SUMPRODUCT((Barèmes!$A$6:$A$28="Surcoût d'agilité (s) — technique")*(Barèmes!$B$6:$B$28=H143)*(Barèmes!$C$6:$C$28=IF(H143="6ème","Mixte",G143)))=0),"",IF(SUMPRODUCT((Barèmes!$A$6:$A$28="Surcoût d'agilité (s) — technique")*(Barèmes!$B$6:$B$28=H143)*(Barèmes!$C$6:$C$28=IF(H143="6ème","Mixte",G143))*(Barèmes!$J$6:$J$28="+"))&gt;0,IF(AD143&lt;=SUMIFS(Barèmes!$D$6:$D$28,Barèmes!$A$6:$A$28,"Surcoût d'agilité (s) — technique",Barèmes!$B$6:$B$28,H143,Barèmes!$C$6:$C$28,IF(H143="6ème","Mixte",G143)),"à besoin",IF(AD143&lt;=SUMIFS(Barèmes!$E$6:$E$28,Barèmes!$A$6:$A$28,"Surcoût d'agilité (s) — technique",Barèmes!$B$6:$B$28,H143,Barèmes!$C$6:$C$28,IF(H143="6ème","Mixte",G143)),"fragile","satisfaisant")),IF(AD143&gt;=SUMIFS(Barèmes!$D$6:$D$28,Barèmes!$A$6:$A$28,"Surcoût d'agilité (s) — technique",Barèmes!$B$6:$B$28,H143,Barèmes!$C$6:$C$28,IF(H143="6ème","Mixte",G143)),"à besoin",IF(AD143&gt;=SUMIFS(Barèmes!$E$6:$E$28,Barèmes!$A$6:$A$28,"Surcoût d'agilité (s) — technique",Barèmes!$B$6:$B$28,H143,Barèmes!$C$6:$C$28,IF(H143="6ème","Mixte",G143)),"fragile","satisfaisant"))))</f>
        <v/>
      </c>
      <c r="AG143" s="30" t="str">
        <f>IF(OR(AD143="",SUMPRODUCT((Barèmes!$A$6:$A$28="Surcoût d'agilité (s) — technique")*(Barèmes!$B$6:$B$28=H143)*(Barèmes!$C$6:$C$28=IF(H143="6ème","Mixte",G143)))=0),"",IF(SUMPRODUCT((Barèmes!$A$6:$A$28="Surcoût d'agilité (s) — technique")*(Barèmes!$B$6:$B$28=H143)*(Barèmes!$C$6:$C$28=IF(H143="6ème","Mixte",G143))*(Barèmes!$J$6:$J$28="+"))&gt;0,IF(AD143&lt;=SUMIFS(Barèmes!$F$6:$F$28,Barèmes!$A$6:$A$28,"Surcoût d'agilité (s) — technique",Barèmes!$B$6:$B$28,H143,Barèmes!$C$6:$C$28,IF(H143="6ème","Mixte",G143)),Barèmes!$B$2,IF(AD143&lt;=SUMIFS(Barèmes!$G$6:$G$28,Barèmes!$A$6:$A$28,"Surcoût d'agilité (s) — technique",Barèmes!$B$6:$B$28,H143,Barèmes!$C$6:$C$28,IF(H143="6ème","Mixte",G143)),Barèmes!$C$2,IF(AD143&lt;=SUMIFS(Barèmes!$H$6:$H$28,Barèmes!$A$6:$A$28,"Surcoût d'agilité (s) — technique",Barèmes!$B$6:$B$28,H143,Barèmes!$C$6:$C$28,IF(H143="6ème","Mixte",G143)),Barèmes!$D$2,IF(AD143&lt;=SUMIFS(Barèmes!$I$6:$I$28,Barèmes!$A$6:$A$28,"Surcoût d'agilité (s) — technique",Barèmes!$B$6:$B$28,H143,Barèmes!$C$6:$C$28,IF(H143="6ème","Mixte",G143)),Barèmes!$E$2,Barèmes!$F$2)))),IF(AD143&gt;=SUMIFS(Barèmes!$F$6:$F$28,Barèmes!$A$6:$A$28,"Surcoût d'agilité (s) — technique",Barèmes!$B$6:$B$28,H143,Barèmes!$C$6:$C$28,IF(H143="6ème","Mixte",G143)),Barèmes!$B$2,IF(AD143&gt;=SUMIFS(Barèmes!$G$6:$G$28,Barèmes!$A$6:$A$28,"Surcoût d'agilité (s) — technique",Barèmes!$B$6:$B$28,H143,Barèmes!$C$6:$C$28,IF(H143="6ème","Mixte",G143)),Barèmes!$C$2,IF(AD143&gt;=SUMIFS(Barèmes!$H$6:$H$28,Barèmes!$A$6:$A$28,"Surcoût d'agilité (s) — technique",Barèmes!$B$6:$B$28,H143,Barèmes!$C$6:$C$28,IF(H143="6ème","Mixte",G143)),Barèmes!$D$2,IF(AD143&gt;=SUMIFS(Barèmes!$I$6:$I$28,Barèmes!$A$6:$A$28,"Surcoût d'agilité (s) — technique",Barèmes!$B$6:$B$28,H143,Barèmes!$C$6:$C$28,IF(H143="6ème","Mixte",G143)),Barèmes!$E$2,Barèmes!$F$2))))))</f>
        <v/>
      </c>
      <c r="AH143" s="31" t="str">
        <f>IF((IF(N143="",0,1)+IF(Q143="",0,1)+IF(W143="",0,1)+IF(Z143="",0,1)+IF(AC143="",0,1))=0,"",3*IF(N143=Barèmes!$B$2,1,IF(N143=Barèmes!$C$2,2,IF(N143=Barèmes!$D$2,3,IF(N143=Barèmes!$E$2,4,IF(N143=Barèmes!$F$2,5,0)))))+3*IF(Q143=Barèmes!$B$2,1,IF(Q143=Barèmes!$C$2,2,IF(Q143=Barèmes!$D$2,3,IF(Q143=Barèmes!$E$2,4,IF(Q143=Barèmes!$F$2,5,0)))))+2*IF(W143=Barèmes!$B$2,1,IF(W143=Barèmes!$C$2,2,IF(W143=Barèmes!$D$2,3,IF(W143=Barèmes!$E$2,4,IF(W143=Barèmes!$F$2,5,0)))))+1*IF(Z143=Barèmes!$B$2,1,IF(Z143=Barèmes!$C$2,2,IF(Z143=Barèmes!$D$2,3,IF(Z143=Barèmes!$E$2,4,IF(Z143=Barèmes!$F$2,5,0)))))+1*IF(AC143=Barèmes!$B$2,1,IF(AC143=Barèmes!$C$2,2,IF(AC143=Barèmes!$D$2,3,IF(AC143=Barèmes!$E$2,4,IF(AC143=Barèmes!$F$2,5,0))))))</f>
        <v/>
      </c>
      <c r="AI143" s="31"/>
      <c r="AJ143" s="32" t="str">
        <f>IFERROR(INDEX(Croissance!$B$5:$B$604,MATCH(A143,Croissance!$A$5:$A$604,0)),"")</f>
        <v/>
      </c>
      <c r="AK143" s="32" t="str">
        <f>IFERROR(INDEX(Croissance!$C$5:$C$604,MATCH(A143,Croissance!$A$5:$A$604,0)),"")</f>
        <v/>
      </c>
      <c r="AL143" s="32" t="str">
        <f>IFERROR(INDEX(Croissance!$D$5:$D$604,MATCH(A143,Croissance!$A$5:$A$604,0)),"")</f>
        <v/>
      </c>
      <c r="AM143" s="32" t="str">
        <f>IFERROR(INDEX(Croissance!$E$5:$E$604,MATCH(A143,Croissance!$A$5:$A$604,0)),"")</f>
        <v/>
      </c>
      <c r="AO143" s="33">
        <f t="shared" si="24"/>
        <v>0</v>
      </c>
      <c r="AP143" s="33">
        <f t="shared" si="20"/>
        <v>0</v>
      </c>
      <c r="AQ143" s="33">
        <f>IF(A143="",0,IF(AND(OR('Synthèse classe'!$C$2="Tous",C143='Synthèse classe'!$C$2),OR('Synthèse classe'!$C$3="Toutes",D143='Synthèse classe'!$C$3),OR('Synthèse classe'!$C$4="Toutes",AND('Synthèse classe'!$C$4="Dernière",AP143=1),B143=IFERROR(VALUE('Synthèse classe'!$C$4),0))),1,0))</f>
        <v>0</v>
      </c>
      <c r="AR143" s="34" t="str">
        <f t="shared" si="21"/>
        <v/>
      </c>
    </row>
    <row r="144" spans="1:44" x14ac:dyDescent="0.2">
      <c r="A144" s="17" t="str">
        <f t="shared" si="17"/>
        <v/>
      </c>
      <c r="B144" s="18"/>
      <c r="C144" s="19"/>
      <c r="D144" s="19"/>
      <c r="E144" s="19"/>
      <c r="F144" s="19"/>
      <c r="G144" s="19"/>
      <c r="H144" s="17" t="str">
        <f t="shared" si="22"/>
        <v/>
      </c>
      <c r="I144" s="20"/>
      <c r="J144" s="18"/>
      <c r="K144" s="19"/>
      <c r="L144" s="21" t="str">
        <f t="shared" si="23"/>
        <v/>
      </c>
      <c r="M144" s="21" t="str">
        <f>IF(OR(J144="",SUMPRODUCT((Barèmes!$A$6:$A$28="Endurance — Luc Léger (palier)")*(Barèmes!$B$6:$B$28=H144)*(Barèmes!$C$6:$C$28=IF(H144="6ème","Mixte",G144)))=0),"",IF(SUMPRODUCT((Barèmes!$A$6:$A$28="Endurance — Luc Léger (palier)")*(Barèmes!$B$6:$B$28=H144)*(Barèmes!$C$6:$C$28=IF(H144="6ème","Mixte",G144))*(Barèmes!$J$6:$J$28="+"))&gt;0,IF(J144&lt;=SUMIFS(Barèmes!$D$6:$D$28,Barèmes!$A$6:$A$28,"Endurance — Luc Léger (palier)",Barèmes!$B$6:$B$28,H144,Barèmes!$C$6:$C$28,IF(H144="6ème","Mixte",G144)),"à besoin",IF(J144&lt;=SUMIFS(Barèmes!$E$6:$E$28,Barèmes!$A$6:$A$28,"Endurance — Luc Léger (palier)",Barèmes!$B$6:$B$28,H144,Barèmes!$C$6:$C$28,IF(H144="6ème","Mixte",G144)),"fragile","satisfaisant")),IF(J144&gt;=SUMIFS(Barèmes!$D$6:$D$28,Barèmes!$A$6:$A$28,"Endurance — Luc Léger (palier)",Barèmes!$B$6:$B$28,H144,Barèmes!$C$6:$C$28,IF(H144="6ème","Mixte",G144)),"à besoin",IF(J144&gt;=SUMIFS(Barèmes!$E$6:$E$28,Barèmes!$A$6:$A$28,"Endurance — Luc Léger (palier)",Barèmes!$B$6:$B$28,H144,Barèmes!$C$6:$C$28,IF(H144="6ème","Mixte",G144)),"fragile","satisfaisant"))))</f>
        <v/>
      </c>
      <c r="N144" s="21" t="str">
        <f>IF(OR(J144="",SUMPRODUCT((Barèmes!$A$6:$A$28="Endurance — Luc Léger (palier)")*(Barèmes!$B$6:$B$28=H144)*(Barèmes!$C$6:$C$28=IF(H144="6ème","Mixte",G144)))=0),"",IF(SUMPRODUCT((Barèmes!$A$6:$A$28="Endurance — Luc Léger (palier)")*(Barèmes!$B$6:$B$28=H144)*(Barèmes!$C$6:$C$28=IF(H144="6ème","Mixte",G144))*(Barèmes!$J$6:$J$28="+"))&gt;0,IF(J144&lt;=SUMIFS(Barèmes!$F$6:$F$28,Barèmes!$A$6:$A$28,"Endurance — Luc Léger (palier)",Barèmes!$B$6:$B$28,H144,Barèmes!$C$6:$C$28,IF(H144="6ème","Mixte",G144)),Barèmes!$B$2,IF(J144&lt;=SUMIFS(Barèmes!$G$6:$G$28,Barèmes!$A$6:$A$28,"Endurance — Luc Léger (palier)",Barèmes!$B$6:$B$28,H144,Barèmes!$C$6:$C$28,IF(H144="6ème","Mixte",G144)),Barèmes!$C$2,IF(J144&lt;=SUMIFS(Barèmes!$H$6:$H$28,Barèmes!$A$6:$A$28,"Endurance — Luc Léger (palier)",Barèmes!$B$6:$B$28,H144,Barèmes!$C$6:$C$28,IF(H144="6ème","Mixte",G144)),Barèmes!$D$2,IF(J144&lt;=SUMIFS(Barèmes!$I$6:$I$28,Barèmes!$A$6:$A$28,"Endurance — Luc Léger (palier)",Barèmes!$B$6:$B$28,H144,Barèmes!$C$6:$C$28,IF(H144="6ème","Mixte",G144)),Barèmes!$E$2,Barèmes!$F$2)))),IF(J144&gt;=SUMIFS(Barèmes!$F$6:$F$28,Barèmes!$A$6:$A$28,"Endurance — Luc Léger (palier)",Barèmes!$B$6:$B$28,H144,Barèmes!$C$6:$C$28,IF(H144="6ème","Mixte",G144)),Barèmes!$B$2,IF(J144&gt;=SUMIFS(Barèmes!$G$6:$G$28,Barèmes!$A$6:$A$28,"Endurance — Luc Léger (palier)",Barèmes!$B$6:$B$28,H144,Barèmes!$C$6:$C$28,IF(H144="6ème","Mixte",G144)),Barèmes!$C$2,IF(J144&gt;=SUMIFS(Barèmes!$H$6:$H$28,Barèmes!$A$6:$A$28,"Endurance — Luc Léger (palier)",Barèmes!$B$6:$B$28,H144,Barèmes!$C$6:$C$28,IF(H144="6ème","Mixte",G144)),Barèmes!$D$2,IF(J144&gt;=SUMIFS(Barèmes!$I$6:$I$28,Barèmes!$A$6:$A$28,"Endurance — Luc Léger (palier)",Barèmes!$B$6:$B$28,H144,Barèmes!$C$6:$C$28,IF(H144="6ème","Mixte",G144)),Barèmes!$E$2,Barèmes!$F$2))))))</f>
        <v/>
      </c>
      <c r="O144" s="22"/>
      <c r="P144" s="23" t="str">
        <f>IF(OR(O144="",SUMPRODUCT((Barèmes!$A$6:$A$28="Force bas du corps — Saut en longueur (m)")*(Barèmes!$B$6:$B$28=H144)*(Barèmes!$C$6:$C$28=IF(H144="6ème","Mixte",G144)))=0),"",IF(SUMPRODUCT((Barèmes!$A$6:$A$28="Force bas du corps — Saut en longueur (m)")*(Barèmes!$B$6:$B$28=H144)*(Barèmes!$C$6:$C$28=IF(H144="6ème","Mixte",G144))*(Barèmes!$J$6:$J$28="+"))&gt;0,IF(O144&lt;=SUMIFS(Barèmes!$D$6:$D$28,Barèmes!$A$6:$A$28,"Force bas du corps — Saut en longueur (m)",Barèmes!$B$6:$B$28,H144,Barèmes!$C$6:$C$28,IF(H144="6ème","Mixte",G144)),"à besoin",IF(O144&lt;=SUMIFS(Barèmes!$E$6:$E$28,Barèmes!$A$6:$A$28,"Force bas du corps — Saut en longueur (m)",Barèmes!$B$6:$B$28,H144,Barèmes!$C$6:$C$28,IF(H144="6ème","Mixte",G144)),"fragile","satisfaisant")),IF(O144&gt;=SUMIFS(Barèmes!$D$6:$D$28,Barèmes!$A$6:$A$28,"Force bas du corps — Saut en longueur (m)",Barèmes!$B$6:$B$28,H144,Barèmes!$C$6:$C$28,IF(H144="6ème","Mixte",G144)),"à besoin",IF(O144&gt;=SUMIFS(Barèmes!$E$6:$E$28,Barèmes!$A$6:$A$28,"Force bas du corps — Saut en longueur (m)",Barèmes!$B$6:$B$28,H144,Barèmes!$C$6:$C$28,IF(H144="6ème","Mixte",G144)),"fragile","satisfaisant"))))</f>
        <v/>
      </c>
      <c r="Q144" s="23" t="str">
        <f>IF(OR(O144="",SUMPRODUCT((Barèmes!$A$6:$A$28="Force bas du corps — Saut en longueur (m)")*(Barèmes!$B$6:$B$28=H144)*(Barèmes!$C$6:$C$28=IF(H144="6ème","Mixte",G144)))=0),"",IF(SUMPRODUCT((Barèmes!$A$6:$A$28="Force bas du corps — Saut en longueur (m)")*(Barèmes!$B$6:$B$28=H144)*(Barèmes!$C$6:$C$28=IF(H144="6ème","Mixte",G144))*(Barèmes!$J$6:$J$28="+"))&gt;0,IF(O144&lt;=SUMIFS(Barèmes!$F$6:$F$28,Barèmes!$A$6:$A$28,"Force bas du corps — Saut en longueur (m)",Barèmes!$B$6:$B$28,H144,Barèmes!$C$6:$C$28,IF(H144="6ème","Mixte",G144)),Barèmes!$B$2,IF(O144&lt;=SUMIFS(Barèmes!$G$6:$G$28,Barèmes!$A$6:$A$28,"Force bas du corps — Saut en longueur (m)",Barèmes!$B$6:$B$28,H144,Barèmes!$C$6:$C$28,IF(H144="6ème","Mixte",G144)),Barèmes!$C$2,IF(O144&lt;=SUMIFS(Barèmes!$H$6:$H$28,Barèmes!$A$6:$A$28,"Force bas du corps — Saut en longueur (m)",Barèmes!$B$6:$B$28,H144,Barèmes!$C$6:$C$28,IF(H144="6ème","Mixte",G144)),Barèmes!$D$2,IF(O144&lt;=SUMIFS(Barèmes!$I$6:$I$28,Barèmes!$A$6:$A$28,"Force bas du corps — Saut en longueur (m)",Barèmes!$B$6:$B$28,H144,Barèmes!$C$6:$C$28,IF(H144="6ème","Mixte",G144)),Barèmes!$E$2,Barèmes!$F$2)))),IF(O144&gt;=SUMIFS(Barèmes!$F$6:$F$28,Barèmes!$A$6:$A$28,"Force bas du corps — Saut en longueur (m)",Barèmes!$B$6:$B$28,H144,Barèmes!$C$6:$C$28,IF(H144="6ème","Mixte",G144)),Barèmes!$B$2,IF(O144&gt;=SUMIFS(Barèmes!$G$6:$G$28,Barèmes!$A$6:$A$28,"Force bas du corps — Saut en longueur (m)",Barèmes!$B$6:$B$28,H144,Barèmes!$C$6:$C$28,IF(H144="6ème","Mixte",G144)),Barèmes!$C$2,IF(O144&gt;=SUMIFS(Barèmes!$H$6:$H$28,Barèmes!$A$6:$A$28,"Force bas du corps — Saut en longueur (m)",Barèmes!$B$6:$B$28,H144,Barèmes!$C$6:$C$28,IF(H144="6ème","Mixte",G144)),Barèmes!$D$2,IF(O144&gt;=SUMIFS(Barèmes!$I$6:$I$28,Barèmes!$A$6:$A$28,"Force bas du corps — Saut en longueur (m)",Barèmes!$B$6:$B$28,H144,Barèmes!$C$6:$C$28,IF(H144="6ème","Mixte",G144)),Barèmes!$E$2,Barèmes!$F$2))))))</f>
        <v/>
      </c>
      <c r="R144" s="22"/>
      <c r="S144" s="24" t="str">
        <f>IF(OR(R144="",SUMPRODUCT((Barèmes!$A$6:$A$28="Vitesse — 30 m (s)")*(Barèmes!$B$6:$B$28=H144)*(Barèmes!$C$6:$C$28=IF(H144="6ème","Mixte",G144)))=0),"",IF(SUMPRODUCT((Barèmes!$A$6:$A$28="Vitesse — 30 m (s)")*(Barèmes!$B$6:$B$28=H144)*(Barèmes!$C$6:$C$28=IF(H144="6ème","Mixte",G144))*(Barèmes!$J$6:$J$28="+"))&gt;0,IF(R144&lt;=SUMIFS(Barèmes!$D$6:$D$28,Barèmes!$A$6:$A$28,"Vitesse — 30 m (s)",Barèmes!$B$6:$B$28,H144,Barèmes!$C$6:$C$28,IF(H144="6ème","Mixte",G144)),"à besoin",IF(R144&lt;=SUMIFS(Barèmes!$E$6:$E$28,Barèmes!$A$6:$A$28,"Vitesse — 30 m (s)",Barèmes!$B$6:$B$28,H144,Barèmes!$C$6:$C$28,IF(H144="6ème","Mixte",G144)),"fragile","satisfaisant")),IF(R144&gt;=SUMIFS(Barèmes!$D$6:$D$28,Barèmes!$A$6:$A$28,"Vitesse — 30 m (s)",Barèmes!$B$6:$B$28,H144,Barèmes!$C$6:$C$28,IF(H144="6ème","Mixte",G144)),"à besoin",IF(R144&gt;=SUMIFS(Barèmes!$E$6:$E$28,Barèmes!$A$6:$A$28,"Vitesse — 30 m (s)",Barèmes!$B$6:$B$28,H144,Barèmes!$C$6:$C$28,IF(H144="6ème","Mixte",G144)),"fragile","satisfaisant"))))</f>
        <v/>
      </c>
      <c r="T144" s="24" t="str">
        <f>IF(OR(R144="",SUMPRODUCT((Barèmes!$A$6:$A$28="Vitesse — 30 m (s)")*(Barèmes!$B$6:$B$28=H144)*(Barèmes!$C$6:$C$28=IF(H144="6ème","Mixte",G144)))=0),"",IF(SUMPRODUCT((Barèmes!$A$6:$A$28="Vitesse — 30 m (s)")*(Barèmes!$B$6:$B$28=H144)*(Barèmes!$C$6:$C$28=IF(H144="6ème","Mixte",G144))*(Barèmes!$J$6:$J$28="+"))&gt;0,IF(R144&lt;=SUMIFS(Barèmes!$F$6:$F$28,Barèmes!$A$6:$A$28,"Vitesse — 30 m (s)",Barèmes!$B$6:$B$28,H144,Barèmes!$C$6:$C$28,IF(H144="6ème","Mixte",G144)),Barèmes!$B$2,IF(R144&lt;=SUMIFS(Barèmes!$G$6:$G$28,Barèmes!$A$6:$A$28,"Vitesse — 30 m (s)",Barèmes!$B$6:$B$28,H144,Barèmes!$C$6:$C$28,IF(H144="6ème","Mixte",G144)),Barèmes!$C$2,IF(R144&lt;=SUMIFS(Barèmes!$H$6:$H$28,Barèmes!$A$6:$A$28,"Vitesse — 30 m (s)",Barèmes!$B$6:$B$28,H144,Barèmes!$C$6:$C$28,IF(H144="6ème","Mixte",G144)),Barèmes!$D$2,IF(R144&lt;=SUMIFS(Barèmes!$I$6:$I$28,Barèmes!$A$6:$A$28,"Vitesse — 30 m (s)",Barèmes!$B$6:$B$28,H144,Barèmes!$C$6:$C$28,IF(H144="6ème","Mixte",G144)),Barèmes!$E$2,Barèmes!$F$2)))),IF(R144&gt;=SUMIFS(Barèmes!$F$6:$F$28,Barèmes!$A$6:$A$28,"Vitesse — 30 m (s)",Barèmes!$B$6:$B$28,H144,Barèmes!$C$6:$C$28,IF(H144="6ème","Mixte",G144)),Barèmes!$B$2,IF(R144&gt;=SUMIFS(Barèmes!$G$6:$G$28,Barèmes!$A$6:$A$28,"Vitesse — 30 m (s)",Barèmes!$B$6:$B$28,H144,Barèmes!$C$6:$C$28,IF(H144="6ème","Mixte",G144)),Barèmes!$C$2,IF(R144&gt;=SUMIFS(Barèmes!$H$6:$H$28,Barèmes!$A$6:$A$28,"Vitesse — 30 m (s)",Barèmes!$B$6:$B$28,H144,Barèmes!$C$6:$C$28,IF(H144="6ème","Mixte",G144)),Barèmes!$D$2,IF(R144&gt;=SUMIFS(Barèmes!$I$6:$I$28,Barèmes!$A$6:$A$28,"Vitesse — 30 m (s)",Barèmes!$B$6:$B$28,H144,Barèmes!$C$6:$C$28,IF(H144="6ème","Mixte",G144)),Barèmes!$E$2,Barèmes!$F$2))))))</f>
        <v/>
      </c>
      <c r="U144" s="22"/>
      <c r="V144" s="25" t="str">
        <f>IF(OR(U144="",SUMPRODUCT((Barèmes!$A$6:$A$28="Vitesse — 50 m (s)")*(Barèmes!$B$6:$B$28=H144)*(Barèmes!$C$6:$C$28=IF(H144="6ème","Mixte",G144)))=0),"",IF(SUMPRODUCT((Barèmes!$A$6:$A$28="Vitesse — 50 m (s)")*(Barèmes!$B$6:$B$28=H144)*(Barèmes!$C$6:$C$28=IF(H144="6ème","Mixte",G144))*(Barèmes!$J$6:$J$28="+"))&gt;0,IF(U144&lt;=SUMIFS(Barèmes!$D$6:$D$28,Barèmes!$A$6:$A$28,"Vitesse — 50 m (s)",Barèmes!$B$6:$B$28,H144,Barèmes!$C$6:$C$28,IF(H144="6ème","Mixte",G144)),"à besoin",IF(U144&lt;=SUMIFS(Barèmes!$E$6:$E$28,Barèmes!$A$6:$A$28,"Vitesse — 50 m (s)",Barèmes!$B$6:$B$28,H144,Barèmes!$C$6:$C$28,IF(H144="6ème","Mixte",G144)),"fragile","satisfaisant")),IF(U144&gt;=SUMIFS(Barèmes!$D$6:$D$28,Barèmes!$A$6:$A$28,"Vitesse — 50 m (s)",Barèmes!$B$6:$B$28,H144,Barèmes!$C$6:$C$28,IF(H144="6ème","Mixte",G144)),"à besoin",IF(U144&gt;=SUMIFS(Barèmes!$E$6:$E$28,Barèmes!$A$6:$A$28,"Vitesse — 50 m (s)",Barèmes!$B$6:$B$28,H144,Barèmes!$C$6:$C$28,IF(H144="6ème","Mixte",G144)),"fragile","satisfaisant"))))</f>
        <v/>
      </c>
      <c r="W144" s="25" t="str">
        <f>IF(OR(U144="",SUMPRODUCT((Barèmes!$A$6:$A$28="Vitesse — 50 m (s)")*(Barèmes!$B$6:$B$28=H144)*(Barèmes!$C$6:$C$28=IF(H144="6ème","Mixte",G144)))=0),"",IF(SUMPRODUCT((Barèmes!$A$6:$A$28="Vitesse — 50 m (s)")*(Barèmes!$B$6:$B$28=H144)*(Barèmes!$C$6:$C$28=IF(H144="6ème","Mixte",G144))*(Barèmes!$J$6:$J$28="+"))&gt;0,IF(U144&lt;=SUMIFS(Barèmes!$F$6:$F$28,Barèmes!$A$6:$A$28,"Vitesse — 50 m (s)",Barèmes!$B$6:$B$28,H144,Barèmes!$C$6:$C$28,IF(H144="6ème","Mixte",G144)),Barèmes!$B$2,IF(U144&lt;=SUMIFS(Barèmes!$G$6:$G$28,Barèmes!$A$6:$A$28,"Vitesse — 50 m (s)",Barèmes!$B$6:$B$28,H144,Barèmes!$C$6:$C$28,IF(H144="6ème","Mixte",G144)),Barèmes!$C$2,IF(U144&lt;=SUMIFS(Barèmes!$H$6:$H$28,Barèmes!$A$6:$A$28,"Vitesse — 50 m (s)",Barèmes!$B$6:$B$28,H144,Barèmes!$C$6:$C$28,IF(H144="6ème","Mixte",G144)),Barèmes!$D$2,IF(U144&lt;=SUMIFS(Barèmes!$I$6:$I$28,Barèmes!$A$6:$A$28,"Vitesse — 50 m (s)",Barèmes!$B$6:$B$28,H144,Barèmes!$C$6:$C$28,IF(H144="6ème","Mixte",G144)),Barèmes!$E$2,Barèmes!$F$2)))),IF(U144&gt;=SUMIFS(Barèmes!$F$6:$F$28,Barèmes!$A$6:$A$28,"Vitesse — 50 m (s)",Barèmes!$B$6:$B$28,H144,Barèmes!$C$6:$C$28,IF(H144="6ème","Mixte",G144)),Barèmes!$B$2,IF(U144&gt;=SUMIFS(Barèmes!$G$6:$G$28,Barèmes!$A$6:$A$28,"Vitesse — 50 m (s)",Barèmes!$B$6:$B$28,H144,Barèmes!$C$6:$C$28,IF(H144="6ème","Mixte",G144)),Barèmes!$C$2,IF(U144&gt;=SUMIFS(Barèmes!$H$6:$H$28,Barèmes!$A$6:$A$28,"Vitesse — 50 m (s)",Barèmes!$B$6:$B$28,H144,Barèmes!$C$6:$C$28,IF(H144="6ème","Mixte",G144)),Barèmes!$D$2,IF(U144&gt;=SUMIFS(Barèmes!$I$6:$I$28,Barèmes!$A$6:$A$28,"Vitesse — 50 m (s)",Barèmes!$B$6:$B$28,H144,Barèmes!$C$6:$C$28,IF(H144="6ème","Mixte",G144)),Barèmes!$E$2,Barèmes!$F$2))))))</f>
        <v/>
      </c>
      <c r="X144" s="18"/>
      <c r="Y144" s="26" t="str" cm="1">
        <f t="array" ref="Y144">IF(OR(X144="",SUMPRODUCT((Barèmes!$A$6:$A$28="Souplesse (score 1-5)")*(Barèmes!$B$6:$B$28=H144)*(Barèmes!$C$6:$C$28=IF(H144="6ème","Mixte",G144)))=0),"",IF(SUMPRODUCT((Barèmes!$A$6:$A$28="Souplesse (score 1-5)")*(Barèmes!$B$6:$B$28=H144)*(Barèmes!$C$6:$C$28=IF(H144="6ème","Mixte",G144))*(Barèmes!$J$6:$J$28="+"))&gt;0,IF(X144&lt;=SUMIFS(Barèmes!$D$6:$D$28,Barèmes!$A$6:$A$28,"Souplesse (score 1-5)",Barèmes!$B$6:$B$28,H144,Barèmes!$C$6:$C$28,IF(H144="6ème","Mixte",G144)),"à besoin",IF(X144&lt;=SUMIFS(Barèmes!$E$6:$E$28,Barèmes!$A$6:$A$28,"Souplesse (score 1-5)",Barèmes!$B$6:$B$28,H144,Barèmes!$C$6:$C$28,IF(H144="6ème","Mixte",G144)),"fragile","satisfaisant")),IF(X144&gt;=SUMIFS(Barèmes!$D$6:$D$28,Barèmes!$A$6:$A$28,"Souplesse (score 1-5)",Barèmes!$B$6:$B$28,H144,Barèmes!$C$6:$C$28,IF(H144="6ème","Mixte",G144)),"à besoin",IF(X144&gt;=SUMIFS(Barèmes!$E$6:$E$28,Barèmes!$A$6:$A$28,"Souplesse (score 1-5)",Barèmes!$B$6:$B$28,H144,Barèmes!$C$6:$C$28,IF(H144="6ème","Mixte",G144)),"fragile","satisfaisant"))))</f>
        <v/>
      </c>
      <c r="Z144" s="26" t="str" cm="1">
        <f t="array" ref="Z144">IF(OR(X144="",SUMPRODUCT((Barèmes!$A$6:$A$28="Souplesse (score 1-5)")*(Barèmes!$B$6:$B$28=H144)*(Barèmes!$C$6:$C$28=IF(H144="6ème","Mixte",G144)))=0),"",IF(SUMPRODUCT((Barèmes!$A$6:$A$28="Souplesse (score 1-5)")*(Barèmes!$B$6:$B$28=H144)*(Barèmes!$C$6:$C$28=IF(H144="6ème","Mixte",G144))*(Barèmes!$J$6:$J$28="+"))&gt;0,IF(X144&lt;=SUMIFS(Barèmes!$F$6:$F$28,Barèmes!$A$6:$A$28,"Souplesse (score 1-5)",Barèmes!$B$6:$B$28,H144,Barèmes!$C$6:$C$28,IF(H144="6ème","Mixte",G144)),Barèmes!$B$2,IF(X144&lt;=SUMIFS(Barèmes!$G$6:$G$28,Barèmes!$A$6:$A$28,"Souplesse (score 1-5)",Barèmes!$B$6:$B$28,H144,Barèmes!$C$6:$C$28,IF(H144="6ème","Mixte",G144)),Barèmes!$C$2,IF(X144&lt;=SUMIFS(Barèmes!$H$6:$H$28,Barèmes!$A$6:$A$28,"Souplesse (score 1-5)",Barèmes!$B$6:$B$28,H144,Barèmes!$C$6:$C$28,IF(H144="6ème","Mixte",G144)),Barèmes!$D$2,IF(X144&lt;=SUMIFS(Barèmes!$I$6:$I$28,Barèmes!$A$6:$A$28,"Souplesse (score 1-5)",Barèmes!$B$6:$B$28,H144,Barèmes!$C$6:$C$28,IF(H144="6ème","Mixte",G144)),Barèmes!$E$2,Barèmes!$F$2)))),IF(X144&gt;=SUMIFS(Barèmes!$F$6:$F$28,Barèmes!$A$6:$A$28,"Souplesse (score 1-5)",Barèmes!$B$6:$B$28,H144,Barèmes!$C$6:$C$28,IF(H144="6ème","Mixte",G144)),Barèmes!$B$2,IF(X144&gt;=SUMIFS(Barèmes!$G$6:$G$28,Barèmes!$A$6:$A$28,"Souplesse (score 1-5)",Barèmes!$B$6:$B$28,H144,Barèmes!$C$6:$C$28,IF(H144="6ème","Mixte",G144)),Barèmes!$C$2,IF(X144&gt;=SUMIFS(Barèmes!$H$6:$H$28,Barèmes!$A$6:$A$28,"Souplesse (score 1-5)",Barèmes!$B$6:$B$28,H144,Barèmes!$C$6:$C$28,IF(H144="6ème","Mixte",G144)),Barèmes!$D$2,IF(X144&gt;=SUMIFS(Barèmes!$I$6:$I$28,Barèmes!$A$6:$A$28,"Souplesse (score 1-5)",Barèmes!$B$6:$B$28,H144,Barèmes!$C$6:$C$28,IF(H144="6ème","Mixte",G144)),Barèmes!$E$2,Barèmes!$F$2))))))</f>
        <v/>
      </c>
      <c r="AA144" s="22"/>
      <c r="AB144" s="27" t="str">
        <f>IF(OR(AA144="",SUMPRODUCT((Barèmes!$A$6:$A$28="Agilité — T-test 974 (s)")*(Barèmes!$B$6:$B$28=H144)*(Barèmes!$C$6:$C$28=IF(H144="6ème","Mixte",G144)))=0),"",IF(SUMPRODUCT((Barèmes!$A$6:$A$28="Agilité — T-test 974 (s)")*(Barèmes!$B$6:$B$28=H144)*(Barèmes!$C$6:$C$28=IF(H144="6ème","Mixte",G144))*(Barèmes!$J$6:$J$28="+"))&gt;0,IF(AA144&lt;=SUMIFS(Barèmes!$D$6:$D$28,Barèmes!$A$6:$A$28,"Agilité — T-test 974 (s)",Barèmes!$B$6:$B$28,H144,Barèmes!$C$6:$C$28,IF(H144="6ème","Mixte",G144)),"à besoin",IF(AA144&lt;=SUMIFS(Barèmes!$E$6:$E$28,Barèmes!$A$6:$A$28,"Agilité — T-test 974 (s)",Barèmes!$B$6:$B$28,H144,Barèmes!$C$6:$C$28,IF(H144="6ème","Mixte",G144)),"fragile","satisfaisant")),IF(AA144&gt;=SUMIFS(Barèmes!$D$6:$D$28,Barèmes!$A$6:$A$28,"Agilité — T-test 974 (s)",Barèmes!$B$6:$B$28,H144,Barèmes!$C$6:$C$28,IF(H144="6ème","Mixte",G144)),"à besoin",IF(AA144&gt;=SUMIFS(Barèmes!$E$6:$E$28,Barèmes!$A$6:$A$28,"Agilité — T-test 974 (s)",Barèmes!$B$6:$B$28,H144,Barèmes!$C$6:$C$28,IF(H144="6ème","Mixte",G144)),"fragile","satisfaisant"))))</f>
        <v/>
      </c>
      <c r="AC144" s="27" t="str">
        <f>IF(OR(AA144="",SUMPRODUCT((Barèmes!$A$6:$A$28="Agilité — T-test 974 (s)")*(Barèmes!$B$6:$B$28=H144)*(Barèmes!$C$6:$C$28=IF(H144="6ème","Mixte",G144)))=0),"",IF(SUMPRODUCT((Barèmes!$A$6:$A$28="Agilité — T-test 974 (s)")*(Barèmes!$B$6:$B$28=H144)*(Barèmes!$C$6:$C$28=IF(H144="6ème","Mixte",G144))*(Barèmes!$J$6:$J$28="+"))&gt;0,IF(AA144&lt;=SUMIFS(Barèmes!$F$6:$F$28,Barèmes!$A$6:$A$28,"Agilité — T-test 974 (s)",Barèmes!$B$6:$B$28,H144,Barèmes!$C$6:$C$28,IF(H144="6ème","Mixte",G144)),Barèmes!$B$2,IF(AA144&lt;=SUMIFS(Barèmes!$G$6:$G$28,Barèmes!$A$6:$A$28,"Agilité — T-test 974 (s)",Barèmes!$B$6:$B$28,H144,Barèmes!$C$6:$C$28,IF(H144="6ème","Mixte",G144)),Barèmes!$C$2,IF(AA144&lt;=SUMIFS(Barèmes!$H$6:$H$28,Barèmes!$A$6:$A$28,"Agilité — T-test 974 (s)",Barèmes!$B$6:$B$28,H144,Barèmes!$C$6:$C$28,IF(H144="6ème","Mixte",G144)),Barèmes!$D$2,IF(AA144&lt;=SUMIFS(Barèmes!$I$6:$I$28,Barèmes!$A$6:$A$28,"Agilité — T-test 974 (s)",Barèmes!$B$6:$B$28,H144,Barèmes!$C$6:$C$28,IF(H144="6ème","Mixte",G144)),Barèmes!$E$2,Barèmes!$F$2)))),IF(AA144&gt;=SUMIFS(Barèmes!$F$6:$F$28,Barèmes!$A$6:$A$28,"Agilité — T-test 974 (s)",Barèmes!$B$6:$B$28,H144,Barèmes!$C$6:$C$28,IF(H144="6ème","Mixte",G144)),Barèmes!$B$2,IF(AA144&gt;=SUMIFS(Barèmes!$G$6:$G$28,Barèmes!$A$6:$A$28,"Agilité — T-test 974 (s)",Barèmes!$B$6:$B$28,H144,Barèmes!$C$6:$C$28,IF(H144="6ème","Mixte",G144)),Barèmes!$C$2,IF(AA144&gt;=SUMIFS(Barèmes!$H$6:$H$28,Barèmes!$A$6:$A$28,"Agilité — T-test 974 (s)",Barèmes!$B$6:$B$28,H144,Barèmes!$C$6:$C$28,IF(H144="6ème","Mixte",G144)),Barèmes!$D$2,IF(AA144&gt;=SUMIFS(Barèmes!$I$6:$I$28,Barèmes!$A$6:$A$28,"Agilité — T-test 974 (s)",Barèmes!$B$6:$B$28,H144,Barèmes!$C$6:$C$28,IF(H144="6ème","Mixte",G144)),Barèmes!$E$2,Barèmes!$F$2))))))</f>
        <v/>
      </c>
      <c r="AD144" s="28" t="str">
        <f t="shared" si="18"/>
        <v/>
      </c>
      <c r="AE144" s="29" t="str">
        <f t="shared" si="19"/>
        <v/>
      </c>
      <c r="AF144" s="30" t="str">
        <f>IF(OR(AD144="",SUMPRODUCT((Barèmes!$A$6:$A$28="Surcoût d'agilité (s) — technique")*(Barèmes!$B$6:$B$28=H144)*(Barèmes!$C$6:$C$28=IF(H144="6ème","Mixte",G144)))=0),"",IF(SUMPRODUCT((Barèmes!$A$6:$A$28="Surcoût d'agilité (s) — technique")*(Barèmes!$B$6:$B$28=H144)*(Barèmes!$C$6:$C$28=IF(H144="6ème","Mixte",G144))*(Barèmes!$J$6:$J$28="+"))&gt;0,IF(AD144&lt;=SUMIFS(Barèmes!$D$6:$D$28,Barèmes!$A$6:$A$28,"Surcoût d'agilité (s) — technique",Barèmes!$B$6:$B$28,H144,Barèmes!$C$6:$C$28,IF(H144="6ème","Mixte",G144)),"à besoin",IF(AD144&lt;=SUMIFS(Barèmes!$E$6:$E$28,Barèmes!$A$6:$A$28,"Surcoût d'agilité (s) — technique",Barèmes!$B$6:$B$28,H144,Barèmes!$C$6:$C$28,IF(H144="6ème","Mixte",G144)),"fragile","satisfaisant")),IF(AD144&gt;=SUMIFS(Barèmes!$D$6:$D$28,Barèmes!$A$6:$A$28,"Surcoût d'agilité (s) — technique",Barèmes!$B$6:$B$28,H144,Barèmes!$C$6:$C$28,IF(H144="6ème","Mixte",G144)),"à besoin",IF(AD144&gt;=SUMIFS(Barèmes!$E$6:$E$28,Barèmes!$A$6:$A$28,"Surcoût d'agilité (s) — technique",Barèmes!$B$6:$B$28,H144,Barèmes!$C$6:$C$28,IF(H144="6ème","Mixte",G144)),"fragile","satisfaisant"))))</f>
        <v/>
      </c>
      <c r="AG144" s="30" t="str">
        <f>IF(OR(AD144="",SUMPRODUCT((Barèmes!$A$6:$A$28="Surcoût d'agilité (s) — technique")*(Barèmes!$B$6:$B$28=H144)*(Barèmes!$C$6:$C$28=IF(H144="6ème","Mixte",G144)))=0),"",IF(SUMPRODUCT((Barèmes!$A$6:$A$28="Surcoût d'agilité (s) — technique")*(Barèmes!$B$6:$B$28=H144)*(Barèmes!$C$6:$C$28=IF(H144="6ème","Mixte",G144))*(Barèmes!$J$6:$J$28="+"))&gt;0,IF(AD144&lt;=SUMIFS(Barèmes!$F$6:$F$28,Barèmes!$A$6:$A$28,"Surcoût d'agilité (s) — technique",Barèmes!$B$6:$B$28,H144,Barèmes!$C$6:$C$28,IF(H144="6ème","Mixte",G144)),Barèmes!$B$2,IF(AD144&lt;=SUMIFS(Barèmes!$G$6:$G$28,Barèmes!$A$6:$A$28,"Surcoût d'agilité (s) — technique",Barèmes!$B$6:$B$28,H144,Barèmes!$C$6:$C$28,IF(H144="6ème","Mixte",G144)),Barèmes!$C$2,IF(AD144&lt;=SUMIFS(Barèmes!$H$6:$H$28,Barèmes!$A$6:$A$28,"Surcoût d'agilité (s) — technique",Barèmes!$B$6:$B$28,H144,Barèmes!$C$6:$C$28,IF(H144="6ème","Mixte",G144)),Barèmes!$D$2,IF(AD144&lt;=SUMIFS(Barèmes!$I$6:$I$28,Barèmes!$A$6:$A$28,"Surcoût d'agilité (s) — technique",Barèmes!$B$6:$B$28,H144,Barèmes!$C$6:$C$28,IF(H144="6ème","Mixte",G144)),Barèmes!$E$2,Barèmes!$F$2)))),IF(AD144&gt;=SUMIFS(Barèmes!$F$6:$F$28,Barèmes!$A$6:$A$28,"Surcoût d'agilité (s) — technique",Barèmes!$B$6:$B$28,H144,Barèmes!$C$6:$C$28,IF(H144="6ème","Mixte",G144)),Barèmes!$B$2,IF(AD144&gt;=SUMIFS(Barèmes!$G$6:$G$28,Barèmes!$A$6:$A$28,"Surcoût d'agilité (s) — technique",Barèmes!$B$6:$B$28,H144,Barèmes!$C$6:$C$28,IF(H144="6ème","Mixte",G144)),Barèmes!$C$2,IF(AD144&gt;=SUMIFS(Barèmes!$H$6:$H$28,Barèmes!$A$6:$A$28,"Surcoût d'agilité (s) — technique",Barèmes!$B$6:$B$28,H144,Barèmes!$C$6:$C$28,IF(H144="6ème","Mixte",G144)),Barèmes!$D$2,IF(AD144&gt;=SUMIFS(Barèmes!$I$6:$I$28,Barèmes!$A$6:$A$28,"Surcoût d'agilité (s) — technique",Barèmes!$B$6:$B$28,H144,Barèmes!$C$6:$C$28,IF(H144="6ème","Mixte",G144)),Barèmes!$E$2,Barèmes!$F$2))))))</f>
        <v/>
      </c>
      <c r="AH144" s="31" t="str">
        <f>IF((IF(N144="",0,1)+IF(Q144="",0,1)+IF(W144="",0,1)+IF(Z144="",0,1)+IF(AC144="",0,1))=0,"",3*IF(N144=Barèmes!$B$2,1,IF(N144=Barèmes!$C$2,2,IF(N144=Barèmes!$D$2,3,IF(N144=Barèmes!$E$2,4,IF(N144=Barèmes!$F$2,5,0)))))+3*IF(Q144=Barèmes!$B$2,1,IF(Q144=Barèmes!$C$2,2,IF(Q144=Barèmes!$D$2,3,IF(Q144=Barèmes!$E$2,4,IF(Q144=Barèmes!$F$2,5,0)))))+2*IF(W144=Barèmes!$B$2,1,IF(W144=Barèmes!$C$2,2,IF(W144=Barèmes!$D$2,3,IF(W144=Barèmes!$E$2,4,IF(W144=Barèmes!$F$2,5,0)))))+1*IF(Z144=Barèmes!$B$2,1,IF(Z144=Barèmes!$C$2,2,IF(Z144=Barèmes!$D$2,3,IF(Z144=Barèmes!$E$2,4,IF(Z144=Barèmes!$F$2,5,0)))))+1*IF(AC144=Barèmes!$B$2,1,IF(AC144=Barèmes!$C$2,2,IF(AC144=Barèmes!$D$2,3,IF(AC144=Barèmes!$E$2,4,IF(AC144=Barèmes!$F$2,5,0))))))</f>
        <v/>
      </c>
      <c r="AI144" s="31"/>
      <c r="AJ144" s="32" t="str">
        <f>IFERROR(INDEX(Croissance!$B$5:$B$604,MATCH(A144,Croissance!$A$5:$A$604,0)),"")</f>
        <v/>
      </c>
      <c r="AK144" s="32" t="str">
        <f>IFERROR(INDEX(Croissance!$C$5:$C$604,MATCH(A144,Croissance!$A$5:$A$604,0)),"")</f>
        <v/>
      </c>
      <c r="AL144" s="32" t="str">
        <f>IFERROR(INDEX(Croissance!$D$5:$D$604,MATCH(A144,Croissance!$A$5:$A$604,0)),"")</f>
        <v/>
      </c>
      <c r="AM144" s="32" t="str">
        <f>IFERROR(INDEX(Croissance!$E$5:$E$604,MATCH(A144,Croissance!$A$5:$A$604,0)),"")</f>
        <v/>
      </c>
      <c r="AO144" s="33">
        <f t="shared" si="24"/>
        <v>0</v>
      </c>
      <c r="AP144" s="33">
        <f t="shared" si="20"/>
        <v>0</v>
      </c>
      <c r="AQ144" s="33">
        <f>IF(A144="",0,IF(AND(OR('Synthèse classe'!$C$2="Tous",C144='Synthèse classe'!$C$2),OR('Synthèse classe'!$C$3="Toutes",D144='Synthèse classe'!$C$3),OR('Synthèse classe'!$C$4="Toutes",AND('Synthèse classe'!$C$4="Dernière",AP144=1),B144=IFERROR(VALUE('Synthèse classe'!$C$4),0))),1,0))</f>
        <v>0</v>
      </c>
      <c r="AR144" s="34" t="str">
        <f t="shared" si="21"/>
        <v/>
      </c>
    </row>
    <row r="145" spans="1:44" x14ac:dyDescent="0.2">
      <c r="A145" s="17" t="str">
        <f t="shared" si="17"/>
        <v/>
      </c>
      <c r="B145" s="18"/>
      <c r="C145" s="19"/>
      <c r="D145" s="19"/>
      <c r="E145" s="19"/>
      <c r="F145" s="19"/>
      <c r="G145" s="19"/>
      <c r="H145" s="17" t="str">
        <f t="shared" si="22"/>
        <v/>
      </c>
      <c r="I145" s="20"/>
      <c r="J145" s="18"/>
      <c r="K145" s="19"/>
      <c r="L145" s="21" t="str">
        <f t="shared" si="23"/>
        <v/>
      </c>
      <c r="M145" s="21" t="str">
        <f>IF(OR(J145="",SUMPRODUCT((Barèmes!$A$6:$A$28="Endurance — Luc Léger (palier)")*(Barèmes!$B$6:$B$28=H145)*(Barèmes!$C$6:$C$28=IF(H145="6ème","Mixte",G145)))=0),"",IF(SUMPRODUCT((Barèmes!$A$6:$A$28="Endurance — Luc Léger (palier)")*(Barèmes!$B$6:$B$28=H145)*(Barèmes!$C$6:$C$28=IF(H145="6ème","Mixte",G145))*(Barèmes!$J$6:$J$28="+"))&gt;0,IF(J145&lt;=SUMIFS(Barèmes!$D$6:$D$28,Barèmes!$A$6:$A$28,"Endurance — Luc Léger (palier)",Barèmes!$B$6:$B$28,H145,Barèmes!$C$6:$C$28,IF(H145="6ème","Mixte",G145)),"à besoin",IF(J145&lt;=SUMIFS(Barèmes!$E$6:$E$28,Barèmes!$A$6:$A$28,"Endurance — Luc Léger (palier)",Barèmes!$B$6:$B$28,H145,Barèmes!$C$6:$C$28,IF(H145="6ème","Mixte",G145)),"fragile","satisfaisant")),IF(J145&gt;=SUMIFS(Barèmes!$D$6:$D$28,Barèmes!$A$6:$A$28,"Endurance — Luc Léger (palier)",Barèmes!$B$6:$B$28,H145,Barèmes!$C$6:$C$28,IF(H145="6ème","Mixte",G145)),"à besoin",IF(J145&gt;=SUMIFS(Barèmes!$E$6:$E$28,Barèmes!$A$6:$A$28,"Endurance — Luc Léger (palier)",Barèmes!$B$6:$B$28,H145,Barèmes!$C$6:$C$28,IF(H145="6ème","Mixte",G145)),"fragile","satisfaisant"))))</f>
        <v/>
      </c>
      <c r="N145" s="21" t="str">
        <f>IF(OR(J145="",SUMPRODUCT((Barèmes!$A$6:$A$28="Endurance — Luc Léger (palier)")*(Barèmes!$B$6:$B$28=H145)*(Barèmes!$C$6:$C$28=IF(H145="6ème","Mixte",G145)))=0),"",IF(SUMPRODUCT((Barèmes!$A$6:$A$28="Endurance — Luc Léger (palier)")*(Barèmes!$B$6:$B$28=H145)*(Barèmes!$C$6:$C$28=IF(H145="6ème","Mixte",G145))*(Barèmes!$J$6:$J$28="+"))&gt;0,IF(J145&lt;=SUMIFS(Barèmes!$F$6:$F$28,Barèmes!$A$6:$A$28,"Endurance — Luc Léger (palier)",Barèmes!$B$6:$B$28,H145,Barèmes!$C$6:$C$28,IF(H145="6ème","Mixte",G145)),Barèmes!$B$2,IF(J145&lt;=SUMIFS(Barèmes!$G$6:$G$28,Barèmes!$A$6:$A$28,"Endurance — Luc Léger (palier)",Barèmes!$B$6:$B$28,H145,Barèmes!$C$6:$C$28,IF(H145="6ème","Mixte",G145)),Barèmes!$C$2,IF(J145&lt;=SUMIFS(Barèmes!$H$6:$H$28,Barèmes!$A$6:$A$28,"Endurance — Luc Léger (palier)",Barèmes!$B$6:$B$28,H145,Barèmes!$C$6:$C$28,IF(H145="6ème","Mixte",G145)),Barèmes!$D$2,IF(J145&lt;=SUMIFS(Barèmes!$I$6:$I$28,Barèmes!$A$6:$A$28,"Endurance — Luc Léger (palier)",Barèmes!$B$6:$B$28,H145,Barèmes!$C$6:$C$28,IF(H145="6ème","Mixte",G145)),Barèmes!$E$2,Barèmes!$F$2)))),IF(J145&gt;=SUMIFS(Barèmes!$F$6:$F$28,Barèmes!$A$6:$A$28,"Endurance — Luc Léger (palier)",Barèmes!$B$6:$B$28,H145,Barèmes!$C$6:$C$28,IF(H145="6ème","Mixte",G145)),Barèmes!$B$2,IF(J145&gt;=SUMIFS(Barèmes!$G$6:$G$28,Barèmes!$A$6:$A$28,"Endurance — Luc Léger (palier)",Barèmes!$B$6:$B$28,H145,Barèmes!$C$6:$C$28,IF(H145="6ème","Mixte",G145)),Barèmes!$C$2,IF(J145&gt;=SUMIFS(Barèmes!$H$6:$H$28,Barèmes!$A$6:$A$28,"Endurance — Luc Léger (palier)",Barèmes!$B$6:$B$28,H145,Barèmes!$C$6:$C$28,IF(H145="6ème","Mixte",G145)),Barèmes!$D$2,IF(J145&gt;=SUMIFS(Barèmes!$I$6:$I$28,Barèmes!$A$6:$A$28,"Endurance — Luc Léger (palier)",Barèmes!$B$6:$B$28,H145,Barèmes!$C$6:$C$28,IF(H145="6ème","Mixte",G145)),Barèmes!$E$2,Barèmes!$F$2))))))</f>
        <v/>
      </c>
      <c r="O145" s="22"/>
      <c r="P145" s="23" t="str">
        <f>IF(OR(O145="",SUMPRODUCT((Barèmes!$A$6:$A$28="Force bas du corps — Saut en longueur (m)")*(Barèmes!$B$6:$B$28=H145)*(Barèmes!$C$6:$C$28=IF(H145="6ème","Mixte",G145)))=0),"",IF(SUMPRODUCT((Barèmes!$A$6:$A$28="Force bas du corps — Saut en longueur (m)")*(Barèmes!$B$6:$B$28=H145)*(Barèmes!$C$6:$C$28=IF(H145="6ème","Mixte",G145))*(Barèmes!$J$6:$J$28="+"))&gt;0,IF(O145&lt;=SUMIFS(Barèmes!$D$6:$D$28,Barèmes!$A$6:$A$28,"Force bas du corps — Saut en longueur (m)",Barèmes!$B$6:$B$28,H145,Barèmes!$C$6:$C$28,IF(H145="6ème","Mixte",G145)),"à besoin",IF(O145&lt;=SUMIFS(Barèmes!$E$6:$E$28,Barèmes!$A$6:$A$28,"Force bas du corps — Saut en longueur (m)",Barèmes!$B$6:$B$28,H145,Barèmes!$C$6:$C$28,IF(H145="6ème","Mixte",G145)),"fragile","satisfaisant")),IF(O145&gt;=SUMIFS(Barèmes!$D$6:$D$28,Barèmes!$A$6:$A$28,"Force bas du corps — Saut en longueur (m)",Barèmes!$B$6:$B$28,H145,Barèmes!$C$6:$C$28,IF(H145="6ème","Mixte",G145)),"à besoin",IF(O145&gt;=SUMIFS(Barèmes!$E$6:$E$28,Barèmes!$A$6:$A$28,"Force bas du corps — Saut en longueur (m)",Barèmes!$B$6:$B$28,H145,Barèmes!$C$6:$C$28,IF(H145="6ème","Mixte",G145)),"fragile","satisfaisant"))))</f>
        <v/>
      </c>
      <c r="Q145" s="23" t="str">
        <f>IF(OR(O145="",SUMPRODUCT((Barèmes!$A$6:$A$28="Force bas du corps — Saut en longueur (m)")*(Barèmes!$B$6:$B$28=H145)*(Barèmes!$C$6:$C$28=IF(H145="6ème","Mixte",G145)))=0),"",IF(SUMPRODUCT((Barèmes!$A$6:$A$28="Force bas du corps — Saut en longueur (m)")*(Barèmes!$B$6:$B$28=H145)*(Barèmes!$C$6:$C$28=IF(H145="6ème","Mixte",G145))*(Barèmes!$J$6:$J$28="+"))&gt;0,IF(O145&lt;=SUMIFS(Barèmes!$F$6:$F$28,Barèmes!$A$6:$A$28,"Force bas du corps — Saut en longueur (m)",Barèmes!$B$6:$B$28,H145,Barèmes!$C$6:$C$28,IF(H145="6ème","Mixte",G145)),Barèmes!$B$2,IF(O145&lt;=SUMIFS(Barèmes!$G$6:$G$28,Barèmes!$A$6:$A$28,"Force bas du corps — Saut en longueur (m)",Barèmes!$B$6:$B$28,H145,Barèmes!$C$6:$C$28,IF(H145="6ème","Mixte",G145)),Barèmes!$C$2,IF(O145&lt;=SUMIFS(Barèmes!$H$6:$H$28,Barèmes!$A$6:$A$28,"Force bas du corps — Saut en longueur (m)",Barèmes!$B$6:$B$28,H145,Barèmes!$C$6:$C$28,IF(H145="6ème","Mixte",G145)),Barèmes!$D$2,IF(O145&lt;=SUMIFS(Barèmes!$I$6:$I$28,Barèmes!$A$6:$A$28,"Force bas du corps — Saut en longueur (m)",Barèmes!$B$6:$B$28,H145,Barèmes!$C$6:$C$28,IF(H145="6ème","Mixte",G145)),Barèmes!$E$2,Barèmes!$F$2)))),IF(O145&gt;=SUMIFS(Barèmes!$F$6:$F$28,Barèmes!$A$6:$A$28,"Force bas du corps — Saut en longueur (m)",Barèmes!$B$6:$B$28,H145,Barèmes!$C$6:$C$28,IF(H145="6ème","Mixte",G145)),Barèmes!$B$2,IF(O145&gt;=SUMIFS(Barèmes!$G$6:$G$28,Barèmes!$A$6:$A$28,"Force bas du corps — Saut en longueur (m)",Barèmes!$B$6:$B$28,H145,Barèmes!$C$6:$C$28,IF(H145="6ème","Mixte",G145)),Barèmes!$C$2,IF(O145&gt;=SUMIFS(Barèmes!$H$6:$H$28,Barèmes!$A$6:$A$28,"Force bas du corps — Saut en longueur (m)",Barèmes!$B$6:$B$28,H145,Barèmes!$C$6:$C$28,IF(H145="6ème","Mixte",G145)),Barèmes!$D$2,IF(O145&gt;=SUMIFS(Barèmes!$I$6:$I$28,Barèmes!$A$6:$A$28,"Force bas du corps — Saut en longueur (m)",Barèmes!$B$6:$B$28,H145,Barèmes!$C$6:$C$28,IF(H145="6ème","Mixte",G145)),Barèmes!$E$2,Barèmes!$F$2))))))</f>
        <v/>
      </c>
      <c r="R145" s="22"/>
      <c r="S145" s="24" t="str">
        <f>IF(OR(R145="",SUMPRODUCT((Barèmes!$A$6:$A$28="Vitesse — 30 m (s)")*(Barèmes!$B$6:$B$28=H145)*(Barèmes!$C$6:$C$28=IF(H145="6ème","Mixte",G145)))=0),"",IF(SUMPRODUCT((Barèmes!$A$6:$A$28="Vitesse — 30 m (s)")*(Barèmes!$B$6:$B$28=H145)*(Barèmes!$C$6:$C$28=IF(H145="6ème","Mixte",G145))*(Barèmes!$J$6:$J$28="+"))&gt;0,IF(R145&lt;=SUMIFS(Barèmes!$D$6:$D$28,Barèmes!$A$6:$A$28,"Vitesse — 30 m (s)",Barèmes!$B$6:$B$28,H145,Barèmes!$C$6:$C$28,IF(H145="6ème","Mixte",G145)),"à besoin",IF(R145&lt;=SUMIFS(Barèmes!$E$6:$E$28,Barèmes!$A$6:$A$28,"Vitesse — 30 m (s)",Barèmes!$B$6:$B$28,H145,Barèmes!$C$6:$C$28,IF(H145="6ème","Mixte",G145)),"fragile","satisfaisant")),IF(R145&gt;=SUMIFS(Barèmes!$D$6:$D$28,Barèmes!$A$6:$A$28,"Vitesse — 30 m (s)",Barèmes!$B$6:$B$28,H145,Barèmes!$C$6:$C$28,IF(H145="6ème","Mixte",G145)),"à besoin",IF(R145&gt;=SUMIFS(Barèmes!$E$6:$E$28,Barèmes!$A$6:$A$28,"Vitesse — 30 m (s)",Barèmes!$B$6:$B$28,H145,Barèmes!$C$6:$C$28,IF(H145="6ème","Mixte",G145)),"fragile","satisfaisant"))))</f>
        <v/>
      </c>
      <c r="T145" s="24" t="str">
        <f>IF(OR(R145="",SUMPRODUCT((Barèmes!$A$6:$A$28="Vitesse — 30 m (s)")*(Barèmes!$B$6:$B$28=H145)*(Barèmes!$C$6:$C$28=IF(H145="6ème","Mixte",G145)))=0),"",IF(SUMPRODUCT((Barèmes!$A$6:$A$28="Vitesse — 30 m (s)")*(Barèmes!$B$6:$B$28=H145)*(Barèmes!$C$6:$C$28=IF(H145="6ème","Mixte",G145))*(Barèmes!$J$6:$J$28="+"))&gt;0,IF(R145&lt;=SUMIFS(Barèmes!$F$6:$F$28,Barèmes!$A$6:$A$28,"Vitesse — 30 m (s)",Barèmes!$B$6:$B$28,H145,Barèmes!$C$6:$C$28,IF(H145="6ème","Mixte",G145)),Barèmes!$B$2,IF(R145&lt;=SUMIFS(Barèmes!$G$6:$G$28,Barèmes!$A$6:$A$28,"Vitesse — 30 m (s)",Barèmes!$B$6:$B$28,H145,Barèmes!$C$6:$C$28,IF(H145="6ème","Mixte",G145)),Barèmes!$C$2,IF(R145&lt;=SUMIFS(Barèmes!$H$6:$H$28,Barèmes!$A$6:$A$28,"Vitesse — 30 m (s)",Barèmes!$B$6:$B$28,H145,Barèmes!$C$6:$C$28,IF(H145="6ème","Mixte",G145)),Barèmes!$D$2,IF(R145&lt;=SUMIFS(Barèmes!$I$6:$I$28,Barèmes!$A$6:$A$28,"Vitesse — 30 m (s)",Barèmes!$B$6:$B$28,H145,Barèmes!$C$6:$C$28,IF(H145="6ème","Mixte",G145)),Barèmes!$E$2,Barèmes!$F$2)))),IF(R145&gt;=SUMIFS(Barèmes!$F$6:$F$28,Barèmes!$A$6:$A$28,"Vitesse — 30 m (s)",Barèmes!$B$6:$B$28,H145,Barèmes!$C$6:$C$28,IF(H145="6ème","Mixte",G145)),Barèmes!$B$2,IF(R145&gt;=SUMIFS(Barèmes!$G$6:$G$28,Barèmes!$A$6:$A$28,"Vitesse — 30 m (s)",Barèmes!$B$6:$B$28,H145,Barèmes!$C$6:$C$28,IF(H145="6ème","Mixte",G145)),Barèmes!$C$2,IF(R145&gt;=SUMIFS(Barèmes!$H$6:$H$28,Barèmes!$A$6:$A$28,"Vitesse — 30 m (s)",Barèmes!$B$6:$B$28,H145,Barèmes!$C$6:$C$28,IF(H145="6ème","Mixte",G145)),Barèmes!$D$2,IF(R145&gt;=SUMIFS(Barèmes!$I$6:$I$28,Barèmes!$A$6:$A$28,"Vitesse — 30 m (s)",Barèmes!$B$6:$B$28,H145,Barèmes!$C$6:$C$28,IF(H145="6ème","Mixte",G145)),Barèmes!$E$2,Barèmes!$F$2))))))</f>
        <v/>
      </c>
      <c r="U145" s="22"/>
      <c r="V145" s="25" t="str">
        <f>IF(OR(U145="",SUMPRODUCT((Barèmes!$A$6:$A$28="Vitesse — 50 m (s)")*(Barèmes!$B$6:$B$28=H145)*(Barèmes!$C$6:$C$28=IF(H145="6ème","Mixte",G145)))=0),"",IF(SUMPRODUCT((Barèmes!$A$6:$A$28="Vitesse — 50 m (s)")*(Barèmes!$B$6:$B$28=H145)*(Barèmes!$C$6:$C$28=IF(H145="6ème","Mixte",G145))*(Barèmes!$J$6:$J$28="+"))&gt;0,IF(U145&lt;=SUMIFS(Barèmes!$D$6:$D$28,Barèmes!$A$6:$A$28,"Vitesse — 50 m (s)",Barèmes!$B$6:$B$28,H145,Barèmes!$C$6:$C$28,IF(H145="6ème","Mixte",G145)),"à besoin",IF(U145&lt;=SUMIFS(Barèmes!$E$6:$E$28,Barèmes!$A$6:$A$28,"Vitesse — 50 m (s)",Barèmes!$B$6:$B$28,H145,Barèmes!$C$6:$C$28,IF(H145="6ème","Mixte",G145)),"fragile","satisfaisant")),IF(U145&gt;=SUMIFS(Barèmes!$D$6:$D$28,Barèmes!$A$6:$A$28,"Vitesse — 50 m (s)",Barèmes!$B$6:$B$28,H145,Barèmes!$C$6:$C$28,IF(H145="6ème","Mixte",G145)),"à besoin",IF(U145&gt;=SUMIFS(Barèmes!$E$6:$E$28,Barèmes!$A$6:$A$28,"Vitesse — 50 m (s)",Barèmes!$B$6:$B$28,H145,Barèmes!$C$6:$C$28,IF(H145="6ème","Mixte",G145)),"fragile","satisfaisant"))))</f>
        <v/>
      </c>
      <c r="W145" s="25" t="str">
        <f>IF(OR(U145="",SUMPRODUCT((Barèmes!$A$6:$A$28="Vitesse — 50 m (s)")*(Barèmes!$B$6:$B$28=H145)*(Barèmes!$C$6:$C$28=IF(H145="6ème","Mixte",G145)))=0),"",IF(SUMPRODUCT((Barèmes!$A$6:$A$28="Vitesse — 50 m (s)")*(Barèmes!$B$6:$B$28=H145)*(Barèmes!$C$6:$C$28=IF(H145="6ème","Mixte",G145))*(Barèmes!$J$6:$J$28="+"))&gt;0,IF(U145&lt;=SUMIFS(Barèmes!$F$6:$F$28,Barèmes!$A$6:$A$28,"Vitesse — 50 m (s)",Barèmes!$B$6:$B$28,H145,Barèmes!$C$6:$C$28,IF(H145="6ème","Mixte",G145)),Barèmes!$B$2,IF(U145&lt;=SUMIFS(Barèmes!$G$6:$G$28,Barèmes!$A$6:$A$28,"Vitesse — 50 m (s)",Barèmes!$B$6:$B$28,H145,Barèmes!$C$6:$C$28,IF(H145="6ème","Mixte",G145)),Barèmes!$C$2,IF(U145&lt;=SUMIFS(Barèmes!$H$6:$H$28,Barèmes!$A$6:$A$28,"Vitesse — 50 m (s)",Barèmes!$B$6:$B$28,H145,Barèmes!$C$6:$C$28,IF(H145="6ème","Mixte",G145)),Barèmes!$D$2,IF(U145&lt;=SUMIFS(Barèmes!$I$6:$I$28,Barèmes!$A$6:$A$28,"Vitesse — 50 m (s)",Barèmes!$B$6:$B$28,H145,Barèmes!$C$6:$C$28,IF(H145="6ème","Mixte",G145)),Barèmes!$E$2,Barèmes!$F$2)))),IF(U145&gt;=SUMIFS(Barèmes!$F$6:$F$28,Barèmes!$A$6:$A$28,"Vitesse — 50 m (s)",Barèmes!$B$6:$B$28,H145,Barèmes!$C$6:$C$28,IF(H145="6ème","Mixte",G145)),Barèmes!$B$2,IF(U145&gt;=SUMIFS(Barèmes!$G$6:$G$28,Barèmes!$A$6:$A$28,"Vitesse — 50 m (s)",Barèmes!$B$6:$B$28,H145,Barèmes!$C$6:$C$28,IF(H145="6ème","Mixte",G145)),Barèmes!$C$2,IF(U145&gt;=SUMIFS(Barèmes!$H$6:$H$28,Barèmes!$A$6:$A$28,"Vitesse — 50 m (s)",Barèmes!$B$6:$B$28,H145,Barèmes!$C$6:$C$28,IF(H145="6ème","Mixte",G145)),Barèmes!$D$2,IF(U145&gt;=SUMIFS(Barèmes!$I$6:$I$28,Barèmes!$A$6:$A$28,"Vitesse — 50 m (s)",Barèmes!$B$6:$B$28,H145,Barèmes!$C$6:$C$28,IF(H145="6ème","Mixte",G145)),Barèmes!$E$2,Barèmes!$F$2))))))</f>
        <v/>
      </c>
      <c r="X145" s="18"/>
      <c r="Y145" s="26" t="str" cm="1">
        <f t="array" ref="Y145">IF(OR(X145="",SUMPRODUCT((Barèmes!$A$6:$A$28="Souplesse (score 1-5)")*(Barèmes!$B$6:$B$28=H145)*(Barèmes!$C$6:$C$28=IF(H145="6ème","Mixte",G145)))=0),"",IF(SUMPRODUCT((Barèmes!$A$6:$A$28="Souplesse (score 1-5)")*(Barèmes!$B$6:$B$28=H145)*(Barèmes!$C$6:$C$28=IF(H145="6ème","Mixte",G145))*(Barèmes!$J$6:$J$28="+"))&gt;0,IF(X145&lt;=SUMIFS(Barèmes!$D$6:$D$28,Barèmes!$A$6:$A$28,"Souplesse (score 1-5)",Barèmes!$B$6:$B$28,H145,Barèmes!$C$6:$C$28,IF(H145="6ème","Mixte",G145)),"à besoin",IF(X145&lt;=SUMIFS(Barèmes!$E$6:$E$28,Barèmes!$A$6:$A$28,"Souplesse (score 1-5)",Barèmes!$B$6:$B$28,H145,Barèmes!$C$6:$C$28,IF(H145="6ème","Mixte",G145)),"fragile","satisfaisant")),IF(X145&gt;=SUMIFS(Barèmes!$D$6:$D$28,Barèmes!$A$6:$A$28,"Souplesse (score 1-5)",Barèmes!$B$6:$B$28,H145,Barèmes!$C$6:$C$28,IF(H145="6ème","Mixte",G145)),"à besoin",IF(X145&gt;=SUMIFS(Barèmes!$E$6:$E$28,Barèmes!$A$6:$A$28,"Souplesse (score 1-5)",Barèmes!$B$6:$B$28,H145,Barèmes!$C$6:$C$28,IF(H145="6ème","Mixte",G145)),"fragile","satisfaisant"))))</f>
        <v/>
      </c>
      <c r="Z145" s="26" t="str" cm="1">
        <f t="array" ref="Z145">IF(OR(X145="",SUMPRODUCT((Barèmes!$A$6:$A$28="Souplesse (score 1-5)")*(Barèmes!$B$6:$B$28=H145)*(Barèmes!$C$6:$C$28=IF(H145="6ème","Mixte",G145)))=0),"",IF(SUMPRODUCT((Barèmes!$A$6:$A$28="Souplesse (score 1-5)")*(Barèmes!$B$6:$B$28=H145)*(Barèmes!$C$6:$C$28=IF(H145="6ème","Mixte",G145))*(Barèmes!$J$6:$J$28="+"))&gt;0,IF(X145&lt;=SUMIFS(Barèmes!$F$6:$F$28,Barèmes!$A$6:$A$28,"Souplesse (score 1-5)",Barèmes!$B$6:$B$28,H145,Barèmes!$C$6:$C$28,IF(H145="6ème","Mixte",G145)),Barèmes!$B$2,IF(X145&lt;=SUMIFS(Barèmes!$G$6:$G$28,Barèmes!$A$6:$A$28,"Souplesse (score 1-5)",Barèmes!$B$6:$B$28,H145,Barèmes!$C$6:$C$28,IF(H145="6ème","Mixte",G145)),Barèmes!$C$2,IF(X145&lt;=SUMIFS(Barèmes!$H$6:$H$28,Barèmes!$A$6:$A$28,"Souplesse (score 1-5)",Barèmes!$B$6:$B$28,H145,Barèmes!$C$6:$C$28,IF(H145="6ème","Mixte",G145)),Barèmes!$D$2,IF(X145&lt;=SUMIFS(Barèmes!$I$6:$I$28,Barèmes!$A$6:$A$28,"Souplesse (score 1-5)",Barèmes!$B$6:$B$28,H145,Barèmes!$C$6:$C$28,IF(H145="6ème","Mixte",G145)),Barèmes!$E$2,Barèmes!$F$2)))),IF(X145&gt;=SUMIFS(Barèmes!$F$6:$F$28,Barèmes!$A$6:$A$28,"Souplesse (score 1-5)",Barèmes!$B$6:$B$28,H145,Barèmes!$C$6:$C$28,IF(H145="6ème","Mixte",G145)),Barèmes!$B$2,IF(X145&gt;=SUMIFS(Barèmes!$G$6:$G$28,Barèmes!$A$6:$A$28,"Souplesse (score 1-5)",Barèmes!$B$6:$B$28,H145,Barèmes!$C$6:$C$28,IF(H145="6ème","Mixte",G145)),Barèmes!$C$2,IF(X145&gt;=SUMIFS(Barèmes!$H$6:$H$28,Barèmes!$A$6:$A$28,"Souplesse (score 1-5)",Barèmes!$B$6:$B$28,H145,Barèmes!$C$6:$C$28,IF(H145="6ème","Mixte",G145)),Barèmes!$D$2,IF(X145&gt;=SUMIFS(Barèmes!$I$6:$I$28,Barèmes!$A$6:$A$28,"Souplesse (score 1-5)",Barèmes!$B$6:$B$28,H145,Barèmes!$C$6:$C$28,IF(H145="6ème","Mixte",G145)),Barèmes!$E$2,Barèmes!$F$2))))))</f>
        <v/>
      </c>
      <c r="AA145" s="22"/>
      <c r="AB145" s="27" t="str">
        <f>IF(OR(AA145="",SUMPRODUCT((Barèmes!$A$6:$A$28="Agilité — T-test 974 (s)")*(Barèmes!$B$6:$B$28=H145)*(Barèmes!$C$6:$C$28=IF(H145="6ème","Mixte",G145)))=0),"",IF(SUMPRODUCT((Barèmes!$A$6:$A$28="Agilité — T-test 974 (s)")*(Barèmes!$B$6:$B$28=H145)*(Barèmes!$C$6:$C$28=IF(H145="6ème","Mixte",G145))*(Barèmes!$J$6:$J$28="+"))&gt;0,IF(AA145&lt;=SUMIFS(Barèmes!$D$6:$D$28,Barèmes!$A$6:$A$28,"Agilité — T-test 974 (s)",Barèmes!$B$6:$B$28,H145,Barèmes!$C$6:$C$28,IF(H145="6ème","Mixte",G145)),"à besoin",IF(AA145&lt;=SUMIFS(Barèmes!$E$6:$E$28,Barèmes!$A$6:$A$28,"Agilité — T-test 974 (s)",Barèmes!$B$6:$B$28,H145,Barèmes!$C$6:$C$28,IF(H145="6ème","Mixte",G145)),"fragile","satisfaisant")),IF(AA145&gt;=SUMIFS(Barèmes!$D$6:$D$28,Barèmes!$A$6:$A$28,"Agilité — T-test 974 (s)",Barèmes!$B$6:$B$28,H145,Barèmes!$C$6:$C$28,IF(H145="6ème","Mixte",G145)),"à besoin",IF(AA145&gt;=SUMIFS(Barèmes!$E$6:$E$28,Barèmes!$A$6:$A$28,"Agilité — T-test 974 (s)",Barèmes!$B$6:$B$28,H145,Barèmes!$C$6:$C$28,IF(H145="6ème","Mixte",G145)),"fragile","satisfaisant"))))</f>
        <v/>
      </c>
      <c r="AC145" s="27" t="str">
        <f>IF(OR(AA145="",SUMPRODUCT((Barèmes!$A$6:$A$28="Agilité — T-test 974 (s)")*(Barèmes!$B$6:$B$28=H145)*(Barèmes!$C$6:$C$28=IF(H145="6ème","Mixte",G145)))=0),"",IF(SUMPRODUCT((Barèmes!$A$6:$A$28="Agilité — T-test 974 (s)")*(Barèmes!$B$6:$B$28=H145)*(Barèmes!$C$6:$C$28=IF(H145="6ème","Mixte",G145))*(Barèmes!$J$6:$J$28="+"))&gt;0,IF(AA145&lt;=SUMIFS(Barèmes!$F$6:$F$28,Barèmes!$A$6:$A$28,"Agilité — T-test 974 (s)",Barèmes!$B$6:$B$28,H145,Barèmes!$C$6:$C$28,IF(H145="6ème","Mixte",G145)),Barèmes!$B$2,IF(AA145&lt;=SUMIFS(Barèmes!$G$6:$G$28,Barèmes!$A$6:$A$28,"Agilité — T-test 974 (s)",Barèmes!$B$6:$B$28,H145,Barèmes!$C$6:$C$28,IF(H145="6ème","Mixte",G145)),Barèmes!$C$2,IF(AA145&lt;=SUMIFS(Barèmes!$H$6:$H$28,Barèmes!$A$6:$A$28,"Agilité — T-test 974 (s)",Barèmes!$B$6:$B$28,H145,Barèmes!$C$6:$C$28,IF(H145="6ème","Mixte",G145)),Barèmes!$D$2,IF(AA145&lt;=SUMIFS(Barèmes!$I$6:$I$28,Barèmes!$A$6:$A$28,"Agilité — T-test 974 (s)",Barèmes!$B$6:$B$28,H145,Barèmes!$C$6:$C$28,IF(H145="6ème","Mixte",G145)),Barèmes!$E$2,Barèmes!$F$2)))),IF(AA145&gt;=SUMIFS(Barèmes!$F$6:$F$28,Barèmes!$A$6:$A$28,"Agilité — T-test 974 (s)",Barèmes!$B$6:$B$28,H145,Barèmes!$C$6:$C$28,IF(H145="6ème","Mixte",G145)),Barèmes!$B$2,IF(AA145&gt;=SUMIFS(Barèmes!$G$6:$G$28,Barèmes!$A$6:$A$28,"Agilité — T-test 974 (s)",Barèmes!$B$6:$B$28,H145,Barèmes!$C$6:$C$28,IF(H145="6ème","Mixte",G145)),Barèmes!$C$2,IF(AA145&gt;=SUMIFS(Barèmes!$H$6:$H$28,Barèmes!$A$6:$A$28,"Agilité — T-test 974 (s)",Barèmes!$B$6:$B$28,H145,Barèmes!$C$6:$C$28,IF(H145="6ème","Mixte",G145)),Barèmes!$D$2,IF(AA145&gt;=SUMIFS(Barèmes!$I$6:$I$28,Barèmes!$A$6:$A$28,"Agilité — T-test 974 (s)",Barèmes!$B$6:$B$28,H145,Barèmes!$C$6:$C$28,IF(H145="6ème","Mixte",G145)),Barèmes!$E$2,Barèmes!$F$2))))))</f>
        <v/>
      </c>
      <c r="AD145" s="28" t="str">
        <f t="shared" si="18"/>
        <v/>
      </c>
      <c r="AE145" s="29" t="str">
        <f t="shared" si="19"/>
        <v/>
      </c>
      <c r="AF145" s="30" t="str">
        <f>IF(OR(AD145="",SUMPRODUCT((Barèmes!$A$6:$A$28="Surcoût d'agilité (s) — technique")*(Barèmes!$B$6:$B$28=H145)*(Barèmes!$C$6:$C$28=IF(H145="6ème","Mixte",G145)))=0),"",IF(SUMPRODUCT((Barèmes!$A$6:$A$28="Surcoût d'agilité (s) — technique")*(Barèmes!$B$6:$B$28=H145)*(Barèmes!$C$6:$C$28=IF(H145="6ème","Mixte",G145))*(Barèmes!$J$6:$J$28="+"))&gt;0,IF(AD145&lt;=SUMIFS(Barèmes!$D$6:$D$28,Barèmes!$A$6:$A$28,"Surcoût d'agilité (s) — technique",Barèmes!$B$6:$B$28,H145,Barèmes!$C$6:$C$28,IF(H145="6ème","Mixte",G145)),"à besoin",IF(AD145&lt;=SUMIFS(Barèmes!$E$6:$E$28,Barèmes!$A$6:$A$28,"Surcoût d'agilité (s) — technique",Barèmes!$B$6:$B$28,H145,Barèmes!$C$6:$C$28,IF(H145="6ème","Mixte",G145)),"fragile","satisfaisant")),IF(AD145&gt;=SUMIFS(Barèmes!$D$6:$D$28,Barèmes!$A$6:$A$28,"Surcoût d'agilité (s) — technique",Barèmes!$B$6:$B$28,H145,Barèmes!$C$6:$C$28,IF(H145="6ème","Mixte",G145)),"à besoin",IF(AD145&gt;=SUMIFS(Barèmes!$E$6:$E$28,Barèmes!$A$6:$A$28,"Surcoût d'agilité (s) — technique",Barèmes!$B$6:$B$28,H145,Barèmes!$C$6:$C$28,IF(H145="6ème","Mixte",G145)),"fragile","satisfaisant"))))</f>
        <v/>
      </c>
      <c r="AG145" s="30" t="str">
        <f>IF(OR(AD145="",SUMPRODUCT((Barèmes!$A$6:$A$28="Surcoût d'agilité (s) — technique")*(Barèmes!$B$6:$B$28=H145)*(Barèmes!$C$6:$C$28=IF(H145="6ème","Mixte",G145)))=0),"",IF(SUMPRODUCT((Barèmes!$A$6:$A$28="Surcoût d'agilité (s) — technique")*(Barèmes!$B$6:$B$28=H145)*(Barèmes!$C$6:$C$28=IF(H145="6ème","Mixte",G145))*(Barèmes!$J$6:$J$28="+"))&gt;0,IF(AD145&lt;=SUMIFS(Barèmes!$F$6:$F$28,Barèmes!$A$6:$A$28,"Surcoût d'agilité (s) — technique",Barèmes!$B$6:$B$28,H145,Barèmes!$C$6:$C$28,IF(H145="6ème","Mixte",G145)),Barèmes!$B$2,IF(AD145&lt;=SUMIFS(Barèmes!$G$6:$G$28,Barèmes!$A$6:$A$28,"Surcoût d'agilité (s) — technique",Barèmes!$B$6:$B$28,H145,Barèmes!$C$6:$C$28,IF(H145="6ème","Mixte",G145)),Barèmes!$C$2,IF(AD145&lt;=SUMIFS(Barèmes!$H$6:$H$28,Barèmes!$A$6:$A$28,"Surcoût d'agilité (s) — technique",Barèmes!$B$6:$B$28,H145,Barèmes!$C$6:$C$28,IF(H145="6ème","Mixte",G145)),Barèmes!$D$2,IF(AD145&lt;=SUMIFS(Barèmes!$I$6:$I$28,Barèmes!$A$6:$A$28,"Surcoût d'agilité (s) — technique",Barèmes!$B$6:$B$28,H145,Barèmes!$C$6:$C$28,IF(H145="6ème","Mixte",G145)),Barèmes!$E$2,Barèmes!$F$2)))),IF(AD145&gt;=SUMIFS(Barèmes!$F$6:$F$28,Barèmes!$A$6:$A$28,"Surcoût d'agilité (s) — technique",Barèmes!$B$6:$B$28,H145,Barèmes!$C$6:$C$28,IF(H145="6ème","Mixte",G145)),Barèmes!$B$2,IF(AD145&gt;=SUMIFS(Barèmes!$G$6:$G$28,Barèmes!$A$6:$A$28,"Surcoût d'agilité (s) — technique",Barèmes!$B$6:$B$28,H145,Barèmes!$C$6:$C$28,IF(H145="6ème","Mixte",G145)),Barèmes!$C$2,IF(AD145&gt;=SUMIFS(Barèmes!$H$6:$H$28,Barèmes!$A$6:$A$28,"Surcoût d'agilité (s) — technique",Barèmes!$B$6:$B$28,H145,Barèmes!$C$6:$C$28,IF(H145="6ème","Mixte",G145)),Barèmes!$D$2,IF(AD145&gt;=SUMIFS(Barèmes!$I$6:$I$28,Barèmes!$A$6:$A$28,"Surcoût d'agilité (s) — technique",Barèmes!$B$6:$B$28,H145,Barèmes!$C$6:$C$28,IF(H145="6ème","Mixte",G145)),Barèmes!$E$2,Barèmes!$F$2))))))</f>
        <v/>
      </c>
      <c r="AH145" s="31" t="str">
        <f>IF((IF(N145="",0,1)+IF(Q145="",0,1)+IF(W145="",0,1)+IF(Z145="",0,1)+IF(AC145="",0,1))=0,"",3*IF(N145=Barèmes!$B$2,1,IF(N145=Barèmes!$C$2,2,IF(N145=Barèmes!$D$2,3,IF(N145=Barèmes!$E$2,4,IF(N145=Barèmes!$F$2,5,0)))))+3*IF(Q145=Barèmes!$B$2,1,IF(Q145=Barèmes!$C$2,2,IF(Q145=Barèmes!$D$2,3,IF(Q145=Barèmes!$E$2,4,IF(Q145=Barèmes!$F$2,5,0)))))+2*IF(W145=Barèmes!$B$2,1,IF(W145=Barèmes!$C$2,2,IF(W145=Barèmes!$D$2,3,IF(W145=Barèmes!$E$2,4,IF(W145=Barèmes!$F$2,5,0)))))+1*IF(Z145=Barèmes!$B$2,1,IF(Z145=Barèmes!$C$2,2,IF(Z145=Barèmes!$D$2,3,IF(Z145=Barèmes!$E$2,4,IF(Z145=Barèmes!$F$2,5,0)))))+1*IF(AC145=Barèmes!$B$2,1,IF(AC145=Barèmes!$C$2,2,IF(AC145=Barèmes!$D$2,3,IF(AC145=Barèmes!$E$2,4,IF(AC145=Barèmes!$F$2,5,0))))))</f>
        <v/>
      </c>
      <c r="AI145" s="31"/>
      <c r="AJ145" s="32" t="str">
        <f>IFERROR(INDEX(Croissance!$B$5:$B$604,MATCH(A145,Croissance!$A$5:$A$604,0)),"")</f>
        <v/>
      </c>
      <c r="AK145" s="32" t="str">
        <f>IFERROR(INDEX(Croissance!$C$5:$C$604,MATCH(A145,Croissance!$A$5:$A$604,0)),"")</f>
        <v/>
      </c>
      <c r="AL145" s="32" t="str">
        <f>IFERROR(INDEX(Croissance!$D$5:$D$604,MATCH(A145,Croissance!$A$5:$A$604,0)),"")</f>
        <v/>
      </c>
      <c r="AM145" s="32" t="str">
        <f>IFERROR(INDEX(Croissance!$E$5:$E$604,MATCH(A145,Croissance!$A$5:$A$604,0)),"")</f>
        <v/>
      </c>
      <c r="AO145" s="33">
        <f t="shared" si="24"/>
        <v>0</v>
      </c>
      <c r="AP145" s="33">
        <f t="shared" si="20"/>
        <v>0</v>
      </c>
      <c r="AQ145" s="33">
        <f>IF(A145="",0,IF(AND(OR('Synthèse classe'!$C$2="Tous",C145='Synthèse classe'!$C$2),OR('Synthèse classe'!$C$3="Toutes",D145='Synthèse classe'!$C$3),OR('Synthèse classe'!$C$4="Toutes",AND('Synthèse classe'!$C$4="Dernière",AP145=1),B145=IFERROR(VALUE('Synthèse classe'!$C$4),0))),1,0))</f>
        <v>0</v>
      </c>
      <c r="AR145" s="34" t="str">
        <f t="shared" si="21"/>
        <v/>
      </c>
    </row>
    <row r="146" spans="1:44" x14ac:dyDescent="0.2">
      <c r="A146" s="17" t="str">
        <f t="shared" si="17"/>
        <v/>
      </c>
      <c r="B146" s="18"/>
      <c r="C146" s="19"/>
      <c r="D146" s="19"/>
      <c r="E146" s="19"/>
      <c r="F146" s="19"/>
      <c r="G146" s="19"/>
      <c r="H146" s="17" t="str">
        <f t="shared" si="22"/>
        <v/>
      </c>
      <c r="I146" s="20"/>
      <c r="J146" s="18"/>
      <c r="K146" s="19"/>
      <c r="L146" s="21" t="str">
        <f t="shared" si="23"/>
        <v/>
      </c>
      <c r="M146" s="21" t="str">
        <f>IF(OR(J146="",SUMPRODUCT((Barèmes!$A$6:$A$28="Endurance — Luc Léger (palier)")*(Barèmes!$B$6:$B$28=H146)*(Barèmes!$C$6:$C$28=IF(H146="6ème","Mixte",G146)))=0),"",IF(SUMPRODUCT((Barèmes!$A$6:$A$28="Endurance — Luc Léger (palier)")*(Barèmes!$B$6:$B$28=H146)*(Barèmes!$C$6:$C$28=IF(H146="6ème","Mixte",G146))*(Barèmes!$J$6:$J$28="+"))&gt;0,IF(J146&lt;=SUMIFS(Barèmes!$D$6:$D$28,Barèmes!$A$6:$A$28,"Endurance — Luc Léger (palier)",Barèmes!$B$6:$B$28,H146,Barèmes!$C$6:$C$28,IF(H146="6ème","Mixte",G146)),"à besoin",IF(J146&lt;=SUMIFS(Barèmes!$E$6:$E$28,Barèmes!$A$6:$A$28,"Endurance — Luc Léger (palier)",Barèmes!$B$6:$B$28,H146,Barèmes!$C$6:$C$28,IF(H146="6ème","Mixte",G146)),"fragile","satisfaisant")),IF(J146&gt;=SUMIFS(Barèmes!$D$6:$D$28,Barèmes!$A$6:$A$28,"Endurance — Luc Léger (palier)",Barèmes!$B$6:$B$28,H146,Barèmes!$C$6:$C$28,IF(H146="6ème","Mixte",G146)),"à besoin",IF(J146&gt;=SUMIFS(Barèmes!$E$6:$E$28,Barèmes!$A$6:$A$28,"Endurance — Luc Léger (palier)",Barèmes!$B$6:$B$28,H146,Barèmes!$C$6:$C$28,IF(H146="6ème","Mixte",G146)),"fragile","satisfaisant"))))</f>
        <v/>
      </c>
      <c r="N146" s="21" t="str">
        <f>IF(OR(J146="",SUMPRODUCT((Barèmes!$A$6:$A$28="Endurance — Luc Léger (palier)")*(Barèmes!$B$6:$B$28=H146)*(Barèmes!$C$6:$C$28=IF(H146="6ème","Mixte",G146)))=0),"",IF(SUMPRODUCT((Barèmes!$A$6:$A$28="Endurance — Luc Léger (palier)")*(Barèmes!$B$6:$B$28=H146)*(Barèmes!$C$6:$C$28=IF(H146="6ème","Mixte",G146))*(Barèmes!$J$6:$J$28="+"))&gt;0,IF(J146&lt;=SUMIFS(Barèmes!$F$6:$F$28,Barèmes!$A$6:$A$28,"Endurance — Luc Léger (palier)",Barèmes!$B$6:$B$28,H146,Barèmes!$C$6:$C$28,IF(H146="6ème","Mixte",G146)),Barèmes!$B$2,IF(J146&lt;=SUMIFS(Barèmes!$G$6:$G$28,Barèmes!$A$6:$A$28,"Endurance — Luc Léger (palier)",Barèmes!$B$6:$B$28,H146,Barèmes!$C$6:$C$28,IF(H146="6ème","Mixte",G146)),Barèmes!$C$2,IF(J146&lt;=SUMIFS(Barèmes!$H$6:$H$28,Barèmes!$A$6:$A$28,"Endurance — Luc Léger (palier)",Barèmes!$B$6:$B$28,H146,Barèmes!$C$6:$C$28,IF(H146="6ème","Mixte",G146)),Barèmes!$D$2,IF(J146&lt;=SUMIFS(Barèmes!$I$6:$I$28,Barèmes!$A$6:$A$28,"Endurance — Luc Léger (palier)",Barèmes!$B$6:$B$28,H146,Barèmes!$C$6:$C$28,IF(H146="6ème","Mixte",G146)),Barèmes!$E$2,Barèmes!$F$2)))),IF(J146&gt;=SUMIFS(Barèmes!$F$6:$F$28,Barèmes!$A$6:$A$28,"Endurance — Luc Léger (palier)",Barèmes!$B$6:$B$28,H146,Barèmes!$C$6:$C$28,IF(H146="6ème","Mixte",G146)),Barèmes!$B$2,IF(J146&gt;=SUMIFS(Barèmes!$G$6:$G$28,Barèmes!$A$6:$A$28,"Endurance — Luc Léger (palier)",Barèmes!$B$6:$B$28,H146,Barèmes!$C$6:$C$28,IF(H146="6ème","Mixte",G146)),Barèmes!$C$2,IF(J146&gt;=SUMIFS(Barèmes!$H$6:$H$28,Barèmes!$A$6:$A$28,"Endurance — Luc Léger (palier)",Barèmes!$B$6:$B$28,H146,Barèmes!$C$6:$C$28,IF(H146="6ème","Mixte",G146)),Barèmes!$D$2,IF(J146&gt;=SUMIFS(Barèmes!$I$6:$I$28,Barèmes!$A$6:$A$28,"Endurance — Luc Léger (palier)",Barèmes!$B$6:$B$28,H146,Barèmes!$C$6:$C$28,IF(H146="6ème","Mixte",G146)),Barèmes!$E$2,Barèmes!$F$2))))))</f>
        <v/>
      </c>
      <c r="O146" s="22"/>
      <c r="P146" s="23" t="str">
        <f>IF(OR(O146="",SUMPRODUCT((Barèmes!$A$6:$A$28="Force bas du corps — Saut en longueur (m)")*(Barèmes!$B$6:$B$28=H146)*(Barèmes!$C$6:$C$28=IF(H146="6ème","Mixte",G146)))=0),"",IF(SUMPRODUCT((Barèmes!$A$6:$A$28="Force bas du corps — Saut en longueur (m)")*(Barèmes!$B$6:$B$28=H146)*(Barèmes!$C$6:$C$28=IF(H146="6ème","Mixte",G146))*(Barèmes!$J$6:$J$28="+"))&gt;0,IF(O146&lt;=SUMIFS(Barèmes!$D$6:$D$28,Barèmes!$A$6:$A$28,"Force bas du corps — Saut en longueur (m)",Barèmes!$B$6:$B$28,H146,Barèmes!$C$6:$C$28,IF(H146="6ème","Mixte",G146)),"à besoin",IF(O146&lt;=SUMIFS(Barèmes!$E$6:$E$28,Barèmes!$A$6:$A$28,"Force bas du corps — Saut en longueur (m)",Barèmes!$B$6:$B$28,H146,Barèmes!$C$6:$C$28,IF(H146="6ème","Mixte",G146)),"fragile","satisfaisant")),IF(O146&gt;=SUMIFS(Barèmes!$D$6:$D$28,Barèmes!$A$6:$A$28,"Force bas du corps — Saut en longueur (m)",Barèmes!$B$6:$B$28,H146,Barèmes!$C$6:$C$28,IF(H146="6ème","Mixte",G146)),"à besoin",IF(O146&gt;=SUMIFS(Barèmes!$E$6:$E$28,Barèmes!$A$6:$A$28,"Force bas du corps — Saut en longueur (m)",Barèmes!$B$6:$B$28,H146,Barèmes!$C$6:$C$28,IF(H146="6ème","Mixte",G146)),"fragile","satisfaisant"))))</f>
        <v/>
      </c>
      <c r="Q146" s="23" t="str">
        <f>IF(OR(O146="",SUMPRODUCT((Barèmes!$A$6:$A$28="Force bas du corps — Saut en longueur (m)")*(Barèmes!$B$6:$B$28=H146)*(Barèmes!$C$6:$C$28=IF(H146="6ème","Mixte",G146)))=0),"",IF(SUMPRODUCT((Barèmes!$A$6:$A$28="Force bas du corps — Saut en longueur (m)")*(Barèmes!$B$6:$B$28=H146)*(Barèmes!$C$6:$C$28=IF(H146="6ème","Mixte",G146))*(Barèmes!$J$6:$J$28="+"))&gt;0,IF(O146&lt;=SUMIFS(Barèmes!$F$6:$F$28,Barèmes!$A$6:$A$28,"Force bas du corps — Saut en longueur (m)",Barèmes!$B$6:$B$28,H146,Barèmes!$C$6:$C$28,IF(H146="6ème","Mixte",G146)),Barèmes!$B$2,IF(O146&lt;=SUMIFS(Barèmes!$G$6:$G$28,Barèmes!$A$6:$A$28,"Force bas du corps — Saut en longueur (m)",Barèmes!$B$6:$B$28,H146,Barèmes!$C$6:$C$28,IF(H146="6ème","Mixte",G146)),Barèmes!$C$2,IF(O146&lt;=SUMIFS(Barèmes!$H$6:$H$28,Barèmes!$A$6:$A$28,"Force bas du corps — Saut en longueur (m)",Barèmes!$B$6:$B$28,H146,Barèmes!$C$6:$C$28,IF(H146="6ème","Mixte",G146)),Barèmes!$D$2,IF(O146&lt;=SUMIFS(Barèmes!$I$6:$I$28,Barèmes!$A$6:$A$28,"Force bas du corps — Saut en longueur (m)",Barèmes!$B$6:$B$28,H146,Barèmes!$C$6:$C$28,IF(H146="6ème","Mixte",G146)),Barèmes!$E$2,Barèmes!$F$2)))),IF(O146&gt;=SUMIFS(Barèmes!$F$6:$F$28,Barèmes!$A$6:$A$28,"Force bas du corps — Saut en longueur (m)",Barèmes!$B$6:$B$28,H146,Barèmes!$C$6:$C$28,IF(H146="6ème","Mixte",G146)),Barèmes!$B$2,IF(O146&gt;=SUMIFS(Barèmes!$G$6:$G$28,Barèmes!$A$6:$A$28,"Force bas du corps — Saut en longueur (m)",Barèmes!$B$6:$B$28,H146,Barèmes!$C$6:$C$28,IF(H146="6ème","Mixte",G146)),Barèmes!$C$2,IF(O146&gt;=SUMIFS(Barèmes!$H$6:$H$28,Barèmes!$A$6:$A$28,"Force bas du corps — Saut en longueur (m)",Barèmes!$B$6:$B$28,H146,Barèmes!$C$6:$C$28,IF(H146="6ème","Mixte",G146)),Barèmes!$D$2,IF(O146&gt;=SUMIFS(Barèmes!$I$6:$I$28,Barèmes!$A$6:$A$28,"Force bas du corps — Saut en longueur (m)",Barèmes!$B$6:$B$28,H146,Barèmes!$C$6:$C$28,IF(H146="6ème","Mixte",G146)),Barèmes!$E$2,Barèmes!$F$2))))))</f>
        <v/>
      </c>
      <c r="R146" s="22"/>
      <c r="S146" s="24" t="str">
        <f>IF(OR(R146="",SUMPRODUCT((Barèmes!$A$6:$A$28="Vitesse — 30 m (s)")*(Barèmes!$B$6:$B$28=H146)*(Barèmes!$C$6:$C$28=IF(H146="6ème","Mixte",G146)))=0),"",IF(SUMPRODUCT((Barèmes!$A$6:$A$28="Vitesse — 30 m (s)")*(Barèmes!$B$6:$B$28=H146)*(Barèmes!$C$6:$C$28=IF(H146="6ème","Mixte",G146))*(Barèmes!$J$6:$J$28="+"))&gt;0,IF(R146&lt;=SUMIFS(Barèmes!$D$6:$D$28,Barèmes!$A$6:$A$28,"Vitesse — 30 m (s)",Barèmes!$B$6:$B$28,H146,Barèmes!$C$6:$C$28,IF(H146="6ème","Mixte",G146)),"à besoin",IF(R146&lt;=SUMIFS(Barèmes!$E$6:$E$28,Barèmes!$A$6:$A$28,"Vitesse — 30 m (s)",Barèmes!$B$6:$B$28,H146,Barèmes!$C$6:$C$28,IF(H146="6ème","Mixte",G146)),"fragile","satisfaisant")),IF(R146&gt;=SUMIFS(Barèmes!$D$6:$D$28,Barèmes!$A$6:$A$28,"Vitesse — 30 m (s)",Barèmes!$B$6:$B$28,H146,Barèmes!$C$6:$C$28,IF(H146="6ème","Mixte",G146)),"à besoin",IF(R146&gt;=SUMIFS(Barèmes!$E$6:$E$28,Barèmes!$A$6:$A$28,"Vitesse — 30 m (s)",Barèmes!$B$6:$B$28,H146,Barèmes!$C$6:$C$28,IF(H146="6ème","Mixte",G146)),"fragile","satisfaisant"))))</f>
        <v/>
      </c>
      <c r="T146" s="24" t="str">
        <f>IF(OR(R146="",SUMPRODUCT((Barèmes!$A$6:$A$28="Vitesse — 30 m (s)")*(Barèmes!$B$6:$B$28=H146)*(Barèmes!$C$6:$C$28=IF(H146="6ème","Mixte",G146)))=0),"",IF(SUMPRODUCT((Barèmes!$A$6:$A$28="Vitesse — 30 m (s)")*(Barèmes!$B$6:$B$28=H146)*(Barèmes!$C$6:$C$28=IF(H146="6ème","Mixte",G146))*(Barèmes!$J$6:$J$28="+"))&gt;0,IF(R146&lt;=SUMIFS(Barèmes!$F$6:$F$28,Barèmes!$A$6:$A$28,"Vitesse — 30 m (s)",Barèmes!$B$6:$B$28,H146,Barèmes!$C$6:$C$28,IF(H146="6ème","Mixte",G146)),Barèmes!$B$2,IF(R146&lt;=SUMIFS(Barèmes!$G$6:$G$28,Barèmes!$A$6:$A$28,"Vitesse — 30 m (s)",Barèmes!$B$6:$B$28,H146,Barèmes!$C$6:$C$28,IF(H146="6ème","Mixte",G146)),Barèmes!$C$2,IF(R146&lt;=SUMIFS(Barèmes!$H$6:$H$28,Barèmes!$A$6:$A$28,"Vitesse — 30 m (s)",Barèmes!$B$6:$B$28,H146,Barèmes!$C$6:$C$28,IF(H146="6ème","Mixte",G146)),Barèmes!$D$2,IF(R146&lt;=SUMIFS(Barèmes!$I$6:$I$28,Barèmes!$A$6:$A$28,"Vitesse — 30 m (s)",Barèmes!$B$6:$B$28,H146,Barèmes!$C$6:$C$28,IF(H146="6ème","Mixte",G146)),Barèmes!$E$2,Barèmes!$F$2)))),IF(R146&gt;=SUMIFS(Barèmes!$F$6:$F$28,Barèmes!$A$6:$A$28,"Vitesse — 30 m (s)",Barèmes!$B$6:$B$28,H146,Barèmes!$C$6:$C$28,IF(H146="6ème","Mixte",G146)),Barèmes!$B$2,IF(R146&gt;=SUMIFS(Barèmes!$G$6:$G$28,Barèmes!$A$6:$A$28,"Vitesse — 30 m (s)",Barèmes!$B$6:$B$28,H146,Barèmes!$C$6:$C$28,IF(H146="6ème","Mixte",G146)),Barèmes!$C$2,IF(R146&gt;=SUMIFS(Barèmes!$H$6:$H$28,Barèmes!$A$6:$A$28,"Vitesse — 30 m (s)",Barèmes!$B$6:$B$28,H146,Barèmes!$C$6:$C$28,IF(H146="6ème","Mixte",G146)),Barèmes!$D$2,IF(R146&gt;=SUMIFS(Barèmes!$I$6:$I$28,Barèmes!$A$6:$A$28,"Vitesse — 30 m (s)",Barèmes!$B$6:$B$28,H146,Barèmes!$C$6:$C$28,IF(H146="6ème","Mixte",G146)),Barèmes!$E$2,Barèmes!$F$2))))))</f>
        <v/>
      </c>
      <c r="U146" s="22"/>
      <c r="V146" s="25" t="str">
        <f>IF(OR(U146="",SUMPRODUCT((Barèmes!$A$6:$A$28="Vitesse — 50 m (s)")*(Barèmes!$B$6:$B$28=H146)*(Barèmes!$C$6:$C$28=IF(H146="6ème","Mixte",G146)))=0),"",IF(SUMPRODUCT((Barèmes!$A$6:$A$28="Vitesse — 50 m (s)")*(Barèmes!$B$6:$B$28=H146)*(Barèmes!$C$6:$C$28=IF(H146="6ème","Mixte",G146))*(Barèmes!$J$6:$J$28="+"))&gt;0,IF(U146&lt;=SUMIFS(Barèmes!$D$6:$D$28,Barèmes!$A$6:$A$28,"Vitesse — 50 m (s)",Barèmes!$B$6:$B$28,H146,Barèmes!$C$6:$C$28,IF(H146="6ème","Mixte",G146)),"à besoin",IF(U146&lt;=SUMIFS(Barèmes!$E$6:$E$28,Barèmes!$A$6:$A$28,"Vitesse — 50 m (s)",Barèmes!$B$6:$B$28,H146,Barèmes!$C$6:$C$28,IF(H146="6ème","Mixte",G146)),"fragile","satisfaisant")),IF(U146&gt;=SUMIFS(Barèmes!$D$6:$D$28,Barèmes!$A$6:$A$28,"Vitesse — 50 m (s)",Barèmes!$B$6:$B$28,H146,Barèmes!$C$6:$C$28,IF(H146="6ème","Mixte",G146)),"à besoin",IF(U146&gt;=SUMIFS(Barèmes!$E$6:$E$28,Barèmes!$A$6:$A$28,"Vitesse — 50 m (s)",Barèmes!$B$6:$B$28,H146,Barèmes!$C$6:$C$28,IF(H146="6ème","Mixte",G146)),"fragile","satisfaisant"))))</f>
        <v/>
      </c>
      <c r="W146" s="25" t="str">
        <f>IF(OR(U146="",SUMPRODUCT((Barèmes!$A$6:$A$28="Vitesse — 50 m (s)")*(Barèmes!$B$6:$B$28=H146)*(Barèmes!$C$6:$C$28=IF(H146="6ème","Mixte",G146)))=0),"",IF(SUMPRODUCT((Barèmes!$A$6:$A$28="Vitesse — 50 m (s)")*(Barèmes!$B$6:$B$28=H146)*(Barèmes!$C$6:$C$28=IF(H146="6ème","Mixte",G146))*(Barèmes!$J$6:$J$28="+"))&gt;0,IF(U146&lt;=SUMIFS(Barèmes!$F$6:$F$28,Barèmes!$A$6:$A$28,"Vitesse — 50 m (s)",Barèmes!$B$6:$B$28,H146,Barèmes!$C$6:$C$28,IF(H146="6ème","Mixte",G146)),Barèmes!$B$2,IF(U146&lt;=SUMIFS(Barèmes!$G$6:$G$28,Barèmes!$A$6:$A$28,"Vitesse — 50 m (s)",Barèmes!$B$6:$B$28,H146,Barèmes!$C$6:$C$28,IF(H146="6ème","Mixte",G146)),Barèmes!$C$2,IF(U146&lt;=SUMIFS(Barèmes!$H$6:$H$28,Barèmes!$A$6:$A$28,"Vitesse — 50 m (s)",Barèmes!$B$6:$B$28,H146,Barèmes!$C$6:$C$28,IF(H146="6ème","Mixte",G146)),Barèmes!$D$2,IF(U146&lt;=SUMIFS(Barèmes!$I$6:$I$28,Barèmes!$A$6:$A$28,"Vitesse — 50 m (s)",Barèmes!$B$6:$B$28,H146,Barèmes!$C$6:$C$28,IF(H146="6ème","Mixte",G146)),Barèmes!$E$2,Barèmes!$F$2)))),IF(U146&gt;=SUMIFS(Barèmes!$F$6:$F$28,Barèmes!$A$6:$A$28,"Vitesse — 50 m (s)",Barèmes!$B$6:$B$28,H146,Barèmes!$C$6:$C$28,IF(H146="6ème","Mixte",G146)),Barèmes!$B$2,IF(U146&gt;=SUMIFS(Barèmes!$G$6:$G$28,Barèmes!$A$6:$A$28,"Vitesse — 50 m (s)",Barèmes!$B$6:$B$28,H146,Barèmes!$C$6:$C$28,IF(H146="6ème","Mixte",G146)),Barèmes!$C$2,IF(U146&gt;=SUMIFS(Barèmes!$H$6:$H$28,Barèmes!$A$6:$A$28,"Vitesse — 50 m (s)",Barèmes!$B$6:$B$28,H146,Barèmes!$C$6:$C$28,IF(H146="6ème","Mixte",G146)),Barèmes!$D$2,IF(U146&gt;=SUMIFS(Barèmes!$I$6:$I$28,Barèmes!$A$6:$A$28,"Vitesse — 50 m (s)",Barèmes!$B$6:$B$28,H146,Barèmes!$C$6:$C$28,IF(H146="6ème","Mixte",G146)),Barèmes!$E$2,Barèmes!$F$2))))))</f>
        <v/>
      </c>
      <c r="X146" s="18"/>
      <c r="Y146" s="26" t="str" cm="1">
        <f t="array" ref="Y146">IF(OR(X146="",SUMPRODUCT((Barèmes!$A$6:$A$28="Souplesse (score 1-5)")*(Barèmes!$B$6:$B$28=H146)*(Barèmes!$C$6:$C$28=IF(H146="6ème","Mixte",G146)))=0),"",IF(SUMPRODUCT((Barèmes!$A$6:$A$28="Souplesse (score 1-5)")*(Barèmes!$B$6:$B$28=H146)*(Barèmes!$C$6:$C$28=IF(H146="6ème","Mixte",G146))*(Barèmes!$J$6:$J$28="+"))&gt;0,IF(X146&lt;=SUMIFS(Barèmes!$D$6:$D$28,Barèmes!$A$6:$A$28,"Souplesse (score 1-5)",Barèmes!$B$6:$B$28,H146,Barèmes!$C$6:$C$28,IF(H146="6ème","Mixte",G146)),"à besoin",IF(X146&lt;=SUMIFS(Barèmes!$E$6:$E$28,Barèmes!$A$6:$A$28,"Souplesse (score 1-5)",Barèmes!$B$6:$B$28,H146,Barèmes!$C$6:$C$28,IF(H146="6ème","Mixte",G146)),"fragile","satisfaisant")),IF(X146&gt;=SUMIFS(Barèmes!$D$6:$D$28,Barèmes!$A$6:$A$28,"Souplesse (score 1-5)",Barèmes!$B$6:$B$28,H146,Barèmes!$C$6:$C$28,IF(H146="6ème","Mixte",G146)),"à besoin",IF(X146&gt;=SUMIFS(Barèmes!$E$6:$E$28,Barèmes!$A$6:$A$28,"Souplesse (score 1-5)",Barèmes!$B$6:$B$28,H146,Barèmes!$C$6:$C$28,IF(H146="6ème","Mixte",G146)),"fragile","satisfaisant"))))</f>
        <v/>
      </c>
      <c r="Z146" s="26" t="str" cm="1">
        <f t="array" ref="Z146">IF(OR(X146="",SUMPRODUCT((Barèmes!$A$6:$A$28="Souplesse (score 1-5)")*(Barèmes!$B$6:$B$28=H146)*(Barèmes!$C$6:$C$28=IF(H146="6ème","Mixte",G146)))=0),"",IF(SUMPRODUCT((Barèmes!$A$6:$A$28="Souplesse (score 1-5)")*(Barèmes!$B$6:$B$28=H146)*(Barèmes!$C$6:$C$28=IF(H146="6ème","Mixte",G146))*(Barèmes!$J$6:$J$28="+"))&gt;0,IF(X146&lt;=SUMIFS(Barèmes!$F$6:$F$28,Barèmes!$A$6:$A$28,"Souplesse (score 1-5)",Barèmes!$B$6:$B$28,H146,Barèmes!$C$6:$C$28,IF(H146="6ème","Mixte",G146)),Barèmes!$B$2,IF(X146&lt;=SUMIFS(Barèmes!$G$6:$G$28,Barèmes!$A$6:$A$28,"Souplesse (score 1-5)",Barèmes!$B$6:$B$28,H146,Barèmes!$C$6:$C$28,IF(H146="6ème","Mixte",G146)),Barèmes!$C$2,IF(X146&lt;=SUMIFS(Barèmes!$H$6:$H$28,Barèmes!$A$6:$A$28,"Souplesse (score 1-5)",Barèmes!$B$6:$B$28,H146,Barèmes!$C$6:$C$28,IF(H146="6ème","Mixte",G146)),Barèmes!$D$2,IF(X146&lt;=SUMIFS(Barèmes!$I$6:$I$28,Barèmes!$A$6:$A$28,"Souplesse (score 1-5)",Barèmes!$B$6:$B$28,H146,Barèmes!$C$6:$C$28,IF(H146="6ème","Mixte",G146)),Barèmes!$E$2,Barèmes!$F$2)))),IF(X146&gt;=SUMIFS(Barèmes!$F$6:$F$28,Barèmes!$A$6:$A$28,"Souplesse (score 1-5)",Barèmes!$B$6:$B$28,H146,Barèmes!$C$6:$C$28,IF(H146="6ème","Mixte",G146)),Barèmes!$B$2,IF(X146&gt;=SUMIFS(Barèmes!$G$6:$G$28,Barèmes!$A$6:$A$28,"Souplesse (score 1-5)",Barèmes!$B$6:$B$28,H146,Barèmes!$C$6:$C$28,IF(H146="6ème","Mixte",G146)),Barèmes!$C$2,IF(X146&gt;=SUMIFS(Barèmes!$H$6:$H$28,Barèmes!$A$6:$A$28,"Souplesse (score 1-5)",Barèmes!$B$6:$B$28,H146,Barèmes!$C$6:$C$28,IF(H146="6ème","Mixte",G146)),Barèmes!$D$2,IF(X146&gt;=SUMIFS(Barèmes!$I$6:$I$28,Barèmes!$A$6:$A$28,"Souplesse (score 1-5)",Barèmes!$B$6:$B$28,H146,Barèmes!$C$6:$C$28,IF(H146="6ème","Mixte",G146)),Barèmes!$E$2,Barèmes!$F$2))))))</f>
        <v/>
      </c>
      <c r="AA146" s="22"/>
      <c r="AB146" s="27" t="str">
        <f>IF(OR(AA146="",SUMPRODUCT((Barèmes!$A$6:$A$28="Agilité — T-test 974 (s)")*(Barèmes!$B$6:$B$28=H146)*(Barèmes!$C$6:$C$28=IF(H146="6ème","Mixte",G146)))=0),"",IF(SUMPRODUCT((Barèmes!$A$6:$A$28="Agilité — T-test 974 (s)")*(Barèmes!$B$6:$B$28=H146)*(Barèmes!$C$6:$C$28=IF(H146="6ème","Mixte",G146))*(Barèmes!$J$6:$J$28="+"))&gt;0,IF(AA146&lt;=SUMIFS(Barèmes!$D$6:$D$28,Barèmes!$A$6:$A$28,"Agilité — T-test 974 (s)",Barèmes!$B$6:$B$28,H146,Barèmes!$C$6:$C$28,IF(H146="6ème","Mixte",G146)),"à besoin",IF(AA146&lt;=SUMIFS(Barèmes!$E$6:$E$28,Barèmes!$A$6:$A$28,"Agilité — T-test 974 (s)",Barèmes!$B$6:$B$28,H146,Barèmes!$C$6:$C$28,IF(H146="6ème","Mixte",G146)),"fragile","satisfaisant")),IF(AA146&gt;=SUMIFS(Barèmes!$D$6:$D$28,Barèmes!$A$6:$A$28,"Agilité — T-test 974 (s)",Barèmes!$B$6:$B$28,H146,Barèmes!$C$6:$C$28,IF(H146="6ème","Mixte",G146)),"à besoin",IF(AA146&gt;=SUMIFS(Barèmes!$E$6:$E$28,Barèmes!$A$6:$A$28,"Agilité — T-test 974 (s)",Barèmes!$B$6:$B$28,H146,Barèmes!$C$6:$C$28,IF(H146="6ème","Mixte",G146)),"fragile","satisfaisant"))))</f>
        <v/>
      </c>
      <c r="AC146" s="27" t="str">
        <f>IF(OR(AA146="",SUMPRODUCT((Barèmes!$A$6:$A$28="Agilité — T-test 974 (s)")*(Barèmes!$B$6:$B$28=H146)*(Barèmes!$C$6:$C$28=IF(H146="6ème","Mixte",G146)))=0),"",IF(SUMPRODUCT((Barèmes!$A$6:$A$28="Agilité — T-test 974 (s)")*(Barèmes!$B$6:$B$28=H146)*(Barèmes!$C$6:$C$28=IF(H146="6ème","Mixte",G146))*(Barèmes!$J$6:$J$28="+"))&gt;0,IF(AA146&lt;=SUMIFS(Barèmes!$F$6:$F$28,Barèmes!$A$6:$A$28,"Agilité — T-test 974 (s)",Barèmes!$B$6:$B$28,H146,Barèmes!$C$6:$C$28,IF(H146="6ème","Mixte",G146)),Barèmes!$B$2,IF(AA146&lt;=SUMIFS(Barèmes!$G$6:$G$28,Barèmes!$A$6:$A$28,"Agilité — T-test 974 (s)",Barèmes!$B$6:$B$28,H146,Barèmes!$C$6:$C$28,IF(H146="6ème","Mixte",G146)),Barèmes!$C$2,IF(AA146&lt;=SUMIFS(Barèmes!$H$6:$H$28,Barèmes!$A$6:$A$28,"Agilité — T-test 974 (s)",Barèmes!$B$6:$B$28,H146,Barèmes!$C$6:$C$28,IF(H146="6ème","Mixte",G146)),Barèmes!$D$2,IF(AA146&lt;=SUMIFS(Barèmes!$I$6:$I$28,Barèmes!$A$6:$A$28,"Agilité — T-test 974 (s)",Barèmes!$B$6:$B$28,H146,Barèmes!$C$6:$C$28,IF(H146="6ème","Mixte",G146)),Barèmes!$E$2,Barèmes!$F$2)))),IF(AA146&gt;=SUMIFS(Barèmes!$F$6:$F$28,Barèmes!$A$6:$A$28,"Agilité — T-test 974 (s)",Barèmes!$B$6:$B$28,H146,Barèmes!$C$6:$C$28,IF(H146="6ème","Mixte",G146)),Barèmes!$B$2,IF(AA146&gt;=SUMIFS(Barèmes!$G$6:$G$28,Barèmes!$A$6:$A$28,"Agilité — T-test 974 (s)",Barèmes!$B$6:$B$28,H146,Barèmes!$C$6:$C$28,IF(H146="6ème","Mixte",G146)),Barèmes!$C$2,IF(AA146&gt;=SUMIFS(Barèmes!$H$6:$H$28,Barèmes!$A$6:$A$28,"Agilité — T-test 974 (s)",Barèmes!$B$6:$B$28,H146,Barèmes!$C$6:$C$28,IF(H146="6ème","Mixte",G146)),Barèmes!$D$2,IF(AA146&gt;=SUMIFS(Barèmes!$I$6:$I$28,Barèmes!$A$6:$A$28,"Agilité — T-test 974 (s)",Barèmes!$B$6:$B$28,H146,Barèmes!$C$6:$C$28,IF(H146="6ème","Mixte",G146)),Barèmes!$E$2,Barèmes!$F$2))))))</f>
        <v/>
      </c>
      <c r="AD146" s="28" t="str">
        <f t="shared" si="18"/>
        <v/>
      </c>
      <c r="AE146" s="29" t="str">
        <f t="shared" si="19"/>
        <v/>
      </c>
      <c r="AF146" s="30" t="str">
        <f>IF(OR(AD146="",SUMPRODUCT((Barèmes!$A$6:$A$28="Surcoût d'agilité (s) — technique")*(Barèmes!$B$6:$B$28=H146)*(Barèmes!$C$6:$C$28=IF(H146="6ème","Mixte",G146)))=0),"",IF(SUMPRODUCT((Barèmes!$A$6:$A$28="Surcoût d'agilité (s) — technique")*(Barèmes!$B$6:$B$28=H146)*(Barèmes!$C$6:$C$28=IF(H146="6ème","Mixte",G146))*(Barèmes!$J$6:$J$28="+"))&gt;0,IF(AD146&lt;=SUMIFS(Barèmes!$D$6:$D$28,Barèmes!$A$6:$A$28,"Surcoût d'agilité (s) — technique",Barèmes!$B$6:$B$28,H146,Barèmes!$C$6:$C$28,IF(H146="6ème","Mixte",G146)),"à besoin",IF(AD146&lt;=SUMIFS(Barèmes!$E$6:$E$28,Barèmes!$A$6:$A$28,"Surcoût d'agilité (s) — technique",Barèmes!$B$6:$B$28,H146,Barèmes!$C$6:$C$28,IF(H146="6ème","Mixte",G146)),"fragile","satisfaisant")),IF(AD146&gt;=SUMIFS(Barèmes!$D$6:$D$28,Barèmes!$A$6:$A$28,"Surcoût d'agilité (s) — technique",Barèmes!$B$6:$B$28,H146,Barèmes!$C$6:$C$28,IF(H146="6ème","Mixte",G146)),"à besoin",IF(AD146&gt;=SUMIFS(Barèmes!$E$6:$E$28,Barèmes!$A$6:$A$28,"Surcoût d'agilité (s) — technique",Barèmes!$B$6:$B$28,H146,Barèmes!$C$6:$C$28,IF(H146="6ème","Mixte",G146)),"fragile","satisfaisant"))))</f>
        <v/>
      </c>
      <c r="AG146" s="30" t="str">
        <f>IF(OR(AD146="",SUMPRODUCT((Barèmes!$A$6:$A$28="Surcoût d'agilité (s) — technique")*(Barèmes!$B$6:$B$28=H146)*(Barèmes!$C$6:$C$28=IF(H146="6ème","Mixte",G146)))=0),"",IF(SUMPRODUCT((Barèmes!$A$6:$A$28="Surcoût d'agilité (s) — technique")*(Barèmes!$B$6:$B$28=H146)*(Barèmes!$C$6:$C$28=IF(H146="6ème","Mixte",G146))*(Barèmes!$J$6:$J$28="+"))&gt;0,IF(AD146&lt;=SUMIFS(Barèmes!$F$6:$F$28,Barèmes!$A$6:$A$28,"Surcoût d'agilité (s) — technique",Barèmes!$B$6:$B$28,H146,Barèmes!$C$6:$C$28,IF(H146="6ème","Mixte",G146)),Barèmes!$B$2,IF(AD146&lt;=SUMIFS(Barèmes!$G$6:$G$28,Barèmes!$A$6:$A$28,"Surcoût d'agilité (s) — technique",Barèmes!$B$6:$B$28,H146,Barèmes!$C$6:$C$28,IF(H146="6ème","Mixte",G146)),Barèmes!$C$2,IF(AD146&lt;=SUMIFS(Barèmes!$H$6:$H$28,Barèmes!$A$6:$A$28,"Surcoût d'agilité (s) — technique",Barèmes!$B$6:$B$28,H146,Barèmes!$C$6:$C$28,IF(H146="6ème","Mixte",G146)),Barèmes!$D$2,IF(AD146&lt;=SUMIFS(Barèmes!$I$6:$I$28,Barèmes!$A$6:$A$28,"Surcoût d'agilité (s) — technique",Barèmes!$B$6:$B$28,H146,Barèmes!$C$6:$C$28,IF(H146="6ème","Mixte",G146)),Barèmes!$E$2,Barèmes!$F$2)))),IF(AD146&gt;=SUMIFS(Barèmes!$F$6:$F$28,Barèmes!$A$6:$A$28,"Surcoût d'agilité (s) — technique",Barèmes!$B$6:$B$28,H146,Barèmes!$C$6:$C$28,IF(H146="6ème","Mixte",G146)),Barèmes!$B$2,IF(AD146&gt;=SUMIFS(Barèmes!$G$6:$G$28,Barèmes!$A$6:$A$28,"Surcoût d'agilité (s) — technique",Barèmes!$B$6:$B$28,H146,Barèmes!$C$6:$C$28,IF(H146="6ème","Mixte",G146)),Barèmes!$C$2,IF(AD146&gt;=SUMIFS(Barèmes!$H$6:$H$28,Barèmes!$A$6:$A$28,"Surcoût d'agilité (s) — technique",Barèmes!$B$6:$B$28,H146,Barèmes!$C$6:$C$28,IF(H146="6ème","Mixte",G146)),Barèmes!$D$2,IF(AD146&gt;=SUMIFS(Barèmes!$I$6:$I$28,Barèmes!$A$6:$A$28,"Surcoût d'agilité (s) — technique",Barèmes!$B$6:$B$28,H146,Barèmes!$C$6:$C$28,IF(H146="6ème","Mixte",G146)),Barèmes!$E$2,Barèmes!$F$2))))))</f>
        <v/>
      </c>
      <c r="AH146" s="31" t="str">
        <f>IF((IF(N146="",0,1)+IF(Q146="",0,1)+IF(W146="",0,1)+IF(Z146="",0,1)+IF(AC146="",0,1))=0,"",3*IF(N146=Barèmes!$B$2,1,IF(N146=Barèmes!$C$2,2,IF(N146=Barèmes!$D$2,3,IF(N146=Barèmes!$E$2,4,IF(N146=Barèmes!$F$2,5,0)))))+3*IF(Q146=Barèmes!$B$2,1,IF(Q146=Barèmes!$C$2,2,IF(Q146=Barèmes!$D$2,3,IF(Q146=Barèmes!$E$2,4,IF(Q146=Barèmes!$F$2,5,0)))))+2*IF(W146=Barèmes!$B$2,1,IF(W146=Barèmes!$C$2,2,IF(W146=Barèmes!$D$2,3,IF(W146=Barèmes!$E$2,4,IF(W146=Barèmes!$F$2,5,0)))))+1*IF(Z146=Barèmes!$B$2,1,IF(Z146=Barèmes!$C$2,2,IF(Z146=Barèmes!$D$2,3,IF(Z146=Barèmes!$E$2,4,IF(Z146=Barèmes!$F$2,5,0)))))+1*IF(AC146=Barèmes!$B$2,1,IF(AC146=Barèmes!$C$2,2,IF(AC146=Barèmes!$D$2,3,IF(AC146=Barèmes!$E$2,4,IF(AC146=Barèmes!$F$2,5,0))))))</f>
        <v/>
      </c>
      <c r="AI146" s="31"/>
      <c r="AJ146" s="32" t="str">
        <f>IFERROR(INDEX(Croissance!$B$5:$B$604,MATCH(A146,Croissance!$A$5:$A$604,0)),"")</f>
        <v/>
      </c>
      <c r="AK146" s="32" t="str">
        <f>IFERROR(INDEX(Croissance!$C$5:$C$604,MATCH(A146,Croissance!$A$5:$A$604,0)),"")</f>
        <v/>
      </c>
      <c r="AL146" s="32" t="str">
        <f>IFERROR(INDEX(Croissance!$D$5:$D$604,MATCH(A146,Croissance!$A$5:$A$604,0)),"")</f>
        <v/>
      </c>
      <c r="AM146" s="32" t="str">
        <f>IFERROR(INDEX(Croissance!$E$5:$E$604,MATCH(A146,Croissance!$A$5:$A$604,0)),"")</f>
        <v/>
      </c>
      <c r="AO146" s="33">
        <f t="shared" si="24"/>
        <v>0</v>
      </c>
      <c r="AP146" s="33">
        <f t="shared" si="20"/>
        <v>0</v>
      </c>
      <c r="AQ146" s="33">
        <f>IF(A146="",0,IF(AND(OR('Synthèse classe'!$C$2="Tous",C146='Synthèse classe'!$C$2),OR('Synthèse classe'!$C$3="Toutes",D146='Synthèse classe'!$C$3),OR('Synthèse classe'!$C$4="Toutes",AND('Synthèse classe'!$C$4="Dernière",AP146=1),B146=IFERROR(VALUE('Synthèse classe'!$C$4),0))),1,0))</f>
        <v>0</v>
      </c>
      <c r="AR146" s="34" t="str">
        <f t="shared" si="21"/>
        <v/>
      </c>
    </row>
    <row r="147" spans="1:44" x14ac:dyDescent="0.2">
      <c r="A147" s="17" t="str">
        <f t="shared" si="17"/>
        <v/>
      </c>
      <c r="B147" s="18"/>
      <c r="C147" s="19"/>
      <c r="D147" s="19"/>
      <c r="E147" s="19"/>
      <c r="F147" s="19"/>
      <c r="G147" s="19"/>
      <c r="H147" s="17" t="str">
        <f t="shared" si="22"/>
        <v/>
      </c>
      <c r="I147" s="20"/>
      <c r="J147" s="18"/>
      <c r="K147" s="19"/>
      <c r="L147" s="21" t="str">
        <f t="shared" si="23"/>
        <v/>
      </c>
      <c r="M147" s="21" t="str">
        <f>IF(OR(J147="",SUMPRODUCT((Barèmes!$A$6:$A$28="Endurance — Luc Léger (palier)")*(Barèmes!$B$6:$B$28=H147)*(Barèmes!$C$6:$C$28=IF(H147="6ème","Mixte",G147)))=0),"",IF(SUMPRODUCT((Barèmes!$A$6:$A$28="Endurance — Luc Léger (palier)")*(Barèmes!$B$6:$B$28=H147)*(Barèmes!$C$6:$C$28=IF(H147="6ème","Mixte",G147))*(Barèmes!$J$6:$J$28="+"))&gt;0,IF(J147&lt;=SUMIFS(Barèmes!$D$6:$D$28,Barèmes!$A$6:$A$28,"Endurance — Luc Léger (palier)",Barèmes!$B$6:$B$28,H147,Barèmes!$C$6:$C$28,IF(H147="6ème","Mixte",G147)),"à besoin",IF(J147&lt;=SUMIFS(Barèmes!$E$6:$E$28,Barèmes!$A$6:$A$28,"Endurance — Luc Léger (palier)",Barèmes!$B$6:$B$28,H147,Barèmes!$C$6:$C$28,IF(H147="6ème","Mixte",G147)),"fragile","satisfaisant")),IF(J147&gt;=SUMIFS(Barèmes!$D$6:$D$28,Barèmes!$A$6:$A$28,"Endurance — Luc Léger (palier)",Barèmes!$B$6:$B$28,H147,Barèmes!$C$6:$C$28,IF(H147="6ème","Mixte",G147)),"à besoin",IF(J147&gt;=SUMIFS(Barèmes!$E$6:$E$28,Barèmes!$A$6:$A$28,"Endurance — Luc Léger (palier)",Barèmes!$B$6:$B$28,H147,Barèmes!$C$6:$C$28,IF(H147="6ème","Mixte",G147)),"fragile","satisfaisant"))))</f>
        <v/>
      </c>
      <c r="N147" s="21" t="str">
        <f>IF(OR(J147="",SUMPRODUCT((Barèmes!$A$6:$A$28="Endurance — Luc Léger (palier)")*(Barèmes!$B$6:$B$28=H147)*(Barèmes!$C$6:$C$28=IF(H147="6ème","Mixte",G147)))=0),"",IF(SUMPRODUCT((Barèmes!$A$6:$A$28="Endurance — Luc Léger (palier)")*(Barèmes!$B$6:$B$28=H147)*(Barèmes!$C$6:$C$28=IF(H147="6ème","Mixte",G147))*(Barèmes!$J$6:$J$28="+"))&gt;0,IF(J147&lt;=SUMIFS(Barèmes!$F$6:$F$28,Barèmes!$A$6:$A$28,"Endurance — Luc Léger (palier)",Barèmes!$B$6:$B$28,H147,Barèmes!$C$6:$C$28,IF(H147="6ème","Mixte",G147)),Barèmes!$B$2,IF(J147&lt;=SUMIFS(Barèmes!$G$6:$G$28,Barèmes!$A$6:$A$28,"Endurance — Luc Léger (palier)",Barèmes!$B$6:$B$28,H147,Barèmes!$C$6:$C$28,IF(H147="6ème","Mixte",G147)),Barèmes!$C$2,IF(J147&lt;=SUMIFS(Barèmes!$H$6:$H$28,Barèmes!$A$6:$A$28,"Endurance — Luc Léger (palier)",Barèmes!$B$6:$B$28,H147,Barèmes!$C$6:$C$28,IF(H147="6ème","Mixte",G147)),Barèmes!$D$2,IF(J147&lt;=SUMIFS(Barèmes!$I$6:$I$28,Barèmes!$A$6:$A$28,"Endurance — Luc Léger (palier)",Barèmes!$B$6:$B$28,H147,Barèmes!$C$6:$C$28,IF(H147="6ème","Mixte",G147)),Barèmes!$E$2,Barèmes!$F$2)))),IF(J147&gt;=SUMIFS(Barèmes!$F$6:$F$28,Barèmes!$A$6:$A$28,"Endurance — Luc Léger (palier)",Barèmes!$B$6:$B$28,H147,Barèmes!$C$6:$C$28,IF(H147="6ème","Mixte",G147)),Barèmes!$B$2,IF(J147&gt;=SUMIFS(Barèmes!$G$6:$G$28,Barèmes!$A$6:$A$28,"Endurance — Luc Léger (palier)",Barèmes!$B$6:$B$28,H147,Barèmes!$C$6:$C$28,IF(H147="6ème","Mixte",G147)),Barèmes!$C$2,IF(J147&gt;=SUMIFS(Barèmes!$H$6:$H$28,Barèmes!$A$6:$A$28,"Endurance — Luc Léger (palier)",Barèmes!$B$6:$B$28,H147,Barèmes!$C$6:$C$28,IF(H147="6ème","Mixte",G147)),Barèmes!$D$2,IF(J147&gt;=SUMIFS(Barèmes!$I$6:$I$28,Barèmes!$A$6:$A$28,"Endurance — Luc Léger (palier)",Barèmes!$B$6:$B$28,H147,Barèmes!$C$6:$C$28,IF(H147="6ème","Mixte",G147)),Barèmes!$E$2,Barèmes!$F$2))))))</f>
        <v/>
      </c>
      <c r="O147" s="22"/>
      <c r="P147" s="23" t="str">
        <f>IF(OR(O147="",SUMPRODUCT((Barèmes!$A$6:$A$28="Force bas du corps — Saut en longueur (m)")*(Barèmes!$B$6:$B$28=H147)*(Barèmes!$C$6:$C$28=IF(H147="6ème","Mixte",G147)))=0),"",IF(SUMPRODUCT((Barèmes!$A$6:$A$28="Force bas du corps — Saut en longueur (m)")*(Barèmes!$B$6:$B$28=H147)*(Barèmes!$C$6:$C$28=IF(H147="6ème","Mixte",G147))*(Barèmes!$J$6:$J$28="+"))&gt;0,IF(O147&lt;=SUMIFS(Barèmes!$D$6:$D$28,Barèmes!$A$6:$A$28,"Force bas du corps — Saut en longueur (m)",Barèmes!$B$6:$B$28,H147,Barèmes!$C$6:$C$28,IF(H147="6ème","Mixte",G147)),"à besoin",IF(O147&lt;=SUMIFS(Barèmes!$E$6:$E$28,Barèmes!$A$6:$A$28,"Force bas du corps — Saut en longueur (m)",Barèmes!$B$6:$B$28,H147,Barèmes!$C$6:$C$28,IF(H147="6ème","Mixte",G147)),"fragile","satisfaisant")),IF(O147&gt;=SUMIFS(Barèmes!$D$6:$D$28,Barèmes!$A$6:$A$28,"Force bas du corps — Saut en longueur (m)",Barèmes!$B$6:$B$28,H147,Barèmes!$C$6:$C$28,IF(H147="6ème","Mixte",G147)),"à besoin",IF(O147&gt;=SUMIFS(Barèmes!$E$6:$E$28,Barèmes!$A$6:$A$28,"Force bas du corps — Saut en longueur (m)",Barèmes!$B$6:$B$28,H147,Barèmes!$C$6:$C$28,IF(H147="6ème","Mixte",G147)),"fragile","satisfaisant"))))</f>
        <v/>
      </c>
      <c r="Q147" s="23" t="str">
        <f>IF(OR(O147="",SUMPRODUCT((Barèmes!$A$6:$A$28="Force bas du corps — Saut en longueur (m)")*(Barèmes!$B$6:$B$28=H147)*(Barèmes!$C$6:$C$28=IF(H147="6ème","Mixte",G147)))=0),"",IF(SUMPRODUCT((Barèmes!$A$6:$A$28="Force bas du corps — Saut en longueur (m)")*(Barèmes!$B$6:$B$28=H147)*(Barèmes!$C$6:$C$28=IF(H147="6ème","Mixte",G147))*(Barèmes!$J$6:$J$28="+"))&gt;0,IF(O147&lt;=SUMIFS(Barèmes!$F$6:$F$28,Barèmes!$A$6:$A$28,"Force bas du corps — Saut en longueur (m)",Barèmes!$B$6:$B$28,H147,Barèmes!$C$6:$C$28,IF(H147="6ème","Mixte",G147)),Barèmes!$B$2,IF(O147&lt;=SUMIFS(Barèmes!$G$6:$G$28,Barèmes!$A$6:$A$28,"Force bas du corps — Saut en longueur (m)",Barèmes!$B$6:$B$28,H147,Barèmes!$C$6:$C$28,IF(H147="6ème","Mixte",G147)),Barèmes!$C$2,IF(O147&lt;=SUMIFS(Barèmes!$H$6:$H$28,Barèmes!$A$6:$A$28,"Force bas du corps — Saut en longueur (m)",Barèmes!$B$6:$B$28,H147,Barèmes!$C$6:$C$28,IF(H147="6ème","Mixte",G147)),Barèmes!$D$2,IF(O147&lt;=SUMIFS(Barèmes!$I$6:$I$28,Barèmes!$A$6:$A$28,"Force bas du corps — Saut en longueur (m)",Barèmes!$B$6:$B$28,H147,Barèmes!$C$6:$C$28,IF(H147="6ème","Mixte",G147)),Barèmes!$E$2,Barèmes!$F$2)))),IF(O147&gt;=SUMIFS(Barèmes!$F$6:$F$28,Barèmes!$A$6:$A$28,"Force bas du corps — Saut en longueur (m)",Barèmes!$B$6:$B$28,H147,Barèmes!$C$6:$C$28,IF(H147="6ème","Mixte",G147)),Barèmes!$B$2,IF(O147&gt;=SUMIFS(Barèmes!$G$6:$G$28,Barèmes!$A$6:$A$28,"Force bas du corps — Saut en longueur (m)",Barèmes!$B$6:$B$28,H147,Barèmes!$C$6:$C$28,IF(H147="6ème","Mixte",G147)),Barèmes!$C$2,IF(O147&gt;=SUMIFS(Barèmes!$H$6:$H$28,Barèmes!$A$6:$A$28,"Force bas du corps — Saut en longueur (m)",Barèmes!$B$6:$B$28,H147,Barèmes!$C$6:$C$28,IF(H147="6ème","Mixte",G147)),Barèmes!$D$2,IF(O147&gt;=SUMIFS(Barèmes!$I$6:$I$28,Barèmes!$A$6:$A$28,"Force bas du corps — Saut en longueur (m)",Barèmes!$B$6:$B$28,H147,Barèmes!$C$6:$C$28,IF(H147="6ème","Mixte",G147)),Barèmes!$E$2,Barèmes!$F$2))))))</f>
        <v/>
      </c>
      <c r="R147" s="22"/>
      <c r="S147" s="24" t="str">
        <f>IF(OR(R147="",SUMPRODUCT((Barèmes!$A$6:$A$28="Vitesse — 30 m (s)")*(Barèmes!$B$6:$B$28=H147)*(Barèmes!$C$6:$C$28=IF(H147="6ème","Mixte",G147)))=0),"",IF(SUMPRODUCT((Barèmes!$A$6:$A$28="Vitesse — 30 m (s)")*(Barèmes!$B$6:$B$28=H147)*(Barèmes!$C$6:$C$28=IF(H147="6ème","Mixte",G147))*(Barèmes!$J$6:$J$28="+"))&gt;0,IF(R147&lt;=SUMIFS(Barèmes!$D$6:$D$28,Barèmes!$A$6:$A$28,"Vitesse — 30 m (s)",Barèmes!$B$6:$B$28,H147,Barèmes!$C$6:$C$28,IF(H147="6ème","Mixte",G147)),"à besoin",IF(R147&lt;=SUMIFS(Barèmes!$E$6:$E$28,Barèmes!$A$6:$A$28,"Vitesse — 30 m (s)",Barèmes!$B$6:$B$28,H147,Barèmes!$C$6:$C$28,IF(H147="6ème","Mixte",G147)),"fragile","satisfaisant")),IF(R147&gt;=SUMIFS(Barèmes!$D$6:$D$28,Barèmes!$A$6:$A$28,"Vitesse — 30 m (s)",Barèmes!$B$6:$B$28,H147,Barèmes!$C$6:$C$28,IF(H147="6ème","Mixte",G147)),"à besoin",IF(R147&gt;=SUMIFS(Barèmes!$E$6:$E$28,Barèmes!$A$6:$A$28,"Vitesse — 30 m (s)",Barèmes!$B$6:$B$28,H147,Barèmes!$C$6:$C$28,IF(H147="6ème","Mixte",G147)),"fragile","satisfaisant"))))</f>
        <v/>
      </c>
      <c r="T147" s="24" t="str">
        <f>IF(OR(R147="",SUMPRODUCT((Barèmes!$A$6:$A$28="Vitesse — 30 m (s)")*(Barèmes!$B$6:$B$28=H147)*(Barèmes!$C$6:$C$28=IF(H147="6ème","Mixte",G147)))=0),"",IF(SUMPRODUCT((Barèmes!$A$6:$A$28="Vitesse — 30 m (s)")*(Barèmes!$B$6:$B$28=H147)*(Barèmes!$C$6:$C$28=IF(H147="6ème","Mixte",G147))*(Barèmes!$J$6:$J$28="+"))&gt;0,IF(R147&lt;=SUMIFS(Barèmes!$F$6:$F$28,Barèmes!$A$6:$A$28,"Vitesse — 30 m (s)",Barèmes!$B$6:$B$28,H147,Barèmes!$C$6:$C$28,IF(H147="6ème","Mixte",G147)),Barèmes!$B$2,IF(R147&lt;=SUMIFS(Barèmes!$G$6:$G$28,Barèmes!$A$6:$A$28,"Vitesse — 30 m (s)",Barèmes!$B$6:$B$28,H147,Barèmes!$C$6:$C$28,IF(H147="6ème","Mixte",G147)),Barèmes!$C$2,IF(R147&lt;=SUMIFS(Barèmes!$H$6:$H$28,Barèmes!$A$6:$A$28,"Vitesse — 30 m (s)",Barèmes!$B$6:$B$28,H147,Barèmes!$C$6:$C$28,IF(H147="6ème","Mixte",G147)),Barèmes!$D$2,IF(R147&lt;=SUMIFS(Barèmes!$I$6:$I$28,Barèmes!$A$6:$A$28,"Vitesse — 30 m (s)",Barèmes!$B$6:$B$28,H147,Barèmes!$C$6:$C$28,IF(H147="6ème","Mixte",G147)),Barèmes!$E$2,Barèmes!$F$2)))),IF(R147&gt;=SUMIFS(Barèmes!$F$6:$F$28,Barèmes!$A$6:$A$28,"Vitesse — 30 m (s)",Barèmes!$B$6:$B$28,H147,Barèmes!$C$6:$C$28,IF(H147="6ème","Mixte",G147)),Barèmes!$B$2,IF(R147&gt;=SUMIFS(Barèmes!$G$6:$G$28,Barèmes!$A$6:$A$28,"Vitesse — 30 m (s)",Barèmes!$B$6:$B$28,H147,Barèmes!$C$6:$C$28,IF(H147="6ème","Mixte",G147)),Barèmes!$C$2,IF(R147&gt;=SUMIFS(Barèmes!$H$6:$H$28,Barèmes!$A$6:$A$28,"Vitesse — 30 m (s)",Barèmes!$B$6:$B$28,H147,Barèmes!$C$6:$C$28,IF(H147="6ème","Mixte",G147)),Barèmes!$D$2,IF(R147&gt;=SUMIFS(Barèmes!$I$6:$I$28,Barèmes!$A$6:$A$28,"Vitesse — 30 m (s)",Barèmes!$B$6:$B$28,H147,Barèmes!$C$6:$C$28,IF(H147="6ème","Mixte",G147)),Barèmes!$E$2,Barèmes!$F$2))))))</f>
        <v/>
      </c>
      <c r="U147" s="22"/>
      <c r="V147" s="25" t="str">
        <f>IF(OR(U147="",SUMPRODUCT((Barèmes!$A$6:$A$28="Vitesse — 50 m (s)")*(Barèmes!$B$6:$B$28=H147)*(Barèmes!$C$6:$C$28=IF(H147="6ème","Mixte",G147)))=0),"",IF(SUMPRODUCT((Barèmes!$A$6:$A$28="Vitesse — 50 m (s)")*(Barèmes!$B$6:$B$28=H147)*(Barèmes!$C$6:$C$28=IF(H147="6ème","Mixte",G147))*(Barèmes!$J$6:$J$28="+"))&gt;0,IF(U147&lt;=SUMIFS(Barèmes!$D$6:$D$28,Barèmes!$A$6:$A$28,"Vitesse — 50 m (s)",Barèmes!$B$6:$B$28,H147,Barèmes!$C$6:$C$28,IF(H147="6ème","Mixte",G147)),"à besoin",IF(U147&lt;=SUMIFS(Barèmes!$E$6:$E$28,Barèmes!$A$6:$A$28,"Vitesse — 50 m (s)",Barèmes!$B$6:$B$28,H147,Barèmes!$C$6:$C$28,IF(H147="6ème","Mixte",G147)),"fragile","satisfaisant")),IF(U147&gt;=SUMIFS(Barèmes!$D$6:$D$28,Barèmes!$A$6:$A$28,"Vitesse — 50 m (s)",Barèmes!$B$6:$B$28,H147,Barèmes!$C$6:$C$28,IF(H147="6ème","Mixte",G147)),"à besoin",IF(U147&gt;=SUMIFS(Barèmes!$E$6:$E$28,Barèmes!$A$6:$A$28,"Vitesse — 50 m (s)",Barèmes!$B$6:$B$28,H147,Barèmes!$C$6:$C$28,IF(H147="6ème","Mixte",G147)),"fragile","satisfaisant"))))</f>
        <v/>
      </c>
      <c r="W147" s="25" t="str">
        <f>IF(OR(U147="",SUMPRODUCT((Barèmes!$A$6:$A$28="Vitesse — 50 m (s)")*(Barèmes!$B$6:$B$28=H147)*(Barèmes!$C$6:$C$28=IF(H147="6ème","Mixte",G147)))=0),"",IF(SUMPRODUCT((Barèmes!$A$6:$A$28="Vitesse — 50 m (s)")*(Barèmes!$B$6:$B$28=H147)*(Barèmes!$C$6:$C$28=IF(H147="6ème","Mixte",G147))*(Barèmes!$J$6:$J$28="+"))&gt;0,IF(U147&lt;=SUMIFS(Barèmes!$F$6:$F$28,Barèmes!$A$6:$A$28,"Vitesse — 50 m (s)",Barèmes!$B$6:$B$28,H147,Barèmes!$C$6:$C$28,IF(H147="6ème","Mixte",G147)),Barèmes!$B$2,IF(U147&lt;=SUMIFS(Barèmes!$G$6:$G$28,Barèmes!$A$6:$A$28,"Vitesse — 50 m (s)",Barèmes!$B$6:$B$28,H147,Barèmes!$C$6:$C$28,IF(H147="6ème","Mixte",G147)),Barèmes!$C$2,IF(U147&lt;=SUMIFS(Barèmes!$H$6:$H$28,Barèmes!$A$6:$A$28,"Vitesse — 50 m (s)",Barèmes!$B$6:$B$28,H147,Barèmes!$C$6:$C$28,IF(H147="6ème","Mixte",G147)),Barèmes!$D$2,IF(U147&lt;=SUMIFS(Barèmes!$I$6:$I$28,Barèmes!$A$6:$A$28,"Vitesse — 50 m (s)",Barèmes!$B$6:$B$28,H147,Barèmes!$C$6:$C$28,IF(H147="6ème","Mixte",G147)),Barèmes!$E$2,Barèmes!$F$2)))),IF(U147&gt;=SUMIFS(Barèmes!$F$6:$F$28,Barèmes!$A$6:$A$28,"Vitesse — 50 m (s)",Barèmes!$B$6:$B$28,H147,Barèmes!$C$6:$C$28,IF(H147="6ème","Mixte",G147)),Barèmes!$B$2,IF(U147&gt;=SUMIFS(Barèmes!$G$6:$G$28,Barèmes!$A$6:$A$28,"Vitesse — 50 m (s)",Barèmes!$B$6:$B$28,H147,Barèmes!$C$6:$C$28,IF(H147="6ème","Mixte",G147)),Barèmes!$C$2,IF(U147&gt;=SUMIFS(Barèmes!$H$6:$H$28,Barèmes!$A$6:$A$28,"Vitesse — 50 m (s)",Barèmes!$B$6:$B$28,H147,Barèmes!$C$6:$C$28,IF(H147="6ème","Mixte",G147)),Barèmes!$D$2,IF(U147&gt;=SUMIFS(Barèmes!$I$6:$I$28,Barèmes!$A$6:$A$28,"Vitesse — 50 m (s)",Barèmes!$B$6:$B$28,H147,Barèmes!$C$6:$C$28,IF(H147="6ème","Mixte",G147)),Barèmes!$E$2,Barèmes!$F$2))))))</f>
        <v/>
      </c>
      <c r="X147" s="18"/>
      <c r="Y147" s="26" t="str" cm="1">
        <f t="array" ref="Y147">IF(OR(X147="",SUMPRODUCT((Barèmes!$A$6:$A$28="Souplesse (score 1-5)")*(Barèmes!$B$6:$B$28=H147)*(Barèmes!$C$6:$C$28=IF(H147="6ème","Mixte",G147)))=0),"",IF(SUMPRODUCT((Barèmes!$A$6:$A$28="Souplesse (score 1-5)")*(Barèmes!$B$6:$B$28=H147)*(Barèmes!$C$6:$C$28=IF(H147="6ème","Mixte",G147))*(Barèmes!$J$6:$J$28="+"))&gt;0,IF(X147&lt;=SUMIFS(Barèmes!$D$6:$D$28,Barèmes!$A$6:$A$28,"Souplesse (score 1-5)",Barèmes!$B$6:$B$28,H147,Barèmes!$C$6:$C$28,IF(H147="6ème","Mixte",G147)),"à besoin",IF(X147&lt;=SUMIFS(Barèmes!$E$6:$E$28,Barèmes!$A$6:$A$28,"Souplesse (score 1-5)",Barèmes!$B$6:$B$28,H147,Barèmes!$C$6:$C$28,IF(H147="6ème","Mixte",G147)),"fragile","satisfaisant")),IF(X147&gt;=SUMIFS(Barèmes!$D$6:$D$28,Barèmes!$A$6:$A$28,"Souplesse (score 1-5)",Barèmes!$B$6:$B$28,H147,Barèmes!$C$6:$C$28,IF(H147="6ème","Mixte",G147)),"à besoin",IF(X147&gt;=SUMIFS(Barèmes!$E$6:$E$28,Barèmes!$A$6:$A$28,"Souplesse (score 1-5)",Barèmes!$B$6:$B$28,H147,Barèmes!$C$6:$C$28,IF(H147="6ème","Mixte",G147)),"fragile","satisfaisant"))))</f>
        <v/>
      </c>
      <c r="Z147" s="26" t="str" cm="1">
        <f t="array" ref="Z147">IF(OR(X147="",SUMPRODUCT((Barèmes!$A$6:$A$28="Souplesse (score 1-5)")*(Barèmes!$B$6:$B$28=H147)*(Barèmes!$C$6:$C$28=IF(H147="6ème","Mixte",G147)))=0),"",IF(SUMPRODUCT((Barèmes!$A$6:$A$28="Souplesse (score 1-5)")*(Barèmes!$B$6:$B$28=H147)*(Barèmes!$C$6:$C$28=IF(H147="6ème","Mixte",G147))*(Barèmes!$J$6:$J$28="+"))&gt;0,IF(X147&lt;=SUMIFS(Barèmes!$F$6:$F$28,Barèmes!$A$6:$A$28,"Souplesse (score 1-5)",Barèmes!$B$6:$B$28,H147,Barèmes!$C$6:$C$28,IF(H147="6ème","Mixte",G147)),Barèmes!$B$2,IF(X147&lt;=SUMIFS(Barèmes!$G$6:$G$28,Barèmes!$A$6:$A$28,"Souplesse (score 1-5)",Barèmes!$B$6:$B$28,H147,Barèmes!$C$6:$C$28,IF(H147="6ème","Mixte",G147)),Barèmes!$C$2,IF(X147&lt;=SUMIFS(Barèmes!$H$6:$H$28,Barèmes!$A$6:$A$28,"Souplesse (score 1-5)",Barèmes!$B$6:$B$28,H147,Barèmes!$C$6:$C$28,IF(H147="6ème","Mixte",G147)),Barèmes!$D$2,IF(X147&lt;=SUMIFS(Barèmes!$I$6:$I$28,Barèmes!$A$6:$A$28,"Souplesse (score 1-5)",Barèmes!$B$6:$B$28,H147,Barèmes!$C$6:$C$28,IF(H147="6ème","Mixte",G147)),Barèmes!$E$2,Barèmes!$F$2)))),IF(X147&gt;=SUMIFS(Barèmes!$F$6:$F$28,Barèmes!$A$6:$A$28,"Souplesse (score 1-5)",Barèmes!$B$6:$B$28,H147,Barèmes!$C$6:$C$28,IF(H147="6ème","Mixte",G147)),Barèmes!$B$2,IF(X147&gt;=SUMIFS(Barèmes!$G$6:$G$28,Barèmes!$A$6:$A$28,"Souplesse (score 1-5)",Barèmes!$B$6:$B$28,H147,Barèmes!$C$6:$C$28,IF(H147="6ème","Mixte",G147)),Barèmes!$C$2,IF(X147&gt;=SUMIFS(Barèmes!$H$6:$H$28,Barèmes!$A$6:$A$28,"Souplesse (score 1-5)",Barèmes!$B$6:$B$28,H147,Barèmes!$C$6:$C$28,IF(H147="6ème","Mixte",G147)),Barèmes!$D$2,IF(X147&gt;=SUMIFS(Barèmes!$I$6:$I$28,Barèmes!$A$6:$A$28,"Souplesse (score 1-5)",Barèmes!$B$6:$B$28,H147,Barèmes!$C$6:$C$28,IF(H147="6ème","Mixte",G147)),Barèmes!$E$2,Barèmes!$F$2))))))</f>
        <v/>
      </c>
      <c r="AA147" s="22"/>
      <c r="AB147" s="27" t="str">
        <f>IF(OR(AA147="",SUMPRODUCT((Barèmes!$A$6:$A$28="Agilité — T-test 974 (s)")*(Barèmes!$B$6:$B$28=H147)*(Barèmes!$C$6:$C$28=IF(H147="6ème","Mixte",G147)))=0),"",IF(SUMPRODUCT((Barèmes!$A$6:$A$28="Agilité — T-test 974 (s)")*(Barèmes!$B$6:$B$28=H147)*(Barèmes!$C$6:$C$28=IF(H147="6ème","Mixte",G147))*(Barèmes!$J$6:$J$28="+"))&gt;0,IF(AA147&lt;=SUMIFS(Barèmes!$D$6:$D$28,Barèmes!$A$6:$A$28,"Agilité — T-test 974 (s)",Barèmes!$B$6:$B$28,H147,Barèmes!$C$6:$C$28,IF(H147="6ème","Mixte",G147)),"à besoin",IF(AA147&lt;=SUMIFS(Barèmes!$E$6:$E$28,Barèmes!$A$6:$A$28,"Agilité — T-test 974 (s)",Barèmes!$B$6:$B$28,H147,Barèmes!$C$6:$C$28,IF(H147="6ème","Mixte",G147)),"fragile","satisfaisant")),IF(AA147&gt;=SUMIFS(Barèmes!$D$6:$D$28,Barèmes!$A$6:$A$28,"Agilité — T-test 974 (s)",Barèmes!$B$6:$B$28,H147,Barèmes!$C$6:$C$28,IF(H147="6ème","Mixte",G147)),"à besoin",IF(AA147&gt;=SUMIFS(Barèmes!$E$6:$E$28,Barèmes!$A$6:$A$28,"Agilité — T-test 974 (s)",Barèmes!$B$6:$B$28,H147,Barèmes!$C$6:$C$28,IF(H147="6ème","Mixte",G147)),"fragile","satisfaisant"))))</f>
        <v/>
      </c>
      <c r="AC147" s="27" t="str">
        <f>IF(OR(AA147="",SUMPRODUCT((Barèmes!$A$6:$A$28="Agilité — T-test 974 (s)")*(Barèmes!$B$6:$B$28=H147)*(Barèmes!$C$6:$C$28=IF(H147="6ème","Mixte",G147)))=0),"",IF(SUMPRODUCT((Barèmes!$A$6:$A$28="Agilité — T-test 974 (s)")*(Barèmes!$B$6:$B$28=H147)*(Barèmes!$C$6:$C$28=IF(H147="6ème","Mixte",G147))*(Barèmes!$J$6:$J$28="+"))&gt;0,IF(AA147&lt;=SUMIFS(Barèmes!$F$6:$F$28,Barèmes!$A$6:$A$28,"Agilité — T-test 974 (s)",Barèmes!$B$6:$B$28,H147,Barèmes!$C$6:$C$28,IF(H147="6ème","Mixte",G147)),Barèmes!$B$2,IF(AA147&lt;=SUMIFS(Barèmes!$G$6:$G$28,Barèmes!$A$6:$A$28,"Agilité — T-test 974 (s)",Barèmes!$B$6:$B$28,H147,Barèmes!$C$6:$C$28,IF(H147="6ème","Mixte",G147)),Barèmes!$C$2,IF(AA147&lt;=SUMIFS(Barèmes!$H$6:$H$28,Barèmes!$A$6:$A$28,"Agilité — T-test 974 (s)",Barèmes!$B$6:$B$28,H147,Barèmes!$C$6:$C$28,IF(H147="6ème","Mixte",G147)),Barèmes!$D$2,IF(AA147&lt;=SUMIFS(Barèmes!$I$6:$I$28,Barèmes!$A$6:$A$28,"Agilité — T-test 974 (s)",Barèmes!$B$6:$B$28,H147,Barèmes!$C$6:$C$28,IF(H147="6ème","Mixte",G147)),Barèmes!$E$2,Barèmes!$F$2)))),IF(AA147&gt;=SUMIFS(Barèmes!$F$6:$F$28,Barèmes!$A$6:$A$28,"Agilité — T-test 974 (s)",Barèmes!$B$6:$B$28,H147,Barèmes!$C$6:$C$28,IF(H147="6ème","Mixte",G147)),Barèmes!$B$2,IF(AA147&gt;=SUMIFS(Barèmes!$G$6:$G$28,Barèmes!$A$6:$A$28,"Agilité — T-test 974 (s)",Barèmes!$B$6:$B$28,H147,Barèmes!$C$6:$C$28,IF(H147="6ème","Mixte",G147)),Barèmes!$C$2,IF(AA147&gt;=SUMIFS(Barèmes!$H$6:$H$28,Barèmes!$A$6:$A$28,"Agilité — T-test 974 (s)",Barèmes!$B$6:$B$28,H147,Barèmes!$C$6:$C$28,IF(H147="6ème","Mixte",G147)),Barèmes!$D$2,IF(AA147&gt;=SUMIFS(Barèmes!$I$6:$I$28,Barèmes!$A$6:$A$28,"Agilité — T-test 974 (s)",Barèmes!$B$6:$B$28,H147,Barèmes!$C$6:$C$28,IF(H147="6ème","Mixte",G147)),Barèmes!$E$2,Barèmes!$F$2))))))</f>
        <v/>
      </c>
      <c r="AD147" s="28" t="str">
        <f t="shared" si="18"/>
        <v/>
      </c>
      <c r="AE147" s="29" t="str">
        <f t="shared" si="19"/>
        <v/>
      </c>
      <c r="AF147" s="30" t="str">
        <f>IF(OR(AD147="",SUMPRODUCT((Barèmes!$A$6:$A$28="Surcoût d'agilité (s) — technique")*(Barèmes!$B$6:$B$28=H147)*(Barèmes!$C$6:$C$28=IF(H147="6ème","Mixte",G147)))=0),"",IF(SUMPRODUCT((Barèmes!$A$6:$A$28="Surcoût d'agilité (s) — technique")*(Barèmes!$B$6:$B$28=H147)*(Barèmes!$C$6:$C$28=IF(H147="6ème","Mixte",G147))*(Barèmes!$J$6:$J$28="+"))&gt;0,IF(AD147&lt;=SUMIFS(Barèmes!$D$6:$D$28,Barèmes!$A$6:$A$28,"Surcoût d'agilité (s) — technique",Barèmes!$B$6:$B$28,H147,Barèmes!$C$6:$C$28,IF(H147="6ème","Mixte",G147)),"à besoin",IF(AD147&lt;=SUMIFS(Barèmes!$E$6:$E$28,Barèmes!$A$6:$A$28,"Surcoût d'agilité (s) — technique",Barèmes!$B$6:$B$28,H147,Barèmes!$C$6:$C$28,IF(H147="6ème","Mixte",G147)),"fragile","satisfaisant")),IF(AD147&gt;=SUMIFS(Barèmes!$D$6:$D$28,Barèmes!$A$6:$A$28,"Surcoût d'agilité (s) — technique",Barèmes!$B$6:$B$28,H147,Barèmes!$C$6:$C$28,IF(H147="6ème","Mixte",G147)),"à besoin",IF(AD147&gt;=SUMIFS(Barèmes!$E$6:$E$28,Barèmes!$A$6:$A$28,"Surcoût d'agilité (s) — technique",Barèmes!$B$6:$B$28,H147,Barèmes!$C$6:$C$28,IF(H147="6ème","Mixte",G147)),"fragile","satisfaisant"))))</f>
        <v/>
      </c>
      <c r="AG147" s="30" t="str">
        <f>IF(OR(AD147="",SUMPRODUCT((Barèmes!$A$6:$A$28="Surcoût d'agilité (s) — technique")*(Barèmes!$B$6:$B$28=H147)*(Barèmes!$C$6:$C$28=IF(H147="6ème","Mixte",G147)))=0),"",IF(SUMPRODUCT((Barèmes!$A$6:$A$28="Surcoût d'agilité (s) — technique")*(Barèmes!$B$6:$B$28=H147)*(Barèmes!$C$6:$C$28=IF(H147="6ème","Mixte",G147))*(Barèmes!$J$6:$J$28="+"))&gt;0,IF(AD147&lt;=SUMIFS(Barèmes!$F$6:$F$28,Barèmes!$A$6:$A$28,"Surcoût d'agilité (s) — technique",Barèmes!$B$6:$B$28,H147,Barèmes!$C$6:$C$28,IF(H147="6ème","Mixte",G147)),Barèmes!$B$2,IF(AD147&lt;=SUMIFS(Barèmes!$G$6:$G$28,Barèmes!$A$6:$A$28,"Surcoût d'agilité (s) — technique",Barèmes!$B$6:$B$28,H147,Barèmes!$C$6:$C$28,IF(H147="6ème","Mixte",G147)),Barèmes!$C$2,IF(AD147&lt;=SUMIFS(Barèmes!$H$6:$H$28,Barèmes!$A$6:$A$28,"Surcoût d'agilité (s) — technique",Barèmes!$B$6:$B$28,H147,Barèmes!$C$6:$C$28,IF(H147="6ème","Mixte",G147)),Barèmes!$D$2,IF(AD147&lt;=SUMIFS(Barèmes!$I$6:$I$28,Barèmes!$A$6:$A$28,"Surcoût d'agilité (s) — technique",Barèmes!$B$6:$B$28,H147,Barèmes!$C$6:$C$28,IF(H147="6ème","Mixte",G147)),Barèmes!$E$2,Barèmes!$F$2)))),IF(AD147&gt;=SUMIFS(Barèmes!$F$6:$F$28,Barèmes!$A$6:$A$28,"Surcoût d'agilité (s) — technique",Barèmes!$B$6:$B$28,H147,Barèmes!$C$6:$C$28,IF(H147="6ème","Mixte",G147)),Barèmes!$B$2,IF(AD147&gt;=SUMIFS(Barèmes!$G$6:$G$28,Barèmes!$A$6:$A$28,"Surcoût d'agilité (s) — technique",Barèmes!$B$6:$B$28,H147,Barèmes!$C$6:$C$28,IF(H147="6ème","Mixte",G147)),Barèmes!$C$2,IF(AD147&gt;=SUMIFS(Barèmes!$H$6:$H$28,Barèmes!$A$6:$A$28,"Surcoût d'agilité (s) — technique",Barèmes!$B$6:$B$28,H147,Barèmes!$C$6:$C$28,IF(H147="6ème","Mixte",G147)),Barèmes!$D$2,IF(AD147&gt;=SUMIFS(Barèmes!$I$6:$I$28,Barèmes!$A$6:$A$28,"Surcoût d'agilité (s) — technique",Barèmes!$B$6:$B$28,H147,Barèmes!$C$6:$C$28,IF(H147="6ème","Mixte",G147)),Barèmes!$E$2,Barèmes!$F$2))))))</f>
        <v/>
      </c>
      <c r="AH147" s="31" t="str">
        <f>IF((IF(N147="",0,1)+IF(Q147="",0,1)+IF(W147="",0,1)+IF(Z147="",0,1)+IF(AC147="",0,1))=0,"",3*IF(N147=Barèmes!$B$2,1,IF(N147=Barèmes!$C$2,2,IF(N147=Barèmes!$D$2,3,IF(N147=Barèmes!$E$2,4,IF(N147=Barèmes!$F$2,5,0)))))+3*IF(Q147=Barèmes!$B$2,1,IF(Q147=Barèmes!$C$2,2,IF(Q147=Barèmes!$D$2,3,IF(Q147=Barèmes!$E$2,4,IF(Q147=Barèmes!$F$2,5,0)))))+2*IF(W147=Barèmes!$B$2,1,IF(W147=Barèmes!$C$2,2,IF(W147=Barèmes!$D$2,3,IF(W147=Barèmes!$E$2,4,IF(W147=Barèmes!$F$2,5,0)))))+1*IF(Z147=Barèmes!$B$2,1,IF(Z147=Barèmes!$C$2,2,IF(Z147=Barèmes!$D$2,3,IF(Z147=Barèmes!$E$2,4,IF(Z147=Barèmes!$F$2,5,0)))))+1*IF(AC147=Barèmes!$B$2,1,IF(AC147=Barèmes!$C$2,2,IF(AC147=Barèmes!$D$2,3,IF(AC147=Barèmes!$E$2,4,IF(AC147=Barèmes!$F$2,5,0))))))</f>
        <v/>
      </c>
      <c r="AI147" s="31"/>
      <c r="AJ147" s="32" t="str">
        <f>IFERROR(INDEX(Croissance!$B$5:$B$604,MATCH(A147,Croissance!$A$5:$A$604,0)),"")</f>
        <v/>
      </c>
      <c r="AK147" s="32" t="str">
        <f>IFERROR(INDEX(Croissance!$C$5:$C$604,MATCH(A147,Croissance!$A$5:$A$604,0)),"")</f>
        <v/>
      </c>
      <c r="AL147" s="32" t="str">
        <f>IFERROR(INDEX(Croissance!$D$5:$D$604,MATCH(A147,Croissance!$A$5:$A$604,0)),"")</f>
        <v/>
      </c>
      <c r="AM147" s="32" t="str">
        <f>IFERROR(INDEX(Croissance!$E$5:$E$604,MATCH(A147,Croissance!$A$5:$A$604,0)),"")</f>
        <v/>
      </c>
      <c r="AO147" s="33">
        <f t="shared" si="24"/>
        <v>0</v>
      </c>
      <c r="AP147" s="33">
        <f t="shared" si="20"/>
        <v>0</v>
      </c>
      <c r="AQ147" s="33">
        <f>IF(A147="",0,IF(AND(OR('Synthèse classe'!$C$2="Tous",C147='Synthèse classe'!$C$2),OR('Synthèse classe'!$C$3="Toutes",D147='Synthèse classe'!$C$3),OR('Synthèse classe'!$C$4="Toutes",AND('Synthèse classe'!$C$4="Dernière",AP147=1),B147=IFERROR(VALUE('Synthèse classe'!$C$4),0))),1,0))</f>
        <v>0</v>
      </c>
      <c r="AR147" s="34" t="str">
        <f t="shared" si="21"/>
        <v/>
      </c>
    </row>
    <row r="148" spans="1:44" x14ac:dyDescent="0.2">
      <c r="A148" s="17" t="str">
        <f t="shared" si="17"/>
        <v/>
      </c>
      <c r="B148" s="18"/>
      <c r="C148" s="19"/>
      <c r="D148" s="19"/>
      <c r="E148" s="19"/>
      <c r="F148" s="19"/>
      <c r="G148" s="19"/>
      <c r="H148" s="17" t="str">
        <f t="shared" si="22"/>
        <v/>
      </c>
      <c r="I148" s="20"/>
      <c r="J148" s="18"/>
      <c r="K148" s="19"/>
      <c r="L148" s="21" t="str">
        <f t="shared" si="23"/>
        <v/>
      </c>
      <c r="M148" s="21" t="str">
        <f>IF(OR(J148="",SUMPRODUCT((Barèmes!$A$6:$A$28="Endurance — Luc Léger (palier)")*(Barèmes!$B$6:$B$28=H148)*(Barèmes!$C$6:$C$28=IF(H148="6ème","Mixte",G148)))=0),"",IF(SUMPRODUCT((Barèmes!$A$6:$A$28="Endurance — Luc Léger (palier)")*(Barèmes!$B$6:$B$28=H148)*(Barèmes!$C$6:$C$28=IF(H148="6ème","Mixte",G148))*(Barèmes!$J$6:$J$28="+"))&gt;0,IF(J148&lt;=SUMIFS(Barèmes!$D$6:$D$28,Barèmes!$A$6:$A$28,"Endurance — Luc Léger (palier)",Barèmes!$B$6:$B$28,H148,Barèmes!$C$6:$C$28,IF(H148="6ème","Mixte",G148)),"à besoin",IF(J148&lt;=SUMIFS(Barèmes!$E$6:$E$28,Barèmes!$A$6:$A$28,"Endurance — Luc Léger (palier)",Barèmes!$B$6:$B$28,H148,Barèmes!$C$6:$C$28,IF(H148="6ème","Mixte",G148)),"fragile","satisfaisant")),IF(J148&gt;=SUMIFS(Barèmes!$D$6:$D$28,Barèmes!$A$6:$A$28,"Endurance — Luc Léger (palier)",Barèmes!$B$6:$B$28,H148,Barèmes!$C$6:$C$28,IF(H148="6ème","Mixte",G148)),"à besoin",IF(J148&gt;=SUMIFS(Barèmes!$E$6:$E$28,Barèmes!$A$6:$A$28,"Endurance — Luc Léger (palier)",Barèmes!$B$6:$B$28,H148,Barèmes!$C$6:$C$28,IF(H148="6ème","Mixte",G148)),"fragile","satisfaisant"))))</f>
        <v/>
      </c>
      <c r="N148" s="21" t="str">
        <f>IF(OR(J148="",SUMPRODUCT((Barèmes!$A$6:$A$28="Endurance — Luc Léger (palier)")*(Barèmes!$B$6:$B$28=H148)*(Barèmes!$C$6:$C$28=IF(H148="6ème","Mixte",G148)))=0),"",IF(SUMPRODUCT((Barèmes!$A$6:$A$28="Endurance — Luc Léger (palier)")*(Barèmes!$B$6:$B$28=H148)*(Barèmes!$C$6:$C$28=IF(H148="6ème","Mixte",G148))*(Barèmes!$J$6:$J$28="+"))&gt;0,IF(J148&lt;=SUMIFS(Barèmes!$F$6:$F$28,Barèmes!$A$6:$A$28,"Endurance — Luc Léger (palier)",Barèmes!$B$6:$B$28,H148,Barèmes!$C$6:$C$28,IF(H148="6ème","Mixte",G148)),Barèmes!$B$2,IF(J148&lt;=SUMIFS(Barèmes!$G$6:$G$28,Barèmes!$A$6:$A$28,"Endurance — Luc Léger (palier)",Barèmes!$B$6:$B$28,H148,Barèmes!$C$6:$C$28,IF(H148="6ème","Mixte",G148)),Barèmes!$C$2,IF(J148&lt;=SUMIFS(Barèmes!$H$6:$H$28,Barèmes!$A$6:$A$28,"Endurance — Luc Léger (palier)",Barèmes!$B$6:$B$28,H148,Barèmes!$C$6:$C$28,IF(H148="6ème","Mixte",G148)),Barèmes!$D$2,IF(J148&lt;=SUMIFS(Barèmes!$I$6:$I$28,Barèmes!$A$6:$A$28,"Endurance — Luc Léger (palier)",Barèmes!$B$6:$B$28,H148,Barèmes!$C$6:$C$28,IF(H148="6ème","Mixte",G148)),Barèmes!$E$2,Barèmes!$F$2)))),IF(J148&gt;=SUMIFS(Barèmes!$F$6:$F$28,Barèmes!$A$6:$A$28,"Endurance — Luc Léger (palier)",Barèmes!$B$6:$B$28,H148,Barèmes!$C$6:$C$28,IF(H148="6ème","Mixte",G148)),Barèmes!$B$2,IF(J148&gt;=SUMIFS(Barèmes!$G$6:$G$28,Barèmes!$A$6:$A$28,"Endurance — Luc Léger (palier)",Barèmes!$B$6:$B$28,H148,Barèmes!$C$6:$C$28,IF(H148="6ème","Mixte",G148)),Barèmes!$C$2,IF(J148&gt;=SUMIFS(Barèmes!$H$6:$H$28,Barèmes!$A$6:$A$28,"Endurance — Luc Léger (palier)",Barèmes!$B$6:$B$28,H148,Barèmes!$C$6:$C$28,IF(H148="6ème","Mixte",G148)),Barèmes!$D$2,IF(J148&gt;=SUMIFS(Barèmes!$I$6:$I$28,Barèmes!$A$6:$A$28,"Endurance — Luc Léger (palier)",Barèmes!$B$6:$B$28,H148,Barèmes!$C$6:$C$28,IF(H148="6ème","Mixte",G148)),Barèmes!$E$2,Barèmes!$F$2))))))</f>
        <v/>
      </c>
      <c r="O148" s="22"/>
      <c r="P148" s="23" t="str">
        <f>IF(OR(O148="",SUMPRODUCT((Barèmes!$A$6:$A$28="Force bas du corps — Saut en longueur (m)")*(Barèmes!$B$6:$B$28=H148)*(Barèmes!$C$6:$C$28=IF(H148="6ème","Mixte",G148)))=0),"",IF(SUMPRODUCT((Barèmes!$A$6:$A$28="Force bas du corps — Saut en longueur (m)")*(Barèmes!$B$6:$B$28=H148)*(Barèmes!$C$6:$C$28=IF(H148="6ème","Mixte",G148))*(Barèmes!$J$6:$J$28="+"))&gt;0,IF(O148&lt;=SUMIFS(Barèmes!$D$6:$D$28,Barèmes!$A$6:$A$28,"Force bas du corps — Saut en longueur (m)",Barèmes!$B$6:$B$28,H148,Barèmes!$C$6:$C$28,IF(H148="6ème","Mixte",G148)),"à besoin",IF(O148&lt;=SUMIFS(Barèmes!$E$6:$E$28,Barèmes!$A$6:$A$28,"Force bas du corps — Saut en longueur (m)",Barèmes!$B$6:$B$28,H148,Barèmes!$C$6:$C$28,IF(H148="6ème","Mixte",G148)),"fragile","satisfaisant")),IF(O148&gt;=SUMIFS(Barèmes!$D$6:$D$28,Barèmes!$A$6:$A$28,"Force bas du corps — Saut en longueur (m)",Barèmes!$B$6:$B$28,H148,Barèmes!$C$6:$C$28,IF(H148="6ème","Mixte",G148)),"à besoin",IF(O148&gt;=SUMIFS(Barèmes!$E$6:$E$28,Barèmes!$A$6:$A$28,"Force bas du corps — Saut en longueur (m)",Barèmes!$B$6:$B$28,H148,Barèmes!$C$6:$C$28,IF(H148="6ème","Mixte",G148)),"fragile","satisfaisant"))))</f>
        <v/>
      </c>
      <c r="Q148" s="23" t="str">
        <f>IF(OR(O148="",SUMPRODUCT((Barèmes!$A$6:$A$28="Force bas du corps — Saut en longueur (m)")*(Barèmes!$B$6:$B$28=H148)*(Barèmes!$C$6:$C$28=IF(H148="6ème","Mixte",G148)))=0),"",IF(SUMPRODUCT((Barèmes!$A$6:$A$28="Force bas du corps — Saut en longueur (m)")*(Barèmes!$B$6:$B$28=H148)*(Barèmes!$C$6:$C$28=IF(H148="6ème","Mixte",G148))*(Barèmes!$J$6:$J$28="+"))&gt;0,IF(O148&lt;=SUMIFS(Barèmes!$F$6:$F$28,Barèmes!$A$6:$A$28,"Force bas du corps — Saut en longueur (m)",Barèmes!$B$6:$B$28,H148,Barèmes!$C$6:$C$28,IF(H148="6ème","Mixte",G148)),Barèmes!$B$2,IF(O148&lt;=SUMIFS(Barèmes!$G$6:$G$28,Barèmes!$A$6:$A$28,"Force bas du corps — Saut en longueur (m)",Barèmes!$B$6:$B$28,H148,Barèmes!$C$6:$C$28,IF(H148="6ème","Mixte",G148)),Barèmes!$C$2,IF(O148&lt;=SUMIFS(Barèmes!$H$6:$H$28,Barèmes!$A$6:$A$28,"Force bas du corps — Saut en longueur (m)",Barèmes!$B$6:$B$28,H148,Barèmes!$C$6:$C$28,IF(H148="6ème","Mixte",G148)),Barèmes!$D$2,IF(O148&lt;=SUMIFS(Barèmes!$I$6:$I$28,Barèmes!$A$6:$A$28,"Force bas du corps — Saut en longueur (m)",Barèmes!$B$6:$B$28,H148,Barèmes!$C$6:$C$28,IF(H148="6ème","Mixte",G148)),Barèmes!$E$2,Barèmes!$F$2)))),IF(O148&gt;=SUMIFS(Barèmes!$F$6:$F$28,Barèmes!$A$6:$A$28,"Force bas du corps — Saut en longueur (m)",Barèmes!$B$6:$B$28,H148,Barèmes!$C$6:$C$28,IF(H148="6ème","Mixte",G148)),Barèmes!$B$2,IF(O148&gt;=SUMIFS(Barèmes!$G$6:$G$28,Barèmes!$A$6:$A$28,"Force bas du corps — Saut en longueur (m)",Barèmes!$B$6:$B$28,H148,Barèmes!$C$6:$C$28,IF(H148="6ème","Mixte",G148)),Barèmes!$C$2,IF(O148&gt;=SUMIFS(Barèmes!$H$6:$H$28,Barèmes!$A$6:$A$28,"Force bas du corps — Saut en longueur (m)",Barèmes!$B$6:$B$28,H148,Barèmes!$C$6:$C$28,IF(H148="6ème","Mixte",G148)),Barèmes!$D$2,IF(O148&gt;=SUMIFS(Barèmes!$I$6:$I$28,Barèmes!$A$6:$A$28,"Force bas du corps — Saut en longueur (m)",Barèmes!$B$6:$B$28,H148,Barèmes!$C$6:$C$28,IF(H148="6ème","Mixte",G148)),Barèmes!$E$2,Barèmes!$F$2))))))</f>
        <v/>
      </c>
      <c r="R148" s="22"/>
      <c r="S148" s="24" t="str">
        <f>IF(OR(R148="",SUMPRODUCT((Barèmes!$A$6:$A$28="Vitesse — 30 m (s)")*(Barèmes!$B$6:$B$28=H148)*(Barèmes!$C$6:$C$28=IF(H148="6ème","Mixte",G148)))=0),"",IF(SUMPRODUCT((Barèmes!$A$6:$A$28="Vitesse — 30 m (s)")*(Barèmes!$B$6:$B$28=H148)*(Barèmes!$C$6:$C$28=IF(H148="6ème","Mixte",G148))*(Barèmes!$J$6:$J$28="+"))&gt;0,IF(R148&lt;=SUMIFS(Barèmes!$D$6:$D$28,Barèmes!$A$6:$A$28,"Vitesse — 30 m (s)",Barèmes!$B$6:$B$28,H148,Barèmes!$C$6:$C$28,IF(H148="6ème","Mixte",G148)),"à besoin",IF(R148&lt;=SUMIFS(Barèmes!$E$6:$E$28,Barèmes!$A$6:$A$28,"Vitesse — 30 m (s)",Barèmes!$B$6:$B$28,H148,Barèmes!$C$6:$C$28,IF(H148="6ème","Mixte",G148)),"fragile","satisfaisant")),IF(R148&gt;=SUMIFS(Barèmes!$D$6:$D$28,Barèmes!$A$6:$A$28,"Vitesse — 30 m (s)",Barèmes!$B$6:$B$28,H148,Barèmes!$C$6:$C$28,IF(H148="6ème","Mixte",G148)),"à besoin",IF(R148&gt;=SUMIFS(Barèmes!$E$6:$E$28,Barèmes!$A$6:$A$28,"Vitesse — 30 m (s)",Barèmes!$B$6:$B$28,H148,Barèmes!$C$6:$C$28,IF(H148="6ème","Mixte",G148)),"fragile","satisfaisant"))))</f>
        <v/>
      </c>
      <c r="T148" s="24" t="str">
        <f>IF(OR(R148="",SUMPRODUCT((Barèmes!$A$6:$A$28="Vitesse — 30 m (s)")*(Barèmes!$B$6:$B$28=H148)*(Barèmes!$C$6:$C$28=IF(H148="6ème","Mixte",G148)))=0),"",IF(SUMPRODUCT((Barèmes!$A$6:$A$28="Vitesse — 30 m (s)")*(Barèmes!$B$6:$B$28=H148)*(Barèmes!$C$6:$C$28=IF(H148="6ème","Mixte",G148))*(Barèmes!$J$6:$J$28="+"))&gt;0,IF(R148&lt;=SUMIFS(Barèmes!$F$6:$F$28,Barèmes!$A$6:$A$28,"Vitesse — 30 m (s)",Barèmes!$B$6:$B$28,H148,Barèmes!$C$6:$C$28,IF(H148="6ème","Mixte",G148)),Barèmes!$B$2,IF(R148&lt;=SUMIFS(Barèmes!$G$6:$G$28,Barèmes!$A$6:$A$28,"Vitesse — 30 m (s)",Barèmes!$B$6:$B$28,H148,Barèmes!$C$6:$C$28,IF(H148="6ème","Mixte",G148)),Barèmes!$C$2,IF(R148&lt;=SUMIFS(Barèmes!$H$6:$H$28,Barèmes!$A$6:$A$28,"Vitesse — 30 m (s)",Barèmes!$B$6:$B$28,H148,Barèmes!$C$6:$C$28,IF(H148="6ème","Mixte",G148)),Barèmes!$D$2,IF(R148&lt;=SUMIFS(Barèmes!$I$6:$I$28,Barèmes!$A$6:$A$28,"Vitesse — 30 m (s)",Barèmes!$B$6:$B$28,H148,Barèmes!$C$6:$C$28,IF(H148="6ème","Mixte",G148)),Barèmes!$E$2,Barèmes!$F$2)))),IF(R148&gt;=SUMIFS(Barèmes!$F$6:$F$28,Barèmes!$A$6:$A$28,"Vitesse — 30 m (s)",Barèmes!$B$6:$B$28,H148,Barèmes!$C$6:$C$28,IF(H148="6ème","Mixte",G148)),Barèmes!$B$2,IF(R148&gt;=SUMIFS(Barèmes!$G$6:$G$28,Barèmes!$A$6:$A$28,"Vitesse — 30 m (s)",Barèmes!$B$6:$B$28,H148,Barèmes!$C$6:$C$28,IF(H148="6ème","Mixte",G148)),Barèmes!$C$2,IF(R148&gt;=SUMIFS(Barèmes!$H$6:$H$28,Barèmes!$A$6:$A$28,"Vitesse — 30 m (s)",Barèmes!$B$6:$B$28,H148,Barèmes!$C$6:$C$28,IF(H148="6ème","Mixte",G148)),Barèmes!$D$2,IF(R148&gt;=SUMIFS(Barèmes!$I$6:$I$28,Barèmes!$A$6:$A$28,"Vitesse — 30 m (s)",Barèmes!$B$6:$B$28,H148,Barèmes!$C$6:$C$28,IF(H148="6ème","Mixte",G148)),Barèmes!$E$2,Barèmes!$F$2))))))</f>
        <v/>
      </c>
      <c r="U148" s="22"/>
      <c r="V148" s="25" t="str">
        <f>IF(OR(U148="",SUMPRODUCT((Barèmes!$A$6:$A$28="Vitesse — 50 m (s)")*(Barèmes!$B$6:$B$28=H148)*(Barèmes!$C$6:$C$28=IF(H148="6ème","Mixte",G148)))=0),"",IF(SUMPRODUCT((Barèmes!$A$6:$A$28="Vitesse — 50 m (s)")*(Barèmes!$B$6:$B$28=H148)*(Barèmes!$C$6:$C$28=IF(H148="6ème","Mixte",G148))*(Barèmes!$J$6:$J$28="+"))&gt;0,IF(U148&lt;=SUMIFS(Barèmes!$D$6:$D$28,Barèmes!$A$6:$A$28,"Vitesse — 50 m (s)",Barèmes!$B$6:$B$28,H148,Barèmes!$C$6:$C$28,IF(H148="6ème","Mixte",G148)),"à besoin",IF(U148&lt;=SUMIFS(Barèmes!$E$6:$E$28,Barèmes!$A$6:$A$28,"Vitesse — 50 m (s)",Barèmes!$B$6:$B$28,H148,Barèmes!$C$6:$C$28,IF(H148="6ème","Mixte",G148)),"fragile","satisfaisant")),IF(U148&gt;=SUMIFS(Barèmes!$D$6:$D$28,Barèmes!$A$6:$A$28,"Vitesse — 50 m (s)",Barèmes!$B$6:$B$28,H148,Barèmes!$C$6:$C$28,IF(H148="6ème","Mixte",G148)),"à besoin",IF(U148&gt;=SUMIFS(Barèmes!$E$6:$E$28,Barèmes!$A$6:$A$28,"Vitesse — 50 m (s)",Barèmes!$B$6:$B$28,H148,Barèmes!$C$6:$C$28,IF(H148="6ème","Mixte",G148)),"fragile","satisfaisant"))))</f>
        <v/>
      </c>
      <c r="W148" s="25" t="str">
        <f>IF(OR(U148="",SUMPRODUCT((Barèmes!$A$6:$A$28="Vitesse — 50 m (s)")*(Barèmes!$B$6:$B$28=H148)*(Barèmes!$C$6:$C$28=IF(H148="6ème","Mixte",G148)))=0),"",IF(SUMPRODUCT((Barèmes!$A$6:$A$28="Vitesse — 50 m (s)")*(Barèmes!$B$6:$B$28=H148)*(Barèmes!$C$6:$C$28=IF(H148="6ème","Mixte",G148))*(Barèmes!$J$6:$J$28="+"))&gt;0,IF(U148&lt;=SUMIFS(Barèmes!$F$6:$F$28,Barèmes!$A$6:$A$28,"Vitesse — 50 m (s)",Barèmes!$B$6:$B$28,H148,Barèmes!$C$6:$C$28,IF(H148="6ème","Mixte",G148)),Barèmes!$B$2,IF(U148&lt;=SUMIFS(Barèmes!$G$6:$G$28,Barèmes!$A$6:$A$28,"Vitesse — 50 m (s)",Barèmes!$B$6:$B$28,H148,Barèmes!$C$6:$C$28,IF(H148="6ème","Mixte",G148)),Barèmes!$C$2,IF(U148&lt;=SUMIFS(Barèmes!$H$6:$H$28,Barèmes!$A$6:$A$28,"Vitesse — 50 m (s)",Barèmes!$B$6:$B$28,H148,Barèmes!$C$6:$C$28,IF(H148="6ème","Mixte",G148)),Barèmes!$D$2,IF(U148&lt;=SUMIFS(Barèmes!$I$6:$I$28,Barèmes!$A$6:$A$28,"Vitesse — 50 m (s)",Barèmes!$B$6:$B$28,H148,Barèmes!$C$6:$C$28,IF(H148="6ème","Mixte",G148)),Barèmes!$E$2,Barèmes!$F$2)))),IF(U148&gt;=SUMIFS(Barèmes!$F$6:$F$28,Barèmes!$A$6:$A$28,"Vitesse — 50 m (s)",Barèmes!$B$6:$B$28,H148,Barèmes!$C$6:$C$28,IF(H148="6ème","Mixte",G148)),Barèmes!$B$2,IF(U148&gt;=SUMIFS(Barèmes!$G$6:$G$28,Barèmes!$A$6:$A$28,"Vitesse — 50 m (s)",Barèmes!$B$6:$B$28,H148,Barèmes!$C$6:$C$28,IF(H148="6ème","Mixte",G148)),Barèmes!$C$2,IF(U148&gt;=SUMIFS(Barèmes!$H$6:$H$28,Barèmes!$A$6:$A$28,"Vitesse — 50 m (s)",Barèmes!$B$6:$B$28,H148,Barèmes!$C$6:$C$28,IF(H148="6ème","Mixte",G148)),Barèmes!$D$2,IF(U148&gt;=SUMIFS(Barèmes!$I$6:$I$28,Barèmes!$A$6:$A$28,"Vitesse — 50 m (s)",Barèmes!$B$6:$B$28,H148,Barèmes!$C$6:$C$28,IF(H148="6ème","Mixte",G148)),Barèmes!$E$2,Barèmes!$F$2))))))</f>
        <v/>
      </c>
      <c r="X148" s="18"/>
      <c r="Y148" s="26" t="str" cm="1">
        <f t="array" ref="Y148">IF(OR(X148="",SUMPRODUCT((Barèmes!$A$6:$A$28="Souplesse (score 1-5)")*(Barèmes!$B$6:$B$28=H148)*(Barèmes!$C$6:$C$28=IF(H148="6ème","Mixte",G148)))=0),"",IF(SUMPRODUCT((Barèmes!$A$6:$A$28="Souplesse (score 1-5)")*(Barèmes!$B$6:$B$28=H148)*(Barèmes!$C$6:$C$28=IF(H148="6ème","Mixte",G148))*(Barèmes!$J$6:$J$28="+"))&gt;0,IF(X148&lt;=SUMIFS(Barèmes!$D$6:$D$28,Barèmes!$A$6:$A$28,"Souplesse (score 1-5)",Barèmes!$B$6:$B$28,H148,Barèmes!$C$6:$C$28,IF(H148="6ème","Mixte",G148)),"à besoin",IF(X148&lt;=SUMIFS(Barèmes!$E$6:$E$28,Barèmes!$A$6:$A$28,"Souplesse (score 1-5)",Barèmes!$B$6:$B$28,H148,Barèmes!$C$6:$C$28,IF(H148="6ème","Mixte",G148)),"fragile","satisfaisant")),IF(X148&gt;=SUMIFS(Barèmes!$D$6:$D$28,Barèmes!$A$6:$A$28,"Souplesse (score 1-5)",Barèmes!$B$6:$B$28,H148,Barèmes!$C$6:$C$28,IF(H148="6ème","Mixte",G148)),"à besoin",IF(X148&gt;=SUMIFS(Barèmes!$E$6:$E$28,Barèmes!$A$6:$A$28,"Souplesse (score 1-5)",Barèmes!$B$6:$B$28,H148,Barèmes!$C$6:$C$28,IF(H148="6ème","Mixte",G148)),"fragile","satisfaisant"))))</f>
        <v/>
      </c>
      <c r="Z148" s="26" t="str" cm="1">
        <f t="array" ref="Z148">IF(OR(X148="",SUMPRODUCT((Barèmes!$A$6:$A$28="Souplesse (score 1-5)")*(Barèmes!$B$6:$B$28=H148)*(Barèmes!$C$6:$C$28=IF(H148="6ème","Mixte",G148)))=0),"",IF(SUMPRODUCT((Barèmes!$A$6:$A$28="Souplesse (score 1-5)")*(Barèmes!$B$6:$B$28=H148)*(Barèmes!$C$6:$C$28=IF(H148="6ème","Mixte",G148))*(Barèmes!$J$6:$J$28="+"))&gt;0,IF(X148&lt;=SUMIFS(Barèmes!$F$6:$F$28,Barèmes!$A$6:$A$28,"Souplesse (score 1-5)",Barèmes!$B$6:$B$28,H148,Barèmes!$C$6:$C$28,IF(H148="6ème","Mixte",G148)),Barèmes!$B$2,IF(X148&lt;=SUMIFS(Barèmes!$G$6:$G$28,Barèmes!$A$6:$A$28,"Souplesse (score 1-5)",Barèmes!$B$6:$B$28,H148,Barèmes!$C$6:$C$28,IF(H148="6ème","Mixte",G148)),Barèmes!$C$2,IF(X148&lt;=SUMIFS(Barèmes!$H$6:$H$28,Barèmes!$A$6:$A$28,"Souplesse (score 1-5)",Barèmes!$B$6:$B$28,H148,Barèmes!$C$6:$C$28,IF(H148="6ème","Mixte",G148)),Barèmes!$D$2,IF(X148&lt;=SUMIFS(Barèmes!$I$6:$I$28,Barèmes!$A$6:$A$28,"Souplesse (score 1-5)",Barèmes!$B$6:$B$28,H148,Barèmes!$C$6:$C$28,IF(H148="6ème","Mixte",G148)),Barèmes!$E$2,Barèmes!$F$2)))),IF(X148&gt;=SUMIFS(Barèmes!$F$6:$F$28,Barèmes!$A$6:$A$28,"Souplesse (score 1-5)",Barèmes!$B$6:$B$28,H148,Barèmes!$C$6:$C$28,IF(H148="6ème","Mixte",G148)),Barèmes!$B$2,IF(X148&gt;=SUMIFS(Barèmes!$G$6:$G$28,Barèmes!$A$6:$A$28,"Souplesse (score 1-5)",Barèmes!$B$6:$B$28,H148,Barèmes!$C$6:$C$28,IF(H148="6ème","Mixte",G148)),Barèmes!$C$2,IF(X148&gt;=SUMIFS(Barèmes!$H$6:$H$28,Barèmes!$A$6:$A$28,"Souplesse (score 1-5)",Barèmes!$B$6:$B$28,H148,Barèmes!$C$6:$C$28,IF(H148="6ème","Mixte",G148)),Barèmes!$D$2,IF(X148&gt;=SUMIFS(Barèmes!$I$6:$I$28,Barèmes!$A$6:$A$28,"Souplesse (score 1-5)",Barèmes!$B$6:$B$28,H148,Barèmes!$C$6:$C$28,IF(H148="6ème","Mixte",G148)),Barèmes!$E$2,Barèmes!$F$2))))))</f>
        <v/>
      </c>
      <c r="AA148" s="22"/>
      <c r="AB148" s="27" t="str">
        <f>IF(OR(AA148="",SUMPRODUCT((Barèmes!$A$6:$A$28="Agilité — T-test 974 (s)")*(Barèmes!$B$6:$B$28=H148)*(Barèmes!$C$6:$C$28=IF(H148="6ème","Mixte",G148)))=0),"",IF(SUMPRODUCT((Barèmes!$A$6:$A$28="Agilité — T-test 974 (s)")*(Barèmes!$B$6:$B$28=H148)*(Barèmes!$C$6:$C$28=IF(H148="6ème","Mixte",G148))*(Barèmes!$J$6:$J$28="+"))&gt;0,IF(AA148&lt;=SUMIFS(Barèmes!$D$6:$D$28,Barèmes!$A$6:$A$28,"Agilité — T-test 974 (s)",Barèmes!$B$6:$B$28,H148,Barèmes!$C$6:$C$28,IF(H148="6ème","Mixte",G148)),"à besoin",IF(AA148&lt;=SUMIFS(Barèmes!$E$6:$E$28,Barèmes!$A$6:$A$28,"Agilité — T-test 974 (s)",Barèmes!$B$6:$B$28,H148,Barèmes!$C$6:$C$28,IF(H148="6ème","Mixte",G148)),"fragile","satisfaisant")),IF(AA148&gt;=SUMIFS(Barèmes!$D$6:$D$28,Barèmes!$A$6:$A$28,"Agilité — T-test 974 (s)",Barèmes!$B$6:$B$28,H148,Barèmes!$C$6:$C$28,IF(H148="6ème","Mixte",G148)),"à besoin",IF(AA148&gt;=SUMIFS(Barèmes!$E$6:$E$28,Barèmes!$A$6:$A$28,"Agilité — T-test 974 (s)",Barèmes!$B$6:$B$28,H148,Barèmes!$C$6:$C$28,IF(H148="6ème","Mixte",G148)),"fragile","satisfaisant"))))</f>
        <v/>
      </c>
      <c r="AC148" s="27" t="str">
        <f>IF(OR(AA148="",SUMPRODUCT((Barèmes!$A$6:$A$28="Agilité — T-test 974 (s)")*(Barèmes!$B$6:$B$28=H148)*(Barèmes!$C$6:$C$28=IF(H148="6ème","Mixte",G148)))=0),"",IF(SUMPRODUCT((Barèmes!$A$6:$A$28="Agilité — T-test 974 (s)")*(Barèmes!$B$6:$B$28=H148)*(Barèmes!$C$6:$C$28=IF(H148="6ème","Mixte",G148))*(Barèmes!$J$6:$J$28="+"))&gt;0,IF(AA148&lt;=SUMIFS(Barèmes!$F$6:$F$28,Barèmes!$A$6:$A$28,"Agilité — T-test 974 (s)",Barèmes!$B$6:$B$28,H148,Barèmes!$C$6:$C$28,IF(H148="6ème","Mixte",G148)),Barèmes!$B$2,IF(AA148&lt;=SUMIFS(Barèmes!$G$6:$G$28,Barèmes!$A$6:$A$28,"Agilité — T-test 974 (s)",Barèmes!$B$6:$B$28,H148,Barèmes!$C$6:$C$28,IF(H148="6ème","Mixte",G148)),Barèmes!$C$2,IF(AA148&lt;=SUMIFS(Barèmes!$H$6:$H$28,Barèmes!$A$6:$A$28,"Agilité — T-test 974 (s)",Barèmes!$B$6:$B$28,H148,Barèmes!$C$6:$C$28,IF(H148="6ème","Mixte",G148)),Barèmes!$D$2,IF(AA148&lt;=SUMIFS(Barèmes!$I$6:$I$28,Barèmes!$A$6:$A$28,"Agilité — T-test 974 (s)",Barèmes!$B$6:$B$28,H148,Barèmes!$C$6:$C$28,IF(H148="6ème","Mixte",G148)),Barèmes!$E$2,Barèmes!$F$2)))),IF(AA148&gt;=SUMIFS(Barèmes!$F$6:$F$28,Barèmes!$A$6:$A$28,"Agilité — T-test 974 (s)",Barèmes!$B$6:$B$28,H148,Barèmes!$C$6:$C$28,IF(H148="6ème","Mixte",G148)),Barèmes!$B$2,IF(AA148&gt;=SUMIFS(Barèmes!$G$6:$G$28,Barèmes!$A$6:$A$28,"Agilité — T-test 974 (s)",Barèmes!$B$6:$B$28,H148,Barèmes!$C$6:$C$28,IF(H148="6ème","Mixte",G148)),Barèmes!$C$2,IF(AA148&gt;=SUMIFS(Barèmes!$H$6:$H$28,Barèmes!$A$6:$A$28,"Agilité — T-test 974 (s)",Barèmes!$B$6:$B$28,H148,Barèmes!$C$6:$C$28,IF(H148="6ème","Mixte",G148)),Barèmes!$D$2,IF(AA148&gt;=SUMIFS(Barèmes!$I$6:$I$28,Barèmes!$A$6:$A$28,"Agilité — T-test 974 (s)",Barèmes!$B$6:$B$28,H148,Barèmes!$C$6:$C$28,IF(H148="6ème","Mixte",G148)),Barèmes!$E$2,Barèmes!$F$2))))))</f>
        <v/>
      </c>
      <c r="AD148" s="28" t="str">
        <f t="shared" si="18"/>
        <v/>
      </c>
      <c r="AE148" s="29" t="str">
        <f t="shared" si="19"/>
        <v/>
      </c>
      <c r="AF148" s="30" t="str">
        <f>IF(OR(AD148="",SUMPRODUCT((Barèmes!$A$6:$A$28="Surcoût d'agilité (s) — technique")*(Barèmes!$B$6:$B$28=H148)*(Barèmes!$C$6:$C$28=IF(H148="6ème","Mixte",G148)))=0),"",IF(SUMPRODUCT((Barèmes!$A$6:$A$28="Surcoût d'agilité (s) — technique")*(Barèmes!$B$6:$B$28=H148)*(Barèmes!$C$6:$C$28=IF(H148="6ème","Mixte",G148))*(Barèmes!$J$6:$J$28="+"))&gt;0,IF(AD148&lt;=SUMIFS(Barèmes!$D$6:$D$28,Barèmes!$A$6:$A$28,"Surcoût d'agilité (s) — technique",Barèmes!$B$6:$B$28,H148,Barèmes!$C$6:$C$28,IF(H148="6ème","Mixte",G148)),"à besoin",IF(AD148&lt;=SUMIFS(Barèmes!$E$6:$E$28,Barèmes!$A$6:$A$28,"Surcoût d'agilité (s) — technique",Barèmes!$B$6:$B$28,H148,Barèmes!$C$6:$C$28,IF(H148="6ème","Mixte",G148)),"fragile","satisfaisant")),IF(AD148&gt;=SUMIFS(Barèmes!$D$6:$D$28,Barèmes!$A$6:$A$28,"Surcoût d'agilité (s) — technique",Barèmes!$B$6:$B$28,H148,Barèmes!$C$6:$C$28,IF(H148="6ème","Mixte",G148)),"à besoin",IF(AD148&gt;=SUMIFS(Barèmes!$E$6:$E$28,Barèmes!$A$6:$A$28,"Surcoût d'agilité (s) — technique",Barèmes!$B$6:$B$28,H148,Barèmes!$C$6:$C$28,IF(H148="6ème","Mixte",G148)),"fragile","satisfaisant"))))</f>
        <v/>
      </c>
      <c r="AG148" s="30" t="str">
        <f>IF(OR(AD148="",SUMPRODUCT((Barèmes!$A$6:$A$28="Surcoût d'agilité (s) — technique")*(Barèmes!$B$6:$B$28=H148)*(Barèmes!$C$6:$C$28=IF(H148="6ème","Mixte",G148)))=0),"",IF(SUMPRODUCT((Barèmes!$A$6:$A$28="Surcoût d'agilité (s) — technique")*(Barèmes!$B$6:$B$28=H148)*(Barèmes!$C$6:$C$28=IF(H148="6ème","Mixte",G148))*(Barèmes!$J$6:$J$28="+"))&gt;0,IF(AD148&lt;=SUMIFS(Barèmes!$F$6:$F$28,Barèmes!$A$6:$A$28,"Surcoût d'agilité (s) — technique",Barèmes!$B$6:$B$28,H148,Barèmes!$C$6:$C$28,IF(H148="6ème","Mixte",G148)),Barèmes!$B$2,IF(AD148&lt;=SUMIFS(Barèmes!$G$6:$G$28,Barèmes!$A$6:$A$28,"Surcoût d'agilité (s) — technique",Barèmes!$B$6:$B$28,H148,Barèmes!$C$6:$C$28,IF(H148="6ème","Mixte",G148)),Barèmes!$C$2,IF(AD148&lt;=SUMIFS(Barèmes!$H$6:$H$28,Barèmes!$A$6:$A$28,"Surcoût d'agilité (s) — technique",Barèmes!$B$6:$B$28,H148,Barèmes!$C$6:$C$28,IF(H148="6ème","Mixte",G148)),Barèmes!$D$2,IF(AD148&lt;=SUMIFS(Barèmes!$I$6:$I$28,Barèmes!$A$6:$A$28,"Surcoût d'agilité (s) — technique",Barèmes!$B$6:$B$28,H148,Barèmes!$C$6:$C$28,IF(H148="6ème","Mixte",G148)),Barèmes!$E$2,Barèmes!$F$2)))),IF(AD148&gt;=SUMIFS(Barèmes!$F$6:$F$28,Barèmes!$A$6:$A$28,"Surcoût d'agilité (s) — technique",Barèmes!$B$6:$B$28,H148,Barèmes!$C$6:$C$28,IF(H148="6ème","Mixte",G148)),Barèmes!$B$2,IF(AD148&gt;=SUMIFS(Barèmes!$G$6:$G$28,Barèmes!$A$6:$A$28,"Surcoût d'agilité (s) — technique",Barèmes!$B$6:$B$28,H148,Barèmes!$C$6:$C$28,IF(H148="6ème","Mixte",G148)),Barèmes!$C$2,IF(AD148&gt;=SUMIFS(Barèmes!$H$6:$H$28,Barèmes!$A$6:$A$28,"Surcoût d'agilité (s) — technique",Barèmes!$B$6:$B$28,H148,Barèmes!$C$6:$C$28,IF(H148="6ème","Mixte",G148)),Barèmes!$D$2,IF(AD148&gt;=SUMIFS(Barèmes!$I$6:$I$28,Barèmes!$A$6:$A$28,"Surcoût d'agilité (s) — technique",Barèmes!$B$6:$B$28,H148,Barèmes!$C$6:$C$28,IF(H148="6ème","Mixte",G148)),Barèmes!$E$2,Barèmes!$F$2))))))</f>
        <v/>
      </c>
      <c r="AH148" s="31" t="str">
        <f>IF((IF(N148="",0,1)+IF(Q148="",0,1)+IF(W148="",0,1)+IF(Z148="",0,1)+IF(AC148="",0,1))=0,"",3*IF(N148=Barèmes!$B$2,1,IF(N148=Barèmes!$C$2,2,IF(N148=Barèmes!$D$2,3,IF(N148=Barèmes!$E$2,4,IF(N148=Barèmes!$F$2,5,0)))))+3*IF(Q148=Barèmes!$B$2,1,IF(Q148=Barèmes!$C$2,2,IF(Q148=Barèmes!$D$2,3,IF(Q148=Barèmes!$E$2,4,IF(Q148=Barèmes!$F$2,5,0)))))+2*IF(W148=Barèmes!$B$2,1,IF(W148=Barèmes!$C$2,2,IF(W148=Barèmes!$D$2,3,IF(W148=Barèmes!$E$2,4,IF(W148=Barèmes!$F$2,5,0)))))+1*IF(Z148=Barèmes!$B$2,1,IF(Z148=Barèmes!$C$2,2,IF(Z148=Barèmes!$D$2,3,IF(Z148=Barèmes!$E$2,4,IF(Z148=Barèmes!$F$2,5,0)))))+1*IF(AC148=Barèmes!$B$2,1,IF(AC148=Barèmes!$C$2,2,IF(AC148=Barèmes!$D$2,3,IF(AC148=Barèmes!$E$2,4,IF(AC148=Barèmes!$F$2,5,0))))))</f>
        <v/>
      </c>
      <c r="AI148" s="31"/>
      <c r="AJ148" s="32" t="str">
        <f>IFERROR(INDEX(Croissance!$B$5:$B$604,MATCH(A148,Croissance!$A$5:$A$604,0)),"")</f>
        <v/>
      </c>
      <c r="AK148" s="32" t="str">
        <f>IFERROR(INDEX(Croissance!$C$5:$C$604,MATCH(A148,Croissance!$A$5:$A$604,0)),"")</f>
        <v/>
      </c>
      <c r="AL148" s="32" t="str">
        <f>IFERROR(INDEX(Croissance!$D$5:$D$604,MATCH(A148,Croissance!$A$5:$A$604,0)),"")</f>
        <v/>
      </c>
      <c r="AM148" s="32" t="str">
        <f>IFERROR(INDEX(Croissance!$E$5:$E$604,MATCH(A148,Croissance!$A$5:$A$604,0)),"")</f>
        <v/>
      </c>
      <c r="AO148" s="33">
        <f t="shared" si="24"/>
        <v>0</v>
      </c>
      <c r="AP148" s="33">
        <f t="shared" si="20"/>
        <v>0</v>
      </c>
      <c r="AQ148" s="33">
        <f>IF(A148="",0,IF(AND(OR('Synthèse classe'!$C$2="Tous",C148='Synthèse classe'!$C$2),OR('Synthèse classe'!$C$3="Toutes",D148='Synthèse classe'!$C$3),OR('Synthèse classe'!$C$4="Toutes",AND('Synthèse classe'!$C$4="Dernière",AP148=1),B148=IFERROR(VALUE('Synthèse classe'!$C$4),0))),1,0))</f>
        <v>0</v>
      </c>
      <c r="AR148" s="34" t="str">
        <f t="shared" si="21"/>
        <v/>
      </c>
    </row>
    <row r="149" spans="1:44" x14ac:dyDescent="0.2">
      <c r="A149" s="17" t="str">
        <f t="shared" si="17"/>
        <v/>
      </c>
      <c r="B149" s="18"/>
      <c r="C149" s="19"/>
      <c r="D149" s="19"/>
      <c r="E149" s="19"/>
      <c r="F149" s="19"/>
      <c r="G149" s="19"/>
      <c r="H149" s="17" t="str">
        <f t="shared" si="22"/>
        <v/>
      </c>
      <c r="I149" s="20"/>
      <c r="J149" s="18"/>
      <c r="K149" s="19"/>
      <c r="L149" s="21" t="str">
        <f t="shared" si="23"/>
        <v/>
      </c>
      <c r="M149" s="21" t="str">
        <f>IF(OR(J149="",SUMPRODUCT((Barèmes!$A$6:$A$28="Endurance — Luc Léger (palier)")*(Barèmes!$B$6:$B$28=H149)*(Barèmes!$C$6:$C$28=IF(H149="6ème","Mixte",G149)))=0),"",IF(SUMPRODUCT((Barèmes!$A$6:$A$28="Endurance — Luc Léger (palier)")*(Barèmes!$B$6:$B$28=H149)*(Barèmes!$C$6:$C$28=IF(H149="6ème","Mixte",G149))*(Barèmes!$J$6:$J$28="+"))&gt;0,IF(J149&lt;=SUMIFS(Barèmes!$D$6:$D$28,Barèmes!$A$6:$A$28,"Endurance — Luc Léger (palier)",Barèmes!$B$6:$B$28,H149,Barèmes!$C$6:$C$28,IF(H149="6ème","Mixte",G149)),"à besoin",IF(J149&lt;=SUMIFS(Barèmes!$E$6:$E$28,Barèmes!$A$6:$A$28,"Endurance — Luc Léger (palier)",Barèmes!$B$6:$B$28,H149,Barèmes!$C$6:$C$28,IF(H149="6ème","Mixte",G149)),"fragile","satisfaisant")),IF(J149&gt;=SUMIFS(Barèmes!$D$6:$D$28,Barèmes!$A$6:$A$28,"Endurance — Luc Léger (palier)",Barèmes!$B$6:$B$28,H149,Barèmes!$C$6:$C$28,IF(H149="6ème","Mixte",G149)),"à besoin",IF(J149&gt;=SUMIFS(Barèmes!$E$6:$E$28,Barèmes!$A$6:$A$28,"Endurance — Luc Léger (palier)",Barèmes!$B$6:$B$28,H149,Barèmes!$C$6:$C$28,IF(H149="6ème","Mixte",G149)),"fragile","satisfaisant"))))</f>
        <v/>
      </c>
      <c r="N149" s="21" t="str">
        <f>IF(OR(J149="",SUMPRODUCT((Barèmes!$A$6:$A$28="Endurance — Luc Léger (palier)")*(Barèmes!$B$6:$B$28=H149)*(Barèmes!$C$6:$C$28=IF(H149="6ème","Mixte",G149)))=0),"",IF(SUMPRODUCT((Barèmes!$A$6:$A$28="Endurance — Luc Léger (palier)")*(Barèmes!$B$6:$B$28=H149)*(Barèmes!$C$6:$C$28=IF(H149="6ème","Mixte",G149))*(Barèmes!$J$6:$J$28="+"))&gt;0,IF(J149&lt;=SUMIFS(Barèmes!$F$6:$F$28,Barèmes!$A$6:$A$28,"Endurance — Luc Léger (palier)",Barèmes!$B$6:$B$28,H149,Barèmes!$C$6:$C$28,IF(H149="6ème","Mixte",G149)),Barèmes!$B$2,IF(J149&lt;=SUMIFS(Barèmes!$G$6:$G$28,Barèmes!$A$6:$A$28,"Endurance — Luc Léger (palier)",Barèmes!$B$6:$B$28,H149,Barèmes!$C$6:$C$28,IF(H149="6ème","Mixte",G149)),Barèmes!$C$2,IF(J149&lt;=SUMIFS(Barèmes!$H$6:$H$28,Barèmes!$A$6:$A$28,"Endurance — Luc Léger (palier)",Barèmes!$B$6:$B$28,H149,Barèmes!$C$6:$C$28,IF(H149="6ème","Mixte",G149)),Barèmes!$D$2,IF(J149&lt;=SUMIFS(Barèmes!$I$6:$I$28,Barèmes!$A$6:$A$28,"Endurance — Luc Léger (palier)",Barèmes!$B$6:$B$28,H149,Barèmes!$C$6:$C$28,IF(H149="6ème","Mixte",G149)),Barèmes!$E$2,Barèmes!$F$2)))),IF(J149&gt;=SUMIFS(Barèmes!$F$6:$F$28,Barèmes!$A$6:$A$28,"Endurance — Luc Léger (palier)",Barèmes!$B$6:$B$28,H149,Barèmes!$C$6:$C$28,IF(H149="6ème","Mixte",G149)),Barèmes!$B$2,IF(J149&gt;=SUMIFS(Barèmes!$G$6:$G$28,Barèmes!$A$6:$A$28,"Endurance — Luc Léger (palier)",Barèmes!$B$6:$B$28,H149,Barèmes!$C$6:$C$28,IF(H149="6ème","Mixte",G149)),Barèmes!$C$2,IF(J149&gt;=SUMIFS(Barèmes!$H$6:$H$28,Barèmes!$A$6:$A$28,"Endurance — Luc Léger (palier)",Barèmes!$B$6:$B$28,H149,Barèmes!$C$6:$C$28,IF(H149="6ème","Mixte",G149)),Barèmes!$D$2,IF(J149&gt;=SUMIFS(Barèmes!$I$6:$I$28,Barèmes!$A$6:$A$28,"Endurance — Luc Léger (palier)",Barèmes!$B$6:$B$28,H149,Barèmes!$C$6:$C$28,IF(H149="6ème","Mixte",G149)),Barèmes!$E$2,Barèmes!$F$2))))))</f>
        <v/>
      </c>
      <c r="O149" s="22"/>
      <c r="P149" s="23" t="str">
        <f>IF(OR(O149="",SUMPRODUCT((Barèmes!$A$6:$A$28="Force bas du corps — Saut en longueur (m)")*(Barèmes!$B$6:$B$28=H149)*(Barèmes!$C$6:$C$28=IF(H149="6ème","Mixte",G149)))=0),"",IF(SUMPRODUCT((Barèmes!$A$6:$A$28="Force bas du corps — Saut en longueur (m)")*(Barèmes!$B$6:$B$28=H149)*(Barèmes!$C$6:$C$28=IF(H149="6ème","Mixte",G149))*(Barèmes!$J$6:$J$28="+"))&gt;0,IF(O149&lt;=SUMIFS(Barèmes!$D$6:$D$28,Barèmes!$A$6:$A$28,"Force bas du corps — Saut en longueur (m)",Barèmes!$B$6:$B$28,H149,Barèmes!$C$6:$C$28,IF(H149="6ème","Mixte",G149)),"à besoin",IF(O149&lt;=SUMIFS(Barèmes!$E$6:$E$28,Barèmes!$A$6:$A$28,"Force bas du corps — Saut en longueur (m)",Barèmes!$B$6:$B$28,H149,Barèmes!$C$6:$C$28,IF(H149="6ème","Mixte",G149)),"fragile","satisfaisant")),IF(O149&gt;=SUMIFS(Barèmes!$D$6:$D$28,Barèmes!$A$6:$A$28,"Force bas du corps — Saut en longueur (m)",Barèmes!$B$6:$B$28,H149,Barèmes!$C$6:$C$28,IF(H149="6ème","Mixte",G149)),"à besoin",IF(O149&gt;=SUMIFS(Barèmes!$E$6:$E$28,Barèmes!$A$6:$A$28,"Force bas du corps — Saut en longueur (m)",Barèmes!$B$6:$B$28,H149,Barèmes!$C$6:$C$28,IF(H149="6ème","Mixte",G149)),"fragile","satisfaisant"))))</f>
        <v/>
      </c>
      <c r="Q149" s="23" t="str">
        <f>IF(OR(O149="",SUMPRODUCT((Barèmes!$A$6:$A$28="Force bas du corps — Saut en longueur (m)")*(Barèmes!$B$6:$B$28=H149)*(Barèmes!$C$6:$C$28=IF(H149="6ème","Mixte",G149)))=0),"",IF(SUMPRODUCT((Barèmes!$A$6:$A$28="Force bas du corps — Saut en longueur (m)")*(Barèmes!$B$6:$B$28=H149)*(Barèmes!$C$6:$C$28=IF(H149="6ème","Mixte",G149))*(Barèmes!$J$6:$J$28="+"))&gt;0,IF(O149&lt;=SUMIFS(Barèmes!$F$6:$F$28,Barèmes!$A$6:$A$28,"Force bas du corps — Saut en longueur (m)",Barèmes!$B$6:$B$28,H149,Barèmes!$C$6:$C$28,IF(H149="6ème","Mixte",G149)),Barèmes!$B$2,IF(O149&lt;=SUMIFS(Barèmes!$G$6:$G$28,Barèmes!$A$6:$A$28,"Force bas du corps — Saut en longueur (m)",Barèmes!$B$6:$B$28,H149,Barèmes!$C$6:$C$28,IF(H149="6ème","Mixte",G149)),Barèmes!$C$2,IF(O149&lt;=SUMIFS(Barèmes!$H$6:$H$28,Barèmes!$A$6:$A$28,"Force bas du corps — Saut en longueur (m)",Barèmes!$B$6:$B$28,H149,Barèmes!$C$6:$C$28,IF(H149="6ème","Mixte",G149)),Barèmes!$D$2,IF(O149&lt;=SUMIFS(Barèmes!$I$6:$I$28,Barèmes!$A$6:$A$28,"Force bas du corps — Saut en longueur (m)",Barèmes!$B$6:$B$28,H149,Barèmes!$C$6:$C$28,IF(H149="6ème","Mixte",G149)),Barèmes!$E$2,Barèmes!$F$2)))),IF(O149&gt;=SUMIFS(Barèmes!$F$6:$F$28,Barèmes!$A$6:$A$28,"Force bas du corps — Saut en longueur (m)",Barèmes!$B$6:$B$28,H149,Barèmes!$C$6:$C$28,IF(H149="6ème","Mixte",G149)),Barèmes!$B$2,IF(O149&gt;=SUMIFS(Barèmes!$G$6:$G$28,Barèmes!$A$6:$A$28,"Force bas du corps — Saut en longueur (m)",Barèmes!$B$6:$B$28,H149,Barèmes!$C$6:$C$28,IF(H149="6ème","Mixte",G149)),Barèmes!$C$2,IF(O149&gt;=SUMIFS(Barèmes!$H$6:$H$28,Barèmes!$A$6:$A$28,"Force bas du corps — Saut en longueur (m)",Barèmes!$B$6:$B$28,H149,Barèmes!$C$6:$C$28,IF(H149="6ème","Mixte",G149)),Barèmes!$D$2,IF(O149&gt;=SUMIFS(Barèmes!$I$6:$I$28,Barèmes!$A$6:$A$28,"Force bas du corps — Saut en longueur (m)",Barèmes!$B$6:$B$28,H149,Barèmes!$C$6:$C$28,IF(H149="6ème","Mixte",G149)),Barèmes!$E$2,Barèmes!$F$2))))))</f>
        <v/>
      </c>
      <c r="R149" s="22"/>
      <c r="S149" s="24" t="str">
        <f>IF(OR(R149="",SUMPRODUCT((Barèmes!$A$6:$A$28="Vitesse — 30 m (s)")*(Barèmes!$B$6:$B$28=H149)*(Barèmes!$C$6:$C$28=IF(H149="6ème","Mixte",G149)))=0),"",IF(SUMPRODUCT((Barèmes!$A$6:$A$28="Vitesse — 30 m (s)")*(Barèmes!$B$6:$B$28=H149)*(Barèmes!$C$6:$C$28=IF(H149="6ème","Mixte",G149))*(Barèmes!$J$6:$J$28="+"))&gt;0,IF(R149&lt;=SUMIFS(Barèmes!$D$6:$D$28,Barèmes!$A$6:$A$28,"Vitesse — 30 m (s)",Barèmes!$B$6:$B$28,H149,Barèmes!$C$6:$C$28,IF(H149="6ème","Mixte",G149)),"à besoin",IF(R149&lt;=SUMIFS(Barèmes!$E$6:$E$28,Barèmes!$A$6:$A$28,"Vitesse — 30 m (s)",Barèmes!$B$6:$B$28,H149,Barèmes!$C$6:$C$28,IF(H149="6ème","Mixte",G149)),"fragile","satisfaisant")),IF(R149&gt;=SUMIFS(Barèmes!$D$6:$D$28,Barèmes!$A$6:$A$28,"Vitesse — 30 m (s)",Barèmes!$B$6:$B$28,H149,Barèmes!$C$6:$C$28,IF(H149="6ème","Mixte",G149)),"à besoin",IF(R149&gt;=SUMIFS(Barèmes!$E$6:$E$28,Barèmes!$A$6:$A$28,"Vitesse — 30 m (s)",Barèmes!$B$6:$B$28,H149,Barèmes!$C$6:$C$28,IF(H149="6ème","Mixte",G149)),"fragile","satisfaisant"))))</f>
        <v/>
      </c>
      <c r="T149" s="24" t="str">
        <f>IF(OR(R149="",SUMPRODUCT((Barèmes!$A$6:$A$28="Vitesse — 30 m (s)")*(Barèmes!$B$6:$B$28=H149)*(Barèmes!$C$6:$C$28=IF(H149="6ème","Mixte",G149)))=0),"",IF(SUMPRODUCT((Barèmes!$A$6:$A$28="Vitesse — 30 m (s)")*(Barèmes!$B$6:$B$28=H149)*(Barèmes!$C$6:$C$28=IF(H149="6ème","Mixte",G149))*(Barèmes!$J$6:$J$28="+"))&gt;0,IF(R149&lt;=SUMIFS(Barèmes!$F$6:$F$28,Barèmes!$A$6:$A$28,"Vitesse — 30 m (s)",Barèmes!$B$6:$B$28,H149,Barèmes!$C$6:$C$28,IF(H149="6ème","Mixte",G149)),Barèmes!$B$2,IF(R149&lt;=SUMIFS(Barèmes!$G$6:$G$28,Barèmes!$A$6:$A$28,"Vitesse — 30 m (s)",Barèmes!$B$6:$B$28,H149,Barèmes!$C$6:$C$28,IF(H149="6ème","Mixte",G149)),Barèmes!$C$2,IF(R149&lt;=SUMIFS(Barèmes!$H$6:$H$28,Barèmes!$A$6:$A$28,"Vitesse — 30 m (s)",Barèmes!$B$6:$B$28,H149,Barèmes!$C$6:$C$28,IF(H149="6ème","Mixte",G149)),Barèmes!$D$2,IF(R149&lt;=SUMIFS(Barèmes!$I$6:$I$28,Barèmes!$A$6:$A$28,"Vitesse — 30 m (s)",Barèmes!$B$6:$B$28,H149,Barèmes!$C$6:$C$28,IF(H149="6ème","Mixte",G149)),Barèmes!$E$2,Barèmes!$F$2)))),IF(R149&gt;=SUMIFS(Barèmes!$F$6:$F$28,Barèmes!$A$6:$A$28,"Vitesse — 30 m (s)",Barèmes!$B$6:$B$28,H149,Barèmes!$C$6:$C$28,IF(H149="6ème","Mixte",G149)),Barèmes!$B$2,IF(R149&gt;=SUMIFS(Barèmes!$G$6:$G$28,Barèmes!$A$6:$A$28,"Vitesse — 30 m (s)",Barèmes!$B$6:$B$28,H149,Barèmes!$C$6:$C$28,IF(H149="6ème","Mixte",G149)),Barèmes!$C$2,IF(R149&gt;=SUMIFS(Barèmes!$H$6:$H$28,Barèmes!$A$6:$A$28,"Vitesse — 30 m (s)",Barèmes!$B$6:$B$28,H149,Barèmes!$C$6:$C$28,IF(H149="6ème","Mixte",G149)),Barèmes!$D$2,IF(R149&gt;=SUMIFS(Barèmes!$I$6:$I$28,Barèmes!$A$6:$A$28,"Vitesse — 30 m (s)",Barèmes!$B$6:$B$28,H149,Barèmes!$C$6:$C$28,IF(H149="6ème","Mixte",G149)),Barèmes!$E$2,Barèmes!$F$2))))))</f>
        <v/>
      </c>
      <c r="U149" s="22"/>
      <c r="V149" s="25" t="str">
        <f>IF(OR(U149="",SUMPRODUCT((Barèmes!$A$6:$A$28="Vitesse — 50 m (s)")*(Barèmes!$B$6:$B$28=H149)*(Barèmes!$C$6:$C$28=IF(H149="6ème","Mixte",G149)))=0),"",IF(SUMPRODUCT((Barèmes!$A$6:$A$28="Vitesse — 50 m (s)")*(Barèmes!$B$6:$B$28=H149)*(Barèmes!$C$6:$C$28=IF(H149="6ème","Mixte",G149))*(Barèmes!$J$6:$J$28="+"))&gt;0,IF(U149&lt;=SUMIFS(Barèmes!$D$6:$D$28,Barèmes!$A$6:$A$28,"Vitesse — 50 m (s)",Barèmes!$B$6:$B$28,H149,Barèmes!$C$6:$C$28,IF(H149="6ème","Mixte",G149)),"à besoin",IF(U149&lt;=SUMIFS(Barèmes!$E$6:$E$28,Barèmes!$A$6:$A$28,"Vitesse — 50 m (s)",Barèmes!$B$6:$B$28,H149,Barèmes!$C$6:$C$28,IF(H149="6ème","Mixte",G149)),"fragile","satisfaisant")),IF(U149&gt;=SUMIFS(Barèmes!$D$6:$D$28,Barèmes!$A$6:$A$28,"Vitesse — 50 m (s)",Barèmes!$B$6:$B$28,H149,Barèmes!$C$6:$C$28,IF(H149="6ème","Mixte",G149)),"à besoin",IF(U149&gt;=SUMIFS(Barèmes!$E$6:$E$28,Barèmes!$A$6:$A$28,"Vitesse — 50 m (s)",Barèmes!$B$6:$B$28,H149,Barèmes!$C$6:$C$28,IF(H149="6ème","Mixte",G149)),"fragile","satisfaisant"))))</f>
        <v/>
      </c>
      <c r="W149" s="25" t="str">
        <f>IF(OR(U149="",SUMPRODUCT((Barèmes!$A$6:$A$28="Vitesse — 50 m (s)")*(Barèmes!$B$6:$B$28=H149)*(Barèmes!$C$6:$C$28=IF(H149="6ème","Mixte",G149)))=0),"",IF(SUMPRODUCT((Barèmes!$A$6:$A$28="Vitesse — 50 m (s)")*(Barèmes!$B$6:$B$28=H149)*(Barèmes!$C$6:$C$28=IF(H149="6ème","Mixte",G149))*(Barèmes!$J$6:$J$28="+"))&gt;0,IF(U149&lt;=SUMIFS(Barèmes!$F$6:$F$28,Barèmes!$A$6:$A$28,"Vitesse — 50 m (s)",Barèmes!$B$6:$B$28,H149,Barèmes!$C$6:$C$28,IF(H149="6ème","Mixte",G149)),Barèmes!$B$2,IF(U149&lt;=SUMIFS(Barèmes!$G$6:$G$28,Barèmes!$A$6:$A$28,"Vitesse — 50 m (s)",Barèmes!$B$6:$B$28,H149,Barèmes!$C$6:$C$28,IF(H149="6ème","Mixte",G149)),Barèmes!$C$2,IF(U149&lt;=SUMIFS(Barèmes!$H$6:$H$28,Barèmes!$A$6:$A$28,"Vitesse — 50 m (s)",Barèmes!$B$6:$B$28,H149,Barèmes!$C$6:$C$28,IF(H149="6ème","Mixte",G149)),Barèmes!$D$2,IF(U149&lt;=SUMIFS(Barèmes!$I$6:$I$28,Barèmes!$A$6:$A$28,"Vitesse — 50 m (s)",Barèmes!$B$6:$B$28,H149,Barèmes!$C$6:$C$28,IF(H149="6ème","Mixte",G149)),Barèmes!$E$2,Barèmes!$F$2)))),IF(U149&gt;=SUMIFS(Barèmes!$F$6:$F$28,Barèmes!$A$6:$A$28,"Vitesse — 50 m (s)",Barèmes!$B$6:$B$28,H149,Barèmes!$C$6:$C$28,IF(H149="6ème","Mixte",G149)),Barèmes!$B$2,IF(U149&gt;=SUMIFS(Barèmes!$G$6:$G$28,Barèmes!$A$6:$A$28,"Vitesse — 50 m (s)",Barèmes!$B$6:$B$28,H149,Barèmes!$C$6:$C$28,IF(H149="6ème","Mixte",G149)),Barèmes!$C$2,IF(U149&gt;=SUMIFS(Barèmes!$H$6:$H$28,Barèmes!$A$6:$A$28,"Vitesse — 50 m (s)",Barèmes!$B$6:$B$28,H149,Barèmes!$C$6:$C$28,IF(H149="6ème","Mixte",G149)),Barèmes!$D$2,IF(U149&gt;=SUMIFS(Barèmes!$I$6:$I$28,Barèmes!$A$6:$A$28,"Vitesse — 50 m (s)",Barèmes!$B$6:$B$28,H149,Barèmes!$C$6:$C$28,IF(H149="6ème","Mixte",G149)),Barèmes!$E$2,Barèmes!$F$2))))))</f>
        <v/>
      </c>
      <c r="X149" s="18"/>
      <c r="Y149" s="26" t="str" cm="1">
        <f t="array" ref="Y149">IF(OR(X149="",SUMPRODUCT((Barèmes!$A$6:$A$28="Souplesse (score 1-5)")*(Barèmes!$B$6:$B$28=H149)*(Barèmes!$C$6:$C$28=IF(H149="6ème","Mixte",G149)))=0),"",IF(SUMPRODUCT((Barèmes!$A$6:$A$28="Souplesse (score 1-5)")*(Barèmes!$B$6:$B$28=H149)*(Barèmes!$C$6:$C$28=IF(H149="6ème","Mixte",G149))*(Barèmes!$J$6:$J$28="+"))&gt;0,IF(X149&lt;=SUMIFS(Barèmes!$D$6:$D$28,Barèmes!$A$6:$A$28,"Souplesse (score 1-5)",Barèmes!$B$6:$B$28,H149,Barèmes!$C$6:$C$28,IF(H149="6ème","Mixte",G149)),"à besoin",IF(X149&lt;=SUMIFS(Barèmes!$E$6:$E$28,Barèmes!$A$6:$A$28,"Souplesse (score 1-5)",Barèmes!$B$6:$B$28,H149,Barèmes!$C$6:$C$28,IF(H149="6ème","Mixte",G149)),"fragile","satisfaisant")),IF(X149&gt;=SUMIFS(Barèmes!$D$6:$D$28,Barèmes!$A$6:$A$28,"Souplesse (score 1-5)",Barèmes!$B$6:$B$28,H149,Barèmes!$C$6:$C$28,IF(H149="6ème","Mixte",G149)),"à besoin",IF(X149&gt;=SUMIFS(Barèmes!$E$6:$E$28,Barèmes!$A$6:$A$28,"Souplesse (score 1-5)",Barèmes!$B$6:$B$28,H149,Barèmes!$C$6:$C$28,IF(H149="6ème","Mixte",G149)),"fragile","satisfaisant"))))</f>
        <v/>
      </c>
      <c r="Z149" s="26" t="str" cm="1">
        <f t="array" ref="Z149">IF(OR(X149="",SUMPRODUCT((Barèmes!$A$6:$A$28="Souplesse (score 1-5)")*(Barèmes!$B$6:$B$28=H149)*(Barèmes!$C$6:$C$28=IF(H149="6ème","Mixte",G149)))=0),"",IF(SUMPRODUCT((Barèmes!$A$6:$A$28="Souplesse (score 1-5)")*(Barèmes!$B$6:$B$28=H149)*(Barèmes!$C$6:$C$28=IF(H149="6ème","Mixte",G149))*(Barèmes!$J$6:$J$28="+"))&gt;0,IF(X149&lt;=SUMIFS(Barèmes!$F$6:$F$28,Barèmes!$A$6:$A$28,"Souplesse (score 1-5)",Barèmes!$B$6:$B$28,H149,Barèmes!$C$6:$C$28,IF(H149="6ème","Mixte",G149)),Barèmes!$B$2,IF(X149&lt;=SUMIFS(Barèmes!$G$6:$G$28,Barèmes!$A$6:$A$28,"Souplesse (score 1-5)",Barèmes!$B$6:$B$28,H149,Barèmes!$C$6:$C$28,IF(H149="6ème","Mixte",G149)),Barèmes!$C$2,IF(X149&lt;=SUMIFS(Barèmes!$H$6:$H$28,Barèmes!$A$6:$A$28,"Souplesse (score 1-5)",Barèmes!$B$6:$B$28,H149,Barèmes!$C$6:$C$28,IF(H149="6ème","Mixte",G149)),Barèmes!$D$2,IF(X149&lt;=SUMIFS(Barèmes!$I$6:$I$28,Barèmes!$A$6:$A$28,"Souplesse (score 1-5)",Barèmes!$B$6:$B$28,H149,Barèmes!$C$6:$C$28,IF(H149="6ème","Mixte",G149)),Barèmes!$E$2,Barèmes!$F$2)))),IF(X149&gt;=SUMIFS(Barèmes!$F$6:$F$28,Barèmes!$A$6:$A$28,"Souplesse (score 1-5)",Barèmes!$B$6:$B$28,H149,Barèmes!$C$6:$C$28,IF(H149="6ème","Mixte",G149)),Barèmes!$B$2,IF(X149&gt;=SUMIFS(Barèmes!$G$6:$G$28,Barèmes!$A$6:$A$28,"Souplesse (score 1-5)",Barèmes!$B$6:$B$28,H149,Barèmes!$C$6:$C$28,IF(H149="6ème","Mixte",G149)),Barèmes!$C$2,IF(X149&gt;=SUMIFS(Barèmes!$H$6:$H$28,Barèmes!$A$6:$A$28,"Souplesse (score 1-5)",Barèmes!$B$6:$B$28,H149,Barèmes!$C$6:$C$28,IF(H149="6ème","Mixte",G149)),Barèmes!$D$2,IF(X149&gt;=SUMIFS(Barèmes!$I$6:$I$28,Barèmes!$A$6:$A$28,"Souplesse (score 1-5)",Barèmes!$B$6:$B$28,H149,Barèmes!$C$6:$C$28,IF(H149="6ème","Mixte",G149)),Barèmes!$E$2,Barèmes!$F$2))))))</f>
        <v/>
      </c>
      <c r="AA149" s="22"/>
      <c r="AB149" s="27" t="str">
        <f>IF(OR(AA149="",SUMPRODUCT((Barèmes!$A$6:$A$28="Agilité — T-test 974 (s)")*(Barèmes!$B$6:$B$28=H149)*(Barèmes!$C$6:$C$28=IF(H149="6ème","Mixte",G149)))=0),"",IF(SUMPRODUCT((Barèmes!$A$6:$A$28="Agilité — T-test 974 (s)")*(Barèmes!$B$6:$B$28=H149)*(Barèmes!$C$6:$C$28=IF(H149="6ème","Mixte",G149))*(Barèmes!$J$6:$J$28="+"))&gt;0,IF(AA149&lt;=SUMIFS(Barèmes!$D$6:$D$28,Barèmes!$A$6:$A$28,"Agilité — T-test 974 (s)",Barèmes!$B$6:$B$28,H149,Barèmes!$C$6:$C$28,IF(H149="6ème","Mixte",G149)),"à besoin",IF(AA149&lt;=SUMIFS(Barèmes!$E$6:$E$28,Barèmes!$A$6:$A$28,"Agilité — T-test 974 (s)",Barèmes!$B$6:$B$28,H149,Barèmes!$C$6:$C$28,IF(H149="6ème","Mixte",G149)),"fragile","satisfaisant")),IF(AA149&gt;=SUMIFS(Barèmes!$D$6:$D$28,Barèmes!$A$6:$A$28,"Agilité — T-test 974 (s)",Barèmes!$B$6:$B$28,H149,Barèmes!$C$6:$C$28,IF(H149="6ème","Mixte",G149)),"à besoin",IF(AA149&gt;=SUMIFS(Barèmes!$E$6:$E$28,Barèmes!$A$6:$A$28,"Agilité — T-test 974 (s)",Barèmes!$B$6:$B$28,H149,Barèmes!$C$6:$C$28,IF(H149="6ème","Mixte",G149)),"fragile","satisfaisant"))))</f>
        <v/>
      </c>
      <c r="AC149" s="27" t="str">
        <f>IF(OR(AA149="",SUMPRODUCT((Barèmes!$A$6:$A$28="Agilité — T-test 974 (s)")*(Barèmes!$B$6:$B$28=H149)*(Barèmes!$C$6:$C$28=IF(H149="6ème","Mixte",G149)))=0),"",IF(SUMPRODUCT((Barèmes!$A$6:$A$28="Agilité — T-test 974 (s)")*(Barèmes!$B$6:$B$28=H149)*(Barèmes!$C$6:$C$28=IF(H149="6ème","Mixte",G149))*(Barèmes!$J$6:$J$28="+"))&gt;0,IF(AA149&lt;=SUMIFS(Barèmes!$F$6:$F$28,Barèmes!$A$6:$A$28,"Agilité — T-test 974 (s)",Barèmes!$B$6:$B$28,H149,Barèmes!$C$6:$C$28,IF(H149="6ème","Mixte",G149)),Barèmes!$B$2,IF(AA149&lt;=SUMIFS(Barèmes!$G$6:$G$28,Barèmes!$A$6:$A$28,"Agilité — T-test 974 (s)",Barèmes!$B$6:$B$28,H149,Barèmes!$C$6:$C$28,IF(H149="6ème","Mixte",G149)),Barèmes!$C$2,IF(AA149&lt;=SUMIFS(Barèmes!$H$6:$H$28,Barèmes!$A$6:$A$28,"Agilité — T-test 974 (s)",Barèmes!$B$6:$B$28,H149,Barèmes!$C$6:$C$28,IF(H149="6ème","Mixte",G149)),Barèmes!$D$2,IF(AA149&lt;=SUMIFS(Barèmes!$I$6:$I$28,Barèmes!$A$6:$A$28,"Agilité — T-test 974 (s)",Barèmes!$B$6:$B$28,H149,Barèmes!$C$6:$C$28,IF(H149="6ème","Mixte",G149)),Barèmes!$E$2,Barèmes!$F$2)))),IF(AA149&gt;=SUMIFS(Barèmes!$F$6:$F$28,Barèmes!$A$6:$A$28,"Agilité — T-test 974 (s)",Barèmes!$B$6:$B$28,H149,Barèmes!$C$6:$C$28,IF(H149="6ème","Mixte",G149)),Barèmes!$B$2,IF(AA149&gt;=SUMIFS(Barèmes!$G$6:$G$28,Barèmes!$A$6:$A$28,"Agilité — T-test 974 (s)",Barèmes!$B$6:$B$28,H149,Barèmes!$C$6:$C$28,IF(H149="6ème","Mixte",G149)),Barèmes!$C$2,IF(AA149&gt;=SUMIFS(Barèmes!$H$6:$H$28,Barèmes!$A$6:$A$28,"Agilité — T-test 974 (s)",Barèmes!$B$6:$B$28,H149,Barèmes!$C$6:$C$28,IF(H149="6ème","Mixte",G149)),Barèmes!$D$2,IF(AA149&gt;=SUMIFS(Barèmes!$I$6:$I$28,Barèmes!$A$6:$A$28,"Agilité — T-test 974 (s)",Barèmes!$B$6:$B$28,H149,Barèmes!$C$6:$C$28,IF(H149="6ème","Mixte",G149)),Barèmes!$E$2,Barèmes!$F$2))))))</f>
        <v/>
      </c>
      <c r="AD149" s="28" t="str">
        <f t="shared" si="18"/>
        <v/>
      </c>
      <c r="AE149" s="29" t="str">
        <f t="shared" si="19"/>
        <v/>
      </c>
      <c r="AF149" s="30" t="str">
        <f>IF(OR(AD149="",SUMPRODUCT((Barèmes!$A$6:$A$28="Surcoût d'agilité (s) — technique")*(Barèmes!$B$6:$B$28=H149)*(Barèmes!$C$6:$C$28=IF(H149="6ème","Mixte",G149)))=0),"",IF(SUMPRODUCT((Barèmes!$A$6:$A$28="Surcoût d'agilité (s) — technique")*(Barèmes!$B$6:$B$28=H149)*(Barèmes!$C$6:$C$28=IF(H149="6ème","Mixte",G149))*(Barèmes!$J$6:$J$28="+"))&gt;0,IF(AD149&lt;=SUMIFS(Barèmes!$D$6:$D$28,Barèmes!$A$6:$A$28,"Surcoût d'agilité (s) — technique",Barèmes!$B$6:$B$28,H149,Barèmes!$C$6:$C$28,IF(H149="6ème","Mixte",G149)),"à besoin",IF(AD149&lt;=SUMIFS(Barèmes!$E$6:$E$28,Barèmes!$A$6:$A$28,"Surcoût d'agilité (s) — technique",Barèmes!$B$6:$B$28,H149,Barèmes!$C$6:$C$28,IF(H149="6ème","Mixte",G149)),"fragile","satisfaisant")),IF(AD149&gt;=SUMIFS(Barèmes!$D$6:$D$28,Barèmes!$A$6:$A$28,"Surcoût d'agilité (s) — technique",Barèmes!$B$6:$B$28,H149,Barèmes!$C$6:$C$28,IF(H149="6ème","Mixte",G149)),"à besoin",IF(AD149&gt;=SUMIFS(Barèmes!$E$6:$E$28,Barèmes!$A$6:$A$28,"Surcoût d'agilité (s) — technique",Barèmes!$B$6:$B$28,H149,Barèmes!$C$6:$C$28,IF(H149="6ème","Mixte",G149)),"fragile","satisfaisant"))))</f>
        <v/>
      </c>
      <c r="AG149" s="30" t="str">
        <f>IF(OR(AD149="",SUMPRODUCT((Barèmes!$A$6:$A$28="Surcoût d'agilité (s) — technique")*(Barèmes!$B$6:$B$28=H149)*(Barèmes!$C$6:$C$28=IF(H149="6ème","Mixte",G149)))=0),"",IF(SUMPRODUCT((Barèmes!$A$6:$A$28="Surcoût d'agilité (s) — technique")*(Barèmes!$B$6:$B$28=H149)*(Barèmes!$C$6:$C$28=IF(H149="6ème","Mixte",G149))*(Barèmes!$J$6:$J$28="+"))&gt;0,IF(AD149&lt;=SUMIFS(Barèmes!$F$6:$F$28,Barèmes!$A$6:$A$28,"Surcoût d'agilité (s) — technique",Barèmes!$B$6:$B$28,H149,Barèmes!$C$6:$C$28,IF(H149="6ème","Mixte",G149)),Barèmes!$B$2,IF(AD149&lt;=SUMIFS(Barèmes!$G$6:$G$28,Barèmes!$A$6:$A$28,"Surcoût d'agilité (s) — technique",Barèmes!$B$6:$B$28,H149,Barèmes!$C$6:$C$28,IF(H149="6ème","Mixte",G149)),Barèmes!$C$2,IF(AD149&lt;=SUMIFS(Barèmes!$H$6:$H$28,Barèmes!$A$6:$A$28,"Surcoût d'agilité (s) — technique",Barèmes!$B$6:$B$28,H149,Barèmes!$C$6:$C$28,IF(H149="6ème","Mixte",G149)),Barèmes!$D$2,IF(AD149&lt;=SUMIFS(Barèmes!$I$6:$I$28,Barèmes!$A$6:$A$28,"Surcoût d'agilité (s) — technique",Barèmes!$B$6:$B$28,H149,Barèmes!$C$6:$C$28,IF(H149="6ème","Mixte",G149)),Barèmes!$E$2,Barèmes!$F$2)))),IF(AD149&gt;=SUMIFS(Barèmes!$F$6:$F$28,Barèmes!$A$6:$A$28,"Surcoût d'agilité (s) — technique",Barèmes!$B$6:$B$28,H149,Barèmes!$C$6:$C$28,IF(H149="6ème","Mixte",G149)),Barèmes!$B$2,IF(AD149&gt;=SUMIFS(Barèmes!$G$6:$G$28,Barèmes!$A$6:$A$28,"Surcoût d'agilité (s) — technique",Barèmes!$B$6:$B$28,H149,Barèmes!$C$6:$C$28,IF(H149="6ème","Mixte",G149)),Barèmes!$C$2,IF(AD149&gt;=SUMIFS(Barèmes!$H$6:$H$28,Barèmes!$A$6:$A$28,"Surcoût d'agilité (s) — technique",Barèmes!$B$6:$B$28,H149,Barèmes!$C$6:$C$28,IF(H149="6ème","Mixte",G149)),Barèmes!$D$2,IF(AD149&gt;=SUMIFS(Barèmes!$I$6:$I$28,Barèmes!$A$6:$A$28,"Surcoût d'agilité (s) — technique",Barèmes!$B$6:$B$28,H149,Barèmes!$C$6:$C$28,IF(H149="6ème","Mixte",G149)),Barèmes!$E$2,Barèmes!$F$2))))))</f>
        <v/>
      </c>
      <c r="AH149" s="31" t="str">
        <f>IF((IF(N149="",0,1)+IF(Q149="",0,1)+IF(W149="",0,1)+IF(Z149="",0,1)+IF(AC149="",0,1))=0,"",3*IF(N149=Barèmes!$B$2,1,IF(N149=Barèmes!$C$2,2,IF(N149=Barèmes!$D$2,3,IF(N149=Barèmes!$E$2,4,IF(N149=Barèmes!$F$2,5,0)))))+3*IF(Q149=Barèmes!$B$2,1,IF(Q149=Barèmes!$C$2,2,IF(Q149=Barèmes!$D$2,3,IF(Q149=Barèmes!$E$2,4,IF(Q149=Barèmes!$F$2,5,0)))))+2*IF(W149=Barèmes!$B$2,1,IF(W149=Barèmes!$C$2,2,IF(W149=Barèmes!$D$2,3,IF(W149=Barèmes!$E$2,4,IF(W149=Barèmes!$F$2,5,0)))))+1*IF(Z149=Barèmes!$B$2,1,IF(Z149=Barèmes!$C$2,2,IF(Z149=Barèmes!$D$2,3,IF(Z149=Barèmes!$E$2,4,IF(Z149=Barèmes!$F$2,5,0)))))+1*IF(AC149=Barèmes!$B$2,1,IF(AC149=Barèmes!$C$2,2,IF(AC149=Barèmes!$D$2,3,IF(AC149=Barèmes!$E$2,4,IF(AC149=Barèmes!$F$2,5,0))))))</f>
        <v/>
      </c>
      <c r="AI149" s="31"/>
      <c r="AJ149" s="32" t="str">
        <f>IFERROR(INDEX(Croissance!$B$5:$B$604,MATCH(A149,Croissance!$A$5:$A$604,0)),"")</f>
        <v/>
      </c>
      <c r="AK149" s="32" t="str">
        <f>IFERROR(INDEX(Croissance!$C$5:$C$604,MATCH(A149,Croissance!$A$5:$A$604,0)),"")</f>
        <v/>
      </c>
      <c r="AL149" s="32" t="str">
        <f>IFERROR(INDEX(Croissance!$D$5:$D$604,MATCH(A149,Croissance!$A$5:$A$604,0)),"")</f>
        <v/>
      </c>
      <c r="AM149" s="32" t="str">
        <f>IFERROR(INDEX(Croissance!$E$5:$E$604,MATCH(A149,Croissance!$A$5:$A$604,0)),"")</f>
        <v/>
      </c>
      <c r="AO149" s="33">
        <f t="shared" si="24"/>
        <v>0</v>
      </c>
      <c r="AP149" s="33">
        <f t="shared" si="20"/>
        <v>0</v>
      </c>
      <c r="AQ149" s="33">
        <f>IF(A149="",0,IF(AND(OR('Synthèse classe'!$C$2="Tous",C149='Synthèse classe'!$C$2),OR('Synthèse classe'!$C$3="Toutes",D149='Synthèse classe'!$C$3),OR('Synthèse classe'!$C$4="Toutes",AND('Synthèse classe'!$C$4="Dernière",AP149=1),B149=IFERROR(VALUE('Synthèse classe'!$C$4),0))),1,0))</f>
        <v>0</v>
      </c>
      <c r="AR149" s="34" t="str">
        <f t="shared" si="21"/>
        <v/>
      </c>
    </row>
    <row r="150" spans="1:44" x14ac:dyDescent="0.2">
      <c r="A150" s="17" t="str">
        <f t="shared" si="17"/>
        <v/>
      </c>
      <c r="B150" s="18"/>
      <c r="C150" s="19"/>
      <c r="D150" s="19"/>
      <c r="E150" s="19"/>
      <c r="F150" s="19"/>
      <c r="G150" s="19"/>
      <c r="H150" s="17" t="str">
        <f t="shared" si="22"/>
        <v/>
      </c>
      <c r="I150" s="20"/>
      <c r="J150" s="18"/>
      <c r="K150" s="19"/>
      <c r="L150" s="21" t="str">
        <f t="shared" si="23"/>
        <v/>
      </c>
      <c r="M150" s="21" t="str">
        <f>IF(OR(J150="",SUMPRODUCT((Barèmes!$A$6:$A$28="Endurance — Luc Léger (palier)")*(Barèmes!$B$6:$B$28=H150)*(Barèmes!$C$6:$C$28=IF(H150="6ème","Mixte",G150)))=0),"",IF(SUMPRODUCT((Barèmes!$A$6:$A$28="Endurance — Luc Léger (palier)")*(Barèmes!$B$6:$B$28=H150)*(Barèmes!$C$6:$C$28=IF(H150="6ème","Mixte",G150))*(Barèmes!$J$6:$J$28="+"))&gt;0,IF(J150&lt;=SUMIFS(Barèmes!$D$6:$D$28,Barèmes!$A$6:$A$28,"Endurance — Luc Léger (palier)",Barèmes!$B$6:$B$28,H150,Barèmes!$C$6:$C$28,IF(H150="6ème","Mixte",G150)),"à besoin",IF(J150&lt;=SUMIFS(Barèmes!$E$6:$E$28,Barèmes!$A$6:$A$28,"Endurance — Luc Léger (palier)",Barèmes!$B$6:$B$28,H150,Barèmes!$C$6:$C$28,IF(H150="6ème","Mixte",G150)),"fragile","satisfaisant")),IF(J150&gt;=SUMIFS(Barèmes!$D$6:$D$28,Barèmes!$A$6:$A$28,"Endurance — Luc Léger (palier)",Barèmes!$B$6:$B$28,H150,Barèmes!$C$6:$C$28,IF(H150="6ème","Mixte",G150)),"à besoin",IF(J150&gt;=SUMIFS(Barèmes!$E$6:$E$28,Barèmes!$A$6:$A$28,"Endurance — Luc Léger (palier)",Barèmes!$B$6:$B$28,H150,Barèmes!$C$6:$C$28,IF(H150="6ème","Mixte",G150)),"fragile","satisfaisant"))))</f>
        <v/>
      </c>
      <c r="N150" s="21" t="str">
        <f>IF(OR(J150="",SUMPRODUCT((Barèmes!$A$6:$A$28="Endurance — Luc Léger (palier)")*(Barèmes!$B$6:$B$28=H150)*(Barèmes!$C$6:$C$28=IF(H150="6ème","Mixte",G150)))=0),"",IF(SUMPRODUCT((Barèmes!$A$6:$A$28="Endurance — Luc Léger (palier)")*(Barèmes!$B$6:$B$28=H150)*(Barèmes!$C$6:$C$28=IF(H150="6ème","Mixte",G150))*(Barèmes!$J$6:$J$28="+"))&gt;0,IF(J150&lt;=SUMIFS(Barèmes!$F$6:$F$28,Barèmes!$A$6:$A$28,"Endurance — Luc Léger (palier)",Barèmes!$B$6:$B$28,H150,Barèmes!$C$6:$C$28,IF(H150="6ème","Mixte",G150)),Barèmes!$B$2,IF(J150&lt;=SUMIFS(Barèmes!$G$6:$G$28,Barèmes!$A$6:$A$28,"Endurance — Luc Léger (palier)",Barèmes!$B$6:$B$28,H150,Barèmes!$C$6:$C$28,IF(H150="6ème","Mixte",G150)),Barèmes!$C$2,IF(J150&lt;=SUMIFS(Barèmes!$H$6:$H$28,Barèmes!$A$6:$A$28,"Endurance — Luc Léger (palier)",Barèmes!$B$6:$B$28,H150,Barèmes!$C$6:$C$28,IF(H150="6ème","Mixte",G150)),Barèmes!$D$2,IF(J150&lt;=SUMIFS(Barèmes!$I$6:$I$28,Barèmes!$A$6:$A$28,"Endurance — Luc Léger (palier)",Barèmes!$B$6:$B$28,H150,Barèmes!$C$6:$C$28,IF(H150="6ème","Mixte",G150)),Barèmes!$E$2,Barèmes!$F$2)))),IF(J150&gt;=SUMIFS(Barèmes!$F$6:$F$28,Barèmes!$A$6:$A$28,"Endurance — Luc Léger (palier)",Barèmes!$B$6:$B$28,H150,Barèmes!$C$6:$C$28,IF(H150="6ème","Mixte",G150)),Barèmes!$B$2,IF(J150&gt;=SUMIFS(Barèmes!$G$6:$G$28,Barèmes!$A$6:$A$28,"Endurance — Luc Léger (palier)",Barèmes!$B$6:$B$28,H150,Barèmes!$C$6:$C$28,IF(H150="6ème","Mixte",G150)),Barèmes!$C$2,IF(J150&gt;=SUMIFS(Barèmes!$H$6:$H$28,Barèmes!$A$6:$A$28,"Endurance — Luc Léger (palier)",Barèmes!$B$6:$B$28,H150,Barèmes!$C$6:$C$28,IF(H150="6ème","Mixte",G150)),Barèmes!$D$2,IF(J150&gt;=SUMIFS(Barèmes!$I$6:$I$28,Barèmes!$A$6:$A$28,"Endurance — Luc Léger (palier)",Barèmes!$B$6:$B$28,H150,Barèmes!$C$6:$C$28,IF(H150="6ème","Mixte",G150)),Barèmes!$E$2,Barèmes!$F$2))))))</f>
        <v/>
      </c>
      <c r="O150" s="22"/>
      <c r="P150" s="23" t="str">
        <f>IF(OR(O150="",SUMPRODUCT((Barèmes!$A$6:$A$28="Force bas du corps — Saut en longueur (m)")*(Barèmes!$B$6:$B$28=H150)*(Barèmes!$C$6:$C$28=IF(H150="6ème","Mixte",G150)))=0),"",IF(SUMPRODUCT((Barèmes!$A$6:$A$28="Force bas du corps — Saut en longueur (m)")*(Barèmes!$B$6:$B$28=H150)*(Barèmes!$C$6:$C$28=IF(H150="6ème","Mixte",G150))*(Barèmes!$J$6:$J$28="+"))&gt;0,IF(O150&lt;=SUMIFS(Barèmes!$D$6:$D$28,Barèmes!$A$6:$A$28,"Force bas du corps — Saut en longueur (m)",Barèmes!$B$6:$B$28,H150,Barèmes!$C$6:$C$28,IF(H150="6ème","Mixte",G150)),"à besoin",IF(O150&lt;=SUMIFS(Barèmes!$E$6:$E$28,Barèmes!$A$6:$A$28,"Force bas du corps — Saut en longueur (m)",Barèmes!$B$6:$B$28,H150,Barèmes!$C$6:$C$28,IF(H150="6ème","Mixte",G150)),"fragile","satisfaisant")),IF(O150&gt;=SUMIFS(Barèmes!$D$6:$D$28,Barèmes!$A$6:$A$28,"Force bas du corps — Saut en longueur (m)",Barèmes!$B$6:$B$28,H150,Barèmes!$C$6:$C$28,IF(H150="6ème","Mixte",G150)),"à besoin",IF(O150&gt;=SUMIFS(Barèmes!$E$6:$E$28,Barèmes!$A$6:$A$28,"Force bas du corps — Saut en longueur (m)",Barèmes!$B$6:$B$28,H150,Barèmes!$C$6:$C$28,IF(H150="6ème","Mixte",G150)),"fragile","satisfaisant"))))</f>
        <v/>
      </c>
      <c r="Q150" s="23" t="str">
        <f>IF(OR(O150="",SUMPRODUCT((Barèmes!$A$6:$A$28="Force bas du corps — Saut en longueur (m)")*(Barèmes!$B$6:$B$28=H150)*(Barèmes!$C$6:$C$28=IF(H150="6ème","Mixte",G150)))=0),"",IF(SUMPRODUCT((Barèmes!$A$6:$A$28="Force bas du corps — Saut en longueur (m)")*(Barèmes!$B$6:$B$28=H150)*(Barèmes!$C$6:$C$28=IF(H150="6ème","Mixte",G150))*(Barèmes!$J$6:$J$28="+"))&gt;0,IF(O150&lt;=SUMIFS(Barèmes!$F$6:$F$28,Barèmes!$A$6:$A$28,"Force bas du corps — Saut en longueur (m)",Barèmes!$B$6:$B$28,H150,Barèmes!$C$6:$C$28,IF(H150="6ème","Mixte",G150)),Barèmes!$B$2,IF(O150&lt;=SUMIFS(Barèmes!$G$6:$G$28,Barèmes!$A$6:$A$28,"Force bas du corps — Saut en longueur (m)",Barèmes!$B$6:$B$28,H150,Barèmes!$C$6:$C$28,IF(H150="6ème","Mixte",G150)),Barèmes!$C$2,IF(O150&lt;=SUMIFS(Barèmes!$H$6:$H$28,Barèmes!$A$6:$A$28,"Force bas du corps — Saut en longueur (m)",Barèmes!$B$6:$B$28,H150,Barèmes!$C$6:$C$28,IF(H150="6ème","Mixte",G150)),Barèmes!$D$2,IF(O150&lt;=SUMIFS(Barèmes!$I$6:$I$28,Barèmes!$A$6:$A$28,"Force bas du corps — Saut en longueur (m)",Barèmes!$B$6:$B$28,H150,Barèmes!$C$6:$C$28,IF(H150="6ème","Mixte",G150)),Barèmes!$E$2,Barèmes!$F$2)))),IF(O150&gt;=SUMIFS(Barèmes!$F$6:$F$28,Barèmes!$A$6:$A$28,"Force bas du corps — Saut en longueur (m)",Barèmes!$B$6:$B$28,H150,Barèmes!$C$6:$C$28,IF(H150="6ème","Mixte",G150)),Barèmes!$B$2,IF(O150&gt;=SUMIFS(Barèmes!$G$6:$G$28,Barèmes!$A$6:$A$28,"Force bas du corps — Saut en longueur (m)",Barèmes!$B$6:$B$28,H150,Barèmes!$C$6:$C$28,IF(H150="6ème","Mixte",G150)),Barèmes!$C$2,IF(O150&gt;=SUMIFS(Barèmes!$H$6:$H$28,Barèmes!$A$6:$A$28,"Force bas du corps — Saut en longueur (m)",Barèmes!$B$6:$B$28,H150,Barèmes!$C$6:$C$28,IF(H150="6ème","Mixte",G150)),Barèmes!$D$2,IF(O150&gt;=SUMIFS(Barèmes!$I$6:$I$28,Barèmes!$A$6:$A$28,"Force bas du corps — Saut en longueur (m)",Barèmes!$B$6:$B$28,H150,Barèmes!$C$6:$C$28,IF(H150="6ème","Mixte",G150)),Barèmes!$E$2,Barèmes!$F$2))))))</f>
        <v/>
      </c>
      <c r="R150" s="22"/>
      <c r="S150" s="24" t="str">
        <f>IF(OR(R150="",SUMPRODUCT((Barèmes!$A$6:$A$28="Vitesse — 30 m (s)")*(Barèmes!$B$6:$B$28=H150)*(Barèmes!$C$6:$C$28=IF(H150="6ème","Mixte",G150)))=0),"",IF(SUMPRODUCT((Barèmes!$A$6:$A$28="Vitesse — 30 m (s)")*(Barèmes!$B$6:$B$28=H150)*(Barèmes!$C$6:$C$28=IF(H150="6ème","Mixte",G150))*(Barèmes!$J$6:$J$28="+"))&gt;0,IF(R150&lt;=SUMIFS(Barèmes!$D$6:$D$28,Barèmes!$A$6:$A$28,"Vitesse — 30 m (s)",Barèmes!$B$6:$B$28,H150,Barèmes!$C$6:$C$28,IF(H150="6ème","Mixte",G150)),"à besoin",IF(R150&lt;=SUMIFS(Barèmes!$E$6:$E$28,Barèmes!$A$6:$A$28,"Vitesse — 30 m (s)",Barèmes!$B$6:$B$28,H150,Barèmes!$C$6:$C$28,IF(H150="6ème","Mixte",G150)),"fragile","satisfaisant")),IF(R150&gt;=SUMIFS(Barèmes!$D$6:$D$28,Barèmes!$A$6:$A$28,"Vitesse — 30 m (s)",Barèmes!$B$6:$B$28,H150,Barèmes!$C$6:$C$28,IF(H150="6ème","Mixte",G150)),"à besoin",IF(R150&gt;=SUMIFS(Barèmes!$E$6:$E$28,Barèmes!$A$6:$A$28,"Vitesse — 30 m (s)",Barèmes!$B$6:$B$28,H150,Barèmes!$C$6:$C$28,IF(H150="6ème","Mixte",G150)),"fragile","satisfaisant"))))</f>
        <v/>
      </c>
      <c r="T150" s="24" t="str">
        <f>IF(OR(R150="",SUMPRODUCT((Barèmes!$A$6:$A$28="Vitesse — 30 m (s)")*(Barèmes!$B$6:$B$28=H150)*(Barèmes!$C$6:$C$28=IF(H150="6ème","Mixte",G150)))=0),"",IF(SUMPRODUCT((Barèmes!$A$6:$A$28="Vitesse — 30 m (s)")*(Barèmes!$B$6:$B$28=H150)*(Barèmes!$C$6:$C$28=IF(H150="6ème","Mixte",G150))*(Barèmes!$J$6:$J$28="+"))&gt;0,IF(R150&lt;=SUMIFS(Barèmes!$F$6:$F$28,Barèmes!$A$6:$A$28,"Vitesse — 30 m (s)",Barèmes!$B$6:$B$28,H150,Barèmes!$C$6:$C$28,IF(H150="6ème","Mixte",G150)),Barèmes!$B$2,IF(R150&lt;=SUMIFS(Barèmes!$G$6:$G$28,Barèmes!$A$6:$A$28,"Vitesse — 30 m (s)",Barèmes!$B$6:$B$28,H150,Barèmes!$C$6:$C$28,IF(H150="6ème","Mixte",G150)),Barèmes!$C$2,IF(R150&lt;=SUMIFS(Barèmes!$H$6:$H$28,Barèmes!$A$6:$A$28,"Vitesse — 30 m (s)",Barèmes!$B$6:$B$28,H150,Barèmes!$C$6:$C$28,IF(H150="6ème","Mixte",G150)),Barèmes!$D$2,IF(R150&lt;=SUMIFS(Barèmes!$I$6:$I$28,Barèmes!$A$6:$A$28,"Vitesse — 30 m (s)",Barèmes!$B$6:$B$28,H150,Barèmes!$C$6:$C$28,IF(H150="6ème","Mixte",G150)),Barèmes!$E$2,Barèmes!$F$2)))),IF(R150&gt;=SUMIFS(Barèmes!$F$6:$F$28,Barèmes!$A$6:$A$28,"Vitesse — 30 m (s)",Barèmes!$B$6:$B$28,H150,Barèmes!$C$6:$C$28,IF(H150="6ème","Mixte",G150)),Barèmes!$B$2,IF(R150&gt;=SUMIFS(Barèmes!$G$6:$G$28,Barèmes!$A$6:$A$28,"Vitesse — 30 m (s)",Barèmes!$B$6:$B$28,H150,Barèmes!$C$6:$C$28,IF(H150="6ème","Mixte",G150)),Barèmes!$C$2,IF(R150&gt;=SUMIFS(Barèmes!$H$6:$H$28,Barèmes!$A$6:$A$28,"Vitesse — 30 m (s)",Barèmes!$B$6:$B$28,H150,Barèmes!$C$6:$C$28,IF(H150="6ème","Mixte",G150)),Barèmes!$D$2,IF(R150&gt;=SUMIFS(Barèmes!$I$6:$I$28,Barèmes!$A$6:$A$28,"Vitesse — 30 m (s)",Barèmes!$B$6:$B$28,H150,Barèmes!$C$6:$C$28,IF(H150="6ème","Mixte",G150)),Barèmes!$E$2,Barèmes!$F$2))))))</f>
        <v/>
      </c>
      <c r="U150" s="22"/>
      <c r="V150" s="25" t="str">
        <f>IF(OR(U150="",SUMPRODUCT((Barèmes!$A$6:$A$28="Vitesse — 50 m (s)")*(Barèmes!$B$6:$B$28=H150)*(Barèmes!$C$6:$C$28=IF(H150="6ème","Mixte",G150)))=0),"",IF(SUMPRODUCT((Barèmes!$A$6:$A$28="Vitesse — 50 m (s)")*(Barèmes!$B$6:$B$28=H150)*(Barèmes!$C$6:$C$28=IF(H150="6ème","Mixte",G150))*(Barèmes!$J$6:$J$28="+"))&gt;0,IF(U150&lt;=SUMIFS(Barèmes!$D$6:$D$28,Barèmes!$A$6:$A$28,"Vitesse — 50 m (s)",Barèmes!$B$6:$B$28,H150,Barèmes!$C$6:$C$28,IF(H150="6ème","Mixte",G150)),"à besoin",IF(U150&lt;=SUMIFS(Barèmes!$E$6:$E$28,Barèmes!$A$6:$A$28,"Vitesse — 50 m (s)",Barèmes!$B$6:$B$28,H150,Barèmes!$C$6:$C$28,IF(H150="6ème","Mixte",G150)),"fragile","satisfaisant")),IF(U150&gt;=SUMIFS(Barèmes!$D$6:$D$28,Barèmes!$A$6:$A$28,"Vitesse — 50 m (s)",Barèmes!$B$6:$B$28,H150,Barèmes!$C$6:$C$28,IF(H150="6ème","Mixte",G150)),"à besoin",IF(U150&gt;=SUMIFS(Barèmes!$E$6:$E$28,Barèmes!$A$6:$A$28,"Vitesse — 50 m (s)",Barèmes!$B$6:$B$28,H150,Barèmes!$C$6:$C$28,IF(H150="6ème","Mixte",G150)),"fragile","satisfaisant"))))</f>
        <v/>
      </c>
      <c r="W150" s="25" t="str">
        <f>IF(OR(U150="",SUMPRODUCT((Barèmes!$A$6:$A$28="Vitesse — 50 m (s)")*(Barèmes!$B$6:$B$28=H150)*(Barèmes!$C$6:$C$28=IF(H150="6ème","Mixte",G150)))=0),"",IF(SUMPRODUCT((Barèmes!$A$6:$A$28="Vitesse — 50 m (s)")*(Barèmes!$B$6:$B$28=H150)*(Barèmes!$C$6:$C$28=IF(H150="6ème","Mixte",G150))*(Barèmes!$J$6:$J$28="+"))&gt;0,IF(U150&lt;=SUMIFS(Barèmes!$F$6:$F$28,Barèmes!$A$6:$A$28,"Vitesse — 50 m (s)",Barèmes!$B$6:$B$28,H150,Barèmes!$C$6:$C$28,IF(H150="6ème","Mixte",G150)),Barèmes!$B$2,IF(U150&lt;=SUMIFS(Barèmes!$G$6:$G$28,Barèmes!$A$6:$A$28,"Vitesse — 50 m (s)",Barèmes!$B$6:$B$28,H150,Barèmes!$C$6:$C$28,IF(H150="6ème","Mixte",G150)),Barèmes!$C$2,IF(U150&lt;=SUMIFS(Barèmes!$H$6:$H$28,Barèmes!$A$6:$A$28,"Vitesse — 50 m (s)",Barèmes!$B$6:$B$28,H150,Barèmes!$C$6:$C$28,IF(H150="6ème","Mixte",G150)),Barèmes!$D$2,IF(U150&lt;=SUMIFS(Barèmes!$I$6:$I$28,Barèmes!$A$6:$A$28,"Vitesse — 50 m (s)",Barèmes!$B$6:$B$28,H150,Barèmes!$C$6:$C$28,IF(H150="6ème","Mixte",G150)),Barèmes!$E$2,Barèmes!$F$2)))),IF(U150&gt;=SUMIFS(Barèmes!$F$6:$F$28,Barèmes!$A$6:$A$28,"Vitesse — 50 m (s)",Barèmes!$B$6:$B$28,H150,Barèmes!$C$6:$C$28,IF(H150="6ème","Mixte",G150)),Barèmes!$B$2,IF(U150&gt;=SUMIFS(Barèmes!$G$6:$G$28,Barèmes!$A$6:$A$28,"Vitesse — 50 m (s)",Barèmes!$B$6:$B$28,H150,Barèmes!$C$6:$C$28,IF(H150="6ème","Mixte",G150)),Barèmes!$C$2,IF(U150&gt;=SUMIFS(Barèmes!$H$6:$H$28,Barèmes!$A$6:$A$28,"Vitesse — 50 m (s)",Barèmes!$B$6:$B$28,H150,Barèmes!$C$6:$C$28,IF(H150="6ème","Mixte",G150)),Barèmes!$D$2,IF(U150&gt;=SUMIFS(Barèmes!$I$6:$I$28,Barèmes!$A$6:$A$28,"Vitesse — 50 m (s)",Barèmes!$B$6:$B$28,H150,Barèmes!$C$6:$C$28,IF(H150="6ème","Mixte",G150)),Barèmes!$E$2,Barèmes!$F$2))))))</f>
        <v/>
      </c>
      <c r="X150" s="18"/>
      <c r="Y150" s="26" t="str" cm="1">
        <f t="array" ref="Y150">IF(OR(X150="",SUMPRODUCT((Barèmes!$A$6:$A$28="Souplesse (score 1-5)")*(Barèmes!$B$6:$B$28=H150)*(Barèmes!$C$6:$C$28=IF(H150="6ème","Mixte",G150)))=0),"",IF(SUMPRODUCT((Barèmes!$A$6:$A$28="Souplesse (score 1-5)")*(Barèmes!$B$6:$B$28=H150)*(Barèmes!$C$6:$C$28=IF(H150="6ème","Mixte",G150))*(Barèmes!$J$6:$J$28="+"))&gt;0,IF(X150&lt;=SUMIFS(Barèmes!$D$6:$D$28,Barèmes!$A$6:$A$28,"Souplesse (score 1-5)",Barèmes!$B$6:$B$28,H150,Barèmes!$C$6:$C$28,IF(H150="6ème","Mixte",G150)),"à besoin",IF(X150&lt;=SUMIFS(Barèmes!$E$6:$E$28,Barèmes!$A$6:$A$28,"Souplesse (score 1-5)",Barèmes!$B$6:$B$28,H150,Barèmes!$C$6:$C$28,IF(H150="6ème","Mixte",G150)),"fragile","satisfaisant")),IF(X150&gt;=SUMIFS(Barèmes!$D$6:$D$28,Barèmes!$A$6:$A$28,"Souplesse (score 1-5)",Barèmes!$B$6:$B$28,H150,Barèmes!$C$6:$C$28,IF(H150="6ème","Mixte",G150)),"à besoin",IF(X150&gt;=SUMIFS(Barèmes!$E$6:$E$28,Barèmes!$A$6:$A$28,"Souplesse (score 1-5)",Barèmes!$B$6:$B$28,H150,Barèmes!$C$6:$C$28,IF(H150="6ème","Mixte",G150)),"fragile","satisfaisant"))))</f>
        <v/>
      </c>
      <c r="Z150" s="26" t="str" cm="1">
        <f t="array" ref="Z150">IF(OR(X150="",SUMPRODUCT((Barèmes!$A$6:$A$28="Souplesse (score 1-5)")*(Barèmes!$B$6:$B$28=H150)*(Barèmes!$C$6:$C$28=IF(H150="6ème","Mixte",G150)))=0),"",IF(SUMPRODUCT((Barèmes!$A$6:$A$28="Souplesse (score 1-5)")*(Barèmes!$B$6:$B$28=H150)*(Barèmes!$C$6:$C$28=IF(H150="6ème","Mixte",G150))*(Barèmes!$J$6:$J$28="+"))&gt;0,IF(X150&lt;=SUMIFS(Barèmes!$F$6:$F$28,Barèmes!$A$6:$A$28,"Souplesse (score 1-5)",Barèmes!$B$6:$B$28,H150,Barèmes!$C$6:$C$28,IF(H150="6ème","Mixte",G150)),Barèmes!$B$2,IF(X150&lt;=SUMIFS(Barèmes!$G$6:$G$28,Barèmes!$A$6:$A$28,"Souplesse (score 1-5)",Barèmes!$B$6:$B$28,H150,Barèmes!$C$6:$C$28,IF(H150="6ème","Mixte",G150)),Barèmes!$C$2,IF(X150&lt;=SUMIFS(Barèmes!$H$6:$H$28,Barèmes!$A$6:$A$28,"Souplesse (score 1-5)",Barèmes!$B$6:$B$28,H150,Barèmes!$C$6:$C$28,IF(H150="6ème","Mixte",G150)),Barèmes!$D$2,IF(X150&lt;=SUMIFS(Barèmes!$I$6:$I$28,Barèmes!$A$6:$A$28,"Souplesse (score 1-5)",Barèmes!$B$6:$B$28,H150,Barèmes!$C$6:$C$28,IF(H150="6ème","Mixte",G150)),Barèmes!$E$2,Barèmes!$F$2)))),IF(X150&gt;=SUMIFS(Barèmes!$F$6:$F$28,Barèmes!$A$6:$A$28,"Souplesse (score 1-5)",Barèmes!$B$6:$B$28,H150,Barèmes!$C$6:$C$28,IF(H150="6ème","Mixte",G150)),Barèmes!$B$2,IF(X150&gt;=SUMIFS(Barèmes!$G$6:$G$28,Barèmes!$A$6:$A$28,"Souplesse (score 1-5)",Barèmes!$B$6:$B$28,H150,Barèmes!$C$6:$C$28,IF(H150="6ème","Mixte",G150)),Barèmes!$C$2,IF(X150&gt;=SUMIFS(Barèmes!$H$6:$H$28,Barèmes!$A$6:$A$28,"Souplesse (score 1-5)",Barèmes!$B$6:$B$28,H150,Barèmes!$C$6:$C$28,IF(H150="6ème","Mixte",G150)),Barèmes!$D$2,IF(X150&gt;=SUMIFS(Barèmes!$I$6:$I$28,Barèmes!$A$6:$A$28,"Souplesse (score 1-5)",Barèmes!$B$6:$B$28,H150,Barèmes!$C$6:$C$28,IF(H150="6ème","Mixte",G150)),Barèmes!$E$2,Barèmes!$F$2))))))</f>
        <v/>
      </c>
      <c r="AA150" s="22"/>
      <c r="AB150" s="27" t="str">
        <f>IF(OR(AA150="",SUMPRODUCT((Barèmes!$A$6:$A$28="Agilité — T-test 974 (s)")*(Barèmes!$B$6:$B$28=H150)*(Barèmes!$C$6:$C$28=IF(H150="6ème","Mixte",G150)))=0),"",IF(SUMPRODUCT((Barèmes!$A$6:$A$28="Agilité — T-test 974 (s)")*(Barèmes!$B$6:$B$28=H150)*(Barèmes!$C$6:$C$28=IF(H150="6ème","Mixte",G150))*(Barèmes!$J$6:$J$28="+"))&gt;0,IF(AA150&lt;=SUMIFS(Barèmes!$D$6:$D$28,Barèmes!$A$6:$A$28,"Agilité — T-test 974 (s)",Barèmes!$B$6:$B$28,H150,Barèmes!$C$6:$C$28,IF(H150="6ème","Mixte",G150)),"à besoin",IF(AA150&lt;=SUMIFS(Barèmes!$E$6:$E$28,Barèmes!$A$6:$A$28,"Agilité — T-test 974 (s)",Barèmes!$B$6:$B$28,H150,Barèmes!$C$6:$C$28,IF(H150="6ème","Mixte",G150)),"fragile","satisfaisant")),IF(AA150&gt;=SUMIFS(Barèmes!$D$6:$D$28,Barèmes!$A$6:$A$28,"Agilité — T-test 974 (s)",Barèmes!$B$6:$B$28,H150,Barèmes!$C$6:$C$28,IF(H150="6ème","Mixte",G150)),"à besoin",IF(AA150&gt;=SUMIFS(Barèmes!$E$6:$E$28,Barèmes!$A$6:$A$28,"Agilité — T-test 974 (s)",Barèmes!$B$6:$B$28,H150,Barèmes!$C$6:$C$28,IF(H150="6ème","Mixte",G150)),"fragile","satisfaisant"))))</f>
        <v/>
      </c>
      <c r="AC150" s="27" t="str">
        <f>IF(OR(AA150="",SUMPRODUCT((Barèmes!$A$6:$A$28="Agilité — T-test 974 (s)")*(Barèmes!$B$6:$B$28=H150)*(Barèmes!$C$6:$C$28=IF(H150="6ème","Mixte",G150)))=0),"",IF(SUMPRODUCT((Barèmes!$A$6:$A$28="Agilité — T-test 974 (s)")*(Barèmes!$B$6:$B$28=H150)*(Barèmes!$C$6:$C$28=IF(H150="6ème","Mixte",G150))*(Barèmes!$J$6:$J$28="+"))&gt;0,IF(AA150&lt;=SUMIFS(Barèmes!$F$6:$F$28,Barèmes!$A$6:$A$28,"Agilité — T-test 974 (s)",Barèmes!$B$6:$B$28,H150,Barèmes!$C$6:$C$28,IF(H150="6ème","Mixte",G150)),Barèmes!$B$2,IF(AA150&lt;=SUMIFS(Barèmes!$G$6:$G$28,Barèmes!$A$6:$A$28,"Agilité — T-test 974 (s)",Barèmes!$B$6:$B$28,H150,Barèmes!$C$6:$C$28,IF(H150="6ème","Mixte",G150)),Barèmes!$C$2,IF(AA150&lt;=SUMIFS(Barèmes!$H$6:$H$28,Barèmes!$A$6:$A$28,"Agilité — T-test 974 (s)",Barèmes!$B$6:$B$28,H150,Barèmes!$C$6:$C$28,IF(H150="6ème","Mixte",G150)),Barèmes!$D$2,IF(AA150&lt;=SUMIFS(Barèmes!$I$6:$I$28,Barèmes!$A$6:$A$28,"Agilité — T-test 974 (s)",Barèmes!$B$6:$B$28,H150,Barèmes!$C$6:$C$28,IF(H150="6ème","Mixte",G150)),Barèmes!$E$2,Barèmes!$F$2)))),IF(AA150&gt;=SUMIFS(Barèmes!$F$6:$F$28,Barèmes!$A$6:$A$28,"Agilité — T-test 974 (s)",Barèmes!$B$6:$B$28,H150,Barèmes!$C$6:$C$28,IF(H150="6ème","Mixte",G150)),Barèmes!$B$2,IF(AA150&gt;=SUMIFS(Barèmes!$G$6:$G$28,Barèmes!$A$6:$A$28,"Agilité — T-test 974 (s)",Barèmes!$B$6:$B$28,H150,Barèmes!$C$6:$C$28,IF(H150="6ème","Mixte",G150)),Barèmes!$C$2,IF(AA150&gt;=SUMIFS(Barèmes!$H$6:$H$28,Barèmes!$A$6:$A$28,"Agilité — T-test 974 (s)",Barèmes!$B$6:$B$28,H150,Barèmes!$C$6:$C$28,IF(H150="6ème","Mixte",G150)),Barèmes!$D$2,IF(AA150&gt;=SUMIFS(Barèmes!$I$6:$I$28,Barèmes!$A$6:$A$28,"Agilité — T-test 974 (s)",Barèmes!$B$6:$B$28,H150,Barèmes!$C$6:$C$28,IF(H150="6ème","Mixte",G150)),Barèmes!$E$2,Barèmes!$F$2))))))</f>
        <v/>
      </c>
      <c r="AD150" s="28" t="str">
        <f t="shared" si="18"/>
        <v/>
      </c>
      <c r="AE150" s="29" t="str">
        <f t="shared" si="19"/>
        <v/>
      </c>
      <c r="AF150" s="30" t="str">
        <f>IF(OR(AD150="",SUMPRODUCT((Barèmes!$A$6:$A$28="Surcoût d'agilité (s) — technique")*(Barèmes!$B$6:$B$28=H150)*(Barèmes!$C$6:$C$28=IF(H150="6ème","Mixte",G150)))=0),"",IF(SUMPRODUCT((Barèmes!$A$6:$A$28="Surcoût d'agilité (s) — technique")*(Barèmes!$B$6:$B$28=H150)*(Barèmes!$C$6:$C$28=IF(H150="6ème","Mixte",G150))*(Barèmes!$J$6:$J$28="+"))&gt;0,IF(AD150&lt;=SUMIFS(Barèmes!$D$6:$D$28,Barèmes!$A$6:$A$28,"Surcoût d'agilité (s) — technique",Barèmes!$B$6:$B$28,H150,Barèmes!$C$6:$C$28,IF(H150="6ème","Mixte",G150)),"à besoin",IF(AD150&lt;=SUMIFS(Barèmes!$E$6:$E$28,Barèmes!$A$6:$A$28,"Surcoût d'agilité (s) — technique",Barèmes!$B$6:$B$28,H150,Barèmes!$C$6:$C$28,IF(H150="6ème","Mixte",G150)),"fragile","satisfaisant")),IF(AD150&gt;=SUMIFS(Barèmes!$D$6:$D$28,Barèmes!$A$6:$A$28,"Surcoût d'agilité (s) — technique",Barèmes!$B$6:$B$28,H150,Barèmes!$C$6:$C$28,IF(H150="6ème","Mixte",G150)),"à besoin",IF(AD150&gt;=SUMIFS(Barèmes!$E$6:$E$28,Barèmes!$A$6:$A$28,"Surcoût d'agilité (s) — technique",Barèmes!$B$6:$B$28,H150,Barèmes!$C$6:$C$28,IF(H150="6ème","Mixte",G150)),"fragile","satisfaisant"))))</f>
        <v/>
      </c>
      <c r="AG150" s="30" t="str">
        <f>IF(OR(AD150="",SUMPRODUCT((Barèmes!$A$6:$A$28="Surcoût d'agilité (s) — technique")*(Barèmes!$B$6:$B$28=H150)*(Barèmes!$C$6:$C$28=IF(H150="6ème","Mixte",G150)))=0),"",IF(SUMPRODUCT((Barèmes!$A$6:$A$28="Surcoût d'agilité (s) — technique")*(Barèmes!$B$6:$B$28=H150)*(Barèmes!$C$6:$C$28=IF(H150="6ème","Mixte",G150))*(Barèmes!$J$6:$J$28="+"))&gt;0,IF(AD150&lt;=SUMIFS(Barèmes!$F$6:$F$28,Barèmes!$A$6:$A$28,"Surcoût d'agilité (s) — technique",Barèmes!$B$6:$B$28,H150,Barèmes!$C$6:$C$28,IF(H150="6ème","Mixte",G150)),Barèmes!$B$2,IF(AD150&lt;=SUMIFS(Barèmes!$G$6:$G$28,Barèmes!$A$6:$A$28,"Surcoût d'agilité (s) — technique",Barèmes!$B$6:$B$28,H150,Barèmes!$C$6:$C$28,IF(H150="6ème","Mixte",G150)),Barèmes!$C$2,IF(AD150&lt;=SUMIFS(Barèmes!$H$6:$H$28,Barèmes!$A$6:$A$28,"Surcoût d'agilité (s) — technique",Barèmes!$B$6:$B$28,H150,Barèmes!$C$6:$C$28,IF(H150="6ème","Mixte",G150)),Barèmes!$D$2,IF(AD150&lt;=SUMIFS(Barèmes!$I$6:$I$28,Barèmes!$A$6:$A$28,"Surcoût d'agilité (s) — technique",Barèmes!$B$6:$B$28,H150,Barèmes!$C$6:$C$28,IF(H150="6ème","Mixte",G150)),Barèmes!$E$2,Barèmes!$F$2)))),IF(AD150&gt;=SUMIFS(Barèmes!$F$6:$F$28,Barèmes!$A$6:$A$28,"Surcoût d'agilité (s) — technique",Barèmes!$B$6:$B$28,H150,Barèmes!$C$6:$C$28,IF(H150="6ème","Mixte",G150)),Barèmes!$B$2,IF(AD150&gt;=SUMIFS(Barèmes!$G$6:$G$28,Barèmes!$A$6:$A$28,"Surcoût d'agilité (s) — technique",Barèmes!$B$6:$B$28,H150,Barèmes!$C$6:$C$28,IF(H150="6ème","Mixte",G150)),Barèmes!$C$2,IF(AD150&gt;=SUMIFS(Barèmes!$H$6:$H$28,Barèmes!$A$6:$A$28,"Surcoût d'agilité (s) — technique",Barèmes!$B$6:$B$28,H150,Barèmes!$C$6:$C$28,IF(H150="6ème","Mixte",G150)),Barèmes!$D$2,IF(AD150&gt;=SUMIFS(Barèmes!$I$6:$I$28,Barèmes!$A$6:$A$28,"Surcoût d'agilité (s) — technique",Barèmes!$B$6:$B$28,H150,Barèmes!$C$6:$C$28,IF(H150="6ème","Mixte",G150)),Barèmes!$E$2,Barèmes!$F$2))))))</f>
        <v/>
      </c>
      <c r="AH150" s="31" t="str">
        <f>IF((IF(N150="",0,1)+IF(Q150="",0,1)+IF(W150="",0,1)+IF(Z150="",0,1)+IF(AC150="",0,1))=0,"",3*IF(N150=Barèmes!$B$2,1,IF(N150=Barèmes!$C$2,2,IF(N150=Barèmes!$D$2,3,IF(N150=Barèmes!$E$2,4,IF(N150=Barèmes!$F$2,5,0)))))+3*IF(Q150=Barèmes!$B$2,1,IF(Q150=Barèmes!$C$2,2,IF(Q150=Barèmes!$D$2,3,IF(Q150=Barèmes!$E$2,4,IF(Q150=Barèmes!$F$2,5,0)))))+2*IF(W150=Barèmes!$B$2,1,IF(W150=Barèmes!$C$2,2,IF(W150=Barèmes!$D$2,3,IF(W150=Barèmes!$E$2,4,IF(W150=Barèmes!$F$2,5,0)))))+1*IF(Z150=Barèmes!$B$2,1,IF(Z150=Barèmes!$C$2,2,IF(Z150=Barèmes!$D$2,3,IF(Z150=Barèmes!$E$2,4,IF(Z150=Barèmes!$F$2,5,0)))))+1*IF(AC150=Barèmes!$B$2,1,IF(AC150=Barèmes!$C$2,2,IF(AC150=Barèmes!$D$2,3,IF(AC150=Barèmes!$E$2,4,IF(AC150=Barèmes!$F$2,5,0))))))</f>
        <v/>
      </c>
      <c r="AI150" s="31"/>
      <c r="AJ150" s="32" t="str">
        <f>IFERROR(INDEX(Croissance!$B$5:$B$604,MATCH(A150,Croissance!$A$5:$A$604,0)),"")</f>
        <v/>
      </c>
      <c r="AK150" s="32" t="str">
        <f>IFERROR(INDEX(Croissance!$C$5:$C$604,MATCH(A150,Croissance!$A$5:$A$604,0)),"")</f>
        <v/>
      </c>
      <c r="AL150" s="32" t="str">
        <f>IFERROR(INDEX(Croissance!$D$5:$D$604,MATCH(A150,Croissance!$A$5:$A$604,0)),"")</f>
        <v/>
      </c>
      <c r="AM150" s="32" t="str">
        <f>IFERROR(INDEX(Croissance!$E$5:$E$604,MATCH(A150,Croissance!$A$5:$A$604,0)),"")</f>
        <v/>
      </c>
      <c r="AO150" s="33">
        <f t="shared" si="24"/>
        <v>0</v>
      </c>
      <c r="AP150" s="33">
        <f t="shared" si="20"/>
        <v>0</v>
      </c>
      <c r="AQ150" s="33">
        <f>IF(A150="",0,IF(AND(OR('Synthèse classe'!$C$2="Tous",C150='Synthèse classe'!$C$2),OR('Synthèse classe'!$C$3="Toutes",D150='Synthèse classe'!$C$3),OR('Synthèse classe'!$C$4="Toutes",AND('Synthèse classe'!$C$4="Dernière",AP150=1),B150=IFERROR(VALUE('Synthèse classe'!$C$4),0))),1,0))</f>
        <v>0</v>
      </c>
      <c r="AR150" s="34" t="str">
        <f t="shared" si="21"/>
        <v/>
      </c>
    </row>
    <row r="151" spans="1:44" x14ac:dyDescent="0.2">
      <c r="A151" s="17" t="str">
        <f t="shared" si="17"/>
        <v/>
      </c>
      <c r="B151" s="18"/>
      <c r="C151" s="19"/>
      <c r="D151" s="19"/>
      <c r="E151" s="19"/>
      <c r="F151" s="19"/>
      <c r="G151" s="19"/>
      <c r="H151" s="17" t="str">
        <f t="shared" si="22"/>
        <v/>
      </c>
      <c r="I151" s="20"/>
      <c r="J151" s="18"/>
      <c r="K151" s="19"/>
      <c r="L151" s="21" t="str">
        <f t="shared" si="23"/>
        <v/>
      </c>
      <c r="M151" s="21" t="str">
        <f>IF(OR(J151="",SUMPRODUCT((Barèmes!$A$6:$A$28="Endurance — Luc Léger (palier)")*(Barèmes!$B$6:$B$28=H151)*(Barèmes!$C$6:$C$28=IF(H151="6ème","Mixte",G151)))=0),"",IF(SUMPRODUCT((Barèmes!$A$6:$A$28="Endurance — Luc Léger (palier)")*(Barèmes!$B$6:$B$28=H151)*(Barèmes!$C$6:$C$28=IF(H151="6ème","Mixte",G151))*(Barèmes!$J$6:$J$28="+"))&gt;0,IF(J151&lt;=SUMIFS(Barèmes!$D$6:$D$28,Barèmes!$A$6:$A$28,"Endurance — Luc Léger (palier)",Barèmes!$B$6:$B$28,H151,Barèmes!$C$6:$C$28,IF(H151="6ème","Mixte",G151)),"à besoin",IF(J151&lt;=SUMIFS(Barèmes!$E$6:$E$28,Barèmes!$A$6:$A$28,"Endurance — Luc Léger (palier)",Barèmes!$B$6:$B$28,H151,Barèmes!$C$6:$C$28,IF(H151="6ème","Mixte",G151)),"fragile","satisfaisant")),IF(J151&gt;=SUMIFS(Barèmes!$D$6:$D$28,Barèmes!$A$6:$A$28,"Endurance — Luc Léger (palier)",Barèmes!$B$6:$B$28,H151,Barèmes!$C$6:$C$28,IF(H151="6ème","Mixte",G151)),"à besoin",IF(J151&gt;=SUMIFS(Barèmes!$E$6:$E$28,Barèmes!$A$6:$A$28,"Endurance — Luc Léger (palier)",Barèmes!$B$6:$B$28,H151,Barèmes!$C$6:$C$28,IF(H151="6ème","Mixte",G151)),"fragile","satisfaisant"))))</f>
        <v/>
      </c>
      <c r="N151" s="21" t="str">
        <f>IF(OR(J151="",SUMPRODUCT((Barèmes!$A$6:$A$28="Endurance — Luc Léger (palier)")*(Barèmes!$B$6:$B$28=H151)*(Barèmes!$C$6:$C$28=IF(H151="6ème","Mixte",G151)))=0),"",IF(SUMPRODUCT((Barèmes!$A$6:$A$28="Endurance — Luc Léger (palier)")*(Barèmes!$B$6:$B$28=H151)*(Barèmes!$C$6:$C$28=IF(H151="6ème","Mixte",G151))*(Barèmes!$J$6:$J$28="+"))&gt;0,IF(J151&lt;=SUMIFS(Barèmes!$F$6:$F$28,Barèmes!$A$6:$A$28,"Endurance — Luc Léger (palier)",Barèmes!$B$6:$B$28,H151,Barèmes!$C$6:$C$28,IF(H151="6ème","Mixte",G151)),Barèmes!$B$2,IF(J151&lt;=SUMIFS(Barèmes!$G$6:$G$28,Barèmes!$A$6:$A$28,"Endurance — Luc Léger (palier)",Barèmes!$B$6:$B$28,H151,Barèmes!$C$6:$C$28,IF(H151="6ème","Mixte",G151)),Barèmes!$C$2,IF(J151&lt;=SUMIFS(Barèmes!$H$6:$H$28,Barèmes!$A$6:$A$28,"Endurance — Luc Léger (palier)",Barèmes!$B$6:$B$28,H151,Barèmes!$C$6:$C$28,IF(H151="6ème","Mixte",G151)),Barèmes!$D$2,IF(J151&lt;=SUMIFS(Barèmes!$I$6:$I$28,Barèmes!$A$6:$A$28,"Endurance — Luc Léger (palier)",Barèmes!$B$6:$B$28,H151,Barèmes!$C$6:$C$28,IF(H151="6ème","Mixte",G151)),Barèmes!$E$2,Barèmes!$F$2)))),IF(J151&gt;=SUMIFS(Barèmes!$F$6:$F$28,Barèmes!$A$6:$A$28,"Endurance — Luc Léger (palier)",Barèmes!$B$6:$B$28,H151,Barèmes!$C$6:$C$28,IF(H151="6ème","Mixte",G151)),Barèmes!$B$2,IF(J151&gt;=SUMIFS(Barèmes!$G$6:$G$28,Barèmes!$A$6:$A$28,"Endurance — Luc Léger (palier)",Barèmes!$B$6:$B$28,H151,Barèmes!$C$6:$C$28,IF(H151="6ème","Mixte",G151)),Barèmes!$C$2,IF(J151&gt;=SUMIFS(Barèmes!$H$6:$H$28,Barèmes!$A$6:$A$28,"Endurance — Luc Léger (palier)",Barèmes!$B$6:$B$28,H151,Barèmes!$C$6:$C$28,IF(H151="6ème","Mixte",G151)),Barèmes!$D$2,IF(J151&gt;=SUMIFS(Barèmes!$I$6:$I$28,Barèmes!$A$6:$A$28,"Endurance — Luc Léger (palier)",Barèmes!$B$6:$B$28,H151,Barèmes!$C$6:$C$28,IF(H151="6ème","Mixte",G151)),Barèmes!$E$2,Barèmes!$F$2))))))</f>
        <v/>
      </c>
      <c r="O151" s="22"/>
      <c r="P151" s="23" t="str">
        <f>IF(OR(O151="",SUMPRODUCT((Barèmes!$A$6:$A$28="Force bas du corps — Saut en longueur (m)")*(Barèmes!$B$6:$B$28=H151)*(Barèmes!$C$6:$C$28=IF(H151="6ème","Mixte",G151)))=0),"",IF(SUMPRODUCT((Barèmes!$A$6:$A$28="Force bas du corps — Saut en longueur (m)")*(Barèmes!$B$6:$B$28=H151)*(Barèmes!$C$6:$C$28=IF(H151="6ème","Mixte",G151))*(Barèmes!$J$6:$J$28="+"))&gt;0,IF(O151&lt;=SUMIFS(Barèmes!$D$6:$D$28,Barèmes!$A$6:$A$28,"Force bas du corps — Saut en longueur (m)",Barèmes!$B$6:$B$28,H151,Barèmes!$C$6:$C$28,IF(H151="6ème","Mixte",G151)),"à besoin",IF(O151&lt;=SUMIFS(Barèmes!$E$6:$E$28,Barèmes!$A$6:$A$28,"Force bas du corps — Saut en longueur (m)",Barèmes!$B$6:$B$28,H151,Barèmes!$C$6:$C$28,IF(H151="6ème","Mixte",G151)),"fragile","satisfaisant")),IF(O151&gt;=SUMIFS(Barèmes!$D$6:$D$28,Barèmes!$A$6:$A$28,"Force bas du corps — Saut en longueur (m)",Barèmes!$B$6:$B$28,H151,Barèmes!$C$6:$C$28,IF(H151="6ème","Mixte",G151)),"à besoin",IF(O151&gt;=SUMIFS(Barèmes!$E$6:$E$28,Barèmes!$A$6:$A$28,"Force bas du corps — Saut en longueur (m)",Barèmes!$B$6:$B$28,H151,Barèmes!$C$6:$C$28,IF(H151="6ème","Mixte",G151)),"fragile","satisfaisant"))))</f>
        <v/>
      </c>
      <c r="Q151" s="23" t="str">
        <f>IF(OR(O151="",SUMPRODUCT((Barèmes!$A$6:$A$28="Force bas du corps — Saut en longueur (m)")*(Barèmes!$B$6:$B$28=H151)*(Barèmes!$C$6:$C$28=IF(H151="6ème","Mixte",G151)))=0),"",IF(SUMPRODUCT((Barèmes!$A$6:$A$28="Force bas du corps — Saut en longueur (m)")*(Barèmes!$B$6:$B$28=H151)*(Barèmes!$C$6:$C$28=IF(H151="6ème","Mixte",G151))*(Barèmes!$J$6:$J$28="+"))&gt;0,IF(O151&lt;=SUMIFS(Barèmes!$F$6:$F$28,Barèmes!$A$6:$A$28,"Force bas du corps — Saut en longueur (m)",Barèmes!$B$6:$B$28,H151,Barèmes!$C$6:$C$28,IF(H151="6ème","Mixte",G151)),Barèmes!$B$2,IF(O151&lt;=SUMIFS(Barèmes!$G$6:$G$28,Barèmes!$A$6:$A$28,"Force bas du corps — Saut en longueur (m)",Barèmes!$B$6:$B$28,H151,Barèmes!$C$6:$C$28,IF(H151="6ème","Mixte",G151)),Barèmes!$C$2,IF(O151&lt;=SUMIFS(Barèmes!$H$6:$H$28,Barèmes!$A$6:$A$28,"Force bas du corps — Saut en longueur (m)",Barèmes!$B$6:$B$28,H151,Barèmes!$C$6:$C$28,IF(H151="6ème","Mixte",G151)),Barèmes!$D$2,IF(O151&lt;=SUMIFS(Barèmes!$I$6:$I$28,Barèmes!$A$6:$A$28,"Force bas du corps — Saut en longueur (m)",Barèmes!$B$6:$B$28,H151,Barèmes!$C$6:$C$28,IF(H151="6ème","Mixte",G151)),Barèmes!$E$2,Barèmes!$F$2)))),IF(O151&gt;=SUMIFS(Barèmes!$F$6:$F$28,Barèmes!$A$6:$A$28,"Force bas du corps — Saut en longueur (m)",Barèmes!$B$6:$B$28,H151,Barèmes!$C$6:$C$28,IF(H151="6ème","Mixte",G151)),Barèmes!$B$2,IF(O151&gt;=SUMIFS(Barèmes!$G$6:$G$28,Barèmes!$A$6:$A$28,"Force bas du corps — Saut en longueur (m)",Barèmes!$B$6:$B$28,H151,Barèmes!$C$6:$C$28,IF(H151="6ème","Mixte",G151)),Barèmes!$C$2,IF(O151&gt;=SUMIFS(Barèmes!$H$6:$H$28,Barèmes!$A$6:$A$28,"Force bas du corps — Saut en longueur (m)",Barèmes!$B$6:$B$28,H151,Barèmes!$C$6:$C$28,IF(H151="6ème","Mixte",G151)),Barèmes!$D$2,IF(O151&gt;=SUMIFS(Barèmes!$I$6:$I$28,Barèmes!$A$6:$A$28,"Force bas du corps — Saut en longueur (m)",Barèmes!$B$6:$B$28,H151,Barèmes!$C$6:$C$28,IF(H151="6ème","Mixte",G151)),Barèmes!$E$2,Barèmes!$F$2))))))</f>
        <v/>
      </c>
      <c r="R151" s="22"/>
      <c r="S151" s="24" t="str">
        <f>IF(OR(R151="",SUMPRODUCT((Barèmes!$A$6:$A$28="Vitesse — 30 m (s)")*(Barèmes!$B$6:$B$28=H151)*(Barèmes!$C$6:$C$28=IF(H151="6ème","Mixte",G151)))=0),"",IF(SUMPRODUCT((Barèmes!$A$6:$A$28="Vitesse — 30 m (s)")*(Barèmes!$B$6:$B$28=H151)*(Barèmes!$C$6:$C$28=IF(H151="6ème","Mixte",G151))*(Barèmes!$J$6:$J$28="+"))&gt;0,IF(R151&lt;=SUMIFS(Barèmes!$D$6:$D$28,Barèmes!$A$6:$A$28,"Vitesse — 30 m (s)",Barèmes!$B$6:$B$28,H151,Barèmes!$C$6:$C$28,IF(H151="6ème","Mixte",G151)),"à besoin",IF(R151&lt;=SUMIFS(Barèmes!$E$6:$E$28,Barèmes!$A$6:$A$28,"Vitesse — 30 m (s)",Barèmes!$B$6:$B$28,H151,Barèmes!$C$6:$C$28,IF(H151="6ème","Mixte",G151)),"fragile","satisfaisant")),IF(R151&gt;=SUMIFS(Barèmes!$D$6:$D$28,Barèmes!$A$6:$A$28,"Vitesse — 30 m (s)",Barèmes!$B$6:$B$28,H151,Barèmes!$C$6:$C$28,IF(H151="6ème","Mixte",G151)),"à besoin",IF(R151&gt;=SUMIFS(Barèmes!$E$6:$E$28,Barèmes!$A$6:$A$28,"Vitesse — 30 m (s)",Barèmes!$B$6:$B$28,H151,Barèmes!$C$6:$C$28,IF(H151="6ème","Mixte",G151)),"fragile","satisfaisant"))))</f>
        <v/>
      </c>
      <c r="T151" s="24" t="str">
        <f>IF(OR(R151="",SUMPRODUCT((Barèmes!$A$6:$A$28="Vitesse — 30 m (s)")*(Barèmes!$B$6:$B$28=H151)*(Barèmes!$C$6:$C$28=IF(H151="6ème","Mixte",G151)))=0),"",IF(SUMPRODUCT((Barèmes!$A$6:$A$28="Vitesse — 30 m (s)")*(Barèmes!$B$6:$B$28=H151)*(Barèmes!$C$6:$C$28=IF(H151="6ème","Mixte",G151))*(Barèmes!$J$6:$J$28="+"))&gt;0,IF(R151&lt;=SUMIFS(Barèmes!$F$6:$F$28,Barèmes!$A$6:$A$28,"Vitesse — 30 m (s)",Barèmes!$B$6:$B$28,H151,Barèmes!$C$6:$C$28,IF(H151="6ème","Mixte",G151)),Barèmes!$B$2,IF(R151&lt;=SUMIFS(Barèmes!$G$6:$G$28,Barèmes!$A$6:$A$28,"Vitesse — 30 m (s)",Barèmes!$B$6:$B$28,H151,Barèmes!$C$6:$C$28,IF(H151="6ème","Mixte",G151)),Barèmes!$C$2,IF(R151&lt;=SUMIFS(Barèmes!$H$6:$H$28,Barèmes!$A$6:$A$28,"Vitesse — 30 m (s)",Barèmes!$B$6:$B$28,H151,Barèmes!$C$6:$C$28,IF(H151="6ème","Mixte",G151)),Barèmes!$D$2,IF(R151&lt;=SUMIFS(Barèmes!$I$6:$I$28,Barèmes!$A$6:$A$28,"Vitesse — 30 m (s)",Barèmes!$B$6:$B$28,H151,Barèmes!$C$6:$C$28,IF(H151="6ème","Mixte",G151)),Barèmes!$E$2,Barèmes!$F$2)))),IF(R151&gt;=SUMIFS(Barèmes!$F$6:$F$28,Barèmes!$A$6:$A$28,"Vitesse — 30 m (s)",Barèmes!$B$6:$B$28,H151,Barèmes!$C$6:$C$28,IF(H151="6ème","Mixte",G151)),Barèmes!$B$2,IF(R151&gt;=SUMIFS(Barèmes!$G$6:$G$28,Barèmes!$A$6:$A$28,"Vitesse — 30 m (s)",Barèmes!$B$6:$B$28,H151,Barèmes!$C$6:$C$28,IF(H151="6ème","Mixte",G151)),Barèmes!$C$2,IF(R151&gt;=SUMIFS(Barèmes!$H$6:$H$28,Barèmes!$A$6:$A$28,"Vitesse — 30 m (s)",Barèmes!$B$6:$B$28,H151,Barèmes!$C$6:$C$28,IF(H151="6ème","Mixte",G151)),Barèmes!$D$2,IF(R151&gt;=SUMIFS(Barèmes!$I$6:$I$28,Barèmes!$A$6:$A$28,"Vitesse — 30 m (s)",Barèmes!$B$6:$B$28,H151,Barèmes!$C$6:$C$28,IF(H151="6ème","Mixte",G151)),Barèmes!$E$2,Barèmes!$F$2))))))</f>
        <v/>
      </c>
      <c r="U151" s="22"/>
      <c r="V151" s="25" t="str">
        <f>IF(OR(U151="",SUMPRODUCT((Barèmes!$A$6:$A$28="Vitesse — 50 m (s)")*(Barèmes!$B$6:$B$28=H151)*(Barèmes!$C$6:$C$28=IF(H151="6ème","Mixte",G151)))=0),"",IF(SUMPRODUCT((Barèmes!$A$6:$A$28="Vitesse — 50 m (s)")*(Barèmes!$B$6:$B$28=H151)*(Barèmes!$C$6:$C$28=IF(H151="6ème","Mixte",G151))*(Barèmes!$J$6:$J$28="+"))&gt;0,IF(U151&lt;=SUMIFS(Barèmes!$D$6:$D$28,Barèmes!$A$6:$A$28,"Vitesse — 50 m (s)",Barèmes!$B$6:$B$28,H151,Barèmes!$C$6:$C$28,IF(H151="6ème","Mixte",G151)),"à besoin",IF(U151&lt;=SUMIFS(Barèmes!$E$6:$E$28,Barèmes!$A$6:$A$28,"Vitesse — 50 m (s)",Barèmes!$B$6:$B$28,H151,Barèmes!$C$6:$C$28,IF(H151="6ème","Mixte",G151)),"fragile","satisfaisant")),IF(U151&gt;=SUMIFS(Barèmes!$D$6:$D$28,Barèmes!$A$6:$A$28,"Vitesse — 50 m (s)",Barèmes!$B$6:$B$28,H151,Barèmes!$C$6:$C$28,IF(H151="6ème","Mixte",G151)),"à besoin",IF(U151&gt;=SUMIFS(Barèmes!$E$6:$E$28,Barèmes!$A$6:$A$28,"Vitesse — 50 m (s)",Barèmes!$B$6:$B$28,H151,Barèmes!$C$6:$C$28,IF(H151="6ème","Mixte",G151)),"fragile","satisfaisant"))))</f>
        <v/>
      </c>
      <c r="W151" s="25" t="str">
        <f>IF(OR(U151="",SUMPRODUCT((Barèmes!$A$6:$A$28="Vitesse — 50 m (s)")*(Barèmes!$B$6:$B$28=H151)*(Barèmes!$C$6:$C$28=IF(H151="6ème","Mixte",G151)))=0),"",IF(SUMPRODUCT((Barèmes!$A$6:$A$28="Vitesse — 50 m (s)")*(Barèmes!$B$6:$B$28=H151)*(Barèmes!$C$6:$C$28=IF(H151="6ème","Mixte",G151))*(Barèmes!$J$6:$J$28="+"))&gt;0,IF(U151&lt;=SUMIFS(Barèmes!$F$6:$F$28,Barèmes!$A$6:$A$28,"Vitesse — 50 m (s)",Barèmes!$B$6:$B$28,H151,Barèmes!$C$6:$C$28,IF(H151="6ème","Mixte",G151)),Barèmes!$B$2,IF(U151&lt;=SUMIFS(Barèmes!$G$6:$G$28,Barèmes!$A$6:$A$28,"Vitesse — 50 m (s)",Barèmes!$B$6:$B$28,H151,Barèmes!$C$6:$C$28,IF(H151="6ème","Mixte",G151)),Barèmes!$C$2,IF(U151&lt;=SUMIFS(Barèmes!$H$6:$H$28,Barèmes!$A$6:$A$28,"Vitesse — 50 m (s)",Barèmes!$B$6:$B$28,H151,Barèmes!$C$6:$C$28,IF(H151="6ème","Mixte",G151)),Barèmes!$D$2,IF(U151&lt;=SUMIFS(Barèmes!$I$6:$I$28,Barèmes!$A$6:$A$28,"Vitesse — 50 m (s)",Barèmes!$B$6:$B$28,H151,Barèmes!$C$6:$C$28,IF(H151="6ème","Mixte",G151)),Barèmes!$E$2,Barèmes!$F$2)))),IF(U151&gt;=SUMIFS(Barèmes!$F$6:$F$28,Barèmes!$A$6:$A$28,"Vitesse — 50 m (s)",Barèmes!$B$6:$B$28,H151,Barèmes!$C$6:$C$28,IF(H151="6ème","Mixte",G151)),Barèmes!$B$2,IF(U151&gt;=SUMIFS(Barèmes!$G$6:$G$28,Barèmes!$A$6:$A$28,"Vitesse — 50 m (s)",Barèmes!$B$6:$B$28,H151,Barèmes!$C$6:$C$28,IF(H151="6ème","Mixte",G151)),Barèmes!$C$2,IF(U151&gt;=SUMIFS(Barèmes!$H$6:$H$28,Barèmes!$A$6:$A$28,"Vitesse — 50 m (s)",Barèmes!$B$6:$B$28,H151,Barèmes!$C$6:$C$28,IF(H151="6ème","Mixte",G151)),Barèmes!$D$2,IF(U151&gt;=SUMIFS(Barèmes!$I$6:$I$28,Barèmes!$A$6:$A$28,"Vitesse — 50 m (s)",Barèmes!$B$6:$B$28,H151,Barèmes!$C$6:$C$28,IF(H151="6ème","Mixte",G151)),Barèmes!$E$2,Barèmes!$F$2))))))</f>
        <v/>
      </c>
      <c r="X151" s="18"/>
      <c r="Y151" s="26" t="str" cm="1">
        <f t="array" ref="Y151">IF(OR(X151="",SUMPRODUCT((Barèmes!$A$6:$A$28="Souplesse (score 1-5)")*(Barèmes!$B$6:$B$28=H151)*(Barèmes!$C$6:$C$28=IF(H151="6ème","Mixte",G151)))=0),"",IF(SUMPRODUCT((Barèmes!$A$6:$A$28="Souplesse (score 1-5)")*(Barèmes!$B$6:$B$28=H151)*(Barèmes!$C$6:$C$28=IF(H151="6ème","Mixte",G151))*(Barèmes!$J$6:$J$28="+"))&gt;0,IF(X151&lt;=SUMIFS(Barèmes!$D$6:$D$28,Barèmes!$A$6:$A$28,"Souplesse (score 1-5)",Barèmes!$B$6:$B$28,H151,Barèmes!$C$6:$C$28,IF(H151="6ème","Mixte",G151)),"à besoin",IF(X151&lt;=SUMIFS(Barèmes!$E$6:$E$28,Barèmes!$A$6:$A$28,"Souplesse (score 1-5)",Barèmes!$B$6:$B$28,H151,Barèmes!$C$6:$C$28,IF(H151="6ème","Mixte",G151)),"fragile","satisfaisant")),IF(X151&gt;=SUMIFS(Barèmes!$D$6:$D$28,Barèmes!$A$6:$A$28,"Souplesse (score 1-5)",Barèmes!$B$6:$B$28,H151,Barèmes!$C$6:$C$28,IF(H151="6ème","Mixte",G151)),"à besoin",IF(X151&gt;=SUMIFS(Barèmes!$E$6:$E$28,Barèmes!$A$6:$A$28,"Souplesse (score 1-5)",Barèmes!$B$6:$B$28,H151,Barèmes!$C$6:$C$28,IF(H151="6ème","Mixte",G151)),"fragile","satisfaisant"))))</f>
        <v/>
      </c>
      <c r="Z151" s="26" t="str" cm="1">
        <f t="array" ref="Z151">IF(OR(X151="",SUMPRODUCT((Barèmes!$A$6:$A$28="Souplesse (score 1-5)")*(Barèmes!$B$6:$B$28=H151)*(Barèmes!$C$6:$C$28=IF(H151="6ème","Mixte",G151)))=0),"",IF(SUMPRODUCT((Barèmes!$A$6:$A$28="Souplesse (score 1-5)")*(Barèmes!$B$6:$B$28=H151)*(Barèmes!$C$6:$C$28=IF(H151="6ème","Mixte",G151))*(Barèmes!$J$6:$J$28="+"))&gt;0,IF(X151&lt;=SUMIFS(Barèmes!$F$6:$F$28,Barèmes!$A$6:$A$28,"Souplesse (score 1-5)",Barèmes!$B$6:$B$28,H151,Barèmes!$C$6:$C$28,IF(H151="6ème","Mixte",G151)),Barèmes!$B$2,IF(X151&lt;=SUMIFS(Barèmes!$G$6:$G$28,Barèmes!$A$6:$A$28,"Souplesse (score 1-5)",Barèmes!$B$6:$B$28,H151,Barèmes!$C$6:$C$28,IF(H151="6ème","Mixte",G151)),Barèmes!$C$2,IF(X151&lt;=SUMIFS(Barèmes!$H$6:$H$28,Barèmes!$A$6:$A$28,"Souplesse (score 1-5)",Barèmes!$B$6:$B$28,H151,Barèmes!$C$6:$C$28,IF(H151="6ème","Mixte",G151)),Barèmes!$D$2,IF(X151&lt;=SUMIFS(Barèmes!$I$6:$I$28,Barèmes!$A$6:$A$28,"Souplesse (score 1-5)",Barèmes!$B$6:$B$28,H151,Barèmes!$C$6:$C$28,IF(H151="6ème","Mixte",G151)),Barèmes!$E$2,Barèmes!$F$2)))),IF(X151&gt;=SUMIFS(Barèmes!$F$6:$F$28,Barèmes!$A$6:$A$28,"Souplesse (score 1-5)",Barèmes!$B$6:$B$28,H151,Barèmes!$C$6:$C$28,IF(H151="6ème","Mixte",G151)),Barèmes!$B$2,IF(X151&gt;=SUMIFS(Barèmes!$G$6:$G$28,Barèmes!$A$6:$A$28,"Souplesse (score 1-5)",Barèmes!$B$6:$B$28,H151,Barèmes!$C$6:$C$28,IF(H151="6ème","Mixte",G151)),Barèmes!$C$2,IF(X151&gt;=SUMIFS(Barèmes!$H$6:$H$28,Barèmes!$A$6:$A$28,"Souplesse (score 1-5)",Barèmes!$B$6:$B$28,H151,Barèmes!$C$6:$C$28,IF(H151="6ème","Mixte",G151)),Barèmes!$D$2,IF(X151&gt;=SUMIFS(Barèmes!$I$6:$I$28,Barèmes!$A$6:$A$28,"Souplesse (score 1-5)",Barèmes!$B$6:$B$28,H151,Barèmes!$C$6:$C$28,IF(H151="6ème","Mixte",G151)),Barèmes!$E$2,Barèmes!$F$2))))))</f>
        <v/>
      </c>
      <c r="AA151" s="22"/>
      <c r="AB151" s="27" t="str">
        <f>IF(OR(AA151="",SUMPRODUCT((Barèmes!$A$6:$A$28="Agilité — T-test 974 (s)")*(Barèmes!$B$6:$B$28=H151)*(Barèmes!$C$6:$C$28=IF(H151="6ème","Mixte",G151)))=0),"",IF(SUMPRODUCT((Barèmes!$A$6:$A$28="Agilité — T-test 974 (s)")*(Barèmes!$B$6:$B$28=H151)*(Barèmes!$C$6:$C$28=IF(H151="6ème","Mixte",G151))*(Barèmes!$J$6:$J$28="+"))&gt;0,IF(AA151&lt;=SUMIFS(Barèmes!$D$6:$D$28,Barèmes!$A$6:$A$28,"Agilité — T-test 974 (s)",Barèmes!$B$6:$B$28,H151,Barèmes!$C$6:$C$28,IF(H151="6ème","Mixte",G151)),"à besoin",IF(AA151&lt;=SUMIFS(Barèmes!$E$6:$E$28,Barèmes!$A$6:$A$28,"Agilité — T-test 974 (s)",Barèmes!$B$6:$B$28,H151,Barèmes!$C$6:$C$28,IF(H151="6ème","Mixte",G151)),"fragile","satisfaisant")),IF(AA151&gt;=SUMIFS(Barèmes!$D$6:$D$28,Barèmes!$A$6:$A$28,"Agilité — T-test 974 (s)",Barèmes!$B$6:$B$28,H151,Barèmes!$C$6:$C$28,IF(H151="6ème","Mixte",G151)),"à besoin",IF(AA151&gt;=SUMIFS(Barèmes!$E$6:$E$28,Barèmes!$A$6:$A$28,"Agilité — T-test 974 (s)",Barèmes!$B$6:$B$28,H151,Barèmes!$C$6:$C$28,IF(H151="6ème","Mixte",G151)),"fragile","satisfaisant"))))</f>
        <v/>
      </c>
      <c r="AC151" s="27" t="str">
        <f>IF(OR(AA151="",SUMPRODUCT((Barèmes!$A$6:$A$28="Agilité — T-test 974 (s)")*(Barèmes!$B$6:$B$28=H151)*(Barèmes!$C$6:$C$28=IF(H151="6ème","Mixte",G151)))=0),"",IF(SUMPRODUCT((Barèmes!$A$6:$A$28="Agilité — T-test 974 (s)")*(Barèmes!$B$6:$B$28=H151)*(Barèmes!$C$6:$C$28=IF(H151="6ème","Mixte",G151))*(Barèmes!$J$6:$J$28="+"))&gt;0,IF(AA151&lt;=SUMIFS(Barèmes!$F$6:$F$28,Barèmes!$A$6:$A$28,"Agilité — T-test 974 (s)",Barèmes!$B$6:$B$28,H151,Barèmes!$C$6:$C$28,IF(H151="6ème","Mixte",G151)),Barèmes!$B$2,IF(AA151&lt;=SUMIFS(Barèmes!$G$6:$G$28,Barèmes!$A$6:$A$28,"Agilité — T-test 974 (s)",Barèmes!$B$6:$B$28,H151,Barèmes!$C$6:$C$28,IF(H151="6ème","Mixte",G151)),Barèmes!$C$2,IF(AA151&lt;=SUMIFS(Barèmes!$H$6:$H$28,Barèmes!$A$6:$A$28,"Agilité — T-test 974 (s)",Barèmes!$B$6:$B$28,H151,Barèmes!$C$6:$C$28,IF(H151="6ème","Mixte",G151)),Barèmes!$D$2,IF(AA151&lt;=SUMIFS(Barèmes!$I$6:$I$28,Barèmes!$A$6:$A$28,"Agilité — T-test 974 (s)",Barèmes!$B$6:$B$28,H151,Barèmes!$C$6:$C$28,IF(H151="6ème","Mixte",G151)),Barèmes!$E$2,Barèmes!$F$2)))),IF(AA151&gt;=SUMIFS(Barèmes!$F$6:$F$28,Barèmes!$A$6:$A$28,"Agilité — T-test 974 (s)",Barèmes!$B$6:$B$28,H151,Barèmes!$C$6:$C$28,IF(H151="6ème","Mixte",G151)),Barèmes!$B$2,IF(AA151&gt;=SUMIFS(Barèmes!$G$6:$G$28,Barèmes!$A$6:$A$28,"Agilité — T-test 974 (s)",Barèmes!$B$6:$B$28,H151,Barèmes!$C$6:$C$28,IF(H151="6ème","Mixte",G151)),Barèmes!$C$2,IF(AA151&gt;=SUMIFS(Barèmes!$H$6:$H$28,Barèmes!$A$6:$A$28,"Agilité — T-test 974 (s)",Barèmes!$B$6:$B$28,H151,Barèmes!$C$6:$C$28,IF(H151="6ème","Mixte",G151)),Barèmes!$D$2,IF(AA151&gt;=SUMIFS(Barèmes!$I$6:$I$28,Barèmes!$A$6:$A$28,"Agilité — T-test 974 (s)",Barèmes!$B$6:$B$28,H151,Barèmes!$C$6:$C$28,IF(H151="6ème","Mixte",G151)),Barèmes!$E$2,Barèmes!$F$2))))))</f>
        <v/>
      </c>
      <c r="AD151" s="28" t="str">
        <f t="shared" si="18"/>
        <v/>
      </c>
      <c r="AE151" s="29" t="str">
        <f t="shared" si="19"/>
        <v/>
      </c>
      <c r="AF151" s="30" t="str">
        <f>IF(OR(AD151="",SUMPRODUCT((Barèmes!$A$6:$A$28="Surcoût d'agilité (s) — technique")*(Barèmes!$B$6:$B$28=H151)*(Barèmes!$C$6:$C$28=IF(H151="6ème","Mixte",G151)))=0),"",IF(SUMPRODUCT((Barèmes!$A$6:$A$28="Surcoût d'agilité (s) — technique")*(Barèmes!$B$6:$B$28=H151)*(Barèmes!$C$6:$C$28=IF(H151="6ème","Mixte",G151))*(Barèmes!$J$6:$J$28="+"))&gt;0,IF(AD151&lt;=SUMIFS(Barèmes!$D$6:$D$28,Barèmes!$A$6:$A$28,"Surcoût d'agilité (s) — technique",Barèmes!$B$6:$B$28,H151,Barèmes!$C$6:$C$28,IF(H151="6ème","Mixte",G151)),"à besoin",IF(AD151&lt;=SUMIFS(Barèmes!$E$6:$E$28,Barèmes!$A$6:$A$28,"Surcoût d'agilité (s) — technique",Barèmes!$B$6:$B$28,H151,Barèmes!$C$6:$C$28,IF(H151="6ème","Mixte",G151)),"fragile","satisfaisant")),IF(AD151&gt;=SUMIFS(Barèmes!$D$6:$D$28,Barèmes!$A$6:$A$28,"Surcoût d'agilité (s) — technique",Barèmes!$B$6:$B$28,H151,Barèmes!$C$6:$C$28,IF(H151="6ème","Mixte",G151)),"à besoin",IF(AD151&gt;=SUMIFS(Barèmes!$E$6:$E$28,Barèmes!$A$6:$A$28,"Surcoût d'agilité (s) — technique",Barèmes!$B$6:$B$28,H151,Barèmes!$C$6:$C$28,IF(H151="6ème","Mixte",G151)),"fragile","satisfaisant"))))</f>
        <v/>
      </c>
      <c r="AG151" s="30" t="str">
        <f>IF(OR(AD151="",SUMPRODUCT((Barèmes!$A$6:$A$28="Surcoût d'agilité (s) — technique")*(Barèmes!$B$6:$B$28=H151)*(Barèmes!$C$6:$C$28=IF(H151="6ème","Mixte",G151)))=0),"",IF(SUMPRODUCT((Barèmes!$A$6:$A$28="Surcoût d'agilité (s) — technique")*(Barèmes!$B$6:$B$28=H151)*(Barèmes!$C$6:$C$28=IF(H151="6ème","Mixte",G151))*(Barèmes!$J$6:$J$28="+"))&gt;0,IF(AD151&lt;=SUMIFS(Barèmes!$F$6:$F$28,Barèmes!$A$6:$A$28,"Surcoût d'agilité (s) — technique",Barèmes!$B$6:$B$28,H151,Barèmes!$C$6:$C$28,IF(H151="6ème","Mixte",G151)),Barèmes!$B$2,IF(AD151&lt;=SUMIFS(Barèmes!$G$6:$G$28,Barèmes!$A$6:$A$28,"Surcoût d'agilité (s) — technique",Barèmes!$B$6:$B$28,H151,Barèmes!$C$6:$C$28,IF(H151="6ème","Mixte",G151)),Barèmes!$C$2,IF(AD151&lt;=SUMIFS(Barèmes!$H$6:$H$28,Barèmes!$A$6:$A$28,"Surcoût d'agilité (s) — technique",Barèmes!$B$6:$B$28,H151,Barèmes!$C$6:$C$28,IF(H151="6ème","Mixte",G151)),Barèmes!$D$2,IF(AD151&lt;=SUMIFS(Barèmes!$I$6:$I$28,Barèmes!$A$6:$A$28,"Surcoût d'agilité (s) — technique",Barèmes!$B$6:$B$28,H151,Barèmes!$C$6:$C$28,IF(H151="6ème","Mixte",G151)),Barèmes!$E$2,Barèmes!$F$2)))),IF(AD151&gt;=SUMIFS(Barèmes!$F$6:$F$28,Barèmes!$A$6:$A$28,"Surcoût d'agilité (s) — technique",Barèmes!$B$6:$B$28,H151,Barèmes!$C$6:$C$28,IF(H151="6ème","Mixte",G151)),Barèmes!$B$2,IF(AD151&gt;=SUMIFS(Barèmes!$G$6:$G$28,Barèmes!$A$6:$A$28,"Surcoût d'agilité (s) — technique",Barèmes!$B$6:$B$28,H151,Barèmes!$C$6:$C$28,IF(H151="6ème","Mixte",G151)),Barèmes!$C$2,IF(AD151&gt;=SUMIFS(Barèmes!$H$6:$H$28,Barèmes!$A$6:$A$28,"Surcoût d'agilité (s) — technique",Barèmes!$B$6:$B$28,H151,Barèmes!$C$6:$C$28,IF(H151="6ème","Mixte",G151)),Barèmes!$D$2,IF(AD151&gt;=SUMIFS(Barèmes!$I$6:$I$28,Barèmes!$A$6:$A$28,"Surcoût d'agilité (s) — technique",Barèmes!$B$6:$B$28,H151,Barèmes!$C$6:$C$28,IF(H151="6ème","Mixte",G151)),Barèmes!$E$2,Barèmes!$F$2))))))</f>
        <v/>
      </c>
      <c r="AH151" s="31" t="str">
        <f>IF((IF(N151="",0,1)+IF(Q151="",0,1)+IF(W151="",0,1)+IF(Z151="",0,1)+IF(AC151="",0,1))=0,"",3*IF(N151=Barèmes!$B$2,1,IF(N151=Barèmes!$C$2,2,IF(N151=Barèmes!$D$2,3,IF(N151=Barèmes!$E$2,4,IF(N151=Barèmes!$F$2,5,0)))))+3*IF(Q151=Barèmes!$B$2,1,IF(Q151=Barèmes!$C$2,2,IF(Q151=Barèmes!$D$2,3,IF(Q151=Barèmes!$E$2,4,IF(Q151=Barèmes!$F$2,5,0)))))+2*IF(W151=Barèmes!$B$2,1,IF(W151=Barèmes!$C$2,2,IF(W151=Barèmes!$D$2,3,IF(W151=Barèmes!$E$2,4,IF(W151=Barèmes!$F$2,5,0)))))+1*IF(Z151=Barèmes!$B$2,1,IF(Z151=Barèmes!$C$2,2,IF(Z151=Barèmes!$D$2,3,IF(Z151=Barèmes!$E$2,4,IF(Z151=Barèmes!$F$2,5,0)))))+1*IF(AC151=Barèmes!$B$2,1,IF(AC151=Barèmes!$C$2,2,IF(AC151=Barèmes!$D$2,3,IF(AC151=Barèmes!$E$2,4,IF(AC151=Barèmes!$F$2,5,0))))))</f>
        <v/>
      </c>
      <c r="AI151" s="31"/>
      <c r="AJ151" s="32" t="str">
        <f>IFERROR(INDEX(Croissance!$B$5:$B$604,MATCH(A151,Croissance!$A$5:$A$604,0)),"")</f>
        <v/>
      </c>
      <c r="AK151" s="32" t="str">
        <f>IFERROR(INDEX(Croissance!$C$5:$C$604,MATCH(A151,Croissance!$A$5:$A$604,0)),"")</f>
        <v/>
      </c>
      <c r="AL151" s="32" t="str">
        <f>IFERROR(INDEX(Croissance!$D$5:$D$604,MATCH(A151,Croissance!$A$5:$A$604,0)),"")</f>
        <v/>
      </c>
      <c r="AM151" s="32" t="str">
        <f>IFERROR(INDEX(Croissance!$E$5:$E$604,MATCH(A151,Croissance!$A$5:$A$604,0)),"")</f>
        <v/>
      </c>
      <c r="AO151" s="33">
        <f t="shared" si="24"/>
        <v>0</v>
      </c>
      <c r="AP151" s="33">
        <f t="shared" si="20"/>
        <v>0</v>
      </c>
      <c r="AQ151" s="33">
        <f>IF(A151="",0,IF(AND(OR('Synthèse classe'!$C$2="Tous",C151='Synthèse classe'!$C$2),OR('Synthèse classe'!$C$3="Toutes",D151='Synthèse classe'!$C$3),OR('Synthèse classe'!$C$4="Toutes",AND('Synthèse classe'!$C$4="Dernière",AP151=1),B151=IFERROR(VALUE('Synthèse classe'!$C$4),0))),1,0))</f>
        <v>0</v>
      </c>
      <c r="AR151" s="34" t="str">
        <f t="shared" si="21"/>
        <v/>
      </c>
    </row>
    <row r="152" spans="1:44" x14ac:dyDescent="0.2">
      <c r="A152" s="17" t="str">
        <f t="shared" si="17"/>
        <v/>
      </c>
      <c r="B152" s="18"/>
      <c r="C152" s="19"/>
      <c r="D152" s="19"/>
      <c r="E152" s="19"/>
      <c r="F152" s="19"/>
      <c r="G152" s="19"/>
      <c r="H152" s="17" t="str">
        <f t="shared" si="22"/>
        <v/>
      </c>
      <c r="I152" s="20"/>
      <c r="J152" s="18"/>
      <c r="K152" s="19"/>
      <c r="L152" s="21" t="str">
        <f t="shared" si="23"/>
        <v/>
      </c>
      <c r="M152" s="21" t="str">
        <f>IF(OR(J152="",SUMPRODUCT((Barèmes!$A$6:$A$28="Endurance — Luc Léger (palier)")*(Barèmes!$B$6:$B$28=H152)*(Barèmes!$C$6:$C$28=IF(H152="6ème","Mixte",G152)))=0),"",IF(SUMPRODUCT((Barèmes!$A$6:$A$28="Endurance — Luc Léger (palier)")*(Barèmes!$B$6:$B$28=H152)*(Barèmes!$C$6:$C$28=IF(H152="6ème","Mixte",G152))*(Barèmes!$J$6:$J$28="+"))&gt;0,IF(J152&lt;=SUMIFS(Barèmes!$D$6:$D$28,Barèmes!$A$6:$A$28,"Endurance — Luc Léger (palier)",Barèmes!$B$6:$B$28,H152,Barèmes!$C$6:$C$28,IF(H152="6ème","Mixte",G152)),"à besoin",IF(J152&lt;=SUMIFS(Barèmes!$E$6:$E$28,Barèmes!$A$6:$A$28,"Endurance — Luc Léger (palier)",Barèmes!$B$6:$B$28,H152,Barèmes!$C$6:$C$28,IF(H152="6ème","Mixte",G152)),"fragile","satisfaisant")),IF(J152&gt;=SUMIFS(Barèmes!$D$6:$D$28,Barèmes!$A$6:$A$28,"Endurance — Luc Léger (palier)",Barèmes!$B$6:$B$28,H152,Barèmes!$C$6:$C$28,IF(H152="6ème","Mixte",G152)),"à besoin",IF(J152&gt;=SUMIFS(Barèmes!$E$6:$E$28,Barèmes!$A$6:$A$28,"Endurance — Luc Léger (palier)",Barèmes!$B$6:$B$28,H152,Barèmes!$C$6:$C$28,IF(H152="6ème","Mixte",G152)),"fragile","satisfaisant"))))</f>
        <v/>
      </c>
      <c r="N152" s="21" t="str">
        <f>IF(OR(J152="",SUMPRODUCT((Barèmes!$A$6:$A$28="Endurance — Luc Léger (palier)")*(Barèmes!$B$6:$B$28=H152)*(Barèmes!$C$6:$C$28=IF(H152="6ème","Mixte",G152)))=0),"",IF(SUMPRODUCT((Barèmes!$A$6:$A$28="Endurance — Luc Léger (palier)")*(Barèmes!$B$6:$B$28=H152)*(Barèmes!$C$6:$C$28=IF(H152="6ème","Mixte",G152))*(Barèmes!$J$6:$J$28="+"))&gt;0,IF(J152&lt;=SUMIFS(Barèmes!$F$6:$F$28,Barèmes!$A$6:$A$28,"Endurance — Luc Léger (palier)",Barèmes!$B$6:$B$28,H152,Barèmes!$C$6:$C$28,IF(H152="6ème","Mixte",G152)),Barèmes!$B$2,IF(J152&lt;=SUMIFS(Barèmes!$G$6:$G$28,Barèmes!$A$6:$A$28,"Endurance — Luc Léger (palier)",Barèmes!$B$6:$B$28,H152,Barèmes!$C$6:$C$28,IF(H152="6ème","Mixte",G152)),Barèmes!$C$2,IF(J152&lt;=SUMIFS(Barèmes!$H$6:$H$28,Barèmes!$A$6:$A$28,"Endurance — Luc Léger (palier)",Barèmes!$B$6:$B$28,H152,Barèmes!$C$6:$C$28,IF(H152="6ème","Mixte",G152)),Barèmes!$D$2,IF(J152&lt;=SUMIFS(Barèmes!$I$6:$I$28,Barèmes!$A$6:$A$28,"Endurance — Luc Léger (palier)",Barèmes!$B$6:$B$28,H152,Barèmes!$C$6:$C$28,IF(H152="6ème","Mixte",G152)),Barèmes!$E$2,Barèmes!$F$2)))),IF(J152&gt;=SUMIFS(Barèmes!$F$6:$F$28,Barèmes!$A$6:$A$28,"Endurance — Luc Léger (palier)",Barèmes!$B$6:$B$28,H152,Barèmes!$C$6:$C$28,IF(H152="6ème","Mixte",G152)),Barèmes!$B$2,IF(J152&gt;=SUMIFS(Barèmes!$G$6:$G$28,Barèmes!$A$6:$A$28,"Endurance — Luc Léger (palier)",Barèmes!$B$6:$B$28,H152,Barèmes!$C$6:$C$28,IF(H152="6ème","Mixte",G152)),Barèmes!$C$2,IF(J152&gt;=SUMIFS(Barèmes!$H$6:$H$28,Barèmes!$A$6:$A$28,"Endurance — Luc Léger (palier)",Barèmes!$B$6:$B$28,H152,Barèmes!$C$6:$C$28,IF(H152="6ème","Mixte",G152)),Barèmes!$D$2,IF(J152&gt;=SUMIFS(Barèmes!$I$6:$I$28,Barèmes!$A$6:$A$28,"Endurance — Luc Léger (palier)",Barèmes!$B$6:$B$28,H152,Barèmes!$C$6:$C$28,IF(H152="6ème","Mixte",G152)),Barèmes!$E$2,Barèmes!$F$2))))))</f>
        <v/>
      </c>
      <c r="O152" s="22"/>
      <c r="P152" s="23" t="str">
        <f>IF(OR(O152="",SUMPRODUCT((Barèmes!$A$6:$A$28="Force bas du corps — Saut en longueur (m)")*(Barèmes!$B$6:$B$28=H152)*(Barèmes!$C$6:$C$28=IF(H152="6ème","Mixte",G152)))=0),"",IF(SUMPRODUCT((Barèmes!$A$6:$A$28="Force bas du corps — Saut en longueur (m)")*(Barèmes!$B$6:$B$28=H152)*(Barèmes!$C$6:$C$28=IF(H152="6ème","Mixte",G152))*(Barèmes!$J$6:$J$28="+"))&gt;0,IF(O152&lt;=SUMIFS(Barèmes!$D$6:$D$28,Barèmes!$A$6:$A$28,"Force bas du corps — Saut en longueur (m)",Barèmes!$B$6:$B$28,H152,Barèmes!$C$6:$C$28,IF(H152="6ème","Mixte",G152)),"à besoin",IF(O152&lt;=SUMIFS(Barèmes!$E$6:$E$28,Barèmes!$A$6:$A$28,"Force bas du corps — Saut en longueur (m)",Barèmes!$B$6:$B$28,H152,Barèmes!$C$6:$C$28,IF(H152="6ème","Mixte",G152)),"fragile","satisfaisant")),IF(O152&gt;=SUMIFS(Barèmes!$D$6:$D$28,Barèmes!$A$6:$A$28,"Force bas du corps — Saut en longueur (m)",Barèmes!$B$6:$B$28,H152,Barèmes!$C$6:$C$28,IF(H152="6ème","Mixte",G152)),"à besoin",IF(O152&gt;=SUMIFS(Barèmes!$E$6:$E$28,Barèmes!$A$6:$A$28,"Force bas du corps — Saut en longueur (m)",Barèmes!$B$6:$B$28,H152,Barèmes!$C$6:$C$28,IF(H152="6ème","Mixte",G152)),"fragile","satisfaisant"))))</f>
        <v/>
      </c>
      <c r="Q152" s="23" t="str">
        <f>IF(OR(O152="",SUMPRODUCT((Barèmes!$A$6:$A$28="Force bas du corps — Saut en longueur (m)")*(Barèmes!$B$6:$B$28=H152)*(Barèmes!$C$6:$C$28=IF(H152="6ème","Mixte",G152)))=0),"",IF(SUMPRODUCT((Barèmes!$A$6:$A$28="Force bas du corps — Saut en longueur (m)")*(Barèmes!$B$6:$B$28=H152)*(Barèmes!$C$6:$C$28=IF(H152="6ème","Mixte",G152))*(Barèmes!$J$6:$J$28="+"))&gt;0,IF(O152&lt;=SUMIFS(Barèmes!$F$6:$F$28,Barèmes!$A$6:$A$28,"Force bas du corps — Saut en longueur (m)",Barèmes!$B$6:$B$28,H152,Barèmes!$C$6:$C$28,IF(H152="6ème","Mixte",G152)),Barèmes!$B$2,IF(O152&lt;=SUMIFS(Barèmes!$G$6:$G$28,Barèmes!$A$6:$A$28,"Force bas du corps — Saut en longueur (m)",Barèmes!$B$6:$B$28,H152,Barèmes!$C$6:$C$28,IF(H152="6ème","Mixte",G152)),Barèmes!$C$2,IF(O152&lt;=SUMIFS(Barèmes!$H$6:$H$28,Barèmes!$A$6:$A$28,"Force bas du corps — Saut en longueur (m)",Barèmes!$B$6:$B$28,H152,Barèmes!$C$6:$C$28,IF(H152="6ème","Mixte",G152)),Barèmes!$D$2,IF(O152&lt;=SUMIFS(Barèmes!$I$6:$I$28,Barèmes!$A$6:$A$28,"Force bas du corps — Saut en longueur (m)",Barèmes!$B$6:$B$28,H152,Barèmes!$C$6:$C$28,IF(H152="6ème","Mixte",G152)),Barèmes!$E$2,Barèmes!$F$2)))),IF(O152&gt;=SUMIFS(Barèmes!$F$6:$F$28,Barèmes!$A$6:$A$28,"Force bas du corps — Saut en longueur (m)",Barèmes!$B$6:$B$28,H152,Barèmes!$C$6:$C$28,IF(H152="6ème","Mixte",G152)),Barèmes!$B$2,IF(O152&gt;=SUMIFS(Barèmes!$G$6:$G$28,Barèmes!$A$6:$A$28,"Force bas du corps — Saut en longueur (m)",Barèmes!$B$6:$B$28,H152,Barèmes!$C$6:$C$28,IF(H152="6ème","Mixte",G152)),Barèmes!$C$2,IF(O152&gt;=SUMIFS(Barèmes!$H$6:$H$28,Barèmes!$A$6:$A$28,"Force bas du corps — Saut en longueur (m)",Barèmes!$B$6:$B$28,H152,Barèmes!$C$6:$C$28,IF(H152="6ème","Mixte",G152)),Barèmes!$D$2,IF(O152&gt;=SUMIFS(Barèmes!$I$6:$I$28,Barèmes!$A$6:$A$28,"Force bas du corps — Saut en longueur (m)",Barèmes!$B$6:$B$28,H152,Barèmes!$C$6:$C$28,IF(H152="6ème","Mixte",G152)),Barèmes!$E$2,Barèmes!$F$2))))))</f>
        <v/>
      </c>
      <c r="R152" s="22"/>
      <c r="S152" s="24" t="str">
        <f>IF(OR(R152="",SUMPRODUCT((Barèmes!$A$6:$A$28="Vitesse — 30 m (s)")*(Barèmes!$B$6:$B$28=H152)*(Barèmes!$C$6:$C$28=IF(H152="6ème","Mixte",G152)))=0),"",IF(SUMPRODUCT((Barèmes!$A$6:$A$28="Vitesse — 30 m (s)")*(Barèmes!$B$6:$B$28=H152)*(Barèmes!$C$6:$C$28=IF(H152="6ème","Mixte",G152))*(Barèmes!$J$6:$J$28="+"))&gt;0,IF(R152&lt;=SUMIFS(Barèmes!$D$6:$D$28,Barèmes!$A$6:$A$28,"Vitesse — 30 m (s)",Barèmes!$B$6:$B$28,H152,Barèmes!$C$6:$C$28,IF(H152="6ème","Mixte",G152)),"à besoin",IF(R152&lt;=SUMIFS(Barèmes!$E$6:$E$28,Barèmes!$A$6:$A$28,"Vitesse — 30 m (s)",Barèmes!$B$6:$B$28,H152,Barèmes!$C$6:$C$28,IF(H152="6ème","Mixte",G152)),"fragile","satisfaisant")),IF(R152&gt;=SUMIFS(Barèmes!$D$6:$D$28,Barèmes!$A$6:$A$28,"Vitesse — 30 m (s)",Barèmes!$B$6:$B$28,H152,Barèmes!$C$6:$C$28,IF(H152="6ème","Mixte",G152)),"à besoin",IF(R152&gt;=SUMIFS(Barèmes!$E$6:$E$28,Barèmes!$A$6:$A$28,"Vitesse — 30 m (s)",Barèmes!$B$6:$B$28,H152,Barèmes!$C$6:$C$28,IF(H152="6ème","Mixte",G152)),"fragile","satisfaisant"))))</f>
        <v/>
      </c>
      <c r="T152" s="24" t="str">
        <f>IF(OR(R152="",SUMPRODUCT((Barèmes!$A$6:$A$28="Vitesse — 30 m (s)")*(Barèmes!$B$6:$B$28=H152)*(Barèmes!$C$6:$C$28=IF(H152="6ème","Mixte",G152)))=0),"",IF(SUMPRODUCT((Barèmes!$A$6:$A$28="Vitesse — 30 m (s)")*(Barèmes!$B$6:$B$28=H152)*(Barèmes!$C$6:$C$28=IF(H152="6ème","Mixte",G152))*(Barèmes!$J$6:$J$28="+"))&gt;0,IF(R152&lt;=SUMIFS(Barèmes!$F$6:$F$28,Barèmes!$A$6:$A$28,"Vitesse — 30 m (s)",Barèmes!$B$6:$B$28,H152,Barèmes!$C$6:$C$28,IF(H152="6ème","Mixte",G152)),Barèmes!$B$2,IF(R152&lt;=SUMIFS(Barèmes!$G$6:$G$28,Barèmes!$A$6:$A$28,"Vitesse — 30 m (s)",Barèmes!$B$6:$B$28,H152,Barèmes!$C$6:$C$28,IF(H152="6ème","Mixte",G152)),Barèmes!$C$2,IF(R152&lt;=SUMIFS(Barèmes!$H$6:$H$28,Barèmes!$A$6:$A$28,"Vitesse — 30 m (s)",Barèmes!$B$6:$B$28,H152,Barèmes!$C$6:$C$28,IF(H152="6ème","Mixte",G152)),Barèmes!$D$2,IF(R152&lt;=SUMIFS(Barèmes!$I$6:$I$28,Barèmes!$A$6:$A$28,"Vitesse — 30 m (s)",Barèmes!$B$6:$B$28,H152,Barèmes!$C$6:$C$28,IF(H152="6ème","Mixte",G152)),Barèmes!$E$2,Barèmes!$F$2)))),IF(R152&gt;=SUMIFS(Barèmes!$F$6:$F$28,Barèmes!$A$6:$A$28,"Vitesse — 30 m (s)",Barèmes!$B$6:$B$28,H152,Barèmes!$C$6:$C$28,IF(H152="6ème","Mixte",G152)),Barèmes!$B$2,IF(R152&gt;=SUMIFS(Barèmes!$G$6:$G$28,Barèmes!$A$6:$A$28,"Vitesse — 30 m (s)",Barèmes!$B$6:$B$28,H152,Barèmes!$C$6:$C$28,IF(H152="6ème","Mixte",G152)),Barèmes!$C$2,IF(R152&gt;=SUMIFS(Barèmes!$H$6:$H$28,Barèmes!$A$6:$A$28,"Vitesse — 30 m (s)",Barèmes!$B$6:$B$28,H152,Barèmes!$C$6:$C$28,IF(H152="6ème","Mixte",G152)),Barèmes!$D$2,IF(R152&gt;=SUMIFS(Barèmes!$I$6:$I$28,Barèmes!$A$6:$A$28,"Vitesse — 30 m (s)",Barèmes!$B$6:$B$28,H152,Barèmes!$C$6:$C$28,IF(H152="6ème","Mixte",G152)),Barèmes!$E$2,Barèmes!$F$2))))))</f>
        <v/>
      </c>
      <c r="U152" s="22"/>
      <c r="V152" s="25" t="str">
        <f>IF(OR(U152="",SUMPRODUCT((Barèmes!$A$6:$A$28="Vitesse — 50 m (s)")*(Barèmes!$B$6:$B$28=H152)*(Barèmes!$C$6:$C$28=IF(H152="6ème","Mixte",G152)))=0),"",IF(SUMPRODUCT((Barèmes!$A$6:$A$28="Vitesse — 50 m (s)")*(Barèmes!$B$6:$B$28=H152)*(Barèmes!$C$6:$C$28=IF(H152="6ème","Mixte",G152))*(Barèmes!$J$6:$J$28="+"))&gt;0,IF(U152&lt;=SUMIFS(Barèmes!$D$6:$D$28,Barèmes!$A$6:$A$28,"Vitesse — 50 m (s)",Barèmes!$B$6:$B$28,H152,Barèmes!$C$6:$C$28,IF(H152="6ème","Mixte",G152)),"à besoin",IF(U152&lt;=SUMIFS(Barèmes!$E$6:$E$28,Barèmes!$A$6:$A$28,"Vitesse — 50 m (s)",Barèmes!$B$6:$B$28,H152,Barèmes!$C$6:$C$28,IF(H152="6ème","Mixte",G152)),"fragile","satisfaisant")),IF(U152&gt;=SUMIFS(Barèmes!$D$6:$D$28,Barèmes!$A$6:$A$28,"Vitesse — 50 m (s)",Barèmes!$B$6:$B$28,H152,Barèmes!$C$6:$C$28,IF(H152="6ème","Mixte",G152)),"à besoin",IF(U152&gt;=SUMIFS(Barèmes!$E$6:$E$28,Barèmes!$A$6:$A$28,"Vitesse — 50 m (s)",Barèmes!$B$6:$B$28,H152,Barèmes!$C$6:$C$28,IF(H152="6ème","Mixte",G152)),"fragile","satisfaisant"))))</f>
        <v/>
      </c>
      <c r="W152" s="25" t="str">
        <f>IF(OR(U152="",SUMPRODUCT((Barèmes!$A$6:$A$28="Vitesse — 50 m (s)")*(Barèmes!$B$6:$B$28=H152)*(Barèmes!$C$6:$C$28=IF(H152="6ème","Mixte",G152)))=0),"",IF(SUMPRODUCT((Barèmes!$A$6:$A$28="Vitesse — 50 m (s)")*(Barèmes!$B$6:$B$28=H152)*(Barèmes!$C$6:$C$28=IF(H152="6ème","Mixte",G152))*(Barèmes!$J$6:$J$28="+"))&gt;0,IF(U152&lt;=SUMIFS(Barèmes!$F$6:$F$28,Barèmes!$A$6:$A$28,"Vitesse — 50 m (s)",Barèmes!$B$6:$B$28,H152,Barèmes!$C$6:$C$28,IF(H152="6ème","Mixte",G152)),Barèmes!$B$2,IF(U152&lt;=SUMIFS(Barèmes!$G$6:$G$28,Barèmes!$A$6:$A$28,"Vitesse — 50 m (s)",Barèmes!$B$6:$B$28,H152,Barèmes!$C$6:$C$28,IF(H152="6ème","Mixte",G152)),Barèmes!$C$2,IF(U152&lt;=SUMIFS(Barèmes!$H$6:$H$28,Barèmes!$A$6:$A$28,"Vitesse — 50 m (s)",Barèmes!$B$6:$B$28,H152,Barèmes!$C$6:$C$28,IF(H152="6ème","Mixte",G152)),Barèmes!$D$2,IF(U152&lt;=SUMIFS(Barèmes!$I$6:$I$28,Barèmes!$A$6:$A$28,"Vitesse — 50 m (s)",Barèmes!$B$6:$B$28,H152,Barèmes!$C$6:$C$28,IF(H152="6ème","Mixte",G152)),Barèmes!$E$2,Barèmes!$F$2)))),IF(U152&gt;=SUMIFS(Barèmes!$F$6:$F$28,Barèmes!$A$6:$A$28,"Vitesse — 50 m (s)",Barèmes!$B$6:$B$28,H152,Barèmes!$C$6:$C$28,IF(H152="6ème","Mixte",G152)),Barèmes!$B$2,IF(U152&gt;=SUMIFS(Barèmes!$G$6:$G$28,Barèmes!$A$6:$A$28,"Vitesse — 50 m (s)",Barèmes!$B$6:$B$28,H152,Barèmes!$C$6:$C$28,IF(H152="6ème","Mixte",G152)),Barèmes!$C$2,IF(U152&gt;=SUMIFS(Barèmes!$H$6:$H$28,Barèmes!$A$6:$A$28,"Vitesse — 50 m (s)",Barèmes!$B$6:$B$28,H152,Barèmes!$C$6:$C$28,IF(H152="6ème","Mixte",G152)),Barèmes!$D$2,IF(U152&gt;=SUMIFS(Barèmes!$I$6:$I$28,Barèmes!$A$6:$A$28,"Vitesse — 50 m (s)",Barèmes!$B$6:$B$28,H152,Barèmes!$C$6:$C$28,IF(H152="6ème","Mixte",G152)),Barèmes!$E$2,Barèmes!$F$2))))))</f>
        <v/>
      </c>
      <c r="X152" s="18"/>
      <c r="Y152" s="26" t="str" cm="1">
        <f t="array" ref="Y152">IF(OR(X152="",SUMPRODUCT((Barèmes!$A$6:$A$28="Souplesse (score 1-5)")*(Barèmes!$B$6:$B$28=H152)*(Barèmes!$C$6:$C$28=IF(H152="6ème","Mixte",G152)))=0),"",IF(SUMPRODUCT((Barèmes!$A$6:$A$28="Souplesse (score 1-5)")*(Barèmes!$B$6:$B$28=H152)*(Barèmes!$C$6:$C$28=IF(H152="6ème","Mixte",G152))*(Barèmes!$J$6:$J$28="+"))&gt;0,IF(X152&lt;=SUMIFS(Barèmes!$D$6:$D$28,Barèmes!$A$6:$A$28,"Souplesse (score 1-5)",Barèmes!$B$6:$B$28,H152,Barèmes!$C$6:$C$28,IF(H152="6ème","Mixte",G152)),"à besoin",IF(X152&lt;=SUMIFS(Barèmes!$E$6:$E$28,Barèmes!$A$6:$A$28,"Souplesse (score 1-5)",Barèmes!$B$6:$B$28,H152,Barèmes!$C$6:$C$28,IF(H152="6ème","Mixte",G152)),"fragile","satisfaisant")),IF(X152&gt;=SUMIFS(Barèmes!$D$6:$D$28,Barèmes!$A$6:$A$28,"Souplesse (score 1-5)",Barèmes!$B$6:$B$28,H152,Barèmes!$C$6:$C$28,IF(H152="6ème","Mixte",G152)),"à besoin",IF(X152&gt;=SUMIFS(Barèmes!$E$6:$E$28,Barèmes!$A$6:$A$28,"Souplesse (score 1-5)",Barèmes!$B$6:$B$28,H152,Barèmes!$C$6:$C$28,IF(H152="6ème","Mixte",G152)),"fragile","satisfaisant"))))</f>
        <v/>
      </c>
      <c r="Z152" s="26" t="str" cm="1">
        <f t="array" ref="Z152">IF(OR(X152="",SUMPRODUCT((Barèmes!$A$6:$A$28="Souplesse (score 1-5)")*(Barèmes!$B$6:$B$28=H152)*(Barèmes!$C$6:$C$28=IF(H152="6ème","Mixte",G152)))=0),"",IF(SUMPRODUCT((Barèmes!$A$6:$A$28="Souplesse (score 1-5)")*(Barèmes!$B$6:$B$28=H152)*(Barèmes!$C$6:$C$28=IF(H152="6ème","Mixte",G152))*(Barèmes!$J$6:$J$28="+"))&gt;0,IF(X152&lt;=SUMIFS(Barèmes!$F$6:$F$28,Barèmes!$A$6:$A$28,"Souplesse (score 1-5)",Barèmes!$B$6:$B$28,H152,Barèmes!$C$6:$C$28,IF(H152="6ème","Mixte",G152)),Barèmes!$B$2,IF(X152&lt;=SUMIFS(Barèmes!$G$6:$G$28,Barèmes!$A$6:$A$28,"Souplesse (score 1-5)",Barèmes!$B$6:$B$28,H152,Barèmes!$C$6:$C$28,IF(H152="6ème","Mixte",G152)),Barèmes!$C$2,IF(X152&lt;=SUMIFS(Barèmes!$H$6:$H$28,Barèmes!$A$6:$A$28,"Souplesse (score 1-5)",Barèmes!$B$6:$B$28,H152,Barèmes!$C$6:$C$28,IF(H152="6ème","Mixte",G152)),Barèmes!$D$2,IF(X152&lt;=SUMIFS(Barèmes!$I$6:$I$28,Barèmes!$A$6:$A$28,"Souplesse (score 1-5)",Barèmes!$B$6:$B$28,H152,Barèmes!$C$6:$C$28,IF(H152="6ème","Mixte",G152)),Barèmes!$E$2,Barèmes!$F$2)))),IF(X152&gt;=SUMIFS(Barèmes!$F$6:$F$28,Barèmes!$A$6:$A$28,"Souplesse (score 1-5)",Barèmes!$B$6:$B$28,H152,Barèmes!$C$6:$C$28,IF(H152="6ème","Mixte",G152)),Barèmes!$B$2,IF(X152&gt;=SUMIFS(Barèmes!$G$6:$G$28,Barèmes!$A$6:$A$28,"Souplesse (score 1-5)",Barèmes!$B$6:$B$28,H152,Barèmes!$C$6:$C$28,IF(H152="6ème","Mixte",G152)),Barèmes!$C$2,IF(X152&gt;=SUMIFS(Barèmes!$H$6:$H$28,Barèmes!$A$6:$A$28,"Souplesse (score 1-5)",Barèmes!$B$6:$B$28,H152,Barèmes!$C$6:$C$28,IF(H152="6ème","Mixte",G152)),Barèmes!$D$2,IF(X152&gt;=SUMIFS(Barèmes!$I$6:$I$28,Barèmes!$A$6:$A$28,"Souplesse (score 1-5)",Barèmes!$B$6:$B$28,H152,Barèmes!$C$6:$C$28,IF(H152="6ème","Mixte",G152)),Barèmes!$E$2,Barèmes!$F$2))))))</f>
        <v/>
      </c>
      <c r="AA152" s="22"/>
      <c r="AB152" s="27" t="str">
        <f>IF(OR(AA152="",SUMPRODUCT((Barèmes!$A$6:$A$28="Agilité — T-test 974 (s)")*(Barèmes!$B$6:$B$28=H152)*(Barèmes!$C$6:$C$28=IF(H152="6ème","Mixte",G152)))=0),"",IF(SUMPRODUCT((Barèmes!$A$6:$A$28="Agilité — T-test 974 (s)")*(Barèmes!$B$6:$B$28=H152)*(Barèmes!$C$6:$C$28=IF(H152="6ème","Mixte",G152))*(Barèmes!$J$6:$J$28="+"))&gt;0,IF(AA152&lt;=SUMIFS(Barèmes!$D$6:$D$28,Barèmes!$A$6:$A$28,"Agilité — T-test 974 (s)",Barèmes!$B$6:$B$28,H152,Barèmes!$C$6:$C$28,IF(H152="6ème","Mixte",G152)),"à besoin",IF(AA152&lt;=SUMIFS(Barèmes!$E$6:$E$28,Barèmes!$A$6:$A$28,"Agilité — T-test 974 (s)",Barèmes!$B$6:$B$28,H152,Barèmes!$C$6:$C$28,IF(H152="6ème","Mixte",G152)),"fragile","satisfaisant")),IF(AA152&gt;=SUMIFS(Barèmes!$D$6:$D$28,Barèmes!$A$6:$A$28,"Agilité — T-test 974 (s)",Barèmes!$B$6:$B$28,H152,Barèmes!$C$6:$C$28,IF(H152="6ème","Mixte",G152)),"à besoin",IF(AA152&gt;=SUMIFS(Barèmes!$E$6:$E$28,Barèmes!$A$6:$A$28,"Agilité — T-test 974 (s)",Barèmes!$B$6:$B$28,H152,Barèmes!$C$6:$C$28,IF(H152="6ème","Mixte",G152)),"fragile","satisfaisant"))))</f>
        <v/>
      </c>
      <c r="AC152" s="27" t="str">
        <f>IF(OR(AA152="",SUMPRODUCT((Barèmes!$A$6:$A$28="Agilité — T-test 974 (s)")*(Barèmes!$B$6:$B$28=H152)*(Barèmes!$C$6:$C$28=IF(H152="6ème","Mixte",G152)))=0),"",IF(SUMPRODUCT((Barèmes!$A$6:$A$28="Agilité — T-test 974 (s)")*(Barèmes!$B$6:$B$28=H152)*(Barèmes!$C$6:$C$28=IF(H152="6ème","Mixte",G152))*(Barèmes!$J$6:$J$28="+"))&gt;0,IF(AA152&lt;=SUMIFS(Barèmes!$F$6:$F$28,Barèmes!$A$6:$A$28,"Agilité — T-test 974 (s)",Barèmes!$B$6:$B$28,H152,Barèmes!$C$6:$C$28,IF(H152="6ème","Mixte",G152)),Barèmes!$B$2,IF(AA152&lt;=SUMIFS(Barèmes!$G$6:$G$28,Barèmes!$A$6:$A$28,"Agilité — T-test 974 (s)",Barèmes!$B$6:$B$28,H152,Barèmes!$C$6:$C$28,IF(H152="6ème","Mixte",G152)),Barèmes!$C$2,IF(AA152&lt;=SUMIFS(Barèmes!$H$6:$H$28,Barèmes!$A$6:$A$28,"Agilité — T-test 974 (s)",Barèmes!$B$6:$B$28,H152,Barèmes!$C$6:$C$28,IF(H152="6ème","Mixte",G152)),Barèmes!$D$2,IF(AA152&lt;=SUMIFS(Barèmes!$I$6:$I$28,Barèmes!$A$6:$A$28,"Agilité — T-test 974 (s)",Barèmes!$B$6:$B$28,H152,Barèmes!$C$6:$C$28,IF(H152="6ème","Mixte",G152)),Barèmes!$E$2,Barèmes!$F$2)))),IF(AA152&gt;=SUMIFS(Barèmes!$F$6:$F$28,Barèmes!$A$6:$A$28,"Agilité — T-test 974 (s)",Barèmes!$B$6:$B$28,H152,Barèmes!$C$6:$C$28,IF(H152="6ème","Mixte",G152)),Barèmes!$B$2,IF(AA152&gt;=SUMIFS(Barèmes!$G$6:$G$28,Barèmes!$A$6:$A$28,"Agilité — T-test 974 (s)",Barèmes!$B$6:$B$28,H152,Barèmes!$C$6:$C$28,IF(H152="6ème","Mixte",G152)),Barèmes!$C$2,IF(AA152&gt;=SUMIFS(Barèmes!$H$6:$H$28,Barèmes!$A$6:$A$28,"Agilité — T-test 974 (s)",Barèmes!$B$6:$B$28,H152,Barèmes!$C$6:$C$28,IF(H152="6ème","Mixte",G152)),Barèmes!$D$2,IF(AA152&gt;=SUMIFS(Barèmes!$I$6:$I$28,Barèmes!$A$6:$A$28,"Agilité — T-test 974 (s)",Barèmes!$B$6:$B$28,H152,Barèmes!$C$6:$C$28,IF(H152="6ème","Mixte",G152)),Barèmes!$E$2,Barèmes!$F$2))))))</f>
        <v/>
      </c>
      <c r="AD152" s="28" t="str">
        <f t="shared" si="18"/>
        <v/>
      </c>
      <c r="AE152" s="29" t="str">
        <f t="shared" si="19"/>
        <v/>
      </c>
      <c r="AF152" s="30" t="str">
        <f>IF(OR(AD152="",SUMPRODUCT((Barèmes!$A$6:$A$28="Surcoût d'agilité (s) — technique")*(Barèmes!$B$6:$B$28=H152)*(Barèmes!$C$6:$C$28=IF(H152="6ème","Mixte",G152)))=0),"",IF(SUMPRODUCT((Barèmes!$A$6:$A$28="Surcoût d'agilité (s) — technique")*(Barèmes!$B$6:$B$28=H152)*(Barèmes!$C$6:$C$28=IF(H152="6ème","Mixte",G152))*(Barèmes!$J$6:$J$28="+"))&gt;0,IF(AD152&lt;=SUMIFS(Barèmes!$D$6:$D$28,Barèmes!$A$6:$A$28,"Surcoût d'agilité (s) — technique",Barèmes!$B$6:$B$28,H152,Barèmes!$C$6:$C$28,IF(H152="6ème","Mixte",G152)),"à besoin",IF(AD152&lt;=SUMIFS(Barèmes!$E$6:$E$28,Barèmes!$A$6:$A$28,"Surcoût d'agilité (s) — technique",Barèmes!$B$6:$B$28,H152,Barèmes!$C$6:$C$28,IF(H152="6ème","Mixte",G152)),"fragile","satisfaisant")),IF(AD152&gt;=SUMIFS(Barèmes!$D$6:$D$28,Barèmes!$A$6:$A$28,"Surcoût d'agilité (s) — technique",Barèmes!$B$6:$B$28,H152,Barèmes!$C$6:$C$28,IF(H152="6ème","Mixte",G152)),"à besoin",IF(AD152&gt;=SUMIFS(Barèmes!$E$6:$E$28,Barèmes!$A$6:$A$28,"Surcoût d'agilité (s) — technique",Barèmes!$B$6:$B$28,H152,Barèmes!$C$6:$C$28,IF(H152="6ème","Mixte",G152)),"fragile","satisfaisant"))))</f>
        <v/>
      </c>
      <c r="AG152" s="30" t="str">
        <f>IF(OR(AD152="",SUMPRODUCT((Barèmes!$A$6:$A$28="Surcoût d'agilité (s) — technique")*(Barèmes!$B$6:$B$28=H152)*(Barèmes!$C$6:$C$28=IF(H152="6ème","Mixte",G152)))=0),"",IF(SUMPRODUCT((Barèmes!$A$6:$A$28="Surcoût d'agilité (s) — technique")*(Barèmes!$B$6:$B$28=H152)*(Barèmes!$C$6:$C$28=IF(H152="6ème","Mixte",G152))*(Barèmes!$J$6:$J$28="+"))&gt;0,IF(AD152&lt;=SUMIFS(Barèmes!$F$6:$F$28,Barèmes!$A$6:$A$28,"Surcoût d'agilité (s) — technique",Barèmes!$B$6:$B$28,H152,Barèmes!$C$6:$C$28,IF(H152="6ème","Mixte",G152)),Barèmes!$B$2,IF(AD152&lt;=SUMIFS(Barèmes!$G$6:$G$28,Barèmes!$A$6:$A$28,"Surcoût d'agilité (s) — technique",Barèmes!$B$6:$B$28,H152,Barèmes!$C$6:$C$28,IF(H152="6ème","Mixte",G152)),Barèmes!$C$2,IF(AD152&lt;=SUMIFS(Barèmes!$H$6:$H$28,Barèmes!$A$6:$A$28,"Surcoût d'agilité (s) — technique",Barèmes!$B$6:$B$28,H152,Barèmes!$C$6:$C$28,IF(H152="6ème","Mixte",G152)),Barèmes!$D$2,IF(AD152&lt;=SUMIFS(Barèmes!$I$6:$I$28,Barèmes!$A$6:$A$28,"Surcoût d'agilité (s) — technique",Barèmes!$B$6:$B$28,H152,Barèmes!$C$6:$C$28,IF(H152="6ème","Mixte",G152)),Barèmes!$E$2,Barèmes!$F$2)))),IF(AD152&gt;=SUMIFS(Barèmes!$F$6:$F$28,Barèmes!$A$6:$A$28,"Surcoût d'agilité (s) — technique",Barèmes!$B$6:$B$28,H152,Barèmes!$C$6:$C$28,IF(H152="6ème","Mixte",G152)),Barèmes!$B$2,IF(AD152&gt;=SUMIFS(Barèmes!$G$6:$G$28,Barèmes!$A$6:$A$28,"Surcoût d'agilité (s) — technique",Barèmes!$B$6:$B$28,H152,Barèmes!$C$6:$C$28,IF(H152="6ème","Mixte",G152)),Barèmes!$C$2,IF(AD152&gt;=SUMIFS(Barèmes!$H$6:$H$28,Barèmes!$A$6:$A$28,"Surcoût d'agilité (s) — technique",Barèmes!$B$6:$B$28,H152,Barèmes!$C$6:$C$28,IF(H152="6ème","Mixte",G152)),Barèmes!$D$2,IF(AD152&gt;=SUMIFS(Barèmes!$I$6:$I$28,Barèmes!$A$6:$A$28,"Surcoût d'agilité (s) — technique",Barèmes!$B$6:$B$28,H152,Barèmes!$C$6:$C$28,IF(H152="6ème","Mixte",G152)),Barèmes!$E$2,Barèmes!$F$2))))))</f>
        <v/>
      </c>
      <c r="AH152" s="31" t="str">
        <f>IF((IF(N152="",0,1)+IF(Q152="",0,1)+IF(W152="",0,1)+IF(Z152="",0,1)+IF(AC152="",0,1))=0,"",3*IF(N152=Barèmes!$B$2,1,IF(N152=Barèmes!$C$2,2,IF(N152=Barèmes!$D$2,3,IF(N152=Barèmes!$E$2,4,IF(N152=Barèmes!$F$2,5,0)))))+3*IF(Q152=Barèmes!$B$2,1,IF(Q152=Barèmes!$C$2,2,IF(Q152=Barèmes!$D$2,3,IF(Q152=Barèmes!$E$2,4,IF(Q152=Barèmes!$F$2,5,0)))))+2*IF(W152=Barèmes!$B$2,1,IF(W152=Barèmes!$C$2,2,IF(W152=Barèmes!$D$2,3,IF(W152=Barèmes!$E$2,4,IF(W152=Barèmes!$F$2,5,0)))))+1*IF(Z152=Barèmes!$B$2,1,IF(Z152=Barèmes!$C$2,2,IF(Z152=Barèmes!$D$2,3,IF(Z152=Barèmes!$E$2,4,IF(Z152=Barèmes!$F$2,5,0)))))+1*IF(AC152=Barèmes!$B$2,1,IF(AC152=Barèmes!$C$2,2,IF(AC152=Barèmes!$D$2,3,IF(AC152=Barèmes!$E$2,4,IF(AC152=Barèmes!$F$2,5,0))))))</f>
        <v/>
      </c>
      <c r="AI152" s="31"/>
      <c r="AJ152" s="32" t="str">
        <f>IFERROR(INDEX(Croissance!$B$5:$B$604,MATCH(A152,Croissance!$A$5:$A$604,0)),"")</f>
        <v/>
      </c>
      <c r="AK152" s="32" t="str">
        <f>IFERROR(INDEX(Croissance!$C$5:$C$604,MATCH(A152,Croissance!$A$5:$A$604,0)),"")</f>
        <v/>
      </c>
      <c r="AL152" s="32" t="str">
        <f>IFERROR(INDEX(Croissance!$D$5:$D$604,MATCH(A152,Croissance!$A$5:$A$604,0)),"")</f>
        <v/>
      </c>
      <c r="AM152" s="32" t="str">
        <f>IFERROR(INDEX(Croissance!$E$5:$E$604,MATCH(A152,Croissance!$A$5:$A$604,0)),"")</f>
        <v/>
      </c>
      <c r="AO152" s="33">
        <f t="shared" si="24"/>
        <v>0</v>
      </c>
      <c r="AP152" s="33">
        <f t="shared" si="20"/>
        <v>0</v>
      </c>
      <c r="AQ152" s="33">
        <f>IF(A152="",0,IF(AND(OR('Synthèse classe'!$C$2="Tous",C152='Synthèse classe'!$C$2),OR('Synthèse classe'!$C$3="Toutes",D152='Synthèse classe'!$C$3),OR('Synthèse classe'!$C$4="Toutes",AND('Synthèse classe'!$C$4="Dernière",AP152=1),B152=IFERROR(VALUE('Synthèse classe'!$C$4),0))),1,0))</f>
        <v>0</v>
      </c>
      <c r="AR152" s="34" t="str">
        <f t="shared" si="21"/>
        <v/>
      </c>
    </row>
    <row r="153" spans="1:44" x14ac:dyDescent="0.2">
      <c r="A153" s="17" t="str">
        <f t="shared" si="17"/>
        <v/>
      </c>
      <c r="B153" s="18"/>
      <c r="C153" s="19"/>
      <c r="D153" s="19"/>
      <c r="E153" s="19"/>
      <c r="F153" s="19"/>
      <c r="G153" s="19"/>
      <c r="H153" s="17" t="str">
        <f t="shared" si="22"/>
        <v/>
      </c>
      <c r="I153" s="20"/>
      <c r="J153" s="18"/>
      <c r="K153" s="19"/>
      <c r="L153" s="21" t="str">
        <f t="shared" si="23"/>
        <v/>
      </c>
      <c r="M153" s="21" t="str">
        <f>IF(OR(J153="",SUMPRODUCT((Barèmes!$A$6:$A$28="Endurance — Luc Léger (palier)")*(Barèmes!$B$6:$B$28=H153)*(Barèmes!$C$6:$C$28=IF(H153="6ème","Mixte",G153)))=0),"",IF(SUMPRODUCT((Barèmes!$A$6:$A$28="Endurance — Luc Léger (palier)")*(Barèmes!$B$6:$B$28=H153)*(Barèmes!$C$6:$C$28=IF(H153="6ème","Mixte",G153))*(Barèmes!$J$6:$J$28="+"))&gt;0,IF(J153&lt;=SUMIFS(Barèmes!$D$6:$D$28,Barèmes!$A$6:$A$28,"Endurance — Luc Léger (palier)",Barèmes!$B$6:$B$28,H153,Barèmes!$C$6:$C$28,IF(H153="6ème","Mixte",G153)),"à besoin",IF(J153&lt;=SUMIFS(Barèmes!$E$6:$E$28,Barèmes!$A$6:$A$28,"Endurance — Luc Léger (palier)",Barèmes!$B$6:$B$28,H153,Barèmes!$C$6:$C$28,IF(H153="6ème","Mixte",G153)),"fragile","satisfaisant")),IF(J153&gt;=SUMIFS(Barèmes!$D$6:$D$28,Barèmes!$A$6:$A$28,"Endurance — Luc Léger (palier)",Barèmes!$B$6:$B$28,H153,Barèmes!$C$6:$C$28,IF(H153="6ème","Mixte",G153)),"à besoin",IF(J153&gt;=SUMIFS(Barèmes!$E$6:$E$28,Barèmes!$A$6:$A$28,"Endurance — Luc Léger (palier)",Barèmes!$B$6:$B$28,H153,Barèmes!$C$6:$C$28,IF(H153="6ème","Mixte",G153)),"fragile","satisfaisant"))))</f>
        <v/>
      </c>
      <c r="N153" s="21" t="str">
        <f>IF(OR(J153="",SUMPRODUCT((Barèmes!$A$6:$A$28="Endurance — Luc Léger (palier)")*(Barèmes!$B$6:$B$28=H153)*(Barèmes!$C$6:$C$28=IF(H153="6ème","Mixte",G153)))=0),"",IF(SUMPRODUCT((Barèmes!$A$6:$A$28="Endurance — Luc Léger (palier)")*(Barèmes!$B$6:$B$28=H153)*(Barèmes!$C$6:$C$28=IF(H153="6ème","Mixte",G153))*(Barèmes!$J$6:$J$28="+"))&gt;0,IF(J153&lt;=SUMIFS(Barèmes!$F$6:$F$28,Barèmes!$A$6:$A$28,"Endurance — Luc Léger (palier)",Barèmes!$B$6:$B$28,H153,Barèmes!$C$6:$C$28,IF(H153="6ème","Mixte",G153)),Barèmes!$B$2,IF(J153&lt;=SUMIFS(Barèmes!$G$6:$G$28,Barèmes!$A$6:$A$28,"Endurance — Luc Léger (palier)",Barèmes!$B$6:$B$28,H153,Barèmes!$C$6:$C$28,IF(H153="6ème","Mixte",G153)),Barèmes!$C$2,IF(J153&lt;=SUMIFS(Barèmes!$H$6:$H$28,Barèmes!$A$6:$A$28,"Endurance — Luc Léger (palier)",Barèmes!$B$6:$B$28,H153,Barèmes!$C$6:$C$28,IF(H153="6ème","Mixte",G153)),Barèmes!$D$2,IF(J153&lt;=SUMIFS(Barèmes!$I$6:$I$28,Barèmes!$A$6:$A$28,"Endurance — Luc Léger (palier)",Barèmes!$B$6:$B$28,H153,Barèmes!$C$6:$C$28,IF(H153="6ème","Mixte",G153)),Barèmes!$E$2,Barèmes!$F$2)))),IF(J153&gt;=SUMIFS(Barèmes!$F$6:$F$28,Barèmes!$A$6:$A$28,"Endurance — Luc Léger (palier)",Barèmes!$B$6:$B$28,H153,Barèmes!$C$6:$C$28,IF(H153="6ème","Mixte",G153)),Barèmes!$B$2,IF(J153&gt;=SUMIFS(Barèmes!$G$6:$G$28,Barèmes!$A$6:$A$28,"Endurance — Luc Léger (palier)",Barèmes!$B$6:$B$28,H153,Barèmes!$C$6:$C$28,IF(H153="6ème","Mixte",G153)),Barèmes!$C$2,IF(J153&gt;=SUMIFS(Barèmes!$H$6:$H$28,Barèmes!$A$6:$A$28,"Endurance — Luc Léger (palier)",Barèmes!$B$6:$B$28,H153,Barèmes!$C$6:$C$28,IF(H153="6ème","Mixte",G153)),Barèmes!$D$2,IF(J153&gt;=SUMIFS(Barèmes!$I$6:$I$28,Barèmes!$A$6:$A$28,"Endurance — Luc Léger (palier)",Barèmes!$B$6:$B$28,H153,Barèmes!$C$6:$C$28,IF(H153="6ème","Mixte",G153)),Barèmes!$E$2,Barèmes!$F$2))))))</f>
        <v/>
      </c>
      <c r="O153" s="22"/>
      <c r="P153" s="23" t="str">
        <f>IF(OR(O153="",SUMPRODUCT((Barèmes!$A$6:$A$28="Force bas du corps — Saut en longueur (m)")*(Barèmes!$B$6:$B$28=H153)*(Barèmes!$C$6:$C$28=IF(H153="6ème","Mixte",G153)))=0),"",IF(SUMPRODUCT((Barèmes!$A$6:$A$28="Force bas du corps — Saut en longueur (m)")*(Barèmes!$B$6:$B$28=H153)*(Barèmes!$C$6:$C$28=IF(H153="6ème","Mixte",G153))*(Barèmes!$J$6:$J$28="+"))&gt;0,IF(O153&lt;=SUMIFS(Barèmes!$D$6:$D$28,Barèmes!$A$6:$A$28,"Force bas du corps — Saut en longueur (m)",Barèmes!$B$6:$B$28,H153,Barèmes!$C$6:$C$28,IF(H153="6ème","Mixte",G153)),"à besoin",IF(O153&lt;=SUMIFS(Barèmes!$E$6:$E$28,Barèmes!$A$6:$A$28,"Force bas du corps — Saut en longueur (m)",Barèmes!$B$6:$B$28,H153,Barèmes!$C$6:$C$28,IF(H153="6ème","Mixte",G153)),"fragile","satisfaisant")),IF(O153&gt;=SUMIFS(Barèmes!$D$6:$D$28,Barèmes!$A$6:$A$28,"Force bas du corps — Saut en longueur (m)",Barèmes!$B$6:$B$28,H153,Barèmes!$C$6:$C$28,IF(H153="6ème","Mixte",G153)),"à besoin",IF(O153&gt;=SUMIFS(Barèmes!$E$6:$E$28,Barèmes!$A$6:$A$28,"Force bas du corps — Saut en longueur (m)",Barèmes!$B$6:$B$28,H153,Barèmes!$C$6:$C$28,IF(H153="6ème","Mixte",G153)),"fragile","satisfaisant"))))</f>
        <v/>
      </c>
      <c r="Q153" s="23" t="str">
        <f>IF(OR(O153="",SUMPRODUCT((Barèmes!$A$6:$A$28="Force bas du corps — Saut en longueur (m)")*(Barèmes!$B$6:$B$28=H153)*(Barèmes!$C$6:$C$28=IF(H153="6ème","Mixte",G153)))=0),"",IF(SUMPRODUCT((Barèmes!$A$6:$A$28="Force bas du corps — Saut en longueur (m)")*(Barèmes!$B$6:$B$28=H153)*(Barèmes!$C$6:$C$28=IF(H153="6ème","Mixte",G153))*(Barèmes!$J$6:$J$28="+"))&gt;0,IF(O153&lt;=SUMIFS(Barèmes!$F$6:$F$28,Barèmes!$A$6:$A$28,"Force bas du corps — Saut en longueur (m)",Barèmes!$B$6:$B$28,H153,Barèmes!$C$6:$C$28,IF(H153="6ème","Mixte",G153)),Barèmes!$B$2,IF(O153&lt;=SUMIFS(Barèmes!$G$6:$G$28,Barèmes!$A$6:$A$28,"Force bas du corps — Saut en longueur (m)",Barèmes!$B$6:$B$28,H153,Barèmes!$C$6:$C$28,IF(H153="6ème","Mixte",G153)),Barèmes!$C$2,IF(O153&lt;=SUMIFS(Barèmes!$H$6:$H$28,Barèmes!$A$6:$A$28,"Force bas du corps — Saut en longueur (m)",Barèmes!$B$6:$B$28,H153,Barèmes!$C$6:$C$28,IF(H153="6ème","Mixte",G153)),Barèmes!$D$2,IF(O153&lt;=SUMIFS(Barèmes!$I$6:$I$28,Barèmes!$A$6:$A$28,"Force bas du corps — Saut en longueur (m)",Barèmes!$B$6:$B$28,H153,Barèmes!$C$6:$C$28,IF(H153="6ème","Mixte",G153)),Barèmes!$E$2,Barèmes!$F$2)))),IF(O153&gt;=SUMIFS(Barèmes!$F$6:$F$28,Barèmes!$A$6:$A$28,"Force bas du corps — Saut en longueur (m)",Barèmes!$B$6:$B$28,H153,Barèmes!$C$6:$C$28,IF(H153="6ème","Mixte",G153)),Barèmes!$B$2,IF(O153&gt;=SUMIFS(Barèmes!$G$6:$G$28,Barèmes!$A$6:$A$28,"Force bas du corps — Saut en longueur (m)",Barèmes!$B$6:$B$28,H153,Barèmes!$C$6:$C$28,IF(H153="6ème","Mixte",G153)),Barèmes!$C$2,IF(O153&gt;=SUMIFS(Barèmes!$H$6:$H$28,Barèmes!$A$6:$A$28,"Force bas du corps — Saut en longueur (m)",Barèmes!$B$6:$B$28,H153,Barèmes!$C$6:$C$28,IF(H153="6ème","Mixte",G153)),Barèmes!$D$2,IF(O153&gt;=SUMIFS(Barèmes!$I$6:$I$28,Barèmes!$A$6:$A$28,"Force bas du corps — Saut en longueur (m)",Barèmes!$B$6:$B$28,H153,Barèmes!$C$6:$C$28,IF(H153="6ème","Mixte",G153)),Barèmes!$E$2,Barèmes!$F$2))))))</f>
        <v/>
      </c>
      <c r="R153" s="22"/>
      <c r="S153" s="24" t="str">
        <f>IF(OR(R153="",SUMPRODUCT((Barèmes!$A$6:$A$28="Vitesse — 30 m (s)")*(Barèmes!$B$6:$B$28=H153)*(Barèmes!$C$6:$C$28=IF(H153="6ème","Mixte",G153)))=0),"",IF(SUMPRODUCT((Barèmes!$A$6:$A$28="Vitesse — 30 m (s)")*(Barèmes!$B$6:$B$28=H153)*(Barèmes!$C$6:$C$28=IF(H153="6ème","Mixte",G153))*(Barèmes!$J$6:$J$28="+"))&gt;0,IF(R153&lt;=SUMIFS(Barèmes!$D$6:$D$28,Barèmes!$A$6:$A$28,"Vitesse — 30 m (s)",Barèmes!$B$6:$B$28,H153,Barèmes!$C$6:$C$28,IF(H153="6ème","Mixte",G153)),"à besoin",IF(R153&lt;=SUMIFS(Barèmes!$E$6:$E$28,Barèmes!$A$6:$A$28,"Vitesse — 30 m (s)",Barèmes!$B$6:$B$28,H153,Barèmes!$C$6:$C$28,IF(H153="6ème","Mixte",G153)),"fragile","satisfaisant")),IF(R153&gt;=SUMIFS(Barèmes!$D$6:$D$28,Barèmes!$A$6:$A$28,"Vitesse — 30 m (s)",Barèmes!$B$6:$B$28,H153,Barèmes!$C$6:$C$28,IF(H153="6ème","Mixte",G153)),"à besoin",IF(R153&gt;=SUMIFS(Barèmes!$E$6:$E$28,Barèmes!$A$6:$A$28,"Vitesse — 30 m (s)",Barèmes!$B$6:$B$28,H153,Barèmes!$C$6:$C$28,IF(H153="6ème","Mixte",G153)),"fragile","satisfaisant"))))</f>
        <v/>
      </c>
      <c r="T153" s="24" t="str">
        <f>IF(OR(R153="",SUMPRODUCT((Barèmes!$A$6:$A$28="Vitesse — 30 m (s)")*(Barèmes!$B$6:$B$28=H153)*(Barèmes!$C$6:$C$28=IF(H153="6ème","Mixte",G153)))=0),"",IF(SUMPRODUCT((Barèmes!$A$6:$A$28="Vitesse — 30 m (s)")*(Barèmes!$B$6:$B$28=H153)*(Barèmes!$C$6:$C$28=IF(H153="6ème","Mixte",G153))*(Barèmes!$J$6:$J$28="+"))&gt;0,IF(R153&lt;=SUMIFS(Barèmes!$F$6:$F$28,Barèmes!$A$6:$A$28,"Vitesse — 30 m (s)",Barèmes!$B$6:$B$28,H153,Barèmes!$C$6:$C$28,IF(H153="6ème","Mixte",G153)),Barèmes!$B$2,IF(R153&lt;=SUMIFS(Barèmes!$G$6:$G$28,Barèmes!$A$6:$A$28,"Vitesse — 30 m (s)",Barèmes!$B$6:$B$28,H153,Barèmes!$C$6:$C$28,IF(H153="6ème","Mixte",G153)),Barèmes!$C$2,IF(R153&lt;=SUMIFS(Barèmes!$H$6:$H$28,Barèmes!$A$6:$A$28,"Vitesse — 30 m (s)",Barèmes!$B$6:$B$28,H153,Barèmes!$C$6:$C$28,IF(H153="6ème","Mixte",G153)),Barèmes!$D$2,IF(R153&lt;=SUMIFS(Barèmes!$I$6:$I$28,Barèmes!$A$6:$A$28,"Vitesse — 30 m (s)",Barèmes!$B$6:$B$28,H153,Barèmes!$C$6:$C$28,IF(H153="6ème","Mixte",G153)),Barèmes!$E$2,Barèmes!$F$2)))),IF(R153&gt;=SUMIFS(Barèmes!$F$6:$F$28,Barèmes!$A$6:$A$28,"Vitesse — 30 m (s)",Barèmes!$B$6:$B$28,H153,Barèmes!$C$6:$C$28,IF(H153="6ème","Mixte",G153)),Barèmes!$B$2,IF(R153&gt;=SUMIFS(Barèmes!$G$6:$G$28,Barèmes!$A$6:$A$28,"Vitesse — 30 m (s)",Barèmes!$B$6:$B$28,H153,Barèmes!$C$6:$C$28,IF(H153="6ème","Mixte",G153)),Barèmes!$C$2,IF(R153&gt;=SUMIFS(Barèmes!$H$6:$H$28,Barèmes!$A$6:$A$28,"Vitesse — 30 m (s)",Barèmes!$B$6:$B$28,H153,Barèmes!$C$6:$C$28,IF(H153="6ème","Mixte",G153)),Barèmes!$D$2,IF(R153&gt;=SUMIFS(Barèmes!$I$6:$I$28,Barèmes!$A$6:$A$28,"Vitesse — 30 m (s)",Barèmes!$B$6:$B$28,H153,Barèmes!$C$6:$C$28,IF(H153="6ème","Mixte",G153)),Barèmes!$E$2,Barèmes!$F$2))))))</f>
        <v/>
      </c>
      <c r="U153" s="22"/>
      <c r="V153" s="25" t="str">
        <f>IF(OR(U153="",SUMPRODUCT((Barèmes!$A$6:$A$28="Vitesse — 50 m (s)")*(Barèmes!$B$6:$B$28=H153)*(Barèmes!$C$6:$C$28=IF(H153="6ème","Mixte",G153)))=0),"",IF(SUMPRODUCT((Barèmes!$A$6:$A$28="Vitesse — 50 m (s)")*(Barèmes!$B$6:$B$28=H153)*(Barèmes!$C$6:$C$28=IF(H153="6ème","Mixte",G153))*(Barèmes!$J$6:$J$28="+"))&gt;0,IF(U153&lt;=SUMIFS(Barèmes!$D$6:$D$28,Barèmes!$A$6:$A$28,"Vitesse — 50 m (s)",Barèmes!$B$6:$B$28,H153,Barèmes!$C$6:$C$28,IF(H153="6ème","Mixte",G153)),"à besoin",IF(U153&lt;=SUMIFS(Barèmes!$E$6:$E$28,Barèmes!$A$6:$A$28,"Vitesse — 50 m (s)",Barèmes!$B$6:$B$28,H153,Barèmes!$C$6:$C$28,IF(H153="6ème","Mixte",G153)),"fragile","satisfaisant")),IF(U153&gt;=SUMIFS(Barèmes!$D$6:$D$28,Barèmes!$A$6:$A$28,"Vitesse — 50 m (s)",Barèmes!$B$6:$B$28,H153,Barèmes!$C$6:$C$28,IF(H153="6ème","Mixte",G153)),"à besoin",IF(U153&gt;=SUMIFS(Barèmes!$E$6:$E$28,Barèmes!$A$6:$A$28,"Vitesse — 50 m (s)",Barèmes!$B$6:$B$28,H153,Barèmes!$C$6:$C$28,IF(H153="6ème","Mixte",G153)),"fragile","satisfaisant"))))</f>
        <v/>
      </c>
      <c r="W153" s="25" t="str">
        <f>IF(OR(U153="",SUMPRODUCT((Barèmes!$A$6:$A$28="Vitesse — 50 m (s)")*(Barèmes!$B$6:$B$28=H153)*(Barèmes!$C$6:$C$28=IF(H153="6ème","Mixte",G153)))=0),"",IF(SUMPRODUCT((Barèmes!$A$6:$A$28="Vitesse — 50 m (s)")*(Barèmes!$B$6:$B$28=H153)*(Barèmes!$C$6:$C$28=IF(H153="6ème","Mixte",G153))*(Barèmes!$J$6:$J$28="+"))&gt;0,IF(U153&lt;=SUMIFS(Barèmes!$F$6:$F$28,Barèmes!$A$6:$A$28,"Vitesse — 50 m (s)",Barèmes!$B$6:$B$28,H153,Barèmes!$C$6:$C$28,IF(H153="6ème","Mixte",G153)),Barèmes!$B$2,IF(U153&lt;=SUMIFS(Barèmes!$G$6:$G$28,Barèmes!$A$6:$A$28,"Vitesse — 50 m (s)",Barèmes!$B$6:$B$28,H153,Barèmes!$C$6:$C$28,IF(H153="6ème","Mixte",G153)),Barèmes!$C$2,IF(U153&lt;=SUMIFS(Barèmes!$H$6:$H$28,Barèmes!$A$6:$A$28,"Vitesse — 50 m (s)",Barèmes!$B$6:$B$28,H153,Barèmes!$C$6:$C$28,IF(H153="6ème","Mixte",G153)),Barèmes!$D$2,IF(U153&lt;=SUMIFS(Barèmes!$I$6:$I$28,Barèmes!$A$6:$A$28,"Vitesse — 50 m (s)",Barèmes!$B$6:$B$28,H153,Barèmes!$C$6:$C$28,IF(H153="6ème","Mixte",G153)),Barèmes!$E$2,Barèmes!$F$2)))),IF(U153&gt;=SUMIFS(Barèmes!$F$6:$F$28,Barèmes!$A$6:$A$28,"Vitesse — 50 m (s)",Barèmes!$B$6:$B$28,H153,Barèmes!$C$6:$C$28,IF(H153="6ème","Mixte",G153)),Barèmes!$B$2,IF(U153&gt;=SUMIFS(Barèmes!$G$6:$G$28,Barèmes!$A$6:$A$28,"Vitesse — 50 m (s)",Barèmes!$B$6:$B$28,H153,Barèmes!$C$6:$C$28,IF(H153="6ème","Mixte",G153)),Barèmes!$C$2,IF(U153&gt;=SUMIFS(Barèmes!$H$6:$H$28,Barèmes!$A$6:$A$28,"Vitesse — 50 m (s)",Barèmes!$B$6:$B$28,H153,Barèmes!$C$6:$C$28,IF(H153="6ème","Mixte",G153)),Barèmes!$D$2,IF(U153&gt;=SUMIFS(Barèmes!$I$6:$I$28,Barèmes!$A$6:$A$28,"Vitesse — 50 m (s)",Barèmes!$B$6:$B$28,H153,Barèmes!$C$6:$C$28,IF(H153="6ème","Mixte",G153)),Barèmes!$E$2,Barèmes!$F$2))))))</f>
        <v/>
      </c>
      <c r="X153" s="18"/>
      <c r="Y153" s="26" t="str" cm="1">
        <f t="array" ref="Y153">IF(OR(X153="",SUMPRODUCT((Barèmes!$A$6:$A$28="Souplesse (score 1-5)")*(Barèmes!$B$6:$B$28=H153)*(Barèmes!$C$6:$C$28=IF(H153="6ème","Mixte",G153)))=0),"",IF(SUMPRODUCT((Barèmes!$A$6:$A$28="Souplesse (score 1-5)")*(Barèmes!$B$6:$B$28=H153)*(Barèmes!$C$6:$C$28=IF(H153="6ème","Mixte",G153))*(Barèmes!$J$6:$J$28="+"))&gt;0,IF(X153&lt;=SUMIFS(Barèmes!$D$6:$D$28,Barèmes!$A$6:$A$28,"Souplesse (score 1-5)",Barèmes!$B$6:$B$28,H153,Barèmes!$C$6:$C$28,IF(H153="6ème","Mixte",G153)),"à besoin",IF(X153&lt;=SUMIFS(Barèmes!$E$6:$E$28,Barèmes!$A$6:$A$28,"Souplesse (score 1-5)",Barèmes!$B$6:$B$28,H153,Barèmes!$C$6:$C$28,IF(H153="6ème","Mixte",G153)),"fragile","satisfaisant")),IF(X153&gt;=SUMIFS(Barèmes!$D$6:$D$28,Barèmes!$A$6:$A$28,"Souplesse (score 1-5)",Barèmes!$B$6:$B$28,H153,Barèmes!$C$6:$C$28,IF(H153="6ème","Mixte",G153)),"à besoin",IF(X153&gt;=SUMIFS(Barèmes!$E$6:$E$28,Barèmes!$A$6:$A$28,"Souplesse (score 1-5)",Barèmes!$B$6:$B$28,H153,Barèmes!$C$6:$C$28,IF(H153="6ème","Mixte",G153)),"fragile","satisfaisant"))))</f>
        <v/>
      </c>
      <c r="Z153" s="26" t="str" cm="1">
        <f t="array" ref="Z153">IF(OR(X153="",SUMPRODUCT((Barèmes!$A$6:$A$28="Souplesse (score 1-5)")*(Barèmes!$B$6:$B$28=H153)*(Barèmes!$C$6:$C$28=IF(H153="6ème","Mixte",G153)))=0),"",IF(SUMPRODUCT((Barèmes!$A$6:$A$28="Souplesse (score 1-5)")*(Barèmes!$B$6:$B$28=H153)*(Barèmes!$C$6:$C$28=IF(H153="6ème","Mixte",G153))*(Barèmes!$J$6:$J$28="+"))&gt;0,IF(X153&lt;=SUMIFS(Barèmes!$F$6:$F$28,Barèmes!$A$6:$A$28,"Souplesse (score 1-5)",Barèmes!$B$6:$B$28,H153,Barèmes!$C$6:$C$28,IF(H153="6ème","Mixte",G153)),Barèmes!$B$2,IF(X153&lt;=SUMIFS(Barèmes!$G$6:$G$28,Barèmes!$A$6:$A$28,"Souplesse (score 1-5)",Barèmes!$B$6:$B$28,H153,Barèmes!$C$6:$C$28,IF(H153="6ème","Mixte",G153)),Barèmes!$C$2,IF(X153&lt;=SUMIFS(Barèmes!$H$6:$H$28,Barèmes!$A$6:$A$28,"Souplesse (score 1-5)",Barèmes!$B$6:$B$28,H153,Barèmes!$C$6:$C$28,IF(H153="6ème","Mixte",G153)),Barèmes!$D$2,IF(X153&lt;=SUMIFS(Barèmes!$I$6:$I$28,Barèmes!$A$6:$A$28,"Souplesse (score 1-5)",Barèmes!$B$6:$B$28,H153,Barèmes!$C$6:$C$28,IF(H153="6ème","Mixte",G153)),Barèmes!$E$2,Barèmes!$F$2)))),IF(X153&gt;=SUMIFS(Barèmes!$F$6:$F$28,Barèmes!$A$6:$A$28,"Souplesse (score 1-5)",Barèmes!$B$6:$B$28,H153,Barèmes!$C$6:$C$28,IF(H153="6ème","Mixte",G153)),Barèmes!$B$2,IF(X153&gt;=SUMIFS(Barèmes!$G$6:$G$28,Barèmes!$A$6:$A$28,"Souplesse (score 1-5)",Barèmes!$B$6:$B$28,H153,Barèmes!$C$6:$C$28,IF(H153="6ème","Mixte",G153)),Barèmes!$C$2,IF(X153&gt;=SUMIFS(Barèmes!$H$6:$H$28,Barèmes!$A$6:$A$28,"Souplesse (score 1-5)",Barèmes!$B$6:$B$28,H153,Barèmes!$C$6:$C$28,IF(H153="6ème","Mixte",G153)),Barèmes!$D$2,IF(X153&gt;=SUMIFS(Barèmes!$I$6:$I$28,Barèmes!$A$6:$A$28,"Souplesse (score 1-5)",Barèmes!$B$6:$B$28,H153,Barèmes!$C$6:$C$28,IF(H153="6ème","Mixte",G153)),Barèmes!$E$2,Barèmes!$F$2))))))</f>
        <v/>
      </c>
      <c r="AA153" s="22"/>
      <c r="AB153" s="27" t="str">
        <f>IF(OR(AA153="",SUMPRODUCT((Barèmes!$A$6:$A$28="Agilité — T-test 974 (s)")*(Barèmes!$B$6:$B$28=H153)*(Barèmes!$C$6:$C$28=IF(H153="6ème","Mixte",G153)))=0),"",IF(SUMPRODUCT((Barèmes!$A$6:$A$28="Agilité — T-test 974 (s)")*(Barèmes!$B$6:$B$28=H153)*(Barèmes!$C$6:$C$28=IF(H153="6ème","Mixte",G153))*(Barèmes!$J$6:$J$28="+"))&gt;0,IF(AA153&lt;=SUMIFS(Barèmes!$D$6:$D$28,Barèmes!$A$6:$A$28,"Agilité — T-test 974 (s)",Barèmes!$B$6:$B$28,H153,Barèmes!$C$6:$C$28,IF(H153="6ème","Mixte",G153)),"à besoin",IF(AA153&lt;=SUMIFS(Barèmes!$E$6:$E$28,Barèmes!$A$6:$A$28,"Agilité — T-test 974 (s)",Barèmes!$B$6:$B$28,H153,Barèmes!$C$6:$C$28,IF(H153="6ème","Mixte",G153)),"fragile","satisfaisant")),IF(AA153&gt;=SUMIFS(Barèmes!$D$6:$D$28,Barèmes!$A$6:$A$28,"Agilité — T-test 974 (s)",Barèmes!$B$6:$B$28,H153,Barèmes!$C$6:$C$28,IF(H153="6ème","Mixte",G153)),"à besoin",IF(AA153&gt;=SUMIFS(Barèmes!$E$6:$E$28,Barèmes!$A$6:$A$28,"Agilité — T-test 974 (s)",Barèmes!$B$6:$B$28,H153,Barèmes!$C$6:$C$28,IF(H153="6ème","Mixte",G153)),"fragile","satisfaisant"))))</f>
        <v/>
      </c>
      <c r="AC153" s="27" t="str">
        <f>IF(OR(AA153="",SUMPRODUCT((Barèmes!$A$6:$A$28="Agilité — T-test 974 (s)")*(Barèmes!$B$6:$B$28=H153)*(Barèmes!$C$6:$C$28=IF(H153="6ème","Mixte",G153)))=0),"",IF(SUMPRODUCT((Barèmes!$A$6:$A$28="Agilité — T-test 974 (s)")*(Barèmes!$B$6:$B$28=H153)*(Barèmes!$C$6:$C$28=IF(H153="6ème","Mixte",G153))*(Barèmes!$J$6:$J$28="+"))&gt;0,IF(AA153&lt;=SUMIFS(Barèmes!$F$6:$F$28,Barèmes!$A$6:$A$28,"Agilité — T-test 974 (s)",Barèmes!$B$6:$B$28,H153,Barèmes!$C$6:$C$28,IF(H153="6ème","Mixte",G153)),Barèmes!$B$2,IF(AA153&lt;=SUMIFS(Barèmes!$G$6:$G$28,Barèmes!$A$6:$A$28,"Agilité — T-test 974 (s)",Barèmes!$B$6:$B$28,H153,Barèmes!$C$6:$C$28,IF(H153="6ème","Mixte",G153)),Barèmes!$C$2,IF(AA153&lt;=SUMIFS(Barèmes!$H$6:$H$28,Barèmes!$A$6:$A$28,"Agilité — T-test 974 (s)",Barèmes!$B$6:$B$28,H153,Barèmes!$C$6:$C$28,IF(H153="6ème","Mixte",G153)),Barèmes!$D$2,IF(AA153&lt;=SUMIFS(Barèmes!$I$6:$I$28,Barèmes!$A$6:$A$28,"Agilité — T-test 974 (s)",Barèmes!$B$6:$B$28,H153,Barèmes!$C$6:$C$28,IF(H153="6ème","Mixte",G153)),Barèmes!$E$2,Barèmes!$F$2)))),IF(AA153&gt;=SUMIFS(Barèmes!$F$6:$F$28,Barèmes!$A$6:$A$28,"Agilité — T-test 974 (s)",Barèmes!$B$6:$B$28,H153,Barèmes!$C$6:$C$28,IF(H153="6ème","Mixte",G153)),Barèmes!$B$2,IF(AA153&gt;=SUMIFS(Barèmes!$G$6:$G$28,Barèmes!$A$6:$A$28,"Agilité — T-test 974 (s)",Barèmes!$B$6:$B$28,H153,Barèmes!$C$6:$C$28,IF(H153="6ème","Mixte",G153)),Barèmes!$C$2,IF(AA153&gt;=SUMIFS(Barèmes!$H$6:$H$28,Barèmes!$A$6:$A$28,"Agilité — T-test 974 (s)",Barèmes!$B$6:$B$28,H153,Barèmes!$C$6:$C$28,IF(H153="6ème","Mixte",G153)),Barèmes!$D$2,IF(AA153&gt;=SUMIFS(Barèmes!$I$6:$I$28,Barèmes!$A$6:$A$28,"Agilité — T-test 974 (s)",Barèmes!$B$6:$B$28,H153,Barèmes!$C$6:$C$28,IF(H153="6ème","Mixte",G153)),Barèmes!$E$2,Barèmes!$F$2))))))</f>
        <v/>
      </c>
      <c r="AD153" s="28" t="str">
        <f t="shared" si="18"/>
        <v/>
      </c>
      <c r="AE153" s="29" t="str">
        <f t="shared" si="19"/>
        <v/>
      </c>
      <c r="AF153" s="30" t="str">
        <f>IF(OR(AD153="",SUMPRODUCT((Barèmes!$A$6:$A$28="Surcoût d'agilité (s) — technique")*(Barèmes!$B$6:$B$28=H153)*(Barèmes!$C$6:$C$28=IF(H153="6ème","Mixte",G153)))=0),"",IF(SUMPRODUCT((Barèmes!$A$6:$A$28="Surcoût d'agilité (s) — technique")*(Barèmes!$B$6:$B$28=H153)*(Barèmes!$C$6:$C$28=IF(H153="6ème","Mixte",G153))*(Barèmes!$J$6:$J$28="+"))&gt;0,IF(AD153&lt;=SUMIFS(Barèmes!$D$6:$D$28,Barèmes!$A$6:$A$28,"Surcoût d'agilité (s) — technique",Barèmes!$B$6:$B$28,H153,Barèmes!$C$6:$C$28,IF(H153="6ème","Mixte",G153)),"à besoin",IF(AD153&lt;=SUMIFS(Barèmes!$E$6:$E$28,Barèmes!$A$6:$A$28,"Surcoût d'agilité (s) — technique",Barèmes!$B$6:$B$28,H153,Barèmes!$C$6:$C$28,IF(H153="6ème","Mixte",G153)),"fragile","satisfaisant")),IF(AD153&gt;=SUMIFS(Barèmes!$D$6:$D$28,Barèmes!$A$6:$A$28,"Surcoût d'agilité (s) — technique",Barèmes!$B$6:$B$28,H153,Barèmes!$C$6:$C$28,IF(H153="6ème","Mixte",G153)),"à besoin",IF(AD153&gt;=SUMIFS(Barèmes!$E$6:$E$28,Barèmes!$A$6:$A$28,"Surcoût d'agilité (s) — technique",Barèmes!$B$6:$B$28,H153,Barèmes!$C$6:$C$28,IF(H153="6ème","Mixte",G153)),"fragile","satisfaisant"))))</f>
        <v/>
      </c>
      <c r="AG153" s="30" t="str">
        <f>IF(OR(AD153="",SUMPRODUCT((Barèmes!$A$6:$A$28="Surcoût d'agilité (s) — technique")*(Barèmes!$B$6:$B$28=H153)*(Barèmes!$C$6:$C$28=IF(H153="6ème","Mixte",G153)))=0),"",IF(SUMPRODUCT((Barèmes!$A$6:$A$28="Surcoût d'agilité (s) — technique")*(Barèmes!$B$6:$B$28=H153)*(Barèmes!$C$6:$C$28=IF(H153="6ème","Mixte",G153))*(Barèmes!$J$6:$J$28="+"))&gt;0,IF(AD153&lt;=SUMIFS(Barèmes!$F$6:$F$28,Barèmes!$A$6:$A$28,"Surcoût d'agilité (s) — technique",Barèmes!$B$6:$B$28,H153,Barèmes!$C$6:$C$28,IF(H153="6ème","Mixte",G153)),Barèmes!$B$2,IF(AD153&lt;=SUMIFS(Barèmes!$G$6:$G$28,Barèmes!$A$6:$A$28,"Surcoût d'agilité (s) — technique",Barèmes!$B$6:$B$28,H153,Barèmes!$C$6:$C$28,IF(H153="6ème","Mixte",G153)),Barèmes!$C$2,IF(AD153&lt;=SUMIFS(Barèmes!$H$6:$H$28,Barèmes!$A$6:$A$28,"Surcoût d'agilité (s) — technique",Barèmes!$B$6:$B$28,H153,Barèmes!$C$6:$C$28,IF(H153="6ème","Mixte",G153)),Barèmes!$D$2,IF(AD153&lt;=SUMIFS(Barèmes!$I$6:$I$28,Barèmes!$A$6:$A$28,"Surcoût d'agilité (s) — technique",Barèmes!$B$6:$B$28,H153,Barèmes!$C$6:$C$28,IF(H153="6ème","Mixte",G153)),Barèmes!$E$2,Barèmes!$F$2)))),IF(AD153&gt;=SUMIFS(Barèmes!$F$6:$F$28,Barèmes!$A$6:$A$28,"Surcoût d'agilité (s) — technique",Barèmes!$B$6:$B$28,H153,Barèmes!$C$6:$C$28,IF(H153="6ème","Mixte",G153)),Barèmes!$B$2,IF(AD153&gt;=SUMIFS(Barèmes!$G$6:$G$28,Barèmes!$A$6:$A$28,"Surcoût d'agilité (s) — technique",Barèmes!$B$6:$B$28,H153,Barèmes!$C$6:$C$28,IF(H153="6ème","Mixte",G153)),Barèmes!$C$2,IF(AD153&gt;=SUMIFS(Barèmes!$H$6:$H$28,Barèmes!$A$6:$A$28,"Surcoût d'agilité (s) — technique",Barèmes!$B$6:$B$28,H153,Barèmes!$C$6:$C$28,IF(H153="6ème","Mixte",G153)),Barèmes!$D$2,IF(AD153&gt;=SUMIFS(Barèmes!$I$6:$I$28,Barèmes!$A$6:$A$28,"Surcoût d'agilité (s) — technique",Barèmes!$B$6:$B$28,H153,Barèmes!$C$6:$C$28,IF(H153="6ème","Mixte",G153)),Barèmes!$E$2,Barèmes!$F$2))))))</f>
        <v/>
      </c>
      <c r="AH153" s="31" t="str">
        <f>IF((IF(N153="",0,1)+IF(Q153="",0,1)+IF(W153="",0,1)+IF(Z153="",0,1)+IF(AC153="",0,1))=0,"",3*IF(N153=Barèmes!$B$2,1,IF(N153=Barèmes!$C$2,2,IF(N153=Barèmes!$D$2,3,IF(N153=Barèmes!$E$2,4,IF(N153=Barèmes!$F$2,5,0)))))+3*IF(Q153=Barèmes!$B$2,1,IF(Q153=Barèmes!$C$2,2,IF(Q153=Barèmes!$D$2,3,IF(Q153=Barèmes!$E$2,4,IF(Q153=Barèmes!$F$2,5,0)))))+2*IF(W153=Barèmes!$B$2,1,IF(W153=Barèmes!$C$2,2,IF(W153=Barèmes!$D$2,3,IF(W153=Barèmes!$E$2,4,IF(W153=Barèmes!$F$2,5,0)))))+1*IF(Z153=Barèmes!$B$2,1,IF(Z153=Barèmes!$C$2,2,IF(Z153=Barèmes!$D$2,3,IF(Z153=Barèmes!$E$2,4,IF(Z153=Barèmes!$F$2,5,0)))))+1*IF(AC153=Barèmes!$B$2,1,IF(AC153=Barèmes!$C$2,2,IF(AC153=Barèmes!$D$2,3,IF(AC153=Barèmes!$E$2,4,IF(AC153=Barèmes!$F$2,5,0))))))</f>
        <v/>
      </c>
      <c r="AI153" s="31"/>
      <c r="AJ153" s="32" t="str">
        <f>IFERROR(INDEX(Croissance!$B$5:$B$604,MATCH(A153,Croissance!$A$5:$A$604,0)),"")</f>
        <v/>
      </c>
      <c r="AK153" s="32" t="str">
        <f>IFERROR(INDEX(Croissance!$C$5:$C$604,MATCH(A153,Croissance!$A$5:$A$604,0)),"")</f>
        <v/>
      </c>
      <c r="AL153" s="32" t="str">
        <f>IFERROR(INDEX(Croissance!$D$5:$D$604,MATCH(A153,Croissance!$A$5:$A$604,0)),"")</f>
        <v/>
      </c>
      <c r="AM153" s="32" t="str">
        <f>IFERROR(INDEX(Croissance!$E$5:$E$604,MATCH(A153,Croissance!$A$5:$A$604,0)),"")</f>
        <v/>
      </c>
      <c r="AO153" s="33">
        <f t="shared" si="24"/>
        <v>0</v>
      </c>
      <c r="AP153" s="33">
        <f t="shared" si="20"/>
        <v>0</v>
      </c>
      <c r="AQ153" s="33">
        <f>IF(A153="",0,IF(AND(OR('Synthèse classe'!$C$2="Tous",C153='Synthèse classe'!$C$2),OR('Synthèse classe'!$C$3="Toutes",D153='Synthèse classe'!$C$3),OR('Synthèse classe'!$C$4="Toutes",AND('Synthèse classe'!$C$4="Dernière",AP153=1),B153=IFERROR(VALUE('Synthèse classe'!$C$4),0))),1,0))</f>
        <v>0</v>
      </c>
      <c r="AR153" s="34" t="str">
        <f t="shared" si="21"/>
        <v/>
      </c>
    </row>
    <row r="154" spans="1:44" x14ac:dyDescent="0.2">
      <c r="A154" s="17" t="str">
        <f t="shared" si="17"/>
        <v/>
      </c>
      <c r="B154" s="18"/>
      <c r="C154" s="19"/>
      <c r="D154" s="19"/>
      <c r="E154" s="19"/>
      <c r="F154" s="19"/>
      <c r="G154" s="19"/>
      <c r="H154" s="17" t="str">
        <f t="shared" si="22"/>
        <v/>
      </c>
      <c r="I154" s="20"/>
      <c r="J154" s="18"/>
      <c r="K154" s="19"/>
      <c r="L154" s="21" t="str">
        <f t="shared" si="23"/>
        <v/>
      </c>
      <c r="M154" s="21" t="str">
        <f>IF(OR(J154="",SUMPRODUCT((Barèmes!$A$6:$A$28="Endurance — Luc Léger (palier)")*(Barèmes!$B$6:$B$28=H154)*(Barèmes!$C$6:$C$28=IF(H154="6ème","Mixte",G154)))=0),"",IF(SUMPRODUCT((Barèmes!$A$6:$A$28="Endurance — Luc Léger (palier)")*(Barèmes!$B$6:$B$28=H154)*(Barèmes!$C$6:$C$28=IF(H154="6ème","Mixte",G154))*(Barèmes!$J$6:$J$28="+"))&gt;0,IF(J154&lt;=SUMIFS(Barèmes!$D$6:$D$28,Barèmes!$A$6:$A$28,"Endurance — Luc Léger (palier)",Barèmes!$B$6:$B$28,H154,Barèmes!$C$6:$C$28,IF(H154="6ème","Mixte",G154)),"à besoin",IF(J154&lt;=SUMIFS(Barèmes!$E$6:$E$28,Barèmes!$A$6:$A$28,"Endurance — Luc Léger (palier)",Barèmes!$B$6:$B$28,H154,Barèmes!$C$6:$C$28,IF(H154="6ème","Mixte",G154)),"fragile","satisfaisant")),IF(J154&gt;=SUMIFS(Barèmes!$D$6:$D$28,Barèmes!$A$6:$A$28,"Endurance — Luc Léger (palier)",Barèmes!$B$6:$B$28,H154,Barèmes!$C$6:$C$28,IF(H154="6ème","Mixte",G154)),"à besoin",IF(J154&gt;=SUMIFS(Barèmes!$E$6:$E$28,Barèmes!$A$6:$A$28,"Endurance — Luc Léger (palier)",Barèmes!$B$6:$B$28,H154,Barèmes!$C$6:$C$28,IF(H154="6ème","Mixte",G154)),"fragile","satisfaisant"))))</f>
        <v/>
      </c>
      <c r="N154" s="21" t="str">
        <f>IF(OR(J154="",SUMPRODUCT((Barèmes!$A$6:$A$28="Endurance — Luc Léger (palier)")*(Barèmes!$B$6:$B$28=H154)*(Barèmes!$C$6:$C$28=IF(H154="6ème","Mixte",G154)))=0),"",IF(SUMPRODUCT((Barèmes!$A$6:$A$28="Endurance — Luc Léger (palier)")*(Barèmes!$B$6:$B$28=H154)*(Barèmes!$C$6:$C$28=IF(H154="6ème","Mixte",G154))*(Barèmes!$J$6:$J$28="+"))&gt;0,IF(J154&lt;=SUMIFS(Barèmes!$F$6:$F$28,Barèmes!$A$6:$A$28,"Endurance — Luc Léger (palier)",Barèmes!$B$6:$B$28,H154,Barèmes!$C$6:$C$28,IF(H154="6ème","Mixte",G154)),Barèmes!$B$2,IF(J154&lt;=SUMIFS(Barèmes!$G$6:$G$28,Barèmes!$A$6:$A$28,"Endurance — Luc Léger (palier)",Barèmes!$B$6:$B$28,H154,Barèmes!$C$6:$C$28,IF(H154="6ème","Mixte",G154)),Barèmes!$C$2,IF(J154&lt;=SUMIFS(Barèmes!$H$6:$H$28,Barèmes!$A$6:$A$28,"Endurance — Luc Léger (palier)",Barèmes!$B$6:$B$28,H154,Barèmes!$C$6:$C$28,IF(H154="6ème","Mixte",G154)),Barèmes!$D$2,IF(J154&lt;=SUMIFS(Barèmes!$I$6:$I$28,Barèmes!$A$6:$A$28,"Endurance — Luc Léger (palier)",Barèmes!$B$6:$B$28,H154,Barèmes!$C$6:$C$28,IF(H154="6ème","Mixte",G154)),Barèmes!$E$2,Barèmes!$F$2)))),IF(J154&gt;=SUMIFS(Barèmes!$F$6:$F$28,Barèmes!$A$6:$A$28,"Endurance — Luc Léger (palier)",Barèmes!$B$6:$B$28,H154,Barèmes!$C$6:$C$28,IF(H154="6ème","Mixte",G154)),Barèmes!$B$2,IF(J154&gt;=SUMIFS(Barèmes!$G$6:$G$28,Barèmes!$A$6:$A$28,"Endurance — Luc Léger (palier)",Barèmes!$B$6:$B$28,H154,Barèmes!$C$6:$C$28,IF(H154="6ème","Mixte",G154)),Barèmes!$C$2,IF(J154&gt;=SUMIFS(Barèmes!$H$6:$H$28,Barèmes!$A$6:$A$28,"Endurance — Luc Léger (palier)",Barèmes!$B$6:$B$28,H154,Barèmes!$C$6:$C$28,IF(H154="6ème","Mixte",G154)),Barèmes!$D$2,IF(J154&gt;=SUMIFS(Barèmes!$I$6:$I$28,Barèmes!$A$6:$A$28,"Endurance — Luc Léger (palier)",Barèmes!$B$6:$B$28,H154,Barèmes!$C$6:$C$28,IF(H154="6ème","Mixte",G154)),Barèmes!$E$2,Barèmes!$F$2))))))</f>
        <v/>
      </c>
      <c r="O154" s="22"/>
      <c r="P154" s="23" t="str">
        <f>IF(OR(O154="",SUMPRODUCT((Barèmes!$A$6:$A$28="Force bas du corps — Saut en longueur (m)")*(Barèmes!$B$6:$B$28=H154)*(Barèmes!$C$6:$C$28=IF(H154="6ème","Mixte",G154)))=0),"",IF(SUMPRODUCT((Barèmes!$A$6:$A$28="Force bas du corps — Saut en longueur (m)")*(Barèmes!$B$6:$B$28=H154)*(Barèmes!$C$6:$C$28=IF(H154="6ème","Mixte",G154))*(Barèmes!$J$6:$J$28="+"))&gt;0,IF(O154&lt;=SUMIFS(Barèmes!$D$6:$D$28,Barèmes!$A$6:$A$28,"Force bas du corps — Saut en longueur (m)",Barèmes!$B$6:$B$28,H154,Barèmes!$C$6:$C$28,IF(H154="6ème","Mixte",G154)),"à besoin",IF(O154&lt;=SUMIFS(Barèmes!$E$6:$E$28,Barèmes!$A$6:$A$28,"Force bas du corps — Saut en longueur (m)",Barèmes!$B$6:$B$28,H154,Barèmes!$C$6:$C$28,IF(H154="6ème","Mixte",G154)),"fragile","satisfaisant")),IF(O154&gt;=SUMIFS(Barèmes!$D$6:$D$28,Barèmes!$A$6:$A$28,"Force bas du corps — Saut en longueur (m)",Barèmes!$B$6:$B$28,H154,Barèmes!$C$6:$C$28,IF(H154="6ème","Mixte",G154)),"à besoin",IF(O154&gt;=SUMIFS(Barèmes!$E$6:$E$28,Barèmes!$A$6:$A$28,"Force bas du corps — Saut en longueur (m)",Barèmes!$B$6:$B$28,H154,Barèmes!$C$6:$C$28,IF(H154="6ème","Mixte",G154)),"fragile","satisfaisant"))))</f>
        <v/>
      </c>
      <c r="Q154" s="23" t="str">
        <f>IF(OR(O154="",SUMPRODUCT((Barèmes!$A$6:$A$28="Force bas du corps — Saut en longueur (m)")*(Barèmes!$B$6:$B$28=H154)*(Barèmes!$C$6:$C$28=IF(H154="6ème","Mixte",G154)))=0),"",IF(SUMPRODUCT((Barèmes!$A$6:$A$28="Force bas du corps — Saut en longueur (m)")*(Barèmes!$B$6:$B$28=H154)*(Barèmes!$C$6:$C$28=IF(H154="6ème","Mixte",G154))*(Barèmes!$J$6:$J$28="+"))&gt;0,IF(O154&lt;=SUMIFS(Barèmes!$F$6:$F$28,Barèmes!$A$6:$A$28,"Force bas du corps — Saut en longueur (m)",Barèmes!$B$6:$B$28,H154,Barèmes!$C$6:$C$28,IF(H154="6ème","Mixte",G154)),Barèmes!$B$2,IF(O154&lt;=SUMIFS(Barèmes!$G$6:$G$28,Barèmes!$A$6:$A$28,"Force bas du corps — Saut en longueur (m)",Barèmes!$B$6:$B$28,H154,Barèmes!$C$6:$C$28,IF(H154="6ème","Mixte",G154)),Barèmes!$C$2,IF(O154&lt;=SUMIFS(Barèmes!$H$6:$H$28,Barèmes!$A$6:$A$28,"Force bas du corps — Saut en longueur (m)",Barèmes!$B$6:$B$28,H154,Barèmes!$C$6:$C$28,IF(H154="6ème","Mixte",G154)),Barèmes!$D$2,IF(O154&lt;=SUMIFS(Barèmes!$I$6:$I$28,Barèmes!$A$6:$A$28,"Force bas du corps — Saut en longueur (m)",Barèmes!$B$6:$B$28,H154,Barèmes!$C$6:$C$28,IF(H154="6ème","Mixte",G154)),Barèmes!$E$2,Barèmes!$F$2)))),IF(O154&gt;=SUMIFS(Barèmes!$F$6:$F$28,Barèmes!$A$6:$A$28,"Force bas du corps — Saut en longueur (m)",Barèmes!$B$6:$B$28,H154,Barèmes!$C$6:$C$28,IF(H154="6ème","Mixte",G154)),Barèmes!$B$2,IF(O154&gt;=SUMIFS(Barèmes!$G$6:$G$28,Barèmes!$A$6:$A$28,"Force bas du corps — Saut en longueur (m)",Barèmes!$B$6:$B$28,H154,Barèmes!$C$6:$C$28,IF(H154="6ème","Mixte",G154)),Barèmes!$C$2,IF(O154&gt;=SUMIFS(Barèmes!$H$6:$H$28,Barèmes!$A$6:$A$28,"Force bas du corps — Saut en longueur (m)",Barèmes!$B$6:$B$28,H154,Barèmes!$C$6:$C$28,IF(H154="6ème","Mixte",G154)),Barèmes!$D$2,IF(O154&gt;=SUMIFS(Barèmes!$I$6:$I$28,Barèmes!$A$6:$A$28,"Force bas du corps — Saut en longueur (m)",Barèmes!$B$6:$B$28,H154,Barèmes!$C$6:$C$28,IF(H154="6ème","Mixte",G154)),Barèmes!$E$2,Barèmes!$F$2))))))</f>
        <v/>
      </c>
      <c r="R154" s="22"/>
      <c r="S154" s="24" t="str">
        <f>IF(OR(R154="",SUMPRODUCT((Barèmes!$A$6:$A$28="Vitesse — 30 m (s)")*(Barèmes!$B$6:$B$28=H154)*(Barèmes!$C$6:$C$28=IF(H154="6ème","Mixte",G154)))=0),"",IF(SUMPRODUCT((Barèmes!$A$6:$A$28="Vitesse — 30 m (s)")*(Barèmes!$B$6:$B$28=H154)*(Barèmes!$C$6:$C$28=IF(H154="6ème","Mixte",G154))*(Barèmes!$J$6:$J$28="+"))&gt;0,IF(R154&lt;=SUMIFS(Barèmes!$D$6:$D$28,Barèmes!$A$6:$A$28,"Vitesse — 30 m (s)",Barèmes!$B$6:$B$28,H154,Barèmes!$C$6:$C$28,IF(H154="6ème","Mixte",G154)),"à besoin",IF(R154&lt;=SUMIFS(Barèmes!$E$6:$E$28,Barèmes!$A$6:$A$28,"Vitesse — 30 m (s)",Barèmes!$B$6:$B$28,H154,Barèmes!$C$6:$C$28,IF(H154="6ème","Mixte",G154)),"fragile","satisfaisant")),IF(R154&gt;=SUMIFS(Barèmes!$D$6:$D$28,Barèmes!$A$6:$A$28,"Vitesse — 30 m (s)",Barèmes!$B$6:$B$28,H154,Barèmes!$C$6:$C$28,IF(H154="6ème","Mixte",G154)),"à besoin",IF(R154&gt;=SUMIFS(Barèmes!$E$6:$E$28,Barèmes!$A$6:$A$28,"Vitesse — 30 m (s)",Barèmes!$B$6:$B$28,H154,Barèmes!$C$6:$C$28,IF(H154="6ème","Mixte",G154)),"fragile","satisfaisant"))))</f>
        <v/>
      </c>
      <c r="T154" s="24" t="str">
        <f>IF(OR(R154="",SUMPRODUCT((Barèmes!$A$6:$A$28="Vitesse — 30 m (s)")*(Barèmes!$B$6:$B$28=H154)*(Barèmes!$C$6:$C$28=IF(H154="6ème","Mixte",G154)))=0),"",IF(SUMPRODUCT((Barèmes!$A$6:$A$28="Vitesse — 30 m (s)")*(Barèmes!$B$6:$B$28=H154)*(Barèmes!$C$6:$C$28=IF(H154="6ème","Mixte",G154))*(Barèmes!$J$6:$J$28="+"))&gt;0,IF(R154&lt;=SUMIFS(Barèmes!$F$6:$F$28,Barèmes!$A$6:$A$28,"Vitesse — 30 m (s)",Barèmes!$B$6:$B$28,H154,Barèmes!$C$6:$C$28,IF(H154="6ème","Mixte",G154)),Barèmes!$B$2,IF(R154&lt;=SUMIFS(Barèmes!$G$6:$G$28,Barèmes!$A$6:$A$28,"Vitesse — 30 m (s)",Barèmes!$B$6:$B$28,H154,Barèmes!$C$6:$C$28,IF(H154="6ème","Mixte",G154)),Barèmes!$C$2,IF(R154&lt;=SUMIFS(Barèmes!$H$6:$H$28,Barèmes!$A$6:$A$28,"Vitesse — 30 m (s)",Barèmes!$B$6:$B$28,H154,Barèmes!$C$6:$C$28,IF(H154="6ème","Mixte",G154)),Barèmes!$D$2,IF(R154&lt;=SUMIFS(Barèmes!$I$6:$I$28,Barèmes!$A$6:$A$28,"Vitesse — 30 m (s)",Barèmes!$B$6:$B$28,H154,Barèmes!$C$6:$C$28,IF(H154="6ème","Mixte",G154)),Barèmes!$E$2,Barèmes!$F$2)))),IF(R154&gt;=SUMIFS(Barèmes!$F$6:$F$28,Barèmes!$A$6:$A$28,"Vitesse — 30 m (s)",Barèmes!$B$6:$B$28,H154,Barèmes!$C$6:$C$28,IF(H154="6ème","Mixte",G154)),Barèmes!$B$2,IF(R154&gt;=SUMIFS(Barèmes!$G$6:$G$28,Barèmes!$A$6:$A$28,"Vitesse — 30 m (s)",Barèmes!$B$6:$B$28,H154,Barèmes!$C$6:$C$28,IF(H154="6ème","Mixte",G154)),Barèmes!$C$2,IF(R154&gt;=SUMIFS(Barèmes!$H$6:$H$28,Barèmes!$A$6:$A$28,"Vitesse — 30 m (s)",Barèmes!$B$6:$B$28,H154,Barèmes!$C$6:$C$28,IF(H154="6ème","Mixte",G154)),Barèmes!$D$2,IF(R154&gt;=SUMIFS(Barèmes!$I$6:$I$28,Barèmes!$A$6:$A$28,"Vitesse — 30 m (s)",Barèmes!$B$6:$B$28,H154,Barèmes!$C$6:$C$28,IF(H154="6ème","Mixte",G154)),Barèmes!$E$2,Barèmes!$F$2))))))</f>
        <v/>
      </c>
      <c r="U154" s="22"/>
      <c r="V154" s="25" t="str">
        <f>IF(OR(U154="",SUMPRODUCT((Barèmes!$A$6:$A$28="Vitesse — 50 m (s)")*(Barèmes!$B$6:$B$28=H154)*(Barèmes!$C$6:$C$28=IF(H154="6ème","Mixte",G154)))=0),"",IF(SUMPRODUCT((Barèmes!$A$6:$A$28="Vitesse — 50 m (s)")*(Barèmes!$B$6:$B$28=H154)*(Barèmes!$C$6:$C$28=IF(H154="6ème","Mixte",G154))*(Barèmes!$J$6:$J$28="+"))&gt;0,IF(U154&lt;=SUMIFS(Barèmes!$D$6:$D$28,Barèmes!$A$6:$A$28,"Vitesse — 50 m (s)",Barèmes!$B$6:$B$28,H154,Barèmes!$C$6:$C$28,IF(H154="6ème","Mixte",G154)),"à besoin",IF(U154&lt;=SUMIFS(Barèmes!$E$6:$E$28,Barèmes!$A$6:$A$28,"Vitesse — 50 m (s)",Barèmes!$B$6:$B$28,H154,Barèmes!$C$6:$C$28,IF(H154="6ème","Mixte",G154)),"fragile","satisfaisant")),IF(U154&gt;=SUMIFS(Barèmes!$D$6:$D$28,Barèmes!$A$6:$A$28,"Vitesse — 50 m (s)",Barèmes!$B$6:$B$28,H154,Barèmes!$C$6:$C$28,IF(H154="6ème","Mixte",G154)),"à besoin",IF(U154&gt;=SUMIFS(Barèmes!$E$6:$E$28,Barèmes!$A$6:$A$28,"Vitesse — 50 m (s)",Barèmes!$B$6:$B$28,H154,Barèmes!$C$6:$C$28,IF(H154="6ème","Mixte",G154)),"fragile","satisfaisant"))))</f>
        <v/>
      </c>
      <c r="W154" s="25" t="str">
        <f>IF(OR(U154="",SUMPRODUCT((Barèmes!$A$6:$A$28="Vitesse — 50 m (s)")*(Barèmes!$B$6:$B$28=H154)*(Barèmes!$C$6:$C$28=IF(H154="6ème","Mixte",G154)))=0),"",IF(SUMPRODUCT((Barèmes!$A$6:$A$28="Vitesse — 50 m (s)")*(Barèmes!$B$6:$B$28=H154)*(Barèmes!$C$6:$C$28=IF(H154="6ème","Mixte",G154))*(Barèmes!$J$6:$J$28="+"))&gt;0,IF(U154&lt;=SUMIFS(Barèmes!$F$6:$F$28,Barèmes!$A$6:$A$28,"Vitesse — 50 m (s)",Barèmes!$B$6:$B$28,H154,Barèmes!$C$6:$C$28,IF(H154="6ème","Mixte",G154)),Barèmes!$B$2,IF(U154&lt;=SUMIFS(Barèmes!$G$6:$G$28,Barèmes!$A$6:$A$28,"Vitesse — 50 m (s)",Barèmes!$B$6:$B$28,H154,Barèmes!$C$6:$C$28,IF(H154="6ème","Mixte",G154)),Barèmes!$C$2,IF(U154&lt;=SUMIFS(Barèmes!$H$6:$H$28,Barèmes!$A$6:$A$28,"Vitesse — 50 m (s)",Barèmes!$B$6:$B$28,H154,Barèmes!$C$6:$C$28,IF(H154="6ème","Mixte",G154)),Barèmes!$D$2,IF(U154&lt;=SUMIFS(Barèmes!$I$6:$I$28,Barèmes!$A$6:$A$28,"Vitesse — 50 m (s)",Barèmes!$B$6:$B$28,H154,Barèmes!$C$6:$C$28,IF(H154="6ème","Mixte",G154)),Barèmes!$E$2,Barèmes!$F$2)))),IF(U154&gt;=SUMIFS(Barèmes!$F$6:$F$28,Barèmes!$A$6:$A$28,"Vitesse — 50 m (s)",Barèmes!$B$6:$B$28,H154,Barèmes!$C$6:$C$28,IF(H154="6ème","Mixte",G154)),Barèmes!$B$2,IF(U154&gt;=SUMIFS(Barèmes!$G$6:$G$28,Barèmes!$A$6:$A$28,"Vitesse — 50 m (s)",Barèmes!$B$6:$B$28,H154,Barèmes!$C$6:$C$28,IF(H154="6ème","Mixte",G154)),Barèmes!$C$2,IF(U154&gt;=SUMIFS(Barèmes!$H$6:$H$28,Barèmes!$A$6:$A$28,"Vitesse — 50 m (s)",Barèmes!$B$6:$B$28,H154,Barèmes!$C$6:$C$28,IF(H154="6ème","Mixte",G154)),Barèmes!$D$2,IF(U154&gt;=SUMIFS(Barèmes!$I$6:$I$28,Barèmes!$A$6:$A$28,"Vitesse — 50 m (s)",Barèmes!$B$6:$B$28,H154,Barèmes!$C$6:$C$28,IF(H154="6ème","Mixte",G154)),Barèmes!$E$2,Barèmes!$F$2))))))</f>
        <v/>
      </c>
      <c r="X154" s="18"/>
      <c r="Y154" s="26" t="str" cm="1">
        <f t="array" ref="Y154">IF(OR(X154="",SUMPRODUCT((Barèmes!$A$6:$A$28="Souplesse (score 1-5)")*(Barèmes!$B$6:$B$28=H154)*(Barèmes!$C$6:$C$28=IF(H154="6ème","Mixte",G154)))=0),"",IF(SUMPRODUCT((Barèmes!$A$6:$A$28="Souplesse (score 1-5)")*(Barèmes!$B$6:$B$28=H154)*(Barèmes!$C$6:$C$28=IF(H154="6ème","Mixte",G154))*(Barèmes!$J$6:$J$28="+"))&gt;0,IF(X154&lt;=SUMIFS(Barèmes!$D$6:$D$28,Barèmes!$A$6:$A$28,"Souplesse (score 1-5)",Barèmes!$B$6:$B$28,H154,Barèmes!$C$6:$C$28,IF(H154="6ème","Mixte",G154)),"à besoin",IF(X154&lt;=SUMIFS(Barèmes!$E$6:$E$28,Barèmes!$A$6:$A$28,"Souplesse (score 1-5)",Barèmes!$B$6:$B$28,H154,Barèmes!$C$6:$C$28,IF(H154="6ème","Mixte",G154)),"fragile","satisfaisant")),IF(X154&gt;=SUMIFS(Barèmes!$D$6:$D$28,Barèmes!$A$6:$A$28,"Souplesse (score 1-5)",Barèmes!$B$6:$B$28,H154,Barèmes!$C$6:$C$28,IF(H154="6ème","Mixte",G154)),"à besoin",IF(X154&gt;=SUMIFS(Barèmes!$E$6:$E$28,Barèmes!$A$6:$A$28,"Souplesse (score 1-5)",Barèmes!$B$6:$B$28,H154,Barèmes!$C$6:$C$28,IF(H154="6ème","Mixte",G154)),"fragile","satisfaisant"))))</f>
        <v/>
      </c>
      <c r="Z154" s="26" t="str" cm="1">
        <f t="array" ref="Z154">IF(OR(X154="",SUMPRODUCT((Barèmes!$A$6:$A$28="Souplesse (score 1-5)")*(Barèmes!$B$6:$B$28=H154)*(Barèmes!$C$6:$C$28=IF(H154="6ème","Mixte",G154)))=0),"",IF(SUMPRODUCT((Barèmes!$A$6:$A$28="Souplesse (score 1-5)")*(Barèmes!$B$6:$B$28=H154)*(Barèmes!$C$6:$C$28=IF(H154="6ème","Mixte",G154))*(Barèmes!$J$6:$J$28="+"))&gt;0,IF(X154&lt;=SUMIFS(Barèmes!$F$6:$F$28,Barèmes!$A$6:$A$28,"Souplesse (score 1-5)",Barèmes!$B$6:$B$28,H154,Barèmes!$C$6:$C$28,IF(H154="6ème","Mixte",G154)),Barèmes!$B$2,IF(X154&lt;=SUMIFS(Barèmes!$G$6:$G$28,Barèmes!$A$6:$A$28,"Souplesse (score 1-5)",Barèmes!$B$6:$B$28,H154,Barèmes!$C$6:$C$28,IF(H154="6ème","Mixte",G154)),Barèmes!$C$2,IF(X154&lt;=SUMIFS(Barèmes!$H$6:$H$28,Barèmes!$A$6:$A$28,"Souplesse (score 1-5)",Barèmes!$B$6:$B$28,H154,Barèmes!$C$6:$C$28,IF(H154="6ème","Mixte",G154)),Barèmes!$D$2,IF(X154&lt;=SUMIFS(Barèmes!$I$6:$I$28,Barèmes!$A$6:$A$28,"Souplesse (score 1-5)",Barèmes!$B$6:$B$28,H154,Barèmes!$C$6:$C$28,IF(H154="6ème","Mixte",G154)),Barèmes!$E$2,Barèmes!$F$2)))),IF(X154&gt;=SUMIFS(Barèmes!$F$6:$F$28,Barèmes!$A$6:$A$28,"Souplesse (score 1-5)",Barèmes!$B$6:$B$28,H154,Barèmes!$C$6:$C$28,IF(H154="6ème","Mixte",G154)),Barèmes!$B$2,IF(X154&gt;=SUMIFS(Barèmes!$G$6:$G$28,Barèmes!$A$6:$A$28,"Souplesse (score 1-5)",Barèmes!$B$6:$B$28,H154,Barèmes!$C$6:$C$28,IF(H154="6ème","Mixte",G154)),Barèmes!$C$2,IF(X154&gt;=SUMIFS(Barèmes!$H$6:$H$28,Barèmes!$A$6:$A$28,"Souplesse (score 1-5)",Barèmes!$B$6:$B$28,H154,Barèmes!$C$6:$C$28,IF(H154="6ème","Mixte",G154)),Barèmes!$D$2,IF(X154&gt;=SUMIFS(Barèmes!$I$6:$I$28,Barèmes!$A$6:$A$28,"Souplesse (score 1-5)",Barèmes!$B$6:$B$28,H154,Barèmes!$C$6:$C$28,IF(H154="6ème","Mixte",G154)),Barèmes!$E$2,Barèmes!$F$2))))))</f>
        <v/>
      </c>
      <c r="AA154" s="22"/>
      <c r="AB154" s="27" t="str">
        <f>IF(OR(AA154="",SUMPRODUCT((Barèmes!$A$6:$A$28="Agilité — T-test 974 (s)")*(Barèmes!$B$6:$B$28=H154)*(Barèmes!$C$6:$C$28=IF(H154="6ème","Mixte",G154)))=0),"",IF(SUMPRODUCT((Barèmes!$A$6:$A$28="Agilité — T-test 974 (s)")*(Barèmes!$B$6:$B$28=H154)*(Barèmes!$C$6:$C$28=IF(H154="6ème","Mixte",G154))*(Barèmes!$J$6:$J$28="+"))&gt;0,IF(AA154&lt;=SUMIFS(Barèmes!$D$6:$D$28,Barèmes!$A$6:$A$28,"Agilité — T-test 974 (s)",Barèmes!$B$6:$B$28,H154,Barèmes!$C$6:$C$28,IF(H154="6ème","Mixte",G154)),"à besoin",IF(AA154&lt;=SUMIFS(Barèmes!$E$6:$E$28,Barèmes!$A$6:$A$28,"Agilité — T-test 974 (s)",Barèmes!$B$6:$B$28,H154,Barèmes!$C$6:$C$28,IF(H154="6ème","Mixte",G154)),"fragile","satisfaisant")),IF(AA154&gt;=SUMIFS(Barèmes!$D$6:$D$28,Barèmes!$A$6:$A$28,"Agilité — T-test 974 (s)",Barèmes!$B$6:$B$28,H154,Barèmes!$C$6:$C$28,IF(H154="6ème","Mixte",G154)),"à besoin",IF(AA154&gt;=SUMIFS(Barèmes!$E$6:$E$28,Barèmes!$A$6:$A$28,"Agilité — T-test 974 (s)",Barèmes!$B$6:$B$28,H154,Barèmes!$C$6:$C$28,IF(H154="6ème","Mixte",G154)),"fragile","satisfaisant"))))</f>
        <v/>
      </c>
      <c r="AC154" s="27" t="str">
        <f>IF(OR(AA154="",SUMPRODUCT((Barèmes!$A$6:$A$28="Agilité — T-test 974 (s)")*(Barèmes!$B$6:$B$28=H154)*(Barèmes!$C$6:$C$28=IF(H154="6ème","Mixte",G154)))=0),"",IF(SUMPRODUCT((Barèmes!$A$6:$A$28="Agilité — T-test 974 (s)")*(Barèmes!$B$6:$B$28=H154)*(Barèmes!$C$6:$C$28=IF(H154="6ème","Mixte",G154))*(Barèmes!$J$6:$J$28="+"))&gt;0,IF(AA154&lt;=SUMIFS(Barèmes!$F$6:$F$28,Barèmes!$A$6:$A$28,"Agilité — T-test 974 (s)",Barèmes!$B$6:$B$28,H154,Barèmes!$C$6:$C$28,IF(H154="6ème","Mixte",G154)),Barèmes!$B$2,IF(AA154&lt;=SUMIFS(Barèmes!$G$6:$G$28,Barèmes!$A$6:$A$28,"Agilité — T-test 974 (s)",Barèmes!$B$6:$B$28,H154,Barèmes!$C$6:$C$28,IF(H154="6ème","Mixte",G154)),Barèmes!$C$2,IF(AA154&lt;=SUMIFS(Barèmes!$H$6:$H$28,Barèmes!$A$6:$A$28,"Agilité — T-test 974 (s)",Barèmes!$B$6:$B$28,H154,Barèmes!$C$6:$C$28,IF(H154="6ème","Mixte",G154)),Barèmes!$D$2,IF(AA154&lt;=SUMIFS(Barèmes!$I$6:$I$28,Barèmes!$A$6:$A$28,"Agilité — T-test 974 (s)",Barèmes!$B$6:$B$28,H154,Barèmes!$C$6:$C$28,IF(H154="6ème","Mixte",G154)),Barèmes!$E$2,Barèmes!$F$2)))),IF(AA154&gt;=SUMIFS(Barèmes!$F$6:$F$28,Barèmes!$A$6:$A$28,"Agilité — T-test 974 (s)",Barèmes!$B$6:$B$28,H154,Barèmes!$C$6:$C$28,IF(H154="6ème","Mixte",G154)),Barèmes!$B$2,IF(AA154&gt;=SUMIFS(Barèmes!$G$6:$G$28,Barèmes!$A$6:$A$28,"Agilité — T-test 974 (s)",Barèmes!$B$6:$B$28,H154,Barèmes!$C$6:$C$28,IF(H154="6ème","Mixte",G154)),Barèmes!$C$2,IF(AA154&gt;=SUMIFS(Barèmes!$H$6:$H$28,Barèmes!$A$6:$A$28,"Agilité — T-test 974 (s)",Barèmes!$B$6:$B$28,H154,Barèmes!$C$6:$C$28,IF(H154="6ème","Mixte",G154)),Barèmes!$D$2,IF(AA154&gt;=SUMIFS(Barèmes!$I$6:$I$28,Barèmes!$A$6:$A$28,"Agilité — T-test 974 (s)",Barèmes!$B$6:$B$28,H154,Barèmes!$C$6:$C$28,IF(H154="6ème","Mixte",G154)),Barèmes!$E$2,Barèmes!$F$2))))))</f>
        <v/>
      </c>
      <c r="AD154" s="28" t="str">
        <f t="shared" si="18"/>
        <v/>
      </c>
      <c r="AE154" s="29" t="str">
        <f t="shared" si="19"/>
        <v/>
      </c>
      <c r="AF154" s="30" t="str">
        <f>IF(OR(AD154="",SUMPRODUCT((Barèmes!$A$6:$A$28="Surcoût d'agilité (s) — technique")*(Barèmes!$B$6:$B$28=H154)*(Barèmes!$C$6:$C$28=IF(H154="6ème","Mixte",G154)))=0),"",IF(SUMPRODUCT((Barèmes!$A$6:$A$28="Surcoût d'agilité (s) — technique")*(Barèmes!$B$6:$B$28=H154)*(Barèmes!$C$6:$C$28=IF(H154="6ème","Mixte",G154))*(Barèmes!$J$6:$J$28="+"))&gt;0,IF(AD154&lt;=SUMIFS(Barèmes!$D$6:$D$28,Barèmes!$A$6:$A$28,"Surcoût d'agilité (s) — technique",Barèmes!$B$6:$B$28,H154,Barèmes!$C$6:$C$28,IF(H154="6ème","Mixte",G154)),"à besoin",IF(AD154&lt;=SUMIFS(Barèmes!$E$6:$E$28,Barèmes!$A$6:$A$28,"Surcoût d'agilité (s) — technique",Barèmes!$B$6:$B$28,H154,Barèmes!$C$6:$C$28,IF(H154="6ème","Mixte",G154)),"fragile","satisfaisant")),IF(AD154&gt;=SUMIFS(Barèmes!$D$6:$D$28,Barèmes!$A$6:$A$28,"Surcoût d'agilité (s) — technique",Barèmes!$B$6:$B$28,H154,Barèmes!$C$6:$C$28,IF(H154="6ème","Mixte",G154)),"à besoin",IF(AD154&gt;=SUMIFS(Barèmes!$E$6:$E$28,Barèmes!$A$6:$A$28,"Surcoût d'agilité (s) — technique",Barèmes!$B$6:$B$28,H154,Barèmes!$C$6:$C$28,IF(H154="6ème","Mixte",G154)),"fragile","satisfaisant"))))</f>
        <v/>
      </c>
      <c r="AG154" s="30" t="str">
        <f>IF(OR(AD154="",SUMPRODUCT((Barèmes!$A$6:$A$28="Surcoût d'agilité (s) — technique")*(Barèmes!$B$6:$B$28=H154)*(Barèmes!$C$6:$C$28=IF(H154="6ème","Mixte",G154)))=0),"",IF(SUMPRODUCT((Barèmes!$A$6:$A$28="Surcoût d'agilité (s) — technique")*(Barèmes!$B$6:$B$28=H154)*(Barèmes!$C$6:$C$28=IF(H154="6ème","Mixte",G154))*(Barèmes!$J$6:$J$28="+"))&gt;0,IF(AD154&lt;=SUMIFS(Barèmes!$F$6:$F$28,Barèmes!$A$6:$A$28,"Surcoût d'agilité (s) — technique",Barèmes!$B$6:$B$28,H154,Barèmes!$C$6:$C$28,IF(H154="6ème","Mixte",G154)),Barèmes!$B$2,IF(AD154&lt;=SUMIFS(Barèmes!$G$6:$G$28,Barèmes!$A$6:$A$28,"Surcoût d'agilité (s) — technique",Barèmes!$B$6:$B$28,H154,Barèmes!$C$6:$C$28,IF(H154="6ème","Mixte",G154)),Barèmes!$C$2,IF(AD154&lt;=SUMIFS(Barèmes!$H$6:$H$28,Barèmes!$A$6:$A$28,"Surcoût d'agilité (s) — technique",Barèmes!$B$6:$B$28,H154,Barèmes!$C$6:$C$28,IF(H154="6ème","Mixte",G154)),Barèmes!$D$2,IF(AD154&lt;=SUMIFS(Barèmes!$I$6:$I$28,Barèmes!$A$6:$A$28,"Surcoût d'agilité (s) — technique",Barèmes!$B$6:$B$28,H154,Barèmes!$C$6:$C$28,IF(H154="6ème","Mixte",G154)),Barèmes!$E$2,Barèmes!$F$2)))),IF(AD154&gt;=SUMIFS(Barèmes!$F$6:$F$28,Barèmes!$A$6:$A$28,"Surcoût d'agilité (s) — technique",Barèmes!$B$6:$B$28,H154,Barèmes!$C$6:$C$28,IF(H154="6ème","Mixte",G154)),Barèmes!$B$2,IF(AD154&gt;=SUMIFS(Barèmes!$G$6:$G$28,Barèmes!$A$6:$A$28,"Surcoût d'agilité (s) — technique",Barèmes!$B$6:$B$28,H154,Barèmes!$C$6:$C$28,IF(H154="6ème","Mixte",G154)),Barèmes!$C$2,IF(AD154&gt;=SUMIFS(Barèmes!$H$6:$H$28,Barèmes!$A$6:$A$28,"Surcoût d'agilité (s) — technique",Barèmes!$B$6:$B$28,H154,Barèmes!$C$6:$C$28,IF(H154="6ème","Mixte",G154)),Barèmes!$D$2,IF(AD154&gt;=SUMIFS(Barèmes!$I$6:$I$28,Barèmes!$A$6:$A$28,"Surcoût d'agilité (s) — technique",Barèmes!$B$6:$B$28,H154,Barèmes!$C$6:$C$28,IF(H154="6ème","Mixte",G154)),Barèmes!$E$2,Barèmes!$F$2))))))</f>
        <v/>
      </c>
      <c r="AH154" s="31" t="str">
        <f>IF((IF(N154="",0,1)+IF(Q154="",0,1)+IF(W154="",0,1)+IF(Z154="",0,1)+IF(AC154="",0,1))=0,"",3*IF(N154=Barèmes!$B$2,1,IF(N154=Barèmes!$C$2,2,IF(N154=Barèmes!$D$2,3,IF(N154=Barèmes!$E$2,4,IF(N154=Barèmes!$F$2,5,0)))))+3*IF(Q154=Barèmes!$B$2,1,IF(Q154=Barèmes!$C$2,2,IF(Q154=Barèmes!$D$2,3,IF(Q154=Barèmes!$E$2,4,IF(Q154=Barèmes!$F$2,5,0)))))+2*IF(W154=Barèmes!$B$2,1,IF(W154=Barèmes!$C$2,2,IF(W154=Barèmes!$D$2,3,IF(W154=Barèmes!$E$2,4,IF(W154=Barèmes!$F$2,5,0)))))+1*IF(Z154=Barèmes!$B$2,1,IF(Z154=Barèmes!$C$2,2,IF(Z154=Barèmes!$D$2,3,IF(Z154=Barèmes!$E$2,4,IF(Z154=Barèmes!$F$2,5,0)))))+1*IF(AC154=Barèmes!$B$2,1,IF(AC154=Barèmes!$C$2,2,IF(AC154=Barèmes!$D$2,3,IF(AC154=Barèmes!$E$2,4,IF(AC154=Barèmes!$F$2,5,0))))))</f>
        <v/>
      </c>
      <c r="AI154" s="31"/>
      <c r="AJ154" s="32" t="str">
        <f>IFERROR(INDEX(Croissance!$B$5:$B$604,MATCH(A154,Croissance!$A$5:$A$604,0)),"")</f>
        <v/>
      </c>
      <c r="AK154" s="32" t="str">
        <f>IFERROR(INDEX(Croissance!$C$5:$C$604,MATCH(A154,Croissance!$A$5:$A$604,0)),"")</f>
        <v/>
      </c>
      <c r="AL154" s="32" t="str">
        <f>IFERROR(INDEX(Croissance!$D$5:$D$604,MATCH(A154,Croissance!$A$5:$A$604,0)),"")</f>
        <v/>
      </c>
      <c r="AM154" s="32" t="str">
        <f>IFERROR(INDEX(Croissance!$E$5:$E$604,MATCH(A154,Croissance!$A$5:$A$604,0)),"")</f>
        <v/>
      </c>
      <c r="AO154" s="33">
        <f t="shared" si="24"/>
        <v>0</v>
      </c>
      <c r="AP154" s="33">
        <f t="shared" si="20"/>
        <v>0</v>
      </c>
      <c r="AQ154" s="33">
        <f>IF(A154="",0,IF(AND(OR('Synthèse classe'!$C$2="Tous",C154='Synthèse classe'!$C$2),OR('Synthèse classe'!$C$3="Toutes",D154='Synthèse classe'!$C$3),OR('Synthèse classe'!$C$4="Toutes",AND('Synthèse classe'!$C$4="Dernière",AP154=1),B154=IFERROR(VALUE('Synthèse classe'!$C$4),0))),1,0))</f>
        <v>0</v>
      </c>
      <c r="AR154" s="34" t="str">
        <f t="shared" si="21"/>
        <v/>
      </c>
    </row>
    <row r="155" spans="1:44" x14ac:dyDescent="0.2">
      <c r="A155" s="17" t="str">
        <f t="shared" si="17"/>
        <v/>
      </c>
      <c r="B155" s="18"/>
      <c r="C155" s="19"/>
      <c r="D155" s="19"/>
      <c r="E155" s="19"/>
      <c r="F155" s="19"/>
      <c r="G155" s="19"/>
      <c r="H155" s="17" t="str">
        <f t="shared" si="22"/>
        <v/>
      </c>
      <c r="I155" s="20"/>
      <c r="J155" s="18"/>
      <c r="K155" s="19"/>
      <c r="L155" s="21" t="str">
        <f t="shared" si="23"/>
        <v/>
      </c>
      <c r="M155" s="21" t="str">
        <f>IF(OR(J155="",SUMPRODUCT((Barèmes!$A$6:$A$28="Endurance — Luc Léger (palier)")*(Barèmes!$B$6:$B$28=H155)*(Barèmes!$C$6:$C$28=IF(H155="6ème","Mixte",G155)))=0),"",IF(SUMPRODUCT((Barèmes!$A$6:$A$28="Endurance — Luc Léger (palier)")*(Barèmes!$B$6:$B$28=H155)*(Barèmes!$C$6:$C$28=IF(H155="6ème","Mixte",G155))*(Barèmes!$J$6:$J$28="+"))&gt;0,IF(J155&lt;=SUMIFS(Barèmes!$D$6:$D$28,Barèmes!$A$6:$A$28,"Endurance — Luc Léger (palier)",Barèmes!$B$6:$B$28,H155,Barèmes!$C$6:$C$28,IF(H155="6ème","Mixte",G155)),"à besoin",IF(J155&lt;=SUMIFS(Barèmes!$E$6:$E$28,Barèmes!$A$6:$A$28,"Endurance — Luc Léger (palier)",Barèmes!$B$6:$B$28,H155,Barèmes!$C$6:$C$28,IF(H155="6ème","Mixte",G155)),"fragile","satisfaisant")),IF(J155&gt;=SUMIFS(Barèmes!$D$6:$D$28,Barèmes!$A$6:$A$28,"Endurance — Luc Léger (palier)",Barèmes!$B$6:$B$28,H155,Barèmes!$C$6:$C$28,IF(H155="6ème","Mixte",G155)),"à besoin",IF(J155&gt;=SUMIFS(Barèmes!$E$6:$E$28,Barèmes!$A$6:$A$28,"Endurance — Luc Léger (palier)",Barèmes!$B$6:$B$28,H155,Barèmes!$C$6:$C$28,IF(H155="6ème","Mixte",G155)),"fragile","satisfaisant"))))</f>
        <v/>
      </c>
      <c r="N155" s="21" t="str">
        <f>IF(OR(J155="",SUMPRODUCT((Barèmes!$A$6:$A$28="Endurance — Luc Léger (palier)")*(Barèmes!$B$6:$B$28=H155)*(Barèmes!$C$6:$C$28=IF(H155="6ème","Mixte",G155)))=0),"",IF(SUMPRODUCT((Barèmes!$A$6:$A$28="Endurance — Luc Léger (palier)")*(Barèmes!$B$6:$B$28=H155)*(Barèmes!$C$6:$C$28=IF(H155="6ème","Mixte",G155))*(Barèmes!$J$6:$J$28="+"))&gt;0,IF(J155&lt;=SUMIFS(Barèmes!$F$6:$F$28,Barèmes!$A$6:$A$28,"Endurance — Luc Léger (palier)",Barèmes!$B$6:$B$28,H155,Barèmes!$C$6:$C$28,IF(H155="6ème","Mixte",G155)),Barèmes!$B$2,IF(J155&lt;=SUMIFS(Barèmes!$G$6:$G$28,Barèmes!$A$6:$A$28,"Endurance — Luc Léger (palier)",Barèmes!$B$6:$B$28,H155,Barèmes!$C$6:$C$28,IF(H155="6ème","Mixte",G155)),Barèmes!$C$2,IF(J155&lt;=SUMIFS(Barèmes!$H$6:$H$28,Barèmes!$A$6:$A$28,"Endurance — Luc Léger (palier)",Barèmes!$B$6:$B$28,H155,Barèmes!$C$6:$C$28,IF(H155="6ème","Mixte",G155)),Barèmes!$D$2,IF(J155&lt;=SUMIFS(Barèmes!$I$6:$I$28,Barèmes!$A$6:$A$28,"Endurance — Luc Léger (palier)",Barèmes!$B$6:$B$28,H155,Barèmes!$C$6:$C$28,IF(H155="6ème","Mixte",G155)),Barèmes!$E$2,Barèmes!$F$2)))),IF(J155&gt;=SUMIFS(Barèmes!$F$6:$F$28,Barèmes!$A$6:$A$28,"Endurance — Luc Léger (palier)",Barèmes!$B$6:$B$28,H155,Barèmes!$C$6:$C$28,IF(H155="6ème","Mixte",G155)),Barèmes!$B$2,IF(J155&gt;=SUMIFS(Barèmes!$G$6:$G$28,Barèmes!$A$6:$A$28,"Endurance — Luc Léger (palier)",Barèmes!$B$6:$B$28,H155,Barèmes!$C$6:$C$28,IF(H155="6ème","Mixte",G155)),Barèmes!$C$2,IF(J155&gt;=SUMIFS(Barèmes!$H$6:$H$28,Barèmes!$A$6:$A$28,"Endurance — Luc Léger (palier)",Barèmes!$B$6:$B$28,H155,Barèmes!$C$6:$C$28,IF(H155="6ème","Mixte",G155)),Barèmes!$D$2,IF(J155&gt;=SUMIFS(Barèmes!$I$6:$I$28,Barèmes!$A$6:$A$28,"Endurance — Luc Léger (palier)",Barèmes!$B$6:$B$28,H155,Barèmes!$C$6:$C$28,IF(H155="6ème","Mixte",G155)),Barèmes!$E$2,Barèmes!$F$2))))))</f>
        <v/>
      </c>
      <c r="O155" s="22"/>
      <c r="P155" s="23" t="str">
        <f>IF(OR(O155="",SUMPRODUCT((Barèmes!$A$6:$A$28="Force bas du corps — Saut en longueur (m)")*(Barèmes!$B$6:$B$28=H155)*(Barèmes!$C$6:$C$28=IF(H155="6ème","Mixte",G155)))=0),"",IF(SUMPRODUCT((Barèmes!$A$6:$A$28="Force bas du corps — Saut en longueur (m)")*(Barèmes!$B$6:$B$28=H155)*(Barèmes!$C$6:$C$28=IF(H155="6ème","Mixte",G155))*(Barèmes!$J$6:$J$28="+"))&gt;0,IF(O155&lt;=SUMIFS(Barèmes!$D$6:$D$28,Barèmes!$A$6:$A$28,"Force bas du corps — Saut en longueur (m)",Barèmes!$B$6:$B$28,H155,Barèmes!$C$6:$C$28,IF(H155="6ème","Mixte",G155)),"à besoin",IF(O155&lt;=SUMIFS(Barèmes!$E$6:$E$28,Barèmes!$A$6:$A$28,"Force bas du corps — Saut en longueur (m)",Barèmes!$B$6:$B$28,H155,Barèmes!$C$6:$C$28,IF(H155="6ème","Mixte",G155)),"fragile","satisfaisant")),IF(O155&gt;=SUMIFS(Barèmes!$D$6:$D$28,Barèmes!$A$6:$A$28,"Force bas du corps — Saut en longueur (m)",Barèmes!$B$6:$B$28,H155,Barèmes!$C$6:$C$28,IF(H155="6ème","Mixte",G155)),"à besoin",IF(O155&gt;=SUMIFS(Barèmes!$E$6:$E$28,Barèmes!$A$6:$A$28,"Force bas du corps — Saut en longueur (m)",Barèmes!$B$6:$B$28,H155,Barèmes!$C$6:$C$28,IF(H155="6ème","Mixte",G155)),"fragile","satisfaisant"))))</f>
        <v/>
      </c>
      <c r="Q155" s="23" t="str">
        <f>IF(OR(O155="",SUMPRODUCT((Barèmes!$A$6:$A$28="Force bas du corps — Saut en longueur (m)")*(Barèmes!$B$6:$B$28=H155)*(Barèmes!$C$6:$C$28=IF(H155="6ème","Mixte",G155)))=0),"",IF(SUMPRODUCT((Barèmes!$A$6:$A$28="Force bas du corps — Saut en longueur (m)")*(Barèmes!$B$6:$B$28=H155)*(Barèmes!$C$6:$C$28=IF(H155="6ème","Mixte",G155))*(Barèmes!$J$6:$J$28="+"))&gt;0,IF(O155&lt;=SUMIFS(Barèmes!$F$6:$F$28,Barèmes!$A$6:$A$28,"Force bas du corps — Saut en longueur (m)",Barèmes!$B$6:$B$28,H155,Barèmes!$C$6:$C$28,IF(H155="6ème","Mixte",G155)),Barèmes!$B$2,IF(O155&lt;=SUMIFS(Barèmes!$G$6:$G$28,Barèmes!$A$6:$A$28,"Force bas du corps — Saut en longueur (m)",Barèmes!$B$6:$B$28,H155,Barèmes!$C$6:$C$28,IF(H155="6ème","Mixte",G155)),Barèmes!$C$2,IF(O155&lt;=SUMIFS(Barèmes!$H$6:$H$28,Barèmes!$A$6:$A$28,"Force bas du corps — Saut en longueur (m)",Barèmes!$B$6:$B$28,H155,Barèmes!$C$6:$C$28,IF(H155="6ème","Mixte",G155)),Barèmes!$D$2,IF(O155&lt;=SUMIFS(Barèmes!$I$6:$I$28,Barèmes!$A$6:$A$28,"Force bas du corps — Saut en longueur (m)",Barèmes!$B$6:$B$28,H155,Barèmes!$C$6:$C$28,IF(H155="6ème","Mixte",G155)),Barèmes!$E$2,Barèmes!$F$2)))),IF(O155&gt;=SUMIFS(Barèmes!$F$6:$F$28,Barèmes!$A$6:$A$28,"Force bas du corps — Saut en longueur (m)",Barèmes!$B$6:$B$28,H155,Barèmes!$C$6:$C$28,IF(H155="6ème","Mixte",G155)),Barèmes!$B$2,IF(O155&gt;=SUMIFS(Barèmes!$G$6:$G$28,Barèmes!$A$6:$A$28,"Force bas du corps — Saut en longueur (m)",Barèmes!$B$6:$B$28,H155,Barèmes!$C$6:$C$28,IF(H155="6ème","Mixte",G155)),Barèmes!$C$2,IF(O155&gt;=SUMIFS(Barèmes!$H$6:$H$28,Barèmes!$A$6:$A$28,"Force bas du corps — Saut en longueur (m)",Barèmes!$B$6:$B$28,H155,Barèmes!$C$6:$C$28,IF(H155="6ème","Mixte",G155)),Barèmes!$D$2,IF(O155&gt;=SUMIFS(Barèmes!$I$6:$I$28,Barèmes!$A$6:$A$28,"Force bas du corps — Saut en longueur (m)",Barèmes!$B$6:$B$28,H155,Barèmes!$C$6:$C$28,IF(H155="6ème","Mixte",G155)),Barèmes!$E$2,Barèmes!$F$2))))))</f>
        <v/>
      </c>
      <c r="R155" s="22"/>
      <c r="S155" s="24" t="str">
        <f>IF(OR(R155="",SUMPRODUCT((Barèmes!$A$6:$A$28="Vitesse — 30 m (s)")*(Barèmes!$B$6:$B$28=H155)*(Barèmes!$C$6:$C$28=IF(H155="6ème","Mixte",G155)))=0),"",IF(SUMPRODUCT((Barèmes!$A$6:$A$28="Vitesse — 30 m (s)")*(Barèmes!$B$6:$B$28=H155)*(Barèmes!$C$6:$C$28=IF(H155="6ème","Mixte",G155))*(Barèmes!$J$6:$J$28="+"))&gt;0,IF(R155&lt;=SUMIFS(Barèmes!$D$6:$D$28,Barèmes!$A$6:$A$28,"Vitesse — 30 m (s)",Barèmes!$B$6:$B$28,H155,Barèmes!$C$6:$C$28,IF(H155="6ème","Mixte",G155)),"à besoin",IF(R155&lt;=SUMIFS(Barèmes!$E$6:$E$28,Barèmes!$A$6:$A$28,"Vitesse — 30 m (s)",Barèmes!$B$6:$B$28,H155,Barèmes!$C$6:$C$28,IF(H155="6ème","Mixte",G155)),"fragile","satisfaisant")),IF(R155&gt;=SUMIFS(Barèmes!$D$6:$D$28,Barèmes!$A$6:$A$28,"Vitesse — 30 m (s)",Barèmes!$B$6:$B$28,H155,Barèmes!$C$6:$C$28,IF(H155="6ème","Mixte",G155)),"à besoin",IF(R155&gt;=SUMIFS(Barèmes!$E$6:$E$28,Barèmes!$A$6:$A$28,"Vitesse — 30 m (s)",Barèmes!$B$6:$B$28,H155,Barèmes!$C$6:$C$28,IF(H155="6ème","Mixte",G155)),"fragile","satisfaisant"))))</f>
        <v/>
      </c>
      <c r="T155" s="24" t="str">
        <f>IF(OR(R155="",SUMPRODUCT((Barèmes!$A$6:$A$28="Vitesse — 30 m (s)")*(Barèmes!$B$6:$B$28=H155)*(Barèmes!$C$6:$C$28=IF(H155="6ème","Mixte",G155)))=0),"",IF(SUMPRODUCT((Barèmes!$A$6:$A$28="Vitesse — 30 m (s)")*(Barèmes!$B$6:$B$28=H155)*(Barèmes!$C$6:$C$28=IF(H155="6ème","Mixte",G155))*(Barèmes!$J$6:$J$28="+"))&gt;0,IF(R155&lt;=SUMIFS(Barèmes!$F$6:$F$28,Barèmes!$A$6:$A$28,"Vitesse — 30 m (s)",Barèmes!$B$6:$B$28,H155,Barèmes!$C$6:$C$28,IF(H155="6ème","Mixte",G155)),Barèmes!$B$2,IF(R155&lt;=SUMIFS(Barèmes!$G$6:$G$28,Barèmes!$A$6:$A$28,"Vitesse — 30 m (s)",Barèmes!$B$6:$B$28,H155,Barèmes!$C$6:$C$28,IF(H155="6ème","Mixte",G155)),Barèmes!$C$2,IF(R155&lt;=SUMIFS(Barèmes!$H$6:$H$28,Barèmes!$A$6:$A$28,"Vitesse — 30 m (s)",Barèmes!$B$6:$B$28,H155,Barèmes!$C$6:$C$28,IF(H155="6ème","Mixte",G155)),Barèmes!$D$2,IF(R155&lt;=SUMIFS(Barèmes!$I$6:$I$28,Barèmes!$A$6:$A$28,"Vitesse — 30 m (s)",Barèmes!$B$6:$B$28,H155,Barèmes!$C$6:$C$28,IF(H155="6ème","Mixte",G155)),Barèmes!$E$2,Barèmes!$F$2)))),IF(R155&gt;=SUMIFS(Barèmes!$F$6:$F$28,Barèmes!$A$6:$A$28,"Vitesse — 30 m (s)",Barèmes!$B$6:$B$28,H155,Barèmes!$C$6:$C$28,IF(H155="6ème","Mixte",G155)),Barèmes!$B$2,IF(R155&gt;=SUMIFS(Barèmes!$G$6:$G$28,Barèmes!$A$6:$A$28,"Vitesse — 30 m (s)",Barèmes!$B$6:$B$28,H155,Barèmes!$C$6:$C$28,IF(H155="6ème","Mixte",G155)),Barèmes!$C$2,IF(R155&gt;=SUMIFS(Barèmes!$H$6:$H$28,Barèmes!$A$6:$A$28,"Vitesse — 30 m (s)",Barèmes!$B$6:$B$28,H155,Barèmes!$C$6:$C$28,IF(H155="6ème","Mixte",G155)),Barèmes!$D$2,IF(R155&gt;=SUMIFS(Barèmes!$I$6:$I$28,Barèmes!$A$6:$A$28,"Vitesse — 30 m (s)",Barèmes!$B$6:$B$28,H155,Barèmes!$C$6:$C$28,IF(H155="6ème","Mixte",G155)),Barèmes!$E$2,Barèmes!$F$2))))))</f>
        <v/>
      </c>
      <c r="U155" s="22"/>
      <c r="V155" s="25" t="str">
        <f>IF(OR(U155="",SUMPRODUCT((Barèmes!$A$6:$A$28="Vitesse — 50 m (s)")*(Barèmes!$B$6:$B$28=H155)*(Barèmes!$C$6:$C$28=IF(H155="6ème","Mixte",G155)))=0),"",IF(SUMPRODUCT((Barèmes!$A$6:$A$28="Vitesse — 50 m (s)")*(Barèmes!$B$6:$B$28=H155)*(Barèmes!$C$6:$C$28=IF(H155="6ème","Mixte",G155))*(Barèmes!$J$6:$J$28="+"))&gt;0,IF(U155&lt;=SUMIFS(Barèmes!$D$6:$D$28,Barèmes!$A$6:$A$28,"Vitesse — 50 m (s)",Barèmes!$B$6:$B$28,H155,Barèmes!$C$6:$C$28,IF(H155="6ème","Mixte",G155)),"à besoin",IF(U155&lt;=SUMIFS(Barèmes!$E$6:$E$28,Barèmes!$A$6:$A$28,"Vitesse — 50 m (s)",Barèmes!$B$6:$B$28,H155,Barèmes!$C$6:$C$28,IF(H155="6ème","Mixte",G155)),"fragile","satisfaisant")),IF(U155&gt;=SUMIFS(Barèmes!$D$6:$D$28,Barèmes!$A$6:$A$28,"Vitesse — 50 m (s)",Barèmes!$B$6:$B$28,H155,Barèmes!$C$6:$C$28,IF(H155="6ème","Mixte",G155)),"à besoin",IF(U155&gt;=SUMIFS(Barèmes!$E$6:$E$28,Barèmes!$A$6:$A$28,"Vitesse — 50 m (s)",Barèmes!$B$6:$B$28,H155,Barèmes!$C$6:$C$28,IF(H155="6ème","Mixte",G155)),"fragile","satisfaisant"))))</f>
        <v/>
      </c>
      <c r="W155" s="25" t="str">
        <f>IF(OR(U155="",SUMPRODUCT((Barèmes!$A$6:$A$28="Vitesse — 50 m (s)")*(Barèmes!$B$6:$B$28=H155)*(Barèmes!$C$6:$C$28=IF(H155="6ème","Mixte",G155)))=0),"",IF(SUMPRODUCT((Barèmes!$A$6:$A$28="Vitesse — 50 m (s)")*(Barèmes!$B$6:$B$28=H155)*(Barèmes!$C$6:$C$28=IF(H155="6ème","Mixte",G155))*(Barèmes!$J$6:$J$28="+"))&gt;0,IF(U155&lt;=SUMIFS(Barèmes!$F$6:$F$28,Barèmes!$A$6:$A$28,"Vitesse — 50 m (s)",Barèmes!$B$6:$B$28,H155,Barèmes!$C$6:$C$28,IF(H155="6ème","Mixte",G155)),Barèmes!$B$2,IF(U155&lt;=SUMIFS(Barèmes!$G$6:$G$28,Barèmes!$A$6:$A$28,"Vitesse — 50 m (s)",Barèmes!$B$6:$B$28,H155,Barèmes!$C$6:$C$28,IF(H155="6ème","Mixte",G155)),Barèmes!$C$2,IF(U155&lt;=SUMIFS(Barèmes!$H$6:$H$28,Barèmes!$A$6:$A$28,"Vitesse — 50 m (s)",Barèmes!$B$6:$B$28,H155,Barèmes!$C$6:$C$28,IF(H155="6ème","Mixte",G155)),Barèmes!$D$2,IF(U155&lt;=SUMIFS(Barèmes!$I$6:$I$28,Barèmes!$A$6:$A$28,"Vitesse — 50 m (s)",Barèmes!$B$6:$B$28,H155,Barèmes!$C$6:$C$28,IF(H155="6ème","Mixte",G155)),Barèmes!$E$2,Barèmes!$F$2)))),IF(U155&gt;=SUMIFS(Barèmes!$F$6:$F$28,Barèmes!$A$6:$A$28,"Vitesse — 50 m (s)",Barèmes!$B$6:$B$28,H155,Barèmes!$C$6:$C$28,IF(H155="6ème","Mixte",G155)),Barèmes!$B$2,IF(U155&gt;=SUMIFS(Barèmes!$G$6:$G$28,Barèmes!$A$6:$A$28,"Vitesse — 50 m (s)",Barèmes!$B$6:$B$28,H155,Barèmes!$C$6:$C$28,IF(H155="6ème","Mixte",G155)),Barèmes!$C$2,IF(U155&gt;=SUMIFS(Barèmes!$H$6:$H$28,Barèmes!$A$6:$A$28,"Vitesse — 50 m (s)",Barèmes!$B$6:$B$28,H155,Barèmes!$C$6:$C$28,IF(H155="6ème","Mixte",G155)),Barèmes!$D$2,IF(U155&gt;=SUMIFS(Barèmes!$I$6:$I$28,Barèmes!$A$6:$A$28,"Vitesse — 50 m (s)",Barèmes!$B$6:$B$28,H155,Barèmes!$C$6:$C$28,IF(H155="6ème","Mixte",G155)),Barèmes!$E$2,Barèmes!$F$2))))))</f>
        <v/>
      </c>
      <c r="X155" s="18"/>
      <c r="Y155" s="26" t="str" cm="1">
        <f t="array" ref="Y155">IF(OR(X155="",SUMPRODUCT((Barèmes!$A$6:$A$28="Souplesse (score 1-5)")*(Barèmes!$B$6:$B$28=H155)*(Barèmes!$C$6:$C$28=IF(H155="6ème","Mixte",G155)))=0),"",IF(SUMPRODUCT((Barèmes!$A$6:$A$28="Souplesse (score 1-5)")*(Barèmes!$B$6:$B$28=H155)*(Barèmes!$C$6:$C$28=IF(H155="6ème","Mixte",G155))*(Barèmes!$J$6:$J$28="+"))&gt;0,IF(X155&lt;=SUMIFS(Barèmes!$D$6:$D$28,Barèmes!$A$6:$A$28,"Souplesse (score 1-5)",Barèmes!$B$6:$B$28,H155,Barèmes!$C$6:$C$28,IF(H155="6ème","Mixte",G155)),"à besoin",IF(X155&lt;=SUMIFS(Barèmes!$E$6:$E$28,Barèmes!$A$6:$A$28,"Souplesse (score 1-5)",Barèmes!$B$6:$B$28,H155,Barèmes!$C$6:$C$28,IF(H155="6ème","Mixte",G155)),"fragile","satisfaisant")),IF(X155&gt;=SUMIFS(Barèmes!$D$6:$D$28,Barèmes!$A$6:$A$28,"Souplesse (score 1-5)",Barèmes!$B$6:$B$28,H155,Barèmes!$C$6:$C$28,IF(H155="6ème","Mixte",G155)),"à besoin",IF(X155&gt;=SUMIFS(Barèmes!$E$6:$E$28,Barèmes!$A$6:$A$28,"Souplesse (score 1-5)",Barèmes!$B$6:$B$28,H155,Barèmes!$C$6:$C$28,IF(H155="6ème","Mixte",G155)),"fragile","satisfaisant"))))</f>
        <v/>
      </c>
      <c r="Z155" s="26" t="str" cm="1">
        <f t="array" ref="Z155">IF(OR(X155="",SUMPRODUCT((Barèmes!$A$6:$A$28="Souplesse (score 1-5)")*(Barèmes!$B$6:$B$28=H155)*(Barèmes!$C$6:$C$28=IF(H155="6ème","Mixte",G155)))=0),"",IF(SUMPRODUCT((Barèmes!$A$6:$A$28="Souplesse (score 1-5)")*(Barèmes!$B$6:$B$28=H155)*(Barèmes!$C$6:$C$28=IF(H155="6ème","Mixte",G155))*(Barèmes!$J$6:$J$28="+"))&gt;0,IF(X155&lt;=SUMIFS(Barèmes!$F$6:$F$28,Barèmes!$A$6:$A$28,"Souplesse (score 1-5)",Barèmes!$B$6:$B$28,H155,Barèmes!$C$6:$C$28,IF(H155="6ème","Mixte",G155)),Barèmes!$B$2,IF(X155&lt;=SUMIFS(Barèmes!$G$6:$G$28,Barèmes!$A$6:$A$28,"Souplesse (score 1-5)",Barèmes!$B$6:$B$28,H155,Barèmes!$C$6:$C$28,IF(H155="6ème","Mixte",G155)),Barèmes!$C$2,IF(X155&lt;=SUMIFS(Barèmes!$H$6:$H$28,Barèmes!$A$6:$A$28,"Souplesse (score 1-5)",Barèmes!$B$6:$B$28,H155,Barèmes!$C$6:$C$28,IF(H155="6ème","Mixte",G155)),Barèmes!$D$2,IF(X155&lt;=SUMIFS(Barèmes!$I$6:$I$28,Barèmes!$A$6:$A$28,"Souplesse (score 1-5)",Barèmes!$B$6:$B$28,H155,Barèmes!$C$6:$C$28,IF(H155="6ème","Mixte",G155)),Barèmes!$E$2,Barèmes!$F$2)))),IF(X155&gt;=SUMIFS(Barèmes!$F$6:$F$28,Barèmes!$A$6:$A$28,"Souplesse (score 1-5)",Barèmes!$B$6:$B$28,H155,Barèmes!$C$6:$C$28,IF(H155="6ème","Mixte",G155)),Barèmes!$B$2,IF(X155&gt;=SUMIFS(Barèmes!$G$6:$G$28,Barèmes!$A$6:$A$28,"Souplesse (score 1-5)",Barèmes!$B$6:$B$28,H155,Barèmes!$C$6:$C$28,IF(H155="6ème","Mixte",G155)),Barèmes!$C$2,IF(X155&gt;=SUMIFS(Barèmes!$H$6:$H$28,Barèmes!$A$6:$A$28,"Souplesse (score 1-5)",Barèmes!$B$6:$B$28,H155,Barèmes!$C$6:$C$28,IF(H155="6ème","Mixte",G155)),Barèmes!$D$2,IF(X155&gt;=SUMIFS(Barèmes!$I$6:$I$28,Barèmes!$A$6:$A$28,"Souplesse (score 1-5)",Barèmes!$B$6:$B$28,H155,Barèmes!$C$6:$C$28,IF(H155="6ème","Mixte",G155)),Barèmes!$E$2,Barèmes!$F$2))))))</f>
        <v/>
      </c>
      <c r="AA155" s="22"/>
      <c r="AB155" s="27" t="str">
        <f>IF(OR(AA155="",SUMPRODUCT((Barèmes!$A$6:$A$28="Agilité — T-test 974 (s)")*(Barèmes!$B$6:$B$28=H155)*(Barèmes!$C$6:$C$28=IF(H155="6ème","Mixte",G155)))=0),"",IF(SUMPRODUCT((Barèmes!$A$6:$A$28="Agilité — T-test 974 (s)")*(Barèmes!$B$6:$B$28=H155)*(Barèmes!$C$6:$C$28=IF(H155="6ème","Mixte",G155))*(Barèmes!$J$6:$J$28="+"))&gt;0,IF(AA155&lt;=SUMIFS(Barèmes!$D$6:$D$28,Barèmes!$A$6:$A$28,"Agilité — T-test 974 (s)",Barèmes!$B$6:$B$28,H155,Barèmes!$C$6:$C$28,IF(H155="6ème","Mixte",G155)),"à besoin",IF(AA155&lt;=SUMIFS(Barèmes!$E$6:$E$28,Barèmes!$A$6:$A$28,"Agilité — T-test 974 (s)",Barèmes!$B$6:$B$28,H155,Barèmes!$C$6:$C$28,IF(H155="6ème","Mixte",G155)),"fragile","satisfaisant")),IF(AA155&gt;=SUMIFS(Barèmes!$D$6:$D$28,Barèmes!$A$6:$A$28,"Agilité — T-test 974 (s)",Barèmes!$B$6:$B$28,H155,Barèmes!$C$6:$C$28,IF(H155="6ème","Mixte",G155)),"à besoin",IF(AA155&gt;=SUMIFS(Barèmes!$E$6:$E$28,Barèmes!$A$6:$A$28,"Agilité — T-test 974 (s)",Barèmes!$B$6:$B$28,H155,Barèmes!$C$6:$C$28,IF(H155="6ème","Mixte",G155)),"fragile","satisfaisant"))))</f>
        <v/>
      </c>
      <c r="AC155" s="27" t="str">
        <f>IF(OR(AA155="",SUMPRODUCT((Barèmes!$A$6:$A$28="Agilité — T-test 974 (s)")*(Barèmes!$B$6:$B$28=H155)*(Barèmes!$C$6:$C$28=IF(H155="6ème","Mixte",G155)))=0),"",IF(SUMPRODUCT((Barèmes!$A$6:$A$28="Agilité — T-test 974 (s)")*(Barèmes!$B$6:$B$28=H155)*(Barèmes!$C$6:$C$28=IF(H155="6ème","Mixte",G155))*(Barèmes!$J$6:$J$28="+"))&gt;0,IF(AA155&lt;=SUMIFS(Barèmes!$F$6:$F$28,Barèmes!$A$6:$A$28,"Agilité — T-test 974 (s)",Barèmes!$B$6:$B$28,H155,Barèmes!$C$6:$C$28,IF(H155="6ème","Mixte",G155)),Barèmes!$B$2,IF(AA155&lt;=SUMIFS(Barèmes!$G$6:$G$28,Barèmes!$A$6:$A$28,"Agilité — T-test 974 (s)",Barèmes!$B$6:$B$28,H155,Barèmes!$C$6:$C$28,IF(H155="6ème","Mixte",G155)),Barèmes!$C$2,IF(AA155&lt;=SUMIFS(Barèmes!$H$6:$H$28,Barèmes!$A$6:$A$28,"Agilité — T-test 974 (s)",Barèmes!$B$6:$B$28,H155,Barèmes!$C$6:$C$28,IF(H155="6ème","Mixte",G155)),Barèmes!$D$2,IF(AA155&lt;=SUMIFS(Barèmes!$I$6:$I$28,Barèmes!$A$6:$A$28,"Agilité — T-test 974 (s)",Barèmes!$B$6:$B$28,H155,Barèmes!$C$6:$C$28,IF(H155="6ème","Mixte",G155)),Barèmes!$E$2,Barèmes!$F$2)))),IF(AA155&gt;=SUMIFS(Barèmes!$F$6:$F$28,Barèmes!$A$6:$A$28,"Agilité — T-test 974 (s)",Barèmes!$B$6:$B$28,H155,Barèmes!$C$6:$C$28,IF(H155="6ème","Mixte",G155)),Barèmes!$B$2,IF(AA155&gt;=SUMIFS(Barèmes!$G$6:$G$28,Barèmes!$A$6:$A$28,"Agilité — T-test 974 (s)",Barèmes!$B$6:$B$28,H155,Barèmes!$C$6:$C$28,IF(H155="6ème","Mixte",G155)),Barèmes!$C$2,IF(AA155&gt;=SUMIFS(Barèmes!$H$6:$H$28,Barèmes!$A$6:$A$28,"Agilité — T-test 974 (s)",Barèmes!$B$6:$B$28,H155,Barèmes!$C$6:$C$28,IF(H155="6ème","Mixte",G155)),Barèmes!$D$2,IF(AA155&gt;=SUMIFS(Barèmes!$I$6:$I$28,Barèmes!$A$6:$A$28,"Agilité — T-test 974 (s)",Barèmes!$B$6:$B$28,H155,Barèmes!$C$6:$C$28,IF(H155="6ème","Mixte",G155)),Barèmes!$E$2,Barèmes!$F$2))))))</f>
        <v/>
      </c>
      <c r="AD155" s="28" t="str">
        <f t="shared" si="18"/>
        <v/>
      </c>
      <c r="AE155" s="29" t="str">
        <f t="shared" si="19"/>
        <v/>
      </c>
      <c r="AF155" s="30" t="str">
        <f>IF(OR(AD155="",SUMPRODUCT((Barèmes!$A$6:$A$28="Surcoût d'agilité (s) — technique")*(Barèmes!$B$6:$B$28=H155)*(Barèmes!$C$6:$C$28=IF(H155="6ème","Mixte",G155)))=0),"",IF(SUMPRODUCT((Barèmes!$A$6:$A$28="Surcoût d'agilité (s) — technique")*(Barèmes!$B$6:$B$28=H155)*(Barèmes!$C$6:$C$28=IF(H155="6ème","Mixte",G155))*(Barèmes!$J$6:$J$28="+"))&gt;0,IF(AD155&lt;=SUMIFS(Barèmes!$D$6:$D$28,Barèmes!$A$6:$A$28,"Surcoût d'agilité (s) — technique",Barèmes!$B$6:$B$28,H155,Barèmes!$C$6:$C$28,IF(H155="6ème","Mixte",G155)),"à besoin",IF(AD155&lt;=SUMIFS(Barèmes!$E$6:$E$28,Barèmes!$A$6:$A$28,"Surcoût d'agilité (s) — technique",Barèmes!$B$6:$B$28,H155,Barèmes!$C$6:$C$28,IF(H155="6ème","Mixte",G155)),"fragile","satisfaisant")),IF(AD155&gt;=SUMIFS(Barèmes!$D$6:$D$28,Barèmes!$A$6:$A$28,"Surcoût d'agilité (s) — technique",Barèmes!$B$6:$B$28,H155,Barèmes!$C$6:$C$28,IF(H155="6ème","Mixte",G155)),"à besoin",IF(AD155&gt;=SUMIFS(Barèmes!$E$6:$E$28,Barèmes!$A$6:$A$28,"Surcoût d'agilité (s) — technique",Barèmes!$B$6:$B$28,H155,Barèmes!$C$6:$C$28,IF(H155="6ème","Mixte",G155)),"fragile","satisfaisant"))))</f>
        <v/>
      </c>
      <c r="AG155" s="30" t="str">
        <f>IF(OR(AD155="",SUMPRODUCT((Barèmes!$A$6:$A$28="Surcoût d'agilité (s) — technique")*(Barèmes!$B$6:$B$28=H155)*(Barèmes!$C$6:$C$28=IF(H155="6ème","Mixte",G155)))=0),"",IF(SUMPRODUCT((Barèmes!$A$6:$A$28="Surcoût d'agilité (s) — technique")*(Barèmes!$B$6:$B$28=H155)*(Barèmes!$C$6:$C$28=IF(H155="6ème","Mixte",G155))*(Barèmes!$J$6:$J$28="+"))&gt;0,IF(AD155&lt;=SUMIFS(Barèmes!$F$6:$F$28,Barèmes!$A$6:$A$28,"Surcoût d'agilité (s) — technique",Barèmes!$B$6:$B$28,H155,Barèmes!$C$6:$C$28,IF(H155="6ème","Mixte",G155)),Barèmes!$B$2,IF(AD155&lt;=SUMIFS(Barèmes!$G$6:$G$28,Barèmes!$A$6:$A$28,"Surcoût d'agilité (s) — technique",Barèmes!$B$6:$B$28,H155,Barèmes!$C$6:$C$28,IF(H155="6ème","Mixte",G155)),Barèmes!$C$2,IF(AD155&lt;=SUMIFS(Barèmes!$H$6:$H$28,Barèmes!$A$6:$A$28,"Surcoût d'agilité (s) — technique",Barèmes!$B$6:$B$28,H155,Barèmes!$C$6:$C$28,IF(H155="6ème","Mixte",G155)),Barèmes!$D$2,IF(AD155&lt;=SUMIFS(Barèmes!$I$6:$I$28,Barèmes!$A$6:$A$28,"Surcoût d'agilité (s) — technique",Barèmes!$B$6:$B$28,H155,Barèmes!$C$6:$C$28,IF(H155="6ème","Mixte",G155)),Barèmes!$E$2,Barèmes!$F$2)))),IF(AD155&gt;=SUMIFS(Barèmes!$F$6:$F$28,Barèmes!$A$6:$A$28,"Surcoût d'agilité (s) — technique",Barèmes!$B$6:$B$28,H155,Barèmes!$C$6:$C$28,IF(H155="6ème","Mixte",G155)),Barèmes!$B$2,IF(AD155&gt;=SUMIFS(Barèmes!$G$6:$G$28,Barèmes!$A$6:$A$28,"Surcoût d'agilité (s) — technique",Barèmes!$B$6:$B$28,H155,Barèmes!$C$6:$C$28,IF(H155="6ème","Mixte",G155)),Barèmes!$C$2,IF(AD155&gt;=SUMIFS(Barèmes!$H$6:$H$28,Barèmes!$A$6:$A$28,"Surcoût d'agilité (s) — technique",Barèmes!$B$6:$B$28,H155,Barèmes!$C$6:$C$28,IF(H155="6ème","Mixte",G155)),Barèmes!$D$2,IF(AD155&gt;=SUMIFS(Barèmes!$I$6:$I$28,Barèmes!$A$6:$A$28,"Surcoût d'agilité (s) — technique",Barèmes!$B$6:$B$28,H155,Barèmes!$C$6:$C$28,IF(H155="6ème","Mixte",G155)),Barèmes!$E$2,Barèmes!$F$2))))))</f>
        <v/>
      </c>
      <c r="AH155" s="31" t="str">
        <f>IF((IF(N155="",0,1)+IF(Q155="",0,1)+IF(W155="",0,1)+IF(Z155="",0,1)+IF(AC155="",0,1))=0,"",3*IF(N155=Barèmes!$B$2,1,IF(N155=Barèmes!$C$2,2,IF(N155=Barèmes!$D$2,3,IF(N155=Barèmes!$E$2,4,IF(N155=Barèmes!$F$2,5,0)))))+3*IF(Q155=Barèmes!$B$2,1,IF(Q155=Barèmes!$C$2,2,IF(Q155=Barèmes!$D$2,3,IF(Q155=Barèmes!$E$2,4,IF(Q155=Barèmes!$F$2,5,0)))))+2*IF(W155=Barèmes!$B$2,1,IF(W155=Barèmes!$C$2,2,IF(W155=Barèmes!$D$2,3,IF(W155=Barèmes!$E$2,4,IF(W155=Barèmes!$F$2,5,0)))))+1*IF(Z155=Barèmes!$B$2,1,IF(Z155=Barèmes!$C$2,2,IF(Z155=Barèmes!$D$2,3,IF(Z155=Barèmes!$E$2,4,IF(Z155=Barèmes!$F$2,5,0)))))+1*IF(AC155=Barèmes!$B$2,1,IF(AC155=Barèmes!$C$2,2,IF(AC155=Barèmes!$D$2,3,IF(AC155=Barèmes!$E$2,4,IF(AC155=Barèmes!$F$2,5,0))))))</f>
        <v/>
      </c>
      <c r="AI155" s="31"/>
      <c r="AJ155" s="32" t="str">
        <f>IFERROR(INDEX(Croissance!$B$5:$B$604,MATCH(A155,Croissance!$A$5:$A$604,0)),"")</f>
        <v/>
      </c>
      <c r="AK155" s="32" t="str">
        <f>IFERROR(INDEX(Croissance!$C$5:$C$604,MATCH(A155,Croissance!$A$5:$A$604,0)),"")</f>
        <v/>
      </c>
      <c r="AL155" s="32" t="str">
        <f>IFERROR(INDEX(Croissance!$D$5:$D$604,MATCH(A155,Croissance!$A$5:$A$604,0)),"")</f>
        <v/>
      </c>
      <c r="AM155" s="32" t="str">
        <f>IFERROR(INDEX(Croissance!$E$5:$E$604,MATCH(A155,Croissance!$A$5:$A$604,0)),"")</f>
        <v/>
      </c>
      <c r="AO155" s="33">
        <f t="shared" si="24"/>
        <v>0</v>
      </c>
      <c r="AP155" s="33">
        <f t="shared" si="20"/>
        <v>0</v>
      </c>
      <c r="AQ155" s="33">
        <f>IF(A155="",0,IF(AND(OR('Synthèse classe'!$C$2="Tous",C155='Synthèse classe'!$C$2),OR('Synthèse classe'!$C$3="Toutes",D155='Synthèse classe'!$C$3),OR('Synthèse classe'!$C$4="Toutes",AND('Synthèse classe'!$C$4="Dernière",AP155=1),B155=IFERROR(VALUE('Synthèse classe'!$C$4),0))),1,0))</f>
        <v>0</v>
      </c>
      <c r="AR155" s="34" t="str">
        <f t="shared" si="21"/>
        <v/>
      </c>
    </row>
    <row r="156" spans="1:44" x14ac:dyDescent="0.2">
      <c r="A156" s="17" t="str">
        <f t="shared" si="17"/>
        <v/>
      </c>
      <c r="B156" s="18"/>
      <c r="C156" s="19"/>
      <c r="D156" s="19"/>
      <c r="E156" s="19"/>
      <c r="F156" s="19"/>
      <c r="G156" s="19"/>
      <c r="H156" s="17" t="str">
        <f t="shared" si="22"/>
        <v/>
      </c>
      <c r="I156" s="20"/>
      <c r="J156" s="18"/>
      <c r="K156" s="19"/>
      <c r="L156" s="21" t="str">
        <f t="shared" si="23"/>
        <v/>
      </c>
      <c r="M156" s="21" t="str">
        <f>IF(OR(J156="",SUMPRODUCT((Barèmes!$A$6:$A$28="Endurance — Luc Léger (palier)")*(Barèmes!$B$6:$B$28=H156)*(Barèmes!$C$6:$C$28=IF(H156="6ème","Mixte",G156)))=0),"",IF(SUMPRODUCT((Barèmes!$A$6:$A$28="Endurance — Luc Léger (palier)")*(Barèmes!$B$6:$B$28=H156)*(Barèmes!$C$6:$C$28=IF(H156="6ème","Mixte",G156))*(Barèmes!$J$6:$J$28="+"))&gt;0,IF(J156&lt;=SUMIFS(Barèmes!$D$6:$D$28,Barèmes!$A$6:$A$28,"Endurance — Luc Léger (palier)",Barèmes!$B$6:$B$28,H156,Barèmes!$C$6:$C$28,IF(H156="6ème","Mixte",G156)),"à besoin",IF(J156&lt;=SUMIFS(Barèmes!$E$6:$E$28,Barèmes!$A$6:$A$28,"Endurance — Luc Léger (palier)",Barèmes!$B$6:$B$28,H156,Barèmes!$C$6:$C$28,IF(H156="6ème","Mixte",G156)),"fragile","satisfaisant")),IF(J156&gt;=SUMIFS(Barèmes!$D$6:$D$28,Barèmes!$A$6:$A$28,"Endurance — Luc Léger (palier)",Barèmes!$B$6:$B$28,H156,Barèmes!$C$6:$C$28,IF(H156="6ème","Mixte",G156)),"à besoin",IF(J156&gt;=SUMIFS(Barèmes!$E$6:$E$28,Barèmes!$A$6:$A$28,"Endurance — Luc Léger (palier)",Barèmes!$B$6:$B$28,H156,Barèmes!$C$6:$C$28,IF(H156="6ème","Mixte",G156)),"fragile","satisfaisant"))))</f>
        <v/>
      </c>
      <c r="N156" s="21" t="str">
        <f>IF(OR(J156="",SUMPRODUCT((Barèmes!$A$6:$A$28="Endurance — Luc Léger (palier)")*(Barèmes!$B$6:$B$28=H156)*(Barèmes!$C$6:$C$28=IF(H156="6ème","Mixte",G156)))=0),"",IF(SUMPRODUCT((Barèmes!$A$6:$A$28="Endurance — Luc Léger (palier)")*(Barèmes!$B$6:$B$28=H156)*(Barèmes!$C$6:$C$28=IF(H156="6ème","Mixte",G156))*(Barèmes!$J$6:$J$28="+"))&gt;0,IF(J156&lt;=SUMIFS(Barèmes!$F$6:$F$28,Barèmes!$A$6:$A$28,"Endurance — Luc Léger (palier)",Barèmes!$B$6:$B$28,H156,Barèmes!$C$6:$C$28,IF(H156="6ème","Mixte",G156)),Barèmes!$B$2,IF(J156&lt;=SUMIFS(Barèmes!$G$6:$G$28,Barèmes!$A$6:$A$28,"Endurance — Luc Léger (palier)",Barèmes!$B$6:$B$28,H156,Barèmes!$C$6:$C$28,IF(H156="6ème","Mixte",G156)),Barèmes!$C$2,IF(J156&lt;=SUMIFS(Barèmes!$H$6:$H$28,Barèmes!$A$6:$A$28,"Endurance — Luc Léger (palier)",Barèmes!$B$6:$B$28,H156,Barèmes!$C$6:$C$28,IF(H156="6ème","Mixte",G156)),Barèmes!$D$2,IF(J156&lt;=SUMIFS(Barèmes!$I$6:$I$28,Barèmes!$A$6:$A$28,"Endurance — Luc Léger (palier)",Barèmes!$B$6:$B$28,H156,Barèmes!$C$6:$C$28,IF(H156="6ème","Mixte",G156)),Barèmes!$E$2,Barèmes!$F$2)))),IF(J156&gt;=SUMIFS(Barèmes!$F$6:$F$28,Barèmes!$A$6:$A$28,"Endurance — Luc Léger (palier)",Barèmes!$B$6:$B$28,H156,Barèmes!$C$6:$C$28,IF(H156="6ème","Mixte",G156)),Barèmes!$B$2,IF(J156&gt;=SUMIFS(Barèmes!$G$6:$G$28,Barèmes!$A$6:$A$28,"Endurance — Luc Léger (palier)",Barèmes!$B$6:$B$28,H156,Barèmes!$C$6:$C$28,IF(H156="6ème","Mixte",G156)),Barèmes!$C$2,IF(J156&gt;=SUMIFS(Barèmes!$H$6:$H$28,Barèmes!$A$6:$A$28,"Endurance — Luc Léger (palier)",Barèmes!$B$6:$B$28,H156,Barèmes!$C$6:$C$28,IF(H156="6ème","Mixte",G156)),Barèmes!$D$2,IF(J156&gt;=SUMIFS(Barèmes!$I$6:$I$28,Barèmes!$A$6:$A$28,"Endurance — Luc Léger (palier)",Barèmes!$B$6:$B$28,H156,Barèmes!$C$6:$C$28,IF(H156="6ème","Mixte",G156)),Barèmes!$E$2,Barèmes!$F$2))))))</f>
        <v/>
      </c>
      <c r="O156" s="22"/>
      <c r="P156" s="23" t="str">
        <f>IF(OR(O156="",SUMPRODUCT((Barèmes!$A$6:$A$28="Force bas du corps — Saut en longueur (m)")*(Barèmes!$B$6:$B$28=H156)*(Barèmes!$C$6:$C$28=IF(H156="6ème","Mixte",G156)))=0),"",IF(SUMPRODUCT((Barèmes!$A$6:$A$28="Force bas du corps — Saut en longueur (m)")*(Barèmes!$B$6:$B$28=H156)*(Barèmes!$C$6:$C$28=IF(H156="6ème","Mixte",G156))*(Barèmes!$J$6:$J$28="+"))&gt;0,IF(O156&lt;=SUMIFS(Barèmes!$D$6:$D$28,Barèmes!$A$6:$A$28,"Force bas du corps — Saut en longueur (m)",Barèmes!$B$6:$B$28,H156,Barèmes!$C$6:$C$28,IF(H156="6ème","Mixte",G156)),"à besoin",IF(O156&lt;=SUMIFS(Barèmes!$E$6:$E$28,Barèmes!$A$6:$A$28,"Force bas du corps — Saut en longueur (m)",Barèmes!$B$6:$B$28,H156,Barèmes!$C$6:$C$28,IF(H156="6ème","Mixte",G156)),"fragile","satisfaisant")),IF(O156&gt;=SUMIFS(Barèmes!$D$6:$D$28,Barèmes!$A$6:$A$28,"Force bas du corps — Saut en longueur (m)",Barèmes!$B$6:$B$28,H156,Barèmes!$C$6:$C$28,IF(H156="6ème","Mixte",G156)),"à besoin",IF(O156&gt;=SUMIFS(Barèmes!$E$6:$E$28,Barèmes!$A$6:$A$28,"Force bas du corps — Saut en longueur (m)",Barèmes!$B$6:$B$28,H156,Barèmes!$C$6:$C$28,IF(H156="6ème","Mixte",G156)),"fragile","satisfaisant"))))</f>
        <v/>
      </c>
      <c r="Q156" s="23" t="str">
        <f>IF(OR(O156="",SUMPRODUCT((Barèmes!$A$6:$A$28="Force bas du corps — Saut en longueur (m)")*(Barèmes!$B$6:$B$28=H156)*(Barèmes!$C$6:$C$28=IF(H156="6ème","Mixte",G156)))=0),"",IF(SUMPRODUCT((Barèmes!$A$6:$A$28="Force bas du corps — Saut en longueur (m)")*(Barèmes!$B$6:$B$28=H156)*(Barèmes!$C$6:$C$28=IF(H156="6ème","Mixte",G156))*(Barèmes!$J$6:$J$28="+"))&gt;0,IF(O156&lt;=SUMIFS(Barèmes!$F$6:$F$28,Barèmes!$A$6:$A$28,"Force bas du corps — Saut en longueur (m)",Barèmes!$B$6:$B$28,H156,Barèmes!$C$6:$C$28,IF(H156="6ème","Mixte",G156)),Barèmes!$B$2,IF(O156&lt;=SUMIFS(Barèmes!$G$6:$G$28,Barèmes!$A$6:$A$28,"Force bas du corps — Saut en longueur (m)",Barèmes!$B$6:$B$28,H156,Barèmes!$C$6:$C$28,IF(H156="6ème","Mixte",G156)),Barèmes!$C$2,IF(O156&lt;=SUMIFS(Barèmes!$H$6:$H$28,Barèmes!$A$6:$A$28,"Force bas du corps — Saut en longueur (m)",Barèmes!$B$6:$B$28,H156,Barèmes!$C$6:$C$28,IF(H156="6ème","Mixte",G156)),Barèmes!$D$2,IF(O156&lt;=SUMIFS(Barèmes!$I$6:$I$28,Barèmes!$A$6:$A$28,"Force bas du corps — Saut en longueur (m)",Barèmes!$B$6:$B$28,H156,Barèmes!$C$6:$C$28,IF(H156="6ème","Mixte",G156)),Barèmes!$E$2,Barèmes!$F$2)))),IF(O156&gt;=SUMIFS(Barèmes!$F$6:$F$28,Barèmes!$A$6:$A$28,"Force bas du corps — Saut en longueur (m)",Barèmes!$B$6:$B$28,H156,Barèmes!$C$6:$C$28,IF(H156="6ème","Mixte",G156)),Barèmes!$B$2,IF(O156&gt;=SUMIFS(Barèmes!$G$6:$G$28,Barèmes!$A$6:$A$28,"Force bas du corps — Saut en longueur (m)",Barèmes!$B$6:$B$28,H156,Barèmes!$C$6:$C$28,IF(H156="6ème","Mixte",G156)),Barèmes!$C$2,IF(O156&gt;=SUMIFS(Barèmes!$H$6:$H$28,Barèmes!$A$6:$A$28,"Force bas du corps — Saut en longueur (m)",Barèmes!$B$6:$B$28,H156,Barèmes!$C$6:$C$28,IF(H156="6ème","Mixte",G156)),Barèmes!$D$2,IF(O156&gt;=SUMIFS(Barèmes!$I$6:$I$28,Barèmes!$A$6:$A$28,"Force bas du corps — Saut en longueur (m)",Barèmes!$B$6:$B$28,H156,Barèmes!$C$6:$C$28,IF(H156="6ème","Mixte",G156)),Barèmes!$E$2,Barèmes!$F$2))))))</f>
        <v/>
      </c>
      <c r="R156" s="22"/>
      <c r="S156" s="24" t="str">
        <f>IF(OR(R156="",SUMPRODUCT((Barèmes!$A$6:$A$28="Vitesse — 30 m (s)")*(Barèmes!$B$6:$B$28=H156)*(Barèmes!$C$6:$C$28=IF(H156="6ème","Mixte",G156)))=0),"",IF(SUMPRODUCT((Barèmes!$A$6:$A$28="Vitesse — 30 m (s)")*(Barèmes!$B$6:$B$28=H156)*(Barèmes!$C$6:$C$28=IF(H156="6ème","Mixte",G156))*(Barèmes!$J$6:$J$28="+"))&gt;0,IF(R156&lt;=SUMIFS(Barèmes!$D$6:$D$28,Barèmes!$A$6:$A$28,"Vitesse — 30 m (s)",Barèmes!$B$6:$B$28,H156,Barèmes!$C$6:$C$28,IF(H156="6ème","Mixte",G156)),"à besoin",IF(R156&lt;=SUMIFS(Barèmes!$E$6:$E$28,Barèmes!$A$6:$A$28,"Vitesse — 30 m (s)",Barèmes!$B$6:$B$28,H156,Barèmes!$C$6:$C$28,IF(H156="6ème","Mixte",G156)),"fragile","satisfaisant")),IF(R156&gt;=SUMIFS(Barèmes!$D$6:$D$28,Barèmes!$A$6:$A$28,"Vitesse — 30 m (s)",Barèmes!$B$6:$B$28,H156,Barèmes!$C$6:$C$28,IF(H156="6ème","Mixte",G156)),"à besoin",IF(R156&gt;=SUMIFS(Barèmes!$E$6:$E$28,Barèmes!$A$6:$A$28,"Vitesse — 30 m (s)",Barèmes!$B$6:$B$28,H156,Barèmes!$C$6:$C$28,IF(H156="6ème","Mixte",G156)),"fragile","satisfaisant"))))</f>
        <v/>
      </c>
      <c r="T156" s="24" t="str">
        <f>IF(OR(R156="",SUMPRODUCT((Barèmes!$A$6:$A$28="Vitesse — 30 m (s)")*(Barèmes!$B$6:$B$28=H156)*(Barèmes!$C$6:$C$28=IF(H156="6ème","Mixte",G156)))=0),"",IF(SUMPRODUCT((Barèmes!$A$6:$A$28="Vitesse — 30 m (s)")*(Barèmes!$B$6:$B$28=H156)*(Barèmes!$C$6:$C$28=IF(H156="6ème","Mixte",G156))*(Barèmes!$J$6:$J$28="+"))&gt;0,IF(R156&lt;=SUMIFS(Barèmes!$F$6:$F$28,Barèmes!$A$6:$A$28,"Vitesse — 30 m (s)",Barèmes!$B$6:$B$28,H156,Barèmes!$C$6:$C$28,IF(H156="6ème","Mixte",G156)),Barèmes!$B$2,IF(R156&lt;=SUMIFS(Barèmes!$G$6:$G$28,Barèmes!$A$6:$A$28,"Vitesse — 30 m (s)",Barèmes!$B$6:$B$28,H156,Barèmes!$C$6:$C$28,IF(H156="6ème","Mixte",G156)),Barèmes!$C$2,IF(R156&lt;=SUMIFS(Barèmes!$H$6:$H$28,Barèmes!$A$6:$A$28,"Vitesse — 30 m (s)",Barèmes!$B$6:$B$28,H156,Barèmes!$C$6:$C$28,IF(H156="6ème","Mixte",G156)),Barèmes!$D$2,IF(R156&lt;=SUMIFS(Barèmes!$I$6:$I$28,Barèmes!$A$6:$A$28,"Vitesse — 30 m (s)",Barèmes!$B$6:$B$28,H156,Barèmes!$C$6:$C$28,IF(H156="6ème","Mixte",G156)),Barèmes!$E$2,Barèmes!$F$2)))),IF(R156&gt;=SUMIFS(Barèmes!$F$6:$F$28,Barèmes!$A$6:$A$28,"Vitesse — 30 m (s)",Barèmes!$B$6:$B$28,H156,Barèmes!$C$6:$C$28,IF(H156="6ème","Mixte",G156)),Barèmes!$B$2,IF(R156&gt;=SUMIFS(Barèmes!$G$6:$G$28,Barèmes!$A$6:$A$28,"Vitesse — 30 m (s)",Barèmes!$B$6:$B$28,H156,Barèmes!$C$6:$C$28,IF(H156="6ème","Mixte",G156)),Barèmes!$C$2,IF(R156&gt;=SUMIFS(Barèmes!$H$6:$H$28,Barèmes!$A$6:$A$28,"Vitesse — 30 m (s)",Barèmes!$B$6:$B$28,H156,Barèmes!$C$6:$C$28,IF(H156="6ème","Mixte",G156)),Barèmes!$D$2,IF(R156&gt;=SUMIFS(Barèmes!$I$6:$I$28,Barèmes!$A$6:$A$28,"Vitesse — 30 m (s)",Barèmes!$B$6:$B$28,H156,Barèmes!$C$6:$C$28,IF(H156="6ème","Mixte",G156)),Barèmes!$E$2,Barèmes!$F$2))))))</f>
        <v/>
      </c>
      <c r="U156" s="22"/>
      <c r="V156" s="25" t="str">
        <f>IF(OR(U156="",SUMPRODUCT((Barèmes!$A$6:$A$28="Vitesse — 50 m (s)")*(Barèmes!$B$6:$B$28=H156)*(Barèmes!$C$6:$C$28=IF(H156="6ème","Mixte",G156)))=0),"",IF(SUMPRODUCT((Barèmes!$A$6:$A$28="Vitesse — 50 m (s)")*(Barèmes!$B$6:$B$28=H156)*(Barèmes!$C$6:$C$28=IF(H156="6ème","Mixte",G156))*(Barèmes!$J$6:$J$28="+"))&gt;0,IF(U156&lt;=SUMIFS(Barèmes!$D$6:$D$28,Barèmes!$A$6:$A$28,"Vitesse — 50 m (s)",Barèmes!$B$6:$B$28,H156,Barèmes!$C$6:$C$28,IF(H156="6ème","Mixte",G156)),"à besoin",IF(U156&lt;=SUMIFS(Barèmes!$E$6:$E$28,Barèmes!$A$6:$A$28,"Vitesse — 50 m (s)",Barèmes!$B$6:$B$28,H156,Barèmes!$C$6:$C$28,IF(H156="6ème","Mixte",G156)),"fragile","satisfaisant")),IF(U156&gt;=SUMIFS(Barèmes!$D$6:$D$28,Barèmes!$A$6:$A$28,"Vitesse — 50 m (s)",Barèmes!$B$6:$B$28,H156,Barèmes!$C$6:$C$28,IF(H156="6ème","Mixte",G156)),"à besoin",IF(U156&gt;=SUMIFS(Barèmes!$E$6:$E$28,Barèmes!$A$6:$A$28,"Vitesse — 50 m (s)",Barèmes!$B$6:$B$28,H156,Barèmes!$C$6:$C$28,IF(H156="6ème","Mixte",G156)),"fragile","satisfaisant"))))</f>
        <v/>
      </c>
      <c r="W156" s="25" t="str">
        <f>IF(OR(U156="",SUMPRODUCT((Barèmes!$A$6:$A$28="Vitesse — 50 m (s)")*(Barèmes!$B$6:$B$28=H156)*(Barèmes!$C$6:$C$28=IF(H156="6ème","Mixte",G156)))=0),"",IF(SUMPRODUCT((Barèmes!$A$6:$A$28="Vitesse — 50 m (s)")*(Barèmes!$B$6:$B$28=H156)*(Barèmes!$C$6:$C$28=IF(H156="6ème","Mixte",G156))*(Barèmes!$J$6:$J$28="+"))&gt;0,IF(U156&lt;=SUMIFS(Barèmes!$F$6:$F$28,Barèmes!$A$6:$A$28,"Vitesse — 50 m (s)",Barèmes!$B$6:$B$28,H156,Barèmes!$C$6:$C$28,IF(H156="6ème","Mixte",G156)),Barèmes!$B$2,IF(U156&lt;=SUMIFS(Barèmes!$G$6:$G$28,Barèmes!$A$6:$A$28,"Vitesse — 50 m (s)",Barèmes!$B$6:$B$28,H156,Barèmes!$C$6:$C$28,IF(H156="6ème","Mixte",G156)),Barèmes!$C$2,IF(U156&lt;=SUMIFS(Barèmes!$H$6:$H$28,Barèmes!$A$6:$A$28,"Vitesse — 50 m (s)",Barèmes!$B$6:$B$28,H156,Barèmes!$C$6:$C$28,IF(H156="6ème","Mixte",G156)),Barèmes!$D$2,IF(U156&lt;=SUMIFS(Barèmes!$I$6:$I$28,Barèmes!$A$6:$A$28,"Vitesse — 50 m (s)",Barèmes!$B$6:$B$28,H156,Barèmes!$C$6:$C$28,IF(H156="6ème","Mixte",G156)),Barèmes!$E$2,Barèmes!$F$2)))),IF(U156&gt;=SUMIFS(Barèmes!$F$6:$F$28,Barèmes!$A$6:$A$28,"Vitesse — 50 m (s)",Barèmes!$B$6:$B$28,H156,Barèmes!$C$6:$C$28,IF(H156="6ème","Mixte",G156)),Barèmes!$B$2,IF(U156&gt;=SUMIFS(Barèmes!$G$6:$G$28,Barèmes!$A$6:$A$28,"Vitesse — 50 m (s)",Barèmes!$B$6:$B$28,H156,Barèmes!$C$6:$C$28,IF(H156="6ème","Mixte",G156)),Barèmes!$C$2,IF(U156&gt;=SUMIFS(Barèmes!$H$6:$H$28,Barèmes!$A$6:$A$28,"Vitesse — 50 m (s)",Barèmes!$B$6:$B$28,H156,Barèmes!$C$6:$C$28,IF(H156="6ème","Mixte",G156)),Barèmes!$D$2,IF(U156&gt;=SUMIFS(Barèmes!$I$6:$I$28,Barèmes!$A$6:$A$28,"Vitesse — 50 m (s)",Barèmes!$B$6:$B$28,H156,Barèmes!$C$6:$C$28,IF(H156="6ème","Mixte",G156)),Barèmes!$E$2,Barèmes!$F$2))))))</f>
        <v/>
      </c>
      <c r="X156" s="18"/>
      <c r="Y156" s="26" t="str" cm="1">
        <f t="array" ref="Y156">IF(OR(X156="",SUMPRODUCT((Barèmes!$A$6:$A$28="Souplesse (score 1-5)")*(Barèmes!$B$6:$B$28=H156)*(Barèmes!$C$6:$C$28=IF(H156="6ème","Mixte",G156)))=0),"",IF(SUMPRODUCT((Barèmes!$A$6:$A$28="Souplesse (score 1-5)")*(Barèmes!$B$6:$B$28=H156)*(Barèmes!$C$6:$C$28=IF(H156="6ème","Mixte",G156))*(Barèmes!$J$6:$J$28="+"))&gt;0,IF(X156&lt;=SUMIFS(Barèmes!$D$6:$D$28,Barèmes!$A$6:$A$28,"Souplesse (score 1-5)",Barèmes!$B$6:$B$28,H156,Barèmes!$C$6:$C$28,IF(H156="6ème","Mixte",G156)),"à besoin",IF(X156&lt;=SUMIFS(Barèmes!$E$6:$E$28,Barèmes!$A$6:$A$28,"Souplesse (score 1-5)",Barèmes!$B$6:$B$28,H156,Barèmes!$C$6:$C$28,IF(H156="6ème","Mixte",G156)),"fragile","satisfaisant")),IF(X156&gt;=SUMIFS(Barèmes!$D$6:$D$28,Barèmes!$A$6:$A$28,"Souplesse (score 1-5)",Barèmes!$B$6:$B$28,H156,Barèmes!$C$6:$C$28,IF(H156="6ème","Mixte",G156)),"à besoin",IF(X156&gt;=SUMIFS(Barèmes!$E$6:$E$28,Barèmes!$A$6:$A$28,"Souplesse (score 1-5)",Barèmes!$B$6:$B$28,H156,Barèmes!$C$6:$C$28,IF(H156="6ème","Mixte",G156)),"fragile","satisfaisant"))))</f>
        <v/>
      </c>
      <c r="Z156" s="26" t="str" cm="1">
        <f t="array" ref="Z156">IF(OR(X156="",SUMPRODUCT((Barèmes!$A$6:$A$28="Souplesse (score 1-5)")*(Barèmes!$B$6:$B$28=H156)*(Barèmes!$C$6:$C$28=IF(H156="6ème","Mixte",G156)))=0),"",IF(SUMPRODUCT((Barèmes!$A$6:$A$28="Souplesse (score 1-5)")*(Barèmes!$B$6:$B$28=H156)*(Barèmes!$C$6:$C$28=IF(H156="6ème","Mixte",G156))*(Barèmes!$J$6:$J$28="+"))&gt;0,IF(X156&lt;=SUMIFS(Barèmes!$F$6:$F$28,Barèmes!$A$6:$A$28,"Souplesse (score 1-5)",Barèmes!$B$6:$B$28,H156,Barèmes!$C$6:$C$28,IF(H156="6ème","Mixte",G156)),Barèmes!$B$2,IF(X156&lt;=SUMIFS(Barèmes!$G$6:$G$28,Barèmes!$A$6:$A$28,"Souplesse (score 1-5)",Barèmes!$B$6:$B$28,H156,Barèmes!$C$6:$C$28,IF(H156="6ème","Mixte",G156)),Barèmes!$C$2,IF(X156&lt;=SUMIFS(Barèmes!$H$6:$H$28,Barèmes!$A$6:$A$28,"Souplesse (score 1-5)",Barèmes!$B$6:$B$28,H156,Barèmes!$C$6:$C$28,IF(H156="6ème","Mixte",G156)),Barèmes!$D$2,IF(X156&lt;=SUMIFS(Barèmes!$I$6:$I$28,Barèmes!$A$6:$A$28,"Souplesse (score 1-5)",Barèmes!$B$6:$B$28,H156,Barèmes!$C$6:$C$28,IF(H156="6ème","Mixte",G156)),Barèmes!$E$2,Barèmes!$F$2)))),IF(X156&gt;=SUMIFS(Barèmes!$F$6:$F$28,Barèmes!$A$6:$A$28,"Souplesse (score 1-5)",Barèmes!$B$6:$B$28,H156,Barèmes!$C$6:$C$28,IF(H156="6ème","Mixte",G156)),Barèmes!$B$2,IF(X156&gt;=SUMIFS(Barèmes!$G$6:$G$28,Barèmes!$A$6:$A$28,"Souplesse (score 1-5)",Barèmes!$B$6:$B$28,H156,Barèmes!$C$6:$C$28,IF(H156="6ème","Mixte",G156)),Barèmes!$C$2,IF(X156&gt;=SUMIFS(Barèmes!$H$6:$H$28,Barèmes!$A$6:$A$28,"Souplesse (score 1-5)",Barèmes!$B$6:$B$28,H156,Barèmes!$C$6:$C$28,IF(H156="6ème","Mixte",G156)),Barèmes!$D$2,IF(X156&gt;=SUMIFS(Barèmes!$I$6:$I$28,Barèmes!$A$6:$A$28,"Souplesse (score 1-5)",Barèmes!$B$6:$B$28,H156,Barèmes!$C$6:$C$28,IF(H156="6ème","Mixte",G156)),Barèmes!$E$2,Barèmes!$F$2))))))</f>
        <v/>
      </c>
      <c r="AA156" s="22"/>
      <c r="AB156" s="27" t="str">
        <f>IF(OR(AA156="",SUMPRODUCT((Barèmes!$A$6:$A$28="Agilité — T-test 974 (s)")*(Barèmes!$B$6:$B$28=H156)*(Barèmes!$C$6:$C$28=IF(H156="6ème","Mixte",G156)))=0),"",IF(SUMPRODUCT((Barèmes!$A$6:$A$28="Agilité — T-test 974 (s)")*(Barèmes!$B$6:$B$28=H156)*(Barèmes!$C$6:$C$28=IF(H156="6ème","Mixte",G156))*(Barèmes!$J$6:$J$28="+"))&gt;0,IF(AA156&lt;=SUMIFS(Barèmes!$D$6:$D$28,Barèmes!$A$6:$A$28,"Agilité — T-test 974 (s)",Barèmes!$B$6:$B$28,H156,Barèmes!$C$6:$C$28,IF(H156="6ème","Mixte",G156)),"à besoin",IF(AA156&lt;=SUMIFS(Barèmes!$E$6:$E$28,Barèmes!$A$6:$A$28,"Agilité — T-test 974 (s)",Barèmes!$B$6:$B$28,H156,Barèmes!$C$6:$C$28,IF(H156="6ème","Mixte",G156)),"fragile","satisfaisant")),IF(AA156&gt;=SUMIFS(Barèmes!$D$6:$D$28,Barèmes!$A$6:$A$28,"Agilité — T-test 974 (s)",Barèmes!$B$6:$B$28,H156,Barèmes!$C$6:$C$28,IF(H156="6ème","Mixte",G156)),"à besoin",IF(AA156&gt;=SUMIFS(Barèmes!$E$6:$E$28,Barèmes!$A$6:$A$28,"Agilité — T-test 974 (s)",Barèmes!$B$6:$B$28,H156,Barèmes!$C$6:$C$28,IF(H156="6ème","Mixte",G156)),"fragile","satisfaisant"))))</f>
        <v/>
      </c>
      <c r="AC156" s="27" t="str">
        <f>IF(OR(AA156="",SUMPRODUCT((Barèmes!$A$6:$A$28="Agilité — T-test 974 (s)")*(Barèmes!$B$6:$B$28=H156)*(Barèmes!$C$6:$C$28=IF(H156="6ème","Mixte",G156)))=0),"",IF(SUMPRODUCT((Barèmes!$A$6:$A$28="Agilité — T-test 974 (s)")*(Barèmes!$B$6:$B$28=H156)*(Barèmes!$C$6:$C$28=IF(H156="6ème","Mixte",G156))*(Barèmes!$J$6:$J$28="+"))&gt;0,IF(AA156&lt;=SUMIFS(Barèmes!$F$6:$F$28,Barèmes!$A$6:$A$28,"Agilité — T-test 974 (s)",Barèmes!$B$6:$B$28,H156,Barèmes!$C$6:$C$28,IF(H156="6ème","Mixte",G156)),Barèmes!$B$2,IF(AA156&lt;=SUMIFS(Barèmes!$G$6:$G$28,Barèmes!$A$6:$A$28,"Agilité — T-test 974 (s)",Barèmes!$B$6:$B$28,H156,Barèmes!$C$6:$C$28,IF(H156="6ème","Mixte",G156)),Barèmes!$C$2,IF(AA156&lt;=SUMIFS(Barèmes!$H$6:$H$28,Barèmes!$A$6:$A$28,"Agilité — T-test 974 (s)",Barèmes!$B$6:$B$28,H156,Barèmes!$C$6:$C$28,IF(H156="6ème","Mixte",G156)),Barèmes!$D$2,IF(AA156&lt;=SUMIFS(Barèmes!$I$6:$I$28,Barèmes!$A$6:$A$28,"Agilité — T-test 974 (s)",Barèmes!$B$6:$B$28,H156,Barèmes!$C$6:$C$28,IF(H156="6ème","Mixte",G156)),Barèmes!$E$2,Barèmes!$F$2)))),IF(AA156&gt;=SUMIFS(Barèmes!$F$6:$F$28,Barèmes!$A$6:$A$28,"Agilité — T-test 974 (s)",Barèmes!$B$6:$B$28,H156,Barèmes!$C$6:$C$28,IF(H156="6ème","Mixte",G156)),Barèmes!$B$2,IF(AA156&gt;=SUMIFS(Barèmes!$G$6:$G$28,Barèmes!$A$6:$A$28,"Agilité — T-test 974 (s)",Barèmes!$B$6:$B$28,H156,Barèmes!$C$6:$C$28,IF(H156="6ème","Mixte",G156)),Barèmes!$C$2,IF(AA156&gt;=SUMIFS(Barèmes!$H$6:$H$28,Barèmes!$A$6:$A$28,"Agilité — T-test 974 (s)",Barèmes!$B$6:$B$28,H156,Barèmes!$C$6:$C$28,IF(H156="6ème","Mixte",G156)),Barèmes!$D$2,IF(AA156&gt;=SUMIFS(Barèmes!$I$6:$I$28,Barèmes!$A$6:$A$28,"Agilité — T-test 974 (s)",Barèmes!$B$6:$B$28,H156,Barèmes!$C$6:$C$28,IF(H156="6ème","Mixte",G156)),Barèmes!$E$2,Barèmes!$F$2))))))</f>
        <v/>
      </c>
      <c r="AD156" s="28" t="str">
        <f t="shared" si="18"/>
        <v/>
      </c>
      <c r="AE156" s="29" t="str">
        <f t="shared" si="19"/>
        <v/>
      </c>
      <c r="AF156" s="30" t="str">
        <f>IF(OR(AD156="",SUMPRODUCT((Barèmes!$A$6:$A$28="Surcoût d'agilité (s) — technique")*(Barèmes!$B$6:$B$28=H156)*(Barèmes!$C$6:$C$28=IF(H156="6ème","Mixte",G156)))=0),"",IF(SUMPRODUCT((Barèmes!$A$6:$A$28="Surcoût d'agilité (s) — technique")*(Barèmes!$B$6:$B$28=H156)*(Barèmes!$C$6:$C$28=IF(H156="6ème","Mixte",G156))*(Barèmes!$J$6:$J$28="+"))&gt;0,IF(AD156&lt;=SUMIFS(Barèmes!$D$6:$D$28,Barèmes!$A$6:$A$28,"Surcoût d'agilité (s) — technique",Barèmes!$B$6:$B$28,H156,Barèmes!$C$6:$C$28,IF(H156="6ème","Mixte",G156)),"à besoin",IF(AD156&lt;=SUMIFS(Barèmes!$E$6:$E$28,Barèmes!$A$6:$A$28,"Surcoût d'agilité (s) — technique",Barèmes!$B$6:$B$28,H156,Barèmes!$C$6:$C$28,IF(H156="6ème","Mixte",G156)),"fragile","satisfaisant")),IF(AD156&gt;=SUMIFS(Barèmes!$D$6:$D$28,Barèmes!$A$6:$A$28,"Surcoût d'agilité (s) — technique",Barèmes!$B$6:$B$28,H156,Barèmes!$C$6:$C$28,IF(H156="6ème","Mixte",G156)),"à besoin",IF(AD156&gt;=SUMIFS(Barèmes!$E$6:$E$28,Barèmes!$A$6:$A$28,"Surcoût d'agilité (s) — technique",Barèmes!$B$6:$B$28,H156,Barèmes!$C$6:$C$28,IF(H156="6ème","Mixte",G156)),"fragile","satisfaisant"))))</f>
        <v/>
      </c>
      <c r="AG156" s="30" t="str">
        <f>IF(OR(AD156="",SUMPRODUCT((Barèmes!$A$6:$A$28="Surcoût d'agilité (s) — technique")*(Barèmes!$B$6:$B$28=H156)*(Barèmes!$C$6:$C$28=IF(H156="6ème","Mixte",G156)))=0),"",IF(SUMPRODUCT((Barèmes!$A$6:$A$28="Surcoût d'agilité (s) — technique")*(Barèmes!$B$6:$B$28=H156)*(Barèmes!$C$6:$C$28=IF(H156="6ème","Mixte",G156))*(Barèmes!$J$6:$J$28="+"))&gt;0,IF(AD156&lt;=SUMIFS(Barèmes!$F$6:$F$28,Barèmes!$A$6:$A$28,"Surcoût d'agilité (s) — technique",Barèmes!$B$6:$B$28,H156,Barèmes!$C$6:$C$28,IF(H156="6ème","Mixte",G156)),Barèmes!$B$2,IF(AD156&lt;=SUMIFS(Barèmes!$G$6:$G$28,Barèmes!$A$6:$A$28,"Surcoût d'agilité (s) — technique",Barèmes!$B$6:$B$28,H156,Barèmes!$C$6:$C$28,IF(H156="6ème","Mixte",G156)),Barèmes!$C$2,IF(AD156&lt;=SUMIFS(Barèmes!$H$6:$H$28,Barèmes!$A$6:$A$28,"Surcoût d'agilité (s) — technique",Barèmes!$B$6:$B$28,H156,Barèmes!$C$6:$C$28,IF(H156="6ème","Mixte",G156)),Barèmes!$D$2,IF(AD156&lt;=SUMIFS(Barèmes!$I$6:$I$28,Barèmes!$A$6:$A$28,"Surcoût d'agilité (s) — technique",Barèmes!$B$6:$B$28,H156,Barèmes!$C$6:$C$28,IF(H156="6ème","Mixte",G156)),Barèmes!$E$2,Barèmes!$F$2)))),IF(AD156&gt;=SUMIFS(Barèmes!$F$6:$F$28,Barèmes!$A$6:$A$28,"Surcoût d'agilité (s) — technique",Barèmes!$B$6:$B$28,H156,Barèmes!$C$6:$C$28,IF(H156="6ème","Mixte",G156)),Barèmes!$B$2,IF(AD156&gt;=SUMIFS(Barèmes!$G$6:$G$28,Barèmes!$A$6:$A$28,"Surcoût d'agilité (s) — technique",Barèmes!$B$6:$B$28,H156,Barèmes!$C$6:$C$28,IF(H156="6ème","Mixte",G156)),Barèmes!$C$2,IF(AD156&gt;=SUMIFS(Barèmes!$H$6:$H$28,Barèmes!$A$6:$A$28,"Surcoût d'agilité (s) — technique",Barèmes!$B$6:$B$28,H156,Barèmes!$C$6:$C$28,IF(H156="6ème","Mixte",G156)),Barèmes!$D$2,IF(AD156&gt;=SUMIFS(Barèmes!$I$6:$I$28,Barèmes!$A$6:$A$28,"Surcoût d'agilité (s) — technique",Barèmes!$B$6:$B$28,H156,Barèmes!$C$6:$C$28,IF(H156="6ème","Mixte",G156)),Barèmes!$E$2,Barèmes!$F$2))))))</f>
        <v/>
      </c>
      <c r="AH156" s="31" t="str">
        <f>IF((IF(N156="",0,1)+IF(Q156="",0,1)+IF(W156="",0,1)+IF(Z156="",0,1)+IF(AC156="",0,1))=0,"",3*IF(N156=Barèmes!$B$2,1,IF(N156=Barèmes!$C$2,2,IF(N156=Barèmes!$D$2,3,IF(N156=Barèmes!$E$2,4,IF(N156=Barèmes!$F$2,5,0)))))+3*IF(Q156=Barèmes!$B$2,1,IF(Q156=Barèmes!$C$2,2,IF(Q156=Barèmes!$D$2,3,IF(Q156=Barèmes!$E$2,4,IF(Q156=Barèmes!$F$2,5,0)))))+2*IF(W156=Barèmes!$B$2,1,IF(W156=Barèmes!$C$2,2,IF(W156=Barèmes!$D$2,3,IF(W156=Barèmes!$E$2,4,IF(W156=Barèmes!$F$2,5,0)))))+1*IF(Z156=Barèmes!$B$2,1,IF(Z156=Barèmes!$C$2,2,IF(Z156=Barèmes!$D$2,3,IF(Z156=Barèmes!$E$2,4,IF(Z156=Barèmes!$F$2,5,0)))))+1*IF(AC156=Barèmes!$B$2,1,IF(AC156=Barèmes!$C$2,2,IF(AC156=Barèmes!$D$2,3,IF(AC156=Barèmes!$E$2,4,IF(AC156=Barèmes!$F$2,5,0))))))</f>
        <v/>
      </c>
      <c r="AI156" s="31"/>
      <c r="AJ156" s="32" t="str">
        <f>IFERROR(INDEX(Croissance!$B$5:$B$604,MATCH(A156,Croissance!$A$5:$A$604,0)),"")</f>
        <v/>
      </c>
      <c r="AK156" s="32" t="str">
        <f>IFERROR(INDEX(Croissance!$C$5:$C$604,MATCH(A156,Croissance!$A$5:$A$604,0)),"")</f>
        <v/>
      </c>
      <c r="AL156" s="32" t="str">
        <f>IFERROR(INDEX(Croissance!$D$5:$D$604,MATCH(A156,Croissance!$A$5:$A$604,0)),"")</f>
        <v/>
      </c>
      <c r="AM156" s="32" t="str">
        <f>IFERROR(INDEX(Croissance!$E$5:$E$604,MATCH(A156,Croissance!$A$5:$A$604,0)),"")</f>
        <v/>
      </c>
      <c r="AO156" s="33">
        <f t="shared" si="24"/>
        <v>0</v>
      </c>
      <c r="AP156" s="33">
        <f t="shared" si="20"/>
        <v>0</v>
      </c>
      <c r="AQ156" s="33">
        <f>IF(A156="",0,IF(AND(OR('Synthèse classe'!$C$2="Tous",C156='Synthèse classe'!$C$2),OR('Synthèse classe'!$C$3="Toutes",D156='Synthèse classe'!$C$3),OR('Synthèse classe'!$C$4="Toutes",AND('Synthèse classe'!$C$4="Dernière",AP156=1),B156=IFERROR(VALUE('Synthèse classe'!$C$4),0))),1,0))</f>
        <v>0</v>
      </c>
      <c r="AR156" s="34" t="str">
        <f t="shared" si="21"/>
        <v/>
      </c>
    </row>
    <row r="157" spans="1:44" x14ac:dyDescent="0.2">
      <c r="A157" s="17" t="str">
        <f t="shared" si="17"/>
        <v/>
      </c>
      <c r="B157" s="18"/>
      <c r="C157" s="19"/>
      <c r="D157" s="19"/>
      <c r="E157" s="19"/>
      <c r="F157" s="19"/>
      <c r="G157" s="19"/>
      <c r="H157" s="17" t="str">
        <f t="shared" si="22"/>
        <v/>
      </c>
      <c r="I157" s="20"/>
      <c r="J157" s="18"/>
      <c r="K157" s="19"/>
      <c r="L157" s="21" t="str">
        <f t="shared" si="23"/>
        <v/>
      </c>
      <c r="M157" s="21" t="str">
        <f>IF(OR(J157="",SUMPRODUCT((Barèmes!$A$6:$A$28="Endurance — Luc Léger (palier)")*(Barèmes!$B$6:$B$28=H157)*(Barèmes!$C$6:$C$28=IF(H157="6ème","Mixte",G157)))=0),"",IF(SUMPRODUCT((Barèmes!$A$6:$A$28="Endurance — Luc Léger (palier)")*(Barèmes!$B$6:$B$28=H157)*(Barèmes!$C$6:$C$28=IF(H157="6ème","Mixte",G157))*(Barèmes!$J$6:$J$28="+"))&gt;0,IF(J157&lt;=SUMIFS(Barèmes!$D$6:$D$28,Barèmes!$A$6:$A$28,"Endurance — Luc Léger (palier)",Barèmes!$B$6:$B$28,H157,Barèmes!$C$6:$C$28,IF(H157="6ème","Mixte",G157)),"à besoin",IF(J157&lt;=SUMIFS(Barèmes!$E$6:$E$28,Barèmes!$A$6:$A$28,"Endurance — Luc Léger (palier)",Barèmes!$B$6:$B$28,H157,Barèmes!$C$6:$C$28,IF(H157="6ème","Mixte",G157)),"fragile","satisfaisant")),IF(J157&gt;=SUMIFS(Barèmes!$D$6:$D$28,Barèmes!$A$6:$A$28,"Endurance — Luc Léger (palier)",Barèmes!$B$6:$B$28,H157,Barèmes!$C$6:$C$28,IF(H157="6ème","Mixte",G157)),"à besoin",IF(J157&gt;=SUMIFS(Barèmes!$E$6:$E$28,Barèmes!$A$6:$A$28,"Endurance — Luc Léger (palier)",Barèmes!$B$6:$B$28,H157,Barèmes!$C$6:$C$28,IF(H157="6ème","Mixte",G157)),"fragile","satisfaisant"))))</f>
        <v/>
      </c>
      <c r="N157" s="21" t="str">
        <f>IF(OR(J157="",SUMPRODUCT((Barèmes!$A$6:$A$28="Endurance — Luc Léger (palier)")*(Barèmes!$B$6:$B$28=H157)*(Barèmes!$C$6:$C$28=IF(H157="6ème","Mixte",G157)))=0),"",IF(SUMPRODUCT((Barèmes!$A$6:$A$28="Endurance — Luc Léger (palier)")*(Barèmes!$B$6:$B$28=H157)*(Barèmes!$C$6:$C$28=IF(H157="6ème","Mixte",G157))*(Barèmes!$J$6:$J$28="+"))&gt;0,IF(J157&lt;=SUMIFS(Barèmes!$F$6:$F$28,Barèmes!$A$6:$A$28,"Endurance — Luc Léger (palier)",Barèmes!$B$6:$B$28,H157,Barèmes!$C$6:$C$28,IF(H157="6ème","Mixte",G157)),Barèmes!$B$2,IF(J157&lt;=SUMIFS(Barèmes!$G$6:$G$28,Barèmes!$A$6:$A$28,"Endurance — Luc Léger (palier)",Barèmes!$B$6:$B$28,H157,Barèmes!$C$6:$C$28,IF(H157="6ème","Mixte",G157)),Barèmes!$C$2,IF(J157&lt;=SUMIFS(Barèmes!$H$6:$H$28,Barèmes!$A$6:$A$28,"Endurance — Luc Léger (palier)",Barèmes!$B$6:$B$28,H157,Barèmes!$C$6:$C$28,IF(H157="6ème","Mixte",G157)),Barèmes!$D$2,IF(J157&lt;=SUMIFS(Barèmes!$I$6:$I$28,Barèmes!$A$6:$A$28,"Endurance — Luc Léger (palier)",Barèmes!$B$6:$B$28,H157,Barèmes!$C$6:$C$28,IF(H157="6ème","Mixte",G157)),Barèmes!$E$2,Barèmes!$F$2)))),IF(J157&gt;=SUMIFS(Barèmes!$F$6:$F$28,Barèmes!$A$6:$A$28,"Endurance — Luc Léger (palier)",Barèmes!$B$6:$B$28,H157,Barèmes!$C$6:$C$28,IF(H157="6ème","Mixte",G157)),Barèmes!$B$2,IF(J157&gt;=SUMIFS(Barèmes!$G$6:$G$28,Barèmes!$A$6:$A$28,"Endurance — Luc Léger (palier)",Barèmes!$B$6:$B$28,H157,Barèmes!$C$6:$C$28,IF(H157="6ème","Mixte",G157)),Barèmes!$C$2,IF(J157&gt;=SUMIFS(Barèmes!$H$6:$H$28,Barèmes!$A$6:$A$28,"Endurance — Luc Léger (palier)",Barèmes!$B$6:$B$28,H157,Barèmes!$C$6:$C$28,IF(H157="6ème","Mixte",G157)),Barèmes!$D$2,IF(J157&gt;=SUMIFS(Barèmes!$I$6:$I$28,Barèmes!$A$6:$A$28,"Endurance — Luc Léger (palier)",Barèmes!$B$6:$B$28,H157,Barèmes!$C$6:$C$28,IF(H157="6ème","Mixte",G157)),Barèmes!$E$2,Barèmes!$F$2))))))</f>
        <v/>
      </c>
      <c r="O157" s="22"/>
      <c r="P157" s="23" t="str">
        <f>IF(OR(O157="",SUMPRODUCT((Barèmes!$A$6:$A$28="Force bas du corps — Saut en longueur (m)")*(Barèmes!$B$6:$B$28=H157)*(Barèmes!$C$6:$C$28=IF(H157="6ème","Mixte",G157)))=0),"",IF(SUMPRODUCT((Barèmes!$A$6:$A$28="Force bas du corps — Saut en longueur (m)")*(Barèmes!$B$6:$B$28=H157)*(Barèmes!$C$6:$C$28=IF(H157="6ème","Mixte",G157))*(Barèmes!$J$6:$J$28="+"))&gt;0,IF(O157&lt;=SUMIFS(Barèmes!$D$6:$D$28,Barèmes!$A$6:$A$28,"Force bas du corps — Saut en longueur (m)",Barèmes!$B$6:$B$28,H157,Barèmes!$C$6:$C$28,IF(H157="6ème","Mixte",G157)),"à besoin",IF(O157&lt;=SUMIFS(Barèmes!$E$6:$E$28,Barèmes!$A$6:$A$28,"Force bas du corps — Saut en longueur (m)",Barèmes!$B$6:$B$28,H157,Barèmes!$C$6:$C$28,IF(H157="6ème","Mixte",G157)),"fragile","satisfaisant")),IF(O157&gt;=SUMIFS(Barèmes!$D$6:$D$28,Barèmes!$A$6:$A$28,"Force bas du corps — Saut en longueur (m)",Barèmes!$B$6:$B$28,H157,Barèmes!$C$6:$C$28,IF(H157="6ème","Mixte",G157)),"à besoin",IF(O157&gt;=SUMIFS(Barèmes!$E$6:$E$28,Barèmes!$A$6:$A$28,"Force bas du corps — Saut en longueur (m)",Barèmes!$B$6:$B$28,H157,Barèmes!$C$6:$C$28,IF(H157="6ème","Mixte",G157)),"fragile","satisfaisant"))))</f>
        <v/>
      </c>
      <c r="Q157" s="23" t="str">
        <f>IF(OR(O157="",SUMPRODUCT((Barèmes!$A$6:$A$28="Force bas du corps — Saut en longueur (m)")*(Barèmes!$B$6:$B$28=H157)*(Barèmes!$C$6:$C$28=IF(H157="6ème","Mixte",G157)))=0),"",IF(SUMPRODUCT((Barèmes!$A$6:$A$28="Force bas du corps — Saut en longueur (m)")*(Barèmes!$B$6:$B$28=H157)*(Barèmes!$C$6:$C$28=IF(H157="6ème","Mixte",G157))*(Barèmes!$J$6:$J$28="+"))&gt;0,IF(O157&lt;=SUMIFS(Barèmes!$F$6:$F$28,Barèmes!$A$6:$A$28,"Force bas du corps — Saut en longueur (m)",Barèmes!$B$6:$B$28,H157,Barèmes!$C$6:$C$28,IF(H157="6ème","Mixte",G157)),Barèmes!$B$2,IF(O157&lt;=SUMIFS(Barèmes!$G$6:$G$28,Barèmes!$A$6:$A$28,"Force bas du corps — Saut en longueur (m)",Barèmes!$B$6:$B$28,H157,Barèmes!$C$6:$C$28,IF(H157="6ème","Mixte",G157)),Barèmes!$C$2,IF(O157&lt;=SUMIFS(Barèmes!$H$6:$H$28,Barèmes!$A$6:$A$28,"Force bas du corps — Saut en longueur (m)",Barèmes!$B$6:$B$28,H157,Barèmes!$C$6:$C$28,IF(H157="6ème","Mixte",G157)),Barèmes!$D$2,IF(O157&lt;=SUMIFS(Barèmes!$I$6:$I$28,Barèmes!$A$6:$A$28,"Force bas du corps — Saut en longueur (m)",Barèmes!$B$6:$B$28,H157,Barèmes!$C$6:$C$28,IF(H157="6ème","Mixte",G157)),Barèmes!$E$2,Barèmes!$F$2)))),IF(O157&gt;=SUMIFS(Barèmes!$F$6:$F$28,Barèmes!$A$6:$A$28,"Force bas du corps — Saut en longueur (m)",Barèmes!$B$6:$B$28,H157,Barèmes!$C$6:$C$28,IF(H157="6ème","Mixte",G157)),Barèmes!$B$2,IF(O157&gt;=SUMIFS(Barèmes!$G$6:$G$28,Barèmes!$A$6:$A$28,"Force bas du corps — Saut en longueur (m)",Barèmes!$B$6:$B$28,H157,Barèmes!$C$6:$C$28,IF(H157="6ème","Mixte",G157)),Barèmes!$C$2,IF(O157&gt;=SUMIFS(Barèmes!$H$6:$H$28,Barèmes!$A$6:$A$28,"Force bas du corps — Saut en longueur (m)",Barèmes!$B$6:$B$28,H157,Barèmes!$C$6:$C$28,IF(H157="6ème","Mixte",G157)),Barèmes!$D$2,IF(O157&gt;=SUMIFS(Barèmes!$I$6:$I$28,Barèmes!$A$6:$A$28,"Force bas du corps — Saut en longueur (m)",Barèmes!$B$6:$B$28,H157,Barèmes!$C$6:$C$28,IF(H157="6ème","Mixte",G157)),Barèmes!$E$2,Barèmes!$F$2))))))</f>
        <v/>
      </c>
      <c r="R157" s="22"/>
      <c r="S157" s="24" t="str">
        <f>IF(OR(R157="",SUMPRODUCT((Barèmes!$A$6:$A$28="Vitesse — 30 m (s)")*(Barèmes!$B$6:$B$28=H157)*(Barèmes!$C$6:$C$28=IF(H157="6ème","Mixte",G157)))=0),"",IF(SUMPRODUCT((Barèmes!$A$6:$A$28="Vitesse — 30 m (s)")*(Barèmes!$B$6:$B$28=H157)*(Barèmes!$C$6:$C$28=IF(H157="6ème","Mixte",G157))*(Barèmes!$J$6:$J$28="+"))&gt;0,IF(R157&lt;=SUMIFS(Barèmes!$D$6:$D$28,Barèmes!$A$6:$A$28,"Vitesse — 30 m (s)",Barèmes!$B$6:$B$28,H157,Barèmes!$C$6:$C$28,IF(H157="6ème","Mixte",G157)),"à besoin",IF(R157&lt;=SUMIFS(Barèmes!$E$6:$E$28,Barèmes!$A$6:$A$28,"Vitesse — 30 m (s)",Barèmes!$B$6:$B$28,H157,Barèmes!$C$6:$C$28,IF(H157="6ème","Mixte",G157)),"fragile","satisfaisant")),IF(R157&gt;=SUMIFS(Barèmes!$D$6:$D$28,Barèmes!$A$6:$A$28,"Vitesse — 30 m (s)",Barèmes!$B$6:$B$28,H157,Barèmes!$C$6:$C$28,IF(H157="6ème","Mixte",G157)),"à besoin",IF(R157&gt;=SUMIFS(Barèmes!$E$6:$E$28,Barèmes!$A$6:$A$28,"Vitesse — 30 m (s)",Barèmes!$B$6:$B$28,H157,Barèmes!$C$6:$C$28,IF(H157="6ème","Mixte",G157)),"fragile","satisfaisant"))))</f>
        <v/>
      </c>
      <c r="T157" s="24" t="str">
        <f>IF(OR(R157="",SUMPRODUCT((Barèmes!$A$6:$A$28="Vitesse — 30 m (s)")*(Barèmes!$B$6:$B$28=H157)*(Barèmes!$C$6:$C$28=IF(H157="6ème","Mixte",G157)))=0),"",IF(SUMPRODUCT((Barèmes!$A$6:$A$28="Vitesse — 30 m (s)")*(Barèmes!$B$6:$B$28=H157)*(Barèmes!$C$6:$C$28=IF(H157="6ème","Mixte",G157))*(Barèmes!$J$6:$J$28="+"))&gt;0,IF(R157&lt;=SUMIFS(Barèmes!$F$6:$F$28,Barèmes!$A$6:$A$28,"Vitesse — 30 m (s)",Barèmes!$B$6:$B$28,H157,Barèmes!$C$6:$C$28,IF(H157="6ème","Mixte",G157)),Barèmes!$B$2,IF(R157&lt;=SUMIFS(Barèmes!$G$6:$G$28,Barèmes!$A$6:$A$28,"Vitesse — 30 m (s)",Barèmes!$B$6:$B$28,H157,Barèmes!$C$6:$C$28,IF(H157="6ème","Mixte",G157)),Barèmes!$C$2,IF(R157&lt;=SUMIFS(Barèmes!$H$6:$H$28,Barèmes!$A$6:$A$28,"Vitesse — 30 m (s)",Barèmes!$B$6:$B$28,H157,Barèmes!$C$6:$C$28,IF(H157="6ème","Mixte",G157)),Barèmes!$D$2,IF(R157&lt;=SUMIFS(Barèmes!$I$6:$I$28,Barèmes!$A$6:$A$28,"Vitesse — 30 m (s)",Barèmes!$B$6:$B$28,H157,Barèmes!$C$6:$C$28,IF(H157="6ème","Mixte",G157)),Barèmes!$E$2,Barèmes!$F$2)))),IF(R157&gt;=SUMIFS(Barèmes!$F$6:$F$28,Barèmes!$A$6:$A$28,"Vitesse — 30 m (s)",Barèmes!$B$6:$B$28,H157,Barèmes!$C$6:$C$28,IF(H157="6ème","Mixte",G157)),Barèmes!$B$2,IF(R157&gt;=SUMIFS(Barèmes!$G$6:$G$28,Barèmes!$A$6:$A$28,"Vitesse — 30 m (s)",Barèmes!$B$6:$B$28,H157,Barèmes!$C$6:$C$28,IF(H157="6ème","Mixte",G157)),Barèmes!$C$2,IF(R157&gt;=SUMIFS(Barèmes!$H$6:$H$28,Barèmes!$A$6:$A$28,"Vitesse — 30 m (s)",Barèmes!$B$6:$B$28,H157,Barèmes!$C$6:$C$28,IF(H157="6ème","Mixte",G157)),Barèmes!$D$2,IF(R157&gt;=SUMIFS(Barèmes!$I$6:$I$28,Barèmes!$A$6:$A$28,"Vitesse — 30 m (s)",Barèmes!$B$6:$B$28,H157,Barèmes!$C$6:$C$28,IF(H157="6ème","Mixte",G157)),Barèmes!$E$2,Barèmes!$F$2))))))</f>
        <v/>
      </c>
      <c r="U157" s="22"/>
      <c r="V157" s="25" t="str">
        <f>IF(OR(U157="",SUMPRODUCT((Barèmes!$A$6:$A$28="Vitesse — 50 m (s)")*(Barèmes!$B$6:$B$28=H157)*(Barèmes!$C$6:$C$28=IF(H157="6ème","Mixte",G157)))=0),"",IF(SUMPRODUCT((Barèmes!$A$6:$A$28="Vitesse — 50 m (s)")*(Barèmes!$B$6:$B$28=H157)*(Barèmes!$C$6:$C$28=IF(H157="6ème","Mixte",G157))*(Barèmes!$J$6:$J$28="+"))&gt;0,IF(U157&lt;=SUMIFS(Barèmes!$D$6:$D$28,Barèmes!$A$6:$A$28,"Vitesse — 50 m (s)",Barèmes!$B$6:$B$28,H157,Barèmes!$C$6:$C$28,IF(H157="6ème","Mixte",G157)),"à besoin",IF(U157&lt;=SUMIFS(Barèmes!$E$6:$E$28,Barèmes!$A$6:$A$28,"Vitesse — 50 m (s)",Barèmes!$B$6:$B$28,H157,Barèmes!$C$6:$C$28,IF(H157="6ème","Mixte",G157)),"fragile","satisfaisant")),IF(U157&gt;=SUMIFS(Barèmes!$D$6:$D$28,Barèmes!$A$6:$A$28,"Vitesse — 50 m (s)",Barèmes!$B$6:$B$28,H157,Barèmes!$C$6:$C$28,IF(H157="6ème","Mixte",G157)),"à besoin",IF(U157&gt;=SUMIFS(Barèmes!$E$6:$E$28,Barèmes!$A$6:$A$28,"Vitesse — 50 m (s)",Barèmes!$B$6:$B$28,H157,Barèmes!$C$6:$C$28,IF(H157="6ème","Mixte",G157)),"fragile","satisfaisant"))))</f>
        <v/>
      </c>
      <c r="W157" s="25" t="str">
        <f>IF(OR(U157="",SUMPRODUCT((Barèmes!$A$6:$A$28="Vitesse — 50 m (s)")*(Barèmes!$B$6:$B$28=H157)*(Barèmes!$C$6:$C$28=IF(H157="6ème","Mixte",G157)))=0),"",IF(SUMPRODUCT((Barèmes!$A$6:$A$28="Vitesse — 50 m (s)")*(Barèmes!$B$6:$B$28=H157)*(Barèmes!$C$6:$C$28=IF(H157="6ème","Mixte",G157))*(Barèmes!$J$6:$J$28="+"))&gt;0,IF(U157&lt;=SUMIFS(Barèmes!$F$6:$F$28,Barèmes!$A$6:$A$28,"Vitesse — 50 m (s)",Barèmes!$B$6:$B$28,H157,Barèmes!$C$6:$C$28,IF(H157="6ème","Mixte",G157)),Barèmes!$B$2,IF(U157&lt;=SUMIFS(Barèmes!$G$6:$G$28,Barèmes!$A$6:$A$28,"Vitesse — 50 m (s)",Barèmes!$B$6:$B$28,H157,Barèmes!$C$6:$C$28,IF(H157="6ème","Mixte",G157)),Barèmes!$C$2,IF(U157&lt;=SUMIFS(Barèmes!$H$6:$H$28,Barèmes!$A$6:$A$28,"Vitesse — 50 m (s)",Barèmes!$B$6:$B$28,H157,Barèmes!$C$6:$C$28,IF(H157="6ème","Mixte",G157)),Barèmes!$D$2,IF(U157&lt;=SUMIFS(Barèmes!$I$6:$I$28,Barèmes!$A$6:$A$28,"Vitesse — 50 m (s)",Barèmes!$B$6:$B$28,H157,Barèmes!$C$6:$C$28,IF(H157="6ème","Mixte",G157)),Barèmes!$E$2,Barèmes!$F$2)))),IF(U157&gt;=SUMIFS(Barèmes!$F$6:$F$28,Barèmes!$A$6:$A$28,"Vitesse — 50 m (s)",Barèmes!$B$6:$B$28,H157,Barèmes!$C$6:$C$28,IF(H157="6ème","Mixte",G157)),Barèmes!$B$2,IF(U157&gt;=SUMIFS(Barèmes!$G$6:$G$28,Barèmes!$A$6:$A$28,"Vitesse — 50 m (s)",Barèmes!$B$6:$B$28,H157,Barèmes!$C$6:$C$28,IF(H157="6ème","Mixte",G157)),Barèmes!$C$2,IF(U157&gt;=SUMIFS(Barèmes!$H$6:$H$28,Barèmes!$A$6:$A$28,"Vitesse — 50 m (s)",Barèmes!$B$6:$B$28,H157,Barèmes!$C$6:$C$28,IF(H157="6ème","Mixte",G157)),Barèmes!$D$2,IF(U157&gt;=SUMIFS(Barèmes!$I$6:$I$28,Barèmes!$A$6:$A$28,"Vitesse — 50 m (s)",Barèmes!$B$6:$B$28,H157,Barèmes!$C$6:$C$28,IF(H157="6ème","Mixte",G157)),Barèmes!$E$2,Barèmes!$F$2))))))</f>
        <v/>
      </c>
      <c r="X157" s="18"/>
      <c r="Y157" s="26" t="str" cm="1">
        <f t="array" ref="Y157">IF(OR(X157="",SUMPRODUCT((Barèmes!$A$6:$A$28="Souplesse (score 1-5)")*(Barèmes!$B$6:$B$28=H157)*(Barèmes!$C$6:$C$28=IF(H157="6ème","Mixte",G157)))=0),"",IF(SUMPRODUCT((Barèmes!$A$6:$A$28="Souplesse (score 1-5)")*(Barèmes!$B$6:$B$28=H157)*(Barèmes!$C$6:$C$28=IF(H157="6ème","Mixte",G157))*(Barèmes!$J$6:$J$28="+"))&gt;0,IF(X157&lt;=SUMIFS(Barèmes!$D$6:$D$28,Barèmes!$A$6:$A$28,"Souplesse (score 1-5)",Barèmes!$B$6:$B$28,H157,Barèmes!$C$6:$C$28,IF(H157="6ème","Mixte",G157)),"à besoin",IF(X157&lt;=SUMIFS(Barèmes!$E$6:$E$28,Barèmes!$A$6:$A$28,"Souplesse (score 1-5)",Barèmes!$B$6:$B$28,H157,Barèmes!$C$6:$C$28,IF(H157="6ème","Mixte",G157)),"fragile","satisfaisant")),IF(X157&gt;=SUMIFS(Barèmes!$D$6:$D$28,Barèmes!$A$6:$A$28,"Souplesse (score 1-5)",Barèmes!$B$6:$B$28,H157,Barèmes!$C$6:$C$28,IF(H157="6ème","Mixte",G157)),"à besoin",IF(X157&gt;=SUMIFS(Barèmes!$E$6:$E$28,Barèmes!$A$6:$A$28,"Souplesse (score 1-5)",Barèmes!$B$6:$B$28,H157,Barèmes!$C$6:$C$28,IF(H157="6ème","Mixte",G157)),"fragile","satisfaisant"))))</f>
        <v/>
      </c>
      <c r="Z157" s="26" t="str" cm="1">
        <f t="array" ref="Z157">IF(OR(X157="",SUMPRODUCT((Barèmes!$A$6:$A$28="Souplesse (score 1-5)")*(Barèmes!$B$6:$B$28=H157)*(Barèmes!$C$6:$C$28=IF(H157="6ème","Mixte",G157)))=0),"",IF(SUMPRODUCT((Barèmes!$A$6:$A$28="Souplesse (score 1-5)")*(Barèmes!$B$6:$B$28=H157)*(Barèmes!$C$6:$C$28=IF(H157="6ème","Mixte",G157))*(Barèmes!$J$6:$J$28="+"))&gt;0,IF(X157&lt;=SUMIFS(Barèmes!$F$6:$F$28,Barèmes!$A$6:$A$28,"Souplesse (score 1-5)",Barèmes!$B$6:$B$28,H157,Barèmes!$C$6:$C$28,IF(H157="6ème","Mixte",G157)),Barèmes!$B$2,IF(X157&lt;=SUMIFS(Barèmes!$G$6:$G$28,Barèmes!$A$6:$A$28,"Souplesse (score 1-5)",Barèmes!$B$6:$B$28,H157,Barèmes!$C$6:$C$28,IF(H157="6ème","Mixte",G157)),Barèmes!$C$2,IF(X157&lt;=SUMIFS(Barèmes!$H$6:$H$28,Barèmes!$A$6:$A$28,"Souplesse (score 1-5)",Barèmes!$B$6:$B$28,H157,Barèmes!$C$6:$C$28,IF(H157="6ème","Mixte",G157)),Barèmes!$D$2,IF(X157&lt;=SUMIFS(Barèmes!$I$6:$I$28,Barèmes!$A$6:$A$28,"Souplesse (score 1-5)",Barèmes!$B$6:$B$28,H157,Barèmes!$C$6:$C$28,IF(H157="6ème","Mixte",G157)),Barèmes!$E$2,Barèmes!$F$2)))),IF(X157&gt;=SUMIFS(Barèmes!$F$6:$F$28,Barèmes!$A$6:$A$28,"Souplesse (score 1-5)",Barèmes!$B$6:$B$28,H157,Barèmes!$C$6:$C$28,IF(H157="6ème","Mixte",G157)),Barèmes!$B$2,IF(X157&gt;=SUMIFS(Barèmes!$G$6:$G$28,Barèmes!$A$6:$A$28,"Souplesse (score 1-5)",Barèmes!$B$6:$B$28,H157,Barèmes!$C$6:$C$28,IF(H157="6ème","Mixte",G157)),Barèmes!$C$2,IF(X157&gt;=SUMIFS(Barèmes!$H$6:$H$28,Barèmes!$A$6:$A$28,"Souplesse (score 1-5)",Barèmes!$B$6:$B$28,H157,Barèmes!$C$6:$C$28,IF(H157="6ème","Mixte",G157)),Barèmes!$D$2,IF(X157&gt;=SUMIFS(Barèmes!$I$6:$I$28,Barèmes!$A$6:$A$28,"Souplesse (score 1-5)",Barèmes!$B$6:$B$28,H157,Barèmes!$C$6:$C$28,IF(H157="6ème","Mixte",G157)),Barèmes!$E$2,Barèmes!$F$2))))))</f>
        <v/>
      </c>
      <c r="AA157" s="22"/>
      <c r="AB157" s="27" t="str">
        <f>IF(OR(AA157="",SUMPRODUCT((Barèmes!$A$6:$A$28="Agilité — T-test 974 (s)")*(Barèmes!$B$6:$B$28=H157)*(Barèmes!$C$6:$C$28=IF(H157="6ème","Mixte",G157)))=0),"",IF(SUMPRODUCT((Barèmes!$A$6:$A$28="Agilité — T-test 974 (s)")*(Barèmes!$B$6:$B$28=H157)*(Barèmes!$C$6:$C$28=IF(H157="6ème","Mixte",G157))*(Barèmes!$J$6:$J$28="+"))&gt;0,IF(AA157&lt;=SUMIFS(Barèmes!$D$6:$D$28,Barèmes!$A$6:$A$28,"Agilité — T-test 974 (s)",Barèmes!$B$6:$B$28,H157,Barèmes!$C$6:$C$28,IF(H157="6ème","Mixte",G157)),"à besoin",IF(AA157&lt;=SUMIFS(Barèmes!$E$6:$E$28,Barèmes!$A$6:$A$28,"Agilité — T-test 974 (s)",Barèmes!$B$6:$B$28,H157,Barèmes!$C$6:$C$28,IF(H157="6ème","Mixte",G157)),"fragile","satisfaisant")),IF(AA157&gt;=SUMIFS(Barèmes!$D$6:$D$28,Barèmes!$A$6:$A$28,"Agilité — T-test 974 (s)",Barèmes!$B$6:$B$28,H157,Barèmes!$C$6:$C$28,IF(H157="6ème","Mixte",G157)),"à besoin",IF(AA157&gt;=SUMIFS(Barèmes!$E$6:$E$28,Barèmes!$A$6:$A$28,"Agilité — T-test 974 (s)",Barèmes!$B$6:$B$28,H157,Barèmes!$C$6:$C$28,IF(H157="6ème","Mixte",G157)),"fragile","satisfaisant"))))</f>
        <v/>
      </c>
      <c r="AC157" s="27" t="str">
        <f>IF(OR(AA157="",SUMPRODUCT((Barèmes!$A$6:$A$28="Agilité — T-test 974 (s)")*(Barèmes!$B$6:$B$28=H157)*(Barèmes!$C$6:$C$28=IF(H157="6ème","Mixte",G157)))=0),"",IF(SUMPRODUCT((Barèmes!$A$6:$A$28="Agilité — T-test 974 (s)")*(Barèmes!$B$6:$B$28=H157)*(Barèmes!$C$6:$C$28=IF(H157="6ème","Mixte",G157))*(Barèmes!$J$6:$J$28="+"))&gt;0,IF(AA157&lt;=SUMIFS(Barèmes!$F$6:$F$28,Barèmes!$A$6:$A$28,"Agilité — T-test 974 (s)",Barèmes!$B$6:$B$28,H157,Barèmes!$C$6:$C$28,IF(H157="6ème","Mixte",G157)),Barèmes!$B$2,IF(AA157&lt;=SUMIFS(Barèmes!$G$6:$G$28,Barèmes!$A$6:$A$28,"Agilité — T-test 974 (s)",Barèmes!$B$6:$B$28,H157,Barèmes!$C$6:$C$28,IF(H157="6ème","Mixte",G157)),Barèmes!$C$2,IF(AA157&lt;=SUMIFS(Barèmes!$H$6:$H$28,Barèmes!$A$6:$A$28,"Agilité — T-test 974 (s)",Barèmes!$B$6:$B$28,H157,Barèmes!$C$6:$C$28,IF(H157="6ème","Mixte",G157)),Barèmes!$D$2,IF(AA157&lt;=SUMIFS(Barèmes!$I$6:$I$28,Barèmes!$A$6:$A$28,"Agilité — T-test 974 (s)",Barèmes!$B$6:$B$28,H157,Barèmes!$C$6:$C$28,IF(H157="6ème","Mixte",G157)),Barèmes!$E$2,Barèmes!$F$2)))),IF(AA157&gt;=SUMIFS(Barèmes!$F$6:$F$28,Barèmes!$A$6:$A$28,"Agilité — T-test 974 (s)",Barèmes!$B$6:$B$28,H157,Barèmes!$C$6:$C$28,IF(H157="6ème","Mixte",G157)),Barèmes!$B$2,IF(AA157&gt;=SUMIFS(Barèmes!$G$6:$G$28,Barèmes!$A$6:$A$28,"Agilité — T-test 974 (s)",Barèmes!$B$6:$B$28,H157,Barèmes!$C$6:$C$28,IF(H157="6ème","Mixte",G157)),Barèmes!$C$2,IF(AA157&gt;=SUMIFS(Barèmes!$H$6:$H$28,Barèmes!$A$6:$A$28,"Agilité — T-test 974 (s)",Barèmes!$B$6:$B$28,H157,Barèmes!$C$6:$C$28,IF(H157="6ème","Mixte",G157)),Barèmes!$D$2,IF(AA157&gt;=SUMIFS(Barèmes!$I$6:$I$28,Barèmes!$A$6:$A$28,"Agilité — T-test 974 (s)",Barèmes!$B$6:$B$28,H157,Barèmes!$C$6:$C$28,IF(H157="6ème","Mixte",G157)),Barèmes!$E$2,Barèmes!$F$2))))))</f>
        <v/>
      </c>
      <c r="AD157" s="28" t="str">
        <f t="shared" si="18"/>
        <v/>
      </c>
      <c r="AE157" s="29" t="str">
        <f t="shared" si="19"/>
        <v/>
      </c>
      <c r="AF157" s="30" t="str">
        <f>IF(OR(AD157="",SUMPRODUCT((Barèmes!$A$6:$A$28="Surcoût d'agilité (s) — technique")*(Barèmes!$B$6:$B$28=H157)*(Barèmes!$C$6:$C$28=IF(H157="6ème","Mixte",G157)))=0),"",IF(SUMPRODUCT((Barèmes!$A$6:$A$28="Surcoût d'agilité (s) — technique")*(Barèmes!$B$6:$B$28=H157)*(Barèmes!$C$6:$C$28=IF(H157="6ème","Mixte",G157))*(Barèmes!$J$6:$J$28="+"))&gt;0,IF(AD157&lt;=SUMIFS(Barèmes!$D$6:$D$28,Barèmes!$A$6:$A$28,"Surcoût d'agilité (s) — technique",Barèmes!$B$6:$B$28,H157,Barèmes!$C$6:$C$28,IF(H157="6ème","Mixte",G157)),"à besoin",IF(AD157&lt;=SUMIFS(Barèmes!$E$6:$E$28,Barèmes!$A$6:$A$28,"Surcoût d'agilité (s) — technique",Barèmes!$B$6:$B$28,H157,Barèmes!$C$6:$C$28,IF(H157="6ème","Mixte",G157)),"fragile","satisfaisant")),IF(AD157&gt;=SUMIFS(Barèmes!$D$6:$D$28,Barèmes!$A$6:$A$28,"Surcoût d'agilité (s) — technique",Barèmes!$B$6:$B$28,H157,Barèmes!$C$6:$C$28,IF(H157="6ème","Mixte",G157)),"à besoin",IF(AD157&gt;=SUMIFS(Barèmes!$E$6:$E$28,Barèmes!$A$6:$A$28,"Surcoût d'agilité (s) — technique",Barèmes!$B$6:$B$28,H157,Barèmes!$C$6:$C$28,IF(H157="6ème","Mixte",G157)),"fragile","satisfaisant"))))</f>
        <v/>
      </c>
      <c r="AG157" s="30" t="str">
        <f>IF(OR(AD157="",SUMPRODUCT((Barèmes!$A$6:$A$28="Surcoût d'agilité (s) — technique")*(Barèmes!$B$6:$B$28=H157)*(Barèmes!$C$6:$C$28=IF(H157="6ème","Mixte",G157)))=0),"",IF(SUMPRODUCT((Barèmes!$A$6:$A$28="Surcoût d'agilité (s) — technique")*(Barèmes!$B$6:$B$28=H157)*(Barèmes!$C$6:$C$28=IF(H157="6ème","Mixte",G157))*(Barèmes!$J$6:$J$28="+"))&gt;0,IF(AD157&lt;=SUMIFS(Barèmes!$F$6:$F$28,Barèmes!$A$6:$A$28,"Surcoût d'agilité (s) — technique",Barèmes!$B$6:$B$28,H157,Barèmes!$C$6:$C$28,IF(H157="6ème","Mixte",G157)),Barèmes!$B$2,IF(AD157&lt;=SUMIFS(Barèmes!$G$6:$G$28,Barèmes!$A$6:$A$28,"Surcoût d'agilité (s) — technique",Barèmes!$B$6:$B$28,H157,Barèmes!$C$6:$C$28,IF(H157="6ème","Mixte",G157)),Barèmes!$C$2,IF(AD157&lt;=SUMIFS(Barèmes!$H$6:$H$28,Barèmes!$A$6:$A$28,"Surcoût d'agilité (s) — technique",Barèmes!$B$6:$B$28,H157,Barèmes!$C$6:$C$28,IF(H157="6ème","Mixte",G157)),Barèmes!$D$2,IF(AD157&lt;=SUMIFS(Barèmes!$I$6:$I$28,Barèmes!$A$6:$A$28,"Surcoût d'agilité (s) — technique",Barèmes!$B$6:$B$28,H157,Barèmes!$C$6:$C$28,IF(H157="6ème","Mixte",G157)),Barèmes!$E$2,Barèmes!$F$2)))),IF(AD157&gt;=SUMIFS(Barèmes!$F$6:$F$28,Barèmes!$A$6:$A$28,"Surcoût d'agilité (s) — technique",Barèmes!$B$6:$B$28,H157,Barèmes!$C$6:$C$28,IF(H157="6ème","Mixte",G157)),Barèmes!$B$2,IF(AD157&gt;=SUMIFS(Barèmes!$G$6:$G$28,Barèmes!$A$6:$A$28,"Surcoût d'agilité (s) — technique",Barèmes!$B$6:$B$28,H157,Barèmes!$C$6:$C$28,IF(H157="6ème","Mixte",G157)),Barèmes!$C$2,IF(AD157&gt;=SUMIFS(Barèmes!$H$6:$H$28,Barèmes!$A$6:$A$28,"Surcoût d'agilité (s) — technique",Barèmes!$B$6:$B$28,H157,Barèmes!$C$6:$C$28,IF(H157="6ème","Mixte",G157)),Barèmes!$D$2,IF(AD157&gt;=SUMIFS(Barèmes!$I$6:$I$28,Barèmes!$A$6:$A$28,"Surcoût d'agilité (s) — technique",Barèmes!$B$6:$B$28,H157,Barèmes!$C$6:$C$28,IF(H157="6ème","Mixte",G157)),Barèmes!$E$2,Barèmes!$F$2))))))</f>
        <v/>
      </c>
      <c r="AH157" s="31" t="str">
        <f>IF((IF(N157="",0,1)+IF(Q157="",0,1)+IF(W157="",0,1)+IF(Z157="",0,1)+IF(AC157="",0,1))=0,"",3*IF(N157=Barèmes!$B$2,1,IF(N157=Barèmes!$C$2,2,IF(N157=Barèmes!$D$2,3,IF(N157=Barèmes!$E$2,4,IF(N157=Barèmes!$F$2,5,0)))))+3*IF(Q157=Barèmes!$B$2,1,IF(Q157=Barèmes!$C$2,2,IF(Q157=Barèmes!$D$2,3,IF(Q157=Barèmes!$E$2,4,IF(Q157=Barèmes!$F$2,5,0)))))+2*IF(W157=Barèmes!$B$2,1,IF(W157=Barèmes!$C$2,2,IF(W157=Barèmes!$D$2,3,IF(W157=Barèmes!$E$2,4,IF(W157=Barèmes!$F$2,5,0)))))+1*IF(Z157=Barèmes!$B$2,1,IF(Z157=Barèmes!$C$2,2,IF(Z157=Barèmes!$D$2,3,IF(Z157=Barèmes!$E$2,4,IF(Z157=Barèmes!$F$2,5,0)))))+1*IF(AC157=Barèmes!$B$2,1,IF(AC157=Barèmes!$C$2,2,IF(AC157=Barèmes!$D$2,3,IF(AC157=Barèmes!$E$2,4,IF(AC157=Barèmes!$F$2,5,0))))))</f>
        <v/>
      </c>
      <c r="AI157" s="31"/>
      <c r="AJ157" s="32" t="str">
        <f>IFERROR(INDEX(Croissance!$B$5:$B$604,MATCH(A157,Croissance!$A$5:$A$604,0)),"")</f>
        <v/>
      </c>
      <c r="AK157" s="32" t="str">
        <f>IFERROR(INDEX(Croissance!$C$5:$C$604,MATCH(A157,Croissance!$A$5:$A$604,0)),"")</f>
        <v/>
      </c>
      <c r="AL157" s="32" t="str">
        <f>IFERROR(INDEX(Croissance!$D$5:$D$604,MATCH(A157,Croissance!$A$5:$A$604,0)),"")</f>
        <v/>
      </c>
      <c r="AM157" s="32" t="str">
        <f>IFERROR(INDEX(Croissance!$E$5:$E$604,MATCH(A157,Croissance!$A$5:$A$604,0)),"")</f>
        <v/>
      </c>
      <c r="AO157" s="33">
        <f t="shared" si="24"/>
        <v>0</v>
      </c>
      <c r="AP157" s="33">
        <f t="shared" si="20"/>
        <v>0</v>
      </c>
      <c r="AQ157" s="33">
        <f>IF(A157="",0,IF(AND(OR('Synthèse classe'!$C$2="Tous",C157='Synthèse classe'!$C$2),OR('Synthèse classe'!$C$3="Toutes",D157='Synthèse classe'!$C$3),OR('Synthèse classe'!$C$4="Toutes",AND('Synthèse classe'!$C$4="Dernière",AP157=1),B157=IFERROR(VALUE('Synthèse classe'!$C$4),0))),1,0))</f>
        <v>0</v>
      </c>
      <c r="AR157" s="34" t="str">
        <f t="shared" si="21"/>
        <v/>
      </c>
    </row>
    <row r="158" spans="1:44" x14ac:dyDescent="0.2">
      <c r="A158" s="17" t="str">
        <f t="shared" si="17"/>
        <v/>
      </c>
      <c r="B158" s="18"/>
      <c r="C158" s="19"/>
      <c r="D158" s="19"/>
      <c r="E158" s="19"/>
      <c r="F158" s="19"/>
      <c r="G158" s="19"/>
      <c r="H158" s="17" t="str">
        <f t="shared" si="22"/>
        <v/>
      </c>
      <c r="I158" s="20"/>
      <c r="J158" s="18"/>
      <c r="K158" s="19"/>
      <c r="L158" s="21" t="str">
        <f t="shared" si="23"/>
        <v/>
      </c>
      <c r="M158" s="21" t="str">
        <f>IF(OR(J158="",SUMPRODUCT((Barèmes!$A$6:$A$28="Endurance — Luc Léger (palier)")*(Barèmes!$B$6:$B$28=H158)*(Barèmes!$C$6:$C$28=IF(H158="6ème","Mixte",G158)))=0),"",IF(SUMPRODUCT((Barèmes!$A$6:$A$28="Endurance — Luc Léger (palier)")*(Barèmes!$B$6:$B$28=H158)*(Barèmes!$C$6:$C$28=IF(H158="6ème","Mixte",G158))*(Barèmes!$J$6:$J$28="+"))&gt;0,IF(J158&lt;=SUMIFS(Barèmes!$D$6:$D$28,Barèmes!$A$6:$A$28,"Endurance — Luc Léger (palier)",Barèmes!$B$6:$B$28,H158,Barèmes!$C$6:$C$28,IF(H158="6ème","Mixte",G158)),"à besoin",IF(J158&lt;=SUMIFS(Barèmes!$E$6:$E$28,Barèmes!$A$6:$A$28,"Endurance — Luc Léger (palier)",Barèmes!$B$6:$B$28,H158,Barèmes!$C$6:$C$28,IF(H158="6ème","Mixte",G158)),"fragile","satisfaisant")),IF(J158&gt;=SUMIFS(Barèmes!$D$6:$D$28,Barèmes!$A$6:$A$28,"Endurance — Luc Léger (palier)",Barèmes!$B$6:$B$28,H158,Barèmes!$C$6:$C$28,IF(H158="6ème","Mixte",G158)),"à besoin",IF(J158&gt;=SUMIFS(Barèmes!$E$6:$E$28,Barèmes!$A$6:$A$28,"Endurance — Luc Léger (palier)",Barèmes!$B$6:$B$28,H158,Barèmes!$C$6:$C$28,IF(H158="6ème","Mixte",G158)),"fragile","satisfaisant"))))</f>
        <v/>
      </c>
      <c r="N158" s="21" t="str">
        <f>IF(OR(J158="",SUMPRODUCT((Barèmes!$A$6:$A$28="Endurance — Luc Léger (palier)")*(Barèmes!$B$6:$B$28=H158)*(Barèmes!$C$6:$C$28=IF(H158="6ème","Mixte",G158)))=0),"",IF(SUMPRODUCT((Barèmes!$A$6:$A$28="Endurance — Luc Léger (palier)")*(Barèmes!$B$6:$B$28=H158)*(Barèmes!$C$6:$C$28=IF(H158="6ème","Mixte",G158))*(Barèmes!$J$6:$J$28="+"))&gt;0,IF(J158&lt;=SUMIFS(Barèmes!$F$6:$F$28,Barèmes!$A$6:$A$28,"Endurance — Luc Léger (palier)",Barèmes!$B$6:$B$28,H158,Barèmes!$C$6:$C$28,IF(H158="6ème","Mixte",G158)),Barèmes!$B$2,IF(J158&lt;=SUMIFS(Barèmes!$G$6:$G$28,Barèmes!$A$6:$A$28,"Endurance — Luc Léger (palier)",Barèmes!$B$6:$B$28,H158,Barèmes!$C$6:$C$28,IF(H158="6ème","Mixte",G158)),Barèmes!$C$2,IF(J158&lt;=SUMIFS(Barèmes!$H$6:$H$28,Barèmes!$A$6:$A$28,"Endurance — Luc Léger (palier)",Barèmes!$B$6:$B$28,H158,Barèmes!$C$6:$C$28,IF(H158="6ème","Mixte",G158)),Barèmes!$D$2,IF(J158&lt;=SUMIFS(Barèmes!$I$6:$I$28,Barèmes!$A$6:$A$28,"Endurance — Luc Léger (palier)",Barèmes!$B$6:$B$28,H158,Barèmes!$C$6:$C$28,IF(H158="6ème","Mixte",G158)),Barèmes!$E$2,Barèmes!$F$2)))),IF(J158&gt;=SUMIFS(Barèmes!$F$6:$F$28,Barèmes!$A$6:$A$28,"Endurance — Luc Léger (palier)",Barèmes!$B$6:$B$28,H158,Barèmes!$C$6:$C$28,IF(H158="6ème","Mixte",G158)),Barèmes!$B$2,IF(J158&gt;=SUMIFS(Barèmes!$G$6:$G$28,Barèmes!$A$6:$A$28,"Endurance — Luc Léger (palier)",Barèmes!$B$6:$B$28,H158,Barèmes!$C$6:$C$28,IF(H158="6ème","Mixte",G158)),Barèmes!$C$2,IF(J158&gt;=SUMIFS(Barèmes!$H$6:$H$28,Barèmes!$A$6:$A$28,"Endurance — Luc Léger (palier)",Barèmes!$B$6:$B$28,H158,Barèmes!$C$6:$C$28,IF(H158="6ème","Mixte",G158)),Barèmes!$D$2,IF(J158&gt;=SUMIFS(Barèmes!$I$6:$I$28,Barèmes!$A$6:$A$28,"Endurance — Luc Léger (palier)",Barèmes!$B$6:$B$28,H158,Barèmes!$C$6:$C$28,IF(H158="6ème","Mixte",G158)),Barèmes!$E$2,Barèmes!$F$2))))))</f>
        <v/>
      </c>
      <c r="O158" s="22"/>
      <c r="P158" s="23" t="str">
        <f>IF(OR(O158="",SUMPRODUCT((Barèmes!$A$6:$A$28="Force bas du corps — Saut en longueur (m)")*(Barèmes!$B$6:$B$28=H158)*(Barèmes!$C$6:$C$28=IF(H158="6ème","Mixte",G158)))=0),"",IF(SUMPRODUCT((Barèmes!$A$6:$A$28="Force bas du corps — Saut en longueur (m)")*(Barèmes!$B$6:$B$28=H158)*(Barèmes!$C$6:$C$28=IF(H158="6ème","Mixte",G158))*(Barèmes!$J$6:$J$28="+"))&gt;0,IF(O158&lt;=SUMIFS(Barèmes!$D$6:$D$28,Barèmes!$A$6:$A$28,"Force bas du corps — Saut en longueur (m)",Barèmes!$B$6:$B$28,H158,Barèmes!$C$6:$C$28,IF(H158="6ème","Mixte",G158)),"à besoin",IF(O158&lt;=SUMIFS(Barèmes!$E$6:$E$28,Barèmes!$A$6:$A$28,"Force bas du corps — Saut en longueur (m)",Barèmes!$B$6:$B$28,H158,Barèmes!$C$6:$C$28,IF(H158="6ème","Mixte",G158)),"fragile","satisfaisant")),IF(O158&gt;=SUMIFS(Barèmes!$D$6:$D$28,Barèmes!$A$6:$A$28,"Force bas du corps — Saut en longueur (m)",Barèmes!$B$6:$B$28,H158,Barèmes!$C$6:$C$28,IF(H158="6ème","Mixte",G158)),"à besoin",IF(O158&gt;=SUMIFS(Barèmes!$E$6:$E$28,Barèmes!$A$6:$A$28,"Force bas du corps — Saut en longueur (m)",Barèmes!$B$6:$B$28,H158,Barèmes!$C$6:$C$28,IF(H158="6ème","Mixte",G158)),"fragile","satisfaisant"))))</f>
        <v/>
      </c>
      <c r="Q158" s="23" t="str">
        <f>IF(OR(O158="",SUMPRODUCT((Barèmes!$A$6:$A$28="Force bas du corps — Saut en longueur (m)")*(Barèmes!$B$6:$B$28=H158)*(Barèmes!$C$6:$C$28=IF(H158="6ème","Mixte",G158)))=0),"",IF(SUMPRODUCT((Barèmes!$A$6:$A$28="Force bas du corps — Saut en longueur (m)")*(Barèmes!$B$6:$B$28=H158)*(Barèmes!$C$6:$C$28=IF(H158="6ème","Mixte",G158))*(Barèmes!$J$6:$J$28="+"))&gt;0,IF(O158&lt;=SUMIFS(Barèmes!$F$6:$F$28,Barèmes!$A$6:$A$28,"Force bas du corps — Saut en longueur (m)",Barèmes!$B$6:$B$28,H158,Barèmes!$C$6:$C$28,IF(H158="6ème","Mixte",G158)),Barèmes!$B$2,IF(O158&lt;=SUMIFS(Barèmes!$G$6:$G$28,Barèmes!$A$6:$A$28,"Force bas du corps — Saut en longueur (m)",Barèmes!$B$6:$B$28,H158,Barèmes!$C$6:$C$28,IF(H158="6ème","Mixte",G158)),Barèmes!$C$2,IF(O158&lt;=SUMIFS(Barèmes!$H$6:$H$28,Barèmes!$A$6:$A$28,"Force bas du corps — Saut en longueur (m)",Barèmes!$B$6:$B$28,H158,Barèmes!$C$6:$C$28,IF(H158="6ème","Mixte",G158)),Barèmes!$D$2,IF(O158&lt;=SUMIFS(Barèmes!$I$6:$I$28,Barèmes!$A$6:$A$28,"Force bas du corps — Saut en longueur (m)",Barèmes!$B$6:$B$28,H158,Barèmes!$C$6:$C$28,IF(H158="6ème","Mixte",G158)),Barèmes!$E$2,Barèmes!$F$2)))),IF(O158&gt;=SUMIFS(Barèmes!$F$6:$F$28,Barèmes!$A$6:$A$28,"Force bas du corps — Saut en longueur (m)",Barèmes!$B$6:$B$28,H158,Barèmes!$C$6:$C$28,IF(H158="6ème","Mixte",G158)),Barèmes!$B$2,IF(O158&gt;=SUMIFS(Barèmes!$G$6:$G$28,Barèmes!$A$6:$A$28,"Force bas du corps — Saut en longueur (m)",Barèmes!$B$6:$B$28,H158,Barèmes!$C$6:$C$28,IF(H158="6ème","Mixte",G158)),Barèmes!$C$2,IF(O158&gt;=SUMIFS(Barèmes!$H$6:$H$28,Barèmes!$A$6:$A$28,"Force bas du corps — Saut en longueur (m)",Barèmes!$B$6:$B$28,H158,Barèmes!$C$6:$C$28,IF(H158="6ème","Mixte",G158)),Barèmes!$D$2,IF(O158&gt;=SUMIFS(Barèmes!$I$6:$I$28,Barèmes!$A$6:$A$28,"Force bas du corps — Saut en longueur (m)",Barèmes!$B$6:$B$28,H158,Barèmes!$C$6:$C$28,IF(H158="6ème","Mixte",G158)),Barèmes!$E$2,Barèmes!$F$2))))))</f>
        <v/>
      </c>
      <c r="R158" s="22"/>
      <c r="S158" s="24" t="str">
        <f>IF(OR(R158="",SUMPRODUCT((Barèmes!$A$6:$A$28="Vitesse — 30 m (s)")*(Barèmes!$B$6:$B$28=H158)*(Barèmes!$C$6:$C$28=IF(H158="6ème","Mixte",G158)))=0),"",IF(SUMPRODUCT((Barèmes!$A$6:$A$28="Vitesse — 30 m (s)")*(Barèmes!$B$6:$B$28=H158)*(Barèmes!$C$6:$C$28=IF(H158="6ème","Mixte",G158))*(Barèmes!$J$6:$J$28="+"))&gt;0,IF(R158&lt;=SUMIFS(Barèmes!$D$6:$D$28,Barèmes!$A$6:$A$28,"Vitesse — 30 m (s)",Barèmes!$B$6:$B$28,H158,Barèmes!$C$6:$C$28,IF(H158="6ème","Mixte",G158)),"à besoin",IF(R158&lt;=SUMIFS(Barèmes!$E$6:$E$28,Barèmes!$A$6:$A$28,"Vitesse — 30 m (s)",Barèmes!$B$6:$B$28,H158,Barèmes!$C$6:$C$28,IF(H158="6ème","Mixte",G158)),"fragile","satisfaisant")),IF(R158&gt;=SUMIFS(Barèmes!$D$6:$D$28,Barèmes!$A$6:$A$28,"Vitesse — 30 m (s)",Barèmes!$B$6:$B$28,H158,Barèmes!$C$6:$C$28,IF(H158="6ème","Mixte",G158)),"à besoin",IF(R158&gt;=SUMIFS(Barèmes!$E$6:$E$28,Barèmes!$A$6:$A$28,"Vitesse — 30 m (s)",Barèmes!$B$6:$B$28,H158,Barèmes!$C$6:$C$28,IF(H158="6ème","Mixte",G158)),"fragile","satisfaisant"))))</f>
        <v/>
      </c>
      <c r="T158" s="24" t="str">
        <f>IF(OR(R158="",SUMPRODUCT((Barèmes!$A$6:$A$28="Vitesse — 30 m (s)")*(Barèmes!$B$6:$B$28=H158)*(Barèmes!$C$6:$C$28=IF(H158="6ème","Mixte",G158)))=0),"",IF(SUMPRODUCT((Barèmes!$A$6:$A$28="Vitesse — 30 m (s)")*(Barèmes!$B$6:$B$28=H158)*(Barèmes!$C$6:$C$28=IF(H158="6ème","Mixte",G158))*(Barèmes!$J$6:$J$28="+"))&gt;0,IF(R158&lt;=SUMIFS(Barèmes!$F$6:$F$28,Barèmes!$A$6:$A$28,"Vitesse — 30 m (s)",Barèmes!$B$6:$B$28,H158,Barèmes!$C$6:$C$28,IF(H158="6ème","Mixte",G158)),Barèmes!$B$2,IF(R158&lt;=SUMIFS(Barèmes!$G$6:$G$28,Barèmes!$A$6:$A$28,"Vitesse — 30 m (s)",Barèmes!$B$6:$B$28,H158,Barèmes!$C$6:$C$28,IF(H158="6ème","Mixte",G158)),Barèmes!$C$2,IF(R158&lt;=SUMIFS(Barèmes!$H$6:$H$28,Barèmes!$A$6:$A$28,"Vitesse — 30 m (s)",Barèmes!$B$6:$B$28,H158,Barèmes!$C$6:$C$28,IF(H158="6ème","Mixte",G158)),Barèmes!$D$2,IF(R158&lt;=SUMIFS(Barèmes!$I$6:$I$28,Barèmes!$A$6:$A$28,"Vitesse — 30 m (s)",Barèmes!$B$6:$B$28,H158,Barèmes!$C$6:$C$28,IF(H158="6ème","Mixte",G158)),Barèmes!$E$2,Barèmes!$F$2)))),IF(R158&gt;=SUMIFS(Barèmes!$F$6:$F$28,Barèmes!$A$6:$A$28,"Vitesse — 30 m (s)",Barèmes!$B$6:$B$28,H158,Barèmes!$C$6:$C$28,IF(H158="6ème","Mixte",G158)),Barèmes!$B$2,IF(R158&gt;=SUMIFS(Barèmes!$G$6:$G$28,Barèmes!$A$6:$A$28,"Vitesse — 30 m (s)",Barèmes!$B$6:$B$28,H158,Barèmes!$C$6:$C$28,IF(H158="6ème","Mixte",G158)),Barèmes!$C$2,IF(R158&gt;=SUMIFS(Barèmes!$H$6:$H$28,Barèmes!$A$6:$A$28,"Vitesse — 30 m (s)",Barèmes!$B$6:$B$28,H158,Barèmes!$C$6:$C$28,IF(H158="6ème","Mixte",G158)),Barèmes!$D$2,IF(R158&gt;=SUMIFS(Barèmes!$I$6:$I$28,Barèmes!$A$6:$A$28,"Vitesse — 30 m (s)",Barèmes!$B$6:$B$28,H158,Barèmes!$C$6:$C$28,IF(H158="6ème","Mixte",G158)),Barèmes!$E$2,Barèmes!$F$2))))))</f>
        <v/>
      </c>
      <c r="U158" s="22"/>
      <c r="V158" s="25" t="str">
        <f>IF(OR(U158="",SUMPRODUCT((Barèmes!$A$6:$A$28="Vitesse — 50 m (s)")*(Barèmes!$B$6:$B$28=H158)*(Barèmes!$C$6:$C$28=IF(H158="6ème","Mixte",G158)))=0),"",IF(SUMPRODUCT((Barèmes!$A$6:$A$28="Vitesse — 50 m (s)")*(Barèmes!$B$6:$B$28=H158)*(Barèmes!$C$6:$C$28=IF(H158="6ème","Mixte",G158))*(Barèmes!$J$6:$J$28="+"))&gt;0,IF(U158&lt;=SUMIFS(Barèmes!$D$6:$D$28,Barèmes!$A$6:$A$28,"Vitesse — 50 m (s)",Barèmes!$B$6:$B$28,H158,Barèmes!$C$6:$C$28,IF(H158="6ème","Mixte",G158)),"à besoin",IF(U158&lt;=SUMIFS(Barèmes!$E$6:$E$28,Barèmes!$A$6:$A$28,"Vitesse — 50 m (s)",Barèmes!$B$6:$B$28,H158,Barèmes!$C$6:$C$28,IF(H158="6ème","Mixte",G158)),"fragile","satisfaisant")),IF(U158&gt;=SUMIFS(Barèmes!$D$6:$D$28,Barèmes!$A$6:$A$28,"Vitesse — 50 m (s)",Barèmes!$B$6:$B$28,H158,Barèmes!$C$6:$C$28,IF(H158="6ème","Mixte",G158)),"à besoin",IF(U158&gt;=SUMIFS(Barèmes!$E$6:$E$28,Barèmes!$A$6:$A$28,"Vitesse — 50 m (s)",Barèmes!$B$6:$B$28,H158,Barèmes!$C$6:$C$28,IF(H158="6ème","Mixte",G158)),"fragile","satisfaisant"))))</f>
        <v/>
      </c>
      <c r="W158" s="25" t="str">
        <f>IF(OR(U158="",SUMPRODUCT((Barèmes!$A$6:$A$28="Vitesse — 50 m (s)")*(Barèmes!$B$6:$B$28=H158)*(Barèmes!$C$6:$C$28=IF(H158="6ème","Mixte",G158)))=0),"",IF(SUMPRODUCT((Barèmes!$A$6:$A$28="Vitesse — 50 m (s)")*(Barèmes!$B$6:$B$28=H158)*(Barèmes!$C$6:$C$28=IF(H158="6ème","Mixte",G158))*(Barèmes!$J$6:$J$28="+"))&gt;0,IF(U158&lt;=SUMIFS(Barèmes!$F$6:$F$28,Barèmes!$A$6:$A$28,"Vitesse — 50 m (s)",Barèmes!$B$6:$B$28,H158,Barèmes!$C$6:$C$28,IF(H158="6ème","Mixte",G158)),Barèmes!$B$2,IF(U158&lt;=SUMIFS(Barèmes!$G$6:$G$28,Barèmes!$A$6:$A$28,"Vitesse — 50 m (s)",Barèmes!$B$6:$B$28,H158,Barèmes!$C$6:$C$28,IF(H158="6ème","Mixte",G158)),Barèmes!$C$2,IF(U158&lt;=SUMIFS(Barèmes!$H$6:$H$28,Barèmes!$A$6:$A$28,"Vitesse — 50 m (s)",Barèmes!$B$6:$B$28,H158,Barèmes!$C$6:$C$28,IF(H158="6ème","Mixte",G158)),Barèmes!$D$2,IF(U158&lt;=SUMIFS(Barèmes!$I$6:$I$28,Barèmes!$A$6:$A$28,"Vitesse — 50 m (s)",Barèmes!$B$6:$B$28,H158,Barèmes!$C$6:$C$28,IF(H158="6ème","Mixte",G158)),Barèmes!$E$2,Barèmes!$F$2)))),IF(U158&gt;=SUMIFS(Barèmes!$F$6:$F$28,Barèmes!$A$6:$A$28,"Vitesse — 50 m (s)",Barèmes!$B$6:$B$28,H158,Barèmes!$C$6:$C$28,IF(H158="6ème","Mixte",G158)),Barèmes!$B$2,IF(U158&gt;=SUMIFS(Barèmes!$G$6:$G$28,Barèmes!$A$6:$A$28,"Vitesse — 50 m (s)",Barèmes!$B$6:$B$28,H158,Barèmes!$C$6:$C$28,IF(H158="6ème","Mixte",G158)),Barèmes!$C$2,IF(U158&gt;=SUMIFS(Barèmes!$H$6:$H$28,Barèmes!$A$6:$A$28,"Vitesse — 50 m (s)",Barèmes!$B$6:$B$28,H158,Barèmes!$C$6:$C$28,IF(H158="6ème","Mixte",G158)),Barèmes!$D$2,IF(U158&gt;=SUMIFS(Barèmes!$I$6:$I$28,Barèmes!$A$6:$A$28,"Vitesse — 50 m (s)",Barèmes!$B$6:$B$28,H158,Barèmes!$C$6:$C$28,IF(H158="6ème","Mixte",G158)),Barèmes!$E$2,Barèmes!$F$2))))))</f>
        <v/>
      </c>
      <c r="X158" s="18"/>
      <c r="Y158" s="26" t="str" cm="1">
        <f t="array" ref="Y158">IF(OR(X158="",SUMPRODUCT((Barèmes!$A$6:$A$28="Souplesse (score 1-5)")*(Barèmes!$B$6:$B$28=H158)*(Barèmes!$C$6:$C$28=IF(H158="6ème","Mixte",G158)))=0),"",IF(SUMPRODUCT((Barèmes!$A$6:$A$28="Souplesse (score 1-5)")*(Barèmes!$B$6:$B$28=H158)*(Barèmes!$C$6:$C$28=IF(H158="6ème","Mixte",G158))*(Barèmes!$J$6:$J$28="+"))&gt;0,IF(X158&lt;=SUMIFS(Barèmes!$D$6:$D$28,Barèmes!$A$6:$A$28,"Souplesse (score 1-5)",Barèmes!$B$6:$B$28,H158,Barèmes!$C$6:$C$28,IF(H158="6ème","Mixte",G158)),"à besoin",IF(X158&lt;=SUMIFS(Barèmes!$E$6:$E$28,Barèmes!$A$6:$A$28,"Souplesse (score 1-5)",Barèmes!$B$6:$B$28,H158,Barèmes!$C$6:$C$28,IF(H158="6ème","Mixte",G158)),"fragile","satisfaisant")),IF(X158&gt;=SUMIFS(Barèmes!$D$6:$D$28,Barèmes!$A$6:$A$28,"Souplesse (score 1-5)",Barèmes!$B$6:$B$28,H158,Barèmes!$C$6:$C$28,IF(H158="6ème","Mixte",G158)),"à besoin",IF(X158&gt;=SUMIFS(Barèmes!$E$6:$E$28,Barèmes!$A$6:$A$28,"Souplesse (score 1-5)",Barèmes!$B$6:$B$28,H158,Barèmes!$C$6:$C$28,IF(H158="6ème","Mixte",G158)),"fragile","satisfaisant"))))</f>
        <v/>
      </c>
      <c r="Z158" s="26" t="str" cm="1">
        <f t="array" ref="Z158">IF(OR(X158="",SUMPRODUCT((Barèmes!$A$6:$A$28="Souplesse (score 1-5)")*(Barèmes!$B$6:$B$28=H158)*(Barèmes!$C$6:$C$28=IF(H158="6ème","Mixte",G158)))=0),"",IF(SUMPRODUCT((Barèmes!$A$6:$A$28="Souplesse (score 1-5)")*(Barèmes!$B$6:$B$28=H158)*(Barèmes!$C$6:$C$28=IF(H158="6ème","Mixte",G158))*(Barèmes!$J$6:$J$28="+"))&gt;0,IF(X158&lt;=SUMIFS(Barèmes!$F$6:$F$28,Barèmes!$A$6:$A$28,"Souplesse (score 1-5)",Barèmes!$B$6:$B$28,H158,Barèmes!$C$6:$C$28,IF(H158="6ème","Mixte",G158)),Barèmes!$B$2,IF(X158&lt;=SUMIFS(Barèmes!$G$6:$G$28,Barèmes!$A$6:$A$28,"Souplesse (score 1-5)",Barèmes!$B$6:$B$28,H158,Barèmes!$C$6:$C$28,IF(H158="6ème","Mixte",G158)),Barèmes!$C$2,IF(X158&lt;=SUMIFS(Barèmes!$H$6:$H$28,Barèmes!$A$6:$A$28,"Souplesse (score 1-5)",Barèmes!$B$6:$B$28,H158,Barèmes!$C$6:$C$28,IF(H158="6ème","Mixte",G158)),Barèmes!$D$2,IF(X158&lt;=SUMIFS(Barèmes!$I$6:$I$28,Barèmes!$A$6:$A$28,"Souplesse (score 1-5)",Barèmes!$B$6:$B$28,H158,Barèmes!$C$6:$C$28,IF(H158="6ème","Mixte",G158)),Barèmes!$E$2,Barèmes!$F$2)))),IF(X158&gt;=SUMIFS(Barèmes!$F$6:$F$28,Barèmes!$A$6:$A$28,"Souplesse (score 1-5)",Barèmes!$B$6:$B$28,H158,Barèmes!$C$6:$C$28,IF(H158="6ème","Mixte",G158)),Barèmes!$B$2,IF(X158&gt;=SUMIFS(Barèmes!$G$6:$G$28,Barèmes!$A$6:$A$28,"Souplesse (score 1-5)",Barèmes!$B$6:$B$28,H158,Barèmes!$C$6:$C$28,IF(H158="6ème","Mixte",G158)),Barèmes!$C$2,IF(X158&gt;=SUMIFS(Barèmes!$H$6:$H$28,Barèmes!$A$6:$A$28,"Souplesse (score 1-5)",Barèmes!$B$6:$B$28,H158,Barèmes!$C$6:$C$28,IF(H158="6ème","Mixte",G158)),Barèmes!$D$2,IF(X158&gt;=SUMIFS(Barèmes!$I$6:$I$28,Barèmes!$A$6:$A$28,"Souplesse (score 1-5)",Barèmes!$B$6:$B$28,H158,Barèmes!$C$6:$C$28,IF(H158="6ème","Mixte",G158)),Barèmes!$E$2,Barèmes!$F$2))))))</f>
        <v/>
      </c>
      <c r="AA158" s="22"/>
      <c r="AB158" s="27" t="str">
        <f>IF(OR(AA158="",SUMPRODUCT((Barèmes!$A$6:$A$28="Agilité — T-test 974 (s)")*(Barèmes!$B$6:$B$28=H158)*(Barèmes!$C$6:$C$28=IF(H158="6ème","Mixte",G158)))=0),"",IF(SUMPRODUCT((Barèmes!$A$6:$A$28="Agilité — T-test 974 (s)")*(Barèmes!$B$6:$B$28=H158)*(Barèmes!$C$6:$C$28=IF(H158="6ème","Mixte",G158))*(Barèmes!$J$6:$J$28="+"))&gt;0,IF(AA158&lt;=SUMIFS(Barèmes!$D$6:$D$28,Barèmes!$A$6:$A$28,"Agilité — T-test 974 (s)",Barèmes!$B$6:$B$28,H158,Barèmes!$C$6:$C$28,IF(H158="6ème","Mixte",G158)),"à besoin",IF(AA158&lt;=SUMIFS(Barèmes!$E$6:$E$28,Barèmes!$A$6:$A$28,"Agilité — T-test 974 (s)",Barèmes!$B$6:$B$28,H158,Barèmes!$C$6:$C$28,IF(H158="6ème","Mixte",G158)),"fragile","satisfaisant")),IF(AA158&gt;=SUMIFS(Barèmes!$D$6:$D$28,Barèmes!$A$6:$A$28,"Agilité — T-test 974 (s)",Barèmes!$B$6:$B$28,H158,Barèmes!$C$6:$C$28,IF(H158="6ème","Mixte",G158)),"à besoin",IF(AA158&gt;=SUMIFS(Barèmes!$E$6:$E$28,Barèmes!$A$6:$A$28,"Agilité — T-test 974 (s)",Barèmes!$B$6:$B$28,H158,Barèmes!$C$6:$C$28,IF(H158="6ème","Mixte",G158)),"fragile","satisfaisant"))))</f>
        <v/>
      </c>
      <c r="AC158" s="27" t="str">
        <f>IF(OR(AA158="",SUMPRODUCT((Barèmes!$A$6:$A$28="Agilité — T-test 974 (s)")*(Barèmes!$B$6:$B$28=H158)*(Barèmes!$C$6:$C$28=IF(H158="6ème","Mixte",G158)))=0),"",IF(SUMPRODUCT((Barèmes!$A$6:$A$28="Agilité — T-test 974 (s)")*(Barèmes!$B$6:$B$28=H158)*(Barèmes!$C$6:$C$28=IF(H158="6ème","Mixte",G158))*(Barèmes!$J$6:$J$28="+"))&gt;0,IF(AA158&lt;=SUMIFS(Barèmes!$F$6:$F$28,Barèmes!$A$6:$A$28,"Agilité — T-test 974 (s)",Barèmes!$B$6:$B$28,H158,Barèmes!$C$6:$C$28,IF(H158="6ème","Mixte",G158)),Barèmes!$B$2,IF(AA158&lt;=SUMIFS(Barèmes!$G$6:$G$28,Barèmes!$A$6:$A$28,"Agilité — T-test 974 (s)",Barèmes!$B$6:$B$28,H158,Barèmes!$C$6:$C$28,IF(H158="6ème","Mixte",G158)),Barèmes!$C$2,IF(AA158&lt;=SUMIFS(Barèmes!$H$6:$H$28,Barèmes!$A$6:$A$28,"Agilité — T-test 974 (s)",Barèmes!$B$6:$B$28,H158,Barèmes!$C$6:$C$28,IF(H158="6ème","Mixte",G158)),Barèmes!$D$2,IF(AA158&lt;=SUMIFS(Barèmes!$I$6:$I$28,Barèmes!$A$6:$A$28,"Agilité — T-test 974 (s)",Barèmes!$B$6:$B$28,H158,Barèmes!$C$6:$C$28,IF(H158="6ème","Mixte",G158)),Barèmes!$E$2,Barèmes!$F$2)))),IF(AA158&gt;=SUMIFS(Barèmes!$F$6:$F$28,Barèmes!$A$6:$A$28,"Agilité — T-test 974 (s)",Barèmes!$B$6:$B$28,H158,Barèmes!$C$6:$C$28,IF(H158="6ème","Mixte",G158)),Barèmes!$B$2,IF(AA158&gt;=SUMIFS(Barèmes!$G$6:$G$28,Barèmes!$A$6:$A$28,"Agilité — T-test 974 (s)",Barèmes!$B$6:$B$28,H158,Barèmes!$C$6:$C$28,IF(H158="6ème","Mixte",G158)),Barèmes!$C$2,IF(AA158&gt;=SUMIFS(Barèmes!$H$6:$H$28,Barèmes!$A$6:$A$28,"Agilité — T-test 974 (s)",Barèmes!$B$6:$B$28,H158,Barèmes!$C$6:$C$28,IF(H158="6ème","Mixte",G158)),Barèmes!$D$2,IF(AA158&gt;=SUMIFS(Barèmes!$I$6:$I$28,Barèmes!$A$6:$A$28,"Agilité — T-test 974 (s)",Barèmes!$B$6:$B$28,H158,Barèmes!$C$6:$C$28,IF(H158="6ème","Mixte",G158)),Barèmes!$E$2,Barèmes!$F$2))))))</f>
        <v/>
      </c>
      <c r="AD158" s="28" t="str">
        <f t="shared" si="18"/>
        <v/>
      </c>
      <c r="AE158" s="29" t="str">
        <f t="shared" si="19"/>
        <v/>
      </c>
      <c r="AF158" s="30" t="str">
        <f>IF(OR(AD158="",SUMPRODUCT((Barèmes!$A$6:$A$28="Surcoût d'agilité (s) — technique")*(Barèmes!$B$6:$B$28=H158)*(Barèmes!$C$6:$C$28=IF(H158="6ème","Mixte",G158)))=0),"",IF(SUMPRODUCT((Barèmes!$A$6:$A$28="Surcoût d'agilité (s) — technique")*(Barèmes!$B$6:$B$28=H158)*(Barèmes!$C$6:$C$28=IF(H158="6ème","Mixte",G158))*(Barèmes!$J$6:$J$28="+"))&gt;0,IF(AD158&lt;=SUMIFS(Barèmes!$D$6:$D$28,Barèmes!$A$6:$A$28,"Surcoût d'agilité (s) — technique",Barèmes!$B$6:$B$28,H158,Barèmes!$C$6:$C$28,IF(H158="6ème","Mixte",G158)),"à besoin",IF(AD158&lt;=SUMIFS(Barèmes!$E$6:$E$28,Barèmes!$A$6:$A$28,"Surcoût d'agilité (s) — technique",Barèmes!$B$6:$B$28,H158,Barèmes!$C$6:$C$28,IF(H158="6ème","Mixte",G158)),"fragile","satisfaisant")),IF(AD158&gt;=SUMIFS(Barèmes!$D$6:$D$28,Barèmes!$A$6:$A$28,"Surcoût d'agilité (s) — technique",Barèmes!$B$6:$B$28,H158,Barèmes!$C$6:$C$28,IF(H158="6ème","Mixte",G158)),"à besoin",IF(AD158&gt;=SUMIFS(Barèmes!$E$6:$E$28,Barèmes!$A$6:$A$28,"Surcoût d'agilité (s) — technique",Barèmes!$B$6:$B$28,H158,Barèmes!$C$6:$C$28,IF(H158="6ème","Mixte",G158)),"fragile","satisfaisant"))))</f>
        <v/>
      </c>
      <c r="AG158" s="30" t="str">
        <f>IF(OR(AD158="",SUMPRODUCT((Barèmes!$A$6:$A$28="Surcoût d'agilité (s) — technique")*(Barèmes!$B$6:$B$28=H158)*(Barèmes!$C$6:$C$28=IF(H158="6ème","Mixte",G158)))=0),"",IF(SUMPRODUCT((Barèmes!$A$6:$A$28="Surcoût d'agilité (s) — technique")*(Barèmes!$B$6:$B$28=H158)*(Barèmes!$C$6:$C$28=IF(H158="6ème","Mixte",G158))*(Barèmes!$J$6:$J$28="+"))&gt;0,IF(AD158&lt;=SUMIFS(Barèmes!$F$6:$F$28,Barèmes!$A$6:$A$28,"Surcoût d'agilité (s) — technique",Barèmes!$B$6:$B$28,H158,Barèmes!$C$6:$C$28,IF(H158="6ème","Mixte",G158)),Barèmes!$B$2,IF(AD158&lt;=SUMIFS(Barèmes!$G$6:$G$28,Barèmes!$A$6:$A$28,"Surcoût d'agilité (s) — technique",Barèmes!$B$6:$B$28,H158,Barèmes!$C$6:$C$28,IF(H158="6ème","Mixte",G158)),Barèmes!$C$2,IF(AD158&lt;=SUMIFS(Barèmes!$H$6:$H$28,Barèmes!$A$6:$A$28,"Surcoût d'agilité (s) — technique",Barèmes!$B$6:$B$28,H158,Barèmes!$C$6:$C$28,IF(H158="6ème","Mixte",G158)),Barèmes!$D$2,IF(AD158&lt;=SUMIFS(Barèmes!$I$6:$I$28,Barèmes!$A$6:$A$28,"Surcoût d'agilité (s) — technique",Barèmes!$B$6:$B$28,H158,Barèmes!$C$6:$C$28,IF(H158="6ème","Mixte",G158)),Barèmes!$E$2,Barèmes!$F$2)))),IF(AD158&gt;=SUMIFS(Barèmes!$F$6:$F$28,Barèmes!$A$6:$A$28,"Surcoût d'agilité (s) — technique",Barèmes!$B$6:$B$28,H158,Barèmes!$C$6:$C$28,IF(H158="6ème","Mixte",G158)),Barèmes!$B$2,IF(AD158&gt;=SUMIFS(Barèmes!$G$6:$G$28,Barèmes!$A$6:$A$28,"Surcoût d'agilité (s) — technique",Barèmes!$B$6:$B$28,H158,Barèmes!$C$6:$C$28,IF(H158="6ème","Mixte",G158)),Barèmes!$C$2,IF(AD158&gt;=SUMIFS(Barèmes!$H$6:$H$28,Barèmes!$A$6:$A$28,"Surcoût d'agilité (s) — technique",Barèmes!$B$6:$B$28,H158,Barèmes!$C$6:$C$28,IF(H158="6ème","Mixte",G158)),Barèmes!$D$2,IF(AD158&gt;=SUMIFS(Barèmes!$I$6:$I$28,Barèmes!$A$6:$A$28,"Surcoût d'agilité (s) — technique",Barèmes!$B$6:$B$28,H158,Barèmes!$C$6:$C$28,IF(H158="6ème","Mixte",G158)),Barèmes!$E$2,Barèmes!$F$2))))))</f>
        <v/>
      </c>
      <c r="AH158" s="31" t="str">
        <f>IF((IF(N158="",0,1)+IF(Q158="",0,1)+IF(W158="",0,1)+IF(Z158="",0,1)+IF(AC158="",0,1))=0,"",3*IF(N158=Barèmes!$B$2,1,IF(N158=Barèmes!$C$2,2,IF(N158=Barèmes!$D$2,3,IF(N158=Barèmes!$E$2,4,IF(N158=Barèmes!$F$2,5,0)))))+3*IF(Q158=Barèmes!$B$2,1,IF(Q158=Barèmes!$C$2,2,IF(Q158=Barèmes!$D$2,3,IF(Q158=Barèmes!$E$2,4,IF(Q158=Barèmes!$F$2,5,0)))))+2*IF(W158=Barèmes!$B$2,1,IF(W158=Barèmes!$C$2,2,IF(W158=Barèmes!$D$2,3,IF(W158=Barèmes!$E$2,4,IF(W158=Barèmes!$F$2,5,0)))))+1*IF(Z158=Barèmes!$B$2,1,IF(Z158=Barèmes!$C$2,2,IF(Z158=Barèmes!$D$2,3,IF(Z158=Barèmes!$E$2,4,IF(Z158=Barèmes!$F$2,5,0)))))+1*IF(AC158=Barèmes!$B$2,1,IF(AC158=Barèmes!$C$2,2,IF(AC158=Barèmes!$D$2,3,IF(AC158=Barèmes!$E$2,4,IF(AC158=Barèmes!$F$2,5,0))))))</f>
        <v/>
      </c>
      <c r="AI158" s="31"/>
      <c r="AJ158" s="32" t="str">
        <f>IFERROR(INDEX(Croissance!$B$5:$B$604,MATCH(A158,Croissance!$A$5:$A$604,0)),"")</f>
        <v/>
      </c>
      <c r="AK158" s="32" t="str">
        <f>IFERROR(INDEX(Croissance!$C$5:$C$604,MATCH(A158,Croissance!$A$5:$A$604,0)),"")</f>
        <v/>
      </c>
      <c r="AL158" s="32" t="str">
        <f>IFERROR(INDEX(Croissance!$D$5:$D$604,MATCH(A158,Croissance!$A$5:$A$604,0)),"")</f>
        <v/>
      </c>
      <c r="AM158" s="32" t="str">
        <f>IFERROR(INDEX(Croissance!$E$5:$E$604,MATCH(A158,Croissance!$A$5:$A$604,0)),"")</f>
        <v/>
      </c>
      <c r="AO158" s="33">
        <f t="shared" si="24"/>
        <v>0</v>
      </c>
      <c r="AP158" s="33">
        <f t="shared" si="20"/>
        <v>0</v>
      </c>
      <c r="AQ158" s="33">
        <f>IF(A158="",0,IF(AND(OR('Synthèse classe'!$C$2="Tous",C158='Synthèse classe'!$C$2),OR('Synthèse classe'!$C$3="Toutes",D158='Synthèse classe'!$C$3),OR('Synthèse classe'!$C$4="Toutes",AND('Synthèse classe'!$C$4="Dernière",AP158=1),B158=IFERROR(VALUE('Synthèse classe'!$C$4),0))),1,0))</f>
        <v>0</v>
      </c>
      <c r="AR158" s="34" t="str">
        <f t="shared" si="21"/>
        <v/>
      </c>
    </row>
    <row r="159" spans="1:44" x14ac:dyDescent="0.2">
      <c r="A159" s="17" t="str">
        <f t="shared" si="17"/>
        <v/>
      </c>
      <c r="B159" s="18"/>
      <c r="C159" s="19"/>
      <c r="D159" s="19"/>
      <c r="E159" s="19"/>
      <c r="F159" s="19"/>
      <c r="G159" s="19"/>
      <c r="H159" s="17" t="str">
        <f t="shared" si="22"/>
        <v/>
      </c>
      <c r="I159" s="20"/>
      <c r="J159" s="18"/>
      <c r="K159" s="19"/>
      <c r="L159" s="21" t="str">
        <f t="shared" si="23"/>
        <v/>
      </c>
      <c r="M159" s="21" t="str">
        <f>IF(OR(J159="",SUMPRODUCT((Barèmes!$A$6:$A$28="Endurance — Luc Léger (palier)")*(Barèmes!$B$6:$B$28=H159)*(Barèmes!$C$6:$C$28=IF(H159="6ème","Mixte",G159)))=0),"",IF(SUMPRODUCT((Barèmes!$A$6:$A$28="Endurance — Luc Léger (palier)")*(Barèmes!$B$6:$B$28=H159)*(Barèmes!$C$6:$C$28=IF(H159="6ème","Mixte",G159))*(Barèmes!$J$6:$J$28="+"))&gt;0,IF(J159&lt;=SUMIFS(Barèmes!$D$6:$D$28,Barèmes!$A$6:$A$28,"Endurance — Luc Léger (palier)",Barèmes!$B$6:$B$28,H159,Barèmes!$C$6:$C$28,IF(H159="6ème","Mixte",G159)),"à besoin",IF(J159&lt;=SUMIFS(Barèmes!$E$6:$E$28,Barèmes!$A$6:$A$28,"Endurance — Luc Léger (palier)",Barèmes!$B$6:$B$28,H159,Barèmes!$C$6:$C$28,IF(H159="6ème","Mixte",G159)),"fragile","satisfaisant")),IF(J159&gt;=SUMIFS(Barèmes!$D$6:$D$28,Barèmes!$A$6:$A$28,"Endurance — Luc Léger (palier)",Barèmes!$B$6:$B$28,H159,Barèmes!$C$6:$C$28,IF(H159="6ème","Mixte",G159)),"à besoin",IF(J159&gt;=SUMIFS(Barèmes!$E$6:$E$28,Barèmes!$A$6:$A$28,"Endurance — Luc Léger (palier)",Barèmes!$B$6:$B$28,H159,Barèmes!$C$6:$C$28,IF(H159="6ème","Mixte",G159)),"fragile","satisfaisant"))))</f>
        <v/>
      </c>
      <c r="N159" s="21" t="str">
        <f>IF(OR(J159="",SUMPRODUCT((Barèmes!$A$6:$A$28="Endurance — Luc Léger (palier)")*(Barèmes!$B$6:$B$28=H159)*(Barèmes!$C$6:$C$28=IF(H159="6ème","Mixte",G159)))=0),"",IF(SUMPRODUCT((Barèmes!$A$6:$A$28="Endurance — Luc Léger (palier)")*(Barèmes!$B$6:$B$28=H159)*(Barèmes!$C$6:$C$28=IF(H159="6ème","Mixte",G159))*(Barèmes!$J$6:$J$28="+"))&gt;0,IF(J159&lt;=SUMIFS(Barèmes!$F$6:$F$28,Barèmes!$A$6:$A$28,"Endurance — Luc Léger (palier)",Barèmes!$B$6:$B$28,H159,Barèmes!$C$6:$C$28,IF(H159="6ème","Mixte",G159)),Barèmes!$B$2,IF(J159&lt;=SUMIFS(Barèmes!$G$6:$G$28,Barèmes!$A$6:$A$28,"Endurance — Luc Léger (palier)",Barèmes!$B$6:$B$28,H159,Barèmes!$C$6:$C$28,IF(H159="6ème","Mixte",G159)),Barèmes!$C$2,IF(J159&lt;=SUMIFS(Barèmes!$H$6:$H$28,Barèmes!$A$6:$A$28,"Endurance — Luc Léger (palier)",Barèmes!$B$6:$B$28,H159,Barèmes!$C$6:$C$28,IF(H159="6ème","Mixte",G159)),Barèmes!$D$2,IF(J159&lt;=SUMIFS(Barèmes!$I$6:$I$28,Barèmes!$A$6:$A$28,"Endurance — Luc Léger (palier)",Barèmes!$B$6:$B$28,H159,Barèmes!$C$6:$C$28,IF(H159="6ème","Mixte",G159)),Barèmes!$E$2,Barèmes!$F$2)))),IF(J159&gt;=SUMIFS(Barèmes!$F$6:$F$28,Barèmes!$A$6:$A$28,"Endurance — Luc Léger (palier)",Barèmes!$B$6:$B$28,H159,Barèmes!$C$6:$C$28,IF(H159="6ème","Mixte",G159)),Barèmes!$B$2,IF(J159&gt;=SUMIFS(Barèmes!$G$6:$G$28,Barèmes!$A$6:$A$28,"Endurance — Luc Léger (palier)",Barèmes!$B$6:$B$28,H159,Barèmes!$C$6:$C$28,IF(H159="6ème","Mixte",G159)),Barèmes!$C$2,IF(J159&gt;=SUMIFS(Barèmes!$H$6:$H$28,Barèmes!$A$6:$A$28,"Endurance — Luc Léger (palier)",Barèmes!$B$6:$B$28,H159,Barèmes!$C$6:$C$28,IF(H159="6ème","Mixte",G159)),Barèmes!$D$2,IF(J159&gt;=SUMIFS(Barèmes!$I$6:$I$28,Barèmes!$A$6:$A$28,"Endurance — Luc Léger (palier)",Barèmes!$B$6:$B$28,H159,Barèmes!$C$6:$C$28,IF(H159="6ème","Mixte",G159)),Barèmes!$E$2,Barèmes!$F$2))))))</f>
        <v/>
      </c>
      <c r="O159" s="22"/>
      <c r="P159" s="23" t="str">
        <f>IF(OR(O159="",SUMPRODUCT((Barèmes!$A$6:$A$28="Force bas du corps — Saut en longueur (m)")*(Barèmes!$B$6:$B$28=H159)*(Barèmes!$C$6:$C$28=IF(H159="6ème","Mixte",G159)))=0),"",IF(SUMPRODUCT((Barèmes!$A$6:$A$28="Force bas du corps — Saut en longueur (m)")*(Barèmes!$B$6:$B$28=H159)*(Barèmes!$C$6:$C$28=IF(H159="6ème","Mixte",G159))*(Barèmes!$J$6:$J$28="+"))&gt;0,IF(O159&lt;=SUMIFS(Barèmes!$D$6:$D$28,Barèmes!$A$6:$A$28,"Force bas du corps — Saut en longueur (m)",Barèmes!$B$6:$B$28,H159,Barèmes!$C$6:$C$28,IF(H159="6ème","Mixte",G159)),"à besoin",IF(O159&lt;=SUMIFS(Barèmes!$E$6:$E$28,Barèmes!$A$6:$A$28,"Force bas du corps — Saut en longueur (m)",Barèmes!$B$6:$B$28,H159,Barèmes!$C$6:$C$28,IF(H159="6ème","Mixte",G159)),"fragile","satisfaisant")),IF(O159&gt;=SUMIFS(Barèmes!$D$6:$D$28,Barèmes!$A$6:$A$28,"Force bas du corps — Saut en longueur (m)",Barèmes!$B$6:$B$28,H159,Barèmes!$C$6:$C$28,IF(H159="6ème","Mixte",G159)),"à besoin",IF(O159&gt;=SUMIFS(Barèmes!$E$6:$E$28,Barèmes!$A$6:$A$28,"Force bas du corps — Saut en longueur (m)",Barèmes!$B$6:$B$28,H159,Barèmes!$C$6:$C$28,IF(H159="6ème","Mixte",G159)),"fragile","satisfaisant"))))</f>
        <v/>
      </c>
      <c r="Q159" s="23" t="str">
        <f>IF(OR(O159="",SUMPRODUCT((Barèmes!$A$6:$A$28="Force bas du corps — Saut en longueur (m)")*(Barèmes!$B$6:$B$28=H159)*(Barèmes!$C$6:$C$28=IF(H159="6ème","Mixte",G159)))=0),"",IF(SUMPRODUCT((Barèmes!$A$6:$A$28="Force bas du corps — Saut en longueur (m)")*(Barèmes!$B$6:$B$28=H159)*(Barèmes!$C$6:$C$28=IF(H159="6ème","Mixte",G159))*(Barèmes!$J$6:$J$28="+"))&gt;0,IF(O159&lt;=SUMIFS(Barèmes!$F$6:$F$28,Barèmes!$A$6:$A$28,"Force bas du corps — Saut en longueur (m)",Barèmes!$B$6:$B$28,H159,Barèmes!$C$6:$C$28,IF(H159="6ème","Mixte",G159)),Barèmes!$B$2,IF(O159&lt;=SUMIFS(Barèmes!$G$6:$G$28,Barèmes!$A$6:$A$28,"Force bas du corps — Saut en longueur (m)",Barèmes!$B$6:$B$28,H159,Barèmes!$C$6:$C$28,IF(H159="6ème","Mixte",G159)),Barèmes!$C$2,IF(O159&lt;=SUMIFS(Barèmes!$H$6:$H$28,Barèmes!$A$6:$A$28,"Force bas du corps — Saut en longueur (m)",Barèmes!$B$6:$B$28,H159,Barèmes!$C$6:$C$28,IF(H159="6ème","Mixte",G159)),Barèmes!$D$2,IF(O159&lt;=SUMIFS(Barèmes!$I$6:$I$28,Barèmes!$A$6:$A$28,"Force bas du corps — Saut en longueur (m)",Barèmes!$B$6:$B$28,H159,Barèmes!$C$6:$C$28,IF(H159="6ème","Mixte",G159)),Barèmes!$E$2,Barèmes!$F$2)))),IF(O159&gt;=SUMIFS(Barèmes!$F$6:$F$28,Barèmes!$A$6:$A$28,"Force bas du corps — Saut en longueur (m)",Barèmes!$B$6:$B$28,H159,Barèmes!$C$6:$C$28,IF(H159="6ème","Mixte",G159)),Barèmes!$B$2,IF(O159&gt;=SUMIFS(Barèmes!$G$6:$G$28,Barèmes!$A$6:$A$28,"Force bas du corps — Saut en longueur (m)",Barèmes!$B$6:$B$28,H159,Barèmes!$C$6:$C$28,IF(H159="6ème","Mixte",G159)),Barèmes!$C$2,IF(O159&gt;=SUMIFS(Barèmes!$H$6:$H$28,Barèmes!$A$6:$A$28,"Force bas du corps — Saut en longueur (m)",Barèmes!$B$6:$B$28,H159,Barèmes!$C$6:$C$28,IF(H159="6ème","Mixte",G159)),Barèmes!$D$2,IF(O159&gt;=SUMIFS(Barèmes!$I$6:$I$28,Barèmes!$A$6:$A$28,"Force bas du corps — Saut en longueur (m)",Barèmes!$B$6:$B$28,H159,Barèmes!$C$6:$C$28,IF(H159="6ème","Mixte",G159)),Barèmes!$E$2,Barèmes!$F$2))))))</f>
        <v/>
      </c>
      <c r="R159" s="22"/>
      <c r="S159" s="24" t="str">
        <f>IF(OR(R159="",SUMPRODUCT((Barèmes!$A$6:$A$28="Vitesse — 30 m (s)")*(Barèmes!$B$6:$B$28=H159)*(Barèmes!$C$6:$C$28=IF(H159="6ème","Mixte",G159)))=0),"",IF(SUMPRODUCT((Barèmes!$A$6:$A$28="Vitesse — 30 m (s)")*(Barèmes!$B$6:$B$28=H159)*(Barèmes!$C$6:$C$28=IF(H159="6ème","Mixte",G159))*(Barèmes!$J$6:$J$28="+"))&gt;0,IF(R159&lt;=SUMIFS(Barèmes!$D$6:$D$28,Barèmes!$A$6:$A$28,"Vitesse — 30 m (s)",Barèmes!$B$6:$B$28,H159,Barèmes!$C$6:$C$28,IF(H159="6ème","Mixte",G159)),"à besoin",IF(R159&lt;=SUMIFS(Barèmes!$E$6:$E$28,Barèmes!$A$6:$A$28,"Vitesse — 30 m (s)",Barèmes!$B$6:$B$28,H159,Barèmes!$C$6:$C$28,IF(H159="6ème","Mixte",G159)),"fragile","satisfaisant")),IF(R159&gt;=SUMIFS(Barèmes!$D$6:$D$28,Barèmes!$A$6:$A$28,"Vitesse — 30 m (s)",Barèmes!$B$6:$B$28,H159,Barèmes!$C$6:$C$28,IF(H159="6ème","Mixte",G159)),"à besoin",IF(R159&gt;=SUMIFS(Barèmes!$E$6:$E$28,Barèmes!$A$6:$A$28,"Vitesse — 30 m (s)",Barèmes!$B$6:$B$28,H159,Barèmes!$C$6:$C$28,IF(H159="6ème","Mixte",G159)),"fragile","satisfaisant"))))</f>
        <v/>
      </c>
      <c r="T159" s="24" t="str">
        <f>IF(OR(R159="",SUMPRODUCT((Barèmes!$A$6:$A$28="Vitesse — 30 m (s)")*(Barèmes!$B$6:$B$28=H159)*(Barèmes!$C$6:$C$28=IF(H159="6ème","Mixte",G159)))=0),"",IF(SUMPRODUCT((Barèmes!$A$6:$A$28="Vitesse — 30 m (s)")*(Barèmes!$B$6:$B$28=H159)*(Barèmes!$C$6:$C$28=IF(H159="6ème","Mixte",G159))*(Barèmes!$J$6:$J$28="+"))&gt;0,IF(R159&lt;=SUMIFS(Barèmes!$F$6:$F$28,Barèmes!$A$6:$A$28,"Vitesse — 30 m (s)",Barèmes!$B$6:$B$28,H159,Barèmes!$C$6:$C$28,IF(H159="6ème","Mixte",G159)),Barèmes!$B$2,IF(R159&lt;=SUMIFS(Barèmes!$G$6:$G$28,Barèmes!$A$6:$A$28,"Vitesse — 30 m (s)",Barèmes!$B$6:$B$28,H159,Barèmes!$C$6:$C$28,IF(H159="6ème","Mixte",G159)),Barèmes!$C$2,IF(R159&lt;=SUMIFS(Barèmes!$H$6:$H$28,Barèmes!$A$6:$A$28,"Vitesse — 30 m (s)",Barèmes!$B$6:$B$28,H159,Barèmes!$C$6:$C$28,IF(H159="6ème","Mixte",G159)),Barèmes!$D$2,IF(R159&lt;=SUMIFS(Barèmes!$I$6:$I$28,Barèmes!$A$6:$A$28,"Vitesse — 30 m (s)",Barèmes!$B$6:$B$28,H159,Barèmes!$C$6:$C$28,IF(H159="6ème","Mixte",G159)),Barèmes!$E$2,Barèmes!$F$2)))),IF(R159&gt;=SUMIFS(Barèmes!$F$6:$F$28,Barèmes!$A$6:$A$28,"Vitesse — 30 m (s)",Barèmes!$B$6:$B$28,H159,Barèmes!$C$6:$C$28,IF(H159="6ème","Mixte",G159)),Barèmes!$B$2,IF(R159&gt;=SUMIFS(Barèmes!$G$6:$G$28,Barèmes!$A$6:$A$28,"Vitesse — 30 m (s)",Barèmes!$B$6:$B$28,H159,Barèmes!$C$6:$C$28,IF(H159="6ème","Mixte",G159)),Barèmes!$C$2,IF(R159&gt;=SUMIFS(Barèmes!$H$6:$H$28,Barèmes!$A$6:$A$28,"Vitesse — 30 m (s)",Barèmes!$B$6:$B$28,H159,Barèmes!$C$6:$C$28,IF(H159="6ème","Mixte",G159)),Barèmes!$D$2,IF(R159&gt;=SUMIFS(Barèmes!$I$6:$I$28,Barèmes!$A$6:$A$28,"Vitesse — 30 m (s)",Barèmes!$B$6:$B$28,H159,Barèmes!$C$6:$C$28,IF(H159="6ème","Mixte",G159)),Barèmes!$E$2,Barèmes!$F$2))))))</f>
        <v/>
      </c>
      <c r="U159" s="22"/>
      <c r="V159" s="25" t="str">
        <f>IF(OR(U159="",SUMPRODUCT((Barèmes!$A$6:$A$28="Vitesse — 50 m (s)")*(Barèmes!$B$6:$B$28=H159)*(Barèmes!$C$6:$C$28=IF(H159="6ème","Mixte",G159)))=0),"",IF(SUMPRODUCT((Barèmes!$A$6:$A$28="Vitesse — 50 m (s)")*(Barèmes!$B$6:$B$28=H159)*(Barèmes!$C$6:$C$28=IF(H159="6ème","Mixte",G159))*(Barèmes!$J$6:$J$28="+"))&gt;0,IF(U159&lt;=SUMIFS(Barèmes!$D$6:$D$28,Barèmes!$A$6:$A$28,"Vitesse — 50 m (s)",Barèmes!$B$6:$B$28,H159,Barèmes!$C$6:$C$28,IF(H159="6ème","Mixte",G159)),"à besoin",IF(U159&lt;=SUMIFS(Barèmes!$E$6:$E$28,Barèmes!$A$6:$A$28,"Vitesse — 50 m (s)",Barèmes!$B$6:$B$28,H159,Barèmes!$C$6:$C$28,IF(H159="6ème","Mixte",G159)),"fragile","satisfaisant")),IF(U159&gt;=SUMIFS(Barèmes!$D$6:$D$28,Barèmes!$A$6:$A$28,"Vitesse — 50 m (s)",Barèmes!$B$6:$B$28,H159,Barèmes!$C$6:$C$28,IF(H159="6ème","Mixte",G159)),"à besoin",IF(U159&gt;=SUMIFS(Barèmes!$E$6:$E$28,Barèmes!$A$6:$A$28,"Vitesse — 50 m (s)",Barèmes!$B$6:$B$28,H159,Barèmes!$C$6:$C$28,IF(H159="6ème","Mixte",G159)),"fragile","satisfaisant"))))</f>
        <v/>
      </c>
      <c r="W159" s="25" t="str">
        <f>IF(OR(U159="",SUMPRODUCT((Barèmes!$A$6:$A$28="Vitesse — 50 m (s)")*(Barèmes!$B$6:$B$28=H159)*(Barèmes!$C$6:$C$28=IF(H159="6ème","Mixte",G159)))=0),"",IF(SUMPRODUCT((Barèmes!$A$6:$A$28="Vitesse — 50 m (s)")*(Barèmes!$B$6:$B$28=H159)*(Barèmes!$C$6:$C$28=IF(H159="6ème","Mixte",G159))*(Barèmes!$J$6:$J$28="+"))&gt;0,IF(U159&lt;=SUMIFS(Barèmes!$F$6:$F$28,Barèmes!$A$6:$A$28,"Vitesse — 50 m (s)",Barèmes!$B$6:$B$28,H159,Barèmes!$C$6:$C$28,IF(H159="6ème","Mixte",G159)),Barèmes!$B$2,IF(U159&lt;=SUMIFS(Barèmes!$G$6:$G$28,Barèmes!$A$6:$A$28,"Vitesse — 50 m (s)",Barèmes!$B$6:$B$28,H159,Barèmes!$C$6:$C$28,IF(H159="6ème","Mixte",G159)),Barèmes!$C$2,IF(U159&lt;=SUMIFS(Barèmes!$H$6:$H$28,Barèmes!$A$6:$A$28,"Vitesse — 50 m (s)",Barèmes!$B$6:$B$28,H159,Barèmes!$C$6:$C$28,IF(H159="6ème","Mixte",G159)),Barèmes!$D$2,IF(U159&lt;=SUMIFS(Barèmes!$I$6:$I$28,Barèmes!$A$6:$A$28,"Vitesse — 50 m (s)",Barèmes!$B$6:$B$28,H159,Barèmes!$C$6:$C$28,IF(H159="6ème","Mixte",G159)),Barèmes!$E$2,Barèmes!$F$2)))),IF(U159&gt;=SUMIFS(Barèmes!$F$6:$F$28,Barèmes!$A$6:$A$28,"Vitesse — 50 m (s)",Barèmes!$B$6:$B$28,H159,Barèmes!$C$6:$C$28,IF(H159="6ème","Mixte",G159)),Barèmes!$B$2,IF(U159&gt;=SUMIFS(Barèmes!$G$6:$G$28,Barèmes!$A$6:$A$28,"Vitesse — 50 m (s)",Barèmes!$B$6:$B$28,H159,Barèmes!$C$6:$C$28,IF(H159="6ème","Mixte",G159)),Barèmes!$C$2,IF(U159&gt;=SUMIFS(Barèmes!$H$6:$H$28,Barèmes!$A$6:$A$28,"Vitesse — 50 m (s)",Barèmes!$B$6:$B$28,H159,Barèmes!$C$6:$C$28,IF(H159="6ème","Mixte",G159)),Barèmes!$D$2,IF(U159&gt;=SUMIFS(Barèmes!$I$6:$I$28,Barèmes!$A$6:$A$28,"Vitesse — 50 m (s)",Barèmes!$B$6:$B$28,H159,Barèmes!$C$6:$C$28,IF(H159="6ème","Mixte",G159)),Barèmes!$E$2,Barèmes!$F$2))))))</f>
        <v/>
      </c>
      <c r="X159" s="18"/>
      <c r="Y159" s="26" t="str" cm="1">
        <f t="array" ref="Y159">IF(OR(X159="",SUMPRODUCT((Barèmes!$A$6:$A$28="Souplesse (score 1-5)")*(Barèmes!$B$6:$B$28=H159)*(Barèmes!$C$6:$C$28=IF(H159="6ème","Mixte",G159)))=0),"",IF(SUMPRODUCT((Barèmes!$A$6:$A$28="Souplesse (score 1-5)")*(Barèmes!$B$6:$B$28=H159)*(Barèmes!$C$6:$C$28=IF(H159="6ème","Mixte",G159))*(Barèmes!$J$6:$J$28="+"))&gt;0,IF(X159&lt;=SUMIFS(Barèmes!$D$6:$D$28,Barèmes!$A$6:$A$28,"Souplesse (score 1-5)",Barèmes!$B$6:$B$28,H159,Barèmes!$C$6:$C$28,IF(H159="6ème","Mixte",G159)),"à besoin",IF(X159&lt;=SUMIFS(Barèmes!$E$6:$E$28,Barèmes!$A$6:$A$28,"Souplesse (score 1-5)",Barèmes!$B$6:$B$28,H159,Barèmes!$C$6:$C$28,IF(H159="6ème","Mixte",G159)),"fragile","satisfaisant")),IF(X159&gt;=SUMIFS(Barèmes!$D$6:$D$28,Barèmes!$A$6:$A$28,"Souplesse (score 1-5)",Barèmes!$B$6:$B$28,H159,Barèmes!$C$6:$C$28,IF(H159="6ème","Mixte",G159)),"à besoin",IF(X159&gt;=SUMIFS(Barèmes!$E$6:$E$28,Barèmes!$A$6:$A$28,"Souplesse (score 1-5)",Barèmes!$B$6:$B$28,H159,Barèmes!$C$6:$C$28,IF(H159="6ème","Mixte",G159)),"fragile","satisfaisant"))))</f>
        <v/>
      </c>
      <c r="Z159" s="26" t="str" cm="1">
        <f t="array" ref="Z159">IF(OR(X159="",SUMPRODUCT((Barèmes!$A$6:$A$28="Souplesse (score 1-5)")*(Barèmes!$B$6:$B$28=H159)*(Barèmes!$C$6:$C$28=IF(H159="6ème","Mixte",G159)))=0),"",IF(SUMPRODUCT((Barèmes!$A$6:$A$28="Souplesse (score 1-5)")*(Barèmes!$B$6:$B$28=H159)*(Barèmes!$C$6:$C$28=IF(H159="6ème","Mixte",G159))*(Barèmes!$J$6:$J$28="+"))&gt;0,IF(X159&lt;=SUMIFS(Barèmes!$F$6:$F$28,Barèmes!$A$6:$A$28,"Souplesse (score 1-5)",Barèmes!$B$6:$B$28,H159,Barèmes!$C$6:$C$28,IF(H159="6ème","Mixte",G159)),Barèmes!$B$2,IF(X159&lt;=SUMIFS(Barèmes!$G$6:$G$28,Barèmes!$A$6:$A$28,"Souplesse (score 1-5)",Barèmes!$B$6:$B$28,H159,Barèmes!$C$6:$C$28,IF(H159="6ème","Mixte",G159)),Barèmes!$C$2,IF(X159&lt;=SUMIFS(Barèmes!$H$6:$H$28,Barèmes!$A$6:$A$28,"Souplesse (score 1-5)",Barèmes!$B$6:$B$28,H159,Barèmes!$C$6:$C$28,IF(H159="6ème","Mixte",G159)),Barèmes!$D$2,IF(X159&lt;=SUMIFS(Barèmes!$I$6:$I$28,Barèmes!$A$6:$A$28,"Souplesse (score 1-5)",Barèmes!$B$6:$B$28,H159,Barèmes!$C$6:$C$28,IF(H159="6ème","Mixte",G159)),Barèmes!$E$2,Barèmes!$F$2)))),IF(X159&gt;=SUMIFS(Barèmes!$F$6:$F$28,Barèmes!$A$6:$A$28,"Souplesse (score 1-5)",Barèmes!$B$6:$B$28,H159,Barèmes!$C$6:$C$28,IF(H159="6ème","Mixte",G159)),Barèmes!$B$2,IF(X159&gt;=SUMIFS(Barèmes!$G$6:$G$28,Barèmes!$A$6:$A$28,"Souplesse (score 1-5)",Barèmes!$B$6:$B$28,H159,Barèmes!$C$6:$C$28,IF(H159="6ème","Mixte",G159)),Barèmes!$C$2,IF(X159&gt;=SUMIFS(Barèmes!$H$6:$H$28,Barèmes!$A$6:$A$28,"Souplesse (score 1-5)",Barèmes!$B$6:$B$28,H159,Barèmes!$C$6:$C$28,IF(H159="6ème","Mixte",G159)),Barèmes!$D$2,IF(X159&gt;=SUMIFS(Barèmes!$I$6:$I$28,Barèmes!$A$6:$A$28,"Souplesse (score 1-5)",Barèmes!$B$6:$B$28,H159,Barèmes!$C$6:$C$28,IF(H159="6ème","Mixte",G159)),Barèmes!$E$2,Barèmes!$F$2))))))</f>
        <v/>
      </c>
      <c r="AA159" s="22"/>
      <c r="AB159" s="27" t="str">
        <f>IF(OR(AA159="",SUMPRODUCT((Barèmes!$A$6:$A$28="Agilité — T-test 974 (s)")*(Barèmes!$B$6:$B$28=H159)*(Barèmes!$C$6:$C$28=IF(H159="6ème","Mixte",G159)))=0),"",IF(SUMPRODUCT((Barèmes!$A$6:$A$28="Agilité — T-test 974 (s)")*(Barèmes!$B$6:$B$28=H159)*(Barèmes!$C$6:$C$28=IF(H159="6ème","Mixte",G159))*(Barèmes!$J$6:$J$28="+"))&gt;0,IF(AA159&lt;=SUMIFS(Barèmes!$D$6:$D$28,Barèmes!$A$6:$A$28,"Agilité — T-test 974 (s)",Barèmes!$B$6:$B$28,H159,Barèmes!$C$6:$C$28,IF(H159="6ème","Mixte",G159)),"à besoin",IF(AA159&lt;=SUMIFS(Barèmes!$E$6:$E$28,Barèmes!$A$6:$A$28,"Agilité — T-test 974 (s)",Barèmes!$B$6:$B$28,H159,Barèmes!$C$6:$C$28,IF(H159="6ème","Mixte",G159)),"fragile","satisfaisant")),IF(AA159&gt;=SUMIFS(Barèmes!$D$6:$D$28,Barèmes!$A$6:$A$28,"Agilité — T-test 974 (s)",Barèmes!$B$6:$B$28,H159,Barèmes!$C$6:$C$28,IF(H159="6ème","Mixte",G159)),"à besoin",IF(AA159&gt;=SUMIFS(Barèmes!$E$6:$E$28,Barèmes!$A$6:$A$28,"Agilité — T-test 974 (s)",Barèmes!$B$6:$B$28,H159,Barèmes!$C$6:$C$28,IF(H159="6ème","Mixte",G159)),"fragile","satisfaisant"))))</f>
        <v/>
      </c>
      <c r="AC159" s="27" t="str">
        <f>IF(OR(AA159="",SUMPRODUCT((Barèmes!$A$6:$A$28="Agilité — T-test 974 (s)")*(Barèmes!$B$6:$B$28=H159)*(Barèmes!$C$6:$C$28=IF(H159="6ème","Mixte",G159)))=0),"",IF(SUMPRODUCT((Barèmes!$A$6:$A$28="Agilité — T-test 974 (s)")*(Barèmes!$B$6:$B$28=H159)*(Barèmes!$C$6:$C$28=IF(H159="6ème","Mixte",G159))*(Barèmes!$J$6:$J$28="+"))&gt;0,IF(AA159&lt;=SUMIFS(Barèmes!$F$6:$F$28,Barèmes!$A$6:$A$28,"Agilité — T-test 974 (s)",Barèmes!$B$6:$B$28,H159,Barèmes!$C$6:$C$28,IF(H159="6ème","Mixte",G159)),Barèmes!$B$2,IF(AA159&lt;=SUMIFS(Barèmes!$G$6:$G$28,Barèmes!$A$6:$A$28,"Agilité — T-test 974 (s)",Barèmes!$B$6:$B$28,H159,Barèmes!$C$6:$C$28,IF(H159="6ème","Mixte",G159)),Barèmes!$C$2,IF(AA159&lt;=SUMIFS(Barèmes!$H$6:$H$28,Barèmes!$A$6:$A$28,"Agilité — T-test 974 (s)",Barèmes!$B$6:$B$28,H159,Barèmes!$C$6:$C$28,IF(H159="6ème","Mixte",G159)),Barèmes!$D$2,IF(AA159&lt;=SUMIFS(Barèmes!$I$6:$I$28,Barèmes!$A$6:$A$28,"Agilité — T-test 974 (s)",Barèmes!$B$6:$B$28,H159,Barèmes!$C$6:$C$28,IF(H159="6ème","Mixte",G159)),Barèmes!$E$2,Barèmes!$F$2)))),IF(AA159&gt;=SUMIFS(Barèmes!$F$6:$F$28,Barèmes!$A$6:$A$28,"Agilité — T-test 974 (s)",Barèmes!$B$6:$B$28,H159,Barèmes!$C$6:$C$28,IF(H159="6ème","Mixte",G159)),Barèmes!$B$2,IF(AA159&gt;=SUMIFS(Barèmes!$G$6:$G$28,Barèmes!$A$6:$A$28,"Agilité — T-test 974 (s)",Barèmes!$B$6:$B$28,H159,Barèmes!$C$6:$C$28,IF(H159="6ème","Mixte",G159)),Barèmes!$C$2,IF(AA159&gt;=SUMIFS(Barèmes!$H$6:$H$28,Barèmes!$A$6:$A$28,"Agilité — T-test 974 (s)",Barèmes!$B$6:$B$28,H159,Barèmes!$C$6:$C$28,IF(H159="6ème","Mixte",G159)),Barèmes!$D$2,IF(AA159&gt;=SUMIFS(Barèmes!$I$6:$I$28,Barèmes!$A$6:$A$28,"Agilité — T-test 974 (s)",Barèmes!$B$6:$B$28,H159,Barèmes!$C$6:$C$28,IF(H159="6ème","Mixte",G159)),Barèmes!$E$2,Barèmes!$F$2))))))</f>
        <v/>
      </c>
      <c r="AD159" s="28" t="str">
        <f t="shared" si="18"/>
        <v/>
      </c>
      <c r="AE159" s="29" t="str">
        <f t="shared" si="19"/>
        <v/>
      </c>
      <c r="AF159" s="30" t="str">
        <f>IF(OR(AD159="",SUMPRODUCT((Barèmes!$A$6:$A$28="Surcoût d'agilité (s) — technique")*(Barèmes!$B$6:$B$28=H159)*(Barèmes!$C$6:$C$28=IF(H159="6ème","Mixte",G159)))=0),"",IF(SUMPRODUCT((Barèmes!$A$6:$A$28="Surcoût d'agilité (s) — technique")*(Barèmes!$B$6:$B$28=H159)*(Barèmes!$C$6:$C$28=IF(H159="6ème","Mixte",G159))*(Barèmes!$J$6:$J$28="+"))&gt;0,IF(AD159&lt;=SUMIFS(Barèmes!$D$6:$D$28,Barèmes!$A$6:$A$28,"Surcoût d'agilité (s) — technique",Barèmes!$B$6:$B$28,H159,Barèmes!$C$6:$C$28,IF(H159="6ème","Mixte",G159)),"à besoin",IF(AD159&lt;=SUMIFS(Barèmes!$E$6:$E$28,Barèmes!$A$6:$A$28,"Surcoût d'agilité (s) — technique",Barèmes!$B$6:$B$28,H159,Barèmes!$C$6:$C$28,IF(H159="6ème","Mixte",G159)),"fragile","satisfaisant")),IF(AD159&gt;=SUMIFS(Barèmes!$D$6:$D$28,Barèmes!$A$6:$A$28,"Surcoût d'agilité (s) — technique",Barèmes!$B$6:$B$28,H159,Barèmes!$C$6:$C$28,IF(H159="6ème","Mixte",G159)),"à besoin",IF(AD159&gt;=SUMIFS(Barèmes!$E$6:$E$28,Barèmes!$A$6:$A$28,"Surcoût d'agilité (s) — technique",Barèmes!$B$6:$B$28,H159,Barèmes!$C$6:$C$28,IF(H159="6ème","Mixte",G159)),"fragile","satisfaisant"))))</f>
        <v/>
      </c>
      <c r="AG159" s="30" t="str">
        <f>IF(OR(AD159="",SUMPRODUCT((Barèmes!$A$6:$A$28="Surcoût d'agilité (s) — technique")*(Barèmes!$B$6:$B$28=H159)*(Barèmes!$C$6:$C$28=IF(H159="6ème","Mixte",G159)))=0),"",IF(SUMPRODUCT((Barèmes!$A$6:$A$28="Surcoût d'agilité (s) — technique")*(Barèmes!$B$6:$B$28=H159)*(Barèmes!$C$6:$C$28=IF(H159="6ème","Mixte",G159))*(Barèmes!$J$6:$J$28="+"))&gt;0,IF(AD159&lt;=SUMIFS(Barèmes!$F$6:$F$28,Barèmes!$A$6:$A$28,"Surcoût d'agilité (s) — technique",Barèmes!$B$6:$B$28,H159,Barèmes!$C$6:$C$28,IF(H159="6ème","Mixte",G159)),Barèmes!$B$2,IF(AD159&lt;=SUMIFS(Barèmes!$G$6:$G$28,Barèmes!$A$6:$A$28,"Surcoût d'agilité (s) — technique",Barèmes!$B$6:$B$28,H159,Barèmes!$C$6:$C$28,IF(H159="6ème","Mixte",G159)),Barèmes!$C$2,IF(AD159&lt;=SUMIFS(Barèmes!$H$6:$H$28,Barèmes!$A$6:$A$28,"Surcoût d'agilité (s) — technique",Barèmes!$B$6:$B$28,H159,Barèmes!$C$6:$C$28,IF(H159="6ème","Mixte",G159)),Barèmes!$D$2,IF(AD159&lt;=SUMIFS(Barèmes!$I$6:$I$28,Barèmes!$A$6:$A$28,"Surcoût d'agilité (s) — technique",Barèmes!$B$6:$B$28,H159,Barèmes!$C$6:$C$28,IF(H159="6ème","Mixte",G159)),Barèmes!$E$2,Barèmes!$F$2)))),IF(AD159&gt;=SUMIFS(Barèmes!$F$6:$F$28,Barèmes!$A$6:$A$28,"Surcoût d'agilité (s) — technique",Barèmes!$B$6:$B$28,H159,Barèmes!$C$6:$C$28,IF(H159="6ème","Mixte",G159)),Barèmes!$B$2,IF(AD159&gt;=SUMIFS(Barèmes!$G$6:$G$28,Barèmes!$A$6:$A$28,"Surcoût d'agilité (s) — technique",Barèmes!$B$6:$B$28,H159,Barèmes!$C$6:$C$28,IF(H159="6ème","Mixte",G159)),Barèmes!$C$2,IF(AD159&gt;=SUMIFS(Barèmes!$H$6:$H$28,Barèmes!$A$6:$A$28,"Surcoût d'agilité (s) — technique",Barèmes!$B$6:$B$28,H159,Barèmes!$C$6:$C$28,IF(H159="6ème","Mixte",G159)),Barèmes!$D$2,IF(AD159&gt;=SUMIFS(Barèmes!$I$6:$I$28,Barèmes!$A$6:$A$28,"Surcoût d'agilité (s) — technique",Barèmes!$B$6:$B$28,H159,Barèmes!$C$6:$C$28,IF(H159="6ème","Mixte",G159)),Barèmes!$E$2,Barèmes!$F$2))))))</f>
        <v/>
      </c>
      <c r="AH159" s="31" t="str">
        <f>IF((IF(N159="",0,1)+IF(Q159="",0,1)+IF(W159="",0,1)+IF(Z159="",0,1)+IF(AC159="",0,1))=0,"",3*IF(N159=Barèmes!$B$2,1,IF(N159=Barèmes!$C$2,2,IF(N159=Barèmes!$D$2,3,IF(N159=Barèmes!$E$2,4,IF(N159=Barèmes!$F$2,5,0)))))+3*IF(Q159=Barèmes!$B$2,1,IF(Q159=Barèmes!$C$2,2,IF(Q159=Barèmes!$D$2,3,IF(Q159=Barèmes!$E$2,4,IF(Q159=Barèmes!$F$2,5,0)))))+2*IF(W159=Barèmes!$B$2,1,IF(W159=Barèmes!$C$2,2,IF(W159=Barèmes!$D$2,3,IF(W159=Barèmes!$E$2,4,IF(W159=Barèmes!$F$2,5,0)))))+1*IF(Z159=Barèmes!$B$2,1,IF(Z159=Barèmes!$C$2,2,IF(Z159=Barèmes!$D$2,3,IF(Z159=Barèmes!$E$2,4,IF(Z159=Barèmes!$F$2,5,0)))))+1*IF(AC159=Barèmes!$B$2,1,IF(AC159=Barèmes!$C$2,2,IF(AC159=Barèmes!$D$2,3,IF(AC159=Barèmes!$E$2,4,IF(AC159=Barèmes!$F$2,5,0))))))</f>
        <v/>
      </c>
      <c r="AI159" s="31"/>
      <c r="AJ159" s="32" t="str">
        <f>IFERROR(INDEX(Croissance!$B$5:$B$604,MATCH(A159,Croissance!$A$5:$A$604,0)),"")</f>
        <v/>
      </c>
      <c r="AK159" s="32" t="str">
        <f>IFERROR(INDEX(Croissance!$C$5:$C$604,MATCH(A159,Croissance!$A$5:$A$604,0)),"")</f>
        <v/>
      </c>
      <c r="AL159" s="32" t="str">
        <f>IFERROR(INDEX(Croissance!$D$5:$D$604,MATCH(A159,Croissance!$A$5:$A$604,0)),"")</f>
        <v/>
      </c>
      <c r="AM159" s="32" t="str">
        <f>IFERROR(INDEX(Croissance!$E$5:$E$604,MATCH(A159,Croissance!$A$5:$A$604,0)),"")</f>
        <v/>
      </c>
      <c r="AO159" s="33">
        <f t="shared" si="24"/>
        <v>0</v>
      </c>
      <c r="AP159" s="33">
        <f t="shared" si="20"/>
        <v>0</v>
      </c>
      <c r="AQ159" s="33">
        <f>IF(A159="",0,IF(AND(OR('Synthèse classe'!$C$2="Tous",C159='Synthèse classe'!$C$2),OR('Synthèse classe'!$C$3="Toutes",D159='Synthèse classe'!$C$3),OR('Synthèse classe'!$C$4="Toutes",AND('Synthèse classe'!$C$4="Dernière",AP159=1),B159=IFERROR(VALUE('Synthèse classe'!$C$4),0))),1,0))</f>
        <v>0</v>
      </c>
      <c r="AR159" s="34" t="str">
        <f t="shared" si="21"/>
        <v/>
      </c>
    </row>
    <row r="160" spans="1:44" x14ac:dyDescent="0.2">
      <c r="A160" s="17" t="str">
        <f t="shared" si="17"/>
        <v/>
      </c>
      <c r="B160" s="18"/>
      <c r="C160" s="19"/>
      <c r="D160" s="19"/>
      <c r="E160" s="19"/>
      <c r="F160" s="19"/>
      <c r="G160" s="19"/>
      <c r="H160" s="17" t="str">
        <f t="shared" si="22"/>
        <v/>
      </c>
      <c r="I160" s="20"/>
      <c r="J160" s="18"/>
      <c r="K160" s="19"/>
      <c r="L160" s="21" t="str">
        <f t="shared" si="23"/>
        <v/>
      </c>
      <c r="M160" s="21" t="str">
        <f>IF(OR(J160="",SUMPRODUCT((Barèmes!$A$6:$A$28="Endurance — Luc Léger (palier)")*(Barèmes!$B$6:$B$28=H160)*(Barèmes!$C$6:$C$28=IF(H160="6ème","Mixte",G160)))=0),"",IF(SUMPRODUCT((Barèmes!$A$6:$A$28="Endurance — Luc Léger (palier)")*(Barèmes!$B$6:$B$28=H160)*(Barèmes!$C$6:$C$28=IF(H160="6ème","Mixte",G160))*(Barèmes!$J$6:$J$28="+"))&gt;0,IF(J160&lt;=SUMIFS(Barèmes!$D$6:$D$28,Barèmes!$A$6:$A$28,"Endurance — Luc Léger (palier)",Barèmes!$B$6:$B$28,H160,Barèmes!$C$6:$C$28,IF(H160="6ème","Mixte",G160)),"à besoin",IF(J160&lt;=SUMIFS(Barèmes!$E$6:$E$28,Barèmes!$A$6:$A$28,"Endurance — Luc Léger (palier)",Barèmes!$B$6:$B$28,H160,Barèmes!$C$6:$C$28,IF(H160="6ème","Mixte",G160)),"fragile","satisfaisant")),IF(J160&gt;=SUMIFS(Barèmes!$D$6:$D$28,Barèmes!$A$6:$A$28,"Endurance — Luc Léger (palier)",Barèmes!$B$6:$B$28,H160,Barèmes!$C$6:$C$28,IF(H160="6ème","Mixte",G160)),"à besoin",IF(J160&gt;=SUMIFS(Barèmes!$E$6:$E$28,Barèmes!$A$6:$A$28,"Endurance — Luc Léger (palier)",Barèmes!$B$6:$B$28,H160,Barèmes!$C$6:$C$28,IF(H160="6ème","Mixte",G160)),"fragile","satisfaisant"))))</f>
        <v/>
      </c>
      <c r="N160" s="21" t="str">
        <f>IF(OR(J160="",SUMPRODUCT((Barèmes!$A$6:$A$28="Endurance — Luc Léger (palier)")*(Barèmes!$B$6:$B$28=H160)*(Barèmes!$C$6:$C$28=IF(H160="6ème","Mixte",G160)))=0),"",IF(SUMPRODUCT((Barèmes!$A$6:$A$28="Endurance — Luc Léger (palier)")*(Barèmes!$B$6:$B$28=H160)*(Barèmes!$C$6:$C$28=IF(H160="6ème","Mixte",G160))*(Barèmes!$J$6:$J$28="+"))&gt;0,IF(J160&lt;=SUMIFS(Barèmes!$F$6:$F$28,Barèmes!$A$6:$A$28,"Endurance — Luc Léger (palier)",Barèmes!$B$6:$B$28,H160,Barèmes!$C$6:$C$28,IF(H160="6ème","Mixte",G160)),Barèmes!$B$2,IF(J160&lt;=SUMIFS(Barèmes!$G$6:$G$28,Barèmes!$A$6:$A$28,"Endurance — Luc Léger (palier)",Barèmes!$B$6:$B$28,H160,Barèmes!$C$6:$C$28,IF(H160="6ème","Mixte",G160)),Barèmes!$C$2,IF(J160&lt;=SUMIFS(Barèmes!$H$6:$H$28,Barèmes!$A$6:$A$28,"Endurance — Luc Léger (palier)",Barèmes!$B$6:$B$28,H160,Barèmes!$C$6:$C$28,IF(H160="6ème","Mixte",G160)),Barèmes!$D$2,IF(J160&lt;=SUMIFS(Barèmes!$I$6:$I$28,Barèmes!$A$6:$A$28,"Endurance — Luc Léger (palier)",Barèmes!$B$6:$B$28,H160,Barèmes!$C$6:$C$28,IF(H160="6ème","Mixte",G160)),Barèmes!$E$2,Barèmes!$F$2)))),IF(J160&gt;=SUMIFS(Barèmes!$F$6:$F$28,Barèmes!$A$6:$A$28,"Endurance — Luc Léger (palier)",Barèmes!$B$6:$B$28,H160,Barèmes!$C$6:$C$28,IF(H160="6ème","Mixte",G160)),Barèmes!$B$2,IF(J160&gt;=SUMIFS(Barèmes!$G$6:$G$28,Barèmes!$A$6:$A$28,"Endurance — Luc Léger (palier)",Barèmes!$B$6:$B$28,H160,Barèmes!$C$6:$C$28,IF(H160="6ème","Mixte",G160)),Barèmes!$C$2,IF(J160&gt;=SUMIFS(Barèmes!$H$6:$H$28,Barèmes!$A$6:$A$28,"Endurance — Luc Léger (palier)",Barèmes!$B$6:$B$28,H160,Barèmes!$C$6:$C$28,IF(H160="6ème","Mixte",G160)),Barèmes!$D$2,IF(J160&gt;=SUMIFS(Barèmes!$I$6:$I$28,Barèmes!$A$6:$A$28,"Endurance — Luc Léger (palier)",Barèmes!$B$6:$B$28,H160,Barèmes!$C$6:$C$28,IF(H160="6ème","Mixte",G160)),Barèmes!$E$2,Barèmes!$F$2))))))</f>
        <v/>
      </c>
      <c r="O160" s="22"/>
      <c r="P160" s="23" t="str">
        <f>IF(OR(O160="",SUMPRODUCT((Barèmes!$A$6:$A$28="Force bas du corps — Saut en longueur (m)")*(Barèmes!$B$6:$B$28=H160)*(Barèmes!$C$6:$C$28=IF(H160="6ème","Mixte",G160)))=0),"",IF(SUMPRODUCT((Barèmes!$A$6:$A$28="Force bas du corps — Saut en longueur (m)")*(Barèmes!$B$6:$B$28=H160)*(Barèmes!$C$6:$C$28=IF(H160="6ème","Mixte",G160))*(Barèmes!$J$6:$J$28="+"))&gt;0,IF(O160&lt;=SUMIFS(Barèmes!$D$6:$D$28,Barèmes!$A$6:$A$28,"Force bas du corps — Saut en longueur (m)",Barèmes!$B$6:$B$28,H160,Barèmes!$C$6:$C$28,IF(H160="6ème","Mixte",G160)),"à besoin",IF(O160&lt;=SUMIFS(Barèmes!$E$6:$E$28,Barèmes!$A$6:$A$28,"Force bas du corps — Saut en longueur (m)",Barèmes!$B$6:$B$28,H160,Barèmes!$C$6:$C$28,IF(H160="6ème","Mixte",G160)),"fragile","satisfaisant")),IF(O160&gt;=SUMIFS(Barèmes!$D$6:$D$28,Barèmes!$A$6:$A$28,"Force bas du corps — Saut en longueur (m)",Barèmes!$B$6:$B$28,H160,Barèmes!$C$6:$C$28,IF(H160="6ème","Mixte",G160)),"à besoin",IF(O160&gt;=SUMIFS(Barèmes!$E$6:$E$28,Barèmes!$A$6:$A$28,"Force bas du corps — Saut en longueur (m)",Barèmes!$B$6:$B$28,H160,Barèmes!$C$6:$C$28,IF(H160="6ème","Mixte",G160)),"fragile","satisfaisant"))))</f>
        <v/>
      </c>
      <c r="Q160" s="23" t="str">
        <f>IF(OR(O160="",SUMPRODUCT((Barèmes!$A$6:$A$28="Force bas du corps — Saut en longueur (m)")*(Barèmes!$B$6:$B$28=H160)*(Barèmes!$C$6:$C$28=IF(H160="6ème","Mixte",G160)))=0),"",IF(SUMPRODUCT((Barèmes!$A$6:$A$28="Force bas du corps — Saut en longueur (m)")*(Barèmes!$B$6:$B$28=H160)*(Barèmes!$C$6:$C$28=IF(H160="6ème","Mixte",G160))*(Barèmes!$J$6:$J$28="+"))&gt;0,IF(O160&lt;=SUMIFS(Barèmes!$F$6:$F$28,Barèmes!$A$6:$A$28,"Force bas du corps — Saut en longueur (m)",Barèmes!$B$6:$B$28,H160,Barèmes!$C$6:$C$28,IF(H160="6ème","Mixte",G160)),Barèmes!$B$2,IF(O160&lt;=SUMIFS(Barèmes!$G$6:$G$28,Barèmes!$A$6:$A$28,"Force bas du corps — Saut en longueur (m)",Barèmes!$B$6:$B$28,H160,Barèmes!$C$6:$C$28,IF(H160="6ème","Mixte",G160)),Barèmes!$C$2,IF(O160&lt;=SUMIFS(Barèmes!$H$6:$H$28,Barèmes!$A$6:$A$28,"Force bas du corps — Saut en longueur (m)",Barèmes!$B$6:$B$28,H160,Barèmes!$C$6:$C$28,IF(H160="6ème","Mixte",G160)),Barèmes!$D$2,IF(O160&lt;=SUMIFS(Barèmes!$I$6:$I$28,Barèmes!$A$6:$A$28,"Force bas du corps — Saut en longueur (m)",Barèmes!$B$6:$B$28,H160,Barèmes!$C$6:$C$28,IF(H160="6ème","Mixte",G160)),Barèmes!$E$2,Barèmes!$F$2)))),IF(O160&gt;=SUMIFS(Barèmes!$F$6:$F$28,Barèmes!$A$6:$A$28,"Force bas du corps — Saut en longueur (m)",Barèmes!$B$6:$B$28,H160,Barèmes!$C$6:$C$28,IF(H160="6ème","Mixte",G160)),Barèmes!$B$2,IF(O160&gt;=SUMIFS(Barèmes!$G$6:$G$28,Barèmes!$A$6:$A$28,"Force bas du corps — Saut en longueur (m)",Barèmes!$B$6:$B$28,H160,Barèmes!$C$6:$C$28,IF(H160="6ème","Mixte",G160)),Barèmes!$C$2,IF(O160&gt;=SUMIFS(Barèmes!$H$6:$H$28,Barèmes!$A$6:$A$28,"Force bas du corps — Saut en longueur (m)",Barèmes!$B$6:$B$28,H160,Barèmes!$C$6:$C$28,IF(H160="6ème","Mixte",G160)),Barèmes!$D$2,IF(O160&gt;=SUMIFS(Barèmes!$I$6:$I$28,Barèmes!$A$6:$A$28,"Force bas du corps — Saut en longueur (m)",Barèmes!$B$6:$B$28,H160,Barèmes!$C$6:$C$28,IF(H160="6ème","Mixte",G160)),Barèmes!$E$2,Barèmes!$F$2))))))</f>
        <v/>
      </c>
      <c r="R160" s="22"/>
      <c r="S160" s="24" t="str">
        <f>IF(OR(R160="",SUMPRODUCT((Barèmes!$A$6:$A$28="Vitesse — 30 m (s)")*(Barèmes!$B$6:$B$28=H160)*(Barèmes!$C$6:$C$28=IF(H160="6ème","Mixte",G160)))=0),"",IF(SUMPRODUCT((Barèmes!$A$6:$A$28="Vitesse — 30 m (s)")*(Barèmes!$B$6:$B$28=H160)*(Barèmes!$C$6:$C$28=IF(H160="6ème","Mixte",G160))*(Barèmes!$J$6:$J$28="+"))&gt;0,IF(R160&lt;=SUMIFS(Barèmes!$D$6:$D$28,Barèmes!$A$6:$A$28,"Vitesse — 30 m (s)",Barèmes!$B$6:$B$28,H160,Barèmes!$C$6:$C$28,IF(H160="6ème","Mixte",G160)),"à besoin",IF(R160&lt;=SUMIFS(Barèmes!$E$6:$E$28,Barèmes!$A$6:$A$28,"Vitesse — 30 m (s)",Barèmes!$B$6:$B$28,H160,Barèmes!$C$6:$C$28,IF(H160="6ème","Mixte",G160)),"fragile","satisfaisant")),IF(R160&gt;=SUMIFS(Barèmes!$D$6:$D$28,Barèmes!$A$6:$A$28,"Vitesse — 30 m (s)",Barèmes!$B$6:$B$28,H160,Barèmes!$C$6:$C$28,IF(H160="6ème","Mixte",G160)),"à besoin",IF(R160&gt;=SUMIFS(Barèmes!$E$6:$E$28,Barèmes!$A$6:$A$28,"Vitesse — 30 m (s)",Barèmes!$B$6:$B$28,H160,Barèmes!$C$6:$C$28,IF(H160="6ème","Mixte",G160)),"fragile","satisfaisant"))))</f>
        <v/>
      </c>
      <c r="T160" s="24" t="str">
        <f>IF(OR(R160="",SUMPRODUCT((Barèmes!$A$6:$A$28="Vitesse — 30 m (s)")*(Barèmes!$B$6:$B$28=H160)*(Barèmes!$C$6:$C$28=IF(H160="6ème","Mixte",G160)))=0),"",IF(SUMPRODUCT((Barèmes!$A$6:$A$28="Vitesse — 30 m (s)")*(Barèmes!$B$6:$B$28=H160)*(Barèmes!$C$6:$C$28=IF(H160="6ème","Mixte",G160))*(Barèmes!$J$6:$J$28="+"))&gt;0,IF(R160&lt;=SUMIFS(Barèmes!$F$6:$F$28,Barèmes!$A$6:$A$28,"Vitesse — 30 m (s)",Barèmes!$B$6:$B$28,H160,Barèmes!$C$6:$C$28,IF(H160="6ème","Mixte",G160)),Barèmes!$B$2,IF(R160&lt;=SUMIFS(Barèmes!$G$6:$G$28,Barèmes!$A$6:$A$28,"Vitesse — 30 m (s)",Barèmes!$B$6:$B$28,H160,Barèmes!$C$6:$C$28,IF(H160="6ème","Mixte",G160)),Barèmes!$C$2,IF(R160&lt;=SUMIFS(Barèmes!$H$6:$H$28,Barèmes!$A$6:$A$28,"Vitesse — 30 m (s)",Barèmes!$B$6:$B$28,H160,Barèmes!$C$6:$C$28,IF(H160="6ème","Mixte",G160)),Barèmes!$D$2,IF(R160&lt;=SUMIFS(Barèmes!$I$6:$I$28,Barèmes!$A$6:$A$28,"Vitesse — 30 m (s)",Barèmes!$B$6:$B$28,H160,Barèmes!$C$6:$C$28,IF(H160="6ème","Mixte",G160)),Barèmes!$E$2,Barèmes!$F$2)))),IF(R160&gt;=SUMIFS(Barèmes!$F$6:$F$28,Barèmes!$A$6:$A$28,"Vitesse — 30 m (s)",Barèmes!$B$6:$B$28,H160,Barèmes!$C$6:$C$28,IF(H160="6ème","Mixte",G160)),Barèmes!$B$2,IF(R160&gt;=SUMIFS(Barèmes!$G$6:$G$28,Barèmes!$A$6:$A$28,"Vitesse — 30 m (s)",Barèmes!$B$6:$B$28,H160,Barèmes!$C$6:$C$28,IF(H160="6ème","Mixte",G160)),Barèmes!$C$2,IF(R160&gt;=SUMIFS(Barèmes!$H$6:$H$28,Barèmes!$A$6:$A$28,"Vitesse — 30 m (s)",Barèmes!$B$6:$B$28,H160,Barèmes!$C$6:$C$28,IF(H160="6ème","Mixte",G160)),Barèmes!$D$2,IF(R160&gt;=SUMIFS(Barèmes!$I$6:$I$28,Barèmes!$A$6:$A$28,"Vitesse — 30 m (s)",Barèmes!$B$6:$B$28,H160,Barèmes!$C$6:$C$28,IF(H160="6ème","Mixte",G160)),Barèmes!$E$2,Barèmes!$F$2))))))</f>
        <v/>
      </c>
      <c r="U160" s="22"/>
      <c r="V160" s="25" t="str">
        <f>IF(OR(U160="",SUMPRODUCT((Barèmes!$A$6:$A$28="Vitesse — 50 m (s)")*(Barèmes!$B$6:$B$28=H160)*(Barèmes!$C$6:$C$28=IF(H160="6ème","Mixte",G160)))=0),"",IF(SUMPRODUCT((Barèmes!$A$6:$A$28="Vitesse — 50 m (s)")*(Barèmes!$B$6:$B$28=H160)*(Barèmes!$C$6:$C$28=IF(H160="6ème","Mixte",G160))*(Barèmes!$J$6:$J$28="+"))&gt;0,IF(U160&lt;=SUMIFS(Barèmes!$D$6:$D$28,Barèmes!$A$6:$A$28,"Vitesse — 50 m (s)",Barèmes!$B$6:$B$28,H160,Barèmes!$C$6:$C$28,IF(H160="6ème","Mixte",G160)),"à besoin",IF(U160&lt;=SUMIFS(Barèmes!$E$6:$E$28,Barèmes!$A$6:$A$28,"Vitesse — 50 m (s)",Barèmes!$B$6:$B$28,H160,Barèmes!$C$6:$C$28,IF(H160="6ème","Mixte",G160)),"fragile","satisfaisant")),IF(U160&gt;=SUMIFS(Barèmes!$D$6:$D$28,Barèmes!$A$6:$A$28,"Vitesse — 50 m (s)",Barèmes!$B$6:$B$28,H160,Barèmes!$C$6:$C$28,IF(H160="6ème","Mixte",G160)),"à besoin",IF(U160&gt;=SUMIFS(Barèmes!$E$6:$E$28,Barèmes!$A$6:$A$28,"Vitesse — 50 m (s)",Barèmes!$B$6:$B$28,H160,Barèmes!$C$6:$C$28,IF(H160="6ème","Mixte",G160)),"fragile","satisfaisant"))))</f>
        <v/>
      </c>
      <c r="W160" s="25" t="str">
        <f>IF(OR(U160="",SUMPRODUCT((Barèmes!$A$6:$A$28="Vitesse — 50 m (s)")*(Barèmes!$B$6:$B$28=H160)*(Barèmes!$C$6:$C$28=IF(H160="6ème","Mixte",G160)))=0),"",IF(SUMPRODUCT((Barèmes!$A$6:$A$28="Vitesse — 50 m (s)")*(Barèmes!$B$6:$B$28=H160)*(Barèmes!$C$6:$C$28=IF(H160="6ème","Mixte",G160))*(Barèmes!$J$6:$J$28="+"))&gt;0,IF(U160&lt;=SUMIFS(Barèmes!$F$6:$F$28,Barèmes!$A$6:$A$28,"Vitesse — 50 m (s)",Barèmes!$B$6:$B$28,H160,Barèmes!$C$6:$C$28,IF(H160="6ème","Mixte",G160)),Barèmes!$B$2,IF(U160&lt;=SUMIFS(Barèmes!$G$6:$G$28,Barèmes!$A$6:$A$28,"Vitesse — 50 m (s)",Barèmes!$B$6:$B$28,H160,Barèmes!$C$6:$C$28,IF(H160="6ème","Mixte",G160)),Barèmes!$C$2,IF(U160&lt;=SUMIFS(Barèmes!$H$6:$H$28,Barèmes!$A$6:$A$28,"Vitesse — 50 m (s)",Barèmes!$B$6:$B$28,H160,Barèmes!$C$6:$C$28,IF(H160="6ème","Mixte",G160)),Barèmes!$D$2,IF(U160&lt;=SUMIFS(Barèmes!$I$6:$I$28,Barèmes!$A$6:$A$28,"Vitesse — 50 m (s)",Barèmes!$B$6:$B$28,H160,Barèmes!$C$6:$C$28,IF(H160="6ème","Mixte",G160)),Barèmes!$E$2,Barèmes!$F$2)))),IF(U160&gt;=SUMIFS(Barèmes!$F$6:$F$28,Barèmes!$A$6:$A$28,"Vitesse — 50 m (s)",Barèmes!$B$6:$B$28,H160,Barèmes!$C$6:$C$28,IF(H160="6ème","Mixte",G160)),Barèmes!$B$2,IF(U160&gt;=SUMIFS(Barèmes!$G$6:$G$28,Barèmes!$A$6:$A$28,"Vitesse — 50 m (s)",Barèmes!$B$6:$B$28,H160,Barèmes!$C$6:$C$28,IF(H160="6ème","Mixte",G160)),Barèmes!$C$2,IF(U160&gt;=SUMIFS(Barèmes!$H$6:$H$28,Barèmes!$A$6:$A$28,"Vitesse — 50 m (s)",Barèmes!$B$6:$B$28,H160,Barèmes!$C$6:$C$28,IF(H160="6ème","Mixte",G160)),Barèmes!$D$2,IF(U160&gt;=SUMIFS(Barèmes!$I$6:$I$28,Barèmes!$A$6:$A$28,"Vitesse — 50 m (s)",Barèmes!$B$6:$B$28,H160,Barèmes!$C$6:$C$28,IF(H160="6ème","Mixte",G160)),Barèmes!$E$2,Barèmes!$F$2))))))</f>
        <v/>
      </c>
      <c r="X160" s="18"/>
      <c r="Y160" s="26" t="str" cm="1">
        <f t="array" ref="Y160">IF(OR(X160="",SUMPRODUCT((Barèmes!$A$6:$A$28="Souplesse (score 1-5)")*(Barèmes!$B$6:$B$28=H160)*(Barèmes!$C$6:$C$28=IF(H160="6ème","Mixte",G160)))=0),"",IF(SUMPRODUCT((Barèmes!$A$6:$A$28="Souplesse (score 1-5)")*(Barèmes!$B$6:$B$28=H160)*(Barèmes!$C$6:$C$28=IF(H160="6ème","Mixte",G160))*(Barèmes!$J$6:$J$28="+"))&gt;0,IF(X160&lt;=SUMIFS(Barèmes!$D$6:$D$28,Barèmes!$A$6:$A$28,"Souplesse (score 1-5)",Barèmes!$B$6:$B$28,H160,Barèmes!$C$6:$C$28,IF(H160="6ème","Mixte",G160)),"à besoin",IF(X160&lt;=SUMIFS(Barèmes!$E$6:$E$28,Barèmes!$A$6:$A$28,"Souplesse (score 1-5)",Barèmes!$B$6:$B$28,H160,Barèmes!$C$6:$C$28,IF(H160="6ème","Mixte",G160)),"fragile","satisfaisant")),IF(X160&gt;=SUMIFS(Barèmes!$D$6:$D$28,Barèmes!$A$6:$A$28,"Souplesse (score 1-5)",Barèmes!$B$6:$B$28,H160,Barèmes!$C$6:$C$28,IF(H160="6ème","Mixte",G160)),"à besoin",IF(X160&gt;=SUMIFS(Barèmes!$E$6:$E$28,Barèmes!$A$6:$A$28,"Souplesse (score 1-5)",Barèmes!$B$6:$B$28,H160,Barèmes!$C$6:$C$28,IF(H160="6ème","Mixte",G160)),"fragile","satisfaisant"))))</f>
        <v/>
      </c>
      <c r="Z160" s="26" t="str" cm="1">
        <f t="array" ref="Z160">IF(OR(X160="",SUMPRODUCT((Barèmes!$A$6:$A$28="Souplesse (score 1-5)")*(Barèmes!$B$6:$B$28=H160)*(Barèmes!$C$6:$C$28=IF(H160="6ème","Mixte",G160)))=0),"",IF(SUMPRODUCT((Barèmes!$A$6:$A$28="Souplesse (score 1-5)")*(Barèmes!$B$6:$B$28=H160)*(Barèmes!$C$6:$C$28=IF(H160="6ème","Mixte",G160))*(Barèmes!$J$6:$J$28="+"))&gt;0,IF(X160&lt;=SUMIFS(Barèmes!$F$6:$F$28,Barèmes!$A$6:$A$28,"Souplesse (score 1-5)",Barèmes!$B$6:$B$28,H160,Barèmes!$C$6:$C$28,IF(H160="6ème","Mixte",G160)),Barèmes!$B$2,IF(X160&lt;=SUMIFS(Barèmes!$G$6:$G$28,Barèmes!$A$6:$A$28,"Souplesse (score 1-5)",Barèmes!$B$6:$B$28,H160,Barèmes!$C$6:$C$28,IF(H160="6ème","Mixte",G160)),Barèmes!$C$2,IF(X160&lt;=SUMIFS(Barèmes!$H$6:$H$28,Barèmes!$A$6:$A$28,"Souplesse (score 1-5)",Barèmes!$B$6:$B$28,H160,Barèmes!$C$6:$C$28,IF(H160="6ème","Mixte",G160)),Barèmes!$D$2,IF(X160&lt;=SUMIFS(Barèmes!$I$6:$I$28,Barèmes!$A$6:$A$28,"Souplesse (score 1-5)",Barèmes!$B$6:$B$28,H160,Barèmes!$C$6:$C$28,IF(H160="6ème","Mixte",G160)),Barèmes!$E$2,Barèmes!$F$2)))),IF(X160&gt;=SUMIFS(Barèmes!$F$6:$F$28,Barèmes!$A$6:$A$28,"Souplesse (score 1-5)",Barèmes!$B$6:$B$28,H160,Barèmes!$C$6:$C$28,IF(H160="6ème","Mixte",G160)),Barèmes!$B$2,IF(X160&gt;=SUMIFS(Barèmes!$G$6:$G$28,Barèmes!$A$6:$A$28,"Souplesse (score 1-5)",Barèmes!$B$6:$B$28,H160,Barèmes!$C$6:$C$28,IF(H160="6ème","Mixte",G160)),Barèmes!$C$2,IF(X160&gt;=SUMIFS(Barèmes!$H$6:$H$28,Barèmes!$A$6:$A$28,"Souplesse (score 1-5)",Barèmes!$B$6:$B$28,H160,Barèmes!$C$6:$C$28,IF(H160="6ème","Mixte",G160)),Barèmes!$D$2,IF(X160&gt;=SUMIFS(Barèmes!$I$6:$I$28,Barèmes!$A$6:$A$28,"Souplesse (score 1-5)",Barèmes!$B$6:$B$28,H160,Barèmes!$C$6:$C$28,IF(H160="6ème","Mixte",G160)),Barèmes!$E$2,Barèmes!$F$2))))))</f>
        <v/>
      </c>
      <c r="AA160" s="22"/>
      <c r="AB160" s="27" t="str">
        <f>IF(OR(AA160="",SUMPRODUCT((Barèmes!$A$6:$A$28="Agilité — T-test 974 (s)")*(Barèmes!$B$6:$B$28=H160)*(Barèmes!$C$6:$C$28=IF(H160="6ème","Mixte",G160)))=0),"",IF(SUMPRODUCT((Barèmes!$A$6:$A$28="Agilité — T-test 974 (s)")*(Barèmes!$B$6:$B$28=H160)*(Barèmes!$C$6:$C$28=IF(H160="6ème","Mixte",G160))*(Barèmes!$J$6:$J$28="+"))&gt;0,IF(AA160&lt;=SUMIFS(Barèmes!$D$6:$D$28,Barèmes!$A$6:$A$28,"Agilité — T-test 974 (s)",Barèmes!$B$6:$B$28,H160,Barèmes!$C$6:$C$28,IF(H160="6ème","Mixte",G160)),"à besoin",IF(AA160&lt;=SUMIFS(Barèmes!$E$6:$E$28,Barèmes!$A$6:$A$28,"Agilité — T-test 974 (s)",Barèmes!$B$6:$B$28,H160,Barèmes!$C$6:$C$28,IF(H160="6ème","Mixte",G160)),"fragile","satisfaisant")),IF(AA160&gt;=SUMIFS(Barèmes!$D$6:$D$28,Barèmes!$A$6:$A$28,"Agilité — T-test 974 (s)",Barèmes!$B$6:$B$28,H160,Barèmes!$C$6:$C$28,IF(H160="6ème","Mixte",G160)),"à besoin",IF(AA160&gt;=SUMIFS(Barèmes!$E$6:$E$28,Barèmes!$A$6:$A$28,"Agilité — T-test 974 (s)",Barèmes!$B$6:$B$28,H160,Barèmes!$C$6:$C$28,IF(H160="6ème","Mixte",G160)),"fragile","satisfaisant"))))</f>
        <v/>
      </c>
      <c r="AC160" s="27" t="str">
        <f>IF(OR(AA160="",SUMPRODUCT((Barèmes!$A$6:$A$28="Agilité — T-test 974 (s)")*(Barèmes!$B$6:$B$28=H160)*(Barèmes!$C$6:$C$28=IF(H160="6ème","Mixte",G160)))=0),"",IF(SUMPRODUCT((Barèmes!$A$6:$A$28="Agilité — T-test 974 (s)")*(Barèmes!$B$6:$B$28=H160)*(Barèmes!$C$6:$C$28=IF(H160="6ème","Mixte",G160))*(Barèmes!$J$6:$J$28="+"))&gt;0,IF(AA160&lt;=SUMIFS(Barèmes!$F$6:$F$28,Barèmes!$A$6:$A$28,"Agilité — T-test 974 (s)",Barèmes!$B$6:$B$28,H160,Barèmes!$C$6:$C$28,IF(H160="6ème","Mixte",G160)),Barèmes!$B$2,IF(AA160&lt;=SUMIFS(Barèmes!$G$6:$G$28,Barèmes!$A$6:$A$28,"Agilité — T-test 974 (s)",Barèmes!$B$6:$B$28,H160,Barèmes!$C$6:$C$28,IF(H160="6ème","Mixte",G160)),Barèmes!$C$2,IF(AA160&lt;=SUMIFS(Barèmes!$H$6:$H$28,Barèmes!$A$6:$A$28,"Agilité — T-test 974 (s)",Barèmes!$B$6:$B$28,H160,Barèmes!$C$6:$C$28,IF(H160="6ème","Mixte",G160)),Barèmes!$D$2,IF(AA160&lt;=SUMIFS(Barèmes!$I$6:$I$28,Barèmes!$A$6:$A$28,"Agilité — T-test 974 (s)",Barèmes!$B$6:$B$28,H160,Barèmes!$C$6:$C$28,IF(H160="6ème","Mixte",G160)),Barèmes!$E$2,Barèmes!$F$2)))),IF(AA160&gt;=SUMIFS(Barèmes!$F$6:$F$28,Barèmes!$A$6:$A$28,"Agilité — T-test 974 (s)",Barèmes!$B$6:$B$28,H160,Barèmes!$C$6:$C$28,IF(H160="6ème","Mixte",G160)),Barèmes!$B$2,IF(AA160&gt;=SUMIFS(Barèmes!$G$6:$G$28,Barèmes!$A$6:$A$28,"Agilité — T-test 974 (s)",Barèmes!$B$6:$B$28,H160,Barèmes!$C$6:$C$28,IF(H160="6ème","Mixte",G160)),Barèmes!$C$2,IF(AA160&gt;=SUMIFS(Barèmes!$H$6:$H$28,Barèmes!$A$6:$A$28,"Agilité — T-test 974 (s)",Barèmes!$B$6:$B$28,H160,Barèmes!$C$6:$C$28,IF(H160="6ème","Mixte",G160)),Barèmes!$D$2,IF(AA160&gt;=SUMIFS(Barèmes!$I$6:$I$28,Barèmes!$A$6:$A$28,"Agilité — T-test 974 (s)",Barèmes!$B$6:$B$28,H160,Barèmes!$C$6:$C$28,IF(H160="6ème","Mixte",G160)),Barèmes!$E$2,Barèmes!$F$2))))))</f>
        <v/>
      </c>
      <c r="AD160" s="28" t="str">
        <f t="shared" si="18"/>
        <v/>
      </c>
      <c r="AE160" s="29" t="str">
        <f t="shared" si="19"/>
        <v/>
      </c>
      <c r="AF160" s="30" t="str">
        <f>IF(OR(AD160="",SUMPRODUCT((Barèmes!$A$6:$A$28="Surcoût d'agilité (s) — technique")*(Barèmes!$B$6:$B$28=H160)*(Barèmes!$C$6:$C$28=IF(H160="6ème","Mixte",G160)))=0),"",IF(SUMPRODUCT((Barèmes!$A$6:$A$28="Surcoût d'agilité (s) — technique")*(Barèmes!$B$6:$B$28=H160)*(Barèmes!$C$6:$C$28=IF(H160="6ème","Mixte",G160))*(Barèmes!$J$6:$J$28="+"))&gt;0,IF(AD160&lt;=SUMIFS(Barèmes!$D$6:$D$28,Barèmes!$A$6:$A$28,"Surcoût d'agilité (s) — technique",Barèmes!$B$6:$B$28,H160,Barèmes!$C$6:$C$28,IF(H160="6ème","Mixte",G160)),"à besoin",IF(AD160&lt;=SUMIFS(Barèmes!$E$6:$E$28,Barèmes!$A$6:$A$28,"Surcoût d'agilité (s) — technique",Barèmes!$B$6:$B$28,H160,Barèmes!$C$6:$C$28,IF(H160="6ème","Mixte",G160)),"fragile","satisfaisant")),IF(AD160&gt;=SUMIFS(Barèmes!$D$6:$D$28,Barèmes!$A$6:$A$28,"Surcoût d'agilité (s) — technique",Barèmes!$B$6:$B$28,H160,Barèmes!$C$6:$C$28,IF(H160="6ème","Mixte",G160)),"à besoin",IF(AD160&gt;=SUMIFS(Barèmes!$E$6:$E$28,Barèmes!$A$6:$A$28,"Surcoût d'agilité (s) — technique",Barèmes!$B$6:$B$28,H160,Barèmes!$C$6:$C$28,IF(H160="6ème","Mixte",G160)),"fragile","satisfaisant"))))</f>
        <v/>
      </c>
      <c r="AG160" s="30" t="str">
        <f>IF(OR(AD160="",SUMPRODUCT((Barèmes!$A$6:$A$28="Surcoût d'agilité (s) — technique")*(Barèmes!$B$6:$B$28=H160)*(Barèmes!$C$6:$C$28=IF(H160="6ème","Mixte",G160)))=0),"",IF(SUMPRODUCT((Barèmes!$A$6:$A$28="Surcoût d'agilité (s) — technique")*(Barèmes!$B$6:$B$28=H160)*(Barèmes!$C$6:$C$28=IF(H160="6ème","Mixte",G160))*(Barèmes!$J$6:$J$28="+"))&gt;0,IF(AD160&lt;=SUMIFS(Barèmes!$F$6:$F$28,Barèmes!$A$6:$A$28,"Surcoût d'agilité (s) — technique",Barèmes!$B$6:$B$28,H160,Barèmes!$C$6:$C$28,IF(H160="6ème","Mixte",G160)),Barèmes!$B$2,IF(AD160&lt;=SUMIFS(Barèmes!$G$6:$G$28,Barèmes!$A$6:$A$28,"Surcoût d'agilité (s) — technique",Barèmes!$B$6:$B$28,H160,Barèmes!$C$6:$C$28,IF(H160="6ème","Mixte",G160)),Barèmes!$C$2,IF(AD160&lt;=SUMIFS(Barèmes!$H$6:$H$28,Barèmes!$A$6:$A$28,"Surcoût d'agilité (s) — technique",Barèmes!$B$6:$B$28,H160,Barèmes!$C$6:$C$28,IF(H160="6ème","Mixte",G160)),Barèmes!$D$2,IF(AD160&lt;=SUMIFS(Barèmes!$I$6:$I$28,Barèmes!$A$6:$A$28,"Surcoût d'agilité (s) — technique",Barèmes!$B$6:$B$28,H160,Barèmes!$C$6:$C$28,IF(H160="6ème","Mixte",G160)),Barèmes!$E$2,Barèmes!$F$2)))),IF(AD160&gt;=SUMIFS(Barèmes!$F$6:$F$28,Barèmes!$A$6:$A$28,"Surcoût d'agilité (s) — technique",Barèmes!$B$6:$B$28,H160,Barèmes!$C$6:$C$28,IF(H160="6ème","Mixte",G160)),Barèmes!$B$2,IF(AD160&gt;=SUMIFS(Barèmes!$G$6:$G$28,Barèmes!$A$6:$A$28,"Surcoût d'agilité (s) — technique",Barèmes!$B$6:$B$28,H160,Barèmes!$C$6:$C$28,IF(H160="6ème","Mixte",G160)),Barèmes!$C$2,IF(AD160&gt;=SUMIFS(Barèmes!$H$6:$H$28,Barèmes!$A$6:$A$28,"Surcoût d'agilité (s) — technique",Barèmes!$B$6:$B$28,H160,Barèmes!$C$6:$C$28,IF(H160="6ème","Mixte",G160)),Barèmes!$D$2,IF(AD160&gt;=SUMIFS(Barèmes!$I$6:$I$28,Barèmes!$A$6:$A$28,"Surcoût d'agilité (s) — technique",Barèmes!$B$6:$B$28,H160,Barèmes!$C$6:$C$28,IF(H160="6ème","Mixte",G160)),Barèmes!$E$2,Barèmes!$F$2))))))</f>
        <v/>
      </c>
      <c r="AH160" s="31" t="str">
        <f>IF((IF(N160="",0,1)+IF(Q160="",0,1)+IF(W160="",0,1)+IF(Z160="",0,1)+IF(AC160="",0,1))=0,"",3*IF(N160=Barèmes!$B$2,1,IF(N160=Barèmes!$C$2,2,IF(N160=Barèmes!$D$2,3,IF(N160=Barèmes!$E$2,4,IF(N160=Barèmes!$F$2,5,0)))))+3*IF(Q160=Barèmes!$B$2,1,IF(Q160=Barèmes!$C$2,2,IF(Q160=Barèmes!$D$2,3,IF(Q160=Barèmes!$E$2,4,IF(Q160=Barèmes!$F$2,5,0)))))+2*IF(W160=Barèmes!$B$2,1,IF(W160=Barèmes!$C$2,2,IF(W160=Barèmes!$D$2,3,IF(W160=Barèmes!$E$2,4,IF(W160=Barèmes!$F$2,5,0)))))+1*IF(Z160=Barèmes!$B$2,1,IF(Z160=Barèmes!$C$2,2,IF(Z160=Barèmes!$D$2,3,IF(Z160=Barèmes!$E$2,4,IF(Z160=Barèmes!$F$2,5,0)))))+1*IF(AC160=Barèmes!$B$2,1,IF(AC160=Barèmes!$C$2,2,IF(AC160=Barèmes!$D$2,3,IF(AC160=Barèmes!$E$2,4,IF(AC160=Barèmes!$F$2,5,0))))))</f>
        <v/>
      </c>
      <c r="AI160" s="31"/>
      <c r="AJ160" s="32" t="str">
        <f>IFERROR(INDEX(Croissance!$B$5:$B$604,MATCH(A160,Croissance!$A$5:$A$604,0)),"")</f>
        <v/>
      </c>
      <c r="AK160" s="32" t="str">
        <f>IFERROR(INDEX(Croissance!$C$5:$C$604,MATCH(A160,Croissance!$A$5:$A$604,0)),"")</f>
        <v/>
      </c>
      <c r="AL160" s="32" t="str">
        <f>IFERROR(INDEX(Croissance!$D$5:$D$604,MATCH(A160,Croissance!$A$5:$A$604,0)),"")</f>
        <v/>
      </c>
      <c r="AM160" s="32" t="str">
        <f>IFERROR(INDEX(Croissance!$E$5:$E$604,MATCH(A160,Croissance!$A$5:$A$604,0)),"")</f>
        <v/>
      </c>
      <c r="AO160" s="33">
        <f t="shared" si="24"/>
        <v>0</v>
      </c>
      <c r="AP160" s="33">
        <f t="shared" si="20"/>
        <v>0</v>
      </c>
      <c r="AQ160" s="33">
        <f>IF(A160="",0,IF(AND(OR('Synthèse classe'!$C$2="Tous",C160='Synthèse classe'!$C$2),OR('Synthèse classe'!$C$3="Toutes",D160='Synthèse classe'!$C$3),OR('Synthèse classe'!$C$4="Toutes",AND('Synthèse classe'!$C$4="Dernière",AP160=1),B160=IFERROR(VALUE('Synthèse classe'!$C$4),0))),1,0))</f>
        <v>0</v>
      </c>
      <c r="AR160" s="34" t="str">
        <f t="shared" si="21"/>
        <v/>
      </c>
    </row>
    <row r="161" spans="1:44" x14ac:dyDescent="0.2">
      <c r="A161" s="17" t="str">
        <f t="shared" si="17"/>
        <v/>
      </c>
      <c r="B161" s="18"/>
      <c r="C161" s="19"/>
      <c r="D161" s="19"/>
      <c r="E161" s="19"/>
      <c r="F161" s="19"/>
      <c r="G161" s="19"/>
      <c r="H161" s="17" t="str">
        <f t="shared" si="22"/>
        <v/>
      </c>
      <c r="I161" s="20"/>
      <c r="J161" s="18"/>
      <c r="K161" s="19"/>
      <c r="L161" s="21" t="str">
        <f t="shared" si="23"/>
        <v/>
      </c>
      <c r="M161" s="21" t="str">
        <f>IF(OR(J161="",SUMPRODUCT((Barèmes!$A$6:$A$28="Endurance — Luc Léger (palier)")*(Barèmes!$B$6:$B$28=H161)*(Barèmes!$C$6:$C$28=IF(H161="6ème","Mixte",G161)))=0),"",IF(SUMPRODUCT((Barèmes!$A$6:$A$28="Endurance — Luc Léger (palier)")*(Barèmes!$B$6:$B$28=H161)*(Barèmes!$C$6:$C$28=IF(H161="6ème","Mixte",G161))*(Barèmes!$J$6:$J$28="+"))&gt;0,IF(J161&lt;=SUMIFS(Barèmes!$D$6:$D$28,Barèmes!$A$6:$A$28,"Endurance — Luc Léger (palier)",Barèmes!$B$6:$B$28,H161,Barèmes!$C$6:$C$28,IF(H161="6ème","Mixte",G161)),"à besoin",IF(J161&lt;=SUMIFS(Barèmes!$E$6:$E$28,Barèmes!$A$6:$A$28,"Endurance — Luc Léger (palier)",Barèmes!$B$6:$B$28,H161,Barèmes!$C$6:$C$28,IF(H161="6ème","Mixte",G161)),"fragile","satisfaisant")),IF(J161&gt;=SUMIFS(Barèmes!$D$6:$D$28,Barèmes!$A$6:$A$28,"Endurance — Luc Léger (palier)",Barèmes!$B$6:$B$28,H161,Barèmes!$C$6:$C$28,IF(H161="6ème","Mixte",G161)),"à besoin",IF(J161&gt;=SUMIFS(Barèmes!$E$6:$E$28,Barèmes!$A$6:$A$28,"Endurance — Luc Léger (palier)",Barèmes!$B$6:$B$28,H161,Barèmes!$C$6:$C$28,IF(H161="6ème","Mixte",G161)),"fragile","satisfaisant"))))</f>
        <v/>
      </c>
      <c r="N161" s="21" t="str">
        <f>IF(OR(J161="",SUMPRODUCT((Barèmes!$A$6:$A$28="Endurance — Luc Léger (palier)")*(Barèmes!$B$6:$B$28=H161)*(Barèmes!$C$6:$C$28=IF(H161="6ème","Mixte",G161)))=0),"",IF(SUMPRODUCT((Barèmes!$A$6:$A$28="Endurance — Luc Léger (palier)")*(Barèmes!$B$6:$B$28=H161)*(Barèmes!$C$6:$C$28=IF(H161="6ème","Mixte",G161))*(Barèmes!$J$6:$J$28="+"))&gt;0,IF(J161&lt;=SUMIFS(Barèmes!$F$6:$F$28,Barèmes!$A$6:$A$28,"Endurance — Luc Léger (palier)",Barèmes!$B$6:$B$28,H161,Barèmes!$C$6:$C$28,IF(H161="6ème","Mixte",G161)),Barèmes!$B$2,IF(J161&lt;=SUMIFS(Barèmes!$G$6:$G$28,Barèmes!$A$6:$A$28,"Endurance — Luc Léger (palier)",Barèmes!$B$6:$B$28,H161,Barèmes!$C$6:$C$28,IF(H161="6ème","Mixte",G161)),Barèmes!$C$2,IF(J161&lt;=SUMIFS(Barèmes!$H$6:$H$28,Barèmes!$A$6:$A$28,"Endurance — Luc Léger (palier)",Barèmes!$B$6:$B$28,H161,Barèmes!$C$6:$C$28,IF(H161="6ème","Mixte",G161)),Barèmes!$D$2,IF(J161&lt;=SUMIFS(Barèmes!$I$6:$I$28,Barèmes!$A$6:$A$28,"Endurance — Luc Léger (palier)",Barèmes!$B$6:$B$28,H161,Barèmes!$C$6:$C$28,IF(H161="6ème","Mixte",G161)),Barèmes!$E$2,Barèmes!$F$2)))),IF(J161&gt;=SUMIFS(Barèmes!$F$6:$F$28,Barèmes!$A$6:$A$28,"Endurance — Luc Léger (palier)",Barèmes!$B$6:$B$28,H161,Barèmes!$C$6:$C$28,IF(H161="6ème","Mixte",G161)),Barèmes!$B$2,IF(J161&gt;=SUMIFS(Barèmes!$G$6:$G$28,Barèmes!$A$6:$A$28,"Endurance — Luc Léger (palier)",Barèmes!$B$6:$B$28,H161,Barèmes!$C$6:$C$28,IF(H161="6ème","Mixte",G161)),Barèmes!$C$2,IF(J161&gt;=SUMIFS(Barèmes!$H$6:$H$28,Barèmes!$A$6:$A$28,"Endurance — Luc Léger (palier)",Barèmes!$B$6:$B$28,H161,Barèmes!$C$6:$C$28,IF(H161="6ème","Mixte",G161)),Barèmes!$D$2,IF(J161&gt;=SUMIFS(Barèmes!$I$6:$I$28,Barèmes!$A$6:$A$28,"Endurance — Luc Léger (palier)",Barèmes!$B$6:$B$28,H161,Barèmes!$C$6:$C$28,IF(H161="6ème","Mixte",G161)),Barèmes!$E$2,Barèmes!$F$2))))))</f>
        <v/>
      </c>
      <c r="O161" s="22"/>
      <c r="P161" s="23" t="str">
        <f>IF(OR(O161="",SUMPRODUCT((Barèmes!$A$6:$A$28="Force bas du corps — Saut en longueur (m)")*(Barèmes!$B$6:$B$28=H161)*(Barèmes!$C$6:$C$28=IF(H161="6ème","Mixte",G161)))=0),"",IF(SUMPRODUCT((Barèmes!$A$6:$A$28="Force bas du corps — Saut en longueur (m)")*(Barèmes!$B$6:$B$28=H161)*(Barèmes!$C$6:$C$28=IF(H161="6ème","Mixte",G161))*(Barèmes!$J$6:$J$28="+"))&gt;0,IF(O161&lt;=SUMIFS(Barèmes!$D$6:$D$28,Barèmes!$A$6:$A$28,"Force bas du corps — Saut en longueur (m)",Barèmes!$B$6:$B$28,H161,Barèmes!$C$6:$C$28,IF(H161="6ème","Mixte",G161)),"à besoin",IF(O161&lt;=SUMIFS(Barèmes!$E$6:$E$28,Barèmes!$A$6:$A$28,"Force bas du corps — Saut en longueur (m)",Barèmes!$B$6:$B$28,H161,Barèmes!$C$6:$C$28,IF(H161="6ème","Mixte",G161)),"fragile","satisfaisant")),IF(O161&gt;=SUMIFS(Barèmes!$D$6:$D$28,Barèmes!$A$6:$A$28,"Force bas du corps — Saut en longueur (m)",Barèmes!$B$6:$B$28,H161,Barèmes!$C$6:$C$28,IF(H161="6ème","Mixte",G161)),"à besoin",IF(O161&gt;=SUMIFS(Barèmes!$E$6:$E$28,Barèmes!$A$6:$A$28,"Force bas du corps — Saut en longueur (m)",Barèmes!$B$6:$B$28,H161,Barèmes!$C$6:$C$28,IF(H161="6ème","Mixte",G161)),"fragile","satisfaisant"))))</f>
        <v/>
      </c>
      <c r="Q161" s="23" t="str">
        <f>IF(OR(O161="",SUMPRODUCT((Barèmes!$A$6:$A$28="Force bas du corps — Saut en longueur (m)")*(Barèmes!$B$6:$B$28=H161)*(Barèmes!$C$6:$C$28=IF(H161="6ème","Mixte",G161)))=0),"",IF(SUMPRODUCT((Barèmes!$A$6:$A$28="Force bas du corps — Saut en longueur (m)")*(Barèmes!$B$6:$B$28=H161)*(Barèmes!$C$6:$C$28=IF(H161="6ème","Mixte",G161))*(Barèmes!$J$6:$J$28="+"))&gt;0,IF(O161&lt;=SUMIFS(Barèmes!$F$6:$F$28,Barèmes!$A$6:$A$28,"Force bas du corps — Saut en longueur (m)",Barèmes!$B$6:$B$28,H161,Barèmes!$C$6:$C$28,IF(H161="6ème","Mixte",G161)),Barèmes!$B$2,IF(O161&lt;=SUMIFS(Barèmes!$G$6:$G$28,Barèmes!$A$6:$A$28,"Force bas du corps — Saut en longueur (m)",Barèmes!$B$6:$B$28,H161,Barèmes!$C$6:$C$28,IF(H161="6ème","Mixte",G161)),Barèmes!$C$2,IF(O161&lt;=SUMIFS(Barèmes!$H$6:$H$28,Barèmes!$A$6:$A$28,"Force bas du corps — Saut en longueur (m)",Barèmes!$B$6:$B$28,H161,Barèmes!$C$6:$C$28,IF(H161="6ème","Mixte",G161)),Barèmes!$D$2,IF(O161&lt;=SUMIFS(Barèmes!$I$6:$I$28,Barèmes!$A$6:$A$28,"Force bas du corps — Saut en longueur (m)",Barèmes!$B$6:$B$28,H161,Barèmes!$C$6:$C$28,IF(H161="6ème","Mixte",G161)),Barèmes!$E$2,Barèmes!$F$2)))),IF(O161&gt;=SUMIFS(Barèmes!$F$6:$F$28,Barèmes!$A$6:$A$28,"Force bas du corps — Saut en longueur (m)",Barèmes!$B$6:$B$28,H161,Barèmes!$C$6:$C$28,IF(H161="6ème","Mixte",G161)),Barèmes!$B$2,IF(O161&gt;=SUMIFS(Barèmes!$G$6:$G$28,Barèmes!$A$6:$A$28,"Force bas du corps — Saut en longueur (m)",Barèmes!$B$6:$B$28,H161,Barèmes!$C$6:$C$28,IF(H161="6ème","Mixte",G161)),Barèmes!$C$2,IF(O161&gt;=SUMIFS(Barèmes!$H$6:$H$28,Barèmes!$A$6:$A$28,"Force bas du corps — Saut en longueur (m)",Barèmes!$B$6:$B$28,H161,Barèmes!$C$6:$C$28,IF(H161="6ème","Mixte",G161)),Barèmes!$D$2,IF(O161&gt;=SUMIFS(Barèmes!$I$6:$I$28,Barèmes!$A$6:$A$28,"Force bas du corps — Saut en longueur (m)",Barèmes!$B$6:$B$28,H161,Barèmes!$C$6:$C$28,IF(H161="6ème","Mixte",G161)),Barèmes!$E$2,Barèmes!$F$2))))))</f>
        <v/>
      </c>
      <c r="R161" s="22"/>
      <c r="S161" s="24" t="str">
        <f>IF(OR(R161="",SUMPRODUCT((Barèmes!$A$6:$A$28="Vitesse — 30 m (s)")*(Barèmes!$B$6:$B$28=H161)*(Barèmes!$C$6:$C$28=IF(H161="6ème","Mixte",G161)))=0),"",IF(SUMPRODUCT((Barèmes!$A$6:$A$28="Vitesse — 30 m (s)")*(Barèmes!$B$6:$B$28=H161)*(Barèmes!$C$6:$C$28=IF(H161="6ème","Mixte",G161))*(Barèmes!$J$6:$J$28="+"))&gt;0,IF(R161&lt;=SUMIFS(Barèmes!$D$6:$D$28,Barèmes!$A$6:$A$28,"Vitesse — 30 m (s)",Barèmes!$B$6:$B$28,H161,Barèmes!$C$6:$C$28,IF(H161="6ème","Mixte",G161)),"à besoin",IF(R161&lt;=SUMIFS(Barèmes!$E$6:$E$28,Barèmes!$A$6:$A$28,"Vitesse — 30 m (s)",Barèmes!$B$6:$B$28,H161,Barèmes!$C$6:$C$28,IF(H161="6ème","Mixte",G161)),"fragile","satisfaisant")),IF(R161&gt;=SUMIFS(Barèmes!$D$6:$D$28,Barèmes!$A$6:$A$28,"Vitesse — 30 m (s)",Barèmes!$B$6:$B$28,H161,Barèmes!$C$6:$C$28,IF(H161="6ème","Mixte",G161)),"à besoin",IF(R161&gt;=SUMIFS(Barèmes!$E$6:$E$28,Barèmes!$A$6:$A$28,"Vitesse — 30 m (s)",Barèmes!$B$6:$B$28,H161,Barèmes!$C$6:$C$28,IF(H161="6ème","Mixte",G161)),"fragile","satisfaisant"))))</f>
        <v/>
      </c>
      <c r="T161" s="24" t="str">
        <f>IF(OR(R161="",SUMPRODUCT((Barèmes!$A$6:$A$28="Vitesse — 30 m (s)")*(Barèmes!$B$6:$B$28=H161)*(Barèmes!$C$6:$C$28=IF(H161="6ème","Mixte",G161)))=0),"",IF(SUMPRODUCT((Barèmes!$A$6:$A$28="Vitesse — 30 m (s)")*(Barèmes!$B$6:$B$28=H161)*(Barèmes!$C$6:$C$28=IF(H161="6ème","Mixte",G161))*(Barèmes!$J$6:$J$28="+"))&gt;0,IF(R161&lt;=SUMIFS(Barèmes!$F$6:$F$28,Barèmes!$A$6:$A$28,"Vitesse — 30 m (s)",Barèmes!$B$6:$B$28,H161,Barèmes!$C$6:$C$28,IF(H161="6ème","Mixte",G161)),Barèmes!$B$2,IF(R161&lt;=SUMIFS(Barèmes!$G$6:$G$28,Barèmes!$A$6:$A$28,"Vitesse — 30 m (s)",Barèmes!$B$6:$B$28,H161,Barèmes!$C$6:$C$28,IF(H161="6ème","Mixte",G161)),Barèmes!$C$2,IF(R161&lt;=SUMIFS(Barèmes!$H$6:$H$28,Barèmes!$A$6:$A$28,"Vitesse — 30 m (s)",Barèmes!$B$6:$B$28,H161,Barèmes!$C$6:$C$28,IF(H161="6ème","Mixte",G161)),Barèmes!$D$2,IF(R161&lt;=SUMIFS(Barèmes!$I$6:$I$28,Barèmes!$A$6:$A$28,"Vitesse — 30 m (s)",Barèmes!$B$6:$B$28,H161,Barèmes!$C$6:$C$28,IF(H161="6ème","Mixte",G161)),Barèmes!$E$2,Barèmes!$F$2)))),IF(R161&gt;=SUMIFS(Barèmes!$F$6:$F$28,Barèmes!$A$6:$A$28,"Vitesse — 30 m (s)",Barèmes!$B$6:$B$28,H161,Barèmes!$C$6:$C$28,IF(H161="6ème","Mixte",G161)),Barèmes!$B$2,IF(R161&gt;=SUMIFS(Barèmes!$G$6:$G$28,Barèmes!$A$6:$A$28,"Vitesse — 30 m (s)",Barèmes!$B$6:$B$28,H161,Barèmes!$C$6:$C$28,IF(H161="6ème","Mixte",G161)),Barèmes!$C$2,IF(R161&gt;=SUMIFS(Barèmes!$H$6:$H$28,Barèmes!$A$6:$A$28,"Vitesse — 30 m (s)",Barèmes!$B$6:$B$28,H161,Barèmes!$C$6:$C$28,IF(H161="6ème","Mixte",G161)),Barèmes!$D$2,IF(R161&gt;=SUMIFS(Barèmes!$I$6:$I$28,Barèmes!$A$6:$A$28,"Vitesse — 30 m (s)",Barèmes!$B$6:$B$28,H161,Barèmes!$C$6:$C$28,IF(H161="6ème","Mixte",G161)),Barèmes!$E$2,Barèmes!$F$2))))))</f>
        <v/>
      </c>
      <c r="U161" s="22"/>
      <c r="V161" s="25" t="str">
        <f>IF(OR(U161="",SUMPRODUCT((Barèmes!$A$6:$A$28="Vitesse — 50 m (s)")*(Barèmes!$B$6:$B$28=H161)*(Barèmes!$C$6:$C$28=IF(H161="6ème","Mixte",G161)))=0),"",IF(SUMPRODUCT((Barèmes!$A$6:$A$28="Vitesse — 50 m (s)")*(Barèmes!$B$6:$B$28=H161)*(Barèmes!$C$6:$C$28=IF(H161="6ème","Mixte",G161))*(Barèmes!$J$6:$J$28="+"))&gt;0,IF(U161&lt;=SUMIFS(Barèmes!$D$6:$D$28,Barèmes!$A$6:$A$28,"Vitesse — 50 m (s)",Barèmes!$B$6:$B$28,H161,Barèmes!$C$6:$C$28,IF(H161="6ème","Mixte",G161)),"à besoin",IF(U161&lt;=SUMIFS(Barèmes!$E$6:$E$28,Barèmes!$A$6:$A$28,"Vitesse — 50 m (s)",Barèmes!$B$6:$B$28,H161,Barèmes!$C$6:$C$28,IF(H161="6ème","Mixte",G161)),"fragile","satisfaisant")),IF(U161&gt;=SUMIFS(Barèmes!$D$6:$D$28,Barèmes!$A$6:$A$28,"Vitesse — 50 m (s)",Barèmes!$B$6:$B$28,H161,Barèmes!$C$6:$C$28,IF(H161="6ème","Mixte",G161)),"à besoin",IF(U161&gt;=SUMIFS(Barèmes!$E$6:$E$28,Barèmes!$A$6:$A$28,"Vitesse — 50 m (s)",Barèmes!$B$6:$B$28,H161,Barèmes!$C$6:$C$28,IF(H161="6ème","Mixte",G161)),"fragile","satisfaisant"))))</f>
        <v/>
      </c>
      <c r="W161" s="25" t="str">
        <f>IF(OR(U161="",SUMPRODUCT((Barèmes!$A$6:$A$28="Vitesse — 50 m (s)")*(Barèmes!$B$6:$B$28=H161)*(Barèmes!$C$6:$C$28=IF(H161="6ème","Mixte",G161)))=0),"",IF(SUMPRODUCT((Barèmes!$A$6:$A$28="Vitesse — 50 m (s)")*(Barèmes!$B$6:$B$28=H161)*(Barèmes!$C$6:$C$28=IF(H161="6ème","Mixte",G161))*(Barèmes!$J$6:$J$28="+"))&gt;0,IF(U161&lt;=SUMIFS(Barèmes!$F$6:$F$28,Barèmes!$A$6:$A$28,"Vitesse — 50 m (s)",Barèmes!$B$6:$B$28,H161,Barèmes!$C$6:$C$28,IF(H161="6ème","Mixte",G161)),Barèmes!$B$2,IF(U161&lt;=SUMIFS(Barèmes!$G$6:$G$28,Barèmes!$A$6:$A$28,"Vitesse — 50 m (s)",Barèmes!$B$6:$B$28,H161,Barèmes!$C$6:$C$28,IF(H161="6ème","Mixte",G161)),Barèmes!$C$2,IF(U161&lt;=SUMIFS(Barèmes!$H$6:$H$28,Barèmes!$A$6:$A$28,"Vitesse — 50 m (s)",Barèmes!$B$6:$B$28,H161,Barèmes!$C$6:$C$28,IF(H161="6ème","Mixte",G161)),Barèmes!$D$2,IF(U161&lt;=SUMIFS(Barèmes!$I$6:$I$28,Barèmes!$A$6:$A$28,"Vitesse — 50 m (s)",Barèmes!$B$6:$B$28,H161,Barèmes!$C$6:$C$28,IF(H161="6ème","Mixte",G161)),Barèmes!$E$2,Barèmes!$F$2)))),IF(U161&gt;=SUMIFS(Barèmes!$F$6:$F$28,Barèmes!$A$6:$A$28,"Vitesse — 50 m (s)",Barèmes!$B$6:$B$28,H161,Barèmes!$C$6:$C$28,IF(H161="6ème","Mixte",G161)),Barèmes!$B$2,IF(U161&gt;=SUMIFS(Barèmes!$G$6:$G$28,Barèmes!$A$6:$A$28,"Vitesse — 50 m (s)",Barèmes!$B$6:$B$28,H161,Barèmes!$C$6:$C$28,IF(H161="6ème","Mixte",G161)),Barèmes!$C$2,IF(U161&gt;=SUMIFS(Barèmes!$H$6:$H$28,Barèmes!$A$6:$A$28,"Vitesse — 50 m (s)",Barèmes!$B$6:$B$28,H161,Barèmes!$C$6:$C$28,IF(H161="6ème","Mixte",G161)),Barèmes!$D$2,IF(U161&gt;=SUMIFS(Barèmes!$I$6:$I$28,Barèmes!$A$6:$A$28,"Vitesse — 50 m (s)",Barèmes!$B$6:$B$28,H161,Barèmes!$C$6:$C$28,IF(H161="6ème","Mixte",G161)),Barèmes!$E$2,Barèmes!$F$2))))))</f>
        <v/>
      </c>
      <c r="X161" s="18"/>
      <c r="Y161" s="26" t="str" cm="1">
        <f t="array" ref="Y161">IF(OR(X161="",SUMPRODUCT((Barèmes!$A$6:$A$28="Souplesse (score 1-5)")*(Barèmes!$B$6:$B$28=H161)*(Barèmes!$C$6:$C$28=IF(H161="6ème","Mixte",G161)))=0),"",IF(SUMPRODUCT((Barèmes!$A$6:$A$28="Souplesse (score 1-5)")*(Barèmes!$B$6:$B$28=H161)*(Barèmes!$C$6:$C$28=IF(H161="6ème","Mixte",G161))*(Barèmes!$J$6:$J$28="+"))&gt;0,IF(X161&lt;=SUMIFS(Barèmes!$D$6:$D$28,Barèmes!$A$6:$A$28,"Souplesse (score 1-5)",Barèmes!$B$6:$B$28,H161,Barèmes!$C$6:$C$28,IF(H161="6ème","Mixte",G161)),"à besoin",IF(X161&lt;=SUMIFS(Barèmes!$E$6:$E$28,Barèmes!$A$6:$A$28,"Souplesse (score 1-5)",Barèmes!$B$6:$B$28,H161,Barèmes!$C$6:$C$28,IF(H161="6ème","Mixte",G161)),"fragile","satisfaisant")),IF(X161&gt;=SUMIFS(Barèmes!$D$6:$D$28,Barèmes!$A$6:$A$28,"Souplesse (score 1-5)",Barèmes!$B$6:$B$28,H161,Barèmes!$C$6:$C$28,IF(H161="6ème","Mixte",G161)),"à besoin",IF(X161&gt;=SUMIFS(Barèmes!$E$6:$E$28,Barèmes!$A$6:$A$28,"Souplesse (score 1-5)",Barèmes!$B$6:$B$28,H161,Barèmes!$C$6:$C$28,IF(H161="6ème","Mixte",G161)),"fragile","satisfaisant"))))</f>
        <v/>
      </c>
      <c r="Z161" s="26" t="str" cm="1">
        <f t="array" ref="Z161">IF(OR(X161="",SUMPRODUCT((Barèmes!$A$6:$A$28="Souplesse (score 1-5)")*(Barèmes!$B$6:$B$28=H161)*(Barèmes!$C$6:$C$28=IF(H161="6ème","Mixte",G161)))=0),"",IF(SUMPRODUCT((Barèmes!$A$6:$A$28="Souplesse (score 1-5)")*(Barèmes!$B$6:$B$28=H161)*(Barèmes!$C$6:$C$28=IF(H161="6ème","Mixte",G161))*(Barèmes!$J$6:$J$28="+"))&gt;0,IF(X161&lt;=SUMIFS(Barèmes!$F$6:$F$28,Barèmes!$A$6:$A$28,"Souplesse (score 1-5)",Barèmes!$B$6:$B$28,H161,Barèmes!$C$6:$C$28,IF(H161="6ème","Mixte",G161)),Barèmes!$B$2,IF(X161&lt;=SUMIFS(Barèmes!$G$6:$G$28,Barèmes!$A$6:$A$28,"Souplesse (score 1-5)",Barèmes!$B$6:$B$28,H161,Barèmes!$C$6:$C$28,IF(H161="6ème","Mixte",G161)),Barèmes!$C$2,IF(X161&lt;=SUMIFS(Barèmes!$H$6:$H$28,Barèmes!$A$6:$A$28,"Souplesse (score 1-5)",Barèmes!$B$6:$B$28,H161,Barèmes!$C$6:$C$28,IF(H161="6ème","Mixte",G161)),Barèmes!$D$2,IF(X161&lt;=SUMIFS(Barèmes!$I$6:$I$28,Barèmes!$A$6:$A$28,"Souplesse (score 1-5)",Barèmes!$B$6:$B$28,H161,Barèmes!$C$6:$C$28,IF(H161="6ème","Mixte",G161)),Barèmes!$E$2,Barèmes!$F$2)))),IF(X161&gt;=SUMIFS(Barèmes!$F$6:$F$28,Barèmes!$A$6:$A$28,"Souplesse (score 1-5)",Barèmes!$B$6:$B$28,H161,Barèmes!$C$6:$C$28,IF(H161="6ème","Mixte",G161)),Barèmes!$B$2,IF(X161&gt;=SUMIFS(Barèmes!$G$6:$G$28,Barèmes!$A$6:$A$28,"Souplesse (score 1-5)",Barèmes!$B$6:$B$28,H161,Barèmes!$C$6:$C$28,IF(H161="6ème","Mixte",G161)),Barèmes!$C$2,IF(X161&gt;=SUMIFS(Barèmes!$H$6:$H$28,Barèmes!$A$6:$A$28,"Souplesse (score 1-5)",Barèmes!$B$6:$B$28,H161,Barèmes!$C$6:$C$28,IF(H161="6ème","Mixte",G161)),Barèmes!$D$2,IF(X161&gt;=SUMIFS(Barèmes!$I$6:$I$28,Barèmes!$A$6:$A$28,"Souplesse (score 1-5)",Barèmes!$B$6:$B$28,H161,Barèmes!$C$6:$C$28,IF(H161="6ème","Mixte",G161)),Barèmes!$E$2,Barèmes!$F$2))))))</f>
        <v/>
      </c>
      <c r="AA161" s="22"/>
      <c r="AB161" s="27" t="str">
        <f>IF(OR(AA161="",SUMPRODUCT((Barèmes!$A$6:$A$28="Agilité — T-test 974 (s)")*(Barèmes!$B$6:$B$28=H161)*(Barèmes!$C$6:$C$28=IF(H161="6ème","Mixte",G161)))=0),"",IF(SUMPRODUCT((Barèmes!$A$6:$A$28="Agilité — T-test 974 (s)")*(Barèmes!$B$6:$B$28=H161)*(Barèmes!$C$6:$C$28=IF(H161="6ème","Mixte",G161))*(Barèmes!$J$6:$J$28="+"))&gt;0,IF(AA161&lt;=SUMIFS(Barèmes!$D$6:$D$28,Barèmes!$A$6:$A$28,"Agilité — T-test 974 (s)",Barèmes!$B$6:$B$28,H161,Barèmes!$C$6:$C$28,IF(H161="6ème","Mixte",G161)),"à besoin",IF(AA161&lt;=SUMIFS(Barèmes!$E$6:$E$28,Barèmes!$A$6:$A$28,"Agilité — T-test 974 (s)",Barèmes!$B$6:$B$28,H161,Barèmes!$C$6:$C$28,IF(H161="6ème","Mixte",G161)),"fragile","satisfaisant")),IF(AA161&gt;=SUMIFS(Barèmes!$D$6:$D$28,Barèmes!$A$6:$A$28,"Agilité — T-test 974 (s)",Barèmes!$B$6:$B$28,H161,Barèmes!$C$6:$C$28,IF(H161="6ème","Mixte",G161)),"à besoin",IF(AA161&gt;=SUMIFS(Barèmes!$E$6:$E$28,Barèmes!$A$6:$A$28,"Agilité — T-test 974 (s)",Barèmes!$B$6:$B$28,H161,Barèmes!$C$6:$C$28,IF(H161="6ème","Mixte",G161)),"fragile","satisfaisant"))))</f>
        <v/>
      </c>
      <c r="AC161" s="27" t="str">
        <f>IF(OR(AA161="",SUMPRODUCT((Barèmes!$A$6:$A$28="Agilité — T-test 974 (s)")*(Barèmes!$B$6:$B$28=H161)*(Barèmes!$C$6:$C$28=IF(H161="6ème","Mixte",G161)))=0),"",IF(SUMPRODUCT((Barèmes!$A$6:$A$28="Agilité — T-test 974 (s)")*(Barèmes!$B$6:$B$28=H161)*(Barèmes!$C$6:$C$28=IF(H161="6ème","Mixte",G161))*(Barèmes!$J$6:$J$28="+"))&gt;0,IF(AA161&lt;=SUMIFS(Barèmes!$F$6:$F$28,Barèmes!$A$6:$A$28,"Agilité — T-test 974 (s)",Barèmes!$B$6:$B$28,H161,Barèmes!$C$6:$C$28,IF(H161="6ème","Mixte",G161)),Barèmes!$B$2,IF(AA161&lt;=SUMIFS(Barèmes!$G$6:$G$28,Barèmes!$A$6:$A$28,"Agilité — T-test 974 (s)",Barèmes!$B$6:$B$28,H161,Barèmes!$C$6:$C$28,IF(H161="6ème","Mixte",G161)),Barèmes!$C$2,IF(AA161&lt;=SUMIFS(Barèmes!$H$6:$H$28,Barèmes!$A$6:$A$28,"Agilité — T-test 974 (s)",Barèmes!$B$6:$B$28,H161,Barèmes!$C$6:$C$28,IF(H161="6ème","Mixte",G161)),Barèmes!$D$2,IF(AA161&lt;=SUMIFS(Barèmes!$I$6:$I$28,Barèmes!$A$6:$A$28,"Agilité — T-test 974 (s)",Barèmes!$B$6:$B$28,H161,Barèmes!$C$6:$C$28,IF(H161="6ème","Mixte",G161)),Barèmes!$E$2,Barèmes!$F$2)))),IF(AA161&gt;=SUMIFS(Barèmes!$F$6:$F$28,Barèmes!$A$6:$A$28,"Agilité — T-test 974 (s)",Barèmes!$B$6:$B$28,H161,Barèmes!$C$6:$C$28,IF(H161="6ème","Mixte",G161)),Barèmes!$B$2,IF(AA161&gt;=SUMIFS(Barèmes!$G$6:$G$28,Barèmes!$A$6:$A$28,"Agilité — T-test 974 (s)",Barèmes!$B$6:$B$28,H161,Barèmes!$C$6:$C$28,IF(H161="6ème","Mixte",G161)),Barèmes!$C$2,IF(AA161&gt;=SUMIFS(Barèmes!$H$6:$H$28,Barèmes!$A$6:$A$28,"Agilité — T-test 974 (s)",Barèmes!$B$6:$B$28,H161,Barèmes!$C$6:$C$28,IF(H161="6ème","Mixte",G161)),Barèmes!$D$2,IF(AA161&gt;=SUMIFS(Barèmes!$I$6:$I$28,Barèmes!$A$6:$A$28,"Agilité — T-test 974 (s)",Barèmes!$B$6:$B$28,H161,Barèmes!$C$6:$C$28,IF(H161="6ème","Mixte",G161)),Barèmes!$E$2,Barèmes!$F$2))))))</f>
        <v/>
      </c>
      <c r="AD161" s="28" t="str">
        <f t="shared" si="18"/>
        <v/>
      </c>
      <c r="AE161" s="29" t="str">
        <f t="shared" si="19"/>
        <v/>
      </c>
      <c r="AF161" s="30" t="str">
        <f>IF(OR(AD161="",SUMPRODUCT((Barèmes!$A$6:$A$28="Surcoût d'agilité (s) — technique")*(Barèmes!$B$6:$B$28=H161)*(Barèmes!$C$6:$C$28=IF(H161="6ème","Mixte",G161)))=0),"",IF(SUMPRODUCT((Barèmes!$A$6:$A$28="Surcoût d'agilité (s) — technique")*(Barèmes!$B$6:$B$28=H161)*(Barèmes!$C$6:$C$28=IF(H161="6ème","Mixte",G161))*(Barèmes!$J$6:$J$28="+"))&gt;0,IF(AD161&lt;=SUMIFS(Barèmes!$D$6:$D$28,Barèmes!$A$6:$A$28,"Surcoût d'agilité (s) — technique",Barèmes!$B$6:$B$28,H161,Barèmes!$C$6:$C$28,IF(H161="6ème","Mixte",G161)),"à besoin",IF(AD161&lt;=SUMIFS(Barèmes!$E$6:$E$28,Barèmes!$A$6:$A$28,"Surcoût d'agilité (s) — technique",Barèmes!$B$6:$B$28,H161,Barèmes!$C$6:$C$28,IF(H161="6ème","Mixte",G161)),"fragile","satisfaisant")),IF(AD161&gt;=SUMIFS(Barèmes!$D$6:$D$28,Barèmes!$A$6:$A$28,"Surcoût d'agilité (s) — technique",Barèmes!$B$6:$B$28,H161,Barèmes!$C$6:$C$28,IF(H161="6ème","Mixte",G161)),"à besoin",IF(AD161&gt;=SUMIFS(Barèmes!$E$6:$E$28,Barèmes!$A$6:$A$28,"Surcoût d'agilité (s) — technique",Barèmes!$B$6:$B$28,H161,Barèmes!$C$6:$C$28,IF(H161="6ème","Mixte",G161)),"fragile","satisfaisant"))))</f>
        <v/>
      </c>
      <c r="AG161" s="30" t="str">
        <f>IF(OR(AD161="",SUMPRODUCT((Barèmes!$A$6:$A$28="Surcoût d'agilité (s) — technique")*(Barèmes!$B$6:$B$28=H161)*(Barèmes!$C$6:$C$28=IF(H161="6ème","Mixte",G161)))=0),"",IF(SUMPRODUCT((Barèmes!$A$6:$A$28="Surcoût d'agilité (s) — technique")*(Barèmes!$B$6:$B$28=H161)*(Barèmes!$C$6:$C$28=IF(H161="6ème","Mixte",G161))*(Barèmes!$J$6:$J$28="+"))&gt;0,IF(AD161&lt;=SUMIFS(Barèmes!$F$6:$F$28,Barèmes!$A$6:$A$28,"Surcoût d'agilité (s) — technique",Barèmes!$B$6:$B$28,H161,Barèmes!$C$6:$C$28,IF(H161="6ème","Mixte",G161)),Barèmes!$B$2,IF(AD161&lt;=SUMIFS(Barèmes!$G$6:$G$28,Barèmes!$A$6:$A$28,"Surcoût d'agilité (s) — technique",Barèmes!$B$6:$B$28,H161,Barèmes!$C$6:$C$28,IF(H161="6ème","Mixte",G161)),Barèmes!$C$2,IF(AD161&lt;=SUMIFS(Barèmes!$H$6:$H$28,Barèmes!$A$6:$A$28,"Surcoût d'agilité (s) — technique",Barèmes!$B$6:$B$28,H161,Barèmes!$C$6:$C$28,IF(H161="6ème","Mixte",G161)),Barèmes!$D$2,IF(AD161&lt;=SUMIFS(Barèmes!$I$6:$I$28,Barèmes!$A$6:$A$28,"Surcoût d'agilité (s) — technique",Barèmes!$B$6:$B$28,H161,Barèmes!$C$6:$C$28,IF(H161="6ème","Mixte",G161)),Barèmes!$E$2,Barèmes!$F$2)))),IF(AD161&gt;=SUMIFS(Barèmes!$F$6:$F$28,Barèmes!$A$6:$A$28,"Surcoût d'agilité (s) — technique",Barèmes!$B$6:$B$28,H161,Barèmes!$C$6:$C$28,IF(H161="6ème","Mixte",G161)),Barèmes!$B$2,IF(AD161&gt;=SUMIFS(Barèmes!$G$6:$G$28,Barèmes!$A$6:$A$28,"Surcoût d'agilité (s) — technique",Barèmes!$B$6:$B$28,H161,Barèmes!$C$6:$C$28,IF(H161="6ème","Mixte",G161)),Barèmes!$C$2,IF(AD161&gt;=SUMIFS(Barèmes!$H$6:$H$28,Barèmes!$A$6:$A$28,"Surcoût d'agilité (s) — technique",Barèmes!$B$6:$B$28,H161,Barèmes!$C$6:$C$28,IF(H161="6ème","Mixte",G161)),Barèmes!$D$2,IF(AD161&gt;=SUMIFS(Barèmes!$I$6:$I$28,Barèmes!$A$6:$A$28,"Surcoût d'agilité (s) — technique",Barèmes!$B$6:$B$28,H161,Barèmes!$C$6:$C$28,IF(H161="6ème","Mixte",G161)),Barèmes!$E$2,Barèmes!$F$2))))))</f>
        <v/>
      </c>
      <c r="AH161" s="31" t="str">
        <f>IF((IF(N161="",0,1)+IF(Q161="",0,1)+IF(W161="",0,1)+IF(Z161="",0,1)+IF(AC161="",0,1))=0,"",3*IF(N161=Barèmes!$B$2,1,IF(N161=Barèmes!$C$2,2,IF(N161=Barèmes!$D$2,3,IF(N161=Barèmes!$E$2,4,IF(N161=Barèmes!$F$2,5,0)))))+3*IF(Q161=Barèmes!$B$2,1,IF(Q161=Barèmes!$C$2,2,IF(Q161=Barèmes!$D$2,3,IF(Q161=Barèmes!$E$2,4,IF(Q161=Barèmes!$F$2,5,0)))))+2*IF(W161=Barèmes!$B$2,1,IF(W161=Barèmes!$C$2,2,IF(W161=Barèmes!$D$2,3,IF(W161=Barèmes!$E$2,4,IF(W161=Barèmes!$F$2,5,0)))))+1*IF(Z161=Barèmes!$B$2,1,IF(Z161=Barèmes!$C$2,2,IF(Z161=Barèmes!$D$2,3,IF(Z161=Barèmes!$E$2,4,IF(Z161=Barèmes!$F$2,5,0)))))+1*IF(AC161=Barèmes!$B$2,1,IF(AC161=Barèmes!$C$2,2,IF(AC161=Barèmes!$D$2,3,IF(AC161=Barèmes!$E$2,4,IF(AC161=Barèmes!$F$2,5,0))))))</f>
        <v/>
      </c>
      <c r="AI161" s="31"/>
      <c r="AJ161" s="32" t="str">
        <f>IFERROR(INDEX(Croissance!$B$5:$B$604,MATCH(A161,Croissance!$A$5:$A$604,0)),"")</f>
        <v/>
      </c>
      <c r="AK161" s="32" t="str">
        <f>IFERROR(INDEX(Croissance!$C$5:$C$604,MATCH(A161,Croissance!$A$5:$A$604,0)),"")</f>
        <v/>
      </c>
      <c r="AL161" s="32" t="str">
        <f>IFERROR(INDEX(Croissance!$D$5:$D$604,MATCH(A161,Croissance!$A$5:$A$604,0)),"")</f>
        <v/>
      </c>
      <c r="AM161" s="32" t="str">
        <f>IFERROR(INDEX(Croissance!$E$5:$E$604,MATCH(A161,Croissance!$A$5:$A$604,0)),"")</f>
        <v/>
      </c>
      <c r="AO161" s="33">
        <f t="shared" si="24"/>
        <v>0</v>
      </c>
      <c r="AP161" s="33">
        <f t="shared" si="20"/>
        <v>0</v>
      </c>
      <c r="AQ161" s="33">
        <f>IF(A161="",0,IF(AND(OR('Synthèse classe'!$C$2="Tous",C161='Synthèse classe'!$C$2),OR('Synthèse classe'!$C$3="Toutes",D161='Synthèse classe'!$C$3),OR('Synthèse classe'!$C$4="Toutes",AND('Synthèse classe'!$C$4="Dernière",AP161=1),B161=IFERROR(VALUE('Synthèse classe'!$C$4),0))),1,0))</f>
        <v>0</v>
      </c>
      <c r="AR161" s="34" t="str">
        <f t="shared" si="21"/>
        <v/>
      </c>
    </row>
    <row r="162" spans="1:44" x14ac:dyDescent="0.2">
      <c r="A162" s="17" t="str">
        <f t="shared" si="17"/>
        <v/>
      </c>
      <c r="B162" s="18"/>
      <c r="C162" s="19"/>
      <c r="D162" s="19"/>
      <c r="E162" s="19"/>
      <c r="F162" s="19"/>
      <c r="G162" s="19"/>
      <c r="H162" s="17" t="str">
        <f t="shared" si="22"/>
        <v/>
      </c>
      <c r="I162" s="20"/>
      <c r="J162" s="18"/>
      <c r="K162" s="19"/>
      <c r="L162" s="21" t="str">
        <f t="shared" si="23"/>
        <v/>
      </c>
      <c r="M162" s="21" t="str">
        <f>IF(OR(J162="",SUMPRODUCT((Barèmes!$A$6:$A$28="Endurance — Luc Léger (palier)")*(Barèmes!$B$6:$B$28=H162)*(Barèmes!$C$6:$C$28=IF(H162="6ème","Mixte",G162)))=0),"",IF(SUMPRODUCT((Barèmes!$A$6:$A$28="Endurance — Luc Léger (palier)")*(Barèmes!$B$6:$B$28=H162)*(Barèmes!$C$6:$C$28=IF(H162="6ème","Mixte",G162))*(Barèmes!$J$6:$J$28="+"))&gt;0,IF(J162&lt;=SUMIFS(Barèmes!$D$6:$D$28,Barèmes!$A$6:$A$28,"Endurance — Luc Léger (palier)",Barèmes!$B$6:$B$28,H162,Barèmes!$C$6:$C$28,IF(H162="6ème","Mixte",G162)),"à besoin",IF(J162&lt;=SUMIFS(Barèmes!$E$6:$E$28,Barèmes!$A$6:$A$28,"Endurance — Luc Léger (palier)",Barèmes!$B$6:$B$28,H162,Barèmes!$C$6:$C$28,IF(H162="6ème","Mixte",G162)),"fragile","satisfaisant")),IF(J162&gt;=SUMIFS(Barèmes!$D$6:$D$28,Barèmes!$A$6:$A$28,"Endurance — Luc Léger (palier)",Barèmes!$B$6:$B$28,H162,Barèmes!$C$6:$C$28,IF(H162="6ème","Mixte",G162)),"à besoin",IF(J162&gt;=SUMIFS(Barèmes!$E$6:$E$28,Barèmes!$A$6:$A$28,"Endurance — Luc Léger (palier)",Barèmes!$B$6:$B$28,H162,Barèmes!$C$6:$C$28,IF(H162="6ème","Mixte",G162)),"fragile","satisfaisant"))))</f>
        <v/>
      </c>
      <c r="N162" s="21" t="str">
        <f>IF(OR(J162="",SUMPRODUCT((Barèmes!$A$6:$A$28="Endurance — Luc Léger (palier)")*(Barèmes!$B$6:$B$28=H162)*(Barèmes!$C$6:$C$28=IF(H162="6ème","Mixte",G162)))=0),"",IF(SUMPRODUCT((Barèmes!$A$6:$A$28="Endurance — Luc Léger (palier)")*(Barèmes!$B$6:$B$28=H162)*(Barèmes!$C$6:$C$28=IF(H162="6ème","Mixte",G162))*(Barèmes!$J$6:$J$28="+"))&gt;0,IF(J162&lt;=SUMIFS(Barèmes!$F$6:$F$28,Barèmes!$A$6:$A$28,"Endurance — Luc Léger (palier)",Barèmes!$B$6:$B$28,H162,Barèmes!$C$6:$C$28,IF(H162="6ème","Mixte",G162)),Barèmes!$B$2,IF(J162&lt;=SUMIFS(Barèmes!$G$6:$G$28,Barèmes!$A$6:$A$28,"Endurance — Luc Léger (palier)",Barèmes!$B$6:$B$28,H162,Barèmes!$C$6:$C$28,IF(H162="6ème","Mixte",G162)),Barèmes!$C$2,IF(J162&lt;=SUMIFS(Barèmes!$H$6:$H$28,Barèmes!$A$6:$A$28,"Endurance — Luc Léger (palier)",Barèmes!$B$6:$B$28,H162,Barèmes!$C$6:$C$28,IF(H162="6ème","Mixte",G162)),Barèmes!$D$2,IF(J162&lt;=SUMIFS(Barèmes!$I$6:$I$28,Barèmes!$A$6:$A$28,"Endurance — Luc Léger (palier)",Barèmes!$B$6:$B$28,H162,Barèmes!$C$6:$C$28,IF(H162="6ème","Mixte",G162)),Barèmes!$E$2,Barèmes!$F$2)))),IF(J162&gt;=SUMIFS(Barèmes!$F$6:$F$28,Barèmes!$A$6:$A$28,"Endurance — Luc Léger (palier)",Barèmes!$B$6:$B$28,H162,Barèmes!$C$6:$C$28,IF(H162="6ème","Mixte",G162)),Barèmes!$B$2,IF(J162&gt;=SUMIFS(Barèmes!$G$6:$G$28,Barèmes!$A$6:$A$28,"Endurance — Luc Léger (palier)",Barèmes!$B$6:$B$28,H162,Barèmes!$C$6:$C$28,IF(H162="6ème","Mixte",G162)),Barèmes!$C$2,IF(J162&gt;=SUMIFS(Barèmes!$H$6:$H$28,Barèmes!$A$6:$A$28,"Endurance — Luc Léger (palier)",Barèmes!$B$6:$B$28,H162,Barèmes!$C$6:$C$28,IF(H162="6ème","Mixte",G162)),Barèmes!$D$2,IF(J162&gt;=SUMIFS(Barèmes!$I$6:$I$28,Barèmes!$A$6:$A$28,"Endurance — Luc Léger (palier)",Barèmes!$B$6:$B$28,H162,Barèmes!$C$6:$C$28,IF(H162="6ème","Mixte",G162)),Barèmes!$E$2,Barèmes!$F$2))))))</f>
        <v/>
      </c>
      <c r="O162" s="22"/>
      <c r="P162" s="23" t="str">
        <f>IF(OR(O162="",SUMPRODUCT((Barèmes!$A$6:$A$28="Force bas du corps — Saut en longueur (m)")*(Barèmes!$B$6:$B$28=H162)*(Barèmes!$C$6:$C$28=IF(H162="6ème","Mixte",G162)))=0),"",IF(SUMPRODUCT((Barèmes!$A$6:$A$28="Force bas du corps — Saut en longueur (m)")*(Barèmes!$B$6:$B$28=H162)*(Barèmes!$C$6:$C$28=IF(H162="6ème","Mixte",G162))*(Barèmes!$J$6:$J$28="+"))&gt;0,IF(O162&lt;=SUMIFS(Barèmes!$D$6:$D$28,Barèmes!$A$6:$A$28,"Force bas du corps — Saut en longueur (m)",Barèmes!$B$6:$B$28,H162,Barèmes!$C$6:$C$28,IF(H162="6ème","Mixte",G162)),"à besoin",IF(O162&lt;=SUMIFS(Barèmes!$E$6:$E$28,Barèmes!$A$6:$A$28,"Force bas du corps — Saut en longueur (m)",Barèmes!$B$6:$B$28,H162,Barèmes!$C$6:$C$28,IF(H162="6ème","Mixte",G162)),"fragile","satisfaisant")),IF(O162&gt;=SUMIFS(Barèmes!$D$6:$D$28,Barèmes!$A$6:$A$28,"Force bas du corps — Saut en longueur (m)",Barèmes!$B$6:$B$28,H162,Barèmes!$C$6:$C$28,IF(H162="6ème","Mixte",G162)),"à besoin",IF(O162&gt;=SUMIFS(Barèmes!$E$6:$E$28,Barèmes!$A$6:$A$28,"Force bas du corps — Saut en longueur (m)",Barèmes!$B$6:$B$28,H162,Barèmes!$C$6:$C$28,IF(H162="6ème","Mixte",G162)),"fragile","satisfaisant"))))</f>
        <v/>
      </c>
      <c r="Q162" s="23" t="str">
        <f>IF(OR(O162="",SUMPRODUCT((Barèmes!$A$6:$A$28="Force bas du corps — Saut en longueur (m)")*(Barèmes!$B$6:$B$28=H162)*(Barèmes!$C$6:$C$28=IF(H162="6ème","Mixte",G162)))=0),"",IF(SUMPRODUCT((Barèmes!$A$6:$A$28="Force bas du corps — Saut en longueur (m)")*(Barèmes!$B$6:$B$28=H162)*(Barèmes!$C$6:$C$28=IF(H162="6ème","Mixte",G162))*(Barèmes!$J$6:$J$28="+"))&gt;0,IF(O162&lt;=SUMIFS(Barèmes!$F$6:$F$28,Barèmes!$A$6:$A$28,"Force bas du corps — Saut en longueur (m)",Barèmes!$B$6:$B$28,H162,Barèmes!$C$6:$C$28,IF(H162="6ème","Mixte",G162)),Barèmes!$B$2,IF(O162&lt;=SUMIFS(Barèmes!$G$6:$G$28,Barèmes!$A$6:$A$28,"Force bas du corps — Saut en longueur (m)",Barèmes!$B$6:$B$28,H162,Barèmes!$C$6:$C$28,IF(H162="6ème","Mixte",G162)),Barèmes!$C$2,IF(O162&lt;=SUMIFS(Barèmes!$H$6:$H$28,Barèmes!$A$6:$A$28,"Force bas du corps — Saut en longueur (m)",Barèmes!$B$6:$B$28,H162,Barèmes!$C$6:$C$28,IF(H162="6ème","Mixte",G162)),Barèmes!$D$2,IF(O162&lt;=SUMIFS(Barèmes!$I$6:$I$28,Barèmes!$A$6:$A$28,"Force bas du corps — Saut en longueur (m)",Barèmes!$B$6:$B$28,H162,Barèmes!$C$6:$C$28,IF(H162="6ème","Mixte",G162)),Barèmes!$E$2,Barèmes!$F$2)))),IF(O162&gt;=SUMIFS(Barèmes!$F$6:$F$28,Barèmes!$A$6:$A$28,"Force bas du corps — Saut en longueur (m)",Barèmes!$B$6:$B$28,H162,Barèmes!$C$6:$C$28,IF(H162="6ème","Mixte",G162)),Barèmes!$B$2,IF(O162&gt;=SUMIFS(Barèmes!$G$6:$G$28,Barèmes!$A$6:$A$28,"Force bas du corps — Saut en longueur (m)",Barèmes!$B$6:$B$28,H162,Barèmes!$C$6:$C$28,IF(H162="6ème","Mixte",G162)),Barèmes!$C$2,IF(O162&gt;=SUMIFS(Barèmes!$H$6:$H$28,Barèmes!$A$6:$A$28,"Force bas du corps — Saut en longueur (m)",Barèmes!$B$6:$B$28,H162,Barèmes!$C$6:$C$28,IF(H162="6ème","Mixte",G162)),Barèmes!$D$2,IF(O162&gt;=SUMIFS(Barèmes!$I$6:$I$28,Barèmes!$A$6:$A$28,"Force bas du corps — Saut en longueur (m)",Barèmes!$B$6:$B$28,H162,Barèmes!$C$6:$C$28,IF(H162="6ème","Mixte",G162)),Barèmes!$E$2,Barèmes!$F$2))))))</f>
        <v/>
      </c>
      <c r="R162" s="22"/>
      <c r="S162" s="24" t="str">
        <f>IF(OR(R162="",SUMPRODUCT((Barèmes!$A$6:$A$28="Vitesse — 30 m (s)")*(Barèmes!$B$6:$B$28=H162)*(Barèmes!$C$6:$C$28=IF(H162="6ème","Mixte",G162)))=0),"",IF(SUMPRODUCT((Barèmes!$A$6:$A$28="Vitesse — 30 m (s)")*(Barèmes!$B$6:$B$28=H162)*(Barèmes!$C$6:$C$28=IF(H162="6ème","Mixte",G162))*(Barèmes!$J$6:$J$28="+"))&gt;0,IF(R162&lt;=SUMIFS(Barèmes!$D$6:$D$28,Barèmes!$A$6:$A$28,"Vitesse — 30 m (s)",Barèmes!$B$6:$B$28,H162,Barèmes!$C$6:$C$28,IF(H162="6ème","Mixte",G162)),"à besoin",IF(R162&lt;=SUMIFS(Barèmes!$E$6:$E$28,Barèmes!$A$6:$A$28,"Vitesse — 30 m (s)",Barèmes!$B$6:$B$28,H162,Barèmes!$C$6:$C$28,IF(H162="6ème","Mixte",G162)),"fragile","satisfaisant")),IF(R162&gt;=SUMIFS(Barèmes!$D$6:$D$28,Barèmes!$A$6:$A$28,"Vitesse — 30 m (s)",Barèmes!$B$6:$B$28,H162,Barèmes!$C$6:$C$28,IF(H162="6ème","Mixte",G162)),"à besoin",IF(R162&gt;=SUMIFS(Barèmes!$E$6:$E$28,Barèmes!$A$6:$A$28,"Vitesse — 30 m (s)",Barèmes!$B$6:$B$28,H162,Barèmes!$C$6:$C$28,IF(H162="6ème","Mixte",G162)),"fragile","satisfaisant"))))</f>
        <v/>
      </c>
      <c r="T162" s="24" t="str">
        <f>IF(OR(R162="",SUMPRODUCT((Barèmes!$A$6:$A$28="Vitesse — 30 m (s)")*(Barèmes!$B$6:$B$28=H162)*(Barèmes!$C$6:$C$28=IF(H162="6ème","Mixte",G162)))=0),"",IF(SUMPRODUCT((Barèmes!$A$6:$A$28="Vitesse — 30 m (s)")*(Barèmes!$B$6:$B$28=H162)*(Barèmes!$C$6:$C$28=IF(H162="6ème","Mixte",G162))*(Barèmes!$J$6:$J$28="+"))&gt;0,IF(R162&lt;=SUMIFS(Barèmes!$F$6:$F$28,Barèmes!$A$6:$A$28,"Vitesse — 30 m (s)",Barèmes!$B$6:$B$28,H162,Barèmes!$C$6:$C$28,IF(H162="6ème","Mixte",G162)),Barèmes!$B$2,IF(R162&lt;=SUMIFS(Barèmes!$G$6:$G$28,Barèmes!$A$6:$A$28,"Vitesse — 30 m (s)",Barèmes!$B$6:$B$28,H162,Barèmes!$C$6:$C$28,IF(H162="6ème","Mixte",G162)),Barèmes!$C$2,IF(R162&lt;=SUMIFS(Barèmes!$H$6:$H$28,Barèmes!$A$6:$A$28,"Vitesse — 30 m (s)",Barèmes!$B$6:$B$28,H162,Barèmes!$C$6:$C$28,IF(H162="6ème","Mixte",G162)),Barèmes!$D$2,IF(R162&lt;=SUMIFS(Barèmes!$I$6:$I$28,Barèmes!$A$6:$A$28,"Vitesse — 30 m (s)",Barèmes!$B$6:$B$28,H162,Barèmes!$C$6:$C$28,IF(H162="6ème","Mixte",G162)),Barèmes!$E$2,Barèmes!$F$2)))),IF(R162&gt;=SUMIFS(Barèmes!$F$6:$F$28,Barèmes!$A$6:$A$28,"Vitesse — 30 m (s)",Barèmes!$B$6:$B$28,H162,Barèmes!$C$6:$C$28,IF(H162="6ème","Mixte",G162)),Barèmes!$B$2,IF(R162&gt;=SUMIFS(Barèmes!$G$6:$G$28,Barèmes!$A$6:$A$28,"Vitesse — 30 m (s)",Barèmes!$B$6:$B$28,H162,Barèmes!$C$6:$C$28,IF(H162="6ème","Mixte",G162)),Barèmes!$C$2,IF(R162&gt;=SUMIFS(Barèmes!$H$6:$H$28,Barèmes!$A$6:$A$28,"Vitesse — 30 m (s)",Barèmes!$B$6:$B$28,H162,Barèmes!$C$6:$C$28,IF(H162="6ème","Mixte",G162)),Barèmes!$D$2,IF(R162&gt;=SUMIFS(Barèmes!$I$6:$I$28,Barèmes!$A$6:$A$28,"Vitesse — 30 m (s)",Barèmes!$B$6:$B$28,H162,Barèmes!$C$6:$C$28,IF(H162="6ème","Mixte",G162)),Barèmes!$E$2,Barèmes!$F$2))))))</f>
        <v/>
      </c>
      <c r="U162" s="22"/>
      <c r="V162" s="25" t="str">
        <f>IF(OR(U162="",SUMPRODUCT((Barèmes!$A$6:$A$28="Vitesse — 50 m (s)")*(Barèmes!$B$6:$B$28=H162)*(Barèmes!$C$6:$C$28=IF(H162="6ème","Mixte",G162)))=0),"",IF(SUMPRODUCT((Barèmes!$A$6:$A$28="Vitesse — 50 m (s)")*(Barèmes!$B$6:$B$28=H162)*(Barèmes!$C$6:$C$28=IF(H162="6ème","Mixte",G162))*(Barèmes!$J$6:$J$28="+"))&gt;0,IF(U162&lt;=SUMIFS(Barèmes!$D$6:$D$28,Barèmes!$A$6:$A$28,"Vitesse — 50 m (s)",Barèmes!$B$6:$B$28,H162,Barèmes!$C$6:$C$28,IF(H162="6ème","Mixte",G162)),"à besoin",IF(U162&lt;=SUMIFS(Barèmes!$E$6:$E$28,Barèmes!$A$6:$A$28,"Vitesse — 50 m (s)",Barèmes!$B$6:$B$28,H162,Barèmes!$C$6:$C$28,IF(H162="6ème","Mixte",G162)),"fragile","satisfaisant")),IF(U162&gt;=SUMIFS(Barèmes!$D$6:$D$28,Barèmes!$A$6:$A$28,"Vitesse — 50 m (s)",Barèmes!$B$6:$B$28,H162,Barèmes!$C$6:$C$28,IF(H162="6ème","Mixte",G162)),"à besoin",IF(U162&gt;=SUMIFS(Barèmes!$E$6:$E$28,Barèmes!$A$6:$A$28,"Vitesse — 50 m (s)",Barèmes!$B$6:$B$28,H162,Barèmes!$C$6:$C$28,IF(H162="6ème","Mixte",G162)),"fragile","satisfaisant"))))</f>
        <v/>
      </c>
      <c r="W162" s="25" t="str">
        <f>IF(OR(U162="",SUMPRODUCT((Barèmes!$A$6:$A$28="Vitesse — 50 m (s)")*(Barèmes!$B$6:$B$28=H162)*(Barèmes!$C$6:$C$28=IF(H162="6ème","Mixte",G162)))=0),"",IF(SUMPRODUCT((Barèmes!$A$6:$A$28="Vitesse — 50 m (s)")*(Barèmes!$B$6:$B$28=H162)*(Barèmes!$C$6:$C$28=IF(H162="6ème","Mixte",G162))*(Barèmes!$J$6:$J$28="+"))&gt;0,IF(U162&lt;=SUMIFS(Barèmes!$F$6:$F$28,Barèmes!$A$6:$A$28,"Vitesse — 50 m (s)",Barèmes!$B$6:$B$28,H162,Barèmes!$C$6:$C$28,IF(H162="6ème","Mixte",G162)),Barèmes!$B$2,IF(U162&lt;=SUMIFS(Barèmes!$G$6:$G$28,Barèmes!$A$6:$A$28,"Vitesse — 50 m (s)",Barèmes!$B$6:$B$28,H162,Barèmes!$C$6:$C$28,IF(H162="6ème","Mixte",G162)),Barèmes!$C$2,IF(U162&lt;=SUMIFS(Barèmes!$H$6:$H$28,Barèmes!$A$6:$A$28,"Vitesse — 50 m (s)",Barèmes!$B$6:$B$28,H162,Barèmes!$C$6:$C$28,IF(H162="6ème","Mixte",G162)),Barèmes!$D$2,IF(U162&lt;=SUMIFS(Barèmes!$I$6:$I$28,Barèmes!$A$6:$A$28,"Vitesse — 50 m (s)",Barèmes!$B$6:$B$28,H162,Barèmes!$C$6:$C$28,IF(H162="6ème","Mixte",G162)),Barèmes!$E$2,Barèmes!$F$2)))),IF(U162&gt;=SUMIFS(Barèmes!$F$6:$F$28,Barèmes!$A$6:$A$28,"Vitesse — 50 m (s)",Barèmes!$B$6:$B$28,H162,Barèmes!$C$6:$C$28,IF(H162="6ème","Mixte",G162)),Barèmes!$B$2,IF(U162&gt;=SUMIFS(Barèmes!$G$6:$G$28,Barèmes!$A$6:$A$28,"Vitesse — 50 m (s)",Barèmes!$B$6:$B$28,H162,Barèmes!$C$6:$C$28,IF(H162="6ème","Mixte",G162)),Barèmes!$C$2,IF(U162&gt;=SUMIFS(Barèmes!$H$6:$H$28,Barèmes!$A$6:$A$28,"Vitesse — 50 m (s)",Barèmes!$B$6:$B$28,H162,Barèmes!$C$6:$C$28,IF(H162="6ème","Mixte",G162)),Barèmes!$D$2,IF(U162&gt;=SUMIFS(Barèmes!$I$6:$I$28,Barèmes!$A$6:$A$28,"Vitesse — 50 m (s)",Barèmes!$B$6:$B$28,H162,Barèmes!$C$6:$C$28,IF(H162="6ème","Mixte",G162)),Barèmes!$E$2,Barèmes!$F$2))))))</f>
        <v/>
      </c>
      <c r="X162" s="18"/>
      <c r="Y162" s="26" t="str" cm="1">
        <f t="array" ref="Y162">IF(OR(X162="",SUMPRODUCT((Barèmes!$A$6:$A$28="Souplesse (score 1-5)")*(Barèmes!$B$6:$B$28=H162)*(Barèmes!$C$6:$C$28=IF(H162="6ème","Mixte",G162)))=0),"",IF(SUMPRODUCT((Barèmes!$A$6:$A$28="Souplesse (score 1-5)")*(Barèmes!$B$6:$B$28=H162)*(Barèmes!$C$6:$C$28=IF(H162="6ème","Mixte",G162))*(Barèmes!$J$6:$J$28="+"))&gt;0,IF(X162&lt;=SUMIFS(Barèmes!$D$6:$D$28,Barèmes!$A$6:$A$28,"Souplesse (score 1-5)",Barèmes!$B$6:$B$28,H162,Barèmes!$C$6:$C$28,IF(H162="6ème","Mixte",G162)),"à besoin",IF(X162&lt;=SUMIFS(Barèmes!$E$6:$E$28,Barèmes!$A$6:$A$28,"Souplesse (score 1-5)",Barèmes!$B$6:$B$28,H162,Barèmes!$C$6:$C$28,IF(H162="6ème","Mixte",G162)),"fragile","satisfaisant")),IF(X162&gt;=SUMIFS(Barèmes!$D$6:$D$28,Barèmes!$A$6:$A$28,"Souplesse (score 1-5)",Barèmes!$B$6:$B$28,H162,Barèmes!$C$6:$C$28,IF(H162="6ème","Mixte",G162)),"à besoin",IF(X162&gt;=SUMIFS(Barèmes!$E$6:$E$28,Barèmes!$A$6:$A$28,"Souplesse (score 1-5)",Barèmes!$B$6:$B$28,H162,Barèmes!$C$6:$C$28,IF(H162="6ème","Mixte",G162)),"fragile","satisfaisant"))))</f>
        <v/>
      </c>
      <c r="Z162" s="26" t="str" cm="1">
        <f t="array" ref="Z162">IF(OR(X162="",SUMPRODUCT((Barèmes!$A$6:$A$28="Souplesse (score 1-5)")*(Barèmes!$B$6:$B$28=H162)*(Barèmes!$C$6:$C$28=IF(H162="6ème","Mixte",G162)))=0),"",IF(SUMPRODUCT((Barèmes!$A$6:$A$28="Souplesse (score 1-5)")*(Barèmes!$B$6:$B$28=H162)*(Barèmes!$C$6:$C$28=IF(H162="6ème","Mixte",G162))*(Barèmes!$J$6:$J$28="+"))&gt;0,IF(X162&lt;=SUMIFS(Barèmes!$F$6:$F$28,Barèmes!$A$6:$A$28,"Souplesse (score 1-5)",Barèmes!$B$6:$B$28,H162,Barèmes!$C$6:$C$28,IF(H162="6ème","Mixte",G162)),Barèmes!$B$2,IF(X162&lt;=SUMIFS(Barèmes!$G$6:$G$28,Barèmes!$A$6:$A$28,"Souplesse (score 1-5)",Barèmes!$B$6:$B$28,H162,Barèmes!$C$6:$C$28,IF(H162="6ème","Mixte",G162)),Barèmes!$C$2,IF(X162&lt;=SUMIFS(Barèmes!$H$6:$H$28,Barèmes!$A$6:$A$28,"Souplesse (score 1-5)",Barèmes!$B$6:$B$28,H162,Barèmes!$C$6:$C$28,IF(H162="6ème","Mixte",G162)),Barèmes!$D$2,IF(X162&lt;=SUMIFS(Barèmes!$I$6:$I$28,Barèmes!$A$6:$A$28,"Souplesse (score 1-5)",Barèmes!$B$6:$B$28,H162,Barèmes!$C$6:$C$28,IF(H162="6ème","Mixte",G162)),Barèmes!$E$2,Barèmes!$F$2)))),IF(X162&gt;=SUMIFS(Barèmes!$F$6:$F$28,Barèmes!$A$6:$A$28,"Souplesse (score 1-5)",Barèmes!$B$6:$B$28,H162,Barèmes!$C$6:$C$28,IF(H162="6ème","Mixte",G162)),Barèmes!$B$2,IF(X162&gt;=SUMIFS(Barèmes!$G$6:$G$28,Barèmes!$A$6:$A$28,"Souplesse (score 1-5)",Barèmes!$B$6:$B$28,H162,Barèmes!$C$6:$C$28,IF(H162="6ème","Mixte",G162)),Barèmes!$C$2,IF(X162&gt;=SUMIFS(Barèmes!$H$6:$H$28,Barèmes!$A$6:$A$28,"Souplesse (score 1-5)",Barèmes!$B$6:$B$28,H162,Barèmes!$C$6:$C$28,IF(H162="6ème","Mixte",G162)),Barèmes!$D$2,IF(X162&gt;=SUMIFS(Barèmes!$I$6:$I$28,Barèmes!$A$6:$A$28,"Souplesse (score 1-5)",Barèmes!$B$6:$B$28,H162,Barèmes!$C$6:$C$28,IF(H162="6ème","Mixte",G162)),Barèmes!$E$2,Barèmes!$F$2))))))</f>
        <v/>
      </c>
      <c r="AA162" s="22"/>
      <c r="AB162" s="27" t="str">
        <f>IF(OR(AA162="",SUMPRODUCT((Barèmes!$A$6:$A$28="Agilité — T-test 974 (s)")*(Barèmes!$B$6:$B$28=H162)*(Barèmes!$C$6:$C$28=IF(H162="6ème","Mixte",G162)))=0),"",IF(SUMPRODUCT((Barèmes!$A$6:$A$28="Agilité — T-test 974 (s)")*(Barèmes!$B$6:$B$28=H162)*(Barèmes!$C$6:$C$28=IF(H162="6ème","Mixte",G162))*(Barèmes!$J$6:$J$28="+"))&gt;0,IF(AA162&lt;=SUMIFS(Barèmes!$D$6:$D$28,Barèmes!$A$6:$A$28,"Agilité — T-test 974 (s)",Barèmes!$B$6:$B$28,H162,Barèmes!$C$6:$C$28,IF(H162="6ème","Mixte",G162)),"à besoin",IF(AA162&lt;=SUMIFS(Barèmes!$E$6:$E$28,Barèmes!$A$6:$A$28,"Agilité — T-test 974 (s)",Barèmes!$B$6:$B$28,H162,Barèmes!$C$6:$C$28,IF(H162="6ème","Mixte",G162)),"fragile","satisfaisant")),IF(AA162&gt;=SUMIFS(Barèmes!$D$6:$D$28,Barèmes!$A$6:$A$28,"Agilité — T-test 974 (s)",Barèmes!$B$6:$B$28,H162,Barèmes!$C$6:$C$28,IF(H162="6ème","Mixte",G162)),"à besoin",IF(AA162&gt;=SUMIFS(Barèmes!$E$6:$E$28,Barèmes!$A$6:$A$28,"Agilité — T-test 974 (s)",Barèmes!$B$6:$B$28,H162,Barèmes!$C$6:$C$28,IF(H162="6ème","Mixte",G162)),"fragile","satisfaisant"))))</f>
        <v/>
      </c>
      <c r="AC162" s="27" t="str">
        <f>IF(OR(AA162="",SUMPRODUCT((Barèmes!$A$6:$A$28="Agilité — T-test 974 (s)")*(Barèmes!$B$6:$B$28=H162)*(Barèmes!$C$6:$C$28=IF(H162="6ème","Mixte",G162)))=0),"",IF(SUMPRODUCT((Barèmes!$A$6:$A$28="Agilité — T-test 974 (s)")*(Barèmes!$B$6:$B$28=H162)*(Barèmes!$C$6:$C$28=IF(H162="6ème","Mixte",G162))*(Barèmes!$J$6:$J$28="+"))&gt;0,IF(AA162&lt;=SUMIFS(Barèmes!$F$6:$F$28,Barèmes!$A$6:$A$28,"Agilité — T-test 974 (s)",Barèmes!$B$6:$B$28,H162,Barèmes!$C$6:$C$28,IF(H162="6ème","Mixte",G162)),Barèmes!$B$2,IF(AA162&lt;=SUMIFS(Barèmes!$G$6:$G$28,Barèmes!$A$6:$A$28,"Agilité — T-test 974 (s)",Barèmes!$B$6:$B$28,H162,Barèmes!$C$6:$C$28,IF(H162="6ème","Mixte",G162)),Barèmes!$C$2,IF(AA162&lt;=SUMIFS(Barèmes!$H$6:$H$28,Barèmes!$A$6:$A$28,"Agilité — T-test 974 (s)",Barèmes!$B$6:$B$28,H162,Barèmes!$C$6:$C$28,IF(H162="6ème","Mixte",G162)),Barèmes!$D$2,IF(AA162&lt;=SUMIFS(Barèmes!$I$6:$I$28,Barèmes!$A$6:$A$28,"Agilité — T-test 974 (s)",Barèmes!$B$6:$B$28,H162,Barèmes!$C$6:$C$28,IF(H162="6ème","Mixte",G162)),Barèmes!$E$2,Barèmes!$F$2)))),IF(AA162&gt;=SUMIFS(Barèmes!$F$6:$F$28,Barèmes!$A$6:$A$28,"Agilité — T-test 974 (s)",Barèmes!$B$6:$B$28,H162,Barèmes!$C$6:$C$28,IF(H162="6ème","Mixte",G162)),Barèmes!$B$2,IF(AA162&gt;=SUMIFS(Barèmes!$G$6:$G$28,Barèmes!$A$6:$A$28,"Agilité — T-test 974 (s)",Barèmes!$B$6:$B$28,H162,Barèmes!$C$6:$C$28,IF(H162="6ème","Mixte",G162)),Barèmes!$C$2,IF(AA162&gt;=SUMIFS(Barèmes!$H$6:$H$28,Barèmes!$A$6:$A$28,"Agilité — T-test 974 (s)",Barèmes!$B$6:$B$28,H162,Barèmes!$C$6:$C$28,IF(H162="6ème","Mixte",G162)),Barèmes!$D$2,IF(AA162&gt;=SUMIFS(Barèmes!$I$6:$I$28,Barèmes!$A$6:$A$28,"Agilité — T-test 974 (s)",Barèmes!$B$6:$B$28,H162,Barèmes!$C$6:$C$28,IF(H162="6ème","Mixte",G162)),Barèmes!$E$2,Barèmes!$F$2))))))</f>
        <v/>
      </c>
      <c r="AD162" s="28" t="str">
        <f t="shared" si="18"/>
        <v/>
      </c>
      <c r="AE162" s="29" t="str">
        <f t="shared" si="19"/>
        <v/>
      </c>
      <c r="AF162" s="30" t="str">
        <f>IF(OR(AD162="",SUMPRODUCT((Barèmes!$A$6:$A$28="Surcoût d'agilité (s) — technique")*(Barèmes!$B$6:$B$28=H162)*(Barèmes!$C$6:$C$28=IF(H162="6ème","Mixte",G162)))=0),"",IF(SUMPRODUCT((Barèmes!$A$6:$A$28="Surcoût d'agilité (s) — technique")*(Barèmes!$B$6:$B$28=H162)*(Barèmes!$C$6:$C$28=IF(H162="6ème","Mixte",G162))*(Barèmes!$J$6:$J$28="+"))&gt;0,IF(AD162&lt;=SUMIFS(Barèmes!$D$6:$D$28,Barèmes!$A$6:$A$28,"Surcoût d'agilité (s) — technique",Barèmes!$B$6:$B$28,H162,Barèmes!$C$6:$C$28,IF(H162="6ème","Mixte",G162)),"à besoin",IF(AD162&lt;=SUMIFS(Barèmes!$E$6:$E$28,Barèmes!$A$6:$A$28,"Surcoût d'agilité (s) — technique",Barèmes!$B$6:$B$28,H162,Barèmes!$C$6:$C$28,IF(H162="6ème","Mixte",G162)),"fragile","satisfaisant")),IF(AD162&gt;=SUMIFS(Barèmes!$D$6:$D$28,Barèmes!$A$6:$A$28,"Surcoût d'agilité (s) — technique",Barèmes!$B$6:$B$28,H162,Barèmes!$C$6:$C$28,IF(H162="6ème","Mixte",G162)),"à besoin",IF(AD162&gt;=SUMIFS(Barèmes!$E$6:$E$28,Barèmes!$A$6:$A$28,"Surcoût d'agilité (s) — technique",Barèmes!$B$6:$B$28,H162,Barèmes!$C$6:$C$28,IF(H162="6ème","Mixte",G162)),"fragile","satisfaisant"))))</f>
        <v/>
      </c>
      <c r="AG162" s="30" t="str">
        <f>IF(OR(AD162="",SUMPRODUCT((Barèmes!$A$6:$A$28="Surcoût d'agilité (s) — technique")*(Barèmes!$B$6:$B$28=H162)*(Barèmes!$C$6:$C$28=IF(H162="6ème","Mixte",G162)))=0),"",IF(SUMPRODUCT((Barèmes!$A$6:$A$28="Surcoût d'agilité (s) — technique")*(Barèmes!$B$6:$B$28=H162)*(Barèmes!$C$6:$C$28=IF(H162="6ème","Mixte",G162))*(Barèmes!$J$6:$J$28="+"))&gt;0,IF(AD162&lt;=SUMIFS(Barèmes!$F$6:$F$28,Barèmes!$A$6:$A$28,"Surcoût d'agilité (s) — technique",Barèmes!$B$6:$B$28,H162,Barèmes!$C$6:$C$28,IF(H162="6ème","Mixte",G162)),Barèmes!$B$2,IF(AD162&lt;=SUMIFS(Barèmes!$G$6:$G$28,Barèmes!$A$6:$A$28,"Surcoût d'agilité (s) — technique",Barèmes!$B$6:$B$28,H162,Barèmes!$C$6:$C$28,IF(H162="6ème","Mixte",G162)),Barèmes!$C$2,IF(AD162&lt;=SUMIFS(Barèmes!$H$6:$H$28,Barèmes!$A$6:$A$28,"Surcoût d'agilité (s) — technique",Barèmes!$B$6:$B$28,H162,Barèmes!$C$6:$C$28,IF(H162="6ème","Mixte",G162)),Barèmes!$D$2,IF(AD162&lt;=SUMIFS(Barèmes!$I$6:$I$28,Barèmes!$A$6:$A$28,"Surcoût d'agilité (s) — technique",Barèmes!$B$6:$B$28,H162,Barèmes!$C$6:$C$28,IF(H162="6ème","Mixte",G162)),Barèmes!$E$2,Barèmes!$F$2)))),IF(AD162&gt;=SUMIFS(Barèmes!$F$6:$F$28,Barèmes!$A$6:$A$28,"Surcoût d'agilité (s) — technique",Barèmes!$B$6:$B$28,H162,Barèmes!$C$6:$C$28,IF(H162="6ème","Mixte",G162)),Barèmes!$B$2,IF(AD162&gt;=SUMIFS(Barèmes!$G$6:$G$28,Barèmes!$A$6:$A$28,"Surcoût d'agilité (s) — technique",Barèmes!$B$6:$B$28,H162,Barèmes!$C$6:$C$28,IF(H162="6ème","Mixte",G162)),Barèmes!$C$2,IF(AD162&gt;=SUMIFS(Barèmes!$H$6:$H$28,Barèmes!$A$6:$A$28,"Surcoût d'agilité (s) — technique",Barèmes!$B$6:$B$28,H162,Barèmes!$C$6:$C$28,IF(H162="6ème","Mixte",G162)),Barèmes!$D$2,IF(AD162&gt;=SUMIFS(Barèmes!$I$6:$I$28,Barèmes!$A$6:$A$28,"Surcoût d'agilité (s) — technique",Barèmes!$B$6:$B$28,H162,Barèmes!$C$6:$C$28,IF(H162="6ème","Mixte",G162)),Barèmes!$E$2,Barèmes!$F$2))))))</f>
        <v/>
      </c>
      <c r="AH162" s="31" t="str">
        <f>IF((IF(N162="",0,1)+IF(Q162="",0,1)+IF(W162="",0,1)+IF(Z162="",0,1)+IF(AC162="",0,1))=0,"",3*IF(N162=Barèmes!$B$2,1,IF(N162=Barèmes!$C$2,2,IF(N162=Barèmes!$D$2,3,IF(N162=Barèmes!$E$2,4,IF(N162=Barèmes!$F$2,5,0)))))+3*IF(Q162=Barèmes!$B$2,1,IF(Q162=Barèmes!$C$2,2,IF(Q162=Barèmes!$D$2,3,IF(Q162=Barèmes!$E$2,4,IF(Q162=Barèmes!$F$2,5,0)))))+2*IF(W162=Barèmes!$B$2,1,IF(W162=Barèmes!$C$2,2,IF(W162=Barèmes!$D$2,3,IF(W162=Barèmes!$E$2,4,IF(W162=Barèmes!$F$2,5,0)))))+1*IF(Z162=Barèmes!$B$2,1,IF(Z162=Barèmes!$C$2,2,IF(Z162=Barèmes!$D$2,3,IF(Z162=Barèmes!$E$2,4,IF(Z162=Barèmes!$F$2,5,0)))))+1*IF(AC162=Barèmes!$B$2,1,IF(AC162=Barèmes!$C$2,2,IF(AC162=Barèmes!$D$2,3,IF(AC162=Barèmes!$E$2,4,IF(AC162=Barèmes!$F$2,5,0))))))</f>
        <v/>
      </c>
      <c r="AI162" s="31"/>
      <c r="AJ162" s="32" t="str">
        <f>IFERROR(INDEX(Croissance!$B$5:$B$604,MATCH(A162,Croissance!$A$5:$A$604,0)),"")</f>
        <v/>
      </c>
      <c r="AK162" s="32" t="str">
        <f>IFERROR(INDEX(Croissance!$C$5:$C$604,MATCH(A162,Croissance!$A$5:$A$604,0)),"")</f>
        <v/>
      </c>
      <c r="AL162" s="32" t="str">
        <f>IFERROR(INDEX(Croissance!$D$5:$D$604,MATCH(A162,Croissance!$A$5:$A$604,0)),"")</f>
        <v/>
      </c>
      <c r="AM162" s="32" t="str">
        <f>IFERROR(INDEX(Croissance!$E$5:$E$604,MATCH(A162,Croissance!$A$5:$A$604,0)),"")</f>
        <v/>
      </c>
      <c r="AO162" s="33">
        <f t="shared" si="24"/>
        <v>0</v>
      </c>
      <c r="AP162" s="33">
        <f t="shared" si="20"/>
        <v>0</v>
      </c>
      <c r="AQ162" s="33">
        <f>IF(A162="",0,IF(AND(OR('Synthèse classe'!$C$2="Tous",C162='Synthèse classe'!$C$2),OR('Synthèse classe'!$C$3="Toutes",D162='Synthèse classe'!$C$3),OR('Synthèse classe'!$C$4="Toutes",AND('Synthèse classe'!$C$4="Dernière",AP162=1),B162=IFERROR(VALUE('Synthèse classe'!$C$4),0))),1,0))</f>
        <v>0</v>
      </c>
      <c r="AR162" s="34" t="str">
        <f t="shared" si="21"/>
        <v/>
      </c>
    </row>
    <row r="163" spans="1:44" x14ac:dyDescent="0.2">
      <c r="A163" s="17" t="str">
        <f t="shared" si="17"/>
        <v/>
      </c>
      <c r="B163" s="18"/>
      <c r="C163" s="19"/>
      <c r="D163" s="19"/>
      <c r="E163" s="19"/>
      <c r="F163" s="19"/>
      <c r="G163" s="19"/>
      <c r="H163" s="17" t="str">
        <f t="shared" si="22"/>
        <v/>
      </c>
      <c r="I163" s="20"/>
      <c r="J163" s="18"/>
      <c r="K163" s="19"/>
      <c r="L163" s="21" t="str">
        <f t="shared" si="23"/>
        <v/>
      </c>
      <c r="M163" s="21" t="str">
        <f>IF(OR(J163="",SUMPRODUCT((Barèmes!$A$6:$A$28="Endurance — Luc Léger (palier)")*(Barèmes!$B$6:$B$28=H163)*(Barèmes!$C$6:$C$28=IF(H163="6ème","Mixte",G163)))=0),"",IF(SUMPRODUCT((Barèmes!$A$6:$A$28="Endurance — Luc Léger (palier)")*(Barèmes!$B$6:$B$28=H163)*(Barèmes!$C$6:$C$28=IF(H163="6ème","Mixte",G163))*(Barèmes!$J$6:$J$28="+"))&gt;0,IF(J163&lt;=SUMIFS(Barèmes!$D$6:$D$28,Barèmes!$A$6:$A$28,"Endurance — Luc Léger (palier)",Barèmes!$B$6:$B$28,H163,Barèmes!$C$6:$C$28,IF(H163="6ème","Mixte",G163)),"à besoin",IF(J163&lt;=SUMIFS(Barèmes!$E$6:$E$28,Barèmes!$A$6:$A$28,"Endurance — Luc Léger (palier)",Barèmes!$B$6:$B$28,H163,Barèmes!$C$6:$C$28,IF(H163="6ème","Mixte",G163)),"fragile","satisfaisant")),IF(J163&gt;=SUMIFS(Barèmes!$D$6:$D$28,Barèmes!$A$6:$A$28,"Endurance — Luc Léger (palier)",Barèmes!$B$6:$B$28,H163,Barèmes!$C$6:$C$28,IF(H163="6ème","Mixte",G163)),"à besoin",IF(J163&gt;=SUMIFS(Barèmes!$E$6:$E$28,Barèmes!$A$6:$A$28,"Endurance — Luc Léger (palier)",Barèmes!$B$6:$B$28,H163,Barèmes!$C$6:$C$28,IF(H163="6ème","Mixte",G163)),"fragile","satisfaisant"))))</f>
        <v/>
      </c>
      <c r="N163" s="21" t="str">
        <f>IF(OR(J163="",SUMPRODUCT((Barèmes!$A$6:$A$28="Endurance — Luc Léger (palier)")*(Barèmes!$B$6:$B$28=H163)*(Barèmes!$C$6:$C$28=IF(H163="6ème","Mixte",G163)))=0),"",IF(SUMPRODUCT((Barèmes!$A$6:$A$28="Endurance — Luc Léger (palier)")*(Barèmes!$B$6:$B$28=H163)*(Barèmes!$C$6:$C$28=IF(H163="6ème","Mixte",G163))*(Barèmes!$J$6:$J$28="+"))&gt;0,IF(J163&lt;=SUMIFS(Barèmes!$F$6:$F$28,Barèmes!$A$6:$A$28,"Endurance — Luc Léger (palier)",Barèmes!$B$6:$B$28,H163,Barèmes!$C$6:$C$28,IF(H163="6ème","Mixte",G163)),Barèmes!$B$2,IF(J163&lt;=SUMIFS(Barèmes!$G$6:$G$28,Barèmes!$A$6:$A$28,"Endurance — Luc Léger (palier)",Barèmes!$B$6:$B$28,H163,Barèmes!$C$6:$C$28,IF(H163="6ème","Mixte",G163)),Barèmes!$C$2,IF(J163&lt;=SUMIFS(Barèmes!$H$6:$H$28,Barèmes!$A$6:$A$28,"Endurance — Luc Léger (palier)",Barèmes!$B$6:$B$28,H163,Barèmes!$C$6:$C$28,IF(H163="6ème","Mixte",G163)),Barèmes!$D$2,IF(J163&lt;=SUMIFS(Barèmes!$I$6:$I$28,Barèmes!$A$6:$A$28,"Endurance — Luc Léger (palier)",Barèmes!$B$6:$B$28,H163,Barèmes!$C$6:$C$28,IF(H163="6ème","Mixte",G163)),Barèmes!$E$2,Barèmes!$F$2)))),IF(J163&gt;=SUMIFS(Barèmes!$F$6:$F$28,Barèmes!$A$6:$A$28,"Endurance — Luc Léger (palier)",Barèmes!$B$6:$B$28,H163,Barèmes!$C$6:$C$28,IF(H163="6ème","Mixte",G163)),Barèmes!$B$2,IF(J163&gt;=SUMIFS(Barèmes!$G$6:$G$28,Barèmes!$A$6:$A$28,"Endurance — Luc Léger (palier)",Barèmes!$B$6:$B$28,H163,Barèmes!$C$6:$C$28,IF(H163="6ème","Mixte",G163)),Barèmes!$C$2,IF(J163&gt;=SUMIFS(Barèmes!$H$6:$H$28,Barèmes!$A$6:$A$28,"Endurance — Luc Léger (palier)",Barèmes!$B$6:$B$28,H163,Barèmes!$C$6:$C$28,IF(H163="6ème","Mixte",G163)),Barèmes!$D$2,IF(J163&gt;=SUMIFS(Barèmes!$I$6:$I$28,Barèmes!$A$6:$A$28,"Endurance — Luc Léger (palier)",Barèmes!$B$6:$B$28,H163,Barèmes!$C$6:$C$28,IF(H163="6ème","Mixte",G163)),Barèmes!$E$2,Barèmes!$F$2))))))</f>
        <v/>
      </c>
      <c r="O163" s="22"/>
      <c r="P163" s="23" t="str">
        <f>IF(OR(O163="",SUMPRODUCT((Barèmes!$A$6:$A$28="Force bas du corps — Saut en longueur (m)")*(Barèmes!$B$6:$B$28=H163)*(Barèmes!$C$6:$C$28=IF(H163="6ème","Mixte",G163)))=0),"",IF(SUMPRODUCT((Barèmes!$A$6:$A$28="Force bas du corps — Saut en longueur (m)")*(Barèmes!$B$6:$B$28=H163)*(Barèmes!$C$6:$C$28=IF(H163="6ème","Mixte",G163))*(Barèmes!$J$6:$J$28="+"))&gt;0,IF(O163&lt;=SUMIFS(Barèmes!$D$6:$D$28,Barèmes!$A$6:$A$28,"Force bas du corps — Saut en longueur (m)",Barèmes!$B$6:$B$28,H163,Barèmes!$C$6:$C$28,IF(H163="6ème","Mixte",G163)),"à besoin",IF(O163&lt;=SUMIFS(Barèmes!$E$6:$E$28,Barèmes!$A$6:$A$28,"Force bas du corps — Saut en longueur (m)",Barèmes!$B$6:$B$28,H163,Barèmes!$C$6:$C$28,IF(H163="6ème","Mixte",G163)),"fragile","satisfaisant")),IF(O163&gt;=SUMIFS(Barèmes!$D$6:$D$28,Barèmes!$A$6:$A$28,"Force bas du corps — Saut en longueur (m)",Barèmes!$B$6:$B$28,H163,Barèmes!$C$6:$C$28,IF(H163="6ème","Mixte",G163)),"à besoin",IF(O163&gt;=SUMIFS(Barèmes!$E$6:$E$28,Barèmes!$A$6:$A$28,"Force bas du corps — Saut en longueur (m)",Barèmes!$B$6:$B$28,H163,Barèmes!$C$6:$C$28,IF(H163="6ème","Mixte",G163)),"fragile","satisfaisant"))))</f>
        <v/>
      </c>
      <c r="Q163" s="23" t="str">
        <f>IF(OR(O163="",SUMPRODUCT((Barèmes!$A$6:$A$28="Force bas du corps — Saut en longueur (m)")*(Barèmes!$B$6:$B$28=H163)*(Barèmes!$C$6:$C$28=IF(H163="6ème","Mixte",G163)))=0),"",IF(SUMPRODUCT((Barèmes!$A$6:$A$28="Force bas du corps — Saut en longueur (m)")*(Barèmes!$B$6:$B$28=H163)*(Barèmes!$C$6:$C$28=IF(H163="6ème","Mixte",G163))*(Barèmes!$J$6:$J$28="+"))&gt;0,IF(O163&lt;=SUMIFS(Barèmes!$F$6:$F$28,Barèmes!$A$6:$A$28,"Force bas du corps — Saut en longueur (m)",Barèmes!$B$6:$B$28,H163,Barèmes!$C$6:$C$28,IF(H163="6ème","Mixte",G163)),Barèmes!$B$2,IF(O163&lt;=SUMIFS(Barèmes!$G$6:$G$28,Barèmes!$A$6:$A$28,"Force bas du corps — Saut en longueur (m)",Barèmes!$B$6:$B$28,H163,Barèmes!$C$6:$C$28,IF(H163="6ème","Mixte",G163)),Barèmes!$C$2,IF(O163&lt;=SUMIFS(Barèmes!$H$6:$H$28,Barèmes!$A$6:$A$28,"Force bas du corps — Saut en longueur (m)",Barèmes!$B$6:$B$28,H163,Barèmes!$C$6:$C$28,IF(H163="6ème","Mixte",G163)),Barèmes!$D$2,IF(O163&lt;=SUMIFS(Barèmes!$I$6:$I$28,Barèmes!$A$6:$A$28,"Force bas du corps — Saut en longueur (m)",Barèmes!$B$6:$B$28,H163,Barèmes!$C$6:$C$28,IF(H163="6ème","Mixte",G163)),Barèmes!$E$2,Barèmes!$F$2)))),IF(O163&gt;=SUMIFS(Barèmes!$F$6:$F$28,Barèmes!$A$6:$A$28,"Force bas du corps — Saut en longueur (m)",Barèmes!$B$6:$B$28,H163,Barèmes!$C$6:$C$28,IF(H163="6ème","Mixte",G163)),Barèmes!$B$2,IF(O163&gt;=SUMIFS(Barèmes!$G$6:$G$28,Barèmes!$A$6:$A$28,"Force bas du corps — Saut en longueur (m)",Barèmes!$B$6:$B$28,H163,Barèmes!$C$6:$C$28,IF(H163="6ème","Mixte",G163)),Barèmes!$C$2,IF(O163&gt;=SUMIFS(Barèmes!$H$6:$H$28,Barèmes!$A$6:$A$28,"Force bas du corps — Saut en longueur (m)",Barèmes!$B$6:$B$28,H163,Barèmes!$C$6:$C$28,IF(H163="6ème","Mixte",G163)),Barèmes!$D$2,IF(O163&gt;=SUMIFS(Barèmes!$I$6:$I$28,Barèmes!$A$6:$A$28,"Force bas du corps — Saut en longueur (m)",Barèmes!$B$6:$B$28,H163,Barèmes!$C$6:$C$28,IF(H163="6ème","Mixte",G163)),Barèmes!$E$2,Barèmes!$F$2))))))</f>
        <v/>
      </c>
      <c r="R163" s="22"/>
      <c r="S163" s="24" t="str">
        <f>IF(OR(R163="",SUMPRODUCT((Barèmes!$A$6:$A$28="Vitesse — 30 m (s)")*(Barèmes!$B$6:$B$28=H163)*(Barèmes!$C$6:$C$28=IF(H163="6ème","Mixte",G163)))=0),"",IF(SUMPRODUCT((Barèmes!$A$6:$A$28="Vitesse — 30 m (s)")*(Barèmes!$B$6:$B$28=H163)*(Barèmes!$C$6:$C$28=IF(H163="6ème","Mixte",G163))*(Barèmes!$J$6:$J$28="+"))&gt;0,IF(R163&lt;=SUMIFS(Barèmes!$D$6:$D$28,Barèmes!$A$6:$A$28,"Vitesse — 30 m (s)",Barèmes!$B$6:$B$28,H163,Barèmes!$C$6:$C$28,IF(H163="6ème","Mixte",G163)),"à besoin",IF(R163&lt;=SUMIFS(Barèmes!$E$6:$E$28,Barèmes!$A$6:$A$28,"Vitesse — 30 m (s)",Barèmes!$B$6:$B$28,H163,Barèmes!$C$6:$C$28,IF(H163="6ème","Mixte",G163)),"fragile","satisfaisant")),IF(R163&gt;=SUMIFS(Barèmes!$D$6:$D$28,Barèmes!$A$6:$A$28,"Vitesse — 30 m (s)",Barèmes!$B$6:$B$28,H163,Barèmes!$C$6:$C$28,IF(H163="6ème","Mixte",G163)),"à besoin",IF(R163&gt;=SUMIFS(Barèmes!$E$6:$E$28,Barèmes!$A$6:$A$28,"Vitesse — 30 m (s)",Barèmes!$B$6:$B$28,H163,Barèmes!$C$6:$C$28,IF(H163="6ème","Mixte",G163)),"fragile","satisfaisant"))))</f>
        <v/>
      </c>
      <c r="T163" s="24" t="str">
        <f>IF(OR(R163="",SUMPRODUCT((Barèmes!$A$6:$A$28="Vitesse — 30 m (s)")*(Barèmes!$B$6:$B$28=H163)*(Barèmes!$C$6:$C$28=IF(H163="6ème","Mixte",G163)))=0),"",IF(SUMPRODUCT((Barèmes!$A$6:$A$28="Vitesse — 30 m (s)")*(Barèmes!$B$6:$B$28=H163)*(Barèmes!$C$6:$C$28=IF(H163="6ème","Mixte",G163))*(Barèmes!$J$6:$J$28="+"))&gt;0,IF(R163&lt;=SUMIFS(Barèmes!$F$6:$F$28,Barèmes!$A$6:$A$28,"Vitesse — 30 m (s)",Barèmes!$B$6:$B$28,H163,Barèmes!$C$6:$C$28,IF(H163="6ème","Mixte",G163)),Barèmes!$B$2,IF(R163&lt;=SUMIFS(Barèmes!$G$6:$G$28,Barèmes!$A$6:$A$28,"Vitesse — 30 m (s)",Barèmes!$B$6:$B$28,H163,Barèmes!$C$6:$C$28,IF(H163="6ème","Mixte",G163)),Barèmes!$C$2,IF(R163&lt;=SUMIFS(Barèmes!$H$6:$H$28,Barèmes!$A$6:$A$28,"Vitesse — 30 m (s)",Barèmes!$B$6:$B$28,H163,Barèmes!$C$6:$C$28,IF(H163="6ème","Mixte",G163)),Barèmes!$D$2,IF(R163&lt;=SUMIFS(Barèmes!$I$6:$I$28,Barèmes!$A$6:$A$28,"Vitesse — 30 m (s)",Barèmes!$B$6:$B$28,H163,Barèmes!$C$6:$C$28,IF(H163="6ème","Mixte",G163)),Barèmes!$E$2,Barèmes!$F$2)))),IF(R163&gt;=SUMIFS(Barèmes!$F$6:$F$28,Barèmes!$A$6:$A$28,"Vitesse — 30 m (s)",Barèmes!$B$6:$B$28,H163,Barèmes!$C$6:$C$28,IF(H163="6ème","Mixte",G163)),Barèmes!$B$2,IF(R163&gt;=SUMIFS(Barèmes!$G$6:$G$28,Barèmes!$A$6:$A$28,"Vitesse — 30 m (s)",Barèmes!$B$6:$B$28,H163,Barèmes!$C$6:$C$28,IF(H163="6ème","Mixte",G163)),Barèmes!$C$2,IF(R163&gt;=SUMIFS(Barèmes!$H$6:$H$28,Barèmes!$A$6:$A$28,"Vitesse — 30 m (s)",Barèmes!$B$6:$B$28,H163,Barèmes!$C$6:$C$28,IF(H163="6ème","Mixte",G163)),Barèmes!$D$2,IF(R163&gt;=SUMIFS(Barèmes!$I$6:$I$28,Barèmes!$A$6:$A$28,"Vitesse — 30 m (s)",Barèmes!$B$6:$B$28,H163,Barèmes!$C$6:$C$28,IF(H163="6ème","Mixte",G163)),Barèmes!$E$2,Barèmes!$F$2))))))</f>
        <v/>
      </c>
      <c r="U163" s="22"/>
      <c r="V163" s="25" t="str">
        <f>IF(OR(U163="",SUMPRODUCT((Barèmes!$A$6:$A$28="Vitesse — 50 m (s)")*(Barèmes!$B$6:$B$28=H163)*(Barèmes!$C$6:$C$28=IF(H163="6ème","Mixte",G163)))=0),"",IF(SUMPRODUCT((Barèmes!$A$6:$A$28="Vitesse — 50 m (s)")*(Barèmes!$B$6:$B$28=H163)*(Barèmes!$C$6:$C$28=IF(H163="6ème","Mixte",G163))*(Barèmes!$J$6:$J$28="+"))&gt;0,IF(U163&lt;=SUMIFS(Barèmes!$D$6:$D$28,Barèmes!$A$6:$A$28,"Vitesse — 50 m (s)",Barèmes!$B$6:$B$28,H163,Barèmes!$C$6:$C$28,IF(H163="6ème","Mixte",G163)),"à besoin",IF(U163&lt;=SUMIFS(Barèmes!$E$6:$E$28,Barèmes!$A$6:$A$28,"Vitesse — 50 m (s)",Barèmes!$B$6:$B$28,H163,Barèmes!$C$6:$C$28,IF(H163="6ème","Mixte",G163)),"fragile","satisfaisant")),IF(U163&gt;=SUMIFS(Barèmes!$D$6:$D$28,Barèmes!$A$6:$A$28,"Vitesse — 50 m (s)",Barèmes!$B$6:$B$28,H163,Barèmes!$C$6:$C$28,IF(H163="6ème","Mixte",G163)),"à besoin",IF(U163&gt;=SUMIFS(Barèmes!$E$6:$E$28,Barèmes!$A$6:$A$28,"Vitesse — 50 m (s)",Barèmes!$B$6:$B$28,H163,Barèmes!$C$6:$C$28,IF(H163="6ème","Mixte",G163)),"fragile","satisfaisant"))))</f>
        <v/>
      </c>
      <c r="W163" s="25" t="str">
        <f>IF(OR(U163="",SUMPRODUCT((Barèmes!$A$6:$A$28="Vitesse — 50 m (s)")*(Barèmes!$B$6:$B$28=H163)*(Barèmes!$C$6:$C$28=IF(H163="6ème","Mixte",G163)))=0),"",IF(SUMPRODUCT((Barèmes!$A$6:$A$28="Vitesse — 50 m (s)")*(Barèmes!$B$6:$B$28=H163)*(Barèmes!$C$6:$C$28=IF(H163="6ème","Mixte",G163))*(Barèmes!$J$6:$J$28="+"))&gt;0,IF(U163&lt;=SUMIFS(Barèmes!$F$6:$F$28,Barèmes!$A$6:$A$28,"Vitesse — 50 m (s)",Barèmes!$B$6:$B$28,H163,Barèmes!$C$6:$C$28,IF(H163="6ème","Mixte",G163)),Barèmes!$B$2,IF(U163&lt;=SUMIFS(Barèmes!$G$6:$G$28,Barèmes!$A$6:$A$28,"Vitesse — 50 m (s)",Barèmes!$B$6:$B$28,H163,Barèmes!$C$6:$C$28,IF(H163="6ème","Mixte",G163)),Barèmes!$C$2,IF(U163&lt;=SUMIFS(Barèmes!$H$6:$H$28,Barèmes!$A$6:$A$28,"Vitesse — 50 m (s)",Barèmes!$B$6:$B$28,H163,Barèmes!$C$6:$C$28,IF(H163="6ème","Mixte",G163)),Barèmes!$D$2,IF(U163&lt;=SUMIFS(Barèmes!$I$6:$I$28,Barèmes!$A$6:$A$28,"Vitesse — 50 m (s)",Barèmes!$B$6:$B$28,H163,Barèmes!$C$6:$C$28,IF(H163="6ème","Mixte",G163)),Barèmes!$E$2,Barèmes!$F$2)))),IF(U163&gt;=SUMIFS(Barèmes!$F$6:$F$28,Barèmes!$A$6:$A$28,"Vitesse — 50 m (s)",Barèmes!$B$6:$B$28,H163,Barèmes!$C$6:$C$28,IF(H163="6ème","Mixte",G163)),Barèmes!$B$2,IF(U163&gt;=SUMIFS(Barèmes!$G$6:$G$28,Barèmes!$A$6:$A$28,"Vitesse — 50 m (s)",Barèmes!$B$6:$B$28,H163,Barèmes!$C$6:$C$28,IF(H163="6ème","Mixte",G163)),Barèmes!$C$2,IF(U163&gt;=SUMIFS(Barèmes!$H$6:$H$28,Barèmes!$A$6:$A$28,"Vitesse — 50 m (s)",Barèmes!$B$6:$B$28,H163,Barèmes!$C$6:$C$28,IF(H163="6ème","Mixte",G163)),Barèmes!$D$2,IF(U163&gt;=SUMIFS(Barèmes!$I$6:$I$28,Barèmes!$A$6:$A$28,"Vitesse — 50 m (s)",Barèmes!$B$6:$B$28,H163,Barèmes!$C$6:$C$28,IF(H163="6ème","Mixte",G163)),Barèmes!$E$2,Barèmes!$F$2))))))</f>
        <v/>
      </c>
      <c r="X163" s="18"/>
      <c r="Y163" s="26" t="str" cm="1">
        <f t="array" ref="Y163">IF(OR(X163="",SUMPRODUCT((Barèmes!$A$6:$A$28="Souplesse (score 1-5)")*(Barèmes!$B$6:$B$28=H163)*(Barèmes!$C$6:$C$28=IF(H163="6ème","Mixte",G163)))=0),"",IF(SUMPRODUCT((Barèmes!$A$6:$A$28="Souplesse (score 1-5)")*(Barèmes!$B$6:$B$28=H163)*(Barèmes!$C$6:$C$28=IF(H163="6ème","Mixte",G163))*(Barèmes!$J$6:$J$28="+"))&gt;0,IF(X163&lt;=SUMIFS(Barèmes!$D$6:$D$28,Barèmes!$A$6:$A$28,"Souplesse (score 1-5)",Barèmes!$B$6:$B$28,H163,Barèmes!$C$6:$C$28,IF(H163="6ème","Mixte",G163)),"à besoin",IF(X163&lt;=SUMIFS(Barèmes!$E$6:$E$28,Barèmes!$A$6:$A$28,"Souplesse (score 1-5)",Barèmes!$B$6:$B$28,H163,Barèmes!$C$6:$C$28,IF(H163="6ème","Mixte",G163)),"fragile","satisfaisant")),IF(X163&gt;=SUMIFS(Barèmes!$D$6:$D$28,Barèmes!$A$6:$A$28,"Souplesse (score 1-5)",Barèmes!$B$6:$B$28,H163,Barèmes!$C$6:$C$28,IF(H163="6ème","Mixte",G163)),"à besoin",IF(X163&gt;=SUMIFS(Barèmes!$E$6:$E$28,Barèmes!$A$6:$A$28,"Souplesse (score 1-5)",Barèmes!$B$6:$B$28,H163,Barèmes!$C$6:$C$28,IF(H163="6ème","Mixte",G163)),"fragile","satisfaisant"))))</f>
        <v/>
      </c>
      <c r="Z163" s="26" t="str" cm="1">
        <f t="array" ref="Z163">IF(OR(X163="",SUMPRODUCT((Barèmes!$A$6:$A$28="Souplesse (score 1-5)")*(Barèmes!$B$6:$B$28=H163)*(Barèmes!$C$6:$C$28=IF(H163="6ème","Mixte",G163)))=0),"",IF(SUMPRODUCT((Barèmes!$A$6:$A$28="Souplesse (score 1-5)")*(Barèmes!$B$6:$B$28=H163)*(Barèmes!$C$6:$C$28=IF(H163="6ème","Mixte",G163))*(Barèmes!$J$6:$J$28="+"))&gt;0,IF(X163&lt;=SUMIFS(Barèmes!$F$6:$F$28,Barèmes!$A$6:$A$28,"Souplesse (score 1-5)",Barèmes!$B$6:$B$28,H163,Barèmes!$C$6:$C$28,IF(H163="6ème","Mixte",G163)),Barèmes!$B$2,IF(X163&lt;=SUMIFS(Barèmes!$G$6:$G$28,Barèmes!$A$6:$A$28,"Souplesse (score 1-5)",Barèmes!$B$6:$B$28,H163,Barèmes!$C$6:$C$28,IF(H163="6ème","Mixte",G163)),Barèmes!$C$2,IF(X163&lt;=SUMIFS(Barèmes!$H$6:$H$28,Barèmes!$A$6:$A$28,"Souplesse (score 1-5)",Barèmes!$B$6:$B$28,H163,Barèmes!$C$6:$C$28,IF(H163="6ème","Mixte",G163)),Barèmes!$D$2,IF(X163&lt;=SUMIFS(Barèmes!$I$6:$I$28,Barèmes!$A$6:$A$28,"Souplesse (score 1-5)",Barèmes!$B$6:$B$28,H163,Barèmes!$C$6:$C$28,IF(H163="6ème","Mixte",G163)),Barèmes!$E$2,Barèmes!$F$2)))),IF(X163&gt;=SUMIFS(Barèmes!$F$6:$F$28,Barèmes!$A$6:$A$28,"Souplesse (score 1-5)",Barèmes!$B$6:$B$28,H163,Barèmes!$C$6:$C$28,IF(H163="6ème","Mixte",G163)),Barèmes!$B$2,IF(X163&gt;=SUMIFS(Barèmes!$G$6:$G$28,Barèmes!$A$6:$A$28,"Souplesse (score 1-5)",Barèmes!$B$6:$B$28,H163,Barèmes!$C$6:$C$28,IF(H163="6ème","Mixte",G163)),Barèmes!$C$2,IF(X163&gt;=SUMIFS(Barèmes!$H$6:$H$28,Barèmes!$A$6:$A$28,"Souplesse (score 1-5)",Barèmes!$B$6:$B$28,H163,Barèmes!$C$6:$C$28,IF(H163="6ème","Mixte",G163)),Barèmes!$D$2,IF(X163&gt;=SUMIFS(Barèmes!$I$6:$I$28,Barèmes!$A$6:$A$28,"Souplesse (score 1-5)",Barèmes!$B$6:$B$28,H163,Barèmes!$C$6:$C$28,IF(H163="6ème","Mixte",G163)),Barèmes!$E$2,Barèmes!$F$2))))))</f>
        <v/>
      </c>
      <c r="AA163" s="22"/>
      <c r="AB163" s="27" t="str">
        <f>IF(OR(AA163="",SUMPRODUCT((Barèmes!$A$6:$A$28="Agilité — T-test 974 (s)")*(Barèmes!$B$6:$B$28=H163)*(Barèmes!$C$6:$C$28=IF(H163="6ème","Mixte",G163)))=0),"",IF(SUMPRODUCT((Barèmes!$A$6:$A$28="Agilité — T-test 974 (s)")*(Barèmes!$B$6:$B$28=H163)*(Barèmes!$C$6:$C$28=IF(H163="6ème","Mixte",G163))*(Barèmes!$J$6:$J$28="+"))&gt;0,IF(AA163&lt;=SUMIFS(Barèmes!$D$6:$D$28,Barèmes!$A$6:$A$28,"Agilité — T-test 974 (s)",Barèmes!$B$6:$B$28,H163,Barèmes!$C$6:$C$28,IF(H163="6ème","Mixte",G163)),"à besoin",IF(AA163&lt;=SUMIFS(Barèmes!$E$6:$E$28,Barèmes!$A$6:$A$28,"Agilité — T-test 974 (s)",Barèmes!$B$6:$B$28,H163,Barèmes!$C$6:$C$28,IF(H163="6ème","Mixte",G163)),"fragile","satisfaisant")),IF(AA163&gt;=SUMIFS(Barèmes!$D$6:$D$28,Barèmes!$A$6:$A$28,"Agilité — T-test 974 (s)",Barèmes!$B$6:$B$28,H163,Barèmes!$C$6:$C$28,IF(H163="6ème","Mixte",G163)),"à besoin",IF(AA163&gt;=SUMIFS(Barèmes!$E$6:$E$28,Barèmes!$A$6:$A$28,"Agilité — T-test 974 (s)",Barèmes!$B$6:$B$28,H163,Barèmes!$C$6:$C$28,IF(H163="6ème","Mixte",G163)),"fragile","satisfaisant"))))</f>
        <v/>
      </c>
      <c r="AC163" s="27" t="str">
        <f>IF(OR(AA163="",SUMPRODUCT((Barèmes!$A$6:$A$28="Agilité — T-test 974 (s)")*(Barèmes!$B$6:$B$28=H163)*(Barèmes!$C$6:$C$28=IF(H163="6ème","Mixte",G163)))=0),"",IF(SUMPRODUCT((Barèmes!$A$6:$A$28="Agilité — T-test 974 (s)")*(Barèmes!$B$6:$B$28=H163)*(Barèmes!$C$6:$C$28=IF(H163="6ème","Mixte",G163))*(Barèmes!$J$6:$J$28="+"))&gt;0,IF(AA163&lt;=SUMIFS(Barèmes!$F$6:$F$28,Barèmes!$A$6:$A$28,"Agilité — T-test 974 (s)",Barèmes!$B$6:$B$28,H163,Barèmes!$C$6:$C$28,IF(H163="6ème","Mixte",G163)),Barèmes!$B$2,IF(AA163&lt;=SUMIFS(Barèmes!$G$6:$G$28,Barèmes!$A$6:$A$28,"Agilité — T-test 974 (s)",Barèmes!$B$6:$B$28,H163,Barèmes!$C$6:$C$28,IF(H163="6ème","Mixte",G163)),Barèmes!$C$2,IF(AA163&lt;=SUMIFS(Barèmes!$H$6:$H$28,Barèmes!$A$6:$A$28,"Agilité — T-test 974 (s)",Barèmes!$B$6:$B$28,H163,Barèmes!$C$6:$C$28,IF(H163="6ème","Mixte",G163)),Barèmes!$D$2,IF(AA163&lt;=SUMIFS(Barèmes!$I$6:$I$28,Barèmes!$A$6:$A$28,"Agilité — T-test 974 (s)",Barèmes!$B$6:$B$28,H163,Barèmes!$C$6:$C$28,IF(H163="6ème","Mixte",G163)),Barèmes!$E$2,Barèmes!$F$2)))),IF(AA163&gt;=SUMIFS(Barèmes!$F$6:$F$28,Barèmes!$A$6:$A$28,"Agilité — T-test 974 (s)",Barèmes!$B$6:$B$28,H163,Barèmes!$C$6:$C$28,IF(H163="6ème","Mixte",G163)),Barèmes!$B$2,IF(AA163&gt;=SUMIFS(Barèmes!$G$6:$G$28,Barèmes!$A$6:$A$28,"Agilité — T-test 974 (s)",Barèmes!$B$6:$B$28,H163,Barèmes!$C$6:$C$28,IF(H163="6ème","Mixte",G163)),Barèmes!$C$2,IF(AA163&gt;=SUMIFS(Barèmes!$H$6:$H$28,Barèmes!$A$6:$A$28,"Agilité — T-test 974 (s)",Barèmes!$B$6:$B$28,H163,Barèmes!$C$6:$C$28,IF(H163="6ème","Mixte",G163)),Barèmes!$D$2,IF(AA163&gt;=SUMIFS(Barèmes!$I$6:$I$28,Barèmes!$A$6:$A$28,"Agilité — T-test 974 (s)",Barèmes!$B$6:$B$28,H163,Barèmes!$C$6:$C$28,IF(H163="6ème","Mixte",G163)),Barèmes!$E$2,Barèmes!$F$2))))))</f>
        <v/>
      </c>
      <c r="AD163" s="28" t="str">
        <f t="shared" si="18"/>
        <v/>
      </c>
      <c r="AE163" s="29" t="str">
        <f t="shared" si="19"/>
        <v/>
      </c>
      <c r="AF163" s="30" t="str">
        <f>IF(OR(AD163="",SUMPRODUCT((Barèmes!$A$6:$A$28="Surcoût d'agilité (s) — technique")*(Barèmes!$B$6:$B$28=H163)*(Barèmes!$C$6:$C$28=IF(H163="6ème","Mixte",G163)))=0),"",IF(SUMPRODUCT((Barèmes!$A$6:$A$28="Surcoût d'agilité (s) — technique")*(Barèmes!$B$6:$B$28=H163)*(Barèmes!$C$6:$C$28=IF(H163="6ème","Mixte",G163))*(Barèmes!$J$6:$J$28="+"))&gt;0,IF(AD163&lt;=SUMIFS(Barèmes!$D$6:$D$28,Barèmes!$A$6:$A$28,"Surcoût d'agilité (s) — technique",Barèmes!$B$6:$B$28,H163,Barèmes!$C$6:$C$28,IF(H163="6ème","Mixte",G163)),"à besoin",IF(AD163&lt;=SUMIFS(Barèmes!$E$6:$E$28,Barèmes!$A$6:$A$28,"Surcoût d'agilité (s) — technique",Barèmes!$B$6:$B$28,H163,Barèmes!$C$6:$C$28,IF(H163="6ème","Mixte",G163)),"fragile","satisfaisant")),IF(AD163&gt;=SUMIFS(Barèmes!$D$6:$D$28,Barèmes!$A$6:$A$28,"Surcoût d'agilité (s) — technique",Barèmes!$B$6:$B$28,H163,Barèmes!$C$6:$C$28,IF(H163="6ème","Mixte",G163)),"à besoin",IF(AD163&gt;=SUMIFS(Barèmes!$E$6:$E$28,Barèmes!$A$6:$A$28,"Surcoût d'agilité (s) — technique",Barèmes!$B$6:$B$28,H163,Barèmes!$C$6:$C$28,IF(H163="6ème","Mixte",G163)),"fragile","satisfaisant"))))</f>
        <v/>
      </c>
      <c r="AG163" s="30" t="str">
        <f>IF(OR(AD163="",SUMPRODUCT((Barèmes!$A$6:$A$28="Surcoût d'agilité (s) — technique")*(Barèmes!$B$6:$B$28=H163)*(Barèmes!$C$6:$C$28=IF(H163="6ème","Mixte",G163)))=0),"",IF(SUMPRODUCT((Barèmes!$A$6:$A$28="Surcoût d'agilité (s) — technique")*(Barèmes!$B$6:$B$28=H163)*(Barèmes!$C$6:$C$28=IF(H163="6ème","Mixte",G163))*(Barèmes!$J$6:$J$28="+"))&gt;0,IF(AD163&lt;=SUMIFS(Barèmes!$F$6:$F$28,Barèmes!$A$6:$A$28,"Surcoût d'agilité (s) — technique",Barèmes!$B$6:$B$28,H163,Barèmes!$C$6:$C$28,IF(H163="6ème","Mixte",G163)),Barèmes!$B$2,IF(AD163&lt;=SUMIFS(Barèmes!$G$6:$G$28,Barèmes!$A$6:$A$28,"Surcoût d'agilité (s) — technique",Barèmes!$B$6:$B$28,H163,Barèmes!$C$6:$C$28,IF(H163="6ème","Mixte",G163)),Barèmes!$C$2,IF(AD163&lt;=SUMIFS(Barèmes!$H$6:$H$28,Barèmes!$A$6:$A$28,"Surcoût d'agilité (s) — technique",Barèmes!$B$6:$B$28,H163,Barèmes!$C$6:$C$28,IF(H163="6ème","Mixte",G163)),Barèmes!$D$2,IF(AD163&lt;=SUMIFS(Barèmes!$I$6:$I$28,Barèmes!$A$6:$A$28,"Surcoût d'agilité (s) — technique",Barèmes!$B$6:$B$28,H163,Barèmes!$C$6:$C$28,IF(H163="6ème","Mixte",G163)),Barèmes!$E$2,Barèmes!$F$2)))),IF(AD163&gt;=SUMIFS(Barèmes!$F$6:$F$28,Barèmes!$A$6:$A$28,"Surcoût d'agilité (s) — technique",Barèmes!$B$6:$B$28,H163,Barèmes!$C$6:$C$28,IF(H163="6ème","Mixte",G163)),Barèmes!$B$2,IF(AD163&gt;=SUMIFS(Barèmes!$G$6:$G$28,Barèmes!$A$6:$A$28,"Surcoût d'agilité (s) — technique",Barèmes!$B$6:$B$28,H163,Barèmes!$C$6:$C$28,IF(H163="6ème","Mixte",G163)),Barèmes!$C$2,IF(AD163&gt;=SUMIFS(Barèmes!$H$6:$H$28,Barèmes!$A$6:$A$28,"Surcoût d'agilité (s) — technique",Barèmes!$B$6:$B$28,H163,Barèmes!$C$6:$C$28,IF(H163="6ème","Mixte",G163)),Barèmes!$D$2,IF(AD163&gt;=SUMIFS(Barèmes!$I$6:$I$28,Barèmes!$A$6:$A$28,"Surcoût d'agilité (s) — technique",Barèmes!$B$6:$B$28,H163,Barèmes!$C$6:$C$28,IF(H163="6ème","Mixte",G163)),Barèmes!$E$2,Barèmes!$F$2))))))</f>
        <v/>
      </c>
      <c r="AH163" s="31" t="str">
        <f>IF((IF(N163="",0,1)+IF(Q163="",0,1)+IF(W163="",0,1)+IF(Z163="",0,1)+IF(AC163="",0,1))=0,"",3*IF(N163=Barèmes!$B$2,1,IF(N163=Barèmes!$C$2,2,IF(N163=Barèmes!$D$2,3,IF(N163=Barèmes!$E$2,4,IF(N163=Barèmes!$F$2,5,0)))))+3*IF(Q163=Barèmes!$B$2,1,IF(Q163=Barèmes!$C$2,2,IF(Q163=Barèmes!$D$2,3,IF(Q163=Barèmes!$E$2,4,IF(Q163=Barèmes!$F$2,5,0)))))+2*IF(W163=Barèmes!$B$2,1,IF(W163=Barèmes!$C$2,2,IF(W163=Barèmes!$D$2,3,IF(W163=Barèmes!$E$2,4,IF(W163=Barèmes!$F$2,5,0)))))+1*IF(Z163=Barèmes!$B$2,1,IF(Z163=Barèmes!$C$2,2,IF(Z163=Barèmes!$D$2,3,IF(Z163=Barèmes!$E$2,4,IF(Z163=Barèmes!$F$2,5,0)))))+1*IF(AC163=Barèmes!$B$2,1,IF(AC163=Barèmes!$C$2,2,IF(AC163=Barèmes!$D$2,3,IF(AC163=Barèmes!$E$2,4,IF(AC163=Barèmes!$F$2,5,0))))))</f>
        <v/>
      </c>
      <c r="AI163" s="31"/>
      <c r="AJ163" s="32" t="str">
        <f>IFERROR(INDEX(Croissance!$B$5:$B$604,MATCH(A163,Croissance!$A$5:$A$604,0)),"")</f>
        <v/>
      </c>
      <c r="AK163" s="32" t="str">
        <f>IFERROR(INDEX(Croissance!$C$5:$C$604,MATCH(A163,Croissance!$A$5:$A$604,0)),"")</f>
        <v/>
      </c>
      <c r="AL163" s="32" t="str">
        <f>IFERROR(INDEX(Croissance!$D$5:$D$604,MATCH(A163,Croissance!$A$5:$A$604,0)),"")</f>
        <v/>
      </c>
      <c r="AM163" s="32" t="str">
        <f>IFERROR(INDEX(Croissance!$E$5:$E$604,MATCH(A163,Croissance!$A$5:$A$604,0)),"")</f>
        <v/>
      </c>
      <c r="AO163" s="33">
        <f t="shared" si="24"/>
        <v>0</v>
      </c>
      <c r="AP163" s="33">
        <f t="shared" si="20"/>
        <v>0</v>
      </c>
      <c r="AQ163" s="33">
        <f>IF(A163="",0,IF(AND(OR('Synthèse classe'!$C$2="Tous",C163='Synthèse classe'!$C$2),OR('Synthèse classe'!$C$3="Toutes",D163='Synthèse classe'!$C$3),OR('Synthèse classe'!$C$4="Toutes",AND('Synthèse classe'!$C$4="Dernière",AP163=1),B163=IFERROR(VALUE('Synthèse classe'!$C$4),0))),1,0))</f>
        <v>0</v>
      </c>
      <c r="AR163" s="34" t="str">
        <f t="shared" si="21"/>
        <v/>
      </c>
    </row>
    <row r="164" spans="1:44" x14ac:dyDescent="0.2">
      <c r="A164" s="17" t="str">
        <f t="shared" si="17"/>
        <v/>
      </c>
      <c r="B164" s="18"/>
      <c r="C164" s="19"/>
      <c r="D164" s="19"/>
      <c r="E164" s="19"/>
      <c r="F164" s="19"/>
      <c r="G164" s="19"/>
      <c r="H164" s="17" t="str">
        <f t="shared" si="22"/>
        <v/>
      </c>
      <c r="I164" s="20"/>
      <c r="J164" s="18"/>
      <c r="K164" s="19"/>
      <c r="L164" s="21" t="str">
        <f t="shared" si="23"/>
        <v/>
      </c>
      <c r="M164" s="21" t="str">
        <f>IF(OR(J164="",SUMPRODUCT((Barèmes!$A$6:$A$28="Endurance — Luc Léger (palier)")*(Barèmes!$B$6:$B$28=H164)*(Barèmes!$C$6:$C$28=IF(H164="6ème","Mixte",G164)))=0),"",IF(SUMPRODUCT((Barèmes!$A$6:$A$28="Endurance — Luc Léger (palier)")*(Barèmes!$B$6:$B$28=H164)*(Barèmes!$C$6:$C$28=IF(H164="6ème","Mixte",G164))*(Barèmes!$J$6:$J$28="+"))&gt;0,IF(J164&lt;=SUMIFS(Barèmes!$D$6:$D$28,Barèmes!$A$6:$A$28,"Endurance — Luc Léger (palier)",Barèmes!$B$6:$B$28,H164,Barèmes!$C$6:$C$28,IF(H164="6ème","Mixte",G164)),"à besoin",IF(J164&lt;=SUMIFS(Barèmes!$E$6:$E$28,Barèmes!$A$6:$A$28,"Endurance — Luc Léger (palier)",Barèmes!$B$6:$B$28,H164,Barèmes!$C$6:$C$28,IF(H164="6ème","Mixte",G164)),"fragile","satisfaisant")),IF(J164&gt;=SUMIFS(Barèmes!$D$6:$D$28,Barèmes!$A$6:$A$28,"Endurance — Luc Léger (palier)",Barèmes!$B$6:$B$28,H164,Barèmes!$C$6:$C$28,IF(H164="6ème","Mixte",G164)),"à besoin",IF(J164&gt;=SUMIFS(Barèmes!$E$6:$E$28,Barèmes!$A$6:$A$28,"Endurance — Luc Léger (palier)",Barèmes!$B$6:$B$28,H164,Barèmes!$C$6:$C$28,IF(H164="6ème","Mixte",G164)),"fragile","satisfaisant"))))</f>
        <v/>
      </c>
      <c r="N164" s="21" t="str">
        <f>IF(OR(J164="",SUMPRODUCT((Barèmes!$A$6:$A$28="Endurance — Luc Léger (palier)")*(Barèmes!$B$6:$B$28=H164)*(Barèmes!$C$6:$C$28=IF(H164="6ème","Mixte",G164)))=0),"",IF(SUMPRODUCT((Barèmes!$A$6:$A$28="Endurance — Luc Léger (palier)")*(Barèmes!$B$6:$B$28=H164)*(Barèmes!$C$6:$C$28=IF(H164="6ème","Mixte",G164))*(Barèmes!$J$6:$J$28="+"))&gt;0,IF(J164&lt;=SUMIFS(Barèmes!$F$6:$F$28,Barèmes!$A$6:$A$28,"Endurance — Luc Léger (palier)",Barèmes!$B$6:$B$28,H164,Barèmes!$C$6:$C$28,IF(H164="6ème","Mixte",G164)),Barèmes!$B$2,IF(J164&lt;=SUMIFS(Barèmes!$G$6:$G$28,Barèmes!$A$6:$A$28,"Endurance — Luc Léger (palier)",Barèmes!$B$6:$B$28,H164,Barèmes!$C$6:$C$28,IF(H164="6ème","Mixte",G164)),Barèmes!$C$2,IF(J164&lt;=SUMIFS(Barèmes!$H$6:$H$28,Barèmes!$A$6:$A$28,"Endurance — Luc Léger (palier)",Barèmes!$B$6:$B$28,H164,Barèmes!$C$6:$C$28,IF(H164="6ème","Mixte",G164)),Barèmes!$D$2,IF(J164&lt;=SUMIFS(Barèmes!$I$6:$I$28,Barèmes!$A$6:$A$28,"Endurance — Luc Léger (palier)",Barèmes!$B$6:$B$28,H164,Barèmes!$C$6:$C$28,IF(H164="6ème","Mixte",G164)),Barèmes!$E$2,Barèmes!$F$2)))),IF(J164&gt;=SUMIFS(Barèmes!$F$6:$F$28,Barèmes!$A$6:$A$28,"Endurance — Luc Léger (palier)",Barèmes!$B$6:$B$28,H164,Barèmes!$C$6:$C$28,IF(H164="6ème","Mixte",G164)),Barèmes!$B$2,IF(J164&gt;=SUMIFS(Barèmes!$G$6:$G$28,Barèmes!$A$6:$A$28,"Endurance — Luc Léger (palier)",Barèmes!$B$6:$B$28,H164,Barèmes!$C$6:$C$28,IF(H164="6ème","Mixte",G164)),Barèmes!$C$2,IF(J164&gt;=SUMIFS(Barèmes!$H$6:$H$28,Barèmes!$A$6:$A$28,"Endurance — Luc Léger (palier)",Barèmes!$B$6:$B$28,H164,Barèmes!$C$6:$C$28,IF(H164="6ème","Mixte",G164)),Barèmes!$D$2,IF(J164&gt;=SUMIFS(Barèmes!$I$6:$I$28,Barèmes!$A$6:$A$28,"Endurance — Luc Léger (palier)",Barèmes!$B$6:$B$28,H164,Barèmes!$C$6:$C$28,IF(H164="6ème","Mixte",G164)),Barèmes!$E$2,Barèmes!$F$2))))))</f>
        <v/>
      </c>
      <c r="O164" s="22"/>
      <c r="P164" s="23" t="str">
        <f>IF(OR(O164="",SUMPRODUCT((Barèmes!$A$6:$A$28="Force bas du corps — Saut en longueur (m)")*(Barèmes!$B$6:$B$28=H164)*(Barèmes!$C$6:$C$28=IF(H164="6ème","Mixte",G164)))=0),"",IF(SUMPRODUCT((Barèmes!$A$6:$A$28="Force bas du corps — Saut en longueur (m)")*(Barèmes!$B$6:$B$28=H164)*(Barèmes!$C$6:$C$28=IF(H164="6ème","Mixte",G164))*(Barèmes!$J$6:$J$28="+"))&gt;0,IF(O164&lt;=SUMIFS(Barèmes!$D$6:$D$28,Barèmes!$A$6:$A$28,"Force bas du corps — Saut en longueur (m)",Barèmes!$B$6:$B$28,H164,Barèmes!$C$6:$C$28,IF(H164="6ème","Mixte",G164)),"à besoin",IF(O164&lt;=SUMIFS(Barèmes!$E$6:$E$28,Barèmes!$A$6:$A$28,"Force bas du corps — Saut en longueur (m)",Barèmes!$B$6:$B$28,H164,Barèmes!$C$6:$C$28,IF(H164="6ème","Mixte",G164)),"fragile","satisfaisant")),IF(O164&gt;=SUMIFS(Barèmes!$D$6:$D$28,Barèmes!$A$6:$A$28,"Force bas du corps — Saut en longueur (m)",Barèmes!$B$6:$B$28,H164,Barèmes!$C$6:$C$28,IF(H164="6ème","Mixte",G164)),"à besoin",IF(O164&gt;=SUMIFS(Barèmes!$E$6:$E$28,Barèmes!$A$6:$A$28,"Force bas du corps — Saut en longueur (m)",Barèmes!$B$6:$B$28,H164,Barèmes!$C$6:$C$28,IF(H164="6ème","Mixte",G164)),"fragile","satisfaisant"))))</f>
        <v/>
      </c>
      <c r="Q164" s="23" t="str">
        <f>IF(OR(O164="",SUMPRODUCT((Barèmes!$A$6:$A$28="Force bas du corps — Saut en longueur (m)")*(Barèmes!$B$6:$B$28=H164)*(Barèmes!$C$6:$C$28=IF(H164="6ème","Mixte",G164)))=0),"",IF(SUMPRODUCT((Barèmes!$A$6:$A$28="Force bas du corps — Saut en longueur (m)")*(Barèmes!$B$6:$B$28=H164)*(Barèmes!$C$6:$C$28=IF(H164="6ème","Mixte",G164))*(Barèmes!$J$6:$J$28="+"))&gt;0,IF(O164&lt;=SUMIFS(Barèmes!$F$6:$F$28,Barèmes!$A$6:$A$28,"Force bas du corps — Saut en longueur (m)",Barèmes!$B$6:$B$28,H164,Barèmes!$C$6:$C$28,IF(H164="6ème","Mixte",G164)),Barèmes!$B$2,IF(O164&lt;=SUMIFS(Barèmes!$G$6:$G$28,Barèmes!$A$6:$A$28,"Force bas du corps — Saut en longueur (m)",Barèmes!$B$6:$B$28,H164,Barèmes!$C$6:$C$28,IF(H164="6ème","Mixte",G164)),Barèmes!$C$2,IF(O164&lt;=SUMIFS(Barèmes!$H$6:$H$28,Barèmes!$A$6:$A$28,"Force bas du corps — Saut en longueur (m)",Barèmes!$B$6:$B$28,H164,Barèmes!$C$6:$C$28,IF(H164="6ème","Mixte",G164)),Barèmes!$D$2,IF(O164&lt;=SUMIFS(Barèmes!$I$6:$I$28,Barèmes!$A$6:$A$28,"Force bas du corps — Saut en longueur (m)",Barèmes!$B$6:$B$28,H164,Barèmes!$C$6:$C$28,IF(H164="6ème","Mixte",G164)),Barèmes!$E$2,Barèmes!$F$2)))),IF(O164&gt;=SUMIFS(Barèmes!$F$6:$F$28,Barèmes!$A$6:$A$28,"Force bas du corps — Saut en longueur (m)",Barèmes!$B$6:$B$28,H164,Barèmes!$C$6:$C$28,IF(H164="6ème","Mixte",G164)),Barèmes!$B$2,IF(O164&gt;=SUMIFS(Barèmes!$G$6:$G$28,Barèmes!$A$6:$A$28,"Force bas du corps — Saut en longueur (m)",Barèmes!$B$6:$B$28,H164,Barèmes!$C$6:$C$28,IF(H164="6ème","Mixte",G164)),Barèmes!$C$2,IF(O164&gt;=SUMIFS(Barèmes!$H$6:$H$28,Barèmes!$A$6:$A$28,"Force bas du corps — Saut en longueur (m)",Barèmes!$B$6:$B$28,H164,Barèmes!$C$6:$C$28,IF(H164="6ème","Mixte",G164)),Barèmes!$D$2,IF(O164&gt;=SUMIFS(Barèmes!$I$6:$I$28,Barèmes!$A$6:$A$28,"Force bas du corps — Saut en longueur (m)",Barèmes!$B$6:$B$28,H164,Barèmes!$C$6:$C$28,IF(H164="6ème","Mixte",G164)),Barèmes!$E$2,Barèmes!$F$2))))))</f>
        <v/>
      </c>
      <c r="R164" s="22"/>
      <c r="S164" s="24" t="str">
        <f>IF(OR(R164="",SUMPRODUCT((Barèmes!$A$6:$A$28="Vitesse — 30 m (s)")*(Barèmes!$B$6:$B$28=H164)*(Barèmes!$C$6:$C$28=IF(H164="6ème","Mixte",G164)))=0),"",IF(SUMPRODUCT((Barèmes!$A$6:$A$28="Vitesse — 30 m (s)")*(Barèmes!$B$6:$B$28=H164)*(Barèmes!$C$6:$C$28=IF(H164="6ème","Mixte",G164))*(Barèmes!$J$6:$J$28="+"))&gt;0,IF(R164&lt;=SUMIFS(Barèmes!$D$6:$D$28,Barèmes!$A$6:$A$28,"Vitesse — 30 m (s)",Barèmes!$B$6:$B$28,H164,Barèmes!$C$6:$C$28,IF(H164="6ème","Mixte",G164)),"à besoin",IF(R164&lt;=SUMIFS(Barèmes!$E$6:$E$28,Barèmes!$A$6:$A$28,"Vitesse — 30 m (s)",Barèmes!$B$6:$B$28,H164,Barèmes!$C$6:$C$28,IF(H164="6ème","Mixte",G164)),"fragile","satisfaisant")),IF(R164&gt;=SUMIFS(Barèmes!$D$6:$D$28,Barèmes!$A$6:$A$28,"Vitesse — 30 m (s)",Barèmes!$B$6:$B$28,H164,Barèmes!$C$6:$C$28,IF(H164="6ème","Mixte",G164)),"à besoin",IF(R164&gt;=SUMIFS(Barèmes!$E$6:$E$28,Barèmes!$A$6:$A$28,"Vitesse — 30 m (s)",Barèmes!$B$6:$B$28,H164,Barèmes!$C$6:$C$28,IF(H164="6ème","Mixte",G164)),"fragile","satisfaisant"))))</f>
        <v/>
      </c>
      <c r="T164" s="24" t="str">
        <f>IF(OR(R164="",SUMPRODUCT((Barèmes!$A$6:$A$28="Vitesse — 30 m (s)")*(Barèmes!$B$6:$B$28=H164)*(Barèmes!$C$6:$C$28=IF(H164="6ème","Mixte",G164)))=0),"",IF(SUMPRODUCT((Barèmes!$A$6:$A$28="Vitesse — 30 m (s)")*(Barèmes!$B$6:$B$28=H164)*(Barèmes!$C$6:$C$28=IF(H164="6ème","Mixte",G164))*(Barèmes!$J$6:$J$28="+"))&gt;0,IF(R164&lt;=SUMIFS(Barèmes!$F$6:$F$28,Barèmes!$A$6:$A$28,"Vitesse — 30 m (s)",Barèmes!$B$6:$B$28,H164,Barèmes!$C$6:$C$28,IF(H164="6ème","Mixte",G164)),Barèmes!$B$2,IF(R164&lt;=SUMIFS(Barèmes!$G$6:$G$28,Barèmes!$A$6:$A$28,"Vitesse — 30 m (s)",Barèmes!$B$6:$B$28,H164,Barèmes!$C$6:$C$28,IF(H164="6ème","Mixte",G164)),Barèmes!$C$2,IF(R164&lt;=SUMIFS(Barèmes!$H$6:$H$28,Barèmes!$A$6:$A$28,"Vitesse — 30 m (s)",Barèmes!$B$6:$B$28,H164,Barèmes!$C$6:$C$28,IF(H164="6ème","Mixte",G164)),Barèmes!$D$2,IF(R164&lt;=SUMIFS(Barèmes!$I$6:$I$28,Barèmes!$A$6:$A$28,"Vitesse — 30 m (s)",Barèmes!$B$6:$B$28,H164,Barèmes!$C$6:$C$28,IF(H164="6ème","Mixte",G164)),Barèmes!$E$2,Barèmes!$F$2)))),IF(R164&gt;=SUMIFS(Barèmes!$F$6:$F$28,Barèmes!$A$6:$A$28,"Vitesse — 30 m (s)",Barèmes!$B$6:$B$28,H164,Barèmes!$C$6:$C$28,IF(H164="6ème","Mixte",G164)),Barèmes!$B$2,IF(R164&gt;=SUMIFS(Barèmes!$G$6:$G$28,Barèmes!$A$6:$A$28,"Vitesse — 30 m (s)",Barèmes!$B$6:$B$28,H164,Barèmes!$C$6:$C$28,IF(H164="6ème","Mixte",G164)),Barèmes!$C$2,IF(R164&gt;=SUMIFS(Barèmes!$H$6:$H$28,Barèmes!$A$6:$A$28,"Vitesse — 30 m (s)",Barèmes!$B$6:$B$28,H164,Barèmes!$C$6:$C$28,IF(H164="6ème","Mixte",G164)),Barèmes!$D$2,IF(R164&gt;=SUMIFS(Barèmes!$I$6:$I$28,Barèmes!$A$6:$A$28,"Vitesse — 30 m (s)",Barèmes!$B$6:$B$28,H164,Barèmes!$C$6:$C$28,IF(H164="6ème","Mixte",G164)),Barèmes!$E$2,Barèmes!$F$2))))))</f>
        <v/>
      </c>
      <c r="U164" s="22"/>
      <c r="V164" s="25" t="str">
        <f>IF(OR(U164="",SUMPRODUCT((Barèmes!$A$6:$A$28="Vitesse — 50 m (s)")*(Barèmes!$B$6:$B$28=H164)*(Barèmes!$C$6:$C$28=IF(H164="6ème","Mixte",G164)))=0),"",IF(SUMPRODUCT((Barèmes!$A$6:$A$28="Vitesse — 50 m (s)")*(Barèmes!$B$6:$B$28=H164)*(Barèmes!$C$6:$C$28=IF(H164="6ème","Mixte",G164))*(Barèmes!$J$6:$J$28="+"))&gt;0,IF(U164&lt;=SUMIFS(Barèmes!$D$6:$D$28,Barèmes!$A$6:$A$28,"Vitesse — 50 m (s)",Barèmes!$B$6:$B$28,H164,Barèmes!$C$6:$C$28,IF(H164="6ème","Mixte",G164)),"à besoin",IF(U164&lt;=SUMIFS(Barèmes!$E$6:$E$28,Barèmes!$A$6:$A$28,"Vitesse — 50 m (s)",Barèmes!$B$6:$B$28,H164,Barèmes!$C$6:$C$28,IF(H164="6ème","Mixte",G164)),"fragile","satisfaisant")),IF(U164&gt;=SUMIFS(Barèmes!$D$6:$D$28,Barèmes!$A$6:$A$28,"Vitesse — 50 m (s)",Barèmes!$B$6:$B$28,H164,Barèmes!$C$6:$C$28,IF(H164="6ème","Mixte",G164)),"à besoin",IF(U164&gt;=SUMIFS(Barèmes!$E$6:$E$28,Barèmes!$A$6:$A$28,"Vitesse — 50 m (s)",Barèmes!$B$6:$B$28,H164,Barèmes!$C$6:$C$28,IF(H164="6ème","Mixte",G164)),"fragile","satisfaisant"))))</f>
        <v/>
      </c>
      <c r="W164" s="25" t="str">
        <f>IF(OR(U164="",SUMPRODUCT((Barèmes!$A$6:$A$28="Vitesse — 50 m (s)")*(Barèmes!$B$6:$B$28=H164)*(Barèmes!$C$6:$C$28=IF(H164="6ème","Mixte",G164)))=0),"",IF(SUMPRODUCT((Barèmes!$A$6:$A$28="Vitesse — 50 m (s)")*(Barèmes!$B$6:$B$28=H164)*(Barèmes!$C$6:$C$28=IF(H164="6ème","Mixte",G164))*(Barèmes!$J$6:$J$28="+"))&gt;0,IF(U164&lt;=SUMIFS(Barèmes!$F$6:$F$28,Barèmes!$A$6:$A$28,"Vitesse — 50 m (s)",Barèmes!$B$6:$B$28,H164,Barèmes!$C$6:$C$28,IF(H164="6ème","Mixte",G164)),Barèmes!$B$2,IF(U164&lt;=SUMIFS(Barèmes!$G$6:$G$28,Barèmes!$A$6:$A$28,"Vitesse — 50 m (s)",Barèmes!$B$6:$B$28,H164,Barèmes!$C$6:$C$28,IF(H164="6ème","Mixte",G164)),Barèmes!$C$2,IF(U164&lt;=SUMIFS(Barèmes!$H$6:$H$28,Barèmes!$A$6:$A$28,"Vitesse — 50 m (s)",Barèmes!$B$6:$B$28,H164,Barèmes!$C$6:$C$28,IF(H164="6ème","Mixte",G164)),Barèmes!$D$2,IF(U164&lt;=SUMIFS(Barèmes!$I$6:$I$28,Barèmes!$A$6:$A$28,"Vitesse — 50 m (s)",Barèmes!$B$6:$B$28,H164,Barèmes!$C$6:$C$28,IF(H164="6ème","Mixte",G164)),Barèmes!$E$2,Barèmes!$F$2)))),IF(U164&gt;=SUMIFS(Barèmes!$F$6:$F$28,Barèmes!$A$6:$A$28,"Vitesse — 50 m (s)",Barèmes!$B$6:$B$28,H164,Barèmes!$C$6:$C$28,IF(H164="6ème","Mixte",G164)),Barèmes!$B$2,IF(U164&gt;=SUMIFS(Barèmes!$G$6:$G$28,Barèmes!$A$6:$A$28,"Vitesse — 50 m (s)",Barèmes!$B$6:$B$28,H164,Barèmes!$C$6:$C$28,IF(H164="6ème","Mixte",G164)),Barèmes!$C$2,IF(U164&gt;=SUMIFS(Barèmes!$H$6:$H$28,Barèmes!$A$6:$A$28,"Vitesse — 50 m (s)",Barèmes!$B$6:$B$28,H164,Barèmes!$C$6:$C$28,IF(H164="6ème","Mixte",G164)),Barèmes!$D$2,IF(U164&gt;=SUMIFS(Barèmes!$I$6:$I$28,Barèmes!$A$6:$A$28,"Vitesse — 50 m (s)",Barèmes!$B$6:$B$28,H164,Barèmes!$C$6:$C$28,IF(H164="6ème","Mixte",G164)),Barèmes!$E$2,Barèmes!$F$2))))))</f>
        <v/>
      </c>
      <c r="X164" s="18"/>
      <c r="Y164" s="26" t="str" cm="1">
        <f t="array" ref="Y164">IF(OR(X164="",SUMPRODUCT((Barèmes!$A$6:$A$28="Souplesse (score 1-5)")*(Barèmes!$B$6:$B$28=H164)*(Barèmes!$C$6:$C$28=IF(H164="6ème","Mixte",G164)))=0),"",IF(SUMPRODUCT((Barèmes!$A$6:$A$28="Souplesse (score 1-5)")*(Barèmes!$B$6:$B$28=H164)*(Barèmes!$C$6:$C$28=IF(H164="6ème","Mixte",G164))*(Barèmes!$J$6:$J$28="+"))&gt;0,IF(X164&lt;=SUMIFS(Barèmes!$D$6:$D$28,Barèmes!$A$6:$A$28,"Souplesse (score 1-5)",Barèmes!$B$6:$B$28,H164,Barèmes!$C$6:$C$28,IF(H164="6ème","Mixte",G164)),"à besoin",IF(X164&lt;=SUMIFS(Barèmes!$E$6:$E$28,Barèmes!$A$6:$A$28,"Souplesse (score 1-5)",Barèmes!$B$6:$B$28,H164,Barèmes!$C$6:$C$28,IF(H164="6ème","Mixte",G164)),"fragile","satisfaisant")),IF(X164&gt;=SUMIFS(Barèmes!$D$6:$D$28,Barèmes!$A$6:$A$28,"Souplesse (score 1-5)",Barèmes!$B$6:$B$28,H164,Barèmes!$C$6:$C$28,IF(H164="6ème","Mixte",G164)),"à besoin",IF(X164&gt;=SUMIFS(Barèmes!$E$6:$E$28,Barèmes!$A$6:$A$28,"Souplesse (score 1-5)",Barèmes!$B$6:$B$28,H164,Barèmes!$C$6:$C$28,IF(H164="6ème","Mixte",G164)),"fragile","satisfaisant"))))</f>
        <v/>
      </c>
      <c r="Z164" s="26" t="str" cm="1">
        <f t="array" ref="Z164">IF(OR(X164="",SUMPRODUCT((Barèmes!$A$6:$A$28="Souplesse (score 1-5)")*(Barèmes!$B$6:$B$28=H164)*(Barèmes!$C$6:$C$28=IF(H164="6ème","Mixte",G164)))=0),"",IF(SUMPRODUCT((Barèmes!$A$6:$A$28="Souplesse (score 1-5)")*(Barèmes!$B$6:$B$28=H164)*(Barèmes!$C$6:$C$28=IF(H164="6ème","Mixte",G164))*(Barèmes!$J$6:$J$28="+"))&gt;0,IF(X164&lt;=SUMIFS(Barèmes!$F$6:$F$28,Barèmes!$A$6:$A$28,"Souplesse (score 1-5)",Barèmes!$B$6:$B$28,H164,Barèmes!$C$6:$C$28,IF(H164="6ème","Mixte",G164)),Barèmes!$B$2,IF(X164&lt;=SUMIFS(Barèmes!$G$6:$G$28,Barèmes!$A$6:$A$28,"Souplesse (score 1-5)",Barèmes!$B$6:$B$28,H164,Barèmes!$C$6:$C$28,IF(H164="6ème","Mixte",G164)),Barèmes!$C$2,IF(X164&lt;=SUMIFS(Barèmes!$H$6:$H$28,Barèmes!$A$6:$A$28,"Souplesse (score 1-5)",Barèmes!$B$6:$B$28,H164,Barèmes!$C$6:$C$28,IF(H164="6ème","Mixte",G164)),Barèmes!$D$2,IF(X164&lt;=SUMIFS(Barèmes!$I$6:$I$28,Barèmes!$A$6:$A$28,"Souplesse (score 1-5)",Barèmes!$B$6:$B$28,H164,Barèmes!$C$6:$C$28,IF(H164="6ème","Mixte",G164)),Barèmes!$E$2,Barèmes!$F$2)))),IF(X164&gt;=SUMIFS(Barèmes!$F$6:$F$28,Barèmes!$A$6:$A$28,"Souplesse (score 1-5)",Barèmes!$B$6:$B$28,H164,Barèmes!$C$6:$C$28,IF(H164="6ème","Mixte",G164)),Barèmes!$B$2,IF(X164&gt;=SUMIFS(Barèmes!$G$6:$G$28,Barèmes!$A$6:$A$28,"Souplesse (score 1-5)",Barèmes!$B$6:$B$28,H164,Barèmes!$C$6:$C$28,IF(H164="6ème","Mixte",G164)),Barèmes!$C$2,IF(X164&gt;=SUMIFS(Barèmes!$H$6:$H$28,Barèmes!$A$6:$A$28,"Souplesse (score 1-5)",Barèmes!$B$6:$B$28,H164,Barèmes!$C$6:$C$28,IF(H164="6ème","Mixte",G164)),Barèmes!$D$2,IF(X164&gt;=SUMIFS(Barèmes!$I$6:$I$28,Barèmes!$A$6:$A$28,"Souplesse (score 1-5)",Barèmes!$B$6:$B$28,H164,Barèmes!$C$6:$C$28,IF(H164="6ème","Mixte",G164)),Barèmes!$E$2,Barèmes!$F$2))))))</f>
        <v/>
      </c>
      <c r="AA164" s="22"/>
      <c r="AB164" s="27" t="str">
        <f>IF(OR(AA164="",SUMPRODUCT((Barèmes!$A$6:$A$28="Agilité — T-test 974 (s)")*(Barèmes!$B$6:$B$28=H164)*(Barèmes!$C$6:$C$28=IF(H164="6ème","Mixte",G164)))=0),"",IF(SUMPRODUCT((Barèmes!$A$6:$A$28="Agilité — T-test 974 (s)")*(Barèmes!$B$6:$B$28=H164)*(Barèmes!$C$6:$C$28=IF(H164="6ème","Mixte",G164))*(Barèmes!$J$6:$J$28="+"))&gt;0,IF(AA164&lt;=SUMIFS(Barèmes!$D$6:$D$28,Barèmes!$A$6:$A$28,"Agilité — T-test 974 (s)",Barèmes!$B$6:$B$28,H164,Barèmes!$C$6:$C$28,IF(H164="6ème","Mixte",G164)),"à besoin",IF(AA164&lt;=SUMIFS(Barèmes!$E$6:$E$28,Barèmes!$A$6:$A$28,"Agilité — T-test 974 (s)",Barèmes!$B$6:$B$28,H164,Barèmes!$C$6:$C$28,IF(H164="6ème","Mixte",G164)),"fragile","satisfaisant")),IF(AA164&gt;=SUMIFS(Barèmes!$D$6:$D$28,Barèmes!$A$6:$A$28,"Agilité — T-test 974 (s)",Barèmes!$B$6:$B$28,H164,Barèmes!$C$6:$C$28,IF(H164="6ème","Mixte",G164)),"à besoin",IF(AA164&gt;=SUMIFS(Barèmes!$E$6:$E$28,Barèmes!$A$6:$A$28,"Agilité — T-test 974 (s)",Barèmes!$B$6:$B$28,H164,Barèmes!$C$6:$C$28,IF(H164="6ème","Mixte",G164)),"fragile","satisfaisant"))))</f>
        <v/>
      </c>
      <c r="AC164" s="27" t="str">
        <f>IF(OR(AA164="",SUMPRODUCT((Barèmes!$A$6:$A$28="Agilité — T-test 974 (s)")*(Barèmes!$B$6:$B$28=H164)*(Barèmes!$C$6:$C$28=IF(H164="6ème","Mixte",G164)))=0),"",IF(SUMPRODUCT((Barèmes!$A$6:$A$28="Agilité — T-test 974 (s)")*(Barèmes!$B$6:$B$28=H164)*(Barèmes!$C$6:$C$28=IF(H164="6ème","Mixte",G164))*(Barèmes!$J$6:$J$28="+"))&gt;0,IF(AA164&lt;=SUMIFS(Barèmes!$F$6:$F$28,Barèmes!$A$6:$A$28,"Agilité — T-test 974 (s)",Barèmes!$B$6:$B$28,H164,Barèmes!$C$6:$C$28,IF(H164="6ème","Mixte",G164)),Barèmes!$B$2,IF(AA164&lt;=SUMIFS(Barèmes!$G$6:$G$28,Barèmes!$A$6:$A$28,"Agilité — T-test 974 (s)",Barèmes!$B$6:$B$28,H164,Barèmes!$C$6:$C$28,IF(H164="6ème","Mixte",G164)),Barèmes!$C$2,IF(AA164&lt;=SUMIFS(Barèmes!$H$6:$H$28,Barèmes!$A$6:$A$28,"Agilité — T-test 974 (s)",Barèmes!$B$6:$B$28,H164,Barèmes!$C$6:$C$28,IF(H164="6ème","Mixte",G164)),Barèmes!$D$2,IF(AA164&lt;=SUMIFS(Barèmes!$I$6:$I$28,Barèmes!$A$6:$A$28,"Agilité — T-test 974 (s)",Barèmes!$B$6:$B$28,H164,Barèmes!$C$6:$C$28,IF(H164="6ème","Mixte",G164)),Barèmes!$E$2,Barèmes!$F$2)))),IF(AA164&gt;=SUMIFS(Barèmes!$F$6:$F$28,Barèmes!$A$6:$A$28,"Agilité — T-test 974 (s)",Barèmes!$B$6:$B$28,H164,Barèmes!$C$6:$C$28,IF(H164="6ème","Mixte",G164)),Barèmes!$B$2,IF(AA164&gt;=SUMIFS(Barèmes!$G$6:$G$28,Barèmes!$A$6:$A$28,"Agilité — T-test 974 (s)",Barèmes!$B$6:$B$28,H164,Barèmes!$C$6:$C$28,IF(H164="6ème","Mixte",G164)),Barèmes!$C$2,IF(AA164&gt;=SUMIFS(Barèmes!$H$6:$H$28,Barèmes!$A$6:$A$28,"Agilité — T-test 974 (s)",Barèmes!$B$6:$B$28,H164,Barèmes!$C$6:$C$28,IF(H164="6ème","Mixte",G164)),Barèmes!$D$2,IF(AA164&gt;=SUMIFS(Barèmes!$I$6:$I$28,Barèmes!$A$6:$A$28,"Agilité — T-test 974 (s)",Barèmes!$B$6:$B$28,H164,Barèmes!$C$6:$C$28,IF(H164="6ème","Mixte",G164)),Barèmes!$E$2,Barèmes!$F$2))))))</f>
        <v/>
      </c>
      <c r="AD164" s="28" t="str">
        <f t="shared" si="18"/>
        <v/>
      </c>
      <c r="AE164" s="29" t="str">
        <f t="shared" si="19"/>
        <v/>
      </c>
      <c r="AF164" s="30" t="str">
        <f>IF(OR(AD164="",SUMPRODUCT((Barèmes!$A$6:$A$28="Surcoût d'agilité (s) — technique")*(Barèmes!$B$6:$B$28=H164)*(Barèmes!$C$6:$C$28=IF(H164="6ème","Mixte",G164)))=0),"",IF(SUMPRODUCT((Barèmes!$A$6:$A$28="Surcoût d'agilité (s) — technique")*(Barèmes!$B$6:$B$28=H164)*(Barèmes!$C$6:$C$28=IF(H164="6ème","Mixte",G164))*(Barèmes!$J$6:$J$28="+"))&gt;0,IF(AD164&lt;=SUMIFS(Barèmes!$D$6:$D$28,Barèmes!$A$6:$A$28,"Surcoût d'agilité (s) — technique",Barèmes!$B$6:$B$28,H164,Barèmes!$C$6:$C$28,IF(H164="6ème","Mixte",G164)),"à besoin",IF(AD164&lt;=SUMIFS(Barèmes!$E$6:$E$28,Barèmes!$A$6:$A$28,"Surcoût d'agilité (s) — technique",Barèmes!$B$6:$B$28,H164,Barèmes!$C$6:$C$28,IF(H164="6ème","Mixte",G164)),"fragile","satisfaisant")),IF(AD164&gt;=SUMIFS(Barèmes!$D$6:$D$28,Barèmes!$A$6:$A$28,"Surcoût d'agilité (s) — technique",Barèmes!$B$6:$B$28,H164,Barèmes!$C$6:$C$28,IF(H164="6ème","Mixte",G164)),"à besoin",IF(AD164&gt;=SUMIFS(Barèmes!$E$6:$E$28,Barèmes!$A$6:$A$28,"Surcoût d'agilité (s) — technique",Barèmes!$B$6:$B$28,H164,Barèmes!$C$6:$C$28,IF(H164="6ème","Mixte",G164)),"fragile","satisfaisant"))))</f>
        <v/>
      </c>
      <c r="AG164" s="30" t="str">
        <f>IF(OR(AD164="",SUMPRODUCT((Barèmes!$A$6:$A$28="Surcoût d'agilité (s) — technique")*(Barèmes!$B$6:$B$28=H164)*(Barèmes!$C$6:$C$28=IF(H164="6ème","Mixte",G164)))=0),"",IF(SUMPRODUCT((Barèmes!$A$6:$A$28="Surcoût d'agilité (s) — technique")*(Barèmes!$B$6:$B$28=H164)*(Barèmes!$C$6:$C$28=IF(H164="6ème","Mixte",G164))*(Barèmes!$J$6:$J$28="+"))&gt;0,IF(AD164&lt;=SUMIFS(Barèmes!$F$6:$F$28,Barèmes!$A$6:$A$28,"Surcoût d'agilité (s) — technique",Barèmes!$B$6:$B$28,H164,Barèmes!$C$6:$C$28,IF(H164="6ème","Mixte",G164)),Barèmes!$B$2,IF(AD164&lt;=SUMIFS(Barèmes!$G$6:$G$28,Barèmes!$A$6:$A$28,"Surcoût d'agilité (s) — technique",Barèmes!$B$6:$B$28,H164,Barèmes!$C$6:$C$28,IF(H164="6ème","Mixte",G164)),Barèmes!$C$2,IF(AD164&lt;=SUMIFS(Barèmes!$H$6:$H$28,Barèmes!$A$6:$A$28,"Surcoût d'agilité (s) — technique",Barèmes!$B$6:$B$28,H164,Barèmes!$C$6:$C$28,IF(H164="6ème","Mixte",G164)),Barèmes!$D$2,IF(AD164&lt;=SUMIFS(Barèmes!$I$6:$I$28,Barèmes!$A$6:$A$28,"Surcoût d'agilité (s) — technique",Barèmes!$B$6:$B$28,H164,Barèmes!$C$6:$C$28,IF(H164="6ème","Mixte",G164)),Barèmes!$E$2,Barèmes!$F$2)))),IF(AD164&gt;=SUMIFS(Barèmes!$F$6:$F$28,Barèmes!$A$6:$A$28,"Surcoût d'agilité (s) — technique",Barèmes!$B$6:$B$28,H164,Barèmes!$C$6:$C$28,IF(H164="6ème","Mixte",G164)),Barèmes!$B$2,IF(AD164&gt;=SUMIFS(Barèmes!$G$6:$G$28,Barèmes!$A$6:$A$28,"Surcoût d'agilité (s) — technique",Barèmes!$B$6:$B$28,H164,Barèmes!$C$6:$C$28,IF(H164="6ème","Mixte",G164)),Barèmes!$C$2,IF(AD164&gt;=SUMIFS(Barèmes!$H$6:$H$28,Barèmes!$A$6:$A$28,"Surcoût d'agilité (s) — technique",Barèmes!$B$6:$B$28,H164,Barèmes!$C$6:$C$28,IF(H164="6ème","Mixte",G164)),Barèmes!$D$2,IF(AD164&gt;=SUMIFS(Barèmes!$I$6:$I$28,Barèmes!$A$6:$A$28,"Surcoût d'agilité (s) — technique",Barèmes!$B$6:$B$28,H164,Barèmes!$C$6:$C$28,IF(H164="6ème","Mixte",G164)),Barèmes!$E$2,Barèmes!$F$2))))))</f>
        <v/>
      </c>
      <c r="AH164" s="31" t="str">
        <f>IF((IF(N164="",0,1)+IF(Q164="",0,1)+IF(W164="",0,1)+IF(Z164="",0,1)+IF(AC164="",0,1))=0,"",3*IF(N164=Barèmes!$B$2,1,IF(N164=Barèmes!$C$2,2,IF(N164=Barèmes!$D$2,3,IF(N164=Barèmes!$E$2,4,IF(N164=Barèmes!$F$2,5,0)))))+3*IF(Q164=Barèmes!$B$2,1,IF(Q164=Barèmes!$C$2,2,IF(Q164=Barèmes!$D$2,3,IF(Q164=Barèmes!$E$2,4,IF(Q164=Barèmes!$F$2,5,0)))))+2*IF(W164=Barèmes!$B$2,1,IF(W164=Barèmes!$C$2,2,IF(W164=Barèmes!$D$2,3,IF(W164=Barèmes!$E$2,4,IF(W164=Barèmes!$F$2,5,0)))))+1*IF(Z164=Barèmes!$B$2,1,IF(Z164=Barèmes!$C$2,2,IF(Z164=Barèmes!$D$2,3,IF(Z164=Barèmes!$E$2,4,IF(Z164=Barèmes!$F$2,5,0)))))+1*IF(AC164=Barèmes!$B$2,1,IF(AC164=Barèmes!$C$2,2,IF(AC164=Barèmes!$D$2,3,IF(AC164=Barèmes!$E$2,4,IF(AC164=Barèmes!$F$2,5,0))))))</f>
        <v/>
      </c>
      <c r="AI164" s="31"/>
      <c r="AJ164" s="32" t="str">
        <f>IFERROR(INDEX(Croissance!$B$5:$B$604,MATCH(A164,Croissance!$A$5:$A$604,0)),"")</f>
        <v/>
      </c>
      <c r="AK164" s="32" t="str">
        <f>IFERROR(INDEX(Croissance!$C$5:$C$604,MATCH(A164,Croissance!$A$5:$A$604,0)),"")</f>
        <v/>
      </c>
      <c r="AL164" s="32" t="str">
        <f>IFERROR(INDEX(Croissance!$D$5:$D$604,MATCH(A164,Croissance!$A$5:$A$604,0)),"")</f>
        <v/>
      </c>
      <c r="AM164" s="32" t="str">
        <f>IFERROR(INDEX(Croissance!$E$5:$E$604,MATCH(A164,Croissance!$A$5:$A$604,0)),"")</f>
        <v/>
      </c>
      <c r="AO164" s="33">
        <f t="shared" si="24"/>
        <v>0</v>
      </c>
      <c r="AP164" s="33">
        <f t="shared" si="20"/>
        <v>0</v>
      </c>
      <c r="AQ164" s="33">
        <f>IF(A164="",0,IF(AND(OR('Synthèse classe'!$C$2="Tous",C164='Synthèse classe'!$C$2),OR('Synthèse classe'!$C$3="Toutes",D164='Synthèse classe'!$C$3),OR('Synthèse classe'!$C$4="Toutes",AND('Synthèse classe'!$C$4="Dernière",AP164=1),B164=IFERROR(VALUE('Synthèse classe'!$C$4),0))),1,0))</f>
        <v>0</v>
      </c>
      <c r="AR164" s="34" t="str">
        <f t="shared" si="21"/>
        <v/>
      </c>
    </row>
    <row r="165" spans="1:44" x14ac:dyDescent="0.2">
      <c r="A165" s="17" t="str">
        <f t="shared" si="17"/>
        <v/>
      </c>
      <c r="B165" s="18"/>
      <c r="C165" s="19"/>
      <c r="D165" s="19"/>
      <c r="E165" s="19"/>
      <c r="F165" s="19"/>
      <c r="G165" s="19"/>
      <c r="H165" s="17" t="str">
        <f t="shared" si="22"/>
        <v/>
      </c>
      <c r="I165" s="20"/>
      <c r="J165" s="18"/>
      <c r="K165" s="19"/>
      <c r="L165" s="21" t="str">
        <f t="shared" si="23"/>
        <v/>
      </c>
      <c r="M165" s="21" t="str">
        <f>IF(OR(J165="",SUMPRODUCT((Barèmes!$A$6:$A$28="Endurance — Luc Léger (palier)")*(Barèmes!$B$6:$B$28=H165)*(Barèmes!$C$6:$C$28=IF(H165="6ème","Mixte",G165)))=0),"",IF(SUMPRODUCT((Barèmes!$A$6:$A$28="Endurance — Luc Léger (palier)")*(Barèmes!$B$6:$B$28=H165)*(Barèmes!$C$6:$C$28=IF(H165="6ème","Mixte",G165))*(Barèmes!$J$6:$J$28="+"))&gt;0,IF(J165&lt;=SUMIFS(Barèmes!$D$6:$D$28,Barèmes!$A$6:$A$28,"Endurance — Luc Léger (palier)",Barèmes!$B$6:$B$28,H165,Barèmes!$C$6:$C$28,IF(H165="6ème","Mixte",G165)),"à besoin",IF(J165&lt;=SUMIFS(Barèmes!$E$6:$E$28,Barèmes!$A$6:$A$28,"Endurance — Luc Léger (palier)",Barèmes!$B$6:$B$28,H165,Barèmes!$C$6:$C$28,IF(H165="6ème","Mixte",G165)),"fragile","satisfaisant")),IF(J165&gt;=SUMIFS(Barèmes!$D$6:$D$28,Barèmes!$A$6:$A$28,"Endurance — Luc Léger (palier)",Barèmes!$B$6:$B$28,H165,Barèmes!$C$6:$C$28,IF(H165="6ème","Mixte",G165)),"à besoin",IF(J165&gt;=SUMIFS(Barèmes!$E$6:$E$28,Barèmes!$A$6:$A$28,"Endurance — Luc Léger (palier)",Barèmes!$B$6:$B$28,H165,Barèmes!$C$6:$C$28,IF(H165="6ème","Mixte",G165)),"fragile","satisfaisant"))))</f>
        <v/>
      </c>
      <c r="N165" s="21" t="str">
        <f>IF(OR(J165="",SUMPRODUCT((Barèmes!$A$6:$A$28="Endurance — Luc Léger (palier)")*(Barèmes!$B$6:$B$28=H165)*(Barèmes!$C$6:$C$28=IF(H165="6ème","Mixte",G165)))=0),"",IF(SUMPRODUCT((Barèmes!$A$6:$A$28="Endurance — Luc Léger (palier)")*(Barèmes!$B$6:$B$28=H165)*(Barèmes!$C$6:$C$28=IF(H165="6ème","Mixte",G165))*(Barèmes!$J$6:$J$28="+"))&gt;0,IF(J165&lt;=SUMIFS(Barèmes!$F$6:$F$28,Barèmes!$A$6:$A$28,"Endurance — Luc Léger (palier)",Barèmes!$B$6:$B$28,H165,Barèmes!$C$6:$C$28,IF(H165="6ème","Mixte",G165)),Barèmes!$B$2,IF(J165&lt;=SUMIFS(Barèmes!$G$6:$G$28,Barèmes!$A$6:$A$28,"Endurance — Luc Léger (palier)",Barèmes!$B$6:$B$28,H165,Barèmes!$C$6:$C$28,IF(H165="6ème","Mixte",G165)),Barèmes!$C$2,IF(J165&lt;=SUMIFS(Barèmes!$H$6:$H$28,Barèmes!$A$6:$A$28,"Endurance — Luc Léger (palier)",Barèmes!$B$6:$B$28,H165,Barèmes!$C$6:$C$28,IF(H165="6ème","Mixte",G165)),Barèmes!$D$2,IF(J165&lt;=SUMIFS(Barèmes!$I$6:$I$28,Barèmes!$A$6:$A$28,"Endurance — Luc Léger (palier)",Barèmes!$B$6:$B$28,H165,Barèmes!$C$6:$C$28,IF(H165="6ème","Mixte",G165)),Barèmes!$E$2,Barèmes!$F$2)))),IF(J165&gt;=SUMIFS(Barèmes!$F$6:$F$28,Barèmes!$A$6:$A$28,"Endurance — Luc Léger (palier)",Barèmes!$B$6:$B$28,H165,Barèmes!$C$6:$C$28,IF(H165="6ème","Mixte",G165)),Barèmes!$B$2,IF(J165&gt;=SUMIFS(Barèmes!$G$6:$G$28,Barèmes!$A$6:$A$28,"Endurance — Luc Léger (palier)",Barèmes!$B$6:$B$28,H165,Barèmes!$C$6:$C$28,IF(H165="6ème","Mixte",G165)),Barèmes!$C$2,IF(J165&gt;=SUMIFS(Barèmes!$H$6:$H$28,Barèmes!$A$6:$A$28,"Endurance — Luc Léger (palier)",Barèmes!$B$6:$B$28,H165,Barèmes!$C$6:$C$28,IF(H165="6ème","Mixte",G165)),Barèmes!$D$2,IF(J165&gt;=SUMIFS(Barèmes!$I$6:$I$28,Barèmes!$A$6:$A$28,"Endurance — Luc Léger (palier)",Barèmes!$B$6:$B$28,H165,Barèmes!$C$6:$C$28,IF(H165="6ème","Mixte",G165)),Barèmes!$E$2,Barèmes!$F$2))))))</f>
        <v/>
      </c>
      <c r="O165" s="22"/>
      <c r="P165" s="23" t="str">
        <f>IF(OR(O165="",SUMPRODUCT((Barèmes!$A$6:$A$28="Force bas du corps — Saut en longueur (m)")*(Barèmes!$B$6:$B$28=H165)*(Barèmes!$C$6:$C$28=IF(H165="6ème","Mixte",G165)))=0),"",IF(SUMPRODUCT((Barèmes!$A$6:$A$28="Force bas du corps — Saut en longueur (m)")*(Barèmes!$B$6:$B$28=H165)*(Barèmes!$C$6:$C$28=IF(H165="6ème","Mixte",G165))*(Barèmes!$J$6:$J$28="+"))&gt;0,IF(O165&lt;=SUMIFS(Barèmes!$D$6:$D$28,Barèmes!$A$6:$A$28,"Force bas du corps — Saut en longueur (m)",Barèmes!$B$6:$B$28,H165,Barèmes!$C$6:$C$28,IF(H165="6ème","Mixte",G165)),"à besoin",IF(O165&lt;=SUMIFS(Barèmes!$E$6:$E$28,Barèmes!$A$6:$A$28,"Force bas du corps — Saut en longueur (m)",Barèmes!$B$6:$B$28,H165,Barèmes!$C$6:$C$28,IF(H165="6ème","Mixte",G165)),"fragile","satisfaisant")),IF(O165&gt;=SUMIFS(Barèmes!$D$6:$D$28,Barèmes!$A$6:$A$28,"Force bas du corps — Saut en longueur (m)",Barèmes!$B$6:$B$28,H165,Barèmes!$C$6:$C$28,IF(H165="6ème","Mixte",G165)),"à besoin",IF(O165&gt;=SUMIFS(Barèmes!$E$6:$E$28,Barèmes!$A$6:$A$28,"Force bas du corps — Saut en longueur (m)",Barèmes!$B$6:$B$28,H165,Barèmes!$C$6:$C$28,IF(H165="6ème","Mixte",G165)),"fragile","satisfaisant"))))</f>
        <v/>
      </c>
      <c r="Q165" s="23" t="str">
        <f>IF(OR(O165="",SUMPRODUCT((Barèmes!$A$6:$A$28="Force bas du corps — Saut en longueur (m)")*(Barèmes!$B$6:$B$28=H165)*(Barèmes!$C$6:$C$28=IF(H165="6ème","Mixte",G165)))=0),"",IF(SUMPRODUCT((Barèmes!$A$6:$A$28="Force bas du corps — Saut en longueur (m)")*(Barèmes!$B$6:$B$28=H165)*(Barèmes!$C$6:$C$28=IF(H165="6ème","Mixte",G165))*(Barèmes!$J$6:$J$28="+"))&gt;0,IF(O165&lt;=SUMIFS(Barèmes!$F$6:$F$28,Barèmes!$A$6:$A$28,"Force bas du corps — Saut en longueur (m)",Barèmes!$B$6:$B$28,H165,Barèmes!$C$6:$C$28,IF(H165="6ème","Mixte",G165)),Barèmes!$B$2,IF(O165&lt;=SUMIFS(Barèmes!$G$6:$G$28,Barèmes!$A$6:$A$28,"Force bas du corps — Saut en longueur (m)",Barèmes!$B$6:$B$28,H165,Barèmes!$C$6:$C$28,IF(H165="6ème","Mixte",G165)),Barèmes!$C$2,IF(O165&lt;=SUMIFS(Barèmes!$H$6:$H$28,Barèmes!$A$6:$A$28,"Force bas du corps — Saut en longueur (m)",Barèmes!$B$6:$B$28,H165,Barèmes!$C$6:$C$28,IF(H165="6ème","Mixte",G165)),Barèmes!$D$2,IF(O165&lt;=SUMIFS(Barèmes!$I$6:$I$28,Barèmes!$A$6:$A$28,"Force bas du corps — Saut en longueur (m)",Barèmes!$B$6:$B$28,H165,Barèmes!$C$6:$C$28,IF(H165="6ème","Mixte",G165)),Barèmes!$E$2,Barèmes!$F$2)))),IF(O165&gt;=SUMIFS(Barèmes!$F$6:$F$28,Barèmes!$A$6:$A$28,"Force bas du corps — Saut en longueur (m)",Barèmes!$B$6:$B$28,H165,Barèmes!$C$6:$C$28,IF(H165="6ème","Mixte",G165)),Barèmes!$B$2,IF(O165&gt;=SUMIFS(Barèmes!$G$6:$G$28,Barèmes!$A$6:$A$28,"Force bas du corps — Saut en longueur (m)",Barèmes!$B$6:$B$28,H165,Barèmes!$C$6:$C$28,IF(H165="6ème","Mixte",G165)),Barèmes!$C$2,IF(O165&gt;=SUMIFS(Barèmes!$H$6:$H$28,Barèmes!$A$6:$A$28,"Force bas du corps — Saut en longueur (m)",Barèmes!$B$6:$B$28,H165,Barèmes!$C$6:$C$28,IF(H165="6ème","Mixte",G165)),Barèmes!$D$2,IF(O165&gt;=SUMIFS(Barèmes!$I$6:$I$28,Barèmes!$A$6:$A$28,"Force bas du corps — Saut en longueur (m)",Barèmes!$B$6:$B$28,H165,Barèmes!$C$6:$C$28,IF(H165="6ème","Mixte",G165)),Barèmes!$E$2,Barèmes!$F$2))))))</f>
        <v/>
      </c>
      <c r="R165" s="22"/>
      <c r="S165" s="24" t="str">
        <f>IF(OR(R165="",SUMPRODUCT((Barèmes!$A$6:$A$28="Vitesse — 30 m (s)")*(Barèmes!$B$6:$B$28=H165)*(Barèmes!$C$6:$C$28=IF(H165="6ème","Mixte",G165)))=0),"",IF(SUMPRODUCT((Barèmes!$A$6:$A$28="Vitesse — 30 m (s)")*(Barèmes!$B$6:$B$28=H165)*(Barèmes!$C$6:$C$28=IF(H165="6ème","Mixte",G165))*(Barèmes!$J$6:$J$28="+"))&gt;0,IF(R165&lt;=SUMIFS(Barèmes!$D$6:$D$28,Barèmes!$A$6:$A$28,"Vitesse — 30 m (s)",Barèmes!$B$6:$B$28,H165,Barèmes!$C$6:$C$28,IF(H165="6ème","Mixte",G165)),"à besoin",IF(R165&lt;=SUMIFS(Barèmes!$E$6:$E$28,Barèmes!$A$6:$A$28,"Vitesse — 30 m (s)",Barèmes!$B$6:$B$28,H165,Barèmes!$C$6:$C$28,IF(H165="6ème","Mixte",G165)),"fragile","satisfaisant")),IF(R165&gt;=SUMIFS(Barèmes!$D$6:$D$28,Barèmes!$A$6:$A$28,"Vitesse — 30 m (s)",Barèmes!$B$6:$B$28,H165,Barèmes!$C$6:$C$28,IF(H165="6ème","Mixte",G165)),"à besoin",IF(R165&gt;=SUMIFS(Barèmes!$E$6:$E$28,Barèmes!$A$6:$A$28,"Vitesse — 30 m (s)",Barèmes!$B$6:$B$28,H165,Barèmes!$C$6:$C$28,IF(H165="6ème","Mixte",G165)),"fragile","satisfaisant"))))</f>
        <v/>
      </c>
      <c r="T165" s="24" t="str">
        <f>IF(OR(R165="",SUMPRODUCT((Barèmes!$A$6:$A$28="Vitesse — 30 m (s)")*(Barèmes!$B$6:$B$28=H165)*(Barèmes!$C$6:$C$28=IF(H165="6ème","Mixte",G165)))=0),"",IF(SUMPRODUCT((Barèmes!$A$6:$A$28="Vitesse — 30 m (s)")*(Barèmes!$B$6:$B$28=H165)*(Barèmes!$C$6:$C$28=IF(H165="6ème","Mixte",G165))*(Barèmes!$J$6:$J$28="+"))&gt;0,IF(R165&lt;=SUMIFS(Barèmes!$F$6:$F$28,Barèmes!$A$6:$A$28,"Vitesse — 30 m (s)",Barèmes!$B$6:$B$28,H165,Barèmes!$C$6:$C$28,IF(H165="6ème","Mixte",G165)),Barèmes!$B$2,IF(R165&lt;=SUMIFS(Barèmes!$G$6:$G$28,Barèmes!$A$6:$A$28,"Vitesse — 30 m (s)",Barèmes!$B$6:$B$28,H165,Barèmes!$C$6:$C$28,IF(H165="6ème","Mixte",G165)),Barèmes!$C$2,IF(R165&lt;=SUMIFS(Barèmes!$H$6:$H$28,Barèmes!$A$6:$A$28,"Vitesse — 30 m (s)",Barèmes!$B$6:$B$28,H165,Barèmes!$C$6:$C$28,IF(H165="6ème","Mixte",G165)),Barèmes!$D$2,IF(R165&lt;=SUMIFS(Barèmes!$I$6:$I$28,Barèmes!$A$6:$A$28,"Vitesse — 30 m (s)",Barèmes!$B$6:$B$28,H165,Barèmes!$C$6:$C$28,IF(H165="6ème","Mixte",G165)),Barèmes!$E$2,Barèmes!$F$2)))),IF(R165&gt;=SUMIFS(Barèmes!$F$6:$F$28,Barèmes!$A$6:$A$28,"Vitesse — 30 m (s)",Barèmes!$B$6:$B$28,H165,Barèmes!$C$6:$C$28,IF(H165="6ème","Mixte",G165)),Barèmes!$B$2,IF(R165&gt;=SUMIFS(Barèmes!$G$6:$G$28,Barèmes!$A$6:$A$28,"Vitesse — 30 m (s)",Barèmes!$B$6:$B$28,H165,Barèmes!$C$6:$C$28,IF(H165="6ème","Mixte",G165)),Barèmes!$C$2,IF(R165&gt;=SUMIFS(Barèmes!$H$6:$H$28,Barèmes!$A$6:$A$28,"Vitesse — 30 m (s)",Barèmes!$B$6:$B$28,H165,Barèmes!$C$6:$C$28,IF(H165="6ème","Mixte",G165)),Barèmes!$D$2,IF(R165&gt;=SUMIFS(Barèmes!$I$6:$I$28,Barèmes!$A$6:$A$28,"Vitesse — 30 m (s)",Barèmes!$B$6:$B$28,H165,Barèmes!$C$6:$C$28,IF(H165="6ème","Mixte",G165)),Barèmes!$E$2,Barèmes!$F$2))))))</f>
        <v/>
      </c>
      <c r="U165" s="22"/>
      <c r="V165" s="25" t="str">
        <f>IF(OR(U165="",SUMPRODUCT((Barèmes!$A$6:$A$28="Vitesse — 50 m (s)")*(Barèmes!$B$6:$B$28=H165)*(Barèmes!$C$6:$C$28=IF(H165="6ème","Mixte",G165)))=0),"",IF(SUMPRODUCT((Barèmes!$A$6:$A$28="Vitesse — 50 m (s)")*(Barèmes!$B$6:$B$28=H165)*(Barèmes!$C$6:$C$28=IF(H165="6ème","Mixte",G165))*(Barèmes!$J$6:$J$28="+"))&gt;0,IF(U165&lt;=SUMIFS(Barèmes!$D$6:$D$28,Barèmes!$A$6:$A$28,"Vitesse — 50 m (s)",Barèmes!$B$6:$B$28,H165,Barèmes!$C$6:$C$28,IF(H165="6ème","Mixte",G165)),"à besoin",IF(U165&lt;=SUMIFS(Barèmes!$E$6:$E$28,Barèmes!$A$6:$A$28,"Vitesse — 50 m (s)",Barèmes!$B$6:$B$28,H165,Barèmes!$C$6:$C$28,IF(H165="6ème","Mixte",G165)),"fragile","satisfaisant")),IF(U165&gt;=SUMIFS(Barèmes!$D$6:$D$28,Barèmes!$A$6:$A$28,"Vitesse — 50 m (s)",Barèmes!$B$6:$B$28,H165,Barèmes!$C$6:$C$28,IF(H165="6ème","Mixte",G165)),"à besoin",IF(U165&gt;=SUMIFS(Barèmes!$E$6:$E$28,Barèmes!$A$6:$A$28,"Vitesse — 50 m (s)",Barèmes!$B$6:$B$28,H165,Barèmes!$C$6:$C$28,IF(H165="6ème","Mixte",G165)),"fragile","satisfaisant"))))</f>
        <v/>
      </c>
      <c r="W165" s="25" t="str">
        <f>IF(OR(U165="",SUMPRODUCT((Barèmes!$A$6:$A$28="Vitesse — 50 m (s)")*(Barèmes!$B$6:$B$28=H165)*(Barèmes!$C$6:$C$28=IF(H165="6ème","Mixte",G165)))=0),"",IF(SUMPRODUCT((Barèmes!$A$6:$A$28="Vitesse — 50 m (s)")*(Barèmes!$B$6:$B$28=H165)*(Barèmes!$C$6:$C$28=IF(H165="6ème","Mixte",G165))*(Barèmes!$J$6:$J$28="+"))&gt;0,IF(U165&lt;=SUMIFS(Barèmes!$F$6:$F$28,Barèmes!$A$6:$A$28,"Vitesse — 50 m (s)",Barèmes!$B$6:$B$28,H165,Barèmes!$C$6:$C$28,IF(H165="6ème","Mixte",G165)),Barèmes!$B$2,IF(U165&lt;=SUMIFS(Barèmes!$G$6:$G$28,Barèmes!$A$6:$A$28,"Vitesse — 50 m (s)",Barèmes!$B$6:$B$28,H165,Barèmes!$C$6:$C$28,IF(H165="6ème","Mixte",G165)),Barèmes!$C$2,IF(U165&lt;=SUMIFS(Barèmes!$H$6:$H$28,Barèmes!$A$6:$A$28,"Vitesse — 50 m (s)",Barèmes!$B$6:$B$28,H165,Barèmes!$C$6:$C$28,IF(H165="6ème","Mixte",G165)),Barèmes!$D$2,IF(U165&lt;=SUMIFS(Barèmes!$I$6:$I$28,Barèmes!$A$6:$A$28,"Vitesse — 50 m (s)",Barèmes!$B$6:$B$28,H165,Barèmes!$C$6:$C$28,IF(H165="6ème","Mixte",G165)),Barèmes!$E$2,Barèmes!$F$2)))),IF(U165&gt;=SUMIFS(Barèmes!$F$6:$F$28,Barèmes!$A$6:$A$28,"Vitesse — 50 m (s)",Barèmes!$B$6:$B$28,H165,Barèmes!$C$6:$C$28,IF(H165="6ème","Mixte",G165)),Barèmes!$B$2,IF(U165&gt;=SUMIFS(Barèmes!$G$6:$G$28,Barèmes!$A$6:$A$28,"Vitesse — 50 m (s)",Barèmes!$B$6:$B$28,H165,Barèmes!$C$6:$C$28,IF(H165="6ème","Mixte",G165)),Barèmes!$C$2,IF(U165&gt;=SUMIFS(Barèmes!$H$6:$H$28,Barèmes!$A$6:$A$28,"Vitesse — 50 m (s)",Barèmes!$B$6:$B$28,H165,Barèmes!$C$6:$C$28,IF(H165="6ème","Mixte",G165)),Barèmes!$D$2,IF(U165&gt;=SUMIFS(Barèmes!$I$6:$I$28,Barèmes!$A$6:$A$28,"Vitesse — 50 m (s)",Barèmes!$B$6:$B$28,H165,Barèmes!$C$6:$C$28,IF(H165="6ème","Mixte",G165)),Barèmes!$E$2,Barèmes!$F$2))))))</f>
        <v/>
      </c>
      <c r="X165" s="18"/>
      <c r="Y165" s="26" t="str" cm="1">
        <f t="array" ref="Y165">IF(OR(X165="",SUMPRODUCT((Barèmes!$A$6:$A$28="Souplesse (score 1-5)")*(Barèmes!$B$6:$B$28=H165)*(Barèmes!$C$6:$C$28=IF(H165="6ème","Mixte",G165)))=0),"",IF(SUMPRODUCT((Barèmes!$A$6:$A$28="Souplesse (score 1-5)")*(Barèmes!$B$6:$B$28=H165)*(Barèmes!$C$6:$C$28=IF(H165="6ème","Mixte",G165))*(Barèmes!$J$6:$J$28="+"))&gt;0,IF(X165&lt;=SUMIFS(Barèmes!$D$6:$D$28,Barèmes!$A$6:$A$28,"Souplesse (score 1-5)",Barèmes!$B$6:$B$28,H165,Barèmes!$C$6:$C$28,IF(H165="6ème","Mixte",G165)),"à besoin",IF(X165&lt;=SUMIFS(Barèmes!$E$6:$E$28,Barèmes!$A$6:$A$28,"Souplesse (score 1-5)",Barèmes!$B$6:$B$28,H165,Barèmes!$C$6:$C$28,IF(H165="6ème","Mixte",G165)),"fragile","satisfaisant")),IF(X165&gt;=SUMIFS(Barèmes!$D$6:$D$28,Barèmes!$A$6:$A$28,"Souplesse (score 1-5)",Barèmes!$B$6:$B$28,H165,Barèmes!$C$6:$C$28,IF(H165="6ème","Mixte",G165)),"à besoin",IF(X165&gt;=SUMIFS(Barèmes!$E$6:$E$28,Barèmes!$A$6:$A$28,"Souplesse (score 1-5)",Barèmes!$B$6:$B$28,H165,Barèmes!$C$6:$C$28,IF(H165="6ème","Mixte",G165)),"fragile","satisfaisant"))))</f>
        <v/>
      </c>
      <c r="Z165" s="26" t="str" cm="1">
        <f t="array" ref="Z165">IF(OR(X165="",SUMPRODUCT((Barèmes!$A$6:$A$28="Souplesse (score 1-5)")*(Barèmes!$B$6:$B$28=H165)*(Barèmes!$C$6:$C$28=IF(H165="6ème","Mixte",G165)))=0),"",IF(SUMPRODUCT((Barèmes!$A$6:$A$28="Souplesse (score 1-5)")*(Barèmes!$B$6:$B$28=H165)*(Barèmes!$C$6:$C$28=IF(H165="6ème","Mixte",G165))*(Barèmes!$J$6:$J$28="+"))&gt;0,IF(X165&lt;=SUMIFS(Barèmes!$F$6:$F$28,Barèmes!$A$6:$A$28,"Souplesse (score 1-5)",Barèmes!$B$6:$B$28,H165,Barèmes!$C$6:$C$28,IF(H165="6ème","Mixte",G165)),Barèmes!$B$2,IF(X165&lt;=SUMIFS(Barèmes!$G$6:$G$28,Barèmes!$A$6:$A$28,"Souplesse (score 1-5)",Barèmes!$B$6:$B$28,H165,Barèmes!$C$6:$C$28,IF(H165="6ème","Mixte",G165)),Barèmes!$C$2,IF(X165&lt;=SUMIFS(Barèmes!$H$6:$H$28,Barèmes!$A$6:$A$28,"Souplesse (score 1-5)",Barèmes!$B$6:$B$28,H165,Barèmes!$C$6:$C$28,IF(H165="6ème","Mixte",G165)),Barèmes!$D$2,IF(X165&lt;=SUMIFS(Barèmes!$I$6:$I$28,Barèmes!$A$6:$A$28,"Souplesse (score 1-5)",Barèmes!$B$6:$B$28,H165,Barèmes!$C$6:$C$28,IF(H165="6ème","Mixte",G165)),Barèmes!$E$2,Barèmes!$F$2)))),IF(X165&gt;=SUMIFS(Barèmes!$F$6:$F$28,Barèmes!$A$6:$A$28,"Souplesse (score 1-5)",Barèmes!$B$6:$B$28,H165,Barèmes!$C$6:$C$28,IF(H165="6ème","Mixte",G165)),Barèmes!$B$2,IF(X165&gt;=SUMIFS(Barèmes!$G$6:$G$28,Barèmes!$A$6:$A$28,"Souplesse (score 1-5)",Barèmes!$B$6:$B$28,H165,Barèmes!$C$6:$C$28,IF(H165="6ème","Mixte",G165)),Barèmes!$C$2,IF(X165&gt;=SUMIFS(Barèmes!$H$6:$H$28,Barèmes!$A$6:$A$28,"Souplesse (score 1-5)",Barèmes!$B$6:$B$28,H165,Barèmes!$C$6:$C$28,IF(H165="6ème","Mixte",G165)),Barèmes!$D$2,IF(X165&gt;=SUMIFS(Barèmes!$I$6:$I$28,Barèmes!$A$6:$A$28,"Souplesse (score 1-5)",Barèmes!$B$6:$B$28,H165,Barèmes!$C$6:$C$28,IF(H165="6ème","Mixte",G165)),Barèmes!$E$2,Barèmes!$F$2))))))</f>
        <v/>
      </c>
      <c r="AA165" s="22"/>
      <c r="AB165" s="27" t="str">
        <f>IF(OR(AA165="",SUMPRODUCT((Barèmes!$A$6:$A$28="Agilité — T-test 974 (s)")*(Barèmes!$B$6:$B$28=H165)*(Barèmes!$C$6:$C$28=IF(H165="6ème","Mixte",G165)))=0),"",IF(SUMPRODUCT((Barèmes!$A$6:$A$28="Agilité — T-test 974 (s)")*(Barèmes!$B$6:$B$28=H165)*(Barèmes!$C$6:$C$28=IF(H165="6ème","Mixte",G165))*(Barèmes!$J$6:$J$28="+"))&gt;0,IF(AA165&lt;=SUMIFS(Barèmes!$D$6:$D$28,Barèmes!$A$6:$A$28,"Agilité — T-test 974 (s)",Barèmes!$B$6:$B$28,H165,Barèmes!$C$6:$C$28,IF(H165="6ème","Mixte",G165)),"à besoin",IF(AA165&lt;=SUMIFS(Barèmes!$E$6:$E$28,Barèmes!$A$6:$A$28,"Agilité — T-test 974 (s)",Barèmes!$B$6:$B$28,H165,Barèmes!$C$6:$C$28,IF(H165="6ème","Mixte",G165)),"fragile","satisfaisant")),IF(AA165&gt;=SUMIFS(Barèmes!$D$6:$D$28,Barèmes!$A$6:$A$28,"Agilité — T-test 974 (s)",Barèmes!$B$6:$B$28,H165,Barèmes!$C$6:$C$28,IF(H165="6ème","Mixte",G165)),"à besoin",IF(AA165&gt;=SUMIFS(Barèmes!$E$6:$E$28,Barèmes!$A$6:$A$28,"Agilité — T-test 974 (s)",Barèmes!$B$6:$B$28,H165,Barèmes!$C$6:$C$28,IF(H165="6ème","Mixte",G165)),"fragile","satisfaisant"))))</f>
        <v/>
      </c>
      <c r="AC165" s="27" t="str">
        <f>IF(OR(AA165="",SUMPRODUCT((Barèmes!$A$6:$A$28="Agilité — T-test 974 (s)")*(Barèmes!$B$6:$B$28=H165)*(Barèmes!$C$6:$C$28=IF(H165="6ème","Mixte",G165)))=0),"",IF(SUMPRODUCT((Barèmes!$A$6:$A$28="Agilité — T-test 974 (s)")*(Barèmes!$B$6:$B$28=H165)*(Barèmes!$C$6:$C$28=IF(H165="6ème","Mixte",G165))*(Barèmes!$J$6:$J$28="+"))&gt;0,IF(AA165&lt;=SUMIFS(Barèmes!$F$6:$F$28,Barèmes!$A$6:$A$28,"Agilité — T-test 974 (s)",Barèmes!$B$6:$B$28,H165,Barèmes!$C$6:$C$28,IF(H165="6ème","Mixte",G165)),Barèmes!$B$2,IF(AA165&lt;=SUMIFS(Barèmes!$G$6:$G$28,Barèmes!$A$6:$A$28,"Agilité — T-test 974 (s)",Barèmes!$B$6:$B$28,H165,Barèmes!$C$6:$C$28,IF(H165="6ème","Mixte",G165)),Barèmes!$C$2,IF(AA165&lt;=SUMIFS(Barèmes!$H$6:$H$28,Barèmes!$A$6:$A$28,"Agilité — T-test 974 (s)",Barèmes!$B$6:$B$28,H165,Barèmes!$C$6:$C$28,IF(H165="6ème","Mixte",G165)),Barèmes!$D$2,IF(AA165&lt;=SUMIFS(Barèmes!$I$6:$I$28,Barèmes!$A$6:$A$28,"Agilité — T-test 974 (s)",Barèmes!$B$6:$B$28,H165,Barèmes!$C$6:$C$28,IF(H165="6ème","Mixte",G165)),Barèmes!$E$2,Barèmes!$F$2)))),IF(AA165&gt;=SUMIFS(Barèmes!$F$6:$F$28,Barèmes!$A$6:$A$28,"Agilité — T-test 974 (s)",Barèmes!$B$6:$B$28,H165,Barèmes!$C$6:$C$28,IF(H165="6ème","Mixte",G165)),Barèmes!$B$2,IF(AA165&gt;=SUMIFS(Barèmes!$G$6:$G$28,Barèmes!$A$6:$A$28,"Agilité — T-test 974 (s)",Barèmes!$B$6:$B$28,H165,Barèmes!$C$6:$C$28,IF(H165="6ème","Mixte",G165)),Barèmes!$C$2,IF(AA165&gt;=SUMIFS(Barèmes!$H$6:$H$28,Barèmes!$A$6:$A$28,"Agilité — T-test 974 (s)",Barèmes!$B$6:$B$28,H165,Barèmes!$C$6:$C$28,IF(H165="6ème","Mixte",G165)),Barèmes!$D$2,IF(AA165&gt;=SUMIFS(Barèmes!$I$6:$I$28,Barèmes!$A$6:$A$28,"Agilité — T-test 974 (s)",Barèmes!$B$6:$B$28,H165,Barèmes!$C$6:$C$28,IF(H165="6ème","Mixte",G165)),Barèmes!$E$2,Barèmes!$F$2))))))</f>
        <v/>
      </c>
      <c r="AD165" s="28" t="str">
        <f t="shared" si="18"/>
        <v/>
      </c>
      <c r="AE165" s="29" t="str">
        <f t="shared" si="19"/>
        <v/>
      </c>
      <c r="AF165" s="30" t="str">
        <f>IF(OR(AD165="",SUMPRODUCT((Barèmes!$A$6:$A$28="Surcoût d'agilité (s) — technique")*(Barèmes!$B$6:$B$28=H165)*(Barèmes!$C$6:$C$28=IF(H165="6ème","Mixte",G165)))=0),"",IF(SUMPRODUCT((Barèmes!$A$6:$A$28="Surcoût d'agilité (s) — technique")*(Barèmes!$B$6:$B$28=H165)*(Barèmes!$C$6:$C$28=IF(H165="6ème","Mixte",G165))*(Barèmes!$J$6:$J$28="+"))&gt;0,IF(AD165&lt;=SUMIFS(Barèmes!$D$6:$D$28,Barèmes!$A$6:$A$28,"Surcoût d'agilité (s) — technique",Barèmes!$B$6:$B$28,H165,Barèmes!$C$6:$C$28,IF(H165="6ème","Mixte",G165)),"à besoin",IF(AD165&lt;=SUMIFS(Barèmes!$E$6:$E$28,Barèmes!$A$6:$A$28,"Surcoût d'agilité (s) — technique",Barèmes!$B$6:$B$28,H165,Barèmes!$C$6:$C$28,IF(H165="6ème","Mixte",G165)),"fragile","satisfaisant")),IF(AD165&gt;=SUMIFS(Barèmes!$D$6:$D$28,Barèmes!$A$6:$A$28,"Surcoût d'agilité (s) — technique",Barèmes!$B$6:$B$28,H165,Barèmes!$C$6:$C$28,IF(H165="6ème","Mixte",G165)),"à besoin",IF(AD165&gt;=SUMIFS(Barèmes!$E$6:$E$28,Barèmes!$A$6:$A$28,"Surcoût d'agilité (s) — technique",Barèmes!$B$6:$B$28,H165,Barèmes!$C$6:$C$28,IF(H165="6ème","Mixte",G165)),"fragile","satisfaisant"))))</f>
        <v/>
      </c>
      <c r="AG165" s="30" t="str">
        <f>IF(OR(AD165="",SUMPRODUCT((Barèmes!$A$6:$A$28="Surcoût d'agilité (s) — technique")*(Barèmes!$B$6:$B$28=H165)*(Barèmes!$C$6:$C$28=IF(H165="6ème","Mixte",G165)))=0),"",IF(SUMPRODUCT((Barèmes!$A$6:$A$28="Surcoût d'agilité (s) — technique")*(Barèmes!$B$6:$B$28=H165)*(Barèmes!$C$6:$C$28=IF(H165="6ème","Mixte",G165))*(Barèmes!$J$6:$J$28="+"))&gt;0,IF(AD165&lt;=SUMIFS(Barèmes!$F$6:$F$28,Barèmes!$A$6:$A$28,"Surcoût d'agilité (s) — technique",Barèmes!$B$6:$B$28,H165,Barèmes!$C$6:$C$28,IF(H165="6ème","Mixte",G165)),Barèmes!$B$2,IF(AD165&lt;=SUMIFS(Barèmes!$G$6:$G$28,Barèmes!$A$6:$A$28,"Surcoût d'agilité (s) — technique",Barèmes!$B$6:$B$28,H165,Barèmes!$C$6:$C$28,IF(H165="6ème","Mixte",G165)),Barèmes!$C$2,IF(AD165&lt;=SUMIFS(Barèmes!$H$6:$H$28,Barèmes!$A$6:$A$28,"Surcoût d'agilité (s) — technique",Barèmes!$B$6:$B$28,H165,Barèmes!$C$6:$C$28,IF(H165="6ème","Mixte",G165)),Barèmes!$D$2,IF(AD165&lt;=SUMIFS(Barèmes!$I$6:$I$28,Barèmes!$A$6:$A$28,"Surcoût d'agilité (s) — technique",Barèmes!$B$6:$B$28,H165,Barèmes!$C$6:$C$28,IF(H165="6ème","Mixte",G165)),Barèmes!$E$2,Barèmes!$F$2)))),IF(AD165&gt;=SUMIFS(Barèmes!$F$6:$F$28,Barèmes!$A$6:$A$28,"Surcoût d'agilité (s) — technique",Barèmes!$B$6:$B$28,H165,Barèmes!$C$6:$C$28,IF(H165="6ème","Mixte",G165)),Barèmes!$B$2,IF(AD165&gt;=SUMIFS(Barèmes!$G$6:$G$28,Barèmes!$A$6:$A$28,"Surcoût d'agilité (s) — technique",Barèmes!$B$6:$B$28,H165,Barèmes!$C$6:$C$28,IF(H165="6ème","Mixte",G165)),Barèmes!$C$2,IF(AD165&gt;=SUMIFS(Barèmes!$H$6:$H$28,Barèmes!$A$6:$A$28,"Surcoût d'agilité (s) — technique",Barèmes!$B$6:$B$28,H165,Barèmes!$C$6:$C$28,IF(H165="6ème","Mixte",G165)),Barèmes!$D$2,IF(AD165&gt;=SUMIFS(Barèmes!$I$6:$I$28,Barèmes!$A$6:$A$28,"Surcoût d'agilité (s) — technique",Barèmes!$B$6:$B$28,H165,Barèmes!$C$6:$C$28,IF(H165="6ème","Mixte",G165)),Barèmes!$E$2,Barèmes!$F$2))))))</f>
        <v/>
      </c>
      <c r="AH165" s="31" t="str">
        <f>IF((IF(N165="",0,1)+IF(Q165="",0,1)+IF(W165="",0,1)+IF(Z165="",0,1)+IF(AC165="",0,1))=0,"",3*IF(N165=Barèmes!$B$2,1,IF(N165=Barèmes!$C$2,2,IF(N165=Barèmes!$D$2,3,IF(N165=Barèmes!$E$2,4,IF(N165=Barèmes!$F$2,5,0)))))+3*IF(Q165=Barèmes!$B$2,1,IF(Q165=Barèmes!$C$2,2,IF(Q165=Barèmes!$D$2,3,IF(Q165=Barèmes!$E$2,4,IF(Q165=Barèmes!$F$2,5,0)))))+2*IF(W165=Barèmes!$B$2,1,IF(W165=Barèmes!$C$2,2,IF(W165=Barèmes!$D$2,3,IF(W165=Barèmes!$E$2,4,IF(W165=Barèmes!$F$2,5,0)))))+1*IF(Z165=Barèmes!$B$2,1,IF(Z165=Barèmes!$C$2,2,IF(Z165=Barèmes!$D$2,3,IF(Z165=Barèmes!$E$2,4,IF(Z165=Barèmes!$F$2,5,0)))))+1*IF(AC165=Barèmes!$B$2,1,IF(AC165=Barèmes!$C$2,2,IF(AC165=Barèmes!$D$2,3,IF(AC165=Barèmes!$E$2,4,IF(AC165=Barèmes!$F$2,5,0))))))</f>
        <v/>
      </c>
      <c r="AI165" s="31"/>
      <c r="AJ165" s="32" t="str">
        <f>IFERROR(INDEX(Croissance!$B$5:$B$604,MATCH(A165,Croissance!$A$5:$A$604,0)),"")</f>
        <v/>
      </c>
      <c r="AK165" s="32" t="str">
        <f>IFERROR(INDEX(Croissance!$C$5:$C$604,MATCH(A165,Croissance!$A$5:$A$604,0)),"")</f>
        <v/>
      </c>
      <c r="AL165" s="32" t="str">
        <f>IFERROR(INDEX(Croissance!$D$5:$D$604,MATCH(A165,Croissance!$A$5:$A$604,0)),"")</f>
        <v/>
      </c>
      <c r="AM165" s="32" t="str">
        <f>IFERROR(INDEX(Croissance!$E$5:$E$604,MATCH(A165,Croissance!$A$5:$A$604,0)),"")</f>
        <v/>
      </c>
      <c r="AO165" s="33">
        <f t="shared" si="24"/>
        <v>0</v>
      </c>
      <c r="AP165" s="33">
        <f t="shared" si="20"/>
        <v>0</v>
      </c>
      <c r="AQ165" s="33">
        <f>IF(A165="",0,IF(AND(OR('Synthèse classe'!$C$2="Tous",C165='Synthèse classe'!$C$2),OR('Synthèse classe'!$C$3="Toutes",D165='Synthèse classe'!$C$3),OR('Synthèse classe'!$C$4="Toutes",AND('Synthèse classe'!$C$4="Dernière",AP165=1),B165=IFERROR(VALUE('Synthèse classe'!$C$4),0))),1,0))</f>
        <v>0</v>
      </c>
      <c r="AR165" s="34" t="str">
        <f t="shared" si="21"/>
        <v/>
      </c>
    </row>
    <row r="166" spans="1:44" x14ac:dyDescent="0.2">
      <c r="A166" s="17" t="str">
        <f t="shared" si="17"/>
        <v/>
      </c>
      <c r="B166" s="18"/>
      <c r="C166" s="19"/>
      <c r="D166" s="19"/>
      <c r="E166" s="19"/>
      <c r="F166" s="19"/>
      <c r="G166" s="19"/>
      <c r="H166" s="17" t="str">
        <f t="shared" si="22"/>
        <v/>
      </c>
      <c r="I166" s="20"/>
      <c r="J166" s="18"/>
      <c r="K166" s="19"/>
      <c r="L166" s="21" t="str">
        <f t="shared" si="23"/>
        <v/>
      </c>
      <c r="M166" s="21" t="str">
        <f>IF(OR(J166="",SUMPRODUCT((Barèmes!$A$6:$A$28="Endurance — Luc Léger (palier)")*(Barèmes!$B$6:$B$28=H166)*(Barèmes!$C$6:$C$28=IF(H166="6ème","Mixte",G166)))=0),"",IF(SUMPRODUCT((Barèmes!$A$6:$A$28="Endurance — Luc Léger (palier)")*(Barèmes!$B$6:$B$28=H166)*(Barèmes!$C$6:$C$28=IF(H166="6ème","Mixte",G166))*(Barèmes!$J$6:$J$28="+"))&gt;0,IF(J166&lt;=SUMIFS(Barèmes!$D$6:$D$28,Barèmes!$A$6:$A$28,"Endurance — Luc Léger (palier)",Barèmes!$B$6:$B$28,H166,Barèmes!$C$6:$C$28,IF(H166="6ème","Mixte",G166)),"à besoin",IF(J166&lt;=SUMIFS(Barèmes!$E$6:$E$28,Barèmes!$A$6:$A$28,"Endurance — Luc Léger (palier)",Barèmes!$B$6:$B$28,H166,Barèmes!$C$6:$C$28,IF(H166="6ème","Mixte",G166)),"fragile","satisfaisant")),IF(J166&gt;=SUMIFS(Barèmes!$D$6:$D$28,Barèmes!$A$6:$A$28,"Endurance — Luc Léger (palier)",Barèmes!$B$6:$B$28,H166,Barèmes!$C$6:$C$28,IF(H166="6ème","Mixte",G166)),"à besoin",IF(J166&gt;=SUMIFS(Barèmes!$E$6:$E$28,Barèmes!$A$6:$A$28,"Endurance — Luc Léger (palier)",Barèmes!$B$6:$B$28,H166,Barèmes!$C$6:$C$28,IF(H166="6ème","Mixte",G166)),"fragile","satisfaisant"))))</f>
        <v/>
      </c>
      <c r="N166" s="21" t="str">
        <f>IF(OR(J166="",SUMPRODUCT((Barèmes!$A$6:$A$28="Endurance — Luc Léger (palier)")*(Barèmes!$B$6:$B$28=H166)*(Barèmes!$C$6:$C$28=IF(H166="6ème","Mixte",G166)))=0),"",IF(SUMPRODUCT((Barèmes!$A$6:$A$28="Endurance — Luc Léger (palier)")*(Barèmes!$B$6:$B$28=H166)*(Barèmes!$C$6:$C$28=IF(H166="6ème","Mixte",G166))*(Barèmes!$J$6:$J$28="+"))&gt;0,IF(J166&lt;=SUMIFS(Barèmes!$F$6:$F$28,Barèmes!$A$6:$A$28,"Endurance — Luc Léger (palier)",Barèmes!$B$6:$B$28,H166,Barèmes!$C$6:$C$28,IF(H166="6ème","Mixte",G166)),Barèmes!$B$2,IF(J166&lt;=SUMIFS(Barèmes!$G$6:$G$28,Barèmes!$A$6:$A$28,"Endurance — Luc Léger (palier)",Barèmes!$B$6:$B$28,H166,Barèmes!$C$6:$C$28,IF(H166="6ème","Mixte",G166)),Barèmes!$C$2,IF(J166&lt;=SUMIFS(Barèmes!$H$6:$H$28,Barèmes!$A$6:$A$28,"Endurance — Luc Léger (palier)",Barèmes!$B$6:$B$28,H166,Barèmes!$C$6:$C$28,IF(H166="6ème","Mixte",G166)),Barèmes!$D$2,IF(J166&lt;=SUMIFS(Barèmes!$I$6:$I$28,Barèmes!$A$6:$A$28,"Endurance — Luc Léger (palier)",Barèmes!$B$6:$B$28,H166,Barèmes!$C$6:$C$28,IF(H166="6ème","Mixte",G166)),Barèmes!$E$2,Barèmes!$F$2)))),IF(J166&gt;=SUMIFS(Barèmes!$F$6:$F$28,Barèmes!$A$6:$A$28,"Endurance — Luc Léger (palier)",Barèmes!$B$6:$B$28,H166,Barèmes!$C$6:$C$28,IF(H166="6ème","Mixte",G166)),Barèmes!$B$2,IF(J166&gt;=SUMIFS(Barèmes!$G$6:$G$28,Barèmes!$A$6:$A$28,"Endurance — Luc Léger (palier)",Barèmes!$B$6:$B$28,H166,Barèmes!$C$6:$C$28,IF(H166="6ème","Mixte",G166)),Barèmes!$C$2,IF(J166&gt;=SUMIFS(Barèmes!$H$6:$H$28,Barèmes!$A$6:$A$28,"Endurance — Luc Léger (palier)",Barèmes!$B$6:$B$28,H166,Barèmes!$C$6:$C$28,IF(H166="6ème","Mixte",G166)),Barèmes!$D$2,IF(J166&gt;=SUMIFS(Barèmes!$I$6:$I$28,Barèmes!$A$6:$A$28,"Endurance — Luc Léger (palier)",Barèmes!$B$6:$B$28,H166,Barèmes!$C$6:$C$28,IF(H166="6ème","Mixte",G166)),Barèmes!$E$2,Barèmes!$F$2))))))</f>
        <v/>
      </c>
      <c r="O166" s="22"/>
      <c r="P166" s="23" t="str">
        <f>IF(OR(O166="",SUMPRODUCT((Barèmes!$A$6:$A$28="Force bas du corps — Saut en longueur (m)")*(Barèmes!$B$6:$B$28=H166)*(Barèmes!$C$6:$C$28=IF(H166="6ème","Mixte",G166)))=0),"",IF(SUMPRODUCT((Barèmes!$A$6:$A$28="Force bas du corps — Saut en longueur (m)")*(Barèmes!$B$6:$B$28=H166)*(Barèmes!$C$6:$C$28=IF(H166="6ème","Mixte",G166))*(Barèmes!$J$6:$J$28="+"))&gt;0,IF(O166&lt;=SUMIFS(Barèmes!$D$6:$D$28,Barèmes!$A$6:$A$28,"Force bas du corps — Saut en longueur (m)",Barèmes!$B$6:$B$28,H166,Barèmes!$C$6:$C$28,IF(H166="6ème","Mixte",G166)),"à besoin",IF(O166&lt;=SUMIFS(Barèmes!$E$6:$E$28,Barèmes!$A$6:$A$28,"Force bas du corps — Saut en longueur (m)",Barèmes!$B$6:$B$28,H166,Barèmes!$C$6:$C$28,IF(H166="6ème","Mixte",G166)),"fragile","satisfaisant")),IF(O166&gt;=SUMIFS(Barèmes!$D$6:$D$28,Barèmes!$A$6:$A$28,"Force bas du corps — Saut en longueur (m)",Barèmes!$B$6:$B$28,H166,Barèmes!$C$6:$C$28,IF(H166="6ème","Mixte",G166)),"à besoin",IF(O166&gt;=SUMIFS(Barèmes!$E$6:$E$28,Barèmes!$A$6:$A$28,"Force bas du corps — Saut en longueur (m)",Barèmes!$B$6:$B$28,H166,Barèmes!$C$6:$C$28,IF(H166="6ème","Mixte",G166)),"fragile","satisfaisant"))))</f>
        <v/>
      </c>
      <c r="Q166" s="23" t="str">
        <f>IF(OR(O166="",SUMPRODUCT((Barèmes!$A$6:$A$28="Force bas du corps — Saut en longueur (m)")*(Barèmes!$B$6:$B$28=H166)*(Barèmes!$C$6:$C$28=IF(H166="6ème","Mixte",G166)))=0),"",IF(SUMPRODUCT((Barèmes!$A$6:$A$28="Force bas du corps — Saut en longueur (m)")*(Barèmes!$B$6:$B$28=H166)*(Barèmes!$C$6:$C$28=IF(H166="6ème","Mixte",G166))*(Barèmes!$J$6:$J$28="+"))&gt;0,IF(O166&lt;=SUMIFS(Barèmes!$F$6:$F$28,Barèmes!$A$6:$A$28,"Force bas du corps — Saut en longueur (m)",Barèmes!$B$6:$B$28,H166,Barèmes!$C$6:$C$28,IF(H166="6ème","Mixte",G166)),Barèmes!$B$2,IF(O166&lt;=SUMIFS(Barèmes!$G$6:$G$28,Barèmes!$A$6:$A$28,"Force bas du corps — Saut en longueur (m)",Barèmes!$B$6:$B$28,H166,Barèmes!$C$6:$C$28,IF(H166="6ème","Mixte",G166)),Barèmes!$C$2,IF(O166&lt;=SUMIFS(Barèmes!$H$6:$H$28,Barèmes!$A$6:$A$28,"Force bas du corps — Saut en longueur (m)",Barèmes!$B$6:$B$28,H166,Barèmes!$C$6:$C$28,IF(H166="6ème","Mixte",G166)),Barèmes!$D$2,IF(O166&lt;=SUMIFS(Barèmes!$I$6:$I$28,Barèmes!$A$6:$A$28,"Force bas du corps — Saut en longueur (m)",Barèmes!$B$6:$B$28,H166,Barèmes!$C$6:$C$28,IF(H166="6ème","Mixte",G166)),Barèmes!$E$2,Barèmes!$F$2)))),IF(O166&gt;=SUMIFS(Barèmes!$F$6:$F$28,Barèmes!$A$6:$A$28,"Force bas du corps — Saut en longueur (m)",Barèmes!$B$6:$B$28,H166,Barèmes!$C$6:$C$28,IF(H166="6ème","Mixte",G166)),Barèmes!$B$2,IF(O166&gt;=SUMIFS(Barèmes!$G$6:$G$28,Barèmes!$A$6:$A$28,"Force bas du corps — Saut en longueur (m)",Barèmes!$B$6:$B$28,H166,Barèmes!$C$6:$C$28,IF(H166="6ème","Mixte",G166)),Barèmes!$C$2,IF(O166&gt;=SUMIFS(Barèmes!$H$6:$H$28,Barèmes!$A$6:$A$28,"Force bas du corps — Saut en longueur (m)",Barèmes!$B$6:$B$28,H166,Barèmes!$C$6:$C$28,IF(H166="6ème","Mixte",G166)),Barèmes!$D$2,IF(O166&gt;=SUMIFS(Barèmes!$I$6:$I$28,Barèmes!$A$6:$A$28,"Force bas du corps — Saut en longueur (m)",Barèmes!$B$6:$B$28,H166,Barèmes!$C$6:$C$28,IF(H166="6ème","Mixte",G166)),Barèmes!$E$2,Barèmes!$F$2))))))</f>
        <v/>
      </c>
      <c r="R166" s="22"/>
      <c r="S166" s="24" t="str">
        <f>IF(OR(R166="",SUMPRODUCT((Barèmes!$A$6:$A$28="Vitesse — 30 m (s)")*(Barèmes!$B$6:$B$28=H166)*(Barèmes!$C$6:$C$28=IF(H166="6ème","Mixte",G166)))=0),"",IF(SUMPRODUCT((Barèmes!$A$6:$A$28="Vitesse — 30 m (s)")*(Barèmes!$B$6:$B$28=H166)*(Barèmes!$C$6:$C$28=IF(H166="6ème","Mixte",G166))*(Barèmes!$J$6:$J$28="+"))&gt;0,IF(R166&lt;=SUMIFS(Barèmes!$D$6:$D$28,Barèmes!$A$6:$A$28,"Vitesse — 30 m (s)",Barèmes!$B$6:$B$28,H166,Barèmes!$C$6:$C$28,IF(H166="6ème","Mixte",G166)),"à besoin",IF(R166&lt;=SUMIFS(Barèmes!$E$6:$E$28,Barèmes!$A$6:$A$28,"Vitesse — 30 m (s)",Barèmes!$B$6:$B$28,H166,Barèmes!$C$6:$C$28,IF(H166="6ème","Mixte",G166)),"fragile","satisfaisant")),IF(R166&gt;=SUMIFS(Barèmes!$D$6:$D$28,Barèmes!$A$6:$A$28,"Vitesse — 30 m (s)",Barèmes!$B$6:$B$28,H166,Barèmes!$C$6:$C$28,IF(H166="6ème","Mixte",G166)),"à besoin",IF(R166&gt;=SUMIFS(Barèmes!$E$6:$E$28,Barèmes!$A$6:$A$28,"Vitesse — 30 m (s)",Barèmes!$B$6:$B$28,H166,Barèmes!$C$6:$C$28,IF(H166="6ème","Mixte",G166)),"fragile","satisfaisant"))))</f>
        <v/>
      </c>
      <c r="T166" s="24" t="str">
        <f>IF(OR(R166="",SUMPRODUCT((Barèmes!$A$6:$A$28="Vitesse — 30 m (s)")*(Barèmes!$B$6:$B$28=H166)*(Barèmes!$C$6:$C$28=IF(H166="6ème","Mixte",G166)))=0),"",IF(SUMPRODUCT((Barèmes!$A$6:$A$28="Vitesse — 30 m (s)")*(Barèmes!$B$6:$B$28=H166)*(Barèmes!$C$6:$C$28=IF(H166="6ème","Mixte",G166))*(Barèmes!$J$6:$J$28="+"))&gt;0,IF(R166&lt;=SUMIFS(Barèmes!$F$6:$F$28,Barèmes!$A$6:$A$28,"Vitesse — 30 m (s)",Barèmes!$B$6:$B$28,H166,Barèmes!$C$6:$C$28,IF(H166="6ème","Mixte",G166)),Barèmes!$B$2,IF(R166&lt;=SUMIFS(Barèmes!$G$6:$G$28,Barèmes!$A$6:$A$28,"Vitesse — 30 m (s)",Barèmes!$B$6:$B$28,H166,Barèmes!$C$6:$C$28,IF(H166="6ème","Mixte",G166)),Barèmes!$C$2,IF(R166&lt;=SUMIFS(Barèmes!$H$6:$H$28,Barèmes!$A$6:$A$28,"Vitesse — 30 m (s)",Barèmes!$B$6:$B$28,H166,Barèmes!$C$6:$C$28,IF(H166="6ème","Mixte",G166)),Barèmes!$D$2,IF(R166&lt;=SUMIFS(Barèmes!$I$6:$I$28,Barèmes!$A$6:$A$28,"Vitesse — 30 m (s)",Barèmes!$B$6:$B$28,H166,Barèmes!$C$6:$C$28,IF(H166="6ème","Mixte",G166)),Barèmes!$E$2,Barèmes!$F$2)))),IF(R166&gt;=SUMIFS(Barèmes!$F$6:$F$28,Barèmes!$A$6:$A$28,"Vitesse — 30 m (s)",Barèmes!$B$6:$B$28,H166,Barèmes!$C$6:$C$28,IF(H166="6ème","Mixte",G166)),Barèmes!$B$2,IF(R166&gt;=SUMIFS(Barèmes!$G$6:$G$28,Barèmes!$A$6:$A$28,"Vitesse — 30 m (s)",Barèmes!$B$6:$B$28,H166,Barèmes!$C$6:$C$28,IF(H166="6ème","Mixte",G166)),Barèmes!$C$2,IF(R166&gt;=SUMIFS(Barèmes!$H$6:$H$28,Barèmes!$A$6:$A$28,"Vitesse — 30 m (s)",Barèmes!$B$6:$B$28,H166,Barèmes!$C$6:$C$28,IF(H166="6ème","Mixte",G166)),Barèmes!$D$2,IF(R166&gt;=SUMIFS(Barèmes!$I$6:$I$28,Barèmes!$A$6:$A$28,"Vitesse — 30 m (s)",Barèmes!$B$6:$B$28,H166,Barèmes!$C$6:$C$28,IF(H166="6ème","Mixte",G166)),Barèmes!$E$2,Barèmes!$F$2))))))</f>
        <v/>
      </c>
      <c r="U166" s="22"/>
      <c r="V166" s="25" t="str">
        <f>IF(OR(U166="",SUMPRODUCT((Barèmes!$A$6:$A$28="Vitesse — 50 m (s)")*(Barèmes!$B$6:$B$28=H166)*(Barèmes!$C$6:$C$28=IF(H166="6ème","Mixte",G166)))=0),"",IF(SUMPRODUCT((Barèmes!$A$6:$A$28="Vitesse — 50 m (s)")*(Barèmes!$B$6:$B$28=H166)*(Barèmes!$C$6:$C$28=IF(H166="6ème","Mixte",G166))*(Barèmes!$J$6:$J$28="+"))&gt;0,IF(U166&lt;=SUMIFS(Barèmes!$D$6:$D$28,Barèmes!$A$6:$A$28,"Vitesse — 50 m (s)",Barèmes!$B$6:$B$28,H166,Barèmes!$C$6:$C$28,IF(H166="6ème","Mixte",G166)),"à besoin",IF(U166&lt;=SUMIFS(Barèmes!$E$6:$E$28,Barèmes!$A$6:$A$28,"Vitesse — 50 m (s)",Barèmes!$B$6:$B$28,H166,Barèmes!$C$6:$C$28,IF(H166="6ème","Mixte",G166)),"fragile","satisfaisant")),IF(U166&gt;=SUMIFS(Barèmes!$D$6:$D$28,Barèmes!$A$6:$A$28,"Vitesse — 50 m (s)",Barèmes!$B$6:$B$28,H166,Barèmes!$C$6:$C$28,IF(H166="6ème","Mixte",G166)),"à besoin",IF(U166&gt;=SUMIFS(Barèmes!$E$6:$E$28,Barèmes!$A$6:$A$28,"Vitesse — 50 m (s)",Barèmes!$B$6:$B$28,H166,Barèmes!$C$6:$C$28,IF(H166="6ème","Mixte",G166)),"fragile","satisfaisant"))))</f>
        <v/>
      </c>
      <c r="W166" s="25" t="str">
        <f>IF(OR(U166="",SUMPRODUCT((Barèmes!$A$6:$A$28="Vitesse — 50 m (s)")*(Barèmes!$B$6:$B$28=H166)*(Barèmes!$C$6:$C$28=IF(H166="6ème","Mixte",G166)))=0),"",IF(SUMPRODUCT((Barèmes!$A$6:$A$28="Vitesse — 50 m (s)")*(Barèmes!$B$6:$B$28=H166)*(Barèmes!$C$6:$C$28=IF(H166="6ème","Mixte",G166))*(Barèmes!$J$6:$J$28="+"))&gt;0,IF(U166&lt;=SUMIFS(Barèmes!$F$6:$F$28,Barèmes!$A$6:$A$28,"Vitesse — 50 m (s)",Barèmes!$B$6:$B$28,H166,Barèmes!$C$6:$C$28,IF(H166="6ème","Mixte",G166)),Barèmes!$B$2,IF(U166&lt;=SUMIFS(Barèmes!$G$6:$G$28,Barèmes!$A$6:$A$28,"Vitesse — 50 m (s)",Barèmes!$B$6:$B$28,H166,Barèmes!$C$6:$C$28,IF(H166="6ème","Mixte",G166)),Barèmes!$C$2,IF(U166&lt;=SUMIFS(Barèmes!$H$6:$H$28,Barèmes!$A$6:$A$28,"Vitesse — 50 m (s)",Barèmes!$B$6:$B$28,H166,Barèmes!$C$6:$C$28,IF(H166="6ème","Mixte",G166)),Barèmes!$D$2,IF(U166&lt;=SUMIFS(Barèmes!$I$6:$I$28,Barèmes!$A$6:$A$28,"Vitesse — 50 m (s)",Barèmes!$B$6:$B$28,H166,Barèmes!$C$6:$C$28,IF(H166="6ème","Mixte",G166)),Barèmes!$E$2,Barèmes!$F$2)))),IF(U166&gt;=SUMIFS(Barèmes!$F$6:$F$28,Barèmes!$A$6:$A$28,"Vitesse — 50 m (s)",Barèmes!$B$6:$B$28,H166,Barèmes!$C$6:$C$28,IF(H166="6ème","Mixte",G166)),Barèmes!$B$2,IF(U166&gt;=SUMIFS(Barèmes!$G$6:$G$28,Barèmes!$A$6:$A$28,"Vitesse — 50 m (s)",Barèmes!$B$6:$B$28,H166,Barèmes!$C$6:$C$28,IF(H166="6ème","Mixte",G166)),Barèmes!$C$2,IF(U166&gt;=SUMIFS(Barèmes!$H$6:$H$28,Barèmes!$A$6:$A$28,"Vitesse — 50 m (s)",Barèmes!$B$6:$B$28,H166,Barèmes!$C$6:$C$28,IF(H166="6ème","Mixte",G166)),Barèmes!$D$2,IF(U166&gt;=SUMIFS(Barèmes!$I$6:$I$28,Barèmes!$A$6:$A$28,"Vitesse — 50 m (s)",Barèmes!$B$6:$B$28,H166,Barèmes!$C$6:$C$28,IF(H166="6ème","Mixte",G166)),Barèmes!$E$2,Barèmes!$F$2))))))</f>
        <v/>
      </c>
      <c r="X166" s="18"/>
      <c r="Y166" s="26" t="str" cm="1">
        <f t="array" ref="Y166">IF(OR(X166="",SUMPRODUCT((Barèmes!$A$6:$A$28="Souplesse (score 1-5)")*(Barèmes!$B$6:$B$28=H166)*(Barèmes!$C$6:$C$28=IF(H166="6ème","Mixte",G166)))=0),"",IF(SUMPRODUCT((Barèmes!$A$6:$A$28="Souplesse (score 1-5)")*(Barèmes!$B$6:$B$28=H166)*(Barèmes!$C$6:$C$28=IF(H166="6ème","Mixte",G166))*(Barèmes!$J$6:$J$28="+"))&gt;0,IF(X166&lt;=SUMIFS(Barèmes!$D$6:$D$28,Barèmes!$A$6:$A$28,"Souplesse (score 1-5)",Barèmes!$B$6:$B$28,H166,Barèmes!$C$6:$C$28,IF(H166="6ème","Mixte",G166)),"à besoin",IF(X166&lt;=SUMIFS(Barèmes!$E$6:$E$28,Barèmes!$A$6:$A$28,"Souplesse (score 1-5)",Barèmes!$B$6:$B$28,H166,Barèmes!$C$6:$C$28,IF(H166="6ème","Mixte",G166)),"fragile","satisfaisant")),IF(X166&gt;=SUMIFS(Barèmes!$D$6:$D$28,Barèmes!$A$6:$A$28,"Souplesse (score 1-5)",Barèmes!$B$6:$B$28,H166,Barèmes!$C$6:$C$28,IF(H166="6ème","Mixte",G166)),"à besoin",IF(X166&gt;=SUMIFS(Barèmes!$E$6:$E$28,Barèmes!$A$6:$A$28,"Souplesse (score 1-5)",Barèmes!$B$6:$B$28,H166,Barèmes!$C$6:$C$28,IF(H166="6ème","Mixte",G166)),"fragile","satisfaisant"))))</f>
        <v/>
      </c>
      <c r="Z166" s="26" t="str" cm="1">
        <f t="array" ref="Z166">IF(OR(X166="",SUMPRODUCT((Barèmes!$A$6:$A$28="Souplesse (score 1-5)")*(Barèmes!$B$6:$B$28=H166)*(Barèmes!$C$6:$C$28=IF(H166="6ème","Mixte",G166)))=0),"",IF(SUMPRODUCT((Barèmes!$A$6:$A$28="Souplesse (score 1-5)")*(Barèmes!$B$6:$B$28=H166)*(Barèmes!$C$6:$C$28=IF(H166="6ème","Mixte",G166))*(Barèmes!$J$6:$J$28="+"))&gt;0,IF(X166&lt;=SUMIFS(Barèmes!$F$6:$F$28,Barèmes!$A$6:$A$28,"Souplesse (score 1-5)",Barèmes!$B$6:$B$28,H166,Barèmes!$C$6:$C$28,IF(H166="6ème","Mixte",G166)),Barèmes!$B$2,IF(X166&lt;=SUMIFS(Barèmes!$G$6:$G$28,Barèmes!$A$6:$A$28,"Souplesse (score 1-5)",Barèmes!$B$6:$B$28,H166,Barèmes!$C$6:$C$28,IF(H166="6ème","Mixte",G166)),Barèmes!$C$2,IF(X166&lt;=SUMIFS(Barèmes!$H$6:$H$28,Barèmes!$A$6:$A$28,"Souplesse (score 1-5)",Barèmes!$B$6:$B$28,H166,Barèmes!$C$6:$C$28,IF(H166="6ème","Mixte",G166)),Barèmes!$D$2,IF(X166&lt;=SUMIFS(Barèmes!$I$6:$I$28,Barèmes!$A$6:$A$28,"Souplesse (score 1-5)",Barèmes!$B$6:$B$28,H166,Barèmes!$C$6:$C$28,IF(H166="6ème","Mixte",G166)),Barèmes!$E$2,Barèmes!$F$2)))),IF(X166&gt;=SUMIFS(Barèmes!$F$6:$F$28,Barèmes!$A$6:$A$28,"Souplesse (score 1-5)",Barèmes!$B$6:$B$28,H166,Barèmes!$C$6:$C$28,IF(H166="6ème","Mixte",G166)),Barèmes!$B$2,IF(X166&gt;=SUMIFS(Barèmes!$G$6:$G$28,Barèmes!$A$6:$A$28,"Souplesse (score 1-5)",Barèmes!$B$6:$B$28,H166,Barèmes!$C$6:$C$28,IF(H166="6ème","Mixte",G166)),Barèmes!$C$2,IF(X166&gt;=SUMIFS(Barèmes!$H$6:$H$28,Barèmes!$A$6:$A$28,"Souplesse (score 1-5)",Barèmes!$B$6:$B$28,H166,Barèmes!$C$6:$C$28,IF(H166="6ème","Mixte",G166)),Barèmes!$D$2,IF(X166&gt;=SUMIFS(Barèmes!$I$6:$I$28,Barèmes!$A$6:$A$28,"Souplesse (score 1-5)",Barèmes!$B$6:$B$28,H166,Barèmes!$C$6:$C$28,IF(H166="6ème","Mixte",G166)),Barèmes!$E$2,Barèmes!$F$2))))))</f>
        <v/>
      </c>
      <c r="AA166" s="22"/>
      <c r="AB166" s="27" t="str">
        <f>IF(OR(AA166="",SUMPRODUCT((Barèmes!$A$6:$A$28="Agilité — T-test 974 (s)")*(Barèmes!$B$6:$B$28=H166)*(Barèmes!$C$6:$C$28=IF(H166="6ème","Mixte",G166)))=0),"",IF(SUMPRODUCT((Barèmes!$A$6:$A$28="Agilité — T-test 974 (s)")*(Barèmes!$B$6:$B$28=H166)*(Barèmes!$C$6:$C$28=IF(H166="6ème","Mixte",G166))*(Barèmes!$J$6:$J$28="+"))&gt;0,IF(AA166&lt;=SUMIFS(Barèmes!$D$6:$D$28,Barèmes!$A$6:$A$28,"Agilité — T-test 974 (s)",Barèmes!$B$6:$B$28,H166,Barèmes!$C$6:$C$28,IF(H166="6ème","Mixte",G166)),"à besoin",IF(AA166&lt;=SUMIFS(Barèmes!$E$6:$E$28,Barèmes!$A$6:$A$28,"Agilité — T-test 974 (s)",Barèmes!$B$6:$B$28,H166,Barèmes!$C$6:$C$28,IF(H166="6ème","Mixte",G166)),"fragile","satisfaisant")),IF(AA166&gt;=SUMIFS(Barèmes!$D$6:$D$28,Barèmes!$A$6:$A$28,"Agilité — T-test 974 (s)",Barèmes!$B$6:$B$28,H166,Barèmes!$C$6:$C$28,IF(H166="6ème","Mixte",G166)),"à besoin",IF(AA166&gt;=SUMIFS(Barèmes!$E$6:$E$28,Barèmes!$A$6:$A$28,"Agilité — T-test 974 (s)",Barèmes!$B$6:$B$28,H166,Barèmes!$C$6:$C$28,IF(H166="6ème","Mixte",G166)),"fragile","satisfaisant"))))</f>
        <v/>
      </c>
      <c r="AC166" s="27" t="str">
        <f>IF(OR(AA166="",SUMPRODUCT((Barèmes!$A$6:$A$28="Agilité — T-test 974 (s)")*(Barèmes!$B$6:$B$28=H166)*(Barèmes!$C$6:$C$28=IF(H166="6ème","Mixte",G166)))=0),"",IF(SUMPRODUCT((Barèmes!$A$6:$A$28="Agilité — T-test 974 (s)")*(Barèmes!$B$6:$B$28=H166)*(Barèmes!$C$6:$C$28=IF(H166="6ème","Mixte",G166))*(Barèmes!$J$6:$J$28="+"))&gt;0,IF(AA166&lt;=SUMIFS(Barèmes!$F$6:$F$28,Barèmes!$A$6:$A$28,"Agilité — T-test 974 (s)",Barèmes!$B$6:$B$28,H166,Barèmes!$C$6:$C$28,IF(H166="6ème","Mixte",G166)),Barèmes!$B$2,IF(AA166&lt;=SUMIFS(Barèmes!$G$6:$G$28,Barèmes!$A$6:$A$28,"Agilité — T-test 974 (s)",Barèmes!$B$6:$B$28,H166,Barèmes!$C$6:$C$28,IF(H166="6ème","Mixte",G166)),Barèmes!$C$2,IF(AA166&lt;=SUMIFS(Barèmes!$H$6:$H$28,Barèmes!$A$6:$A$28,"Agilité — T-test 974 (s)",Barèmes!$B$6:$B$28,H166,Barèmes!$C$6:$C$28,IF(H166="6ème","Mixte",G166)),Barèmes!$D$2,IF(AA166&lt;=SUMIFS(Barèmes!$I$6:$I$28,Barèmes!$A$6:$A$28,"Agilité — T-test 974 (s)",Barèmes!$B$6:$B$28,H166,Barèmes!$C$6:$C$28,IF(H166="6ème","Mixte",G166)),Barèmes!$E$2,Barèmes!$F$2)))),IF(AA166&gt;=SUMIFS(Barèmes!$F$6:$F$28,Barèmes!$A$6:$A$28,"Agilité — T-test 974 (s)",Barèmes!$B$6:$B$28,H166,Barèmes!$C$6:$C$28,IF(H166="6ème","Mixte",G166)),Barèmes!$B$2,IF(AA166&gt;=SUMIFS(Barèmes!$G$6:$G$28,Barèmes!$A$6:$A$28,"Agilité — T-test 974 (s)",Barèmes!$B$6:$B$28,H166,Barèmes!$C$6:$C$28,IF(H166="6ème","Mixte",G166)),Barèmes!$C$2,IF(AA166&gt;=SUMIFS(Barèmes!$H$6:$H$28,Barèmes!$A$6:$A$28,"Agilité — T-test 974 (s)",Barèmes!$B$6:$B$28,H166,Barèmes!$C$6:$C$28,IF(H166="6ème","Mixte",G166)),Barèmes!$D$2,IF(AA166&gt;=SUMIFS(Barèmes!$I$6:$I$28,Barèmes!$A$6:$A$28,"Agilité — T-test 974 (s)",Barèmes!$B$6:$B$28,H166,Barèmes!$C$6:$C$28,IF(H166="6ème","Mixte",G166)),Barèmes!$E$2,Barèmes!$F$2))))))</f>
        <v/>
      </c>
      <c r="AD166" s="28" t="str">
        <f t="shared" si="18"/>
        <v/>
      </c>
      <c r="AE166" s="29" t="str">
        <f t="shared" si="19"/>
        <v/>
      </c>
      <c r="AF166" s="30" t="str">
        <f>IF(OR(AD166="",SUMPRODUCT((Barèmes!$A$6:$A$28="Surcoût d'agilité (s) — technique")*(Barèmes!$B$6:$B$28=H166)*(Barèmes!$C$6:$C$28=IF(H166="6ème","Mixte",G166)))=0),"",IF(SUMPRODUCT((Barèmes!$A$6:$A$28="Surcoût d'agilité (s) — technique")*(Barèmes!$B$6:$B$28=H166)*(Barèmes!$C$6:$C$28=IF(H166="6ème","Mixte",G166))*(Barèmes!$J$6:$J$28="+"))&gt;0,IF(AD166&lt;=SUMIFS(Barèmes!$D$6:$D$28,Barèmes!$A$6:$A$28,"Surcoût d'agilité (s) — technique",Barèmes!$B$6:$B$28,H166,Barèmes!$C$6:$C$28,IF(H166="6ème","Mixte",G166)),"à besoin",IF(AD166&lt;=SUMIFS(Barèmes!$E$6:$E$28,Barèmes!$A$6:$A$28,"Surcoût d'agilité (s) — technique",Barèmes!$B$6:$B$28,H166,Barèmes!$C$6:$C$28,IF(H166="6ème","Mixte",G166)),"fragile","satisfaisant")),IF(AD166&gt;=SUMIFS(Barèmes!$D$6:$D$28,Barèmes!$A$6:$A$28,"Surcoût d'agilité (s) — technique",Barèmes!$B$6:$B$28,H166,Barèmes!$C$6:$C$28,IF(H166="6ème","Mixte",G166)),"à besoin",IF(AD166&gt;=SUMIFS(Barèmes!$E$6:$E$28,Barèmes!$A$6:$A$28,"Surcoût d'agilité (s) — technique",Barèmes!$B$6:$B$28,H166,Barèmes!$C$6:$C$28,IF(H166="6ème","Mixte",G166)),"fragile","satisfaisant"))))</f>
        <v/>
      </c>
      <c r="AG166" s="30" t="str">
        <f>IF(OR(AD166="",SUMPRODUCT((Barèmes!$A$6:$A$28="Surcoût d'agilité (s) — technique")*(Barèmes!$B$6:$B$28=H166)*(Barèmes!$C$6:$C$28=IF(H166="6ème","Mixte",G166)))=0),"",IF(SUMPRODUCT((Barèmes!$A$6:$A$28="Surcoût d'agilité (s) — technique")*(Barèmes!$B$6:$B$28=H166)*(Barèmes!$C$6:$C$28=IF(H166="6ème","Mixte",G166))*(Barèmes!$J$6:$J$28="+"))&gt;0,IF(AD166&lt;=SUMIFS(Barèmes!$F$6:$F$28,Barèmes!$A$6:$A$28,"Surcoût d'agilité (s) — technique",Barèmes!$B$6:$B$28,H166,Barèmes!$C$6:$C$28,IF(H166="6ème","Mixte",G166)),Barèmes!$B$2,IF(AD166&lt;=SUMIFS(Barèmes!$G$6:$G$28,Barèmes!$A$6:$A$28,"Surcoût d'agilité (s) — technique",Barèmes!$B$6:$B$28,H166,Barèmes!$C$6:$C$28,IF(H166="6ème","Mixte",G166)),Barèmes!$C$2,IF(AD166&lt;=SUMIFS(Barèmes!$H$6:$H$28,Barèmes!$A$6:$A$28,"Surcoût d'agilité (s) — technique",Barèmes!$B$6:$B$28,H166,Barèmes!$C$6:$C$28,IF(H166="6ème","Mixte",G166)),Barèmes!$D$2,IF(AD166&lt;=SUMIFS(Barèmes!$I$6:$I$28,Barèmes!$A$6:$A$28,"Surcoût d'agilité (s) — technique",Barèmes!$B$6:$B$28,H166,Barèmes!$C$6:$C$28,IF(H166="6ème","Mixte",G166)),Barèmes!$E$2,Barèmes!$F$2)))),IF(AD166&gt;=SUMIFS(Barèmes!$F$6:$F$28,Barèmes!$A$6:$A$28,"Surcoût d'agilité (s) — technique",Barèmes!$B$6:$B$28,H166,Barèmes!$C$6:$C$28,IF(H166="6ème","Mixte",G166)),Barèmes!$B$2,IF(AD166&gt;=SUMIFS(Barèmes!$G$6:$G$28,Barèmes!$A$6:$A$28,"Surcoût d'agilité (s) — technique",Barèmes!$B$6:$B$28,H166,Barèmes!$C$6:$C$28,IF(H166="6ème","Mixte",G166)),Barèmes!$C$2,IF(AD166&gt;=SUMIFS(Barèmes!$H$6:$H$28,Barèmes!$A$6:$A$28,"Surcoût d'agilité (s) — technique",Barèmes!$B$6:$B$28,H166,Barèmes!$C$6:$C$28,IF(H166="6ème","Mixte",G166)),Barèmes!$D$2,IF(AD166&gt;=SUMIFS(Barèmes!$I$6:$I$28,Barèmes!$A$6:$A$28,"Surcoût d'agilité (s) — technique",Barèmes!$B$6:$B$28,H166,Barèmes!$C$6:$C$28,IF(H166="6ème","Mixte",G166)),Barèmes!$E$2,Barèmes!$F$2))))))</f>
        <v/>
      </c>
      <c r="AH166" s="31" t="str">
        <f>IF((IF(N166="",0,1)+IF(Q166="",0,1)+IF(W166="",0,1)+IF(Z166="",0,1)+IF(AC166="",0,1))=0,"",3*IF(N166=Barèmes!$B$2,1,IF(N166=Barèmes!$C$2,2,IF(N166=Barèmes!$D$2,3,IF(N166=Barèmes!$E$2,4,IF(N166=Barèmes!$F$2,5,0)))))+3*IF(Q166=Barèmes!$B$2,1,IF(Q166=Barèmes!$C$2,2,IF(Q166=Barèmes!$D$2,3,IF(Q166=Barèmes!$E$2,4,IF(Q166=Barèmes!$F$2,5,0)))))+2*IF(W166=Barèmes!$B$2,1,IF(W166=Barèmes!$C$2,2,IF(W166=Barèmes!$D$2,3,IF(W166=Barèmes!$E$2,4,IF(W166=Barèmes!$F$2,5,0)))))+1*IF(Z166=Barèmes!$B$2,1,IF(Z166=Barèmes!$C$2,2,IF(Z166=Barèmes!$D$2,3,IF(Z166=Barèmes!$E$2,4,IF(Z166=Barèmes!$F$2,5,0)))))+1*IF(AC166=Barèmes!$B$2,1,IF(AC166=Barèmes!$C$2,2,IF(AC166=Barèmes!$D$2,3,IF(AC166=Barèmes!$E$2,4,IF(AC166=Barèmes!$F$2,5,0))))))</f>
        <v/>
      </c>
      <c r="AI166" s="31"/>
      <c r="AJ166" s="32" t="str">
        <f>IFERROR(INDEX(Croissance!$B$5:$B$604,MATCH(A166,Croissance!$A$5:$A$604,0)),"")</f>
        <v/>
      </c>
      <c r="AK166" s="32" t="str">
        <f>IFERROR(INDEX(Croissance!$C$5:$C$604,MATCH(A166,Croissance!$A$5:$A$604,0)),"")</f>
        <v/>
      </c>
      <c r="AL166" s="32" t="str">
        <f>IFERROR(INDEX(Croissance!$D$5:$D$604,MATCH(A166,Croissance!$A$5:$A$604,0)),"")</f>
        <v/>
      </c>
      <c r="AM166" s="32" t="str">
        <f>IFERROR(INDEX(Croissance!$E$5:$E$604,MATCH(A166,Croissance!$A$5:$A$604,0)),"")</f>
        <v/>
      </c>
      <c r="AO166" s="33">
        <f t="shared" si="24"/>
        <v>0</v>
      </c>
      <c r="AP166" s="33">
        <f t="shared" si="20"/>
        <v>0</v>
      </c>
      <c r="AQ166" s="33">
        <f>IF(A166="",0,IF(AND(OR('Synthèse classe'!$C$2="Tous",C166='Synthèse classe'!$C$2),OR('Synthèse classe'!$C$3="Toutes",D166='Synthèse classe'!$C$3),OR('Synthèse classe'!$C$4="Toutes",AND('Synthèse classe'!$C$4="Dernière",AP166=1),B166=IFERROR(VALUE('Synthèse classe'!$C$4),0))),1,0))</f>
        <v>0</v>
      </c>
      <c r="AR166" s="34" t="str">
        <f t="shared" si="21"/>
        <v/>
      </c>
    </row>
    <row r="167" spans="1:44" x14ac:dyDescent="0.2">
      <c r="A167" s="17" t="str">
        <f t="shared" si="17"/>
        <v/>
      </c>
      <c r="B167" s="18"/>
      <c r="C167" s="19"/>
      <c r="D167" s="19"/>
      <c r="E167" s="19"/>
      <c r="F167" s="19"/>
      <c r="G167" s="19"/>
      <c r="H167" s="17" t="str">
        <f t="shared" si="22"/>
        <v/>
      </c>
      <c r="I167" s="20"/>
      <c r="J167" s="18"/>
      <c r="K167" s="19"/>
      <c r="L167" s="21" t="str">
        <f t="shared" si="23"/>
        <v/>
      </c>
      <c r="M167" s="21" t="str">
        <f>IF(OR(J167="",SUMPRODUCT((Barèmes!$A$6:$A$28="Endurance — Luc Léger (palier)")*(Barèmes!$B$6:$B$28=H167)*(Barèmes!$C$6:$C$28=IF(H167="6ème","Mixte",G167)))=0),"",IF(SUMPRODUCT((Barèmes!$A$6:$A$28="Endurance — Luc Léger (palier)")*(Barèmes!$B$6:$B$28=H167)*(Barèmes!$C$6:$C$28=IF(H167="6ème","Mixte",G167))*(Barèmes!$J$6:$J$28="+"))&gt;0,IF(J167&lt;=SUMIFS(Barèmes!$D$6:$D$28,Barèmes!$A$6:$A$28,"Endurance — Luc Léger (palier)",Barèmes!$B$6:$B$28,H167,Barèmes!$C$6:$C$28,IF(H167="6ème","Mixte",G167)),"à besoin",IF(J167&lt;=SUMIFS(Barèmes!$E$6:$E$28,Barèmes!$A$6:$A$28,"Endurance — Luc Léger (palier)",Barèmes!$B$6:$B$28,H167,Barèmes!$C$6:$C$28,IF(H167="6ème","Mixte",G167)),"fragile","satisfaisant")),IF(J167&gt;=SUMIFS(Barèmes!$D$6:$D$28,Barèmes!$A$6:$A$28,"Endurance — Luc Léger (palier)",Barèmes!$B$6:$B$28,H167,Barèmes!$C$6:$C$28,IF(H167="6ème","Mixte",G167)),"à besoin",IF(J167&gt;=SUMIFS(Barèmes!$E$6:$E$28,Barèmes!$A$6:$A$28,"Endurance — Luc Léger (palier)",Barèmes!$B$6:$B$28,H167,Barèmes!$C$6:$C$28,IF(H167="6ème","Mixte",G167)),"fragile","satisfaisant"))))</f>
        <v/>
      </c>
      <c r="N167" s="21" t="str">
        <f>IF(OR(J167="",SUMPRODUCT((Barèmes!$A$6:$A$28="Endurance — Luc Léger (palier)")*(Barèmes!$B$6:$B$28=H167)*(Barèmes!$C$6:$C$28=IF(H167="6ème","Mixte",G167)))=0),"",IF(SUMPRODUCT((Barèmes!$A$6:$A$28="Endurance — Luc Léger (palier)")*(Barèmes!$B$6:$B$28=H167)*(Barèmes!$C$6:$C$28=IF(H167="6ème","Mixte",G167))*(Barèmes!$J$6:$J$28="+"))&gt;0,IF(J167&lt;=SUMIFS(Barèmes!$F$6:$F$28,Barèmes!$A$6:$A$28,"Endurance — Luc Léger (palier)",Barèmes!$B$6:$B$28,H167,Barèmes!$C$6:$C$28,IF(H167="6ème","Mixte",G167)),Barèmes!$B$2,IF(J167&lt;=SUMIFS(Barèmes!$G$6:$G$28,Barèmes!$A$6:$A$28,"Endurance — Luc Léger (palier)",Barèmes!$B$6:$B$28,H167,Barèmes!$C$6:$C$28,IF(H167="6ème","Mixte",G167)),Barèmes!$C$2,IF(J167&lt;=SUMIFS(Barèmes!$H$6:$H$28,Barèmes!$A$6:$A$28,"Endurance — Luc Léger (palier)",Barèmes!$B$6:$B$28,H167,Barèmes!$C$6:$C$28,IF(H167="6ème","Mixte",G167)),Barèmes!$D$2,IF(J167&lt;=SUMIFS(Barèmes!$I$6:$I$28,Barèmes!$A$6:$A$28,"Endurance — Luc Léger (palier)",Barèmes!$B$6:$B$28,H167,Barèmes!$C$6:$C$28,IF(H167="6ème","Mixte",G167)),Barèmes!$E$2,Barèmes!$F$2)))),IF(J167&gt;=SUMIFS(Barèmes!$F$6:$F$28,Barèmes!$A$6:$A$28,"Endurance — Luc Léger (palier)",Barèmes!$B$6:$B$28,H167,Barèmes!$C$6:$C$28,IF(H167="6ème","Mixte",G167)),Barèmes!$B$2,IF(J167&gt;=SUMIFS(Barèmes!$G$6:$G$28,Barèmes!$A$6:$A$28,"Endurance — Luc Léger (palier)",Barèmes!$B$6:$B$28,H167,Barèmes!$C$6:$C$28,IF(H167="6ème","Mixte",G167)),Barèmes!$C$2,IF(J167&gt;=SUMIFS(Barèmes!$H$6:$H$28,Barèmes!$A$6:$A$28,"Endurance — Luc Léger (palier)",Barèmes!$B$6:$B$28,H167,Barèmes!$C$6:$C$28,IF(H167="6ème","Mixte",G167)),Barèmes!$D$2,IF(J167&gt;=SUMIFS(Barèmes!$I$6:$I$28,Barèmes!$A$6:$A$28,"Endurance — Luc Léger (palier)",Barèmes!$B$6:$B$28,H167,Barèmes!$C$6:$C$28,IF(H167="6ème","Mixte",G167)),Barèmes!$E$2,Barèmes!$F$2))))))</f>
        <v/>
      </c>
      <c r="O167" s="22"/>
      <c r="P167" s="23" t="str">
        <f>IF(OR(O167="",SUMPRODUCT((Barèmes!$A$6:$A$28="Force bas du corps — Saut en longueur (m)")*(Barèmes!$B$6:$B$28=H167)*(Barèmes!$C$6:$C$28=IF(H167="6ème","Mixte",G167)))=0),"",IF(SUMPRODUCT((Barèmes!$A$6:$A$28="Force bas du corps — Saut en longueur (m)")*(Barèmes!$B$6:$B$28=H167)*(Barèmes!$C$6:$C$28=IF(H167="6ème","Mixte",G167))*(Barèmes!$J$6:$J$28="+"))&gt;0,IF(O167&lt;=SUMIFS(Barèmes!$D$6:$D$28,Barèmes!$A$6:$A$28,"Force bas du corps — Saut en longueur (m)",Barèmes!$B$6:$B$28,H167,Barèmes!$C$6:$C$28,IF(H167="6ème","Mixte",G167)),"à besoin",IF(O167&lt;=SUMIFS(Barèmes!$E$6:$E$28,Barèmes!$A$6:$A$28,"Force bas du corps — Saut en longueur (m)",Barèmes!$B$6:$B$28,H167,Barèmes!$C$6:$C$28,IF(H167="6ème","Mixte",G167)),"fragile","satisfaisant")),IF(O167&gt;=SUMIFS(Barèmes!$D$6:$D$28,Barèmes!$A$6:$A$28,"Force bas du corps — Saut en longueur (m)",Barèmes!$B$6:$B$28,H167,Barèmes!$C$6:$C$28,IF(H167="6ème","Mixte",G167)),"à besoin",IF(O167&gt;=SUMIFS(Barèmes!$E$6:$E$28,Barèmes!$A$6:$A$28,"Force bas du corps — Saut en longueur (m)",Barèmes!$B$6:$B$28,H167,Barèmes!$C$6:$C$28,IF(H167="6ème","Mixte",G167)),"fragile","satisfaisant"))))</f>
        <v/>
      </c>
      <c r="Q167" s="23" t="str">
        <f>IF(OR(O167="",SUMPRODUCT((Barèmes!$A$6:$A$28="Force bas du corps — Saut en longueur (m)")*(Barèmes!$B$6:$B$28=H167)*(Barèmes!$C$6:$C$28=IF(H167="6ème","Mixte",G167)))=0),"",IF(SUMPRODUCT((Barèmes!$A$6:$A$28="Force bas du corps — Saut en longueur (m)")*(Barèmes!$B$6:$B$28=H167)*(Barèmes!$C$6:$C$28=IF(H167="6ème","Mixte",G167))*(Barèmes!$J$6:$J$28="+"))&gt;0,IF(O167&lt;=SUMIFS(Barèmes!$F$6:$F$28,Barèmes!$A$6:$A$28,"Force bas du corps — Saut en longueur (m)",Barèmes!$B$6:$B$28,H167,Barèmes!$C$6:$C$28,IF(H167="6ème","Mixte",G167)),Barèmes!$B$2,IF(O167&lt;=SUMIFS(Barèmes!$G$6:$G$28,Barèmes!$A$6:$A$28,"Force bas du corps — Saut en longueur (m)",Barèmes!$B$6:$B$28,H167,Barèmes!$C$6:$C$28,IF(H167="6ème","Mixte",G167)),Barèmes!$C$2,IF(O167&lt;=SUMIFS(Barèmes!$H$6:$H$28,Barèmes!$A$6:$A$28,"Force bas du corps — Saut en longueur (m)",Barèmes!$B$6:$B$28,H167,Barèmes!$C$6:$C$28,IF(H167="6ème","Mixte",G167)),Barèmes!$D$2,IF(O167&lt;=SUMIFS(Barèmes!$I$6:$I$28,Barèmes!$A$6:$A$28,"Force bas du corps — Saut en longueur (m)",Barèmes!$B$6:$B$28,H167,Barèmes!$C$6:$C$28,IF(H167="6ème","Mixte",G167)),Barèmes!$E$2,Barèmes!$F$2)))),IF(O167&gt;=SUMIFS(Barèmes!$F$6:$F$28,Barèmes!$A$6:$A$28,"Force bas du corps — Saut en longueur (m)",Barèmes!$B$6:$B$28,H167,Barèmes!$C$6:$C$28,IF(H167="6ème","Mixte",G167)),Barèmes!$B$2,IF(O167&gt;=SUMIFS(Barèmes!$G$6:$G$28,Barèmes!$A$6:$A$28,"Force bas du corps — Saut en longueur (m)",Barèmes!$B$6:$B$28,H167,Barèmes!$C$6:$C$28,IF(H167="6ème","Mixte",G167)),Barèmes!$C$2,IF(O167&gt;=SUMIFS(Barèmes!$H$6:$H$28,Barèmes!$A$6:$A$28,"Force bas du corps — Saut en longueur (m)",Barèmes!$B$6:$B$28,H167,Barèmes!$C$6:$C$28,IF(H167="6ème","Mixte",G167)),Barèmes!$D$2,IF(O167&gt;=SUMIFS(Barèmes!$I$6:$I$28,Barèmes!$A$6:$A$28,"Force bas du corps — Saut en longueur (m)",Barèmes!$B$6:$B$28,H167,Barèmes!$C$6:$C$28,IF(H167="6ème","Mixte",G167)),Barèmes!$E$2,Barèmes!$F$2))))))</f>
        <v/>
      </c>
      <c r="R167" s="22"/>
      <c r="S167" s="24" t="str">
        <f>IF(OR(R167="",SUMPRODUCT((Barèmes!$A$6:$A$28="Vitesse — 30 m (s)")*(Barèmes!$B$6:$B$28=H167)*(Barèmes!$C$6:$C$28=IF(H167="6ème","Mixte",G167)))=0),"",IF(SUMPRODUCT((Barèmes!$A$6:$A$28="Vitesse — 30 m (s)")*(Barèmes!$B$6:$B$28=H167)*(Barèmes!$C$6:$C$28=IF(H167="6ème","Mixte",G167))*(Barèmes!$J$6:$J$28="+"))&gt;0,IF(R167&lt;=SUMIFS(Barèmes!$D$6:$D$28,Barèmes!$A$6:$A$28,"Vitesse — 30 m (s)",Barèmes!$B$6:$B$28,H167,Barèmes!$C$6:$C$28,IF(H167="6ème","Mixte",G167)),"à besoin",IF(R167&lt;=SUMIFS(Barèmes!$E$6:$E$28,Barèmes!$A$6:$A$28,"Vitesse — 30 m (s)",Barèmes!$B$6:$B$28,H167,Barèmes!$C$6:$C$28,IF(H167="6ème","Mixte",G167)),"fragile","satisfaisant")),IF(R167&gt;=SUMIFS(Barèmes!$D$6:$D$28,Barèmes!$A$6:$A$28,"Vitesse — 30 m (s)",Barèmes!$B$6:$B$28,H167,Barèmes!$C$6:$C$28,IF(H167="6ème","Mixte",G167)),"à besoin",IF(R167&gt;=SUMIFS(Barèmes!$E$6:$E$28,Barèmes!$A$6:$A$28,"Vitesse — 30 m (s)",Barèmes!$B$6:$B$28,H167,Barèmes!$C$6:$C$28,IF(H167="6ème","Mixte",G167)),"fragile","satisfaisant"))))</f>
        <v/>
      </c>
      <c r="T167" s="24" t="str">
        <f>IF(OR(R167="",SUMPRODUCT((Barèmes!$A$6:$A$28="Vitesse — 30 m (s)")*(Barèmes!$B$6:$B$28=H167)*(Barèmes!$C$6:$C$28=IF(H167="6ème","Mixte",G167)))=0),"",IF(SUMPRODUCT((Barèmes!$A$6:$A$28="Vitesse — 30 m (s)")*(Barèmes!$B$6:$B$28=H167)*(Barèmes!$C$6:$C$28=IF(H167="6ème","Mixte",G167))*(Barèmes!$J$6:$J$28="+"))&gt;0,IF(R167&lt;=SUMIFS(Barèmes!$F$6:$F$28,Barèmes!$A$6:$A$28,"Vitesse — 30 m (s)",Barèmes!$B$6:$B$28,H167,Barèmes!$C$6:$C$28,IF(H167="6ème","Mixte",G167)),Barèmes!$B$2,IF(R167&lt;=SUMIFS(Barèmes!$G$6:$G$28,Barèmes!$A$6:$A$28,"Vitesse — 30 m (s)",Barèmes!$B$6:$B$28,H167,Barèmes!$C$6:$C$28,IF(H167="6ème","Mixte",G167)),Barèmes!$C$2,IF(R167&lt;=SUMIFS(Barèmes!$H$6:$H$28,Barèmes!$A$6:$A$28,"Vitesse — 30 m (s)",Barèmes!$B$6:$B$28,H167,Barèmes!$C$6:$C$28,IF(H167="6ème","Mixte",G167)),Barèmes!$D$2,IF(R167&lt;=SUMIFS(Barèmes!$I$6:$I$28,Barèmes!$A$6:$A$28,"Vitesse — 30 m (s)",Barèmes!$B$6:$B$28,H167,Barèmes!$C$6:$C$28,IF(H167="6ème","Mixte",G167)),Barèmes!$E$2,Barèmes!$F$2)))),IF(R167&gt;=SUMIFS(Barèmes!$F$6:$F$28,Barèmes!$A$6:$A$28,"Vitesse — 30 m (s)",Barèmes!$B$6:$B$28,H167,Barèmes!$C$6:$C$28,IF(H167="6ème","Mixte",G167)),Barèmes!$B$2,IF(R167&gt;=SUMIFS(Barèmes!$G$6:$G$28,Barèmes!$A$6:$A$28,"Vitesse — 30 m (s)",Barèmes!$B$6:$B$28,H167,Barèmes!$C$6:$C$28,IF(H167="6ème","Mixte",G167)),Barèmes!$C$2,IF(R167&gt;=SUMIFS(Barèmes!$H$6:$H$28,Barèmes!$A$6:$A$28,"Vitesse — 30 m (s)",Barèmes!$B$6:$B$28,H167,Barèmes!$C$6:$C$28,IF(H167="6ème","Mixte",G167)),Barèmes!$D$2,IF(R167&gt;=SUMIFS(Barèmes!$I$6:$I$28,Barèmes!$A$6:$A$28,"Vitesse — 30 m (s)",Barèmes!$B$6:$B$28,H167,Barèmes!$C$6:$C$28,IF(H167="6ème","Mixte",G167)),Barèmes!$E$2,Barèmes!$F$2))))))</f>
        <v/>
      </c>
      <c r="U167" s="22"/>
      <c r="V167" s="25" t="str">
        <f>IF(OR(U167="",SUMPRODUCT((Barèmes!$A$6:$A$28="Vitesse — 50 m (s)")*(Barèmes!$B$6:$B$28=H167)*(Barèmes!$C$6:$C$28=IF(H167="6ème","Mixte",G167)))=0),"",IF(SUMPRODUCT((Barèmes!$A$6:$A$28="Vitesse — 50 m (s)")*(Barèmes!$B$6:$B$28=H167)*(Barèmes!$C$6:$C$28=IF(H167="6ème","Mixte",G167))*(Barèmes!$J$6:$J$28="+"))&gt;0,IF(U167&lt;=SUMIFS(Barèmes!$D$6:$D$28,Barèmes!$A$6:$A$28,"Vitesse — 50 m (s)",Barèmes!$B$6:$B$28,H167,Barèmes!$C$6:$C$28,IF(H167="6ème","Mixte",G167)),"à besoin",IF(U167&lt;=SUMIFS(Barèmes!$E$6:$E$28,Barèmes!$A$6:$A$28,"Vitesse — 50 m (s)",Barèmes!$B$6:$B$28,H167,Barèmes!$C$6:$C$28,IF(H167="6ème","Mixte",G167)),"fragile","satisfaisant")),IF(U167&gt;=SUMIFS(Barèmes!$D$6:$D$28,Barèmes!$A$6:$A$28,"Vitesse — 50 m (s)",Barèmes!$B$6:$B$28,H167,Barèmes!$C$6:$C$28,IF(H167="6ème","Mixte",G167)),"à besoin",IF(U167&gt;=SUMIFS(Barèmes!$E$6:$E$28,Barèmes!$A$6:$A$28,"Vitesse — 50 m (s)",Barèmes!$B$6:$B$28,H167,Barèmes!$C$6:$C$28,IF(H167="6ème","Mixte",G167)),"fragile","satisfaisant"))))</f>
        <v/>
      </c>
      <c r="W167" s="25" t="str">
        <f>IF(OR(U167="",SUMPRODUCT((Barèmes!$A$6:$A$28="Vitesse — 50 m (s)")*(Barèmes!$B$6:$B$28=H167)*(Barèmes!$C$6:$C$28=IF(H167="6ème","Mixte",G167)))=0),"",IF(SUMPRODUCT((Barèmes!$A$6:$A$28="Vitesse — 50 m (s)")*(Barèmes!$B$6:$B$28=H167)*(Barèmes!$C$6:$C$28=IF(H167="6ème","Mixte",G167))*(Barèmes!$J$6:$J$28="+"))&gt;0,IF(U167&lt;=SUMIFS(Barèmes!$F$6:$F$28,Barèmes!$A$6:$A$28,"Vitesse — 50 m (s)",Barèmes!$B$6:$B$28,H167,Barèmes!$C$6:$C$28,IF(H167="6ème","Mixte",G167)),Barèmes!$B$2,IF(U167&lt;=SUMIFS(Barèmes!$G$6:$G$28,Barèmes!$A$6:$A$28,"Vitesse — 50 m (s)",Barèmes!$B$6:$B$28,H167,Barèmes!$C$6:$C$28,IF(H167="6ème","Mixte",G167)),Barèmes!$C$2,IF(U167&lt;=SUMIFS(Barèmes!$H$6:$H$28,Barèmes!$A$6:$A$28,"Vitesse — 50 m (s)",Barèmes!$B$6:$B$28,H167,Barèmes!$C$6:$C$28,IF(H167="6ème","Mixte",G167)),Barèmes!$D$2,IF(U167&lt;=SUMIFS(Barèmes!$I$6:$I$28,Barèmes!$A$6:$A$28,"Vitesse — 50 m (s)",Barèmes!$B$6:$B$28,H167,Barèmes!$C$6:$C$28,IF(H167="6ème","Mixte",G167)),Barèmes!$E$2,Barèmes!$F$2)))),IF(U167&gt;=SUMIFS(Barèmes!$F$6:$F$28,Barèmes!$A$6:$A$28,"Vitesse — 50 m (s)",Barèmes!$B$6:$B$28,H167,Barèmes!$C$6:$C$28,IF(H167="6ème","Mixte",G167)),Barèmes!$B$2,IF(U167&gt;=SUMIFS(Barèmes!$G$6:$G$28,Barèmes!$A$6:$A$28,"Vitesse — 50 m (s)",Barèmes!$B$6:$B$28,H167,Barèmes!$C$6:$C$28,IF(H167="6ème","Mixte",G167)),Barèmes!$C$2,IF(U167&gt;=SUMIFS(Barèmes!$H$6:$H$28,Barèmes!$A$6:$A$28,"Vitesse — 50 m (s)",Barèmes!$B$6:$B$28,H167,Barèmes!$C$6:$C$28,IF(H167="6ème","Mixte",G167)),Barèmes!$D$2,IF(U167&gt;=SUMIFS(Barèmes!$I$6:$I$28,Barèmes!$A$6:$A$28,"Vitesse — 50 m (s)",Barèmes!$B$6:$B$28,H167,Barèmes!$C$6:$C$28,IF(H167="6ème","Mixte",G167)),Barèmes!$E$2,Barèmes!$F$2))))))</f>
        <v/>
      </c>
      <c r="X167" s="18"/>
      <c r="Y167" s="26" t="str" cm="1">
        <f t="array" ref="Y167">IF(OR(X167="",SUMPRODUCT((Barèmes!$A$6:$A$28="Souplesse (score 1-5)")*(Barèmes!$B$6:$B$28=H167)*(Barèmes!$C$6:$C$28=IF(H167="6ème","Mixte",G167)))=0),"",IF(SUMPRODUCT((Barèmes!$A$6:$A$28="Souplesse (score 1-5)")*(Barèmes!$B$6:$B$28=H167)*(Barèmes!$C$6:$C$28=IF(H167="6ème","Mixte",G167))*(Barèmes!$J$6:$J$28="+"))&gt;0,IF(X167&lt;=SUMIFS(Barèmes!$D$6:$D$28,Barèmes!$A$6:$A$28,"Souplesse (score 1-5)",Barèmes!$B$6:$B$28,H167,Barèmes!$C$6:$C$28,IF(H167="6ème","Mixte",G167)),"à besoin",IF(X167&lt;=SUMIFS(Barèmes!$E$6:$E$28,Barèmes!$A$6:$A$28,"Souplesse (score 1-5)",Barèmes!$B$6:$B$28,H167,Barèmes!$C$6:$C$28,IF(H167="6ème","Mixte",G167)),"fragile","satisfaisant")),IF(X167&gt;=SUMIFS(Barèmes!$D$6:$D$28,Barèmes!$A$6:$A$28,"Souplesse (score 1-5)",Barèmes!$B$6:$B$28,H167,Barèmes!$C$6:$C$28,IF(H167="6ème","Mixte",G167)),"à besoin",IF(X167&gt;=SUMIFS(Barèmes!$E$6:$E$28,Barèmes!$A$6:$A$28,"Souplesse (score 1-5)",Barèmes!$B$6:$B$28,H167,Barèmes!$C$6:$C$28,IF(H167="6ème","Mixte",G167)),"fragile","satisfaisant"))))</f>
        <v/>
      </c>
      <c r="Z167" s="26" t="str" cm="1">
        <f t="array" ref="Z167">IF(OR(X167="",SUMPRODUCT((Barèmes!$A$6:$A$28="Souplesse (score 1-5)")*(Barèmes!$B$6:$B$28=H167)*(Barèmes!$C$6:$C$28=IF(H167="6ème","Mixte",G167)))=0),"",IF(SUMPRODUCT((Barèmes!$A$6:$A$28="Souplesse (score 1-5)")*(Barèmes!$B$6:$B$28=H167)*(Barèmes!$C$6:$C$28=IF(H167="6ème","Mixte",G167))*(Barèmes!$J$6:$J$28="+"))&gt;0,IF(X167&lt;=SUMIFS(Barèmes!$F$6:$F$28,Barèmes!$A$6:$A$28,"Souplesse (score 1-5)",Barèmes!$B$6:$B$28,H167,Barèmes!$C$6:$C$28,IF(H167="6ème","Mixte",G167)),Barèmes!$B$2,IF(X167&lt;=SUMIFS(Barèmes!$G$6:$G$28,Barèmes!$A$6:$A$28,"Souplesse (score 1-5)",Barèmes!$B$6:$B$28,H167,Barèmes!$C$6:$C$28,IF(H167="6ème","Mixte",G167)),Barèmes!$C$2,IF(X167&lt;=SUMIFS(Barèmes!$H$6:$H$28,Barèmes!$A$6:$A$28,"Souplesse (score 1-5)",Barèmes!$B$6:$B$28,H167,Barèmes!$C$6:$C$28,IF(H167="6ème","Mixte",G167)),Barèmes!$D$2,IF(X167&lt;=SUMIFS(Barèmes!$I$6:$I$28,Barèmes!$A$6:$A$28,"Souplesse (score 1-5)",Barèmes!$B$6:$B$28,H167,Barèmes!$C$6:$C$28,IF(H167="6ème","Mixte",G167)),Barèmes!$E$2,Barèmes!$F$2)))),IF(X167&gt;=SUMIFS(Barèmes!$F$6:$F$28,Barèmes!$A$6:$A$28,"Souplesse (score 1-5)",Barèmes!$B$6:$B$28,H167,Barèmes!$C$6:$C$28,IF(H167="6ème","Mixte",G167)),Barèmes!$B$2,IF(X167&gt;=SUMIFS(Barèmes!$G$6:$G$28,Barèmes!$A$6:$A$28,"Souplesse (score 1-5)",Barèmes!$B$6:$B$28,H167,Barèmes!$C$6:$C$28,IF(H167="6ème","Mixte",G167)),Barèmes!$C$2,IF(X167&gt;=SUMIFS(Barèmes!$H$6:$H$28,Barèmes!$A$6:$A$28,"Souplesse (score 1-5)",Barèmes!$B$6:$B$28,H167,Barèmes!$C$6:$C$28,IF(H167="6ème","Mixte",G167)),Barèmes!$D$2,IF(X167&gt;=SUMIFS(Barèmes!$I$6:$I$28,Barèmes!$A$6:$A$28,"Souplesse (score 1-5)",Barèmes!$B$6:$B$28,H167,Barèmes!$C$6:$C$28,IF(H167="6ème","Mixte",G167)),Barèmes!$E$2,Barèmes!$F$2))))))</f>
        <v/>
      </c>
      <c r="AA167" s="22"/>
      <c r="AB167" s="27" t="str">
        <f>IF(OR(AA167="",SUMPRODUCT((Barèmes!$A$6:$A$28="Agilité — T-test 974 (s)")*(Barèmes!$B$6:$B$28=H167)*(Barèmes!$C$6:$C$28=IF(H167="6ème","Mixte",G167)))=0),"",IF(SUMPRODUCT((Barèmes!$A$6:$A$28="Agilité — T-test 974 (s)")*(Barèmes!$B$6:$B$28=H167)*(Barèmes!$C$6:$C$28=IF(H167="6ème","Mixte",G167))*(Barèmes!$J$6:$J$28="+"))&gt;0,IF(AA167&lt;=SUMIFS(Barèmes!$D$6:$D$28,Barèmes!$A$6:$A$28,"Agilité — T-test 974 (s)",Barèmes!$B$6:$B$28,H167,Barèmes!$C$6:$C$28,IF(H167="6ème","Mixte",G167)),"à besoin",IF(AA167&lt;=SUMIFS(Barèmes!$E$6:$E$28,Barèmes!$A$6:$A$28,"Agilité — T-test 974 (s)",Barèmes!$B$6:$B$28,H167,Barèmes!$C$6:$C$28,IF(H167="6ème","Mixte",G167)),"fragile","satisfaisant")),IF(AA167&gt;=SUMIFS(Barèmes!$D$6:$D$28,Barèmes!$A$6:$A$28,"Agilité — T-test 974 (s)",Barèmes!$B$6:$B$28,H167,Barèmes!$C$6:$C$28,IF(H167="6ème","Mixte",G167)),"à besoin",IF(AA167&gt;=SUMIFS(Barèmes!$E$6:$E$28,Barèmes!$A$6:$A$28,"Agilité — T-test 974 (s)",Barèmes!$B$6:$B$28,H167,Barèmes!$C$6:$C$28,IF(H167="6ème","Mixte",G167)),"fragile","satisfaisant"))))</f>
        <v/>
      </c>
      <c r="AC167" s="27" t="str">
        <f>IF(OR(AA167="",SUMPRODUCT((Barèmes!$A$6:$A$28="Agilité — T-test 974 (s)")*(Barèmes!$B$6:$B$28=H167)*(Barèmes!$C$6:$C$28=IF(H167="6ème","Mixte",G167)))=0),"",IF(SUMPRODUCT((Barèmes!$A$6:$A$28="Agilité — T-test 974 (s)")*(Barèmes!$B$6:$B$28=H167)*(Barèmes!$C$6:$C$28=IF(H167="6ème","Mixte",G167))*(Barèmes!$J$6:$J$28="+"))&gt;0,IF(AA167&lt;=SUMIFS(Barèmes!$F$6:$F$28,Barèmes!$A$6:$A$28,"Agilité — T-test 974 (s)",Barèmes!$B$6:$B$28,H167,Barèmes!$C$6:$C$28,IF(H167="6ème","Mixte",G167)),Barèmes!$B$2,IF(AA167&lt;=SUMIFS(Barèmes!$G$6:$G$28,Barèmes!$A$6:$A$28,"Agilité — T-test 974 (s)",Barèmes!$B$6:$B$28,H167,Barèmes!$C$6:$C$28,IF(H167="6ème","Mixte",G167)),Barèmes!$C$2,IF(AA167&lt;=SUMIFS(Barèmes!$H$6:$H$28,Barèmes!$A$6:$A$28,"Agilité — T-test 974 (s)",Barèmes!$B$6:$B$28,H167,Barèmes!$C$6:$C$28,IF(H167="6ème","Mixte",G167)),Barèmes!$D$2,IF(AA167&lt;=SUMIFS(Barèmes!$I$6:$I$28,Barèmes!$A$6:$A$28,"Agilité — T-test 974 (s)",Barèmes!$B$6:$B$28,H167,Barèmes!$C$6:$C$28,IF(H167="6ème","Mixte",G167)),Barèmes!$E$2,Barèmes!$F$2)))),IF(AA167&gt;=SUMIFS(Barèmes!$F$6:$F$28,Barèmes!$A$6:$A$28,"Agilité — T-test 974 (s)",Barèmes!$B$6:$B$28,H167,Barèmes!$C$6:$C$28,IF(H167="6ème","Mixte",G167)),Barèmes!$B$2,IF(AA167&gt;=SUMIFS(Barèmes!$G$6:$G$28,Barèmes!$A$6:$A$28,"Agilité — T-test 974 (s)",Barèmes!$B$6:$B$28,H167,Barèmes!$C$6:$C$28,IF(H167="6ème","Mixte",G167)),Barèmes!$C$2,IF(AA167&gt;=SUMIFS(Barèmes!$H$6:$H$28,Barèmes!$A$6:$A$28,"Agilité — T-test 974 (s)",Barèmes!$B$6:$B$28,H167,Barèmes!$C$6:$C$28,IF(H167="6ème","Mixte",G167)),Barèmes!$D$2,IF(AA167&gt;=SUMIFS(Barèmes!$I$6:$I$28,Barèmes!$A$6:$A$28,"Agilité — T-test 974 (s)",Barèmes!$B$6:$B$28,H167,Barèmes!$C$6:$C$28,IF(H167="6ème","Mixte",G167)),Barèmes!$E$2,Barèmes!$F$2))))))</f>
        <v/>
      </c>
      <c r="AD167" s="28" t="str">
        <f t="shared" si="18"/>
        <v/>
      </c>
      <c r="AE167" s="29" t="str">
        <f t="shared" si="19"/>
        <v/>
      </c>
      <c r="AF167" s="30" t="str">
        <f>IF(OR(AD167="",SUMPRODUCT((Barèmes!$A$6:$A$28="Surcoût d'agilité (s) — technique")*(Barèmes!$B$6:$B$28=H167)*(Barèmes!$C$6:$C$28=IF(H167="6ème","Mixte",G167)))=0),"",IF(SUMPRODUCT((Barèmes!$A$6:$A$28="Surcoût d'agilité (s) — technique")*(Barèmes!$B$6:$B$28=H167)*(Barèmes!$C$6:$C$28=IF(H167="6ème","Mixte",G167))*(Barèmes!$J$6:$J$28="+"))&gt;0,IF(AD167&lt;=SUMIFS(Barèmes!$D$6:$D$28,Barèmes!$A$6:$A$28,"Surcoût d'agilité (s) — technique",Barèmes!$B$6:$B$28,H167,Barèmes!$C$6:$C$28,IF(H167="6ème","Mixte",G167)),"à besoin",IF(AD167&lt;=SUMIFS(Barèmes!$E$6:$E$28,Barèmes!$A$6:$A$28,"Surcoût d'agilité (s) — technique",Barèmes!$B$6:$B$28,H167,Barèmes!$C$6:$C$28,IF(H167="6ème","Mixte",G167)),"fragile","satisfaisant")),IF(AD167&gt;=SUMIFS(Barèmes!$D$6:$D$28,Barèmes!$A$6:$A$28,"Surcoût d'agilité (s) — technique",Barèmes!$B$6:$B$28,H167,Barèmes!$C$6:$C$28,IF(H167="6ème","Mixte",G167)),"à besoin",IF(AD167&gt;=SUMIFS(Barèmes!$E$6:$E$28,Barèmes!$A$6:$A$28,"Surcoût d'agilité (s) — technique",Barèmes!$B$6:$B$28,H167,Barèmes!$C$6:$C$28,IF(H167="6ème","Mixte",G167)),"fragile","satisfaisant"))))</f>
        <v/>
      </c>
      <c r="AG167" s="30" t="str">
        <f>IF(OR(AD167="",SUMPRODUCT((Barèmes!$A$6:$A$28="Surcoût d'agilité (s) — technique")*(Barèmes!$B$6:$B$28=H167)*(Barèmes!$C$6:$C$28=IF(H167="6ème","Mixte",G167)))=0),"",IF(SUMPRODUCT((Barèmes!$A$6:$A$28="Surcoût d'agilité (s) — technique")*(Barèmes!$B$6:$B$28=H167)*(Barèmes!$C$6:$C$28=IF(H167="6ème","Mixte",G167))*(Barèmes!$J$6:$J$28="+"))&gt;0,IF(AD167&lt;=SUMIFS(Barèmes!$F$6:$F$28,Barèmes!$A$6:$A$28,"Surcoût d'agilité (s) — technique",Barèmes!$B$6:$B$28,H167,Barèmes!$C$6:$C$28,IF(H167="6ème","Mixte",G167)),Barèmes!$B$2,IF(AD167&lt;=SUMIFS(Barèmes!$G$6:$G$28,Barèmes!$A$6:$A$28,"Surcoût d'agilité (s) — technique",Barèmes!$B$6:$B$28,H167,Barèmes!$C$6:$C$28,IF(H167="6ème","Mixte",G167)),Barèmes!$C$2,IF(AD167&lt;=SUMIFS(Barèmes!$H$6:$H$28,Barèmes!$A$6:$A$28,"Surcoût d'agilité (s) — technique",Barèmes!$B$6:$B$28,H167,Barèmes!$C$6:$C$28,IF(H167="6ème","Mixte",G167)),Barèmes!$D$2,IF(AD167&lt;=SUMIFS(Barèmes!$I$6:$I$28,Barèmes!$A$6:$A$28,"Surcoût d'agilité (s) — technique",Barèmes!$B$6:$B$28,H167,Barèmes!$C$6:$C$28,IF(H167="6ème","Mixte",G167)),Barèmes!$E$2,Barèmes!$F$2)))),IF(AD167&gt;=SUMIFS(Barèmes!$F$6:$F$28,Barèmes!$A$6:$A$28,"Surcoût d'agilité (s) — technique",Barèmes!$B$6:$B$28,H167,Barèmes!$C$6:$C$28,IF(H167="6ème","Mixte",G167)),Barèmes!$B$2,IF(AD167&gt;=SUMIFS(Barèmes!$G$6:$G$28,Barèmes!$A$6:$A$28,"Surcoût d'agilité (s) — technique",Barèmes!$B$6:$B$28,H167,Barèmes!$C$6:$C$28,IF(H167="6ème","Mixte",G167)),Barèmes!$C$2,IF(AD167&gt;=SUMIFS(Barèmes!$H$6:$H$28,Barèmes!$A$6:$A$28,"Surcoût d'agilité (s) — technique",Barèmes!$B$6:$B$28,H167,Barèmes!$C$6:$C$28,IF(H167="6ème","Mixte",G167)),Barèmes!$D$2,IF(AD167&gt;=SUMIFS(Barèmes!$I$6:$I$28,Barèmes!$A$6:$A$28,"Surcoût d'agilité (s) — technique",Barèmes!$B$6:$B$28,H167,Barèmes!$C$6:$C$28,IF(H167="6ème","Mixte",G167)),Barèmes!$E$2,Barèmes!$F$2))))))</f>
        <v/>
      </c>
      <c r="AH167" s="31" t="str">
        <f>IF((IF(N167="",0,1)+IF(Q167="",0,1)+IF(W167="",0,1)+IF(Z167="",0,1)+IF(AC167="",0,1))=0,"",3*IF(N167=Barèmes!$B$2,1,IF(N167=Barèmes!$C$2,2,IF(N167=Barèmes!$D$2,3,IF(N167=Barèmes!$E$2,4,IF(N167=Barèmes!$F$2,5,0)))))+3*IF(Q167=Barèmes!$B$2,1,IF(Q167=Barèmes!$C$2,2,IF(Q167=Barèmes!$D$2,3,IF(Q167=Barèmes!$E$2,4,IF(Q167=Barèmes!$F$2,5,0)))))+2*IF(W167=Barèmes!$B$2,1,IF(W167=Barèmes!$C$2,2,IF(W167=Barèmes!$D$2,3,IF(W167=Barèmes!$E$2,4,IF(W167=Barèmes!$F$2,5,0)))))+1*IF(Z167=Barèmes!$B$2,1,IF(Z167=Barèmes!$C$2,2,IF(Z167=Barèmes!$D$2,3,IF(Z167=Barèmes!$E$2,4,IF(Z167=Barèmes!$F$2,5,0)))))+1*IF(AC167=Barèmes!$B$2,1,IF(AC167=Barèmes!$C$2,2,IF(AC167=Barèmes!$D$2,3,IF(AC167=Barèmes!$E$2,4,IF(AC167=Barèmes!$F$2,5,0))))))</f>
        <v/>
      </c>
      <c r="AI167" s="31"/>
      <c r="AJ167" s="32" t="str">
        <f>IFERROR(INDEX(Croissance!$B$5:$B$604,MATCH(A167,Croissance!$A$5:$A$604,0)),"")</f>
        <v/>
      </c>
      <c r="AK167" s="32" t="str">
        <f>IFERROR(INDEX(Croissance!$C$5:$C$604,MATCH(A167,Croissance!$A$5:$A$604,0)),"")</f>
        <v/>
      </c>
      <c r="AL167" s="32" t="str">
        <f>IFERROR(INDEX(Croissance!$D$5:$D$604,MATCH(A167,Croissance!$A$5:$A$604,0)),"")</f>
        <v/>
      </c>
      <c r="AM167" s="32" t="str">
        <f>IFERROR(INDEX(Croissance!$E$5:$E$604,MATCH(A167,Croissance!$A$5:$A$604,0)),"")</f>
        <v/>
      </c>
      <c r="AO167" s="33">
        <f t="shared" si="24"/>
        <v>0</v>
      </c>
      <c r="AP167" s="33">
        <f t="shared" si="20"/>
        <v>0</v>
      </c>
      <c r="AQ167" s="33">
        <f>IF(A167="",0,IF(AND(OR('Synthèse classe'!$C$2="Tous",C167='Synthèse classe'!$C$2),OR('Synthèse classe'!$C$3="Toutes",D167='Synthèse classe'!$C$3),OR('Synthèse classe'!$C$4="Toutes",AND('Synthèse classe'!$C$4="Dernière",AP167=1),B167=IFERROR(VALUE('Synthèse classe'!$C$4),0))),1,0))</f>
        <v>0</v>
      </c>
      <c r="AR167" s="34" t="str">
        <f t="shared" si="21"/>
        <v/>
      </c>
    </row>
    <row r="168" spans="1:44" x14ac:dyDescent="0.2">
      <c r="A168" s="17" t="str">
        <f t="shared" si="17"/>
        <v/>
      </c>
      <c r="B168" s="18"/>
      <c r="C168" s="19"/>
      <c r="D168" s="19"/>
      <c r="E168" s="19"/>
      <c r="F168" s="19"/>
      <c r="G168" s="19"/>
      <c r="H168" s="17" t="str">
        <f t="shared" si="22"/>
        <v/>
      </c>
      <c r="I168" s="20"/>
      <c r="J168" s="18"/>
      <c r="K168" s="19"/>
      <c r="L168" s="21" t="str">
        <f t="shared" si="23"/>
        <v/>
      </c>
      <c r="M168" s="21" t="str">
        <f>IF(OR(J168="",SUMPRODUCT((Barèmes!$A$6:$A$28="Endurance — Luc Léger (palier)")*(Barèmes!$B$6:$B$28=H168)*(Barèmes!$C$6:$C$28=IF(H168="6ème","Mixte",G168)))=0),"",IF(SUMPRODUCT((Barèmes!$A$6:$A$28="Endurance — Luc Léger (palier)")*(Barèmes!$B$6:$B$28=H168)*(Barèmes!$C$6:$C$28=IF(H168="6ème","Mixte",G168))*(Barèmes!$J$6:$J$28="+"))&gt;0,IF(J168&lt;=SUMIFS(Barèmes!$D$6:$D$28,Barèmes!$A$6:$A$28,"Endurance — Luc Léger (palier)",Barèmes!$B$6:$B$28,H168,Barèmes!$C$6:$C$28,IF(H168="6ème","Mixte",G168)),"à besoin",IF(J168&lt;=SUMIFS(Barèmes!$E$6:$E$28,Barèmes!$A$6:$A$28,"Endurance — Luc Léger (palier)",Barèmes!$B$6:$B$28,H168,Barèmes!$C$6:$C$28,IF(H168="6ème","Mixte",G168)),"fragile","satisfaisant")),IF(J168&gt;=SUMIFS(Barèmes!$D$6:$D$28,Barèmes!$A$6:$A$28,"Endurance — Luc Léger (palier)",Barèmes!$B$6:$B$28,H168,Barèmes!$C$6:$C$28,IF(H168="6ème","Mixte",G168)),"à besoin",IF(J168&gt;=SUMIFS(Barèmes!$E$6:$E$28,Barèmes!$A$6:$A$28,"Endurance — Luc Léger (palier)",Barèmes!$B$6:$B$28,H168,Barèmes!$C$6:$C$28,IF(H168="6ème","Mixte",G168)),"fragile","satisfaisant"))))</f>
        <v/>
      </c>
      <c r="N168" s="21" t="str">
        <f>IF(OR(J168="",SUMPRODUCT((Barèmes!$A$6:$A$28="Endurance — Luc Léger (palier)")*(Barèmes!$B$6:$B$28=H168)*(Barèmes!$C$6:$C$28=IF(H168="6ème","Mixte",G168)))=0),"",IF(SUMPRODUCT((Barèmes!$A$6:$A$28="Endurance — Luc Léger (palier)")*(Barèmes!$B$6:$B$28=H168)*(Barèmes!$C$6:$C$28=IF(H168="6ème","Mixte",G168))*(Barèmes!$J$6:$J$28="+"))&gt;0,IF(J168&lt;=SUMIFS(Barèmes!$F$6:$F$28,Barèmes!$A$6:$A$28,"Endurance — Luc Léger (palier)",Barèmes!$B$6:$B$28,H168,Barèmes!$C$6:$C$28,IF(H168="6ème","Mixte",G168)),Barèmes!$B$2,IF(J168&lt;=SUMIFS(Barèmes!$G$6:$G$28,Barèmes!$A$6:$A$28,"Endurance — Luc Léger (palier)",Barèmes!$B$6:$B$28,H168,Barèmes!$C$6:$C$28,IF(H168="6ème","Mixte",G168)),Barèmes!$C$2,IF(J168&lt;=SUMIFS(Barèmes!$H$6:$H$28,Barèmes!$A$6:$A$28,"Endurance — Luc Léger (palier)",Barèmes!$B$6:$B$28,H168,Barèmes!$C$6:$C$28,IF(H168="6ème","Mixte",G168)),Barèmes!$D$2,IF(J168&lt;=SUMIFS(Barèmes!$I$6:$I$28,Barèmes!$A$6:$A$28,"Endurance — Luc Léger (palier)",Barèmes!$B$6:$B$28,H168,Barèmes!$C$6:$C$28,IF(H168="6ème","Mixte",G168)),Barèmes!$E$2,Barèmes!$F$2)))),IF(J168&gt;=SUMIFS(Barèmes!$F$6:$F$28,Barèmes!$A$6:$A$28,"Endurance — Luc Léger (palier)",Barèmes!$B$6:$B$28,H168,Barèmes!$C$6:$C$28,IF(H168="6ème","Mixte",G168)),Barèmes!$B$2,IF(J168&gt;=SUMIFS(Barèmes!$G$6:$G$28,Barèmes!$A$6:$A$28,"Endurance — Luc Léger (palier)",Barèmes!$B$6:$B$28,H168,Barèmes!$C$6:$C$28,IF(H168="6ème","Mixte",G168)),Barèmes!$C$2,IF(J168&gt;=SUMIFS(Barèmes!$H$6:$H$28,Barèmes!$A$6:$A$28,"Endurance — Luc Léger (palier)",Barèmes!$B$6:$B$28,H168,Barèmes!$C$6:$C$28,IF(H168="6ème","Mixte",G168)),Barèmes!$D$2,IF(J168&gt;=SUMIFS(Barèmes!$I$6:$I$28,Barèmes!$A$6:$A$28,"Endurance — Luc Léger (palier)",Barèmes!$B$6:$B$28,H168,Barèmes!$C$6:$C$28,IF(H168="6ème","Mixte",G168)),Barèmes!$E$2,Barèmes!$F$2))))))</f>
        <v/>
      </c>
      <c r="O168" s="22"/>
      <c r="P168" s="23" t="str">
        <f>IF(OR(O168="",SUMPRODUCT((Barèmes!$A$6:$A$28="Force bas du corps — Saut en longueur (m)")*(Barèmes!$B$6:$B$28=H168)*(Barèmes!$C$6:$C$28=IF(H168="6ème","Mixte",G168)))=0),"",IF(SUMPRODUCT((Barèmes!$A$6:$A$28="Force bas du corps — Saut en longueur (m)")*(Barèmes!$B$6:$B$28=H168)*(Barèmes!$C$6:$C$28=IF(H168="6ème","Mixte",G168))*(Barèmes!$J$6:$J$28="+"))&gt;0,IF(O168&lt;=SUMIFS(Barèmes!$D$6:$D$28,Barèmes!$A$6:$A$28,"Force bas du corps — Saut en longueur (m)",Barèmes!$B$6:$B$28,H168,Barèmes!$C$6:$C$28,IF(H168="6ème","Mixte",G168)),"à besoin",IF(O168&lt;=SUMIFS(Barèmes!$E$6:$E$28,Barèmes!$A$6:$A$28,"Force bas du corps — Saut en longueur (m)",Barèmes!$B$6:$B$28,H168,Barèmes!$C$6:$C$28,IF(H168="6ème","Mixte",G168)),"fragile","satisfaisant")),IF(O168&gt;=SUMIFS(Barèmes!$D$6:$D$28,Barèmes!$A$6:$A$28,"Force bas du corps — Saut en longueur (m)",Barèmes!$B$6:$B$28,H168,Barèmes!$C$6:$C$28,IF(H168="6ème","Mixte",G168)),"à besoin",IF(O168&gt;=SUMIFS(Barèmes!$E$6:$E$28,Barèmes!$A$6:$A$28,"Force bas du corps — Saut en longueur (m)",Barèmes!$B$6:$B$28,H168,Barèmes!$C$6:$C$28,IF(H168="6ème","Mixte",G168)),"fragile","satisfaisant"))))</f>
        <v/>
      </c>
      <c r="Q168" s="23" t="str">
        <f>IF(OR(O168="",SUMPRODUCT((Barèmes!$A$6:$A$28="Force bas du corps — Saut en longueur (m)")*(Barèmes!$B$6:$B$28=H168)*(Barèmes!$C$6:$C$28=IF(H168="6ème","Mixte",G168)))=0),"",IF(SUMPRODUCT((Barèmes!$A$6:$A$28="Force bas du corps — Saut en longueur (m)")*(Barèmes!$B$6:$B$28=H168)*(Barèmes!$C$6:$C$28=IF(H168="6ème","Mixte",G168))*(Barèmes!$J$6:$J$28="+"))&gt;0,IF(O168&lt;=SUMIFS(Barèmes!$F$6:$F$28,Barèmes!$A$6:$A$28,"Force bas du corps — Saut en longueur (m)",Barèmes!$B$6:$B$28,H168,Barèmes!$C$6:$C$28,IF(H168="6ème","Mixte",G168)),Barèmes!$B$2,IF(O168&lt;=SUMIFS(Barèmes!$G$6:$G$28,Barèmes!$A$6:$A$28,"Force bas du corps — Saut en longueur (m)",Barèmes!$B$6:$B$28,H168,Barèmes!$C$6:$C$28,IF(H168="6ème","Mixte",G168)),Barèmes!$C$2,IF(O168&lt;=SUMIFS(Barèmes!$H$6:$H$28,Barèmes!$A$6:$A$28,"Force bas du corps — Saut en longueur (m)",Barèmes!$B$6:$B$28,H168,Barèmes!$C$6:$C$28,IF(H168="6ème","Mixte",G168)),Barèmes!$D$2,IF(O168&lt;=SUMIFS(Barèmes!$I$6:$I$28,Barèmes!$A$6:$A$28,"Force bas du corps — Saut en longueur (m)",Barèmes!$B$6:$B$28,H168,Barèmes!$C$6:$C$28,IF(H168="6ème","Mixte",G168)),Barèmes!$E$2,Barèmes!$F$2)))),IF(O168&gt;=SUMIFS(Barèmes!$F$6:$F$28,Barèmes!$A$6:$A$28,"Force bas du corps — Saut en longueur (m)",Barèmes!$B$6:$B$28,H168,Barèmes!$C$6:$C$28,IF(H168="6ème","Mixte",G168)),Barèmes!$B$2,IF(O168&gt;=SUMIFS(Barèmes!$G$6:$G$28,Barèmes!$A$6:$A$28,"Force bas du corps — Saut en longueur (m)",Barèmes!$B$6:$B$28,H168,Barèmes!$C$6:$C$28,IF(H168="6ème","Mixte",G168)),Barèmes!$C$2,IF(O168&gt;=SUMIFS(Barèmes!$H$6:$H$28,Barèmes!$A$6:$A$28,"Force bas du corps — Saut en longueur (m)",Barèmes!$B$6:$B$28,H168,Barèmes!$C$6:$C$28,IF(H168="6ème","Mixte",G168)),Barèmes!$D$2,IF(O168&gt;=SUMIFS(Barèmes!$I$6:$I$28,Barèmes!$A$6:$A$28,"Force bas du corps — Saut en longueur (m)",Barèmes!$B$6:$B$28,H168,Barèmes!$C$6:$C$28,IF(H168="6ème","Mixte",G168)),Barèmes!$E$2,Barèmes!$F$2))))))</f>
        <v/>
      </c>
      <c r="R168" s="22"/>
      <c r="S168" s="24" t="str">
        <f>IF(OR(R168="",SUMPRODUCT((Barèmes!$A$6:$A$28="Vitesse — 30 m (s)")*(Barèmes!$B$6:$B$28=H168)*(Barèmes!$C$6:$C$28=IF(H168="6ème","Mixte",G168)))=0),"",IF(SUMPRODUCT((Barèmes!$A$6:$A$28="Vitesse — 30 m (s)")*(Barèmes!$B$6:$B$28=H168)*(Barèmes!$C$6:$C$28=IF(H168="6ème","Mixte",G168))*(Barèmes!$J$6:$J$28="+"))&gt;0,IF(R168&lt;=SUMIFS(Barèmes!$D$6:$D$28,Barèmes!$A$6:$A$28,"Vitesse — 30 m (s)",Barèmes!$B$6:$B$28,H168,Barèmes!$C$6:$C$28,IF(H168="6ème","Mixte",G168)),"à besoin",IF(R168&lt;=SUMIFS(Barèmes!$E$6:$E$28,Barèmes!$A$6:$A$28,"Vitesse — 30 m (s)",Barèmes!$B$6:$B$28,H168,Barèmes!$C$6:$C$28,IF(H168="6ème","Mixte",G168)),"fragile","satisfaisant")),IF(R168&gt;=SUMIFS(Barèmes!$D$6:$D$28,Barèmes!$A$6:$A$28,"Vitesse — 30 m (s)",Barèmes!$B$6:$B$28,H168,Barèmes!$C$6:$C$28,IF(H168="6ème","Mixte",G168)),"à besoin",IF(R168&gt;=SUMIFS(Barèmes!$E$6:$E$28,Barèmes!$A$6:$A$28,"Vitesse — 30 m (s)",Barèmes!$B$6:$B$28,H168,Barèmes!$C$6:$C$28,IF(H168="6ème","Mixte",G168)),"fragile","satisfaisant"))))</f>
        <v/>
      </c>
      <c r="T168" s="24" t="str">
        <f>IF(OR(R168="",SUMPRODUCT((Barèmes!$A$6:$A$28="Vitesse — 30 m (s)")*(Barèmes!$B$6:$B$28=H168)*(Barèmes!$C$6:$C$28=IF(H168="6ème","Mixte",G168)))=0),"",IF(SUMPRODUCT((Barèmes!$A$6:$A$28="Vitesse — 30 m (s)")*(Barèmes!$B$6:$B$28=H168)*(Barèmes!$C$6:$C$28=IF(H168="6ème","Mixte",G168))*(Barèmes!$J$6:$J$28="+"))&gt;0,IF(R168&lt;=SUMIFS(Barèmes!$F$6:$F$28,Barèmes!$A$6:$A$28,"Vitesse — 30 m (s)",Barèmes!$B$6:$B$28,H168,Barèmes!$C$6:$C$28,IF(H168="6ème","Mixte",G168)),Barèmes!$B$2,IF(R168&lt;=SUMIFS(Barèmes!$G$6:$G$28,Barèmes!$A$6:$A$28,"Vitesse — 30 m (s)",Barèmes!$B$6:$B$28,H168,Barèmes!$C$6:$C$28,IF(H168="6ème","Mixte",G168)),Barèmes!$C$2,IF(R168&lt;=SUMIFS(Barèmes!$H$6:$H$28,Barèmes!$A$6:$A$28,"Vitesse — 30 m (s)",Barèmes!$B$6:$B$28,H168,Barèmes!$C$6:$C$28,IF(H168="6ème","Mixte",G168)),Barèmes!$D$2,IF(R168&lt;=SUMIFS(Barèmes!$I$6:$I$28,Barèmes!$A$6:$A$28,"Vitesse — 30 m (s)",Barèmes!$B$6:$B$28,H168,Barèmes!$C$6:$C$28,IF(H168="6ème","Mixte",G168)),Barèmes!$E$2,Barèmes!$F$2)))),IF(R168&gt;=SUMIFS(Barèmes!$F$6:$F$28,Barèmes!$A$6:$A$28,"Vitesse — 30 m (s)",Barèmes!$B$6:$B$28,H168,Barèmes!$C$6:$C$28,IF(H168="6ème","Mixte",G168)),Barèmes!$B$2,IF(R168&gt;=SUMIFS(Barèmes!$G$6:$G$28,Barèmes!$A$6:$A$28,"Vitesse — 30 m (s)",Barèmes!$B$6:$B$28,H168,Barèmes!$C$6:$C$28,IF(H168="6ème","Mixte",G168)),Barèmes!$C$2,IF(R168&gt;=SUMIFS(Barèmes!$H$6:$H$28,Barèmes!$A$6:$A$28,"Vitesse — 30 m (s)",Barèmes!$B$6:$B$28,H168,Barèmes!$C$6:$C$28,IF(H168="6ème","Mixte",G168)),Barèmes!$D$2,IF(R168&gt;=SUMIFS(Barèmes!$I$6:$I$28,Barèmes!$A$6:$A$28,"Vitesse — 30 m (s)",Barèmes!$B$6:$B$28,H168,Barèmes!$C$6:$C$28,IF(H168="6ème","Mixte",G168)),Barèmes!$E$2,Barèmes!$F$2))))))</f>
        <v/>
      </c>
      <c r="U168" s="22"/>
      <c r="V168" s="25" t="str">
        <f>IF(OR(U168="",SUMPRODUCT((Barèmes!$A$6:$A$28="Vitesse — 50 m (s)")*(Barèmes!$B$6:$B$28=H168)*(Barèmes!$C$6:$C$28=IF(H168="6ème","Mixte",G168)))=0),"",IF(SUMPRODUCT((Barèmes!$A$6:$A$28="Vitesse — 50 m (s)")*(Barèmes!$B$6:$B$28=H168)*(Barèmes!$C$6:$C$28=IF(H168="6ème","Mixte",G168))*(Barèmes!$J$6:$J$28="+"))&gt;0,IF(U168&lt;=SUMIFS(Barèmes!$D$6:$D$28,Barèmes!$A$6:$A$28,"Vitesse — 50 m (s)",Barèmes!$B$6:$B$28,H168,Barèmes!$C$6:$C$28,IF(H168="6ème","Mixte",G168)),"à besoin",IF(U168&lt;=SUMIFS(Barèmes!$E$6:$E$28,Barèmes!$A$6:$A$28,"Vitesse — 50 m (s)",Barèmes!$B$6:$B$28,H168,Barèmes!$C$6:$C$28,IF(H168="6ème","Mixte",G168)),"fragile","satisfaisant")),IF(U168&gt;=SUMIFS(Barèmes!$D$6:$D$28,Barèmes!$A$6:$A$28,"Vitesse — 50 m (s)",Barèmes!$B$6:$B$28,H168,Barèmes!$C$6:$C$28,IF(H168="6ème","Mixte",G168)),"à besoin",IF(U168&gt;=SUMIFS(Barèmes!$E$6:$E$28,Barèmes!$A$6:$A$28,"Vitesse — 50 m (s)",Barèmes!$B$6:$B$28,H168,Barèmes!$C$6:$C$28,IF(H168="6ème","Mixte",G168)),"fragile","satisfaisant"))))</f>
        <v/>
      </c>
      <c r="W168" s="25" t="str">
        <f>IF(OR(U168="",SUMPRODUCT((Barèmes!$A$6:$A$28="Vitesse — 50 m (s)")*(Barèmes!$B$6:$B$28=H168)*(Barèmes!$C$6:$C$28=IF(H168="6ème","Mixte",G168)))=0),"",IF(SUMPRODUCT((Barèmes!$A$6:$A$28="Vitesse — 50 m (s)")*(Barèmes!$B$6:$B$28=H168)*(Barèmes!$C$6:$C$28=IF(H168="6ème","Mixte",G168))*(Barèmes!$J$6:$J$28="+"))&gt;0,IF(U168&lt;=SUMIFS(Barèmes!$F$6:$F$28,Barèmes!$A$6:$A$28,"Vitesse — 50 m (s)",Barèmes!$B$6:$B$28,H168,Barèmes!$C$6:$C$28,IF(H168="6ème","Mixte",G168)),Barèmes!$B$2,IF(U168&lt;=SUMIFS(Barèmes!$G$6:$G$28,Barèmes!$A$6:$A$28,"Vitesse — 50 m (s)",Barèmes!$B$6:$B$28,H168,Barèmes!$C$6:$C$28,IF(H168="6ème","Mixte",G168)),Barèmes!$C$2,IF(U168&lt;=SUMIFS(Barèmes!$H$6:$H$28,Barèmes!$A$6:$A$28,"Vitesse — 50 m (s)",Barèmes!$B$6:$B$28,H168,Barèmes!$C$6:$C$28,IF(H168="6ème","Mixte",G168)),Barèmes!$D$2,IF(U168&lt;=SUMIFS(Barèmes!$I$6:$I$28,Barèmes!$A$6:$A$28,"Vitesse — 50 m (s)",Barèmes!$B$6:$B$28,H168,Barèmes!$C$6:$C$28,IF(H168="6ème","Mixte",G168)),Barèmes!$E$2,Barèmes!$F$2)))),IF(U168&gt;=SUMIFS(Barèmes!$F$6:$F$28,Barèmes!$A$6:$A$28,"Vitesse — 50 m (s)",Barèmes!$B$6:$B$28,H168,Barèmes!$C$6:$C$28,IF(H168="6ème","Mixte",G168)),Barèmes!$B$2,IF(U168&gt;=SUMIFS(Barèmes!$G$6:$G$28,Barèmes!$A$6:$A$28,"Vitesse — 50 m (s)",Barèmes!$B$6:$B$28,H168,Barèmes!$C$6:$C$28,IF(H168="6ème","Mixte",G168)),Barèmes!$C$2,IF(U168&gt;=SUMIFS(Barèmes!$H$6:$H$28,Barèmes!$A$6:$A$28,"Vitesse — 50 m (s)",Barèmes!$B$6:$B$28,H168,Barèmes!$C$6:$C$28,IF(H168="6ème","Mixte",G168)),Barèmes!$D$2,IF(U168&gt;=SUMIFS(Barèmes!$I$6:$I$28,Barèmes!$A$6:$A$28,"Vitesse — 50 m (s)",Barèmes!$B$6:$B$28,H168,Barèmes!$C$6:$C$28,IF(H168="6ème","Mixte",G168)),Barèmes!$E$2,Barèmes!$F$2))))))</f>
        <v/>
      </c>
      <c r="X168" s="18"/>
      <c r="Y168" s="26" t="str" cm="1">
        <f t="array" ref="Y168">IF(OR(X168="",SUMPRODUCT((Barèmes!$A$6:$A$28="Souplesse (score 1-5)")*(Barèmes!$B$6:$B$28=H168)*(Barèmes!$C$6:$C$28=IF(H168="6ème","Mixte",G168)))=0),"",IF(SUMPRODUCT((Barèmes!$A$6:$A$28="Souplesse (score 1-5)")*(Barèmes!$B$6:$B$28=H168)*(Barèmes!$C$6:$C$28=IF(H168="6ème","Mixte",G168))*(Barèmes!$J$6:$J$28="+"))&gt;0,IF(X168&lt;=SUMIFS(Barèmes!$D$6:$D$28,Barèmes!$A$6:$A$28,"Souplesse (score 1-5)",Barèmes!$B$6:$B$28,H168,Barèmes!$C$6:$C$28,IF(H168="6ème","Mixte",G168)),"à besoin",IF(X168&lt;=SUMIFS(Barèmes!$E$6:$E$28,Barèmes!$A$6:$A$28,"Souplesse (score 1-5)",Barèmes!$B$6:$B$28,H168,Barèmes!$C$6:$C$28,IF(H168="6ème","Mixte",G168)),"fragile","satisfaisant")),IF(X168&gt;=SUMIFS(Barèmes!$D$6:$D$28,Barèmes!$A$6:$A$28,"Souplesse (score 1-5)",Barèmes!$B$6:$B$28,H168,Barèmes!$C$6:$C$28,IF(H168="6ème","Mixte",G168)),"à besoin",IF(X168&gt;=SUMIFS(Barèmes!$E$6:$E$28,Barèmes!$A$6:$A$28,"Souplesse (score 1-5)",Barèmes!$B$6:$B$28,H168,Barèmes!$C$6:$C$28,IF(H168="6ème","Mixte",G168)),"fragile","satisfaisant"))))</f>
        <v/>
      </c>
      <c r="Z168" s="26" t="str" cm="1">
        <f t="array" ref="Z168">IF(OR(X168="",SUMPRODUCT((Barèmes!$A$6:$A$28="Souplesse (score 1-5)")*(Barèmes!$B$6:$B$28=H168)*(Barèmes!$C$6:$C$28=IF(H168="6ème","Mixte",G168)))=0),"",IF(SUMPRODUCT((Barèmes!$A$6:$A$28="Souplesse (score 1-5)")*(Barèmes!$B$6:$B$28=H168)*(Barèmes!$C$6:$C$28=IF(H168="6ème","Mixte",G168))*(Barèmes!$J$6:$J$28="+"))&gt;0,IF(X168&lt;=SUMIFS(Barèmes!$F$6:$F$28,Barèmes!$A$6:$A$28,"Souplesse (score 1-5)",Barèmes!$B$6:$B$28,H168,Barèmes!$C$6:$C$28,IF(H168="6ème","Mixte",G168)),Barèmes!$B$2,IF(X168&lt;=SUMIFS(Barèmes!$G$6:$G$28,Barèmes!$A$6:$A$28,"Souplesse (score 1-5)",Barèmes!$B$6:$B$28,H168,Barèmes!$C$6:$C$28,IF(H168="6ème","Mixte",G168)),Barèmes!$C$2,IF(X168&lt;=SUMIFS(Barèmes!$H$6:$H$28,Barèmes!$A$6:$A$28,"Souplesse (score 1-5)",Barèmes!$B$6:$B$28,H168,Barèmes!$C$6:$C$28,IF(H168="6ème","Mixte",G168)),Barèmes!$D$2,IF(X168&lt;=SUMIFS(Barèmes!$I$6:$I$28,Barèmes!$A$6:$A$28,"Souplesse (score 1-5)",Barèmes!$B$6:$B$28,H168,Barèmes!$C$6:$C$28,IF(H168="6ème","Mixte",G168)),Barèmes!$E$2,Barèmes!$F$2)))),IF(X168&gt;=SUMIFS(Barèmes!$F$6:$F$28,Barèmes!$A$6:$A$28,"Souplesse (score 1-5)",Barèmes!$B$6:$B$28,H168,Barèmes!$C$6:$C$28,IF(H168="6ème","Mixte",G168)),Barèmes!$B$2,IF(X168&gt;=SUMIFS(Barèmes!$G$6:$G$28,Barèmes!$A$6:$A$28,"Souplesse (score 1-5)",Barèmes!$B$6:$B$28,H168,Barèmes!$C$6:$C$28,IF(H168="6ème","Mixte",G168)),Barèmes!$C$2,IF(X168&gt;=SUMIFS(Barèmes!$H$6:$H$28,Barèmes!$A$6:$A$28,"Souplesse (score 1-5)",Barèmes!$B$6:$B$28,H168,Barèmes!$C$6:$C$28,IF(H168="6ème","Mixte",G168)),Barèmes!$D$2,IF(X168&gt;=SUMIFS(Barèmes!$I$6:$I$28,Barèmes!$A$6:$A$28,"Souplesse (score 1-5)",Barèmes!$B$6:$B$28,H168,Barèmes!$C$6:$C$28,IF(H168="6ème","Mixte",G168)),Barèmes!$E$2,Barèmes!$F$2))))))</f>
        <v/>
      </c>
      <c r="AA168" s="22"/>
      <c r="AB168" s="27" t="str">
        <f>IF(OR(AA168="",SUMPRODUCT((Barèmes!$A$6:$A$28="Agilité — T-test 974 (s)")*(Barèmes!$B$6:$B$28=H168)*(Barèmes!$C$6:$C$28=IF(H168="6ème","Mixte",G168)))=0),"",IF(SUMPRODUCT((Barèmes!$A$6:$A$28="Agilité — T-test 974 (s)")*(Barèmes!$B$6:$B$28=H168)*(Barèmes!$C$6:$C$28=IF(H168="6ème","Mixte",G168))*(Barèmes!$J$6:$J$28="+"))&gt;0,IF(AA168&lt;=SUMIFS(Barèmes!$D$6:$D$28,Barèmes!$A$6:$A$28,"Agilité — T-test 974 (s)",Barèmes!$B$6:$B$28,H168,Barèmes!$C$6:$C$28,IF(H168="6ème","Mixte",G168)),"à besoin",IF(AA168&lt;=SUMIFS(Barèmes!$E$6:$E$28,Barèmes!$A$6:$A$28,"Agilité — T-test 974 (s)",Barèmes!$B$6:$B$28,H168,Barèmes!$C$6:$C$28,IF(H168="6ème","Mixte",G168)),"fragile","satisfaisant")),IF(AA168&gt;=SUMIFS(Barèmes!$D$6:$D$28,Barèmes!$A$6:$A$28,"Agilité — T-test 974 (s)",Barèmes!$B$6:$B$28,H168,Barèmes!$C$6:$C$28,IF(H168="6ème","Mixte",G168)),"à besoin",IF(AA168&gt;=SUMIFS(Barèmes!$E$6:$E$28,Barèmes!$A$6:$A$28,"Agilité — T-test 974 (s)",Barèmes!$B$6:$B$28,H168,Barèmes!$C$6:$C$28,IF(H168="6ème","Mixte",G168)),"fragile","satisfaisant"))))</f>
        <v/>
      </c>
      <c r="AC168" s="27" t="str">
        <f>IF(OR(AA168="",SUMPRODUCT((Barèmes!$A$6:$A$28="Agilité — T-test 974 (s)")*(Barèmes!$B$6:$B$28=H168)*(Barèmes!$C$6:$C$28=IF(H168="6ème","Mixte",G168)))=0),"",IF(SUMPRODUCT((Barèmes!$A$6:$A$28="Agilité — T-test 974 (s)")*(Barèmes!$B$6:$B$28=H168)*(Barèmes!$C$6:$C$28=IF(H168="6ème","Mixte",G168))*(Barèmes!$J$6:$J$28="+"))&gt;0,IF(AA168&lt;=SUMIFS(Barèmes!$F$6:$F$28,Barèmes!$A$6:$A$28,"Agilité — T-test 974 (s)",Barèmes!$B$6:$B$28,H168,Barèmes!$C$6:$C$28,IF(H168="6ème","Mixte",G168)),Barèmes!$B$2,IF(AA168&lt;=SUMIFS(Barèmes!$G$6:$G$28,Barèmes!$A$6:$A$28,"Agilité — T-test 974 (s)",Barèmes!$B$6:$B$28,H168,Barèmes!$C$6:$C$28,IF(H168="6ème","Mixte",G168)),Barèmes!$C$2,IF(AA168&lt;=SUMIFS(Barèmes!$H$6:$H$28,Barèmes!$A$6:$A$28,"Agilité — T-test 974 (s)",Barèmes!$B$6:$B$28,H168,Barèmes!$C$6:$C$28,IF(H168="6ème","Mixte",G168)),Barèmes!$D$2,IF(AA168&lt;=SUMIFS(Barèmes!$I$6:$I$28,Barèmes!$A$6:$A$28,"Agilité — T-test 974 (s)",Barèmes!$B$6:$B$28,H168,Barèmes!$C$6:$C$28,IF(H168="6ème","Mixte",G168)),Barèmes!$E$2,Barèmes!$F$2)))),IF(AA168&gt;=SUMIFS(Barèmes!$F$6:$F$28,Barèmes!$A$6:$A$28,"Agilité — T-test 974 (s)",Barèmes!$B$6:$B$28,H168,Barèmes!$C$6:$C$28,IF(H168="6ème","Mixte",G168)),Barèmes!$B$2,IF(AA168&gt;=SUMIFS(Barèmes!$G$6:$G$28,Barèmes!$A$6:$A$28,"Agilité — T-test 974 (s)",Barèmes!$B$6:$B$28,H168,Barèmes!$C$6:$C$28,IF(H168="6ème","Mixte",G168)),Barèmes!$C$2,IF(AA168&gt;=SUMIFS(Barèmes!$H$6:$H$28,Barèmes!$A$6:$A$28,"Agilité — T-test 974 (s)",Barèmes!$B$6:$B$28,H168,Barèmes!$C$6:$C$28,IF(H168="6ème","Mixte",G168)),Barèmes!$D$2,IF(AA168&gt;=SUMIFS(Barèmes!$I$6:$I$28,Barèmes!$A$6:$A$28,"Agilité — T-test 974 (s)",Barèmes!$B$6:$B$28,H168,Barèmes!$C$6:$C$28,IF(H168="6ème","Mixte",G168)),Barèmes!$E$2,Barèmes!$F$2))))))</f>
        <v/>
      </c>
      <c r="AD168" s="28" t="str">
        <f t="shared" si="18"/>
        <v/>
      </c>
      <c r="AE168" s="29" t="str">
        <f t="shared" si="19"/>
        <v/>
      </c>
      <c r="AF168" s="30" t="str">
        <f>IF(OR(AD168="",SUMPRODUCT((Barèmes!$A$6:$A$28="Surcoût d'agilité (s) — technique")*(Barèmes!$B$6:$B$28=H168)*(Barèmes!$C$6:$C$28=IF(H168="6ème","Mixte",G168)))=0),"",IF(SUMPRODUCT((Barèmes!$A$6:$A$28="Surcoût d'agilité (s) — technique")*(Barèmes!$B$6:$B$28=H168)*(Barèmes!$C$6:$C$28=IF(H168="6ème","Mixte",G168))*(Barèmes!$J$6:$J$28="+"))&gt;0,IF(AD168&lt;=SUMIFS(Barèmes!$D$6:$D$28,Barèmes!$A$6:$A$28,"Surcoût d'agilité (s) — technique",Barèmes!$B$6:$B$28,H168,Barèmes!$C$6:$C$28,IF(H168="6ème","Mixte",G168)),"à besoin",IF(AD168&lt;=SUMIFS(Barèmes!$E$6:$E$28,Barèmes!$A$6:$A$28,"Surcoût d'agilité (s) — technique",Barèmes!$B$6:$B$28,H168,Barèmes!$C$6:$C$28,IF(H168="6ème","Mixte",G168)),"fragile","satisfaisant")),IF(AD168&gt;=SUMIFS(Barèmes!$D$6:$D$28,Barèmes!$A$6:$A$28,"Surcoût d'agilité (s) — technique",Barèmes!$B$6:$B$28,H168,Barèmes!$C$6:$C$28,IF(H168="6ème","Mixte",G168)),"à besoin",IF(AD168&gt;=SUMIFS(Barèmes!$E$6:$E$28,Barèmes!$A$6:$A$28,"Surcoût d'agilité (s) — technique",Barèmes!$B$6:$B$28,H168,Barèmes!$C$6:$C$28,IF(H168="6ème","Mixte",G168)),"fragile","satisfaisant"))))</f>
        <v/>
      </c>
      <c r="AG168" s="30" t="str">
        <f>IF(OR(AD168="",SUMPRODUCT((Barèmes!$A$6:$A$28="Surcoût d'agilité (s) — technique")*(Barèmes!$B$6:$B$28=H168)*(Barèmes!$C$6:$C$28=IF(H168="6ème","Mixte",G168)))=0),"",IF(SUMPRODUCT((Barèmes!$A$6:$A$28="Surcoût d'agilité (s) — technique")*(Barèmes!$B$6:$B$28=H168)*(Barèmes!$C$6:$C$28=IF(H168="6ème","Mixte",G168))*(Barèmes!$J$6:$J$28="+"))&gt;0,IF(AD168&lt;=SUMIFS(Barèmes!$F$6:$F$28,Barèmes!$A$6:$A$28,"Surcoût d'agilité (s) — technique",Barèmes!$B$6:$B$28,H168,Barèmes!$C$6:$C$28,IF(H168="6ème","Mixte",G168)),Barèmes!$B$2,IF(AD168&lt;=SUMIFS(Barèmes!$G$6:$G$28,Barèmes!$A$6:$A$28,"Surcoût d'agilité (s) — technique",Barèmes!$B$6:$B$28,H168,Barèmes!$C$6:$C$28,IF(H168="6ème","Mixte",G168)),Barèmes!$C$2,IF(AD168&lt;=SUMIFS(Barèmes!$H$6:$H$28,Barèmes!$A$6:$A$28,"Surcoût d'agilité (s) — technique",Barèmes!$B$6:$B$28,H168,Barèmes!$C$6:$C$28,IF(H168="6ème","Mixte",G168)),Barèmes!$D$2,IF(AD168&lt;=SUMIFS(Barèmes!$I$6:$I$28,Barèmes!$A$6:$A$28,"Surcoût d'agilité (s) — technique",Barèmes!$B$6:$B$28,H168,Barèmes!$C$6:$C$28,IF(H168="6ème","Mixte",G168)),Barèmes!$E$2,Barèmes!$F$2)))),IF(AD168&gt;=SUMIFS(Barèmes!$F$6:$F$28,Barèmes!$A$6:$A$28,"Surcoût d'agilité (s) — technique",Barèmes!$B$6:$B$28,H168,Barèmes!$C$6:$C$28,IF(H168="6ème","Mixte",G168)),Barèmes!$B$2,IF(AD168&gt;=SUMIFS(Barèmes!$G$6:$G$28,Barèmes!$A$6:$A$28,"Surcoût d'agilité (s) — technique",Barèmes!$B$6:$B$28,H168,Barèmes!$C$6:$C$28,IF(H168="6ème","Mixte",G168)),Barèmes!$C$2,IF(AD168&gt;=SUMIFS(Barèmes!$H$6:$H$28,Barèmes!$A$6:$A$28,"Surcoût d'agilité (s) — technique",Barèmes!$B$6:$B$28,H168,Barèmes!$C$6:$C$28,IF(H168="6ème","Mixte",G168)),Barèmes!$D$2,IF(AD168&gt;=SUMIFS(Barèmes!$I$6:$I$28,Barèmes!$A$6:$A$28,"Surcoût d'agilité (s) — technique",Barèmes!$B$6:$B$28,H168,Barèmes!$C$6:$C$28,IF(H168="6ème","Mixte",G168)),Barèmes!$E$2,Barèmes!$F$2))))))</f>
        <v/>
      </c>
      <c r="AH168" s="31" t="str">
        <f>IF((IF(N168="",0,1)+IF(Q168="",0,1)+IF(W168="",0,1)+IF(Z168="",0,1)+IF(AC168="",0,1))=0,"",3*IF(N168=Barèmes!$B$2,1,IF(N168=Barèmes!$C$2,2,IF(N168=Barèmes!$D$2,3,IF(N168=Barèmes!$E$2,4,IF(N168=Barèmes!$F$2,5,0)))))+3*IF(Q168=Barèmes!$B$2,1,IF(Q168=Barèmes!$C$2,2,IF(Q168=Barèmes!$D$2,3,IF(Q168=Barèmes!$E$2,4,IF(Q168=Barèmes!$F$2,5,0)))))+2*IF(W168=Barèmes!$B$2,1,IF(W168=Barèmes!$C$2,2,IF(W168=Barèmes!$D$2,3,IF(W168=Barèmes!$E$2,4,IF(W168=Barèmes!$F$2,5,0)))))+1*IF(Z168=Barèmes!$B$2,1,IF(Z168=Barèmes!$C$2,2,IF(Z168=Barèmes!$D$2,3,IF(Z168=Barèmes!$E$2,4,IF(Z168=Barèmes!$F$2,5,0)))))+1*IF(AC168=Barèmes!$B$2,1,IF(AC168=Barèmes!$C$2,2,IF(AC168=Barèmes!$D$2,3,IF(AC168=Barèmes!$E$2,4,IF(AC168=Barèmes!$F$2,5,0))))))</f>
        <v/>
      </c>
      <c r="AI168" s="31"/>
      <c r="AJ168" s="32" t="str">
        <f>IFERROR(INDEX(Croissance!$B$5:$B$604,MATCH(A168,Croissance!$A$5:$A$604,0)),"")</f>
        <v/>
      </c>
      <c r="AK168" s="32" t="str">
        <f>IFERROR(INDEX(Croissance!$C$5:$C$604,MATCH(A168,Croissance!$A$5:$A$604,0)),"")</f>
        <v/>
      </c>
      <c r="AL168" s="32" t="str">
        <f>IFERROR(INDEX(Croissance!$D$5:$D$604,MATCH(A168,Croissance!$A$5:$A$604,0)),"")</f>
        <v/>
      </c>
      <c r="AM168" s="32" t="str">
        <f>IFERROR(INDEX(Croissance!$E$5:$E$604,MATCH(A168,Croissance!$A$5:$A$604,0)),"")</f>
        <v/>
      </c>
      <c r="AO168" s="33">
        <f t="shared" si="24"/>
        <v>0</v>
      </c>
      <c r="AP168" s="33">
        <f t="shared" si="20"/>
        <v>0</v>
      </c>
      <c r="AQ168" s="33">
        <f>IF(A168="",0,IF(AND(OR('Synthèse classe'!$C$2="Tous",C168='Synthèse classe'!$C$2),OR('Synthèse classe'!$C$3="Toutes",D168='Synthèse classe'!$C$3),OR('Synthèse classe'!$C$4="Toutes",AND('Synthèse classe'!$C$4="Dernière",AP168=1),B168=IFERROR(VALUE('Synthèse classe'!$C$4),0))),1,0))</f>
        <v>0</v>
      </c>
      <c r="AR168" s="34" t="str">
        <f t="shared" si="21"/>
        <v/>
      </c>
    </row>
    <row r="169" spans="1:44" x14ac:dyDescent="0.2">
      <c r="A169" s="17" t="str">
        <f t="shared" si="17"/>
        <v/>
      </c>
      <c r="B169" s="18"/>
      <c r="C169" s="19"/>
      <c r="D169" s="19"/>
      <c r="E169" s="19"/>
      <c r="F169" s="19"/>
      <c r="G169" s="19"/>
      <c r="H169" s="17" t="str">
        <f t="shared" si="22"/>
        <v/>
      </c>
      <c r="I169" s="20"/>
      <c r="J169" s="18"/>
      <c r="K169" s="19"/>
      <c r="L169" s="21" t="str">
        <f t="shared" si="23"/>
        <v/>
      </c>
      <c r="M169" s="21" t="str">
        <f>IF(OR(J169="",SUMPRODUCT((Barèmes!$A$6:$A$28="Endurance — Luc Léger (palier)")*(Barèmes!$B$6:$B$28=H169)*(Barèmes!$C$6:$C$28=IF(H169="6ème","Mixte",G169)))=0),"",IF(SUMPRODUCT((Barèmes!$A$6:$A$28="Endurance — Luc Léger (palier)")*(Barèmes!$B$6:$B$28=H169)*(Barèmes!$C$6:$C$28=IF(H169="6ème","Mixte",G169))*(Barèmes!$J$6:$J$28="+"))&gt;0,IF(J169&lt;=SUMIFS(Barèmes!$D$6:$D$28,Barèmes!$A$6:$A$28,"Endurance — Luc Léger (palier)",Barèmes!$B$6:$B$28,H169,Barèmes!$C$6:$C$28,IF(H169="6ème","Mixte",G169)),"à besoin",IF(J169&lt;=SUMIFS(Barèmes!$E$6:$E$28,Barèmes!$A$6:$A$28,"Endurance — Luc Léger (palier)",Barèmes!$B$6:$B$28,H169,Barèmes!$C$6:$C$28,IF(H169="6ème","Mixte",G169)),"fragile","satisfaisant")),IF(J169&gt;=SUMIFS(Barèmes!$D$6:$D$28,Barèmes!$A$6:$A$28,"Endurance — Luc Léger (palier)",Barèmes!$B$6:$B$28,H169,Barèmes!$C$6:$C$28,IF(H169="6ème","Mixte",G169)),"à besoin",IF(J169&gt;=SUMIFS(Barèmes!$E$6:$E$28,Barèmes!$A$6:$A$28,"Endurance — Luc Léger (palier)",Barèmes!$B$6:$B$28,H169,Barèmes!$C$6:$C$28,IF(H169="6ème","Mixte",G169)),"fragile","satisfaisant"))))</f>
        <v/>
      </c>
      <c r="N169" s="21" t="str">
        <f>IF(OR(J169="",SUMPRODUCT((Barèmes!$A$6:$A$28="Endurance — Luc Léger (palier)")*(Barèmes!$B$6:$B$28=H169)*(Barèmes!$C$6:$C$28=IF(H169="6ème","Mixte",G169)))=0),"",IF(SUMPRODUCT((Barèmes!$A$6:$A$28="Endurance — Luc Léger (palier)")*(Barèmes!$B$6:$B$28=H169)*(Barèmes!$C$6:$C$28=IF(H169="6ème","Mixte",G169))*(Barèmes!$J$6:$J$28="+"))&gt;0,IF(J169&lt;=SUMIFS(Barèmes!$F$6:$F$28,Barèmes!$A$6:$A$28,"Endurance — Luc Léger (palier)",Barèmes!$B$6:$B$28,H169,Barèmes!$C$6:$C$28,IF(H169="6ème","Mixte",G169)),Barèmes!$B$2,IF(J169&lt;=SUMIFS(Barèmes!$G$6:$G$28,Barèmes!$A$6:$A$28,"Endurance — Luc Léger (palier)",Barèmes!$B$6:$B$28,H169,Barèmes!$C$6:$C$28,IF(H169="6ème","Mixte",G169)),Barèmes!$C$2,IF(J169&lt;=SUMIFS(Barèmes!$H$6:$H$28,Barèmes!$A$6:$A$28,"Endurance — Luc Léger (palier)",Barèmes!$B$6:$B$28,H169,Barèmes!$C$6:$C$28,IF(H169="6ème","Mixte",G169)),Barèmes!$D$2,IF(J169&lt;=SUMIFS(Barèmes!$I$6:$I$28,Barèmes!$A$6:$A$28,"Endurance — Luc Léger (palier)",Barèmes!$B$6:$B$28,H169,Barèmes!$C$6:$C$28,IF(H169="6ème","Mixte",G169)),Barèmes!$E$2,Barèmes!$F$2)))),IF(J169&gt;=SUMIFS(Barèmes!$F$6:$F$28,Barèmes!$A$6:$A$28,"Endurance — Luc Léger (palier)",Barèmes!$B$6:$B$28,H169,Barèmes!$C$6:$C$28,IF(H169="6ème","Mixte",G169)),Barèmes!$B$2,IF(J169&gt;=SUMIFS(Barèmes!$G$6:$G$28,Barèmes!$A$6:$A$28,"Endurance — Luc Léger (palier)",Barèmes!$B$6:$B$28,H169,Barèmes!$C$6:$C$28,IF(H169="6ème","Mixte",G169)),Barèmes!$C$2,IF(J169&gt;=SUMIFS(Barèmes!$H$6:$H$28,Barèmes!$A$6:$A$28,"Endurance — Luc Léger (palier)",Barèmes!$B$6:$B$28,H169,Barèmes!$C$6:$C$28,IF(H169="6ème","Mixte",G169)),Barèmes!$D$2,IF(J169&gt;=SUMIFS(Barèmes!$I$6:$I$28,Barèmes!$A$6:$A$28,"Endurance — Luc Léger (palier)",Barèmes!$B$6:$B$28,H169,Barèmes!$C$6:$C$28,IF(H169="6ème","Mixte",G169)),Barèmes!$E$2,Barèmes!$F$2))))))</f>
        <v/>
      </c>
      <c r="O169" s="22"/>
      <c r="P169" s="23" t="str">
        <f>IF(OR(O169="",SUMPRODUCT((Barèmes!$A$6:$A$28="Force bas du corps — Saut en longueur (m)")*(Barèmes!$B$6:$B$28=H169)*(Barèmes!$C$6:$C$28=IF(H169="6ème","Mixte",G169)))=0),"",IF(SUMPRODUCT((Barèmes!$A$6:$A$28="Force bas du corps — Saut en longueur (m)")*(Barèmes!$B$6:$B$28=H169)*(Barèmes!$C$6:$C$28=IF(H169="6ème","Mixte",G169))*(Barèmes!$J$6:$J$28="+"))&gt;0,IF(O169&lt;=SUMIFS(Barèmes!$D$6:$D$28,Barèmes!$A$6:$A$28,"Force bas du corps — Saut en longueur (m)",Barèmes!$B$6:$B$28,H169,Barèmes!$C$6:$C$28,IF(H169="6ème","Mixte",G169)),"à besoin",IF(O169&lt;=SUMIFS(Barèmes!$E$6:$E$28,Barèmes!$A$6:$A$28,"Force bas du corps — Saut en longueur (m)",Barèmes!$B$6:$B$28,H169,Barèmes!$C$6:$C$28,IF(H169="6ème","Mixte",G169)),"fragile","satisfaisant")),IF(O169&gt;=SUMIFS(Barèmes!$D$6:$D$28,Barèmes!$A$6:$A$28,"Force bas du corps — Saut en longueur (m)",Barèmes!$B$6:$B$28,H169,Barèmes!$C$6:$C$28,IF(H169="6ème","Mixte",G169)),"à besoin",IF(O169&gt;=SUMIFS(Barèmes!$E$6:$E$28,Barèmes!$A$6:$A$28,"Force bas du corps — Saut en longueur (m)",Barèmes!$B$6:$B$28,H169,Barèmes!$C$6:$C$28,IF(H169="6ème","Mixte",G169)),"fragile","satisfaisant"))))</f>
        <v/>
      </c>
      <c r="Q169" s="23" t="str">
        <f>IF(OR(O169="",SUMPRODUCT((Barèmes!$A$6:$A$28="Force bas du corps — Saut en longueur (m)")*(Barèmes!$B$6:$B$28=H169)*(Barèmes!$C$6:$C$28=IF(H169="6ème","Mixte",G169)))=0),"",IF(SUMPRODUCT((Barèmes!$A$6:$A$28="Force bas du corps — Saut en longueur (m)")*(Barèmes!$B$6:$B$28=H169)*(Barèmes!$C$6:$C$28=IF(H169="6ème","Mixte",G169))*(Barèmes!$J$6:$J$28="+"))&gt;0,IF(O169&lt;=SUMIFS(Barèmes!$F$6:$F$28,Barèmes!$A$6:$A$28,"Force bas du corps — Saut en longueur (m)",Barèmes!$B$6:$B$28,H169,Barèmes!$C$6:$C$28,IF(H169="6ème","Mixte",G169)),Barèmes!$B$2,IF(O169&lt;=SUMIFS(Barèmes!$G$6:$G$28,Barèmes!$A$6:$A$28,"Force bas du corps — Saut en longueur (m)",Barèmes!$B$6:$B$28,H169,Barèmes!$C$6:$C$28,IF(H169="6ème","Mixte",G169)),Barèmes!$C$2,IF(O169&lt;=SUMIFS(Barèmes!$H$6:$H$28,Barèmes!$A$6:$A$28,"Force bas du corps — Saut en longueur (m)",Barèmes!$B$6:$B$28,H169,Barèmes!$C$6:$C$28,IF(H169="6ème","Mixte",G169)),Barèmes!$D$2,IF(O169&lt;=SUMIFS(Barèmes!$I$6:$I$28,Barèmes!$A$6:$A$28,"Force bas du corps — Saut en longueur (m)",Barèmes!$B$6:$B$28,H169,Barèmes!$C$6:$C$28,IF(H169="6ème","Mixte",G169)),Barèmes!$E$2,Barèmes!$F$2)))),IF(O169&gt;=SUMIFS(Barèmes!$F$6:$F$28,Barèmes!$A$6:$A$28,"Force bas du corps — Saut en longueur (m)",Barèmes!$B$6:$B$28,H169,Barèmes!$C$6:$C$28,IF(H169="6ème","Mixte",G169)),Barèmes!$B$2,IF(O169&gt;=SUMIFS(Barèmes!$G$6:$G$28,Barèmes!$A$6:$A$28,"Force bas du corps — Saut en longueur (m)",Barèmes!$B$6:$B$28,H169,Barèmes!$C$6:$C$28,IF(H169="6ème","Mixte",G169)),Barèmes!$C$2,IF(O169&gt;=SUMIFS(Barèmes!$H$6:$H$28,Barèmes!$A$6:$A$28,"Force bas du corps — Saut en longueur (m)",Barèmes!$B$6:$B$28,H169,Barèmes!$C$6:$C$28,IF(H169="6ème","Mixte",G169)),Barèmes!$D$2,IF(O169&gt;=SUMIFS(Barèmes!$I$6:$I$28,Barèmes!$A$6:$A$28,"Force bas du corps — Saut en longueur (m)",Barèmes!$B$6:$B$28,H169,Barèmes!$C$6:$C$28,IF(H169="6ème","Mixte",G169)),Barèmes!$E$2,Barèmes!$F$2))))))</f>
        <v/>
      </c>
      <c r="R169" s="22"/>
      <c r="S169" s="24" t="str">
        <f>IF(OR(R169="",SUMPRODUCT((Barèmes!$A$6:$A$28="Vitesse — 30 m (s)")*(Barèmes!$B$6:$B$28=H169)*(Barèmes!$C$6:$C$28=IF(H169="6ème","Mixte",G169)))=0),"",IF(SUMPRODUCT((Barèmes!$A$6:$A$28="Vitesse — 30 m (s)")*(Barèmes!$B$6:$B$28=H169)*(Barèmes!$C$6:$C$28=IF(H169="6ème","Mixte",G169))*(Barèmes!$J$6:$J$28="+"))&gt;0,IF(R169&lt;=SUMIFS(Barèmes!$D$6:$D$28,Barèmes!$A$6:$A$28,"Vitesse — 30 m (s)",Barèmes!$B$6:$B$28,H169,Barèmes!$C$6:$C$28,IF(H169="6ème","Mixte",G169)),"à besoin",IF(R169&lt;=SUMIFS(Barèmes!$E$6:$E$28,Barèmes!$A$6:$A$28,"Vitesse — 30 m (s)",Barèmes!$B$6:$B$28,H169,Barèmes!$C$6:$C$28,IF(H169="6ème","Mixte",G169)),"fragile","satisfaisant")),IF(R169&gt;=SUMIFS(Barèmes!$D$6:$D$28,Barèmes!$A$6:$A$28,"Vitesse — 30 m (s)",Barèmes!$B$6:$B$28,H169,Barèmes!$C$6:$C$28,IF(H169="6ème","Mixte",G169)),"à besoin",IF(R169&gt;=SUMIFS(Barèmes!$E$6:$E$28,Barèmes!$A$6:$A$28,"Vitesse — 30 m (s)",Barèmes!$B$6:$B$28,H169,Barèmes!$C$6:$C$28,IF(H169="6ème","Mixte",G169)),"fragile","satisfaisant"))))</f>
        <v/>
      </c>
      <c r="T169" s="24" t="str">
        <f>IF(OR(R169="",SUMPRODUCT((Barèmes!$A$6:$A$28="Vitesse — 30 m (s)")*(Barèmes!$B$6:$B$28=H169)*(Barèmes!$C$6:$C$28=IF(H169="6ème","Mixte",G169)))=0),"",IF(SUMPRODUCT((Barèmes!$A$6:$A$28="Vitesse — 30 m (s)")*(Barèmes!$B$6:$B$28=H169)*(Barèmes!$C$6:$C$28=IF(H169="6ème","Mixte",G169))*(Barèmes!$J$6:$J$28="+"))&gt;0,IF(R169&lt;=SUMIFS(Barèmes!$F$6:$F$28,Barèmes!$A$6:$A$28,"Vitesse — 30 m (s)",Barèmes!$B$6:$B$28,H169,Barèmes!$C$6:$C$28,IF(H169="6ème","Mixte",G169)),Barèmes!$B$2,IF(R169&lt;=SUMIFS(Barèmes!$G$6:$G$28,Barèmes!$A$6:$A$28,"Vitesse — 30 m (s)",Barèmes!$B$6:$B$28,H169,Barèmes!$C$6:$C$28,IF(H169="6ème","Mixte",G169)),Barèmes!$C$2,IF(R169&lt;=SUMIFS(Barèmes!$H$6:$H$28,Barèmes!$A$6:$A$28,"Vitesse — 30 m (s)",Barèmes!$B$6:$B$28,H169,Barèmes!$C$6:$C$28,IF(H169="6ème","Mixte",G169)),Barèmes!$D$2,IF(R169&lt;=SUMIFS(Barèmes!$I$6:$I$28,Barèmes!$A$6:$A$28,"Vitesse — 30 m (s)",Barèmes!$B$6:$B$28,H169,Barèmes!$C$6:$C$28,IF(H169="6ème","Mixte",G169)),Barèmes!$E$2,Barèmes!$F$2)))),IF(R169&gt;=SUMIFS(Barèmes!$F$6:$F$28,Barèmes!$A$6:$A$28,"Vitesse — 30 m (s)",Barèmes!$B$6:$B$28,H169,Barèmes!$C$6:$C$28,IF(H169="6ème","Mixte",G169)),Barèmes!$B$2,IF(R169&gt;=SUMIFS(Barèmes!$G$6:$G$28,Barèmes!$A$6:$A$28,"Vitesse — 30 m (s)",Barèmes!$B$6:$B$28,H169,Barèmes!$C$6:$C$28,IF(H169="6ème","Mixte",G169)),Barèmes!$C$2,IF(R169&gt;=SUMIFS(Barèmes!$H$6:$H$28,Barèmes!$A$6:$A$28,"Vitesse — 30 m (s)",Barèmes!$B$6:$B$28,H169,Barèmes!$C$6:$C$28,IF(H169="6ème","Mixte",G169)),Barèmes!$D$2,IF(R169&gt;=SUMIFS(Barèmes!$I$6:$I$28,Barèmes!$A$6:$A$28,"Vitesse — 30 m (s)",Barèmes!$B$6:$B$28,H169,Barèmes!$C$6:$C$28,IF(H169="6ème","Mixte",G169)),Barèmes!$E$2,Barèmes!$F$2))))))</f>
        <v/>
      </c>
      <c r="U169" s="22"/>
      <c r="V169" s="25" t="str">
        <f>IF(OR(U169="",SUMPRODUCT((Barèmes!$A$6:$A$28="Vitesse — 50 m (s)")*(Barèmes!$B$6:$B$28=H169)*(Barèmes!$C$6:$C$28=IF(H169="6ème","Mixte",G169)))=0),"",IF(SUMPRODUCT((Barèmes!$A$6:$A$28="Vitesse — 50 m (s)")*(Barèmes!$B$6:$B$28=H169)*(Barèmes!$C$6:$C$28=IF(H169="6ème","Mixte",G169))*(Barèmes!$J$6:$J$28="+"))&gt;0,IF(U169&lt;=SUMIFS(Barèmes!$D$6:$D$28,Barèmes!$A$6:$A$28,"Vitesse — 50 m (s)",Barèmes!$B$6:$B$28,H169,Barèmes!$C$6:$C$28,IF(H169="6ème","Mixte",G169)),"à besoin",IF(U169&lt;=SUMIFS(Barèmes!$E$6:$E$28,Barèmes!$A$6:$A$28,"Vitesse — 50 m (s)",Barèmes!$B$6:$B$28,H169,Barèmes!$C$6:$C$28,IF(H169="6ème","Mixte",G169)),"fragile","satisfaisant")),IF(U169&gt;=SUMIFS(Barèmes!$D$6:$D$28,Barèmes!$A$6:$A$28,"Vitesse — 50 m (s)",Barèmes!$B$6:$B$28,H169,Barèmes!$C$6:$C$28,IF(H169="6ème","Mixte",G169)),"à besoin",IF(U169&gt;=SUMIFS(Barèmes!$E$6:$E$28,Barèmes!$A$6:$A$28,"Vitesse — 50 m (s)",Barèmes!$B$6:$B$28,H169,Barèmes!$C$6:$C$28,IF(H169="6ème","Mixte",G169)),"fragile","satisfaisant"))))</f>
        <v/>
      </c>
      <c r="W169" s="25" t="str">
        <f>IF(OR(U169="",SUMPRODUCT((Barèmes!$A$6:$A$28="Vitesse — 50 m (s)")*(Barèmes!$B$6:$B$28=H169)*(Barèmes!$C$6:$C$28=IF(H169="6ème","Mixte",G169)))=0),"",IF(SUMPRODUCT((Barèmes!$A$6:$A$28="Vitesse — 50 m (s)")*(Barèmes!$B$6:$B$28=H169)*(Barèmes!$C$6:$C$28=IF(H169="6ème","Mixte",G169))*(Barèmes!$J$6:$J$28="+"))&gt;0,IF(U169&lt;=SUMIFS(Barèmes!$F$6:$F$28,Barèmes!$A$6:$A$28,"Vitesse — 50 m (s)",Barèmes!$B$6:$B$28,H169,Barèmes!$C$6:$C$28,IF(H169="6ème","Mixte",G169)),Barèmes!$B$2,IF(U169&lt;=SUMIFS(Barèmes!$G$6:$G$28,Barèmes!$A$6:$A$28,"Vitesse — 50 m (s)",Barèmes!$B$6:$B$28,H169,Barèmes!$C$6:$C$28,IF(H169="6ème","Mixte",G169)),Barèmes!$C$2,IF(U169&lt;=SUMIFS(Barèmes!$H$6:$H$28,Barèmes!$A$6:$A$28,"Vitesse — 50 m (s)",Barèmes!$B$6:$B$28,H169,Barèmes!$C$6:$C$28,IF(H169="6ème","Mixte",G169)),Barèmes!$D$2,IF(U169&lt;=SUMIFS(Barèmes!$I$6:$I$28,Barèmes!$A$6:$A$28,"Vitesse — 50 m (s)",Barèmes!$B$6:$B$28,H169,Barèmes!$C$6:$C$28,IF(H169="6ème","Mixte",G169)),Barèmes!$E$2,Barèmes!$F$2)))),IF(U169&gt;=SUMIFS(Barèmes!$F$6:$F$28,Barèmes!$A$6:$A$28,"Vitesse — 50 m (s)",Barèmes!$B$6:$B$28,H169,Barèmes!$C$6:$C$28,IF(H169="6ème","Mixte",G169)),Barèmes!$B$2,IF(U169&gt;=SUMIFS(Barèmes!$G$6:$G$28,Barèmes!$A$6:$A$28,"Vitesse — 50 m (s)",Barèmes!$B$6:$B$28,H169,Barèmes!$C$6:$C$28,IF(H169="6ème","Mixte",G169)),Barèmes!$C$2,IF(U169&gt;=SUMIFS(Barèmes!$H$6:$H$28,Barèmes!$A$6:$A$28,"Vitesse — 50 m (s)",Barèmes!$B$6:$B$28,H169,Barèmes!$C$6:$C$28,IF(H169="6ème","Mixte",G169)),Barèmes!$D$2,IF(U169&gt;=SUMIFS(Barèmes!$I$6:$I$28,Barèmes!$A$6:$A$28,"Vitesse — 50 m (s)",Barèmes!$B$6:$B$28,H169,Barèmes!$C$6:$C$28,IF(H169="6ème","Mixte",G169)),Barèmes!$E$2,Barèmes!$F$2))))))</f>
        <v/>
      </c>
      <c r="X169" s="18"/>
      <c r="Y169" s="26" t="str" cm="1">
        <f t="array" ref="Y169">IF(OR(X169="",SUMPRODUCT((Barèmes!$A$6:$A$28="Souplesse (score 1-5)")*(Barèmes!$B$6:$B$28=H169)*(Barèmes!$C$6:$C$28=IF(H169="6ème","Mixte",G169)))=0),"",IF(SUMPRODUCT((Barèmes!$A$6:$A$28="Souplesse (score 1-5)")*(Barèmes!$B$6:$B$28=H169)*(Barèmes!$C$6:$C$28=IF(H169="6ème","Mixte",G169))*(Barèmes!$J$6:$J$28="+"))&gt;0,IF(X169&lt;=SUMIFS(Barèmes!$D$6:$D$28,Barèmes!$A$6:$A$28,"Souplesse (score 1-5)",Barèmes!$B$6:$B$28,H169,Barèmes!$C$6:$C$28,IF(H169="6ème","Mixte",G169)),"à besoin",IF(X169&lt;=SUMIFS(Barèmes!$E$6:$E$28,Barèmes!$A$6:$A$28,"Souplesse (score 1-5)",Barèmes!$B$6:$B$28,H169,Barèmes!$C$6:$C$28,IF(H169="6ème","Mixte",G169)),"fragile","satisfaisant")),IF(X169&gt;=SUMIFS(Barèmes!$D$6:$D$28,Barèmes!$A$6:$A$28,"Souplesse (score 1-5)",Barèmes!$B$6:$B$28,H169,Barèmes!$C$6:$C$28,IF(H169="6ème","Mixte",G169)),"à besoin",IF(X169&gt;=SUMIFS(Barèmes!$E$6:$E$28,Barèmes!$A$6:$A$28,"Souplesse (score 1-5)",Barèmes!$B$6:$B$28,H169,Barèmes!$C$6:$C$28,IF(H169="6ème","Mixte",G169)),"fragile","satisfaisant"))))</f>
        <v/>
      </c>
      <c r="Z169" s="26" t="str" cm="1">
        <f t="array" ref="Z169">IF(OR(X169="",SUMPRODUCT((Barèmes!$A$6:$A$28="Souplesse (score 1-5)")*(Barèmes!$B$6:$B$28=H169)*(Barèmes!$C$6:$C$28=IF(H169="6ème","Mixte",G169)))=0),"",IF(SUMPRODUCT((Barèmes!$A$6:$A$28="Souplesse (score 1-5)")*(Barèmes!$B$6:$B$28=H169)*(Barèmes!$C$6:$C$28=IF(H169="6ème","Mixte",G169))*(Barèmes!$J$6:$J$28="+"))&gt;0,IF(X169&lt;=SUMIFS(Barèmes!$F$6:$F$28,Barèmes!$A$6:$A$28,"Souplesse (score 1-5)",Barèmes!$B$6:$B$28,H169,Barèmes!$C$6:$C$28,IF(H169="6ème","Mixte",G169)),Barèmes!$B$2,IF(X169&lt;=SUMIFS(Barèmes!$G$6:$G$28,Barèmes!$A$6:$A$28,"Souplesse (score 1-5)",Barèmes!$B$6:$B$28,H169,Barèmes!$C$6:$C$28,IF(H169="6ème","Mixte",G169)),Barèmes!$C$2,IF(X169&lt;=SUMIFS(Barèmes!$H$6:$H$28,Barèmes!$A$6:$A$28,"Souplesse (score 1-5)",Barèmes!$B$6:$B$28,H169,Barèmes!$C$6:$C$28,IF(H169="6ème","Mixte",G169)),Barèmes!$D$2,IF(X169&lt;=SUMIFS(Barèmes!$I$6:$I$28,Barèmes!$A$6:$A$28,"Souplesse (score 1-5)",Barèmes!$B$6:$B$28,H169,Barèmes!$C$6:$C$28,IF(H169="6ème","Mixte",G169)),Barèmes!$E$2,Barèmes!$F$2)))),IF(X169&gt;=SUMIFS(Barèmes!$F$6:$F$28,Barèmes!$A$6:$A$28,"Souplesse (score 1-5)",Barèmes!$B$6:$B$28,H169,Barèmes!$C$6:$C$28,IF(H169="6ème","Mixte",G169)),Barèmes!$B$2,IF(X169&gt;=SUMIFS(Barèmes!$G$6:$G$28,Barèmes!$A$6:$A$28,"Souplesse (score 1-5)",Barèmes!$B$6:$B$28,H169,Barèmes!$C$6:$C$28,IF(H169="6ème","Mixte",G169)),Barèmes!$C$2,IF(X169&gt;=SUMIFS(Barèmes!$H$6:$H$28,Barèmes!$A$6:$A$28,"Souplesse (score 1-5)",Barèmes!$B$6:$B$28,H169,Barèmes!$C$6:$C$28,IF(H169="6ème","Mixte",G169)),Barèmes!$D$2,IF(X169&gt;=SUMIFS(Barèmes!$I$6:$I$28,Barèmes!$A$6:$A$28,"Souplesse (score 1-5)",Barèmes!$B$6:$B$28,H169,Barèmes!$C$6:$C$28,IF(H169="6ème","Mixte",G169)),Barèmes!$E$2,Barèmes!$F$2))))))</f>
        <v/>
      </c>
      <c r="AA169" s="22"/>
      <c r="AB169" s="27" t="str">
        <f>IF(OR(AA169="",SUMPRODUCT((Barèmes!$A$6:$A$28="Agilité — T-test 974 (s)")*(Barèmes!$B$6:$B$28=H169)*(Barèmes!$C$6:$C$28=IF(H169="6ème","Mixte",G169)))=0),"",IF(SUMPRODUCT((Barèmes!$A$6:$A$28="Agilité — T-test 974 (s)")*(Barèmes!$B$6:$B$28=H169)*(Barèmes!$C$6:$C$28=IF(H169="6ème","Mixte",G169))*(Barèmes!$J$6:$J$28="+"))&gt;0,IF(AA169&lt;=SUMIFS(Barèmes!$D$6:$D$28,Barèmes!$A$6:$A$28,"Agilité — T-test 974 (s)",Barèmes!$B$6:$B$28,H169,Barèmes!$C$6:$C$28,IF(H169="6ème","Mixte",G169)),"à besoin",IF(AA169&lt;=SUMIFS(Barèmes!$E$6:$E$28,Barèmes!$A$6:$A$28,"Agilité — T-test 974 (s)",Barèmes!$B$6:$B$28,H169,Barèmes!$C$6:$C$28,IF(H169="6ème","Mixte",G169)),"fragile","satisfaisant")),IF(AA169&gt;=SUMIFS(Barèmes!$D$6:$D$28,Barèmes!$A$6:$A$28,"Agilité — T-test 974 (s)",Barèmes!$B$6:$B$28,H169,Barèmes!$C$6:$C$28,IF(H169="6ème","Mixte",G169)),"à besoin",IF(AA169&gt;=SUMIFS(Barèmes!$E$6:$E$28,Barèmes!$A$6:$A$28,"Agilité — T-test 974 (s)",Barèmes!$B$6:$B$28,H169,Barèmes!$C$6:$C$28,IF(H169="6ème","Mixte",G169)),"fragile","satisfaisant"))))</f>
        <v/>
      </c>
      <c r="AC169" s="27" t="str">
        <f>IF(OR(AA169="",SUMPRODUCT((Barèmes!$A$6:$A$28="Agilité — T-test 974 (s)")*(Barèmes!$B$6:$B$28=H169)*(Barèmes!$C$6:$C$28=IF(H169="6ème","Mixte",G169)))=0),"",IF(SUMPRODUCT((Barèmes!$A$6:$A$28="Agilité — T-test 974 (s)")*(Barèmes!$B$6:$B$28=H169)*(Barèmes!$C$6:$C$28=IF(H169="6ème","Mixte",G169))*(Barèmes!$J$6:$J$28="+"))&gt;0,IF(AA169&lt;=SUMIFS(Barèmes!$F$6:$F$28,Barèmes!$A$6:$A$28,"Agilité — T-test 974 (s)",Barèmes!$B$6:$B$28,H169,Barèmes!$C$6:$C$28,IF(H169="6ème","Mixte",G169)),Barèmes!$B$2,IF(AA169&lt;=SUMIFS(Barèmes!$G$6:$G$28,Barèmes!$A$6:$A$28,"Agilité — T-test 974 (s)",Barèmes!$B$6:$B$28,H169,Barèmes!$C$6:$C$28,IF(H169="6ème","Mixte",G169)),Barèmes!$C$2,IF(AA169&lt;=SUMIFS(Barèmes!$H$6:$H$28,Barèmes!$A$6:$A$28,"Agilité — T-test 974 (s)",Barèmes!$B$6:$B$28,H169,Barèmes!$C$6:$C$28,IF(H169="6ème","Mixte",G169)),Barèmes!$D$2,IF(AA169&lt;=SUMIFS(Barèmes!$I$6:$I$28,Barèmes!$A$6:$A$28,"Agilité — T-test 974 (s)",Barèmes!$B$6:$B$28,H169,Barèmes!$C$6:$C$28,IF(H169="6ème","Mixte",G169)),Barèmes!$E$2,Barèmes!$F$2)))),IF(AA169&gt;=SUMIFS(Barèmes!$F$6:$F$28,Barèmes!$A$6:$A$28,"Agilité — T-test 974 (s)",Barèmes!$B$6:$B$28,H169,Barèmes!$C$6:$C$28,IF(H169="6ème","Mixte",G169)),Barèmes!$B$2,IF(AA169&gt;=SUMIFS(Barèmes!$G$6:$G$28,Barèmes!$A$6:$A$28,"Agilité — T-test 974 (s)",Barèmes!$B$6:$B$28,H169,Barèmes!$C$6:$C$28,IF(H169="6ème","Mixte",G169)),Barèmes!$C$2,IF(AA169&gt;=SUMIFS(Barèmes!$H$6:$H$28,Barèmes!$A$6:$A$28,"Agilité — T-test 974 (s)",Barèmes!$B$6:$B$28,H169,Barèmes!$C$6:$C$28,IF(H169="6ème","Mixte",G169)),Barèmes!$D$2,IF(AA169&gt;=SUMIFS(Barèmes!$I$6:$I$28,Barèmes!$A$6:$A$28,"Agilité — T-test 974 (s)",Barèmes!$B$6:$B$28,H169,Barèmes!$C$6:$C$28,IF(H169="6ème","Mixte",G169)),Barèmes!$E$2,Barèmes!$F$2))))))</f>
        <v/>
      </c>
      <c r="AD169" s="28" t="str">
        <f t="shared" si="18"/>
        <v/>
      </c>
      <c r="AE169" s="29" t="str">
        <f t="shared" si="19"/>
        <v/>
      </c>
      <c r="AF169" s="30" t="str">
        <f>IF(OR(AD169="",SUMPRODUCT((Barèmes!$A$6:$A$28="Surcoût d'agilité (s) — technique")*(Barèmes!$B$6:$B$28=H169)*(Barèmes!$C$6:$C$28=IF(H169="6ème","Mixte",G169)))=0),"",IF(SUMPRODUCT((Barèmes!$A$6:$A$28="Surcoût d'agilité (s) — technique")*(Barèmes!$B$6:$B$28=H169)*(Barèmes!$C$6:$C$28=IF(H169="6ème","Mixte",G169))*(Barèmes!$J$6:$J$28="+"))&gt;0,IF(AD169&lt;=SUMIFS(Barèmes!$D$6:$D$28,Barèmes!$A$6:$A$28,"Surcoût d'agilité (s) — technique",Barèmes!$B$6:$B$28,H169,Barèmes!$C$6:$C$28,IF(H169="6ème","Mixte",G169)),"à besoin",IF(AD169&lt;=SUMIFS(Barèmes!$E$6:$E$28,Barèmes!$A$6:$A$28,"Surcoût d'agilité (s) — technique",Barèmes!$B$6:$B$28,H169,Barèmes!$C$6:$C$28,IF(H169="6ème","Mixte",G169)),"fragile","satisfaisant")),IF(AD169&gt;=SUMIFS(Barèmes!$D$6:$D$28,Barèmes!$A$6:$A$28,"Surcoût d'agilité (s) — technique",Barèmes!$B$6:$B$28,H169,Barèmes!$C$6:$C$28,IF(H169="6ème","Mixte",G169)),"à besoin",IF(AD169&gt;=SUMIFS(Barèmes!$E$6:$E$28,Barèmes!$A$6:$A$28,"Surcoût d'agilité (s) — technique",Barèmes!$B$6:$B$28,H169,Barèmes!$C$6:$C$28,IF(H169="6ème","Mixte",G169)),"fragile","satisfaisant"))))</f>
        <v/>
      </c>
      <c r="AG169" s="30" t="str">
        <f>IF(OR(AD169="",SUMPRODUCT((Barèmes!$A$6:$A$28="Surcoût d'agilité (s) — technique")*(Barèmes!$B$6:$B$28=H169)*(Barèmes!$C$6:$C$28=IF(H169="6ème","Mixte",G169)))=0),"",IF(SUMPRODUCT((Barèmes!$A$6:$A$28="Surcoût d'agilité (s) — technique")*(Barèmes!$B$6:$B$28=H169)*(Barèmes!$C$6:$C$28=IF(H169="6ème","Mixte",G169))*(Barèmes!$J$6:$J$28="+"))&gt;0,IF(AD169&lt;=SUMIFS(Barèmes!$F$6:$F$28,Barèmes!$A$6:$A$28,"Surcoût d'agilité (s) — technique",Barèmes!$B$6:$B$28,H169,Barèmes!$C$6:$C$28,IF(H169="6ème","Mixte",G169)),Barèmes!$B$2,IF(AD169&lt;=SUMIFS(Barèmes!$G$6:$G$28,Barèmes!$A$6:$A$28,"Surcoût d'agilité (s) — technique",Barèmes!$B$6:$B$28,H169,Barèmes!$C$6:$C$28,IF(H169="6ème","Mixte",G169)),Barèmes!$C$2,IF(AD169&lt;=SUMIFS(Barèmes!$H$6:$H$28,Barèmes!$A$6:$A$28,"Surcoût d'agilité (s) — technique",Barèmes!$B$6:$B$28,H169,Barèmes!$C$6:$C$28,IF(H169="6ème","Mixte",G169)),Barèmes!$D$2,IF(AD169&lt;=SUMIFS(Barèmes!$I$6:$I$28,Barèmes!$A$6:$A$28,"Surcoût d'agilité (s) — technique",Barèmes!$B$6:$B$28,H169,Barèmes!$C$6:$C$28,IF(H169="6ème","Mixte",G169)),Barèmes!$E$2,Barèmes!$F$2)))),IF(AD169&gt;=SUMIFS(Barèmes!$F$6:$F$28,Barèmes!$A$6:$A$28,"Surcoût d'agilité (s) — technique",Barèmes!$B$6:$B$28,H169,Barèmes!$C$6:$C$28,IF(H169="6ème","Mixte",G169)),Barèmes!$B$2,IF(AD169&gt;=SUMIFS(Barèmes!$G$6:$G$28,Barèmes!$A$6:$A$28,"Surcoût d'agilité (s) — technique",Barèmes!$B$6:$B$28,H169,Barèmes!$C$6:$C$28,IF(H169="6ème","Mixte",G169)),Barèmes!$C$2,IF(AD169&gt;=SUMIFS(Barèmes!$H$6:$H$28,Barèmes!$A$6:$A$28,"Surcoût d'agilité (s) — technique",Barèmes!$B$6:$B$28,H169,Barèmes!$C$6:$C$28,IF(H169="6ème","Mixte",G169)),Barèmes!$D$2,IF(AD169&gt;=SUMIFS(Barèmes!$I$6:$I$28,Barèmes!$A$6:$A$28,"Surcoût d'agilité (s) — technique",Barèmes!$B$6:$B$28,H169,Barèmes!$C$6:$C$28,IF(H169="6ème","Mixte",G169)),Barèmes!$E$2,Barèmes!$F$2))))))</f>
        <v/>
      </c>
      <c r="AH169" s="31" t="str">
        <f>IF((IF(N169="",0,1)+IF(Q169="",0,1)+IF(W169="",0,1)+IF(Z169="",0,1)+IF(AC169="",0,1))=0,"",3*IF(N169=Barèmes!$B$2,1,IF(N169=Barèmes!$C$2,2,IF(N169=Barèmes!$D$2,3,IF(N169=Barèmes!$E$2,4,IF(N169=Barèmes!$F$2,5,0)))))+3*IF(Q169=Barèmes!$B$2,1,IF(Q169=Barèmes!$C$2,2,IF(Q169=Barèmes!$D$2,3,IF(Q169=Barèmes!$E$2,4,IF(Q169=Barèmes!$F$2,5,0)))))+2*IF(W169=Barèmes!$B$2,1,IF(W169=Barèmes!$C$2,2,IF(W169=Barèmes!$D$2,3,IF(W169=Barèmes!$E$2,4,IF(W169=Barèmes!$F$2,5,0)))))+1*IF(Z169=Barèmes!$B$2,1,IF(Z169=Barèmes!$C$2,2,IF(Z169=Barèmes!$D$2,3,IF(Z169=Barèmes!$E$2,4,IF(Z169=Barèmes!$F$2,5,0)))))+1*IF(AC169=Barèmes!$B$2,1,IF(AC169=Barèmes!$C$2,2,IF(AC169=Barèmes!$D$2,3,IF(AC169=Barèmes!$E$2,4,IF(AC169=Barèmes!$F$2,5,0))))))</f>
        <v/>
      </c>
      <c r="AI169" s="31"/>
      <c r="AJ169" s="32" t="str">
        <f>IFERROR(INDEX(Croissance!$B$5:$B$604,MATCH(A169,Croissance!$A$5:$A$604,0)),"")</f>
        <v/>
      </c>
      <c r="AK169" s="32" t="str">
        <f>IFERROR(INDEX(Croissance!$C$5:$C$604,MATCH(A169,Croissance!$A$5:$A$604,0)),"")</f>
        <v/>
      </c>
      <c r="AL169" s="32" t="str">
        <f>IFERROR(INDEX(Croissance!$D$5:$D$604,MATCH(A169,Croissance!$A$5:$A$604,0)),"")</f>
        <v/>
      </c>
      <c r="AM169" s="32" t="str">
        <f>IFERROR(INDEX(Croissance!$E$5:$E$604,MATCH(A169,Croissance!$A$5:$A$604,0)),"")</f>
        <v/>
      </c>
      <c r="AO169" s="33">
        <f t="shared" si="24"/>
        <v>0</v>
      </c>
      <c r="AP169" s="33">
        <f t="shared" si="20"/>
        <v>0</v>
      </c>
      <c r="AQ169" s="33">
        <f>IF(A169="",0,IF(AND(OR('Synthèse classe'!$C$2="Tous",C169='Synthèse classe'!$C$2),OR('Synthèse classe'!$C$3="Toutes",D169='Synthèse classe'!$C$3),OR('Synthèse classe'!$C$4="Toutes",AND('Synthèse classe'!$C$4="Dernière",AP169=1),B169=IFERROR(VALUE('Synthèse classe'!$C$4),0))),1,0))</f>
        <v>0</v>
      </c>
      <c r="AR169" s="34" t="str">
        <f t="shared" si="21"/>
        <v/>
      </c>
    </row>
    <row r="170" spans="1:44" x14ac:dyDescent="0.2">
      <c r="A170" s="17" t="str">
        <f t="shared" si="17"/>
        <v/>
      </c>
      <c r="B170" s="18"/>
      <c r="C170" s="19"/>
      <c r="D170" s="19"/>
      <c r="E170" s="19"/>
      <c r="F170" s="19"/>
      <c r="G170" s="19"/>
      <c r="H170" s="17" t="str">
        <f t="shared" si="22"/>
        <v/>
      </c>
      <c r="I170" s="20"/>
      <c r="J170" s="18"/>
      <c r="K170" s="19"/>
      <c r="L170" s="21" t="str">
        <f t="shared" si="23"/>
        <v/>
      </c>
      <c r="M170" s="21" t="str">
        <f>IF(OR(J170="",SUMPRODUCT((Barèmes!$A$6:$A$28="Endurance — Luc Léger (palier)")*(Barèmes!$B$6:$B$28=H170)*(Barèmes!$C$6:$C$28=IF(H170="6ème","Mixte",G170)))=0),"",IF(SUMPRODUCT((Barèmes!$A$6:$A$28="Endurance — Luc Léger (palier)")*(Barèmes!$B$6:$B$28=H170)*(Barèmes!$C$6:$C$28=IF(H170="6ème","Mixte",G170))*(Barèmes!$J$6:$J$28="+"))&gt;0,IF(J170&lt;=SUMIFS(Barèmes!$D$6:$D$28,Barèmes!$A$6:$A$28,"Endurance — Luc Léger (palier)",Barèmes!$B$6:$B$28,H170,Barèmes!$C$6:$C$28,IF(H170="6ème","Mixte",G170)),"à besoin",IF(J170&lt;=SUMIFS(Barèmes!$E$6:$E$28,Barèmes!$A$6:$A$28,"Endurance — Luc Léger (palier)",Barèmes!$B$6:$B$28,H170,Barèmes!$C$6:$C$28,IF(H170="6ème","Mixte",G170)),"fragile","satisfaisant")),IF(J170&gt;=SUMIFS(Barèmes!$D$6:$D$28,Barèmes!$A$6:$A$28,"Endurance — Luc Léger (palier)",Barèmes!$B$6:$B$28,H170,Barèmes!$C$6:$C$28,IF(H170="6ème","Mixte",G170)),"à besoin",IF(J170&gt;=SUMIFS(Barèmes!$E$6:$E$28,Barèmes!$A$6:$A$28,"Endurance — Luc Léger (palier)",Barèmes!$B$6:$B$28,H170,Barèmes!$C$6:$C$28,IF(H170="6ème","Mixte",G170)),"fragile","satisfaisant"))))</f>
        <v/>
      </c>
      <c r="N170" s="21" t="str">
        <f>IF(OR(J170="",SUMPRODUCT((Barèmes!$A$6:$A$28="Endurance — Luc Léger (palier)")*(Barèmes!$B$6:$B$28=H170)*(Barèmes!$C$6:$C$28=IF(H170="6ème","Mixte",G170)))=0),"",IF(SUMPRODUCT((Barèmes!$A$6:$A$28="Endurance — Luc Léger (palier)")*(Barèmes!$B$6:$B$28=H170)*(Barèmes!$C$6:$C$28=IF(H170="6ème","Mixte",G170))*(Barèmes!$J$6:$J$28="+"))&gt;0,IF(J170&lt;=SUMIFS(Barèmes!$F$6:$F$28,Barèmes!$A$6:$A$28,"Endurance — Luc Léger (palier)",Barèmes!$B$6:$B$28,H170,Barèmes!$C$6:$C$28,IF(H170="6ème","Mixte",G170)),Barèmes!$B$2,IF(J170&lt;=SUMIFS(Barèmes!$G$6:$G$28,Barèmes!$A$6:$A$28,"Endurance — Luc Léger (palier)",Barèmes!$B$6:$B$28,H170,Barèmes!$C$6:$C$28,IF(H170="6ème","Mixte",G170)),Barèmes!$C$2,IF(J170&lt;=SUMIFS(Barèmes!$H$6:$H$28,Barèmes!$A$6:$A$28,"Endurance — Luc Léger (palier)",Barèmes!$B$6:$B$28,H170,Barèmes!$C$6:$C$28,IF(H170="6ème","Mixte",G170)),Barèmes!$D$2,IF(J170&lt;=SUMIFS(Barèmes!$I$6:$I$28,Barèmes!$A$6:$A$28,"Endurance — Luc Léger (palier)",Barèmes!$B$6:$B$28,H170,Barèmes!$C$6:$C$28,IF(H170="6ème","Mixte",G170)),Barèmes!$E$2,Barèmes!$F$2)))),IF(J170&gt;=SUMIFS(Barèmes!$F$6:$F$28,Barèmes!$A$6:$A$28,"Endurance — Luc Léger (palier)",Barèmes!$B$6:$B$28,H170,Barèmes!$C$6:$C$28,IF(H170="6ème","Mixte",G170)),Barèmes!$B$2,IF(J170&gt;=SUMIFS(Barèmes!$G$6:$G$28,Barèmes!$A$6:$A$28,"Endurance — Luc Léger (palier)",Barèmes!$B$6:$B$28,H170,Barèmes!$C$6:$C$28,IF(H170="6ème","Mixte",G170)),Barèmes!$C$2,IF(J170&gt;=SUMIFS(Barèmes!$H$6:$H$28,Barèmes!$A$6:$A$28,"Endurance — Luc Léger (palier)",Barèmes!$B$6:$B$28,H170,Barèmes!$C$6:$C$28,IF(H170="6ème","Mixte",G170)),Barèmes!$D$2,IF(J170&gt;=SUMIFS(Barèmes!$I$6:$I$28,Barèmes!$A$6:$A$28,"Endurance — Luc Léger (palier)",Barèmes!$B$6:$B$28,H170,Barèmes!$C$6:$C$28,IF(H170="6ème","Mixte",G170)),Barèmes!$E$2,Barèmes!$F$2))))))</f>
        <v/>
      </c>
      <c r="O170" s="22"/>
      <c r="P170" s="23" t="str">
        <f>IF(OR(O170="",SUMPRODUCT((Barèmes!$A$6:$A$28="Force bas du corps — Saut en longueur (m)")*(Barèmes!$B$6:$B$28=H170)*(Barèmes!$C$6:$C$28=IF(H170="6ème","Mixte",G170)))=0),"",IF(SUMPRODUCT((Barèmes!$A$6:$A$28="Force bas du corps — Saut en longueur (m)")*(Barèmes!$B$6:$B$28=H170)*(Barèmes!$C$6:$C$28=IF(H170="6ème","Mixte",G170))*(Barèmes!$J$6:$J$28="+"))&gt;0,IF(O170&lt;=SUMIFS(Barèmes!$D$6:$D$28,Barèmes!$A$6:$A$28,"Force bas du corps — Saut en longueur (m)",Barèmes!$B$6:$B$28,H170,Barèmes!$C$6:$C$28,IF(H170="6ème","Mixte",G170)),"à besoin",IF(O170&lt;=SUMIFS(Barèmes!$E$6:$E$28,Barèmes!$A$6:$A$28,"Force bas du corps — Saut en longueur (m)",Barèmes!$B$6:$B$28,H170,Barèmes!$C$6:$C$28,IF(H170="6ème","Mixte",G170)),"fragile","satisfaisant")),IF(O170&gt;=SUMIFS(Barèmes!$D$6:$D$28,Barèmes!$A$6:$A$28,"Force bas du corps — Saut en longueur (m)",Barèmes!$B$6:$B$28,H170,Barèmes!$C$6:$C$28,IF(H170="6ème","Mixte",G170)),"à besoin",IF(O170&gt;=SUMIFS(Barèmes!$E$6:$E$28,Barèmes!$A$6:$A$28,"Force bas du corps — Saut en longueur (m)",Barèmes!$B$6:$B$28,H170,Barèmes!$C$6:$C$28,IF(H170="6ème","Mixte",G170)),"fragile","satisfaisant"))))</f>
        <v/>
      </c>
      <c r="Q170" s="23" t="str">
        <f>IF(OR(O170="",SUMPRODUCT((Barèmes!$A$6:$A$28="Force bas du corps — Saut en longueur (m)")*(Barèmes!$B$6:$B$28=H170)*(Barèmes!$C$6:$C$28=IF(H170="6ème","Mixte",G170)))=0),"",IF(SUMPRODUCT((Barèmes!$A$6:$A$28="Force bas du corps — Saut en longueur (m)")*(Barèmes!$B$6:$B$28=H170)*(Barèmes!$C$6:$C$28=IF(H170="6ème","Mixte",G170))*(Barèmes!$J$6:$J$28="+"))&gt;0,IF(O170&lt;=SUMIFS(Barèmes!$F$6:$F$28,Barèmes!$A$6:$A$28,"Force bas du corps — Saut en longueur (m)",Barèmes!$B$6:$B$28,H170,Barèmes!$C$6:$C$28,IF(H170="6ème","Mixte",G170)),Barèmes!$B$2,IF(O170&lt;=SUMIFS(Barèmes!$G$6:$G$28,Barèmes!$A$6:$A$28,"Force bas du corps — Saut en longueur (m)",Barèmes!$B$6:$B$28,H170,Barèmes!$C$6:$C$28,IF(H170="6ème","Mixte",G170)),Barèmes!$C$2,IF(O170&lt;=SUMIFS(Barèmes!$H$6:$H$28,Barèmes!$A$6:$A$28,"Force bas du corps — Saut en longueur (m)",Barèmes!$B$6:$B$28,H170,Barèmes!$C$6:$C$28,IF(H170="6ème","Mixte",G170)),Barèmes!$D$2,IF(O170&lt;=SUMIFS(Barèmes!$I$6:$I$28,Barèmes!$A$6:$A$28,"Force bas du corps — Saut en longueur (m)",Barèmes!$B$6:$B$28,H170,Barèmes!$C$6:$C$28,IF(H170="6ème","Mixte",G170)),Barèmes!$E$2,Barèmes!$F$2)))),IF(O170&gt;=SUMIFS(Barèmes!$F$6:$F$28,Barèmes!$A$6:$A$28,"Force bas du corps — Saut en longueur (m)",Barèmes!$B$6:$B$28,H170,Barèmes!$C$6:$C$28,IF(H170="6ème","Mixte",G170)),Barèmes!$B$2,IF(O170&gt;=SUMIFS(Barèmes!$G$6:$G$28,Barèmes!$A$6:$A$28,"Force bas du corps — Saut en longueur (m)",Barèmes!$B$6:$B$28,H170,Barèmes!$C$6:$C$28,IF(H170="6ème","Mixte",G170)),Barèmes!$C$2,IF(O170&gt;=SUMIFS(Barèmes!$H$6:$H$28,Barèmes!$A$6:$A$28,"Force bas du corps — Saut en longueur (m)",Barèmes!$B$6:$B$28,H170,Barèmes!$C$6:$C$28,IF(H170="6ème","Mixte",G170)),Barèmes!$D$2,IF(O170&gt;=SUMIFS(Barèmes!$I$6:$I$28,Barèmes!$A$6:$A$28,"Force bas du corps — Saut en longueur (m)",Barèmes!$B$6:$B$28,H170,Barèmes!$C$6:$C$28,IF(H170="6ème","Mixte",G170)),Barèmes!$E$2,Barèmes!$F$2))))))</f>
        <v/>
      </c>
      <c r="R170" s="22"/>
      <c r="S170" s="24" t="str">
        <f>IF(OR(R170="",SUMPRODUCT((Barèmes!$A$6:$A$28="Vitesse — 30 m (s)")*(Barèmes!$B$6:$B$28=H170)*(Barèmes!$C$6:$C$28=IF(H170="6ème","Mixte",G170)))=0),"",IF(SUMPRODUCT((Barèmes!$A$6:$A$28="Vitesse — 30 m (s)")*(Barèmes!$B$6:$B$28=H170)*(Barèmes!$C$6:$C$28=IF(H170="6ème","Mixte",G170))*(Barèmes!$J$6:$J$28="+"))&gt;0,IF(R170&lt;=SUMIFS(Barèmes!$D$6:$D$28,Barèmes!$A$6:$A$28,"Vitesse — 30 m (s)",Barèmes!$B$6:$B$28,H170,Barèmes!$C$6:$C$28,IF(H170="6ème","Mixte",G170)),"à besoin",IF(R170&lt;=SUMIFS(Barèmes!$E$6:$E$28,Barèmes!$A$6:$A$28,"Vitesse — 30 m (s)",Barèmes!$B$6:$B$28,H170,Barèmes!$C$6:$C$28,IF(H170="6ème","Mixte",G170)),"fragile","satisfaisant")),IF(R170&gt;=SUMIFS(Barèmes!$D$6:$D$28,Barèmes!$A$6:$A$28,"Vitesse — 30 m (s)",Barèmes!$B$6:$B$28,H170,Barèmes!$C$6:$C$28,IF(H170="6ème","Mixte",G170)),"à besoin",IF(R170&gt;=SUMIFS(Barèmes!$E$6:$E$28,Barèmes!$A$6:$A$28,"Vitesse — 30 m (s)",Barèmes!$B$6:$B$28,H170,Barèmes!$C$6:$C$28,IF(H170="6ème","Mixte",G170)),"fragile","satisfaisant"))))</f>
        <v/>
      </c>
      <c r="T170" s="24" t="str">
        <f>IF(OR(R170="",SUMPRODUCT((Barèmes!$A$6:$A$28="Vitesse — 30 m (s)")*(Barèmes!$B$6:$B$28=H170)*(Barèmes!$C$6:$C$28=IF(H170="6ème","Mixte",G170)))=0),"",IF(SUMPRODUCT((Barèmes!$A$6:$A$28="Vitesse — 30 m (s)")*(Barèmes!$B$6:$B$28=H170)*(Barèmes!$C$6:$C$28=IF(H170="6ème","Mixte",G170))*(Barèmes!$J$6:$J$28="+"))&gt;0,IF(R170&lt;=SUMIFS(Barèmes!$F$6:$F$28,Barèmes!$A$6:$A$28,"Vitesse — 30 m (s)",Barèmes!$B$6:$B$28,H170,Barèmes!$C$6:$C$28,IF(H170="6ème","Mixte",G170)),Barèmes!$B$2,IF(R170&lt;=SUMIFS(Barèmes!$G$6:$G$28,Barèmes!$A$6:$A$28,"Vitesse — 30 m (s)",Barèmes!$B$6:$B$28,H170,Barèmes!$C$6:$C$28,IF(H170="6ème","Mixte",G170)),Barèmes!$C$2,IF(R170&lt;=SUMIFS(Barèmes!$H$6:$H$28,Barèmes!$A$6:$A$28,"Vitesse — 30 m (s)",Barèmes!$B$6:$B$28,H170,Barèmes!$C$6:$C$28,IF(H170="6ème","Mixte",G170)),Barèmes!$D$2,IF(R170&lt;=SUMIFS(Barèmes!$I$6:$I$28,Barèmes!$A$6:$A$28,"Vitesse — 30 m (s)",Barèmes!$B$6:$B$28,H170,Barèmes!$C$6:$C$28,IF(H170="6ème","Mixte",G170)),Barèmes!$E$2,Barèmes!$F$2)))),IF(R170&gt;=SUMIFS(Barèmes!$F$6:$F$28,Barèmes!$A$6:$A$28,"Vitesse — 30 m (s)",Barèmes!$B$6:$B$28,H170,Barèmes!$C$6:$C$28,IF(H170="6ème","Mixte",G170)),Barèmes!$B$2,IF(R170&gt;=SUMIFS(Barèmes!$G$6:$G$28,Barèmes!$A$6:$A$28,"Vitesse — 30 m (s)",Barèmes!$B$6:$B$28,H170,Barèmes!$C$6:$C$28,IF(H170="6ème","Mixte",G170)),Barèmes!$C$2,IF(R170&gt;=SUMIFS(Barèmes!$H$6:$H$28,Barèmes!$A$6:$A$28,"Vitesse — 30 m (s)",Barèmes!$B$6:$B$28,H170,Barèmes!$C$6:$C$28,IF(H170="6ème","Mixte",G170)),Barèmes!$D$2,IF(R170&gt;=SUMIFS(Barèmes!$I$6:$I$28,Barèmes!$A$6:$A$28,"Vitesse — 30 m (s)",Barèmes!$B$6:$B$28,H170,Barèmes!$C$6:$C$28,IF(H170="6ème","Mixte",G170)),Barèmes!$E$2,Barèmes!$F$2))))))</f>
        <v/>
      </c>
      <c r="U170" s="22"/>
      <c r="V170" s="25" t="str">
        <f>IF(OR(U170="",SUMPRODUCT((Barèmes!$A$6:$A$28="Vitesse — 50 m (s)")*(Barèmes!$B$6:$B$28=H170)*(Barèmes!$C$6:$C$28=IF(H170="6ème","Mixte",G170)))=0),"",IF(SUMPRODUCT((Barèmes!$A$6:$A$28="Vitesse — 50 m (s)")*(Barèmes!$B$6:$B$28=H170)*(Barèmes!$C$6:$C$28=IF(H170="6ème","Mixte",G170))*(Barèmes!$J$6:$J$28="+"))&gt;0,IF(U170&lt;=SUMIFS(Barèmes!$D$6:$D$28,Barèmes!$A$6:$A$28,"Vitesse — 50 m (s)",Barèmes!$B$6:$B$28,H170,Barèmes!$C$6:$C$28,IF(H170="6ème","Mixte",G170)),"à besoin",IF(U170&lt;=SUMIFS(Barèmes!$E$6:$E$28,Barèmes!$A$6:$A$28,"Vitesse — 50 m (s)",Barèmes!$B$6:$B$28,H170,Barèmes!$C$6:$C$28,IF(H170="6ème","Mixte",G170)),"fragile","satisfaisant")),IF(U170&gt;=SUMIFS(Barèmes!$D$6:$D$28,Barèmes!$A$6:$A$28,"Vitesse — 50 m (s)",Barèmes!$B$6:$B$28,H170,Barèmes!$C$6:$C$28,IF(H170="6ème","Mixte",G170)),"à besoin",IF(U170&gt;=SUMIFS(Barèmes!$E$6:$E$28,Barèmes!$A$6:$A$28,"Vitesse — 50 m (s)",Barèmes!$B$6:$B$28,H170,Barèmes!$C$6:$C$28,IF(H170="6ème","Mixte",G170)),"fragile","satisfaisant"))))</f>
        <v/>
      </c>
      <c r="W170" s="25" t="str">
        <f>IF(OR(U170="",SUMPRODUCT((Barèmes!$A$6:$A$28="Vitesse — 50 m (s)")*(Barèmes!$B$6:$B$28=H170)*(Barèmes!$C$6:$C$28=IF(H170="6ème","Mixte",G170)))=0),"",IF(SUMPRODUCT((Barèmes!$A$6:$A$28="Vitesse — 50 m (s)")*(Barèmes!$B$6:$B$28=H170)*(Barèmes!$C$6:$C$28=IF(H170="6ème","Mixte",G170))*(Barèmes!$J$6:$J$28="+"))&gt;0,IF(U170&lt;=SUMIFS(Barèmes!$F$6:$F$28,Barèmes!$A$6:$A$28,"Vitesse — 50 m (s)",Barèmes!$B$6:$B$28,H170,Barèmes!$C$6:$C$28,IF(H170="6ème","Mixte",G170)),Barèmes!$B$2,IF(U170&lt;=SUMIFS(Barèmes!$G$6:$G$28,Barèmes!$A$6:$A$28,"Vitesse — 50 m (s)",Barèmes!$B$6:$B$28,H170,Barèmes!$C$6:$C$28,IF(H170="6ème","Mixte",G170)),Barèmes!$C$2,IF(U170&lt;=SUMIFS(Barèmes!$H$6:$H$28,Barèmes!$A$6:$A$28,"Vitesse — 50 m (s)",Barèmes!$B$6:$B$28,H170,Barèmes!$C$6:$C$28,IF(H170="6ème","Mixte",G170)),Barèmes!$D$2,IF(U170&lt;=SUMIFS(Barèmes!$I$6:$I$28,Barèmes!$A$6:$A$28,"Vitesse — 50 m (s)",Barèmes!$B$6:$B$28,H170,Barèmes!$C$6:$C$28,IF(H170="6ème","Mixte",G170)),Barèmes!$E$2,Barèmes!$F$2)))),IF(U170&gt;=SUMIFS(Barèmes!$F$6:$F$28,Barèmes!$A$6:$A$28,"Vitesse — 50 m (s)",Barèmes!$B$6:$B$28,H170,Barèmes!$C$6:$C$28,IF(H170="6ème","Mixte",G170)),Barèmes!$B$2,IF(U170&gt;=SUMIFS(Barèmes!$G$6:$G$28,Barèmes!$A$6:$A$28,"Vitesse — 50 m (s)",Barèmes!$B$6:$B$28,H170,Barèmes!$C$6:$C$28,IF(H170="6ème","Mixte",G170)),Barèmes!$C$2,IF(U170&gt;=SUMIFS(Barèmes!$H$6:$H$28,Barèmes!$A$6:$A$28,"Vitesse — 50 m (s)",Barèmes!$B$6:$B$28,H170,Barèmes!$C$6:$C$28,IF(H170="6ème","Mixte",G170)),Barèmes!$D$2,IF(U170&gt;=SUMIFS(Barèmes!$I$6:$I$28,Barèmes!$A$6:$A$28,"Vitesse — 50 m (s)",Barèmes!$B$6:$B$28,H170,Barèmes!$C$6:$C$28,IF(H170="6ème","Mixte",G170)),Barèmes!$E$2,Barèmes!$F$2))))))</f>
        <v/>
      </c>
      <c r="X170" s="18"/>
      <c r="Y170" s="26" t="str" cm="1">
        <f t="array" ref="Y170">IF(OR(X170="",SUMPRODUCT((Barèmes!$A$6:$A$28="Souplesse (score 1-5)")*(Barèmes!$B$6:$B$28=H170)*(Barèmes!$C$6:$C$28=IF(H170="6ème","Mixte",G170)))=0),"",IF(SUMPRODUCT((Barèmes!$A$6:$A$28="Souplesse (score 1-5)")*(Barèmes!$B$6:$B$28=H170)*(Barèmes!$C$6:$C$28=IF(H170="6ème","Mixte",G170))*(Barèmes!$J$6:$J$28="+"))&gt;0,IF(X170&lt;=SUMIFS(Barèmes!$D$6:$D$28,Barèmes!$A$6:$A$28,"Souplesse (score 1-5)",Barèmes!$B$6:$B$28,H170,Barèmes!$C$6:$C$28,IF(H170="6ème","Mixte",G170)),"à besoin",IF(X170&lt;=SUMIFS(Barèmes!$E$6:$E$28,Barèmes!$A$6:$A$28,"Souplesse (score 1-5)",Barèmes!$B$6:$B$28,H170,Barèmes!$C$6:$C$28,IF(H170="6ème","Mixte",G170)),"fragile","satisfaisant")),IF(X170&gt;=SUMIFS(Barèmes!$D$6:$D$28,Barèmes!$A$6:$A$28,"Souplesse (score 1-5)",Barèmes!$B$6:$B$28,H170,Barèmes!$C$6:$C$28,IF(H170="6ème","Mixte",G170)),"à besoin",IF(X170&gt;=SUMIFS(Barèmes!$E$6:$E$28,Barèmes!$A$6:$A$28,"Souplesse (score 1-5)",Barèmes!$B$6:$B$28,H170,Barèmes!$C$6:$C$28,IF(H170="6ème","Mixte",G170)),"fragile","satisfaisant"))))</f>
        <v/>
      </c>
      <c r="Z170" s="26" t="str" cm="1">
        <f t="array" ref="Z170">IF(OR(X170="",SUMPRODUCT((Barèmes!$A$6:$A$28="Souplesse (score 1-5)")*(Barèmes!$B$6:$B$28=H170)*(Barèmes!$C$6:$C$28=IF(H170="6ème","Mixte",G170)))=0),"",IF(SUMPRODUCT((Barèmes!$A$6:$A$28="Souplesse (score 1-5)")*(Barèmes!$B$6:$B$28=H170)*(Barèmes!$C$6:$C$28=IF(H170="6ème","Mixte",G170))*(Barèmes!$J$6:$J$28="+"))&gt;0,IF(X170&lt;=SUMIFS(Barèmes!$F$6:$F$28,Barèmes!$A$6:$A$28,"Souplesse (score 1-5)",Barèmes!$B$6:$B$28,H170,Barèmes!$C$6:$C$28,IF(H170="6ème","Mixte",G170)),Barèmes!$B$2,IF(X170&lt;=SUMIFS(Barèmes!$G$6:$G$28,Barèmes!$A$6:$A$28,"Souplesse (score 1-5)",Barèmes!$B$6:$B$28,H170,Barèmes!$C$6:$C$28,IF(H170="6ème","Mixte",G170)),Barèmes!$C$2,IF(X170&lt;=SUMIFS(Barèmes!$H$6:$H$28,Barèmes!$A$6:$A$28,"Souplesse (score 1-5)",Barèmes!$B$6:$B$28,H170,Barèmes!$C$6:$C$28,IF(H170="6ème","Mixte",G170)),Barèmes!$D$2,IF(X170&lt;=SUMIFS(Barèmes!$I$6:$I$28,Barèmes!$A$6:$A$28,"Souplesse (score 1-5)",Barèmes!$B$6:$B$28,H170,Barèmes!$C$6:$C$28,IF(H170="6ème","Mixte",G170)),Barèmes!$E$2,Barèmes!$F$2)))),IF(X170&gt;=SUMIFS(Barèmes!$F$6:$F$28,Barèmes!$A$6:$A$28,"Souplesse (score 1-5)",Barèmes!$B$6:$B$28,H170,Barèmes!$C$6:$C$28,IF(H170="6ème","Mixte",G170)),Barèmes!$B$2,IF(X170&gt;=SUMIFS(Barèmes!$G$6:$G$28,Barèmes!$A$6:$A$28,"Souplesse (score 1-5)",Barèmes!$B$6:$B$28,H170,Barèmes!$C$6:$C$28,IF(H170="6ème","Mixte",G170)),Barèmes!$C$2,IF(X170&gt;=SUMIFS(Barèmes!$H$6:$H$28,Barèmes!$A$6:$A$28,"Souplesse (score 1-5)",Barèmes!$B$6:$B$28,H170,Barèmes!$C$6:$C$28,IF(H170="6ème","Mixte",G170)),Barèmes!$D$2,IF(X170&gt;=SUMIFS(Barèmes!$I$6:$I$28,Barèmes!$A$6:$A$28,"Souplesse (score 1-5)",Barèmes!$B$6:$B$28,H170,Barèmes!$C$6:$C$28,IF(H170="6ème","Mixte",G170)),Barèmes!$E$2,Barèmes!$F$2))))))</f>
        <v/>
      </c>
      <c r="AA170" s="22"/>
      <c r="AB170" s="27" t="str">
        <f>IF(OR(AA170="",SUMPRODUCT((Barèmes!$A$6:$A$28="Agilité — T-test 974 (s)")*(Barèmes!$B$6:$B$28=H170)*(Barèmes!$C$6:$C$28=IF(H170="6ème","Mixte",G170)))=0),"",IF(SUMPRODUCT((Barèmes!$A$6:$A$28="Agilité — T-test 974 (s)")*(Barèmes!$B$6:$B$28=H170)*(Barèmes!$C$6:$C$28=IF(H170="6ème","Mixte",G170))*(Barèmes!$J$6:$J$28="+"))&gt;0,IF(AA170&lt;=SUMIFS(Barèmes!$D$6:$D$28,Barèmes!$A$6:$A$28,"Agilité — T-test 974 (s)",Barèmes!$B$6:$B$28,H170,Barèmes!$C$6:$C$28,IF(H170="6ème","Mixte",G170)),"à besoin",IF(AA170&lt;=SUMIFS(Barèmes!$E$6:$E$28,Barèmes!$A$6:$A$28,"Agilité — T-test 974 (s)",Barèmes!$B$6:$B$28,H170,Barèmes!$C$6:$C$28,IF(H170="6ème","Mixte",G170)),"fragile","satisfaisant")),IF(AA170&gt;=SUMIFS(Barèmes!$D$6:$D$28,Barèmes!$A$6:$A$28,"Agilité — T-test 974 (s)",Barèmes!$B$6:$B$28,H170,Barèmes!$C$6:$C$28,IF(H170="6ème","Mixte",G170)),"à besoin",IF(AA170&gt;=SUMIFS(Barèmes!$E$6:$E$28,Barèmes!$A$6:$A$28,"Agilité — T-test 974 (s)",Barèmes!$B$6:$B$28,H170,Barèmes!$C$6:$C$28,IF(H170="6ème","Mixte",G170)),"fragile","satisfaisant"))))</f>
        <v/>
      </c>
      <c r="AC170" s="27" t="str">
        <f>IF(OR(AA170="",SUMPRODUCT((Barèmes!$A$6:$A$28="Agilité — T-test 974 (s)")*(Barèmes!$B$6:$B$28=H170)*(Barèmes!$C$6:$C$28=IF(H170="6ème","Mixte",G170)))=0),"",IF(SUMPRODUCT((Barèmes!$A$6:$A$28="Agilité — T-test 974 (s)")*(Barèmes!$B$6:$B$28=H170)*(Barèmes!$C$6:$C$28=IF(H170="6ème","Mixte",G170))*(Barèmes!$J$6:$J$28="+"))&gt;0,IF(AA170&lt;=SUMIFS(Barèmes!$F$6:$F$28,Barèmes!$A$6:$A$28,"Agilité — T-test 974 (s)",Barèmes!$B$6:$B$28,H170,Barèmes!$C$6:$C$28,IF(H170="6ème","Mixte",G170)),Barèmes!$B$2,IF(AA170&lt;=SUMIFS(Barèmes!$G$6:$G$28,Barèmes!$A$6:$A$28,"Agilité — T-test 974 (s)",Barèmes!$B$6:$B$28,H170,Barèmes!$C$6:$C$28,IF(H170="6ème","Mixte",G170)),Barèmes!$C$2,IF(AA170&lt;=SUMIFS(Barèmes!$H$6:$H$28,Barèmes!$A$6:$A$28,"Agilité — T-test 974 (s)",Barèmes!$B$6:$B$28,H170,Barèmes!$C$6:$C$28,IF(H170="6ème","Mixte",G170)),Barèmes!$D$2,IF(AA170&lt;=SUMIFS(Barèmes!$I$6:$I$28,Barèmes!$A$6:$A$28,"Agilité — T-test 974 (s)",Barèmes!$B$6:$B$28,H170,Barèmes!$C$6:$C$28,IF(H170="6ème","Mixte",G170)),Barèmes!$E$2,Barèmes!$F$2)))),IF(AA170&gt;=SUMIFS(Barèmes!$F$6:$F$28,Barèmes!$A$6:$A$28,"Agilité — T-test 974 (s)",Barèmes!$B$6:$B$28,H170,Barèmes!$C$6:$C$28,IF(H170="6ème","Mixte",G170)),Barèmes!$B$2,IF(AA170&gt;=SUMIFS(Barèmes!$G$6:$G$28,Barèmes!$A$6:$A$28,"Agilité — T-test 974 (s)",Barèmes!$B$6:$B$28,H170,Barèmes!$C$6:$C$28,IF(H170="6ème","Mixte",G170)),Barèmes!$C$2,IF(AA170&gt;=SUMIFS(Barèmes!$H$6:$H$28,Barèmes!$A$6:$A$28,"Agilité — T-test 974 (s)",Barèmes!$B$6:$B$28,H170,Barèmes!$C$6:$C$28,IF(H170="6ème","Mixte",G170)),Barèmes!$D$2,IF(AA170&gt;=SUMIFS(Barèmes!$I$6:$I$28,Barèmes!$A$6:$A$28,"Agilité — T-test 974 (s)",Barèmes!$B$6:$B$28,H170,Barèmes!$C$6:$C$28,IF(H170="6ème","Mixte",G170)),Barèmes!$E$2,Barèmes!$F$2))))))</f>
        <v/>
      </c>
      <c r="AD170" s="28" t="str">
        <f t="shared" si="18"/>
        <v/>
      </c>
      <c r="AE170" s="29" t="str">
        <f t="shared" si="19"/>
        <v/>
      </c>
      <c r="AF170" s="30" t="str">
        <f>IF(OR(AD170="",SUMPRODUCT((Barèmes!$A$6:$A$28="Surcoût d'agilité (s) — technique")*(Barèmes!$B$6:$B$28=H170)*(Barèmes!$C$6:$C$28=IF(H170="6ème","Mixte",G170)))=0),"",IF(SUMPRODUCT((Barèmes!$A$6:$A$28="Surcoût d'agilité (s) — technique")*(Barèmes!$B$6:$B$28=H170)*(Barèmes!$C$6:$C$28=IF(H170="6ème","Mixte",G170))*(Barèmes!$J$6:$J$28="+"))&gt;0,IF(AD170&lt;=SUMIFS(Barèmes!$D$6:$D$28,Barèmes!$A$6:$A$28,"Surcoût d'agilité (s) — technique",Barèmes!$B$6:$B$28,H170,Barèmes!$C$6:$C$28,IF(H170="6ème","Mixte",G170)),"à besoin",IF(AD170&lt;=SUMIFS(Barèmes!$E$6:$E$28,Barèmes!$A$6:$A$28,"Surcoût d'agilité (s) — technique",Barèmes!$B$6:$B$28,H170,Barèmes!$C$6:$C$28,IF(H170="6ème","Mixte",G170)),"fragile","satisfaisant")),IF(AD170&gt;=SUMIFS(Barèmes!$D$6:$D$28,Barèmes!$A$6:$A$28,"Surcoût d'agilité (s) — technique",Barèmes!$B$6:$B$28,H170,Barèmes!$C$6:$C$28,IF(H170="6ème","Mixte",G170)),"à besoin",IF(AD170&gt;=SUMIFS(Barèmes!$E$6:$E$28,Barèmes!$A$6:$A$28,"Surcoût d'agilité (s) — technique",Barèmes!$B$6:$B$28,H170,Barèmes!$C$6:$C$28,IF(H170="6ème","Mixte",G170)),"fragile","satisfaisant"))))</f>
        <v/>
      </c>
      <c r="AG170" s="30" t="str">
        <f>IF(OR(AD170="",SUMPRODUCT((Barèmes!$A$6:$A$28="Surcoût d'agilité (s) — technique")*(Barèmes!$B$6:$B$28=H170)*(Barèmes!$C$6:$C$28=IF(H170="6ème","Mixte",G170)))=0),"",IF(SUMPRODUCT((Barèmes!$A$6:$A$28="Surcoût d'agilité (s) — technique")*(Barèmes!$B$6:$B$28=H170)*(Barèmes!$C$6:$C$28=IF(H170="6ème","Mixte",G170))*(Barèmes!$J$6:$J$28="+"))&gt;0,IF(AD170&lt;=SUMIFS(Barèmes!$F$6:$F$28,Barèmes!$A$6:$A$28,"Surcoût d'agilité (s) — technique",Barèmes!$B$6:$B$28,H170,Barèmes!$C$6:$C$28,IF(H170="6ème","Mixte",G170)),Barèmes!$B$2,IF(AD170&lt;=SUMIFS(Barèmes!$G$6:$G$28,Barèmes!$A$6:$A$28,"Surcoût d'agilité (s) — technique",Barèmes!$B$6:$B$28,H170,Barèmes!$C$6:$C$28,IF(H170="6ème","Mixte",G170)),Barèmes!$C$2,IF(AD170&lt;=SUMIFS(Barèmes!$H$6:$H$28,Barèmes!$A$6:$A$28,"Surcoût d'agilité (s) — technique",Barèmes!$B$6:$B$28,H170,Barèmes!$C$6:$C$28,IF(H170="6ème","Mixte",G170)),Barèmes!$D$2,IF(AD170&lt;=SUMIFS(Barèmes!$I$6:$I$28,Barèmes!$A$6:$A$28,"Surcoût d'agilité (s) — technique",Barèmes!$B$6:$B$28,H170,Barèmes!$C$6:$C$28,IF(H170="6ème","Mixte",G170)),Barèmes!$E$2,Barèmes!$F$2)))),IF(AD170&gt;=SUMIFS(Barèmes!$F$6:$F$28,Barèmes!$A$6:$A$28,"Surcoût d'agilité (s) — technique",Barèmes!$B$6:$B$28,H170,Barèmes!$C$6:$C$28,IF(H170="6ème","Mixte",G170)),Barèmes!$B$2,IF(AD170&gt;=SUMIFS(Barèmes!$G$6:$G$28,Barèmes!$A$6:$A$28,"Surcoût d'agilité (s) — technique",Barèmes!$B$6:$B$28,H170,Barèmes!$C$6:$C$28,IF(H170="6ème","Mixte",G170)),Barèmes!$C$2,IF(AD170&gt;=SUMIFS(Barèmes!$H$6:$H$28,Barèmes!$A$6:$A$28,"Surcoût d'agilité (s) — technique",Barèmes!$B$6:$B$28,H170,Barèmes!$C$6:$C$28,IF(H170="6ème","Mixte",G170)),Barèmes!$D$2,IF(AD170&gt;=SUMIFS(Barèmes!$I$6:$I$28,Barèmes!$A$6:$A$28,"Surcoût d'agilité (s) — technique",Barèmes!$B$6:$B$28,H170,Barèmes!$C$6:$C$28,IF(H170="6ème","Mixte",G170)),Barèmes!$E$2,Barèmes!$F$2))))))</f>
        <v/>
      </c>
      <c r="AH170" s="31" t="str">
        <f>IF((IF(N170="",0,1)+IF(Q170="",0,1)+IF(W170="",0,1)+IF(Z170="",0,1)+IF(AC170="",0,1))=0,"",3*IF(N170=Barèmes!$B$2,1,IF(N170=Barèmes!$C$2,2,IF(N170=Barèmes!$D$2,3,IF(N170=Barèmes!$E$2,4,IF(N170=Barèmes!$F$2,5,0)))))+3*IF(Q170=Barèmes!$B$2,1,IF(Q170=Barèmes!$C$2,2,IF(Q170=Barèmes!$D$2,3,IF(Q170=Barèmes!$E$2,4,IF(Q170=Barèmes!$F$2,5,0)))))+2*IF(W170=Barèmes!$B$2,1,IF(W170=Barèmes!$C$2,2,IF(W170=Barèmes!$D$2,3,IF(W170=Barèmes!$E$2,4,IF(W170=Barèmes!$F$2,5,0)))))+1*IF(Z170=Barèmes!$B$2,1,IF(Z170=Barèmes!$C$2,2,IF(Z170=Barèmes!$D$2,3,IF(Z170=Barèmes!$E$2,4,IF(Z170=Barèmes!$F$2,5,0)))))+1*IF(AC170=Barèmes!$B$2,1,IF(AC170=Barèmes!$C$2,2,IF(AC170=Barèmes!$D$2,3,IF(AC170=Barèmes!$E$2,4,IF(AC170=Barèmes!$F$2,5,0))))))</f>
        <v/>
      </c>
      <c r="AI170" s="31"/>
      <c r="AJ170" s="32" t="str">
        <f>IFERROR(INDEX(Croissance!$B$5:$B$604,MATCH(A170,Croissance!$A$5:$A$604,0)),"")</f>
        <v/>
      </c>
      <c r="AK170" s="32" t="str">
        <f>IFERROR(INDEX(Croissance!$C$5:$C$604,MATCH(A170,Croissance!$A$5:$A$604,0)),"")</f>
        <v/>
      </c>
      <c r="AL170" s="32" t="str">
        <f>IFERROR(INDEX(Croissance!$D$5:$D$604,MATCH(A170,Croissance!$A$5:$A$604,0)),"")</f>
        <v/>
      </c>
      <c r="AM170" s="32" t="str">
        <f>IFERROR(INDEX(Croissance!$E$5:$E$604,MATCH(A170,Croissance!$A$5:$A$604,0)),"")</f>
        <v/>
      </c>
      <c r="AO170" s="33">
        <f t="shared" si="24"/>
        <v>0</v>
      </c>
      <c r="AP170" s="33">
        <f t="shared" si="20"/>
        <v>0</v>
      </c>
      <c r="AQ170" s="33">
        <f>IF(A170="",0,IF(AND(OR('Synthèse classe'!$C$2="Tous",C170='Synthèse classe'!$C$2),OR('Synthèse classe'!$C$3="Toutes",D170='Synthèse classe'!$C$3),OR('Synthèse classe'!$C$4="Toutes",AND('Synthèse classe'!$C$4="Dernière",AP170=1),B170=IFERROR(VALUE('Synthèse classe'!$C$4),0))),1,0))</f>
        <v>0</v>
      </c>
      <c r="AR170" s="34" t="str">
        <f t="shared" si="21"/>
        <v/>
      </c>
    </row>
    <row r="171" spans="1:44" x14ac:dyDescent="0.2">
      <c r="A171" s="17" t="str">
        <f t="shared" si="17"/>
        <v/>
      </c>
      <c r="B171" s="18"/>
      <c r="C171" s="19"/>
      <c r="D171" s="19"/>
      <c r="E171" s="19"/>
      <c r="F171" s="19"/>
      <c r="G171" s="19"/>
      <c r="H171" s="17" t="str">
        <f t="shared" si="22"/>
        <v/>
      </c>
      <c r="I171" s="20"/>
      <c r="J171" s="18"/>
      <c r="K171" s="19"/>
      <c r="L171" s="21" t="str">
        <f t="shared" si="23"/>
        <v/>
      </c>
      <c r="M171" s="21" t="str">
        <f>IF(OR(J171="",SUMPRODUCT((Barèmes!$A$6:$A$28="Endurance — Luc Léger (palier)")*(Barèmes!$B$6:$B$28=H171)*(Barèmes!$C$6:$C$28=IF(H171="6ème","Mixte",G171)))=0),"",IF(SUMPRODUCT((Barèmes!$A$6:$A$28="Endurance — Luc Léger (palier)")*(Barèmes!$B$6:$B$28=H171)*(Barèmes!$C$6:$C$28=IF(H171="6ème","Mixte",G171))*(Barèmes!$J$6:$J$28="+"))&gt;0,IF(J171&lt;=SUMIFS(Barèmes!$D$6:$D$28,Barèmes!$A$6:$A$28,"Endurance — Luc Léger (palier)",Barèmes!$B$6:$B$28,H171,Barèmes!$C$6:$C$28,IF(H171="6ème","Mixte",G171)),"à besoin",IF(J171&lt;=SUMIFS(Barèmes!$E$6:$E$28,Barèmes!$A$6:$A$28,"Endurance — Luc Léger (palier)",Barèmes!$B$6:$B$28,H171,Barèmes!$C$6:$C$28,IF(H171="6ème","Mixte",G171)),"fragile","satisfaisant")),IF(J171&gt;=SUMIFS(Barèmes!$D$6:$D$28,Barèmes!$A$6:$A$28,"Endurance — Luc Léger (palier)",Barèmes!$B$6:$B$28,H171,Barèmes!$C$6:$C$28,IF(H171="6ème","Mixte",G171)),"à besoin",IF(J171&gt;=SUMIFS(Barèmes!$E$6:$E$28,Barèmes!$A$6:$A$28,"Endurance — Luc Léger (palier)",Barèmes!$B$6:$B$28,H171,Barèmes!$C$6:$C$28,IF(H171="6ème","Mixte",G171)),"fragile","satisfaisant"))))</f>
        <v/>
      </c>
      <c r="N171" s="21" t="str">
        <f>IF(OR(J171="",SUMPRODUCT((Barèmes!$A$6:$A$28="Endurance — Luc Léger (palier)")*(Barèmes!$B$6:$B$28=H171)*(Barèmes!$C$6:$C$28=IF(H171="6ème","Mixte",G171)))=0),"",IF(SUMPRODUCT((Barèmes!$A$6:$A$28="Endurance — Luc Léger (palier)")*(Barèmes!$B$6:$B$28=H171)*(Barèmes!$C$6:$C$28=IF(H171="6ème","Mixte",G171))*(Barèmes!$J$6:$J$28="+"))&gt;0,IF(J171&lt;=SUMIFS(Barèmes!$F$6:$F$28,Barèmes!$A$6:$A$28,"Endurance — Luc Léger (palier)",Barèmes!$B$6:$B$28,H171,Barèmes!$C$6:$C$28,IF(H171="6ème","Mixte",G171)),Barèmes!$B$2,IF(J171&lt;=SUMIFS(Barèmes!$G$6:$G$28,Barèmes!$A$6:$A$28,"Endurance — Luc Léger (palier)",Barèmes!$B$6:$B$28,H171,Barèmes!$C$6:$C$28,IF(H171="6ème","Mixte",G171)),Barèmes!$C$2,IF(J171&lt;=SUMIFS(Barèmes!$H$6:$H$28,Barèmes!$A$6:$A$28,"Endurance — Luc Léger (palier)",Barèmes!$B$6:$B$28,H171,Barèmes!$C$6:$C$28,IF(H171="6ème","Mixte",G171)),Barèmes!$D$2,IF(J171&lt;=SUMIFS(Barèmes!$I$6:$I$28,Barèmes!$A$6:$A$28,"Endurance — Luc Léger (palier)",Barèmes!$B$6:$B$28,H171,Barèmes!$C$6:$C$28,IF(H171="6ème","Mixte",G171)),Barèmes!$E$2,Barèmes!$F$2)))),IF(J171&gt;=SUMIFS(Barèmes!$F$6:$F$28,Barèmes!$A$6:$A$28,"Endurance — Luc Léger (palier)",Barèmes!$B$6:$B$28,H171,Barèmes!$C$6:$C$28,IF(H171="6ème","Mixte",G171)),Barèmes!$B$2,IF(J171&gt;=SUMIFS(Barèmes!$G$6:$G$28,Barèmes!$A$6:$A$28,"Endurance — Luc Léger (palier)",Barèmes!$B$6:$B$28,H171,Barèmes!$C$6:$C$28,IF(H171="6ème","Mixte",G171)),Barèmes!$C$2,IF(J171&gt;=SUMIFS(Barèmes!$H$6:$H$28,Barèmes!$A$6:$A$28,"Endurance — Luc Léger (palier)",Barèmes!$B$6:$B$28,H171,Barèmes!$C$6:$C$28,IF(H171="6ème","Mixte",G171)),Barèmes!$D$2,IF(J171&gt;=SUMIFS(Barèmes!$I$6:$I$28,Barèmes!$A$6:$A$28,"Endurance — Luc Léger (palier)",Barèmes!$B$6:$B$28,H171,Barèmes!$C$6:$C$28,IF(H171="6ème","Mixte",G171)),Barèmes!$E$2,Barèmes!$F$2))))))</f>
        <v/>
      </c>
      <c r="O171" s="22"/>
      <c r="P171" s="23" t="str">
        <f>IF(OR(O171="",SUMPRODUCT((Barèmes!$A$6:$A$28="Force bas du corps — Saut en longueur (m)")*(Barèmes!$B$6:$B$28=H171)*(Barèmes!$C$6:$C$28=IF(H171="6ème","Mixte",G171)))=0),"",IF(SUMPRODUCT((Barèmes!$A$6:$A$28="Force bas du corps — Saut en longueur (m)")*(Barèmes!$B$6:$B$28=H171)*(Barèmes!$C$6:$C$28=IF(H171="6ème","Mixte",G171))*(Barèmes!$J$6:$J$28="+"))&gt;0,IF(O171&lt;=SUMIFS(Barèmes!$D$6:$D$28,Barèmes!$A$6:$A$28,"Force bas du corps — Saut en longueur (m)",Barèmes!$B$6:$B$28,H171,Barèmes!$C$6:$C$28,IF(H171="6ème","Mixte",G171)),"à besoin",IF(O171&lt;=SUMIFS(Barèmes!$E$6:$E$28,Barèmes!$A$6:$A$28,"Force bas du corps — Saut en longueur (m)",Barèmes!$B$6:$B$28,H171,Barèmes!$C$6:$C$28,IF(H171="6ème","Mixte",G171)),"fragile","satisfaisant")),IF(O171&gt;=SUMIFS(Barèmes!$D$6:$D$28,Barèmes!$A$6:$A$28,"Force bas du corps — Saut en longueur (m)",Barèmes!$B$6:$B$28,H171,Barèmes!$C$6:$C$28,IF(H171="6ème","Mixte",G171)),"à besoin",IF(O171&gt;=SUMIFS(Barèmes!$E$6:$E$28,Barèmes!$A$6:$A$28,"Force bas du corps — Saut en longueur (m)",Barèmes!$B$6:$B$28,H171,Barèmes!$C$6:$C$28,IF(H171="6ème","Mixte",G171)),"fragile","satisfaisant"))))</f>
        <v/>
      </c>
      <c r="Q171" s="23" t="str">
        <f>IF(OR(O171="",SUMPRODUCT((Barèmes!$A$6:$A$28="Force bas du corps — Saut en longueur (m)")*(Barèmes!$B$6:$B$28=H171)*(Barèmes!$C$6:$C$28=IF(H171="6ème","Mixte",G171)))=0),"",IF(SUMPRODUCT((Barèmes!$A$6:$A$28="Force bas du corps — Saut en longueur (m)")*(Barèmes!$B$6:$B$28=H171)*(Barèmes!$C$6:$C$28=IF(H171="6ème","Mixte",G171))*(Barèmes!$J$6:$J$28="+"))&gt;0,IF(O171&lt;=SUMIFS(Barèmes!$F$6:$F$28,Barèmes!$A$6:$A$28,"Force bas du corps — Saut en longueur (m)",Barèmes!$B$6:$B$28,H171,Barèmes!$C$6:$C$28,IF(H171="6ème","Mixte",G171)),Barèmes!$B$2,IF(O171&lt;=SUMIFS(Barèmes!$G$6:$G$28,Barèmes!$A$6:$A$28,"Force bas du corps — Saut en longueur (m)",Barèmes!$B$6:$B$28,H171,Barèmes!$C$6:$C$28,IF(H171="6ème","Mixte",G171)),Barèmes!$C$2,IF(O171&lt;=SUMIFS(Barèmes!$H$6:$H$28,Barèmes!$A$6:$A$28,"Force bas du corps — Saut en longueur (m)",Barèmes!$B$6:$B$28,H171,Barèmes!$C$6:$C$28,IF(H171="6ème","Mixte",G171)),Barèmes!$D$2,IF(O171&lt;=SUMIFS(Barèmes!$I$6:$I$28,Barèmes!$A$6:$A$28,"Force bas du corps — Saut en longueur (m)",Barèmes!$B$6:$B$28,H171,Barèmes!$C$6:$C$28,IF(H171="6ème","Mixte",G171)),Barèmes!$E$2,Barèmes!$F$2)))),IF(O171&gt;=SUMIFS(Barèmes!$F$6:$F$28,Barèmes!$A$6:$A$28,"Force bas du corps — Saut en longueur (m)",Barèmes!$B$6:$B$28,H171,Barèmes!$C$6:$C$28,IF(H171="6ème","Mixte",G171)),Barèmes!$B$2,IF(O171&gt;=SUMIFS(Barèmes!$G$6:$G$28,Barèmes!$A$6:$A$28,"Force bas du corps — Saut en longueur (m)",Barèmes!$B$6:$B$28,H171,Barèmes!$C$6:$C$28,IF(H171="6ème","Mixte",G171)),Barèmes!$C$2,IF(O171&gt;=SUMIFS(Barèmes!$H$6:$H$28,Barèmes!$A$6:$A$28,"Force bas du corps — Saut en longueur (m)",Barèmes!$B$6:$B$28,H171,Barèmes!$C$6:$C$28,IF(H171="6ème","Mixte",G171)),Barèmes!$D$2,IF(O171&gt;=SUMIFS(Barèmes!$I$6:$I$28,Barèmes!$A$6:$A$28,"Force bas du corps — Saut en longueur (m)",Barèmes!$B$6:$B$28,H171,Barèmes!$C$6:$C$28,IF(H171="6ème","Mixte",G171)),Barèmes!$E$2,Barèmes!$F$2))))))</f>
        <v/>
      </c>
      <c r="R171" s="22"/>
      <c r="S171" s="24" t="str">
        <f>IF(OR(R171="",SUMPRODUCT((Barèmes!$A$6:$A$28="Vitesse — 30 m (s)")*(Barèmes!$B$6:$B$28=H171)*(Barèmes!$C$6:$C$28=IF(H171="6ème","Mixte",G171)))=0),"",IF(SUMPRODUCT((Barèmes!$A$6:$A$28="Vitesse — 30 m (s)")*(Barèmes!$B$6:$B$28=H171)*(Barèmes!$C$6:$C$28=IF(H171="6ème","Mixte",G171))*(Barèmes!$J$6:$J$28="+"))&gt;0,IF(R171&lt;=SUMIFS(Barèmes!$D$6:$D$28,Barèmes!$A$6:$A$28,"Vitesse — 30 m (s)",Barèmes!$B$6:$B$28,H171,Barèmes!$C$6:$C$28,IF(H171="6ème","Mixte",G171)),"à besoin",IF(R171&lt;=SUMIFS(Barèmes!$E$6:$E$28,Barèmes!$A$6:$A$28,"Vitesse — 30 m (s)",Barèmes!$B$6:$B$28,H171,Barèmes!$C$6:$C$28,IF(H171="6ème","Mixte",G171)),"fragile","satisfaisant")),IF(R171&gt;=SUMIFS(Barèmes!$D$6:$D$28,Barèmes!$A$6:$A$28,"Vitesse — 30 m (s)",Barèmes!$B$6:$B$28,H171,Barèmes!$C$6:$C$28,IF(H171="6ème","Mixte",G171)),"à besoin",IF(R171&gt;=SUMIFS(Barèmes!$E$6:$E$28,Barèmes!$A$6:$A$28,"Vitesse — 30 m (s)",Barèmes!$B$6:$B$28,H171,Barèmes!$C$6:$C$28,IF(H171="6ème","Mixte",G171)),"fragile","satisfaisant"))))</f>
        <v/>
      </c>
      <c r="T171" s="24" t="str">
        <f>IF(OR(R171="",SUMPRODUCT((Barèmes!$A$6:$A$28="Vitesse — 30 m (s)")*(Barèmes!$B$6:$B$28=H171)*(Barèmes!$C$6:$C$28=IF(H171="6ème","Mixte",G171)))=0),"",IF(SUMPRODUCT((Barèmes!$A$6:$A$28="Vitesse — 30 m (s)")*(Barèmes!$B$6:$B$28=H171)*(Barèmes!$C$6:$C$28=IF(H171="6ème","Mixte",G171))*(Barèmes!$J$6:$J$28="+"))&gt;0,IF(R171&lt;=SUMIFS(Barèmes!$F$6:$F$28,Barèmes!$A$6:$A$28,"Vitesse — 30 m (s)",Barèmes!$B$6:$B$28,H171,Barèmes!$C$6:$C$28,IF(H171="6ème","Mixte",G171)),Barèmes!$B$2,IF(R171&lt;=SUMIFS(Barèmes!$G$6:$G$28,Barèmes!$A$6:$A$28,"Vitesse — 30 m (s)",Barèmes!$B$6:$B$28,H171,Barèmes!$C$6:$C$28,IF(H171="6ème","Mixte",G171)),Barèmes!$C$2,IF(R171&lt;=SUMIFS(Barèmes!$H$6:$H$28,Barèmes!$A$6:$A$28,"Vitesse — 30 m (s)",Barèmes!$B$6:$B$28,H171,Barèmes!$C$6:$C$28,IF(H171="6ème","Mixte",G171)),Barèmes!$D$2,IF(R171&lt;=SUMIFS(Barèmes!$I$6:$I$28,Barèmes!$A$6:$A$28,"Vitesse — 30 m (s)",Barèmes!$B$6:$B$28,H171,Barèmes!$C$6:$C$28,IF(H171="6ème","Mixte",G171)),Barèmes!$E$2,Barèmes!$F$2)))),IF(R171&gt;=SUMIFS(Barèmes!$F$6:$F$28,Barèmes!$A$6:$A$28,"Vitesse — 30 m (s)",Barèmes!$B$6:$B$28,H171,Barèmes!$C$6:$C$28,IF(H171="6ème","Mixte",G171)),Barèmes!$B$2,IF(R171&gt;=SUMIFS(Barèmes!$G$6:$G$28,Barèmes!$A$6:$A$28,"Vitesse — 30 m (s)",Barèmes!$B$6:$B$28,H171,Barèmes!$C$6:$C$28,IF(H171="6ème","Mixte",G171)),Barèmes!$C$2,IF(R171&gt;=SUMIFS(Barèmes!$H$6:$H$28,Barèmes!$A$6:$A$28,"Vitesse — 30 m (s)",Barèmes!$B$6:$B$28,H171,Barèmes!$C$6:$C$28,IF(H171="6ème","Mixte",G171)),Barèmes!$D$2,IF(R171&gt;=SUMIFS(Barèmes!$I$6:$I$28,Barèmes!$A$6:$A$28,"Vitesse — 30 m (s)",Barèmes!$B$6:$B$28,H171,Barèmes!$C$6:$C$28,IF(H171="6ème","Mixte",G171)),Barèmes!$E$2,Barèmes!$F$2))))))</f>
        <v/>
      </c>
      <c r="U171" s="22"/>
      <c r="V171" s="25" t="str">
        <f>IF(OR(U171="",SUMPRODUCT((Barèmes!$A$6:$A$28="Vitesse — 50 m (s)")*(Barèmes!$B$6:$B$28=H171)*(Barèmes!$C$6:$C$28=IF(H171="6ème","Mixte",G171)))=0),"",IF(SUMPRODUCT((Barèmes!$A$6:$A$28="Vitesse — 50 m (s)")*(Barèmes!$B$6:$B$28=H171)*(Barèmes!$C$6:$C$28=IF(H171="6ème","Mixte",G171))*(Barèmes!$J$6:$J$28="+"))&gt;0,IF(U171&lt;=SUMIFS(Barèmes!$D$6:$D$28,Barèmes!$A$6:$A$28,"Vitesse — 50 m (s)",Barèmes!$B$6:$B$28,H171,Barèmes!$C$6:$C$28,IF(H171="6ème","Mixte",G171)),"à besoin",IF(U171&lt;=SUMIFS(Barèmes!$E$6:$E$28,Barèmes!$A$6:$A$28,"Vitesse — 50 m (s)",Barèmes!$B$6:$B$28,H171,Barèmes!$C$6:$C$28,IF(H171="6ème","Mixte",G171)),"fragile","satisfaisant")),IF(U171&gt;=SUMIFS(Barèmes!$D$6:$D$28,Barèmes!$A$6:$A$28,"Vitesse — 50 m (s)",Barèmes!$B$6:$B$28,H171,Barèmes!$C$6:$C$28,IF(H171="6ème","Mixte",G171)),"à besoin",IF(U171&gt;=SUMIFS(Barèmes!$E$6:$E$28,Barèmes!$A$6:$A$28,"Vitesse — 50 m (s)",Barèmes!$B$6:$B$28,H171,Barèmes!$C$6:$C$28,IF(H171="6ème","Mixte",G171)),"fragile","satisfaisant"))))</f>
        <v/>
      </c>
      <c r="W171" s="25" t="str">
        <f>IF(OR(U171="",SUMPRODUCT((Barèmes!$A$6:$A$28="Vitesse — 50 m (s)")*(Barèmes!$B$6:$B$28=H171)*(Barèmes!$C$6:$C$28=IF(H171="6ème","Mixte",G171)))=0),"",IF(SUMPRODUCT((Barèmes!$A$6:$A$28="Vitesse — 50 m (s)")*(Barèmes!$B$6:$B$28=H171)*(Barèmes!$C$6:$C$28=IF(H171="6ème","Mixte",G171))*(Barèmes!$J$6:$J$28="+"))&gt;0,IF(U171&lt;=SUMIFS(Barèmes!$F$6:$F$28,Barèmes!$A$6:$A$28,"Vitesse — 50 m (s)",Barèmes!$B$6:$B$28,H171,Barèmes!$C$6:$C$28,IF(H171="6ème","Mixte",G171)),Barèmes!$B$2,IF(U171&lt;=SUMIFS(Barèmes!$G$6:$G$28,Barèmes!$A$6:$A$28,"Vitesse — 50 m (s)",Barèmes!$B$6:$B$28,H171,Barèmes!$C$6:$C$28,IF(H171="6ème","Mixte",G171)),Barèmes!$C$2,IF(U171&lt;=SUMIFS(Barèmes!$H$6:$H$28,Barèmes!$A$6:$A$28,"Vitesse — 50 m (s)",Barèmes!$B$6:$B$28,H171,Barèmes!$C$6:$C$28,IF(H171="6ème","Mixte",G171)),Barèmes!$D$2,IF(U171&lt;=SUMIFS(Barèmes!$I$6:$I$28,Barèmes!$A$6:$A$28,"Vitesse — 50 m (s)",Barèmes!$B$6:$B$28,H171,Barèmes!$C$6:$C$28,IF(H171="6ème","Mixte",G171)),Barèmes!$E$2,Barèmes!$F$2)))),IF(U171&gt;=SUMIFS(Barèmes!$F$6:$F$28,Barèmes!$A$6:$A$28,"Vitesse — 50 m (s)",Barèmes!$B$6:$B$28,H171,Barèmes!$C$6:$C$28,IF(H171="6ème","Mixte",G171)),Barèmes!$B$2,IF(U171&gt;=SUMIFS(Barèmes!$G$6:$G$28,Barèmes!$A$6:$A$28,"Vitesse — 50 m (s)",Barèmes!$B$6:$B$28,H171,Barèmes!$C$6:$C$28,IF(H171="6ème","Mixte",G171)),Barèmes!$C$2,IF(U171&gt;=SUMIFS(Barèmes!$H$6:$H$28,Barèmes!$A$6:$A$28,"Vitesse — 50 m (s)",Barèmes!$B$6:$B$28,H171,Barèmes!$C$6:$C$28,IF(H171="6ème","Mixte",G171)),Barèmes!$D$2,IF(U171&gt;=SUMIFS(Barèmes!$I$6:$I$28,Barèmes!$A$6:$A$28,"Vitesse — 50 m (s)",Barèmes!$B$6:$B$28,H171,Barèmes!$C$6:$C$28,IF(H171="6ème","Mixte",G171)),Barèmes!$E$2,Barèmes!$F$2))))))</f>
        <v/>
      </c>
      <c r="X171" s="18"/>
      <c r="Y171" s="26" t="str" cm="1">
        <f t="array" ref="Y171">IF(OR(X171="",SUMPRODUCT((Barèmes!$A$6:$A$28="Souplesse (score 1-5)")*(Barèmes!$B$6:$B$28=H171)*(Barèmes!$C$6:$C$28=IF(H171="6ème","Mixte",G171)))=0),"",IF(SUMPRODUCT((Barèmes!$A$6:$A$28="Souplesse (score 1-5)")*(Barèmes!$B$6:$B$28=H171)*(Barèmes!$C$6:$C$28=IF(H171="6ème","Mixte",G171))*(Barèmes!$J$6:$J$28="+"))&gt;0,IF(X171&lt;=SUMIFS(Barèmes!$D$6:$D$28,Barèmes!$A$6:$A$28,"Souplesse (score 1-5)",Barèmes!$B$6:$B$28,H171,Barèmes!$C$6:$C$28,IF(H171="6ème","Mixte",G171)),"à besoin",IF(X171&lt;=SUMIFS(Barèmes!$E$6:$E$28,Barèmes!$A$6:$A$28,"Souplesse (score 1-5)",Barèmes!$B$6:$B$28,H171,Barèmes!$C$6:$C$28,IF(H171="6ème","Mixte",G171)),"fragile","satisfaisant")),IF(X171&gt;=SUMIFS(Barèmes!$D$6:$D$28,Barèmes!$A$6:$A$28,"Souplesse (score 1-5)",Barèmes!$B$6:$B$28,H171,Barèmes!$C$6:$C$28,IF(H171="6ème","Mixte",G171)),"à besoin",IF(X171&gt;=SUMIFS(Barèmes!$E$6:$E$28,Barèmes!$A$6:$A$28,"Souplesse (score 1-5)",Barèmes!$B$6:$B$28,H171,Barèmes!$C$6:$C$28,IF(H171="6ème","Mixte",G171)),"fragile","satisfaisant"))))</f>
        <v/>
      </c>
      <c r="Z171" s="26" t="str" cm="1">
        <f t="array" ref="Z171">IF(OR(X171="",SUMPRODUCT((Barèmes!$A$6:$A$28="Souplesse (score 1-5)")*(Barèmes!$B$6:$B$28=H171)*(Barèmes!$C$6:$C$28=IF(H171="6ème","Mixte",G171)))=0),"",IF(SUMPRODUCT((Barèmes!$A$6:$A$28="Souplesse (score 1-5)")*(Barèmes!$B$6:$B$28=H171)*(Barèmes!$C$6:$C$28=IF(H171="6ème","Mixte",G171))*(Barèmes!$J$6:$J$28="+"))&gt;0,IF(X171&lt;=SUMIFS(Barèmes!$F$6:$F$28,Barèmes!$A$6:$A$28,"Souplesse (score 1-5)",Barèmes!$B$6:$B$28,H171,Barèmes!$C$6:$C$28,IF(H171="6ème","Mixte",G171)),Barèmes!$B$2,IF(X171&lt;=SUMIFS(Barèmes!$G$6:$G$28,Barèmes!$A$6:$A$28,"Souplesse (score 1-5)",Barèmes!$B$6:$B$28,H171,Barèmes!$C$6:$C$28,IF(H171="6ème","Mixte",G171)),Barèmes!$C$2,IF(X171&lt;=SUMIFS(Barèmes!$H$6:$H$28,Barèmes!$A$6:$A$28,"Souplesse (score 1-5)",Barèmes!$B$6:$B$28,H171,Barèmes!$C$6:$C$28,IF(H171="6ème","Mixte",G171)),Barèmes!$D$2,IF(X171&lt;=SUMIFS(Barèmes!$I$6:$I$28,Barèmes!$A$6:$A$28,"Souplesse (score 1-5)",Barèmes!$B$6:$B$28,H171,Barèmes!$C$6:$C$28,IF(H171="6ème","Mixte",G171)),Barèmes!$E$2,Barèmes!$F$2)))),IF(X171&gt;=SUMIFS(Barèmes!$F$6:$F$28,Barèmes!$A$6:$A$28,"Souplesse (score 1-5)",Barèmes!$B$6:$B$28,H171,Barèmes!$C$6:$C$28,IF(H171="6ème","Mixte",G171)),Barèmes!$B$2,IF(X171&gt;=SUMIFS(Barèmes!$G$6:$G$28,Barèmes!$A$6:$A$28,"Souplesse (score 1-5)",Barèmes!$B$6:$B$28,H171,Barèmes!$C$6:$C$28,IF(H171="6ème","Mixte",G171)),Barèmes!$C$2,IF(X171&gt;=SUMIFS(Barèmes!$H$6:$H$28,Barèmes!$A$6:$A$28,"Souplesse (score 1-5)",Barèmes!$B$6:$B$28,H171,Barèmes!$C$6:$C$28,IF(H171="6ème","Mixte",G171)),Barèmes!$D$2,IF(X171&gt;=SUMIFS(Barèmes!$I$6:$I$28,Barèmes!$A$6:$A$28,"Souplesse (score 1-5)",Barèmes!$B$6:$B$28,H171,Barèmes!$C$6:$C$28,IF(H171="6ème","Mixte",G171)),Barèmes!$E$2,Barèmes!$F$2))))))</f>
        <v/>
      </c>
      <c r="AA171" s="22"/>
      <c r="AB171" s="27" t="str">
        <f>IF(OR(AA171="",SUMPRODUCT((Barèmes!$A$6:$A$28="Agilité — T-test 974 (s)")*(Barèmes!$B$6:$B$28=H171)*(Barèmes!$C$6:$C$28=IF(H171="6ème","Mixte",G171)))=0),"",IF(SUMPRODUCT((Barèmes!$A$6:$A$28="Agilité — T-test 974 (s)")*(Barèmes!$B$6:$B$28=H171)*(Barèmes!$C$6:$C$28=IF(H171="6ème","Mixte",G171))*(Barèmes!$J$6:$J$28="+"))&gt;0,IF(AA171&lt;=SUMIFS(Barèmes!$D$6:$D$28,Barèmes!$A$6:$A$28,"Agilité — T-test 974 (s)",Barèmes!$B$6:$B$28,H171,Barèmes!$C$6:$C$28,IF(H171="6ème","Mixte",G171)),"à besoin",IF(AA171&lt;=SUMIFS(Barèmes!$E$6:$E$28,Barèmes!$A$6:$A$28,"Agilité — T-test 974 (s)",Barèmes!$B$6:$B$28,H171,Barèmes!$C$6:$C$28,IF(H171="6ème","Mixte",G171)),"fragile","satisfaisant")),IF(AA171&gt;=SUMIFS(Barèmes!$D$6:$D$28,Barèmes!$A$6:$A$28,"Agilité — T-test 974 (s)",Barèmes!$B$6:$B$28,H171,Barèmes!$C$6:$C$28,IF(H171="6ème","Mixte",G171)),"à besoin",IF(AA171&gt;=SUMIFS(Barèmes!$E$6:$E$28,Barèmes!$A$6:$A$28,"Agilité — T-test 974 (s)",Barèmes!$B$6:$B$28,H171,Barèmes!$C$6:$C$28,IF(H171="6ème","Mixte",G171)),"fragile","satisfaisant"))))</f>
        <v/>
      </c>
      <c r="AC171" s="27" t="str">
        <f>IF(OR(AA171="",SUMPRODUCT((Barèmes!$A$6:$A$28="Agilité — T-test 974 (s)")*(Barèmes!$B$6:$B$28=H171)*(Barèmes!$C$6:$C$28=IF(H171="6ème","Mixte",G171)))=0),"",IF(SUMPRODUCT((Barèmes!$A$6:$A$28="Agilité — T-test 974 (s)")*(Barèmes!$B$6:$B$28=H171)*(Barèmes!$C$6:$C$28=IF(H171="6ème","Mixte",G171))*(Barèmes!$J$6:$J$28="+"))&gt;0,IF(AA171&lt;=SUMIFS(Barèmes!$F$6:$F$28,Barèmes!$A$6:$A$28,"Agilité — T-test 974 (s)",Barèmes!$B$6:$B$28,H171,Barèmes!$C$6:$C$28,IF(H171="6ème","Mixte",G171)),Barèmes!$B$2,IF(AA171&lt;=SUMIFS(Barèmes!$G$6:$G$28,Barèmes!$A$6:$A$28,"Agilité — T-test 974 (s)",Barèmes!$B$6:$B$28,H171,Barèmes!$C$6:$C$28,IF(H171="6ème","Mixte",G171)),Barèmes!$C$2,IF(AA171&lt;=SUMIFS(Barèmes!$H$6:$H$28,Barèmes!$A$6:$A$28,"Agilité — T-test 974 (s)",Barèmes!$B$6:$B$28,H171,Barèmes!$C$6:$C$28,IF(H171="6ème","Mixte",G171)),Barèmes!$D$2,IF(AA171&lt;=SUMIFS(Barèmes!$I$6:$I$28,Barèmes!$A$6:$A$28,"Agilité — T-test 974 (s)",Barèmes!$B$6:$B$28,H171,Barèmes!$C$6:$C$28,IF(H171="6ème","Mixte",G171)),Barèmes!$E$2,Barèmes!$F$2)))),IF(AA171&gt;=SUMIFS(Barèmes!$F$6:$F$28,Barèmes!$A$6:$A$28,"Agilité — T-test 974 (s)",Barèmes!$B$6:$B$28,H171,Barèmes!$C$6:$C$28,IF(H171="6ème","Mixte",G171)),Barèmes!$B$2,IF(AA171&gt;=SUMIFS(Barèmes!$G$6:$G$28,Barèmes!$A$6:$A$28,"Agilité — T-test 974 (s)",Barèmes!$B$6:$B$28,H171,Barèmes!$C$6:$C$28,IF(H171="6ème","Mixte",G171)),Barèmes!$C$2,IF(AA171&gt;=SUMIFS(Barèmes!$H$6:$H$28,Barèmes!$A$6:$A$28,"Agilité — T-test 974 (s)",Barèmes!$B$6:$B$28,H171,Barèmes!$C$6:$C$28,IF(H171="6ème","Mixte",G171)),Barèmes!$D$2,IF(AA171&gt;=SUMIFS(Barèmes!$I$6:$I$28,Barèmes!$A$6:$A$28,"Agilité — T-test 974 (s)",Barèmes!$B$6:$B$28,H171,Barèmes!$C$6:$C$28,IF(H171="6ème","Mixte",G171)),Barèmes!$E$2,Barèmes!$F$2))))))</f>
        <v/>
      </c>
      <c r="AD171" s="28" t="str">
        <f t="shared" si="18"/>
        <v/>
      </c>
      <c r="AE171" s="29" t="str">
        <f t="shared" si="19"/>
        <v/>
      </c>
      <c r="AF171" s="30" t="str">
        <f>IF(OR(AD171="",SUMPRODUCT((Barèmes!$A$6:$A$28="Surcoût d'agilité (s) — technique")*(Barèmes!$B$6:$B$28=H171)*(Barèmes!$C$6:$C$28=IF(H171="6ème","Mixte",G171)))=0),"",IF(SUMPRODUCT((Barèmes!$A$6:$A$28="Surcoût d'agilité (s) — technique")*(Barèmes!$B$6:$B$28=H171)*(Barèmes!$C$6:$C$28=IF(H171="6ème","Mixte",G171))*(Barèmes!$J$6:$J$28="+"))&gt;0,IF(AD171&lt;=SUMIFS(Barèmes!$D$6:$D$28,Barèmes!$A$6:$A$28,"Surcoût d'agilité (s) — technique",Barèmes!$B$6:$B$28,H171,Barèmes!$C$6:$C$28,IF(H171="6ème","Mixte",G171)),"à besoin",IF(AD171&lt;=SUMIFS(Barèmes!$E$6:$E$28,Barèmes!$A$6:$A$28,"Surcoût d'agilité (s) — technique",Barèmes!$B$6:$B$28,H171,Barèmes!$C$6:$C$28,IF(H171="6ème","Mixte",G171)),"fragile","satisfaisant")),IF(AD171&gt;=SUMIFS(Barèmes!$D$6:$D$28,Barèmes!$A$6:$A$28,"Surcoût d'agilité (s) — technique",Barèmes!$B$6:$B$28,H171,Barèmes!$C$6:$C$28,IF(H171="6ème","Mixte",G171)),"à besoin",IF(AD171&gt;=SUMIFS(Barèmes!$E$6:$E$28,Barèmes!$A$6:$A$28,"Surcoût d'agilité (s) — technique",Barèmes!$B$6:$B$28,H171,Barèmes!$C$6:$C$28,IF(H171="6ème","Mixte",G171)),"fragile","satisfaisant"))))</f>
        <v/>
      </c>
      <c r="AG171" s="30" t="str">
        <f>IF(OR(AD171="",SUMPRODUCT((Barèmes!$A$6:$A$28="Surcoût d'agilité (s) — technique")*(Barèmes!$B$6:$B$28=H171)*(Barèmes!$C$6:$C$28=IF(H171="6ème","Mixte",G171)))=0),"",IF(SUMPRODUCT((Barèmes!$A$6:$A$28="Surcoût d'agilité (s) — technique")*(Barèmes!$B$6:$B$28=H171)*(Barèmes!$C$6:$C$28=IF(H171="6ème","Mixte",G171))*(Barèmes!$J$6:$J$28="+"))&gt;0,IF(AD171&lt;=SUMIFS(Barèmes!$F$6:$F$28,Barèmes!$A$6:$A$28,"Surcoût d'agilité (s) — technique",Barèmes!$B$6:$B$28,H171,Barèmes!$C$6:$C$28,IF(H171="6ème","Mixte",G171)),Barèmes!$B$2,IF(AD171&lt;=SUMIFS(Barèmes!$G$6:$G$28,Barèmes!$A$6:$A$28,"Surcoût d'agilité (s) — technique",Barèmes!$B$6:$B$28,H171,Barèmes!$C$6:$C$28,IF(H171="6ème","Mixte",G171)),Barèmes!$C$2,IF(AD171&lt;=SUMIFS(Barèmes!$H$6:$H$28,Barèmes!$A$6:$A$28,"Surcoût d'agilité (s) — technique",Barèmes!$B$6:$B$28,H171,Barèmes!$C$6:$C$28,IF(H171="6ème","Mixte",G171)),Barèmes!$D$2,IF(AD171&lt;=SUMIFS(Barèmes!$I$6:$I$28,Barèmes!$A$6:$A$28,"Surcoût d'agilité (s) — technique",Barèmes!$B$6:$B$28,H171,Barèmes!$C$6:$C$28,IF(H171="6ème","Mixte",G171)),Barèmes!$E$2,Barèmes!$F$2)))),IF(AD171&gt;=SUMIFS(Barèmes!$F$6:$F$28,Barèmes!$A$6:$A$28,"Surcoût d'agilité (s) — technique",Barèmes!$B$6:$B$28,H171,Barèmes!$C$6:$C$28,IF(H171="6ème","Mixte",G171)),Barèmes!$B$2,IF(AD171&gt;=SUMIFS(Barèmes!$G$6:$G$28,Barèmes!$A$6:$A$28,"Surcoût d'agilité (s) — technique",Barèmes!$B$6:$B$28,H171,Barèmes!$C$6:$C$28,IF(H171="6ème","Mixte",G171)),Barèmes!$C$2,IF(AD171&gt;=SUMIFS(Barèmes!$H$6:$H$28,Barèmes!$A$6:$A$28,"Surcoût d'agilité (s) — technique",Barèmes!$B$6:$B$28,H171,Barèmes!$C$6:$C$28,IF(H171="6ème","Mixte",G171)),Barèmes!$D$2,IF(AD171&gt;=SUMIFS(Barèmes!$I$6:$I$28,Barèmes!$A$6:$A$28,"Surcoût d'agilité (s) — technique",Barèmes!$B$6:$B$28,H171,Barèmes!$C$6:$C$28,IF(H171="6ème","Mixte",G171)),Barèmes!$E$2,Barèmes!$F$2))))))</f>
        <v/>
      </c>
      <c r="AH171" s="31" t="str">
        <f>IF((IF(N171="",0,1)+IF(Q171="",0,1)+IF(W171="",0,1)+IF(Z171="",0,1)+IF(AC171="",0,1))=0,"",3*IF(N171=Barèmes!$B$2,1,IF(N171=Barèmes!$C$2,2,IF(N171=Barèmes!$D$2,3,IF(N171=Barèmes!$E$2,4,IF(N171=Barèmes!$F$2,5,0)))))+3*IF(Q171=Barèmes!$B$2,1,IF(Q171=Barèmes!$C$2,2,IF(Q171=Barèmes!$D$2,3,IF(Q171=Barèmes!$E$2,4,IF(Q171=Barèmes!$F$2,5,0)))))+2*IF(W171=Barèmes!$B$2,1,IF(W171=Barèmes!$C$2,2,IF(W171=Barèmes!$D$2,3,IF(W171=Barèmes!$E$2,4,IF(W171=Barèmes!$F$2,5,0)))))+1*IF(Z171=Barèmes!$B$2,1,IF(Z171=Barèmes!$C$2,2,IF(Z171=Barèmes!$D$2,3,IF(Z171=Barèmes!$E$2,4,IF(Z171=Barèmes!$F$2,5,0)))))+1*IF(AC171=Barèmes!$B$2,1,IF(AC171=Barèmes!$C$2,2,IF(AC171=Barèmes!$D$2,3,IF(AC171=Barèmes!$E$2,4,IF(AC171=Barèmes!$F$2,5,0))))))</f>
        <v/>
      </c>
      <c r="AI171" s="31"/>
      <c r="AJ171" s="32" t="str">
        <f>IFERROR(INDEX(Croissance!$B$5:$B$604,MATCH(A171,Croissance!$A$5:$A$604,0)),"")</f>
        <v/>
      </c>
      <c r="AK171" s="32" t="str">
        <f>IFERROR(INDEX(Croissance!$C$5:$C$604,MATCH(A171,Croissance!$A$5:$A$604,0)),"")</f>
        <v/>
      </c>
      <c r="AL171" s="32" t="str">
        <f>IFERROR(INDEX(Croissance!$D$5:$D$604,MATCH(A171,Croissance!$A$5:$A$604,0)),"")</f>
        <v/>
      </c>
      <c r="AM171" s="32" t="str">
        <f>IFERROR(INDEX(Croissance!$E$5:$E$604,MATCH(A171,Croissance!$A$5:$A$604,0)),"")</f>
        <v/>
      </c>
      <c r="AO171" s="33">
        <f t="shared" si="24"/>
        <v>0</v>
      </c>
      <c r="AP171" s="33">
        <f t="shared" si="20"/>
        <v>0</v>
      </c>
      <c r="AQ171" s="33">
        <f>IF(A171="",0,IF(AND(OR('Synthèse classe'!$C$2="Tous",C171='Synthèse classe'!$C$2),OR('Synthèse classe'!$C$3="Toutes",D171='Synthèse classe'!$C$3),OR('Synthèse classe'!$C$4="Toutes",AND('Synthèse classe'!$C$4="Dernière",AP171=1),B171=IFERROR(VALUE('Synthèse classe'!$C$4),0))),1,0))</f>
        <v>0</v>
      </c>
      <c r="AR171" s="34" t="str">
        <f t="shared" si="21"/>
        <v/>
      </c>
    </row>
    <row r="172" spans="1:44" x14ac:dyDescent="0.2">
      <c r="A172" s="17" t="str">
        <f t="shared" si="17"/>
        <v/>
      </c>
      <c r="B172" s="18"/>
      <c r="C172" s="19"/>
      <c r="D172" s="19"/>
      <c r="E172" s="19"/>
      <c r="F172" s="19"/>
      <c r="G172" s="19"/>
      <c r="H172" s="17" t="str">
        <f t="shared" si="22"/>
        <v/>
      </c>
      <c r="I172" s="20"/>
      <c r="J172" s="18"/>
      <c r="K172" s="19"/>
      <c r="L172" s="21" t="str">
        <f t="shared" si="23"/>
        <v/>
      </c>
      <c r="M172" s="21" t="str">
        <f>IF(OR(J172="",SUMPRODUCT((Barèmes!$A$6:$A$28="Endurance — Luc Léger (palier)")*(Barèmes!$B$6:$B$28=H172)*(Barèmes!$C$6:$C$28=IF(H172="6ème","Mixte",G172)))=0),"",IF(SUMPRODUCT((Barèmes!$A$6:$A$28="Endurance — Luc Léger (palier)")*(Barèmes!$B$6:$B$28=H172)*(Barèmes!$C$6:$C$28=IF(H172="6ème","Mixte",G172))*(Barèmes!$J$6:$J$28="+"))&gt;0,IF(J172&lt;=SUMIFS(Barèmes!$D$6:$D$28,Barèmes!$A$6:$A$28,"Endurance — Luc Léger (palier)",Barèmes!$B$6:$B$28,H172,Barèmes!$C$6:$C$28,IF(H172="6ème","Mixte",G172)),"à besoin",IF(J172&lt;=SUMIFS(Barèmes!$E$6:$E$28,Barèmes!$A$6:$A$28,"Endurance — Luc Léger (palier)",Barèmes!$B$6:$B$28,H172,Barèmes!$C$6:$C$28,IF(H172="6ème","Mixte",G172)),"fragile","satisfaisant")),IF(J172&gt;=SUMIFS(Barèmes!$D$6:$D$28,Barèmes!$A$6:$A$28,"Endurance — Luc Léger (palier)",Barèmes!$B$6:$B$28,H172,Barèmes!$C$6:$C$28,IF(H172="6ème","Mixte",G172)),"à besoin",IF(J172&gt;=SUMIFS(Barèmes!$E$6:$E$28,Barèmes!$A$6:$A$28,"Endurance — Luc Léger (palier)",Barèmes!$B$6:$B$28,H172,Barèmes!$C$6:$C$28,IF(H172="6ème","Mixte",G172)),"fragile","satisfaisant"))))</f>
        <v/>
      </c>
      <c r="N172" s="21" t="str">
        <f>IF(OR(J172="",SUMPRODUCT((Barèmes!$A$6:$A$28="Endurance — Luc Léger (palier)")*(Barèmes!$B$6:$B$28=H172)*(Barèmes!$C$6:$C$28=IF(H172="6ème","Mixte",G172)))=0),"",IF(SUMPRODUCT((Barèmes!$A$6:$A$28="Endurance — Luc Léger (palier)")*(Barèmes!$B$6:$B$28=H172)*(Barèmes!$C$6:$C$28=IF(H172="6ème","Mixte",G172))*(Barèmes!$J$6:$J$28="+"))&gt;0,IF(J172&lt;=SUMIFS(Barèmes!$F$6:$F$28,Barèmes!$A$6:$A$28,"Endurance — Luc Léger (palier)",Barèmes!$B$6:$B$28,H172,Barèmes!$C$6:$C$28,IF(H172="6ème","Mixte",G172)),Barèmes!$B$2,IF(J172&lt;=SUMIFS(Barèmes!$G$6:$G$28,Barèmes!$A$6:$A$28,"Endurance — Luc Léger (palier)",Barèmes!$B$6:$B$28,H172,Barèmes!$C$6:$C$28,IF(H172="6ème","Mixte",G172)),Barèmes!$C$2,IF(J172&lt;=SUMIFS(Barèmes!$H$6:$H$28,Barèmes!$A$6:$A$28,"Endurance — Luc Léger (palier)",Barèmes!$B$6:$B$28,H172,Barèmes!$C$6:$C$28,IF(H172="6ème","Mixte",G172)),Barèmes!$D$2,IF(J172&lt;=SUMIFS(Barèmes!$I$6:$I$28,Barèmes!$A$6:$A$28,"Endurance — Luc Léger (palier)",Barèmes!$B$6:$B$28,H172,Barèmes!$C$6:$C$28,IF(H172="6ème","Mixte",G172)),Barèmes!$E$2,Barèmes!$F$2)))),IF(J172&gt;=SUMIFS(Barèmes!$F$6:$F$28,Barèmes!$A$6:$A$28,"Endurance — Luc Léger (palier)",Barèmes!$B$6:$B$28,H172,Barèmes!$C$6:$C$28,IF(H172="6ème","Mixte",G172)),Barèmes!$B$2,IF(J172&gt;=SUMIFS(Barèmes!$G$6:$G$28,Barèmes!$A$6:$A$28,"Endurance — Luc Léger (palier)",Barèmes!$B$6:$B$28,H172,Barèmes!$C$6:$C$28,IF(H172="6ème","Mixte",G172)),Barèmes!$C$2,IF(J172&gt;=SUMIFS(Barèmes!$H$6:$H$28,Barèmes!$A$6:$A$28,"Endurance — Luc Léger (palier)",Barèmes!$B$6:$B$28,H172,Barèmes!$C$6:$C$28,IF(H172="6ème","Mixte",G172)),Barèmes!$D$2,IF(J172&gt;=SUMIFS(Barèmes!$I$6:$I$28,Barèmes!$A$6:$A$28,"Endurance — Luc Léger (palier)",Barèmes!$B$6:$B$28,H172,Barèmes!$C$6:$C$28,IF(H172="6ème","Mixte",G172)),Barèmes!$E$2,Barèmes!$F$2))))))</f>
        <v/>
      </c>
      <c r="O172" s="22"/>
      <c r="P172" s="23" t="str">
        <f>IF(OR(O172="",SUMPRODUCT((Barèmes!$A$6:$A$28="Force bas du corps — Saut en longueur (m)")*(Barèmes!$B$6:$B$28=H172)*(Barèmes!$C$6:$C$28=IF(H172="6ème","Mixte",G172)))=0),"",IF(SUMPRODUCT((Barèmes!$A$6:$A$28="Force bas du corps — Saut en longueur (m)")*(Barèmes!$B$6:$B$28=H172)*(Barèmes!$C$6:$C$28=IF(H172="6ème","Mixte",G172))*(Barèmes!$J$6:$J$28="+"))&gt;0,IF(O172&lt;=SUMIFS(Barèmes!$D$6:$D$28,Barèmes!$A$6:$A$28,"Force bas du corps — Saut en longueur (m)",Barèmes!$B$6:$B$28,H172,Barèmes!$C$6:$C$28,IF(H172="6ème","Mixte",G172)),"à besoin",IF(O172&lt;=SUMIFS(Barèmes!$E$6:$E$28,Barèmes!$A$6:$A$28,"Force bas du corps — Saut en longueur (m)",Barèmes!$B$6:$B$28,H172,Barèmes!$C$6:$C$28,IF(H172="6ème","Mixte",G172)),"fragile","satisfaisant")),IF(O172&gt;=SUMIFS(Barèmes!$D$6:$D$28,Barèmes!$A$6:$A$28,"Force bas du corps — Saut en longueur (m)",Barèmes!$B$6:$B$28,H172,Barèmes!$C$6:$C$28,IF(H172="6ème","Mixte",G172)),"à besoin",IF(O172&gt;=SUMIFS(Barèmes!$E$6:$E$28,Barèmes!$A$6:$A$28,"Force bas du corps — Saut en longueur (m)",Barèmes!$B$6:$B$28,H172,Barèmes!$C$6:$C$28,IF(H172="6ème","Mixte",G172)),"fragile","satisfaisant"))))</f>
        <v/>
      </c>
      <c r="Q172" s="23" t="str">
        <f>IF(OR(O172="",SUMPRODUCT((Barèmes!$A$6:$A$28="Force bas du corps — Saut en longueur (m)")*(Barèmes!$B$6:$B$28=H172)*(Barèmes!$C$6:$C$28=IF(H172="6ème","Mixte",G172)))=0),"",IF(SUMPRODUCT((Barèmes!$A$6:$A$28="Force bas du corps — Saut en longueur (m)")*(Barèmes!$B$6:$B$28=H172)*(Barèmes!$C$6:$C$28=IF(H172="6ème","Mixte",G172))*(Barèmes!$J$6:$J$28="+"))&gt;0,IF(O172&lt;=SUMIFS(Barèmes!$F$6:$F$28,Barèmes!$A$6:$A$28,"Force bas du corps — Saut en longueur (m)",Barèmes!$B$6:$B$28,H172,Barèmes!$C$6:$C$28,IF(H172="6ème","Mixte",G172)),Barèmes!$B$2,IF(O172&lt;=SUMIFS(Barèmes!$G$6:$G$28,Barèmes!$A$6:$A$28,"Force bas du corps — Saut en longueur (m)",Barèmes!$B$6:$B$28,H172,Barèmes!$C$6:$C$28,IF(H172="6ème","Mixte",G172)),Barèmes!$C$2,IF(O172&lt;=SUMIFS(Barèmes!$H$6:$H$28,Barèmes!$A$6:$A$28,"Force bas du corps — Saut en longueur (m)",Barèmes!$B$6:$B$28,H172,Barèmes!$C$6:$C$28,IF(H172="6ème","Mixte",G172)),Barèmes!$D$2,IF(O172&lt;=SUMIFS(Barèmes!$I$6:$I$28,Barèmes!$A$6:$A$28,"Force bas du corps — Saut en longueur (m)",Barèmes!$B$6:$B$28,H172,Barèmes!$C$6:$C$28,IF(H172="6ème","Mixte",G172)),Barèmes!$E$2,Barèmes!$F$2)))),IF(O172&gt;=SUMIFS(Barèmes!$F$6:$F$28,Barèmes!$A$6:$A$28,"Force bas du corps — Saut en longueur (m)",Barèmes!$B$6:$B$28,H172,Barèmes!$C$6:$C$28,IF(H172="6ème","Mixte",G172)),Barèmes!$B$2,IF(O172&gt;=SUMIFS(Barèmes!$G$6:$G$28,Barèmes!$A$6:$A$28,"Force bas du corps — Saut en longueur (m)",Barèmes!$B$6:$B$28,H172,Barèmes!$C$6:$C$28,IF(H172="6ème","Mixte",G172)),Barèmes!$C$2,IF(O172&gt;=SUMIFS(Barèmes!$H$6:$H$28,Barèmes!$A$6:$A$28,"Force bas du corps — Saut en longueur (m)",Barèmes!$B$6:$B$28,H172,Barèmes!$C$6:$C$28,IF(H172="6ème","Mixte",G172)),Barèmes!$D$2,IF(O172&gt;=SUMIFS(Barèmes!$I$6:$I$28,Barèmes!$A$6:$A$28,"Force bas du corps — Saut en longueur (m)",Barèmes!$B$6:$B$28,H172,Barèmes!$C$6:$C$28,IF(H172="6ème","Mixte",G172)),Barèmes!$E$2,Barèmes!$F$2))))))</f>
        <v/>
      </c>
      <c r="R172" s="22"/>
      <c r="S172" s="24" t="str">
        <f>IF(OR(R172="",SUMPRODUCT((Barèmes!$A$6:$A$28="Vitesse — 30 m (s)")*(Barèmes!$B$6:$B$28=H172)*(Barèmes!$C$6:$C$28=IF(H172="6ème","Mixte",G172)))=0),"",IF(SUMPRODUCT((Barèmes!$A$6:$A$28="Vitesse — 30 m (s)")*(Barèmes!$B$6:$B$28=H172)*(Barèmes!$C$6:$C$28=IF(H172="6ème","Mixte",G172))*(Barèmes!$J$6:$J$28="+"))&gt;0,IF(R172&lt;=SUMIFS(Barèmes!$D$6:$D$28,Barèmes!$A$6:$A$28,"Vitesse — 30 m (s)",Barèmes!$B$6:$B$28,H172,Barèmes!$C$6:$C$28,IF(H172="6ème","Mixte",G172)),"à besoin",IF(R172&lt;=SUMIFS(Barèmes!$E$6:$E$28,Barèmes!$A$6:$A$28,"Vitesse — 30 m (s)",Barèmes!$B$6:$B$28,H172,Barèmes!$C$6:$C$28,IF(H172="6ème","Mixte",G172)),"fragile","satisfaisant")),IF(R172&gt;=SUMIFS(Barèmes!$D$6:$D$28,Barèmes!$A$6:$A$28,"Vitesse — 30 m (s)",Barèmes!$B$6:$B$28,H172,Barèmes!$C$6:$C$28,IF(H172="6ème","Mixte",G172)),"à besoin",IF(R172&gt;=SUMIFS(Barèmes!$E$6:$E$28,Barèmes!$A$6:$A$28,"Vitesse — 30 m (s)",Barèmes!$B$6:$B$28,H172,Barèmes!$C$6:$C$28,IF(H172="6ème","Mixte",G172)),"fragile","satisfaisant"))))</f>
        <v/>
      </c>
      <c r="T172" s="24" t="str">
        <f>IF(OR(R172="",SUMPRODUCT((Barèmes!$A$6:$A$28="Vitesse — 30 m (s)")*(Barèmes!$B$6:$B$28=H172)*(Barèmes!$C$6:$C$28=IF(H172="6ème","Mixte",G172)))=0),"",IF(SUMPRODUCT((Barèmes!$A$6:$A$28="Vitesse — 30 m (s)")*(Barèmes!$B$6:$B$28=H172)*(Barèmes!$C$6:$C$28=IF(H172="6ème","Mixte",G172))*(Barèmes!$J$6:$J$28="+"))&gt;0,IF(R172&lt;=SUMIFS(Barèmes!$F$6:$F$28,Barèmes!$A$6:$A$28,"Vitesse — 30 m (s)",Barèmes!$B$6:$B$28,H172,Barèmes!$C$6:$C$28,IF(H172="6ème","Mixte",G172)),Barèmes!$B$2,IF(R172&lt;=SUMIFS(Barèmes!$G$6:$G$28,Barèmes!$A$6:$A$28,"Vitesse — 30 m (s)",Barèmes!$B$6:$B$28,H172,Barèmes!$C$6:$C$28,IF(H172="6ème","Mixte",G172)),Barèmes!$C$2,IF(R172&lt;=SUMIFS(Barèmes!$H$6:$H$28,Barèmes!$A$6:$A$28,"Vitesse — 30 m (s)",Barèmes!$B$6:$B$28,H172,Barèmes!$C$6:$C$28,IF(H172="6ème","Mixte",G172)),Barèmes!$D$2,IF(R172&lt;=SUMIFS(Barèmes!$I$6:$I$28,Barèmes!$A$6:$A$28,"Vitesse — 30 m (s)",Barèmes!$B$6:$B$28,H172,Barèmes!$C$6:$C$28,IF(H172="6ème","Mixte",G172)),Barèmes!$E$2,Barèmes!$F$2)))),IF(R172&gt;=SUMIFS(Barèmes!$F$6:$F$28,Barèmes!$A$6:$A$28,"Vitesse — 30 m (s)",Barèmes!$B$6:$B$28,H172,Barèmes!$C$6:$C$28,IF(H172="6ème","Mixte",G172)),Barèmes!$B$2,IF(R172&gt;=SUMIFS(Barèmes!$G$6:$G$28,Barèmes!$A$6:$A$28,"Vitesse — 30 m (s)",Barèmes!$B$6:$B$28,H172,Barèmes!$C$6:$C$28,IF(H172="6ème","Mixte",G172)),Barèmes!$C$2,IF(R172&gt;=SUMIFS(Barèmes!$H$6:$H$28,Barèmes!$A$6:$A$28,"Vitesse — 30 m (s)",Barèmes!$B$6:$B$28,H172,Barèmes!$C$6:$C$28,IF(H172="6ème","Mixte",G172)),Barèmes!$D$2,IF(R172&gt;=SUMIFS(Barèmes!$I$6:$I$28,Barèmes!$A$6:$A$28,"Vitesse — 30 m (s)",Barèmes!$B$6:$B$28,H172,Barèmes!$C$6:$C$28,IF(H172="6ème","Mixte",G172)),Barèmes!$E$2,Barèmes!$F$2))))))</f>
        <v/>
      </c>
      <c r="U172" s="22"/>
      <c r="V172" s="25" t="str">
        <f>IF(OR(U172="",SUMPRODUCT((Barèmes!$A$6:$A$28="Vitesse — 50 m (s)")*(Barèmes!$B$6:$B$28=H172)*(Barèmes!$C$6:$C$28=IF(H172="6ème","Mixte",G172)))=0),"",IF(SUMPRODUCT((Barèmes!$A$6:$A$28="Vitesse — 50 m (s)")*(Barèmes!$B$6:$B$28=H172)*(Barèmes!$C$6:$C$28=IF(H172="6ème","Mixte",G172))*(Barèmes!$J$6:$J$28="+"))&gt;0,IF(U172&lt;=SUMIFS(Barèmes!$D$6:$D$28,Barèmes!$A$6:$A$28,"Vitesse — 50 m (s)",Barèmes!$B$6:$B$28,H172,Barèmes!$C$6:$C$28,IF(H172="6ème","Mixte",G172)),"à besoin",IF(U172&lt;=SUMIFS(Barèmes!$E$6:$E$28,Barèmes!$A$6:$A$28,"Vitesse — 50 m (s)",Barèmes!$B$6:$B$28,H172,Barèmes!$C$6:$C$28,IF(H172="6ème","Mixte",G172)),"fragile","satisfaisant")),IF(U172&gt;=SUMIFS(Barèmes!$D$6:$D$28,Barèmes!$A$6:$A$28,"Vitesse — 50 m (s)",Barèmes!$B$6:$B$28,H172,Barèmes!$C$6:$C$28,IF(H172="6ème","Mixte",G172)),"à besoin",IF(U172&gt;=SUMIFS(Barèmes!$E$6:$E$28,Barèmes!$A$6:$A$28,"Vitesse — 50 m (s)",Barèmes!$B$6:$B$28,H172,Barèmes!$C$6:$C$28,IF(H172="6ème","Mixte",G172)),"fragile","satisfaisant"))))</f>
        <v/>
      </c>
      <c r="W172" s="25" t="str">
        <f>IF(OR(U172="",SUMPRODUCT((Barèmes!$A$6:$A$28="Vitesse — 50 m (s)")*(Barèmes!$B$6:$B$28=H172)*(Barèmes!$C$6:$C$28=IF(H172="6ème","Mixte",G172)))=0),"",IF(SUMPRODUCT((Barèmes!$A$6:$A$28="Vitesse — 50 m (s)")*(Barèmes!$B$6:$B$28=H172)*(Barèmes!$C$6:$C$28=IF(H172="6ème","Mixte",G172))*(Barèmes!$J$6:$J$28="+"))&gt;0,IF(U172&lt;=SUMIFS(Barèmes!$F$6:$F$28,Barèmes!$A$6:$A$28,"Vitesse — 50 m (s)",Barèmes!$B$6:$B$28,H172,Barèmes!$C$6:$C$28,IF(H172="6ème","Mixte",G172)),Barèmes!$B$2,IF(U172&lt;=SUMIFS(Barèmes!$G$6:$G$28,Barèmes!$A$6:$A$28,"Vitesse — 50 m (s)",Barèmes!$B$6:$B$28,H172,Barèmes!$C$6:$C$28,IF(H172="6ème","Mixte",G172)),Barèmes!$C$2,IF(U172&lt;=SUMIFS(Barèmes!$H$6:$H$28,Barèmes!$A$6:$A$28,"Vitesse — 50 m (s)",Barèmes!$B$6:$B$28,H172,Barèmes!$C$6:$C$28,IF(H172="6ème","Mixte",G172)),Barèmes!$D$2,IF(U172&lt;=SUMIFS(Barèmes!$I$6:$I$28,Barèmes!$A$6:$A$28,"Vitesse — 50 m (s)",Barèmes!$B$6:$B$28,H172,Barèmes!$C$6:$C$28,IF(H172="6ème","Mixte",G172)),Barèmes!$E$2,Barèmes!$F$2)))),IF(U172&gt;=SUMIFS(Barèmes!$F$6:$F$28,Barèmes!$A$6:$A$28,"Vitesse — 50 m (s)",Barèmes!$B$6:$B$28,H172,Barèmes!$C$6:$C$28,IF(H172="6ème","Mixte",G172)),Barèmes!$B$2,IF(U172&gt;=SUMIFS(Barèmes!$G$6:$G$28,Barèmes!$A$6:$A$28,"Vitesse — 50 m (s)",Barèmes!$B$6:$B$28,H172,Barèmes!$C$6:$C$28,IF(H172="6ème","Mixte",G172)),Barèmes!$C$2,IF(U172&gt;=SUMIFS(Barèmes!$H$6:$H$28,Barèmes!$A$6:$A$28,"Vitesse — 50 m (s)",Barèmes!$B$6:$B$28,H172,Barèmes!$C$6:$C$28,IF(H172="6ème","Mixte",G172)),Barèmes!$D$2,IF(U172&gt;=SUMIFS(Barèmes!$I$6:$I$28,Barèmes!$A$6:$A$28,"Vitesse — 50 m (s)",Barèmes!$B$6:$B$28,H172,Barèmes!$C$6:$C$28,IF(H172="6ème","Mixte",G172)),Barèmes!$E$2,Barèmes!$F$2))))))</f>
        <v/>
      </c>
      <c r="X172" s="18"/>
      <c r="Y172" s="26" t="str" cm="1">
        <f t="array" ref="Y172">IF(OR(X172="",SUMPRODUCT((Barèmes!$A$6:$A$28="Souplesse (score 1-5)")*(Barèmes!$B$6:$B$28=H172)*(Barèmes!$C$6:$C$28=IF(H172="6ème","Mixte",G172)))=0),"",IF(SUMPRODUCT((Barèmes!$A$6:$A$28="Souplesse (score 1-5)")*(Barèmes!$B$6:$B$28=H172)*(Barèmes!$C$6:$C$28=IF(H172="6ème","Mixte",G172))*(Barèmes!$J$6:$J$28="+"))&gt;0,IF(X172&lt;=SUMIFS(Barèmes!$D$6:$D$28,Barèmes!$A$6:$A$28,"Souplesse (score 1-5)",Barèmes!$B$6:$B$28,H172,Barèmes!$C$6:$C$28,IF(H172="6ème","Mixte",G172)),"à besoin",IF(X172&lt;=SUMIFS(Barèmes!$E$6:$E$28,Barèmes!$A$6:$A$28,"Souplesse (score 1-5)",Barèmes!$B$6:$B$28,H172,Barèmes!$C$6:$C$28,IF(H172="6ème","Mixte",G172)),"fragile","satisfaisant")),IF(X172&gt;=SUMIFS(Barèmes!$D$6:$D$28,Barèmes!$A$6:$A$28,"Souplesse (score 1-5)",Barèmes!$B$6:$B$28,H172,Barèmes!$C$6:$C$28,IF(H172="6ème","Mixte",G172)),"à besoin",IF(X172&gt;=SUMIFS(Barèmes!$E$6:$E$28,Barèmes!$A$6:$A$28,"Souplesse (score 1-5)",Barèmes!$B$6:$B$28,H172,Barèmes!$C$6:$C$28,IF(H172="6ème","Mixte",G172)),"fragile","satisfaisant"))))</f>
        <v/>
      </c>
      <c r="Z172" s="26" t="str" cm="1">
        <f t="array" ref="Z172">IF(OR(X172="",SUMPRODUCT((Barèmes!$A$6:$A$28="Souplesse (score 1-5)")*(Barèmes!$B$6:$B$28=H172)*(Barèmes!$C$6:$C$28=IF(H172="6ème","Mixte",G172)))=0),"",IF(SUMPRODUCT((Barèmes!$A$6:$A$28="Souplesse (score 1-5)")*(Barèmes!$B$6:$B$28=H172)*(Barèmes!$C$6:$C$28=IF(H172="6ème","Mixte",G172))*(Barèmes!$J$6:$J$28="+"))&gt;0,IF(X172&lt;=SUMIFS(Barèmes!$F$6:$F$28,Barèmes!$A$6:$A$28,"Souplesse (score 1-5)",Barèmes!$B$6:$B$28,H172,Barèmes!$C$6:$C$28,IF(H172="6ème","Mixte",G172)),Barèmes!$B$2,IF(X172&lt;=SUMIFS(Barèmes!$G$6:$G$28,Barèmes!$A$6:$A$28,"Souplesse (score 1-5)",Barèmes!$B$6:$B$28,H172,Barèmes!$C$6:$C$28,IF(H172="6ème","Mixte",G172)),Barèmes!$C$2,IF(X172&lt;=SUMIFS(Barèmes!$H$6:$H$28,Barèmes!$A$6:$A$28,"Souplesse (score 1-5)",Barèmes!$B$6:$B$28,H172,Barèmes!$C$6:$C$28,IF(H172="6ème","Mixte",G172)),Barèmes!$D$2,IF(X172&lt;=SUMIFS(Barèmes!$I$6:$I$28,Barèmes!$A$6:$A$28,"Souplesse (score 1-5)",Barèmes!$B$6:$B$28,H172,Barèmes!$C$6:$C$28,IF(H172="6ème","Mixte",G172)),Barèmes!$E$2,Barèmes!$F$2)))),IF(X172&gt;=SUMIFS(Barèmes!$F$6:$F$28,Barèmes!$A$6:$A$28,"Souplesse (score 1-5)",Barèmes!$B$6:$B$28,H172,Barèmes!$C$6:$C$28,IF(H172="6ème","Mixte",G172)),Barèmes!$B$2,IF(X172&gt;=SUMIFS(Barèmes!$G$6:$G$28,Barèmes!$A$6:$A$28,"Souplesse (score 1-5)",Barèmes!$B$6:$B$28,H172,Barèmes!$C$6:$C$28,IF(H172="6ème","Mixte",G172)),Barèmes!$C$2,IF(X172&gt;=SUMIFS(Barèmes!$H$6:$H$28,Barèmes!$A$6:$A$28,"Souplesse (score 1-5)",Barèmes!$B$6:$B$28,H172,Barèmes!$C$6:$C$28,IF(H172="6ème","Mixte",G172)),Barèmes!$D$2,IF(X172&gt;=SUMIFS(Barèmes!$I$6:$I$28,Barèmes!$A$6:$A$28,"Souplesse (score 1-5)",Barèmes!$B$6:$B$28,H172,Barèmes!$C$6:$C$28,IF(H172="6ème","Mixte",G172)),Barèmes!$E$2,Barèmes!$F$2))))))</f>
        <v/>
      </c>
      <c r="AA172" s="22"/>
      <c r="AB172" s="27" t="str">
        <f>IF(OR(AA172="",SUMPRODUCT((Barèmes!$A$6:$A$28="Agilité — T-test 974 (s)")*(Barèmes!$B$6:$B$28=H172)*(Barèmes!$C$6:$C$28=IF(H172="6ème","Mixte",G172)))=0),"",IF(SUMPRODUCT((Barèmes!$A$6:$A$28="Agilité — T-test 974 (s)")*(Barèmes!$B$6:$B$28=H172)*(Barèmes!$C$6:$C$28=IF(H172="6ème","Mixte",G172))*(Barèmes!$J$6:$J$28="+"))&gt;0,IF(AA172&lt;=SUMIFS(Barèmes!$D$6:$D$28,Barèmes!$A$6:$A$28,"Agilité — T-test 974 (s)",Barèmes!$B$6:$B$28,H172,Barèmes!$C$6:$C$28,IF(H172="6ème","Mixte",G172)),"à besoin",IF(AA172&lt;=SUMIFS(Barèmes!$E$6:$E$28,Barèmes!$A$6:$A$28,"Agilité — T-test 974 (s)",Barèmes!$B$6:$B$28,H172,Barèmes!$C$6:$C$28,IF(H172="6ème","Mixte",G172)),"fragile","satisfaisant")),IF(AA172&gt;=SUMIFS(Barèmes!$D$6:$D$28,Barèmes!$A$6:$A$28,"Agilité — T-test 974 (s)",Barèmes!$B$6:$B$28,H172,Barèmes!$C$6:$C$28,IF(H172="6ème","Mixte",G172)),"à besoin",IF(AA172&gt;=SUMIFS(Barèmes!$E$6:$E$28,Barèmes!$A$6:$A$28,"Agilité — T-test 974 (s)",Barèmes!$B$6:$B$28,H172,Barèmes!$C$6:$C$28,IF(H172="6ème","Mixte",G172)),"fragile","satisfaisant"))))</f>
        <v/>
      </c>
      <c r="AC172" s="27" t="str">
        <f>IF(OR(AA172="",SUMPRODUCT((Barèmes!$A$6:$A$28="Agilité — T-test 974 (s)")*(Barèmes!$B$6:$B$28=H172)*(Barèmes!$C$6:$C$28=IF(H172="6ème","Mixte",G172)))=0),"",IF(SUMPRODUCT((Barèmes!$A$6:$A$28="Agilité — T-test 974 (s)")*(Barèmes!$B$6:$B$28=H172)*(Barèmes!$C$6:$C$28=IF(H172="6ème","Mixte",G172))*(Barèmes!$J$6:$J$28="+"))&gt;0,IF(AA172&lt;=SUMIFS(Barèmes!$F$6:$F$28,Barèmes!$A$6:$A$28,"Agilité — T-test 974 (s)",Barèmes!$B$6:$B$28,H172,Barèmes!$C$6:$C$28,IF(H172="6ème","Mixte",G172)),Barèmes!$B$2,IF(AA172&lt;=SUMIFS(Barèmes!$G$6:$G$28,Barèmes!$A$6:$A$28,"Agilité — T-test 974 (s)",Barèmes!$B$6:$B$28,H172,Barèmes!$C$6:$C$28,IF(H172="6ème","Mixte",G172)),Barèmes!$C$2,IF(AA172&lt;=SUMIFS(Barèmes!$H$6:$H$28,Barèmes!$A$6:$A$28,"Agilité — T-test 974 (s)",Barèmes!$B$6:$B$28,H172,Barèmes!$C$6:$C$28,IF(H172="6ème","Mixte",G172)),Barèmes!$D$2,IF(AA172&lt;=SUMIFS(Barèmes!$I$6:$I$28,Barèmes!$A$6:$A$28,"Agilité — T-test 974 (s)",Barèmes!$B$6:$B$28,H172,Barèmes!$C$6:$C$28,IF(H172="6ème","Mixte",G172)),Barèmes!$E$2,Barèmes!$F$2)))),IF(AA172&gt;=SUMIFS(Barèmes!$F$6:$F$28,Barèmes!$A$6:$A$28,"Agilité — T-test 974 (s)",Barèmes!$B$6:$B$28,H172,Barèmes!$C$6:$C$28,IF(H172="6ème","Mixte",G172)),Barèmes!$B$2,IF(AA172&gt;=SUMIFS(Barèmes!$G$6:$G$28,Barèmes!$A$6:$A$28,"Agilité — T-test 974 (s)",Barèmes!$B$6:$B$28,H172,Barèmes!$C$6:$C$28,IF(H172="6ème","Mixte",G172)),Barèmes!$C$2,IF(AA172&gt;=SUMIFS(Barèmes!$H$6:$H$28,Barèmes!$A$6:$A$28,"Agilité — T-test 974 (s)",Barèmes!$B$6:$B$28,H172,Barèmes!$C$6:$C$28,IF(H172="6ème","Mixte",G172)),Barèmes!$D$2,IF(AA172&gt;=SUMIFS(Barèmes!$I$6:$I$28,Barèmes!$A$6:$A$28,"Agilité — T-test 974 (s)",Barèmes!$B$6:$B$28,H172,Barèmes!$C$6:$C$28,IF(H172="6ème","Mixte",G172)),Barèmes!$E$2,Barèmes!$F$2))))))</f>
        <v/>
      </c>
      <c r="AD172" s="28" t="str">
        <f t="shared" si="18"/>
        <v/>
      </c>
      <c r="AE172" s="29" t="str">
        <f t="shared" si="19"/>
        <v/>
      </c>
      <c r="AF172" s="30" t="str">
        <f>IF(OR(AD172="",SUMPRODUCT((Barèmes!$A$6:$A$28="Surcoût d'agilité (s) — technique")*(Barèmes!$B$6:$B$28=H172)*(Barèmes!$C$6:$C$28=IF(H172="6ème","Mixte",G172)))=0),"",IF(SUMPRODUCT((Barèmes!$A$6:$A$28="Surcoût d'agilité (s) — technique")*(Barèmes!$B$6:$B$28=H172)*(Barèmes!$C$6:$C$28=IF(H172="6ème","Mixte",G172))*(Barèmes!$J$6:$J$28="+"))&gt;0,IF(AD172&lt;=SUMIFS(Barèmes!$D$6:$D$28,Barèmes!$A$6:$A$28,"Surcoût d'agilité (s) — technique",Barèmes!$B$6:$B$28,H172,Barèmes!$C$6:$C$28,IF(H172="6ème","Mixte",G172)),"à besoin",IF(AD172&lt;=SUMIFS(Barèmes!$E$6:$E$28,Barèmes!$A$6:$A$28,"Surcoût d'agilité (s) — technique",Barèmes!$B$6:$B$28,H172,Barèmes!$C$6:$C$28,IF(H172="6ème","Mixte",G172)),"fragile","satisfaisant")),IF(AD172&gt;=SUMIFS(Barèmes!$D$6:$D$28,Barèmes!$A$6:$A$28,"Surcoût d'agilité (s) — technique",Barèmes!$B$6:$B$28,H172,Barèmes!$C$6:$C$28,IF(H172="6ème","Mixte",G172)),"à besoin",IF(AD172&gt;=SUMIFS(Barèmes!$E$6:$E$28,Barèmes!$A$6:$A$28,"Surcoût d'agilité (s) — technique",Barèmes!$B$6:$B$28,H172,Barèmes!$C$6:$C$28,IF(H172="6ème","Mixte",G172)),"fragile","satisfaisant"))))</f>
        <v/>
      </c>
      <c r="AG172" s="30" t="str">
        <f>IF(OR(AD172="",SUMPRODUCT((Barèmes!$A$6:$A$28="Surcoût d'agilité (s) — technique")*(Barèmes!$B$6:$B$28=H172)*(Barèmes!$C$6:$C$28=IF(H172="6ème","Mixte",G172)))=0),"",IF(SUMPRODUCT((Barèmes!$A$6:$A$28="Surcoût d'agilité (s) — technique")*(Barèmes!$B$6:$B$28=H172)*(Barèmes!$C$6:$C$28=IF(H172="6ème","Mixte",G172))*(Barèmes!$J$6:$J$28="+"))&gt;0,IF(AD172&lt;=SUMIFS(Barèmes!$F$6:$F$28,Barèmes!$A$6:$A$28,"Surcoût d'agilité (s) — technique",Barèmes!$B$6:$B$28,H172,Barèmes!$C$6:$C$28,IF(H172="6ème","Mixte",G172)),Barèmes!$B$2,IF(AD172&lt;=SUMIFS(Barèmes!$G$6:$G$28,Barèmes!$A$6:$A$28,"Surcoût d'agilité (s) — technique",Barèmes!$B$6:$B$28,H172,Barèmes!$C$6:$C$28,IF(H172="6ème","Mixte",G172)),Barèmes!$C$2,IF(AD172&lt;=SUMIFS(Barèmes!$H$6:$H$28,Barèmes!$A$6:$A$28,"Surcoût d'agilité (s) — technique",Barèmes!$B$6:$B$28,H172,Barèmes!$C$6:$C$28,IF(H172="6ème","Mixte",G172)),Barèmes!$D$2,IF(AD172&lt;=SUMIFS(Barèmes!$I$6:$I$28,Barèmes!$A$6:$A$28,"Surcoût d'agilité (s) — technique",Barèmes!$B$6:$B$28,H172,Barèmes!$C$6:$C$28,IF(H172="6ème","Mixte",G172)),Barèmes!$E$2,Barèmes!$F$2)))),IF(AD172&gt;=SUMIFS(Barèmes!$F$6:$F$28,Barèmes!$A$6:$A$28,"Surcoût d'agilité (s) — technique",Barèmes!$B$6:$B$28,H172,Barèmes!$C$6:$C$28,IF(H172="6ème","Mixte",G172)),Barèmes!$B$2,IF(AD172&gt;=SUMIFS(Barèmes!$G$6:$G$28,Barèmes!$A$6:$A$28,"Surcoût d'agilité (s) — technique",Barèmes!$B$6:$B$28,H172,Barèmes!$C$6:$C$28,IF(H172="6ème","Mixte",G172)),Barèmes!$C$2,IF(AD172&gt;=SUMIFS(Barèmes!$H$6:$H$28,Barèmes!$A$6:$A$28,"Surcoût d'agilité (s) — technique",Barèmes!$B$6:$B$28,H172,Barèmes!$C$6:$C$28,IF(H172="6ème","Mixte",G172)),Barèmes!$D$2,IF(AD172&gt;=SUMIFS(Barèmes!$I$6:$I$28,Barèmes!$A$6:$A$28,"Surcoût d'agilité (s) — technique",Barèmes!$B$6:$B$28,H172,Barèmes!$C$6:$C$28,IF(H172="6ème","Mixte",G172)),Barèmes!$E$2,Barèmes!$F$2))))))</f>
        <v/>
      </c>
      <c r="AH172" s="31" t="str">
        <f>IF((IF(N172="",0,1)+IF(Q172="",0,1)+IF(W172="",0,1)+IF(Z172="",0,1)+IF(AC172="",0,1))=0,"",3*IF(N172=Barèmes!$B$2,1,IF(N172=Barèmes!$C$2,2,IF(N172=Barèmes!$D$2,3,IF(N172=Barèmes!$E$2,4,IF(N172=Barèmes!$F$2,5,0)))))+3*IF(Q172=Barèmes!$B$2,1,IF(Q172=Barèmes!$C$2,2,IF(Q172=Barèmes!$D$2,3,IF(Q172=Barèmes!$E$2,4,IF(Q172=Barèmes!$F$2,5,0)))))+2*IF(W172=Barèmes!$B$2,1,IF(W172=Barèmes!$C$2,2,IF(W172=Barèmes!$D$2,3,IF(W172=Barèmes!$E$2,4,IF(W172=Barèmes!$F$2,5,0)))))+1*IF(Z172=Barèmes!$B$2,1,IF(Z172=Barèmes!$C$2,2,IF(Z172=Barèmes!$D$2,3,IF(Z172=Barèmes!$E$2,4,IF(Z172=Barèmes!$F$2,5,0)))))+1*IF(AC172=Barèmes!$B$2,1,IF(AC172=Barèmes!$C$2,2,IF(AC172=Barèmes!$D$2,3,IF(AC172=Barèmes!$E$2,4,IF(AC172=Barèmes!$F$2,5,0))))))</f>
        <v/>
      </c>
      <c r="AI172" s="31"/>
      <c r="AJ172" s="32" t="str">
        <f>IFERROR(INDEX(Croissance!$B$5:$B$604,MATCH(A172,Croissance!$A$5:$A$604,0)),"")</f>
        <v/>
      </c>
      <c r="AK172" s="32" t="str">
        <f>IFERROR(INDEX(Croissance!$C$5:$C$604,MATCH(A172,Croissance!$A$5:$A$604,0)),"")</f>
        <v/>
      </c>
      <c r="AL172" s="32" t="str">
        <f>IFERROR(INDEX(Croissance!$D$5:$D$604,MATCH(A172,Croissance!$A$5:$A$604,0)),"")</f>
        <v/>
      </c>
      <c r="AM172" s="32" t="str">
        <f>IFERROR(INDEX(Croissance!$E$5:$E$604,MATCH(A172,Croissance!$A$5:$A$604,0)),"")</f>
        <v/>
      </c>
      <c r="AO172" s="33">
        <f t="shared" si="24"/>
        <v>0</v>
      </c>
      <c r="AP172" s="33">
        <f t="shared" si="20"/>
        <v>0</v>
      </c>
      <c r="AQ172" s="33">
        <f>IF(A172="",0,IF(AND(OR('Synthèse classe'!$C$2="Tous",C172='Synthèse classe'!$C$2),OR('Synthèse classe'!$C$3="Toutes",D172='Synthèse classe'!$C$3),OR('Synthèse classe'!$C$4="Toutes",AND('Synthèse classe'!$C$4="Dernière",AP172=1),B172=IFERROR(VALUE('Synthèse classe'!$C$4),0))),1,0))</f>
        <v>0</v>
      </c>
      <c r="AR172" s="34" t="str">
        <f t="shared" si="21"/>
        <v/>
      </c>
    </row>
    <row r="173" spans="1:44" x14ac:dyDescent="0.2">
      <c r="A173" s="17" t="str">
        <f t="shared" si="17"/>
        <v/>
      </c>
      <c r="B173" s="18"/>
      <c r="C173" s="19"/>
      <c r="D173" s="19"/>
      <c r="E173" s="19"/>
      <c r="F173" s="19"/>
      <c r="G173" s="19"/>
      <c r="H173" s="17" t="str">
        <f t="shared" si="22"/>
        <v/>
      </c>
      <c r="I173" s="20"/>
      <c r="J173" s="18"/>
      <c r="K173" s="19"/>
      <c r="L173" s="21" t="str">
        <f t="shared" si="23"/>
        <v/>
      </c>
      <c r="M173" s="21" t="str">
        <f>IF(OR(J173="",SUMPRODUCT((Barèmes!$A$6:$A$28="Endurance — Luc Léger (palier)")*(Barèmes!$B$6:$B$28=H173)*(Barèmes!$C$6:$C$28=IF(H173="6ème","Mixte",G173)))=0),"",IF(SUMPRODUCT((Barèmes!$A$6:$A$28="Endurance — Luc Léger (palier)")*(Barèmes!$B$6:$B$28=H173)*(Barèmes!$C$6:$C$28=IF(H173="6ème","Mixte",G173))*(Barèmes!$J$6:$J$28="+"))&gt;0,IF(J173&lt;=SUMIFS(Barèmes!$D$6:$D$28,Barèmes!$A$6:$A$28,"Endurance — Luc Léger (palier)",Barèmes!$B$6:$B$28,H173,Barèmes!$C$6:$C$28,IF(H173="6ème","Mixte",G173)),"à besoin",IF(J173&lt;=SUMIFS(Barèmes!$E$6:$E$28,Barèmes!$A$6:$A$28,"Endurance — Luc Léger (palier)",Barèmes!$B$6:$B$28,H173,Barèmes!$C$6:$C$28,IF(H173="6ème","Mixte",G173)),"fragile","satisfaisant")),IF(J173&gt;=SUMIFS(Barèmes!$D$6:$D$28,Barèmes!$A$6:$A$28,"Endurance — Luc Léger (palier)",Barèmes!$B$6:$B$28,H173,Barèmes!$C$6:$C$28,IF(H173="6ème","Mixte",G173)),"à besoin",IF(J173&gt;=SUMIFS(Barèmes!$E$6:$E$28,Barèmes!$A$6:$A$28,"Endurance — Luc Léger (palier)",Barèmes!$B$6:$B$28,H173,Barèmes!$C$6:$C$28,IF(H173="6ème","Mixte",G173)),"fragile","satisfaisant"))))</f>
        <v/>
      </c>
      <c r="N173" s="21" t="str">
        <f>IF(OR(J173="",SUMPRODUCT((Barèmes!$A$6:$A$28="Endurance — Luc Léger (palier)")*(Barèmes!$B$6:$B$28=H173)*(Barèmes!$C$6:$C$28=IF(H173="6ème","Mixte",G173)))=0),"",IF(SUMPRODUCT((Barèmes!$A$6:$A$28="Endurance — Luc Léger (palier)")*(Barèmes!$B$6:$B$28=H173)*(Barèmes!$C$6:$C$28=IF(H173="6ème","Mixte",G173))*(Barèmes!$J$6:$J$28="+"))&gt;0,IF(J173&lt;=SUMIFS(Barèmes!$F$6:$F$28,Barèmes!$A$6:$A$28,"Endurance — Luc Léger (palier)",Barèmes!$B$6:$B$28,H173,Barèmes!$C$6:$C$28,IF(H173="6ème","Mixte",G173)),Barèmes!$B$2,IF(J173&lt;=SUMIFS(Barèmes!$G$6:$G$28,Barèmes!$A$6:$A$28,"Endurance — Luc Léger (palier)",Barèmes!$B$6:$B$28,H173,Barèmes!$C$6:$C$28,IF(H173="6ème","Mixte",G173)),Barèmes!$C$2,IF(J173&lt;=SUMIFS(Barèmes!$H$6:$H$28,Barèmes!$A$6:$A$28,"Endurance — Luc Léger (palier)",Barèmes!$B$6:$B$28,H173,Barèmes!$C$6:$C$28,IF(H173="6ème","Mixte",G173)),Barèmes!$D$2,IF(J173&lt;=SUMIFS(Barèmes!$I$6:$I$28,Barèmes!$A$6:$A$28,"Endurance — Luc Léger (palier)",Barèmes!$B$6:$B$28,H173,Barèmes!$C$6:$C$28,IF(H173="6ème","Mixte",G173)),Barèmes!$E$2,Barèmes!$F$2)))),IF(J173&gt;=SUMIFS(Barèmes!$F$6:$F$28,Barèmes!$A$6:$A$28,"Endurance — Luc Léger (palier)",Barèmes!$B$6:$B$28,H173,Barèmes!$C$6:$C$28,IF(H173="6ème","Mixte",G173)),Barèmes!$B$2,IF(J173&gt;=SUMIFS(Barèmes!$G$6:$G$28,Barèmes!$A$6:$A$28,"Endurance — Luc Léger (palier)",Barèmes!$B$6:$B$28,H173,Barèmes!$C$6:$C$28,IF(H173="6ème","Mixte",G173)),Barèmes!$C$2,IF(J173&gt;=SUMIFS(Barèmes!$H$6:$H$28,Barèmes!$A$6:$A$28,"Endurance — Luc Léger (palier)",Barèmes!$B$6:$B$28,H173,Barèmes!$C$6:$C$28,IF(H173="6ème","Mixte",G173)),Barèmes!$D$2,IF(J173&gt;=SUMIFS(Barèmes!$I$6:$I$28,Barèmes!$A$6:$A$28,"Endurance — Luc Léger (palier)",Barèmes!$B$6:$B$28,H173,Barèmes!$C$6:$C$28,IF(H173="6ème","Mixte",G173)),Barèmes!$E$2,Barèmes!$F$2))))))</f>
        <v/>
      </c>
      <c r="O173" s="22"/>
      <c r="P173" s="23" t="str">
        <f>IF(OR(O173="",SUMPRODUCT((Barèmes!$A$6:$A$28="Force bas du corps — Saut en longueur (m)")*(Barèmes!$B$6:$B$28=H173)*(Barèmes!$C$6:$C$28=IF(H173="6ème","Mixte",G173)))=0),"",IF(SUMPRODUCT((Barèmes!$A$6:$A$28="Force bas du corps — Saut en longueur (m)")*(Barèmes!$B$6:$B$28=H173)*(Barèmes!$C$6:$C$28=IF(H173="6ème","Mixte",G173))*(Barèmes!$J$6:$J$28="+"))&gt;0,IF(O173&lt;=SUMIFS(Barèmes!$D$6:$D$28,Barèmes!$A$6:$A$28,"Force bas du corps — Saut en longueur (m)",Barèmes!$B$6:$B$28,H173,Barèmes!$C$6:$C$28,IF(H173="6ème","Mixte",G173)),"à besoin",IF(O173&lt;=SUMIFS(Barèmes!$E$6:$E$28,Barèmes!$A$6:$A$28,"Force bas du corps — Saut en longueur (m)",Barèmes!$B$6:$B$28,H173,Barèmes!$C$6:$C$28,IF(H173="6ème","Mixte",G173)),"fragile","satisfaisant")),IF(O173&gt;=SUMIFS(Barèmes!$D$6:$D$28,Barèmes!$A$6:$A$28,"Force bas du corps — Saut en longueur (m)",Barèmes!$B$6:$B$28,H173,Barèmes!$C$6:$C$28,IF(H173="6ème","Mixte",G173)),"à besoin",IF(O173&gt;=SUMIFS(Barèmes!$E$6:$E$28,Barèmes!$A$6:$A$28,"Force bas du corps — Saut en longueur (m)",Barèmes!$B$6:$B$28,H173,Barèmes!$C$6:$C$28,IF(H173="6ème","Mixte",G173)),"fragile","satisfaisant"))))</f>
        <v/>
      </c>
      <c r="Q173" s="23" t="str">
        <f>IF(OR(O173="",SUMPRODUCT((Barèmes!$A$6:$A$28="Force bas du corps — Saut en longueur (m)")*(Barèmes!$B$6:$B$28=H173)*(Barèmes!$C$6:$C$28=IF(H173="6ème","Mixte",G173)))=0),"",IF(SUMPRODUCT((Barèmes!$A$6:$A$28="Force bas du corps — Saut en longueur (m)")*(Barèmes!$B$6:$B$28=H173)*(Barèmes!$C$6:$C$28=IF(H173="6ème","Mixte",G173))*(Barèmes!$J$6:$J$28="+"))&gt;0,IF(O173&lt;=SUMIFS(Barèmes!$F$6:$F$28,Barèmes!$A$6:$A$28,"Force bas du corps — Saut en longueur (m)",Barèmes!$B$6:$B$28,H173,Barèmes!$C$6:$C$28,IF(H173="6ème","Mixte",G173)),Barèmes!$B$2,IF(O173&lt;=SUMIFS(Barèmes!$G$6:$G$28,Barèmes!$A$6:$A$28,"Force bas du corps — Saut en longueur (m)",Barèmes!$B$6:$B$28,H173,Barèmes!$C$6:$C$28,IF(H173="6ème","Mixte",G173)),Barèmes!$C$2,IF(O173&lt;=SUMIFS(Barèmes!$H$6:$H$28,Barèmes!$A$6:$A$28,"Force bas du corps — Saut en longueur (m)",Barèmes!$B$6:$B$28,H173,Barèmes!$C$6:$C$28,IF(H173="6ème","Mixte",G173)),Barèmes!$D$2,IF(O173&lt;=SUMIFS(Barèmes!$I$6:$I$28,Barèmes!$A$6:$A$28,"Force bas du corps — Saut en longueur (m)",Barèmes!$B$6:$B$28,H173,Barèmes!$C$6:$C$28,IF(H173="6ème","Mixte",G173)),Barèmes!$E$2,Barèmes!$F$2)))),IF(O173&gt;=SUMIFS(Barèmes!$F$6:$F$28,Barèmes!$A$6:$A$28,"Force bas du corps — Saut en longueur (m)",Barèmes!$B$6:$B$28,H173,Barèmes!$C$6:$C$28,IF(H173="6ème","Mixte",G173)),Barèmes!$B$2,IF(O173&gt;=SUMIFS(Barèmes!$G$6:$G$28,Barèmes!$A$6:$A$28,"Force bas du corps — Saut en longueur (m)",Barèmes!$B$6:$B$28,H173,Barèmes!$C$6:$C$28,IF(H173="6ème","Mixte",G173)),Barèmes!$C$2,IF(O173&gt;=SUMIFS(Barèmes!$H$6:$H$28,Barèmes!$A$6:$A$28,"Force bas du corps — Saut en longueur (m)",Barèmes!$B$6:$B$28,H173,Barèmes!$C$6:$C$28,IF(H173="6ème","Mixte",G173)),Barèmes!$D$2,IF(O173&gt;=SUMIFS(Barèmes!$I$6:$I$28,Barèmes!$A$6:$A$28,"Force bas du corps — Saut en longueur (m)",Barèmes!$B$6:$B$28,H173,Barèmes!$C$6:$C$28,IF(H173="6ème","Mixte",G173)),Barèmes!$E$2,Barèmes!$F$2))))))</f>
        <v/>
      </c>
      <c r="R173" s="22"/>
      <c r="S173" s="24" t="str">
        <f>IF(OR(R173="",SUMPRODUCT((Barèmes!$A$6:$A$28="Vitesse — 30 m (s)")*(Barèmes!$B$6:$B$28=H173)*(Barèmes!$C$6:$C$28=IF(H173="6ème","Mixte",G173)))=0),"",IF(SUMPRODUCT((Barèmes!$A$6:$A$28="Vitesse — 30 m (s)")*(Barèmes!$B$6:$B$28=H173)*(Barèmes!$C$6:$C$28=IF(H173="6ème","Mixte",G173))*(Barèmes!$J$6:$J$28="+"))&gt;0,IF(R173&lt;=SUMIFS(Barèmes!$D$6:$D$28,Barèmes!$A$6:$A$28,"Vitesse — 30 m (s)",Barèmes!$B$6:$B$28,H173,Barèmes!$C$6:$C$28,IF(H173="6ème","Mixte",G173)),"à besoin",IF(R173&lt;=SUMIFS(Barèmes!$E$6:$E$28,Barèmes!$A$6:$A$28,"Vitesse — 30 m (s)",Barèmes!$B$6:$B$28,H173,Barèmes!$C$6:$C$28,IF(H173="6ème","Mixte",G173)),"fragile","satisfaisant")),IF(R173&gt;=SUMIFS(Barèmes!$D$6:$D$28,Barèmes!$A$6:$A$28,"Vitesse — 30 m (s)",Barèmes!$B$6:$B$28,H173,Barèmes!$C$6:$C$28,IF(H173="6ème","Mixte",G173)),"à besoin",IF(R173&gt;=SUMIFS(Barèmes!$E$6:$E$28,Barèmes!$A$6:$A$28,"Vitesse — 30 m (s)",Barèmes!$B$6:$B$28,H173,Barèmes!$C$6:$C$28,IF(H173="6ème","Mixte",G173)),"fragile","satisfaisant"))))</f>
        <v/>
      </c>
      <c r="T173" s="24" t="str">
        <f>IF(OR(R173="",SUMPRODUCT((Barèmes!$A$6:$A$28="Vitesse — 30 m (s)")*(Barèmes!$B$6:$B$28=H173)*(Barèmes!$C$6:$C$28=IF(H173="6ème","Mixte",G173)))=0),"",IF(SUMPRODUCT((Barèmes!$A$6:$A$28="Vitesse — 30 m (s)")*(Barèmes!$B$6:$B$28=H173)*(Barèmes!$C$6:$C$28=IF(H173="6ème","Mixte",G173))*(Barèmes!$J$6:$J$28="+"))&gt;0,IF(R173&lt;=SUMIFS(Barèmes!$F$6:$F$28,Barèmes!$A$6:$A$28,"Vitesse — 30 m (s)",Barèmes!$B$6:$B$28,H173,Barèmes!$C$6:$C$28,IF(H173="6ème","Mixte",G173)),Barèmes!$B$2,IF(R173&lt;=SUMIFS(Barèmes!$G$6:$G$28,Barèmes!$A$6:$A$28,"Vitesse — 30 m (s)",Barèmes!$B$6:$B$28,H173,Barèmes!$C$6:$C$28,IF(H173="6ème","Mixte",G173)),Barèmes!$C$2,IF(R173&lt;=SUMIFS(Barèmes!$H$6:$H$28,Barèmes!$A$6:$A$28,"Vitesse — 30 m (s)",Barèmes!$B$6:$B$28,H173,Barèmes!$C$6:$C$28,IF(H173="6ème","Mixte",G173)),Barèmes!$D$2,IF(R173&lt;=SUMIFS(Barèmes!$I$6:$I$28,Barèmes!$A$6:$A$28,"Vitesse — 30 m (s)",Barèmes!$B$6:$B$28,H173,Barèmes!$C$6:$C$28,IF(H173="6ème","Mixte",G173)),Barèmes!$E$2,Barèmes!$F$2)))),IF(R173&gt;=SUMIFS(Barèmes!$F$6:$F$28,Barèmes!$A$6:$A$28,"Vitesse — 30 m (s)",Barèmes!$B$6:$B$28,H173,Barèmes!$C$6:$C$28,IF(H173="6ème","Mixte",G173)),Barèmes!$B$2,IF(R173&gt;=SUMIFS(Barèmes!$G$6:$G$28,Barèmes!$A$6:$A$28,"Vitesse — 30 m (s)",Barèmes!$B$6:$B$28,H173,Barèmes!$C$6:$C$28,IF(H173="6ème","Mixte",G173)),Barèmes!$C$2,IF(R173&gt;=SUMIFS(Barèmes!$H$6:$H$28,Barèmes!$A$6:$A$28,"Vitesse — 30 m (s)",Barèmes!$B$6:$B$28,H173,Barèmes!$C$6:$C$28,IF(H173="6ème","Mixte",G173)),Barèmes!$D$2,IF(R173&gt;=SUMIFS(Barèmes!$I$6:$I$28,Barèmes!$A$6:$A$28,"Vitesse — 30 m (s)",Barèmes!$B$6:$B$28,H173,Barèmes!$C$6:$C$28,IF(H173="6ème","Mixte",G173)),Barèmes!$E$2,Barèmes!$F$2))))))</f>
        <v/>
      </c>
      <c r="U173" s="22"/>
      <c r="V173" s="25" t="str">
        <f>IF(OR(U173="",SUMPRODUCT((Barèmes!$A$6:$A$28="Vitesse — 50 m (s)")*(Barèmes!$B$6:$B$28=H173)*(Barèmes!$C$6:$C$28=IF(H173="6ème","Mixte",G173)))=0),"",IF(SUMPRODUCT((Barèmes!$A$6:$A$28="Vitesse — 50 m (s)")*(Barèmes!$B$6:$B$28=H173)*(Barèmes!$C$6:$C$28=IF(H173="6ème","Mixte",G173))*(Barèmes!$J$6:$J$28="+"))&gt;0,IF(U173&lt;=SUMIFS(Barèmes!$D$6:$D$28,Barèmes!$A$6:$A$28,"Vitesse — 50 m (s)",Barèmes!$B$6:$B$28,H173,Barèmes!$C$6:$C$28,IF(H173="6ème","Mixte",G173)),"à besoin",IF(U173&lt;=SUMIFS(Barèmes!$E$6:$E$28,Barèmes!$A$6:$A$28,"Vitesse — 50 m (s)",Barèmes!$B$6:$B$28,H173,Barèmes!$C$6:$C$28,IF(H173="6ème","Mixte",G173)),"fragile","satisfaisant")),IF(U173&gt;=SUMIFS(Barèmes!$D$6:$D$28,Barèmes!$A$6:$A$28,"Vitesse — 50 m (s)",Barèmes!$B$6:$B$28,H173,Barèmes!$C$6:$C$28,IF(H173="6ème","Mixte",G173)),"à besoin",IF(U173&gt;=SUMIFS(Barèmes!$E$6:$E$28,Barèmes!$A$6:$A$28,"Vitesse — 50 m (s)",Barèmes!$B$6:$B$28,H173,Barèmes!$C$6:$C$28,IF(H173="6ème","Mixte",G173)),"fragile","satisfaisant"))))</f>
        <v/>
      </c>
      <c r="W173" s="25" t="str">
        <f>IF(OR(U173="",SUMPRODUCT((Barèmes!$A$6:$A$28="Vitesse — 50 m (s)")*(Barèmes!$B$6:$B$28=H173)*(Barèmes!$C$6:$C$28=IF(H173="6ème","Mixte",G173)))=0),"",IF(SUMPRODUCT((Barèmes!$A$6:$A$28="Vitesse — 50 m (s)")*(Barèmes!$B$6:$B$28=H173)*(Barèmes!$C$6:$C$28=IF(H173="6ème","Mixte",G173))*(Barèmes!$J$6:$J$28="+"))&gt;0,IF(U173&lt;=SUMIFS(Barèmes!$F$6:$F$28,Barèmes!$A$6:$A$28,"Vitesse — 50 m (s)",Barèmes!$B$6:$B$28,H173,Barèmes!$C$6:$C$28,IF(H173="6ème","Mixte",G173)),Barèmes!$B$2,IF(U173&lt;=SUMIFS(Barèmes!$G$6:$G$28,Barèmes!$A$6:$A$28,"Vitesse — 50 m (s)",Barèmes!$B$6:$B$28,H173,Barèmes!$C$6:$C$28,IF(H173="6ème","Mixte",G173)),Barèmes!$C$2,IF(U173&lt;=SUMIFS(Barèmes!$H$6:$H$28,Barèmes!$A$6:$A$28,"Vitesse — 50 m (s)",Barèmes!$B$6:$B$28,H173,Barèmes!$C$6:$C$28,IF(H173="6ème","Mixte",G173)),Barèmes!$D$2,IF(U173&lt;=SUMIFS(Barèmes!$I$6:$I$28,Barèmes!$A$6:$A$28,"Vitesse — 50 m (s)",Barèmes!$B$6:$B$28,H173,Barèmes!$C$6:$C$28,IF(H173="6ème","Mixte",G173)),Barèmes!$E$2,Barèmes!$F$2)))),IF(U173&gt;=SUMIFS(Barèmes!$F$6:$F$28,Barèmes!$A$6:$A$28,"Vitesse — 50 m (s)",Barèmes!$B$6:$B$28,H173,Barèmes!$C$6:$C$28,IF(H173="6ème","Mixte",G173)),Barèmes!$B$2,IF(U173&gt;=SUMIFS(Barèmes!$G$6:$G$28,Barèmes!$A$6:$A$28,"Vitesse — 50 m (s)",Barèmes!$B$6:$B$28,H173,Barèmes!$C$6:$C$28,IF(H173="6ème","Mixte",G173)),Barèmes!$C$2,IF(U173&gt;=SUMIFS(Barèmes!$H$6:$H$28,Barèmes!$A$6:$A$28,"Vitesse — 50 m (s)",Barèmes!$B$6:$B$28,H173,Barèmes!$C$6:$C$28,IF(H173="6ème","Mixte",G173)),Barèmes!$D$2,IF(U173&gt;=SUMIFS(Barèmes!$I$6:$I$28,Barèmes!$A$6:$A$28,"Vitesse — 50 m (s)",Barèmes!$B$6:$B$28,H173,Barèmes!$C$6:$C$28,IF(H173="6ème","Mixte",G173)),Barèmes!$E$2,Barèmes!$F$2))))))</f>
        <v/>
      </c>
      <c r="X173" s="18"/>
      <c r="Y173" s="26" t="str" cm="1">
        <f t="array" ref="Y173">IF(OR(X173="",SUMPRODUCT((Barèmes!$A$6:$A$28="Souplesse (score 1-5)")*(Barèmes!$B$6:$B$28=H173)*(Barèmes!$C$6:$C$28=IF(H173="6ème","Mixte",G173)))=0),"",IF(SUMPRODUCT((Barèmes!$A$6:$A$28="Souplesse (score 1-5)")*(Barèmes!$B$6:$B$28=H173)*(Barèmes!$C$6:$C$28=IF(H173="6ème","Mixte",G173))*(Barèmes!$J$6:$J$28="+"))&gt;0,IF(X173&lt;=SUMIFS(Barèmes!$D$6:$D$28,Barèmes!$A$6:$A$28,"Souplesse (score 1-5)",Barèmes!$B$6:$B$28,H173,Barèmes!$C$6:$C$28,IF(H173="6ème","Mixte",G173)),"à besoin",IF(X173&lt;=SUMIFS(Barèmes!$E$6:$E$28,Barèmes!$A$6:$A$28,"Souplesse (score 1-5)",Barèmes!$B$6:$B$28,H173,Barèmes!$C$6:$C$28,IF(H173="6ème","Mixte",G173)),"fragile","satisfaisant")),IF(X173&gt;=SUMIFS(Barèmes!$D$6:$D$28,Barèmes!$A$6:$A$28,"Souplesse (score 1-5)",Barèmes!$B$6:$B$28,H173,Barèmes!$C$6:$C$28,IF(H173="6ème","Mixte",G173)),"à besoin",IF(X173&gt;=SUMIFS(Barèmes!$E$6:$E$28,Barèmes!$A$6:$A$28,"Souplesse (score 1-5)",Barèmes!$B$6:$B$28,H173,Barèmes!$C$6:$C$28,IF(H173="6ème","Mixte",G173)),"fragile","satisfaisant"))))</f>
        <v/>
      </c>
      <c r="Z173" s="26" t="str" cm="1">
        <f t="array" ref="Z173">IF(OR(X173="",SUMPRODUCT((Barèmes!$A$6:$A$28="Souplesse (score 1-5)")*(Barèmes!$B$6:$B$28=H173)*(Barèmes!$C$6:$C$28=IF(H173="6ème","Mixte",G173)))=0),"",IF(SUMPRODUCT((Barèmes!$A$6:$A$28="Souplesse (score 1-5)")*(Barèmes!$B$6:$B$28=H173)*(Barèmes!$C$6:$C$28=IF(H173="6ème","Mixte",G173))*(Barèmes!$J$6:$J$28="+"))&gt;0,IF(X173&lt;=SUMIFS(Barèmes!$F$6:$F$28,Barèmes!$A$6:$A$28,"Souplesse (score 1-5)",Barèmes!$B$6:$B$28,H173,Barèmes!$C$6:$C$28,IF(H173="6ème","Mixte",G173)),Barèmes!$B$2,IF(X173&lt;=SUMIFS(Barèmes!$G$6:$G$28,Barèmes!$A$6:$A$28,"Souplesse (score 1-5)",Barèmes!$B$6:$B$28,H173,Barèmes!$C$6:$C$28,IF(H173="6ème","Mixte",G173)),Barèmes!$C$2,IF(X173&lt;=SUMIFS(Barèmes!$H$6:$H$28,Barèmes!$A$6:$A$28,"Souplesse (score 1-5)",Barèmes!$B$6:$B$28,H173,Barèmes!$C$6:$C$28,IF(H173="6ème","Mixte",G173)),Barèmes!$D$2,IF(X173&lt;=SUMIFS(Barèmes!$I$6:$I$28,Barèmes!$A$6:$A$28,"Souplesse (score 1-5)",Barèmes!$B$6:$B$28,H173,Barèmes!$C$6:$C$28,IF(H173="6ème","Mixte",G173)),Barèmes!$E$2,Barèmes!$F$2)))),IF(X173&gt;=SUMIFS(Barèmes!$F$6:$F$28,Barèmes!$A$6:$A$28,"Souplesse (score 1-5)",Barèmes!$B$6:$B$28,H173,Barèmes!$C$6:$C$28,IF(H173="6ème","Mixte",G173)),Barèmes!$B$2,IF(X173&gt;=SUMIFS(Barèmes!$G$6:$G$28,Barèmes!$A$6:$A$28,"Souplesse (score 1-5)",Barèmes!$B$6:$B$28,H173,Barèmes!$C$6:$C$28,IF(H173="6ème","Mixte",G173)),Barèmes!$C$2,IF(X173&gt;=SUMIFS(Barèmes!$H$6:$H$28,Barèmes!$A$6:$A$28,"Souplesse (score 1-5)",Barèmes!$B$6:$B$28,H173,Barèmes!$C$6:$C$28,IF(H173="6ème","Mixte",G173)),Barèmes!$D$2,IF(X173&gt;=SUMIFS(Barèmes!$I$6:$I$28,Barèmes!$A$6:$A$28,"Souplesse (score 1-5)",Barèmes!$B$6:$B$28,H173,Barèmes!$C$6:$C$28,IF(H173="6ème","Mixte",G173)),Barèmes!$E$2,Barèmes!$F$2))))))</f>
        <v/>
      </c>
      <c r="AA173" s="22"/>
      <c r="AB173" s="27" t="str">
        <f>IF(OR(AA173="",SUMPRODUCT((Barèmes!$A$6:$A$28="Agilité — T-test 974 (s)")*(Barèmes!$B$6:$B$28=H173)*(Barèmes!$C$6:$C$28=IF(H173="6ème","Mixte",G173)))=0),"",IF(SUMPRODUCT((Barèmes!$A$6:$A$28="Agilité — T-test 974 (s)")*(Barèmes!$B$6:$B$28=H173)*(Barèmes!$C$6:$C$28=IF(H173="6ème","Mixte",G173))*(Barèmes!$J$6:$J$28="+"))&gt;0,IF(AA173&lt;=SUMIFS(Barèmes!$D$6:$D$28,Barèmes!$A$6:$A$28,"Agilité — T-test 974 (s)",Barèmes!$B$6:$B$28,H173,Barèmes!$C$6:$C$28,IF(H173="6ème","Mixte",G173)),"à besoin",IF(AA173&lt;=SUMIFS(Barèmes!$E$6:$E$28,Barèmes!$A$6:$A$28,"Agilité — T-test 974 (s)",Barèmes!$B$6:$B$28,H173,Barèmes!$C$6:$C$28,IF(H173="6ème","Mixte",G173)),"fragile","satisfaisant")),IF(AA173&gt;=SUMIFS(Barèmes!$D$6:$D$28,Barèmes!$A$6:$A$28,"Agilité — T-test 974 (s)",Barèmes!$B$6:$B$28,H173,Barèmes!$C$6:$C$28,IF(H173="6ème","Mixte",G173)),"à besoin",IF(AA173&gt;=SUMIFS(Barèmes!$E$6:$E$28,Barèmes!$A$6:$A$28,"Agilité — T-test 974 (s)",Barèmes!$B$6:$B$28,H173,Barèmes!$C$6:$C$28,IF(H173="6ème","Mixte",G173)),"fragile","satisfaisant"))))</f>
        <v/>
      </c>
      <c r="AC173" s="27" t="str">
        <f>IF(OR(AA173="",SUMPRODUCT((Barèmes!$A$6:$A$28="Agilité — T-test 974 (s)")*(Barèmes!$B$6:$B$28=H173)*(Barèmes!$C$6:$C$28=IF(H173="6ème","Mixte",G173)))=0),"",IF(SUMPRODUCT((Barèmes!$A$6:$A$28="Agilité — T-test 974 (s)")*(Barèmes!$B$6:$B$28=H173)*(Barèmes!$C$6:$C$28=IF(H173="6ème","Mixte",G173))*(Barèmes!$J$6:$J$28="+"))&gt;0,IF(AA173&lt;=SUMIFS(Barèmes!$F$6:$F$28,Barèmes!$A$6:$A$28,"Agilité — T-test 974 (s)",Barèmes!$B$6:$B$28,H173,Barèmes!$C$6:$C$28,IF(H173="6ème","Mixte",G173)),Barèmes!$B$2,IF(AA173&lt;=SUMIFS(Barèmes!$G$6:$G$28,Barèmes!$A$6:$A$28,"Agilité — T-test 974 (s)",Barèmes!$B$6:$B$28,H173,Barèmes!$C$6:$C$28,IF(H173="6ème","Mixte",G173)),Barèmes!$C$2,IF(AA173&lt;=SUMIFS(Barèmes!$H$6:$H$28,Barèmes!$A$6:$A$28,"Agilité — T-test 974 (s)",Barèmes!$B$6:$B$28,H173,Barèmes!$C$6:$C$28,IF(H173="6ème","Mixte",G173)),Barèmes!$D$2,IF(AA173&lt;=SUMIFS(Barèmes!$I$6:$I$28,Barèmes!$A$6:$A$28,"Agilité — T-test 974 (s)",Barèmes!$B$6:$B$28,H173,Barèmes!$C$6:$C$28,IF(H173="6ème","Mixte",G173)),Barèmes!$E$2,Barèmes!$F$2)))),IF(AA173&gt;=SUMIFS(Barèmes!$F$6:$F$28,Barèmes!$A$6:$A$28,"Agilité — T-test 974 (s)",Barèmes!$B$6:$B$28,H173,Barèmes!$C$6:$C$28,IF(H173="6ème","Mixte",G173)),Barèmes!$B$2,IF(AA173&gt;=SUMIFS(Barèmes!$G$6:$G$28,Barèmes!$A$6:$A$28,"Agilité — T-test 974 (s)",Barèmes!$B$6:$B$28,H173,Barèmes!$C$6:$C$28,IF(H173="6ème","Mixte",G173)),Barèmes!$C$2,IF(AA173&gt;=SUMIFS(Barèmes!$H$6:$H$28,Barèmes!$A$6:$A$28,"Agilité — T-test 974 (s)",Barèmes!$B$6:$B$28,H173,Barèmes!$C$6:$C$28,IF(H173="6ème","Mixte",G173)),Barèmes!$D$2,IF(AA173&gt;=SUMIFS(Barèmes!$I$6:$I$28,Barèmes!$A$6:$A$28,"Agilité — T-test 974 (s)",Barèmes!$B$6:$B$28,H173,Barèmes!$C$6:$C$28,IF(H173="6ème","Mixte",G173)),Barèmes!$E$2,Barèmes!$F$2))))))</f>
        <v/>
      </c>
      <c r="AD173" s="28" t="str">
        <f t="shared" si="18"/>
        <v/>
      </c>
      <c r="AE173" s="29" t="str">
        <f t="shared" si="19"/>
        <v/>
      </c>
      <c r="AF173" s="30" t="str">
        <f>IF(OR(AD173="",SUMPRODUCT((Barèmes!$A$6:$A$28="Surcoût d'agilité (s) — technique")*(Barèmes!$B$6:$B$28=H173)*(Barèmes!$C$6:$C$28=IF(H173="6ème","Mixte",G173)))=0),"",IF(SUMPRODUCT((Barèmes!$A$6:$A$28="Surcoût d'agilité (s) — technique")*(Barèmes!$B$6:$B$28=H173)*(Barèmes!$C$6:$C$28=IF(H173="6ème","Mixte",G173))*(Barèmes!$J$6:$J$28="+"))&gt;0,IF(AD173&lt;=SUMIFS(Barèmes!$D$6:$D$28,Barèmes!$A$6:$A$28,"Surcoût d'agilité (s) — technique",Barèmes!$B$6:$B$28,H173,Barèmes!$C$6:$C$28,IF(H173="6ème","Mixte",G173)),"à besoin",IF(AD173&lt;=SUMIFS(Barèmes!$E$6:$E$28,Barèmes!$A$6:$A$28,"Surcoût d'agilité (s) — technique",Barèmes!$B$6:$B$28,H173,Barèmes!$C$6:$C$28,IF(H173="6ème","Mixte",G173)),"fragile","satisfaisant")),IF(AD173&gt;=SUMIFS(Barèmes!$D$6:$D$28,Barèmes!$A$6:$A$28,"Surcoût d'agilité (s) — technique",Barèmes!$B$6:$B$28,H173,Barèmes!$C$6:$C$28,IF(H173="6ème","Mixte",G173)),"à besoin",IF(AD173&gt;=SUMIFS(Barèmes!$E$6:$E$28,Barèmes!$A$6:$A$28,"Surcoût d'agilité (s) — technique",Barèmes!$B$6:$B$28,H173,Barèmes!$C$6:$C$28,IF(H173="6ème","Mixte",G173)),"fragile","satisfaisant"))))</f>
        <v/>
      </c>
      <c r="AG173" s="30" t="str">
        <f>IF(OR(AD173="",SUMPRODUCT((Barèmes!$A$6:$A$28="Surcoût d'agilité (s) — technique")*(Barèmes!$B$6:$B$28=H173)*(Barèmes!$C$6:$C$28=IF(H173="6ème","Mixte",G173)))=0),"",IF(SUMPRODUCT((Barèmes!$A$6:$A$28="Surcoût d'agilité (s) — technique")*(Barèmes!$B$6:$B$28=H173)*(Barèmes!$C$6:$C$28=IF(H173="6ème","Mixte",G173))*(Barèmes!$J$6:$J$28="+"))&gt;0,IF(AD173&lt;=SUMIFS(Barèmes!$F$6:$F$28,Barèmes!$A$6:$A$28,"Surcoût d'agilité (s) — technique",Barèmes!$B$6:$B$28,H173,Barèmes!$C$6:$C$28,IF(H173="6ème","Mixte",G173)),Barèmes!$B$2,IF(AD173&lt;=SUMIFS(Barèmes!$G$6:$G$28,Barèmes!$A$6:$A$28,"Surcoût d'agilité (s) — technique",Barèmes!$B$6:$B$28,H173,Barèmes!$C$6:$C$28,IF(H173="6ème","Mixte",G173)),Barèmes!$C$2,IF(AD173&lt;=SUMIFS(Barèmes!$H$6:$H$28,Barèmes!$A$6:$A$28,"Surcoût d'agilité (s) — technique",Barèmes!$B$6:$B$28,H173,Barèmes!$C$6:$C$28,IF(H173="6ème","Mixte",G173)),Barèmes!$D$2,IF(AD173&lt;=SUMIFS(Barèmes!$I$6:$I$28,Barèmes!$A$6:$A$28,"Surcoût d'agilité (s) — technique",Barèmes!$B$6:$B$28,H173,Barèmes!$C$6:$C$28,IF(H173="6ème","Mixte",G173)),Barèmes!$E$2,Barèmes!$F$2)))),IF(AD173&gt;=SUMIFS(Barèmes!$F$6:$F$28,Barèmes!$A$6:$A$28,"Surcoût d'agilité (s) — technique",Barèmes!$B$6:$B$28,H173,Barèmes!$C$6:$C$28,IF(H173="6ème","Mixte",G173)),Barèmes!$B$2,IF(AD173&gt;=SUMIFS(Barèmes!$G$6:$G$28,Barèmes!$A$6:$A$28,"Surcoût d'agilité (s) — technique",Barèmes!$B$6:$B$28,H173,Barèmes!$C$6:$C$28,IF(H173="6ème","Mixte",G173)),Barèmes!$C$2,IF(AD173&gt;=SUMIFS(Barèmes!$H$6:$H$28,Barèmes!$A$6:$A$28,"Surcoût d'agilité (s) — technique",Barèmes!$B$6:$B$28,H173,Barèmes!$C$6:$C$28,IF(H173="6ème","Mixte",G173)),Barèmes!$D$2,IF(AD173&gt;=SUMIFS(Barèmes!$I$6:$I$28,Barèmes!$A$6:$A$28,"Surcoût d'agilité (s) — technique",Barèmes!$B$6:$B$28,H173,Barèmes!$C$6:$C$28,IF(H173="6ème","Mixte",G173)),Barèmes!$E$2,Barèmes!$F$2))))))</f>
        <v/>
      </c>
      <c r="AH173" s="31" t="str">
        <f>IF((IF(N173="",0,1)+IF(Q173="",0,1)+IF(W173="",0,1)+IF(Z173="",0,1)+IF(AC173="",0,1))=0,"",3*IF(N173=Barèmes!$B$2,1,IF(N173=Barèmes!$C$2,2,IF(N173=Barèmes!$D$2,3,IF(N173=Barèmes!$E$2,4,IF(N173=Barèmes!$F$2,5,0)))))+3*IF(Q173=Barèmes!$B$2,1,IF(Q173=Barèmes!$C$2,2,IF(Q173=Barèmes!$D$2,3,IF(Q173=Barèmes!$E$2,4,IF(Q173=Barèmes!$F$2,5,0)))))+2*IF(W173=Barèmes!$B$2,1,IF(W173=Barèmes!$C$2,2,IF(W173=Barèmes!$D$2,3,IF(W173=Barèmes!$E$2,4,IF(W173=Barèmes!$F$2,5,0)))))+1*IF(Z173=Barèmes!$B$2,1,IF(Z173=Barèmes!$C$2,2,IF(Z173=Barèmes!$D$2,3,IF(Z173=Barèmes!$E$2,4,IF(Z173=Barèmes!$F$2,5,0)))))+1*IF(AC173=Barèmes!$B$2,1,IF(AC173=Barèmes!$C$2,2,IF(AC173=Barèmes!$D$2,3,IF(AC173=Barèmes!$E$2,4,IF(AC173=Barèmes!$F$2,5,0))))))</f>
        <v/>
      </c>
      <c r="AI173" s="31"/>
      <c r="AJ173" s="32" t="str">
        <f>IFERROR(INDEX(Croissance!$B$5:$B$604,MATCH(A173,Croissance!$A$5:$A$604,0)),"")</f>
        <v/>
      </c>
      <c r="AK173" s="32" t="str">
        <f>IFERROR(INDEX(Croissance!$C$5:$C$604,MATCH(A173,Croissance!$A$5:$A$604,0)),"")</f>
        <v/>
      </c>
      <c r="AL173" s="32" t="str">
        <f>IFERROR(INDEX(Croissance!$D$5:$D$604,MATCH(A173,Croissance!$A$5:$A$604,0)),"")</f>
        <v/>
      </c>
      <c r="AM173" s="32" t="str">
        <f>IFERROR(INDEX(Croissance!$E$5:$E$604,MATCH(A173,Croissance!$A$5:$A$604,0)),"")</f>
        <v/>
      </c>
      <c r="AO173" s="33">
        <f t="shared" si="24"/>
        <v>0</v>
      </c>
      <c r="AP173" s="33">
        <f t="shared" si="20"/>
        <v>0</v>
      </c>
      <c r="AQ173" s="33">
        <f>IF(A173="",0,IF(AND(OR('Synthèse classe'!$C$2="Tous",C173='Synthèse classe'!$C$2),OR('Synthèse classe'!$C$3="Toutes",D173='Synthèse classe'!$C$3),OR('Synthèse classe'!$C$4="Toutes",AND('Synthèse classe'!$C$4="Dernière",AP173=1),B173=IFERROR(VALUE('Synthèse classe'!$C$4),0))),1,0))</f>
        <v>0</v>
      </c>
      <c r="AR173" s="34" t="str">
        <f t="shared" si="21"/>
        <v/>
      </c>
    </row>
    <row r="174" spans="1:44" x14ac:dyDescent="0.2">
      <c r="A174" s="17" t="str">
        <f t="shared" si="17"/>
        <v/>
      </c>
      <c r="B174" s="18"/>
      <c r="C174" s="19"/>
      <c r="D174" s="19"/>
      <c r="E174" s="19"/>
      <c r="F174" s="19"/>
      <c r="G174" s="19"/>
      <c r="H174" s="17" t="str">
        <f t="shared" si="22"/>
        <v/>
      </c>
      <c r="I174" s="20"/>
      <c r="J174" s="18"/>
      <c r="K174" s="19"/>
      <c r="L174" s="21" t="str">
        <f t="shared" si="23"/>
        <v/>
      </c>
      <c r="M174" s="21" t="str">
        <f>IF(OR(J174="",SUMPRODUCT((Barèmes!$A$6:$A$28="Endurance — Luc Léger (palier)")*(Barèmes!$B$6:$B$28=H174)*(Barèmes!$C$6:$C$28=IF(H174="6ème","Mixte",G174)))=0),"",IF(SUMPRODUCT((Barèmes!$A$6:$A$28="Endurance — Luc Léger (palier)")*(Barèmes!$B$6:$B$28=H174)*(Barèmes!$C$6:$C$28=IF(H174="6ème","Mixte",G174))*(Barèmes!$J$6:$J$28="+"))&gt;0,IF(J174&lt;=SUMIFS(Barèmes!$D$6:$D$28,Barèmes!$A$6:$A$28,"Endurance — Luc Léger (palier)",Barèmes!$B$6:$B$28,H174,Barèmes!$C$6:$C$28,IF(H174="6ème","Mixte",G174)),"à besoin",IF(J174&lt;=SUMIFS(Barèmes!$E$6:$E$28,Barèmes!$A$6:$A$28,"Endurance — Luc Léger (palier)",Barèmes!$B$6:$B$28,H174,Barèmes!$C$6:$C$28,IF(H174="6ème","Mixte",G174)),"fragile","satisfaisant")),IF(J174&gt;=SUMIFS(Barèmes!$D$6:$D$28,Barèmes!$A$6:$A$28,"Endurance — Luc Léger (palier)",Barèmes!$B$6:$B$28,H174,Barèmes!$C$6:$C$28,IF(H174="6ème","Mixte",G174)),"à besoin",IF(J174&gt;=SUMIFS(Barèmes!$E$6:$E$28,Barèmes!$A$6:$A$28,"Endurance — Luc Léger (palier)",Barèmes!$B$6:$B$28,H174,Barèmes!$C$6:$C$28,IF(H174="6ème","Mixte",G174)),"fragile","satisfaisant"))))</f>
        <v/>
      </c>
      <c r="N174" s="21" t="str">
        <f>IF(OR(J174="",SUMPRODUCT((Barèmes!$A$6:$A$28="Endurance — Luc Léger (palier)")*(Barèmes!$B$6:$B$28=H174)*(Barèmes!$C$6:$C$28=IF(H174="6ème","Mixte",G174)))=0),"",IF(SUMPRODUCT((Barèmes!$A$6:$A$28="Endurance — Luc Léger (palier)")*(Barèmes!$B$6:$B$28=H174)*(Barèmes!$C$6:$C$28=IF(H174="6ème","Mixte",G174))*(Barèmes!$J$6:$J$28="+"))&gt;0,IF(J174&lt;=SUMIFS(Barèmes!$F$6:$F$28,Barèmes!$A$6:$A$28,"Endurance — Luc Léger (palier)",Barèmes!$B$6:$B$28,H174,Barèmes!$C$6:$C$28,IF(H174="6ème","Mixte",G174)),Barèmes!$B$2,IF(J174&lt;=SUMIFS(Barèmes!$G$6:$G$28,Barèmes!$A$6:$A$28,"Endurance — Luc Léger (palier)",Barèmes!$B$6:$B$28,H174,Barèmes!$C$6:$C$28,IF(H174="6ème","Mixte",G174)),Barèmes!$C$2,IF(J174&lt;=SUMIFS(Barèmes!$H$6:$H$28,Barèmes!$A$6:$A$28,"Endurance — Luc Léger (palier)",Barèmes!$B$6:$B$28,H174,Barèmes!$C$6:$C$28,IF(H174="6ème","Mixte",G174)),Barèmes!$D$2,IF(J174&lt;=SUMIFS(Barèmes!$I$6:$I$28,Barèmes!$A$6:$A$28,"Endurance — Luc Léger (palier)",Barèmes!$B$6:$B$28,H174,Barèmes!$C$6:$C$28,IF(H174="6ème","Mixte",G174)),Barèmes!$E$2,Barèmes!$F$2)))),IF(J174&gt;=SUMIFS(Barèmes!$F$6:$F$28,Barèmes!$A$6:$A$28,"Endurance — Luc Léger (palier)",Barèmes!$B$6:$B$28,H174,Barèmes!$C$6:$C$28,IF(H174="6ème","Mixte",G174)),Barèmes!$B$2,IF(J174&gt;=SUMIFS(Barèmes!$G$6:$G$28,Barèmes!$A$6:$A$28,"Endurance — Luc Léger (palier)",Barèmes!$B$6:$B$28,H174,Barèmes!$C$6:$C$28,IF(H174="6ème","Mixte",G174)),Barèmes!$C$2,IF(J174&gt;=SUMIFS(Barèmes!$H$6:$H$28,Barèmes!$A$6:$A$28,"Endurance — Luc Léger (palier)",Barèmes!$B$6:$B$28,H174,Barèmes!$C$6:$C$28,IF(H174="6ème","Mixte",G174)),Barèmes!$D$2,IF(J174&gt;=SUMIFS(Barèmes!$I$6:$I$28,Barèmes!$A$6:$A$28,"Endurance — Luc Léger (palier)",Barèmes!$B$6:$B$28,H174,Barèmes!$C$6:$C$28,IF(H174="6ème","Mixte",G174)),Barèmes!$E$2,Barèmes!$F$2))))))</f>
        <v/>
      </c>
      <c r="O174" s="22"/>
      <c r="P174" s="23" t="str">
        <f>IF(OR(O174="",SUMPRODUCT((Barèmes!$A$6:$A$28="Force bas du corps — Saut en longueur (m)")*(Barèmes!$B$6:$B$28=H174)*(Barèmes!$C$6:$C$28=IF(H174="6ème","Mixte",G174)))=0),"",IF(SUMPRODUCT((Barèmes!$A$6:$A$28="Force bas du corps — Saut en longueur (m)")*(Barèmes!$B$6:$B$28=H174)*(Barèmes!$C$6:$C$28=IF(H174="6ème","Mixte",G174))*(Barèmes!$J$6:$J$28="+"))&gt;0,IF(O174&lt;=SUMIFS(Barèmes!$D$6:$D$28,Barèmes!$A$6:$A$28,"Force bas du corps — Saut en longueur (m)",Barèmes!$B$6:$B$28,H174,Barèmes!$C$6:$C$28,IF(H174="6ème","Mixte",G174)),"à besoin",IF(O174&lt;=SUMIFS(Barèmes!$E$6:$E$28,Barèmes!$A$6:$A$28,"Force bas du corps — Saut en longueur (m)",Barèmes!$B$6:$B$28,H174,Barèmes!$C$6:$C$28,IF(H174="6ème","Mixte",G174)),"fragile","satisfaisant")),IF(O174&gt;=SUMIFS(Barèmes!$D$6:$D$28,Barèmes!$A$6:$A$28,"Force bas du corps — Saut en longueur (m)",Barèmes!$B$6:$B$28,H174,Barèmes!$C$6:$C$28,IF(H174="6ème","Mixte",G174)),"à besoin",IF(O174&gt;=SUMIFS(Barèmes!$E$6:$E$28,Barèmes!$A$6:$A$28,"Force bas du corps — Saut en longueur (m)",Barèmes!$B$6:$B$28,H174,Barèmes!$C$6:$C$28,IF(H174="6ème","Mixte",G174)),"fragile","satisfaisant"))))</f>
        <v/>
      </c>
      <c r="Q174" s="23" t="str">
        <f>IF(OR(O174="",SUMPRODUCT((Barèmes!$A$6:$A$28="Force bas du corps — Saut en longueur (m)")*(Barèmes!$B$6:$B$28=H174)*(Barèmes!$C$6:$C$28=IF(H174="6ème","Mixte",G174)))=0),"",IF(SUMPRODUCT((Barèmes!$A$6:$A$28="Force bas du corps — Saut en longueur (m)")*(Barèmes!$B$6:$B$28=H174)*(Barèmes!$C$6:$C$28=IF(H174="6ème","Mixte",G174))*(Barèmes!$J$6:$J$28="+"))&gt;0,IF(O174&lt;=SUMIFS(Barèmes!$F$6:$F$28,Barèmes!$A$6:$A$28,"Force bas du corps — Saut en longueur (m)",Barèmes!$B$6:$B$28,H174,Barèmes!$C$6:$C$28,IF(H174="6ème","Mixte",G174)),Barèmes!$B$2,IF(O174&lt;=SUMIFS(Barèmes!$G$6:$G$28,Barèmes!$A$6:$A$28,"Force bas du corps — Saut en longueur (m)",Barèmes!$B$6:$B$28,H174,Barèmes!$C$6:$C$28,IF(H174="6ème","Mixte",G174)),Barèmes!$C$2,IF(O174&lt;=SUMIFS(Barèmes!$H$6:$H$28,Barèmes!$A$6:$A$28,"Force bas du corps — Saut en longueur (m)",Barèmes!$B$6:$B$28,H174,Barèmes!$C$6:$C$28,IF(H174="6ème","Mixte",G174)),Barèmes!$D$2,IF(O174&lt;=SUMIFS(Barèmes!$I$6:$I$28,Barèmes!$A$6:$A$28,"Force bas du corps — Saut en longueur (m)",Barèmes!$B$6:$B$28,H174,Barèmes!$C$6:$C$28,IF(H174="6ème","Mixte",G174)),Barèmes!$E$2,Barèmes!$F$2)))),IF(O174&gt;=SUMIFS(Barèmes!$F$6:$F$28,Barèmes!$A$6:$A$28,"Force bas du corps — Saut en longueur (m)",Barèmes!$B$6:$B$28,H174,Barèmes!$C$6:$C$28,IF(H174="6ème","Mixte",G174)),Barèmes!$B$2,IF(O174&gt;=SUMIFS(Barèmes!$G$6:$G$28,Barèmes!$A$6:$A$28,"Force bas du corps — Saut en longueur (m)",Barèmes!$B$6:$B$28,H174,Barèmes!$C$6:$C$28,IF(H174="6ème","Mixte",G174)),Barèmes!$C$2,IF(O174&gt;=SUMIFS(Barèmes!$H$6:$H$28,Barèmes!$A$6:$A$28,"Force bas du corps — Saut en longueur (m)",Barèmes!$B$6:$B$28,H174,Barèmes!$C$6:$C$28,IF(H174="6ème","Mixte",G174)),Barèmes!$D$2,IF(O174&gt;=SUMIFS(Barèmes!$I$6:$I$28,Barèmes!$A$6:$A$28,"Force bas du corps — Saut en longueur (m)",Barèmes!$B$6:$B$28,H174,Barèmes!$C$6:$C$28,IF(H174="6ème","Mixte",G174)),Barèmes!$E$2,Barèmes!$F$2))))))</f>
        <v/>
      </c>
      <c r="R174" s="22"/>
      <c r="S174" s="24" t="str">
        <f>IF(OR(R174="",SUMPRODUCT((Barèmes!$A$6:$A$28="Vitesse — 30 m (s)")*(Barèmes!$B$6:$B$28=H174)*(Barèmes!$C$6:$C$28=IF(H174="6ème","Mixte",G174)))=0),"",IF(SUMPRODUCT((Barèmes!$A$6:$A$28="Vitesse — 30 m (s)")*(Barèmes!$B$6:$B$28=H174)*(Barèmes!$C$6:$C$28=IF(H174="6ème","Mixte",G174))*(Barèmes!$J$6:$J$28="+"))&gt;0,IF(R174&lt;=SUMIFS(Barèmes!$D$6:$D$28,Barèmes!$A$6:$A$28,"Vitesse — 30 m (s)",Barèmes!$B$6:$B$28,H174,Barèmes!$C$6:$C$28,IF(H174="6ème","Mixte",G174)),"à besoin",IF(R174&lt;=SUMIFS(Barèmes!$E$6:$E$28,Barèmes!$A$6:$A$28,"Vitesse — 30 m (s)",Barèmes!$B$6:$B$28,H174,Barèmes!$C$6:$C$28,IF(H174="6ème","Mixte",G174)),"fragile","satisfaisant")),IF(R174&gt;=SUMIFS(Barèmes!$D$6:$D$28,Barèmes!$A$6:$A$28,"Vitesse — 30 m (s)",Barèmes!$B$6:$B$28,H174,Barèmes!$C$6:$C$28,IF(H174="6ème","Mixte",G174)),"à besoin",IF(R174&gt;=SUMIFS(Barèmes!$E$6:$E$28,Barèmes!$A$6:$A$28,"Vitesse — 30 m (s)",Barèmes!$B$6:$B$28,H174,Barèmes!$C$6:$C$28,IF(H174="6ème","Mixte",G174)),"fragile","satisfaisant"))))</f>
        <v/>
      </c>
      <c r="T174" s="24" t="str">
        <f>IF(OR(R174="",SUMPRODUCT((Barèmes!$A$6:$A$28="Vitesse — 30 m (s)")*(Barèmes!$B$6:$B$28=H174)*(Barèmes!$C$6:$C$28=IF(H174="6ème","Mixte",G174)))=0),"",IF(SUMPRODUCT((Barèmes!$A$6:$A$28="Vitesse — 30 m (s)")*(Barèmes!$B$6:$B$28=H174)*(Barèmes!$C$6:$C$28=IF(H174="6ème","Mixte",G174))*(Barèmes!$J$6:$J$28="+"))&gt;0,IF(R174&lt;=SUMIFS(Barèmes!$F$6:$F$28,Barèmes!$A$6:$A$28,"Vitesse — 30 m (s)",Barèmes!$B$6:$B$28,H174,Barèmes!$C$6:$C$28,IF(H174="6ème","Mixte",G174)),Barèmes!$B$2,IF(R174&lt;=SUMIFS(Barèmes!$G$6:$G$28,Barèmes!$A$6:$A$28,"Vitesse — 30 m (s)",Barèmes!$B$6:$B$28,H174,Barèmes!$C$6:$C$28,IF(H174="6ème","Mixte",G174)),Barèmes!$C$2,IF(R174&lt;=SUMIFS(Barèmes!$H$6:$H$28,Barèmes!$A$6:$A$28,"Vitesse — 30 m (s)",Barèmes!$B$6:$B$28,H174,Barèmes!$C$6:$C$28,IF(H174="6ème","Mixte",G174)),Barèmes!$D$2,IF(R174&lt;=SUMIFS(Barèmes!$I$6:$I$28,Barèmes!$A$6:$A$28,"Vitesse — 30 m (s)",Barèmes!$B$6:$B$28,H174,Barèmes!$C$6:$C$28,IF(H174="6ème","Mixte",G174)),Barèmes!$E$2,Barèmes!$F$2)))),IF(R174&gt;=SUMIFS(Barèmes!$F$6:$F$28,Barèmes!$A$6:$A$28,"Vitesse — 30 m (s)",Barèmes!$B$6:$B$28,H174,Barèmes!$C$6:$C$28,IF(H174="6ème","Mixte",G174)),Barèmes!$B$2,IF(R174&gt;=SUMIFS(Barèmes!$G$6:$G$28,Barèmes!$A$6:$A$28,"Vitesse — 30 m (s)",Barèmes!$B$6:$B$28,H174,Barèmes!$C$6:$C$28,IF(H174="6ème","Mixte",G174)),Barèmes!$C$2,IF(R174&gt;=SUMIFS(Barèmes!$H$6:$H$28,Barèmes!$A$6:$A$28,"Vitesse — 30 m (s)",Barèmes!$B$6:$B$28,H174,Barèmes!$C$6:$C$28,IF(H174="6ème","Mixte",G174)),Barèmes!$D$2,IF(R174&gt;=SUMIFS(Barèmes!$I$6:$I$28,Barèmes!$A$6:$A$28,"Vitesse — 30 m (s)",Barèmes!$B$6:$B$28,H174,Barèmes!$C$6:$C$28,IF(H174="6ème","Mixte",G174)),Barèmes!$E$2,Barèmes!$F$2))))))</f>
        <v/>
      </c>
      <c r="U174" s="22"/>
      <c r="V174" s="25" t="str">
        <f>IF(OR(U174="",SUMPRODUCT((Barèmes!$A$6:$A$28="Vitesse — 50 m (s)")*(Barèmes!$B$6:$B$28=H174)*(Barèmes!$C$6:$C$28=IF(H174="6ème","Mixte",G174)))=0),"",IF(SUMPRODUCT((Barèmes!$A$6:$A$28="Vitesse — 50 m (s)")*(Barèmes!$B$6:$B$28=H174)*(Barèmes!$C$6:$C$28=IF(H174="6ème","Mixte",G174))*(Barèmes!$J$6:$J$28="+"))&gt;0,IF(U174&lt;=SUMIFS(Barèmes!$D$6:$D$28,Barèmes!$A$6:$A$28,"Vitesse — 50 m (s)",Barèmes!$B$6:$B$28,H174,Barèmes!$C$6:$C$28,IF(H174="6ème","Mixte",G174)),"à besoin",IF(U174&lt;=SUMIFS(Barèmes!$E$6:$E$28,Barèmes!$A$6:$A$28,"Vitesse — 50 m (s)",Barèmes!$B$6:$B$28,H174,Barèmes!$C$6:$C$28,IF(H174="6ème","Mixte",G174)),"fragile","satisfaisant")),IF(U174&gt;=SUMIFS(Barèmes!$D$6:$D$28,Barèmes!$A$6:$A$28,"Vitesse — 50 m (s)",Barèmes!$B$6:$B$28,H174,Barèmes!$C$6:$C$28,IF(H174="6ème","Mixte",G174)),"à besoin",IF(U174&gt;=SUMIFS(Barèmes!$E$6:$E$28,Barèmes!$A$6:$A$28,"Vitesse — 50 m (s)",Barèmes!$B$6:$B$28,H174,Barèmes!$C$6:$C$28,IF(H174="6ème","Mixte",G174)),"fragile","satisfaisant"))))</f>
        <v/>
      </c>
      <c r="W174" s="25" t="str">
        <f>IF(OR(U174="",SUMPRODUCT((Barèmes!$A$6:$A$28="Vitesse — 50 m (s)")*(Barèmes!$B$6:$B$28=H174)*(Barèmes!$C$6:$C$28=IF(H174="6ème","Mixte",G174)))=0),"",IF(SUMPRODUCT((Barèmes!$A$6:$A$28="Vitesse — 50 m (s)")*(Barèmes!$B$6:$B$28=H174)*(Barèmes!$C$6:$C$28=IF(H174="6ème","Mixte",G174))*(Barèmes!$J$6:$J$28="+"))&gt;0,IF(U174&lt;=SUMIFS(Barèmes!$F$6:$F$28,Barèmes!$A$6:$A$28,"Vitesse — 50 m (s)",Barèmes!$B$6:$B$28,H174,Barèmes!$C$6:$C$28,IF(H174="6ème","Mixte",G174)),Barèmes!$B$2,IF(U174&lt;=SUMIFS(Barèmes!$G$6:$G$28,Barèmes!$A$6:$A$28,"Vitesse — 50 m (s)",Barèmes!$B$6:$B$28,H174,Barèmes!$C$6:$C$28,IF(H174="6ème","Mixte",G174)),Barèmes!$C$2,IF(U174&lt;=SUMIFS(Barèmes!$H$6:$H$28,Barèmes!$A$6:$A$28,"Vitesse — 50 m (s)",Barèmes!$B$6:$B$28,H174,Barèmes!$C$6:$C$28,IF(H174="6ème","Mixte",G174)),Barèmes!$D$2,IF(U174&lt;=SUMIFS(Barèmes!$I$6:$I$28,Barèmes!$A$6:$A$28,"Vitesse — 50 m (s)",Barèmes!$B$6:$B$28,H174,Barèmes!$C$6:$C$28,IF(H174="6ème","Mixte",G174)),Barèmes!$E$2,Barèmes!$F$2)))),IF(U174&gt;=SUMIFS(Barèmes!$F$6:$F$28,Barèmes!$A$6:$A$28,"Vitesse — 50 m (s)",Barèmes!$B$6:$B$28,H174,Barèmes!$C$6:$C$28,IF(H174="6ème","Mixte",G174)),Barèmes!$B$2,IF(U174&gt;=SUMIFS(Barèmes!$G$6:$G$28,Barèmes!$A$6:$A$28,"Vitesse — 50 m (s)",Barèmes!$B$6:$B$28,H174,Barèmes!$C$6:$C$28,IF(H174="6ème","Mixte",G174)),Barèmes!$C$2,IF(U174&gt;=SUMIFS(Barèmes!$H$6:$H$28,Barèmes!$A$6:$A$28,"Vitesse — 50 m (s)",Barèmes!$B$6:$B$28,H174,Barèmes!$C$6:$C$28,IF(H174="6ème","Mixte",G174)),Barèmes!$D$2,IF(U174&gt;=SUMIFS(Barèmes!$I$6:$I$28,Barèmes!$A$6:$A$28,"Vitesse — 50 m (s)",Barèmes!$B$6:$B$28,H174,Barèmes!$C$6:$C$28,IF(H174="6ème","Mixte",G174)),Barèmes!$E$2,Barèmes!$F$2))))))</f>
        <v/>
      </c>
      <c r="X174" s="18"/>
      <c r="Y174" s="26" t="str" cm="1">
        <f t="array" ref="Y174">IF(OR(X174="",SUMPRODUCT((Barèmes!$A$6:$A$28="Souplesse (score 1-5)")*(Barèmes!$B$6:$B$28=H174)*(Barèmes!$C$6:$C$28=IF(H174="6ème","Mixte",G174)))=0),"",IF(SUMPRODUCT((Barèmes!$A$6:$A$28="Souplesse (score 1-5)")*(Barèmes!$B$6:$B$28=H174)*(Barèmes!$C$6:$C$28=IF(H174="6ème","Mixte",G174))*(Barèmes!$J$6:$J$28="+"))&gt;0,IF(X174&lt;=SUMIFS(Barèmes!$D$6:$D$28,Barèmes!$A$6:$A$28,"Souplesse (score 1-5)",Barèmes!$B$6:$B$28,H174,Barèmes!$C$6:$C$28,IF(H174="6ème","Mixte",G174)),"à besoin",IF(X174&lt;=SUMIFS(Barèmes!$E$6:$E$28,Barèmes!$A$6:$A$28,"Souplesse (score 1-5)",Barèmes!$B$6:$B$28,H174,Barèmes!$C$6:$C$28,IF(H174="6ème","Mixte",G174)),"fragile","satisfaisant")),IF(X174&gt;=SUMIFS(Barèmes!$D$6:$D$28,Barèmes!$A$6:$A$28,"Souplesse (score 1-5)",Barèmes!$B$6:$B$28,H174,Barèmes!$C$6:$C$28,IF(H174="6ème","Mixte",G174)),"à besoin",IF(X174&gt;=SUMIFS(Barèmes!$E$6:$E$28,Barèmes!$A$6:$A$28,"Souplesse (score 1-5)",Barèmes!$B$6:$B$28,H174,Barèmes!$C$6:$C$28,IF(H174="6ème","Mixte",G174)),"fragile","satisfaisant"))))</f>
        <v/>
      </c>
      <c r="Z174" s="26" t="str" cm="1">
        <f t="array" ref="Z174">IF(OR(X174="",SUMPRODUCT((Barèmes!$A$6:$A$28="Souplesse (score 1-5)")*(Barèmes!$B$6:$B$28=H174)*(Barèmes!$C$6:$C$28=IF(H174="6ème","Mixte",G174)))=0),"",IF(SUMPRODUCT((Barèmes!$A$6:$A$28="Souplesse (score 1-5)")*(Barèmes!$B$6:$B$28=H174)*(Barèmes!$C$6:$C$28=IF(H174="6ème","Mixte",G174))*(Barèmes!$J$6:$J$28="+"))&gt;0,IF(X174&lt;=SUMIFS(Barèmes!$F$6:$F$28,Barèmes!$A$6:$A$28,"Souplesse (score 1-5)",Barèmes!$B$6:$B$28,H174,Barèmes!$C$6:$C$28,IF(H174="6ème","Mixte",G174)),Barèmes!$B$2,IF(X174&lt;=SUMIFS(Barèmes!$G$6:$G$28,Barèmes!$A$6:$A$28,"Souplesse (score 1-5)",Barèmes!$B$6:$B$28,H174,Barèmes!$C$6:$C$28,IF(H174="6ème","Mixte",G174)),Barèmes!$C$2,IF(X174&lt;=SUMIFS(Barèmes!$H$6:$H$28,Barèmes!$A$6:$A$28,"Souplesse (score 1-5)",Barèmes!$B$6:$B$28,H174,Barèmes!$C$6:$C$28,IF(H174="6ème","Mixte",G174)),Barèmes!$D$2,IF(X174&lt;=SUMIFS(Barèmes!$I$6:$I$28,Barèmes!$A$6:$A$28,"Souplesse (score 1-5)",Barèmes!$B$6:$B$28,H174,Barèmes!$C$6:$C$28,IF(H174="6ème","Mixte",G174)),Barèmes!$E$2,Barèmes!$F$2)))),IF(X174&gt;=SUMIFS(Barèmes!$F$6:$F$28,Barèmes!$A$6:$A$28,"Souplesse (score 1-5)",Barèmes!$B$6:$B$28,H174,Barèmes!$C$6:$C$28,IF(H174="6ème","Mixte",G174)),Barèmes!$B$2,IF(X174&gt;=SUMIFS(Barèmes!$G$6:$G$28,Barèmes!$A$6:$A$28,"Souplesse (score 1-5)",Barèmes!$B$6:$B$28,H174,Barèmes!$C$6:$C$28,IF(H174="6ème","Mixte",G174)),Barèmes!$C$2,IF(X174&gt;=SUMIFS(Barèmes!$H$6:$H$28,Barèmes!$A$6:$A$28,"Souplesse (score 1-5)",Barèmes!$B$6:$B$28,H174,Barèmes!$C$6:$C$28,IF(H174="6ème","Mixte",G174)),Barèmes!$D$2,IF(X174&gt;=SUMIFS(Barèmes!$I$6:$I$28,Barèmes!$A$6:$A$28,"Souplesse (score 1-5)",Barèmes!$B$6:$B$28,H174,Barèmes!$C$6:$C$28,IF(H174="6ème","Mixte",G174)),Barèmes!$E$2,Barèmes!$F$2))))))</f>
        <v/>
      </c>
      <c r="AA174" s="22"/>
      <c r="AB174" s="27" t="str">
        <f>IF(OR(AA174="",SUMPRODUCT((Barèmes!$A$6:$A$28="Agilité — T-test 974 (s)")*(Barèmes!$B$6:$B$28=H174)*(Barèmes!$C$6:$C$28=IF(H174="6ème","Mixte",G174)))=0),"",IF(SUMPRODUCT((Barèmes!$A$6:$A$28="Agilité — T-test 974 (s)")*(Barèmes!$B$6:$B$28=H174)*(Barèmes!$C$6:$C$28=IF(H174="6ème","Mixte",G174))*(Barèmes!$J$6:$J$28="+"))&gt;0,IF(AA174&lt;=SUMIFS(Barèmes!$D$6:$D$28,Barèmes!$A$6:$A$28,"Agilité — T-test 974 (s)",Barèmes!$B$6:$B$28,H174,Barèmes!$C$6:$C$28,IF(H174="6ème","Mixte",G174)),"à besoin",IF(AA174&lt;=SUMIFS(Barèmes!$E$6:$E$28,Barèmes!$A$6:$A$28,"Agilité — T-test 974 (s)",Barèmes!$B$6:$B$28,H174,Barèmes!$C$6:$C$28,IF(H174="6ème","Mixte",G174)),"fragile","satisfaisant")),IF(AA174&gt;=SUMIFS(Barèmes!$D$6:$D$28,Barèmes!$A$6:$A$28,"Agilité — T-test 974 (s)",Barèmes!$B$6:$B$28,H174,Barèmes!$C$6:$C$28,IF(H174="6ème","Mixte",G174)),"à besoin",IF(AA174&gt;=SUMIFS(Barèmes!$E$6:$E$28,Barèmes!$A$6:$A$28,"Agilité — T-test 974 (s)",Barèmes!$B$6:$B$28,H174,Barèmes!$C$6:$C$28,IF(H174="6ème","Mixte",G174)),"fragile","satisfaisant"))))</f>
        <v/>
      </c>
      <c r="AC174" s="27" t="str">
        <f>IF(OR(AA174="",SUMPRODUCT((Barèmes!$A$6:$A$28="Agilité — T-test 974 (s)")*(Barèmes!$B$6:$B$28=H174)*(Barèmes!$C$6:$C$28=IF(H174="6ème","Mixte",G174)))=0),"",IF(SUMPRODUCT((Barèmes!$A$6:$A$28="Agilité — T-test 974 (s)")*(Barèmes!$B$6:$B$28=H174)*(Barèmes!$C$6:$C$28=IF(H174="6ème","Mixte",G174))*(Barèmes!$J$6:$J$28="+"))&gt;0,IF(AA174&lt;=SUMIFS(Barèmes!$F$6:$F$28,Barèmes!$A$6:$A$28,"Agilité — T-test 974 (s)",Barèmes!$B$6:$B$28,H174,Barèmes!$C$6:$C$28,IF(H174="6ème","Mixte",G174)),Barèmes!$B$2,IF(AA174&lt;=SUMIFS(Barèmes!$G$6:$G$28,Barèmes!$A$6:$A$28,"Agilité — T-test 974 (s)",Barèmes!$B$6:$B$28,H174,Barèmes!$C$6:$C$28,IF(H174="6ème","Mixte",G174)),Barèmes!$C$2,IF(AA174&lt;=SUMIFS(Barèmes!$H$6:$H$28,Barèmes!$A$6:$A$28,"Agilité — T-test 974 (s)",Barèmes!$B$6:$B$28,H174,Barèmes!$C$6:$C$28,IF(H174="6ème","Mixte",G174)),Barèmes!$D$2,IF(AA174&lt;=SUMIFS(Barèmes!$I$6:$I$28,Barèmes!$A$6:$A$28,"Agilité — T-test 974 (s)",Barèmes!$B$6:$B$28,H174,Barèmes!$C$6:$C$28,IF(H174="6ème","Mixte",G174)),Barèmes!$E$2,Barèmes!$F$2)))),IF(AA174&gt;=SUMIFS(Barèmes!$F$6:$F$28,Barèmes!$A$6:$A$28,"Agilité — T-test 974 (s)",Barèmes!$B$6:$B$28,H174,Barèmes!$C$6:$C$28,IF(H174="6ème","Mixte",G174)),Barèmes!$B$2,IF(AA174&gt;=SUMIFS(Barèmes!$G$6:$G$28,Barèmes!$A$6:$A$28,"Agilité — T-test 974 (s)",Barèmes!$B$6:$B$28,H174,Barèmes!$C$6:$C$28,IF(H174="6ème","Mixte",G174)),Barèmes!$C$2,IF(AA174&gt;=SUMIFS(Barèmes!$H$6:$H$28,Barèmes!$A$6:$A$28,"Agilité — T-test 974 (s)",Barèmes!$B$6:$B$28,H174,Barèmes!$C$6:$C$28,IF(H174="6ème","Mixte",G174)),Barèmes!$D$2,IF(AA174&gt;=SUMIFS(Barèmes!$I$6:$I$28,Barèmes!$A$6:$A$28,"Agilité — T-test 974 (s)",Barèmes!$B$6:$B$28,H174,Barèmes!$C$6:$C$28,IF(H174="6ème","Mixte",G174)),Barèmes!$E$2,Barèmes!$F$2))))))</f>
        <v/>
      </c>
      <c r="AD174" s="28" t="str">
        <f t="shared" si="18"/>
        <v/>
      </c>
      <c r="AE174" s="29" t="str">
        <f t="shared" si="19"/>
        <v/>
      </c>
      <c r="AF174" s="30" t="str">
        <f>IF(OR(AD174="",SUMPRODUCT((Barèmes!$A$6:$A$28="Surcoût d'agilité (s) — technique")*(Barèmes!$B$6:$B$28=H174)*(Barèmes!$C$6:$C$28=IF(H174="6ème","Mixte",G174)))=0),"",IF(SUMPRODUCT((Barèmes!$A$6:$A$28="Surcoût d'agilité (s) — technique")*(Barèmes!$B$6:$B$28=H174)*(Barèmes!$C$6:$C$28=IF(H174="6ème","Mixte",G174))*(Barèmes!$J$6:$J$28="+"))&gt;0,IF(AD174&lt;=SUMIFS(Barèmes!$D$6:$D$28,Barèmes!$A$6:$A$28,"Surcoût d'agilité (s) — technique",Barèmes!$B$6:$B$28,H174,Barèmes!$C$6:$C$28,IF(H174="6ème","Mixte",G174)),"à besoin",IF(AD174&lt;=SUMIFS(Barèmes!$E$6:$E$28,Barèmes!$A$6:$A$28,"Surcoût d'agilité (s) — technique",Barèmes!$B$6:$B$28,H174,Barèmes!$C$6:$C$28,IF(H174="6ème","Mixte",G174)),"fragile","satisfaisant")),IF(AD174&gt;=SUMIFS(Barèmes!$D$6:$D$28,Barèmes!$A$6:$A$28,"Surcoût d'agilité (s) — technique",Barèmes!$B$6:$B$28,H174,Barèmes!$C$6:$C$28,IF(H174="6ème","Mixte",G174)),"à besoin",IF(AD174&gt;=SUMIFS(Barèmes!$E$6:$E$28,Barèmes!$A$6:$A$28,"Surcoût d'agilité (s) — technique",Barèmes!$B$6:$B$28,H174,Barèmes!$C$6:$C$28,IF(H174="6ème","Mixte",G174)),"fragile","satisfaisant"))))</f>
        <v/>
      </c>
      <c r="AG174" s="30" t="str">
        <f>IF(OR(AD174="",SUMPRODUCT((Barèmes!$A$6:$A$28="Surcoût d'agilité (s) — technique")*(Barèmes!$B$6:$B$28=H174)*(Barèmes!$C$6:$C$28=IF(H174="6ème","Mixte",G174)))=0),"",IF(SUMPRODUCT((Barèmes!$A$6:$A$28="Surcoût d'agilité (s) — technique")*(Barèmes!$B$6:$B$28=H174)*(Barèmes!$C$6:$C$28=IF(H174="6ème","Mixte",G174))*(Barèmes!$J$6:$J$28="+"))&gt;0,IF(AD174&lt;=SUMIFS(Barèmes!$F$6:$F$28,Barèmes!$A$6:$A$28,"Surcoût d'agilité (s) — technique",Barèmes!$B$6:$B$28,H174,Barèmes!$C$6:$C$28,IF(H174="6ème","Mixte",G174)),Barèmes!$B$2,IF(AD174&lt;=SUMIFS(Barèmes!$G$6:$G$28,Barèmes!$A$6:$A$28,"Surcoût d'agilité (s) — technique",Barèmes!$B$6:$B$28,H174,Barèmes!$C$6:$C$28,IF(H174="6ème","Mixte",G174)),Barèmes!$C$2,IF(AD174&lt;=SUMIFS(Barèmes!$H$6:$H$28,Barèmes!$A$6:$A$28,"Surcoût d'agilité (s) — technique",Barèmes!$B$6:$B$28,H174,Barèmes!$C$6:$C$28,IF(H174="6ème","Mixte",G174)),Barèmes!$D$2,IF(AD174&lt;=SUMIFS(Barèmes!$I$6:$I$28,Barèmes!$A$6:$A$28,"Surcoût d'agilité (s) — technique",Barèmes!$B$6:$B$28,H174,Barèmes!$C$6:$C$28,IF(H174="6ème","Mixte",G174)),Barèmes!$E$2,Barèmes!$F$2)))),IF(AD174&gt;=SUMIFS(Barèmes!$F$6:$F$28,Barèmes!$A$6:$A$28,"Surcoût d'agilité (s) — technique",Barèmes!$B$6:$B$28,H174,Barèmes!$C$6:$C$28,IF(H174="6ème","Mixte",G174)),Barèmes!$B$2,IF(AD174&gt;=SUMIFS(Barèmes!$G$6:$G$28,Barèmes!$A$6:$A$28,"Surcoût d'agilité (s) — technique",Barèmes!$B$6:$B$28,H174,Barèmes!$C$6:$C$28,IF(H174="6ème","Mixte",G174)),Barèmes!$C$2,IF(AD174&gt;=SUMIFS(Barèmes!$H$6:$H$28,Barèmes!$A$6:$A$28,"Surcoût d'agilité (s) — technique",Barèmes!$B$6:$B$28,H174,Barèmes!$C$6:$C$28,IF(H174="6ème","Mixte",G174)),Barèmes!$D$2,IF(AD174&gt;=SUMIFS(Barèmes!$I$6:$I$28,Barèmes!$A$6:$A$28,"Surcoût d'agilité (s) — technique",Barèmes!$B$6:$B$28,H174,Barèmes!$C$6:$C$28,IF(H174="6ème","Mixte",G174)),Barèmes!$E$2,Barèmes!$F$2))))))</f>
        <v/>
      </c>
      <c r="AH174" s="31" t="str">
        <f>IF((IF(N174="",0,1)+IF(Q174="",0,1)+IF(W174="",0,1)+IF(Z174="",0,1)+IF(AC174="",0,1))=0,"",3*IF(N174=Barèmes!$B$2,1,IF(N174=Barèmes!$C$2,2,IF(N174=Barèmes!$D$2,3,IF(N174=Barèmes!$E$2,4,IF(N174=Barèmes!$F$2,5,0)))))+3*IF(Q174=Barèmes!$B$2,1,IF(Q174=Barèmes!$C$2,2,IF(Q174=Barèmes!$D$2,3,IF(Q174=Barèmes!$E$2,4,IF(Q174=Barèmes!$F$2,5,0)))))+2*IF(W174=Barèmes!$B$2,1,IF(W174=Barèmes!$C$2,2,IF(W174=Barèmes!$D$2,3,IF(W174=Barèmes!$E$2,4,IF(W174=Barèmes!$F$2,5,0)))))+1*IF(Z174=Barèmes!$B$2,1,IF(Z174=Barèmes!$C$2,2,IF(Z174=Barèmes!$D$2,3,IF(Z174=Barèmes!$E$2,4,IF(Z174=Barèmes!$F$2,5,0)))))+1*IF(AC174=Barèmes!$B$2,1,IF(AC174=Barèmes!$C$2,2,IF(AC174=Barèmes!$D$2,3,IF(AC174=Barèmes!$E$2,4,IF(AC174=Barèmes!$F$2,5,0))))))</f>
        <v/>
      </c>
      <c r="AI174" s="31"/>
      <c r="AJ174" s="32" t="str">
        <f>IFERROR(INDEX(Croissance!$B$5:$B$604,MATCH(A174,Croissance!$A$5:$A$604,0)),"")</f>
        <v/>
      </c>
      <c r="AK174" s="32" t="str">
        <f>IFERROR(INDEX(Croissance!$C$5:$C$604,MATCH(A174,Croissance!$A$5:$A$604,0)),"")</f>
        <v/>
      </c>
      <c r="AL174" s="32" t="str">
        <f>IFERROR(INDEX(Croissance!$D$5:$D$604,MATCH(A174,Croissance!$A$5:$A$604,0)),"")</f>
        <v/>
      </c>
      <c r="AM174" s="32" t="str">
        <f>IFERROR(INDEX(Croissance!$E$5:$E$604,MATCH(A174,Croissance!$A$5:$A$604,0)),"")</f>
        <v/>
      </c>
      <c r="AO174" s="33">
        <f t="shared" si="24"/>
        <v>0</v>
      </c>
      <c r="AP174" s="33">
        <f t="shared" si="20"/>
        <v>0</v>
      </c>
      <c r="AQ174" s="33">
        <f>IF(A174="",0,IF(AND(OR('Synthèse classe'!$C$2="Tous",C174='Synthèse classe'!$C$2),OR('Synthèse classe'!$C$3="Toutes",D174='Synthèse classe'!$C$3),OR('Synthèse classe'!$C$4="Toutes",AND('Synthèse classe'!$C$4="Dernière",AP174=1),B174=IFERROR(VALUE('Synthèse classe'!$C$4),0))),1,0))</f>
        <v>0</v>
      </c>
      <c r="AR174" s="34" t="str">
        <f t="shared" si="21"/>
        <v/>
      </c>
    </row>
    <row r="175" spans="1:44" x14ac:dyDescent="0.2">
      <c r="A175" s="17" t="str">
        <f t="shared" si="17"/>
        <v/>
      </c>
      <c r="B175" s="18"/>
      <c r="C175" s="19"/>
      <c r="D175" s="19"/>
      <c r="E175" s="19"/>
      <c r="F175" s="19"/>
      <c r="G175" s="19"/>
      <c r="H175" s="17" t="str">
        <f t="shared" si="22"/>
        <v/>
      </c>
      <c r="I175" s="20"/>
      <c r="J175" s="18"/>
      <c r="K175" s="19"/>
      <c r="L175" s="21" t="str">
        <f t="shared" si="23"/>
        <v/>
      </c>
      <c r="M175" s="21" t="str">
        <f>IF(OR(J175="",SUMPRODUCT((Barèmes!$A$6:$A$28="Endurance — Luc Léger (palier)")*(Barèmes!$B$6:$B$28=H175)*(Barèmes!$C$6:$C$28=IF(H175="6ème","Mixte",G175)))=0),"",IF(SUMPRODUCT((Barèmes!$A$6:$A$28="Endurance — Luc Léger (palier)")*(Barèmes!$B$6:$B$28=H175)*(Barèmes!$C$6:$C$28=IF(H175="6ème","Mixte",G175))*(Barèmes!$J$6:$J$28="+"))&gt;0,IF(J175&lt;=SUMIFS(Barèmes!$D$6:$D$28,Barèmes!$A$6:$A$28,"Endurance — Luc Léger (palier)",Barèmes!$B$6:$B$28,H175,Barèmes!$C$6:$C$28,IF(H175="6ème","Mixte",G175)),"à besoin",IF(J175&lt;=SUMIFS(Barèmes!$E$6:$E$28,Barèmes!$A$6:$A$28,"Endurance — Luc Léger (palier)",Barèmes!$B$6:$B$28,H175,Barèmes!$C$6:$C$28,IF(H175="6ème","Mixte",G175)),"fragile","satisfaisant")),IF(J175&gt;=SUMIFS(Barèmes!$D$6:$D$28,Barèmes!$A$6:$A$28,"Endurance — Luc Léger (palier)",Barèmes!$B$6:$B$28,H175,Barèmes!$C$6:$C$28,IF(H175="6ème","Mixte",G175)),"à besoin",IF(J175&gt;=SUMIFS(Barèmes!$E$6:$E$28,Barèmes!$A$6:$A$28,"Endurance — Luc Léger (palier)",Barèmes!$B$6:$B$28,H175,Barèmes!$C$6:$C$28,IF(H175="6ème","Mixte",G175)),"fragile","satisfaisant"))))</f>
        <v/>
      </c>
      <c r="N175" s="21" t="str">
        <f>IF(OR(J175="",SUMPRODUCT((Barèmes!$A$6:$A$28="Endurance — Luc Léger (palier)")*(Barèmes!$B$6:$B$28=H175)*(Barèmes!$C$6:$C$28=IF(H175="6ème","Mixte",G175)))=0),"",IF(SUMPRODUCT((Barèmes!$A$6:$A$28="Endurance — Luc Léger (palier)")*(Barèmes!$B$6:$B$28=H175)*(Barèmes!$C$6:$C$28=IF(H175="6ème","Mixte",G175))*(Barèmes!$J$6:$J$28="+"))&gt;0,IF(J175&lt;=SUMIFS(Barèmes!$F$6:$F$28,Barèmes!$A$6:$A$28,"Endurance — Luc Léger (palier)",Barèmes!$B$6:$B$28,H175,Barèmes!$C$6:$C$28,IF(H175="6ème","Mixte",G175)),Barèmes!$B$2,IF(J175&lt;=SUMIFS(Barèmes!$G$6:$G$28,Barèmes!$A$6:$A$28,"Endurance — Luc Léger (palier)",Barèmes!$B$6:$B$28,H175,Barèmes!$C$6:$C$28,IF(H175="6ème","Mixte",G175)),Barèmes!$C$2,IF(J175&lt;=SUMIFS(Barèmes!$H$6:$H$28,Barèmes!$A$6:$A$28,"Endurance — Luc Léger (palier)",Barèmes!$B$6:$B$28,H175,Barèmes!$C$6:$C$28,IF(H175="6ème","Mixte",G175)),Barèmes!$D$2,IF(J175&lt;=SUMIFS(Barèmes!$I$6:$I$28,Barèmes!$A$6:$A$28,"Endurance — Luc Léger (palier)",Barèmes!$B$6:$B$28,H175,Barèmes!$C$6:$C$28,IF(H175="6ème","Mixte",G175)),Barèmes!$E$2,Barèmes!$F$2)))),IF(J175&gt;=SUMIFS(Barèmes!$F$6:$F$28,Barèmes!$A$6:$A$28,"Endurance — Luc Léger (palier)",Barèmes!$B$6:$B$28,H175,Barèmes!$C$6:$C$28,IF(H175="6ème","Mixte",G175)),Barèmes!$B$2,IF(J175&gt;=SUMIFS(Barèmes!$G$6:$G$28,Barèmes!$A$6:$A$28,"Endurance — Luc Léger (palier)",Barèmes!$B$6:$B$28,H175,Barèmes!$C$6:$C$28,IF(H175="6ème","Mixte",G175)),Barèmes!$C$2,IF(J175&gt;=SUMIFS(Barèmes!$H$6:$H$28,Barèmes!$A$6:$A$28,"Endurance — Luc Léger (palier)",Barèmes!$B$6:$B$28,H175,Barèmes!$C$6:$C$28,IF(H175="6ème","Mixte",G175)),Barèmes!$D$2,IF(J175&gt;=SUMIFS(Barèmes!$I$6:$I$28,Barèmes!$A$6:$A$28,"Endurance — Luc Léger (palier)",Barèmes!$B$6:$B$28,H175,Barèmes!$C$6:$C$28,IF(H175="6ème","Mixte",G175)),Barèmes!$E$2,Barèmes!$F$2))))))</f>
        <v/>
      </c>
      <c r="O175" s="22"/>
      <c r="P175" s="23" t="str">
        <f>IF(OR(O175="",SUMPRODUCT((Barèmes!$A$6:$A$28="Force bas du corps — Saut en longueur (m)")*(Barèmes!$B$6:$B$28=H175)*(Barèmes!$C$6:$C$28=IF(H175="6ème","Mixte",G175)))=0),"",IF(SUMPRODUCT((Barèmes!$A$6:$A$28="Force bas du corps — Saut en longueur (m)")*(Barèmes!$B$6:$B$28=H175)*(Barèmes!$C$6:$C$28=IF(H175="6ème","Mixte",G175))*(Barèmes!$J$6:$J$28="+"))&gt;0,IF(O175&lt;=SUMIFS(Barèmes!$D$6:$D$28,Barèmes!$A$6:$A$28,"Force bas du corps — Saut en longueur (m)",Barèmes!$B$6:$B$28,H175,Barèmes!$C$6:$C$28,IF(H175="6ème","Mixte",G175)),"à besoin",IF(O175&lt;=SUMIFS(Barèmes!$E$6:$E$28,Barèmes!$A$6:$A$28,"Force bas du corps — Saut en longueur (m)",Barèmes!$B$6:$B$28,H175,Barèmes!$C$6:$C$28,IF(H175="6ème","Mixte",G175)),"fragile","satisfaisant")),IF(O175&gt;=SUMIFS(Barèmes!$D$6:$D$28,Barèmes!$A$6:$A$28,"Force bas du corps — Saut en longueur (m)",Barèmes!$B$6:$B$28,H175,Barèmes!$C$6:$C$28,IF(H175="6ème","Mixte",G175)),"à besoin",IF(O175&gt;=SUMIFS(Barèmes!$E$6:$E$28,Barèmes!$A$6:$A$28,"Force bas du corps — Saut en longueur (m)",Barèmes!$B$6:$B$28,H175,Barèmes!$C$6:$C$28,IF(H175="6ème","Mixte",G175)),"fragile","satisfaisant"))))</f>
        <v/>
      </c>
      <c r="Q175" s="23" t="str">
        <f>IF(OR(O175="",SUMPRODUCT((Barèmes!$A$6:$A$28="Force bas du corps — Saut en longueur (m)")*(Barèmes!$B$6:$B$28=H175)*(Barèmes!$C$6:$C$28=IF(H175="6ème","Mixte",G175)))=0),"",IF(SUMPRODUCT((Barèmes!$A$6:$A$28="Force bas du corps — Saut en longueur (m)")*(Barèmes!$B$6:$B$28=H175)*(Barèmes!$C$6:$C$28=IF(H175="6ème","Mixte",G175))*(Barèmes!$J$6:$J$28="+"))&gt;0,IF(O175&lt;=SUMIFS(Barèmes!$F$6:$F$28,Barèmes!$A$6:$A$28,"Force bas du corps — Saut en longueur (m)",Barèmes!$B$6:$B$28,H175,Barèmes!$C$6:$C$28,IF(H175="6ème","Mixte",G175)),Barèmes!$B$2,IF(O175&lt;=SUMIFS(Barèmes!$G$6:$G$28,Barèmes!$A$6:$A$28,"Force bas du corps — Saut en longueur (m)",Barèmes!$B$6:$B$28,H175,Barèmes!$C$6:$C$28,IF(H175="6ème","Mixte",G175)),Barèmes!$C$2,IF(O175&lt;=SUMIFS(Barèmes!$H$6:$H$28,Barèmes!$A$6:$A$28,"Force bas du corps — Saut en longueur (m)",Barèmes!$B$6:$B$28,H175,Barèmes!$C$6:$C$28,IF(H175="6ème","Mixte",G175)),Barèmes!$D$2,IF(O175&lt;=SUMIFS(Barèmes!$I$6:$I$28,Barèmes!$A$6:$A$28,"Force bas du corps — Saut en longueur (m)",Barèmes!$B$6:$B$28,H175,Barèmes!$C$6:$C$28,IF(H175="6ème","Mixte",G175)),Barèmes!$E$2,Barèmes!$F$2)))),IF(O175&gt;=SUMIFS(Barèmes!$F$6:$F$28,Barèmes!$A$6:$A$28,"Force bas du corps — Saut en longueur (m)",Barèmes!$B$6:$B$28,H175,Barèmes!$C$6:$C$28,IF(H175="6ème","Mixte",G175)),Barèmes!$B$2,IF(O175&gt;=SUMIFS(Barèmes!$G$6:$G$28,Barèmes!$A$6:$A$28,"Force bas du corps — Saut en longueur (m)",Barèmes!$B$6:$B$28,H175,Barèmes!$C$6:$C$28,IF(H175="6ème","Mixte",G175)),Barèmes!$C$2,IF(O175&gt;=SUMIFS(Barèmes!$H$6:$H$28,Barèmes!$A$6:$A$28,"Force bas du corps — Saut en longueur (m)",Barèmes!$B$6:$B$28,H175,Barèmes!$C$6:$C$28,IF(H175="6ème","Mixte",G175)),Barèmes!$D$2,IF(O175&gt;=SUMIFS(Barèmes!$I$6:$I$28,Barèmes!$A$6:$A$28,"Force bas du corps — Saut en longueur (m)",Barèmes!$B$6:$B$28,H175,Barèmes!$C$6:$C$28,IF(H175="6ème","Mixte",G175)),Barèmes!$E$2,Barèmes!$F$2))))))</f>
        <v/>
      </c>
      <c r="R175" s="22"/>
      <c r="S175" s="24" t="str">
        <f>IF(OR(R175="",SUMPRODUCT((Barèmes!$A$6:$A$28="Vitesse — 30 m (s)")*(Barèmes!$B$6:$B$28=H175)*(Barèmes!$C$6:$C$28=IF(H175="6ème","Mixte",G175)))=0),"",IF(SUMPRODUCT((Barèmes!$A$6:$A$28="Vitesse — 30 m (s)")*(Barèmes!$B$6:$B$28=H175)*(Barèmes!$C$6:$C$28=IF(H175="6ème","Mixte",G175))*(Barèmes!$J$6:$J$28="+"))&gt;0,IF(R175&lt;=SUMIFS(Barèmes!$D$6:$D$28,Barèmes!$A$6:$A$28,"Vitesse — 30 m (s)",Barèmes!$B$6:$B$28,H175,Barèmes!$C$6:$C$28,IF(H175="6ème","Mixte",G175)),"à besoin",IF(R175&lt;=SUMIFS(Barèmes!$E$6:$E$28,Barèmes!$A$6:$A$28,"Vitesse — 30 m (s)",Barèmes!$B$6:$B$28,H175,Barèmes!$C$6:$C$28,IF(H175="6ème","Mixte",G175)),"fragile","satisfaisant")),IF(R175&gt;=SUMIFS(Barèmes!$D$6:$D$28,Barèmes!$A$6:$A$28,"Vitesse — 30 m (s)",Barèmes!$B$6:$B$28,H175,Barèmes!$C$6:$C$28,IF(H175="6ème","Mixte",G175)),"à besoin",IF(R175&gt;=SUMIFS(Barèmes!$E$6:$E$28,Barèmes!$A$6:$A$28,"Vitesse — 30 m (s)",Barèmes!$B$6:$B$28,H175,Barèmes!$C$6:$C$28,IF(H175="6ème","Mixte",G175)),"fragile","satisfaisant"))))</f>
        <v/>
      </c>
      <c r="T175" s="24" t="str">
        <f>IF(OR(R175="",SUMPRODUCT((Barèmes!$A$6:$A$28="Vitesse — 30 m (s)")*(Barèmes!$B$6:$B$28=H175)*(Barèmes!$C$6:$C$28=IF(H175="6ème","Mixte",G175)))=0),"",IF(SUMPRODUCT((Barèmes!$A$6:$A$28="Vitesse — 30 m (s)")*(Barèmes!$B$6:$B$28=H175)*(Barèmes!$C$6:$C$28=IF(H175="6ème","Mixte",G175))*(Barèmes!$J$6:$J$28="+"))&gt;0,IF(R175&lt;=SUMIFS(Barèmes!$F$6:$F$28,Barèmes!$A$6:$A$28,"Vitesse — 30 m (s)",Barèmes!$B$6:$B$28,H175,Barèmes!$C$6:$C$28,IF(H175="6ème","Mixte",G175)),Barèmes!$B$2,IF(R175&lt;=SUMIFS(Barèmes!$G$6:$G$28,Barèmes!$A$6:$A$28,"Vitesse — 30 m (s)",Barèmes!$B$6:$B$28,H175,Barèmes!$C$6:$C$28,IF(H175="6ème","Mixte",G175)),Barèmes!$C$2,IF(R175&lt;=SUMIFS(Barèmes!$H$6:$H$28,Barèmes!$A$6:$A$28,"Vitesse — 30 m (s)",Barèmes!$B$6:$B$28,H175,Barèmes!$C$6:$C$28,IF(H175="6ème","Mixte",G175)),Barèmes!$D$2,IF(R175&lt;=SUMIFS(Barèmes!$I$6:$I$28,Barèmes!$A$6:$A$28,"Vitesse — 30 m (s)",Barèmes!$B$6:$B$28,H175,Barèmes!$C$6:$C$28,IF(H175="6ème","Mixte",G175)),Barèmes!$E$2,Barèmes!$F$2)))),IF(R175&gt;=SUMIFS(Barèmes!$F$6:$F$28,Barèmes!$A$6:$A$28,"Vitesse — 30 m (s)",Barèmes!$B$6:$B$28,H175,Barèmes!$C$6:$C$28,IF(H175="6ème","Mixte",G175)),Barèmes!$B$2,IF(R175&gt;=SUMIFS(Barèmes!$G$6:$G$28,Barèmes!$A$6:$A$28,"Vitesse — 30 m (s)",Barèmes!$B$6:$B$28,H175,Barèmes!$C$6:$C$28,IF(H175="6ème","Mixte",G175)),Barèmes!$C$2,IF(R175&gt;=SUMIFS(Barèmes!$H$6:$H$28,Barèmes!$A$6:$A$28,"Vitesse — 30 m (s)",Barèmes!$B$6:$B$28,H175,Barèmes!$C$6:$C$28,IF(H175="6ème","Mixte",G175)),Barèmes!$D$2,IF(R175&gt;=SUMIFS(Barèmes!$I$6:$I$28,Barèmes!$A$6:$A$28,"Vitesse — 30 m (s)",Barèmes!$B$6:$B$28,H175,Barèmes!$C$6:$C$28,IF(H175="6ème","Mixte",G175)),Barèmes!$E$2,Barèmes!$F$2))))))</f>
        <v/>
      </c>
      <c r="U175" s="22"/>
      <c r="V175" s="25" t="str">
        <f>IF(OR(U175="",SUMPRODUCT((Barèmes!$A$6:$A$28="Vitesse — 50 m (s)")*(Barèmes!$B$6:$B$28=H175)*(Barèmes!$C$6:$C$28=IF(H175="6ème","Mixte",G175)))=0),"",IF(SUMPRODUCT((Barèmes!$A$6:$A$28="Vitesse — 50 m (s)")*(Barèmes!$B$6:$B$28=H175)*(Barèmes!$C$6:$C$28=IF(H175="6ème","Mixte",G175))*(Barèmes!$J$6:$J$28="+"))&gt;0,IF(U175&lt;=SUMIFS(Barèmes!$D$6:$D$28,Barèmes!$A$6:$A$28,"Vitesse — 50 m (s)",Barèmes!$B$6:$B$28,H175,Barèmes!$C$6:$C$28,IF(H175="6ème","Mixte",G175)),"à besoin",IF(U175&lt;=SUMIFS(Barèmes!$E$6:$E$28,Barèmes!$A$6:$A$28,"Vitesse — 50 m (s)",Barèmes!$B$6:$B$28,H175,Barèmes!$C$6:$C$28,IF(H175="6ème","Mixte",G175)),"fragile","satisfaisant")),IF(U175&gt;=SUMIFS(Barèmes!$D$6:$D$28,Barèmes!$A$6:$A$28,"Vitesse — 50 m (s)",Barèmes!$B$6:$B$28,H175,Barèmes!$C$6:$C$28,IF(H175="6ème","Mixte",G175)),"à besoin",IF(U175&gt;=SUMIFS(Barèmes!$E$6:$E$28,Barèmes!$A$6:$A$28,"Vitesse — 50 m (s)",Barèmes!$B$6:$B$28,H175,Barèmes!$C$6:$C$28,IF(H175="6ème","Mixte",G175)),"fragile","satisfaisant"))))</f>
        <v/>
      </c>
      <c r="W175" s="25" t="str">
        <f>IF(OR(U175="",SUMPRODUCT((Barèmes!$A$6:$A$28="Vitesse — 50 m (s)")*(Barèmes!$B$6:$B$28=H175)*(Barèmes!$C$6:$C$28=IF(H175="6ème","Mixte",G175)))=0),"",IF(SUMPRODUCT((Barèmes!$A$6:$A$28="Vitesse — 50 m (s)")*(Barèmes!$B$6:$B$28=H175)*(Barèmes!$C$6:$C$28=IF(H175="6ème","Mixte",G175))*(Barèmes!$J$6:$J$28="+"))&gt;0,IF(U175&lt;=SUMIFS(Barèmes!$F$6:$F$28,Barèmes!$A$6:$A$28,"Vitesse — 50 m (s)",Barèmes!$B$6:$B$28,H175,Barèmes!$C$6:$C$28,IF(H175="6ème","Mixte",G175)),Barèmes!$B$2,IF(U175&lt;=SUMIFS(Barèmes!$G$6:$G$28,Barèmes!$A$6:$A$28,"Vitesse — 50 m (s)",Barèmes!$B$6:$B$28,H175,Barèmes!$C$6:$C$28,IF(H175="6ème","Mixte",G175)),Barèmes!$C$2,IF(U175&lt;=SUMIFS(Barèmes!$H$6:$H$28,Barèmes!$A$6:$A$28,"Vitesse — 50 m (s)",Barèmes!$B$6:$B$28,H175,Barèmes!$C$6:$C$28,IF(H175="6ème","Mixte",G175)),Barèmes!$D$2,IF(U175&lt;=SUMIFS(Barèmes!$I$6:$I$28,Barèmes!$A$6:$A$28,"Vitesse — 50 m (s)",Barèmes!$B$6:$B$28,H175,Barèmes!$C$6:$C$28,IF(H175="6ème","Mixte",G175)),Barèmes!$E$2,Barèmes!$F$2)))),IF(U175&gt;=SUMIFS(Barèmes!$F$6:$F$28,Barèmes!$A$6:$A$28,"Vitesse — 50 m (s)",Barèmes!$B$6:$B$28,H175,Barèmes!$C$6:$C$28,IF(H175="6ème","Mixte",G175)),Barèmes!$B$2,IF(U175&gt;=SUMIFS(Barèmes!$G$6:$G$28,Barèmes!$A$6:$A$28,"Vitesse — 50 m (s)",Barèmes!$B$6:$B$28,H175,Barèmes!$C$6:$C$28,IF(H175="6ème","Mixte",G175)),Barèmes!$C$2,IF(U175&gt;=SUMIFS(Barèmes!$H$6:$H$28,Barèmes!$A$6:$A$28,"Vitesse — 50 m (s)",Barèmes!$B$6:$B$28,H175,Barèmes!$C$6:$C$28,IF(H175="6ème","Mixte",G175)),Barèmes!$D$2,IF(U175&gt;=SUMIFS(Barèmes!$I$6:$I$28,Barèmes!$A$6:$A$28,"Vitesse — 50 m (s)",Barèmes!$B$6:$B$28,H175,Barèmes!$C$6:$C$28,IF(H175="6ème","Mixte",G175)),Barèmes!$E$2,Barèmes!$F$2))))))</f>
        <v/>
      </c>
      <c r="X175" s="18"/>
      <c r="Y175" s="26" t="str" cm="1">
        <f t="array" ref="Y175">IF(OR(X175="",SUMPRODUCT((Barèmes!$A$6:$A$28="Souplesse (score 1-5)")*(Barèmes!$B$6:$B$28=H175)*(Barèmes!$C$6:$C$28=IF(H175="6ème","Mixte",G175)))=0),"",IF(SUMPRODUCT((Barèmes!$A$6:$A$28="Souplesse (score 1-5)")*(Barèmes!$B$6:$B$28=H175)*(Barèmes!$C$6:$C$28=IF(H175="6ème","Mixte",G175))*(Barèmes!$J$6:$J$28="+"))&gt;0,IF(X175&lt;=SUMIFS(Barèmes!$D$6:$D$28,Barèmes!$A$6:$A$28,"Souplesse (score 1-5)",Barèmes!$B$6:$B$28,H175,Barèmes!$C$6:$C$28,IF(H175="6ème","Mixte",G175)),"à besoin",IF(X175&lt;=SUMIFS(Barèmes!$E$6:$E$28,Barèmes!$A$6:$A$28,"Souplesse (score 1-5)",Barèmes!$B$6:$B$28,H175,Barèmes!$C$6:$C$28,IF(H175="6ème","Mixte",G175)),"fragile","satisfaisant")),IF(X175&gt;=SUMIFS(Barèmes!$D$6:$D$28,Barèmes!$A$6:$A$28,"Souplesse (score 1-5)",Barèmes!$B$6:$B$28,H175,Barèmes!$C$6:$C$28,IF(H175="6ème","Mixte",G175)),"à besoin",IF(X175&gt;=SUMIFS(Barèmes!$E$6:$E$28,Barèmes!$A$6:$A$28,"Souplesse (score 1-5)",Barèmes!$B$6:$B$28,H175,Barèmes!$C$6:$C$28,IF(H175="6ème","Mixte",G175)),"fragile","satisfaisant"))))</f>
        <v/>
      </c>
      <c r="Z175" s="26" t="str" cm="1">
        <f t="array" ref="Z175">IF(OR(X175="",SUMPRODUCT((Barèmes!$A$6:$A$28="Souplesse (score 1-5)")*(Barèmes!$B$6:$B$28=H175)*(Barèmes!$C$6:$C$28=IF(H175="6ème","Mixte",G175)))=0),"",IF(SUMPRODUCT((Barèmes!$A$6:$A$28="Souplesse (score 1-5)")*(Barèmes!$B$6:$B$28=H175)*(Barèmes!$C$6:$C$28=IF(H175="6ème","Mixte",G175))*(Barèmes!$J$6:$J$28="+"))&gt;0,IF(X175&lt;=SUMIFS(Barèmes!$F$6:$F$28,Barèmes!$A$6:$A$28,"Souplesse (score 1-5)",Barèmes!$B$6:$B$28,H175,Barèmes!$C$6:$C$28,IF(H175="6ème","Mixte",G175)),Barèmes!$B$2,IF(X175&lt;=SUMIFS(Barèmes!$G$6:$G$28,Barèmes!$A$6:$A$28,"Souplesse (score 1-5)",Barèmes!$B$6:$B$28,H175,Barèmes!$C$6:$C$28,IF(H175="6ème","Mixte",G175)),Barèmes!$C$2,IF(X175&lt;=SUMIFS(Barèmes!$H$6:$H$28,Barèmes!$A$6:$A$28,"Souplesse (score 1-5)",Barèmes!$B$6:$B$28,H175,Barèmes!$C$6:$C$28,IF(H175="6ème","Mixte",G175)),Barèmes!$D$2,IF(X175&lt;=SUMIFS(Barèmes!$I$6:$I$28,Barèmes!$A$6:$A$28,"Souplesse (score 1-5)",Barèmes!$B$6:$B$28,H175,Barèmes!$C$6:$C$28,IF(H175="6ème","Mixte",G175)),Barèmes!$E$2,Barèmes!$F$2)))),IF(X175&gt;=SUMIFS(Barèmes!$F$6:$F$28,Barèmes!$A$6:$A$28,"Souplesse (score 1-5)",Barèmes!$B$6:$B$28,H175,Barèmes!$C$6:$C$28,IF(H175="6ème","Mixte",G175)),Barèmes!$B$2,IF(X175&gt;=SUMIFS(Barèmes!$G$6:$G$28,Barèmes!$A$6:$A$28,"Souplesse (score 1-5)",Barèmes!$B$6:$B$28,H175,Barèmes!$C$6:$C$28,IF(H175="6ème","Mixte",G175)),Barèmes!$C$2,IF(X175&gt;=SUMIFS(Barèmes!$H$6:$H$28,Barèmes!$A$6:$A$28,"Souplesse (score 1-5)",Barèmes!$B$6:$B$28,H175,Barèmes!$C$6:$C$28,IF(H175="6ème","Mixte",G175)),Barèmes!$D$2,IF(X175&gt;=SUMIFS(Barèmes!$I$6:$I$28,Barèmes!$A$6:$A$28,"Souplesse (score 1-5)",Barèmes!$B$6:$B$28,H175,Barèmes!$C$6:$C$28,IF(H175="6ème","Mixte",G175)),Barèmes!$E$2,Barèmes!$F$2))))))</f>
        <v/>
      </c>
      <c r="AA175" s="22"/>
      <c r="AB175" s="27" t="str">
        <f>IF(OR(AA175="",SUMPRODUCT((Barèmes!$A$6:$A$28="Agilité — T-test 974 (s)")*(Barèmes!$B$6:$B$28=H175)*(Barèmes!$C$6:$C$28=IF(H175="6ème","Mixte",G175)))=0),"",IF(SUMPRODUCT((Barèmes!$A$6:$A$28="Agilité — T-test 974 (s)")*(Barèmes!$B$6:$B$28=H175)*(Barèmes!$C$6:$C$28=IF(H175="6ème","Mixte",G175))*(Barèmes!$J$6:$J$28="+"))&gt;0,IF(AA175&lt;=SUMIFS(Barèmes!$D$6:$D$28,Barèmes!$A$6:$A$28,"Agilité — T-test 974 (s)",Barèmes!$B$6:$B$28,H175,Barèmes!$C$6:$C$28,IF(H175="6ème","Mixte",G175)),"à besoin",IF(AA175&lt;=SUMIFS(Barèmes!$E$6:$E$28,Barèmes!$A$6:$A$28,"Agilité — T-test 974 (s)",Barèmes!$B$6:$B$28,H175,Barèmes!$C$6:$C$28,IF(H175="6ème","Mixte",G175)),"fragile","satisfaisant")),IF(AA175&gt;=SUMIFS(Barèmes!$D$6:$D$28,Barèmes!$A$6:$A$28,"Agilité — T-test 974 (s)",Barèmes!$B$6:$B$28,H175,Barèmes!$C$6:$C$28,IF(H175="6ème","Mixte",G175)),"à besoin",IF(AA175&gt;=SUMIFS(Barèmes!$E$6:$E$28,Barèmes!$A$6:$A$28,"Agilité — T-test 974 (s)",Barèmes!$B$6:$B$28,H175,Barèmes!$C$6:$C$28,IF(H175="6ème","Mixte",G175)),"fragile","satisfaisant"))))</f>
        <v/>
      </c>
      <c r="AC175" s="27" t="str">
        <f>IF(OR(AA175="",SUMPRODUCT((Barèmes!$A$6:$A$28="Agilité — T-test 974 (s)")*(Barèmes!$B$6:$B$28=H175)*(Barèmes!$C$6:$C$28=IF(H175="6ème","Mixte",G175)))=0),"",IF(SUMPRODUCT((Barèmes!$A$6:$A$28="Agilité — T-test 974 (s)")*(Barèmes!$B$6:$B$28=H175)*(Barèmes!$C$6:$C$28=IF(H175="6ème","Mixte",G175))*(Barèmes!$J$6:$J$28="+"))&gt;0,IF(AA175&lt;=SUMIFS(Barèmes!$F$6:$F$28,Barèmes!$A$6:$A$28,"Agilité — T-test 974 (s)",Barèmes!$B$6:$B$28,H175,Barèmes!$C$6:$C$28,IF(H175="6ème","Mixte",G175)),Barèmes!$B$2,IF(AA175&lt;=SUMIFS(Barèmes!$G$6:$G$28,Barèmes!$A$6:$A$28,"Agilité — T-test 974 (s)",Barèmes!$B$6:$B$28,H175,Barèmes!$C$6:$C$28,IF(H175="6ème","Mixte",G175)),Barèmes!$C$2,IF(AA175&lt;=SUMIFS(Barèmes!$H$6:$H$28,Barèmes!$A$6:$A$28,"Agilité — T-test 974 (s)",Barèmes!$B$6:$B$28,H175,Barèmes!$C$6:$C$28,IF(H175="6ème","Mixte",G175)),Barèmes!$D$2,IF(AA175&lt;=SUMIFS(Barèmes!$I$6:$I$28,Barèmes!$A$6:$A$28,"Agilité — T-test 974 (s)",Barèmes!$B$6:$B$28,H175,Barèmes!$C$6:$C$28,IF(H175="6ème","Mixte",G175)),Barèmes!$E$2,Barèmes!$F$2)))),IF(AA175&gt;=SUMIFS(Barèmes!$F$6:$F$28,Barèmes!$A$6:$A$28,"Agilité — T-test 974 (s)",Barèmes!$B$6:$B$28,H175,Barèmes!$C$6:$C$28,IF(H175="6ème","Mixte",G175)),Barèmes!$B$2,IF(AA175&gt;=SUMIFS(Barèmes!$G$6:$G$28,Barèmes!$A$6:$A$28,"Agilité — T-test 974 (s)",Barèmes!$B$6:$B$28,H175,Barèmes!$C$6:$C$28,IF(H175="6ème","Mixte",G175)),Barèmes!$C$2,IF(AA175&gt;=SUMIFS(Barèmes!$H$6:$H$28,Barèmes!$A$6:$A$28,"Agilité — T-test 974 (s)",Barèmes!$B$6:$B$28,H175,Barèmes!$C$6:$C$28,IF(H175="6ème","Mixte",G175)),Barèmes!$D$2,IF(AA175&gt;=SUMIFS(Barèmes!$I$6:$I$28,Barèmes!$A$6:$A$28,"Agilité — T-test 974 (s)",Barèmes!$B$6:$B$28,H175,Barèmes!$C$6:$C$28,IF(H175="6ème","Mixte",G175)),Barèmes!$E$2,Barèmes!$F$2))))))</f>
        <v/>
      </c>
      <c r="AD175" s="28" t="str">
        <f t="shared" si="18"/>
        <v/>
      </c>
      <c r="AE175" s="29" t="str">
        <f t="shared" si="19"/>
        <v/>
      </c>
      <c r="AF175" s="30" t="str">
        <f>IF(OR(AD175="",SUMPRODUCT((Barèmes!$A$6:$A$28="Surcoût d'agilité (s) — technique")*(Barèmes!$B$6:$B$28=H175)*(Barèmes!$C$6:$C$28=IF(H175="6ème","Mixte",G175)))=0),"",IF(SUMPRODUCT((Barèmes!$A$6:$A$28="Surcoût d'agilité (s) — technique")*(Barèmes!$B$6:$B$28=H175)*(Barèmes!$C$6:$C$28=IF(H175="6ème","Mixte",G175))*(Barèmes!$J$6:$J$28="+"))&gt;0,IF(AD175&lt;=SUMIFS(Barèmes!$D$6:$D$28,Barèmes!$A$6:$A$28,"Surcoût d'agilité (s) — technique",Barèmes!$B$6:$B$28,H175,Barèmes!$C$6:$C$28,IF(H175="6ème","Mixte",G175)),"à besoin",IF(AD175&lt;=SUMIFS(Barèmes!$E$6:$E$28,Barèmes!$A$6:$A$28,"Surcoût d'agilité (s) — technique",Barèmes!$B$6:$B$28,H175,Barèmes!$C$6:$C$28,IF(H175="6ème","Mixte",G175)),"fragile","satisfaisant")),IF(AD175&gt;=SUMIFS(Barèmes!$D$6:$D$28,Barèmes!$A$6:$A$28,"Surcoût d'agilité (s) — technique",Barèmes!$B$6:$B$28,H175,Barèmes!$C$6:$C$28,IF(H175="6ème","Mixte",G175)),"à besoin",IF(AD175&gt;=SUMIFS(Barèmes!$E$6:$E$28,Barèmes!$A$6:$A$28,"Surcoût d'agilité (s) — technique",Barèmes!$B$6:$B$28,H175,Barèmes!$C$6:$C$28,IF(H175="6ème","Mixte",G175)),"fragile","satisfaisant"))))</f>
        <v/>
      </c>
      <c r="AG175" s="30" t="str">
        <f>IF(OR(AD175="",SUMPRODUCT((Barèmes!$A$6:$A$28="Surcoût d'agilité (s) — technique")*(Barèmes!$B$6:$B$28=H175)*(Barèmes!$C$6:$C$28=IF(H175="6ème","Mixte",G175)))=0),"",IF(SUMPRODUCT((Barèmes!$A$6:$A$28="Surcoût d'agilité (s) — technique")*(Barèmes!$B$6:$B$28=H175)*(Barèmes!$C$6:$C$28=IF(H175="6ème","Mixte",G175))*(Barèmes!$J$6:$J$28="+"))&gt;0,IF(AD175&lt;=SUMIFS(Barèmes!$F$6:$F$28,Barèmes!$A$6:$A$28,"Surcoût d'agilité (s) — technique",Barèmes!$B$6:$B$28,H175,Barèmes!$C$6:$C$28,IF(H175="6ème","Mixte",G175)),Barèmes!$B$2,IF(AD175&lt;=SUMIFS(Barèmes!$G$6:$G$28,Barèmes!$A$6:$A$28,"Surcoût d'agilité (s) — technique",Barèmes!$B$6:$B$28,H175,Barèmes!$C$6:$C$28,IF(H175="6ème","Mixte",G175)),Barèmes!$C$2,IF(AD175&lt;=SUMIFS(Barèmes!$H$6:$H$28,Barèmes!$A$6:$A$28,"Surcoût d'agilité (s) — technique",Barèmes!$B$6:$B$28,H175,Barèmes!$C$6:$C$28,IF(H175="6ème","Mixte",G175)),Barèmes!$D$2,IF(AD175&lt;=SUMIFS(Barèmes!$I$6:$I$28,Barèmes!$A$6:$A$28,"Surcoût d'agilité (s) — technique",Barèmes!$B$6:$B$28,H175,Barèmes!$C$6:$C$28,IF(H175="6ème","Mixte",G175)),Barèmes!$E$2,Barèmes!$F$2)))),IF(AD175&gt;=SUMIFS(Barèmes!$F$6:$F$28,Barèmes!$A$6:$A$28,"Surcoût d'agilité (s) — technique",Barèmes!$B$6:$B$28,H175,Barèmes!$C$6:$C$28,IF(H175="6ème","Mixte",G175)),Barèmes!$B$2,IF(AD175&gt;=SUMIFS(Barèmes!$G$6:$G$28,Barèmes!$A$6:$A$28,"Surcoût d'agilité (s) — technique",Barèmes!$B$6:$B$28,H175,Barèmes!$C$6:$C$28,IF(H175="6ème","Mixte",G175)),Barèmes!$C$2,IF(AD175&gt;=SUMIFS(Barèmes!$H$6:$H$28,Barèmes!$A$6:$A$28,"Surcoût d'agilité (s) — technique",Barèmes!$B$6:$B$28,H175,Barèmes!$C$6:$C$28,IF(H175="6ème","Mixte",G175)),Barèmes!$D$2,IF(AD175&gt;=SUMIFS(Barèmes!$I$6:$I$28,Barèmes!$A$6:$A$28,"Surcoût d'agilité (s) — technique",Barèmes!$B$6:$B$28,H175,Barèmes!$C$6:$C$28,IF(H175="6ème","Mixte",G175)),Barèmes!$E$2,Barèmes!$F$2))))))</f>
        <v/>
      </c>
      <c r="AH175" s="31" t="str">
        <f>IF((IF(N175="",0,1)+IF(Q175="",0,1)+IF(W175="",0,1)+IF(Z175="",0,1)+IF(AC175="",0,1))=0,"",3*IF(N175=Barèmes!$B$2,1,IF(N175=Barèmes!$C$2,2,IF(N175=Barèmes!$D$2,3,IF(N175=Barèmes!$E$2,4,IF(N175=Barèmes!$F$2,5,0)))))+3*IF(Q175=Barèmes!$B$2,1,IF(Q175=Barèmes!$C$2,2,IF(Q175=Barèmes!$D$2,3,IF(Q175=Barèmes!$E$2,4,IF(Q175=Barèmes!$F$2,5,0)))))+2*IF(W175=Barèmes!$B$2,1,IF(W175=Barèmes!$C$2,2,IF(W175=Barèmes!$D$2,3,IF(W175=Barèmes!$E$2,4,IF(W175=Barèmes!$F$2,5,0)))))+1*IF(Z175=Barèmes!$B$2,1,IF(Z175=Barèmes!$C$2,2,IF(Z175=Barèmes!$D$2,3,IF(Z175=Barèmes!$E$2,4,IF(Z175=Barèmes!$F$2,5,0)))))+1*IF(AC175=Barèmes!$B$2,1,IF(AC175=Barèmes!$C$2,2,IF(AC175=Barèmes!$D$2,3,IF(AC175=Barèmes!$E$2,4,IF(AC175=Barèmes!$F$2,5,0))))))</f>
        <v/>
      </c>
      <c r="AI175" s="31"/>
      <c r="AJ175" s="32" t="str">
        <f>IFERROR(INDEX(Croissance!$B$5:$B$604,MATCH(A175,Croissance!$A$5:$A$604,0)),"")</f>
        <v/>
      </c>
      <c r="AK175" s="32" t="str">
        <f>IFERROR(INDEX(Croissance!$C$5:$C$604,MATCH(A175,Croissance!$A$5:$A$604,0)),"")</f>
        <v/>
      </c>
      <c r="AL175" s="32" t="str">
        <f>IFERROR(INDEX(Croissance!$D$5:$D$604,MATCH(A175,Croissance!$A$5:$A$604,0)),"")</f>
        <v/>
      </c>
      <c r="AM175" s="32" t="str">
        <f>IFERROR(INDEX(Croissance!$E$5:$E$604,MATCH(A175,Croissance!$A$5:$A$604,0)),"")</f>
        <v/>
      </c>
      <c r="AO175" s="33">
        <f t="shared" si="24"/>
        <v>0</v>
      </c>
      <c r="AP175" s="33">
        <f t="shared" si="20"/>
        <v>0</v>
      </c>
      <c r="AQ175" s="33">
        <f>IF(A175="",0,IF(AND(OR('Synthèse classe'!$C$2="Tous",C175='Synthèse classe'!$C$2),OR('Synthèse classe'!$C$3="Toutes",D175='Synthèse classe'!$C$3),OR('Synthèse classe'!$C$4="Toutes",AND('Synthèse classe'!$C$4="Dernière",AP175=1),B175=IFERROR(VALUE('Synthèse classe'!$C$4),0))),1,0))</f>
        <v>0</v>
      </c>
      <c r="AR175" s="34" t="str">
        <f t="shared" si="21"/>
        <v/>
      </c>
    </row>
    <row r="176" spans="1:44" x14ac:dyDescent="0.2">
      <c r="A176" s="17" t="str">
        <f t="shared" si="17"/>
        <v/>
      </c>
      <c r="B176" s="18"/>
      <c r="C176" s="19"/>
      <c r="D176" s="19"/>
      <c r="E176" s="19"/>
      <c r="F176" s="19"/>
      <c r="G176" s="19"/>
      <c r="H176" s="17" t="str">
        <f t="shared" si="22"/>
        <v/>
      </c>
      <c r="I176" s="20"/>
      <c r="J176" s="18"/>
      <c r="K176" s="19"/>
      <c r="L176" s="21" t="str">
        <f t="shared" si="23"/>
        <v/>
      </c>
      <c r="M176" s="21" t="str">
        <f>IF(OR(J176="",SUMPRODUCT((Barèmes!$A$6:$A$28="Endurance — Luc Léger (palier)")*(Barèmes!$B$6:$B$28=H176)*(Barèmes!$C$6:$C$28=IF(H176="6ème","Mixte",G176)))=0),"",IF(SUMPRODUCT((Barèmes!$A$6:$A$28="Endurance — Luc Léger (palier)")*(Barèmes!$B$6:$B$28=H176)*(Barèmes!$C$6:$C$28=IF(H176="6ème","Mixte",G176))*(Barèmes!$J$6:$J$28="+"))&gt;0,IF(J176&lt;=SUMIFS(Barèmes!$D$6:$D$28,Barèmes!$A$6:$A$28,"Endurance — Luc Léger (palier)",Barèmes!$B$6:$B$28,H176,Barèmes!$C$6:$C$28,IF(H176="6ème","Mixte",G176)),"à besoin",IF(J176&lt;=SUMIFS(Barèmes!$E$6:$E$28,Barèmes!$A$6:$A$28,"Endurance — Luc Léger (palier)",Barèmes!$B$6:$B$28,H176,Barèmes!$C$6:$C$28,IF(H176="6ème","Mixte",G176)),"fragile","satisfaisant")),IF(J176&gt;=SUMIFS(Barèmes!$D$6:$D$28,Barèmes!$A$6:$A$28,"Endurance — Luc Léger (palier)",Barèmes!$B$6:$B$28,H176,Barèmes!$C$6:$C$28,IF(H176="6ème","Mixte",G176)),"à besoin",IF(J176&gt;=SUMIFS(Barèmes!$E$6:$E$28,Barèmes!$A$6:$A$28,"Endurance — Luc Léger (palier)",Barèmes!$B$6:$B$28,H176,Barèmes!$C$6:$C$28,IF(H176="6ème","Mixte",G176)),"fragile","satisfaisant"))))</f>
        <v/>
      </c>
      <c r="N176" s="21" t="str">
        <f>IF(OR(J176="",SUMPRODUCT((Barèmes!$A$6:$A$28="Endurance — Luc Léger (palier)")*(Barèmes!$B$6:$B$28=H176)*(Barèmes!$C$6:$C$28=IF(H176="6ème","Mixte",G176)))=0),"",IF(SUMPRODUCT((Barèmes!$A$6:$A$28="Endurance — Luc Léger (palier)")*(Barèmes!$B$6:$B$28=H176)*(Barèmes!$C$6:$C$28=IF(H176="6ème","Mixte",G176))*(Barèmes!$J$6:$J$28="+"))&gt;0,IF(J176&lt;=SUMIFS(Barèmes!$F$6:$F$28,Barèmes!$A$6:$A$28,"Endurance — Luc Léger (palier)",Barèmes!$B$6:$B$28,H176,Barèmes!$C$6:$C$28,IF(H176="6ème","Mixte",G176)),Barèmes!$B$2,IF(J176&lt;=SUMIFS(Barèmes!$G$6:$G$28,Barèmes!$A$6:$A$28,"Endurance — Luc Léger (palier)",Barèmes!$B$6:$B$28,H176,Barèmes!$C$6:$C$28,IF(H176="6ème","Mixte",G176)),Barèmes!$C$2,IF(J176&lt;=SUMIFS(Barèmes!$H$6:$H$28,Barèmes!$A$6:$A$28,"Endurance — Luc Léger (palier)",Barèmes!$B$6:$B$28,H176,Barèmes!$C$6:$C$28,IF(H176="6ème","Mixte",G176)),Barèmes!$D$2,IF(J176&lt;=SUMIFS(Barèmes!$I$6:$I$28,Barèmes!$A$6:$A$28,"Endurance — Luc Léger (palier)",Barèmes!$B$6:$B$28,H176,Barèmes!$C$6:$C$28,IF(H176="6ème","Mixte",G176)),Barèmes!$E$2,Barèmes!$F$2)))),IF(J176&gt;=SUMIFS(Barèmes!$F$6:$F$28,Barèmes!$A$6:$A$28,"Endurance — Luc Léger (palier)",Barèmes!$B$6:$B$28,H176,Barèmes!$C$6:$C$28,IF(H176="6ème","Mixte",G176)),Barèmes!$B$2,IF(J176&gt;=SUMIFS(Barèmes!$G$6:$G$28,Barèmes!$A$6:$A$28,"Endurance — Luc Léger (palier)",Barèmes!$B$6:$B$28,H176,Barèmes!$C$6:$C$28,IF(H176="6ème","Mixte",G176)),Barèmes!$C$2,IF(J176&gt;=SUMIFS(Barèmes!$H$6:$H$28,Barèmes!$A$6:$A$28,"Endurance — Luc Léger (palier)",Barèmes!$B$6:$B$28,H176,Barèmes!$C$6:$C$28,IF(H176="6ème","Mixte",G176)),Barèmes!$D$2,IF(J176&gt;=SUMIFS(Barèmes!$I$6:$I$28,Barèmes!$A$6:$A$28,"Endurance — Luc Léger (palier)",Barèmes!$B$6:$B$28,H176,Barèmes!$C$6:$C$28,IF(H176="6ème","Mixte",G176)),Barèmes!$E$2,Barèmes!$F$2))))))</f>
        <v/>
      </c>
      <c r="O176" s="22"/>
      <c r="P176" s="23" t="str">
        <f>IF(OR(O176="",SUMPRODUCT((Barèmes!$A$6:$A$28="Force bas du corps — Saut en longueur (m)")*(Barèmes!$B$6:$B$28=H176)*(Barèmes!$C$6:$C$28=IF(H176="6ème","Mixte",G176)))=0),"",IF(SUMPRODUCT((Barèmes!$A$6:$A$28="Force bas du corps — Saut en longueur (m)")*(Barèmes!$B$6:$B$28=H176)*(Barèmes!$C$6:$C$28=IF(H176="6ème","Mixte",G176))*(Barèmes!$J$6:$J$28="+"))&gt;0,IF(O176&lt;=SUMIFS(Barèmes!$D$6:$D$28,Barèmes!$A$6:$A$28,"Force bas du corps — Saut en longueur (m)",Barèmes!$B$6:$B$28,H176,Barèmes!$C$6:$C$28,IF(H176="6ème","Mixte",G176)),"à besoin",IF(O176&lt;=SUMIFS(Barèmes!$E$6:$E$28,Barèmes!$A$6:$A$28,"Force bas du corps — Saut en longueur (m)",Barèmes!$B$6:$B$28,H176,Barèmes!$C$6:$C$28,IF(H176="6ème","Mixte",G176)),"fragile","satisfaisant")),IF(O176&gt;=SUMIFS(Barèmes!$D$6:$D$28,Barèmes!$A$6:$A$28,"Force bas du corps — Saut en longueur (m)",Barèmes!$B$6:$B$28,H176,Barèmes!$C$6:$C$28,IF(H176="6ème","Mixte",G176)),"à besoin",IF(O176&gt;=SUMIFS(Barèmes!$E$6:$E$28,Barèmes!$A$6:$A$28,"Force bas du corps — Saut en longueur (m)",Barèmes!$B$6:$B$28,H176,Barèmes!$C$6:$C$28,IF(H176="6ème","Mixte",G176)),"fragile","satisfaisant"))))</f>
        <v/>
      </c>
      <c r="Q176" s="23" t="str">
        <f>IF(OR(O176="",SUMPRODUCT((Barèmes!$A$6:$A$28="Force bas du corps — Saut en longueur (m)")*(Barèmes!$B$6:$B$28=H176)*(Barèmes!$C$6:$C$28=IF(H176="6ème","Mixte",G176)))=0),"",IF(SUMPRODUCT((Barèmes!$A$6:$A$28="Force bas du corps — Saut en longueur (m)")*(Barèmes!$B$6:$B$28=H176)*(Barèmes!$C$6:$C$28=IF(H176="6ème","Mixte",G176))*(Barèmes!$J$6:$J$28="+"))&gt;0,IF(O176&lt;=SUMIFS(Barèmes!$F$6:$F$28,Barèmes!$A$6:$A$28,"Force bas du corps — Saut en longueur (m)",Barèmes!$B$6:$B$28,H176,Barèmes!$C$6:$C$28,IF(H176="6ème","Mixte",G176)),Barèmes!$B$2,IF(O176&lt;=SUMIFS(Barèmes!$G$6:$G$28,Barèmes!$A$6:$A$28,"Force bas du corps — Saut en longueur (m)",Barèmes!$B$6:$B$28,H176,Barèmes!$C$6:$C$28,IF(H176="6ème","Mixte",G176)),Barèmes!$C$2,IF(O176&lt;=SUMIFS(Barèmes!$H$6:$H$28,Barèmes!$A$6:$A$28,"Force bas du corps — Saut en longueur (m)",Barèmes!$B$6:$B$28,H176,Barèmes!$C$6:$C$28,IF(H176="6ème","Mixte",G176)),Barèmes!$D$2,IF(O176&lt;=SUMIFS(Barèmes!$I$6:$I$28,Barèmes!$A$6:$A$28,"Force bas du corps — Saut en longueur (m)",Barèmes!$B$6:$B$28,H176,Barèmes!$C$6:$C$28,IF(H176="6ème","Mixte",G176)),Barèmes!$E$2,Barèmes!$F$2)))),IF(O176&gt;=SUMIFS(Barèmes!$F$6:$F$28,Barèmes!$A$6:$A$28,"Force bas du corps — Saut en longueur (m)",Barèmes!$B$6:$B$28,H176,Barèmes!$C$6:$C$28,IF(H176="6ème","Mixte",G176)),Barèmes!$B$2,IF(O176&gt;=SUMIFS(Barèmes!$G$6:$G$28,Barèmes!$A$6:$A$28,"Force bas du corps — Saut en longueur (m)",Barèmes!$B$6:$B$28,H176,Barèmes!$C$6:$C$28,IF(H176="6ème","Mixte",G176)),Barèmes!$C$2,IF(O176&gt;=SUMIFS(Barèmes!$H$6:$H$28,Barèmes!$A$6:$A$28,"Force bas du corps — Saut en longueur (m)",Barèmes!$B$6:$B$28,H176,Barèmes!$C$6:$C$28,IF(H176="6ème","Mixte",G176)),Barèmes!$D$2,IF(O176&gt;=SUMIFS(Barèmes!$I$6:$I$28,Barèmes!$A$6:$A$28,"Force bas du corps — Saut en longueur (m)",Barèmes!$B$6:$B$28,H176,Barèmes!$C$6:$C$28,IF(H176="6ème","Mixte",G176)),Barèmes!$E$2,Barèmes!$F$2))))))</f>
        <v/>
      </c>
      <c r="R176" s="22"/>
      <c r="S176" s="24" t="str">
        <f>IF(OR(R176="",SUMPRODUCT((Barèmes!$A$6:$A$28="Vitesse — 30 m (s)")*(Barèmes!$B$6:$B$28=H176)*(Barèmes!$C$6:$C$28=IF(H176="6ème","Mixte",G176)))=0),"",IF(SUMPRODUCT((Barèmes!$A$6:$A$28="Vitesse — 30 m (s)")*(Barèmes!$B$6:$B$28=H176)*(Barèmes!$C$6:$C$28=IF(H176="6ème","Mixte",G176))*(Barèmes!$J$6:$J$28="+"))&gt;0,IF(R176&lt;=SUMIFS(Barèmes!$D$6:$D$28,Barèmes!$A$6:$A$28,"Vitesse — 30 m (s)",Barèmes!$B$6:$B$28,H176,Barèmes!$C$6:$C$28,IF(H176="6ème","Mixte",G176)),"à besoin",IF(R176&lt;=SUMIFS(Barèmes!$E$6:$E$28,Barèmes!$A$6:$A$28,"Vitesse — 30 m (s)",Barèmes!$B$6:$B$28,H176,Barèmes!$C$6:$C$28,IF(H176="6ème","Mixte",G176)),"fragile","satisfaisant")),IF(R176&gt;=SUMIFS(Barèmes!$D$6:$D$28,Barèmes!$A$6:$A$28,"Vitesse — 30 m (s)",Barèmes!$B$6:$B$28,H176,Barèmes!$C$6:$C$28,IF(H176="6ème","Mixte",G176)),"à besoin",IF(R176&gt;=SUMIFS(Barèmes!$E$6:$E$28,Barèmes!$A$6:$A$28,"Vitesse — 30 m (s)",Barèmes!$B$6:$B$28,H176,Barèmes!$C$6:$C$28,IF(H176="6ème","Mixte",G176)),"fragile","satisfaisant"))))</f>
        <v/>
      </c>
      <c r="T176" s="24" t="str">
        <f>IF(OR(R176="",SUMPRODUCT((Barèmes!$A$6:$A$28="Vitesse — 30 m (s)")*(Barèmes!$B$6:$B$28=H176)*(Barèmes!$C$6:$C$28=IF(H176="6ème","Mixte",G176)))=0),"",IF(SUMPRODUCT((Barèmes!$A$6:$A$28="Vitesse — 30 m (s)")*(Barèmes!$B$6:$B$28=H176)*(Barèmes!$C$6:$C$28=IF(H176="6ème","Mixte",G176))*(Barèmes!$J$6:$J$28="+"))&gt;0,IF(R176&lt;=SUMIFS(Barèmes!$F$6:$F$28,Barèmes!$A$6:$A$28,"Vitesse — 30 m (s)",Barèmes!$B$6:$B$28,H176,Barèmes!$C$6:$C$28,IF(H176="6ème","Mixte",G176)),Barèmes!$B$2,IF(R176&lt;=SUMIFS(Barèmes!$G$6:$G$28,Barèmes!$A$6:$A$28,"Vitesse — 30 m (s)",Barèmes!$B$6:$B$28,H176,Barèmes!$C$6:$C$28,IF(H176="6ème","Mixte",G176)),Barèmes!$C$2,IF(R176&lt;=SUMIFS(Barèmes!$H$6:$H$28,Barèmes!$A$6:$A$28,"Vitesse — 30 m (s)",Barèmes!$B$6:$B$28,H176,Barèmes!$C$6:$C$28,IF(H176="6ème","Mixte",G176)),Barèmes!$D$2,IF(R176&lt;=SUMIFS(Barèmes!$I$6:$I$28,Barèmes!$A$6:$A$28,"Vitesse — 30 m (s)",Barèmes!$B$6:$B$28,H176,Barèmes!$C$6:$C$28,IF(H176="6ème","Mixte",G176)),Barèmes!$E$2,Barèmes!$F$2)))),IF(R176&gt;=SUMIFS(Barèmes!$F$6:$F$28,Barèmes!$A$6:$A$28,"Vitesse — 30 m (s)",Barèmes!$B$6:$B$28,H176,Barèmes!$C$6:$C$28,IF(H176="6ème","Mixte",G176)),Barèmes!$B$2,IF(R176&gt;=SUMIFS(Barèmes!$G$6:$G$28,Barèmes!$A$6:$A$28,"Vitesse — 30 m (s)",Barèmes!$B$6:$B$28,H176,Barèmes!$C$6:$C$28,IF(H176="6ème","Mixte",G176)),Barèmes!$C$2,IF(R176&gt;=SUMIFS(Barèmes!$H$6:$H$28,Barèmes!$A$6:$A$28,"Vitesse — 30 m (s)",Barèmes!$B$6:$B$28,H176,Barèmes!$C$6:$C$28,IF(H176="6ème","Mixte",G176)),Barèmes!$D$2,IF(R176&gt;=SUMIFS(Barèmes!$I$6:$I$28,Barèmes!$A$6:$A$28,"Vitesse — 30 m (s)",Barèmes!$B$6:$B$28,H176,Barèmes!$C$6:$C$28,IF(H176="6ème","Mixte",G176)),Barèmes!$E$2,Barèmes!$F$2))))))</f>
        <v/>
      </c>
      <c r="U176" s="22"/>
      <c r="V176" s="25" t="str">
        <f>IF(OR(U176="",SUMPRODUCT((Barèmes!$A$6:$A$28="Vitesse — 50 m (s)")*(Barèmes!$B$6:$B$28=H176)*(Barèmes!$C$6:$C$28=IF(H176="6ème","Mixte",G176)))=0),"",IF(SUMPRODUCT((Barèmes!$A$6:$A$28="Vitesse — 50 m (s)")*(Barèmes!$B$6:$B$28=H176)*(Barèmes!$C$6:$C$28=IF(H176="6ème","Mixte",G176))*(Barèmes!$J$6:$J$28="+"))&gt;0,IF(U176&lt;=SUMIFS(Barèmes!$D$6:$D$28,Barèmes!$A$6:$A$28,"Vitesse — 50 m (s)",Barèmes!$B$6:$B$28,H176,Barèmes!$C$6:$C$28,IF(H176="6ème","Mixte",G176)),"à besoin",IF(U176&lt;=SUMIFS(Barèmes!$E$6:$E$28,Barèmes!$A$6:$A$28,"Vitesse — 50 m (s)",Barèmes!$B$6:$B$28,H176,Barèmes!$C$6:$C$28,IF(H176="6ème","Mixte",G176)),"fragile","satisfaisant")),IF(U176&gt;=SUMIFS(Barèmes!$D$6:$D$28,Barèmes!$A$6:$A$28,"Vitesse — 50 m (s)",Barèmes!$B$6:$B$28,H176,Barèmes!$C$6:$C$28,IF(H176="6ème","Mixte",G176)),"à besoin",IF(U176&gt;=SUMIFS(Barèmes!$E$6:$E$28,Barèmes!$A$6:$A$28,"Vitesse — 50 m (s)",Barèmes!$B$6:$B$28,H176,Barèmes!$C$6:$C$28,IF(H176="6ème","Mixte",G176)),"fragile","satisfaisant"))))</f>
        <v/>
      </c>
      <c r="W176" s="25" t="str">
        <f>IF(OR(U176="",SUMPRODUCT((Barèmes!$A$6:$A$28="Vitesse — 50 m (s)")*(Barèmes!$B$6:$B$28=H176)*(Barèmes!$C$6:$C$28=IF(H176="6ème","Mixte",G176)))=0),"",IF(SUMPRODUCT((Barèmes!$A$6:$A$28="Vitesse — 50 m (s)")*(Barèmes!$B$6:$B$28=H176)*(Barèmes!$C$6:$C$28=IF(H176="6ème","Mixte",G176))*(Barèmes!$J$6:$J$28="+"))&gt;0,IF(U176&lt;=SUMIFS(Barèmes!$F$6:$F$28,Barèmes!$A$6:$A$28,"Vitesse — 50 m (s)",Barèmes!$B$6:$B$28,H176,Barèmes!$C$6:$C$28,IF(H176="6ème","Mixte",G176)),Barèmes!$B$2,IF(U176&lt;=SUMIFS(Barèmes!$G$6:$G$28,Barèmes!$A$6:$A$28,"Vitesse — 50 m (s)",Barèmes!$B$6:$B$28,H176,Barèmes!$C$6:$C$28,IF(H176="6ème","Mixte",G176)),Barèmes!$C$2,IF(U176&lt;=SUMIFS(Barèmes!$H$6:$H$28,Barèmes!$A$6:$A$28,"Vitesse — 50 m (s)",Barèmes!$B$6:$B$28,H176,Barèmes!$C$6:$C$28,IF(H176="6ème","Mixte",G176)),Barèmes!$D$2,IF(U176&lt;=SUMIFS(Barèmes!$I$6:$I$28,Barèmes!$A$6:$A$28,"Vitesse — 50 m (s)",Barèmes!$B$6:$B$28,H176,Barèmes!$C$6:$C$28,IF(H176="6ème","Mixte",G176)),Barèmes!$E$2,Barèmes!$F$2)))),IF(U176&gt;=SUMIFS(Barèmes!$F$6:$F$28,Barèmes!$A$6:$A$28,"Vitesse — 50 m (s)",Barèmes!$B$6:$B$28,H176,Barèmes!$C$6:$C$28,IF(H176="6ème","Mixte",G176)),Barèmes!$B$2,IF(U176&gt;=SUMIFS(Barèmes!$G$6:$G$28,Barèmes!$A$6:$A$28,"Vitesse — 50 m (s)",Barèmes!$B$6:$B$28,H176,Barèmes!$C$6:$C$28,IF(H176="6ème","Mixte",G176)),Barèmes!$C$2,IF(U176&gt;=SUMIFS(Barèmes!$H$6:$H$28,Barèmes!$A$6:$A$28,"Vitesse — 50 m (s)",Barèmes!$B$6:$B$28,H176,Barèmes!$C$6:$C$28,IF(H176="6ème","Mixte",G176)),Barèmes!$D$2,IF(U176&gt;=SUMIFS(Barèmes!$I$6:$I$28,Barèmes!$A$6:$A$28,"Vitesse — 50 m (s)",Barèmes!$B$6:$B$28,H176,Barèmes!$C$6:$C$28,IF(H176="6ème","Mixte",G176)),Barèmes!$E$2,Barèmes!$F$2))))))</f>
        <v/>
      </c>
      <c r="X176" s="18"/>
      <c r="Y176" s="26" t="str" cm="1">
        <f t="array" ref="Y176">IF(OR(X176="",SUMPRODUCT((Barèmes!$A$6:$A$28="Souplesse (score 1-5)")*(Barèmes!$B$6:$B$28=H176)*(Barèmes!$C$6:$C$28=IF(H176="6ème","Mixte",G176)))=0),"",IF(SUMPRODUCT((Barèmes!$A$6:$A$28="Souplesse (score 1-5)")*(Barèmes!$B$6:$B$28=H176)*(Barèmes!$C$6:$C$28=IF(H176="6ème","Mixte",G176))*(Barèmes!$J$6:$J$28="+"))&gt;0,IF(X176&lt;=SUMIFS(Barèmes!$D$6:$D$28,Barèmes!$A$6:$A$28,"Souplesse (score 1-5)",Barèmes!$B$6:$B$28,H176,Barèmes!$C$6:$C$28,IF(H176="6ème","Mixte",G176)),"à besoin",IF(X176&lt;=SUMIFS(Barèmes!$E$6:$E$28,Barèmes!$A$6:$A$28,"Souplesse (score 1-5)",Barèmes!$B$6:$B$28,H176,Barèmes!$C$6:$C$28,IF(H176="6ème","Mixte",G176)),"fragile","satisfaisant")),IF(X176&gt;=SUMIFS(Barèmes!$D$6:$D$28,Barèmes!$A$6:$A$28,"Souplesse (score 1-5)",Barèmes!$B$6:$B$28,H176,Barèmes!$C$6:$C$28,IF(H176="6ème","Mixte",G176)),"à besoin",IF(X176&gt;=SUMIFS(Barèmes!$E$6:$E$28,Barèmes!$A$6:$A$28,"Souplesse (score 1-5)",Barèmes!$B$6:$B$28,H176,Barèmes!$C$6:$C$28,IF(H176="6ème","Mixte",G176)),"fragile","satisfaisant"))))</f>
        <v/>
      </c>
      <c r="Z176" s="26" t="str" cm="1">
        <f t="array" ref="Z176">IF(OR(X176="",SUMPRODUCT((Barèmes!$A$6:$A$28="Souplesse (score 1-5)")*(Barèmes!$B$6:$B$28=H176)*(Barèmes!$C$6:$C$28=IF(H176="6ème","Mixte",G176)))=0),"",IF(SUMPRODUCT((Barèmes!$A$6:$A$28="Souplesse (score 1-5)")*(Barèmes!$B$6:$B$28=H176)*(Barèmes!$C$6:$C$28=IF(H176="6ème","Mixte",G176))*(Barèmes!$J$6:$J$28="+"))&gt;0,IF(X176&lt;=SUMIFS(Barèmes!$F$6:$F$28,Barèmes!$A$6:$A$28,"Souplesse (score 1-5)",Barèmes!$B$6:$B$28,H176,Barèmes!$C$6:$C$28,IF(H176="6ème","Mixte",G176)),Barèmes!$B$2,IF(X176&lt;=SUMIFS(Barèmes!$G$6:$G$28,Barèmes!$A$6:$A$28,"Souplesse (score 1-5)",Barèmes!$B$6:$B$28,H176,Barèmes!$C$6:$C$28,IF(H176="6ème","Mixte",G176)),Barèmes!$C$2,IF(X176&lt;=SUMIFS(Barèmes!$H$6:$H$28,Barèmes!$A$6:$A$28,"Souplesse (score 1-5)",Barèmes!$B$6:$B$28,H176,Barèmes!$C$6:$C$28,IF(H176="6ème","Mixte",G176)),Barèmes!$D$2,IF(X176&lt;=SUMIFS(Barèmes!$I$6:$I$28,Barèmes!$A$6:$A$28,"Souplesse (score 1-5)",Barèmes!$B$6:$B$28,H176,Barèmes!$C$6:$C$28,IF(H176="6ème","Mixte",G176)),Barèmes!$E$2,Barèmes!$F$2)))),IF(X176&gt;=SUMIFS(Barèmes!$F$6:$F$28,Barèmes!$A$6:$A$28,"Souplesse (score 1-5)",Barèmes!$B$6:$B$28,H176,Barèmes!$C$6:$C$28,IF(H176="6ème","Mixte",G176)),Barèmes!$B$2,IF(X176&gt;=SUMIFS(Barèmes!$G$6:$G$28,Barèmes!$A$6:$A$28,"Souplesse (score 1-5)",Barèmes!$B$6:$B$28,H176,Barèmes!$C$6:$C$28,IF(H176="6ème","Mixte",G176)),Barèmes!$C$2,IF(X176&gt;=SUMIFS(Barèmes!$H$6:$H$28,Barèmes!$A$6:$A$28,"Souplesse (score 1-5)",Barèmes!$B$6:$B$28,H176,Barèmes!$C$6:$C$28,IF(H176="6ème","Mixte",G176)),Barèmes!$D$2,IF(X176&gt;=SUMIFS(Barèmes!$I$6:$I$28,Barèmes!$A$6:$A$28,"Souplesse (score 1-5)",Barèmes!$B$6:$B$28,H176,Barèmes!$C$6:$C$28,IF(H176="6ème","Mixte",G176)),Barèmes!$E$2,Barèmes!$F$2))))))</f>
        <v/>
      </c>
      <c r="AA176" s="22"/>
      <c r="AB176" s="27" t="str">
        <f>IF(OR(AA176="",SUMPRODUCT((Barèmes!$A$6:$A$28="Agilité — T-test 974 (s)")*(Barèmes!$B$6:$B$28=H176)*(Barèmes!$C$6:$C$28=IF(H176="6ème","Mixte",G176)))=0),"",IF(SUMPRODUCT((Barèmes!$A$6:$A$28="Agilité — T-test 974 (s)")*(Barèmes!$B$6:$B$28=H176)*(Barèmes!$C$6:$C$28=IF(H176="6ème","Mixte",G176))*(Barèmes!$J$6:$J$28="+"))&gt;0,IF(AA176&lt;=SUMIFS(Barèmes!$D$6:$D$28,Barèmes!$A$6:$A$28,"Agilité — T-test 974 (s)",Barèmes!$B$6:$B$28,H176,Barèmes!$C$6:$C$28,IF(H176="6ème","Mixte",G176)),"à besoin",IF(AA176&lt;=SUMIFS(Barèmes!$E$6:$E$28,Barèmes!$A$6:$A$28,"Agilité — T-test 974 (s)",Barèmes!$B$6:$B$28,H176,Barèmes!$C$6:$C$28,IF(H176="6ème","Mixte",G176)),"fragile","satisfaisant")),IF(AA176&gt;=SUMIFS(Barèmes!$D$6:$D$28,Barèmes!$A$6:$A$28,"Agilité — T-test 974 (s)",Barèmes!$B$6:$B$28,H176,Barèmes!$C$6:$C$28,IF(H176="6ème","Mixte",G176)),"à besoin",IF(AA176&gt;=SUMIFS(Barèmes!$E$6:$E$28,Barèmes!$A$6:$A$28,"Agilité — T-test 974 (s)",Barèmes!$B$6:$B$28,H176,Barèmes!$C$6:$C$28,IF(H176="6ème","Mixte",G176)),"fragile","satisfaisant"))))</f>
        <v/>
      </c>
      <c r="AC176" s="27" t="str">
        <f>IF(OR(AA176="",SUMPRODUCT((Barèmes!$A$6:$A$28="Agilité — T-test 974 (s)")*(Barèmes!$B$6:$B$28=H176)*(Barèmes!$C$6:$C$28=IF(H176="6ème","Mixte",G176)))=0),"",IF(SUMPRODUCT((Barèmes!$A$6:$A$28="Agilité — T-test 974 (s)")*(Barèmes!$B$6:$B$28=H176)*(Barèmes!$C$6:$C$28=IF(H176="6ème","Mixte",G176))*(Barèmes!$J$6:$J$28="+"))&gt;0,IF(AA176&lt;=SUMIFS(Barèmes!$F$6:$F$28,Barèmes!$A$6:$A$28,"Agilité — T-test 974 (s)",Barèmes!$B$6:$B$28,H176,Barèmes!$C$6:$C$28,IF(H176="6ème","Mixte",G176)),Barèmes!$B$2,IF(AA176&lt;=SUMIFS(Barèmes!$G$6:$G$28,Barèmes!$A$6:$A$28,"Agilité — T-test 974 (s)",Barèmes!$B$6:$B$28,H176,Barèmes!$C$6:$C$28,IF(H176="6ème","Mixte",G176)),Barèmes!$C$2,IF(AA176&lt;=SUMIFS(Barèmes!$H$6:$H$28,Barèmes!$A$6:$A$28,"Agilité — T-test 974 (s)",Barèmes!$B$6:$B$28,H176,Barèmes!$C$6:$C$28,IF(H176="6ème","Mixte",G176)),Barèmes!$D$2,IF(AA176&lt;=SUMIFS(Barèmes!$I$6:$I$28,Barèmes!$A$6:$A$28,"Agilité — T-test 974 (s)",Barèmes!$B$6:$B$28,H176,Barèmes!$C$6:$C$28,IF(H176="6ème","Mixte",G176)),Barèmes!$E$2,Barèmes!$F$2)))),IF(AA176&gt;=SUMIFS(Barèmes!$F$6:$F$28,Barèmes!$A$6:$A$28,"Agilité — T-test 974 (s)",Barèmes!$B$6:$B$28,H176,Barèmes!$C$6:$C$28,IF(H176="6ème","Mixte",G176)),Barèmes!$B$2,IF(AA176&gt;=SUMIFS(Barèmes!$G$6:$G$28,Barèmes!$A$6:$A$28,"Agilité — T-test 974 (s)",Barèmes!$B$6:$B$28,H176,Barèmes!$C$6:$C$28,IF(H176="6ème","Mixte",G176)),Barèmes!$C$2,IF(AA176&gt;=SUMIFS(Barèmes!$H$6:$H$28,Barèmes!$A$6:$A$28,"Agilité — T-test 974 (s)",Barèmes!$B$6:$B$28,H176,Barèmes!$C$6:$C$28,IF(H176="6ème","Mixte",G176)),Barèmes!$D$2,IF(AA176&gt;=SUMIFS(Barèmes!$I$6:$I$28,Barèmes!$A$6:$A$28,"Agilité — T-test 974 (s)",Barèmes!$B$6:$B$28,H176,Barèmes!$C$6:$C$28,IF(H176="6ème","Mixte",G176)),Barèmes!$E$2,Barèmes!$F$2))))))</f>
        <v/>
      </c>
      <c r="AD176" s="28" t="str">
        <f t="shared" si="18"/>
        <v/>
      </c>
      <c r="AE176" s="29" t="str">
        <f t="shared" si="19"/>
        <v/>
      </c>
      <c r="AF176" s="30" t="str">
        <f>IF(OR(AD176="",SUMPRODUCT((Barèmes!$A$6:$A$28="Surcoût d'agilité (s) — technique")*(Barèmes!$B$6:$B$28=H176)*(Barèmes!$C$6:$C$28=IF(H176="6ème","Mixte",G176)))=0),"",IF(SUMPRODUCT((Barèmes!$A$6:$A$28="Surcoût d'agilité (s) — technique")*(Barèmes!$B$6:$B$28=H176)*(Barèmes!$C$6:$C$28=IF(H176="6ème","Mixte",G176))*(Barèmes!$J$6:$J$28="+"))&gt;0,IF(AD176&lt;=SUMIFS(Barèmes!$D$6:$D$28,Barèmes!$A$6:$A$28,"Surcoût d'agilité (s) — technique",Barèmes!$B$6:$B$28,H176,Barèmes!$C$6:$C$28,IF(H176="6ème","Mixte",G176)),"à besoin",IF(AD176&lt;=SUMIFS(Barèmes!$E$6:$E$28,Barèmes!$A$6:$A$28,"Surcoût d'agilité (s) — technique",Barèmes!$B$6:$B$28,H176,Barèmes!$C$6:$C$28,IF(H176="6ème","Mixte",G176)),"fragile","satisfaisant")),IF(AD176&gt;=SUMIFS(Barèmes!$D$6:$D$28,Barèmes!$A$6:$A$28,"Surcoût d'agilité (s) — technique",Barèmes!$B$6:$B$28,H176,Barèmes!$C$6:$C$28,IF(H176="6ème","Mixte",G176)),"à besoin",IF(AD176&gt;=SUMIFS(Barèmes!$E$6:$E$28,Barèmes!$A$6:$A$28,"Surcoût d'agilité (s) — technique",Barèmes!$B$6:$B$28,H176,Barèmes!$C$6:$C$28,IF(H176="6ème","Mixte",G176)),"fragile","satisfaisant"))))</f>
        <v/>
      </c>
      <c r="AG176" s="30" t="str">
        <f>IF(OR(AD176="",SUMPRODUCT((Barèmes!$A$6:$A$28="Surcoût d'agilité (s) — technique")*(Barèmes!$B$6:$B$28=H176)*(Barèmes!$C$6:$C$28=IF(H176="6ème","Mixte",G176)))=0),"",IF(SUMPRODUCT((Barèmes!$A$6:$A$28="Surcoût d'agilité (s) — technique")*(Barèmes!$B$6:$B$28=H176)*(Barèmes!$C$6:$C$28=IF(H176="6ème","Mixte",G176))*(Barèmes!$J$6:$J$28="+"))&gt;0,IF(AD176&lt;=SUMIFS(Barèmes!$F$6:$F$28,Barèmes!$A$6:$A$28,"Surcoût d'agilité (s) — technique",Barèmes!$B$6:$B$28,H176,Barèmes!$C$6:$C$28,IF(H176="6ème","Mixte",G176)),Barèmes!$B$2,IF(AD176&lt;=SUMIFS(Barèmes!$G$6:$G$28,Barèmes!$A$6:$A$28,"Surcoût d'agilité (s) — technique",Barèmes!$B$6:$B$28,H176,Barèmes!$C$6:$C$28,IF(H176="6ème","Mixte",G176)),Barèmes!$C$2,IF(AD176&lt;=SUMIFS(Barèmes!$H$6:$H$28,Barèmes!$A$6:$A$28,"Surcoût d'agilité (s) — technique",Barèmes!$B$6:$B$28,H176,Barèmes!$C$6:$C$28,IF(H176="6ème","Mixte",G176)),Barèmes!$D$2,IF(AD176&lt;=SUMIFS(Barèmes!$I$6:$I$28,Barèmes!$A$6:$A$28,"Surcoût d'agilité (s) — technique",Barèmes!$B$6:$B$28,H176,Barèmes!$C$6:$C$28,IF(H176="6ème","Mixte",G176)),Barèmes!$E$2,Barèmes!$F$2)))),IF(AD176&gt;=SUMIFS(Barèmes!$F$6:$F$28,Barèmes!$A$6:$A$28,"Surcoût d'agilité (s) — technique",Barèmes!$B$6:$B$28,H176,Barèmes!$C$6:$C$28,IF(H176="6ème","Mixte",G176)),Barèmes!$B$2,IF(AD176&gt;=SUMIFS(Barèmes!$G$6:$G$28,Barèmes!$A$6:$A$28,"Surcoût d'agilité (s) — technique",Barèmes!$B$6:$B$28,H176,Barèmes!$C$6:$C$28,IF(H176="6ème","Mixte",G176)),Barèmes!$C$2,IF(AD176&gt;=SUMIFS(Barèmes!$H$6:$H$28,Barèmes!$A$6:$A$28,"Surcoût d'agilité (s) — technique",Barèmes!$B$6:$B$28,H176,Barèmes!$C$6:$C$28,IF(H176="6ème","Mixte",G176)),Barèmes!$D$2,IF(AD176&gt;=SUMIFS(Barèmes!$I$6:$I$28,Barèmes!$A$6:$A$28,"Surcoût d'agilité (s) — technique",Barèmes!$B$6:$B$28,H176,Barèmes!$C$6:$C$28,IF(H176="6ème","Mixte",G176)),Barèmes!$E$2,Barèmes!$F$2))))))</f>
        <v/>
      </c>
      <c r="AH176" s="31" t="str">
        <f>IF((IF(N176="",0,1)+IF(Q176="",0,1)+IF(W176="",0,1)+IF(Z176="",0,1)+IF(AC176="",0,1))=0,"",3*IF(N176=Barèmes!$B$2,1,IF(N176=Barèmes!$C$2,2,IF(N176=Barèmes!$D$2,3,IF(N176=Barèmes!$E$2,4,IF(N176=Barèmes!$F$2,5,0)))))+3*IF(Q176=Barèmes!$B$2,1,IF(Q176=Barèmes!$C$2,2,IF(Q176=Barèmes!$D$2,3,IF(Q176=Barèmes!$E$2,4,IF(Q176=Barèmes!$F$2,5,0)))))+2*IF(W176=Barèmes!$B$2,1,IF(W176=Barèmes!$C$2,2,IF(W176=Barèmes!$D$2,3,IF(W176=Barèmes!$E$2,4,IF(W176=Barèmes!$F$2,5,0)))))+1*IF(Z176=Barèmes!$B$2,1,IF(Z176=Barèmes!$C$2,2,IF(Z176=Barèmes!$D$2,3,IF(Z176=Barèmes!$E$2,4,IF(Z176=Barèmes!$F$2,5,0)))))+1*IF(AC176=Barèmes!$B$2,1,IF(AC176=Barèmes!$C$2,2,IF(AC176=Barèmes!$D$2,3,IF(AC176=Barèmes!$E$2,4,IF(AC176=Barèmes!$F$2,5,0))))))</f>
        <v/>
      </c>
      <c r="AI176" s="31"/>
      <c r="AJ176" s="32" t="str">
        <f>IFERROR(INDEX(Croissance!$B$5:$B$604,MATCH(A176,Croissance!$A$5:$A$604,0)),"")</f>
        <v/>
      </c>
      <c r="AK176" s="32" t="str">
        <f>IFERROR(INDEX(Croissance!$C$5:$C$604,MATCH(A176,Croissance!$A$5:$A$604,0)),"")</f>
        <v/>
      </c>
      <c r="AL176" s="32" t="str">
        <f>IFERROR(INDEX(Croissance!$D$5:$D$604,MATCH(A176,Croissance!$A$5:$A$604,0)),"")</f>
        <v/>
      </c>
      <c r="AM176" s="32" t="str">
        <f>IFERROR(INDEX(Croissance!$E$5:$E$604,MATCH(A176,Croissance!$A$5:$A$604,0)),"")</f>
        <v/>
      </c>
      <c r="AO176" s="33">
        <f t="shared" si="24"/>
        <v>0</v>
      </c>
      <c r="AP176" s="33">
        <f t="shared" si="20"/>
        <v>0</v>
      </c>
      <c r="AQ176" s="33">
        <f>IF(A176="",0,IF(AND(OR('Synthèse classe'!$C$2="Tous",C176='Synthèse classe'!$C$2),OR('Synthèse classe'!$C$3="Toutes",D176='Synthèse classe'!$C$3),OR('Synthèse classe'!$C$4="Toutes",AND('Synthèse classe'!$C$4="Dernière",AP176=1),B176=IFERROR(VALUE('Synthèse classe'!$C$4),0))),1,0))</f>
        <v>0</v>
      </c>
      <c r="AR176" s="34" t="str">
        <f t="shared" si="21"/>
        <v/>
      </c>
    </row>
    <row r="177" spans="1:44" x14ac:dyDescent="0.2">
      <c r="A177" s="17" t="str">
        <f t="shared" si="17"/>
        <v/>
      </c>
      <c r="B177" s="18"/>
      <c r="C177" s="19"/>
      <c r="D177" s="19"/>
      <c r="E177" s="19"/>
      <c r="F177" s="19"/>
      <c r="G177" s="19"/>
      <c r="H177" s="17" t="str">
        <f t="shared" si="22"/>
        <v/>
      </c>
      <c r="I177" s="20"/>
      <c r="J177" s="18"/>
      <c r="K177" s="19"/>
      <c r="L177" s="21" t="str">
        <f t="shared" si="23"/>
        <v/>
      </c>
      <c r="M177" s="21" t="str">
        <f>IF(OR(J177="",SUMPRODUCT((Barèmes!$A$6:$A$28="Endurance — Luc Léger (palier)")*(Barèmes!$B$6:$B$28=H177)*(Barèmes!$C$6:$C$28=IF(H177="6ème","Mixte",G177)))=0),"",IF(SUMPRODUCT((Barèmes!$A$6:$A$28="Endurance — Luc Léger (palier)")*(Barèmes!$B$6:$B$28=H177)*(Barèmes!$C$6:$C$28=IF(H177="6ème","Mixte",G177))*(Barèmes!$J$6:$J$28="+"))&gt;0,IF(J177&lt;=SUMIFS(Barèmes!$D$6:$D$28,Barèmes!$A$6:$A$28,"Endurance — Luc Léger (palier)",Barèmes!$B$6:$B$28,H177,Barèmes!$C$6:$C$28,IF(H177="6ème","Mixte",G177)),"à besoin",IF(J177&lt;=SUMIFS(Barèmes!$E$6:$E$28,Barèmes!$A$6:$A$28,"Endurance — Luc Léger (palier)",Barèmes!$B$6:$B$28,H177,Barèmes!$C$6:$C$28,IF(H177="6ème","Mixte",G177)),"fragile","satisfaisant")),IF(J177&gt;=SUMIFS(Barèmes!$D$6:$D$28,Barèmes!$A$6:$A$28,"Endurance — Luc Léger (palier)",Barèmes!$B$6:$B$28,H177,Barèmes!$C$6:$C$28,IF(H177="6ème","Mixte",G177)),"à besoin",IF(J177&gt;=SUMIFS(Barèmes!$E$6:$E$28,Barèmes!$A$6:$A$28,"Endurance — Luc Léger (palier)",Barèmes!$B$6:$B$28,H177,Barèmes!$C$6:$C$28,IF(H177="6ème","Mixte",G177)),"fragile","satisfaisant"))))</f>
        <v/>
      </c>
      <c r="N177" s="21" t="str">
        <f>IF(OR(J177="",SUMPRODUCT((Barèmes!$A$6:$A$28="Endurance — Luc Léger (palier)")*(Barèmes!$B$6:$B$28=H177)*(Barèmes!$C$6:$C$28=IF(H177="6ème","Mixte",G177)))=0),"",IF(SUMPRODUCT((Barèmes!$A$6:$A$28="Endurance — Luc Léger (palier)")*(Barèmes!$B$6:$B$28=H177)*(Barèmes!$C$6:$C$28=IF(H177="6ème","Mixte",G177))*(Barèmes!$J$6:$J$28="+"))&gt;0,IF(J177&lt;=SUMIFS(Barèmes!$F$6:$F$28,Barèmes!$A$6:$A$28,"Endurance — Luc Léger (palier)",Barèmes!$B$6:$B$28,H177,Barèmes!$C$6:$C$28,IF(H177="6ème","Mixte",G177)),Barèmes!$B$2,IF(J177&lt;=SUMIFS(Barèmes!$G$6:$G$28,Barèmes!$A$6:$A$28,"Endurance — Luc Léger (palier)",Barèmes!$B$6:$B$28,H177,Barèmes!$C$6:$C$28,IF(H177="6ème","Mixte",G177)),Barèmes!$C$2,IF(J177&lt;=SUMIFS(Barèmes!$H$6:$H$28,Barèmes!$A$6:$A$28,"Endurance — Luc Léger (palier)",Barèmes!$B$6:$B$28,H177,Barèmes!$C$6:$C$28,IF(H177="6ème","Mixte",G177)),Barèmes!$D$2,IF(J177&lt;=SUMIFS(Barèmes!$I$6:$I$28,Barèmes!$A$6:$A$28,"Endurance — Luc Léger (palier)",Barèmes!$B$6:$B$28,H177,Barèmes!$C$6:$C$28,IF(H177="6ème","Mixte",G177)),Barèmes!$E$2,Barèmes!$F$2)))),IF(J177&gt;=SUMIFS(Barèmes!$F$6:$F$28,Barèmes!$A$6:$A$28,"Endurance — Luc Léger (palier)",Barèmes!$B$6:$B$28,H177,Barèmes!$C$6:$C$28,IF(H177="6ème","Mixte",G177)),Barèmes!$B$2,IF(J177&gt;=SUMIFS(Barèmes!$G$6:$G$28,Barèmes!$A$6:$A$28,"Endurance — Luc Léger (palier)",Barèmes!$B$6:$B$28,H177,Barèmes!$C$6:$C$28,IF(H177="6ème","Mixte",G177)),Barèmes!$C$2,IF(J177&gt;=SUMIFS(Barèmes!$H$6:$H$28,Barèmes!$A$6:$A$28,"Endurance — Luc Léger (palier)",Barèmes!$B$6:$B$28,H177,Barèmes!$C$6:$C$28,IF(H177="6ème","Mixte",G177)),Barèmes!$D$2,IF(J177&gt;=SUMIFS(Barèmes!$I$6:$I$28,Barèmes!$A$6:$A$28,"Endurance — Luc Léger (palier)",Barèmes!$B$6:$B$28,H177,Barèmes!$C$6:$C$28,IF(H177="6ème","Mixte",G177)),Barèmes!$E$2,Barèmes!$F$2))))))</f>
        <v/>
      </c>
      <c r="O177" s="22"/>
      <c r="P177" s="23" t="str">
        <f>IF(OR(O177="",SUMPRODUCT((Barèmes!$A$6:$A$28="Force bas du corps — Saut en longueur (m)")*(Barèmes!$B$6:$B$28=H177)*(Barèmes!$C$6:$C$28=IF(H177="6ème","Mixte",G177)))=0),"",IF(SUMPRODUCT((Barèmes!$A$6:$A$28="Force bas du corps — Saut en longueur (m)")*(Barèmes!$B$6:$B$28=H177)*(Barèmes!$C$6:$C$28=IF(H177="6ème","Mixte",G177))*(Barèmes!$J$6:$J$28="+"))&gt;0,IF(O177&lt;=SUMIFS(Barèmes!$D$6:$D$28,Barèmes!$A$6:$A$28,"Force bas du corps — Saut en longueur (m)",Barèmes!$B$6:$B$28,H177,Barèmes!$C$6:$C$28,IF(H177="6ème","Mixte",G177)),"à besoin",IF(O177&lt;=SUMIFS(Barèmes!$E$6:$E$28,Barèmes!$A$6:$A$28,"Force bas du corps — Saut en longueur (m)",Barèmes!$B$6:$B$28,H177,Barèmes!$C$6:$C$28,IF(H177="6ème","Mixte",G177)),"fragile","satisfaisant")),IF(O177&gt;=SUMIFS(Barèmes!$D$6:$D$28,Barèmes!$A$6:$A$28,"Force bas du corps — Saut en longueur (m)",Barèmes!$B$6:$B$28,H177,Barèmes!$C$6:$C$28,IF(H177="6ème","Mixte",G177)),"à besoin",IF(O177&gt;=SUMIFS(Barèmes!$E$6:$E$28,Barèmes!$A$6:$A$28,"Force bas du corps — Saut en longueur (m)",Barèmes!$B$6:$B$28,H177,Barèmes!$C$6:$C$28,IF(H177="6ème","Mixte",G177)),"fragile","satisfaisant"))))</f>
        <v/>
      </c>
      <c r="Q177" s="23" t="str">
        <f>IF(OR(O177="",SUMPRODUCT((Barèmes!$A$6:$A$28="Force bas du corps — Saut en longueur (m)")*(Barèmes!$B$6:$B$28=H177)*(Barèmes!$C$6:$C$28=IF(H177="6ème","Mixte",G177)))=0),"",IF(SUMPRODUCT((Barèmes!$A$6:$A$28="Force bas du corps — Saut en longueur (m)")*(Barèmes!$B$6:$B$28=H177)*(Barèmes!$C$6:$C$28=IF(H177="6ème","Mixte",G177))*(Barèmes!$J$6:$J$28="+"))&gt;0,IF(O177&lt;=SUMIFS(Barèmes!$F$6:$F$28,Barèmes!$A$6:$A$28,"Force bas du corps — Saut en longueur (m)",Barèmes!$B$6:$B$28,H177,Barèmes!$C$6:$C$28,IF(H177="6ème","Mixte",G177)),Barèmes!$B$2,IF(O177&lt;=SUMIFS(Barèmes!$G$6:$G$28,Barèmes!$A$6:$A$28,"Force bas du corps — Saut en longueur (m)",Barèmes!$B$6:$B$28,H177,Barèmes!$C$6:$C$28,IF(H177="6ème","Mixte",G177)),Barèmes!$C$2,IF(O177&lt;=SUMIFS(Barèmes!$H$6:$H$28,Barèmes!$A$6:$A$28,"Force bas du corps — Saut en longueur (m)",Barèmes!$B$6:$B$28,H177,Barèmes!$C$6:$C$28,IF(H177="6ème","Mixte",G177)),Barèmes!$D$2,IF(O177&lt;=SUMIFS(Barèmes!$I$6:$I$28,Barèmes!$A$6:$A$28,"Force bas du corps — Saut en longueur (m)",Barèmes!$B$6:$B$28,H177,Barèmes!$C$6:$C$28,IF(H177="6ème","Mixte",G177)),Barèmes!$E$2,Barèmes!$F$2)))),IF(O177&gt;=SUMIFS(Barèmes!$F$6:$F$28,Barèmes!$A$6:$A$28,"Force bas du corps — Saut en longueur (m)",Barèmes!$B$6:$B$28,H177,Barèmes!$C$6:$C$28,IF(H177="6ème","Mixte",G177)),Barèmes!$B$2,IF(O177&gt;=SUMIFS(Barèmes!$G$6:$G$28,Barèmes!$A$6:$A$28,"Force bas du corps — Saut en longueur (m)",Barèmes!$B$6:$B$28,H177,Barèmes!$C$6:$C$28,IF(H177="6ème","Mixte",G177)),Barèmes!$C$2,IF(O177&gt;=SUMIFS(Barèmes!$H$6:$H$28,Barèmes!$A$6:$A$28,"Force bas du corps — Saut en longueur (m)",Barèmes!$B$6:$B$28,H177,Barèmes!$C$6:$C$28,IF(H177="6ème","Mixte",G177)),Barèmes!$D$2,IF(O177&gt;=SUMIFS(Barèmes!$I$6:$I$28,Barèmes!$A$6:$A$28,"Force bas du corps — Saut en longueur (m)",Barèmes!$B$6:$B$28,H177,Barèmes!$C$6:$C$28,IF(H177="6ème","Mixte",G177)),Barèmes!$E$2,Barèmes!$F$2))))))</f>
        <v/>
      </c>
      <c r="R177" s="22"/>
      <c r="S177" s="24" t="str">
        <f>IF(OR(R177="",SUMPRODUCT((Barèmes!$A$6:$A$28="Vitesse — 30 m (s)")*(Barèmes!$B$6:$B$28=H177)*(Barèmes!$C$6:$C$28=IF(H177="6ème","Mixte",G177)))=0),"",IF(SUMPRODUCT((Barèmes!$A$6:$A$28="Vitesse — 30 m (s)")*(Barèmes!$B$6:$B$28=H177)*(Barèmes!$C$6:$C$28=IF(H177="6ème","Mixte",G177))*(Barèmes!$J$6:$J$28="+"))&gt;0,IF(R177&lt;=SUMIFS(Barèmes!$D$6:$D$28,Barèmes!$A$6:$A$28,"Vitesse — 30 m (s)",Barèmes!$B$6:$B$28,H177,Barèmes!$C$6:$C$28,IF(H177="6ème","Mixte",G177)),"à besoin",IF(R177&lt;=SUMIFS(Barèmes!$E$6:$E$28,Barèmes!$A$6:$A$28,"Vitesse — 30 m (s)",Barèmes!$B$6:$B$28,H177,Barèmes!$C$6:$C$28,IF(H177="6ème","Mixte",G177)),"fragile","satisfaisant")),IF(R177&gt;=SUMIFS(Barèmes!$D$6:$D$28,Barèmes!$A$6:$A$28,"Vitesse — 30 m (s)",Barèmes!$B$6:$B$28,H177,Barèmes!$C$6:$C$28,IF(H177="6ème","Mixte",G177)),"à besoin",IF(R177&gt;=SUMIFS(Barèmes!$E$6:$E$28,Barèmes!$A$6:$A$28,"Vitesse — 30 m (s)",Barèmes!$B$6:$B$28,H177,Barèmes!$C$6:$C$28,IF(H177="6ème","Mixte",G177)),"fragile","satisfaisant"))))</f>
        <v/>
      </c>
      <c r="T177" s="24" t="str">
        <f>IF(OR(R177="",SUMPRODUCT((Barèmes!$A$6:$A$28="Vitesse — 30 m (s)")*(Barèmes!$B$6:$B$28=H177)*(Barèmes!$C$6:$C$28=IF(H177="6ème","Mixte",G177)))=0),"",IF(SUMPRODUCT((Barèmes!$A$6:$A$28="Vitesse — 30 m (s)")*(Barèmes!$B$6:$B$28=H177)*(Barèmes!$C$6:$C$28=IF(H177="6ème","Mixte",G177))*(Barèmes!$J$6:$J$28="+"))&gt;0,IF(R177&lt;=SUMIFS(Barèmes!$F$6:$F$28,Barèmes!$A$6:$A$28,"Vitesse — 30 m (s)",Barèmes!$B$6:$B$28,H177,Barèmes!$C$6:$C$28,IF(H177="6ème","Mixte",G177)),Barèmes!$B$2,IF(R177&lt;=SUMIFS(Barèmes!$G$6:$G$28,Barèmes!$A$6:$A$28,"Vitesse — 30 m (s)",Barèmes!$B$6:$B$28,H177,Barèmes!$C$6:$C$28,IF(H177="6ème","Mixte",G177)),Barèmes!$C$2,IF(R177&lt;=SUMIFS(Barèmes!$H$6:$H$28,Barèmes!$A$6:$A$28,"Vitesse — 30 m (s)",Barèmes!$B$6:$B$28,H177,Barèmes!$C$6:$C$28,IF(H177="6ème","Mixte",G177)),Barèmes!$D$2,IF(R177&lt;=SUMIFS(Barèmes!$I$6:$I$28,Barèmes!$A$6:$A$28,"Vitesse — 30 m (s)",Barèmes!$B$6:$B$28,H177,Barèmes!$C$6:$C$28,IF(H177="6ème","Mixte",G177)),Barèmes!$E$2,Barèmes!$F$2)))),IF(R177&gt;=SUMIFS(Barèmes!$F$6:$F$28,Barèmes!$A$6:$A$28,"Vitesse — 30 m (s)",Barèmes!$B$6:$B$28,H177,Barèmes!$C$6:$C$28,IF(H177="6ème","Mixte",G177)),Barèmes!$B$2,IF(R177&gt;=SUMIFS(Barèmes!$G$6:$G$28,Barèmes!$A$6:$A$28,"Vitesse — 30 m (s)",Barèmes!$B$6:$B$28,H177,Barèmes!$C$6:$C$28,IF(H177="6ème","Mixte",G177)),Barèmes!$C$2,IF(R177&gt;=SUMIFS(Barèmes!$H$6:$H$28,Barèmes!$A$6:$A$28,"Vitesse — 30 m (s)",Barèmes!$B$6:$B$28,H177,Barèmes!$C$6:$C$28,IF(H177="6ème","Mixte",G177)),Barèmes!$D$2,IF(R177&gt;=SUMIFS(Barèmes!$I$6:$I$28,Barèmes!$A$6:$A$28,"Vitesse — 30 m (s)",Barèmes!$B$6:$B$28,H177,Barèmes!$C$6:$C$28,IF(H177="6ème","Mixte",G177)),Barèmes!$E$2,Barèmes!$F$2))))))</f>
        <v/>
      </c>
      <c r="U177" s="22"/>
      <c r="V177" s="25" t="str">
        <f>IF(OR(U177="",SUMPRODUCT((Barèmes!$A$6:$A$28="Vitesse — 50 m (s)")*(Barèmes!$B$6:$B$28=H177)*(Barèmes!$C$6:$C$28=IF(H177="6ème","Mixte",G177)))=0),"",IF(SUMPRODUCT((Barèmes!$A$6:$A$28="Vitesse — 50 m (s)")*(Barèmes!$B$6:$B$28=H177)*(Barèmes!$C$6:$C$28=IF(H177="6ème","Mixte",G177))*(Barèmes!$J$6:$J$28="+"))&gt;0,IF(U177&lt;=SUMIFS(Barèmes!$D$6:$D$28,Barèmes!$A$6:$A$28,"Vitesse — 50 m (s)",Barèmes!$B$6:$B$28,H177,Barèmes!$C$6:$C$28,IF(H177="6ème","Mixte",G177)),"à besoin",IF(U177&lt;=SUMIFS(Barèmes!$E$6:$E$28,Barèmes!$A$6:$A$28,"Vitesse — 50 m (s)",Barèmes!$B$6:$B$28,H177,Barèmes!$C$6:$C$28,IF(H177="6ème","Mixte",G177)),"fragile","satisfaisant")),IF(U177&gt;=SUMIFS(Barèmes!$D$6:$D$28,Barèmes!$A$6:$A$28,"Vitesse — 50 m (s)",Barèmes!$B$6:$B$28,H177,Barèmes!$C$6:$C$28,IF(H177="6ème","Mixte",G177)),"à besoin",IF(U177&gt;=SUMIFS(Barèmes!$E$6:$E$28,Barèmes!$A$6:$A$28,"Vitesse — 50 m (s)",Barèmes!$B$6:$B$28,H177,Barèmes!$C$6:$C$28,IF(H177="6ème","Mixte",G177)),"fragile","satisfaisant"))))</f>
        <v/>
      </c>
      <c r="W177" s="25" t="str">
        <f>IF(OR(U177="",SUMPRODUCT((Barèmes!$A$6:$A$28="Vitesse — 50 m (s)")*(Barèmes!$B$6:$B$28=H177)*(Barèmes!$C$6:$C$28=IF(H177="6ème","Mixte",G177)))=0),"",IF(SUMPRODUCT((Barèmes!$A$6:$A$28="Vitesse — 50 m (s)")*(Barèmes!$B$6:$B$28=H177)*(Barèmes!$C$6:$C$28=IF(H177="6ème","Mixte",G177))*(Barèmes!$J$6:$J$28="+"))&gt;0,IF(U177&lt;=SUMIFS(Barèmes!$F$6:$F$28,Barèmes!$A$6:$A$28,"Vitesse — 50 m (s)",Barèmes!$B$6:$B$28,H177,Barèmes!$C$6:$C$28,IF(H177="6ème","Mixte",G177)),Barèmes!$B$2,IF(U177&lt;=SUMIFS(Barèmes!$G$6:$G$28,Barèmes!$A$6:$A$28,"Vitesse — 50 m (s)",Barèmes!$B$6:$B$28,H177,Barèmes!$C$6:$C$28,IF(H177="6ème","Mixte",G177)),Barèmes!$C$2,IF(U177&lt;=SUMIFS(Barèmes!$H$6:$H$28,Barèmes!$A$6:$A$28,"Vitesse — 50 m (s)",Barèmes!$B$6:$B$28,H177,Barèmes!$C$6:$C$28,IF(H177="6ème","Mixte",G177)),Barèmes!$D$2,IF(U177&lt;=SUMIFS(Barèmes!$I$6:$I$28,Barèmes!$A$6:$A$28,"Vitesse — 50 m (s)",Barèmes!$B$6:$B$28,H177,Barèmes!$C$6:$C$28,IF(H177="6ème","Mixte",G177)),Barèmes!$E$2,Barèmes!$F$2)))),IF(U177&gt;=SUMIFS(Barèmes!$F$6:$F$28,Barèmes!$A$6:$A$28,"Vitesse — 50 m (s)",Barèmes!$B$6:$B$28,H177,Barèmes!$C$6:$C$28,IF(H177="6ème","Mixte",G177)),Barèmes!$B$2,IF(U177&gt;=SUMIFS(Barèmes!$G$6:$G$28,Barèmes!$A$6:$A$28,"Vitesse — 50 m (s)",Barèmes!$B$6:$B$28,H177,Barèmes!$C$6:$C$28,IF(H177="6ème","Mixte",G177)),Barèmes!$C$2,IF(U177&gt;=SUMIFS(Barèmes!$H$6:$H$28,Barèmes!$A$6:$A$28,"Vitesse — 50 m (s)",Barèmes!$B$6:$B$28,H177,Barèmes!$C$6:$C$28,IF(H177="6ème","Mixte",G177)),Barèmes!$D$2,IF(U177&gt;=SUMIFS(Barèmes!$I$6:$I$28,Barèmes!$A$6:$A$28,"Vitesse — 50 m (s)",Barèmes!$B$6:$B$28,H177,Barèmes!$C$6:$C$28,IF(H177="6ème","Mixte",G177)),Barèmes!$E$2,Barèmes!$F$2))))))</f>
        <v/>
      </c>
      <c r="X177" s="18"/>
      <c r="Y177" s="26" t="str" cm="1">
        <f t="array" ref="Y177">IF(OR(X177="",SUMPRODUCT((Barèmes!$A$6:$A$28="Souplesse (score 1-5)")*(Barèmes!$B$6:$B$28=H177)*(Barèmes!$C$6:$C$28=IF(H177="6ème","Mixte",G177)))=0),"",IF(SUMPRODUCT((Barèmes!$A$6:$A$28="Souplesse (score 1-5)")*(Barèmes!$B$6:$B$28=H177)*(Barèmes!$C$6:$C$28=IF(H177="6ème","Mixte",G177))*(Barèmes!$J$6:$J$28="+"))&gt;0,IF(X177&lt;=SUMIFS(Barèmes!$D$6:$D$28,Barèmes!$A$6:$A$28,"Souplesse (score 1-5)",Barèmes!$B$6:$B$28,H177,Barèmes!$C$6:$C$28,IF(H177="6ème","Mixte",G177)),"à besoin",IF(X177&lt;=SUMIFS(Barèmes!$E$6:$E$28,Barèmes!$A$6:$A$28,"Souplesse (score 1-5)",Barèmes!$B$6:$B$28,H177,Barèmes!$C$6:$C$28,IF(H177="6ème","Mixte",G177)),"fragile","satisfaisant")),IF(X177&gt;=SUMIFS(Barèmes!$D$6:$D$28,Barèmes!$A$6:$A$28,"Souplesse (score 1-5)",Barèmes!$B$6:$B$28,H177,Barèmes!$C$6:$C$28,IF(H177="6ème","Mixte",G177)),"à besoin",IF(X177&gt;=SUMIFS(Barèmes!$E$6:$E$28,Barèmes!$A$6:$A$28,"Souplesse (score 1-5)",Barèmes!$B$6:$B$28,H177,Barèmes!$C$6:$C$28,IF(H177="6ème","Mixte",G177)),"fragile","satisfaisant"))))</f>
        <v/>
      </c>
      <c r="Z177" s="26" t="str" cm="1">
        <f t="array" ref="Z177">IF(OR(X177="",SUMPRODUCT((Barèmes!$A$6:$A$28="Souplesse (score 1-5)")*(Barèmes!$B$6:$B$28=H177)*(Barèmes!$C$6:$C$28=IF(H177="6ème","Mixte",G177)))=0),"",IF(SUMPRODUCT((Barèmes!$A$6:$A$28="Souplesse (score 1-5)")*(Barèmes!$B$6:$B$28=H177)*(Barèmes!$C$6:$C$28=IF(H177="6ème","Mixte",G177))*(Barèmes!$J$6:$J$28="+"))&gt;0,IF(X177&lt;=SUMIFS(Barèmes!$F$6:$F$28,Barèmes!$A$6:$A$28,"Souplesse (score 1-5)",Barèmes!$B$6:$B$28,H177,Barèmes!$C$6:$C$28,IF(H177="6ème","Mixte",G177)),Barèmes!$B$2,IF(X177&lt;=SUMIFS(Barèmes!$G$6:$G$28,Barèmes!$A$6:$A$28,"Souplesse (score 1-5)",Barèmes!$B$6:$B$28,H177,Barèmes!$C$6:$C$28,IF(H177="6ème","Mixte",G177)),Barèmes!$C$2,IF(X177&lt;=SUMIFS(Barèmes!$H$6:$H$28,Barèmes!$A$6:$A$28,"Souplesse (score 1-5)",Barèmes!$B$6:$B$28,H177,Barèmes!$C$6:$C$28,IF(H177="6ème","Mixte",G177)),Barèmes!$D$2,IF(X177&lt;=SUMIFS(Barèmes!$I$6:$I$28,Barèmes!$A$6:$A$28,"Souplesse (score 1-5)",Barèmes!$B$6:$B$28,H177,Barèmes!$C$6:$C$28,IF(H177="6ème","Mixte",G177)),Barèmes!$E$2,Barèmes!$F$2)))),IF(X177&gt;=SUMIFS(Barèmes!$F$6:$F$28,Barèmes!$A$6:$A$28,"Souplesse (score 1-5)",Barèmes!$B$6:$B$28,H177,Barèmes!$C$6:$C$28,IF(H177="6ème","Mixte",G177)),Barèmes!$B$2,IF(X177&gt;=SUMIFS(Barèmes!$G$6:$G$28,Barèmes!$A$6:$A$28,"Souplesse (score 1-5)",Barèmes!$B$6:$B$28,H177,Barèmes!$C$6:$C$28,IF(H177="6ème","Mixte",G177)),Barèmes!$C$2,IF(X177&gt;=SUMIFS(Barèmes!$H$6:$H$28,Barèmes!$A$6:$A$28,"Souplesse (score 1-5)",Barèmes!$B$6:$B$28,H177,Barèmes!$C$6:$C$28,IF(H177="6ème","Mixte",G177)),Barèmes!$D$2,IF(X177&gt;=SUMIFS(Barèmes!$I$6:$I$28,Barèmes!$A$6:$A$28,"Souplesse (score 1-5)",Barèmes!$B$6:$B$28,H177,Barèmes!$C$6:$C$28,IF(H177="6ème","Mixte",G177)),Barèmes!$E$2,Barèmes!$F$2))))))</f>
        <v/>
      </c>
      <c r="AA177" s="22"/>
      <c r="AB177" s="27" t="str">
        <f>IF(OR(AA177="",SUMPRODUCT((Barèmes!$A$6:$A$28="Agilité — T-test 974 (s)")*(Barèmes!$B$6:$B$28=H177)*(Barèmes!$C$6:$C$28=IF(H177="6ème","Mixte",G177)))=0),"",IF(SUMPRODUCT((Barèmes!$A$6:$A$28="Agilité — T-test 974 (s)")*(Barèmes!$B$6:$B$28=H177)*(Barèmes!$C$6:$C$28=IF(H177="6ème","Mixte",G177))*(Barèmes!$J$6:$J$28="+"))&gt;0,IF(AA177&lt;=SUMIFS(Barèmes!$D$6:$D$28,Barèmes!$A$6:$A$28,"Agilité — T-test 974 (s)",Barèmes!$B$6:$B$28,H177,Barèmes!$C$6:$C$28,IF(H177="6ème","Mixte",G177)),"à besoin",IF(AA177&lt;=SUMIFS(Barèmes!$E$6:$E$28,Barèmes!$A$6:$A$28,"Agilité — T-test 974 (s)",Barèmes!$B$6:$B$28,H177,Barèmes!$C$6:$C$28,IF(H177="6ème","Mixte",G177)),"fragile","satisfaisant")),IF(AA177&gt;=SUMIFS(Barèmes!$D$6:$D$28,Barèmes!$A$6:$A$28,"Agilité — T-test 974 (s)",Barèmes!$B$6:$B$28,H177,Barèmes!$C$6:$C$28,IF(H177="6ème","Mixte",G177)),"à besoin",IF(AA177&gt;=SUMIFS(Barèmes!$E$6:$E$28,Barèmes!$A$6:$A$28,"Agilité — T-test 974 (s)",Barèmes!$B$6:$B$28,H177,Barèmes!$C$6:$C$28,IF(H177="6ème","Mixte",G177)),"fragile","satisfaisant"))))</f>
        <v/>
      </c>
      <c r="AC177" s="27" t="str">
        <f>IF(OR(AA177="",SUMPRODUCT((Barèmes!$A$6:$A$28="Agilité — T-test 974 (s)")*(Barèmes!$B$6:$B$28=H177)*(Barèmes!$C$6:$C$28=IF(H177="6ème","Mixte",G177)))=0),"",IF(SUMPRODUCT((Barèmes!$A$6:$A$28="Agilité — T-test 974 (s)")*(Barèmes!$B$6:$B$28=H177)*(Barèmes!$C$6:$C$28=IF(H177="6ème","Mixte",G177))*(Barèmes!$J$6:$J$28="+"))&gt;0,IF(AA177&lt;=SUMIFS(Barèmes!$F$6:$F$28,Barèmes!$A$6:$A$28,"Agilité — T-test 974 (s)",Barèmes!$B$6:$B$28,H177,Barèmes!$C$6:$C$28,IF(H177="6ème","Mixte",G177)),Barèmes!$B$2,IF(AA177&lt;=SUMIFS(Barèmes!$G$6:$G$28,Barèmes!$A$6:$A$28,"Agilité — T-test 974 (s)",Barèmes!$B$6:$B$28,H177,Barèmes!$C$6:$C$28,IF(H177="6ème","Mixte",G177)),Barèmes!$C$2,IF(AA177&lt;=SUMIFS(Barèmes!$H$6:$H$28,Barèmes!$A$6:$A$28,"Agilité — T-test 974 (s)",Barèmes!$B$6:$B$28,H177,Barèmes!$C$6:$C$28,IF(H177="6ème","Mixte",G177)),Barèmes!$D$2,IF(AA177&lt;=SUMIFS(Barèmes!$I$6:$I$28,Barèmes!$A$6:$A$28,"Agilité — T-test 974 (s)",Barèmes!$B$6:$B$28,H177,Barèmes!$C$6:$C$28,IF(H177="6ème","Mixte",G177)),Barèmes!$E$2,Barèmes!$F$2)))),IF(AA177&gt;=SUMIFS(Barèmes!$F$6:$F$28,Barèmes!$A$6:$A$28,"Agilité — T-test 974 (s)",Barèmes!$B$6:$B$28,H177,Barèmes!$C$6:$C$28,IF(H177="6ème","Mixte",G177)),Barèmes!$B$2,IF(AA177&gt;=SUMIFS(Barèmes!$G$6:$G$28,Barèmes!$A$6:$A$28,"Agilité — T-test 974 (s)",Barèmes!$B$6:$B$28,H177,Barèmes!$C$6:$C$28,IF(H177="6ème","Mixte",G177)),Barèmes!$C$2,IF(AA177&gt;=SUMIFS(Barèmes!$H$6:$H$28,Barèmes!$A$6:$A$28,"Agilité — T-test 974 (s)",Barèmes!$B$6:$B$28,H177,Barèmes!$C$6:$C$28,IF(H177="6ème","Mixte",G177)),Barèmes!$D$2,IF(AA177&gt;=SUMIFS(Barèmes!$I$6:$I$28,Barèmes!$A$6:$A$28,"Agilité — T-test 974 (s)",Barèmes!$B$6:$B$28,H177,Barèmes!$C$6:$C$28,IF(H177="6ème","Mixte",G177)),Barèmes!$E$2,Barèmes!$F$2))))))</f>
        <v/>
      </c>
      <c r="AD177" s="28" t="str">
        <f t="shared" si="18"/>
        <v/>
      </c>
      <c r="AE177" s="29" t="str">
        <f t="shared" si="19"/>
        <v/>
      </c>
      <c r="AF177" s="30" t="str">
        <f>IF(OR(AD177="",SUMPRODUCT((Barèmes!$A$6:$A$28="Surcoût d'agilité (s) — technique")*(Barèmes!$B$6:$B$28=H177)*(Barèmes!$C$6:$C$28=IF(H177="6ème","Mixte",G177)))=0),"",IF(SUMPRODUCT((Barèmes!$A$6:$A$28="Surcoût d'agilité (s) — technique")*(Barèmes!$B$6:$B$28=H177)*(Barèmes!$C$6:$C$28=IF(H177="6ème","Mixte",G177))*(Barèmes!$J$6:$J$28="+"))&gt;0,IF(AD177&lt;=SUMIFS(Barèmes!$D$6:$D$28,Barèmes!$A$6:$A$28,"Surcoût d'agilité (s) — technique",Barèmes!$B$6:$B$28,H177,Barèmes!$C$6:$C$28,IF(H177="6ème","Mixte",G177)),"à besoin",IF(AD177&lt;=SUMIFS(Barèmes!$E$6:$E$28,Barèmes!$A$6:$A$28,"Surcoût d'agilité (s) — technique",Barèmes!$B$6:$B$28,H177,Barèmes!$C$6:$C$28,IF(H177="6ème","Mixte",G177)),"fragile","satisfaisant")),IF(AD177&gt;=SUMIFS(Barèmes!$D$6:$D$28,Barèmes!$A$6:$A$28,"Surcoût d'agilité (s) — technique",Barèmes!$B$6:$B$28,H177,Barèmes!$C$6:$C$28,IF(H177="6ème","Mixte",G177)),"à besoin",IF(AD177&gt;=SUMIFS(Barèmes!$E$6:$E$28,Barèmes!$A$6:$A$28,"Surcoût d'agilité (s) — technique",Barèmes!$B$6:$B$28,H177,Barèmes!$C$6:$C$28,IF(H177="6ème","Mixte",G177)),"fragile","satisfaisant"))))</f>
        <v/>
      </c>
      <c r="AG177" s="30" t="str">
        <f>IF(OR(AD177="",SUMPRODUCT((Barèmes!$A$6:$A$28="Surcoût d'agilité (s) — technique")*(Barèmes!$B$6:$B$28=H177)*(Barèmes!$C$6:$C$28=IF(H177="6ème","Mixte",G177)))=0),"",IF(SUMPRODUCT((Barèmes!$A$6:$A$28="Surcoût d'agilité (s) — technique")*(Barèmes!$B$6:$B$28=H177)*(Barèmes!$C$6:$C$28=IF(H177="6ème","Mixte",G177))*(Barèmes!$J$6:$J$28="+"))&gt;0,IF(AD177&lt;=SUMIFS(Barèmes!$F$6:$F$28,Barèmes!$A$6:$A$28,"Surcoût d'agilité (s) — technique",Barèmes!$B$6:$B$28,H177,Barèmes!$C$6:$C$28,IF(H177="6ème","Mixte",G177)),Barèmes!$B$2,IF(AD177&lt;=SUMIFS(Barèmes!$G$6:$G$28,Barèmes!$A$6:$A$28,"Surcoût d'agilité (s) — technique",Barèmes!$B$6:$B$28,H177,Barèmes!$C$6:$C$28,IF(H177="6ème","Mixte",G177)),Barèmes!$C$2,IF(AD177&lt;=SUMIFS(Barèmes!$H$6:$H$28,Barèmes!$A$6:$A$28,"Surcoût d'agilité (s) — technique",Barèmes!$B$6:$B$28,H177,Barèmes!$C$6:$C$28,IF(H177="6ème","Mixte",G177)),Barèmes!$D$2,IF(AD177&lt;=SUMIFS(Barèmes!$I$6:$I$28,Barèmes!$A$6:$A$28,"Surcoût d'agilité (s) — technique",Barèmes!$B$6:$B$28,H177,Barèmes!$C$6:$C$28,IF(H177="6ème","Mixte",G177)),Barèmes!$E$2,Barèmes!$F$2)))),IF(AD177&gt;=SUMIFS(Barèmes!$F$6:$F$28,Barèmes!$A$6:$A$28,"Surcoût d'agilité (s) — technique",Barèmes!$B$6:$B$28,H177,Barèmes!$C$6:$C$28,IF(H177="6ème","Mixte",G177)),Barèmes!$B$2,IF(AD177&gt;=SUMIFS(Barèmes!$G$6:$G$28,Barèmes!$A$6:$A$28,"Surcoût d'agilité (s) — technique",Barèmes!$B$6:$B$28,H177,Barèmes!$C$6:$C$28,IF(H177="6ème","Mixte",G177)),Barèmes!$C$2,IF(AD177&gt;=SUMIFS(Barèmes!$H$6:$H$28,Barèmes!$A$6:$A$28,"Surcoût d'agilité (s) — technique",Barèmes!$B$6:$B$28,H177,Barèmes!$C$6:$C$28,IF(H177="6ème","Mixte",G177)),Barèmes!$D$2,IF(AD177&gt;=SUMIFS(Barèmes!$I$6:$I$28,Barèmes!$A$6:$A$28,"Surcoût d'agilité (s) — technique",Barèmes!$B$6:$B$28,H177,Barèmes!$C$6:$C$28,IF(H177="6ème","Mixte",G177)),Barèmes!$E$2,Barèmes!$F$2))))))</f>
        <v/>
      </c>
      <c r="AH177" s="31" t="str">
        <f>IF((IF(N177="",0,1)+IF(Q177="",0,1)+IF(W177="",0,1)+IF(Z177="",0,1)+IF(AC177="",0,1))=0,"",3*IF(N177=Barèmes!$B$2,1,IF(N177=Barèmes!$C$2,2,IF(N177=Barèmes!$D$2,3,IF(N177=Barèmes!$E$2,4,IF(N177=Barèmes!$F$2,5,0)))))+3*IF(Q177=Barèmes!$B$2,1,IF(Q177=Barèmes!$C$2,2,IF(Q177=Barèmes!$D$2,3,IF(Q177=Barèmes!$E$2,4,IF(Q177=Barèmes!$F$2,5,0)))))+2*IF(W177=Barèmes!$B$2,1,IF(W177=Barèmes!$C$2,2,IF(W177=Barèmes!$D$2,3,IF(W177=Barèmes!$E$2,4,IF(W177=Barèmes!$F$2,5,0)))))+1*IF(Z177=Barèmes!$B$2,1,IF(Z177=Barèmes!$C$2,2,IF(Z177=Barèmes!$D$2,3,IF(Z177=Barèmes!$E$2,4,IF(Z177=Barèmes!$F$2,5,0)))))+1*IF(AC177=Barèmes!$B$2,1,IF(AC177=Barèmes!$C$2,2,IF(AC177=Barèmes!$D$2,3,IF(AC177=Barèmes!$E$2,4,IF(AC177=Barèmes!$F$2,5,0))))))</f>
        <v/>
      </c>
      <c r="AI177" s="31"/>
      <c r="AJ177" s="32" t="str">
        <f>IFERROR(INDEX(Croissance!$B$5:$B$604,MATCH(A177,Croissance!$A$5:$A$604,0)),"")</f>
        <v/>
      </c>
      <c r="AK177" s="32" t="str">
        <f>IFERROR(INDEX(Croissance!$C$5:$C$604,MATCH(A177,Croissance!$A$5:$A$604,0)),"")</f>
        <v/>
      </c>
      <c r="AL177" s="32" t="str">
        <f>IFERROR(INDEX(Croissance!$D$5:$D$604,MATCH(A177,Croissance!$A$5:$A$604,0)),"")</f>
        <v/>
      </c>
      <c r="AM177" s="32" t="str">
        <f>IFERROR(INDEX(Croissance!$E$5:$E$604,MATCH(A177,Croissance!$A$5:$A$604,0)),"")</f>
        <v/>
      </c>
      <c r="AO177" s="33">
        <f t="shared" si="24"/>
        <v>0</v>
      </c>
      <c r="AP177" s="33">
        <f t="shared" si="20"/>
        <v>0</v>
      </c>
      <c r="AQ177" s="33">
        <f>IF(A177="",0,IF(AND(OR('Synthèse classe'!$C$2="Tous",C177='Synthèse classe'!$C$2),OR('Synthèse classe'!$C$3="Toutes",D177='Synthèse classe'!$C$3),OR('Synthèse classe'!$C$4="Toutes",AND('Synthèse classe'!$C$4="Dernière",AP177=1),B177=IFERROR(VALUE('Synthèse classe'!$C$4),0))),1,0))</f>
        <v>0</v>
      </c>
      <c r="AR177" s="34" t="str">
        <f t="shared" si="21"/>
        <v/>
      </c>
    </row>
    <row r="178" spans="1:44" x14ac:dyDescent="0.2">
      <c r="A178" s="17" t="str">
        <f t="shared" si="17"/>
        <v/>
      </c>
      <c r="B178" s="18"/>
      <c r="C178" s="19"/>
      <c r="D178" s="19"/>
      <c r="E178" s="19"/>
      <c r="F178" s="19"/>
      <c r="G178" s="19"/>
      <c r="H178" s="17" t="str">
        <f t="shared" si="22"/>
        <v/>
      </c>
      <c r="I178" s="20"/>
      <c r="J178" s="18"/>
      <c r="K178" s="19"/>
      <c r="L178" s="21" t="str">
        <f t="shared" si="23"/>
        <v/>
      </c>
      <c r="M178" s="21" t="str">
        <f>IF(OR(J178="",SUMPRODUCT((Barèmes!$A$6:$A$28="Endurance — Luc Léger (palier)")*(Barèmes!$B$6:$B$28=H178)*(Barèmes!$C$6:$C$28=IF(H178="6ème","Mixte",G178)))=0),"",IF(SUMPRODUCT((Barèmes!$A$6:$A$28="Endurance — Luc Léger (palier)")*(Barèmes!$B$6:$B$28=H178)*(Barèmes!$C$6:$C$28=IF(H178="6ème","Mixte",G178))*(Barèmes!$J$6:$J$28="+"))&gt;0,IF(J178&lt;=SUMIFS(Barèmes!$D$6:$D$28,Barèmes!$A$6:$A$28,"Endurance — Luc Léger (palier)",Barèmes!$B$6:$B$28,H178,Barèmes!$C$6:$C$28,IF(H178="6ème","Mixte",G178)),"à besoin",IF(J178&lt;=SUMIFS(Barèmes!$E$6:$E$28,Barèmes!$A$6:$A$28,"Endurance — Luc Léger (palier)",Barèmes!$B$6:$B$28,H178,Barèmes!$C$6:$C$28,IF(H178="6ème","Mixte",G178)),"fragile","satisfaisant")),IF(J178&gt;=SUMIFS(Barèmes!$D$6:$D$28,Barèmes!$A$6:$A$28,"Endurance — Luc Léger (palier)",Barèmes!$B$6:$B$28,H178,Barèmes!$C$6:$C$28,IF(H178="6ème","Mixte",G178)),"à besoin",IF(J178&gt;=SUMIFS(Barèmes!$E$6:$E$28,Barèmes!$A$6:$A$28,"Endurance — Luc Léger (palier)",Barèmes!$B$6:$B$28,H178,Barèmes!$C$6:$C$28,IF(H178="6ème","Mixte",G178)),"fragile","satisfaisant"))))</f>
        <v/>
      </c>
      <c r="N178" s="21" t="str">
        <f>IF(OR(J178="",SUMPRODUCT((Barèmes!$A$6:$A$28="Endurance — Luc Léger (palier)")*(Barèmes!$B$6:$B$28=H178)*(Barèmes!$C$6:$C$28=IF(H178="6ème","Mixte",G178)))=0),"",IF(SUMPRODUCT((Barèmes!$A$6:$A$28="Endurance — Luc Léger (palier)")*(Barèmes!$B$6:$B$28=H178)*(Barèmes!$C$6:$C$28=IF(H178="6ème","Mixte",G178))*(Barèmes!$J$6:$J$28="+"))&gt;0,IF(J178&lt;=SUMIFS(Barèmes!$F$6:$F$28,Barèmes!$A$6:$A$28,"Endurance — Luc Léger (palier)",Barèmes!$B$6:$B$28,H178,Barèmes!$C$6:$C$28,IF(H178="6ème","Mixte",G178)),Barèmes!$B$2,IF(J178&lt;=SUMIFS(Barèmes!$G$6:$G$28,Barèmes!$A$6:$A$28,"Endurance — Luc Léger (palier)",Barèmes!$B$6:$B$28,H178,Barèmes!$C$6:$C$28,IF(H178="6ème","Mixte",G178)),Barèmes!$C$2,IF(J178&lt;=SUMIFS(Barèmes!$H$6:$H$28,Barèmes!$A$6:$A$28,"Endurance — Luc Léger (palier)",Barèmes!$B$6:$B$28,H178,Barèmes!$C$6:$C$28,IF(H178="6ème","Mixte",G178)),Barèmes!$D$2,IF(J178&lt;=SUMIFS(Barèmes!$I$6:$I$28,Barèmes!$A$6:$A$28,"Endurance — Luc Léger (palier)",Barèmes!$B$6:$B$28,H178,Barèmes!$C$6:$C$28,IF(H178="6ème","Mixte",G178)),Barèmes!$E$2,Barèmes!$F$2)))),IF(J178&gt;=SUMIFS(Barèmes!$F$6:$F$28,Barèmes!$A$6:$A$28,"Endurance — Luc Léger (palier)",Barèmes!$B$6:$B$28,H178,Barèmes!$C$6:$C$28,IF(H178="6ème","Mixte",G178)),Barèmes!$B$2,IF(J178&gt;=SUMIFS(Barèmes!$G$6:$G$28,Barèmes!$A$6:$A$28,"Endurance — Luc Léger (palier)",Barèmes!$B$6:$B$28,H178,Barèmes!$C$6:$C$28,IF(H178="6ème","Mixte",G178)),Barèmes!$C$2,IF(J178&gt;=SUMIFS(Barèmes!$H$6:$H$28,Barèmes!$A$6:$A$28,"Endurance — Luc Léger (palier)",Barèmes!$B$6:$B$28,H178,Barèmes!$C$6:$C$28,IF(H178="6ème","Mixte",G178)),Barèmes!$D$2,IF(J178&gt;=SUMIFS(Barèmes!$I$6:$I$28,Barèmes!$A$6:$A$28,"Endurance — Luc Léger (palier)",Barèmes!$B$6:$B$28,H178,Barèmes!$C$6:$C$28,IF(H178="6ème","Mixte",G178)),Barèmes!$E$2,Barèmes!$F$2))))))</f>
        <v/>
      </c>
      <c r="O178" s="22"/>
      <c r="P178" s="23" t="str">
        <f>IF(OR(O178="",SUMPRODUCT((Barèmes!$A$6:$A$28="Force bas du corps — Saut en longueur (m)")*(Barèmes!$B$6:$B$28=H178)*(Barèmes!$C$6:$C$28=IF(H178="6ème","Mixte",G178)))=0),"",IF(SUMPRODUCT((Barèmes!$A$6:$A$28="Force bas du corps — Saut en longueur (m)")*(Barèmes!$B$6:$B$28=H178)*(Barèmes!$C$6:$C$28=IF(H178="6ème","Mixte",G178))*(Barèmes!$J$6:$J$28="+"))&gt;0,IF(O178&lt;=SUMIFS(Barèmes!$D$6:$D$28,Barèmes!$A$6:$A$28,"Force bas du corps — Saut en longueur (m)",Barèmes!$B$6:$B$28,H178,Barèmes!$C$6:$C$28,IF(H178="6ème","Mixte",G178)),"à besoin",IF(O178&lt;=SUMIFS(Barèmes!$E$6:$E$28,Barèmes!$A$6:$A$28,"Force bas du corps — Saut en longueur (m)",Barèmes!$B$6:$B$28,H178,Barèmes!$C$6:$C$28,IF(H178="6ème","Mixte",G178)),"fragile","satisfaisant")),IF(O178&gt;=SUMIFS(Barèmes!$D$6:$D$28,Barèmes!$A$6:$A$28,"Force bas du corps — Saut en longueur (m)",Barèmes!$B$6:$B$28,H178,Barèmes!$C$6:$C$28,IF(H178="6ème","Mixte",G178)),"à besoin",IF(O178&gt;=SUMIFS(Barèmes!$E$6:$E$28,Barèmes!$A$6:$A$28,"Force bas du corps — Saut en longueur (m)",Barèmes!$B$6:$B$28,H178,Barèmes!$C$6:$C$28,IF(H178="6ème","Mixte",G178)),"fragile","satisfaisant"))))</f>
        <v/>
      </c>
      <c r="Q178" s="23" t="str">
        <f>IF(OR(O178="",SUMPRODUCT((Barèmes!$A$6:$A$28="Force bas du corps — Saut en longueur (m)")*(Barèmes!$B$6:$B$28=H178)*(Barèmes!$C$6:$C$28=IF(H178="6ème","Mixte",G178)))=0),"",IF(SUMPRODUCT((Barèmes!$A$6:$A$28="Force bas du corps — Saut en longueur (m)")*(Barèmes!$B$6:$B$28=H178)*(Barèmes!$C$6:$C$28=IF(H178="6ème","Mixte",G178))*(Barèmes!$J$6:$J$28="+"))&gt;0,IF(O178&lt;=SUMIFS(Barèmes!$F$6:$F$28,Barèmes!$A$6:$A$28,"Force bas du corps — Saut en longueur (m)",Barèmes!$B$6:$B$28,H178,Barèmes!$C$6:$C$28,IF(H178="6ème","Mixte",G178)),Barèmes!$B$2,IF(O178&lt;=SUMIFS(Barèmes!$G$6:$G$28,Barèmes!$A$6:$A$28,"Force bas du corps — Saut en longueur (m)",Barèmes!$B$6:$B$28,H178,Barèmes!$C$6:$C$28,IF(H178="6ème","Mixte",G178)),Barèmes!$C$2,IF(O178&lt;=SUMIFS(Barèmes!$H$6:$H$28,Barèmes!$A$6:$A$28,"Force bas du corps — Saut en longueur (m)",Barèmes!$B$6:$B$28,H178,Barèmes!$C$6:$C$28,IF(H178="6ème","Mixte",G178)),Barèmes!$D$2,IF(O178&lt;=SUMIFS(Barèmes!$I$6:$I$28,Barèmes!$A$6:$A$28,"Force bas du corps — Saut en longueur (m)",Barèmes!$B$6:$B$28,H178,Barèmes!$C$6:$C$28,IF(H178="6ème","Mixte",G178)),Barèmes!$E$2,Barèmes!$F$2)))),IF(O178&gt;=SUMIFS(Barèmes!$F$6:$F$28,Barèmes!$A$6:$A$28,"Force bas du corps — Saut en longueur (m)",Barèmes!$B$6:$B$28,H178,Barèmes!$C$6:$C$28,IF(H178="6ème","Mixte",G178)),Barèmes!$B$2,IF(O178&gt;=SUMIFS(Barèmes!$G$6:$G$28,Barèmes!$A$6:$A$28,"Force bas du corps — Saut en longueur (m)",Barèmes!$B$6:$B$28,H178,Barèmes!$C$6:$C$28,IF(H178="6ème","Mixte",G178)),Barèmes!$C$2,IF(O178&gt;=SUMIFS(Barèmes!$H$6:$H$28,Barèmes!$A$6:$A$28,"Force bas du corps — Saut en longueur (m)",Barèmes!$B$6:$B$28,H178,Barèmes!$C$6:$C$28,IF(H178="6ème","Mixte",G178)),Barèmes!$D$2,IF(O178&gt;=SUMIFS(Barèmes!$I$6:$I$28,Barèmes!$A$6:$A$28,"Force bas du corps — Saut en longueur (m)",Barèmes!$B$6:$B$28,H178,Barèmes!$C$6:$C$28,IF(H178="6ème","Mixte",G178)),Barèmes!$E$2,Barèmes!$F$2))))))</f>
        <v/>
      </c>
      <c r="R178" s="22"/>
      <c r="S178" s="24" t="str">
        <f>IF(OR(R178="",SUMPRODUCT((Barèmes!$A$6:$A$28="Vitesse — 30 m (s)")*(Barèmes!$B$6:$B$28=H178)*(Barèmes!$C$6:$C$28=IF(H178="6ème","Mixte",G178)))=0),"",IF(SUMPRODUCT((Barèmes!$A$6:$A$28="Vitesse — 30 m (s)")*(Barèmes!$B$6:$B$28=H178)*(Barèmes!$C$6:$C$28=IF(H178="6ème","Mixte",G178))*(Barèmes!$J$6:$J$28="+"))&gt;0,IF(R178&lt;=SUMIFS(Barèmes!$D$6:$D$28,Barèmes!$A$6:$A$28,"Vitesse — 30 m (s)",Barèmes!$B$6:$B$28,H178,Barèmes!$C$6:$C$28,IF(H178="6ème","Mixte",G178)),"à besoin",IF(R178&lt;=SUMIFS(Barèmes!$E$6:$E$28,Barèmes!$A$6:$A$28,"Vitesse — 30 m (s)",Barèmes!$B$6:$B$28,H178,Barèmes!$C$6:$C$28,IF(H178="6ème","Mixte",G178)),"fragile","satisfaisant")),IF(R178&gt;=SUMIFS(Barèmes!$D$6:$D$28,Barèmes!$A$6:$A$28,"Vitesse — 30 m (s)",Barèmes!$B$6:$B$28,H178,Barèmes!$C$6:$C$28,IF(H178="6ème","Mixte",G178)),"à besoin",IF(R178&gt;=SUMIFS(Barèmes!$E$6:$E$28,Barèmes!$A$6:$A$28,"Vitesse — 30 m (s)",Barèmes!$B$6:$B$28,H178,Barèmes!$C$6:$C$28,IF(H178="6ème","Mixte",G178)),"fragile","satisfaisant"))))</f>
        <v/>
      </c>
      <c r="T178" s="24" t="str">
        <f>IF(OR(R178="",SUMPRODUCT((Barèmes!$A$6:$A$28="Vitesse — 30 m (s)")*(Barèmes!$B$6:$B$28=H178)*(Barèmes!$C$6:$C$28=IF(H178="6ème","Mixte",G178)))=0),"",IF(SUMPRODUCT((Barèmes!$A$6:$A$28="Vitesse — 30 m (s)")*(Barèmes!$B$6:$B$28=H178)*(Barèmes!$C$6:$C$28=IF(H178="6ème","Mixte",G178))*(Barèmes!$J$6:$J$28="+"))&gt;0,IF(R178&lt;=SUMIFS(Barèmes!$F$6:$F$28,Barèmes!$A$6:$A$28,"Vitesse — 30 m (s)",Barèmes!$B$6:$B$28,H178,Barèmes!$C$6:$C$28,IF(H178="6ème","Mixte",G178)),Barèmes!$B$2,IF(R178&lt;=SUMIFS(Barèmes!$G$6:$G$28,Barèmes!$A$6:$A$28,"Vitesse — 30 m (s)",Barèmes!$B$6:$B$28,H178,Barèmes!$C$6:$C$28,IF(H178="6ème","Mixte",G178)),Barèmes!$C$2,IF(R178&lt;=SUMIFS(Barèmes!$H$6:$H$28,Barèmes!$A$6:$A$28,"Vitesse — 30 m (s)",Barèmes!$B$6:$B$28,H178,Barèmes!$C$6:$C$28,IF(H178="6ème","Mixte",G178)),Barèmes!$D$2,IF(R178&lt;=SUMIFS(Barèmes!$I$6:$I$28,Barèmes!$A$6:$A$28,"Vitesse — 30 m (s)",Barèmes!$B$6:$B$28,H178,Barèmes!$C$6:$C$28,IF(H178="6ème","Mixte",G178)),Barèmes!$E$2,Barèmes!$F$2)))),IF(R178&gt;=SUMIFS(Barèmes!$F$6:$F$28,Barèmes!$A$6:$A$28,"Vitesse — 30 m (s)",Barèmes!$B$6:$B$28,H178,Barèmes!$C$6:$C$28,IF(H178="6ème","Mixte",G178)),Barèmes!$B$2,IF(R178&gt;=SUMIFS(Barèmes!$G$6:$G$28,Barèmes!$A$6:$A$28,"Vitesse — 30 m (s)",Barèmes!$B$6:$B$28,H178,Barèmes!$C$6:$C$28,IF(H178="6ème","Mixte",G178)),Barèmes!$C$2,IF(R178&gt;=SUMIFS(Barèmes!$H$6:$H$28,Barèmes!$A$6:$A$28,"Vitesse — 30 m (s)",Barèmes!$B$6:$B$28,H178,Barèmes!$C$6:$C$28,IF(H178="6ème","Mixte",G178)),Barèmes!$D$2,IF(R178&gt;=SUMIFS(Barèmes!$I$6:$I$28,Barèmes!$A$6:$A$28,"Vitesse — 30 m (s)",Barèmes!$B$6:$B$28,H178,Barèmes!$C$6:$C$28,IF(H178="6ème","Mixte",G178)),Barèmes!$E$2,Barèmes!$F$2))))))</f>
        <v/>
      </c>
      <c r="U178" s="22"/>
      <c r="V178" s="25" t="str">
        <f>IF(OR(U178="",SUMPRODUCT((Barèmes!$A$6:$A$28="Vitesse — 50 m (s)")*(Barèmes!$B$6:$B$28=H178)*(Barèmes!$C$6:$C$28=IF(H178="6ème","Mixte",G178)))=0),"",IF(SUMPRODUCT((Barèmes!$A$6:$A$28="Vitesse — 50 m (s)")*(Barèmes!$B$6:$B$28=H178)*(Barèmes!$C$6:$C$28=IF(H178="6ème","Mixte",G178))*(Barèmes!$J$6:$J$28="+"))&gt;0,IF(U178&lt;=SUMIFS(Barèmes!$D$6:$D$28,Barèmes!$A$6:$A$28,"Vitesse — 50 m (s)",Barèmes!$B$6:$B$28,H178,Barèmes!$C$6:$C$28,IF(H178="6ème","Mixte",G178)),"à besoin",IF(U178&lt;=SUMIFS(Barèmes!$E$6:$E$28,Barèmes!$A$6:$A$28,"Vitesse — 50 m (s)",Barèmes!$B$6:$B$28,H178,Barèmes!$C$6:$C$28,IF(H178="6ème","Mixte",G178)),"fragile","satisfaisant")),IF(U178&gt;=SUMIFS(Barèmes!$D$6:$D$28,Barèmes!$A$6:$A$28,"Vitesse — 50 m (s)",Barèmes!$B$6:$B$28,H178,Barèmes!$C$6:$C$28,IF(H178="6ème","Mixte",G178)),"à besoin",IF(U178&gt;=SUMIFS(Barèmes!$E$6:$E$28,Barèmes!$A$6:$A$28,"Vitesse — 50 m (s)",Barèmes!$B$6:$B$28,H178,Barèmes!$C$6:$C$28,IF(H178="6ème","Mixte",G178)),"fragile","satisfaisant"))))</f>
        <v/>
      </c>
      <c r="W178" s="25" t="str">
        <f>IF(OR(U178="",SUMPRODUCT((Barèmes!$A$6:$A$28="Vitesse — 50 m (s)")*(Barèmes!$B$6:$B$28=H178)*(Barèmes!$C$6:$C$28=IF(H178="6ème","Mixte",G178)))=0),"",IF(SUMPRODUCT((Barèmes!$A$6:$A$28="Vitesse — 50 m (s)")*(Barèmes!$B$6:$B$28=H178)*(Barèmes!$C$6:$C$28=IF(H178="6ème","Mixte",G178))*(Barèmes!$J$6:$J$28="+"))&gt;0,IF(U178&lt;=SUMIFS(Barèmes!$F$6:$F$28,Barèmes!$A$6:$A$28,"Vitesse — 50 m (s)",Barèmes!$B$6:$B$28,H178,Barèmes!$C$6:$C$28,IF(H178="6ème","Mixte",G178)),Barèmes!$B$2,IF(U178&lt;=SUMIFS(Barèmes!$G$6:$G$28,Barèmes!$A$6:$A$28,"Vitesse — 50 m (s)",Barèmes!$B$6:$B$28,H178,Barèmes!$C$6:$C$28,IF(H178="6ème","Mixte",G178)),Barèmes!$C$2,IF(U178&lt;=SUMIFS(Barèmes!$H$6:$H$28,Barèmes!$A$6:$A$28,"Vitesse — 50 m (s)",Barèmes!$B$6:$B$28,H178,Barèmes!$C$6:$C$28,IF(H178="6ème","Mixte",G178)),Barèmes!$D$2,IF(U178&lt;=SUMIFS(Barèmes!$I$6:$I$28,Barèmes!$A$6:$A$28,"Vitesse — 50 m (s)",Barèmes!$B$6:$B$28,H178,Barèmes!$C$6:$C$28,IF(H178="6ème","Mixte",G178)),Barèmes!$E$2,Barèmes!$F$2)))),IF(U178&gt;=SUMIFS(Barèmes!$F$6:$F$28,Barèmes!$A$6:$A$28,"Vitesse — 50 m (s)",Barèmes!$B$6:$B$28,H178,Barèmes!$C$6:$C$28,IF(H178="6ème","Mixte",G178)),Barèmes!$B$2,IF(U178&gt;=SUMIFS(Barèmes!$G$6:$G$28,Barèmes!$A$6:$A$28,"Vitesse — 50 m (s)",Barèmes!$B$6:$B$28,H178,Barèmes!$C$6:$C$28,IF(H178="6ème","Mixte",G178)),Barèmes!$C$2,IF(U178&gt;=SUMIFS(Barèmes!$H$6:$H$28,Barèmes!$A$6:$A$28,"Vitesse — 50 m (s)",Barèmes!$B$6:$B$28,H178,Barèmes!$C$6:$C$28,IF(H178="6ème","Mixte",G178)),Barèmes!$D$2,IF(U178&gt;=SUMIFS(Barèmes!$I$6:$I$28,Barèmes!$A$6:$A$28,"Vitesse — 50 m (s)",Barèmes!$B$6:$B$28,H178,Barèmes!$C$6:$C$28,IF(H178="6ème","Mixte",G178)),Barèmes!$E$2,Barèmes!$F$2))))))</f>
        <v/>
      </c>
      <c r="X178" s="18"/>
      <c r="Y178" s="26" t="str" cm="1">
        <f t="array" ref="Y178">IF(OR(X178="",SUMPRODUCT((Barèmes!$A$6:$A$28="Souplesse (score 1-5)")*(Barèmes!$B$6:$B$28=H178)*(Barèmes!$C$6:$C$28=IF(H178="6ème","Mixte",G178)))=0),"",IF(SUMPRODUCT((Barèmes!$A$6:$A$28="Souplesse (score 1-5)")*(Barèmes!$B$6:$B$28=H178)*(Barèmes!$C$6:$C$28=IF(H178="6ème","Mixte",G178))*(Barèmes!$J$6:$J$28="+"))&gt;0,IF(X178&lt;=SUMIFS(Barèmes!$D$6:$D$28,Barèmes!$A$6:$A$28,"Souplesse (score 1-5)",Barèmes!$B$6:$B$28,H178,Barèmes!$C$6:$C$28,IF(H178="6ème","Mixte",G178)),"à besoin",IF(X178&lt;=SUMIFS(Barèmes!$E$6:$E$28,Barèmes!$A$6:$A$28,"Souplesse (score 1-5)",Barèmes!$B$6:$B$28,H178,Barèmes!$C$6:$C$28,IF(H178="6ème","Mixte",G178)),"fragile","satisfaisant")),IF(X178&gt;=SUMIFS(Barèmes!$D$6:$D$28,Barèmes!$A$6:$A$28,"Souplesse (score 1-5)",Barèmes!$B$6:$B$28,H178,Barèmes!$C$6:$C$28,IF(H178="6ème","Mixte",G178)),"à besoin",IF(X178&gt;=SUMIFS(Barèmes!$E$6:$E$28,Barèmes!$A$6:$A$28,"Souplesse (score 1-5)",Barèmes!$B$6:$B$28,H178,Barèmes!$C$6:$C$28,IF(H178="6ème","Mixte",G178)),"fragile","satisfaisant"))))</f>
        <v/>
      </c>
      <c r="Z178" s="26" t="str" cm="1">
        <f t="array" ref="Z178">IF(OR(X178="",SUMPRODUCT((Barèmes!$A$6:$A$28="Souplesse (score 1-5)")*(Barèmes!$B$6:$B$28=H178)*(Barèmes!$C$6:$C$28=IF(H178="6ème","Mixte",G178)))=0),"",IF(SUMPRODUCT((Barèmes!$A$6:$A$28="Souplesse (score 1-5)")*(Barèmes!$B$6:$B$28=H178)*(Barèmes!$C$6:$C$28=IF(H178="6ème","Mixte",G178))*(Barèmes!$J$6:$J$28="+"))&gt;0,IF(X178&lt;=SUMIFS(Barèmes!$F$6:$F$28,Barèmes!$A$6:$A$28,"Souplesse (score 1-5)",Barèmes!$B$6:$B$28,H178,Barèmes!$C$6:$C$28,IF(H178="6ème","Mixte",G178)),Barèmes!$B$2,IF(X178&lt;=SUMIFS(Barèmes!$G$6:$G$28,Barèmes!$A$6:$A$28,"Souplesse (score 1-5)",Barèmes!$B$6:$B$28,H178,Barèmes!$C$6:$C$28,IF(H178="6ème","Mixte",G178)),Barèmes!$C$2,IF(X178&lt;=SUMIFS(Barèmes!$H$6:$H$28,Barèmes!$A$6:$A$28,"Souplesse (score 1-5)",Barèmes!$B$6:$B$28,H178,Barèmes!$C$6:$C$28,IF(H178="6ème","Mixte",G178)),Barèmes!$D$2,IF(X178&lt;=SUMIFS(Barèmes!$I$6:$I$28,Barèmes!$A$6:$A$28,"Souplesse (score 1-5)",Barèmes!$B$6:$B$28,H178,Barèmes!$C$6:$C$28,IF(H178="6ème","Mixte",G178)),Barèmes!$E$2,Barèmes!$F$2)))),IF(X178&gt;=SUMIFS(Barèmes!$F$6:$F$28,Barèmes!$A$6:$A$28,"Souplesse (score 1-5)",Barèmes!$B$6:$B$28,H178,Barèmes!$C$6:$C$28,IF(H178="6ème","Mixte",G178)),Barèmes!$B$2,IF(X178&gt;=SUMIFS(Barèmes!$G$6:$G$28,Barèmes!$A$6:$A$28,"Souplesse (score 1-5)",Barèmes!$B$6:$B$28,H178,Barèmes!$C$6:$C$28,IF(H178="6ème","Mixte",G178)),Barèmes!$C$2,IF(X178&gt;=SUMIFS(Barèmes!$H$6:$H$28,Barèmes!$A$6:$A$28,"Souplesse (score 1-5)",Barèmes!$B$6:$B$28,H178,Barèmes!$C$6:$C$28,IF(H178="6ème","Mixte",G178)),Barèmes!$D$2,IF(X178&gt;=SUMIFS(Barèmes!$I$6:$I$28,Barèmes!$A$6:$A$28,"Souplesse (score 1-5)",Barèmes!$B$6:$B$28,H178,Barèmes!$C$6:$C$28,IF(H178="6ème","Mixte",G178)),Barèmes!$E$2,Barèmes!$F$2))))))</f>
        <v/>
      </c>
      <c r="AA178" s="22"/>
      <c r="AB178" s="27" t="str">
        <f>IF(OR(AA178="",SUMPRODUCT((Barèmes!$A$6:$A$28="Agilité — T-test 974 (s)")*(Barèmes!$B$6:$B$28=H178)*(Barèmes!$C$6:$C$28=IF(H178="6ème","Mixte",G178)))=0),"",IF(SUMPRODUCT((Barèmes!$A$6:$A$28="Agilité — T-test 974 (s)")*(Barèmes!$B$6:$B$28=H178)*(Barèmes!$C$6:$C$28=IF(H178="6ème","Mixte",G178))*(Barèmes!$J$6:$J$28="+"))&gt;0,IF(AA178&lt;=SUMIFS(Barèmes!$D$6:$D$28,Barèmes!$A$6:$A$28,"Agilité — T-test 974 (s)",Barèmes!$B$6:$B$28,H178,Barèmes!$C$6:$C$28,IF(H178="6ème","Mixte",G178)),"à besoin",IF(AA178&lt;=SUMIFS(Barèmes!$E$6:$E$28,Barèmes!$A$6:$A$28,"Agilité — T-test 974 (s)",Barèmes!$B$6:$B$28,H178,Barèmes!$C$6:$C$28,IF(H178="6ème","Mixte",G178)),"fragile","satisfaisant")),IF(AA178&gt;=SUMIFS(Barèmes!$D$6:$D$28,Barèmes!$A$6:$A$28,"Agilité — T-test 974 (s)",Barèmes!$B$6:$B$28,H178,Barèmes!$C$6:$C$28,IF(H178="6ème","Mixte",G178)),"à besoin",IF(AA178&gt;=SUMIFS(Barèmes!$E$6:$E$28,Barèmes!$A$6:$A$28,"Agilité — T-test 974 (s)",Barèmes!$B$6:$B$28,H178,Barèmes!$C$6:$C$28,IF(H178="6ème","Mixte",G178)),"fragile","satisfaisant"))))</f>
        <v/>
      </c>
      <c r="AC178" s="27" t="str">
        <f>IF(OR(AA178="",SUMPRODUCT((Barèmes!$A$6:$A$28="Agilité — T-test 974 (s)")*(Barèmes!$B$6:$B$28=H178)*(Barèmes!$C$6:$C$28=IF(H178="6ème","Mixte",G178)))=0),"",IF(SUMPRODUCT((Barèmes!$A$6:$A$28="Agilité — T-test 974 (s)")*(Barèmes!$B$6:$B$28=H178)*(Barèmes!$C$6:$C$28=IF(H178="6ème","Mixte",G178))*(Barèmes!$J$6:$J$28="+"))&gt;0,IF(AA178&lt;=SUMIFS(Barèmes!$F$6:$F$28,Barèmes!$A$6:$A$28,"Agilité — T-test 974 (s)",Barèmes!$B$6:$B$28,H178,Barèmes!$C$6:$C$28,IF(H178="6ème","Mixte",G178)),Barèmes!$B$2,IF(AA178&lt;=SUMIFS(Barèmes!$G$6:$G$28,Barèmes!$A$6:$A$28,"Agilité — T-test 974 (s)",Barèmes!$B$6:$B$28,H178,Barèmes!$C$6:$C$28,IF(H178="6ème","Mixte",G178)),Barèmes!$C$2,IF(AA178&lt;=SUMIFS(Barèmes!$H$6:$H$28,Barèmes!$A$6:$A$28,"Agilité — T-test 974 (s)",Barèmes!$B$6:$B$28,H178,Barèmes!$C$6:$C$28,IF(H178="6ème","Mixte",G178)),Barèmes!$D$2,IF(AA178&lt;=SUMIFS(Barèmes!$I$6:$I$28,Barèmes!$A$6:$A$28,"Agilité — T-test 974 (s)",Barèmes!$B$6:$B$28,H178,Barèmes!$C$6:$C$28,IF(H178="6ème","Mixte",G178)),Barèmes!$E$2,Barèmes!$F$2)))),IF(AA178&gt;=SUMIFS(Barèmes!$F$6:$F$28,Barèmes!$A$6:$A$28,"Agilité — T-test 974 (s)",Barèmes!$B$6:$B$28,H178,Barèmes!$C$6:$C$28,IF(H178="6ème","Mixte",G178)),Barèmes!$B$2,IF(AA178&gt;=SUMIFS(Barèmes!$G$6:$G$28,Barèmes!$A$6:$A$28,"Agilité — T-test 974 (s)",Barèmes!$B$6:$B$28,H178,Barèmes!$C$6:$C$28,IF(H178="6ème","Mixte",G178)),Barèmes!$C$2,IF(AA178&gt;=SUMIFS(Barèmes!$H$6:$H$28,Barèmes!$A$6:$A$28,"Agilité — T-test 974 (s)",Barèmes!$B$6:$B$28,H178,Barèmes!$C$6:$C$28,IF(H178="6ème","Mixte",G178)),Barèmes!$D$2,IF(AA178&gt;=SUMIFS(Barèmes!$I$6:$I$28,Barèmes!$A$6:$A$28,"Agilité — T-test 974 (s)",Barèmes!$B$6:$B$28,H178,Barèmes!$C$6:$C$28,IF(H178="6ème","Mixte",G178)),Barèmes!$E$2,Barèmes!$F$2))))))</f>
        <v/>
      </c>
      <c r="AD178" s="28" t="str">
        <f t="shared" si="18"/>
        <v/>
      </c>
      <c r="AE178" s="29" t="str">
        <f t="shared" si="19"/>
        <v/>
      </c>
      <c r="AF178" s="30" t="str">
        <f>IF(OR(AD178="",SUMPRODUCT((Barèmes!$A$6:$A$28="Surcoût d'agilité (s) — technique")*(Barèmes!$B$6:$B$28=H178)*(Barèmes!$C$6:$C$28=IF(H178="6ème","Mixte",G178)))=0),"",IF(SUMPRODUCT((Barèmes!$A$6:$A$28="Surcoût d'agilité (s) — technique")*(Barèmes!$B$6:$B$28=H178)*(Barèmes!$C$6:$C$28=IF(H178="6ème","Mixte",G178))*(Barèmes!$J$6:$J$28="+"))&gt;0,IF(AD178&lt;=SUMIFS(Barèmes!$D$6:$D$28,Barèmes!$A$6:$A$28,"Surcoût d'agilité (s) — technique",Barèmes!$B$6:$B$28,H178,Barèmes!$C$6:$C$28,IF(H178="6ème","Mixte",G178)),"à besoin",IF(AD178&lt;=SUMIFS(Barèmes!$E$6:$E$28,Barèmes!$A$6:$A$28,"Surcoût d'agilité (s) — technique",Barèmes!$B$6:$B$28,H178,Barèmes!$C$6:$C$28,IF(H178="6ème","Mixte",G178)),"fragile","satisfaisant")),IF(AD178&gt;=SUMIFS(Barèmes!$D$6:$D$28,Barèmes!$A$6:$A$28,"Surcoût d'agilité (s) — technique",Barèmes!$B$6:$B$28,H178,Barèmes!$C$6:$C$28,IF(H178="6ème","Mixte",G178)),"à besoin",IF(AD178&gt;=SUMIFS(Barèmes!$E$6:$E$28,Barèmes!$A$6:$A$28,"Surcoût d'agilité (s) — technique",Barèmes!$B$6:$B$28,H178,Barèmes!$C$6:$C$28,IF(H178="6ème","Mixte",G178)),"fragile","satisfaisant"))))</f>
        <v/>
      </c>
      <c r="AG178" s="30" t="str">
        <f>IF(OR(AD178="",SUMPRODUCT((Barèmes!$A$6:$A$28="Surcoût d'agilité (s) — technique")*(Barèmes!$B$6:$B$28=H178)*(Barèmes!$C$6:$C$28=IF(H178="6ème","Mixte",G178)))=0),"",IF(SUMPRODUCT((Barèmes!$A$6:$A$28="Surcoût d'agilité (s) — technique")*(Barèmes!$B$6:$B$28=H178)*(Barèmes!$C$6:$C$28=IF(H178="6ème","Mixte",G178))*(Barèmes!$J$6:$J$28="+"))&gt;0,IF(AD178&lt;=SUMIFS(Barèmes!$F$6:$F$28,Barèmes!$A$6:$A$28,"Surcoût d'agilité (s) — technique",Barèmes!$B$6:$B$28,H178,Barèmes!$C$6:$C$28,IF(H178="6ème","Mixte",G178)),Barèmes!$B$2,IF(AD178&lt;=SUMIFS(Barèmes!$G$6:$G$28,Barèmes!$A$6:$A$28,"Surcoût d'agilité (s) — technique",Barèmes!$B$6:$B$28,H178,Barèmes!$C$6:$C$28,IF(H178="6ème","Mixte",G178)),Barèmes!$C$2,IF(AD178&lt;=SUMIFS(Barèmes!$H$6:$H$28,Barèmes!$A$6:$A$28,"Surcoût d'agilité (s) — technique",Barèmes!$B$6:$B$28,H178,Barèmes!$C$6:$C$28,IF(H178="6ème","Mixte",G178)),Barèmes!$D$2,IF(AD178&lt;=SUMIFS(Barèmes!$I$6:$I$28,Barèmes!$A$6:$A$28,"Surcoût d'agilité (s) — technique",Barèmes!$B$6:$B$28,H178,Barèmes!$C$6:$C$28,IF(H178="6ème","Mixte",G178)),Barèmes!$E$2,Barèmes!$F$2)))),IF(AD178&gt;=SUMIFS(Barèmes!$F$6:$F$28,Barèmes!$A$6:$A$28,"Surcoût d'agilité (s) — technique",Barèmes!$B$6:$B$28,H178,Barèmes!$C$6:$C$28,IF(H178="6ème","Mixte",G178)),Barèmes!$B$2,IF(AD178&gt;=SUMIFS(Barèmes!$G$6:$G$28,Barèmes!$A$6:$A$28,"Surcoût d'agilité (s) — technique",Barèmes!$B$6:$B$28,H178,Barèmes!$C$6:$C$28,IF(H178="6ème","Mixte",G178)),Barèmes!$C$2,IF(AD178&gt;=SUMIFS(Barèmes!$H$6:$H$28,Barèmes!$A$6:$A$28,"Surcoût d'agilité (s) — technique",Barèmes!$B$6:$B$28,H178,Barèmes!$C$6:$C$28,IF(H178="6ème","Mixte",G178)),Barèmes!$D$2,IF(AD178&gt;=SUMIFS(Barèmes!$I$6:$I$28,Barèmes!$A$6:$A$28,"Surcoût d'agilité (s) — technique",Barèmes!$B$6:$B$28,H178,Barèmes!$C$6:$C$28,IF(H178="6ème","Mixte",G178)),Barèmes!$E$2,Barèmes!$F$2))))))</f>
        <v/>
      </c>
      <c r="AH178" s="31" t="str">
        <f>IF((IF(N178="",0,1)+IF(Q178="",0,1)+IF(W178="",0,1)+IF(Z178="",0,1)+IF(AC178="",0,1))=0,"",3*IF(N178=Barèmes!$B$2,1,IF(N178=Barèmes!$C$2,2,IF(N178=Barèmes!$D$2,3,IF(N178=Barèmes!$E$2,4,IF(N178=Barèmes!$F$2,5,0)))))+3*IF(Q178=Barèmes!$B$2,1,IF(Q178=Barèmes!$C$2,2,IF(Q178=Barèmes!$D$2,3,IF(Q178=Barèmes!$E$2,4,IF(Q178=Barèmes!$F$2,5,0)))))+2*IF(W178=Barèmes!$B$2,1,IF(W178=Barèmes!$C$2,2,IF(W178=Barèmes!$D$2,3,IF(W178=Barèmes!$E$2,4,IF(W178=Barèmes!$F$2,5,0)))))+1*IF(Z178=Barèmes!$B$2,1,IF(Z178=Barèmes!$C$2,2,IF(Z178=Barèmes!$D$2,3,IF(Z178=Barèmes!$E$2,4,IF(Z178=Barèmes!$F$2,5,0)))))+1*IF(AC178=Barèmes!$B$2,1,IF(AC178=Barèmes!$C$2,2,IF(AC178=Barèmes!$D$2,3,IF(AC178=Barèmes!$E$2,4,IF(AC178=Barèmes!$F$2,5,0))))))</f>
        <v/>
      </c>
      <c r="AI178" s="31"/>
      <c r="AJ178" s="32" t="str">
        <f>IFERROR(INDEX(Croissance!$B$5:$B$604,MATCH(A178,Croissance!$A$5:$A$604,0)),"")</f>
        <v/>
      </c>
      <c r="AK178" s="32" t="str">
        <f>IFERROR(INDEX(Croissance!$C$5:$C$604,MATCH(A178,Croissance!$A$5:$A$604,0)),"")</f>
        <v/>
      </c>
      <c r="AL178" s="32" t="str">
        <f>IFERROR(INDEX(Croissance!$D$5:$D$604,MATCH(A178,Croissance!$A$5:$A$604,0)),"")</f>
        <v/>
      </c>
      <c r="AM178" s="32" t="str">
        <f>IFERROR(INDEX(Croissance!$E$5:$E$604,MATCH(A178,Croissance!$A$5:$A$604,0)),"")</f>
        <v/>
      </c>
      <c r="AO178" s="33">
        <f t="shared" si="24"/>
        <v>0</v>
      </c>
      <c r="AP178" s="33">
        <f t="shared" si="20"/>
        <v>0</v>
      </c>
      <c r="AQ178" s="33">
        <f>IF(A178="",0,IF(AND(OR('Synthèse classe'!$C$2="Tous",C178='Synthèse classe'!$C$2),OR('Synthèse classe'!$C$3="Toutes",D178='Synthèse classe'!$C$3),OR('Synthèse classe'!$C$4="Toutes",AND('Synthèse classe'!$C$4="Dernière",AP178=1),B178=IFERROR(VALUE('Synthèse classe'!$C$4),0))),1,0))</f>
        <v>0</v>
      </c>
      <c r="AR178" s="34" t="str">
        <f t="shared" si="21"/>
        <v/>
      </c>
    </row>
    <row r="179" spans="1:44" x14ac:dyDescent="0.2">
      <c r="A179" s="17" t="str">
        <f t="shared" si="17"/>
        <v/>
      </c>
      <c r="B179" s="18"/>
      <c r="C179" s="19"/>
      <c r="D179" s="19"/>
      <c r="E179" s="19"/>
      <c r="F179" s="19"/>
      <c r="G179" s="19"/>
      <c r="H179" s="17" t="str">
        <f t="shared" si="22"/>
        <v/>
      </c>
      <c r="I179" s="20"/>
      <c r="J179" s="18"/>
      <c r="K179" s="19"/>
      <c r="L179" s="21" t="str">
        <f t="shared" si="23"/>
        <v/>
      </c>
      <c r="M179" s="21" t="str">
        <f>IF(OR(J179="",SUMPRODUCT((Barèmes!$A$6:$A$28="Endurance — Luc Léger (palier)")*(Barèmes!$B$6:$B$28=H179)*(Barèmes!$C$6:$C$28=IF(H179="6ème","Mixte",G179)))=0),"",IF(SUMPRODUCT((Barèmes!$A$6:$A$28="Endurance — Luc Léger (palier)")*(Barèmes!$B$6:$B$28=H179)*(Barèmes!$C$6:$C$28=IF(H179="6ème","Mixte",G179))*(Barèmes!$J$6:$J$28="+"))&gt;0,IF(J179&lt;=SUMIFS(Barèmes!$D$6:$D$28,Barèmes!$A$6:$A$28,"Endurance — Luc Léger (palier)",Barèmes!$B$6:$B$28,H179,Barèmes!$C$6:$C$28,IF(H179="6ème","Mixte",G179)),"à besoin",IF(J179&lt;=SUMIFS(Barèmes!$E$6:$E$28,Barèmes!$A$6:$A$28,"Endurance — Luc Léger (palier)",Barèmes!$B$6:$B$28,H179,Barèmes!$C$6:$C$28,IF(H179="6ème","Mixte",G179)),"fragile","satisfaisant")),IF(J179&gt;=SUMIFS(Barèmes!$D$6:$D$28,Barèmes!$A$6:$A$28,"Endurance — Luc Léger (palier)",Barèmes!$B$6:$B$28,H179,Barèmes!$C$6:$C$28,IF(H179="6ème","Mixte",G179)),"à besoin",IF(J179&gt;=SUMIFS(Barèmes!$E$6:$E$28,Barèmes!$A$6:$A$28,"Endurance — Luc Léger (palier)",Barèmes!$B$6:$B$28,H179,Barèmes!$C$6:$C$28,IF(H179="6ème","Mixte",G179)),"fragile","satisfaisant"))))</f>
        <v/>
      </c>
      <c r="N179" s="21" t="str">
        <f>IF(OR(J179="",SUMPRODUCT((Barèmes!$A$6:$A$28="Endurance — Luc Léger (palier)")*(Barèmes!$B$6:$B$28=H179)*(Barèmes!$C$6:$C$28=IF(H179="6ème","Mixte",G179)))=0),"",IF(SUMPRODUCT((Barèmes!$A$6:$A$28="Endurance — Luc Léger (palier)")*(Barèmes!$B$6:$B$28=H179)*(Barèmes!$C$6:$C$28=IF(H179="6ème","Mixte",G179))*(Barèmes!$J$6:$J$28="+"))&gt;0,IF(J179&lt;=SUMIFS(Barèmes!$F$6:$F$28,Barèmes!$A$6:$A$28,"Endurance — Luc Léger (palier)",Barèmes!$B$6:$B$28,H179,Barèmes!$C$6:$C$28,IF(H179="6ème","Mixte",G179)),Barèmes!$B$2,IF(J179&lt;=SUMIFS(Barèmes!$G$6:$G$28,Barèmes!$A$6:$A$28,"Endurance — Luc Léger (palier)",Barèmes!$B$6:$B$28,H179,Barèmes!$C$6:$C$28,IF(H179="6ème","Mixte",G179)),Barèmes!$C$2,IF(J179&lt;=SUMIFS(Barèmes!$H$6:$H$28,Barèmes!$A$6:$A$28,"Endurance — Luc Léger (palier)",Barèmes!$B$6:$B$28,H179,Barèmes!$C$6:$C$28,IF(H179="6ème","Mixte",G179)),Barèmes!$D$2,IF(J179&lt;=SUMIFS(Barèmes!$I$6:$I$28,Barèmes!$A$6:$A$28,"Endurance — Luc Léger (palier)",Barèmes!$B$6:$B$28,H179,Barèmes!$C$6:$C$28,IF(H179="6ème","Mixte",G179)),Barèmes!$E$2,Barèmes!$F$2)))),IF(J179&gt;=SUMIFS(Barèmes!$F$6:$F$28,Barèmes!$A$6:$A$28,"Endurance — Luc Léger (palier)",Barèmes!$B$6:$B$28,H179,Barèmes!$C$6:$C$28,IF(H179="6ème","Mixte",G179)),Barèmes!$B$2,IF(J179&gt;=SUMIFS(Barèmes!$G$6:$G$28,Barèmes!$A$6:$A$28,"Endurance — Luc Léger (palier)",Barèmes!$B$6:$B$28,H179,Barèmes!$C$6:$C$28,IF(H179="6ème","Mixte",G179)),Barèmes!$C$2,IF(J179&gt;=SUMIFS(Barèmes!$H$6:$H$28,Barèmes!$A$6:$A$28,"Endurance — Luc Léger (palier)",Barèmes!$B$6:$B$28,H179,Barèmes!$C$6:$C$28,IF(H179="6ème","Mixte",G179)),Barèmes!$D$2,IF(J179&gt;=SUMIFS(Barèmes!$I$6:$I$28,Barèmes!$A$6:$A$28,"Endurance — Luc Léger (palier)",Barèmes!$B$6:$B$28,H179,Barèmes!$C$6:$C$28,IF(H179="6ème","Mixte",G179)),Barèmes!$E$2,Barèmes!$F$2))))))</f>
        <v/>
      </c>
      <c r="O179" s="22"/>
      <c r="P179" s="23" t="str">
        <f>IF(OR(O179="",SUMPRODUCT((Barèmes!$A$6:$A$28="Force bas du corps — Saut en longueur (m)")*(Barèmes!$B$6:$B$28=H179)*(Barèmes!$C$6:$C$28=IF(H179="6ème","Mixte",G179)))=0),"",IF(SUMPRODUCT((Barèmes!$A$6:$A$28="Force bas du corps — Saut en longueur (m)")*(Barèmes!$B$6:$B$28=H179)*(Barèmes!$C$6:$C$28=IF(H179="6ème","Mixte",G179))*(Barèmes!$J$6:$J$28="+"))&gt;0,IF(O179&lt;=SUMIFS(Barèmes!$D$6:$D$28,Barèmes!$A$6:$A$28,"Force bas du corps — Saut en longueur (m)",Barèmes!$B$6:$B$28,H179,Barèmes!$C$6:$C$28,IF(H179="6ème","Mixte",G179)),"à besoin",IF(O179&lt;=SUMIFS(Barèmes!$E$6:$E$28,Barèmes!$A$6:$A$28,"Force bas du corps — Saut en longueur (m)",Barèmes!$B$6:$B$28,H179,Barèmes!$C$6:$C$28,IF(H179="6ème","Mixte",G179)),"fragile","satisfaisant")),IF(O179&gt;=SUMIFS(Barèmes!$D$6:$D$28,Barèmes!$A$6:$A$28,"Force bas du corps — Saut en longueur (m)",Barèmes!$B$6:$B$28,H179,Barèmes!$C$6:$C$28,IF(H179="6ème","Mixte",G179)),"à besoin",IF(O179&gt;=SUMIFS(Barèmes!$E$6:$E$28,Barèmes!$A$6:$A$28,"Force bas du corps — Saut en longueur (m)",Barèmes!$B$6:$B$28,H179,Barèmes!$C$6:$C$28,IF(H179="6ème","Mixte",G179)),"fragile","satisfaisant"))))</f>
        <v/>
      </c>
      <c r="Q179" s="23" t="str">
        <f>IF(OR(O179="",SUMPRODUCT((Barèmes!$A$6:$A$28="Force bas du corps — Saut en longueur (m)")*(Barèmes!$B$6:$B$28=H179)*(Barèmes!$C$6:$C$28=IF(H179="6ème","Mixte",G179)))=0),"",IF(SUMPRODUCT((Barèmes!$A$6:$A$28="Force bas du corps — Saut en longueur (m)")*(Barèmes!$B$6:$B$28=H179)*(Barèmes!$C$6:$C$28=IF(H179="6ème","Mixte",G179))*(Barèmes!$J$6:$J$28="+"))&gt;0,IF(O179&lt;=SUMIFS(Barèmes!$F$6:$F$28,Barèmes!$A$6:$A$28,"Force bas du corps — Saut en longueur (m)",Barèmes!$B$6:$B$28,H179,Barèmes!$C$6:$C$28,IF(H179="6ème","Mixte",G179)),Barèmes!$B$2,IF(O179&lt;=SUMIFS(Barèmes!$G$6:$G$28,Barèmes!$A$6:$A$28,"Force bas du corps — Saut en longueur (m)",Barèmes!$B$6:$B$28,H179,Barèmes!$C$6:$C$28,IF(H179="6ème","Mixte",G179)),Barèmes!$C$2,IF(O179&lt;=SUMIFS(Barèmes!$H$6:$H$28,Barèmes!$A$6:$A$28,"Force bas du corps — Saut en longueur (m)",Barèmes!$B$6:$B$28,H179,Barèmes!$C$6:$C$28,IF(H179="6ème","Mixte",G179)),Barèmes!$D$2,IF(O179&lt;=SUMIFS(Barèmes!$I$6:$I$28,Barèmes!$A$6:$A$28,"Force bas du corps — Saut en longueur (m)",Barèmes!$B$6:$B$28,H179,Barèmes!$C$6:$C$28,IF(H179="6ème","Mixte",G179)),Barèmes!$E$2,Barèmes!$F$2)))),IF(O179&gt;=SUMIFS(Barèmes!$F$6:$F$28,Barèmes!$A$6:$A$28,"Force bas du corps — Saut en longueur (m)",Barèmes!$B$6:$B$28,H179,Barèmes!$C$6:$C$28,IF(H179="6ème","Mixte",G179)),Barèmes!$B$2,IF(O179&gt;=SUMIFS(Barèmes!$G$6:$G$28,Barèmes!$A$6:$A$28,"Force bas du corps — Saut en longueur (m)",Barèmes!$B$6:$B$28,H179,Barèmes!$C$6:$C$28,IF(H179="6ème","Mixte",G179)),Barèmes!$C$2,IF(O179&gt;=SUMIFS(Barèmes!$H$6:$H$28,Barèmes!$A$6:$A$28,"Force bas du corps — Saut en longueur (m)",Barèmes!$B$6:$B$28,H179,Barèmes!$C$6:$C$28,IF(H179="6ème","Mixte",G179)),Barèmes!$D$2,IF(O179&gt;=SUMIFS(Barèmes!$I$6:$I$28,Barèmes!$A$6:$A$28,"Force bas du corps — Saut en longueur (m)",Barèmes!$B$6:$B$28,H179,Barèmes!$C$6:$C$28,IF(H179="6ème","Mixte",G179)),Barèmes!$E$2,Barèmes!$F$2))))))</f>
        <v/>
      </c>
      <c r="R179" s="22"/>
      <c r="S179" s="24" t="str">
        <f>IF(OR(R179="",SUMPRODUCT((Barèmes!$A$6:$A$28="Vitesse — 30 m (s)")*(Barèmes!$B$6:$B$28=H179)*(Barèmes!$C$6:$C$28=IF(H179="6ème","Mixte",G179)))=0),"",IF(SUMPRODUCT((Barèmes!$A$6:$A$28="Vitesse — 30 m (s)")*(Barèmes!$B$6:$B$28=H179)*(Barèmes!$C$6:$C$28=IF(H179="6ème","Mixte",G179))*(Barèmes!$J$6:$J$28="+"))&gt;0,IF(R179&lt;=SUMIFS(Barèmes!$D$6:$D$28,Barèmes!$A$6:$A$28,"Vitesse — 30 m (s)",Barèmes!$B$6:$B$28,H179,Barèmes!$C$6:$C$28,IF(H179="6ème","Mixte",G179)),"à besoin",IF(R179&lt;=SUMIFS(Barèmes!$E$6:$E$28,Barèmes!$A$6:$A$28,"Vitesse — 30 m (s)",Barèmes!$B$6:$B$28,H179,Barèmes!$C$6:$C$28,IF(H179="6ème","Mixte",G179)),"fragile","satisfaisant")),IF(R179&gt;=SUMIFS(Barèmes!$D$6:$D$28,Barèmes!$A$6:$A$28,"Vitesse — 30 m (s)",Barèmes!$B$6:$B$28,H179,Barèmes!$C$6:$C$28,IF(H179="6ème","Mixte",G179)),"à besoin",IF(R179&gt;=SUMIFS(Barèmes!$E$6:$E$28,Barèmes!$A$6:$A$28,"Vitesse — 30 m (s)",Barèmes!$B$6:$B$28,H179,Barèmes!$C$6:$C$28,IF(H179="6ème","Mixte",G179)),"fragile","satisfaisant"))))</f>
        <v/>
      </c>
      <c r="T179" s="24" t="str">
        <f>IF(OR(R179="",SUMPRODUCT((Barèmes!$A$6:$A$28="Vitesse — 30 m (s)")*(Barèmes!$B$6:$B$28=H179)*(Barèmes!$C$6:$C$28=IF(H179="6ème","Mixte",G179)))=0),"",IF(SUMPRODUCT((Barèmes!$A$6:$A$28="Vitesse — 30 m (s)")*(Barèmes!$B$6:$B$28=H179)*(Barèmes!$C$6:$C$28=IF(H179="6ème","Mixte",G179))*(Barèmes!$J$6:$J$28="+"))&gt;0,IF(R179&lt;=SUMIFS(Barèmes!$F$6:$F$28,Barèmes!$A$6:$A$28,"Vitesse — 30 m (s)",Barèmes!$B$6:$B$28,H179,Barèmes!$C$6:$C$28,IF(H179="6ème","Mixte",G179)),Barèmes!$B$2,IF(R179&lt;=SUMIFS(Barèmes!$G$6:$G$28,Barèmes!$A$6:$A$28,"Vitesse — 30 m (s)",Barèmes!$B$6:$B$28,H179,Barèmes!$C$6:$C$28,IF(H179="6ème","Mixte",G179)),Barèmes!$C$2,IF(R179&lt;=SUMIFS(Barèmes!$H$6:$H$28,Barèmes!$A$6:$A$28,"Vitesse — 30 m (s)",Barèmes!$B$6:$B$28,H179,Barèmes!$C$6:$C$28,IF(H179="6ème","Mixte",G179)),Barèmes!$D$2,IF(R179&lt;=SUMIFS(Barèmes!$I$6:$I$28,Barèmes!$A$6:$A$28,"Vitesse — 30 m (s)",Barèmes!$B$6:$B$28,H179,Barèmes!$C$6:$C$28,IF(H179="6ème","Mixte",G179)),Barèmes!$E$2,Barèmes!$F$2)))),IF(R179&gt;=SUMIFS(Barèmes!$F$6:$F$28,Barèmes!$A$6:$A$28,"Vitesse — 30 m (s)",Barèmes!$B$6:$B$28,H179,Barèmes!$C$6:$C$28,IF(H179="6ème","Mixte",G179)),Barèmes!$B$2,IF(R179&gt;=SUMIFS(Barèmes!$G$6:$G$28,Barèmes!$A$6:$A$28,"Vitesse — 30 m (s)",Barèmes!$B$6:$B$28,H179,Barèmes!$C$6:$C$28,IF(H179="6ème","Mixte",G179)),Barèmes!$C$2,IF(R179&gt;=SUMIFS(Barèmes!$H$6:$H$28,Barèmes!$A$6:$A$28,"Vitesse — 30 m (s)",Barèmes!$B$6:$B$28,H179,Barèmes!$C$6:$C$28,IF(H179="6ème","Mixte",G179)),Barèmes!$D$2,IF(R179&gt;=SUMIFS(Barèmes!$I$6:$I$28,Barèmes!$A$6:$A$28,"Vitesse — 30 m (s)",Barèmes!$B$6:$B$28,H179,Barèmes!$C$6:$C$28,IF(H179="6ème","Mixte",G179)),Barèmes!$E$2,Barèmes!$F$2))))))</f>
        <v/>
      </c>
      <c r="U179" s="22"/>
      <c r="V179" s="25" t="str">
        <f>IF(OR(U179="",SUMPRODUCT((Barèmes!$A$6:$A$28="Vitesse — 50 m (s)")*(Barèmes!$B$6:$B$28=H179)*(Barèmes!$C$6:$C$28=IF(H179="6ème","Mixte",G179)))=0),"",IF(SUMPRODUCT((Barèmes!$A$6:$A$28="Vitesse — 50 m (s)")*(Barèmes!$B$6:$B$28=H179)*(Barèmes!$C$6:$C$28=IF(H179="6ème","Mixte",G179))*(Barèmes!$J$6:$J$28="+"))&gt;0,IF(U179&lt;=SUMIFS(Barèmes!$D$6:$D$28,Barèmes!$A$6:$A$28,"Vitesse — 50 m (s)",Barèmes!$B$6:$B$28,H179,Barèmes!$C$6:$C$28,IF(H179="6ème","Mixte",G179)),"à besoin",IF(U179&lt;=SUMIFS(Barèmes!$E$6:$E$28,Barèmes!$A$6:$A$28,"Vitesse — 50 m (s)",Barèmes!$B$6:$B$28,H179,Barèmes!$C$6:$C$28,IF(H179="6ème","Mixte",G179)),"fragile","satisfaisant")),IF(U179&gt;=SUMIFS(Barèmes!$D$6:$D$28,Barèmes!$A$6:$A$28,"Vitesse — 50 m (s)",Barèmes!$B$6:$B$28,H179,Barèmes!$C$6:$C$28,IF(H179="6ème","Mixte",G179)),"à besoin",IF(U179&gt;=SUMIFS(Barèmes!$E$6:$E$28,Barèmes!$A$6:$A$28,"Vitesse — 50 m (s)",Barèmes!$B$6:$B$28,H179,Barèmes!$C$6:$C$28,IF(H179="6ème","Mixte",G179)),"fragile","satisfaisant"))))</f>
        <v/>
      </c>
      <c r="W179" s="25" t="str">
        <f>IF(OR(U179="",SUMPRODUCT((Barèmes!$A$6:$A$28="Vitesse — 50 m (s)")*(Barèmes!$B$6:$B$28=H179)*(Barèmes!$C$6:$C$28=IF(H179="6ème","Mixte",G179)))=0),"",IF(SUMPRODUCT((Barèmes!$A$6:$A$28="Vitesse — 50 m (s)")*(Barèmes!$B$6:$B$28=H179)*(Barèmes!$C$6:$C$28=IF(H179="6ème","Mixte",G179))*(Barèmes!$J$6:$J$28="+"))&gt;0,IF(U179&lt;=SUMIFS(Barèmes!$F$6:$F$28,Barèmes!$A$6:$A$28,"Vitesse — 50 m (s)",Barèmes!$B$6:$B$28,H179,Barèmes!$C$6:$C$28,IF(H179="6ème","Mixte",G179)),Barèmes!$B$2,IF(U179&lt;=SUMIFS(Barèmes!$G$6:$G$28,Barèmes!$A$6:$A$28,"Vitesse — 50 m (s)",Barèmes!$B$6:$B$28,H179,Barèmes!$C$6:$C$28,IF(H179="6ème","Mixte",G179)),Barèmes!$C$2,IF(U179&lt;=SUMIFS(Barèmes!$H$6:$H$28,Barèmes!$A$6:$A$28,"Vitesse — 50 m (s)",Barèmes!$B$6:$B$28,H179,Barèmes!$C$6:$C$28,IF(H179="6ème","Mixte",G179)),Barèmes!$D$2,IF(U179&lt;=SUMIFS(Barèmes!$I$6:$I$28,Barèmes!$A$6:$A$28,"Vitesse — 50 m (s)",Barèmes!$B$6:$B$28,H179,Barèmes!$C$6:$C$28,IF(H179="6ème","Mixte",G179)),Barèmes!$E$2,Barèmes!$F$2)))),IF(U179&gt;=SUMIFS(Barèmes!$F$6:$F$28,Barèmes!$A$6:$A$28,"Vitesse — 50 m (s)",Barèmes!$B$6:$B$28,H179,Barèmes!$C$6:$C$28,IF(H179="6ème","Mixte",G179)),Barèmes!$B$2,IF(U179&gt;=SUMIFS(Barèmes!$G$6:$G$28,Barèmes!$A$6:$A$28,"Vitesse — 50 m (s)",Barèmes!$B$6:$B$28,H179,Barèmes!$C$6:$C$28,IF(H179="6ème","Mixte",G179)),Barèmes!$C$2,IF(U179&gt;=SUMIFS(Barèmes!$H$6:$H$28,Barèmes!$A$6:$A$28,"Vitesse — 50 m (s)",Barèmes!$B$6:$B$28,H179,Barèmes!$C$6:$C$28,IF(H179="6ème","Mixte",G179)),Barèmes!$D$2,IF(U179&gt;=SUMIFS(Barèmes!$I$6:$I$28,Barèmes!$A$6:$A$28,"Vitesse — 50 m (s)",Barèmes!$B$6:$B$28,H179,Barèmes!$C$6:$C$28,IF(H179="6ème","Mixte",G179)),Barèmes!$E$2,Barèmes!$F$2))))))</f>
        <v/>
      </c>
      <c r="X179" s="18"/>
      <c r="Y179" s="26" t="str" cm="1">
        <f t="array" ref="Y179">IF(OR(X179="",SUMPRODUCT((Barèmes!$A$6:$A$28="Souplesse (score 1-5)")*(Barèmes!$B$6:$B$28=H179)*(Barèmes!$C$6:$C$28=IF(H179="6ème","Mixte",G179)))=0),"",IF(SUMPRODUCT((Barèmes!$A$6:$A$28="Souplesse (score 1-5)")*(Barèmes!$B$6:$B$28=H179)*(Barèmes!$C$6:$C$28=IF(H179="6ème","Mixte",G179))*(Barèmes!$J$6:$J$28="+"))&gt;0,IF(X179&lt;=SUMIFS(Barèmes!$D$6:$D$28,Barèmes!$A$6:$A$28,"Souplesse (score 1-5)",Barèmes!$B$6:$B$28,H179,Barèmes!$C$6:$C$28,IF(H179="6ème","Mixte",G179)),"à besoin",IF(X179&lt;=SUMIFS(Barèmes!$E$6:$E$28,Barèmes!$A$6:$A$28,"Souplesse (score 1-5)",Barèmes!$B$6:$B$28,H179,Barèmes!$C$6:$C$28,IF(H179="6ème","Mixte",G179)),"fragile","satisfaisant")),IF(X179&gt;=SUMIFS(Barèmes!$D$6:$D$28,Barèmes!$A$6:$A$28,"Souplesse (score 1-5)",Barèmes!$B$6:$B$28,H179,Barèmes!$C$6:$C$28,IF(H179="6ème","Mixte",G179)),"à besoin",IF(X179&gt;=SUMIFS(Barèmes!$E$6:$E$28,Barèmes!$A$6:$A$28,"Souplesse (score 1-5)",Barèmes!$B$6:$B$28,H179,Barèmes!$C$6:$C$28,IF(H179="6ème","Mixte",G179)),"fragile","satisfaisant"))))</f>
        <v/>
      </c>
      <c r="Z179" s="26" t="str" cm="1">
        <f t="array" ref="Z179">IF(OR(X179="",SUMPRODUCT((Barèmes!$A$6:$A$28="Souplesse (score 1-5)")*(Barèmes!$B$6:$B$28=H179)*(Barèmes!$C$6:$C$28=IF(H179="6ème","Mixte",G179)))=0),"",IF(SUMPRODUCT((Barèmes!$A$6:$A$28="Souplesse (score 1-5)")*(Barèmes!$B$6:$B$28=H179)*(Barèmes!$C$6:$C$28=IF(H179="6ème","Mixte",G179))*(Barèmes!$J$6:$J$28="+"))&gt;0,IF(X179&lt;=SUMIFS(Barèmes!$F$6:$F$28,Barèmes!$A$6:$A$28,"Souplesse (score 1-5)",Barèmes!$B$6:$B$28,H179,Barèmes!$C$6:$C$28,IF(H179="6ème","Mixte",G179)),Barèmes!$B$2,IF(X179&lt;=SUMIFS(Barèmes!$G$6:$G$28,Barèmes!$A$6:$A$28,"Souplesse (score 1-5)",Barèmes!$B$6:$B$28,H179,Barèmes!$C$6:$C$28,IF(H179="6ème","Mixte",G179)),Barèmes!$C$2,IF(X179&lt;=SUMIFS(Barèmes!$H$6:$H$28,Barèmes!$A$6:$A$28,"Souplesse (score 1-5)",Barèmes!$B$6:$B$28,H179,Barèmes!$C$6:$C$28,IF(H179="6ème","Mixte",G179)),Barèmes!$D$2,IF(X179&lt;=SUMIFS(Barèmes!$I$6:$I$28,Barèmes!$A$6:$A$28,"Souplesse (score 1-5)",Barèmes!$B$6:$B$28,H179,Barèmes!$C$6:$C$28,IF(H179="6ème","Mixte",G179)),Barèmes!$E$2,Barèmes!$F$2)))),IF(X179&gt;=SUMIFS(Barèmes!$F$6:$F$28,Barèmes!$A$6:$A$28,"Souplesse (score 1-5)",Barèmes!$B$6:$B$28,H179,Barèmes!$C$6:$C$28,IF(H179="6ème","Mixte",G179)),Barèmes!$B$2,IF(X179&gt;=SUMIFS(Barèmes!$G$6:$G$28,Barèmes!$A$6:$A$28,"Souplesse (score 1-5)",Barèmes!$B$6:$B$28,H179,Barèmes!$C$6:$C$28,IF(H179="6ème","Mixte",G179)),Barèmes!$C$2,IF(X179&gt;=SUMIFS(Barèmes!$H$6:$H$28,Barèmes!$A$6:$A$28,"Souplesse (score 1-5)",Barèmes!$B$6:$B$28,H179,Barèmes!$C$6:$C$28,IF(H179="6ème","Mixte",G179)),Barèmes!$D$2,IF(X179&gt;=SUMIFS(Barèmes!$I$6:$I$28,Barèmes!$A$6:$A$28,"Souplesse (score 1-5)",Barèmes!$B$6:$B$28,H179,Barèmes!$C$6:$C$28,IF(H179="6ème","Mixte",G179)),Barèmes!$E$2,Barèmes!$F$2))))))</f>
        <v/>
      </c>
      <c r="AA179" s="22"/>
      <c r="AB179" s="27" t="str">
        <f>IF(OR(AA179="",SUMPRODUCT((Barèmes!$A$6:$A$28="Agilité — T-test 974 (s)")*(Barèmes!$B$6:$B$28=H179)*(Barèmes!$C$6:$C$28=IF(H179="6ème","Mixte",G179)))=0),"",IF(SUMPRODUCT((Barèmes!$A$6:$A$28="Agilité — T-test 974 (s)")*(Barèmes!$B$6:$B$28=H179)*(Barèmes!$C$6:$C$28=IF(H179="6ème","Mixte",G179))*(Barèmes!$J$6:$J$28="+"))&gt;0,IF(AA179&lt;=SUMIFS(Barèmes!$D$6:$D$28,Barèmes!$A$6:$A$28,"Agilité — T-test 974 (s)",Barèmes!$B$6:$B$28,H179,Barèmes!$C$6:$C$28,IF(H179="6ème","Mixte",G179)),"à besoin",IF(AA179&lt;=SUMIFS(Barèmes!$E$6:$E$28,Barèmes!$A$6:$A$28,"Agilité — T-test 974 (s)",Barèmes!$B$6:$B$28,H179,Barèmes!$C$6:$C$28,IF(H179="6ème","Mixte",G179)),"fragile","satisfaisant")),IF(AA179&gt;=SUMIFS(Barèmes!$D$6:$D$28,Barèmes!$A$6:$A$28,"Agilité — T-test 974 (s)",Barèmes!$B$6:$B$28,H179,Barèmes!$C$6:$C$28,IF(H179="6ème","Mixte",G179)),"à besoin",IF(AA179&gt;=SUMIFS(Barèmes!$E$6:$E$28,Barèmes!$A$6:$A$28,"Agilité — T-test 974 (s)",Barèmes!$B$6:$B$28,H179,Barèmes!$C$6:$C$28,IF(H179="6ème","Mixte",G179)),"fragile","satisfaisant"))))</f>
        <v/>
      </c>
      <c r="AC179" s="27" t="str">
        <f>IF(OR(AA179="",SUMPRODUCT((Barèmes!$A$6:$A$28="Agilité — T-test 974 (s)")*(Barèmes!$B$6:$B$28=H179)*(Barèmes!$C$6:$C$28=IF(H179="6ème","Mixte",G179)))=0),"",IF(SUMPRODUCT((Barèmes!$A$6:$A$28="Agilité — T-test 974 (s)")*(Barèmes!$B$6:$B$28=H179)*(Barèmes!$C$6:$C$28=IF(H179="6ème","Mixte",G179))*(Barèmes!$J$6:$J$28="+"))&gt;0,IF(AA179&lt;=SUMIFS(Barèmes!$F$6:$F$28,Barèmes!$A$6:$A$28,"Agilité — T-test 974 (s)",Barèmes!$B$6:$B$28,H179,Barèmes!$C$6:$C$28,IF(H179="6ème","Mixte",G179)),Barèmes!$B$2,IF(AA179&lt;=SUMIFS(Barèmes!$G$6:$G$28,Barèmes!$A$6:$A$28,"Agilité — T-test 974 (s)",Barèmes!$B$6:$B$28,H179,Barèmes!$C$6:$C$28,IF(H179="6ème","Mixte",G179)),Barèmes!$C$2,IF(AA179&lt;=SUMIFS(Barèmes!$H$6:$H$28,Barèmes!$A$6:$A$28,"Agilité — T-test 974 (s)",Barèmes!$B$6:$B$28,H179,Barèmes!$C$6:$C$28,IF(H179="6ème","Mixte",G179)),Barèmes!$D$2,IF(AA179&lt;=SUMIFS(Barèmes!$I$6:$I$28,Barèmes!$A$6:$A$28,"Agilité — T-test 974 (s)",Barèmes!$B$6:$B$28,H179,Barèmes!$C$6:$C$28,IF(H179="6ème","Mixte",G179)),Barèmes!$E$2,Barèmes!$F$2)))),IF(AA179&gt;=SUMIFS(Barèmes!$F$6:$F$28,Barèmes!$A$6:$A$28,"Agilité — T-test 974 (s)",Barèmes!$B$6:$B$28,H179,Barèmes!$C$6:$C$28,IF(H179="6ème","Mixte",G179)),Barèmes!$B$2,IF(AA179&gt;=SUMIFS(Barèmes!$G$6:$G$28,Barèmes!$A$6:$A$28,"Agilité — T-test 974 (s)",Barèmes!$B$6:$B$28,H179,Barèmes!$C$6:$C$28,IF(H179="6ème","Mixte",G179)),Barèmes!$C$2,IF(AA179&gt;=SUMIFS(Barèmes!$H$6:$H$28,Barèmes!$A$6:$A$28,"Agilité — T-test 974 (s)",Barèmes!$B$6:$B$28,H179,Barèmes!$C$6:$C$28,IF(H179="6ème","Mixte",G179)),Barèmes!$D$2,IF(AA179&gt;=SUMIFS(Barèmes!$I$6:$I$28,Barèmes!$A$6:$A$28,"Agilité — T-test 974 (s)",Barèmes!$B$6:$B$28,H179,Barèmes!$C$6:$C$28,IF(H179="6ème","Mixte",G179)),Barèmes!$E$2,Barèmes!$F$2))))))</f>
        <v/>
      </c>
      <c r="AD179" s="28" t="str">
        <f t="shared" si="18"/>
        <v/>
      </c>
      <c r="AE179" s="29" t="str">
        <f t="shared" si="19"/>
        <v/>
      </c>
      <c r="AF179" s="30" t="str">
        <f>IF(OR(AD179="",SUMPRODUCT((Barèmes!$A$6:$A$28="Surcoût d'agilité (s) — technique")*(Barèmes!$B$6:$B$28=H179)*(Barèmes!$C$6:$C$28=IF(H179="6ème","Mixte",G179)))=0),"",IF(SUMPRODUCT((Barèmes!$A$6:$A$28="Surcoût d'agilité (s) — technique")*(Barèmes!$B$6:$B$28=H179)*(Barèmes!$C$6:$C$28=IF(H179="6ème","Mixte",G179))*(Barèmes!$J$6:$J$28="+"))&gt;0,IF(AD179&lt;=SUMIFS(Barèmes!$D$6:$D$28,Barèmes!$A$6:$A$28,"Surcoût d'agilité (s) — technique",Barèmes!$B$6:$B$28,H179,Barèmes!$C$6:$C$28,IF(H179="6ème","Mixte",G179)),"à besoin",IF(AD179&lt;=SUMIFS(Barèmes!$E$6:$E$28,Barèmes!$A$6:$A$28,"Surcoût d'agilité (s) — technique",Barèmes!$B$6:$B$28,H179,Barèmes!$C$6:$C$28,IF(H179="6ème","Mixte",G179)),"fragile","satisfaisant")),IF(AD179&gt;=SUMIFS(Barèmes!$D$6:$D$28,Barèmes!$A$6:$A$28,"Surcoût d'agilité (s) — technique",Barèmes!$B$6:$B$28,H179,Barèmes!$C$6:$C$28,IF(H179="6ème","Mixte",G179)),"à besoin",IF(AD179&gt;=SUMIFS(Barèmes!$E$6:$E$28,Barèmes!$A$6:$A$28,"Surcoût d'agilité (s) — technique",Barèmes!$B$6:$B$28,H179,Barèmes!$C$6:$C$28,IF(H179="6ème","Mixte",G179)),"fragile","satisfaisant"))))</f>
        <v/>
      </c>
      <c r="AG179" s="30" t="str">
        <f>IF(OR(AD179="",SUMPRODUCT((Barèmes!$A$6:$A$28="Surcoût d'agilité (s) — technique")*(Barèmes!$B$6:$B$28=H179)*(Barèmes!$C$6:$C$28=IF(H179="6ème","Mixte",G179)))=0),"",IF(SUMPRODUCT((Barèmes!$A$6:$A$28="Surcoût d'agilité (s) — technique")*(Barèmes!$B$6:$B$28=H179)*(Barèmes!$C$6:$C$28=IF(H179="6ème","Mixte",G179))*(Barèmes!$J$6:$J$28="+"))&gt;0,IF(AD179&lt;=SUMIFS(Barèmes!$F$6:$F$28,Barèmes!$A$6:$A$28,"Surcoût d'agilité (s) — technique",Barèmes!$B$6:$B$28,H179,Barèmes!$C$6:$C$28,IF(H179="6ème","Mixte",G179)),Barèmes!$B$2,IF(AD179&lt;=SUMIFS(Barèmes!$G$6:$G$28,Barèmes!$A$6:$A$28,"Surcoût d'agilité (s) — technique",Barèmes!$B$6:$B$28,H179,Barèmes!$C$6:$C$28,IF(H179="6ème","Mixte",G179)),Barèmes!$C$2,IF(AD179&lt;=SUMIFS(Barèmes!$H$6:$H$28,Barèmes!$A$6:$A$28,"Surcoût d'agilité (s) — technique",Barèmes!$B$6:$B$28,H179,Barèmes!$C$6:$C$28,IF(H179="6ème","Mixte",G179)),Barèmes!$D$2,IF(AD179&lt;=SUMIFS(Barèmes!$I$6:$I$28,Barèmes!$A$6:$A$28,"Surcoût d'agilité (s) — technique",Barèmes!$B$6:$B$28,H179,Barèmes!$C$6:$C$28,IF(H179="6ème","Mixte",G179)),Barèmes!$E$2,Barèmes!$F$2)))),IF(AD179&gt;=SUMIFS(Barèmes!$F$6:$F$28,Barèmes!$A$6:$A$28,"Surcoût d'agilité (s) — technique",Barèmes!$B$6:$B$28,H179,Barèmes!$C$6:$C$28,IF(H179="6ème","Mixte",G179)),Barèmes!$B$2,IF(AD179&gt;=SUMIFS(Barèmes!$G$6:$G$28,Barèmes!$A$6:$A$28,"Surcoût d'agilité (s) — technique",Barèmes!$B$6:$B$28,H179,Barèmes!$C$6:$C$28,IF(H179="6ème","Mixte",G179)),Barèmes!$C$2,IF(AD179&gt;=SUMIFS(Barèmes!$H$6:$H$28,Barèmes!$A$6:$A$28,"Surcoût d'agilité (s) — technique",Barèmes!$B$6:$B$28,H179,Barèmes!$C$6:$C$28,IF(H179="6ème","Mixte",G179)),Barèmes!$D$2,IF(AD179&gt;=SUMIFS(Barèmes!$I$6:$I$28,Barèmes!$A$6:$A$28,"Surcoût d'agilité (s) — technique",Barèmes!$B$6:$B$28,H179,Barèmes!$C$6:$C$28,IF(H179="6ème","Mixte",G179)),Barèmes!$E$2,Barèmes!$F$2))))))</f>
        <v/>
      </c>
      <c r="AH179" s="31" t="str">
        <f>IF((IF(N179="",0,1)+IF(Q179="",0,1)+IF(W179="",0,1)+IF(Z179="",0,1)+IF(AC179="",0,1))=0,"",3*IF(N179=Barèmes!$B$2,1,IF(N179=Barèmes!$C$2,2,IF(N179=Barèmes!$D$2,3,IF(N179=Barèmes!$E$2,4,IF(N179=Barèmes!$F$2,5,0)))))+3*IF(Q179=Barèmes!$B$2,1,IF(Q179=Barèmes!$C$2,2,IF(Q179=Barèmes!$D$2,3,IF(Q179=Barèmes!$E$2,4,IF(Q179=Barèmes!$F$2,5,0)))))+2*IF(W179=Barèmes!$B$2,1,IF(W179=Barèmes!$C$2,2,IF(W179=Barèmes!$D$2,3,IF(W179=Barèmes!$E$2,4,IF(W179=Barèmes!$F$2,5,0)))))+1*IF(Z179=Barèmes!$B$2,1,IF(Z179=Barèmes!$C$2,2,IF(Z179=Barèmes!$D$2,3,IF(Z179=Barèmes!$E$2,4,IF(Z179=Barèmes!$F$2,5,0)))))+1*IF(AC179=Barèmes!$B$2,1,IF(AC179=Barèmes!$C$2,2,IF(AC179=Barèmes!$D$2,3,IF(AC179=Barèmes!$E$2,4,IF(AC179=Barèmes!$F$2,5,0))))))</f>
        <v/>
      </c>
      <c r="AI179" s="31"/>
      <c r="AJ179" s="32" t="str">
        <f>IFERROR(INDEX(Croissance!$B$5:$B$604,MATCH(A179,Croissance!$A$5:$A$604,0)),"")</f>
        <v/>
      </c>
      <c r="AK179" s="32" t="str">
        <f>IFERROR(INDEX(Croissance!$C$5:$C$604,MATCH(A179,Croissance!$A$5:$A$604,0)),"")</f>
        <v/>
      </c>
      <c r="AL179" s="32" t="str">
        <f>IFERROR(INDEX(Croissance!$D$5:$D$604,MATCH(A179,Croissance!$A$5:$A$604,0)),"")</f>
        <v/>
      </c>
      <c r="AM179" s="32" t="str">
        <f>IFERROR(INDEX(Croissance!$E$5:$E$604,MATCH(A179,Croissance!$A$5:$A$604,0)),"")</f>
        <v/>
      </c>
      <c r="AO179" s="33">
        <f t="shared" si="24"/>
        <v>0</v>
      </c>
      <c r="AP179" s="33">
        <f t="shared" si="20"/>
        <v>0</v>
      </c>
      <c r="AQ179" s="33">
        <f>IF(A179="",0,IF(AND(OR('Synthèse classe'!$C$2="Tous",C179='Synthèse classe'!$C$2),OR('Synthèse classe'!$C$3="Toutes",D179='Synthèse classe'!$C$3),OR('Synthèse classe'!$C$4="Toutes",AND('Synthèse classe'!$C$4="Dernière",AP179=1),B179=IFERROR(VALUE('Synthèse classe'!$C$4),0))),1,0))</f>
        <v>0</v>
      </c>
      <c r="AR179" s="34" t="str">
        <f t="shared" si="21"/>
        <v/>
      </c>
    </row>
    <row r="180" spans="1:44" x14ac:dyDescent="0.2">
      <c r="A180" s="17" t="str">
        <f t="shared" si="17"/>
        <v/>
      </c>
      <c r="B180" s="18"/>
      <c r="C180" s="19"/>
      <c r="D180" s="19"/>
      <c r="E180" s="19"/>
      <c r="F180" s="19"/>
      <c r="G180" s="19"/>
      <c r="H180" s="17" t="str">
        <f t="shared" si="22"/>
        <v/>
      </c>
      <c r="I180" s="20"/>
      <c r="J180" s="18"/>
      <c r="K180" s="19"/>
      <c r="L180" s="21" t="str">
        <f t="shared" si="23"/>
        <v/>
      </c>
      <c r="M180" s="21" t="str">
        <f>IF(OR(J180="",SUMPRODUCT((Barèmes!$A$6:$A$28="Endurance — Luc Léger (palier)")*(Barèmes!$B$6:$B$28=H180)*(Barèmes!$C$6:$C$28=IF(H180="6ème","Mixte",G180)))=0),"",IF(SUMPRODUCT((Barèmes!$A$6:$A$28="Endurance — Luc Léger (palier)")*(Barèmes!$B$6:$B$28=H180)*(Barèmes!$C$6:$C$28=IF(H180="6ème","Mixte",G180))*(Barèmes!$J$6:$J$28="+"))&gt;0,IF(J180&lt;=SUMIFS(Barèmes!$D$6:$D$28,Barèmes!$A$6:$A$28,"Endurance — Luc Léger (palier)",Barèmes!$B$6:$B$28,H180,Barèmes!$C$6:$C$28,IF(H180="6ème","Mixte",G180)),"à besoin",IF(J180&lt;=SUMIFS(Barèmes!$E$6:$E$28,Barèmes!$A$6:$A$28,"Endurance — Luc Léger (palier)",Barèmes!$B$6:$B$28,H180,Barèmes!$C$6:$C$28,IF(H180="6ème","Mixte",G180)),"fragile","satisfaisant")),IF(J180&gt;=SUMIFS(Barèmes!$D$6:$D$28,Barèmes!$A$6:$A$28,"Endurance — Luc Léger (palier)",Barèmes!$B$6:$B$28,H180,Barèmes!$C$6:$C$28,IF(H180="6ème","Mixte",G180)),"à besoin",IF(J180&gt;=SUMIFS(Barèmes!$E$6:$E$28,Barèmes!$A$6:$A$28,"Endurance — Luc Léger (palier)",Barèmes!$B$6:$B$28,H180,Barèmes!$C$6:$C$28,IF(H180="6ème","Mixte",G180)),"fragile","satisfaisant"))))</f>
        <v/>
      </c>
      <c r="N180" s="21" t="str">
        <f>IF(OR(J180="",SUMPRODUCT((Barèmes!$A$6:$A$28="Endurance — Luc Léger (palier)")*(Barèmes!$B$6:$B$28=H180)*(Barèmes!$C$6:$C$28=IF(H180="6ème","Mixte",G180)))=0),"",IF(SUMPRODUCT((Barèmes!$A$6:$A$28="Endurance — Luc Léger (palier)")*(Barèmes!$B$6:$B$28=H180)*(Barèmes!$C$6:$C$28=IF(H180="6ème","Mixte",G180))*(Barèmes!$J$6:$J$28="+"))&gt;0,IF(J180&lt;=SUMIFS(Barèmes!$F$6:$F$28,Barèmes!$A$6:$A$28,"Endurance — Luc Léger (palier)",Barèmes!$B$6:$B$28,H180,Barèmes!$C$6:$C$28,IF(H180="6ème","Mixte",G180)),Barèmes!$B$2,IF(J180&lt;=SUMIFS(Barèmes!$G$6:$G$28,Barèmes!$A$6:$A$28,"Endurance — Luc Léger (palier)",Barèmes!$B$6:$B$28,H180,Barèmes!$C$6:$C$28,IF(H180="6ème","Mixte",G180)),Barèmes!$C$2,IF(J180&lt;=SUMIFS(Barèmes!$H$6:$H$28,Barèmes!$A$6:$A$28,"Endurance — Luc Léger (palier)",Barèmes!$B$6:$B$28,H180,Barèmes!$C$6:$C$28,IF(H180="6ème","Mixte",G180)),Barèmes!$D$2,IF(J180&lt;=SUMIFS(Barèmes!$I$6:$I$28,Barèmes!$A$6:$A$28,"Endurance — Luc Léger (palier)",Barèmes!$B$6:$B$28,H180,Barèmes!$C$6:$C$28,IF(H180="6ème","Mixte",G180)),Barèmes!$E$2,Barèmes!$F$2)))),IF(J180&gt;=SUMIFS(Barèmes!$F$6:$F$28,Barèmes!$A$6:$A$28,"Endurance — Luc Léger (palier)",Barèmes!$B$6:$B$28,H180,Barèmes!$C$6:$C$28,IF(H180="6ème","Mixte",G180)),Barèmes!$B$2,IF(J180&gt;=SUMIFS(Barèmes!$G$6:$G$28,Barèmes!$A$6:$A$28,"Endurance — Luc Léger (palier)",Barèmes!$B$6:$B$28,H180,Barèmes!$C$6:$C$28,IF(H180="6ème","Mixte",G180)),Barèmes!$C$2,IF(J180&gt;=SUMIFS(Barèmes!$H$6:$H$28,Barèmes!$A$6:$A$28,"Endurance — Luc Léger (palier)",Barèmes!$B$6:$B$28,H180,Barèmes!$C$6:$C$28,IF(H180="6ème","Mixte",G180)),Barèmes!$D$2,IF(J180&gt;=SUMIFS(Barèmes!$I$6:$I$28,Barèmes!$A$6:$A$28,"Endurance — Luc Léger (palier)",Barèmes!$B$6:$B$28,H180,Barèmes!$C$6:$C$28,IF(H180="6ème","Mixte",G180)),Barèmes!$E$2,Barèmes!$F$2))))))</f>
        <v/>
      </c>
      <c r="O180" s="22"/>
      <c r="P180" s="23" t="str">
        <f>IF(OR(O180="",SUMPRODUCT((Barèmes!$A$6:$A$28="Force bas du corps — Saut en longueur (m)")*(Barèmes!$B$6:$B$28=H180)*(Barèmes!$C$6:$C$28=IF(H180="6ème","Mixte",G180)))=0),"",IF(SUMPRODUCT((Barèmes!$A$6:$A$28="Force bas du corps — Saut en longueur (m)")*(Barèmes!$B$6:$B$28=H180)*(Barèmes!$C$6:$C$28=IF(H180="6ème","Mixte",G180))*(Barèmes!$J$6:$J$28="+"))&gt;0,IF(O180&lt;=SUMIFS(Barèmes!$D$6:$D$28,Barèmes!$A$6:$A$28,"Force bas du corps — Saut en longueur (m)",Barèmes!$B$6:$B$28,H180,Barèmes!$C$6:$C$28,IF(H180="6ème","Mixte",G180)),"à besoin",IF(O180&lt;=SUMIFS(Barèmes!$E$6:$E$28,Barèmes!$A$6:$A$28,"Force bas du corps — Saut en longueur (m)",Barèmes!$B$6:$B$28,H180,Barèmes!$C$6:$C$28,IF(H180="6ème","Mixte",G180)),"fragile","satisfaisant")),IF(O180&gt;=SUMIFS(Barèmes!$D$6:$D$28,Barèmes!$A$6:$A$28,"Force bas du corps — Saut en longueur (m)",Barèmes!$B$6:$B$28,H180,Barèmes!$C$6:$C$28,IF(H180="6ème","Mixte",G180)),"à besoin",IF(O180&gt;=SUMIFS(Barèmes!$E$6:$E$28,Barèmes!$A$6:$A$28,"Force bas du corps — Saut en longueur (m)",Barèmes!$B$6:$B$28,H180,Barèmes!$C$6:$C$28,IF(H180="6ème","Mixte",G180)),"fragile","satisfaisant"))))</f>
        <v/>
      </c>
      <c r="Q180" s="23" t="str">
        <f>IF(OR(O180="",SUMPRODUCT((Barèmes!$A$6:$A$28="Force bas du corps — Saut en longueur (m)")*(Barèmes!$B$6:$B$28=H180)*(Barèmes!$C$6:$C$28=IF(H180="6ème","Mixte",G180)))=0),"",IF(SUMPRODUCT((Barèmes!$A$6:$A$28="Force bas du corps — Saut en longueur (m)")*(Barèmes!$B$6:$B$28=H180)*(Barèmes!$C$6:$C$28=IF(H180="6ème","Mixte",G180))*(Barèmes!$J$6:$J$28="+"))&gt;0,IF(O180&lt;=SUMIFS(Barèmes!$F$6:$F$28,Barèmes!$A$6:$A$28,"Force bas du corps — Saut en longueur (m)",Barèmes!$B$6:$B$28,H180,Barèmes!$C$6:$C$28,IF(H180="6ème","Mixte",G180)),Barèmes!$B$2,IF(O180&lt;=SUMIFS(Barèmes!$G$6:$G$28,Barèmes!$A$6:$A$28,"Force bas du corps — Saut en longueur (m)",Barèmes!$B$6:$B$28,H180,Barèmes!$C$6:$C$28,IF(H180="6ème","Mixte",G180)),Barèmes!$C$2,IF(O180&lt;=SUMIFS(Barèmes!$H$6:$H$28,Barèmes!$A$6:$A$28,"Force bas du corps — Saut en longueur (m)",Barèmes!$B$6:$B$28,H180,Barèmes!$C$6:$C$28,IF(H180="6ème","Mixte",G180)),Barèmes!$D$2,IF(O180&lt;=SUMIFS(Barèmes!$I$6:$I$28,Barèmes!$A$6:$A$28,"Force bas du corps — Saut en longueur (m)",Barèmes!$B$6:$B$28,H180,Barèmes!$C$6:$C$28,IF(H180="6ème","Mixte",G180)),Barèmes!$E$2,Barèmes!$F$2)))),IF(O180&gt;=SUMIFS(Barèmes!$F$6:$F$28,Barèmes!$A$6:$A$28,"Force bas du corps — Saut en longueur (m)",Barèmes!$B$6:$B$28,H180,Barèmes!$C$6:$C$28,IF(H180="6ème","Mixte",G180)),Barèmes!$B$2,IF(O180&gt;=SUMIFS(Barèmes!$G$6:$G$28,Barèmes!$A$6:$A$28,"Force bas du corps — Saut en longueur (m)",Barèmes!$B$6:$B$28,H180,Barèmes!$C$6:$C$28,IF(H180="6ème","Mixte",G180)),Barèmes!$C$2,IF(O180&gt;=SUMIFS(Barèmes!$H$6:$H$28,Barèmes!$A$6:$A$28,"Force bas du corps — Saut en longueur (m)",Barèmes!$B$6:$B$28,H180,Barèmes!$C$6:$C$28,IF(H180="6ème","Mixte",G180)),Barèmes!$D$2,IF(O180&gt;=SUMIFS(Barèmes!$I$6:$I$28,Barèmes!$A$6:$A$28,"Force bas du corps — Saut en longueur (m)",Barèmes!$B$6:$B$28,H180,Barèmes!$C$6:$C$28,IF(H180="6ème","Mixte",G180)),Barèmes!$E$2,Barèmes!$F$2))))))</f>
        <v/>
      </c>
      <c r="R180" s="22"/>
      <c r="S180" s="24" t="str">
        <f>IF(OR(R180="",SUMPRODUCT((Barèmes!$A$6:$A$28="Vitesse — 30 m (s)")*(Barèmes!$B$6:$B$28=H180)*(Barèmes!$C$6:$C$28=IF(H180="6ème","Mixte",G180)))=0),"",IF(SUMPRODUCT((Barèmes!$A$6:$A$28="Vitesse — 30 m (s)")*(Barèmes!$B$6:$B$28=H180)*(Barèmes!$C$6:$C$28=IF(H180="6ème","Mixte",G180))*(Barèmes!$J$6:$J$28="+"))&gt;0,IF(R180&lt;=SUMIFS(Barèmes!$D$6:$D$28,Barèmes!$A$6:$A$28,"Vitesse — 30 m (s)",Barèmes!$B$6:$B$28,H180,Barèmes!$C$6:$C$28,IF(H180="6ème","Mixte",G180)),"à besoin",IF(R180&lt;=SUMIFS(Barèmes!$E$6:$E$28,Barèmes!$A$6:$A$28,"Vitesse — 30 m (s)",Barèmes!$B$6:$B$28,H180,Barèmes!$C$6:$C$28,IF(H180="6ème","Mixte",G180)),"fragile","satisfaisant")),IF(R180&gt;=SUMIFS(Barèmes!$D$6:$D$28,Barèmes!$A$6:$A$28,"Vitesse — 30 m (s)",Barèmes!$B$6:$B$28,H180,Barèmes!$C$6:$C$28,IF(H180="6ème","Mixte",G180)),"à besoin",IF(R180&gt;=SUMIFS(Barèmes!$E$6:$E$28,Barèmes!$A$6:$A$28,"Vitesse — 30 m (s)",Barèmes!$B$6:$B$28,H180,Barèmes!$C$6:$C$28,IF(H180="6ème","Mixte",G180)),"fragile","satisfaisant"))))</f>
        <v/>
      </c>
      <c r="T180" s="24" t="str">
        <f>IF(OR(R180="",SUMPRODUCT((Barèmes!$A$6:$A$28="Vitesse — 30 m (s)")*(Barèmes!$B$6:$B$28=H180)*(Barèmes!$C$6:$C$28=IF(H180="6ème","Mixte",G180)))=0),"",IF(SUMPRODUCT((Barèmes!$A$6:$A$28="Vitesse — 30 m (s)")*(Barèmes!$B$6:$B$28=H180)*(Barèmes!$C$6:$C$28=IF(H180="6ème","Mixte",G180))*(Barèmes!$J$6:$J$28="+"))&gt;0,IF(R180&lt;=SUMIFS(Barèmes!$F$6:$F$28,Barèmes!$A$6:$A$28,"Vitesse — 30 m (s)",Barèmes!$B$6:$B$28,H180,Barèmes!$C$6:$C$28,IF(H180="6ème","Mixte",G180)),Barèmes!$B$2,IF(R180&lt;=SUMIFS(Barèmes!$G$6:$G$28,Barèmes!$A$6:$A$28,"Vitesse — 30 m (s)",Barèmes!$B$6:$B$28,H180,Barèmes!$C$6:$C$28,IF(H180="6ème","Mixte",G180)),Barèmes!$C$2,IF(R180&lt;=SUMIFS(Barèmes!$H$6:$H$28,Barèmes!$A$6:$A$28,"Vitesse — 30 m (s)",Barèmes!$B$6:$B$28,H180,Barèmes!$C$6:$C$28,IF(H180="6ème","Mixte",G180)),Barèmes!$D$2,IF(R180&lt;=SUMIFS(Barèmes!$I$6:$I$28,Barèmes!$A$6:$A$28,"Vitesse — 30 m (s)",Barèmes!$B$6:$B$28,H180,Barèmes!$C$6:$C$28,IF(H180="6ème","Mixte",G180)),Barèmes!$E$2,Barèmes!$F$2)))),IF(R180&gt;=SUMIFS(Barèmes!$F$6:$F$28,Barèmes!$A$6:$A$28,"Vitesse — 30 m (s)",Barèmes!$B$6:$B$28,H180,Barèmes!$C$6:$C$28,IF(H180="6ème","Mixte",G180)),Barèmes!$B$2,IF(R180&gt;=SUMIFS(Barèmes!$G$6:$G$28,Barèmes!$A$6:$A$28,"Vitesse — 30 m (s)",Barèmes!$B$6:$B$28,H180,Barèmes!$C$6:$C$28,IF(H180="6ème","Mixte",G180)),Barèmes!$C$2,IF(R180&gt;=SUMIFS(Barèmes!$H$6:$H$28,Barèmes!$A$6:$A$28,"Vitesse — 30 m (s)",Barèmes!$B$6:$B$28,H180,Barèmes!$C$6:$C$28,IF(H180="6ème","Mixte",G180)),Barèmes!$D$2,IF(R180&gt;=SUMIFS(Barèmes!$I$6:$I$28,Barèmes!$A$6:$A$28,"Vitesse — 30 m (s)",Barèmes!$B$6:$B$28,H180,Barèmes!$C$6:$C$28,IF(H180="6ème","Mixte",G180)),Barèmes!$E$2,Barèmes!$F$2))))))</f>
        <v/>
      </c>
      <c r="U180" s="22"/>
      <c r="V180" s="25" t="str">
        <f>IF(OR(U180="",SUMPRODUCT((Barèmes!$A$6:$A$28="Vitesse — 50 m (s)")*(Barèmes!$B$6:$B$28=H180)*(Barèmes!$C$6:$C$28=IF(H180="6ème","Mixte",G180)))=0),"",IF(SUMPRODUCT((Barèmes!$A$6:$A$28="Vitesse — 50 m (s)")*(Barèmes!$B$6:$B$28=H180)*(Barèmes!$C$6:$C$28=IF(H180="6ème","Mixte",G180))*(Barèmes!$J$6:$J$28="+"))&gt;0,IF(U180&lt;=SUMIFS(Barèmes!$D$6:$D$28,Barèmes!$A$6:$A$28,"Vitesse — 50 m (s)",Barèmes!$B$6:$B$28,H180,Barèmes!$C$6:$C$28,IF(H180="6ème","Mixte",G180)),"à besoin",IF(U180&lt;=SUMIFS(Barèmes!$E$6:$E$28,Barèmes!$A$6:$A$28,"Vitesse — 50 m (s)",Barèmes!$B$6:$B$28,H180,Barèmes!$C$6:$C$28,IF(H180="6ème","Mixte",G180)),"fragile","satisfaisant")),IF(U180&gt;=SUMIFS(Barèmes!$D$6:$D$28,Barèmes!$A$6:$A$28,"Vitesse — 50 m (s)",Barèmes!$B$6:$B$28,H180,Barèmes!$C$6:$C$28,IF(H180="6ème","Mixte",G180)),"à besoin",IF(U180&gt;=SUMIFS(Barèmes!$E$6:$E$28,Barèmes!$A$6:$A$28,"Vitesse — 50 m (s)",Barèmes!$B$6:$B$28,H180,Barèmes!$C$6:$C$28,IF(H180="6ème","Mixte",G180)),"fragile","satisfaisant"))))</f>
        <v/>
      </c>
      <c r="W180" s="25" t="str">
        <f>IF(OR(U180="",SUMPRODUCT((Barèmes!$A$6:$A$28="Vitesse — 50 m (s)")*(Barèmes!$B$6:$B$28=H180)*(Barèmes!$C$6:$C$28=IF(H180="6ème","Mixte",G180)))=0),"",IF(SUMPRODUCT((Barèmes!$A$6:$A$28="Vitesse — 50 m (s)")*(Barèmes!$B$6:$B$28=H180)*(Barèmes!$C$6:$C$28=IF(H180="6ème","Mixte",G180))*(Barèmes!$J$6:$J$28="+"))&gt;0,IF(U180&lt;=SUMIFS(Barèmes!$F$6:$F$28,Barèmes!$A$6:$A$28,"Vitesse — 50 m (s)",Barèmes!$B$6:$B$28,H180,Barèmes!$C$6:$C$28,IF(H180="6ème","Mixte",G180)),Barèmes!$B$2,IF(U180&lt;=SUMIFS(Barèmes!$G$6:$G$28,Barèmes!$A$6:$A$28,"Vitesse — 50 m (s)",Barèmes!$B$6:$B$28,H180,Barèmes!$C$6:$C$28,IF(H180="6ème","Mixte",G180)),Barèmes!$C$2,IF(U180&lt;=SUMIFS(Barèmes!$H$6:$H$28,Barèmes!$A$6:$A$28,"Vitesse — 50 m (s)",Barèmes!$B$6:$B$28,H180,Barèmes!$C$6:$C$28,IF(H180="6ème","Mixte",G180)),Barèmes!$D$2,IF(U180&lt;=SUMIFS(Barèmes!$I$6:$I$28,Barèmes!$A$6:$A$28,"Vitesse — 50 m (s)",Barèmes!$B$6:$B$28,H180,Barèmes!$C$6:$C$28,IF(H180="6ème","Mixte",G180)),Barèmes!$E$2,Barèmes!$F$2)))),IF(U180&gt;=SUMIFS(Barèmes!$F$6:$F$28,Barèmes!$A$6:$A$28,"Vitesse — 50 m (s)",Barèmes!$B$6:$B$28,H180,Barèmes!$C$6:$C$28,IF(H180="6ème","Mixte",G180)),Barèmes!$B$2,IF(U180&gt;=SUMIFS(Barèmes!$G$6:$G$28,Barèmes!$A$6:$A$28,"Vitesse — 50 m (s)",Barèmes!$B$6:$B$28,H180,Barèmes!$C$6:$C$28,IF(H180="6ème","Mixte",G180)),Barèmes!$C$2,IF(U180&gt;=SUMIFS(Barèmes!$H$6:$H$28,Barèmes!$A$6:$A$28,"Vitesse — 50 m (s)",Barèmes!$B$6:$B$28,H180,Barèmes!$C$6:$C$28,IF(H180="6ème","Mixte",G180)),Barèmes!$D$2,IF(U180&gt;=SUMIFS(Barèmes!$I$6:$I$28,Barèmes!$A$6:$A$28,"Vitesse — 50 m (s)",Barèmes!$B$6:$B$28,H180,Barèmes!$C$6:$C$28,IF(H180="6ème","Mixte",G180)),Barèmes!$E$2,Barèmes!$F$2))))))</f>
        <v/>
      </c>
      <c r="X180" s="18"/>
      <c r="Y180" s="26" t="str" cm="1">
        <f t="array" ref="Y180">IF(OR(X180="",SUMPRODUCT((Barèmes!$A$6:$A$28="Souplesse (score 1-5)")*(Barèmes!$B$6:$B$28=H180)*(Barèmes!$C$6:$C$28=IF(H180="6ème","Mixte",G180)))=0),"",IF(SUMPRODUCT((Barèmes!$A$6:$A$28="Souplesse (score 1-5)")*(Barèmes!$B$6:$B$28=H180)*(Barèmes!$C$6:$C$28=IF(H180="6ème","Mixte",G180))*(Barèmes!$J$6:$J$28="+"))&gt;0,IF(X180&lt;=SUMIFS(Barèmes!$D$6:$D$28,Barèmes!$A$6:$A$28,"Souplesse (score 1-5)",Barèmes!$B$6:$B$28,H180,Barèmes!$C$6:$C$28,IF(H180="6ème","Mixte",G180)),"à besoin",IF(X180&lt;=SUMIFS(Barèmes!$E$6:$E$28,Barèmes!$A$6:$A$28,"Souplesse (score 1-5)",Barèmes!$B$6:$B$28,H180,Barèmes!$C$6:$C$28,IF(H180="6ème","Mixte",G180)),"fragile","satisfaisant")),IF(X180&gt;=SUMIFS(Barèmes!$D$6:$D$28,Barèmes!$A$6:$A$28,"Souplesse (score 1-5)",Barèmes!$B$6:$B$28,H180,Barèmes!$C$6:$C$28,IF(H180="6ème","Mixte",G180)),"à besoin",IF(X180&gt;=SUMIFS(Barèmes!$E$6:$E$28,Barèmes!$A$6:$A$28,"Souplesse (score 1-5)",Barèmes!$B$6:$B$28,H180,Barèmes!$C$6:$C$28,IF(H180="6ème","Mixte",G180)),"fragile","satisfaisant"))))</f>
        <v/>
      </c>
      <c r="Z180" s="26" t="str" cm="1">
        <f t="array" ref="Z180">IF(OR(X180="",SUMPRODUCT((Barèmes!$A$6:$A$28="Souplesse (score 1-5)")*(Barèmes!$B$6:$B$28=H180)*(Barèmes!$C$6:$C$28=IF(H180="6ème","Mixte",G180)))=0),"",IF(SUMPRODUCT((Barèmes!$A$6:$A$28="Souplesse (score 1-5)")*(Barèmes!$B$6:$B$28=H180)*(Barèmes!$C$6:$C$28=IF(H180="6ème","Mixte",G180))*(Barèmes!$J$6:$J$28="+"))&gt;0,IF(X180&lt;=SUMIFS(Barèmes!$F$6:$F$28,Barèmes!$A$6:$A$28,"Souplesse (score 1-5)",Barèmes!$B$6:$B$28,H180,Barèmes!$C$6:$C$28,IF(H180="6ème","Mixte",G180)),Barèmes!$B$2,IF(X180&lt;=SUMIFS(Barèmes!$G$6:$G$28,Barèmes!$A$6:$A$28,"Souplesse (score 1-5)",Barèmes!$B$6:$B$28,H180,Barèmes!$C$6:$C$28,IF(H180="6ème","Mixte",G180)),Barèmes!$C$2,IF(X180&lt;=SUMIFS(Barèmes!$H$6:$H$28,Barèmes!$A$6:$A$28,"Souplesse (score 1-5)",Barèmes!$B$6:$B$28,H180,Barèmes!$C$6:$C$28,IF(H180="6ème","Mixte",G180)),Barèmes!$D$2,IF(X180&lt;=SUMIFS(Barèmes!$I$6:$I$28,Barèmes!$A$6:$A$28,"Souplesse (score 1-5)",Barèmes!$B$6:$B$28,H180,Barèmes!$C$6:$C$28,IF(H180="6ème","Mixte",G180)),Barèmes!$E$2,Barèmes!$F$2)))),IF(X180&gt;=SUMIFS(Barèmes!$F$6:$F$28,Barèmes!$A$6:$A$28,"Souplesse (score 1-5)",Barèmes!$B$6:$B$28,H180,Barèmes!$C$6:$C$28,IF(H180="6ème","Mixte",G180)),Barèmes!$B$2,IF(X180&gt;=SUMIFS(Barèmes!$G$6:$G$28,Barèmes!$A$6:$A$28,"Souplesse (score 1-5)",Barèmes!$B$6:$B$28,H180,Barèmes!$C$6:$C$28,IF(H180="6ème","Mixte",G180)),Barèmes!$C$2,IF(X180&gt;=SUMIFS(Barèmes!$H$6:$H$28,Barèmes!$A$6:$A$28,"Souplesse (score 1-5)",Barèmes!$B$6:$B$28,H180,Barèmes!$C$6:$C$28,IF(H180="6ème","Mixte",G180)),Barèmes!$D$2,IF(X180&gt;=SUMIFS(Barèmes!$I$6:$I$28,Barèmes!$A$6:$A$28,"Souplesse (score 1-5)",Barèmes!$B$6:$B$28,H180,Barèmes!$C$6:$C$28,IF(H180="6ème","Mixte",G180)),Barèmes!$E$2,Barèmes!$F$2))))))</f>
        <v/>
      </c>
      <c r="AA180" s="22"/>
      <c r="AB180" s="27" t="str">
        <f>IF(OR(AA180="",SUMPRODUCT((Barèmes!$A$6:$A$28="Agilité — T-test 974 (s)")*(Barèmes!$B$6:$B$28=H180)*(Barèmes!$C$6:$C$28=IF(H180="6ème","Mixte",G180)))=0),"",IF(SUMPRODUCT((Barèmes!$A$6:$A$28="Agilité — T-test 974 (s)")*(Barèmes!$B$6:$B$28=H180)*(Barèmes!$C$6:$C$28=IF(H180="6ème","Mixte",G180))*(Barèmes!$J$6:$J$28="+"))&gt;0,IF(AA180&lt;=SUMIFS(Barèmes!$D$6:$D$28,Barèmes!$A$6:$A$28,"Agilité — T-test 974 (s)",Barèmes!$B$6:$B$28,H180,Barèmes!$C$6:$C$28,IF(H180="6ème","Mixte",G180)),"à besoin",IF(AA180&lt;=SUMIFS(Barèmes!$E$6:$E$28,Barèmes!$A$6:$A$28,"Agilité — T-test 974 (s)",Barèmes!$B$6:$B$28,H180,Barèmes!$C$6:$C$28,IF(H180="6ème","Mixte",G180)),"fragile","satisfaisant")),IF(AA180&gt;=SUMIFS(Barèmes!$D$6:$D$28,Barèmes!$A$6:$A$28,"Agilité — T-test 974 (s)",Barèmes!$B$6:$B$28,H180,Barèmes!$C$6:$C$28,IF(H180="6ème","Mixte",G180)),"à besoin",IF(AA180&gt;=SUMIFS(Barèmes!$E$6:$E$28,Barèmes!$A$6:$A$28,"Agilité — T-test 974 (s)",Barèmes!$B$6:$B$28,H180,Barèmes!$C$6:$C$28,IF(H180="6ème","Mixte",G180)),"fragile","satisfaisant"))))</f>
        <v/>
      </c>
      <c r="AC180" s="27" t="str">
        <f>IF(OR(AA180="",SUMPRODUCT((Barèmes!$A$6:$A$28="Agilité — T-test 974 (s)")*(Barèmes!$B$6:$B$28=H180)*(Barèmes!$C$6:$C$28=IF(H180="6ème","Mixte",G180)))=0),"",IF(SUMPRODUCT((Barèmes!$A$6:$A$28="Agilité — T-test 974 (s)")*(Barèmes!$B$6:$B$28=H180)*(Barèmes!$C$6:$C$28=IF(H180="6ème","Mixte",G180))*(Barèmes!$J$6:$J$28="+"))&gt;0,IF(AA180&lt;=SUMIFS(Barèmes!$F$6:$F$28,Barèmes!$A$6:$A$28,"Agilité — T-test 974 (s)",Barèmes!$B$6:$B$28,H180,Barèmes!$C$6:$C$28,IF(H180="6ème","Mixte",G180)),Barèmes!$B$2,IF(AA180&lt;=SUMIFS(Barèmes!$G$6:$G$28,Barèmes!$A$6:$A$28,"Agilité — T-test 974 (s)",Barèmes!$B$6:$B$28,H180,Barèmes!$C$6:$C$28,IF(H180="6ème","Mixte",G180)),Barèmes!$C$2,IF(AA180&lt;=SUMIFS(Barèmes!$H$6:$H$28,Barèmes!$A$6:$A$28,"Agilité — T-test 974 (s)",Barèmes!$B$6:$B$28,H180,Barèmes!$C$6:$C$28,IF(H180="6ème","Mixte",G180)),Barèmes!$D$2,IF(AA180&lt;=SUMIFS(Barèmes!$I$6:$I$28,Barèmes!$A$6:$A$28,"Agilité — T-test 974 (s)",Barèmes!$B$6:$B$28,H180,Barèmes!$C$6:$C$28,IF(H180="6ème","Mixte",G180)),Barèmes!$E$2,Barèmes!$F$2)))),IF(AA180&gt;=SUMIFS(Barèmes!$F$6:$F$28,Barèmes!$A$6:$A$28,"Agilité — T-test 974 (s)",Barèmes!$B$6:$B$28,H180,Barèmes!$C$6:$C$28,IF(H180="6ème","Mixte",G180)),Barèmes!$B$2,IF(AA180&gt;=SUMIFS(Barèmes!$G$6:$G$28,Barèmes!$A$6:$A$28,"Agilité — T-test 974 (s)",Barèmes!$B$6:$B$28,H180,Barèmes!$C$6:$C$28,IF(H180="6ème","Mixte",G180)),Barèmes!$C$2,IF(AA180&gt;=SUMIFS(Barèmes!$H$6:$H$28,Barèmes!$A$6:$A$28,"Agilité — T-test 974 (s)",Barèmes!$B$6:$B$28,H180,Barèmes!$C$6:$C$28,IF(H180="6ème","Mixte",G180)),Barèmes!$D$2,IF(AA180&gt;=SUMIFS(Barèmes!$I$6:$I$28,Barèmes!$A$6:$A$28,"Agilité — T-test 974 (s)",Barèmes!$B$6:$B$28,H180,Barèmes!$C$6:$C$28,IF(H180="6ème","Mixte",G180)),Barèmes!$E$2,Barèmes!$F$2))))))</f>
        <v/>
      </c>
      <c r="AD180" s="28" t="str">
        <f t="shared" si="18"/>
        <v/>
      </c>
      <c r="AE180" s="29" t="str">
        <f t="shared" si="19"/>
        <v/>
      </c>
      <c r="AF180" s="30" t="str">
        <f>IF(OR(AD180="",SUMPRODUCT((Barèmes!$A$6:$A$28="Surcoût d'agilité (s) — technique")*(Barèmes!$B$6:$B$28=H180)*(Barèmes!$C$6:$C$28=IF(H180="6ème","Mixte",G180)))=0),"",IF(SUMPRODUCT((Barèmes!$A$6:$A$28="Surcoût d'agilité (s) — technique")*(Barèmes!$B$6:$B$28=H180)*(Barèmes!$C$6:$C$28=IF(H180="6ème","Mixte",G180))*(Barèmes!$J$6:$J$28="+"))&gt;0,IF(AD180&lt;=SUMIFS(Barèmes!$D$6:$D$28,Barèmes!$A$6:$A$28,"Surcoût d'agilité (s) — technique",Barèmes!$B$6:$B$28,H180,Barèmes!$C$6:$C$28,IF(H180="6ème","Mixte",G180)),"à besoin",IF(AD180&lt;=SUMIFS(Barèmes!$E$6:$E$28,Barèmes!$A$6:$A$28,"Surcoût d'agilité (s) — technique",Barèmes!$B$6:$B$28,H180,Barèmes!$C$6:$C$28,IF(H180="6ème","Mixte",G180)),"fragile","satisfaisant")),IF(AD180&gt;=SUMIFS(Barèmes!$D$6:$D$28,Barèmes!$A$6:$A$28,"Surcoût d'agilité (s) — technique",Barèmes!$B$6:$B$28,H180,Barèmes!$C$6:$C$28,IF(H180="6ème","Mixte",G180)),"à besoin",IF(AD180&gt;=SUMIFS(Barèmes!$E$6:$E$28,Barèmes!$A$6:$A$28,"Surcoût d'agilité (s) — technique",Barèmes!$B$6:$B$28,H180,Barèmes!$C$6:$C$28,IF(H180="6ème","Mixte",G180)),"fragile","satisfaisant"))))</f>
        <v/>
      </c>
      <c r="AG180" s="30" t="str">
        <f>IF(OR(AD180="",SUMPRODUCT((Barèmes!$A$6:$A$28="Surcoût d'agilité (s) — technique")*(Barèmes!$B$6:$B$28=H180)*(Barèmes!$C$6:$C$28=IF(H180="6ème","Mixte",G180)))=0),"",IF(SUMPRODUCT((Barèmes!$A$6:$A$28="Surcoût d'agilité (s) — technique")*(Barèmes!$B$6:$B$28=H180)*(Barèmes!$C$6:$C$28=IF(H180="6ème","Mixte",G180))*(Barèmes!$J$6:$J$28="+"))&gt;0,IF(AD180&lt;=SUMIFS(Barèmes!$F$6:$F$28,Barèmes!$A$6:$A$28,"Surcoût d'agilité (s) — technique",Barèmes!$B$6:$B$28,H180,Barèmes!$C$6:$C$28,IF(H180="6ème","Mixte",G180)),Barèmes!$B$2,IF(AD180&lt;=SUMIFS(Barèmes!$G$6:$G$28,Barèmes!$A$6:$A$28,"Surcoût d'agilité (s) — technique",Barèmes!$B$6:$B$28,H180,Barèmes!$C$6:$C$28,IF(H180="6ème","Mixte",G180)),Barèmes!$C$2,IF(AD180&lt;=SUMIFS(Barèmes!$H$6:$H$28,Barèmes!$A$6:$A$28,"Surcoût d'agilité (s) — technique",Barèmes!$B$6:$B$28,H180,Barèmes!$C$6:$C$28,IF(H180="6ème","Mixte",G180)),Barèmes!$D$2,IF(AD180&lt;=SUMIFS(Barèmes!$I$6:$I$28,Barèmes!$A$6:$A$28,"Surcoût d'agilité (s) — technique",Barèmes!$B$6:$B$28,H180,Barèmes!$C$6:$C$28,IF(H180="6ème","Mixte",G180)),Barèmes!$E$2,Barèmes!$F$2)))),IF(AD180&gt;=SUMIFS(Barèmes!$F$6:$F$28,Barèmes!$A$6:$A$28,"Surcoût d'agilité (s) — technique",Barèmes!$B$6:$B$28,H180,Barèmes!$C$6:$C$28,IF(H180="6ème","Mixte",G180)),Barèmes!$B$2,IF(AD180&gt;=SUMIFS(Barèmes!$G$6:$G$28,Barèmes!$A$6:$A$28,"Surcoût d'agilité (s) — technique",Barèmes!$B$6:$B$28,H180,Barèmes!$C$6:$C$28,IF(H180="6ème","Mixte",G180)),Barèmes!$C$2,IF(AD180&gt;=SUMIFS(Barèmes!$H$6:$H$28,Barèmes!$A$6:$A$28,"Surcoût d'agilité (s) — technique",Barèmes!$B$6:$B$28,H180,Barèmes!$C$6:$C$28,IF(H180="6ème","Mixte",G180)),Barèmes!$D$2,IF(AD180&gt;=SUMIFS(Barèmes!$I$6:$I$28,Barèmes!$A$6:$A$28,"Surcoût d'agilité (s) — technique",Barèmes!$B$6:$B$28,H180,Barèmes!$C$6:$C$28,IF(H180="6ème","Mixte",G180)),Barèmes!$E$2,Barèmes!$F$2))))))</f>
        <v/>
      </c>
      <c r="AH180" s="31" t="str">
        <f>IF((IF(N180="",0,1)+IF(Q180="",0,1)+IF(W180="",0,1)+IF(Z180="",0,1)+IF(AC180="",0,1))=0,"",3*IF(N180=Barèmes!$B$2,1,IF(N180=Barèmes!$C$2,2,IF(N180=Barèmes!$D$2,3,IF(N180=Barèmes!$E$2,4,IF(N180=Barèmes!$F$2,5,0)))))+3*IF(Q180=Barèmes!$B$2,1,IF(Q180=Barèmes!$C$2,2,IF(Q180=Barèmes!$D$2,3,IF(Q180=Barèmes!$E$2,4,IF(Q180=Barèmes!$F$2,5,0)))))+2*IF(W180=Barèmes!$B$2,1,IF(W180=Barèmes!$C$2,2,IF(W180=Barèmes!$D$2,3,IF(W180=Barèmes!$E$2,4,IF(W180=Barèmes!$F$2,5,0)))))+1*IF(Z180=Barèmes!$B$2,1,IF(Z180=Barèmes!$C$2,2,IF(Z180=Barèmes!$D$2,3,IF(Z180=Barèmes!$E$2,4,IF(Z180=Barèmes!$F$2,5,0)))))+1*IF(AC180=Barèmes!$B$2,1,IF(AC180=Barèmes!$C$2,2,IF(AC180=Barèmes!$D$2,3,IF(AC180=Barèmes!$E$2,4,IF(AC180=Barèmes!$F$2,5,0))))))</f>
        <v/>
      </c>
      <c r="AI180" s="31"/>
      <c r="AJ180" s="32" t="str">
        <f>IFERROR(INDEX(Croissance!$B$5:$B$604,MATCH(A180,Croissance!$A$5:$A$604,0)),"")</f>
        <v/>
      </c>
      <c r="AK180" s="32" t="str">
        <f>IFERROR(INDEX(Croissance!$C$5:$C$604,MATCH(A180,Croissance!$A$5:$A$604,0)),"")</f>
        <v/>
      </c>
      <c r="AL180" s="32" t="str">
        <f>IFERROR(INDEX(Croissance!$D$5:$D$604,MATCH(A180,Croissance!$A$5:$A$604,0)),"")</f>
        <v/>
      </c>
      <c r="AM180" s="32" t="str">
        <f>IFERROR(INDEX(Croissance!$E$5:$E$604,MATCH(A180,Croissance!$A$5:$A$604,0)),"")</f>
        <v/>
      </c>
      <c r="AO180" s="33">
        <f t="shared" si="24"/>
        <v>0</v>
      </c>
      <c r="AP180" s="33">
        <f t="shared" si="20"/>
        <v>0</v>
      </c>
      <c r="AQ180" s="33">
        <f>IF(A180="",0,IF(AND(OR('Synthèse classe'!$C$2="Tous",C180='Synthèse classe'!$C$2),OR('Synthèse classe'!$C$3="Toutes",D180='Synthèse classe'!$C$3),OR('Synthèse classe'!$C$4="Toutes",AND('Synthèse classe'!$C$4="Dernière",AP180=1),B180=IFERROR(VALUE('Synthèse classe'!$C$4),0))),1,0))</f>
        <v>0</v>
      </c>
      <c r="AR180" s="34" t="str">
        <f t="shared" si="21"/>
        <v/>
      </c>
    </row>
    <row r="181" spans="1:44" x14ac:dyDescent="0.2">
      <c r="A181" s="17" t="str">
        <f t="shared" si="17"/>
        <v/>
      </c>
      <c r="B181" s="18"/>
      <c r="C181" s="19"/>
      <c r="D181" s="19"/>
      <c r="E181" s="19"/>
      <c r="F181" s="19"/>
      <c r="G181" s="19"/>
      <c r="H181" s="17" t="str">
        <f t="shared" si="22"/>
        <v/>
      </c>
      <c r="I181" s="20"/>
      <c r="J181" s="18"/>
      <c r="K181" s="19"/>
      <c r="L181" s="21" t="str">
        <f t="shared" si="23"/>
        <v/>
      </c>
      <c r="M181" s="21" t="str">
        <f>IF(OR(J181="",SUMPRODUCT((Barèmes!$A$6:$A$28="Endurance — Luc Léger (palier)")*(Barèmes!$B$6:$B$28=H181)*(Barèmes!$C$6:$C$28=IF(H181="6ème","Mixte",G181)))=0),"",IF(SUMPRODUCT((Barèmes!$A$6:$A$28="Endurance — Luc Léger (palier)")*(Barèmes!$B$6:$B$28=H181)*(Barèmes!$C$6:$C$28=IF(H181="6ème","Mixte",G181))*(Barèmes!$J$6:$J$28="+"))&gt;0,IF(J181&lt;=SUMIFS(Barèmes!$D$6:$D$28,Barèmes!$A$6:$A$28,"Endurance — Luc Léger (palier)",Barèmes!$B$6:$B$28,H181,Barèmes!$C$6:$C$28,IF(H181="6ème","Mixte",G181)),"à besoin",IF(J181&lt;=SUMIFS(Barèmes!$E$6:$E$28,Barèmes!$A$6:$A$28,"Endurance — Luc Léger (palier)",Barèmes!$B$6:$B$28,H181,Barèmes!$C$6:$C$28,IF(H181="6ème","Mixte",G181)),"fragile","satisfaisant")),IF(J181&gt;=SUMIFS(Barèmes!$D$6:$D$28,Barèmes!$A$6:$A$28,"Endurance — Luc Léger (palier)",Barèmes!$B$6:$B$28,H181,Barèmes!$C$6:$C$28,IF(H181="6ème","Mixte",G181)),"à besoin",IF(J181&gt;=SUMIFS(Barèmes!$E$6:$E$28,Barèmes!$A$6:$A$28,"Endurance — Luc Léger (palier)",Barèmes!$B$6:$B$28,H181,Barèmes!$C$6:$C$28,IF(H181="6ème","Mixte",G181)),"fragile","satisfaisant"))))</f>
        <v/>
      </c>
      <c r="N181" s="21" t="str">
        <f>IF(OR(J181="",SUMPRODUCT((Barèmes!$A$6:$A$28="Endurance — Luc Léger (palier)")*(Barèmes!$B$6:$B$28=H181)*(Barèmes!$C$6:$C$28=IF(H181="6ème","Mixte",G181)))=0),"",IF(SUMPRODUCT((Barèmes!$A$6:$A$28="Endurance — Luc Léger (palier)")*(Barèmes!$B$6:$B$28=H181)*(Barèmes!$C$6:$C$28=IF(H181="6ème","Mixte",G181))*(Barèmes!$J$6:$J$28="+"))&gt;0,IF(J181&lt;=SUMIFS(Barèmes!$F$6:$F$28,Barèmes!$A$6:$A$28,"Endurance — Luc Léger (palier)",Barèmes!$B$6:$B$28,H181,Barèmes!$C$6:$C$28,IF(H181="6ème","Mixte",G181)),Barèmes!$B$2,IF(J181&lt;=SUMIFS(Barèmes!$G$6:$G$28,Barèmes!$A$6:$A$28,"Endurance — Luc Léger (palier)",Barèmes!$B$6:$B$28,H181,Barèmes!$C$6:$C$28,IF(H181="6ème","Mixte",G181)),Barèmes!$C$2,IF(J181&lt;=SUMIFS(Barèmes!$H$6:$H$28,Barèmes!$A$6:$A$28,"Endurance — Luc Léger (palier)",Barèmes!$B$6:$B$28,H181,Barèmes!$C$6:$C$28,IF(H181="6ème","Mixte",G181)),Barèmes!$D$2,IF(J181&lt;=SUMIFS(Barèmes!$I$6:$I$28,Barèmes!$A$6:$A$28,"Endurance — Luc Léger (palier)",Barèmes!$B$6:$B$28,H181,Barèmes!$C$6:$C$28,IF(H181="6ème","Mixte",G181)),Barèmes!$E$2,Barèmes!$F$2)))),IF(J181&gt;=SUMIFS(Barèmes!$F$6:$F$28,Barèmes!$A$6:$A$28,"Endurance — Luc Léger (palier)",Barèmes!$B$6:$B$28,H181,Barèmes!$C$6:$C$28,IF(H181="6ème","Mixte",G181)),Barèmes!$B$2,IF(J181&gt;=SUMIFS(Barèmes!$G$6:$G$28,Barèmes!$A$6:$A$28,"Endurance — Luc Léger (palier)",Barèmes!$B$6:$B$28,H181,Barèmes!$C$6:$C$28,IF(H181="6ème","Mixte",G181)),Barèmes!$C$2,IF(J181&gt;=SUMIFS(Barèmes!$H$6:$H$28,Barèmes!$A$6:$A$28,"Endurance — Luc Léger (palier)",Barèmes!$B$6:$B$28,H181,Barèmes!$C$6:$C$28,IF(H181="6ème","Mixte",G181)),Barèmes!$D$2,IF(J181&gt;=SUMIFS(Barèmes!$I$6:$I$28,Barèmes!$A$6:$A$28,"Endurance — Luc Léger (palier)",Barèmes!$B$6:$B$28,H181,Barèmes!$C$6:$C$28,IF(H181="6ème","Mixte",G181)),Barèmes!$E$2,Barèmes!$F$2))))))</f>
        <v/>
      </c>
      <c r="O181" s="22"/>
      <c r="P181" s="23" t="str">
        <f>IF(OR(O181="",SUMPRODUCT((Barèmes!$A$6:$A$28="Force bas du corps — Saut en longueur (m)")*(Barèmes!$B$6:$B$28=H181)*(Barèmes!$C$6:$C$28=IF(H181="6ème","Mixte",G181)))=0),"",IF(SUMPRODUCT((Barèmes!$A$6:$A$28="Force bas du corps — Saut en longueur (m)")*(Barèmes!$B$6:$B$28=H181)*(Barèmes!$C$6:$C$28=IF(H181="6ème","Mixte",G181))*(Barèmes!$J$6:$J$28="+"))&gt;0,IF(O181&lt;=SUMIFS(Barèmes!$D$6:$D$28,Barèmes!$A$6:$A$28,"Force bas du corps — Saut en longueur (m)",Barèmes!$B$6:$B$28,H181,Barèmes!$C$6:$C$28,IF(H181="6ème","Mixte",G181)),"à besoin",IF(O181&lt;=SUMIFS(Barèmes!$E$6:$E$28,Barèmes!$A$6:$A$28,"Force bas du corps — Saut en longueur (m)",Barèmes!$B$6:$B$28,H181,Barèmes!$C$6:$C$28,IF(H181="6ème","Mixte",G181)),"fragile","satisfaisant")),IF(O181&gt;=SUMIFS(Barèmes!$D$6:$D$28,Barèmes!$A$6:$A$28,"Force bas du corps — Saut en longueur (m)",Barèmes!$B$6:$B$28,H181,Barèmes!$C$6:$C$28,IF(H181="6ème","Mixte",G181)),"à besoin",IF(O181&gt;=SUMIFS(Barèmes!$E$6:$E$28,Barèmes!$A$6:$A$28,"Force bas du corps — Saut en longueur (m)",Barèmes!$B$6:$B$28,H181,Barèmes!$C$6:$C$28,IF(H181="6ème","Mixte",G181)),"fragile","satisfaisant"))))</f>
        <v/>
      </c>
      <c r="Q181" s="23" t="str">
        <f>IF(OR(O181="",SUMPRODUCT((Barèmes!$A$6:$A$28="Force bas du corps — Saut en longueur (m)")*(Barèmes!$B$6:$B$28=H181)*(Barèmes!$C$6:$C$28=IF(H181="6ème","Mixte",G181)))=0),"",IF(SUMPRODUCT((Barèmes!$A$6:$A$28="Force bas du corps — Saut en longueur (m)")*(Barèmes!$B$6:$B$28=H181)*(Barèmes!$C$6:$C$28=IF(H181="6ème","Mixte",G181))*(Barèmes!$J$6:$J$28="+"))&gt;0,IF(O181&lt;=SUMIFS(Barèmes!$F$6:$F$28,Barèmes!$A$6:$A$28,"Force bas du corps — Saut en longueur (m)",Barèmes!$B$6:$B$28,H181,Barèmes!$C$6:$C$28,IF(H181="6ème","Mixte",G181)),Barèmes!$B$2,IF(O181&lt;=SUMIFS(Barèmes!$G$6:$G$28,Barèmes!$A$6:$A$28,"Force bas du corps — Saut en longueur (m)",Barèmes!$B$6:$B$28,H181,Barèmes!$C$6:$C$28,IF(H181="6ème","Mixte",G181)),Barèmes!$C$2,IF(O181&lt;=SUMIFS(Barèmes!$H$6:$H$28,Barèmes!$A$6:$A$28,"Force bas du corps — Saut en longueur (m)",Barèmes!$B$6:$B$28,H181,Barèmes!$C$6:$C$28,IF(H181="6ème","Mixte",G181)),Barèmes!$D$2,IF(O181&lt;=SUMIFS(Barèmes!$I$6:$I$28,Barèmes!$A$6:$A$28,"Force bas du corps — Saut en longueur (m)",Barèmes!$B$6:$B$28,H181,Barèmes!$C$6:$C$28,IF(H181="6ème","Mixte",G181)),Barèmes!$E$2,Barèmes!$F$2)))),IF(O181&gt;=SUMIFS(Barèmes!$F$6:$F$28,Barèmes!$A$6:$A$28,"Force bas du corps — Saut en longueur (m)",Barèmes!$B$6:$B$28,H181,Barèmes!$C$6:$C$28,IF(H181="6ème","Mixte",G181)),Barèmes!$B$2,IF(O181&gt;=SUMIFS(Barèmes!$G$6:$G$28,Barèmes!$A$6:$A$28,"Force bas du corps — Saut en longueur (m)",Barèmes!$B$6:$B$28,H181,Barèmes!$C$6:$C$28,IF(H181="6ème","Mixte",G181)),Barèmes!$C$2,IF(O181&gt;=SUMIFS(Barèmes!$H$6:$H$28,Barèmes!$A$6:$A$28,"Force bas du corps — Saut en longueur (m)",Barèmes!$B$6:$B$28,H181,Barèmes!$C$6:$C$28,IF(H181="6ème","Mixte",G181)),Barèmes!$D$2,IF(O181&gt;=SUMIFS(Barèmes!$I$6:$I$28,Barèmes!$A$6:$A$28,"Force bas du corps — Saut en longueur (m)",Barèmes!$B$6:$B$28,H181,Barèmes!$C$6:$C$28,IF(H181="6ème","Mixte",G181)),Barèmes!$E$2,Barèmes!$F$2))))))</f>
        <v/>
      </c>
      <c r="R181" s="22"/>
      <c r="S181" s="24" t="str">
        <f>IF(OR(R181="",SUMPRODUCT((Barèmes!$A$6:$A$28="Vitesse — 30 m (s)")*(Barèmes!$B$6:$B$28=H181)*(Barèmes!$C$6:$C$28=IF(H181="6ème","Mixte",G181)))=0),"",IF(SUMPRODUCT((Barèmes!$A$6:$A$28="Vitesse — 30 m (s)")*(Barèmes!$B$6:$B$28=H181)*(Barèmes!$C$6:$C$28=IF(H181="6ème","Mixte",G181))*(Barèmes!$J$6:$J$28="+"))&gt;0,IF(R181&lt;=SUMIFS(Barèmes!$D$6:$D$28,Barèmes!$A$6:$A$28,"Vitesse — 30 m (s)",Barèmes!$B$6:$B$28,H181,Barèmes!$C$6:$C$28,IF(H181="6ème","Mixte",G181)),"à besoin",IF(R181&lt;=SUMIFS(Barèmes!$E$6:$E$28,Barèmes!$A$6:$A$28,"Vitesse — 30 m (s)",Barèmes!$B$6:$B$28,H181,Barèmes!$C$6:$C$28,IF(H181="6ème","Mixte",G181)),"fragile","satisfaisant")),IF(R181&gt;=SUMIFS(Barèmes!$D$6:$D$28,Barèmes!$A$6:$A$28,"Vitesse — 30 m (s)",Barèmes!$B$6:$B$28,H181,Barèmes!$C$6:$C$28,IF(H181="6ème","Mixte",G181)),"à besoin",IF(R181&gt;=SUMIFS(Barèmes!$E$6:$E$28,Barèmes!$A$6:$A$28,"Vitesse — 30 m (s)",Barèmes!$B$6:$B$28,H181,Barèmes!$C$6:$C$28,IF(H181="6ème","Mixte",G181)),"fragile","satisfaisant"))))</f>
        <v/>
      </c>
      <c r="T181" s="24" t="str">
        <f>IF(OR(R181="",SUMPRODUCT((Barèmes!$A$6:$A$28="Vitesse — 30 m (s)")*(Barèmes!$B$6:$B$28=H181)*(Barèmes!$C$6:$C$28=IF(H181="6ème","Mixte",G181)))=0),"",IF(SUMPRODUCT((Barèmes!$A$6:$A$28="Vitesse — 30 m (s)")*(Barèmes!$B$6:$B$28=H181)*(Barèmes!$C$6:$C$28=IF(H181="6ème","Mixte",G181))*(Barèmes!$J$6:$J$28="+"))&gt;0,IF(R181&lt;=SUMIFS(Barèmes!$F$6:$F$28,Barèmes!$A$6:$A$28,"Vitesse — 30 m (s)",Barèmes!$B$6:$B$28,H181,Barèmes!$C$6:$C$28,IF(H181="6ème","Mixte",G181)),Barèmes!$B$2,IF(R181&lt;=SUMIFS(Barèmes!$G$6:$G$28,Barèmes!$A$6:$A$28,"Vitesse — 30 m (s)",Barèmes!$B$6:$B$28,H181,Barèmes!$C$6:$C$28,IF(H181="6ème","Mixte",G181)),Barèmes!$C$2,IF(R181&lt;=SUMIFS(Barèmes!$H$6:$H$28,Barèmes!$A$6:$A$28,"Vitesse — 30 m (s)",Barèmes!$B$6:$B$28,H181,Barèmes!$C$6:$C$28,IF(H181="6ème","Mixte",G181)),Barèmes!$D$2,IF(R181&lt;=SUMIFS(Barèmes!$I$6:$I$28,Barèmes!$A$6:$A$28,"Vitesse — 30 m (s)",Barèmes!$B$6:$B$28,H181,Barèmes!$C$6:$C$28,IF(H181="6ème","Mixte",G181)),Barèmes!$E$2,Barèmes!$F$2)))),IF(R181&gt;=SUMIFS(Barèmes!$F$6:$F$28,Barèmes!$A$6:$A$28,"Vitesse — 30 m (s)",Barèmes!$B$6:$B$28,H181,Barèmes!$C$6:$C$28,IF(H181="6ème","Mixte",G181)),Barèmes!$B$2,IF(R181&gt;=SUMIFS(Barèmes!$G$6:$G$28,Barèmes!$A$6:$A$28,"Vitesse — 30 m (s)",Barèmes!$B$6:$B$28,H181,Barèmes!$C$6:$C$28,IF(H181="6ème","Mixte",G181)),Barèmes!$C$2,IF(R181&gt;=SUMIFS(Barèmes!$H$6:$H$28,Barèmes!$A$6:$A$28,"Vitesse — 30 m (s)",Barèmes!$B$6:$B$28,H181,Barèmes!$C$6:$C$28,IF(H181="6ème","Mixte",G181)),Barèmes!$D$2,IF(R181&gt;=SUMIFS(Barèmes!$I$6:$I$28,Barèmes!$A$6:$A$28,"Vitesse — 30 m (s)",Barèmes!$B$6:$B$28,H181,Barèmes!$C$6:$C$28,IF(H181="6ème","Mixte",G181)),Barèmes!$E$2,Barèmes!$F$2))))))</f>
        <v/>
      </c>
      <c r="U181" s="22"/>
      <c r="V181" s="25" t="str">
        <f>IF(OR(U181="",SUMPRODUCT((Barèmes!$A$6:$A$28="Vitesse — 50 m (s)")*(Barèmes!$B$6:$B$28=H181)*(Barèmes!$C$6:$C$28=IF(H181="6ème","Mixte",G181)))=0),"",IF(SUMPRODUCT((Barèmes!$A$6:$A$28="Vitesse — 50 m (s)")*(Barèmes!$B$6:$B$28=H181)*(Barèmes!$C$6:$C$28=IF(H181="6ème","Mixte",G181))*(Barèmes!$J$6:$J$28="+"))&gt;0,IF(U181&lt;=SUMIFS(Barèmes!$D$6:$D$28,Barèmes!$A$6:$A$28,"Vitesse — 50 m (s)",Barèmes!$B$6:$B$28,H181,Barèmes!$C$6:$C$28,IF(H181="6ème","Mixte",G181)),"à besoin",IF(U181&lt;=SUMIFS(Barèmes!$E$6:$E$28,Barèmes!$A$6:$A$28,"Vitesse — 50 m (s)",Barèmes!$B$6:$B$28,H181,Barèmes!$C$6:$C$28,IF(H181="6ème","Mixte",G181)),"fragile","satisfaisant")),IF(U181&gt;=SUMIFS(Barèmes!$D$6:$D$28,Barèmes!$A$6:$A$28,"Vitesse — 50 m (s)",Barèmes!$B$6:$B$28,H181,Barèmes!$C$6:$C$28,IF(H181="6ème","Mixte",G181)),"à besoin",IF(U181&gt;=SUMIFS(Barèmes!$E$6:$E$28,Barèmes!$A$6:$A$28,"Vitesse — 50 m (s)",Barèmes!$B$6:$B$28,H181,Barèmes!$C$6:$C$28,IF(H181="6ème","Mixte",G181)),"fragile","satisfaisant"))))</f>
        <v/>
      </c>
      <c r="W181" s="25" t="str">
        <f>IF(OR(U181="",SUMPRODUCT((Barèmes!$A$6:$A$28="Vitesse — 50 m (s)")*(Barèmes!$B$6:$B$28=H181)*(Barèmes!$C$6:$C$28=IF(H181="6ème","Mixte",G181)))=0),"",IF(SUMPRODUCT((Barèmes!$A$6:$A$28="Vitesse — 50 m (s)")*(Barèmes!$B$6:$B$28=H181)*(Barèmes!$C$6:$C$28=IF(H181="6ème","Mixte",G181))*(Barèmes!$J$6:$J$28="+"))&gt;0,IF(U181&lt;=SUMIFS(Barèmes!$F$6:$F$28,Barèmes!$A$6:$A$28,"Vitesse — 50 m (s)",Barèmes!$B$6:$B$28,H181,Barèmes!$C$6:$C$28,IF(H181="6ème","Mixte",G181)),Barèmes!$B$2,IF(U181&lt;=SUMIFS(Barèmes!$G$6:$G$28,Barèmes!$A$6:$A$28,"Vitesse — 50 m (s)",Barèmes!$B$6:$B$28,H181,Barèmes!$C$6:$C$28,IF(H181="6ème","Mixte",G181)),Barèmes!$C$2,IF(U181&lt;=SUMIFS(Barèmes!$H$6:$H$28,Barèmes!$A$6:$A$28,"Vitesse — 50 m (s)",Barèmes!$B$6:$B$28,H181,Barèmes!$C$6:$C$28,IF(H181="6ème","Mixte",G181)),Barèmes!$D$2,IF(U181&lt;=SUMIFS(Barèmes!$I$6:$I$28,Barèmes!$A$6:$A$28,"Vitesse — 50 m (s)",Barèmes!$B$6:$B$28,H181,Barèmes!$C$6:$C$28,IF(H181="6ème","Mixte",G181)),Barèmes!$E$2,Barèmes!$F$2)))),IF(U181&gt;=SUMIFS(Barèmes!$F$6:$F$28,Barèmes!$A$6:$A$28,"Vitesse — 50 m (s)",Barèmes!$B$6:$B$28,H181,Barèmes!$C$6:$C$28,IF(H181="6ème","Mixte",G181)),Barèmes!$B$2,IF(U181&gt;=SUMIFS(Barèmes!$G$6:$G$28,Barèmes!$A$6:$A$28,"Vitesse — 50 m (s)",Barèmes!$B$6:$B$28,H181,Barèmes!$C$6:$C$28,IF(H181="6ème","Mixte",G181)),Barèmes!$C$2,IF(U181&gt;=SUMIFS(Barèmes!$H$6:$H$28,Barèmes!$A$6:$A$28,"Vitesse — 50 m (s)",Barèmes!$B$6:$B$28,H181,Barèmes!$C$6:$C$28,IF(H181="6ème","Mixte",G181)),Barèmes!$D$2,IF(U181&gt;=SUMIFS(Barèmes!$I$6:$I$28,Barèmes!$A$6:$A$28,"Vitesse — 50 m (s)",Barèmes!$B$6:$B$28,H181,Barèmes!$C$6:$C$28,IF(H181="6ème","Mixte",G181)),Barèmes!$E$2,Barèmes!$F$2))))))</f>
        <v/>
      </c>
      <c r="X181" s="18"/>
      <c r="Y181" s="26" t="str" cm="1">
        <f t="array" ref="Y181">IF(OR(X181="",SUMPRODUCT((Barèmes!$A$6:$A$28="Souplesse (score 1-5)")*(Barèmes!$B$6:$B$28=H181)*(Barèmes!$C$6:$C$28=IF(H181="6ème","Mixte",G181)))=0),"",IF(SUMPRODUCT((Barèmes!$A$6:$A$28="Souplesse (score 1-5)")*(Barèmes!$B$6:$B$28=H181)*(Barèmes!$C$6:$C$28=IF(H181="6ème","Mixte",G181))*(Barèmes!$J$6:$J$28="+"))&gt;0,IF(X181&lt;=SUMIFS(Barèmes!$D$6:$D$28,Barèmes!$A$6:$A$28,"Souplesse (score 1-5)",Barèmes!$B$6:$B$28,H181,Barèmes!$C$6:$C$28,IF(H181="6ème","Mixte",G181)),"à besoin",IF(X181&lt;=SUMIFS(Barèmes!$E$6:$E$28,Barèmes!$A$6:$A$28,"Souplesse (score 1-5)",Barèmes!$B$6:$B$28,H181,Barèmes!$C$6:$C$28,IF(H181="6ème","Mixte",G181)),"fragile","satisfaisant")),IF(X181&gt;=SUMIFS(Barèmes!$D$6:$D$28,Barèmes!$A$6:$A$28,"Souplesse (score 1-5)",Barèmes!$B$6:$B$28,H181,Barèmes!$C$6:$C$28,IF(H181="6ème","Mixte",G181)),"à besoin",IF(X181&gt;=SUMIFS(Barèmes!$E$6:$E$28,Barèmes!$A$6:$A$28,"Souplesse (score 1-5)",Barèmes!$B$6:$B$28,H181,Barèmes!$C$6:$C$28,IF(H181="6ème","Mixte",G181)),"fragile","satisfaisant"))))</f>
        <v/>
      </c>
      <c r="Z181" s="26" t="str" cm="1">
        <f t="array" ref="Z181">IF(OR(X181="",SUMPRODUCT((Barèmes!$A$6:$A$28="Souplesse (score 1-5)")*(Barèmes!$B$6:$B$28=H181)*(Barèmes!$C$6:$C$28=IF(H181="6ème","Mixte",G181)))=0),"",IF(SUMPRODUCT((Barèmes!$A$6:$A$28="Souplesse (score 1-5)")*(Barèmes!$B$6:$B$28=H181)*(Barèmes!$C$6:$C$28=IF(H181="6ème","Mixte",G181))*(Barèmes!$J$6:$J$28="+"))&gt;0,IF(X181&lt;=SUMIFS(Barèmes!$F$6:$F$28,Barèmes!$A$6:$A$28,"Souplesse (score 1-5)",Barèmes!$B$6:$B$28,H181,Barèmes!$C$6:$C$28,IF(H181="6ème","Mixte",G181)),Barèmes!$B$2,IF(X181&lt;=SUMIFS(Barèmes!$G$6:$G$28,Barèmes!$A$6:$A$28,"Souplesse (score 1-5)",Barèmes!$B$6:$B$28,H181,Barèmes!$C$6:$C$28,IF(H181="6ème","Mixte",G181)),Barèmes!$C$2,IF(X181&lt;=SUMIFS(Barèmes!$H$6:$H$28,Barèmes!$A$6:$A$28,"Souplesse (score 1-5)",Barèmes!$B$6:$B$28,H181,Barèmes!$C$6:$C$28,IF(H181="6ème","Mixte",G181)),Barèmes!$D$2,IF(X181&lt;=SUMIFS(Barèmes!$I$6:$I$28,Barèmes!$A$6:$A$28,"Souplesse (score 1-5)",Barèmes!$B$6:$B$28,H181,Barèmes!$C$6:$C$28,IF(H181="6ème","Mixte",G181)),Barèmes!$E$2,Barèmes!$F$2)))),IF(X181&gt;=SUMIFS(Barèmes!$F$6:$F$28,Barèmes!$A$6:$A$28,"Souplesse (score 1-5)",Barèmes!$B$6:$B$28,H181,Barèmes!$C$6:$C$28,IF(H181="6ème","Mixte",G181)),Barèmes!$B$2,IF(X181&gt;=SUMIFS(Barèmes!$G$6:$G$28,Barèmes!$A$6:$A$28,"Souplesse (score 1-5)",Barèmes!$B$6:$B$28,H181,Barèmes!$C$6:$C$28,IF(H181="6ème","Mixte",G181)),Barèmes!$C$2,IF(X181&gt;=SUMIFS(Barèmes!$H$6:$H$28,Barèmes!$A$6:$A$28,"Souplesse (score 1-5)",Barèmes!$B$6:$B$28,H181,Barèmes!$C$6:$C$28,IF(H181="6ème","Mixte",G181)),Barèmes!$D$2,IF(X181&gt;=SUMIFS(Barèmes!$I$6:$I$28,Barèmes!$A$6:$A$28,"Souplesse (score 1-5)",Barèmes!$B$6:$B$28,H181,Barèmes!$C$6:$C$28,IF(H181="6ème","Mixte",G181)),Barèmes!$E$2,Barèmes!$F$2))))))</f>
        <v/>
      </c>
      <c r="AA181" s="22"/>
      <c r="AB181" s="27" t="str">
        <f>IF(OR(AA181="",SUMPRODUCT((Barèmes!$A$6:$A$28="Agilité — T-test 974 (s)")*(Barèmes!$B$6:$B$28=H181)*(Barèmes!$C$6:$C$28=IF(H181="6ème","Mixte",G181)))=0),"",IF(SUMPRODUCT((Barèmes!$A$6:$A$28="Agilité — T-test 974 (s)")*(Barèmes!$B$6:$B$28=H181)*(Barèmes!$C$6:$C$28=IF(H181="6ème","Mixte",G181))*(Barèmes!$J$6:$J$28="+"))&gt;0,IF(AA181&lt;=SUMIFS(Barèmes!$D$6:$D$28,Barèmes!$A$6:$A$28,"Agilité — T-test 974 (s)",Barèmes!$B$6:$B$28,H181,Barèmes!$C$6:$C$28,IF(H181="6ème","Mixte",G181)),"à besoin",IF(AA181&lt;=SUMIFS(Barèmes!$E$6:$E$28,Barèmes!$A$6:$A$28,"Agilité — T-test 974 (s)",Barèmes!$B$6:$B$28,H181,Barèmes!$C$6:$C$28,IF(H181="6ème","Mixte",G181)),"fragile","satisfaisant")),IF(AA181&gt;=SUMIFS(Barèmes!$D$6:$D$28,Barèmes!$A$6:$A$28,"Agilité — T-test 974 (s)",Barèmes!$B$6:$B$28,H181,Barèmes!$C$6:$C$28,IF(H181="6ème","Mixte",G181)),"à besoin",IF(AA181&gt;=SUMIFS(Barèmes!$E$6:$E$28,Barèmes!$A$6:$A$28,"Agilité — T-test 974 (s)",Barèmes!$B$6:$B$28,H181,Barèmes!$C$6:$C$28,IF(H181="6ème","Mixte",G181)),"fragile","satisfaisant"))))</f>
        <v/>
      </c>
      <c r="AC181" s="27" t="str">
        <f>IF(OR(AA181="",SUMPRODUCT((Barèmes!$A$6:$A$28="Agilité — T-test 974 (s)")*(Barèmes!$B$6:$B$28=H181)*(Barèmes!$C$6:$C$28=IF(H181="6ème","Mixte",G181)))=0),"",IF(SUMPRODUCT((Barèmes!$A$6:$A$28="Agilité — T-test 974 (s)")*(Barèmes!$B$6:$B$28=H181)*(Barèmes!$C$6:$C$28=IF(H181="6ème","Mixte",G181))*(Barèmes!$J$6:$J$28="+"))&gt;0,IF(AA181&lt;=SUMIFS(Barèmes!$F$6:$F$28,Barèmes!$A$6:$A$28,"Agilité — T-test 974 (s)",Barèmes!$B$6:$B$28,H181,Barèmes!$C$6:$C$28,IF(H181="6ème","Mixte",G181)),Barèmes!$B$2,IF(AA181&lt;=SUMIFS(Barèmes!$G$6:$G$28,Barèmes!$A$6:$A$28,"Agilité — T-test 974 (s)",Barèmes!$B$6:$B$28,H181,Barèmes!$C$6:$C$28,IF(H181="6ème","Mixte",G181)),Barèmes!$C$2,IF(AA181&lt;=SUMIFS(Barèmes!$H$6:$H$28,Barèmes!$A$6:$A$28,"Agilité — T-test 974 (s)",Barèmes!$B$6:$B$28,H181,Barèmes!$C$6:$C$28,IF(H181="6ème","Mixte",G181)),Barèmes!$D$2,IF(AA181&lt;=SUMIFS(Barèmes!$I$6:$I$28,Barèmes!$A$6:$A$28,"Agilité — T-test 974 (s)",Barèmes!$B$6:$B$28,H181,Barèmes!$C$6:$C$28,IF(H181="6ème","Mixte",G181)),Barèmes!$E$2,Barèmes!$F$2)))),IF(AA181&gt;=SUMIFS(Barèmes!$F$6:$F$28,Barèmes!$A$6:$A$28,"Agilité — T-test 974 (s)",Barèmes!$B$6:$B$28,H181,Barèmes!$C$6:$C$28,IF(H181="6ème","Mixte",G181)),Barèmes!$B$2,IF(AA181&gt;=SUMIFS(Barèmes!$G$6:$G$28,Barèmes!$A$6:$A$28,"Agilité — T-test 974 (s)",Barèmes!$B$6:$B$28,H181,Barèmes!$C$6:$C$28,IF(H181="6ème","Mixte",G181)),Barèmes!$C$2,IF(AA181&gt;=SUMIFS(Barèmes!$H$6:$H$28,Barèmes!$A$6:$A$28,"Agilité — T-test 974 (s)",Barèmes!$B$6:$B$28,H181,Barèmes!$C$6:$C$28,IF(H181="6ème","Mixte",G181)),Barèmes!$D$2,IF(AA181&gt;=SUMIFS(Barèmes!$I$6:$I$28,Barèmes!$A$6:$A$28,"Agilité — T-test 974 (s)",Barèmes!$B$6:$B$28,H181,Barèmes!$C$6:$C$28,IF(H181="6ème","Mixte",G181)),Barèmes!$E$2,Barèmes!$F$2))))))</f>
        <v/>
      </c>
      <c r="AD181" s="28" t="str">
        <f t="shared" si="18"/>
        <v/>
      </c>
      <c r="AE181" s="29" t="str">
        <f t="shared" si="19"/>
        <v/>
      </c>
      <c r="AF181" s="30" t="str">
        <f>IF(OR(AD181="",SUMPRODUCT((Barèmes!$A$6:$A$28="Surcoût d'agilité (s) — technique")*(Barèmes!$B$6:$B$28=H181)*(Barèmes!$C$6:$C$28=IF(H181="6ème","Mixte",G181)))=0),"",IF(SUMPRODUCT((Barèmes!$A$6:$A$28="Surcoût d'agilité (s) — technique")*(Barèmes!$B$6:$B$28=H181)*(Barèmes!$C$6:$C$28=IF(H181="6ème","Mixte",G181))*(Barèmes!$J$6:$J$28="+"))&gt;0,IF(AD181&lt;=SUMIFS(Barèmes!$D$6:$D$28,Barèmes!$A$6:$A$28,"Surcoût d'agilité (s) — technique",Barèmes!$B$6:$B$28,H181,Barèmes!$C$6:$C$28,IF(H181="6ème","Mixte",G181)),"à besoin",IF(AD181&lt;=SUMIFS(Barèmes!$E$6:$E$28,Barèmes!$A$6:$A$28,"Surcoût d'agilité (s) — technique",Barèmes!$B$6:$B$28,H181,Barèmes!$C$6:$C$28,IF(H181="6ème","Mixte",G181)),"fragile","satisfaisant")),IF(AD181&gt;=SUMIFS(Barèmes!$D$6:$D$28,Barèmes!$A$6:$A$28,"Surcoût d'agilité (s) — technique",Barèmes!$B$6:$B$28,H181,Barèmes!$C$6:$C$28,IF(H181="6ème","Mixte",G181)),"à besoin",IF(AD181&gt;=SUMIFS(Barèmes!$E$6:$E$28,Barèmes!$A$6:$A$28,"Surcoût d'agilité (s) — technique",Barèmes!$B$6:$B$28,H181,Barèmes!$C$6:$C$28,IF(H181="6ème","Mixte",G181)),"fragile","satisfaisant"))))</f>
        <v/>
      </c>
      <c r="AG181" s="30" t="str">
        <f>IF(OR(AD181="",SUMPRODUCT((Barèmes!$A$6:$A$28="Surcoût d'agilité (s) — technique")*(Barèmes!$B$6:$B$28=H181)*(Barèmes!$C$6:$C$28=IF(H181="6ème","Mixte",G181)))=0),"",IF(SUMPRODUCT((Barèmes!$A$6:$A$28="Surcoût d'agilité (s) — technique")*(Barèmes!$B$6:$B$28=H181)*(Barèmes!$C$6:$C$28=IF(H181="6ème","Mixte",G181))*(Barèmes!$J$6:$J$28="+"))&gt;0,IF(AD181&lt;=SUMIFS(Barèmes!$F$6:$F$28,Barèmes!$A$6:$A$28,"Surcoût d'agilité (s) — technique",Barèmes!$B$6:$B$28,H181,Barèmes!$C$6:$C$28,IF(H181="6ème","Mixte",G181)),Barèmes!$B$2,IF(AD181&lt;=SUMIFS(Barèmes!$G$6:$G$28,Barèmes!$A$6:$A$28,"Surcoût d'agilité (s) — technique",Barèmes!$B$6:$B$28,H181,Barèmes!$C$6:$C$28,IF(H181="6ème","Mixte",G181)),Barèmes!$C$2,IF(AD181&lt;=SUMIFS(Barèmes!$H$6:$H$28,Barèmes!$A$6:$A$28,"Surcoût d'agilité (s) — technique",Barèmes!$B$6:$B$28,H181,Barèmes!$C$6:$C$28,IF(H181="6ème","Mixte",G181)),Barèmes!$D$2,IF(AD181&lt;=SUMIFS(Barèmes!$I$6:$I$28,Barèmes!$A$6:$A$28,"Surcoût d'agilité (s) — technique",Barèmes!$B$6:$B$28,H181,Barèmes!$C$6:$C$28,IF(H181="6ème","Mixte",G181)),Barèmes!$E$2,Barèmes!$F$2)))),IF(AD181&gt;=SUMIFS(Barèmes!$F$6:$F$28,Barèmes!$A$6:$A$28,"Surcoût d'agilité (s) — technique",Barèmes!$B$6:$B$28,H181,Barèmes!$C$6:$C$28,IF(H181="6ème","Mixte",G181)),Barèmes!$B$2,IF(AD181&gt;=SUMIFS(Barèmes!$G$6:$G$28,Barèmes!$A$6:$A$28,"Surcoût d'agilité (s) — technique",Barèmes!$B$6:$B$28,H181,Barèmes!$C$6:$C$28,IF(H181="6ème","Mixte",G181)),Barèmes!$C$2,IF(AD181&gt;=SUMIFS(Barèmes!$H$6:$H$28,Barèmes!$A$6:$A$28,"Surcoût d'agilité (s) — technique",Barèmes!$B$6:$B$28,H181,Barèmes!$C$6:$C$28,IF(H181="6ème","Mixte",G181)),Barèmes!$D$2,IF(AD181&gt;=SUMIFS(Barèmes!$I$6:$I$28,Barèmes!$A$6:$A$28,"Surcoût d'agilité (s) — technique",Barèmes!$B$6:$B$28,H181,Barèmes!$C$6:$C$28,IF(H181="6ème","Mixte",G181)),Barèmes!$E$2,Barèmes!$F$2))))))</f>
        <v/>
      </c>
      <c r="AH181" s="31" t="str">
        <f>IF((IF(N181="",0,1)+IF(Q181="",0,1)+IF(W181="",0,1)+IF(Z181="",0,1)+IF(AC181="",0,1))=0,"",3*IF(N181=Barèmes!$B$2,1,IF(N181=Barèmes!$C$2,2,IF(N181=Barèmes!$D$2,3,IF(N181=Barèmes!$E$2,4,IF(N181=Barèmes!$F$2,5,0)))))+3*IF(Q181=Barèmes!$B$2,1,IF(Q181=Barèmes!$C$2,2,IF(Q181=Barèmes!$D$2,3,IF(Q181=Barèmes!$E$2,4,IF(Q181=Barèmes!$F$2,5,0)))))+2*IF(W181=Barèmes!$B$2,1,IF(W181=Barèmes!$C$2,2,IF(W181=Barèmes!$D$2,3,IF(W181=Barèmes!$E$2,4,IF(W181=Barèmes!$F$2,5,0)))))+1*IF(Z181=Barèmes!$B$2,1,IF(Z181=Barèmes!$C$2,2,IF(Z181=Barèmes!$D$2,3,IF(Z181=Barèmes!$E$2,4,IF(Z181=Barèmes!$F$2,5,0)))))+1*IF(AC181=Barèmes!$B$2,1,IF(AC181=Barèmes!$C$2,2,IF(AC181=Barèmes!$D$2,3,IF(AC181=Barèmes!$E$2,4,IF(AC181=Barèmes!$F$2,5,0))))))</f>
        <v/>
      </c>
      <c r="AI181" s="31"/>
      <c r="AJ181" s="32" t="str">
        <f>IFERROR(INDEX(Croissance!$B$5:$B$604,MATCH(A181,Croissance!$A$5:$A$604,0)),"")</f>
        <v/>
      </c>
      <c r="AK181" s="32" t="str">
        <f>IFERROR(INDEX(Croissance!$C$5:$C$604,MATCH(A181,Croissance!$A$5:$A$604,0)),"")</f>
        <v/>
      </c>
      <c r="AL181" s="32" t="str">
        <f>IFERROR(INDEX(Croissance!$D$5:$D$604,MATCH(A181,Croissance!$A$5:$A$604,0)),"")</f>
        <v/>
      </c>
      <c r="AM181" s="32" t="str">
        <f>IFERROR(INDEX(Croissance!$E$5:$E$604,MATCH(A181,Croissance!$A$5:$A$604,0)),"")</f>
        <v/>
      </c>
      <c r="AO181" s="33">
        <f t="shared" si="24"/>
        <v>0</v>
      </c>
      <c r="AP181" s="33">
        <f t="shared" si="20"/>
        <v>0</v>
      </c>
      <c r="AQ181" s="33">
        <f>IF(A181="",0,IF(AND(OR('Synthèse classe'!$C$2="Tous",C181='Synthèse classe'!$C$2),OR('Synthèse classe'!$C$3="Toutes",D181='Synthèse classe'!$C$3),OR('Synthèse classe'!$C$4="Toutes",AND('Synthèse classe'!$C$4="Dernière",AP181=1),B181=IFERROR(VALUE('Synthèse classe'!$C$4),0))),1,0))</f>
        <v>0</v>
      </c>
      <c r="AR181" s="34" t="str">
        <f t="shared" si="21"/>
        <v/>
      </c>
    </row>
    <row r="182" spans="1:44" x14ac:dyDescent="0.2">
      <c r="A182" s="17" t="str">
        <f t="shared" si="17"/>
        <v/>
      </c>
      <c r="B182" s="18"/>
      <c r="C182" s="19"/>
      <c r="D182" s="19"/>
      <c r="E182" s="19"/>
      <c r="F182" s="19"/>
      <c r="G182" s="19"/>
      <c r="H182" s="17" t="str">
        <f t="shared" si="22"/>
        <v/>
      </c>
      <c r="I182" s="20"/>
      <c r="J182" s="18"/>
      <c r="K182" s="19"/>
      <c r="L182" s="21" t="str">
        <f t="shared" si="23"/>
        <v/>
      </c>
      <c r="M182" s="21" t="str">
        <f>IF(OR(J182="",SUMPRODUCT((Barèmes!$A$6:$A$28="Endurance — Luc Léger (palier)")*(Barèmes!$B$6:$B$28=H182)*(Barèmes!$C$6:$C$28=IF(H182="6ème","Mixte",G182)))=0),"",IF(SUMPRODUCT((Barèmes!$A$6:$A$28="Endurance — Luc Léger (palier)")*(Barèmes!$B$6:$B$28=H182)*(Barèmes!$C$6:$C$28=IF(H182="6ème","Mixte",G182))*(Barèmes!$J$6:$J$28="+"))&gt;0,IF(J182&lt;=SUMIFS(Barèmes!$D$6:$D$28,Barèmes!$A$6:$A$28,"Endurance — Luc Léger (palier)",Barèmes!$B$6:$B$28,H182,Barèmes!$C$6:$C$28,IF(H182="6ème","Mixte",G182)),"à besoin",IF(J182&lt;=SUMIFS(Barèmes!$E$6:$E$28,Barèmes!$A$6:$A$28,"Endurance — Luc Léger (palier)",Barèmes!$B$6:$B$28,H182,Barèmes!$C$6:$C$28,IF(H182="6ème","Mixte",G182)),"fragile","satisfaisant")),IF(J182&gt;=SUMIFS(Barèmes!$D$6:$D$28,Barèmes!$A$6:$A$28,"Endurance — Luc Léger (palier)",Barèmes!$B$6:$B$28,H182,Barèmes!$C$6:$C$28,IF(H182="6ème","Mixte",G182)),"à besoin",IF(J182&gt;=SUMIFS(Barèmes!$E$6:$E$28,Barèmes!$A$6:$A$28,"Endurance — Luc Léger (palier)",Barèmes!$B$6:$B$28,H182,Barèmes!$C$6:$C$28,IF(H182="6ème","Mixte",G182)),"fragile","satisfaisant"))))</f>
        <v/>
      </c>
      <c r="N182" s="21" t="str">
        <f>IF(OR(J182="",SUMPRODUCT((Barèmes!$A$6:$A$28="Endurance — Luc Léger (palier)")*(Barèmes!$B$6:$B$28=H182)*(Barèmes!$C$6:$C$28=IF(H182="6ème","Mixte",G182)))=0),"",IF(SUMPRODUCT((Barèmes!$A$6:$A$28="Endurance — Luc Léger (palier)")*(Barèmes!$B$6:$B$28=H182)*(Barèmes!$C$6:$C$28=IF(H182="6ème","Mixte",G182))*(Barèmes!$J$6:$J$28="+"))&gt;0,IF(J182&lt;=SUMIFS(Barèmes!$F$6:$F$28,Barèmes!$A$6:$A$28,"Endurance — Luc Léger (palier)",Barèmes!$B$6:$B$28,H182,Barèmes!$C$6:$C$28,IF(H182="6ème","Mixte",G182)),Barèmes!$B$2,IF(J182&lt;=SUMIFS(Barèmes!$G$6:$G$28,Barèmes!$A$6:$A$28,"Endurance — Luc Léger (palier)",Barèmes!$B$6:$B$28,H182,Barèmes!$C$6:$C$28,IF(H182="6ème","Mixte",G182)),Barèmes!$C$2,IF(J182&lt;=SUMIFS(Barèmes!$H$6:$H$28,Barèmes!$A$6:$A$28,"Endurance — Luc Léger (palier)",Barèmes!$B$6:$B$28,H182,Barèmes!$C$6:$C$28,IF(H182="6ème","Mixte",G182)),Barèmes!$D$2,IF(J182&lt;=SUMIFS(Barèmes!$I$6:$I$28,Barèmes!$A$6:$A$28,"Endurance — Luc Léger (palier)",Barèmes!$B$6:$B$28,H182,Barèmes!$C$6:$C$28,IF(H182="6ème","Mixte",G182)),Barèmes!$E$2,Barèmes!$F$2)))),IF(J182&gt;=SUMIFS(Barèmes!$F$6:$F$28,Barèmes!$A$6:$A$28,"Endurance — Luc Léger (palier)",Barèmes!$B$6:$B$28,H182,Barèmes!$C$6:$C$28,IF(H182="6ème","Mixte",G182)),Barèmes!$B$2,IF(J182&gt;=SUMIFS(Barèmes!$G$6:$G$28,Barèmes!$A$6:$A$28,"Endurance — Luc Léger (palier)",Barèmes!$B$6:$B$28,H182,Barèmes!$C$6:$C$28,IF(H182="6ème","Mixte",G182)),Barèmes!$C$2,IF(J182&gt;=SUMIFS(Barèmes!$H$6:$H$28,Barèmes!$A$6:$A$28,"Endurance — Luc Léger (palier)",Barèmes!$B$6:$B$28,H182,Barèmes!$C$6:$C$28,IF(H182="6ème","Mixte",G182)),Barèmes!$D$2,IF(J182&gt;=SUMIFS(Barèmes!$I$6:$I$28,Barèmes!$A$6:$A$28,"Endurance — Luc Léger (palier)",Barèmes!$B$6:$B$28,H182,Barèmes!$C$6:$C$28,IF(H182="6ème","Mixte",G182)),Barèmes!$E$2,Barèmes!$F$2))))))</f>
        <v/>
      </c>
      <c r="O182" s="22"/>
      <c r="P182" s="23" t="str">
        <f>IF(OR(O182="",SUMPRODUCT((Barèmes!$A$6:$A$28="Force bas du corps — Saut en longueur (m)")*(Barèmes!$B$6:$B$28=H182)*(Barèmes!$C$6:$C$28=IF(H182="6ème","Mixte",G182)))=0),"",IF(SUMPRODUCT((Barèmes!$A$6:$A$28="Force bas du corps — Saut en longueur (m)")*(Barèmes!$B$6:$B$28=H182)*(Barèmes!$C$6:$C$28=IF(H182="6ème","Mixte",G182))*(Barèmes!$J$6:$J$28="+"))&gt;0,IF(O182&lt;=SUMIFS(Barèmes!$D$6:$D$28,Barèmes!$A$6:$A$28,"Force bas du corps — Saut en longueur (m)",Barèmes!$B$6:$B$28,H182,Barèmes!$C$6:$C$28,IF(H182="6ème","Mixte",G182)),"à besoin",IF(O182&lt;=SUMIFS(Barèmes!$E$6:$E$28,Barèmes!$A$6:$A$28,"Force bas du corps — Saut en longueur (m)",Barèmes!$B$6:$B$28,H182,Barèmes!$C$6:$C$28,IF(H182="6ème","Mixte",G182)),"fragile","satisfaisant")),IF(O182&gt;=SUMIFS(Barèmes!$D$6:$D$28,Barèmes!$A$6:$A$28,"Force bas du corps — Saut en longueur (m)",Barèmes!$B$6:$B$28,H182,Barèmes!$C$6:$C$28,IF(H182="6ème","Mixte",G182)),"à besoin",IF(O182&gt;=SUMIFS(Barèmes!$E$6:$E$28,Barèmes!$A$6:$A$28,"Force bas du corps — Saut en longueur (m)",Barèmes!$B$6:$B$28,H182,Barèmes!$C$6:$C$28,IF(H182="6ème","Mixte",G182)),"fragile","satisfaisant"))))</f>
        <v/>
      </c>
      <c r="Q182" s="23" t="str">
        <f>IF(OR(O182="",SUMPRODUCT((Barèmes!$A$6:$A$28="Force bas du corps — Saut en longueur (m)")*(Barèmes!$B$6:$B$28=H182)*(Barèmes!$C$6:$C$28=IF(H182="6ème","Mixte",G182)))=0),"",IF(SUMPRODUCT((Barèmes!$A$6:$A$28="Force bas du corps — Saut en longueur (m)")*(Barèmes!$B$6:$B$28=H182)*(Barèmes!$C$6:$C$28=IF(H182="6ème","Mixte",G182))*(Barèmes!$J$6:$J$28="+"))&gt;0,IF(O182&lt;=SUMIFS(Barèmes!$F$6:$F$28,Barèmes!$A$6:$A$28,"Force bas du corps — Saut en longueur (m)",Barèmes!$B$6:$B$28,H182,Barèmes!$C$6:$C$28,IF(H182="6ème","Mixte",G182)),Barèmes!$B$2,IF(O182&lt;=SUMIFS(Barèmes!$G$6:$G$28,Barèmes!$A$6:$A$28,"Force bas du corps — Saut en longueur (m)",Barèmes!$B$6:$B$28,H182,Barèmes!$C$6:$C$28,IF(H182="6ème","Mixte",G182)),Barèmes!$C$2,IF(O182&lt;=SUMIFS(Barèmes!$H$6:$H$28,Barèmes!$A$6:$A$28,"Force bas du corps — Saut en longueur (m)",Barèmes!$B$6:$B$28,H182,Barèmes!$C$6:$C$28,IF(H182="6ème","Mixte",G182)),Barèmes!$D$2,IF(O182&lt;=SUMIFS(Barèmes!$I$6:$I$28,Barèmes!$A$6:$A$28,"Force bas du corps — Saut en longueur (m)",Barèmes!$B$6:$B$28,H182,Barèmes!$C$6:$C$28,IF(H182="6ème","Mixte",G182)),Barèmes!$E$2,Barèmes!$F$2)))),IF(O182&gt;=SUMIFS(Barèmes!$F$6:$F$28,Barèmes!$A$6:$A$28,"Force bas du corps — Saut en longueur (m)",Barèmes!$B$6:$B$28,H182,Barèmes!$C$6:$C$28,IF(H182="6ème","Mixte",G182)),Barèmes!$B$2,IF(O182&gt;=SUMIFS(Barèmes!$G$6:$G$28,Barèmes!$A$6:$A$28,"Force bas du corps — Saut en longueur (m)",Barèmes!$B$6:$B$28,H182,Barèmes!$C$6:$C$28,IF(H182="6ème","Mixte",G182)),Barèmes!$C$2,IF(O182&gt;=SUMIFS(Barèmes!$H$6:$H$28,Barèmes!$A$6:$A$28,"Force bas du corps — Saut en longueur (m)",Barèmes!$B$6:$B$28,H182,Barèmes!$C$6:$C$28,IF(H182="6ème","Mixte",G182)),Barèmes!$D$2,IF(O182&gt;=SUMIFS(Barèmes!$I$6:$I$28,Barèmes!$A$6:$A$28,"Force bas du corps — Saut en longueur (m)",Barèmes!$B$6:$B$28,H182,Barèmes!$C$6:$C$28,IF(H182="6ème","Mixte",G182)),Barèmes!$E$2,Barèmes!$F$2))))))</f>
        <v/>
      </c>
      <c r="R182" s="22"/>
      <c r="S182" s="24" t="str">
        <f>IF(OR(R182="",SUMPRODUCT((Barèmes!$A$6:$A$28="Vitesse — 30 m (s)")*(Barèmes!$B$6:$B$28=H182)*(Barèmes!$C$6:$C$28=IF(H182="6ème","Mixte",G182)))=0),"",IF(SUMPRODUCT((Barèmes!$A$6:$A$28="Vitesse — 30 m (s)")*(Barèmes!$B$6:$B$28=H182)*(Barèmes!$C$6:$C$28=IF(H182="6ème","Mixte",G182))*(Barèmes!$J$6:$J$28="+"))&gt;0,IF(R182&lt;=SUMIFS(Barèmes!$D$6:$D$28,Barèmes!$A$6:$A$28,"Vitesse — 30 m (s)",Barèmes!$B$6:$B$28,H182,Barèmes!$C$6:$C$28,IF(H182="6ème","Mixte",G182)),"à besoin",IF(R182&lt;=SUMIFS(Barèmes!$E$6:$E$28,Barèmes!$A$6:$A$28,"Vitesse — 30 m (s)",Barèmes!$B$6:$B$28,H182,Barèmes!$C$6:$C$28,IF(H182="6ème","Mixte",G182)),"fragile","satisfaisant")),IF(R182&gt;=SUMIFS(Barèmes!$D$6:$D$28,Barèmes!$A$6:$A$28,"Vitesse — 30 m (s)",Barèmes!$B$6:$B$28,H182,Barèmes!$C$6:$C$28,IF(H182="6ème","Mixte",G182)),"à besoin",IF(R182&gt;=SUMIFS(Barèmes!$E$6:$E$28,Barèmes!$A$6:$A$28,"Vitesse — 30 m (s)",Barèmes!$B$6:$B$28,H182,Barèmes!$C$6:$C$28,IF(H182="6ème","Mixte",G182)),"fragile","satisfaisant"))))</f>
        <v/>
      </c>
      <c r="T182" s="24" t="str">
        <f>IF(OR(R182="",SUMPRODUCT((Barèmes!$A$6:$A$28="Vitesse — 30 m (s)")*(Barèmes!$B$6:$B$28=H182)*(Barèmes!$C$6:$C$28=IF(H182="6ème","Mixte",G182)))=0),"",IF(SUMPRODUCT((Barèmes!$A$6:$A$28="Vitesse — 30 m (s)")*(Barèmes!$B$6:$B$28=H182)*(Barèmes!$C$6:$C$28=IF(H182="6ème","Mixte",G182))*(Barèmes!$J$6:$J$28="+"))&gt;0,IF(R182&lt;=SUMIFS(Barèmes!$F$6:$F$28,Barèmes!$A$6:$A$28,"Vitesse — 30 m (s)",Barèmes!$B$6:$B$28,H182,Barèmes!$C$6:$C$28,IF(H182="6ème","Mixte",G182)),Barèmes!$B$2,IF(R182&lt;=SUMIFS(Barèmes!$G$6:$G$28,Barèmes!$A$6:$A$28,"Vitesse — 30 m (s)",Barèmes!$B$6:$B$28,H182,Barèmes!$C$6:$C$28,IF(H182="6ème","Mixte",G182)),Barèmes!$C$2,IF(R182&lt;=SUMIFS(Barèmes!$H$6:$H$28,Barèmes!$A$6:$A$28,"Vitesse — 30 m (s)",Barèmes!$B$6:$B$28,H182,Barèmes!$C$6:$C$28,IF(H182="6ème","Mixte",G182)),Barèmes!$D$2,IF(R182&lt;=SUMIFS(Barèmes!$I$6:$I$28,Barèmes!$A$6:$A$28,"Vitesse — 30 m (s)",Barèmes!$B$6:$B$28,H182,Barèmes!$C$6:$C$28,IF(H182="6ème","Mixte",G182)),Barèmes!$E$2,Barèmes!$F$2)))),IF(R182&gt;=SUMIFS(Barèmes!$F$6:$F$28,Barèmes!$A$6:$A$28,"Vitesse — 30 m (s)",Barèmes!$B$6:$B$28,H182,Barèmes!$C$6:$C$28,IF(H182="6ème","Mixte",G182)),Barèmes!$B$2,IF(R182&gt;=SUMIFS(Barèmes!$G$6:$G$28,Barèmes!$A$6:$A$28,"Vitesse — 30 m (s)",Barèmes!$B$6:$B$28,H182,Barèmes!$C$6:$C$28,IF(H182="6ème","Mixte",G182)),Barèmes!$C$2,IF(R182&gt;=SUMIFS(Barèmes!$H$6:$H$28,Barèmes!$A$6:$A$28,"Vitesse — 30 m (s)",Barèmes!$B$6:$B$28,H182,Barèmes!$C$6:$C$28,IF(H182="6ème","Mixte",G182)),Barèmes!$D$2,IF(R182&gt;=SUMIFS(Barèmes!$I$6:$I$28,Barèmes!$A$6:$A$28,"Vitesse — 30 m (s)",Barèmes!$B$6:$B$28,H182,Barèmes!$C$6:$C$28,IF(H182="6ème","Mixte",G182)),Barèmes!$E$2,Barèmes!$F$2))))))</f>
        <v/>
      </c>
      <c r="U182" s="22"/>
      <c r="V182" s="25" t="str">
        <f>IF(OR(U182="",SUMPRODUCT((Barèmes!$A$6:$A$28="Vitesse — 50 m (s)")*(Barèmes!$B$6:$B$28=H182)*(Barèmes!$C$6:$C$28=IF(H182="6ème","Mixte",G182)))=0),"",IF(SUMPRODUCT((Barèmes!$A$6:$A$28="Vitesse — 50 m (s)")*(Barèmes!$B$6:$B$28=H182)*(Barèmes!$C$6:$C$28=IF(H182="6ème","Mixte",G182))*(Barèmes!$J$6:$J$28="+"))&gt;0,IF(U182&lt;=SUMIFS(Barèmes!$D$6:$D$28,Barèmes!$A$6:$A$28,"Vitesse — 50 m (s)",Barèmes!$B$6:$B$28,H182,Barèmes!$C$6:$C$28,IF(H182="6ème","Mixte",G182)),"à besoin",IF(U182&lt;=SUMIFS(Barèmes!$E$6:$E$28,Barèmes!$A$6:$A$28,"Vitesse — 50 m (s)",Barèmes!$B$6:$B$28,H182,Barèmes!$C$6:$C$28,IF(H182="6ème","Mixte",G182)),"fragile","satisfaisant")),IF(U182&gt;=SUMIFS(Barèmes!$D$6:$D$28,Barèmes!$A$6:$A$28,"Vitesse — 50 m (s)",Barèmes!$B$6:$B$28,H182,Barèmes!$C$6:$C$28,IF(H182="6ème","Mixte",G182)),"à besoin",IF(U182&gt;=SUMIFS(Barèmes!$E$6:$E$28,Barèmes!$A$6:$A$28,"Vitesse — 50 m (s)",Barèmes!$B$6:$B$28,H182,Barèmes!$C$6:$C$28,IF(H182="6ème","Mixte",G182)),"fragile","satisfaisant"))))</f>
        <v/>
      </c>
      <c r="W182" s="25" t="str">
        <f>IF(OR(U182="",SUMPRODUCT((Barèmes!$A$6:$A$28="Vitesse — 50 m (s)")*(Barèmes!$B$6:$B$28=H182)*(Barèmes!$C$6:$C$28=IF(H182="6ème","Mixte",G182)))=0),"",IF(SUMPRODUCT((Barèmes!$A$6:$A$28="Vitesse — 50 m (s)")*(Barèmes!$B$6:$B$28=H182)*(Barèmes!$C$6:$C$28=IF(H182="6ème","Mixte",G182))*(Barèmes!$J$6:$J$28="+"))&gt;0,IF(U182&lt;=SUMIFS(Barèmes!$F$6:$F$28,Barèmes!$A$6:$A$28,"Vitesse — 50 m (s)",Barèmes!$B$6:$B$28,H182,Barèmes!$C$6:$C$28,IF(H182="6ème","Mixte",G182)),Barèmes!$B$2,IF(U182&lt;=SUMIFS(Barèmes!$G$6:$G$28,Barèmes!$A$6:$A$28,"Vitesse — 50 m (s)",Barèmes!$B$6:$B$28,H182,Barèmes!$C$6:$C$28,IF(H182="6ème","Mixte",G182)),Barèmes!$C$2,IF(U182&lt;=SUMIFS(Barèmes!$H$6:$H$28,Barèmes!$A$6:$A$28,"Vitesse — 50 m (s)",Barèmes!$B$6:$B$28,H182,Barèmes!$C$6:$C$28,IF(H182="6ème","Mixte",G182)),Barèmes!$D$2,IF(U182&lt;=SUMIFS(Barèmes!$I$6:$I$28,Barèmes!$A$6:$A$28,"Vitesse — 50 m (s)",Barèmes!$B$6:$B$28,H182,Barèmes!$C$6:$C$28,IF(H182="6ème","Mixte",G182)),Barèmes!$E$2,Barèmes!$F$2)))),IF(U182&gt;=SUMIFS(Barèmes!$F$6:$F$28,Barèmes!$A$6:$A$28,"Vitesse — 50 m (s)",Barèmes!$B$6:$B$28,H182,Barèmes!$C$6:$C$28,IF(H182="6ème","Mixte",G182)),Barèmes!$B$2,IF(U182&gt;=SUMIFS(Barèmes!$G$6:$G$28,Barèmes!$A$6:$A$28,"Vitesse — 50 m (s)",Barèmes!$B$6:$B$28,H182,Barèmes!$C$6:$C$28,IF(H182="6ème","Mixte",G182)),Barèmes!$C$2,IF(U182&gt;=SUMIFS(Barèmes!$H$6:$H$28,Barèmes!$A$6:$A$28,"Vitesse — 50 m (s)",Barèmes!$B$6:$B$28,H182,Barèmes!$C$6:$C$28,IF(H182="6ème","Mixte",G182)),Barèmes!$D$2,IF(U182&gt;=SUMIFS(Barèmes!$I$6:$I$28,Barèmes!$A$6:$A$28,"Vitesse — 50 m (s)",Barèmes!$B$6:$B$28,H182,Barèmes!$C$6:$C$28,IF(H182="6ème","Mixte",G182)),Barèmes!$E$2,Barèmes!$F$2))))))</f>
        <v/>
      </c>
      <c r="X182" s="18"/>
      <c r="Y182" s="26" t="str" cm="1">
        <f t="array" ref="Y182">IF(OR(X182="",SUMPRODUCT((Barèmes!$A$6:$A$28="Souplesse (score 1-5)")*(Barèmes!$B$6:$B$28=H182)*(Barèmes!$C$6:$C$28=IF(H182="6ème","Mixte",G182)))=0),"",IF(SUMPRODUCT((Barèmes!$A$6:$A$28="Souplesse (score 1-5)")*(Barèmes!$B$6:$B$28=H182)*(Barèmes!$C$6:$C$28=IF(H182="6ème","Mixte",G182))*(Barèmes!$J$6:$J$28="+"))&gt;0,IF(X182&lt;=SUMIFS(Barèmes!$D$6:$D$28,Barèmes!$A$6:$A$28,"Souplesse (score 1-5)",Barèmes!$B$6:$B$28,H182,Barèmes!$C$6:$C$28,IF(H182="6ème","Mixte",G182)),"à besoin",IF(X182&lt;=SUMIFS(Barèmes!$E$6:$E$28,Barèmes!$A$6:$A$28,"Souplesse (score 1-5)",Barèmes!$B$6:$B$28,H182,Barèmes!$C$6:$C$28,IF(H182="6ème","Mixte",G182)),"fragile","satisfaisant")),IF(X182&gt;=SUMIFS(Barèmes!$D$6:$D$28,Barèmes!$A$6:$A$28,"Souplesse (score 1-5)",Barèmes!$B$6:$B$28,H182,Barèmes!$C$6:$C$28,IF(H182="6ème","Mixte",G182)),"à besoin",IF(X182&gt;=SUMIFS(Barèmes!$E$6:$E$28,Barèmes!$A$6:$A$28,"Souplesse (score 1-5)",Barèmes!$B$6:$B$28,H182,Barèmes!$C$6:$C$28,IF(H182="6ème","Mixte",G182)),"fragile","satisfaisant"))))</f>
        <v/>
      </c>
      <c r="Z182" s="26" t="str" cm="1">
        <f t="array" ref="Z182">IF(OR(X182="",SUMPRODUCT((Barèmes!$A$6:$A$28="Souplesse (score 1-5)")*(Barèmes!$B$6:$B$28=H182)*(Barèmes!$C$6:$C$28=IF(H182="6ème","Mixte",G182)))=0),"",IF(SUMPRODUCT((Barèmes!$A$6:$A$28="Souplesse (score 1-5)")*(Barèmes!$B$6:$B$28=H182)*(Barèmes!$C$6:$C$28=IF(H182="6ème","Mixte",G182))*(Barèmes!$J$6:$J$28="+"))&gt;0,IF(X182&lt;=SUMIFS(Barèmes!$F$6:$F$28,Barèmes!$A$6:$A$28,"Souplesse (score 1-5)",Barèmes!$B$6:$B$28,H182,Barèmes!$C$6:$C$28,IF(H182="6ème","Mixte",G182)),Barèmes!$B$2,IF(X182&lt;=SUMIFS(Barèmes!$G$6:$G$28,Barèmes!$A$6:$A$28,"Souplesse (score 1-5)",Barèmes!$B$6:$B$28,H182,Barèmes!$C$6:$C$28,IF(H182="6ème","Mixte",G182)),Barèmes!$C$2,IF(X182&lt;=SUMIFS(Barèmes!$H$6:$H$28,Barèmes!$A$6:$A$28,"Souplesse (score 1-5)",Barèmes!$B$6:$B$28,H182,Barèmes!$C$6:$C$28,IF(H182="6ème","Mixte",G182)),Barèmes!$D$2,IF(X182&lt;=SUMIFS(Barèmes!$I$6:$I$28,Barèmes!$A$6:$A$28,"Souplesse (score 1-5)",Barèmes!$B$6:$B$28,H182,Barèmes!$C$6:$C$28,IF(H182="6ème","Mixte",G182)),Barèmes!$E$2,Barèmes!$F$2)))),IF(X182&gt;=SUMIFS(Barèmes!$F$6:$F$28,Barèmes!$A$6:$A$28,"Souplesse (score 1-5)",Barèmes!$B$6:$B$28,H182,Barèmes!$C$6:$C$28,IF(H182="6ème","Mixte",G182)),Barèmes!$B$2,IF(X182&gt;=SUMIFS(Barèmes!$G$6:$G$28,Barèmes!$A$6:$A$28,"Souplesse (score 1-5)",Barèmes!$B$6:$B$28,H182,Barèmes!$C$6:$C$28,IF(H182="6ème","Mixte",G182)),Barèmes!$C$2,IF(X182&gt;=SUMIFS(Barèmes!$H$6:$H$28,Barèmes!$A$6:$A$28,"Souplesse (score 1-5)",Barèmes!$B$6:$B$28,H182,Barèmes!$C$6:$C$28,IF(H182="6ème","Mixte",G182)),Barèmes!$D$2,IF(X182&gt;=SUMIFS(Barèmes!$I$6:$I$28,Barèmes!$A$6:$A$28,"Souplesse (score 1-5)",Barèmes!$B$6:$B$28,H182,Barèmes!$C$6:$C$28,IF(H182="6ème","Mixte",G182)),Barèmes!$E$2,Barèmes!$F$2))))))</f>
        <v/>
      </c>
      <c r="AA182" s="22"/>
      <c r="AB182" s="27" t="str">
        <f>IF(OR(AA182="",SUMPRODUCT((Barèmes!$A$6:$A$28="Agilité — T-test 974 (s)")*(Barèmes!$B$6:$B$28=H182)*(Barèmes!$C$6:$C$28=IF(H182="6ème","Mixte",G182)))=0),"",IF(SUMPRODUCT((Barèmes!$A$6:$A$28="Agilité — T-test 974 (s)")*(Barèmes!$B$6:$B$28=H182)*(Barèmes!$C$6:$C$28=IF(H182="6ème","Mixte",G182))*(Barèmes!$J$6:$J$28="+"))&gt;0,IF(AA182&lt;=SUMIFS(Barèmes!$D$6:$D$28,Barèmes!$A$6:$A$28,"Agilité — T-test 974 (s)",Barèmes!$B$6:$B$28,H182,Barèmes!$C$6:$C$28,IF(H182="6ème","Mixte",G182)),"à besoin",IF(AA182&lt;=SUMIFS(Barèmes!$E$6:$E$28,Barèmes!$A$6:$A$28,"Agilité — T-test 974 (s)",Barèmes!$B$6:$B$28,H182,Barèmes!$C$6:$C$28,IF(H182="6ème","Mixte",G182)),"fragile","satisfaisant")),IF(AA182&gt;=SUMIFS(Barèmes!$D$6:$D$28,Barèmes!$A$6:$A$28,"Agilité — T-test 974 (s)",Barèmes!$B$6:$B$28,H182,Barèmes!$C$6:$C$28,IF(H182="6ème","Mixte",G182)),"à besoin",IF(AA182&gt;=SUMIFS(Barèmes!$E$6:$E$28,Barèmes!$A$6:$A$28,"Agilité — T-test 974 (s)",Barèmes!$B$6:$B$28,H182,Barèmes!$C$6:$C$28,IF(H182="6ème","Mixte",G182)),"fragile","satisfaisant"))))</f>
        <v/>
      </c>
      <c r="AC182" s="27" t="str">
        <f>IF(OR(AA182="",SUMPRODUCT((Barèmes!$A$6:$A$28="Agilité — T-test 974 (s)")*(Barèmes!$B$6:$B$28=H182)*(Barèmes!$C$6:$C$28=IF(H182="6ème","Mixte",G182)))=0),"",IF(SUMPRODUCT((Barèmes!$A$6:$A$28="Agilité — T-test 974 (s)")*(Barèmes!$B$6:$B$28=H182)*(Barèmes!$C$6:$C$28=IF(H182="6ème","Mixte",G182))*(Barèmes!$J$6:$J$28="+"))&gt;0,IF(AA182&lt;=SUMIFS(Barèmes!$F$6:$F$28,Barèmes!$A$6:$A$28,"Agilité — T-test 974 (s)",Barèmes!$B$6:$B$28,H182,Barèmes!$C$6:$C$28,IF(H182="6ème","Mixte",G182)),Barèmes!$B$2,IF(AA182&lt;=SUMIFS(Barèmes!$G$6:$G$28,Barèmes!$A$6:$A$28,"Agilité — T-test 974 (s)",Barèmes!$B$6:$B$28,H182,Barèmes!$C$6:$C$28,IF(H182="6ème","Mixte",G182)),Barèmes!$C$2,IF(AA182&lt;=SUMIFS(Barèmes!$H$6:$H$28,Barèmes!$A$6:$A$28,"Agilité — T-test 974 (s)",Barèmes!$B$6:$B$28,H182,Barèmes!$C$6:$C$28,IF(H182="6ème","Mixte",G182)),Barèmes!$D$2,IF(AA182&lt;=SUMIFS(Barèmes!$I$6:$I$28,Barèmes!$A$6:$A$28,"Agilité — T-test 974 (s)",Barèmes!$B$6:$B$28,H182,Barèmes!$C$6:$C$28,IF(H182="6ème","Mixte",G182)),Barèmes!$E$2,Barèmes!$F$2)))),IF(AA182&gt;=SUMIFS(Barèmes!$F$6:$F$28,Barèmes!$A$6:$A$28,"Agilité — T-test 974 (s)",Barèmes!$B$6:$B$28,H182,Barèmes!$C$6:$C$28,IF(H182="6ème","Mixte",G182)),Barèmes!$B$2,IF(AA182&gt;=SUMIFS(Barèmes!$G$6:$G$28,Barèmes!$A$6:$A$28,"Agilité — T-test 974 (s)",Barèmes!$B$6:$B$28,H182,Barèmes!$C$6:$C$28,IF(H182="6ème","Mixte",G182)),Barèmes!$C$2,IF(AA182&gt;=SUMIFS(Barèmes!$H$6:$H$28,Barèmes!$A$6:$A$28,"Agilité — T-test 974 (s)",Barèmes!$B$6:$B$28,H182,Barèmes!$C$6:$C$28,IF(H182="6ème","Mixte",G182)),Barèmes!$D$2,IF(AA182&gt;=SUMIFS(Barèmes!$I$6:$I$28,Barèmes!$A$6:$A$28,"Agilité — T-test 974 (s)",Barèmes!$B$6:$B$28,H182,Barèmes!$C$6:$C$28,IF(H182="6ème","Mixte",G182)),Barèmes!$E$2,Barèmes!$F$2))))))</f>
        <v/>
      </c>
      <c r="AD182" s="28" t="str">
        <f t="shared" si="18"/>
        <v/>
      </c>
      <c r="AE182" s="29" t="str">
        <f t="shared" si="19"/>
        <v/>
      </c>
      <c r="AF182" s="30" t="str">
        <f>IF(OR(AD182="",SUMPRODUCT((Barèmes!$A$6:$A$28="Surcoût d'agilité (s) — technique")*(Barèmes!$B$6:$B$28=H182)*(Barèmes!$C$6:$C$28=IF(H182="6ème","Mixte",G182)))=0),"",IF(SUMPRODUCT((Barèmes!$A$6:$A$28="Surcoût d'agilité (s) — technique")*(Barèmes!$B$6:$B$28=H182)*(Barèmes!$C$6:$C$28=IF(H182="6ème","Mixte",G182))*(Barèmes!$J$6:$J$28="+"))&gt;0,IF(AD182&lt;=SUMIFS(Barèmes!$D$6:$D$28,Barèmes!$A$6:$A$28,"Surcoût d'agilité (s) — technique",Barèmes!$B$6:$B$28,H182,Barèmes!$C$6:$C$28,IF(H182="6ème","Mixte",G182)),"à besoin",IF(AD182&lt;=SUMIFS(Barèmes!$E$6:$E$28,Barèmes!$A$6:$A$28,"Surcoût d'agilité (s) — technique",Barèmes!$B$6:$B$28,H182,Barèmes!$C$6:$C$28,IF(H182="6ème","Mixte",G182)),"fragile","satisfaisant")),IF(AD182&gt;=SUMIFS(Barèmes!$D$6:$D$28,Barèmes!$A$6:$A$28,"Surcoût d'agilité (s) — technique",Barèmes!$B$6:$B$28,H182,Barèmes!$C$6:$C$28,IF(H182="6ème","Mixte",G182)),"à besoin",IF(AD182&gt;=SUMIFS(Barèmes!$E$6:$E$28,Barèmes!$A$6:$A$28,"Surcoût d'agilité (s) — technique",Barèmes!$B$6:$B$28,H182,Barèmes!$C$6:$C$28,IF(H182="6ème","Mixte",G182)),"fragile","satisfaisant"))))</f>
        <v/>
      </c>
      <c r="AG182" s="30" t="str">
        <f>IF(OR(AD182="",SUMPRODUCT((Barèmes!$A$6:$A$28="Surcoût d'agilité (s) — technique")*(Barèmes!$B$6:$B$28=H182)*(Barèmes!$C$6:$C$28=IF(H182="6ème","Mixte",G182)))=0),"",IF(SUMPRODUCT((Barèmes!$A$6:$A$28="Surcoût d'agilité (s) — technique")*(Barèmes!$B$6:$B$28=H182)*(Barèmes!$C$6:$C$28=IF(H182="6ème","Mixte",G182))*(Barèmes!$J$6:$J$28="+"))&gt;0,IF(AD182&lt;=SUMIFS(Barèmes!$F$6:$F$28,Barèmes!$A$6:$A$28,"Surcoût d'agilité (s) — technique",Barèmes!$B$6:$B$28,H182,Barèmes!$C$6:$C$28,IF(H182="6ème","Mixte",G182)),Barèmes!$B$2,IF(AD182&lt;=SUMIFS(Barèmes!$G$6:$G$28,Barèmes!$A$6:$A$28,"Surcoût d'agilité (s) — technique",Barèmes!$B$6:$B$28,H182,Barèmes!$C$6:$C$28,IF(H182="6ème","Mixte",G182)),Barèmes!$C$2,IF(AD182&lt;=SUMIFS(Barèmes!$H$6:$H$28,Barèmes!$A$6:$A$28,"Surcoût d'agilité (s) — technique",Barèmes!$B$6:$B$28,H182,Barèmes!$C$6:$C$28,IF(H182="6ème","Mixte",G182)),Barèmes!$D$2,IF(AD182&lt;=SUMIFS(Barèmes!$I$6:$I$28,Barèmes!$A$6:$A$28,"Surcoût d'agilité (s) — technique",Barèmes!$B$6:$B$28,H182,Barèmes!$C$6:$C$28,IF(H182="6ème","Mixte",G182)),Barèmes!$E$2,Barèmes!$F$2)))),IF(AD182&gt;=SUMIFS(Barèmes!$F$6:$F$28,Barèmes!$A$6:$A$28,"Surcoût d'agilité (s) — technique",Barèmes!$B$6:$B$28,H182,Barèmes!$C$6:$C$28,IF(H182="6ème","Mixte",G182)),Barèmes!$B$2,IF(AD182&gt;=SUMIFS(Barèmes!$G$6:$G$28,Barèmes!$A$6:$A$28,"Surcoût d'agilité (s) — technique",Barèmes!$B$6:$B$28,H182,Barèmes!$C$6:$C$28,IF(H182="6ème","Mixte",G182)),Barèmes!$C$2,IF(AD182&gt;=SUMIFS(Barèmes!$H$6:$H$28,Barèmes!$A$6:$A$28,"Surcoût d'agilité (s) — technique",Barèmes!$B$6:$B$28,H182,Barèmes!$C$6:$C$28,IF(H182="6ème","Mixte",G182)),Barèmes!$D$2,IF(AD182&gt;=SUMIFS(Barèmes!$I$6:$I$28,Barèmes!$A$6:$A$28,"Surcoût d'agilité (s) — technique",Barèmes!$B$6:$B$28,H182,Barèmes!$C$6:$C$28,IF(H182="6ème","Mixte",G182)),Barèmes!$E$2,Barèmes!$F$2))))))</f>
        <v/>
      </c>
      <c r="AH182" s="31" t="str">
        <f>IF((IF(N182="",0,1)+IF(Q182="",0,1)+IF(W182="",0,1)+IF(Z182="",0,1)+IF(AC182="",0,1))=0,"",3*IF(N182=Barèmes!$B$2,1,IF(N182=Barèmes!$C$2,2,IF(N182=Barèmes!$D$2,3,IF(N182=Barèmes!$E$2,4,IF(N182=Barèmes!$F$2,5,0)))))+3*IF(Q182=Barèmes!$B$2,1,IF(Q182=Barèmes!$C$2,2,IF(Q182=Barèmes!$D$2,3,IF(Q182=Barèmes!$E$2,4,IF(Q182=Barèmes!$F$2,5,0)))))+2*IF(W182=Barèmes!$B$2,1,IF(W182=Barèmes!$C$2,2,IF(W182=Barèmes!$D$2,3,IF(W182=Barèmes!$E$2,4,IF(W182=Barèmes!$F$2,5,0)))))+1*IF(Z182=Barèmes!$B$2,1,IF(Z182=Barèmes!$C$2,2,IF(Z182=Barèmes!$D$2,3,IF(Z182=Barèmes!$E$2,4,IF(Z182=Barèmes!$F$2,5,0)))))+1*IF(AC182=Barèmes!$B$2,1,IF(AC182=Barèmes!$C$2,2,IF(AC182=Barèmes!$D$2,3,IF(AC182=Barèmes!$E$2,4,IF(AC182=Barèmes!$F$2,5,0))))))</f>
        <v/>
      </c>
      <c r="AI182" s="31"/>
      <c r="AJ182" s="32" t="str">
        <f>IFERROR(INDEX(Croissance!$B$5:$B$604,MATCH(A182,Croissance!$A$5:$A$604,0)),"")</f>
        <v/>
      </c>
      <c r="AK182" s="32" t="str">
        <f>IFERROR(INDEX(Croissance!$C$5:$C$604,MATCH(A182,Croissance!$A$5:$A$604,0)),"")</f>
        <v/>
      </c>
      <c r="AL182" s="32" t="str">
        <f>IFERROR(INDEX(Croissance!$D$5:$D$604,MATCH(A182,Croissance!$A$5:$A$604,0)),"")</f>
        <v/>
      </c>
      <c r="AM182" s="32" t="str">
        <f>IFERROR(INDEX(Croissance!$E$5:$E$604,MATCH(A182,Croissance!$A$5:$A$604,0)),"")</f>
        <v/>
      </c>
      <c r="AO182" s="33">
        <f t="shared" si="24"/>
        <v>0</v>
      </c>
      <c r="AP182" s="33">
        <f t="shared" si="20"/>
        <v>0</v>
      </c>
      <c r="AQ182" s="33">
        <f>IF(A182="",0,IF(AND(OR('Synthèse classe'!$C$2="Tous",C182='Synthèse classe'!$C$2),OR('Synthèse classe'!$C$3="Toutes",D182='Synthèse classe'!$C$3),OR('Synthèse classe'!$C$4="Toutes",AND('Synthèse classe'!$C$4="Dernière",AP182=1),B182=IFERROR(VALUE('Synthèse classe'!$C$4),0))),1,0))</f>
        <v>0</v>
      </c>
      <c r="AR182" s="34" t="str">
        <f t="shared" si="21"/>
        <v/>
      </c>
    </row>
    <row r="183" spans="1:44" x14ac:dyDescent="0.2">
      <c r="A183" s="17" t="str">
        <f t="shared" si="17"/>
        <v/>
      </c>
      <c r="B183" s="18"/>
      <c r="C183" s="19"/>
      <c r="D183" s="19"/>
      <c r="E183" s="19"/>
      <c r="F183" s="19"/>
      <c r="G183" s="19"/>
      <c r="H183" s="17" t="str">
        <f t="shared" si="22"/>
        <v/>
      </c>
      <c r="I183" s="20"/>
      <c r="J183" s="18"/>
      <c r="K183" s="19"/>
      <c r="L183" s="21" t="str">
        <f t="shared" si="23"/>
        <v/>
      </c>
      <c r="M183" s="21" t="str">
        <f>IF(OR(J183="",SUMPRODUCT((Barèmes!$A$6:$A$28="Endurance — Luc Léger (palier)")*(Barèmes!$B$6:$B$28=H183)*(Barèmes!$C$6:$C$28=IF(H183="6ème","Mixte",G183)))=0),"",IF(SUMPRODUCT((Barèmes!$A$6:$A$28="Endurance — Luc Léger (palier)")*(Barèmes!$B$6:$B$28=H183)*(Barèmes!$C$6:$C$28=IF(H183="6ème","Mixte",G183))*(Barèmes!$J$6:$J$28="+"))&gt;0,IF(J183&lt;=SUMIFS(Barèmes!$D$6:$D$28,Barèmes!$A$6:$A$28,"Endurance — Luc Léger (palier)",Barèmes!$B$6:$B$28,H183,Barèmes!$C$6:$C$28,IF(H183="6ème","Mixte",G183)),"à besoin",IF(J183&lt;=SUMIFS(Barèmes!$E$6:$E$28,Barèmes!$A$6:$A$28,"Endurance — Luc Léger (palier)",Barèmes!$B$6:$B$28,H183,Barèmes!$C$6:$C$28,IF(H183="6ème","Mixte",G183)),"fragile","satisfaisant")),IF(J183&gt;=SUMIFS(Barèmes!$D$6:$D$28,Barèmes!$A$6:$A$28,"Endurance — Luc Léger (palier)",Barèmes!$B$6:$B$28,H183,Barèmes!$C$6:$C$28,IF(H183="6ème","Mixte",G183)),"à besoin",IF(J183&gt;=SUMIFS(Barèmes!$E$6:$E$28,Barèmes!$A$6:$A$28,"Endurance — Luc Léger (palier)",Barèmes!$B$6:$B$28,H183,Barèmes!$C$6:$C$28,IF(H183="6ème","Mixte",G183)),"fragile","satisfaisant"))))</f>
        <v/>
      </c>
      <c r="N183" s="21" t="str">
        <f>IF(OR(J183="",SUMPRODUCT((Barèmes!$A$6:$A$28="Endurance — Luc Léger (palier)")*(Barèmes!$B$6:$B$28=H183)*(Barèmes!$C$6:$C$28=IF(H183="6ème","Mixte",G183)))=0),"",IF(SUMPRODUCT((Barèmes!$A$6:$A$28="Endurance — Luc Léger (palier)")*(Barèmes!$B$6:$B$28=H183)*(Barèmes!$C$6:$C$28=IF(H183="6ème","Mixte",G183))*(Barèmes!$J$6:$J$28="+"))&gt;0,IF(J183&lt;=SUMIFS(Barèmes!$F$6:$F$28,Barèmes!$A$6:$A$28,"Endurance — Luc Léger (palier)",Barèmes!$B$6:$B$28,H183,Barèmes!$C$6:$C$28,IF(H183="6ème","Mixte",G183)),Barèmes!$B$2,IF(J183&lt;=SUMIFS(Barèmes!$G$6:$G$28,Barèmes!$A$6:$A$28,"Endurance — Luc Léger (palier)",Barèmes!$B$6:$B$28,H183,Barèmes!$C$6:$C$28,IF(H183="6ème","Mixte",G183)),Barèmes!$C$2,IF(J183&lt;=SUMIFS(Barèmes!$H$6:$H$28,Barèmes!$A$6:$A$28,"Endurance — Luc Léger (palier)",Barèmes!$B$6:$B$28,H183,Barèmes!$C$6:$C$28,IF(H183="6ème","Mixte",G183)),Barèmes!$D$2,IF(J183&lt;=SUMIFS(Barèmes!$I$6:$I$28,Barèmes!$A$6:$A$28,"Endurance — Luc Léger (palier)",Barèmes!$B$6:$B$28,H183,Barèmes!$C$6:$C$28,IF(H183="6ème","Mixte",G183)),Barèmes!$E$2,Barèmes!$F$2)))),IF(J183&gt;=SUMIFS(Barèmes!$F$6:$F$28,Barèmes!$A$6:$A$28,"Endurance — Luc Léger (palier)",Barèmes!$B$6:$B$28,H183,Barèmes!$C$6:$C$28,IF(H183="6ème","Mixte",G183)),Barèmes!$B$2,IF(J183&gt;=SUMIFS(Barèmes!$G$6:$G$28,Barèmes!$A$6:$A$28,"Endurance — Luc Léger (palier)",Barèmes!$B$6:$B$28,H183,Barèmes!$C$6:$C$28,IF(H183="6ème","Mixte",G183)),Barèmes!$C$2,IF(J183&gt;=SUMIFS(Barèmes!$H$6:$H$28,Barèmes!$A$6:$A$28,"Endurance — Luc Léger (palier)",Barèmes!$B$6:$B$28,H183,Barèmes!$C$6:$C$28,IF(H183="6ème","Mixte",G183)),Barèmes!$D$2,IF(J183&gt;=SUMIFS(Barèmes!$I$6:$I$28,Barèmes!$A$6:$A$28,"Endurance — Luc Léger (palier)",Barèmes!$B$6:$B$28,H183,Barèmes!$C$6:$C$28,IF(H183="6ème","Mixte",G183)),Barèmes!$E$2,Barèmes!$F$2))))))</f>
        <v/>
      </c>
      <c r="O183" s="22"/>
      <c r="P183" s="23" t="str">
        <f>IF(OR(O183="",SUMPRODUCT((Barèmes!$A$6:$A$28="Force bas du corps — Saut en longueur (m)")*(Barèmes!$B$6:$B$28=H183)*(Barèmes!$C$6:$C$28=IF(H183="6ème","Mixte",G183)))=0),"",IF(SUMPRODUCT((Barèmes!$A$6:$A$28="Force bas du corps — Saut en longueur (m)")*(Barèmes!$B$6:$B$28=H183)*(Barèmes!$C$6:$C$28=IF(H183="6ème","Mixte",G183))*(Barèmes!$J$6:$J$28="+"))&gt;0,IF(O183&lt;=SUMIFS(Barèmes!$D$6:$D$28,Barèmes!$A$6:$A$28,"Force bas du corps — Saut en longueur (m)",Barèmes!$B$6:$B$28,H183,Barèmes!$C$6:$C$28,IF(H183="6ème","Mixte",G183)),"à besoin",IF(O183&lt;=SUMIFS(Barèmes!$E$6:$E$28,Barèmes!$A$6:$A$28,"Force bas du corps — Saut en longueur (m)",Barèmes!$B$6:$B$28,H183,Barèmes!$C$6:$C$28,IF(H183="6ème","Mixte",G183)),"fragile","satisfaisant")),IF(O183&gt;=SUMIFS(Barèmes!$D$6:$D$28,Barèmes!$A$6:$A$28,"Force bas du corps — Saut en longueur (m)",Barèmes!$B$6:$B$28,H183,Barèmes!$C$6:$C$28,IF(H183="6ème","Mixte",G183)),"à besoin",IF(O183&gt;=SUMIFS(Barèmes!$E$6:$E$28,Barèmes!$A$6:$A$28,"Force bas du corps — Saut en longueur (m)",Barèmes!$B$6:$B$28,H183,Barèmes!$C$6:$C$28,IF(H183="6ème","Mixte",G183)),"fragile","satisfaisant"))))</f>
        <v/>
      </c>
      <c r="Q183" s="23" t="str">
        <f>IF(OR(O183="",SUMPRODUCT((Barèmes!$A$6:$A$28="Force bas du corps — Saut en longueur (m)")*(Barèmes!$B$6:$B$28=H183)*(Barèmes!$C$6:$C$28=IF(H183="6ème","Mixte",G183)))=0),"",IF(SUMPRODUCT((Barèmes!$A$6:$A$28="Force bas du corps — Saut en longueur (m)")*(Barèmes!$B$6:$B$28=H183)*(Barèmes!$C$6:$C$28=IF(H183="6ème","Mixte",G183))*(Barèmes!$J$6:$J$28="+"))&gt;0,IF(O183&lt;=SUMIFS(Barèmes!$F$6:$F$28,Barèmes!$A$6:$A$28,"Force bas du corps — Saut en longueur (m)",Barèmes!$B$6:$B$28,H183,Barèmes!$C$6:$C$28,IF(H183="6ème","Mixte",G183)),Barèmes!$B$2,IF(O183&lt;=SUMIFS(Barèmes!$G$6:$G$28,Barèmes!$A$6:$A$28,"Force bas du corps — Saut en longueur (m)",Barèmes!$B$6:$B$28,H183,Barèmes!$C$6:$C$28,IF(H183="6ème","Mixte",G183)),Barèmes!$C$2,IF(O183&lt;=SUMIFS(Barèmes!$H$6:$H$28,Barèmes!$A$6:$A$28,"Force bas du corps — Saut en longueur (m)",Barèmes!$B$6:$B$28,H183,Barèmes!$C$6:$C$28,IF(H183="6ème","Mixte",G183)),Barèmes!$D$2,IF(O183&lt;=SUMIFS(Barèmes!$I$6:$I$28,Barèmes!$A$6:$A$28,"Force bas du corps — Saut en longueur (m)",Barèmes!$B$6:$B$28,H183,Barèmes!$C$6:$C$28,IF(H183="6ème","Mixte",G183)),Barèmes!$E$2,Barèmes!$F$2)))),IF(O183&gt;=SUMIFS(Barèmes!$F$6:$F$28,Barèmes!$A$6:$A$28,"Force bas du corps — Saut en longueur (m)",Barèmes!$B$6:$B$28,H183,Barèmes!$C$6:$C$28,IF(H183="6ème","Mixte",G183)),Barèmes!$B$2,IF(O183&gt;=SUMIFS(Barèmes!$G$6:$G$28,Barèmes!$A$6:$A$28,"Force bas du corps — Saut en longueur (m)",Barèmes!$B$6:$B$28,H183,Barèmes!$C$6:$C$28,IF(H183="6ème","Mixte",G183)),Barèmes!$C$2,IF(O183&gt;=SUMIFS(Barèmes!$H$6:$H$28,Barèmes!$A$6:$A$28,"Force bas du corps — Saut en longueur (m)",Barèmes!$B$6:$B$28,H183,Barèmes!$C$6:$C$28,IF(H183="6ème","Mixte",G183)),Barèmes!$D$2,IF(O183&gt;=SUMIFS(Barèmes!$I$6:$I$28,Barèmes!$A$6:$A$28,"Force bas du corps — Saut en longueur (m)",Barèmes!$B$6:$B$28,H183,Barèmes!$C$6:$C$28,IF(H183="6ème","Mixte",G183)),Barèmes!$E$2,Barèmes!$F$2))))))</f>
        <v/>
      </c>
      <c r="R183" s="22"/>
      <c r="S183" s="24" t="str">
        <f>IF(OR(R183="",SUMPRODUCT((Barèmes!$A$6:$A$28="Vitesse — 30 m (s)")*(Barèmes!$B$6:$B$28=H183)*(Barèmes!$C$6:$C$28=IF(H183="6ème","Mixte",G183)))=0),"",IF(SUMPRODUCT((Barèmes!$A$6:$A$28="Vitesse — 30 m (s)")*(Barèmes!$B$6:$B$28=H183)*(Barèmes!$C$6:$C$28=IF(H183="6ème","Mixte",G183))*(Barèmes!$J$6:$J$28="+"))&gt;0,IF(R183&lt;=SUMIFS(Barèmes!$D$6:$D$28,Barèmes!$A$6:$A$28,"Vitesse — 30 m (s)",Barèmes!$B$6:$B$28,H183,Barèmes!$C$6:$C$28,IF(H183="6ème","Mixte",G183)),"à besoin",IF(R183&lt;=SUMIFS(Barèmes!$E$6:$E$28,Barèmes!$A$6:$A$28,"Vitesse — 30 m (s)",Barèmes!$B$6:$B$28,H183,Barèmes!$C$6:$C$28,IF(H183="6ème","Mixte",G183)),"fragile","satisfaisant")),IF(R183&gt;=SUMIFS(Barèmes!$D$6:$D$28,Barèmes!$A$6:$A$28,"Vitesse — 30 m (s)",Barèmes!$B$6:$B$28,H183,Barèmes!$C$6:$C$28,IF(H183="6ème","Mixte",G183)),"à besoin",IF(R183&gt;=SUMIFS(Barèmes!$E$6:$E$28,Barèmes!$A$6:$A$28,"Vitesse — 30 m (s)",Barèmes!$B$6:$B$28,H183,Barèmes!$C$6:$C$28,IF(H183="6ème","Mixte",G183)),"fragile","satisfaisant"))))</f>
        <v/>
      </c>
      <c r="T183" s="24" t="str">
        <f>IF(OR(R183="",SUMPRODUCT((Barèmes!$A$6:$A$28="Vitesse — 30 m (s)")*(Barèmes!$B$6:$B$28=H183)*(Barèmes!$C$6:$C$28=IF(H183="6ème","Mixte",G183)))=0),"",IF(SUMPRODUCT((Barèmes!$A$6:$A$28="Vitesse — 30 m (s)")*(Barèmes!$B$6:$B$28=H183)*(Barèmes!$C$6:$C$28=IF(H183="6ème","Mixte",G183))*(Barèmes!$J$6:$J$28="+"))&gt;0,IF(R183&lt;=SUMIFS(Barèmes!$F$6:$F$28,Barèmes!$A$6:$A$28,"Vitesse — 30 m (s)",Barèmes!$B$6:$B$28,H183,Barèmes!$C$6:$C$28,IF(H183="6ème","Mixte",G183)),Barèmes!$B$2,IF(R183&lt;=SUMIFS(Barèmes!$G$6:$G$28,Barèmes!$A$6:$A$28,"Vitesse — 30 m (s)",Barèmes!$B$6:$B$28,H183,Barèmes!$C$6:$C$28,IF(H183="6ème","Mixte",G183)),Barèmes!$C$2,IF(R183&lt;=SUMIFS(Barèmes!$H$6:$H$28,Barèmes!$A$6:$A$28,"Vitesse — 30 m (s)",Barèmes!$B$6:$B$28,H183,Barèmes!$C$6:$C$28,IF(H183="6ème","Mixte",G183)),Barèmes!$D$2,IF(R183&lt;=SUMIFS(Barèmes!$I$6:$I$28,Barèmes!$A$6:$A$28,"Vitesse — 30 m (s)",Barèmes!$B$6:$B$28,H183,Barèmes!$C$6:$C$28,IF(H183="6ème","Mixte",G183)),Barèmes!$E$2,Barèmes!$F$2)))),IF(R183&gt;=SUMIFS(Barèmes!$F$6:$F$28,Barèmes!$A$6:$A$28,"Vitesse — 30 m (s)",Barèmes!$B$6:$B$28,H183,Barèmes!$C$6:$C$28,IF(H183="6ème","Mixte",G183)),Barèmes!$B$2,IF(R183&gt;=SUMIFS(Barèmes!$G$6:$G$28,Barèmes!$A$6:$A$28,"Vitesse — 30 m (s)",Barèmes!$B$6:$B$28,H183,Barèmes!$C$6:$C$28,IF(H183="6ème","Mixte",G183)),Barèmes!$C$2,IF(R183&gt;=SUMIFS(Barèmes!$H$6:$H$28,Barèmes!$A$6:$A$28,"Vitesse — 30 m (s)",Barèmes!$B$6:$B$28,H183,Barèmes!$C$6:$C$28,IF(H183="6ème","Mixte",G183)),Barèmes!$D$2,IF(R183&gt;=SUMIFS(Barèmes!$I$6:$I$28,Barèmes!$A$6:$A$28,"Vitesse — 30 m (s)",Barèmes!$B$6:$B$28,H183,Barèmes!$C$6:$C$28,IF(H183="6ème","Mixte",G183)),Barèmes!$E$2,Barèmes!$F$2))))))</f>
        <v/>
      </c>
      <c r="U183" s="22"/>
      <c r="V183" s="25" t="str">
        <f>IF(OR(U183="",SUMPRODUCT((Barèmes!$A$6:$A$28="Vitesse — 50 m (s)")*(Barèmes!$B$6:$B$28=H183)*(Barèmes!$C$6:$C$28=IF(H183="6ème","Mixte",G183)))=0),"",IF(SUMPRODUCT((Barèmes!$A$6:$A$28="Vitesse — 50 m (s)")*(Barèmes!$B$6:$B$28=H183)*(Barèmes!$C$6:$C$28=IF(H183="6ème","Mixte",G183))*(Barèmes!$J$6:$J$28="+"))&gt;0,IF(U183&lt;=SUMIFS(Barèmes!$D$6:$D$28,Barèmes!$A$6:$A$28,"Vitesse — 50 m (s)",Barèmes!$B$6:$B$28,H183,Barèmes!$C$6:$C$28,IF(H183="6ème","Mixte",G183)),"à besoin",IF(U183&lt;=SUMIFS(Barèmes!$E$6:$E$28,Barèmes!$A$6:$A$28,"Vitesse — 50 m (s)",Barèmes!$B$6:$B$28,H183,Barèmes!$C$6:$C$28,IF(H183="6ème","Mixte",G183)),"fragile","satisfaisant")),IF(U183&gt;=SUMIFS(Barèmes!$D$6:$D$28,Barèmes!$A$6:$A$28,"Vitesse — 50 m (s)",Barèmes!$B$6:$B$28,H183,Barèmes!$C$6:$C$28,IF(H183="6ème","Mixte",G183)),"à besoin",IF(U183&gt;=SUMIFS(Barèmes!$E$6:$E$28,Barèmes!$A$6:$A$28,"Vitesse — 50 m (s)",Barèmes!$B$6:$B$28,H183,Barèmes!$C$6:$C$28,IF(H183="6ème","Mixte",G183)),"fragile","satisfaisant"))))</f>
        <v/>
      </c>
      <c r="W183" s="25" t="str">
        <f>IF(OR(U183="",SUMPRODUCT((Barèmes!$A$6:$A$28="Vitesse — 50 m (s)")*(Barèmes!$B$6:$B$28=H183)*(Barèmes!$C$6:$C$28=IF(H183="6ème","Mixte",G183)))=0),"",IF(SUMPRODUCT((Barèmes!$A$6:$A$28="Vitesse — 50 m (s)")*(Barèmes!$B$6:$B$28=H183)*(Barèmes!$C$6:$C$28=IF(H183="6ème","Mixte",G183))*(Barèmes!$J$6:$J$28="+"))&gt;0,IF(U183&lt;=SUMIFS(Barèmes!$F$6:$F$28,Barèmes!$A$6:$A$28,"Vitesse — 50 m (s)",Barèmes!$B$6:$B$28,H183,Barèmes!$C$6:$C$28,IF(H183="6ème","Mixte",G183)),Barèmes!$B$2,IF(U183&lt;=SUMIFS(Barèmes!$G$6:$G$28,Barèmes!$A$6:$A$28,"Vitesse — 50 m (s)",Barèmes!$B$6:$B$28,H183,Barèmes!$C$6:$C$28,IF(H183="6ème","Mixte",G183)),Barèmes!$C$2,IF(U183&lt;=SUMIFS(Barèmes!$H$6:$H$28,Barèmes!$A$6:$A$28,"Vitesse — 50 m (s)",Barèmes!$B$6:$B$28,H183,Barèmes!$C$6:$C$28,IF(H183="6ème","Mixte",G183)),Barèmes!$D$2,IF(U183&lt;=SUMIFS(Barèmes!$I$6:$I$28,Barèmes!$A$6:$A$28,"Vitesse — 50 m (s)",Barèmes!$B$6:$B$28,H183,Barèmes!$C$6:$C$28,IF(H183="6ème","Mixte",G183)),Barèmes!$E$2,Barèmes!$F$2)))),IF(U183&gt;=SUMIFS(Barèmes!$F$6:$F$28,Barèmes!$A$6:$A$28,"Vitesse — 50 m (s)",Barèmes!$B$6:$B$28,H183,Barèmes!$C$6:$C$28,IF(H183="6ème","Mixte",G183)),Barèmes!$B$2,IF(U183&gt;=SUMIFS(Barèmes!$G$6:$G$28,Barèmes!$A$6:$A$28,"Vitesse — 50 m (s)",Barèmes!$B$6:$B$28,H183,Barèmes!$C$6:$C$28,IF(H183="6ème","Mixte",G183)),Barèmes!$C$2,IF(U183&gt;=SUMIFS(Barèmes!$H$6:$H$28,Barèmes!$A$6:$A$28,"Vitesse — 50 m (s)",Barèmes!$B$6:$B$28,H183,Barèmes!$C$6:$C$28,IF(H183="6ème","Mixte",G183)),Barèmes!$D$2,IF(U183&gt;=SUMIFS(Barèmes!$I$6:$I$28,Barèmes!$A$6:$A$28,"Vitesse — 50 m (s)",Barèmes!$B$6:$B$28,H183,Barèmes!$C$6:$C$28,IF(H183="6ème","Mixte",G183)),Barèmes!$E$2,Barèmes!$F$2))))))</f>
        <v/>
      </c>
      <c r="X183" s="18"/>
      <c r="Y183" s="26" t="str" cm="1">
        <f t="array" ref="Y183">IF(OR(X183="",SUMPRODUCT((Barèmes!$A$6:$A$28="Souplesse (score 1-5)")*(Barèmes!$B$6:$B$28=H183)*(Barèmes!$C$6:$C$28=IF(H183="6ème","Mixte",G183)))=0),"",IF(SUMPRODUCT((Barèmes!$A$6:$A$28="Souplesse (score 1-5)")*(Barèmes!$B$6:$B$28=H183)*(Barèmes!$C$6:$C$28=IF(H183="6ème","Mixte",G183))*(Barèmes!$J$6:$J$28="+"))&gt;0,IF(X183&lt;=SUMIFS(Barèmes!$D$6:$D$28,Barèmes!$A$6:$A$28,"Souplesse (score 1-5)",Barèmes!$B$6:$B$28,H183,Barèmes!$C$6:$C$28,IF(H183="6ème","Mixte",G183)),"à besoin",IF(X183&lt;=SUMIFS(Barèmes!$E$6:$E$28,Barèmes!$A$6:$A$28,"Souplesse (score 1-5)",Barèmes!$B$6:$B$28,H183,Barèmes!$C$6:$C$28,IF(H183="6ème","Mixte",G183)),"fragile","satisfaisant")),IF(X183&gt;=SUMIFS(Barèmes!$D$6:$D$28,Barèmes!$A$6:$A$28,"Souplesse (score 1-5)",Barèmes!$B$6:$B$28,H183,Barèmes!$C$6:$C$28,IF(H183="6ème","Mixte",G183)),"à besoin",IF(X183&gt;=SUMIFS(Barèmes!$E$6:$E$28,Barèmes!$A$6:$A$28,"Souplesse (score 1-5)",Barèmes!$B$6:$B$28,H183,Barèmes!$C$6:$C$28,IF(H183="6ème","Mixte",G183)),"fragile","satisfaisant"))))</f>
        <v/>
      </c>
      <c r="Z183" s="26" t="str" cm="1">
        <f t="array" ref="Z183">IF(OR(X183="",SUMPRODUCT((Barèmes!$A$6:$A$28="Souplesse (score 1-5)")*(Barèmes!$B$6:$B$28=H183)*(Barèmes!$C$6:$C$28=IF(H183="6ème","Mixte",G183)))=0),"",IF(SUMPRODUCT((Barèmes!$A$6:$A$28="Souplesse (score 1-5)")*(Barèmes!$B$6:$B$28=H183)*(Barèmes!$C$6:$C$28=IF(H183="6ème","Mixte",G183))*(Barèmes!$J$6:$J$28="+"))&gt;0,IF(X183&lt;=SUMIFS(Barèmes!$F$6:$F$28,Barèmes!$A$6:$A$28,"Souplesse (score 1-5)",Barèmes!$B$6:$B$28,H183,Barèmes!$C$6:$C$28,IF(H183="6ème","Mixte",G183)),Barèmes!$B$2,IF(X183&lt;=SUMIFS(Barèmes!$G$6:$G$28,Barèmes!$A$6:$A$28,"Souplesse (score 1-5)",Barèmes!$B$6:$B$28,H183,Barèmes!$C$6:$C$28,IF(H183="6ème","Mixte",G183)),Barèmes!$C$2,IF(X183&lt;=SUMIFS(Barèmes!$H$6:$H$28,Barèmes!$A$6:$A$28,"Souplesse (score 1-5)",Barèmes!$B$6:$B$28,H183,Barèmes!$C$6:$C$28,IF(H183="6ème","Mixte",G183)),Barèmes!$D$2,IF(X183&lt;=SUMIFS(Barèmes!$I$6:$I$28,Barèmes!$A$6:$A$28,"Souplesse (score 1-5)",Barèmes!$B$6:$B$28,H183,Barèmes!$C$6:$C$28,IF(H183="6ème","Mixte",G183)),Barèmes!$E$2,Barèmes!$F$2)))),IF(X183&gt;=SUMIFS(Barèmes!$F$6:$F$28,Barèmes!$A$6:$A$28,"Souplesse (score 1-5)",Barèmes!$B$6:$B$28,H183,Barèmes!$C$6:$C$28,IF(H183="6ème","Mixte",G183)),Barèmes!$B$2,IF(X183&gt;=SUMIFS(Barèmes!$G$6:$G$28,Barèmes!$A$6:$A$28,"Souplesse (score 1-5)",Barèmes!$B$6:$B$28,H183,Barèmes!$C$6:$C$28,IF(H183="6ème","Mixte",G183)),Barèmes!$C$2,IF(X183&gt;=SUMIFS(Barèmes!$H$6:$H$28,Barèmes!$A$6:$A$28,"Souplesse (score 1-5)",Barèmes!$B$6:$B$28,H183,Barèmes!$C$6:$C$28,IF(H183="6ème","Mixte",G183)),Barèmes!$D$2,IF(X183&gt;=SUMIFS(Barèmes!$I$6:$I$28,Barèmes!$A$6:$A$28,"Souplesse (score 1-5)",Barèmes!$B$6:$B$28,H183,Barèmes!$C$6:$C$28,IF(H183="6ème","Mixte",G183)),Barèmes!$E$2,Barèmes!$F$2))))))</f>
        <v/>
      </c>
      <c r="AA183" s="22"/>
      <c r="AB183" s="27" t="str">
        <f>IF(OR(AA183="",SUMPRODUCT((Barèmes!$A$6:$A$28="Agilité — T-test 974 (s)")*(Barèmes!$B$6:$B$28=H183)*(Barèmes!$C$6:$C$28=IF(H183="6ème","Mixte",G183)))=0),"",IF(SUMPRODUCT((Barèmes!$A$6:$A$28="Agilité — T-test 974 (s)")*(Barèmes!$B$6:$B$28=H183)*(Barèmes!$C$6:$C$28=IF(H183="6ème","Mixte",G183))*(Barèmes!$J$6:$J$28="+"))&gt;0,IF(AA183&lt;=SUMIFS(Barèmes!$D$6:$D$28,Barèmes!$A$6:$A$28,"Agilité — T-test 974 (s)",Barèmes!$B$6:$B$28,H183,Barèmes!$C$6:$C$28,IF(H183="6ème","Mixte",G183)),"à besoin",IF(AA183&lt;=SUMIFS(Barèmes!$E$6:$E$28,Barèmes!$A$6:$A$28,"Agilité — T-test 974 (s)",Barèmes!$B$6:$B$28,H183,Barèmes!$C$6:$C$28,IF(H183="6ème","Mixte",G183)),"fragile","satisfaisant")),IF(AA183&gt;=SUMIFS(Barèmes!$D$6:$D$28,Barèmes!$A$6:$A$28,"Agilité — T-test 974 (s)",Barèmes!$B$6:$B$28,H183,Barèmes!$C$6:$C$28,IF(H183="6ème","Mixte",G183)),"à besoin",IF(AA183&gt;=SUMIFS(Barèmes!$E$6:$E$28,Barèmes!$A$6:$A$28,"Agilité — T-test 974 (s)",Barèmes!$B$6:$B$28,H183,Barèmes!$C$6:$C$28,IF(H183="6ème","Mixte",G183)),"fragile","satisfaisant"))))</f>
        <v/>
      </c>
      <c r="AC183" s="27" t="str">
        <f>IF(OR(AA183="",SUMPRODUCT((Barèmes!$A$6:$A$28="Agilité — T-test 974 (s)")*(Barèmes!$B$6:$B$28=H183)*(Barèmes!$C$6:$C$28=IF(H183="6ème","Mixte",G183)))=0),"",IF(SUMPRODUCT((Barèmes!$A$6:$A$28="Agilité — T-test 974 (s)")*(Barèmes!$B$6:$B$28=H183)*(Barèmes!$C$6:$C$28=IF(H183="6ème","Mixte",G183))*(Barèmes!$J$6:$J$28="+"))&gt;0,IF(AA183&lt;=SUMIFS(Barèmes!$F$6:$F$28,Barèmes!$A$6:$A$28,"Agilité — T-test 974 (s)",Barèmes!$B$6:$B$28,H183,Barèmes!$C$6:$C$28,IF(H183="6ème","Mixte",G183)),Barèmes!$B$2,IF(AA183&lt;=SUMIFS(Barèmes!$G$6:$G$28,Barèmes!$A$6:$A$28,"Agilité — T-test 974 (s)",Barèmes!$B$6:$B$28,H183,Barèmes!$C$6:$C$28,IF(H183="6ème","Mixte",G183)),Barèmes!$C$2,IF(AA183&lt;=SUMIFS(Barèmes!$H$6:$H$28,Barèmes!$A$6:$A$28,"Agilité — T-test 974 (s)",Barèmes!$B$6:$B$28,H183,Barèmes!$C$6:$C$28,IF(H183="6ème","Mixte",G183)),Barèmes!$D$2,IF(AA183&lt;=SUMIFS(Barèmes!$I$6:$I$28,Barèmes!$A$6:$A$28,"Agilité — T-test 974 (s)",Barèmes!$B$6:$B$28,H183,Barèmes!$C$6:$C$28,IF(H183="6ème","Mixte",G183)),Barèmes!$E$2,Barèmes!$F$2)))),IF(AA183&gt;=SUMIFS(Barèmes!$F$6:$F$28,Barèmes!$A$6:$A$28,"Agilité — T-test 974 (s)",Barèmes!$B$6:$B$28,H183,Barèmes!$C$6:$C$28,IF(H183="6ème","Mixte",G183)),Barèmes!$B$2,IF(AA183&gt;=SUMIFS(Barèmes!$G$6:$G$28,Barèmes!$A$6:$A$28,"Agilité — T-test 974 (s)",Barèmes!$B$6:$B$28,H183,Barèmes!$C$6:$C$28,IF(H183="6ème","Mixte",G183)),Barèmes!$C$2,IF(AA183&gt;=SUMIFS(Barèmes!$H$6:$H$28,Barèmes!$A$6:$A$28,"Agilité — T-test 974 (s)",Barèmes!$B$6:$B$28,H183,Barèmes!$C$6:$C$28,IF(H183="6ème","Mixte",G183)),Barèmes!$D$2,IF(AA183&gt;=SUMIFS(Barèmes!$I$6:$I$28,Barèmes!$A$6:$A$28,"Agilité — T-test 974 (s)",Barèmes!$B$6:$B$28,H183,Barèmes!$C$6:$C$28,IF(H183="6ème","Mixte",G183)),Barèmes!$E$2,Barèmes!$F$2))))))</f>
        <v/>
      </c>
      <c r="AD183" s="28" t="str">
        <f t="shared" si="18"/>
        <v/>
      </c>
      <c r="AE183" s="29" t="str">
        <f t="shared" si="19"/>
        <v/>
      </c>
      <c r="AF183" s="30" t="str">
        <f>IF(OR(AD183="",SUMPRODUCT((Barèmes!$A$6:$A$28="Surcoût d'agilité (s) — technique")*(Barèmes!$B$6:$B$28=H183)*(Barèmes!$C$6:$C$28=IF(H183="6ème","Mixte",G183)))=0),"",IF(SUMPRODUCT((Barèmes!$A$6:$A$28="Surcoût d'agilité (s) — technique")*(Barèmes!$B$6:$B$28=H183)*(Barèmes!$C$6:$C$28=IF(H183="6ème","Mixte",G183))*(Barèmes!$J$6:$J$28="+"))&gt;0,IF(AD183&lt;=SUMIFS(Barèmes!$D$6:$D$28,Barèmes!$A$6:$A$28,"Surcoût d'agilité (s) — technique",Barèmes!$B$6:$B$28,H183,Barèmes!$C$6:$C$28,IF(H183="6ème","Mixte",G183)),"à besoin",IF(AD183&lt;=SUMIFS(Barèmes!$E$6:$E$28,Barèmes!$A$6:$A$28,"Surcoût d'agilité (s) — technique",Barèmes!$B$6:$B$28,H183,Barèmes!$C$6:$C$28,IF(H183="6ème","Mixte",G183)),"fragile","satisfaisant")),IF(AD183&gt;=SUMIFS(Barèmes!$D$6:$D$28,Barèmes!$A$6:$A$28,"Surcoût d'agilité (s) — technique",Barèmes!$B$6:$B$28,H183,Barèmes!$C$6:$C$28,IF(H183="6ème","Mixte",G183)),"à besoin",IF(AD183&gt;=SUMIFS(Barèmes!$E$6:$E$28,Barèmes!$A$6:$A$28,"Surcoût d'agilité (s) — technique",Barèmes!$B$6:$B$28,H183,Barèmes!$C$6:$C$28,IF(H183="6ème","Mixte",G183)),"fragile","satisfaisant"))))</f>
        <v/>
      </c>
      <c r="AG183" s="30" t="str">
        <f>IF(OR(AD183="",SUMPRODUCT((Barèmes!$A$6:$A$28="Surcoût d'agilité (s) — technique")*(Barèmes!$B$6:$B$28=H183)*(Barèmes!$C$6:$C$28=IF(H183="6ème","Mixte",G183)))=0),"",IF(SUMPRODUCT((Barèmes!$A$6:$A$28="Surcoût d'agilité (s) — technique")*(Barèmes!$B$6:$B$28=H183)*(Barèmes!$C$6:$C$28=IF(H183="6ème","Mixte",G183))*(Barèmes!$J$6:$J$28="+"))&gt;0,IF(AD183&lt;=SUMIFS(Barèmes!$F$6:$F$28,Barèmes!$A$6:$A$28,"Surcoût d'agilité (s) — technique",Barèmes!$B$6:$B$28,H183,Barèmes!$C$6:$C$28,IF(H183="6ème","Mixte",G183)),Barèmes!$B$2,IF(AD183&lt;=SUMIFS(Barèmes!$G$6:$G$28,Barèmes!$A$6:$A$28,"Surcoût d'agilité (s) — technique",Barèmes!$B$6:$B$28,H183,Barèmes!$C$6:$C$28,IF(H183="6ème","Mixte",G183)),Barèmes!$C$2,IF(AD183&lt;=SUMIFS(Barèmes!$H$6:$H$28,Barèmes!$A$6:$A$28,"Surcoût d'agilité (s) — technique",Barèmes!$B$6:$B$28,H183,Barèmes!$C$6:$C$28,IF(H183="6ème","Mixte",G183)),Barèmes!$D$2,IF(AD183&lt;=SUMIFS(Barèmes!$I$6:$I$28,Barèmes!$A$6:$A$28,"Surcoût d'agilité (s) — technique",Barèmes!$B$6:$B$28,H183,Barèmes!$C$6:$C$28,IF(H183="6ème","Mixte",G183)),Barèmes!$E$2,Barèmes!$F$2)))),IF(AD183&gt;=SUMIFS(Barèmes!$F$6:$F$28,Barèmes!$A$6:$A$28,"Surcoût d'agilité (s) — technique",Barèmes!$B$6:$B$28,H183,Barèmes!$C$6:$C$28,IF(H183="6ème","Mixte",G183)),Barèmes!$B$2,IF(AD183&gt;=SUMIFS(Barèmes!$G$6:$G$28,Barèmes!$A$6:$A$28,"Surcoût d'agilité (s) — technique",Barèmes!$B$6:$B$28,H183,Barèmes!$C$6:$C$28,IF(H183="6ème","Mixte",G183)),Barèmes!$C$2,IF(AD183&gt;=SUMIFS(Barèmes!$H$6:$H$28,Barèmes!$A$6:$A$28,"Surcoût d'agilité (s) — technique",Barèmes!$B$6:$B$28,H183,Barèmes!$C$6:$C$28,IF(H183="6ème","Mixte",G183)),Barèmes!$D$2,IF(AD183&gt;=SUMIFS(Barèmes!$I$6:$I$28,Barèmes!$A$6:$A$28,"Surcoût d'agilité (s) — technique",Barèmes!$B$6:$B$28,H183,Barèmes!$C$6:$C$28,IF(H183="6ème","Mixte",G183)),Barèmes!$E$2,Barèmes!$F$2))))))</f>
        <v/>
      </c>
      <c r="AH183" s="31" t="str">
        <f>IF((IF(N183="",0,1)+IF(Q183="",0,1)+IF(W183="",0,1)+IF(Z183="",0,1)+IF(AC183="",0,1))=0,"",3*IF(N183=Barèmes!$B$2,1,IF(N183=Barèmes!$C$2,2,IF(N183=Barèmes!$D$2,3,IF(N183=Barèmes!$E$2,4,IF(N183=Barèmes!$F$2,5,0)))))+3*IF(Q183=Barèmes!$B$2,1,IF(Q183=Barèmes!$C$2,2,IF(Q183=Barèmes!$D$2,3,IF(Q183=Barèmes!$E$2,4,IF(Q183=Barèmes!$F$2,5,0)))))+2*IF(W183=Barèmes!$B$2,1,IF(W183=Barèmes!$C$2,2,IF(W183=Barèmes!$D$2,3,IF(W183=Barèmes!$E$2,4,IF(W183=Barèmes!$F$2,5,0)))))+1*IF(Z183=Barèmes!$B$2,1,IF(Z183=Barèmes!$C$2,2,IF(Z183=Barèmes!$D$2,3,IF(Z183=Barèmes!$E$2,4,IF(Z183=Barèmes!$F$2,5,0)))))+1*IF(AC183=Barèmes!$B$2,1,IF(AC183=Barèmes!$C$2,2,IF(AC183=Barèmes!$D$2,3,IF(AC183=Barèmes!$E$2,4,IF(AC183=Barèmes!$F$2,5,0))))))</f>
        <v/>
      </c>
      <c r="AI183" s="31"/>
      <c r="AJ183" s="32" t="str">
        <f>IFERROR(INDEX(Croissance!$B$5:$B$604,MATCH(A183,Croissance!$A$5:$A$604,0)),"")</f>
        <v/>
      </c>
      <c r="AK183" s="32" t="str">
        <f>IFERROR(INDEX(Croissance!$C$5:$C$604,MATCH(A183,Croissance!$A$5:$A$604,0)),"")</f>
        <v/>
      </c>
      <c r="AL183" s="32" t="str">
        <f>IFERROR(INDEX(Croissance!$D$5:$D$604,MATCH(A183,Croissance!$A$5:$A$604,0)),"")</f>
        <v/>
      </c>
      <c r="AM183" s="32" t="str">
        <f>IFERROR(INDEX(Croissance!$E$5:$E$604,MATCH(A183,Croissance!$A$5:$A$604,0)),"")</f>
        <v/>
      </c>
      <c r="AO183" s="33">
        <f t="shared" si="24"/>
        <v>0</v>
      </c>
      <c r="AP183" s="33">
        <f t="shared" si="20"/>
        <v>0</v>
      </c>
      <c r="AQ183" s="33">
        <f>IF(A183="",0,IF(AND(OR('Synthèse classe'!$C$2="Tous",C183='Synthèse classe'!$C$2),OR('Synthèse classe'!$C$3="Toutes",D183='Synthèse classe'!$C$3),OR('Synthèse classe'!$C$4="Toutes",AND('Synthèse classe'!$C$4="Dernière",AP183=1),B183=IFERROR(VALUE('Synthèse classe'!$C$4),0))),1,0))</f>
        <v>0</v>
      </c>
      <c r="AR183" s="34" t="str">
        <f t="shared" si="21"/>
        <v/>
      </c>
    </row>
    <row r="184" spans="1:44" x14ac:dyDescent="0.2">
      <c r="A184" s="17" t="str">
        <f t="shared" si="17"/>
        <v/>
      </c>
      <c r="B184" s="18"/>
      <c r="C184" s="19"/>
      <c r="D184" s="19"/>
      <c r="E184" s="19"/>
      <c r="F184" s="19"/>
      <c r="G184" s="19"/>
      <c r="H184" s="17" t="str">
        <f t="shared" si="22"/>
        <v/>
      </c>
      <c r="I184" s="20"/>
      <c r="J184" s="18"/>
      <c r="K184" s="19"/>
      <c r="L184" s="21" t="str">
        <f t="shared" si="23"/>
        <v/>
      </c>
      <c r="M184" s="21" t="str">
        <f>IF(OR(J184="",SUMPRODUCT((Barèmes!$A$6:$A$28="Endurance — Luc Léger (palier)")*(Barèmes!$B$6:$B$28=H184)*(Barèmes!$C$6:$C$28=IF(H184="6ème","Mixte",G184)))=0),"",IF(SUMPRODUCT((Barèmes!$A$6:$A$28="Endurance — Luc Léger (palier)")*(Barèmes!$B$6:$B$28=H184)*(Barèmes!$C$6:$C$28=IF(H184="6ème","Mixte",G184))*(Barèmes!$J$6:$J$28="+"))&gt;0,IF(J184&lt;=SUMIFS(Barèmes!$D$6:$D$28,Barèmes!$A$6:$A$28,"Endurance — Luc Léger (palier)",Barèmes!$B$6:$B$28,H184,Barèmes!$C$6:$C$28,IF(H184="6ème","Mixte",G184)),"à besoin",IF(J184&lt;=SUMIFS(Barèmes!$E$6:$E$28,Barèmes!$A$6:$A$28,"Endurance — Luc Léger (palier)",Barèmes!$B$6:$B$28,H184,Barèmes!$C$6:$C$28,IF(H184="6ème","Mixte",G184)),"fragile","satisfaisant")),IF(J184&gt;=SUMIFS(Barèmes!$D$6:$D$28,Barèmes!$A$6:$A$28,"Endurance — Luc Léger (palier)",Barèmes!$B$6:$B$28,H184,Barèmes!$C$6:$C$28,IF(H184="6ème","Mixte",G184)),"à besoin",IF(J184&gt;=SUMIFS(Barèmes!$E$6:$E$28,Barèmes!$A$6:$A$28,"Endurance — Luc Léger (palier)",Barèmes!$B$6:$B$28,H184,Barèmes!$C$6:$C$28,IF(H184="6ème","Mixte",G184)),"fragile","satisfaisant"))))</f>
        <v/>
      </c>
      <c r="N184" s="21" t="str">
        <f>IF(OR(J184="",SUMPRODUCT((Barèmes!$A$6:$A$28="Endurance — Luc Léger (palier)")*(Barèmes!$B$6:$B$28=H184)*(Barèmes!$C$6:$C$28=IF(H184="6ème","Mixte",G184)))=0),"",IF(SUMPRODUCT((Barèmes!$A$6:$A$28="Endurance — Luc Léger (palier)")*(Barèmes!$B$6:$B$28=H184)*(Barèmes!$C$6:$C$28=IF(H184="6ème","Mixte",G184))*(Barèmes!$J$6:$J$28="+"))&gt;0,IF(J184&lt;=SUMIFS(Barèmes!$F$6:$F$28,Barèmes!$A$6:$A$28,"Endurance — Luc Léger (palier)",Barèmes!$B$6:$B$28,H184,Barèmes!$C$6:$C$28,IF(H184="6ème","Mixte",G184)),Barèmes!$B$2,IF(J184&lt;=SUMIFS(Barèmes!$G$6:$G$28,Barèmes!$A$6:$A$28,"Endurance — Luc Léger (palier)",Barèmes!$B$6:$B$28,H184,Barèmes!$C$6:$C$28,IF(H184="6ème","Mixte",G184)),Barèmes!$C$2,IF(J184&lt;=SUMIFS(Barèmes!$H$6:$H$28,Barèmes!$A$6:$A$28,"Endurance — Luc Léger (palier)",Barèmes!$B$6:$B$28,H184,Barèmes!$C$6:$C$28,IF(H184="6ème","Mixte",G184)),Barèmes!$D$2,IF(J184&lt;=SUMIFS(Barèmes!$I$6:$I$28,Barèmes!$A$6:$A$28,"Endurance — Luc Léger (palier)",Barèmes!$B$6:$B$28,H184,Barèmes!$C$6:$C$28,IF(H184="6ème","Mixte",G184)),Barèmes!$E$2,Barèmes!$F$2)))),IF(J184&gt;=SUMIFS(Barèmes!$F$6:$F$28,Barèmes!$A$6:$A$28,"Endurance — Luc Léger (palier)",Barèmes!$B$6:$B$28,H184,Barèmes!$C$6:$C$28,IF(H184="6ème","Mixte",G184)),Barèmes!$B$2,IF(J184&gt;=SUMIFS(Barèmes!$G$6:$G$28,Barèmes!$A$6:$A$28,"Endurance — Luc Léger (palier)",Barèmes!$B$6:$B$28,H184,Barèmes!$C$6:$C$28,IF(H184="6ème","Mixte",G184)),Barèmes!$C$2,IF(J184&gt;=SUMIFS(Barèmes!$H$6:$H$28,Barèmes!$A$6:$A$28,"Endurance — Luc Léger (palier)",Barèmes!$B$6:$B$28,H184,Barèmes!$C$6:$C$28,IF(H184="6ème","Mixte",G184)),Barèmes!$D$2,IF(J184&gt;=SUMIFS(Barèmes!$I$6:$I$28,Barèmes!$A$6:$A$28,"Endurance — Luc Léger (palier)",Barèmes!$B$6:$B$28,H184,Barèmes!$C$6:$C$28,IF(H184="6ème","Mixte",G184)),Barèmes!$E$2,Barèmes!$F$2))))))</f>
        <v/>
      </c>
      <c r="O184" s="22"/>
      <c r="P184" s="23" t="str">
        <f>IF(OR(O184="",SUMPRODUCT((Barèmes!$A$6:$A$28="Force bas du corps — Saut en longueur (m)")*(Barèmes!$B$6:$B$28=H184)*(Barèmes!$C$6:$C$28=IF(H184="6ème","Mixte",G184)))=0),"",IF(SUMPRODUCT((Barèmes!$A$6:$A$28="Force bas du corps — Saut en longueur (m)")*(Barèmes!$B$6:$B$28=H184)*(Barèmes!$C$6:$C$28=IF(H184="6ème","Mixte",G184))*(Barèmes!$J$6:$J$28="+"))&gt;0,IF(O184&lt;=SUMIFS(Barèmes!$D$6:$D$28,Barèmes!$A$6:$A$28,"Force bas du corps — Saut en longueur (m)",Barèmes!$B$6:$B$28,H184,Barèmes!$C$6:$C$28,IF(H184="6ème","Mixte",G184)),"à besoin",IF(O184&lt;=SUMIFS(Barèmes!$E$6:$E$28,Barèmes!$A$6:$A$28,"Force bas du corps — Saut en longueur (m)",Barèmes!$B$6:$B$28,H184,Barèmes!$C$6:$C$28,IF(H184="6ème","Mixte",G184)),"fragile","satisfaisant")),IF(O184&gt;=SUMIFS(Barèmes!$D$6:$D$28,Barèmes!$A$6:$A$28,"Force bas du corps — Saut en longueur (m)",Barèmes!$B$6:$B$28,H184,Barèmes!$C$6:$C$28,IF(H184="6ème","Mixte",G184)),"à besoin",IF(O184&gt;=SUMIFS(Barèmes!$E$6:$E$28,Barèmes!$A$6:$A$28,"Force bas du corps — Saut en longueur (m)",Barèmes!$B$6:$B$28,H184,Barèmes!$C$6:$C$28,IF(H184="6ème","Mixte",G184)),"fragile","satisfaisant"))))</f>
        <v/>
      </c>
      <c r="Q184" s="23" t="str">
        <f>IF(OR(O184="",SUMPRODUCT((Barèmes!$A$6:$A$28="Force bas du corps — Saut en longueur (m)")*(Barèmes!$B$6:$B$28=H184)*(Barèmes!$C$6:$C$28=IF(H184="6ème","Mixte",G184)))=0),"",IF(SUMPRODUCT((Barèmes!$A$6:$A$28="Force bas du corps — Saut en longueur (m)")*(Barèmes!$B$6:$B$28=H184)*(Barèmes!$C$6:$C$28=IF(H184="6ème","Mixte",G184))*(Barèmes!$J$6:$J$28="+"))&gt;0,IF(O184&lt;=SUMIFS(Barèmes!$F$6:$F$28,Barèmes!$A$6:$A$28,"Force bas du corps — Saut en longueur (m)",Barèmes!$B$6:$B$28,H184,Barèmes!$C$6:$C$28,IF(H184="6ème","Mixte",G184)),Barèmes!$B$2,IF(O184&lt;=SUMIFS(Barèmes!$G$6:$G$28,Barèmes!$A$6:$A$28,"Force bas du corps — Saut en longueur (m)",Barèmes!$B$6:$B$28,H184,Barèmes!$C$6:$C$28,IF(H184="6ème","Mixte",G184)),Barèmes!$C$2,IF(O184&lt;=SUMIFS(Barèmes!$H$6:$H$28,Barèmes!$A$6:$A$28,"Force bas du corps — Saut en longueur (m)",Barèmes!$B$6:$B$28,H184,Barèmes!$C$6:$C$28,IF(H184="6ème","Mixte",G184)),Barèmes!$D$2,IF(O184&lt;=SUMIFS(Barèmes!$I$6:$I$28,Barèmes!$A$6:$A$28,"Force bas du corps — Saut en longueur (m)",Barèmes!$B$6:$B$28,H184,Barèmes!$C$6:$C$28,IF(H184="6ème","Mixte",G184)),Barèmes!$E$2,Barèmes!$F$2)))),IF(O184&gt;=SUMIFS(Barèmes!$F$6:$F$28,Barèmes!$A$6:$A$28,"Force bas du corps — Saut en longueur (m)",Barèmes!$B$6:$B$28,H184,Barèmes!$C$6:$C$28,IF(H184="6ème","Mixte",G184)),Barèmes!$B$2,IF(O184&gt;=SUMIFS(Barèmes!$G$6:$G$28,Barèmes!$A$6:$A$28,"Force bas du corps — Saut en longueur (m)",Barèmes!$B$6:$B$28,H184,Barèmes!$C$6:$C$28,IF(H184="6ème","Mixte",G184)),Barèmes!$C$2,IF(O184&gt;=SUMIFS(Barèmes!$H$6:$H$28,Barèmes!$A$6:$A$28,"Force bas du corps — Saut en longueur (m)",Barèmes!$B$6:$B$28,H184,Barèmes!$C$6:$C$28,IF(H184="6ème","Mixte",G184)),Barèmes!$D$2,IF(O184&gt;=SUMIFS(Barèmes!$I$6:$I$28,Barèmes!$A$6:$A$28,"Force bas du corps — Saut en longueur (m)",Barèmes!$B$6:$B$28,H184,Barèmes!$C$6:$C$28,IF(H184="6ème","Mixte",G184)),Barèmes!$E$2,Barèmes!$F$2))))))</f>
        <v/>
      </c>
      <c r="R184" s="22"/>
      <c r="S184" s="24" t="str">
        <f>IF(OR(R184="",SUMPRODUCT((Barèmes!$A$6:$A$28="Vitesse — 30 m (s)")*(Barèmes!$B$6:$B$28=H184)*(Barèmes!$C$6:$C$28=IF(H184="6ème","Mixte",G184)))=0),"",IF(SUMPRODUCT((Barèmes!$A$6:$A$28="Vitesse — 30 m (s)")*(Barèmes!$B$6:$B$28=H184)*(Barèmes!$C$6:$C$28=IF(H184="6ème","Mixte",G184))*(Barèmes!$J$6:$J$28="+"))&gt;0,IF(R184&lt;=SUMIFS(Barèmes!$D$6:$D$28,Barèmes!$A$6:$A$28,"Vitesse — 30 m (s)",Barèmes!$B$6:$B$28,H184,Barèmes!$C$6:$C$28,IF(H184="6ème","Mixte",G184)),"à besoin",IF(R184&lt;=SUMIFS(Barèmes!$E$6:$E$28,Barèmes!$A$6:$A$28,"Vitesse — 30 m (s)",Barèmes!$B$6:$B$28,H184,Barèmes!$C$6:$C$28,IF(H184="6ème","Mixte",G184)),"fragile","satisfaisant")),IF(R184&gt;=SUMIFS(Barèmes!$D$6:$D$28,Barèmes!$A$6:$A$28,"Vitesse — 30 m (s)",Barèmes!$B$6:$B$28,H184,Barèmes!$C$6:$C$28,IF(H184="6ème","Mixte",G184)),"à besoin",IF(R184&gt;=SUMIFS(Barèmes!$E$6:$E$28,Barèmes!$A$6:$A$28,"Vitesse — 30 m (s)",Barèmes!$B$6:$B$28,H184,Barèmes!$C$6:$C$28,IF(H184="6ème","Mixte",G184)),"fragile","satisfaisant"))))</f>
        <v/>
      </c>
      <c r="T184" s="24" t="str">
        <f>IF(OR(R184="",SUMPRODUCT((Barèmes!$A$6:$A$28="Vitesse — 30 m (s)")*(Barèmes!$B$6:$B$28=H184)*(Barèmes!$C$6:$C$28=IF(H184="6ème","Mixte",G184)))=0),"",IF(SUMPRODUCT((Barèmes!$A$6:$A$28="Vitesse — 30 m (s)")*(Barèmes!$B$6:$B$28=H184)*(Barèmes!$C$6:$C$28=IF(H184="6ème","Mixte",G184))*(Barèmes!$J$6:$J$28="+"))&gt;0,IF(R184&lt;=SUMIFS(Barèmes!$F$6:$F$28,Barèmes!$A$6:$A$28,"Vitesse — 30 m (s)",Barèmes!$B$6:$B$28,H184,Barèmes!$C$6:$C$28,IF(H184="6ème","Mixte",G184)),Barèmes!$B$2,IF(R184&lt;=SUMIFS(Barèmes!$G$6:$G$28,Barèmes!$A$6:$A$28,"Vitesse — 30 m (s)",Barèmes!$B$6:$B$28,H184,Barèmes!$C$6:$C$28,IF(H184="6ème","Mixte",G184)),Barèmes!$C$2,IF(R184&lt;=SUMIFS(Barèmes!$H$6:$H$28,Barèmes!$A$6:$A$28,"Vitesse — 30 m (s)",Barèmes!$B$6:$B$28,H184,Barèmes!$C$6:$C$28,IF(H184="6ème","Mixte",G184)),Barèmes!$D$2,IF(R184&lt;=SUMIFS(Barèmes!$I$6:$I$28,Barèmes!$A$6:$A$28,"Vitesse — 30 m (s)",Barèmes!$B$6:$B$28,H184,Barèmes!$C$6:$C$28,IF(H184="6ème","Mixte",G184)),Barèmes!$E$2,Barèmes!$F$2)))),IF(R184&gt;=SUMIFS(Barèmes!$F$6:$F$28,Barèmes!$A$6:$A$28,"Vitesse — 30 m (s)",Barèmes!$B$6:$B$28,H184,Barèmes!$C$6:$C$28,IF(H184="6ème","Mixte",G184)),Barèmes!$B$2,IF(R184&gt;=SUMIFS(Barèmes!$G$6:$G$28,Barèmes!$A$6:$A$28,"Vitesse — 30 m (s)",Barèmes!$B$6:$B$28,H184,Barèmes!$C$6:$C$28,IF(H184="6ème","Mixte",G184)),Barèmes!$C$2,IF(R184&gt;=SUMIFS(Barèmes!$H$6:$H$28,Barèmes!$A$6:$A$28,"Vitesse — 30 m (s)",Barèmes!$B$6:$B$28,H184,Barèmes!$C$6:$C$28,IF(H184="6ème","Mixte",G184)),Barèmes!$D$2,IF(R184&gt;=SUMIFS(Barèmes!$I$6:$I$28,Barèmes!$A$6:$A$28,"Vitesse — 30 m (s)",Barèmes!$B$6:$B$28,H184,Barèmes!$C$6:$C$28,IF(H184="6ème","Mixte",G184)),Barèmes!$E$2,Barèmes!$F$2))))))</f>
        <v/>
      </c>
      <c r="U184" s="22"/>
      <c r="V184" s="25" t="str">
        <f>IF(OR(U184="",SUMPRODUCT((Barèmes!$A$6:$A$28="Vitesse — 50 m (s)")*(Barèmes!$B$6:$B$28=H184)*(Barèmes!$C$6:$C$28=IF(H184="6ème","Mixte",G184)))=0),"",IF(SUMPRODUCT((Barèmes!$A$6:$A$28="Vitesse — 50 m (s)")*(Barèmes!$B$6:$B$28=H184)*(Barèmes!$C$6:$C$28=IF(H184="6ème","Mixte",G184))*(Barèmes!$J$6:$J$28="+"))&gt;0,IF(U184&lt;=SUMIFS(Barèmes!$D$6:$D$28,Barèmes!$A$6:$A$28,"Vitesse — 50 m (s)",Barèmes!$B$6:$B$28,H184,Barèmes!$C$6:$C$28,IF(H184="6ème","Mixte",G184)),"à besoin",IF(U184&lt;=SUMIFS(Barèmes!$E$6:$E$28,Barèmes!$A$6:$A$28,"Vitesse — 50 m (s)",Barèmes!$B$6:$B$28,H184,Barèmes!$C$6:$C$28,IF(H184="6ème","Mixte",G184)),"fragile","satisfaisant")),IF(U184&gt;=SUMIFS(Barèmes!$D$6:$D$28,Barèmes!$A$6:$A$28,"Vitesse — 50 m (s)",Barèmes!$B$6:$B$28,H184,Barèmes!$C$6:$C$28,IF(H184="6ème","Mixte",G184)),"à besoin",IF(U184&gt;=SUMIFS(Barèmes!$E$6:$E$28,Barèmes!$A$6:$A$28,"Vitesse — 50 m (s)",Barèmes!$B$6:$B$28,H184,Barèmes!$C$6:$C$28,IF(H184="6ème","Mixte",G184)),"fragile","satisfaisant"))))</f>
        <v/>
      </c>
      <c r="W184" s="25" t="str">
        <f>IF(OR(U184="",SUMPRODUCT((Barèmes!$A$6:$A$28="Vitesse — 50 m (s)")*(Barèmes!$B$6:$B$28=H184)*(Barèmes!$C$6:$C$28=IF(H184="6ème","Mixte",G184)))=0),"",IF(SUMPRODUCT((Barèmes!$A$6:$A$28="Vitesse — 50 m (s)")*(Barèmes!$B$6:$B$28=H184)*(Barèmes!$C$6:$C$28=IF(H184="6ème","Mixte",G184))*(Barèmes!$J$6:$J$28="+"))&gt;0,IF(U184&lt;=SUMIFS(Barèmes!$F$6:$F$28,Barèmes!$A$6:$A$28,"Vitesse — 50 m (s)",Barèmes!$B$6:$B$28,H184,Barèmes!$C$6:$C$28,IF(H184="6ème","Mixte",G184)),Barèmes!$B$2,IF(U184&lt;=SUMIFS(Barèmes!$G$6:$G$28,Barèmes!$A$6:$A$28,"Vitesse — 50 m (s)",Barèmes!$B$6:$B$28,H184,Barèmes!$C$6:$C$28,IF(H184="6ème","Mixte",G184)),Barèmes!$C$2,IF(U184&lt;=SUMIFS(Barèmes!$H$6:$H$28,Barèmes!$A$6:$A$28,"Vitesse — 50 m (s)",Barèmes!$B$6:$B$28,H184,Barèmes!$C$6:$C$28,IF(H184="6ème","Mixte",G184)),Barèmes!$D$2,IF(U184&lt;=SUMIFS(Barèmes!$I$6:$I$28,Barèmes!$A$6:$A$28,"Vitesse — 50 m (s)",Barèmes!$B$6:$B$28,H184,Barèmes!$C$6:$C$28,IF(H184="6ème","Mixte",G184)),Barèmes!$E$2,Barèmes!$F$2)))),IF(U184&gt;=SUMIFS(Barèmes!$F$6:$F$28,Barèmes!$A$6:$A$28,"Vitesse — 50 m (s)",Barèmes!$B$6:$B$28,H184,Barèmes!$C$6:$C$28,IF(H184="6ème","Mixte",G184)),Barèmes!$B$2,IF(U184&gt;=SUMIFS(Barèmes!$G$6:$G$28,Barèmes!$A$6:$A$28,"Vitesse — 50 m (s)",Barèmes!$B$6:$B$28,H184,Barèmes!$C$6:$C$28,IF(H184="6ème","Mixte",G184)),Barèmes!$C$2,IF(U184&gt;=SUMIFS(Barèmes!$H$6:$H$28,Barèmes!$A$6:$A$28,"Vitesse — 50 m (s)",Barèmes!$B$6:$B$28,H184,Barèmes!$C$6:$C$28,IF(H184="6ème","Mixte",G184)),Barèmes!$D$2,IF(U184&gt;=SUMIFS(Barèmes!$I$6:$I$28,Barèmes!$A$6:$A$28,"Vitesse — 50 m (s)",Barèmes!$B$6:$B$28,H184,Barèmes!$C$6:$C$28,IF(H184="6ème","Mixte",G184)),Barèmes!$E$2,Barèmes!$F$2))))))</f>
        <v/>
      </c>
      <c r="X184" s="18"/>
      <c r="Y184" s="26" t="str" cm="1">
        <f t="array" ref="Y184">IF(OR(X184="",SUMPRODUCT((Barèmes!$A$6:$A$28="Souplesse (score 1-5)")*(Barèmes!$B$6:$B$28=H184)*(Barèmes!$C$6:$C$28=IF(H184="6ème","Mixte",G184)))=0),"",IF(SUMPRODUCT((Barèmes!$A$6:$A$28="Souplesse (score 1-5)")*(Barèmes!$B$6:$B$28=H184)*(Barèmes!$C$6:$C$28=IF(H184="6ème","Mixte",G184))*(Barèmes!$J$6:$J$28="+"))&gt;0,IF(X184&lt;=SUMIFS(Barèmes!$D$6:$D$28,Barèmes!$A$6:$A$28,"Souplesse (score 1-5)",Barèmes!$B$6:$B$28,H184,Barèmes!$C$6:$C$28,IF(H184="6ème","Mixte",G184)),"à besoin",IF(X184&lt;=SUMIFS(Barèmes!$E$6:$E$28,Barèmes!$A$6:$A$28,"Souplesse (score 1-5)",Barèmes!$B$6:$B$28,H184,Barèmes!$C$6:$C$28,IF(H184="6ème","Mixte",G184)),"fragile","satisfaisant")),IF(X184&gt;=SUMIFS(Barèmes!$D$6:$D$28,Barèmes!$A$6:$A$28,"Souplesse (score 1-5)",Barèmes!$B$6:$B$28,H184,Barèmes!$C$6:$C$28,IF(H184="6ème","Mixte",G184)),"à besoin",IF(X184&gt;=SUMIFS(Barèmes!$E$6:$E$28,Barèmes!$A$6:$A$28,"Souplesse (score 1-5)",Barèmes!$B$6:$B$28,H184,Barèmes!$C$6:$C$28,IF(H184="6ème","Mixte",G184)),"fragile","satisfaisant"))))</f>
        <v/>
      </c>
      <c r="Z184" s="26" t="str" cm="1">
        <f t="array" ref="Z184">IF(OR(X184="",SUMPRODUCT((Barèmes!$A$6:$A$28="Souplesse (score 1-5)")*(Barèmes!$B$6:$B$28=H184)*(Barèmes!$C$6:$C$28=IF(H184="6ème","Mixte",G184)))=0),"",IF(SUMPRODUCT((Barèmes!$A$6:$A$28="Souplesse (score 1-5)")*(Barèmes!$B$6:$B$28=H184)*(Barèmes!$C$6:$C$28=IF(H184="6ème","Mixte",G184))*(Barèmes!$J$6:$J$28="+"))&gt;0,IF(X184&lt;=SUMIFS(Barèmes!$F$6:$F$28,Barèmes!$A$6:$A$28,"Souplesse (score 1-5)",Barèmes!$B$6:$B$28,H184,Barèmes!$C$6:$C$28,IF(H184="6ème","Mixte",G184)),Barèmes!$B$2,IF(X184&lt;=SUMIFS(Barèmes!$G$6:$G$28,Barèmes!$A$6:$A$28,"Souplesse (score 1-5)",Barèmes!$B$6:$B$28,H184,Barèmes!$C$6:$C$28,IF(H184="6ème","Mixte",G184)),Barèmes!$C$2,IF(X184&lt;=SUMIFS(Barèmes!$H$6:$H$28,Barèmes!$A$6:$A$28,"Souplesse (score 1-5)",Barèmes!$B$6:$B$28,H184,Barèmes!$C$6:$C$28,IF(H184="6ème","Mixte",G184)),Barèmes!$D$2,IF(X184&lt;=SUMIFS(Barèmes!$I$6:$I$28,Barèmes!$A$6:$A$28,"Souplesse (score 1-5)",Barèmes!$B$6:$B$28,H184,Barèmes!$C$6:$C$28,IF(H184="6ème","Mixte",G184)),Barèmes!$E$2,Barèmes!$F$2)))),IF(X184&gt;=SUMIFS(Barèmes!$F$6:$F$28,Barèmes!$A$6:$A$28,"Souplesse (score 1-5)",Barèmes!$B$6:$B$28,H184,Barèmes!$C$6:$C$28,IF(H184="6ème","Mixte",G184)),Barèmes!$B$2,IF(X184&gt;=SUMIFS(Barèmes!$G$6:$G$28,Barèmes!$A$6:$A$28,"Souplesse (score 1-5)",Barèmes!$B$6:$B$28,H184,Barèmes!$C$6:$C$28,IF(H184="6ème","Mixte",G184)),Barèmes!$C$2,IF(X184&gt;=SUMIFS(Barèmes!$H$6:$H$28,Barèmes!$A$6:$A$28,"Souplesse (score 1-5)",Barèmes!$B$6:$B$28,H184,Barèmes!$C$6:$C$28,IF(H184="6ème","Mixte",G184)),Barèmes!$D$2,IF(X184&gt;=SUMIFS(Barèmes!$I$6:$I$28,Barèmes!$A$6:$A$28,"Souplesse (score 1-5)",Barèmes!$B$6:$B$28,H184,Barèmes!$C$6:$C$28,IF(H184="6ème","Mixte",G184)),Barèmes!$E$2,Barèmes!$F$2))))))</f>
        <v/>
      </c>
      <c r="AA184" s="22"/>
      <c r="AB184" s="27" t="str">
        <f>IF(OR(AA184="",SUMPRODUCT((Barèmes!$A$6:$A$28="Agilité — T-test 974 (s)")*(Barèmes!$B$6:$B$28=H184)*(Barèmes!$C$6:$C$28=IF(H184="6ème","Mixte",G184)))=0),"",IF(SUMPRODUCT((Barèmes!$A$6:$A$28="Agilité — T-test 974 (s)")*(Barèmes!$B$6:$B$28=H184)*(Barèmes!$C$6:$C$28=IF(H184="6ème","Mixte",G184))*(Barèmes!$J$6:$J$28="+"))&gt;0,IF(AA184&lt;=SUMIFS(Barèmes!$D$6:$D$28,Barèmes!$A$6:$A$28,"Agilité — T-test 974 (s)",Barèmes!$B$6:$B$28,H184,Barèmes!$C$6:$C$28,IF(H184="6ème","Mixte",G184)),"à besoin",IF(AA184&lt;=SUMIFS(Barèmes!$E$6:$E$28,Barèmes!$A$6:$A$28,"Agilité — T-test 974 (s)",Barèmes!$B$6:$B$28,H184,Barèmes!$C$6:$C$28,IF(H184="6ème","Mixte",G184)),"fragile","satisfaisant")),IF(AA184&gt;=SUMIFS(Barèmes!$D$6:$D$28,Barèmes!$A$6:$A$28,"Agilité — T-test 974 (s)",Barèmes!$B$6:$B$28,H184,Barèmes!$C$6:$C$28,IF(H184="6ème","Mixte",G184)),"à besoin",IF(AA184&gt;=SUMIFS(Barèmes!$E$6:$E$28,Barèmes!$A$6:$A$28,"Agilité — T-test 974 (s)",Barèmes!$B$6:$B$28,H184,Barèmes!$C$6:$C$28,IF(H184="6ème","Mixte",G184)),"fragile","satisfaisant"))))</f>
        <v/>
      </c>
      <c r="AC184" s="27" t="str">
        <f>IF(OR(AA184="",SUMPRODUCT((Barèmes!$A$6:$A$28="Agilité — T-test 974 (s)")*(Barèmes!$B$6:$B$28=H184)*(Barèmes!$C$6:$C$28=IF(H184="6ème","Mixte",G184)))=0),"",IF(SUMPRODUCT((Barèmes!$A$6:$A$28="Agilité — T-test 974 (s)")*(Barèmes!$B$6:$B$28=H184)*(Barèmes!$C$6:$C$28=IF(H184="6ème","Mixte",G184))*(Barèmes!$J$6:$J$28="+"))&gt;0,IF(AA184&lt;=SUMIFS(Barèmes!$F$6:$F$28,Barèmes!$A$6:$A$28,"Agilité — T-test 974 (s)",Barèmes!$B$6:$B$28,H184,Barèmes!$C$6:$C$28,IF(H184="6ème","Mixte",G184)),Barèmes!$B$2,IF(AA184&lt;=SUMIFS(Barèmes!$G$6:$G$28,Barèmes!$A$6:$A$28,"Agilité — T-test 974 (s)",Barèmes!$B$6:$B$28,H184,Barèmes!$C$6:$C$28,IF(H184="6ème","Mixte",G184)),Barèmes!$C$2,IF(AA184&lt;=SUMIFS(Barèmes!$H$6:$H$28,Barèmes!$A$6:$A$28,"Agilité — T-test 974 (s)",Barèmes!$B$6:$B$28,H184,Barèmes!$C$6:$C$28,IF(H184="6ème","Mixte",G184)),Barèmes!$D$2,IF(AA184&lt;=SUMIFS(Barèmes!$I$6:$I$28,Barèmes!$A$6:$A$28,"Agilité — T-test 974 (s)",Barèmes!$B$6:$B$28,H184,Barèmes!$C$6:$C$28,IF(H184="6ème","Mixte",G184)),Barèmes!$E$2,Barèmes!$F$2)))),IF(AA184&gt;=SUMIFS(Barèmes!$F$6:$F$28,Barèmes!$A$6:$A$28,"Agilité — T-test 974 (s)",Barèmes!$B$6:$B$28,H184,Barèmes!$C$6:$C$28,IF(H184="6ème","Mixte",G184)),Barèmes!$B$2,IF(AA184&gt;=SUMIFS(Barèmes!$G$6:$G$28,Barèmes!$A$6:$A$28,"Agilité — T-test 974 (s)",Barèmes!$B$6:$B$28,H184,Barèmes!$C$6:$C$28,IF(H184="6ème","Mixte",G184)),Barèmes!$C$2,IF(AA184&gt;=SUMIFS(Barèmes!$H$6:$H$28,Barèmes!$A$6:$A$28,"Agilité — T-test 974 (s)",Barèmes!$B$6:$B$28,H184,Barèmes!$C$6:$C$28,IF(H184="6ème","Mixte",G184)),Barèmes!$D$2,IF(AA184&gt;=SUMIFS(Barèmes!$I$6:$I$28,Barèmes!$A$6:$A$28,"Agilité — T-test 974 (s)",Barèmes!$B$6:$B$28,H184,Barèmes!$C$6:$C$28,IF(H184="6ème","Mixte",G184)),Barèmes!$E$2,Barèmes!$F$2))))))</f>
        <v/>
      </c>
      <c r="AD184" s="28" t="str">
        <f t="shared" si="18"/>
        <v/>
      </c>
      <c r="AE184" s="29" t="str">
        <f t="shared" si="19"/>
        <v/>
      </c>
      <c r="AF184" s="30" t="str">
        <f>IF(OR(AD184="",SUMPRODUCT((Barèmes!$A$6:$A$28="Surcoût d'agilité (s) — technique")*(Barèmes!$B$6:$B$28=H184)*(Barèmes!$C$6:$C$28=IF(H184="6ème","Mixte",G184)))=0),"",IF(SUMPRODUCT((Barèmes!$A$6:$A$28="Surcoût d'agilité (s) — technique")*(Barèmes!$B$6:$B$28=H184)*(Barèmes!$C$6:$C$28=IF(H184="6ème","Mixte",G184))*(Barèmes!$J$6:$J$28="+"))&gt;0,IF(AD184&lt;=SUMIFS(Barèmes!$D$6:$D$28,Barèmes!$A$6:$A$28,"Surcoût d'agilité (s) — technique",Barèmes!$B$6:$B$28,H184,Barèmes!$C$6:$C$28,IF(H184="6ème","Mixte",G184)),"à besoin",IF(AD184&lt;=SUMIFS(Barèmes!$E$6:$E$28,Barèmes!$A$6:$A$28,"Surcoût d'agilité (s) — technique",Barèmes!$B$6:$B$28,H184,Barèmes!$C$6:$C$28,IF(H184="6ème","Mixte",G184)),"fragile","satisfaisant")),IF(AD184&gt;=SUMIFS(Barèmes!$D$6:$D$28,Barèmes!$A$6:$A$28,"Surcoût d'agilité (s) — technique",Barèmes!$B$6:$B$28,H184,Barèmes!$C$6:$C$28,IF(H184="6ème","Mixte",G184)),"à besoin",IF(AD184&gt;=SUMIFS(Barèmes!$E$6:$E$28,Barèmes!$A$6:$A$28,"Surcoût d'agilité (s) — technique",Barèmes!$B$6:$B$28,H184,Barèmes!$C$6:$C$28,IF(H184="6ème","Mixte",G184)),"fragile","satisfaisant"))))</f>
        <v/>
      </c>
      <c r="AG184" s="30" t="str">
        <f>IF(OR(AD184="",SUMPRODUCT((Barèmes!$A$6:$A$28="Surcoût d'agilité (s) — technique")*(Barèmes!$B$6:$B$28=H184)*(Barèmes!$C$6:$C$28=IF(H184="6ème","Mixte",G184)))=0),"",IF(SUMPRODUCT((Barèmes!$A$6:$A$28="Surcoût d'agilité (s) — technique")*(Barèmes!$B$6:$B$28=H184)*(Barèmes!$C$6:$C$28=IF(H184="6ème","Mixte",G184))*(Barèmes!$J$6:$J$28="+"))&gt;0,IF(AD184&lt;=SUMIFS(Barèmes!$F$6:$F$28,Barèmes!$A$6:$A$28,"Surcoût d'agilité (s) — technique",Barèmes!$B$6:$B$28,H184,Barèmes!$C$6:$C$28,IF(H184="6ème","Mixte",G184)),Barèmes!$B$2,IF(AD184&lt;=SUMIFS(Barèmes!$G$6:$G$28,Barèmes!$A$6:$A$28,"Surcoût d'agilité (s) — technique",Barèmes!$B$6:$B$28,H184,Barèmes!$C$6:$C$28,IF(H184="6ème","Mixte",G184)),Barèmes!$C$2,IF(AD184&lt;=SUMIFS(Barèmes!$H$6:$H$28,Barèmes!$A$6:$A$28,"Surcoût d'agilité (s) — technique",Barèmes!$B$6:$B$28,H184,Barèmes!$C$6:$C$28,IF(H184="6ème","Mixte",G184)),Barèmes!$D$2,IF(AD184&lt;=SUMIFS(Barèmes!$I$6:$I$28,Barèmes!$A$6:$A$28,"Surcoût d'agilité (s) — technique",Barèmes!$B$6:$B$28,H184,Barèmes!$C$6:$C$28,IF(H184="6ème","Mixte",G184)),Barèmes!$E$2,Barèmes!$F$2)))),IF(AD184&gt;=SUMIFS(Barèmes!$F$6:$F$28,Barèmes!$A$6:$A$28,"Surcoût d'agilité (s) — technique",Barèmes!$B$6:$B$28,H184,Barèmes!$C$6:$C$28,IF(H184="6ème","Mixte",G184)),Barèmes!$B$2,IF(AD184&gt;=SUMIFS(Barèmes!$G$6:$G$28,Barèmes!$A$6:$A$28,"Surcoût d'agilité (s) — technique",Barèmes!$B$6:$B$28,H184,Barèmes!$C$6:$C$28,IF(H184="6ème","Mixte",G184)),Barèmes!$C$2,IF(AD184&gt;=SUMIFS(Barèmes!$H$6:$H$28,Barèmes!$A$6:$A$28,"Surcoût d'agilité (s) — technique",Barèmes!$B$6:$B$28,H184,Barèmes!$C$6:$C$28,IF(H184="6ème","Mixte",G184)),Barèmes!$D$2,IF(AD184&gt;=SUMIFS(Barèmes!$I$6:$I$28,Barèmes!$A$6:$A$28,"Surcoût d'agilité (s) — technique",Barèmes!$B$6:$B$28,H184,Barèmes!$C$6:$C$28,IF(H184="6ème","Mixte",G184)),Barèmes!$E$2,Barèmes!$F$2))))))</f>
        <v/>
      </c>
      <c r="AH184" s="31" t="str">
        <f>IF((IF(N184="",0,1)+IF(Q184="",0,1)+IF(W184="",0,1)+IF(Z184="",0,1)+IF(AC184="",0,1))=0,"",3*IF(N184=Barèmes!$B$2,1,IF(N184=Barèmes!$C$2,2,IF(N184=Barèmes!$D$2,3,IF(N184=Barèmes!$E$2,4,IF(N184=Barèmes!$F$2,5,0)))))+3*IF(Q184=Barèmes!$B$2,1,IF(Q184=Barèmes!$C$2,2,IF(Q184=Barèmes!$D$2,3,IF(Q184=Barèmes!$E$2,4,IF(Q184=Barèmes!$F$2,5,0)))))+2*IF(W184=Barèmes!$B$2,1,IF(W184=Barèmes!$C$2,2,IF(W184=Barèmes!$D$2,3,IF(W184=Barèmes!$E$2,4,IF(W184=Barèmes!$F$2,5,0)))))+1*IF(Z184=Barèmes!$B$2,1,IF(Z184=Barèmes!$C$2,2,IF(Z184=Barèmes!$D$2,3,IF(Z184=Barèmes!$E$2,4,IF(Z184=Barèmes!$F$2,5,0)))))+1*IF(AC184=Barèmes!$B$2,1,IF(AC184=Barèmes!$C$2,2,IF(AC184=Barèmes!$D$2,3,IF(AC184=Barèmes!$E$2,4,IF(AC184=Barèmes!$F$2,5,0))))))</f>
        <v/>
      </c>
      <c r="AI184" s="31"/>
      <c r="AJ184" s="32" t="str">
        <f>IFERROR(INDEX(Croissance!$B$5:$B$604,MATCH(A184,Croissance!$A$5:$A$604,0)),"")</f>
        <v/>
      </c>
      <c r="AK184" s="32" t="str">
        <f>IFERROR(INDEX(Croissance!$C$5:$C$604,MATCH(A184,Croissance!$A$5:$A$604,0)),"")</f>
        <v/>
      </c>
      <c r="AL184" s="32" t="str">
        <f>IFERROR(INDEX(Croissance!$D$5:$D$604,MATCH(A184,Croissance!$A$5:$A$604,0)),"")</f>
        <v/>
      </c>
      <c r="AM184" s="32" t="str">
        <f>IFERROR(INDEX(Croissance!$E$5:$E$604,MATCH(A184,Croissance!$A$5:$A$604,0)),"")</f>
        <v/>
      </c>
      <c r="AO184" s="33">
        <f t="shared" si="24"/>
        <v>0</v>
      </c>
      <c r="AP184" s="33">
        <f t="shared" si="20"/>
        <v>0</v>
      </c>
      <c r="AQ184" s="33">
        <f>IF(A184="",0,IF(AND(OR('Synthèse classe'!$C$2="Tous",C184='Synthèse classe'!$C$2),OR('Synthèse classe'!$C$3="Toutes",D184='Synthèse classe'!$C$3),OR('Synthèse classe'!$C$4="Toutes",AND('Synthèse classe'!$C$4="Dernière",AP184=1),B184=IFERROR(VALUE('Synthèse classe'!$C$4),0))),1,0))</f>
        <v>0</v>
      </c>
      <c r="AR184" s="34" t="str">
        <f t="shared" si="21"/>
        <v/>
      </c>
    </row>
    <row r="185" spans="1:44" x14ac:dyDescent="0.2">
      <c r="A185" s="17" t="str">
        <f t="shared" si="17"/>
        <v/>
      </c>
      <c r="B185" s="18"/>
      <c r="C185" s="19"/>
      <c r="D185" s="19"/>
      <c r="E185" s="19"/>
      <c r="F185" s="19"/>
      <c r="G185" s="19"/>
      <c r="H185" s="17" t="str">
        <f t="shared" si="22"/>
        <v/>
      </c>
      <c r="I185" s="20"/>
      <c r="J185" s="18"/>
      <c r="K185" s="19"/>
      <c r="L185" s="21" t="str">
        <f t="shared" si="23"/>
        <v/>
      </c>
      <c r="M185" s="21" t="str">
        <f>IF(OR(J185="",SUMPRODUCT((Barèmes!$A$6:$A$28="Endurance — Luc Léger (palier)")*(Barèmes!$B$6:$B$28=H185)*(Barèmes!$C$6:$C$28=IF(H185="6ème","Mixte",G185)))=0),"",IF(SUMPRODUCT((Barèmes!$A$6:$A$28="Endurance — Luc Léger (palier)")*(Barèmes!$B$6:$B$28=H185)*(Barèmes!$C$6:$C$28=IF(H185="6ème","Mixte",G185))*(Barèmes!$J$6:$J$28="+"))&gt;0,IF(J185&lt;=SUMIFS(Barèmes!$D$6:$D$28,Barèmes!$A$6:$A$28,"Endurance — Luc Léger (palier)",Barèmes!$B$6:$B$28,H185,Barèmes!$C$6:$C$28,IF(H185="6ème","Mixte",G185)),"à besoin",IF(J185&lt;=SUMIFS(Barèmes!$E$6:$E$28,Barèmes!$A$6:$A$28,"Endurance — Luc Léger (palier)",Barèmes!$B$6:$B$28,H185,Barèmes!$C$6:$C$28,IF(H185="6ème","Mixte",G185)),"fragile","satisfaisant")),IF(J185&gt;=SUMIFS(Barèmes!$D$6:$D$28,Barèmes!$A$6:$A$28,"Endurance — Luc Léger (palier)",Barèmes!$B$6:$B$28,H185,Barèmes!$C$6:$C$28,IF(H185="6ème","Mixte",G185)),"à besoin",IF(J185&gt;=SUMIFS(Barèmes!$E$6:$E$28,Barèmes!$A$6:$A$28,"Endurance — Luc Léger (palier)",Barèmes!$B$6:$B$28,H185,Barèmes!$C$6:$C$28,IF(H185="6ème","Mixte",G185)),"fragile","satisfaisant"))))</f>
        <v/>
      </c>
      <c r="N185" s="21" t="str">
        <f>IF(OR(J185="",SUMPRODUCT((Barèmes!$A$6:$A$28="Endurance — Luc Léger (palier)")*(Barèmes!$B$6:$B$28=H185)*(Barèmes!$C$6:$C$28=IF(H185="6ème","Mixte",G185)))=0),"",IF(SUMPRODUCT((Barèmes!$A$6:$A$28="Endurance — Luc Léger (palier)")*(Barèmes!$B$6:$B$28=H185)*(Barèmes!$C$6:$C$28=IF(H185="6ème","Mixte",G185))*(Barèmes!$J$6:$J$28="+"))&gt;0,IF(J185&lt;=SUMIFS(Barèmes!$F$6:$F$28,Barèmes!$A$6:$A$28,"Endurance — Luc Léger (palier)",Barèmes!$B$6:$B$28,H185,Barèmes!$C$6:$C$28,IF(H185="6ème","Mixte",G185)),Barèmes!$B$2,IF(J185&lt;=SUMIFS(Barèmes!$G$6:$G$28,Barèmes!$A$6:$A$28,"Endurance — Luc Léger (palier)",Barèmes!$B$6:$B$28,H185,Barèmes!$C$6:$C$28,IF(H185="6ème","Mixte",G185)),Barèmes!$C$2,IF(J185&lt;=SUMIFS(Barèmes!$H$6:$H$28,Barèmes!$A$6:$A$28,"Endurance — Luc Léger (palier)",Barèmes!$B$6:$B$28,H185,Barèmes!$C$6:$C$28,IF(H185="6ème","Mixte",G185)),Barèmes!$D$2,IF(J185&lt;=SUMIFS(Barèmes!$I$6:$I$28,Barèmes!$A$6:$A$28,"Endurance — Luc Léger (palier)",Barèmes!$B$6:$B$28,H185,Barèmes!$C$6:$C$28,IF(H185="6ème","Mixte",G185)),Barèmes!$E$2,Barèmes!$F$2)))),IF(J185&gt;=SUMIFS(Barèmes!$F$6:$F$28,Barèmes!$A$6:$A$28,"Endurance — Luc Léger (palier)",Barèmes!$B$6:$B$28,H185,Barèmes!$C$6:$C$28,IF(H185="6ème","Mixte",G185)),Barèmes!$B$2,IF(J185&gt;=SUMIFS(Barèmes!$G$6:$G$28,Barèmes!$A$6:$A$28,"Endurance — Luc Léger (palier)",Barèmes!$B$6:$B$28,H185,Barèmes!$C$6:$C$28,IF(H185="6ème","Mixte",G185)),Barèmes!$C$2,IF(J185&gt;=SUMIFS(Barèmes!$H$6:$H$28,Barèmes!$A$6:$A$28,"Endurance — Luc Léger (palier)",Barèmes!$B$6:$B$28,H185,Barèmes!$C$6:$C$28,IF(H185="6ème","Mixte",G185)),Barèmes!$D$2,IF(J185&gt;=SUMIFS(Barèmes!$I$6:$I$28,Barèmes!$A$6:$A$28,"Endurance — Luc Léger (palier)",Barèmes!$B$6:$B$28,H185,Barèmes!$C$6:$C$28,IF(H185="6ème","Mixte",G185)),Barèmes!$E$2,Barèmes!$F$2))))))</f>
        <v/>
      </c>
      <c r="O185" s="22"/>
      <c r="P185" s="23" t="str">
        <f>IF(OR(O185="",SUMPRODUCT((Barèmes!$A$6:$A$28="Force bas du corps — Saut en longueur (m)")*(Barèmes!$B$6:$B$28=H185)*(Barèmes!$C$6:$C$28=IF(H185="6ème","Mixte",G185)))=0),"",IF(SUMPRODUCT((Barèmes!$A$6:$A$28="Force bas du corps — Saut en longueur (m)")*(Barèmes!$B$6:$B$28=H185)*(Barèmes!$C$6:$C$28=IF(H185="6ème","Mixte",G185))*(Barèmes!$J$6:$J$28="+"))&gt;0,IF(O185&lt;=SUMIFS(Barèmes!$D$6:$D$28,Barèmes!$A$6:$A$28,"Force bas du corps — Saut en longueur (m)",Barèmes!$B$6:$B$28,H185,Barèmes!$C$6:$C$28,IF(H185="6ème","Mixte",G185)),"à besoin",IF(O185&lt;=SUMIFS(Barèmes!$E$6:$E$28,Barèmes!$A$6:$A$28,"Force bas du corps — Saut en longueur (m)",Barèmes!$B$6:$B$28,H185,Barèmes!$C$6:$C$28,IF(H185="6ème","Mixte",G185)),"fragile","satisfaisant")),IF(O185&gt;=SUMIFS(Barèmes!$D$6:$D$28,Barèmes!$A$6:$A$28,"Force bas du corps — Saut en longueur (m)",Barèmes!$B$6:$B$28,H185,Barèmes!$C$6:$C$28,IF(H185="6ème","Mixte",G185)),"à besoin",IF(O185&gt;=SUMIFS(Barèmes!$E$6:$E$28,Barèmes!$A$6:$A$28,"Force bas du corps — Saut en longueur (m)",Barèmes!$B$6:$B$28,H185,Barèmes!$C$6:$C$28,IF(H185="6ème","Mixte",G185)),"fragile","satisfaisant"))))</f>
        <v/>
      </c>
      <c r="Q185" s="23" t="str">
        <f>IF(OR(O185="",SUMPRODUCT((Barèmes!$A$6:$A$28="Force bas du corps — Saut en longueur (m)")*(Barèmes!$B$6:$B$28=H185)*(Barèmes!$C$6:$C$28=IF(H185="6ème","Mixte",G185)))=0),"",IF(SUMPRODUCT((Barèmes!$A$6:$A$28="Force bas du corps — Saut en longueur (m)")*(Barèmes!$B$6:$B$28=H185)*(Barèmes!$C$6:$C$28=IF(H185="6ème","Mixte",G185))*(Barèmes!$J$6:$J$28="+"))&gt;0,IF(O185&lt;=SUMIFS(Barèmes!$F$6:$F$28,Barèmes!$A$6:$A$28,"Force bas du corps — Saut en longueur (m)",Barèmes!$B$6:$B$28,H185,Barèmes!$C$6:$C$28,IF(H185="6ème","Mixte",G185)),Barèmes!$B$2,IF(O185&lt;=SUMIFS(Barèmes!$G$6:$G$28,Barèmes!$A$6:$A$28,"Force bas du corps — Saut en longueur (m)",Barèmes!$B$6:$B$28,H185,Barèmes!$C$6:$C$28,IF(H185="6ème","Mixte",G185)),Barèmes!$C$2,IF(O185&lt;=SUMIFS(Barèmes!$H$6:$H$28,Barèmes!$A$6:$A$28,"Force bas du corps — Saut en longueur (m)",Barèmes!$B$6:$B$28,H185,Barèmes!$C$6:$C$28,IF(H185="6ème","Mixte",G185)),Barèmes!$D$2,IF(O185&lt;=SUMIFS(Barèmes!$I$6:$I$28,Barèmes!$A$6:$A$28,"Force bas du corps — Saut en longueur (m)",Barèmes!$B$6:$B$28,H185,Barèmes!$C$6:$C$28,IF(H185="6ème","Mixte",G185)),Barèmes!$E$2,Barèmes!$F$2)))),IF(O185&gt;=SUMIFS(Barèmes!$F$6:$F$28,Barèmes!$A$6:$A$28,"Force bas du corps — Saut en longueur (m)",Barèmes!$B$6:$B$28,H185,Barèmes!$C$6:$C$28,IF(H185="6ème","Mixte",G185)),Barèmes!$B$2,IF(O185&gt;=SUMIFS(Barèmes!$G$6:$G$28,Barèmes!$A$6:$A$28,"Force bas du corps — Saut en longueur (m)",Barèmes!$B$6:$B$28,H185,Barèmes!$C$6:$C$28,IF(H185="6ème","Mixte",G185)),Barèmes!$C$2,IF(O185&gt;=SUMIFS(Barèmes!$H$6:$H$28,Barèmes!$A$6:$A$28,"Force bas du corps — Saut en longueur (m)",Barèmes!$B$6:$B$28,H185,Barèmes!$C$6:$C$28,IF(H185="6ème","Mixte",G185)),Barèmes!$D$2,IF(O185&gt;=SUMIFS(Barèmes!$I$6:$I$28,Barèmes!$A$6:$A$28,"Force bas du corps — Saut en longueur (m)",Barèmes!$B$6:$B$28,H185,Barèmes!$C$6:$C$28,IF(H185="6ème","Mixte",G185)),Barèmes!$E$2,Barèmes!$F$2))))))</f>
        <v/>
      </c>
      <c r="R185" s="22"/>
      <c r="S185" s="24" t="str">
        <f>IF(OR(R185="",SUMPRODUCT((Barèmes!$A$6:$A$28="Vitesse — 30 m (s)")*(Barèmes!$B$6:$B$28=H185)*(Barèmes!$C$6:$C$28=IF(H185="6ème","Mixte",G185)))=0),"",IF(SUMPRODUCT((Barèmes!$A$6:$A$28="Vitesse — 30 m (s)")*(Barèmes!$B$6:$B$28=H185)*(Barèmes!$C$6:$C$28=IF(H185="6ème","Mixte",G185))*(Barèmes!$J$6:$J$28="+"))&gt;0,IF(R185&lt;=SUMIFS(Barèmes!$D$6:$D$28,Barèmes!$A$6:$A$28,"Vitesse — 30 m (s)",Barèmes!$B$6:$B$28,H185,Barèmes!$C$6:$C$28,IF(H185="6ème","Mixte",G185)),"à besoin",IF(R185&lt;=SUMIFS(Barèmes!$E$6:$E$28,Barèmes!$A$6:$A$28,"Vitesse — 30 m (s)",Barèmes!$B$6:$B$28,H185,Barèmes!$C$6:$C$28,IF(H185="6ème","Mixte",G185)),"fragile","satisfaisant")),IF(R185&gt;=SUMIFS(Barèmes!$D$6:$D$28,Barèmes!$A$6:$A$28,"Vitesse — 30 m (s)",Barèmes!$B$6:$B$28,H185,Barèmes!$C$6:$C$28,IF(H185="6ème","Mixte",G185)),"à besoin",IF(R185&gt;=SUMIFS(Barèmes!$E$6:$E$28,Barèmes!$A$6:$A$28,"Vitesse — 30 m (s)",Barèmes!$B$6:$B$28,H185,Barèmes!$C$6:$C$28,IF(H185="6ème","Mixte",G185)),"fragile","satisfaisant"))))</f>
        <v/>
      </c>
      <c r="T185" s="24" t="str">
        <f>IF(OR(R185="",SUMPRODUCT((Barèmes!$A$6:$A$28="Vitesse — 30 m (s)")*(Barèmes!$B$6:$B$28=H185)*(Barèmes!$C$6:$C$28=IF(H185="6ème","Mixte",G185)))=0),"",IF(SUMPRODUCT((Barèmes!$A$6:$A$28="Vitesse — 30 m (s)")*(Barèmes!$B$6:$B$28=H185)*(Barèmes!$C$6:$C$28=IF(H185="6ème","Mixte",G185))*(Barèmes!$J$6:$J$28="+"))&gt;0,IF(R185&lt;=SUMIFS(Barèmes!$F$6:$F$28,Barèmes!$A$6:$A$28,"Vitesse — 30 m (s)",Barèmes!$B$6:$B$28,H185,Barèmes!$C$6:$C$28,IF(H185="6ème","Mixte",G185)),Barèmes!$B$2,IF(R185&lt;=SUMIFS(Barèmes!$G$6:$G$28,Barèmes!$A$6:$A$28,"Vitesse — 30 m (s)",Barèmes!$B$6:$B$28,H185,Barèmes!$C$6:$C$28,IF(H185="6ème","Mixte",G185)),Barèmes!$C$2,IF(R185&lt;=SUMIFS(Barèmes!$H$6:$H$28,Barèmes!$A$6:$A$28,"Vitesse — 30 m (s)",Barèmes!$B$6:$B$28,H185,Barèmes!$C$6:$C$28,IF(H185="6ème","Mixte",G185)),Barèmes!$D$2,IF(R185&lt;=SUMIFS(Barèmes!$I$6:$I$28,Barèmes!$A$6:$A$28,"Vitesse — 30 m (s)",Barèmes!$B$6:$B$28,H185,Barèmes!$C$6:$C$28,IF(H185="6ème","Mixte",G185)),Barèmes!$E$2,Barèmes!$F$2)))),IF(R185&gt;=SUMIFS(Barèmes!$F$6:$F$28,Barèmes!$A$6:$A$28,"Vitesse — 30 m (s)",Barèmes!$B$6:$B$28,H185,Barèmes!$C$6:$C$28,IF(H185="6ème","Mixte",G185)),Barèmes!$B$2,IF(R185&gt;=SUMIFS(Barèmes!$G$6:$G$28,Barèmes!$A$6:$A$28,"Vitesse — 30 m (s)",Barèmes!$B$6:$B$28,H185,Barèmes!$C$6:$C$28,IF(H185="6ème","Mixte",G185)),Barèmes!$C$2,IF(R185&gt;=SUMIFS(Barèmes!$H$6:$H$28,Barèmes!$A$6:$A$28,"Vitesse — 30 m (s)",Barèmes!$B$6:$B$28,H185,Barèmes!$C$6:$C$28,IF(H185="6ème","Mixte",G185)),Barèmes!$D$2,IF(R185&gt;=SUMIFS(Barèmes!$I$6:$I$28,Barèmes!$A$6:$A$28,"Vitesse — 30 m (s)",Barèmes!$B$6:$B$28,H185,Barèmes!$C$6:$C$28,IF(H185="6ème","Mixte",G185)),Barèmes!$E$2,Barèmes!$F$2))))))</f>
        <v/>
      </c>
      <c r="U185" s="22"/>
      <c r="V185" s="25" t="str">
        <f>IF(OR(U185="",SUMPRODUCT((Barèmes!$A$6:$A$28="Vitesse — 50 m (s)")*(Barèmes!$B$6:$B$28=H185)*(Barèmes!$C$6:$C$28=IF(H185="6ème","Mixte",G185)))=0),"",IF(SUMPRODUCT((Barèmes!$A$6:$A$28="Vitesse — 50 m (s)")*(Barèmes!$B$6:$B$28=H185)*(Barèmes!$C$6:$C$28=IF(H185="6ème","Mixte",G185))*(Barèmes!$J$6:$J$28="+"))&gt;0,IF(U185&lt;=SUMIFS(Barèmes!$D$6:$D$28,Barèmes!$A$6:$A$28,"Vitesse — 50 m (s)",Barèmes!$B$6:$B$28,H185,Barèmes!$C$6:$C$28,IF(H185="6ème","Mixte",G185)),"à besoin",IF(U185&lt;=SUMIFS(Barèmes!$E$6:$E$28,Barèmes!$A$6:$A$28,"Vitesse — 50 m (s)",Barèmes!$B$6:$B$28,H185,Barèmes!$C$6:$C$28,IF(H185="6ème","Mixte",G185)),"fragile","satisfaisant")),IF(U185&gt;=SUMIFS(Barèmes!$D$6:$D$28,Barèmes!$A$6:$A$28,"Vitesse — 50 m (s)",Barèmes!$B$6:$B$28,H185,Barèmes!$C$6:$C$28,IF(H185="6ème","Mixte",G185)),"à besoin",IF(U185&gt;=SUMIFS(Barèmes!$E$6:$E$28,Barèmes!$A$6:$A$28,"Vitesse — 50 m (s)",Barèmes!$B$6:$B$28,H185,Barèmes!$C$6:$C$28,IF(H185="6ème","Mixte",G185)),"fragile","satisfaisant"))))</f>
        <v/>
      </c>
      <c r="W185" s="25" t="str">
        <f>IF(OR(U185="",SUMPRODUCT((Barèmes!$A$6:$A$28="Vitesse — 50 m (s)")*(Barèmes!$B$6:$B$28=H185)*(Barèmes!$C$6:$C$28=IF(H185="6ème","Mixte",G185)))=0),"",IF(SUMPRODUCT((Barèmes!$A$6:$A$28="Vitesse — 50 m (s)")*(Barèmes!$B$6:$B$28=H185)*(Barèmes!$C$6:$C$28=IF(H185="6ème","Mixte",G185))*(Barèmes!$J$6:$J$28="+"))&gt;0,IF(U185&lt;=SUMIFS(Barèmes!$F$6:$F$28,Barèmes!$A$6:$A$28,"Vitesse — 50 m (s)",Barèmes!$B$6:$B$28,H185,Barèmes!$C$6:$C$28,IF(H185="6ème","Mixte",G185)),Barèmes!$B$2,IF(U185&lt;=SUMIFS(Barèmes!$G$6:$G$28,Barèmes!$A$6:$A$28,"Vitesse — 50 m (s)",Barèmes!$B$6:$B$28,H185,Barèmes!$C$6:$C$28,IF(H185="6ème","Mixte",G185)),Barèmes!$C$2,IF(U185&lt;=SUMIFS(Barèmes!$H$6:$H$28,Barèmes!$A$6:$A$28,"Vitesse — 50 m (s)",Barèmes!$B$6:$B$28,H185,Barèmes!$C$6:$C$28,IF(H185="6ème","Mixte",G185)),Barèmes!$D$2,IF(U185&lt;=SUMIFS(Barèmes!$I$6:$I$28,Barèmes!$A$6:$A$28,"Vitesse — 50 m (s)",Barèmes!$B$6:$B$28,H185,Barèmes!$C$6:$C$28,IF(H185="6ème","Mixte",G185)),Barèmes!$E$2,Barèmes!$F$2)))),IF(U185&gt;=SUMIFS(Barèmes!$F$6:$F$28,Barèmes!$A$6:$A$28,"Vitesse — 50 m (s)",Barèmes!$B$6:$B$28,H185,Barèmes!$C$6:$C$28,IF(H185="6ème","Mixte",G185)),Barèmes!$B$2,IF(U185&gt;=SUMIFS(Barèmes!$G$6:$G$28,Barèmes!$A$6:$A$28,"Vitesse — 50 m (s)",Barèmes!$B$6:$B$28,H185,Barèmes!$C$6:$C$28,IF(H185="6ème","Mixte",G185)),Barèmes!$C$2,IF(U185&gt;=SUMIFS(Barèmes!$H$6:$H$28,Barèmes!$A$6:$A$28,"Vitesse — 50 m (s)",Barèmes!$B$6:$B$28,H185,Barèmes!$C$6:$C$28,IF(H185="6ème","Mixte",G185)),Barèmes!$D$2,IF(U185&gt;=SUMIFS(Barèmes!$I$6:$I$28,Barèmes!$A$6:$A$28,"Vitesse — 50 m (s)",Barèmes!$B$6:$B$28,H185,Barèmes!$C$6:$C$28,IF(H185="6ème","Mixte",G185)),Barèmes!$E$2,Barèmes!$F$2))))))</f>
        <v/>
      </c>
      <c r="X185" s="18"/>
      <c r="Y185" s="26" t="str" cm="1">
        <f t="array" ref="Y185">IF(OR(X185="",SUMPRODUCT((Barèmes!$A$6:$A$28="Souplesse (score 1-5)")*(Barèmes!$B$6:$B$28=H185)*(Barèmes!$C$6:$C$28=IF(H185="6ème","Mixte",G185)))=0),"",IF(SUMPRODUCT((Barèmes!$A$6:$A$28="Souplesse (score 1-5)")*(Barèmes!$B$6:$B$28=H185)*(Barèmes!$C$6:$C$28=IF(H185="6ème","Mixte",G185))*(Barèmes!$J$6:$J$28="+"))&gt;0,IF(X185&lt;=SUMIFS(Barèmes!$D$6:$D$28,Barèmes!$A$6:$A$28,"Souplesse (score 1-5)",Barèmes!$B$6:$B$28,H185,Barèmes!$C$6:$C$28,IF(H185="6ème","Mixte",G185)),"à besoin",IF(X185&lt;=SUMIFS(Barèmes!$E$6:$E$28,Barèmes!$A$6:$A$28,"Souplesse (score 1-5)",Barèmes!$B$6:$B$28,H185,Barèmes!$C$6:$C$28,IF(H185="6ème","Mixte",G185)),"fragile","satisfaisant")),IF(X185&gt;=SUMIFS(Barèmes!$D$6:$D$28,Barèmes!$A$6:$A$28,"Souplesse (score 1-5)",Barèmes!$B$6:$B$28,H185,Barèmes!$C$6:$C$28,IF(H185="6ème","Mixte",G185)),"à besoin",IF(X185&gt;=SUMIFS(Barèmes!$E$6:$E$28,Barèmes!$A$6:$A$28,"Souplesse (score 1-5)",Barèmes!$B$6:$B$28,H185,Barèmes!$C$6:$C$28,IF(H185="6ème","Mixte",G185)),"fragile","satisfaisant"))))</f>
        <v/>
      </c>
      <c r="Z185" s="26" t="str" cm="1">
        <f t="array" ref="Z185">IF(OR(X185="",SUMPRODUCT((Barèmes!$A$6:$A$28="Souplesse (score 1-5)")*(Barèmes!$B$6:$B$28=H185)*(Barèmes!$C$6:$C$28=IF(H185="6ème","Mixte",G185)))=0),"",IF(SUMPRODUCT((Barèmes!$A$6:$A$28="Souplesse (score 1-5)")*(Barèmes!$B$6:$B$28=H185)*(Barèmes!$C$6:$C$28=IF(H185="6ème","Mixte",G185))*(Barèmes!$J$6:$J$28="+"))&gt;0,IF(X185&lt;=SUMIFS(Barèmes!$F$6:$F$28,Barèmes!$A$6:$A$28,"Souplesse (score 1-5)",Barèmes!$B$6:$B$28,H185,Barèmes!$C$6:$C$28,IF(H185="6ème","Mixte",G185)),Barèmes!$B$2,IF(X185&lt;=SUMIFS(Barèmes!$G$6:$G$28,Barèmes!$A$6:$A$28,"Souplesse (score 1-5)",Barèmes!$B$6:$B$28,H185,Barèmes!$C$6:$C$28,IF(H185="6ème","Mixte",G185)),Barèmes!$C$2,IF(X185&lt;=SUMIFS(Barèmes!$H$6:$H$28,Barèmes!$A$6:$A$28,"Souplesse (score 1-5)",Barèmes!$B$6:$B$28,H185,Barèmes!$C$6:$C$28,IF(H185="6ème","Mixte",G185)),Barèmes!$D$2,IF(X185&lt;=SUMIFS(Barèmes!$I$6:$I$28,Barèmes!$A$6:$A$28,"Souplesse (score 1-5)",Barèmes!$B$6:$B$28,H185,Barèmes!$C$6:$C$28,IF(H185="6ème","Mixte",G185)),Barèmes!$E$2,Barèmes!$F$2)))),IF(X185&gt;=SUMIFS(Barèmes!$F$6:$F$28,Barèmes!$A$6:$A$28,"Souplesse (score 1-5)",Barèmes!$B$6:$B$28,H185,Barèmes!$C$6:$C$28,IF(H185="6ème","Mixte",G185)),Barèmes!$B$2,IF(X185&gt;=SUMIFS(Barèmes!$G$6:$G$28,Barèmes!$A$6:$A$28,"Souplesse (score 1-5)",Barèmes!$B$6:$B$28,H185,Barèmes!$C$6:$C$28,IF(H185="6ème","Mixte",G185)),Barèmes!$C$2,IF(X185&gt;=SUMIFS(Barèmes!$H$6:$H$28,Barèmes!$A$6:$A$28,"Souplesse (score 1-5)",Barèmes!$B$6:$B$28,H185,Barèmes!$C$6:$C$28,IF(H185="6ème","Mixte",G185)),Barèmes!$D$2,IF(X185&gt;=SUMIFS(Barèmes!$I$6:$I$28,Barèmes!$A$6:$A$28,"Souplesse (score 1-5)",Barèmes!$B$6:$B$28,H185,Barèmes!$C$6:$C$28,IF(H185="6ème","Mixte",G185)),Barèmes!$E$2,Barèmes!$F$2))))))</f>
        <v/>
      </c>
      <c r="AA185" s="22"/>
      <c r="AB185" s="27" t="str">
        <f>IF(OR(AA185="",SUMPRODUCT((Barèmes!$A$6:$A$28="Agilité — T-test 974 (s)")*(Barèmes!$B$6:$B$28=H185)*(Barèmes!$C$6:$C$28=IF(H185="6ème","Mixte",G185)))=0),"",IF(SUMPRODUCT((Barèmes!$A$6:$A$28="Agilité — T-test 974 (s)")*(Barèmes!$B$6:$B$28=H185)*(Barèmes!$C$6:$C$28=IF(H185="6ème","Mixte",G185))*(Barèmes!$J$6:$J$28="+"))&gt;0,IF(AA185&lt;=SUMIFS(Barèmes!$D$6:$D$28,Barèmes!$A$6:$A$28,"Agilité — T-test 974 (s)",Barèmes!$B$6:$B$28,H185,Barèmes!$C$6:$C$28,IF(H185="6ème","Mixte",G185)),"à besoin",IF(AA185&lt;=SUMIFS(Barèmes!$E$6:$E$28,Barèmes!$A$6:$A$28,"Agilité — T-test 974 (s)",Barèmes!$B$6:$B$28,H185,Barèmes!$C$6:$C$28,IF(H185="6ème","Mixte",G185)),"fragile","satisfaisant")),IF(AA185&gt;=SUMIFS(Barèmes!$D$6:$D$28,Barèmes!$A$6:$A$28,"Agilité — T-test 974 (s)",Barèmes!$B$6:$B$28,H185,Barèmes!$C$6:$C$28,IF(H185="6ème","Mixte",G185)),"à besoin",IF(AA185&gt;=SUMIFS(Barèmes!$E$6:$E$28,Barèmes!$A$6:$A$28,"Agilité — T-test 974 (s)",Barèmes!$B$6:$B$28,H185,Barèmes!$C$6:$C$28,IF(H185="6ème","Mixte",G185)),"fragile","satisfaisant"))))</f>
        <v/>
      </c>
      <c r="AC185" s="27" t="str">
        <f>IF(OR(AA185="",SUMPRODUCT((Barèmes!$A$6:$A$28="Agilité — T-test 974 (s)")*(Barèmes!$B$6:$B$28=H185)*(Barèmes!$C$6:$C$28=IF(H185="6ème","Mixte",G185)))=0),"",IF(SUMPRODUCT((Barèmes!$A$6:$A$28="Agilité — T-test 974 (s)")*(Barèmes!$B$6:$B$28=H185)*(Barèmes!$C$6:$C$28=IF(H185="6ème","Mixte",G185))*(Barèmes!$J$6:$J$28="+"))&gt;0,IF(AA185&lt;=SUMIFS(Barèmes!$F$6:$F$28,Barèmes!$A$6:$A$28,"Agilité — T-test 974 (s)",Barèmes!$B$6:$B$28,H185,Barèmes!$C$6:$C$28,IF(H185="6ème","Mixte",G185)),Barèmes!$B$2,IF(AA185&lt;=SUMIFS(Barèmes!$G$6:$G$28,Barèmes!$A$6:$A$28,"Agilité — T-test 974 (s)",Barèmes!$B$6:$B$28,H185,Barèmes!$C$6:$C$28,IF(H185="6ème","Mixte",G185)),Barèmes!$C$2,IF(AA185&lt;=SUMIFS(Barèmes!$H$6:$H$28,Barèmes!$A$6:$A$28,"Agilité — T-test 974 (s)",Barèmes!$B$6:$B$28,H185,Barèmes!$C$6:$C$28,IF(H185="6ème","Mixte",G185)),Barèmes!$D$2,IF(AA185&lt;=SUMIFS(Barèmes!$I$6:$I$28,Barèmes!$A$6:$A$28,"Agilité — T-test 974 (s)",Barèmes!$B$6:$B$28,H185,Barèmes!$C$6:$C$28,IF(H185="6ème","Mixte",G185)),Barèmes!$E$2,Barèmes!$F$2)))),IF(AA185&gt;=SUMIFS(Barèmes!$F$6:$F$28,Barèmes!$A$6:$A$28,"Agilité — T-test 974 (s)",Barèmes!$B$6:$B$28,H185,Barèmes!$C$6:$C$28,IF(H185="6ème","Mixte",G185)),Barèmes!$B$2,IF(AA185&gt;=SUMIFS(Barèmes!$G$6:$G$28,Barèmes!$A$6:$A$28,"Agilité — T-test 974 (s)",Barèmes!$B$6:$B$28,H185,Barèmes!$C$6:$C$28,IF(H185="6ème","Mixte",G185)),Barèmes!$C$2,IF(AA185&gt;=SUMIFS(Barèmes!$H$6:$H$28,Barèmes!$A$6:$A$28,"Agilité — T-test 974 (s)",Barèmes!$B$6:$B$28,H185,Barèmes!$C$6:$C$28,IF(H185="6ème","Mixte",G185)),Barèmes!$D$2,IF(AA185&gt;=SUMIFS(Barèmes!$I$6:$I$28,Barèmes!$A$6:$A$28,"Agilité — T-test 974 (s)",Barèmes!$B$6:$B$28,H185,Barèmes!$C$6:$C$28,IF(H185="6ème","Mixte",G185)),Barèmes!$E$2,Barèmes!$F$2))))))</f>
        <v/>
      </c>
      <c r="AD185" s="28" t="str">
        <f t="shared" si="18"/>
        <v/>
      </c>
      <c r="AE185" s="29" t="str">
        <f t="shared" si="19"/>
        <v/>
      </c>
      <c r="AF185" s="30" t="str">
        <f>IF(OR(AD185="",SUMPRODUCT((Barèmes!$A$6:$A$28="Surcoût d'agilité (s) — technique")*(Barèmes!$B$6:$B$28=H185)*(Barèmes!$C$6:$C$28=IF(H185="6ème","Mixte",G185)))=0),"",IF(SUMPRODUCT((Barèmes!$A$6:$A$28="Surcoût d'agilité (s) — technique")*(Barèmes!$B$6:$B$28=H185)*(Barèmes!$C$6:$C$28=IF(H185="6ème","Mixte",G185))*(Barèmes!$J$6:$J$28="+"))&gt;0,IF(AD185&lt;=SUMIFS(Barèmes!$D$6:$D$28,Barèmes!$A$6:$A$28,"Surcoût d'agilité (s) — technique",Barèmes!$B$6:$B$28,H185,Barèmes!$C$6:$C$28,IF(H185="6ème","Mixte",G185)),"à besoin",IF(AD185&lt;=SUMIFS(Barèmes!$E$6:$E$28,Barèmes!$A$6:$A$28,"Surcoût d'agilité (s) — technique",Barèmes!$B$6:$B$28,H185,Barèmes!$C$6:$C$28,IF(H185="6ème","Mixte",G185)),"fragile","satisfaisant")),IF(AD185&gt;=SUMIFS(Barèmes!$D$6:$D$28,Barèmes!$A$6:$A$28,"Surcoût d'agilité (s) — technique",Barèmes!$B$6:$B$28,H185,Barèmes!$C$6:$C$28,IF(H185="6ème","Mixte",G185)),"à besoin",IF(AD185&gt;=SUMIFS(Barèmes!$E$6:$E$28,Barèmes!$A$6:$A$28,"Surcoût d'agilité (s) — technique",Barèmes!$B$6:$B$28,H185,Barèmes!$C$6:$C$28,IF(H185="6ème","Mixte",G185)),"fragile","satisfaisant"))))</f>
        <v/>
      </c>
      <c r="AG185" s="30" t="str">
        <f>IF(OR(AD185="",SUMPRODUCT((Barèmes!$A$6:$A$28="Surcoût d'agilité (s) — technique")*(Barèmes!$B$6:$B$28=H185)*(Barèmes!$C$6:$C$28=IF(H185="6ème","Mixte",G185)))=0),"",IF(SUMPRODUCT((Barèmes!$A$6:$A$28="Surcoût d'agilité (s) — technique")*(Barèmes!$B$6:$B$28=H185)*(Barèmes!$C$6:$C$28=IF(H185="6ème","Mixte",G185))*(Barèmes!$J$6:$J$28="+"))&gt;0,IF(AD185&lt;=SUMIFS(Barèmes!$F$6:$F$28,Barèmes!$A$6:$A$28,"Surcoût d'agilité (s) — technique",Barèmes!$B$6:$B$28,H185,Barèmes!$C$6:$C$28,IF(H185="6ème","Mixte",G185)),Barèmes!$B$2,IF(AD185&lt;=SUMIFS(Barèmes!$G$6:$G$28,Barèmes!$A$6:$A$28,"Surcoût d'agilité (s) — technique",Barèmes!$B$6:$B$28,H185,Barèmes!$C$6:$C$28,IF(H185="6ème","Mixte",G185)),Barèmes!$C$2,IF(AD185&lt;=SUMIFS(Barèmes!$H$6:$H$28,Barèmes!$A$6:$A$28,"Surcoût d'agilité (s) — technique",Barèmes!$B$6:$B$28,H185,Barèmes!$C$6:$C$28,IF(H185="6ème","Mixte",G185)),Barèmes!$D$2,IF(AD185&lt;=SUMIFS(Barèmes!$I$6:$I$28,Barèmes!$A$6:$A$28,"Surcoût d'agilité (s) — technique",Barèmes!$B$6:$B$28,H185,Barèmes!$C$6:$C$28,IF(H185="6ème","Mixte",G185)),Barèmes!$E$2,Barèmes!$F$2)))),IF(AD185&gt;=SUMIFS(Barèmes!$F$6:$F$28,Barèmes!$A$6:$A$28,"Surcoût d'agilité (s) — technique",Barèmes!$B$6:$B$28,H185,Barèmes!$C$6:$C$28,IF(H185="6ème","Mixte",G185)),Barèmes!$B$2,IF(AD185&gt;=SUMIFS(Barèmes!$G$6:$G$28,Barèmes!$A$6:$A$28,"Surcoût d'agilité (s) — technique",Barèmes!$B$6:$B$28,H185,Barèmes!$C$6:$C$28,IF(H185="6ème","Mixte",G185)),Barèmes!$C$2,IF(AD185&gt;=SUMIFS(Barèmes!$H$6:$H$28,Barèmes!$A$6:$A$28,"Surcoût d'agilité (s) — technique",Barèmes!$B$6:$B$28,H185,Barèmes!$C$6:$C$28,IF(H185="6ème","Mixte",G185)),Barèmes!$D$2,IF(AD185&gt;=SUMIFS(Barèmes!$I$6:$I$28,Barèmes!$A$6:$A$28,"Surcoût d'agilité (s) — technique",Barèmes!$B$6:$B$28,H185,Barèmes!$C$6:$C$28,IF(H185="6ème","Mixte",G185)),Barèmes!$E$2,Barèmes!$F$2))))))</f>
        <v/>
      </c>
      <c r="AH185" s="31" t="str">
        <f>IF((IF(N185="",0,1)+IF(Q185="",0,1)+IF(W185="",0,1)+IF(Z185="",0,1)+IF(AC185="",0,1))=0,"",3*IF(N185=Barèmes!$B$2,1,IF(N185=Barèmes!$C$2,2,IF(N185=Barèmes!$D$2,3,IF(N185=Barèmes!$E$2,4,IF(N185=Barèmes!$F$2,5,0)))))+3*IF(Q185=Barèmes!$B$2,1,IF(Q185=Barèmes!$C$2,2,IF(Q185=Barèmes!$D$2,3,IF(Q185=Barèmes!$E$2,4,IF(Q185=Barèmes!$F$2,5,0)))))+2*IF(W185=Barèmes!$B$2,1,IF(W185=Barèmes!$C$2,2,IF(W185=Barèmes!$D$2,3,IF(W185=Barèmes!$E$2,4,IF(W185=Barèmes!$F$2,5,0)))))+1*IF(Z185=Barèmes!$B$2,1,IF(Z185=Barèmes!$C$2,2,IF(Z185=Barèmes!$D$2,3,IF(Z185=Barèmes!$E$2,4,IF(Z185=Barèmes!$F$2,5,0)))))+1*IF(AC185=Barèmes!$B$2,1,IF(AC185=Barèmes!$C$2,2,IF(AC185=Barèmes!$D$2,3,IF(AC185=Barèmes!$E$2,4,IF(AC185=Barèmes!$F$2,5,0))))))</f>
        <v/>
      </c>
      <c r="AI185" s="31"/>
      <c r="AJ185" s="32" t="str">
        <f>IFERROR(INDEX(Croissance!$B$5:$B$604,MATCH(A185,Croissance!$A$5:$A$604,0)),"")</f>
        <v/>
      </c>
      <c r="AK185" s="32" t="str">
        <f>IFERROR(INDEX(Croissance!$C$5:$C$604,MATCH(A185,Croissance!$A$5:$A$604,0)),"")</f>
        <v/>
      </c>
      <c r="AL185" s="32" t="str">
        <f>IFERROR(INDEX(Croissance!$D$5:$D$604,MATCH(A185,Croissance!$A$5:$A$604,0)),"")</f>
        <v/>
      </c>
      <c r="AM185" s="32" t="str">
        <f>IFERROR(INDEX(Croissance!$E$5:$E$604,MATCH(A185,Croissance!$A$5:$A$604,0)),"")</f>
        <v/>
      </c>
      <c r="AO185" s="33">
        <f t="shared" si="24"/>
        <v>0</v>
      </c>
      <c r="AP185" s="33">
        <f t="shared" si="20"/>
        <v>0</v>
      </c>
      <c r="AQ185" s="33">
        <f>IF(A185="",0,IF(AND(OR('Synthèse classe'!$C$2="Tous",C185='Synthèse classe'!$C$2),OR('Synthèse classe'!$C$3="Toutes",D185='Synthèse classe'!$C$3),OR('Synthèse classe'!$C$4="Toutes",AND('Synthèse classe'!$C$4="Dernière",AP185=1),B185=IFERROR(VALUE('Synthèse classe'!$C$4),0))),1,0))</f>
        <v>0</v>
      </c>
      <c r="AR185" s="34" t="str">
        <f t="shared" si="21"/>
        <v/>
      </c>
    </row>
    <row r="186" spans="1:44" x14ac:dyDescent="0.2">
      <c r="A186" s="17" t="str">
        <f t="shared" si="17"/>
        <v/>
      </c>
      <c r="B186" s="18"/>
      <c r="C186" s="19"/>
      <c r="D186" s="19"/>
      <c r="E186" s="19"/>
      <c r="F186" s="19"/>
      <c r="G186" s="19"/>
      <c r="H186" s="17" t="str">
        <f t="shared" si="22"/>
        <v/>
      </c>
      <c r="I186" s="20"/>
      <c r="J186" s="18"/>
      <c r="K186" s="19"/>
      <c r="L186" s="21" t="str">
        <f t="shared" si="23"/>
        <v/>
      </c>
      <c r="M186" s="21" t="str">
        <f>IF(OR(J186="",SUMPRODUCT((Barèmes!$A$6:$A$28="Endurance — Luc Léger (palier)")*(Barèmes!$B$6:$B$28=H186)*(Barèmes!$C$6:$C$28=IF(H186="6ème","Mixte",G186)))=0),"",IF(SUMPRODUCT((Barèmes!$A$6:$A$28="Endurance — Luc Léger (palier)")*(Barèmes!$B$6:$B$28=H186)*(Barèmes!$C$6:$C$28=IF(H186="6ème","Mixte",G186))*(Barèmes!$J$6:$J$28="+"))&gt;0,IF(J186&lt;=SUMIFS(Barèmes!$D$6:$D$28,Barèmes!$A$6:$A$28,"Endurance — Luc Léger (palier)",Barèmes!$B$6:$B$28,H186,Barèmes!$C$6:$C$28,IF(H186="6ème","Mixte",G186)),"à besoin",IF(J186&lt;=SUMIFS(Barèmes!$E$6:$E$28,Barèmes!$A$6:$A$28,"Endurance — Luc Léger (palier)",Barèmes!$B$6:$B$28,H186,Barèmes!$C$6:$C$28,IF(H186="6ème","Mixte",G186)),"fragile","satisfaisant")),IF(J186&gt;=SUMIFS(Barèmes!$D$6:$D$28,Barèmes!$A$6:$A$28,"Endurance — Luc Léger (palier)",Barèmes!$B$6:$B$28,H186,Barèmes!$C$6:$C$28,IF(H186="6ème","Mixte",G186)),"à besoin",IF(J186&gt;=SUMIFS(Barèmes!$E$6:$E$28,Barèmes!$A$6:$A$28,"Endurance — Luc Léger (palier)",Barèmes!$B$6:$B$28,H186,Barèmes!$C$6:$C$28,IF(H186="6ème","Mixte",G186)),"fragile","satisfaisant"))))</f>
        <v/>
      </c>
      <c r="N186" s="21" t="str">
        <f>IF(OR(J186="",SUMPRODUCT((Barèmes!$A$6:$A$28="Endurance — Luc Léger (palier)")*(Barèmes!$B$6:$B$28=H186)*(Barèmes!$C$6:$C$28=IF(H186="6ème","Mixte",G186)))=0),"",IF(SUMPRODUCT((Barèmes!$A$6:$A$28="Endurance — Luc Léger (palier)")*(Barèmes!$B$6:$B$28=H186)*(Barèmes!$C$6:$C$28=IF(H186="6ème","Mixte",G186))*(Barèmes!$J$6:$J$28="+"))&gt;0,IF(J186&lt;=SUMIFS(Barèmes!$F$6:$F$28,Barèmes!$A$6:$A$28,"Endurance — Luc Léger (palier)",Barèmes!$B$6:$B$28,H186,Barèmes!$C$6:$C$28,IF(H186="6ème","Mixte",G186)),Barèmes!$B$2,IF(J186&lt;=SUMIFS(Barèmes!$G$6:$G$28,Barèmes!$A$6:$A$28,"Endurance — Luc Léger (palier)",Barèmes!$B$6:$B$28,H186,Barèmes!$C$6:$C$28,IF(H186="6ème","Mixte",G186)),Barèmes!$C$2,IF(J186&lt;=SUMIFS(Barèmes!$H$6:$H$28,Barèmes!$A$6:$A$28,"Endurance — Luc Léger (palier)",Barèmes!$B$6:$B$28,H186,Barèmes!$C$6:$C$28,IF(H186="6ème","Mixte",G186)),Barèmes!$D$2,IF(J186&lt;=SUMIFS(Barèmes!$I$6:$I$28,Barèmes!$A$6:$A$28,"Endurance — Luc Léger (palier)",Barèmes!$B$6:$B$28,H186,Barèmes!$C$6:$C$28,IF(H186="6ème","Mixte",G186)),Barèmes!$E$2,Barèmes!$F$2)))),IF(J186&gt;=SUMIFS(Barèmes!$F$6:$F$28,Barèmes!$A$6:$A$28,"Endurance — Luc Léger (palier)",Barèmes!$B$6:$B$28,H186,Barèmes!$C$6:$C$28,IF(H186="6ème","Mixte",G186)),Barèmes!$B$2,IF(J186&gt;=SUMIFS(Barèmes!$G$6:$G$28,Barèmes!$A$6:$A$28,"Endurance — Luc Léger (palier)",Barèmes!$B$6:$B$28,H186,Barèmes!$C$6:$C$28,IF(H186="6ème","Mixte",G186)),Barèmes!$C$2,IF(J186&gt;=SUMIFS(Barèmes!$H$6:$H$28,Barèmes!$A$6:$A$28,"Endurance — Luc Léger (palier)",Barèmes!$B$6:$B$28,H186,Barèmes!$C$6:$C$28,IF(H186="6ème","Mixte",G186)),Barèmes!$D$2,IF(J186&gt;=SUMIFS(Barèmes!$I$6:$I$28,Barèmes!$A$6:$A$28,"Endurance — Luc Léger (palier)",Barèmes!$B$6:$B$28,H186,Barèmes!$C$6:$C$28,IF(H186="6ème","Mixte",G186)),Barèmes!$E$2,Barèmes!$F$2))))))</f>
        <v/>
      </c>
      <c r="O186" s="22"/>
      <c r="P186" s="23" t="str">
        <f>IF(OR(O186="",SUMPRODUCT((Barèmes!$A$6:$A$28="Force bas du corps — Saut en longueur (m)")*(Barèmes!$B$6:$B$28=H186)*(Barèmes!$C$6:$C$28=IF(H186="6ème","Mixte",G186)))=0),"",IF(SUMPRODUCT((Barèmes!$A$6:$A$28="Force bas du corps — Saut en longueur (m)")*(Barèmes!$B$6:$B$28=H186)*(Barèmes!$C$6:$C$28=IF(H186="6ème","Mixte",G186))*(Barèmes!$J$6:$J$28="+"))&gt;0,IF(O186&lt;=SUMIFS(Barèmes!$D$6:$D$28,Barèmes!$A$6:$A$28,"Force bas du corps — Saut en longueur (m)",Barèmes!$B$6:$B$28,H186,Barèmes!$C$6:$C$28,IF(H186="6ème","Mixte",G186)),"à besoin",IF(O186&lt;=SUMIFS(Barèmes!$E$6:$E$28,Barèmes!$A$6:$A$28,"Force bas du corps — Saut en longueur (m)",Barèmes!$B$6:$B$28,H186,Barèmes!$C$6:$C$28,IF(H186="6ème","Mixte",G186)),"fragile","satisfaisant")),IF(O186&gt;=SUMIFS(Barèmes!$D$6:$D$28,Barèmes!$A$6:$A$28,"Force bas du corps — Saut en longueur (m)",Barèmes!$B$6:$B$28,H186,Barèmes!$C$6:$C$28,IF(H186="6ème","Mixte",G186)),"à besoin",IF(O186&gt;=SUMIFS(Barèmes!$E$6:$E$28,Barèmes!$A$6:$A$28,"Force bas du corps — Saut en longueur (m)",Barèmes!$B$6:$B$28,H186,Barèmes!$C$6:$C$28,IF(H186="6ème","Mixte",G186)),"fragile","satisfaisant"))))</f>
        <v/>
      </c>
      <c r="Q186" s="23" t="str">
        <f>IF(OR(O186="",SUMPRODUCT((Barèmes!$A$6:$A$28="Force bas du corps — Saut en longueur (m)")*(Barèmes!$B$6:$B$28=H186)*(Barèmes!$C$6:$C$28=IF(H186="6ème","Mixte",G186)))=0),"",IF(SUMPRODUCT((Barèmes!$A$6:$A$28="Force bas du corps — Saut en longueur (m)")*(Barèmes!$B$6:$B$28=H186)*(Barèmes!$C$6:$C$28=IF(H186="6ème","Mixte",G186))*(Barèmes!$J$6:$J$28="+"))&gt;0,IF(O186&lt;=SUMIFS(Barèmes!$F$6:$F$28,Barèmes!$A$6:$A$28,"Force bas du corps — Saut en longueur (m)",Barèmes!$B$6:$B$28,H186,Barèmes!$C$6:$C$28,IF(H186="6ème","Mixte",G186)),Barèmes!$B$2,IF(O186&lt;=SUMIFS(Barèmes!$G$6:$G$28,Barèmes!$A$6:$A$28,"Force bas du corps — Saut en longueur (m)",Barèmes!$B$6:$B$28,H186,Barèmes!$C$6:$C$28,IF(H186="6ème","Mixte",G186)),Barèmes!$C$2,IF(O186&lt;=SUMIFS(Barèmes!$H$6:$H$28,Barèmes!$A$6:$A$28,"Force bas du corps — Saut en longueur (m)",Barèmes!$B$6:$B$28,H186,Barèmes!$C$6:$C$28,IF(H186="6ème","Mixte",G186)),Barèmes!$D$2,IF(O186&lt;=SUMIFS(Barèmes!$I$6:$I$28,Barèmes!$A$6:$A$28,"Force bas du corps — Saut en longueur (m)",Barèmes!$B$6:$B$28,H186,Barèmes!$C$6:$C$28,IF(H186="6ème","Mixte",G186)),Barèmes!$E$2,Barèmes!$F$2)))),IF(O186&gt;=SUMIFS(Barèmes!$F$6:$F$28,Barèmes!$A$6:$A$28,"Force bas du corps — Saut en longueur (m)",Barèmes!$B$6:$B$28,H186,Barèmes!$C$6:$C$28,IF(H186="6ème","Mixte",G186)),Barèmes!$B$2,IF(O186&gt;=SUMIFS(Barèmes!$G$6:$G$28,Barèmes!$A$6:$A$28,"Force bas du corps — Saut en longueur (m)",Barèmes!$B$6:$B$28,H186,Barèmes!$C$6:$C$28,IF(H186="6ème","Mixte",G186)),Barèmes!$C$2,IF(O186&gt;=SUMIFS(Barèmes!$H$6:$H$28,Barèmes!$A$6:$A$28,"Force bas du corps — Saut en longueur (m)",Barèmes!$B$6:$B$28,H186,Barèmes!$C$6:$C$28,IF(H186="6ème","Mixte",G186)),Barèmes!$D$2,IF(O186&gt;=SUMIFS(Barèmes!$I$6:$I$28,Barèmes!$A$6:$A$28,"Force bas du corps — Saut en longueur (m)",Barèmes!$B$6:$B$28,H186,Barèmes!$C$6:$C$28,IF(H186="6ème","Mixte",G186)),Barèmes!$E$2,Barèmes!$F$2))))))</f>
        <v/>
      </c>
      <c r="R186" s="22"/>
      <c r="S186" s="24" t="str">
        <f>IF(OR(R186="",SUMPRODUCT((Barèmes!$A$6:$A$28="Vitesse — 30 m (s)")*(Barèmes!$B$6:$B$28=H186)*(Barèmes!$C$6:$C$28=IF(H186="6ème","Mixte",G186)))=0),"",IF(SUMPRODUCT((Barèmes!$A$6:$A$28="Vitesse — 30 m (s)")*(Barèmes!$B$6:$B$28=H186)*(Barèmes!$C$6:$C$28=IF(H186="6ème","Mixte",G186))*(Barèmes!$J$6:$J$28="+"))&gt;0,IF(R186&lt;=SUMIFS(Barèmes!$D$6:$D$28,Barèmes!$A$6:$A$28,"Vitesse — 30 m (s)",Barèmes!$B$6:$B$28,H186,Barèmes!$C$6:$C$28,IF(H186="6ème","Mixte",G186)),"à besoin",IF(R186&lt;=SUMIFS(Barèmes!$E$6:$E$28,Barèmes!$A$6:$A$28,"Vitesse — 30 m (s)",Barèmes!$B$6:$B$28,H186,Barèmes!$C$6:$C$28,IF(H186="6ème","Mixte",G186)),"fragile","satisfaisant")),IF(R186&gt;=SUMIFS(Barèmes!$D$6:$D$28,Barèmes!$A$6:$A$28,"Vitesse — 30 m (s)",Barèmes!$B$6:$B$28,H186,Barèmes!$C$6:$C$28,IF(H186="6ème","Mixte",G186)),"à besoin",IF(R186&gt;=SUMIFS(Barèmes!$E$6:$E$28,Barèmes!$A$6:$A$28,"Vitesse — 30 m (s)",Barèmes!$B$6:$B$28,H186,Barèmes!$C$6:$C$28,IF(H186="6ème","Mixte",G186)),"fragile","satisfaisant"))))</f>
        <v/>
      </c>
      <c r="T186" s="24" t="str">
        <f>IF(OR(R186="",SUMPRODUCT((Barèmes!$A$6:$A$28="Vitesse — 30 m (s)")*(Barèmes!$B$6:$B$28=H186)*(Barèmes!$C$6:$C$28=IF(H186="6ème","Mixte",G186)))=0),"",IF(SUMPRODUCT((Barèmes!$A$6:$A$28="Vitesse — 30 m (s)")*(Barèmes!$B$6:$B$28=H186)*(Barèmes!$C$6:$C$28=IF(H186="6ème","Mixte",G186))*(Barèmes!$J$6:$J$28="+"))&gt;0,IF(R186&lt;=SUMIFS(Barèmes!$F$6:$F$28,Barèmes!$A$6:$A$28,"Vitesse — 30 m (s)",Barèmes!$B$6:$B$28,H186,Barèmes!$C$6:$C$28,IF(H186="6ème","Mixte",G186)),Barèmes!$B$2,IF(R186&lt;=SUMIFS(Barèmes!$G$6:$G$28,Barèmes!$A$6:$A$28,"Vitesse — 30 m (s)",Barèmes!$B$6:$B$28,H186,Barèmes!$C$6:$C$28,IF(H186="6ème","Mixte",G186)),Barèmes!$C$2,IF(R186&lt;=SUMIFS(Barèmes!$H$6:$H$28,Barèmes!$A$6:$A$28,"Vitesse — 30 m (s)",Barèmes!$B$6:$B$28,H186,Barèmes!$C$6:$C$28,IF(H186="6ème","Mixte",G186)),Barèmes!$D$2,IF(R186&lt;=SUMIFS(Barèmes!$I$6:$I$28,Barèmes!$A$6:$A$28,"Vitesse — 30 m (s)",Barèmes!$B$6:$B$28,H186,Barèmes!$C$6:$C$28,IF(H186="6ème","Mixte",G186)),Barèmes!$E$2,Barèmes!$F$2)))),IF(R186&gt;=SUMIFS(Barèmes!$F$6:$F$28,Barèmes!$A$6:$A$28,"Vitesse — 30 m (s)",Barèmes!$B$6:$B$28,H186,Barèmes!$C$6:$C$28,IF(H186="6ème","Mixte",G186)),Barèmes!$B$2,IF(R186&gt;=SUMIFS(Barèmes!$G$6:$G$28,Barèmes!$A$6:$A$28,"Vitesse — 30 m (s)",Barèmes!$B$6:$B$28,H186,Barèmes!$C$6:$C$28,IF(H186="6ème","Mixte",G186)),Barèmes!$C$2,IF(R186&gt;=SUMIFS(Barèmes!$H$6:$H$28,Barèmes!$A$6:$A$28,"Vitesse — 30 m (s)",Barèmes!$B$6:$B$28,H186,Barèmes!$C$6:$C$28,IF(H186="6ème","Mixte",G186)),Barèmes!$D$2,IF(R186&gt;=SUMIFS(Barèmes!$I$6:$I$28,Barèmes!$A$6:$A$28,"Vitesse — 30 m (s)",Barèmes!$B$6:$B$28,H186,Barèmes!$C$6:$C$28,IF(H186="6ème","Mixte",G186)),Barèmes!$E$2,Barèmes!$F$2))))))</f>
        <v/>
      </c>
      <c r="U186" s="22"/>
      <c r="V186" s="25" t="str">
        <f>IF(OR(U186="",SUMPRODUCT((Barèmes!$A$6:$A$28="Vitesse — 50 m (s)")*(Barèmes!$B$6:$B$28=H186)*(Barèmes!$C$6:$C$28=IF(H186="6ème","Mixte",G186)))=0),"",IF(SUMPRODUCT((Barèmes!$A$6:$A$28="Vitesse — 50 m (s)")*(Barèmes!$B$6:$B$28=H186)*(Barèmes!$C$6:$C$28=IF(H186="6ème","Mixte",G186))*(Barèmes!$J$6:$J$28="+"))&gt;0,IF(U186&lt;=SUMIFS(Barèmes!$D$6:$D$28,Barèmes!$A$6:$A$28,"Vitesse — 50 m (s)",Barèmes!$B$6:$B$28,H186,Barèmes!$C$6:$C$28,IF(H186="6ème","Mixte",G186)),"à besoin",IF(U186&lt;=SUMIFS(Barèmes!$E$6:$E$28,Barèmes!$A$6:$A$28,"Vitesse — 50 m (s)",Barèmes!$B$6:$B$28,H186,Barèmes!$C$6:$C$28,IF(H186="6ème","Mixte",G186)),"fragile","satisfaisant")),IF(U186&gt;=SUMIFS(Barèmes!$D$6:$D$28,Barèmes!$A$6:$A$28,"Vitesse — 50 m (s)",Barèmes!$B$6:$B$28,H186,Barèmes!$C$6:$C$28,IF(H186="6ème","Mixte",G186)),"à besoin",IF(U186&gt;=SUMIFS(Barèmes!$E$6:$E$28,Barèmes!$A$6:$A$28,"Vitesse — 50 m (s)",Barèmes!$B$6:$B$28,H186,Barèmes!$C$6:$C$28,IF(H186="6ème","Mixte",G186)),"fragile","satisfaisant"))))</f>
        <v/>
      </c>
      <c r="W186" s="25" t="str">
        <f>IF(OR(U186="",SUMPRODUCT((Barèmes!$A$6:$A$28="Vitesse — 50 m (s)")*(Barèmes!$B$6:$B$28=H186)*(Barèmes!$C$6:$C$28=IF(H186="6ème","Mixte",G186)))=0),"",IF(SUMPRODUCT((Barèmes!$A$6:$A$28="Vitesse — 50 m (s)")*(Barèmes!$B$6:$B$28=H186)*(Barèmes!$C$6:$C$28=IF(H186="6ème","Mixte",G186))*(Barèmes!$J$6:$J$28="+"))&gt;0,IF(U186&lt;=SUMIFS(Barèmes!$F$6:$F$28,Barèmes!$A$6:$A$28,"Vitesse — 50 m (s)",Barèmes!$B$6:$B$28,H186,Barèmes!$C$6:$C$28,IF(H186="6ème","Mixte",G186)),Barèmes!$B$2,IF(U186&lt;=SUMIFS(Barèmes!$G$6:$G$28,Barèmes!$A$6:$A$28,"Vitesse — 50 m (s)",Barèmes!$B$6:$B$28,H186,Barèmes!$C$6:$C$28,IF(H186="6ème","Mixte",G186)),Barèmes!$C$2,IF(U186&lt;=SUMIFS(Barèmes!$H$6:$H$28,Barèmes!$A$6:$A$28,"Vitesse — 50 m (s)",Barèmes!$B$6:$B$28,H186,Barèmes!$C$6:$C$28,IF(H186="6ème","Mixte",G186)),Barèmes!$D$2,IF(U186&lt;=SUMIFS(Barèmes!$I$6:$I$28,Barèmes!$A$6:$A$28,"Vitesse — 50 m (s)",Barèmes!$B$6:$B$28,H186,Barèmes!$C$6:$C$28,IF(H186="6ème","Mixte",G186)),Barèmes!$E$2,Barèmes!$F$2)))),IF(U186&gt;=SUMIFS(Barèmes!$F$6:$F$28,Barèmes!$A$6:$A$28,"Vitesse — 50 m (s)",Barèmes!$B$6:$B$28,H186,Barèmes!$C$6:$C$28,IF(H186="6ème","Mixte",G186)),Barèmes!$B$2,IF(U186&gt;=SUMIFS(Barèmes!$G$6:$G$28,Barèmes!$A$6:$A$28,"Vitesse — 50 m (s)",Barèmes!$B$6:$B$28,H186,Barèmes!$C$6:$C$28,IF(H186="6ème","Mixte",G186)),Barèmes!$C$2,IF(U186&gt;=SUMIFS(Barèmes!$H$6:$H$28,Barèmes!$A$6:$A$28,"Vitesse — 50 m (s)",Barèmes!$B$6:$B$28,H186,Barèmes!$C$6:$C$28,IF(H186="6ème","Mixte",G186)),Barèmes!$D$2,IF(U186&gt;=SUMIFS(Barèmes!$I$6:$I$28,Barèmes!$A$6:$A$28,"Vitesse — 50 m (s)",Barèmes!$B$6:$B$28,H186,Barèmes!$C$6:$C$28,IF(H186="6ème","Mixte",G186)),Barèmes!$E$2,Barèmes!$F$2))))))</f>
        <v/>
      </c>
      <c r="X186" s="18"/>
      <c r="Y186" s="26" t="str" cm="1">
        <f t="array" ref="Y186">IF(OR(X186="",SUMPRODUCT((Barèmes!$A$6:$A$28="Souplesse (score 1-5)")*(Barèmes!$B$6:$B$28=H186)*(Barèmes!$C$6:$C$28=IF(H186="6ème","Mixte",G186)))=0),"",IF(SUMPRODUCT((Barèmes!$A$6:$A$28="Souplesse (score 1-5)")*(Barèmes!$B$6:$B$28=H186)*(Barèmes!$C$6:$C$28=IF(H186="6ème","Mixte",G186))*(Barèmes!$J$6:$J$28="+"))&gt;0,IF(X186&lt;=SUMIFS(Barèmes!$D$6:$D$28,Barèmes!$A$6:$A$28,"Souplesse (score 1-5)",Barèmes!$B$6:$B$28,H186,Barèmes!$C$6:$C$28,IF(H186="6ème","Mixte",G186)),"à besoin",IF(X186&lt;=SUMIFS(Barèmes!$E$6:$E$28,Barèmes!$A$6:$A$28,"Souplesse (score 1-5)",Barèmes!$B$6:$B$28,H186,Barèmes!$C$6:$C$28,IF(H186="6ème","Mixte",G186)),"fragile","satisfaisant")),IF(X186&gt;=SUMIFS(Barèmes!$D$6:$D$28,Barèmes!$A$6:$A$28,"Souplesse (score 1-5)",Barèmes!$B$6:$B$28,H186,Barèmes!$C$6:$C$28,IF(H186="6ème","Mixte",G186)),"à besoin",IF(X186&gt;=SUMIFS(Barèmes!$E$6:$E$28,Barèmes!$A$6:$A$28,"Souplesse (score 1-5)",Barèmes!$B$6:$B$28,H186,Barèmes!$C$6:$C$28,IF(H186="6ème","Mixte",G186)),"fragile","satisfaisant"))))</f>
        <v/>
      </c>
      <c r="Z186" s="26" t="str" cm="1">
        <f t="array" ref="Z186">IF(OR(X186="",SUMPRODUCT((Barèmes!$A$6:$A$28="Souplesse (score 1-5)")*(Barèmes!$B$6:$B$28=H186)*(Barèmes!$C$6:$C$28=IF(H186="6ème","Mixte",G186)))=0),"",IF(SUMPRODUCT((Barèmes!$A$6:$A$28="Souplesse (score 1-5)")*(Barèmes!$B$6:$B$28=H186)*(Barèmes!$C$6:$C$28=IF(H186="6ème","Mixte",G186))*(Barèmes!$J$6:$J$28="+"))&gt;0,IF(X186&lt;=SUMIFS(Barèmes!$F$6:$F$28,Barèmes!$A$6:$A$28,"Souplesse (score 1-5)",Barèmes!$B$6:$B$28,H186,Barèmes!$C$6:$C$28,IF(H186="6ème","Mixte",G186)),Barèmes!$B$2,IF(X186&lt;=SUMIFS(Barèmes!$G$6:$G$28,Barèmes!$A$6:$A$28,"Souplesse (score 1-5)",Barèmes!$B$6:$B$28,H186,Barèmes!$C$6:$C$28,IF(H186="6ème","Mixte",G186)),Barèmes!$C$2,IF(X186&lt;=SUMIFS(Barèmes!$H$6:$H$28,Barèmes!$A$6:$A$28,"Souplesse (score 1-5)",Barèmes!$B$6:$B$28,H186,Barèmes!$C$6:$C$28,IF(H186="6ème","Mixte",G186)),Barèmes!$D$2,IF(X186&lt;=SUMIFS(Barèmes!$I$6:$I$28,Barèmes!$A$6:$A$28,"Souplesse (score 1-5)",Barèmes!$B$6:$B$28,H186,Barèmes!$C$6:$C$28,IF(H186="6ème","Mixte",G186)),Barèmes!$E$2,Barèmes!$F$2)))),IF(X186&gt;=SUMIFS(Barèmes!$F$6:$F$28,Barèmes!$A$6:$A$28,"Souplesse (score 1-5)",Barèmes!$B$6:$B$28,H186,Barèmes!$C$6:$C$28,IF(H186="6ème","Mixte",G186)),Barèmes!$B$2,IF(X186&gt;=SUMIFS(Barèmes!$G$6:$G$28,Barèmes!$A$6:$A$28,"Souplesse (score 1-5)",Barèmes!$B$6:$B$28,H186,Barèmes!$C$6:$C$28,IF(H186="6ème","Mixte",G186)),Barèmes!$C$2,IF(X186&gt;=SUMIFS(Barèmes!$H$6:$H$28,Barèmes!$A$6:$A$28,"Souplesse (score 1-5)",Barèmes!$B$6:$B$28,H186,Barèmes!$C$6:$C$28,IF(H186="6ème","Mixte",G186)),Barèmes!$D$2,IF(X186&gt;=SUMIFS(Barèmes!$I$6:$I$28,Barèmes!$A$6:$A$28,"Souplesse (score 1-5)",Barèmes!$B$6:$B$28,H186,Barèmes!$C$6:$C$28,IF(H186="6ème","Mixte",G186)),Barèmes!$E$2,Barèmes!$F$2))))))</f>
        <v/>
      </c>
      <c r="AA186" s="22"/>
      <c r="AB186" s="27" t="str">
        <f>IF(OR(AA186="",SUMPRODUCT((Barèmes!$A$6:$A$28="Agilité — T-test 974 (s)")*(Barèmes!$B$6:$B$28=H186)*(Barèmes!$C$6:$C$28=IF(H186="6ème","Mixte",G186)))=0),"",IF(SUMPRODUCT((Barèmes!$A$6:$A$28="Agilité — T-test 974 (s)")*(Barèmes!$B$6:$B$28=H186)*(Barèmes!$C$6:$C$28=IF(H186="6ème","Mixte",G186))*(Barèmes!$J$6:$J$28="+"))&gt;0,IF(AA186&lt;=SUMIFS(Barèmes!$D$6:$D$28,Barèmes!$A$6:$A$28,"Agilité — T-test 974 (s)",Barèmes!$B$6:$B$28,H186,Barèmes!$C$6:$C$28,IF(H186="6ème","Mixte",G186)),"à besoin",IF(AA186&lt;=SUMIFS(Barèmes!$E$6:$E$28,Barèmes!$A$6:$A$28,"Agilité — T-test 974 (s)",Barèmes!$B$6:$B$28,H186,Barèmes!$C$6:$C$28,IF(H186="6ème","Mixte",G186)),"fragile","satisfaisant")),IF(AA186&gt;=SUMIFS(Barèmes!$D$6:$D$28,Barèmes!$A$6:$A$28,"Agilité — T-test 974 (s)",Barèmes!$B$6:$B$28,H186,Barèmes!$C$6:$C$28,IF(H186="6ème","Mixte",G186)),"à besoin",IF(AA186&gt;=SUMIFS(Barèmes!$E$6:$E$28,Barèmes!$A$6:$A$28,"Agilité — T-test 974 (s)",Barèmes!$B$6:$B$28,H186,Barèmes!$C$6:$C$28,IF(H186="6ème","Mixte",G186)),"fragile","satisfaisant"))))</f>
        <v/>
      </c>
      <c r="AC186" s="27" t="str">
        <f>IF(OR(AA186="",SUMPRODUCT((Barèmes!$A$6:$A$28="Agilité — T-test 974 (s)")*(Barèmes!$B$6:$B$28=H186)*(Barèmes!$C$6:$C$28=IF(H186="6ème","Mixte",G186)))=0),"",IF(SUMPRODUCT((Barèmes!$A$6:$A$28="Agilité — T-test 974 (s)")*(Barèmes!$B$6:$B$28=H186)*(Barèmes!$C$6:$C$28=IF(H186="6ème","Mixte",G186))*(Barèmes!$J$6:$J$28="+"))&gt;0,IF(AA186&lt;=SUMIFS(Barèmes!$F$6:$F$28,Barèmes!$A$6:$A$28,"Agilité — T-test 974 (s)",Barèmes!$B$6:$B$28,H186,Barèmes!$C$6:$C$28,IF(H186="6ème","Mixte",G186)),Barèmes!$B$2,IF(AA186&lt;=SUMIFS(Barèmes!$G$6:$G$28,Barèmes!$A$6:$A$28,"Agilité — T-test 974 (s)",Barèmes!$B$6:$B$28,H186,Barèmes!$C$6:$C$28,IF(H186="6ème","Mixte",G186)),Barèmes!$C$2,IF(AA186&lt;=SUMIFS(Barèmes!$H$6:$H$28,Barèmes!$A$6:$A$28,"Agilité — T-test 974 (s)",Barèmes!$B$6:$B$28,H186,Barèmes!$C$6:$C$28,IF(H186="6ème","Mixte",G186)),Barèmes!$D$2,IF(AA186&lt;=SUMIFS(Barèmes!$I$6:$I$28,Barèmes!$A$6:$A$28,"Agilité — T-test 974 (s)",Barèmes!$B$6:$B$28,H186,Barèmes!$C$6:$C$28,IF(H186="6ème","Mixte",G186)),Barèmes!$E$2,Barèmes!$F$2)))),IF(AA186&gt;=SUMIFS(Barèmes!$F$6:$F$28,Barèmes!$A$6:$A$28,"Agilité — T-test 974 (s)",Barèmes!$B$6:$B$28,H186,Barèmes!$C$6:$C$28,IF(H186="6ème","Mixte",G186)),Barèmes!$B$2,IF(AA186&gt;=SUMIFS(Barèmes!$G$6:$G$28,Barèmes!$A$6:$A$28,"Agilité — T-test 974 (s)",Barèmes!$B$6:$B$28,H186,Barèmes!$C$6:$C$28,IF(H186="6ème","Mixte",G186)),Barèmes!$C$2,IF(AA186&gt;=SUMIFS(Barèmes!$H$6:$H$28,Barèmes!$A$6:$A$28,"Agilité — T-test 974 (s)",Barèmes!$B$6:$B$28,H186,Barèmes!$C$6:$C$28,IF(H186="6ème","Mixte",G186)),Barèmes!$D$2,IF(AA186&gt;=SUMIFS(Barèmes!$I$6:$I$28,Barèmes!$A$6:$A$28,"Agilité — T-test 974 (s)",Barèmes!$B$6:$B$28,H186,Barèmes!$C$6:$C$28,IF(H186="6ème","Mixte",G186)),Barèmes!$E$2,Barèmes!$F$2))))))</f>
        <v/>
      </c>
      <c r="AD186" s="28" t="str">
        <f t="shared" si="18"/>
        <v/>
      </c>
      <c r="AE186" s="29" t="str">
        <f t="shared" si="19"/>
        <v/>
      </c>
      <c r="AF186" s="30" t="str">
        <f>IF(OR(AD186="",SUMPRODUCT((Barèmes!$A$6:$A$28="Surcoût d'agilité (s) — technique")*(Barèmes!$B$6:$B$28=H186)*(Barèmes!$C$6:$C$28=IF(H186="6ème","Mixte",G186)))=0),"",IF(SUMPRODUCT((Barèmes!$A$6:$A$28="Surcoût d'agilité (s) — technique")*(Barèmes!$B$6:$B$28=H186)*(Barèmes!$C$6:$C$28=IF(H186="6ème","Mixte",G186))*(Barèmes!$J$6:$J$28="+"))&gt;0,IF(AD186&lt;=SUMIFS(Barèmes!$D$6:$D$28,Barèmes!$A$6:$A$28,"Surcoût d'agilité (s) — technique",Barèmes!$B$6:$B$28,H186,Barèmes!$C$6:$C$28,IF(H186="6ème","Mixte",G186)),"à besoin",IF(AD186&lt;=SUMIFS(Barèmes!$E$6:$E$28,Barèmes!$A$6:$A$28,"Surcoût d'agilité (s) — technique",Barèmes!$B$6:$B$28,H186,Barèmes!$C$6:$C$28,IF(H186="6ème","Mixte",G186)),"fragile","satisfaisant")),IF(AD186&gt;=SUMIFS(Barèmes!$D$6:$D$28,Barèmes!$A$6:$A$28,"Surcoût d'agilité (s) — technique",Barèmes!$B$6:$B$28,H186,Barèmes!$C$6:$C$28,IF(H186="6ème","Mixte",G186)),"à besoin",IF(AD186&gt;=SUMIFS(Barèmes!$E$6:$E$28,Barèmes!$A$6:$A$28,"Surcoût d'agilité (s) — technique",Barèmes!$B$6:$B$28,H186,Barèmes!$C$6:$C$28,IF(H186="6ème","Mixte",G186)),"fragile","satisfaisant"))))</f>
        <v/>
      </c>
      <c r="AG186" s="30" t="str">
        <f>IF(OR(AD186="",SUMPRODUCT((Barèmes!$A$6:$A$28="Surcoût d'agilité (s) — technique")*(Barèmes!$B$6:$B$28=H186)*(Barèmes!$C$6:$C$28=IF(H186="6ème","Mixte",G186)))=0),"",IF(SUMPRODUCT((Barèmes!$A$6:$A$28="Surcoût d'agilité (s) — technique")*(Barèmes!$B$6:$B$28=H186)*(Barèmes!$C$6:$C$28=IF(H186="6ème","Mixte",G186))*(Barèmes!$J$6:$J$28="+"))&gt;0,IF(AD186&lt;=SUMIFS(Barèmes!$F$6:$F$28,Barèmes!$A$6:$A$28,"Surcoût d'agilité (s) — technique",Barèmes!$B$6:$B$28,H186,Barèmes!$C$6:$C$28,IF(H186="6ème","Mixte",G186)),Barèmes!$B$2,IF(AD186&lt;=SUMIFS(Barèmes!$G$6:$G$28,Barèmes!$A$6:$A$28,"Surcoût d'agilité (s) — technique",Barèmes!$B$6:$B$28,H186,Barèmes!$C$6:$C$28,IF(H186="6ème","Mixte",G186)),Barèmes!$C$2,IF(AD186&lt;=SUMIFS(Barèmes!$H$6:$H$28,Barèmes!$A$6:$A$28,"Surcoût d'agilité (s) — technique",Barèmes!$B$6:$B$28,H186,Barèmes!$C$6:$C$28,IF(H186="6ème","Mixte",G186)),Barèmes!$D$2,IF(AD186&lt;=SUMIFS(Barèmes!$I$6:$I$28,Barèmes!$A$6:$A$28,"Surcoût d'agilité (s) — technique",Barèmes!$B$6:$B$28,H186,Barèmes!$C$6:$C$28,IF(H186="6ème","Mixte",G186)),Barèmes!$E$2,Barèmes!$F$2)))),IF(AD186&gt;=SUMIFS(Barèmes!$F$6:$F$28,Barèmes!$A$6:$A$28,"Surcoût d'agilité (s) — technique",Barèmes!$B$6:$B$28,H186,Barèmes!$C$6:$C$28,IF(H186="6ème","Mixte",G186)),Barèmes!$B$2,IF(AD186&gt;=SUMIFS(Barèmes!$G$6:$G$28,Barèmes!$A$6:$A$28,"Surcoût d'agilité (s) — technique",Barèmes!$B$6:$B$28,H186,Barèmes!$C$6:$C$28,IF(H186="6ème","Mixte",G186)),Barèmes!$C$2,IF(AD186&gt;=SUMIFS(Barèmes!$H$6:$H$28,Barèmes!$A$6:$A$28,"Surcoût d'agilité (s) — technique",Barèmes!$B$6:$B$28,H186,Barèmes!$C$6:$C$28,IF(H186="6ème","Mixte",G186)),Barèmes!$D$2,IF(AD186&gt;=SUMIFS(Barèmes!$I$6:$I$28,Barèmes!$A$6:$A$28,"Surcoût d'agilité (s) — technique",Barèmes!$B$6:$B$28,H186,Barèmes!$C$6:$C$28,IF(H186="6ème","Mixte",G186)),Barèmes!$E$2,Barèmes!$F$2))))))</f>
        <v/>
      </c>
      <c r="AH186" s="31" t="str">
        <f>IF((IF(N186="",0,1)+IF(Q186="",0,1)+IF(W186="",0,1)+IF(Z186="",0,1)+IF(AC186="",0,1))=0,"",3*IF(N186=Barèmes!$B$2,1,IF(N186=Barèmes!$C$2,2,IF(N186=Barèmes!$D$2,3,IF(N186=Barèmes!$E$2,4,IF(N186=Barèmes!$F$2,5,0)))))+3*IF(Q186=Barèmes!$B$2,1,IF(Q186=Barèmes!$C$2,2,IF(Q186=Barèmes!$D$2,3,IF(Q186=Barèmes!$E$2,4,IF(Q186=Barèmes!$F$2,5,0)))))+2*IF(W186=Barèmes!$B$2,1,IF(W186=Barèmes!$C$2,2,IF(W186=Barèmes!$D$2,3,IF(W186=Barèmes!$E$2,4,IF(W186=Barèmes!$F$2,5,0)))))+1*IF(Z186=Barèmes!$B$2,1,IF(Z186=Barèmes!$C$2,2,IF(Z186=Barèmes!$D$2,3,IF(Z186=Barèmes!$E$2,4,IF(Z186=Barèmes!$F$2,5,0)))))+1*IF(AC186=Barèmes!$B$2,1,IF(AC186=Barèmes!$C$2,2,IF(AC186=Barèmes!$D$2,3,IF(AC186=Barèmes!$E$2,4,IF(AC186=Barèmes!$F$2,5,0))))))</f>
        <v/>
      </c>
      <c r="AI186" s="31"/>
      <c r="AJ186" s="32" t="str">
        <f>IFERROR(INDEX(Croissance!$B$5:$B$604,MATCH(A186,Croissance!$A$5:$A$604,0)),"")</f>
        <v/>
      </c>
      <c r="AK186" s="32" t="str">
        <f>IFERROR(INDEX(Croissance!$C$5:$C$604,MATCH(A186,Croissance!$A$5:$A$604,0)),"")</f>
        <v/>
      </c>
      <c r="AL186" s="32" t="str">
        <f>IFERROR(INDEX(Croissance!$D$5:$D$604,MATCH(A186,Croissance!$A$5:$A$604,0)),"")</f>
        <v/>
      </c>
      <c r="AM186" s="32" t="str">
        <f>IFERROR(INDEX(Croissance!$E$5:$E$604,MATCH(A186,Croissance!$A$5:$A$604,0)),"")</f>
        <v/>
      </c>
      <c r="AO186" s="33">
        <f t="shared" si="24"/>
        <v>0</v>
      </c>
      <c r="AP186" s="33">
        <f t="shared" si="20"/>
        <v>0</v>
      </c>
      <c r="AQ186" s="33">
        <f>IF(A186="",0,IF(AND(OR('Synthèse classe'!$C$2="Tous",C186='Synthèse classe'!$C$2),OR('Synthèse classe'!$C$3="Toutes",D186='Synthèse classe'!$C$3),OR('Synthèse classe'!$C$4="Toutes",AND('Synthèse classe'!$C$4="Dernière",AP186=1),B186=IFERROR(VALUE('Synthèse classe'!$C$4),0))),1,0))</f>
        <v>0</v>
      </c>
      <c r="AR186" s="34" t="str">
        <f t="shared" si="21"/>
        <v/>
      </c>
    </row>
    <row r="187" spans="1:44" x14ac:dyDescent="0.2">
      <c r="A187" s="17" t="str">
        <f t="shared" si="17"/>
        <v/>
      </c>
      <c r="B187" s="18"/>
      <c r="C187" s="19"/>
      <c r="D187" s="19"/>
      <c r="E187" s="19"/>
      <c r="F187" s="19"/>
      <c r="G187" s="19"/>
      <c r="H187" s="17" t="str">
        <f t="shared" si="22"/>
        <v/>
      </c>
      <c r="I187" s="20"/>
      <c r="J187" s="18"/>
      <c r="K187" s="19"/>
      <c r="L187" s="21" t="str">
        <f t="shared" si="23"/>
        <v/>
      </c>
      <c r="M187" s="21" t="str">
        <f>IF(OR(J187="",SUMPRODUCT((Barèmes!$A$6:$A$28="Endurance — Luc Léger (palier)")*(Barèmes!$B$6:$B$28=H187)*(Barèmes!$C$6:$C$28=IF(H187="6ème","Mixte",G187)))=0),"",IF(SUMPRODUCT((Barèmes!$A$6:$A$28="Endurance — Luc Léger (palier)")*(Barèmes!$B$6:$B$28=H187)*(Barèmes!$C$6:$C$28=IF(H187="6ème","Mixte",G187))*(Barèmes!$J$6:$J$28="+"))&gt;0,IF(J187&lt;=SUMIFS(Barèmes!$D$6:$D$28,Barèmes!$A$6:$A$28,"Endurance — Luc Léger (palier)",Barèmes!$B$6:$B$28,H187,Barèmes!$C$6:$C$28,IF(H187="6ème","Mixte",G187)),"à besoin",IF(J187&lt;=SUMIFS(Barèmes!$E$6:$E$28,Barèmes!$A$6:$A$28,"Endurance — Luc Léger (palier)",Barèmes!$B$6:$B$28,H187,Barèmes!$C$6:$C$28,IF(H187="6ème","Mixte",G187)),"fragile","satisfaisant")),IF(J187&gt;=SUMIFS(Barèmes!$D$6:$D$28,Barèmes!$A$6:$A$28,"Endurance — Luc Léger (palier)",Barèmes!$B$6:$B$28,H187,Barèmes!$C$6:$C$28,IF(H187="6ème","Mixte",G187)),"à besoin",IF(J187&gt;=SUMIFS(Barèmes!$E$6:$E$28,Barèmes!$A$6:$A$28,"Endurance — Luc Léger (palier)",Barèmes!$B$6:$B$28,H187,Barèmes!$C$6:$C$28,IF(H187="6ème","Mixte",G187)),"fragile","satisfaisant"))))</f>
        <v/>
      </c>
      <c r="N187" s="21" t="str">
        <f>IF(OR(J187="",SUMPRODUCT((Barèmes!$A$6:$A$28="Endurance — Luc Léger (palier)")*(Barèmes!$B$6:$B$28=H187)*(Barèmes!$C$6:$C$28=IF(H187="6ème","Mixte",G187)))=0),"",IF(SUMPRODUCT((Barèmes!$A$6:$A$28="Endurance — Luc Léger (palier)")*(Barèmes!$B$6:$B$28=H187)*(Barèmes!$C$6:$C$28=IF(H187="6ème","Mixte",G187))*(Barèmes!$J$6:$J$28="+"))&gt;0,IF(J187&lt;=SUMIFS(Barèmes!$F$6:$F$28,Barèmes!$A$6:$A$28,"Endurance — Luc Léger (palier)",Barèmes!$B$6:$B$28,H187,Barèmes!$C$6:$C$28,IF(H187="6ème","Mixte",G187)),Barèmes!$B$2,IF(J187&lt;=SUMIFS(Barèmes!$G$6:$G$28,Barèmes!$A$6:$A$28,"Endurance — Luc Léger (palier)",Barèmes!$B$6:$B$28,H187,Barèmes!$C$6:$C$28,IF(H187="6ème","Mixte",G187)),Barèmes!$C$2,IF(J187&lt;=SUMIFS(Barèmes!$H$6:$H$28,Barèmes!$A$6:$A$28,"Endurance — Luc Léger (palier)",Barèmes!$B$6:$B$28,H187,Barèmes!$C$6:$C$28,IF(H187="6ème","Mixte",G187)),Barèmes!$D$2,IF(J187&lt;=SUMIFS(Barèmes!$I$6:$I$28,Barèmes!$A$6:$A$28,"Endurance — Luc Léger (palier)",Barèmes!$B$6:$B$28,H187,Barèmes!$C$6:$C$28,IF(H187="6ème","Mixte",G187)),Barèmes!$E$2,Barèmes!$F$2)))),IF(J187&gt;=SUMIFS(Barèmes!$F$6:$F$28,Barèmes!$A$6:$A$28,"Endurance — Luc Léger (palier)",Barèmes!$B$6:$B$28,H187,Barèmes!$C$6:$C$28,IF(H187="6ème","Mixte",G187)),Barèmes!$B$2,IF(J187&gt;=SUMIFS(Barèmes!$G$6:$G$28,Barèmes!$A$6:$A$28,"Endurance — Luc Léger (palier)",Barèmes!$B$6:$B$28,H187,Barèmes!$C$6:$C$28,IF(H187="6ème","Mixte",G187)),Barèmes!$C$2,IF(J187&gt;=SUMIFS(Barèmes!$H$6:$H$28,Barèmes!$A$6:$A$28,"Endurance — Luc Léger (palier)",Barèmes!$B$6:$B$28,H187,Barèmes!$C$6:$C$28,IF(H187="6ème","Mixte",G187)),Barèmes!$D$2,IF(J187&gt;=SUMIFS(Barèmes!$I$6:$I$28,Barèmes!$A$6:$A$28,"Endurance — Luc Léger (palier)",Barèmes!$B$6:$B$28,H187,Barèmes!$C$6:$C$28,IF(H187="6ème","Mixte",G187)),Barèmes!$E$2,Barèmes!$F$2))))))</f>
        <v/>
      </c>
      <c r="O187" s="22"/>
      <c r="P187" s="23" t="str">
        <f>IF(OR(O187="",SUMPRODUCT((Barèmes!$A$6:$A$28="Force bas du corps — Saut en longueur (m)")*(Barèmes!$B$6:$B$28=H187)*(Barèmes!$C$6:$C$28=IF(H187="6ème","Mixte",G187)))=0),"",IF(SUMPRODUCT((Barèmes!$A$6:$A$28="Force bas du corps — Saut en longueur (m)")*(Barèmes!$B$6:$B$28=H187)*(Barèmes!$C$6:$C$28=IF(H187="6ème","Mixte",G187))*(Barèmes!$J$6:$J$28="+"))&gt;0,IF(O187&lt;=SUMIFS(Barèmes!$D$6:$D$28,Barèmes!$A$6:$A$28,"Force bas du corps — Saut en longueur (m)",Barèmes!$B$6:$B$28,H187,Barèmes!$C$6:$C$28,IF(H187="6ème","Mixte",G187)),"à besoin",IF(O187&lt;=SUMIFS(Barèmes!$E$6:$E$28,Barèmes!$A$6:$A$28,"Force bas du corps — Saut en longueur (m)",Barèmes!$B$6:$B$28,H187,Barèmes!$C$6:$C$28,IF(H187="6ème","Mixte",G187)),"fragile","satisfaisant")),IF(O187&gt;=SUMIFS(Barèmes!$D$6:$D$28,Barèmes!$A$6:$A$28,"Force bas du corps — Saut en longueur (m)",Barèmes!$B$6:$B$28,H187,Barèmes!$C$6:$C$28,IF(H187="6ème","Mixte",G187)),"à besoin",IF(O187&gt;=SUMIFS(Barèmes!$E$6:$E$28,Barèmes!$A$6:$A$28,"Force bas du corps — Saut en longueur (m)",Barèmes!$B$6:$B$28,H187,Barèmes!$C$6:$C$28,IF(H187="6ème","Mixte",G187)),"fragile","satisfaisant"))))</f>
        <v/>
      </c>
      <c r="Q187" s="23" t="str">
        <f>IF(OR(O187="",SUMPRODUCT((Barèmes!$A$6:$A$28="Force bas du corps — Saut en longueur (m)")*(Barèmes!$B$6:$B$28=H187)*(Barèmes!$C$6:$C$28=IF(H187="6ème","Mixte",G187)))=0),"",IF(SUMPRODUCT((Barèmes!$A$6:$A$28="Force bas du corps — Saut en longueur (m)")*(Barèmes!$B$6:$B$28=H187)*(Barèmes!$C$6:$C$28=IF(H187="6ème","Mixte",G187))*(Barèmes!$J$6:$J$28="+"))&gt;0,IF(O187&lt;=SUMIFS(Barèmes!$F$6:$F$28,Barèmes!$A$6:$A$28,"Force bas du corps — Saut en longueur (m)",Barèmes!$B$6:$B$28,H187,Barèmes!$C$6:$C$28,IF(H187="6ème","Mixte",G187)),Barèmes!$B$2,IF(O187&lt;=SUMIFS(Barèmes!$G$6:$G$28,Barèmes!$A$6:$A$28,"Force bas du corps — Saut en longueur (m)",Barèmes!$B$6:$B$28,H187,Barèmes!$C$6:$C$28,IF(H187="6ème","Mixte",G187)),Barèmes!$C$2,IF(O187&lt;=SUMIFS(Barèmes!$H$6:$H$28,Barèmes!$A$6:$A$28,"Force bas du corps — Saut en longueur (m)",Barèmes!$B$6:$B$28,H187,Barèmes!$C$6:$C$28,IF(H187="6ème","Mixte",G187)),Barèmes!$D$2,IF(O187&lt;=SUMIFS(Barèmes!$I$6:$I$28,Barèmes!$A$6:$A$28,"Force bas du corps — Saut en longueur (m)",Barèmes!$B$6:$B$28,H187,Barèmes!$C$6:$C$28,IF(H187="6ème","Mixte",G187)),Barèmes!$E$2,Barèmes!$F$2)))),IF(O187&gt;=SUMIFS(Barèmes!$F$6:$F$28,Barèmes!$A$6:$A$28,"Force bas du corps — Saut en longueur (m)",Barèmes!$B$6:$B$28,H187,Barèmes!$C$6:$C$28,IF(H187="6ème","Mixte",G187)),Barèmes!$B$2,IF(O187&gt;=SUMIFS(Barèmes!$G$6:$G$28,Barèmes!$A$6:$A$28,"Force bas du corps — Saut en longueur (m)",Barèmes!$B$6:$B$28,H187,Barèmes!$C$6:$C$28,IF(H187="6ème","Mixte",G187)),Barèmes!$C$2,IF(O187&gt;=SUMIFS(Barèmes!$H$6:$H$28,Barèmes!$A$6:$A$28,"Force bas du corps — Saut en longueur (m)",Barèmes!$B$6:$B$28,H187,Barèmes!$C$6:$C$28,IF(H187="6ème","Mixte",G187)),Barèmes!$D$2,IF(O187&gt;=SUMIFS(Barèmes!$I$6:$I$28,Barèmes!$A$6:$A$28,"Force bas du corps — Saut en longueur (m)",Barèmes!$B$6:$B$28,H187,Barèmes!$C$6:$C$28,IF(H187="6ème","Mixte",G187)),Barèmes!$E$2,Barèmes!$F$2))))))</f>
        <v/>
      </c>
      <c r="R187" s="22"/>
      <c r="S187" s="24" t="str">
        <f>IF(OR(R187="",SUMPRODUCT((Barèmes!$A$6:$A$28="Vitesse — 30 m (s)")*(Barèmes!$B$6:$B$28=H187)*(Barèmes!$C$6:$C$28=IF(H187="6ème","Mixte",G187)))=0),"",IF(SUMPRODUCT((Barèmes!$A$6:$A$28="Vitesse — 30 m (s)")*(Barèmes!$B$6:$B$28=H187)*(Barèmes!$C$6:$C$28=IF(H187="6ème","Mixte",G187))*(Barèmes!$J$6:$J$28="+"))&gt;0,IF(R187&lt;=SUMIFS(Barèmes!$D$6:$D$28,Barèmes!$A$6:$A$28,"Vitesse — 30 m (s)",Barèmes!$B$6:$B$28,H187,Barèmes!$C$6:$C$28,IF(H187="6ème","Mixte",G187)),"à besoin",IF(R187&lt;=SUMIFS(Barèmes!$E$6:$E$28,Barèmes!$A$6:$A$28,"Vitesse — 30 m (s)",Barèmes!$B$6:$B$28,H187,Barèmes!$C$6:$C$28,IF(H187="6ème","Mixte",G187)),"fragile","satisfaisant")),IF(R187&gt;=SUMIFS(Barèmes!$D$6:$D$28,Barèmes!$A$6:$A$28,"Vitesse — 30 m (s)",Barèmes!$B$6:$B$28,H187,Barèmes!$C$6:$C$28,IF(H187="6ème","Mixte",G187)),"à besoin",IF(R187&gt;=SUMIFS(Barèmes!$E$6:$E$28,Barèmes!$A$6:$A$28,"Vitesse — 30 m (s)",Barèmes!$B$6:$B$28,H187,Barèmes!$C$6:$C$28,IF(H187="6ème","Mixte",G187)),"fragile","satisfaisant"))))</f>
        <v/>
      </c>
      <c r="T187" s="24" t="str">
        <f>IF(OR(R187="",SUMPRODUCT((Barèmes!$A$6:$A$28="Vitesse — 30 m (s)")*(Barèmes!$B$6:$B$28=H187)*(Barèmes!$C$6:$C$28=IF(H187="6ème","Mixte",G187)))=0),"",IF(SUMPRODUCT((Barèmes!$A$6:$A$28="Vitesse — 30 m (s)")*(Barèmes!$B$6:$B$28=H187)*(Barèmes!$C$6:$C$28=IF(H187="6ème","Mixte",G187))*(Barèmes!$J$6:$J$28="+"))&gt;0,IF(R187&lt;=SUMIFS(Barèmes!$F$6:$F$28,Barèmes!$A$6:$A$28,"Vitesse — 30 m (s)",Barèmes!$B$6:$B$28,H187,Barèmes!$C$6:$C$28,IF(H187="6ème","Mixte",G187)),Barèmes!$B$2,IF(R187&lt;=SUMIFS(Barèmes!$G$6:$G$28,Barèmes!$A$6:$A$28,"Vitesse — 30 m (s)",Barèmes!$B$6:$B$28,H187,Barèmes!$C$6:$C$28,IF(H187="6ème","Mixte",G187)),Barèmes!$C$2,IF(R187&lt;=SUMIFS(Barèmes!$H$6:$H$28,Barèmes!$A$6:$A$28,"Vitesse — 30 m (s)",Barèmes!$B$6:$B$28,H187,Barèmes!$C$6:$C$28,IF(H187="6ème","Mixte",G187)),Barèmes!$D$2,IF(R187&lt;=SUMIFS(Barèmes!$I$6:$I$28,Barèmes!$A$6:$A$28,"Vitesse — 30 m (s)",Barèmes!$B$6:$B$28,H187,Barèmes!$C$6:$C$28,IF(H187="6ème","Mixte",G187)),Barèmes!$E$2,Barèmes!$F$2)))),IF(R187&gt;=SUMIFS(Barèmes!$F$6:$F$28,Barèmes!$A$6:$A$28,"Vitesse — 30 m (s)",Barèmes!$B$6:$B$28,H187,Barèmes!$C$6:$C$28,IF(H187="6ème","Mixte",G187)),Barèmes!$B$2,IF(R187&gt;=SUMIFS(Barèmes!$G$6:$G$28,Barèmes!$A$6:$A$28,"Vitesse — 30 m (s)",Barèmes!$B$6:$B$28,H187,Barèmes!$C$6:$C$28,IF(H187="6ème","Mixte",G187)),Barèmes!$C$2,IF(R187&gt;=SUMIFS(Barèmes!$H$6:$H$28,Barèmes!$A$6:$A$28,"Vitesse — 30 m (s)",Barèmes!$B$6:$B$28,H187,Barèmes!$C$6:$C$28,IF(H187="6ème","Mixte",G187)),Barèmes!$D$2,IF(R187&gt;=SUMIFS(Barèmes!$I$6:$I$28,Barèmes!$A$6:$A$28,"Vitesse — 30 m (s)",Barèmes!$B$6:$B$28,H187,Barèmes!$C$6:$C$28,IF(H187="6ème","Mixte",G187)),Barèmes!$E$2,Barèmes!$F$2))))))</f>
        <v/>
      </c>
      <c r="U187" s="22"/>
      <c r="V187" s="25" t="str">
        <f>IF(OR(U187="",SUMPRODUCT((Barèmes!$A$6:$A$28="Vitesse — 50 m (s)")*(Barèmes!$B$6:$B$28=H187)*(Barèmes!$C$6:$C$28=IF(H187="6ème","Mixte",G187)))=0),"",IF(SUMPRODUCT((Barèmes!$A$6:$A$28="Vitesse — 50 m (s)")*(Barèmes!$B$6:$B$28=H187)*(Barèmes!$C$6:$C$28=IF(H187="6ème","Mixte",G187))*(Barèmes!$J$6:$J$28="+"))&gt;0,IF(U187&lt;=SUMIFS(Barèmes!$D$6:$D$28,Barèmes!$A$6:$A$28,"Vitesse — 50 m (s)",Barèmes!$B$6:$B$28,H187,Barèmes!$C$6:$C$28,IF(H187="6ème","Mixte",G187)),"à besoin",IF(U187&lt;=SUMIFS(Barèmes!$E$6:$E$28,Barèmes!$A$6:$A$28,"Vitesse — 50 m (s)",Barèmes!$B$6:$B$28,H187,Barèmes!$C$6:$C$28,IF(H187="6ème","Mixte",G187)),"fragile","satisfaisant")),IF(U187&gt;=SUMIFS(Barèmes!$D$6:$D$28,Barèmes!$A$6:$A$28,"Vitesse — 50 m (s)",Barèmes!$B$6:$B$28,H187,Barèmes!$C$6:$C$28,IF(H187="6ème","Mixte",G187)),"à besoin",IF(U187&gt;=SUMIFS(Barèmes!$E$6:$E$28,Barèmes!$A$6:$A$28,"Vitesse — 50 m (s)",Barèmes!$B$6:$B$28,H187,Barèmes!$C$6:$C$28,IF(H187="6ème","Mixte",G187)),"fragile","satisfaisant"))))</f>
        <v/>
      </c>
      <c r="W187" s="25" t="str">
        <f>IF(OR(U187="",SUMPRODUCT((Barèmes!$A$6:$A$28="Vitesse — 50 m (s)")*(Barèmes!$B$6:$B$28=H187)*(Barèmes!$C$6:$C$28=IF(H187="6ème","Mixte",G187)))=0),"",IF(SUMPRODUCT((Barèmes!$A$6:$A$28="Vitesse — 50 m (s)")*(Barèmes!$B$6:$B$28=H187)*(Barèmes!$C$6:$C$28=IF(H187="6ème","Mixte",G187))*(Barèmes!$J$6:$J$28="+"))&gt;0,IF(U187&lt;=SUMIFS(Barèmes!$F$6:$F$28,Barèmes!$A$6:$A$28,"Vitesse — 50 m (s)",Barèmes!$B$6:$B$28,H187,Barèmes!$C$6:$C$28,IF(H187="6ème","Mixte",G187)),Barèmes!$B$2,IF(U187&lt;=SUMIFS(Barèmes!$G$6:$G$28,Barèmes!$A$6:$A$28,"Vitesse — 50 m (s)",Barèmes!$B$6:$B$28,H187,Barèmes!$C$6:$C$28,IF(H187="6ème","Mixte",G187)),Barèmes!$C$2,IF(U187&lt;=SUMIFS(Barèmes!$H$6:$H$28,Barèmes!$A$6:$A$28,"Vitesse — 50 m (s)",Barèmes!$B$6:$B$28,H187,Barèmes!$C$6:$C$28,IF(H187="6ème","Mixte",G187)),Barèmes!$D$2,IF(U187&lt;=SUMIFS(Barèmes!$I$6:$I$28,Barèmes!$A$6:$A$28,"Vitesse — 50 m (s)",Barèmes!$B$6:$B$28,H187,Barèmes!$C$6:$C$28,IF(H187="6ème","Mixte",G187)),Barèmes!$E$2,Barèmes!$F$2)))),IF(U187&gt;=SUMIFS(Barèmes!$F$6:$F$28,Barèmes!$A$6:$A$28,"Vitesse — 50 m (s)",Barèmes!$B$6:$B$28,H187,Barèmes!$C$6:$C$28,IF(H187="6ème","Mixte",G187)),Barèmes!$B$2,IF(U187&gt;=SUMIFS(Barèmes!$G$6:$G$28,Barèmes!$A$6:$A$28,"Vitesse — 50 m (s)",Barèmes!$B$6:$B$28,H187,Barèmes!$C$6:$C$28,IF(H187="6ème","Mixte",G187)),Barèmes!$C$2,IF(U187&gt;=SUMIFS(Barèmes!$H$6:$H$28,Barèmes!$A$6:$A$28,"Vitesse — 50 m (s)",Barèmes!$B$6:$B$28,H187,Barèmes!$C$6:$C$28,IF(H187="6ème","Mixte",G187)),Barèmes!$D$2,IF(U187&gt;=SUMIFS(Barèmes!$I$6:$I$28,Barèmes!$A$6:$A$28,"Vitesse — 50 m (s)",Barèmes!$B$6:$B$28,H187,Barèmes!$C$6:$C$28,IF(H187="6ème","Mixte",G187)),Barèmes!$E$2,Barèmes!$F$2))))))</f>
        <v/>
      </c>
      <c r="X187" s="18"/>
      <c r="Y187" s="26" t="str" cm="1">
        <f t="array" ref="Y187">IF(OR(X187="",SUMPRODUCT((Barèmes!$A$6:$A$28="Souplesse (score 1-5)")*(Barèmes!$B$6:$B$28=H187)*(Barèmes!$C$6:$C$28=IF(H187="6ème","Mixte",G187)))=0),"",IF(SUMPRODUCT((Barèmes!$A$6:$A$28="Souplesse (score 1-5)")*(Barèmes!$B$6:$B$28=H187)*(Barèmes!$C$6:$C$28=IF(H187="6ème","Mixte",G187))*(Barèmes!$J$6:$J$28="+"))&gt;0,IF(X187&lt;=SUMIFS(Barèmes!$D$6:$D$28,Barèmes!$A$6:$A$28,"Souplesse (score 1-5)",Barèmes!$B$6:$B$28,H187,Barèmes!$C$6:$C$28,IF(H187="6ème","Mixte",G187)),"à besoin",IF(X187&lt;=SUMIFS(Barèmes!$E$6:$E$28,Barèmes!$A$6:$A$28,"Souplesse (score 1-5)",Barèmes!$B$6:$B$28,H187,Barèmes!$C$6:$C$28,IF(H187="6ème","Mixte",G187)),"fragile","satisfaisant")),IF(X187&gt;=SUMIFS(Barèmes!$D$6:$D$28,Barèmes!$A$6:$A$28,"Souplesse (score 1-5)",Barèmes!$B$6:$B$28,H187,Barèmes!$C$6:$C$28,IF(H187="6ème","Mixte",G187)),"à besoin",IF(X187&gt;=SUMIFS(Barèmes!$E$6:$E$28,Barèmes!$A$6:$A$28,"Souplesse (score 1-5)",Barèmes!$B$6:$B$28,H187,Barèmes!$C$6:$C$28,IF(H187="6ème","Mixte",G187)),"fragile","satisfaisant"))))</f>
        <v/>
      </c>
      <c r="Z187" s="26" t="str" cm="1">
        <f t="array" ref="Z187">IF(OR(X187="",SUMPRODUCT((Barèmes!$A$6:$A$28="Souplesse (score 1-5)")*(Barèmes!$B$6:$B$28=H187)*(Barèmes!$C$6:$C$28=IF(H187="6ème","Mixte",G187)))=0),"",IF(SUMPRODUCT((Barèmes!$A$6:$A$28="Souplesse (score 1-5)")*(Barèmes!$B$6:$B$28=H187)*(Barèmes!$C$6:$C$28=IF(H187="6ème","Mixte",G187))*(Barèmes!$J$6:$J$28="+"))&gt;0,IF(X187&lt;=SUMIFS(Barèmes!$F$6:$F$28,Barèmes!$A$6:$A$28,"Souplesse (score 1-5)",Barèmes!$B$6:$B$28,H187,Barèmes!$C$6:$C$28,IF(H187="6ème","Mixte",G187)),Barèmes!$B$2,IF(X187&lt;=SUMIFS(Barèmes!$G$6:$G$28,Barèmes!$A$6:$A$28,"Souplesse (score 1-5)",Barèmes!$B$6:$B$28,H187,Barèmes!$C$6:$C$28,IF(H187="6ème","Mixte",G187)),Barèmes!$C$2,IF(X187&lt;=SUMIFS(Barèmes!$H$6:$H$28,Barèmes!$A$6:$A$28,"Souplesse (score 1-5)",Barèmes!$B$6:$B$28,H187,Barèmes!$C$6:$C$28,IF(H187="6ème","Mixte",G187)),Barèmes!$D$2,IF(X187&lt;=SUMIFS(Barèmes!$I$6:$I$28,Barèmes!$A$6:$A$28,"Souplesse (score 1-5)",Barèmes!$B$6:$B$28,H187,Barèmes!$C$6:$C$28,IF(H187="6ème","Mixte",G187)),Barèmes!$E$2,Barèmes!$F$2)))),IF(X187&gt;=SUMIFS(Barèmes!$F$6:$F$28,Barèmes!$A$6:$A$28,"Souplesse (score 1-5)",Barèmes!$B$6:$B$28,H187,Barèmes!$C$6:$C$28,IF(H187="6ème","Mixte",G187)),Barèmes!$B$2,IF(X187&gt;=SUMIFS(Barèmes!$G$6:$G$28,Barèmes!$A$6:$A$28,"Souplesse (score 1-5)",Barèmes!$B$6:$B$28,H187,Barèmes!$C$6:$C$28,IF(H187="6ème","Mixte",G187)),Barèmes!$C$2,IF(X187&gt;=SUMIFS(Barèmes!$H$6:$H$28,Barèmes!$A$6:$A$28,"Souplesse (score 1-5)",Barèmes!$B$6:$B$28,H187,Barèmes!$C$6:$C$28,IF(H187="6ème","Mixte",G187)),Barèmes!$D$2,IF(X187&gt;=SUMIFS(Barèmes!$I$6:$I$28,Barèmes!$A$6:$A$28,"Souplesse (score 1-5)",Barèmes!$B$6:$B$28,H187,Barèmes!$C$6:$C$28,IF(H187="6ème","Mixte",G187)),Barèmes!$E$2,Barèmes!$F$2))))))</f>
        <v/>
      </c>
      <c r="AA187" s="22"/>
      <c r="AB187" s="27" t="str">
        <f>IF(OR(AA187="",SUMPRODUCT((Barèmes!$A$6:$A$28="Agilité — T-test 974 (s)")*(Barèmes!$B$6:$B$28=H187)*(Barèmes!$C$6:$C$28=IF(H187="6ème","Mixte",G187)))=0),"",IF(SUMPRODUCT((Barèmes!$A$6:$A$28="Agilité — T-test 974 (s)")*(Barèmes!$B$6:$B$28=H187)*(Barèmes!$C$6:$C$28=IF(H187="6ème","Mixte",G187))*(Barèmes!$J$6:$J$28="+"))&gt;0,IF(AA187&lt;=SUMIFS(Barèmes!$D$6:$D$28,Barèmes!$A$6:$A$28,"Agilité — T-test 974 (s)",Barèmes!$B$6:$B$28,H187,Barèmes!$C$6:$C$28,IF(H187="6ème","Mixte",G187)),"à besoin",IF(AA187&lt;=SUMIFS(Barèmes!$E$6:$E$28,Barèmes!$A$6:$A$28,"Agilité — T-test 974 (s)",Barèmes!$B$6:$B$28,H187,Barèmes!$C$6:$C$28,IF(H187="6ème","Mixte",G187)),"fragile","satisfaisant")),IF(AA187&gt;=SUMIFS(Barèmes!$D$6:$D$28,Barèmes!$A$6:$A$28,"Agilité — T-test 974 (s)",Barèmes!$B$6:$B$28,H187,Barèmes!$C$6:$C$28,IF(H187="6ème","Mixte",G187)),"à besoin",IF(AA187&gt;=SUMIFS(Barèmes!$E$6:$E$28,Barèmes!$A$6:$A$28,"Agilité — T-test 974 (s)",Barèmes!$B$6:$B$28,H187,Barèmes!$C$6:$C$28,IF(H187="6ème","Mixte",G187)),"fragile","satisfaisant"))))</f>
        <v/>
      </c>
      <c r="AC187" s="27" t="str">
        <f>IF(OR(AA187="",SUMPRODUCT((Barèmes!$A$6:$A$28="Agilité — T-test 974 (s)")*(Barèmes!$B$6:$B$28=H187)*(Barèmes!$C$6:$C$28=IF(H187="6ème","Mixte",G187)))=0),"",IF(SUMPRODUCT((Barèmes!$A$6:$A$28="Agilité — T-test 974 (s)")*(Barèmes!$B$6:$B$28=H187)*(Barèmes!$C$6:$C$28=IF(H187="6ème","Mixte",G187))*(Barèmes!$J$6:$J$28="+"))&gt;0,IF(AA187&lt;=SUMIFS(Barèmes!$F$6:$F$28,Barèmes!$A$6:$A$28,"Agilité — T-test 974 (s)",Barèmes!$B$6:$B$28,H187,Barèmes!$C$6:$C$28,IF(H187="6ème","Mixte",G187)),Barèmes!$B$2,IF(AA187&lt;=SUMIFS(Barèmes!$G$6:$G$28,Barèmes!$A$6:$A$28,"Agilité — T-test 974 (s)",Barèmes!$B$6:$B$28,H187,Barèmes!$C$6:$C$28,IF(H187="6ème","Mixte",G187)),Barèmes!$C$2,IF(AA187&lt;=SUMIFS(Barèmes!$H$6:$H$28,Barèmes!$A$6:$A$28,"Agilité — T-test 974 (s)",Barèmes!$B$6:$B$28,H187,Barèmes!$C$6:$C$28,IF(H187="6ème","Mixte",G187)),Barèmes!$D$2,IF(AA187&lt;=SUMIFS(Barèmes!$I$6:$I$28,Barèmes!$A$6:$A$28,"Agilité — T-test 974 (s)",Barèmes!$B$6:$B$28,H187,Barèmes!$C$6:$C$28,IF(H187="6ème","Mixte",G187)),Barèmes!$E$2,Barèmes!$F$2)))),IF(AA187&gt;=SUMIFS(Barèmes!$F$6:$F$28,Barèmes!$A$6:$A$28,"Agilité — T-test 974 (s)",Barèmes!$B$6:$B$28,H187,Barèmes!$C$6:$C$28,IF(H187="6ème","Mixte",G187)),Barèmes!$B$2,IF(AA187&gt;=SUMIFS(Barèmes!$G$6:$G$28,Barèmes!$A$6:$A$28,"Agilité — T-test 974 (s)",Barèmes!$B$6:$B$28,H187,Barèmes!$C$6:$C$28,IF(H187="6ème","Mixte",G187)),Barèmes!$C$2,IF(AA187&gt;=SUMIFS(Barèmes!$H$6:$H$28,Barèmes!$A$6:$A$28,"Agilité — T-test 974 (s)",Barèmes!$B$6:$B$28,H187,Barèmes!$C$6:$C$28,IF(H187="6ème","Mixte",G187)),Barèmes!$D$2,IF(AA187&gt;=SUMIFS(Barèmes!$I$6:$I$28,Barèmes!$A$6:$A$28,"Agilité — T-test 974 (s)",Barèmes!$B$6:$B$28,H187,Barèmes!$C$6:$C$28,IF(H187="6ème","Mixte",G187)),Barèmes!$E$2,Barèmes!$F$2))))))</f>
        <v/>
      </c>
      <c r="AD187" s="28" t="str">
        <f t="shared" si="18"/>
        <v/>
      </c>
      <c r="AE187" s="29" t="str">
        <f t="shared" si="19"/>
        <v/>
      </c>
      <c r="AF187" s="30" t="str">
        <f>IF(OR(AD187="",SUMPRODUCT((Barèmes!$A$6:$A$28="Surcoût d'agilité (s) — technique")*(Barèmes!$B$6:$B$28=H187)*(Barèmes!$C$6:$C$28=IF(H187="6ème","Mixte",G187)))=0),"",IF(SUMPRODUCT((Barèmes!$A$6:$A$28="Surcoût d'agilité (s) — technique")*(Barèmes!$B$6:$B$28=H187)*(Barèmes!$C$6:$C$28=IF(H187="6ème","Mixte",G187))*(Barèmes!$J$6:$J$28="+"))&gt;0,IF(AD187&lt;=SUMIFS(Barèmes!$D$6:$D$28,Barèmes!$A$6:$A$28,"Surcoût d'agilité (s) — technique",Barèmes!$B$6:$B$28,H187,Barèmes!$C$6:$C$28,IF(H187="6ème","Mixte",G187)),"à besoin",IF(AD187&lt;=SUMIFS(Barèmes!$E$6:$E$28,Barèmes!$A$6:$A$28,"Surcoût d'agilité (s) — technique",Barèmes!$B$6:$B$28,H187,Barèmes!$C$6:$C$28,IF(H187="6ème","Mixte",G187)),"fragile","satisfaisant")),IF(AD187&gt;=SUMIFS(Barèmes!$D$6:$D$28,Barèmes!$A$6:$A$28,"Surcoût d'agilité (s) — technique",Barèmes!$B$6:$B$28,H187,Barèmes!$C$6:$C$28,IF(H187="6ème","Mixte",G187)),"à besoin",IF(AD187&gt;=SUMIFS(Barèmes!$E$6:$E$28,Barèmes!$A$6:$A$28,"Surcoût d'agilité (s) — technique",Barèmes!$B$6:$B$28,H187,Barèmes!$C$6:$C$28,IF(H187="6ème","Mixte",G187)),"fragile","satisfaisant"))))</f>
        <v/>
      </c>
      <c r="AG187" s="30" t="str">
        <f>IF(OR(AD187="",SUMPRODUCT((Barèmes!$A$6:$A$28="Surcoût d'agilité (s) — technique")*(Barèmes!$B$6:$B$28=H187)*(Barèmes!$C$6:$C$28=IF(H187="6ème","Mixte",G187)))=0),"",IF(SUMPRODUCT((Barèmes!$A$6:$A$28="Surcoût d'agilité (s) — technique")*(Barèmes!$B$6:$B$28=H187)*(Barèmes!$C$6:$C$28=IF(H187="6ème","Mixte",G187))*(Barèmes!$J$6:$J$28="+"))&gt;0,IF(AD187&lt;=SUMIFS(Barèmes!$F$6:$F$28,Barèmes!$A$6:$A$28,"Surcoût d'agilité (s) — technique",Barèmes!$B$6:$B$28,H187,Barèmes!$C$6:$C$28,IF(H187="6ème","Mixte",G187)),Barèmes!$B$2,IF(AD187&lt;=SUMIFS(Barèmes!$G$6:$G$28,Barèmes!$A$6:$A$28,"Surcoût d'agilité (s) — technique",Barèmes!$B$6:$B$28,H187,Barèmes!$C$6:$C$28,IF(H187="6ème","Mixte",G187)),Barèmes!$C$2,IF(AD187&lt;=SUMIFS(Barèmes!$H$6:$H$28,Barèmes!$A$6:$A$28,"Surcoût d'agilité (s) — technique",Barèmes!$B$6:$B$28,H187,Barèmes!$C$6:$C$28,IF(H187="6ème","Mixte",G187)),Barèmes!$D$2,IF(AD187&lt;=SUMIFS(Barèmes!$I$6:$I$28,Barèmes!$A$6:$A$28,"Surcoût d'agilité (s) — technique",Barèmes!$B$6:$B$28,H187,Barèmes!$C$6:$C$28,IF(H187="6ème","Mixte",G187)),Barèmes!$E$2,Barèmes!$F$2)))),IF(AD187&gt;=SUMIFS(Barèmes!$F$6:$F$28,Barèmes!$A$6:$A$28,"Surcoût d'agilité (s) — technique",Barèmes!$B$6:$B$28,H187,Barèmes!$C$6:$C$28,IF(H187="6ème","Mixte",G187)),Barèmes!$B$2,IF(AD187&gt;=SUMIFS(Barèmes!$G$6:$G$28,Barèmes!$A$6:$A$28,"Surcoût d'agilité (s) — technique",Barèmes!$B$6:$B$28,H187,Barèmes!$C$6:$C$28,IF(H187="6ème","Mixte",G187)),Barèmes!$C$2,IF(AD187&gt;=SUMIFS(Barèmes!$H$6:$H$28,Barèmes!$A$6:$A$28,"Surcoût d'agilité (s) — technique",Barèmes!$B$6:$B$28,H187,Barèmes!$C$6:$C$28,IF(H187="6ème","Mixte",G187)),Barèmes!$D$2,IF(AD187&gt;=SUMIFS(Barèmes!$I$6:$I$28,Barèmes!$A$6:$A$28,"Surcoût d'agilité (s) — technique",Barèmes!$B$6:$B$28,H187,Barèmes!$C$6:$C$28,IF(H187="6ème","Mixte",G187)),Barèmes!$E$2,Barèmes!$F$2))))))</f>
        <v/>
      </c>
      <c r="AH187" s="31" t="str">
        <f>IF((IF(N187="",0,1)+IF(Q187="",0,1)+IF(W187="",0,1)+IF(Z187="",0,1)+IF(AC187="",0,1))=0,"",3*IF(N187=Barèmes!$B$2,1,IF(N187=Barèmes!$C$2,2,IF(N187=Barèmes!$D$2,3,IF(N187=Barèmes!$E$2,4,IF(N187=Barèmes!$F$2,5,0)))))+3*IF(Q187=Barèmes!$B$2,1,IF(Q187=Barèmes!$C$2,2,IF(Q187=Barèmes!$D$2,3,IF(Q187=Barèmes!$E$2,4,IF(Q187=Barèmes!$F$2,5,0)))))+2*IF(W187=Barèmes!$B$2,1,IF(W187=Barèmes!$C$2,2,IF(W187=Barèmes!$D$2,3,IF(W187=Barèmes!$E$2,4,IF(W187=Barèmes!$F$2,5,0)))))+1*IF(Z187=Barèmes!$B$2,1,IF(Z187=Barèmes!$C$2,2,IF(Z187=Barèmes!$D$2,3,IF(Z187=Barèmes!$E$2,4,IF(Z187=Barèmes!$F$2,5,0)))))+1*IF(AC187=Barèmes!$B$2,1,IF(AC187=Barèmes!$C$2,2,IF(AC187=Barèmes!$D$2,3,IF(AC187=Barèmes!$E$2,4,IF(AC187=Barèmes!$F$2,5,0))))))</f>
        <v/>
      </c>
      <c r="AI187" s="31"/>
      <c r="AJ187" s="32" t="str">
        <f>IFERROR(INDEX(Croissance!$B$5:$B$604,MATCH(A187,Croissance!$A$5:$A$604,0)),"")</f>
        <v/>
      </c>
      <c r="AK187" s="32" t="str">
        <f>IFERROR(INDEX(Croissance!$C$5:$C$604,MATCH(A187,Croissance!$A$5:$A$604,0)),"")</f>
        <v/>
      </c>
      <c r="AL187" s="32" t="str">
        <f>IFERROR(INDEX(Croissance!$D$5:$D$604,MATCH(A187,Croissance!$A$5:$A$604,0)),"")</f>
        <v/>
      </c>
      <c r="AM187" s="32" t="str">
        <f>IFERROR(INDEX(Croissance!$E$5:$E$604,MATCH(A187,Croissance!$A$5:$A$604,0)),"")</f>
        <v/>
      </c>
      <c r="AO187" s="33">
        <f t="shared" si="24"/>
        <v>0</v>
      </c>
      <c r="AP187" s="33">
        <f t="shared" si="20"/>
        <v>0</v>
      </c>
      <c r="AQ187" s="33">
        <f>IF(A187="",0,IF(AND(OR('Synthèse classe'!$C$2="Tous",C187='Synthèse classe'!$C$2),OR('Synthèse classe'!$C$3="Toutes",D187='Synthèse classe'!$C$3),OR('Synthèse classe'!$C$4="Toutes",AND('Synthèse classe'!$C$4="Dernière",AP187=1),B187=IFERROR(VALUE('Synthèse classe'!$C$4),0))),1,0))</f>
        <v>0</v>
      </c>
      <c r="AR187" s="34" t="str">
        <f t="shared" si="21"/>
        <v/>
      </c>
    </row>
    <row r="188" spans="1:44" x14ac:dyDescent="0.2">
      <c r="A188" s="17" t="str">
        <f t="shared" si="17"/>
        <v/>
      </c>
      <c r="B188" s="18"/>
      <c r="C188" s="19"/>
      <c r="D188" s="19"/>
      <c r="E188" s="19"/>
      <c r="F188" s="19"/>
      <c r="G188" s="19"/>
      <c r="H188" s="17" t="str">
        <f t="shared" si="22"/>
        <v/>
      </c>
      <c r="I188" s="20"/>
      <c r="J188" s="18"/>
      <c r="K188" s="19"/>
      <c r="L188" s="21" t="str">
        <f t="shared" si="23"/>
        <v/>
      </c>
      <c r="M188" s="21" t="str">
        <f>IF(OR(J188="",SUMPRODUCT((Barèmes!$A$6:$A$28="Endurance — Luc Léger (palier)")*(Barèmes!$B$6:$B$28=H188)*(Barèmes!$C$6:$C$28=IF(H188="6ème","Mixte",G188)))=0),"",IF(SUMPRODUCT((Barèmes!$A$6:$A$28="Endurance — Luc Léger (palier)")*(Barèmes!$B$6:$B$28=H188)*(Barèmes!$C$6:$C$28=IF(H188="6ème","Mixte",G188))*(Barèmes!$J$6:$J$28="+"))&gt;0,IF(J188&lt;=SUMIFS(Barèmes!$D$6:$D$28,Barèmes!$A$6:$A$28,"Endurance — Luc Léger (palier)",Barèmes!$B$6:$B$28,H188,Barèmes!$C$6:$C$28,IF(H188="6ème","Mixte",G188)),"à besoin",IF(J188&lt;=SUMIFS(Barèmes!$E$6:$E$28,Barèmes!$A$6:$A$28,"Endurance — Luc Léger (palier)",Barèmes!$B$6:$B$28,H188,Barèmes!$C$6:$C$28,IF(H188="6ème","Mixte",G188)),"fragile","satisfaisant")),IF(J188&gt;=SUMIFS(Barèmes!$D$6:$D$28,Barèmes!$A$6:$A$28,"Endurance — Luc Léger (palier)",Barèmes!$B$6:$B$28,H188,Barèmes!$C$6:$C$28,IF(H188="6ème","Mixte",G188)),"à besoin",IF(J188&gt;=SUMIFS(Barèmes!$E$6:$E$28,Barèmes!$A$6:$A$28,"Endurance — Luc Léger (palier)",Barèmes!$B$6:$B$28,H188,Barèmes!$C$6:$C$28,IF(H188="6ème","Mixte",G188)),"fragile","satisfaisant"))))</f>
        <v/>
      </c>
      <c r="N188" s="21" t="str">
        <f>IF(OR(J188="",SUMPRODUCT((Barèmes!$A$6:$A$28="Endurance — Luc Léger (palier)")*(Barèmes!$B$6:$B$28=H188)*(Barèmes!$C$6:$C$28=IF(H188="6ème","Mixte",G188)))=0),"",IF(SUMPRODUCT((Barèmes!$A$6:$A$28="Endurance — Luc Léger (palier)")*(Barèmes!$B$6:$B$28=H188)*(Barèmes!$C$6:$C$28=IF(H188="6ème","Mixte",G188))*(Barèmes!$J$6:$J$28="+"))&gt;0,IF(J188&lt;=SUMIFS(Barèmes!$F$6:$F$28,Barèmes!$A$6:$A$28,"Endurance — Luc Léger (palier)",Barèmes!$B$6:$B$28,H188,Barèmes!$C$6:$C$28,IF(H188="6ème","Mixte",G188)),Barèmes!$B$2,IF(J188&lt;=SUMIFS(Barèmes!$G$6:$G$28,Barèmes!$A$6:$A$28,"Endurance — Luc Léger (palier)",Barèmes!$B$6:$B$28,H188,Barèmes!$C$6:$C$28,IF(H188="6ème","Mixte",G188)),Barèmes!$C$2,IF(J188&lt;=SUMIFS(Barèmes!$H$6:$H$28,Barèmes!$A$6:$A$28,"Endurance — Luc Léger (palier)",Barèmes!$B$6:$B$28,H188,Barèmes!$C$6:$C$28,IF(H188="6ème","Mixte",G188)),Barèmes!$D$2,IF(J188&lt;=SUMIFS(Barèmes!$I$6:$I$28,Barèmes!$A$6:$A$28,"Endurance — Luc Léger (palier)",Barèmes!$B$6:$B$28,H188,Barèmes!$C$6:$C$28,IF(H188="6ème","Mixte",G188)),Barèmes!$E$2,Barèmes!$F$2)))),IF(J188&gt;=SUMIFS(Barèmes!$F$6:$F$28,Barèmes!$A$6:$A$28,"Endurance — Luc Léger (palier)",Barèmes!$B$6:$B$28,H188,Barèmes!$C$6:$C$28,IF(H188="6ème","Mixte",G188)),Barèmes!$B$2,IF(J188&gt;=SUMIFS(Barèmes!$G$6:$G$28,Barèmes!$A$6:$A$28,"Endurance — Luc Léger (palier)",Barèmes!$B$6:$B$28,H188,Barèmes!$C$6:$C$28,IF(H188="6ème","Mixte",G188)),Barèmes!$C$2,IF(J188&gt;=SUMIFS(Barèmes!$H$6:$H$28,Barèmes!$A$6:$A$28,"Endurance — Luc Léger (palier)",Barèmes!$B$6:$B$28,H188,Barèmes!$C$6:$C$28,IF(H188="6ème","Mixte",G188)),Barèmes!$D$2,IF(J188&gt;=SUMIFS(Barèmes!$I$6:$I$28,Barèmes!$A$6:$A$28,"Endurance — Luc Léger (palier)",Barèmes!$B$6:$B$28,H188,Barèmes!$C$6:$C$28,IF(H188="6ème","Mixte",G188)),Barèmes!$E$2,Barèmes!$F$2))))))</f>
        <v/>
      </c>
      <c r="O188" s="22"/>
      <c r="P188" s="23" t="str">
        <f>IF(OR(O188="",SUMPRODUCT((Barèmes!$A$6:$A$28="Force bas du corps — Saut en longueur (m)")*(Barèmes!$B$6:$B$28=H188)*(Barèmes!$C$6:$C$28=IF(H188="6ème","Mixte",G188)))=0),"",IF(SUMPRODUCT((Barèmes!$A$6:$A$28="Force bas du corps — Saut en longueur (m)")*(Barèmes!$B$6:$B$28=H188)*(Barèmes!$C$6:$C$28=IF(H188="6ème","Mixte",G188))*(Barèmes!$J$6:$J$28="+"))&gt;0,IF(O188&lt;=SUMIFS(Barèmes!$D$6:$D$28,Barèmes!$A$6:$A$28,"Force bas du corps — Saut en longueur (m)",Barèmes!$B$6:$B$28,H188,Barèmes!$C$6:$C$28,IF(H188="6ème","Mixte",G188)),"à besoin",IF(O188&lt;=SUMIFS(Barèmes!$E$6:$E$28,Barèmes!$A$6:$A$28,"Force bas du corps — Saut en longueur (m)",Barèmes!$B$6:$B$28,H188,Barèmes!$C$6:$C$28,IF(H188="6ème","Mixte",G188)),"fragile","satisfaisant")),IF(O188&gt;=SUMIFS(Barèmes!$D$6:$D$28,Barèmes!$A$6:$A$28,"Force bas du corps — Saut en longueur (m)",Barèmes!$B$6:$B$28,H188,Barèmes!$C$6:$C$28,IF(H188="6ème","Mixte",G188)),"à besoin",IF(O188&gt;=SUMIFS(Barèmes!$E$6:$E$28,Barèmes!$A$6:$A$28,"Force bas du corps — Saut en longueur (m)",Barèmes!$B$6:$B$28,H188,Barèmes!$C$6:$C$28,IF(H188="6ème","Mixte",G188)),"fragile","satisfaisant"))))</f>
        <v/>
      </c>
      <c r="Q188" s="23" t="str">
        <f>IF(OR(O188="",SUMPRODUCT((Barèmes!$A$6:$A$28="Force bas du corps — Saut en longueur (m)")*(Barèmes!$B$6:$B$28=H188)*(Barèmes!$C$6:$C$28=IF(H188="6ème","Mixte",G188)))=0),"",IF(SUMPRODUCT((Barèmes!$A$6:$A$28="Force bas du corps — Saut en longueur (m)")*(Barèmes!$B$6:$B$28=H188)*(Barèmes!$C$6:$C$28=IF(H188="6ème","Mixte",G188))*(Barèmes!$J$6:$J$28="+"))&gt;0,IF(O188&lt;=SUMIFS(Barèmes!$F$6:$F$28,Barèmes!$A$6:$A$28,"Force bas du corps — Saut en longueur (m)",Barèmes!$B$6:$B$28,H188,Barèmes!$C$6:$C$28,IF(H188="6ème","Mixte",G188)),Barèmes!$B$2,IF(O188&lt;=SUMIFS(Barèmes!$G$6:$G$28,Barèmes!$A$6:$A$28,"Force bas du corps — Saut en longueur (m)",Barèmes!$B$6:$B$28,H188,Barèmes!$C$6:$C$28,IF(H188="6ème","Mixte",G188)),Barèmes!$C$2,IF(O188&lt;=SUMIFS(Barèmes!$H$6:$H$28,Barèmes!$A$6:$A$28,"Force bas du corps — Saut en longueur (m)",Barèmes!$B$6:$B$28,H188,Barèmes!$C$6:$C$28,IF(H188="6ème","Mixte",G188)),Barèmes!$D$2,IF(O188&lt;=SUMIFS(Barèmes!$I$6:$I$28,Barèmes!$A$6:$A$28,"Force bas du corps — Saut en longueur (m)",Barèmes!$B$6:$B$28,H188,Barèmes!$C$6:$C$28,IF(H188="6ème","Mixte",G188)),Barèmes!$E$2,Barèmes!$F$2)))),IF(O188&gt;=SUMIFS(Barèmes!$F$6:$F$28,Barèmes!$A$6:$A$28,"Force bas du corps — Saut en longueur (m)",Barèmes!$B$6:$B$28,H188,Barèmes!$C$6:$C$28,IF(H188="6ème","Mixte",G188)),Barèmes!$B$2,IF(O188&gt;=SUMIFS(Barèmes!$G$6:$G$28,Barèmes!$A$6:$A$28,"Force bas du corps — Saut en longueur (m)",Barèmes!$B$6:$B$28,H188,Barèmes!$C$6:$C$28,IF(H188="6ème","Mixte",G188)),Barèmes!$C$2,IF(O188&gt;=SUMIFS(Barèmes!$H$6:$H$28,Barèmes!$A$6:$A$28,"Force bas du corps — Saut en longueur (m)",Barèmes!$B$6:$B$28,H188,Barèmes!$C$6:$C$28,IF(H188="6ème","Mixte",G188)),Barèmes!$D$2,IF(O188&gt;=SUMIFS(Barèmes!$I$6:$I$28,Barèmes!$A$6:$A$28,"Force bas du corps — Saut en longueur (m)",Barèmes!$B$6:$B$28,H188,Barèmes!$C$6:$C$28,IF(H188="6ème","Mixte",G188)),Barèmes!$E$2,Barèmes!$F$2))))))</f>
        <v/>
      </c>
      <c r="R188" s="22"/>
      <c r="S188" s="24" t="str">
        <f>IF(OR(R188="",SUMPRODUCT((Barèmes!$A$6:$A$28="Vitesse — 30 m (s)")*(Barèmes!$B$6:$B$28=H188)*(Barèmes!$C$6:$C$28=IF(H188="6ème","Mixte",G188)))=0),"",IF(SUMPRODUCT((Barèmes!$A$6:$A$28="Vitesse — 30 m (s)")*(Barèmes!$B$6:$B$28=H188)*(Barèmes!$C$6:$C$28=IF(H188="6ème","Mixte",G188))*(Barèmes!$J$6:$J$28="+"))&gt;0,IF(R188&lt;=SUMIFS(Barèmes!$D$6:$D$28,Barèmes!$A$6:$A$28,"Vitesse — 30 m (s)",Barèmes!$B$6:$B$28,H188,Barèmes!$C$6:$C$28,IF(H188="6ème","Mixte",G188)),"à besoin",IF(R188&lt;=SUMIFS(Barèmes!$E$6:$E$28,Barèmes!$A$6:$A$28,"Vitesse — 30 m (s)",Barèmes!$B$6:$B$28,H188,Barèmes!$C$6:$C$28,IF(H188="6ème","Mixte",G188)),"fragile","satisfaisant")),IF(R188&gt;=SUMIFS(Barèmes!$D$6:$D$28,Barèmes!$A$6:$A$28,"Vitesse — 30 m (s)",Barèmes!$B$6:$B$28,H188,Barèmes!$C$6:$C$28,IF(H188="6ème","Mixte",G188)),"à besoin",IF(R188&gt;=SUMIFS(Barèmes!$E$6:$E$28,Barèmes!$A$6:$A$28,"Vitesse — 30 m (s)",Barèmes!$B$6:$B$28,H188,Barèmes!$C$6:$C$28,IF(H188="6ème","Mixte",G188)),"fragile","satisfaisant"))))</f>
        <v/>
      </c>
      <c r="T188" s="24" t="str">
        <f>IF(OR(R188="",SUMPRODUCT((Barèmes!$A$6:$A$28="Vitesse — 30 m (s)")*(Barèmes!$B$6:$B$28=H188)*(Barèmes!$C$6:$C$28=IF(H188="6ème","Mixte",G188)))=0),"",IF(SUMPRODUCT((Barèmes!$A$6:$A$28="Vitesse — 30 m (s)")*(Barèmes!$B$6:$B$28=H188)*(Barèmes!$C$6:$C$28=IF(H188="6ème","Mixte",G188))*(Barèmes!$J$6:$J$28="+"))&gt;0,IF(R188&lt;=SUMIFS(Barèmes!$F$6:$F$28,Barèmes!$A$6:$A$28,"Vitesse — 30 m (s)",Barèmes!$B$6:$B$28,H188,Barèmes!$C$6:$C$28,IF(H188="6ème","Mixte",G188)),Barèmes!$B$2,IF(R188&lt;=SUMIFS(Barèmes!$G$6:$G$28,Barèmes!$A$6:$A$28,"Vitesse — 30 m (s)",Barèmes!$B$6:$B$28,H188,Barèmes!$C$6:$C$28,IF(H188="6ème","Mixte",G188)),Barèmes!$C$2,IF(R188&lt;=SUMIFS(Barèmes!$H$6:$H$28,Barèmes!$A$6:$A$28,"Vitesse — 30 m (s)",Barèmes!$B$6:$B$28,H188,Barèmes!$C$6:$C$28,IF(H188="6ème","Mixte",G188)),Barèmes!$D$2,IF(R188&lt;=SUMIFS(Barèmes!$I$6:$I$28,Barèmes!$A$6:$A$28,"Vitesse — 30 m (s)",Barèmes!$B$6:$B$28,H188,Barèmes!$C$6:$C$28,IF(H188="6ème","Mixte",G188)),Barèmes!$E$2,Barèmes!$F$2)))),IF(R188&gt;=SUMIFS(Barèmes!$F$6:$F$28,Barèmes!$A$6:$A$28,"Vitesse — 30 m (s)",Barèmes!$B$6:$B$28,H188,Barèmes!$C$6:$C$28,IF(H188="6ème","Mixte",G188)),Barèmes!$B$2,IF(R188&gt;=SUMIFS(Barèmes!$G$6:$G$28,Barèmes!$A$6:$A$28,"Vitesse — 30 m (s)",Barèmes!$B$6:$B$28,H188,Barèmes!$C$6:$C$28,IF(H188="6ème","Mixte",G188)),Barèmes!$C$2,IF(R188&gt;=SUMIFS(Barèmes!$H$6:$H$28,Barèmes!$A$6:$A$28,"Vitesse — 30 m (s)",Barèmes!$B$6:$B$28,H188,Barèmes!$C$6:$C$28,IF(H188="6ème","Mixte",G188)),Barèmes!$D$2,IF(R188&gt;=SUMIFS(Barèmes!$I$6:$I$28,Barèmes!$A$6:$A$28,"Vitesse — 30 m (s)",Barèmes!$B$6:$B$28,H188,Barèmes!$C$6:$C$28,IF(H188="6ème","Mixte",G188)),Barèmes!$E$2,Barèmes!$F$2))))))</f>
        <v/>
      </c>
      <c r="U188" s="22"/>
      <c r="V188" s="25" t="str">
        <f>IF(OR(U188="",SUMPRODUCT((Barèmes!$A$6:$A$28="Vitesse — 50 m (s)")*(Barèmes!$B$6:$B$28=H188)*(Barèmes!$C$6:$C$28=IF(H188="6ème","Mixte",G188)))=0),"",IF(SUMPRODUCT((Barèmes!$A$6:$A$28="Vitesse — 50 m (s)")*(Barèmes!$B$6:$B$28=H188)*(Barèmes!$C$6:$C$28=IF(H188="6ème","Mixte",G188))*(Barèmes!$J$6:$J$28="+"))&gt;0,IF(U188&lt;=SUMIFS(Barèmes!$D$6:$D$28,Barèmes!$A$6:$A$28,"Vitesse — 50 m (s)",Barèmes!$B$6:$B$28,H188,Barèmes!$C$6:$C$28,IF(H188="6ème","Mixte",G188)),"à besoin",IF(U188&lt;=SUMIFS(Barèmes!$E$6:$E$28,Barèmes!$A$6:$A$28,"Vitesse — 50 m (s)",Barèmes!$B$6:$B$28,H188,Barèmes!$C$6:$C$28,IF(H188="6ème","Mixte",G188)),"fragile","satisfaisant")),IF(U188&gt;=SUMIFS(Barèmes!$D$6:$D$28,Barèmes!$A$6:$A$28,"Vitesse — 50 m (s)",Barèmes!$B$6:$B$28,H188,Barèmes!$C$6:$C$28,IF(H188="6ème","Mixte",G188)),"à besoin",IF(U188&gt;=SUMIFS(Barèmes!$E$6:$E$28,Barèmes!$A$6:$A$28,"Vitesse — 50 m (s)",Barèmes!$B$6:$B$28,H188,Barèmes!$C$6:$C$28,IF(H188="6ème","Mixte",G188)),"fragile","satisfaisant"))))</f>
        <v/>
      </c>
      <c r="W188" s="25" t="str">
        <f>IF(OR(U188="",SUMPRODUCT((Barèmes!$A$6:$A$28="Vitesse — 50 m (s)")*(Barèmes!$B$6:$B$28=H188)*(Barèmes!$C$6:$C$28=IF(H188="6ème","Mixte",G188)))=0),"",IF(SUMPRODUCT((Barèmes!$A$6:$A$28="Vitesse — 50 m (s)")*(Barèmes!$B$6:$B$28=H188)*(Barèmes!$C$6:$C$28=IF(H188="6ème","Mixte",G188))*(Barèmes!$J$6:$J$28="+"))&gt;0,IF(U188&lt;=SUMIFS(Barèmes!$F$6:$F$28,Barèmes!$A$6:$A$28,"Vitesse — 50 m (s)",Barèmes!$B$6:$B$28,H188,Barèmes!$C$6:$C$28,IF(H188="6ème","Mixte",G188)),Barèmes!$B$2,IF(U188&lt;=SUMIFS(Barèmes!$G$6:$G$28,Barèmes!$A$6:$A$28,"Vitesse — 50 m (s)",Barèmes!$B$6:$B$28,H188,Barèmes!$C$6:$C$28,IF(H188="6ème","Mixte",G188)),Barèmes!$C$2,IF(U188&lt;=SUMIFS(Barèmes!$H$6:$H$28,Barèmes!$A$6:$A$28,"Vitesse — 50 m (s)",Barèmes!$B$6:$B$28,H188,Barèmes!$C$6:$C$28,IF(H188="6ème","Mixte",G188)),Barèmes!$D$2,IF(U188&lt;=SUMIFS(Barèmes!$I$6:$I$28,Barèmes!$A$6:$A$28,"Vitesse — 50 m (s)",Barèmes!$B$6:$B$28,H188,Barèmes!$C$6:$C$28,IF(H188="6ème","Mixte",G188)),Barèmes!$E$2,Barèmes!$F$2)))),IF(U188&gt;=SUMIFS(Barèmes!$F$6:$F$28,Barèmes!$A$6:$A$28,"Vitesse — 50 m (s)",Barèmes!$B$6:$B$28,H188,Barèmes!$C$6:$C$28,IF(H188="6ème","Mixte",G188)),Barèmes!$B$2,IF(U188&gt;=SUMIFS(Barèmes!$G$6:$G$28,Barèmes!$A$6:$A$28,"Vitesse — 50 m (s)",Barèmes!$B$6:$B$28,H188,Barèmes!$C$6:$C$28,IF(H188="6ème","Mixte",G188)),Barèmes!$C$2,IF(U188&gt;=SUMIFS(Barèmes!$H$6:$H$28,Barèmes!$A$6:$A$28,"Vitesse — 50 m (s)",Barèmes!$B$6:$B$28,H188,Barèmes!$C$6:$C$28,IF(H188="6ème","Mixte",G188)),Barèmes!$D$2,IF(U188&gt;=SUMIFS(Barèmes!$I$6:$I$28,Barèmes!$A$6:$A$28,"Vitesse — 50 m (s)",Barèmes!$B$6:$B$28,H188,Barèmes!$C$6:$C$28,IF(H188="6ème","Mixte",G188)),Barèmes!$E$2,Barèmes!$F$2))))))</f>
        <v/>
      </c>
      <c r="X188" s="18"/>
      <c r="Y188" s="26" t="str" cm="1">
        <f t="array" ref="Y188">IF(OR(X188="",SUMPRODUCT((Barèmes!$A$6:$A$28="Souplesse (score 1-5)")*(Barèmes!$B$6:$B$28=H188)*(Barèmes!$C$6:$C$28=IF(H188="6ème","Mixte",G188)))=0),"",IF(SUMPRODUCT((Barèmes!$A$6:$A$28="Souplesse (score 1-5)")*(Barèmes!$B$6:$B$28=H188)*(Barèmes!$C$6:$C$28=IF(H188="6ème","Mixte",G188))*(Barèmes!$J$6:$J$28="+"))&gt;0,IF(X188&lt;=SUMIFS(Barèmes!$D$6:$D$28,Barèmes!$A$6:$A$28,"Souplesse (score 1-5)",Barèmes!$B$6:$B$28,H188,Barèmes!$C$6:$C$28,IF(H188="6ème","Mixte",G188)),"à besoin",IF(X188&lt;=SUMIFS(Barèmes!$E$6:$E$28,Barèmes!$A$6:$A$28,"Souplesse (score 1-5)",Barèmes!$B$6:$B$28,H188,Barèmes!$C$6:$C$28,IF(H188="6ème","Mixte",G188)),"fragile","satisfaisant")),IF(X188&gt;=SUMIFS(Barèmes!$D$6:$D$28,Barèmes!$A$6:$A$28,"Souplesse (score 1-5)",Barèmes!$B$6:$B$28,H188,Barèmes!$C$6:$C$28,IF(H188="6ème","Mixte",G188)),"à besoin",IF(X188&gt;=SUMIFS(Barèmes!$E$6:$E$28,Barèmes!$A$6:$A$28,"Souplesse (score 1-5)",Barèmes!$B$6:$B$28,H188,Barèmes!$C$6:$C$28,IF(H188="6ème","Mixte",G188)),"fragile","satisfaisant"))))</f>
        <v/>
      </c>
      <c r="Z188" s="26" t="str" cm="1">
        <f t="array" ref="Z188">IF(OR(X188="",SUMPRODUCT((Barèmes!$A$6:$A$28="Souplesse (score 1-5)")*(Barèmes!$B$6:$B$28=H188)*(Barèmes!$C$6:$C$28=IF(H188="6ème","Mixte",G188)))=0),"",IF(SUMPRODUCT((Barèmes!$A$6:$A$28="Souplesse (score 1-5)")*(Barèmes!$B$6:$B$28=H188)*(Barèmes!$C$6:$C$28=IF(H188="6ème","Mixte",G188))*(Barèmes!$J$6:$J$28="+"))&gt;0,IF(X188&lt;=SUMIFS(Barèmes!$F$6:$F$28,Barèmes!$A$6:$A$28,"Souplesse (score 1-5)",Barèmes!$B$6:$B$28,H188,Barèmes!$C$6:$C$28,IF(H188="6ème","Mixte",G188)),Barèmes!$B$2,IF(X188&lt;=SUMIFS(Barèmes!$G$6:$G$28,Barèmes!$A$6:$A$28,"Souplesse (score 1-5)",Barèmes!$B$6:$B$28,H188,Barèmes!$C$6:$C$28,IF(H188="6ème","Mixte",G188)),Barèmes!$C$2,IF(X188&lt;=SUMIFS(Barèmes!$H$6:$H$28,Barèmes!$A$6:$A$28,"Souplesse (score 1-5)",Barèmes!$B$6:$B$28,H188,Barèmes!$C$6:$C$28,IF(H188="6ème","Mixte",G188)),Barèmes!$D$2,IF(X188&lt;=SUMIFS(Barèmes!$I$6:$I$28,Barèmes!$A$6:$A$28,"Souplesse (score 1-5)",Barèmes!$B$6:$B$28,H188,Barèmes!$C$6:$C$28,IF(H188="6ème","Mixte",G188)),Barèmes!$E$2,Barèmes!$F$2)))),IF(X188&gt;=SUMIFS(Barèmes!$F$6:$F$28,Barèmes!$A$6:$A$28,"Souplesse (score 1-5)",Barèmes!$B$6:$B$28,H188,Barèmes!$C$6:$C$28,IF(H188="6ème","Mixte",G188)),Barèmes!$B$2,IF(X188&gt;=SUMIFS(Barèmes!$G$6:$G$28,Barèmes!$A$6:$A$28,"Souplesse (score 1-5)",Barèmes!$B$6:$B$28,H188,Barèmes!$C$6:$C$28,IF(H188="6ème","Mixte",G188)),Barèmes!$C$2,IF(X188&gt;=SUMIFS(Barèmes!$H$6:$H$28,Barèmes!$A$6:$A$28,"Souplesse (score 1-5)",Barèmes!$B$6:$B$28,H188,Barèmes!$C$6:$C$28,IF(H188="6ème","Mixte",G188)),Barèmes!$D$2,IF(X188&gt;=SUMIFS(Barèmes!$I$6:$I$28,Barèmes!$A$6:$A$28,"Souplesse (score 1-5)",Barèmes!$B$6:$B$28,H188,Barèmes!$C$6:$C$28,IF(H188="6ème","Mixte",G188)),Barèmes!$E$2,Barèmes!$F$2))))))</f>
        <v/>
      </c>
      <c r="AA188" s="22"/>
      <c r="AB188" s="27" t="str">
        <f>IF(OR(AA188="",SUMPRODUCT((Barèmes!$A$6:$A$28="Agilité — T-test 974 (s)")*(Barèmes!$B$6:$B$28=H188)*(Barèmes!$C$6:$C$28=IF(H188="6ème","Mixte",G188)))=0),"",IF(SUMPRODUCT((Barèmes!$A$6:$A$28="Agilité — T-test 974 (s)")*(Barèmes!$B$6:$B$28=H188)*(Barèmes!$C$6:$C$28=IF(H188="6ème","Mixte",G188))*(Barèmes!$J$6:$J$28="+"))&gt;0,IF(AA188&lt;=SUMIFS(Barèmes!$D$6:$D$28,Barèmes!$A$6:$A$28,"Agilité — T-test 974 (s)",Barèmes!$B$6:$B$28,H188,Barèmes!$C$6:$C$28,IF(H188="6ème","Mixte",G188)),"à besoin",IF(AA188&lt;=SUMIFS(Barèmes!$E$6:$E$28,Barèmes!$A$6:$A$28,"Agilité — T-test 974 (s)",Barèmes!$B$6:$B$28,H188,Barèmes!$C$6:$C$28,IF(H188="6ème","Mixte",G188)),"fragile","satisfaisant")),IF(AA188&gt;=SUMIFS(Barèmes!$D$6:$D$28,Barèmes!$A$6:$A$28,"Agilité — T-test 974 (s)",Barèmes!$B$6:$B$28,H188,Barèmes!$C$6:$C$28,IF(H188="6ème","Mixte",G188)),"à besoin",IF(AA188&gt;=SUMIFS(Barèmes!$E$6:$E$28,Barèmes!$A$6:$A$28,"Agilité — T-test 974 (s)",Barèmes!$B$6:$B$28,H188,Barèmes!$C$6:$C$28,IF(H188="6ème","Mixte",G188)),"fragile","satisfaisant"))))</f>
        <v/>
      </c>
      <c r="AC188" s="27" t="str">
        <f>IF(OR(AA188="",SUMPRODUCT((Barèmes!$A$6:$A$28="Agilité — T-test 974 (s)")*(Barèmes!$B$6:$B$28=H188)*(Barèmes!$C$6:$C$28=IF(H188="6ème","Mixte",G188)))=0),"",IF(SUMPRODUCT((Barèmes!$A$6:$A$28="Agilité — T-test 974 (s)")*(Barèmes!$B$6:$B$28=H188)*(Barèmes!$C$6:$C$28=IF(H188="6ème","Mixte",G188))*(Barèmes!$J$6:$J$28="+"))&gt;0,IF(AA188&lt;=SUMIFS(Barèmes!$F$6:$F$28,Barèmes!$A$6:$A$28,"Agilité — T-test 974 (s)",Barèmes!$B$6:$B$28,H188,Barèmes!$C$6:$C$28,IF(H188="6ème","Mixte",G188)),Barèmes!$B$2,IF(AA188&lt;=SUMIFS(Barèmes!$G$6:$G$28,Barèmes!$A$6:$A$28,"Agilité — T-test 974 (s)",Barèmes!$B$6:$B$28,H188,Barèmes!$C$6:$C$28,IF(H188="6ème","Mixte",G188)),Barèmes!$C$2,IF(AA188&lt;=SUMIFS(Barèmes!$H$6:$H$28,Barèmes!$A$6:$A$28,"Agilité — T-test 974 (s)",Barèmes!$B$6:$B$28,H188,Barèmes!$C$6:$C$28,IF(H188="6ème","Mixte",G188)),Barèmes!$D$2,IF(AA188&lt;=SUMIFS(Barèmes!$I$6:$I$28,Barèmes!$A$6:$A$28,"Agilité — T-test 974 (s)",Barèmes!$B$6:$B$28,H188,Barèmes!$C$6:$C$28,IF(H188="6ème","Mixte",G188)),Barèmes!$E$2,Barèmes!$F$2)))),IF(AA188&gt;=SUMIFS(Barèmes!$F$6:$F$28,Barèmes!$A$6:$A$28,"Agilité — T-test 974 (s)",Barèmes!$B$6:$B$28,H188,Barèmes!$C$6:$C$28,IF(H188="6ème","Mixte",G188)),Barèmes!$B$2,IF(AA188&gt;=SUMIFS(Barèmes!$G$6:$G$28,Barèmes!$A$6:$A$28,"Agilité — T-test 974 (s)",Barèmes!$B$6:$B$28,H188,Barèmes!$C$6:$C$28,IF(H188="6ème","Mixte",G188)),Barèmes!$C$2,IF(AA188&gt;=SUMIFS(Barèmes!$H$6:$H$28,Barèmes!$A$6:$A$28,"Agilité — T-test 974 (s)",Barèmes!$B$6:$B$28,H188,Barèmes!$C$6:$C$28,IF(H188="6ème","Mixte",G188)),Barèmes!$D$2,IF(AA188&gt;=SUMIFS(Barèmes!$I$6:$I$28,Barèmes!$A$6:$A$28,"Agilité — T-test 974 (s)",Barèmes!$B$6:$B$28,H188,Barèmes!$C$6:$C$28,IF(H188="6ème","Mixte",G188)),Barèmes!$E$2,Barèmes!$F$2))))))</f>
        <v/>
      </c>
      <c r="AD188" s="28" t="str">
        <f t="shared" si="18"/>
        <v/>
      </c>
      <c r="AE188" s="29" t="str">
        <f t="shared" si="19"/>
        <v/>
      </c>
      <c r="AF188" s="30" t="str">
        <f>IF(OR(AD188="",SUMPRODUCT((Barèmes!$A$6:$A$28="Surcoût d'agilité (s) — technique")*(Barèmes!$B$6:$B$28=H188)*(Barèmes!$C$6:$C$28=IF(H188="6ème","Mixte",G188)))=0),"",IF(SUMPRODUCT((Barèmes!$A$6:$A$28="Surcoût d'agilité (s) — technique")*(Barèmes!$B$6:$B$28=H188)*(Barèmes!$C$6:$C$28=IF(H188="6ème","Mixte",G188))*(Barèmes!$J$6:$J$28="+"))&gt;0,IF(AD188&lt;=SUMIFS(Barèmes!$D$6:$D$28,Barèmes!$A$6:$A$28,"Surcoût d'agilité (s) — technique",Barèmes!$B$6:$B$28,H188,Barèmes!$C$6:$C$28,IF(H188="6ème","Mixte",G188)),"à besoin",IF(AD188&lt;=SUMIFS(Barèmes!$E$6:$E$28,Barèmes!$A$6:$A$28,"Surcoût d'agilité (s) — technique",Barèmes!$B$6:$B$28,H188,Barèmes!$C$6:$C$28,IF(H188="6ème","Mixte",G188)),"fragile","satisfaisant")),IF(AD188&gt;=SUMIFS(Barèmes!$D$6:$D$28,Barèmes!$A$6:$A$28,"Surcoût d'agilité (s) — technique",Barèmes!$B$6:$B$28,H188,Barèmes!$C$6:$C$28,IF(H188="6ème","Mixte",G188)),"à besoin",IF(AD188&gt;=SUMIFS(Barèmes!$E$6:$E$28,Barèmes!$A$6:$A$28,"Surcoût d'agilité (s) — technique",Barèmes!$B$6:$B$28,H188,Barèmes!$C$6:$C$28,IF(H188="6ème","Mixte",G188)),"fragile","satisfaisant"))))</f>
        <v/>
      </c>
      <c r="AG188" s="30" t="str">
        <f>IF(OR(AD188="",SUMPRODUCT((Barèmes!$A$6:$A$28="Surcoût d'agilité (s) — technique")*(Barèmes!$B$6:$B$28=H188)*(Barèmes!$C$6:$C$28=IF(H188="6ème","Mixte",G188)))=0),"",IF(SUMPRODUCT((Barèmes!$A$6:$A$28="Surcoût d'agilité (s) — technique")*(Barèmes!$B$6:$B$28=H188)*(Barèmes!$C$6:$C$28=IF(H188="6ème","Mixte",G188))*(Barèmes!$J$6:$J$28="+"))&gt;0,IF(AD188&lt;=SUMIFS(Barèmes!$F$6:$F$28,Barèmes!$A$6:$A$28,"Surcoût d'agilité (s) — technique",Barèmes!$B$6:$B$28,H188,Barèmes!$C$6:$C$28,IF(H188="6ème","Mixte",G188)),Barèmes!$B$2,IF(AD188&lt;=SUMIFS(Barèmes!$G$6:$G$28,Barèmes!$A$6:$A$28,"Surcoût d'agilité (s) — technique",Barèmes!$B$6:$B$28,H188,Barèmes!$C$6:$C$28,IF(H188="6ème","Mixte",G188)),Barèmes!$C$2,IF(AD188&lt;=SUMIFS(Barèmes!$H$6:$H$28,Barèmes!$A$6:$A$28,"Surcoût d'agilité (s) — technique",Barèmes!$B$6:$B$28,H188,Barèmes!$C$6:$C$28,IF(H188="6ème","Mixte",G188)),Barèmes!$D$2,IF(AD188&lt;=SUMIFS(Barèmes!$I$6:$I$28,Barèmes!$A$6:$A$28,"Surcoût d'agilité (s) — technique",Barèmes!$B$6:$B$28,H188,Barèmes!$C$6:$C$28,IF(H188="6ème","Mixte",G188)),Barèmes!$E$2,Barèmes!$F$2)))),IF(AD188&gt;=SUMIFS(Barèmes!$F$6:$F$28,Barèmes!$A$6:$A$28,"Surcoût d'agilité (s) — technique",Barèmes!$B$6:$B$28,H188,Barèmes!$C$6:$C$28,IF(H188="6ème","Mixte",G188)),Barèmes!$B$2,IF(AD188&gt;=SUMIFS(Barèmes!$G$6:$G$28,Barèmes!$A$6:$A$28,"Surcoût d'agilité (s) — technique",Barèmes!$B$6:$B$28,H188,Barèmes!$C$6:$C$28,IF(H188="6ème","Mixte",G188)),Barèmes!$C$2,IF(AD188&gt;=SUMIFS(Barèmes!$H$6:$H$28,Barèmes!$A$6:$A$28,"Surcoût d'agilité (s) — technique",Barèmes!$B$6:$B$28,H188,Barèmes!$C$6:$C$28,IF(H188="6ème","Mixte",G188)),Barèmes!$D$2,IF(AD188&gt;=SUMIFS(Barèmes!$I$6:$I$28,Barèmes!$A$6:$A$28,"Surcoût d'agilité (s) — technique",Barèmes!$B$6:$B$28,H188,Barèmes!$C$6:$C$28,IF(H188="6ème","Mixte",G188)),Barèmes!$E$2,Barèmes!$F$2))))))</f>
        <v/>
      </c>
      <c r="AH188" s="31" t="str">
        <f>IF((IF(N188="",0,1)+IF(Q188="",0,1)+IF(W188="",0,1)+IF(Z188="",0,1)+IF(AC188="",0,1))=0,"",3*IF(N188=Barèmes!$B$2,1,IF(N188=Barèmes!$C$2,2,IF(N188=Barèmes!$D$2,3,IF(N188=Barèmes!$E$2,4,IF(N188=Barèmes!$F$2,5,0)))))+3*IF(Q188=Barèmes!$B$2,1,IF(Q188=Barèmes!$C$2,2,IF(Q188=Barèmes!$D$2,3,IF(Q188=Barèmes!$E$2,4,IF(Q188=Barèmes!$F$2,5,0)))))+2*IF(W188=Barèmes!$B$2,1,IF(W188=Barèmes!$C$2,2,IF(W188=Barèmes!$D$2,3,IF(W188=Barèmes!$E$2,4,IF(W188=Barèmes!$F$2,5,0)))))+1*IF(Z188=Barèmes!$B$2,1,IF(Z188=Barèmes!$C$2,2,IF(Z188=Barèmes!$D$2,3,IF(Z188=Barèmes!$E$2,4,IF(Z188=Barèmes!$F$2,5,0)))))+1*IF(AC188=Barèmes!$B$2,1,IF(AC188=Barèmes!$C$2,2,IF(AC188=Barèmes!$D$2,3,IF(AC188=Barèmes!$E$2,4,IF(AC188=Barèmes!$F$2,5,0))))))</f>
        <v/>
      </c>
      <c r="AI188" s="31"/>
      <c r="AJ188" s="32" t="str">
        <f>IFERROR(INDEX(Croissance!$B$5:$B$604,MATCH(A188,Croissance!$A$5:$A$604,0)),"")</f>
        <v/>
      </c>
      <c r="AK188" s="32" t="str">
        <f>IFERROR(INDEX(Croissance!$C$5:$C$604,MATCH(A188,Croissance!$A$5:$A$604,0)),"")</f>
        <v/>
      </c>
      <c r="AL188" s="32" t="str">
        <f>IFERROR(INDEX(Croissance!$D$5:$D$604,MATCH(A188,Croissance!$A$5:$A$604,0)),"")</f>
        <v/>
      </c>
      <c r="AM188" s="32" t="str">
        <f>IFERROR(INDEX(Croissance!$E$5:$E$604,MATCH(A188,Croissance!$A$5:$A$604,0)),"")</f>
        <v/>
      </c>
      <c r="AO188" s="33">
        <f t="shared" si="24"/>
        <v>0</v>
      </c>
      <c r="AP188" s="33">
        <f t="shared" si="20"/>
        <v>0</v>
      </c>
      <c r="AQ188" s="33">
        <f>IF(A188="",0,IF(AND(OR('Synthèse classe'!$C$2="Tous",C188='Synthèse classe'!$C$2),OR('Synthèse classe'!$C$3="Toutes",D188='Synthèse classe'!$C$3),OR('Synthèse classe'!$C$4="Toutes",AND('Synthèse classe'!$C$4="Dernière",AP188=1),B188=IFERROR(VALUE('Synthèse classe'!$C$4),0))),1,0))</f>
        <v>0</v>
      </c>
      <c r="AR188" s="34" t="str">
        <f t="shared" si="21"/>
        <v/>
      </c>
    </row>
    <row r="189" spans="1:44" x14ac:dyDescent="0.2">
      <c r="A189" s="17" t="str">
        <f t="shared" si="17"/>
        <v/>
      </c>
      <c r="B189" s="18"/>
      <c r="C189" s="19"/>
      <c r="D189" s="19"/>
      <c r="E189" s="19"/>
      <c r="F189" s="19"/>
      <c r="G189" s="19"/>
      <c r="H189" s="17" t="str">
        <f t="shared" si="22"/>
        <v/>
      </c>
      <c r="I189" s="20"/>
      <c r="J189" s="18"/>
      <c r="K189" s="19"/>
      <c r="L189" s="21" t="str">
        <f t="shared" si="23"/>
        <v/>
      </c>
      <c r="M189" s="21" t="str">
        <f>IF(OR(J189="",SUMPRODUCT((Barèmes!$A$6:$A$28="Endurance — Luc Léger (palier)")*(Barèmes!$B$6:$B$28=H189)*(Barèmes!$C$6:$C$28=IF(H189="6ème","Mixte",G189)))=0),"",IF(SUMPRODUCT((Barèmes!$A$6:$A$28="Endurance — Luc Léger (palier)")*(Barèmes!$B$6:$B$28=H189)*(Barèmes!$C$6:$C$28=IF(H189="6ème","Mixte",G189))*(Barèmes!$J$6:$J$28="+"))&gt;0,IF(J189&lt;=SUMIFS(Barèmes!$D$6:$D$28,Barèmes!$A$6:$A$28,"Endurance — Luc Léger (palier)",Barèmes!$B$6:$B$28,H189,Barèmes!$C$6:$C$28,IF(H189="6ème","Mixte",G189)),"à besoin",IF(J189&lt;=SUMIFS(Barèmes!$E$6:$E$28,Barèmes!$A$6:$A$28,"Endurance — Luc Léger (palier)",Barèmes!$B$6:$B$28,H189,Barèmes!$C$6:$C$28,IF(H189="6ème","Mixte",G189)),"fragile","satisfaisant")),IF(J189&gt;=SUMIFS(Barèmes!$D$6:$D$28,Barèmes!$A$6:$A$28,"Endurance — Luc Léger (palier)",Barèmes!$B$6:$B$28,H189,Barèmes!$C$6:$C$28,IF(H189="6ème","Mixte",G189)),"à besoin",IF(J189&gt;=SUMIFS(Barèmes!$E$6:$E$28,Barèmes!$A$6:$A$28,"Endurance — Luc Léger (palier)",Barèmes!$B$6:$B$28,H189,Barèmes!$C$6:$C$28,IF(H189="6ème","Mixte",G189)),"fragile","satisfaisant"))))</f>
        <v/>
      </c>
      <c r="N189" s="21" t="str">
        <f>IF(OR(J189="",SUMPRODUCT((Barèmes!$A$6:$A$28="Endurance — Luc Léger (palier)")*(Barèmes!$B$6:$B$28=H189)*(Barèmes!$C$6:$C$28=IF(H189="6ème","Mixte",G189)))=0),"",IF(SUMPRODUCT((Barèmes!$A$6:$A$28="Endurance — Luc Léger (palier)")*(Barèmes!$B$6:$B$28=H189)*(Barèmes!$C$6:$C$28=IF(H189="6ème","Mixte",G189))*(Barèmes!$J$6:$J$28="+"))&gt;0,IF(J189&lt;=SUMIFS(Barèmes!$F$6:$F$28,Barèmes!$A$6:$A$28,"Endurance — Luc Léger (palier)",Barèmes!$B$6:$B$28,H189,Barèmes!$C$6:$C$28,IF(H189="6ème","Mixte",G189)),Barèmes!$B$2,IF(J189&lt;=SUMIFS(Barèmes!$G$6:$G$28,Barèmes!$A$6:$A$28,"Endurance — Luc Léger (palier)",Barèmes!$B$6:$B$28,H189,Barèmes!$C$6:$C$28,IF(H189="6ème","Mixte",G189)),Barèmes!$C$2,IF(J189&lt;=SUMIFS(Barèmes!$H$6:$H$28,Barèmes!$A$6:$A$28,"Endurance — Luc Léger (palier)",Barèmes!$B$6:$B$28,H189,Barèmes!$C$6:$C$28,IF(H189="6ème","Mixte",G189)),Barèmes!$D$2,IF(J189&lt;=SUMIFS(Barèmes!$I$6:$I$28,Barèmes!$A$6:$A$28,"Endurance — Luc Léger (palier)",Barèmes!$B$6:$B$28,H189,Barèmes!$C$6:$C$28,IF(H189="6ème","Mixte",G189)),Barèmes!$E$2,Barèmes!$F$2)))),IF(J189&gt;=SUMIFS(Barèmes!$F$6:$F$28,Barèmes!$A$6:$A$28,"Endurance — Luc Léger (palier)",Barèmes!$B$6:$B$28,H189,Barèmes!$C$6:$C$28,IF(H189="6ème","Mixte",G189)),Barèmes!$B$2,IF(J189&gt;=SUMIFS(Barèmes!$G$6:$G$28,Barèmes!$A$6:$A$28,"Endurance — Luc Léger (palier)",Barèmes!$B$6:$B$28,H189,Barèmes!$C$6:$C$28,IF(H189="6ème","Mixte",G189)),Barèmes!$C$2,IF(J189&gt;=SUMIFS(Barèmes!$H$6:$H$28,Barèmes!$A$6:$A$28,"Endurance — Luc Léger (palier)",Barèmes!$B$6:$B$28,H189,Barèmes!$C$6:$C$28,IF(H189="6ème","Mixte",G189)),Barèmes!$D$2,IF(J189&gt;=SUMIFS(Barèmes!$I$6:$I$28,Barèmes!$A$6:$A$28,"Endurance — Luc Léger (palier)",Barèmes!$B$6:$B$28,H189,Barèmes!$C$6:$C$28,IF(H189="6ème","Mixte",G189)),Barèmes!$E$2,Barèmes!$F$2))))))</f>
        <v/>
      </c>
      <c r="O189" s="22"/>
      <c r="P189" s="23" t="str">
        <f>IF(OR(O189="",SUMPRODUCT((Barèmes!$A$6:$A$28="Force bas du corps — Saut en longueur (m)")*(Barèmes!$B$6:$B$28=H189)*(Barèmes!$C$6:$C$28=IF(H189="6ème","Mixte",G189)))=0),"",IF(SUMPRODUCT((Barèmes!$A$6:$A$28="Force bas du corps — Saut en longueur (m)")*(Barèmes!$B$6:$B$28=H189)*(Barèmes!$C$6:$C$28=IF(H189="6ème","Mixte",G189))*(Barèmes!$J$6:$J$28="+"))&gt;0,IF(O189&lt;=SUMIFS(Barèmes!$D$6:$D$28,Barèmes!$A$6:$A$28,"Force bas du corps — Saut en longueur (m)",Barèmes!$B$6:$B$28,H189,Barèmes!$C$6:$C$28,IF(H189="6ème","Mixte",G189)),"à besoin",IF(O189&lt;=SUMIFS(Barèmes!$E$6:$E$28,Barèmes!$A$6:$A$28,"Force bas du corps — Saut en longueur (m)",Barèmes!$B$6:$B$28,H189,Barèmes!$C$6:$C$28,IF(H189="6ème","Mixte",G189)),"fragile","satisfaisant")),IF(O189&gt;=SUMIFS(Barèmes!$D$6:$D$28,Barèmes!$A$6:$A$28,"Force bas du corps — Saut en longueur (m)",Barèmes!$B$6:$B$28,H189,Barèmes!$C$6:$C$28,IF(H189="6ème","Mixte",G189)),"à besoin",IF(O189&gt;=SUMIFS(Barèmes!$E$6:$E$28,Barèmes!$A$6:$A$28,"Force bas du corps — Saut en longueur (m)",Barèmes!$B$6:$B$28,H189,Barèmes!$C$6:$C$28,IF(H189="6ème","Mixte",G189)),"fragile","satisfaisant"))))</f>
        <v/>
      </c>
      <c r="Q189" s="23" t="str">
        <f>IF(OR(O189="",SUMPRODUCT((Barèmes!$A$6:$A$28="Force bas du corps — Saut en longueur (m)")*(Barèmes!$B$6:$B$28=H189)*(Barèmes!$C$6:$C$28=IF(H189="6ème","Mixte",G189)))=0),"",IF(SUMPRODUCT((Barèmes!$A$6:$A$28="Force bas du corps — Saut en longueur (m)")*(Barèmes!$B$6:$B$28=H189)*(Barèmes!$C$6:$C$28=IF(H189="6ème","Mixte",G189))*(Barèmes!$J$6:$J$28="+"))&gt;0,IF(O189&lt;=SUMIFS(Barèmes!$F$6:$F$28,Barèmes!$A$6:$A$28,"Force bas du corps — Saut en longueur (m)",Barèmes!$B$6:$B$28,H189,Barèmes!$C$6:$C$28,IF(H189="6ème","Mixte",G189)),Barèmes!$B$2,IF(O189&lt;=SUMIFS(Barèmes!$G$6:$G$28,Barèmes!$A$6:$A$28,"Force bas du corps — Saut en longueur (m)",Barèmes!$B$6:$B$28,H189,Barèmes!$C$6:$C$28,IF(H189="6ème","Mixte",G189)),Barèmes!$C$2,IF(O189&lt;=SUMIFS(Barèmes!$H$6:$H$28,Barèmes!$A$6:$A$28,"Force bas du corps — Saut en longueur (m)",Barèmes!$B$6:$B$28,H189,Barèmes!$C$6:$C$28,IF(H189="6ème","Mixte",G189)),Barèmes!$D$2,IF(O189&lt;=SUMIFS(Barèmes!$I$6:$I$28,Barèmes!$A$6:$A$28,"Force bas du corps — Saut en longueur (m)",Barèmes!$B$6:$B$28,H189,Barèmes!$C$6:$C$28,IF(H189="6ème","Mixte",G189)),Barèmes!$E$2,Barèmes!$F$2)))),IF(O189&gt;=SUMIFS(Barèmes!$F$6:$F$28,Barèmes!$A$6:$A$28,"Force bas du corps — Saut en longueur (m)",Barèmes!$B$6:$B$28,H189,Barèmes!$C$6:$C$28,IF(H189="6ème","Mixte",G189)),Barèmes!$B$2,IF(O189&gt;=SUMIFS(Barèmes!$G$6:$G$28,Barèmes!$A$6:$A$28,"Force bas du corps — Saut en longueur (m)",Barèmes!$B$6:$B$28,H189,Barèmes!$C$6:$C$28,IF(H189="6ème","Mixte",G189)),Barèmes!$C$2,IF(O189&gt;=SUMIFS(Barèmes!$H$6:$H$28,Barèmes!$A$6:$A$28,"Force bas du corps — Saut en longueur (m)",Barèmes!$B$6:$B$28,H189,Barèmes!$C$6:$C$28,IF(H189="6ème","Mixte",G189)),Barèmes!$D$2,IF(O189&gt;=SUMIFS(Barèmes!$I$6:$I$28,Barèmes!$A$6:$A$28,"Force bas du corps — Saut en longueur (m)",Barèmes!$B$6:$B$28,H189,Barèmes!$C$6:$C$28,IF(H189="6ème","Mixte",G189)),Barèmes!$E$2,Barèmes!$F$2))))))</f>
        <v/>
      </c>
      <c r="R189" s="22"/>
      <c r="S189" s="24" t="str">
        <f>IF(OR(R189="",SUMPRODUCT((Barèmes!$A$6:$A$28="Vitesse — 30 m (s)")*(Barèmes!$B$6:$B$28=H189)*(Barèmes!$C$6:$C$28=IF(H189="6ème","Mixte",G189)))=0),"",IF(SUMPRODUCT((Barèmes!$A$6:$A$28="Vitesse — 30 m (s)")*(Barèmes!$B$6:$B$28=H189)*(Barèmes!$C$6:$C$28=IF(H189="6ème","Mixte",G189))*(Barèmes!$J$6:$J$28="+"))&gt;0,IF(R189&lt;=SUMIFS(Barèmes!$D$6:$D$28,Barèmes!$A$6:$A$28,"Vitesse — 30 m (s)",Barèmes!$B$6:$B$28,H189,Barèmes!$C$6:$C$28,IF(H189="6ème","Mixte",G189)),"à besoin",IF(R189&lt;=SUMIFS(Barèmes!$E$6:$E$28,Barèmes!$A$6:$A$28,"Vitesse — 30 m (s)",Barèmes!$B$6:$B$28,H189,Barèmes!$C$6:$C$28,IF(H189="6ème","Mixte",G189)),"fragile","satisfaisant")),IF(R189&gt;=SUMIFS(Barèmes!$D$6:$D$28,Barèmes!$A$6:$A$28,"Vitesse — 30 m (s)",Barèmes!$B$6:$B$28,H189,Barèmes!$C$6:$C$28,IF(H189="6ème","Mixte",G189)),"à besoin",IF(R189&gt;=SUMIFS(Barèmes!$E$6:$E$28,Barèmes!$A$6:$A$28,"Vitesse — 30 m (s)",Barèmes!$B$6:$B$28,H189,Barèmes!$C$6:$C$28,IF(H189="6ème","Mixte",G189)),"fragile","satisfaisant"))))</f>
        <v/>
      </c>
      <c r="T189" s="24" t="str">
        <f>IF(OR(R189="",SUMPRODUCT((Barèmes!$A$6:$A$28="Vitesse — 30 m (s)")*(Barèmes!$B$6:$B$28=H189)*(Barèmes!$C$6:$C$28=IF(H189="6ème","Mixte",G189)))=0),"",IF(SUMPRODUCT((Barèmes!$A$6:$A$28="Vitesse — 30 m (s)")*(Barèmes!$B$6:$B$28=H189)*(Barèmes!$C$6:$C$28=IF(H189="6ème","Mixte",G189))*(Barèmes!$J$6:$J$28="+"))&gt;0,IF(R189&lt;=SUMIFS(Barèmes!$F$6:$F$28,Barèmes!$A$6:$A$28,"Vitesse — 30 m (s)",Barèmes!$B$6:$B$28,H189,Barèmes!$C$6:$C$28,IF(H189="6ème","Mixte",G189)),Barèmes!$B$2,IF(R189&lt;=SUMIFS(Barèmes!$G$6:$G$28,Barèmes!$A$6:$A$28,"Vitesse — 30 m (s)",Barèmes!$B$6:$B$28,H189,Barèmes!$C$6:$C$28,IF(H189="6ème","Mixte",G189)),Barèmes!$C$2,IF(R189&lt;=SUMIFS(Barèmes!$H$6:$H$28,Barèmes!$A$6:$A$28,"Vitesse — 30 m (s)",Barèmes!$B$6:$B$28,H189,Barèmes!$C$6:$C$28,IF(H189="6ème","Mixte",G189)),Barèmes!$D$2,IF(R189&lt;=SUMIFS(Barèmes!$I$6:$I$28,Barèmes!$A$6:$A$28,"Vitesse — 30 m (s)",Barèmes!$B$6:$B$28,H189,Barèmes!$C$6:$C$28,IF(H189="6ème","Mixte",G189)),Barèmes!$E$2,Barèmes!$F$2)))),IF(R189&gt;=SUMIFS(Barèmes!$F$6:$F$28,Barèmes!$A$6:$A$28,"Vitesse — 30 m (s)",Barèmes!$B$6:$B$28,H189,Barèmes!$C$6:$C$28,IF(H189="6ème","Mixte",G189)),Barèmes!$B$2,IF(R189&gt;=SUMIFS(Barèmes!$G$6:$G$28,Barèmes!$A$6:$A$28,"Vitesse — 30 m (s)",Barèmes!$B$6:$B$28,H189,Barèmes!$C$6:$C$28,IF(H189="6ème","Mixte",G189)),Barèmes!$C$2,IF(R189&gt;=SUMIFS(Barèmes!$H$6:$H$28,Barèmes!$A$6:$A$28,"Vitesse — 30 m (s)",Barèmes!$B$6:$B$28,H189,Barèmes!$C$6:$C$28,IF(H189="6ème","Mixte",G189)),Barèmes!$D$2,IF(R189&gt;=SUMIFS(Barèmes!$I$6:$I$28,Barèmes!$A$6:$A$28,"Vitesse — 30 m (s)",Barèmes!$B$6:$B$28,H189,Barèmes!$C$6:$C$28,IF(H189="6ème","Mixte",G189)),Barèmes!$E$2,Barèmes!$F$2))))))</f>
        <v/>
      </c>
      <c r="U189" s="22"/>
      <c r="V189" s="25" t="str">
        <f>IF(OR(U189="",SUMPRODUCT((Barèmes!$A$6:$A$28="Vitesse — 50 m (s)")*(Barèmes!$B$6:$B$28=H189)*(Barèmes!$C$6:$C$28=IF(H189="6ème","Mixte",G189)))=0),"",IF(SUMPRODUCT((Barèmes!$A$6:$A$28="Vitesse — 50 m (s)")*(Barèmes!$B$6:$B$28=H189)*(Barèmes!$C$6:$C$28=IF(H189="6ème","Mixte",G189))*(Barèmes!$J$6:$J$28="+"))&gt;0,IF(U189&lt;=SUMIFS(Barèmes!$D$6:$D$28,Barèmes!$A$6:$A$28,"Vitesse — 50 m (s)",Barèmes!$B$6:$B$28,H189,Barèmes!$C$6:$C$28,IF(H189="6ème","Mixte",G189)),"à besoin",IF(U189&lt;=SUMIFS(Barèmes!$E$6:$E$28,Barèmes!$A$6:$A$28,"Vitesse — 50 m (s)",Barèmes!$B$6:$B$28,H189,Barèmes!$C$6:$C$28,IF(H189="6ème","Mixte",G189)),"fragile","satisfaisant")),IF(U189&gt;=SUMIFS(Barèmes!$D$6:$D$28,Barèmes!$A$6:$A$28,"Vitesse — 50 m (s)",Barèmes!$B$6:$B$28,H189,Barèmes!$C$6:$C$28,IF(H189="6ème","Mixte",G189)),"à besoin",IF(U189&gt;=SUMIFS(Barèmes!$E$6:$E$28,Barèmes!$A$6:$A$28,"Vitesse — 50 m (s)",Barèmes!$B$6:$B$28,H189,Barèmes!$C$6:$C$28,IF(H189="6ème","Mixte",G189)),"fragile","satisfaisant"))))</f>
        <v/>
      </c>
      <c r="W189" s="25" t="str">
        <f>IF(OR(U189="",SUMPRODUCT((Barèmes!$A$6:$A$28="Vitesse — 50 m (s)")*(Barèmes!$B$6:$B$28=H189)*(Barèmes!$C$6:$C$28=IF(H189="6ème","Mixte",G189)))=0),"",IF(SUMPRODUCT((Barèmes!$A$6:$A$28="Vitesse — 50 m (s)")*(Barèmes!$B$6:$B$28=H189)*(Barèmes!$C$6:$C$28=IF(H189="6ème","Mixte",G189))*(Barèmes!$J$6:$J$28="+"))&gt;0,IF(U189&lt;=SUMIFS(Barèmes!$F$6:$F$28,Barèmes!$A$6:$A$28,"Vitesse — 50 m (s)",Barèmes!$B$6:$B$28,H189,Barèmes!$C$6:$C$28,IF(H189="6ème","Mixte",G189)),Barèmes!$B$2,IF(U189&lt;=SUMIFS(Barèmes!$G$6:$G$28,Barèmes!$A$6:$A$28,"Vitesse — 50 m (s)",Barèmes!$B$6:$B$28,H189,Barèmes!$C$6:$C$28,IF(H189="6ème","Mixte",G189)),Barèmes!$C$2,IF(U189&lt;=SUMIFS(Barèmes!$H$6:$H$28,Barèmes!$A$6:$A$28,"Vitesse — 50 m (s)",Barèmes!$B$6:$B$28,H189,Barèmes!$C$6:$C$28,IF(H189="6ème","Mixte",G189)),Barèmes!$D$2,IF(U189&lt;=SUMIFS(Barèmes!$I$6:$I$28,Barèmes!$A$6:$A$28,"Vitesse — 50 m (s)",Barèmes!$B$6:$B$28,H189,Barèmes!$C$6:$C$28,IF(H189="6ème","Mixte",G189)),Barèmes!$E$2,Barèmes!$F$2)))),IF(U189&gt;=SUMIFS(Barèmes!$F$6:$F$28,Barèmes!$A$6:$A$28,"Vitesse — 50 m (s)",Barèmes!$B$6:$B$28,H189,Barèmes!$C$6:$C$28,IF(H189="6ème","Mixte",G189)),Barèmes!$B$2,IF(U189&gt;=SUMIFS(Barèmes!$G$6:$G$28,Barèmes!$A$6:$A$28,"Vitesse — 50 m (s)",Barèmes!$B$6:$B$28,H189,Barèmes!$C$6:$C$28,IF(H189="6ème","Mixte",G189)),Barèmes!$C$2,IF(U189&gt;=SUMIFS(Barèmes!$H$6:$H$28,Barèmes!$A$6:$A$28,"Vitesse — 50 m (s)",Barèmes!$B$6:$B$28,H189,Barèmes!$C$6:$C$28,IF(H189="6ème","Mixte",G189)),Barèmes!$D$2,IF(U189&gt;=SUMIFS(Barèmes!$I$6:$I$28,Barèmes!$A$6:$A$28,"Vitesse — 50 m (s)",Barèmes!$B$6:$B$28,H189,Barèmes!$C$6:$C$28,IF(H189="6ème","Mixte",G189)),Barèmes!$E$2,Barèmes!$F$2))))))</f>
        <v/>
      </c>
      <c r="X189" s="18"/>
      <c r="Y189" s="26" t="str" cm="1">
        <f t="array" ref="Y189">IF(OR(X189="",SUMPRODUCT((Barèmes!$A$6:$A$28="Souplesse (score 1-5)")*(Barèmes!$B$6:$B$28=H189)*(Barèmes!$C$6:$C$28=IF(H189="6ème","Mixte",G189)))=0),"",IF(SUMPRODUCT((Barèmes!$A$6:$A$28="Souplesse (score 1-5)")*(Barèmes!$B$6:$B$28=H189)*(Barèmes!$C$6:$C$28=IF(H189="6ème","Mixte",G189))*(Barèmes!$J$6:$J$28="+"))&gt;0,IF(X189&lt;=SUMIFS(Barèmes!$D$6:$D$28,Barèmes!$A$6:$A$28,"Souplesse (score 1-5)",Barèmes!$B$6:$B$28,H189,Barèmes!$C$6:$C$28,IF(H189="6ème","Mixte",G189)),"à besoin",IF(X189&lt;=SUMIFS(Barèmes!$E$6:$E$28,Barèmes!$A$6:$A$28,"Souplesse (score 1-5)",Barèmes!$B$6:$B$28,H189,Barèmes!$C$6:$C$28,IF(H189="6ème","Mixte",G189)),"fragile","satisfaisant")),IF(X189&gt;=SUMIFS(Barèmes!$D$6:$D$28,Barèmes!$A$6:$A$28,"Souplesse (score 1-5)",Barèmes!$B$6:$B$28,H189,Barèmes!$C$6:$C$28,IF(H189="6ème","Mixte",G189)),"à besoin",IF(X189&gt;=SUMIFS(Barèmes!$E$6:$E$28,Barèmes!$A$6:$A$28,"Souplesse (score 1-5)",Barèmes!$B$6:$B$28,H189,Barèmes!$C$6:$C$28,IF(H189="6ème","Mixte",G189)),"fragile","satisfaisant"))))</f>
        <v/>
      </c>
      <c r="Z189" s="26" t="str" cm="1">
        <f t="array" ref="Z189">IF(OR(X189="",SUMPRODUCT((Barèmes!$A$6:$A$28="Souplesse (score 1-5)")*(Barèmes!$B$6:$B$28=H189)*(Barèmes!$C$6:$C$28=IF(H189="6ème","Mixte",G189)))=0),"",IF(SUMPRODUCT((Barèmes!$A$6:$A$28="Souplesse (score 1-5)")*(Barèmes!$B$6:$B$28=H189)*(Barèmes!$C$6:$C$28=IF(H189="6ème","Mixte",G189))*(Barèmes!$J$6:$J$28="+"))&gt;0,IF(X189&lt;=SUMIFS(Barèmes!$F$6:$F$28,Barèmes!$A$6:$A$28,"Souplesse (score 1-5)",Barèmes!$B$6:$B$28,H189,Barèmes!$C$6:$C$28,IF(H189="6ème","Mixte",G189)),Barèmes!$B$2,IF(X189&lt;=SUMIFS(Barèmes!$G$6:$G$28,Barèmes!$A$6:$A$28,"Souplesse (score 1-5)",Barèmes!$B$6:$B$28,H189,Barèmes!$C$6:$C$28,IF(H189="6ème","Mixte",G189)),Barèmes!$C$2,IF(X189&lt;=SUMIFS(Barèmes!$H$6:$H$28,Barèmes!$A$6:$A$28,"Souplesse (score 1-5)",Barèmes!$B$6:$B$28,H189,Barèmes!$C$6:$C$28,IF(H189="6ème","Mixte",G189)),Barèmes!$D$2,IF(X189&lt;=SUMIFS(Barèmes!$I$6:$I$28,Barèmes!$A$6:$A$28,"Souplesse (score 1-5)",Barèmes!$B$6:$B$28,H189,Barèmes!$C$6:$C$28,IF(H189="6ème","Mixte",G189)),Barèmes!$E$2,Barèmes!$F$2)))),IF(X189&gt;=SUMIFS(Barèmes!$F$6:$F$28,Barèmes!$A$6:$A$28,"Souplesse (score 1-5)",Barèmes!$B$6:$B$28,H189,Barèmes!$C$6:$C$28,IF(H189="6ème","Mixte",G189)),Barèmes!$B$2,IF(X189&gt;=SUMIFS(Barèmes!$G$6:$G$28,Barèmes!$A$6:$A$28,"Souplesse (score 1-5)",Barèmes!$B$6:$B$28,H189,Barèmes!$C$6:$C$28,IF(H189="6ème","Mixte",G189)),Barèmes!$C$2,IF(X189&gt;=SUMIFS(Barèmes!$H$6:$H$28,Barèmes!$A$6:$A$28,"Souplesse (score 1-5)",Barèmes!$B$6:$B$28,H189,Barèmes!$C$6:$C$28,IF(H189="6ème","Mixte",G189)),Barèmes!$D$2,IF(X189&gt;=SUMIFS(Barèmes!$I$6:$I$28,Barèmes!$A$6:$A$28,"Souplesse (score 1-5)",Barèmes!$B$6:$B$28,H189,Barèmes!$C$6:$C$28,IF(H189="6ème","Mixte",G189)),Barèmes!$E$2,Barèmes!$F$2))))))</f>
        <v/>
      </c>
      <c r="AA189" s="22"/>
      <c r="AB189" s="27" t="str">
        <f>IF(OR(AA189="",SUMPRODUCT((Barèmes!$A$6:$A$28="Agilité — T-test 974 (s)")*(Barèmes!$B$6:$B$28=H189)*(Barèmes!$C$6:$C$28=IF(H189="6ème","Mixte",G189)))=0),"",IF(SUMPRODUCT((Barèmes!$A$6:$A$28="Agilité — T-test 974 (s)")*(Barèmes!$B$6:$B$28=H189)*(Barèmes!$C$6:$C$28=IF(H189="6ème","Mixte",G189))*(Barèmes!$J$6:$J$28="+"))&gt;0,IF(AA189&lt;=SUMIFS(Barèmes!$D$6:$D$28,Barèmes!$A$6:$A$28,"Agilité — T-test 974 (s)",Barèmes!$B$6:$B$28,H189,Barèmes!$C$6:$C$28,IF(H189="6ème","Mixte",G189)),"à besoin",IF(AA189&lt;=SUMIFS(Barèmes!$E$6:$E$28,Barèmes!$A$6:$A$28,"Agilité — T-test 974 (s)",Barèmes!$B$6:$B$28,H189,Barèmes!$C$6:$C$28,IF(H189="6ème","Mixte",G189)),"fragile","satisfaisant")),IF(AA189&gt;=SUMIFS(Barèmes!$D$6:$D$28,Barèmes!$A$6:$A$28,"Agilité — T-test 974 (s)",Barèmes!$B$6:$B$28,H189,Barèmes!$C$6:$C$28,IF(H189="6ème","Mixte",G189)),"à besoin",IF(AA189&gt;=SUMIFS(Barèmes!$E$6:$E$28,Barèmes!$A$6:$A$28,"Agilité — T-test 974 (s)",Barèmes!$B$6:$B$28,H189,Barèmes!$C$6:$C$28,IF(H189="6ème","Mixte",G189)),"fragile","satisfaisant"))))</f>
        <v/>
      </c>
      <c r="AC189" s="27" t="str">
        <f>IF(OR(AA189="",SUMPRODUCT((Barèmes!$A$6:$A$28="Agilité — T-test 974 (s)")*(Barèmes!$B$6:$B$28=H189)*(Barèmes!$C$6:$C$28=IF(H189="6ème","Mixte",G189)))=0),"",IF(SUMPRODUCT((Barèmes!$A$6:$A$28="Agilité — T-test 974 (s)")*(Barèmes!$B$6:$B$28=H189)*(Barèmes!$C$6:$C$28=IF(H189="6ème","Mixte",G189))*(Barèmes!$J$6:$J$28="+"))&gt;0,IF(AA189&lt;=SUMIFS(Barèmes!$F$6:$F$28,Barèmes!$A$6:$A$28,"Agilité — T-test 974 (s)",Barèmes!$B$6:$B$28,H189,Barèmes!$C$6:$C$28,IF(H189="6ème","Mixte",G189)),Barèmes!$B$2,IF(AA189&lt;=SUMIFS(Barèmes!$G$6:$G$28,Barèmes!$A$6:$A$28,"Agilité — T-test 974 (s)",Barèmes!$B$6:$B$28,H189,Barèmes!$C$6:$C$28,IF(H189="6ème","Mixte",G189)),Barèmes!$C$2,IF(AA189&lt;=SUMIFS(Barèmes!$H$6:$H$28,Barèmes!$A$6:$A$28,"Agilité — T-test 974 (s)",Barèmes!$B$6:$B$28,H189,Barèmes!$C$6:$C$28,IF(H189="6ème","Mixte",G189)),Barèmes!$D$2,IF(AA189&lt;=SUMIFS(Barèmes!$I$6:$I$28,Barèmes!$A$6:$A$28,"Agilité — T-test 974 (s)",Barèmes!$B$6:$B$28,H189,Barèmes!$C$6:$C$28,IF(H189="6ème","Mixte",G189)),Barèmes!$E$2,Barèmes!$F$2)))),IF(AA189&gt;=SUMIFS(Barèmes!$F$6:$F$28,Barèmes!$A$6:$A$28,"Agilité — T-test 974 (s)",Barèmes!$B$6:$B$28,H189,Barèmes!$C$6:$C$28,IF(H189="6ème","Mixte",G189)),Barèmes!$B$2,IF(AA189&gt;=SUMIFS(Barèmes!$G$6:$G$28,Barèmes!$A$6:$A$28,"Agilité — T-test 974 (s)",Barèmes!$B$6:$B$28,H189,Barèmes!$C$6:$C$28,IF(H189="6ème","Mixte",G189)),Barèmes!$C$2,IF(AA189&gt;=SUMIFS(Barèmes!$H$6:$H$28,Barèmes!$A$6:$A$28,"Agilité — T-test 974 (s)",Barèmes!$B$6:$B$28,H189,Barèmes!$C$6:$C$28,IF(H189="6ème","Mixte",G189)),Barèmes!$D$2,IF(AA189&gt;=SUMIFS(Barèmes!$I$6:$I$28,Barèmes!$A$6:$A$28,"Agilité — T-test 974 (s)",Barèmes!$B$6:$B$28,H189,Barèmes!$C$6:$C$28,IF(H189="6ème","Mixte",G189)),Barèmes!$E$2,Barèmes!$F$2))))))</f>
        <v/>
      </c>
      <c r="AD189" s="28" t="str">
        <f t="shared" si="18"/>
        <v/>
      </c>
      <c r="AE189" s="29" t="str">
        <f t="shared" si="19"/>
        <v/>
      </c>
      <c r="AF189" s="30" t="str">
        <f>IF(OR(AD189="",SUMPRODUCT((Barèmes!$A$6:$A$28="Surcoût d'agilité (s) — technique")*(Barèmes!$B$6:$B$28=H189)*(Barèmes!$C$6:$C$28=IF(H189="6ème","Mixte",G189)))=0),"",IF(SUMPRODUCT((Barèmes!$A$6:$A$28="Surcoût d'agilité (s) — technique")*(Barèmes!$B$6:$B$28=H189)*(Barèmes!$C$6:$C$28=IF(H189="6ème","Mixte",G189))*(Barèmes!$J$6:$J$28="+"))&gt;0,IF(AD189&lt;=SUMIFS(Barèmes!$D$6:$D$28,Barèmes!$A$6:$A$28,"Surcoût d'agilité (s) — technique",Barèmes!$B$6:$B$28,H189,Barèmes!$C$6:$C$28,IF(H189="6ème","Mixte",G189)),"à besoin",IF(AD189&lt;=SUMIFS(Barèmes!$E$6:$E$28,Barèmes!$A$6:$A$28,"Surcoût d'agilité (s) — technique",Barèmes!$B$6:$B$28,H189,Barèmes!$C$6:$C$28,IF(H189="6ème","Mixte",G189)),"fragile","satisfaisant")),IF(AD189&gt;=SUMIFS(Barèmes!$D$6:$D$28,Barèmes!$A$6:$A$28,"Surcoût d'agilité (s) — technique",Barèmes!$B$6:$B$28,H189,Barèmes!$C$6:$C$28,IF(H189="6ème","Mixte",G189)),"à besoin",IF(AD189&gt;=SUMIFS(Barèmes!$E$6:$E$28,Barèmes!$A$6:$A$28,"Surcoût d'agilité (s) — technique",Barèmes!$B$6:$B$28,H189,Barèmes!$C$6:$C$28,IF(H189="6ème","Mixte",G189)),"fragile","satisfaisant"))))</f>
        <v/>
      </c>
      <c r="AG189" s="30" t="str">
        <f>IF(OR(AD189="",SUMPRODUCT((Barèmes!$A$6:$A$28="Surcoût d'agilité (s) — technique")*(Barèmes!$B$6:$B$28=H189)*(Barèmes!$C$6:$C$28=IF(H189="6ème","Mixte",G189)))=0),"",IF(SUMPRODUCT((Barèmes!$A$6:$A$28="Surcoût d'agilité (s) — technique")*(Barèmes!$B$6:$B$28=H189)*(Barèmes!$C$6:$C$28=IF(H189="6ème","Mixte",G189))*(Barèmes!$J$6:$J$28="+"))&gt;0,IF(AD189&lt;=SUMIFS(Barèmes!$F$6:$F$28,Barèmes!$A$6:$A$28,"Surcoût d'agilité (s) — technique",Barèmes!$B$6:$B$28,H189,Barèmes!$C$6:$C$28,IF(H189="6ème","Mixte",G189)),Barèmes!$B$2,IF(AD189&lt;=SUMIFS(Barèmes!$G$6:$G$28,Barèmes!$A$6:$A$28,"Surcoût d'agilité (s) — technique",Barèmes!$B$6:$B$28,H189,Barèmes!$C$6:$C$28,IF(H189="6ème","Mixte",G189)),Barèmes!$C$2,IF(AD189&lt;=SUMIFS(Barèmes!$H$6:$H$28,Barèmes!$A$6:$A$28,"Surcoût d'agilité (s) — technique",Barèmes!$B$6:$B$28,H189,Barèmes!$C$6:$C$28,IF(H189="6ème","Mixte",G189)),Barèmes!$D$2,IF(AD189&lt;=SUMIFS(Barèmes!$I$6:$I$28,Barèmes!$A$6:$A$28,"Surcoût d'agilité (s) — technique",Barèmes!$B$6:$B$28,H189,Barèmes!$C$6:$C$28,IF(H189="6ème","Mixte",G189)),Barèmes!$E$2,Barèmes!$F$2)))),IF(AD189&gt;=SUMIFS(Barèmes!$F$6:$F$28,Barèmes!$A$6:$A$28,"Surcoût d'agilité (s) — technique",Barèmes!$B$6:$B$28,H189,Barèmes!$C$6:$C$28,IF(H189="6ème","Mixte",G189)),Barèmes!$B$2,IF(AD189&gt;=SUMIFS(Barèmes!$G$6:$G$28,Barèmes!$A$6:$A$28,"Surcoût d'agilité (s) — technique",Barèmes!$B$6:$B$28,H189,Barèmes!$C$6:$C$28,IF(H189="6ème","Mixte",G189)),Barèmes!$C$2,IF(AD189&gt;=SUMIFS(Barèmes!$H$6:$H$28,Barèmes!$A$6:$A$28,"Surcoût d'agilité (s) — technique",Barèmes!$B$6:$B$28,H189,Barèmes!$C$6:$C$28,IF(H189="6ème","Mixte",G189)),Barèmes!$D$2,IF(AD189&gt;=SUMIFS(Barèmes!$I$6:$I$28,Barèmes!$A$6:$A$28,"Surcoût d'agilité (s) — technique",Barèmes!$B$6:$B$28,H189,Barèmes!$C$6:$C$28,IF(H189="6ème","Mixte",G189)),Barèmes!$E$2,Barèmes!$F$2))))))</f>
        <v/>
      </c>
      <c r="AH189" s="31" t="str">
        <f>IF((IF(N189="",0,1)+IF(Q189="",0,1)+IF(W189="",0,1)+IF(Z189="",0,1)+IF(AC189="",0,1))=0,"",3*IF(N189=Barèmes!$B$2,1,IF(N189=Barèmes!$C$2,2,IF(N189=Barèmes!$D$2,3,IF(N189=Barèmes!$E$2,4,IF(N189=Barèmes!$F$2,5,0)))))+3*IF(Q189=Barèmes!$B$2,1,IF(Q189=Barèmes!$C$2,2,IF(Q189=Barèmes!$D$2,3,IF(Q189=Barèmes!$E$2,4,IF(Q189=Barèmes!$F$2,5,0)))))+2*IF(W189=Barèmes!$B$2,1,IF(W189=Barèmes!$C$2,2,IF(W189=Barèmes!$D$2,3,IF(W189=Barèmes!$E$2,4,IF(W189=Barèmes!$F$2,5,0)))))+1*IF(Z189=Barèmes!$B$2,1,IF(Z189=Barèmes!$C$2,2,IF(Z189=Barèmes!$D$2,3,IF(Z189=Barèmes!$E$2,4,IF(Z189=Barèmes!$F$2,5,0)))))+1*IF(AC189=Barèmes!$B$2,1,IF(AC189=Barèmes!$C$2,2,IF(AC189=Barèmes!$D$2,3,IF(AC189=Barèmes!$E$2,4,IF(AC189=Barèmes!$F$2,5,0))))))</f>
        <v/>
      </c>
      <c r="AI189" s="31"/>
      <c r="AJ189" s="32" t="str">
        <f>IFERROR(INDEX(Croissance!$B$5:$B$604,MATCH(A189,Croissance!$A$5:$A$604,0)),"")</f>
        <v/>
      </c>
      <c r="AK189" s="32" t="str">
        <f>IFERROR(INDEX(Croissance!$C$5:$C$604,MATCH(A189,Croissance!$A$5:$A$604,0)),"")</f>
        <v/>
      </c>
      <c r="AL189" s="32" t="str">
        <f>IFERROR(INDEX(Croissance!$D$5:$D$604,MATCH(A189,Croissance!$A$5:$A$604,0)),"")</f>
        <v/>
      </c>
      <c r="AM189" s="32" t="str">
        <f>IFERROR(INDEX(Croissance!$E$5:$E$604,MATCH(A189,Croissance!$A$5:$A$604,0)),"")</f>
        <v/>
      </c>
      <c r="AO189" s="33">
        <f t="shared" si="24"/>
        <v>0</v>
      </c>
      <c r="AP189" s="33">
        <f t="shared" si="20"/>
        <v>0</v>
      </c>
      <c r="AQ189" s="33">
        <f>IF(A189="",0,IF(AND(OR('Synthèse classe'!$C$2="Tous",C189='Synthèse classe'!$C$2),OR('Synthèse classe'!$C$3="Toutes",D189='Synthèse classe'!$C$3),OR('Synthèse classe'!$C$4="Toutes",AND('Synthèse classe'!$C$4="Dernière",AP189=1),B189=IFERROR(VALUE('Synthèse classe'!$C$4),0))),1,0))</f>
        <v>0</v>
      </c>
      <c r="AR189" s="34" t="str">
        <f t="shared" si="21"/>
        <v/>
      </c>
    </row>
    <row r="190" spans="1:44" x14ac:dyDescent="0.2">
      <c r="A190" s="17" t="str">
        <f t="shared" si="17"/>
        <v/>
      </c>
      <c r="B190" s="18"/>
      <c r="C190" s="19"/>
      <c r="D190" s="19"/>
      <c r="E190" s="19"/>
      <c r="F190" s="19"/>
      <c r="G190" s="19"/>
      <c r="H190" s="17" t="str">
        <f t="shared" si="22"/>
        <v/>
      </c>
      <c r="I190" s="20"/>
      <c r="J190" s="18"/>
      <c r="K190" s="19"/>
      <c r="L190" s="21" t="str">
        <f t="shared" si="23"/>
        <v/>
      </c>
      <c r="M190" s="21" t="str">
        <f>IF(OR(J190="",SUMPRODUCT((Barèmes!$A$6:$A$28="Endurance — Luc Léger (palier)")*(Barèmes!$B$6:$B$28=H190)*(Barèmes!$C$6:$C$28=IF(H190="6ème","Mixte",G190)))=0),"",IF(SUMPRODUCT((Barèmes!$A$6:$A$28="Endurance — Luc Léger (palier)")*(Barèmes!$B$6:$B$28=H190)*(Barèmes!$C$6:$C$28=IF(H190="6ème","Mixte",G190))*(Barèmes!$J$6:$J$28="+"))&gt;0,IF(J190&lt;=SUMIFS(Barèmes!$D$6:$D$28,Barèmes!$A$6:$A$28,"Endurance — Luc Léger (palier)",Barèmes!$B$6:$B$28,H190,Barèmes!$C$6:$C$28,IF(H190="6ème","Mixte",G190)),"à besoin",IF(J190&lt;=SUMIFS(Barèmes!$E$6:$E$28,Barèmes!$A$6:$A$28,"Endurance — Luc Léger (palier)",Barèmes!$B$6:$B$28,H190,Barèmes!$C$6:$C$28,IF(H190="6ème","Mixte",G190)),"fragile","satisfaisant")),IF(J190&gt;=SUMIFS(Barèmes!$D$6:$D$28,Barèmes!$A$6:$A$28,"Endurance — Luc Léger (palier)",Barèmes!$B$6:$B$28,H190,Barèmes!$C$6:$C$28,IF(H190="6ème","Mixte",G190)),"à besoin",IF(J190&gt;=SUMIFS(Barèmes!$E$6:$E$28,Barèmes!$A$6:$A$28,"Endurance — Luc Léger (palier)",Barèmes!$B$6:$B$28,H190,Barèmes!$C$6:$C$28,IF(H190="6ème","Mixte",G190)),"fragile","satisfaisant"))))</f>
        <v/>
      </c>
      <c r="N190" s="21" t="str">
        <f>IF(OR(J190="",SUMPRODUCT((Barèmes!$A$6:$A$28="Endurance — Luc Léger (palier)")*(Barèmes!$B$6:$B$28=H190)*(Barèmes!$C$6:$C$28=IF(H190="6ème","Mixte",G190)))=0),"",IF(SUMPRODUCT((Barèmes!$A$6:$A$28="Endurance — Luc Léger (palier)")*(Barèmes!$B$6:$B$28=H190)*(Barèmes!$C$6:$C$28=IF(H190="6ème","Mixte",G190))*(Barèmes!$J$6:$J$28="+"))&gt;0,IF(J190&lt;=SUMIFS(Barèmes!$F$6:$F$28,Barèmes!$A$6:$A$28,"Endurance — Luc Léger (palier)",Barèmes!$B$6:$B$28,H190,Barèmes!$C$6:$C$28,IF(H190="6ème","Mixte",G190)),Barèmes!$B$2,IF(J190&lt;=SUMIFS(Barèmes!$G$6:$G$28,Barèmes!$A$6:$A$28,"Endurance — Luc Léger (palier)",Barèmes!$B$6:$B$28,H190,Barèmes!$C$6:$C$28,IF(H190="6ème","Mixte",G190)),Barèmes!$C$2,IF(J190&lt;=SUMIFS(Barèmes!$H$6:$H$28,Barèmes!$A$6:$A$28,"Endurance — Luc Léger (palier)",Barèmes!$B$6:$B$28,H190,Barèmes!$C$6:$C$28,IF(H190="6ème","Mixte",G190)),Barèmes!$D$2,IF(J190&lt;=SUMIFS(Barèmes!$I$6:$I$28,Barèmes!$A$6:$A$28,"Endurance — Luc Léger (palier)",Barèmes!$B$6:$B$28,H190,Barèmes!$C$6:$C$28,IF(H190="6ème","Mixte",G190)),Barèmes!$E$2,Barèmes!$F$2)))),IF(J190&gt;=SUMIFS(Barèmes!$F$6:$F$28,Barèmes!$A$6:$A$28,"Endurance — Luc Léger (palier)",Barèmes!$B$6:$B$28,H190,Barèmes!$C$6:$C$28,IF(H190="6ème","Mixte",G190)),Barèmes!$B$2,IF(J190&gt;=SUMIFS(Barèmes!$G$6:$G$28,Barèmes!$A$6:$A$28,"Endurance — Luc Léger (palier)",Barèmes!$B$6:$B$28,H190,Barèmes!$C$6:$C$28,IF(H190="6ème","Mixte",G190)),Barèmes!$C$2,IF(J190&gt;=SUMIFS(Barèmes!$H$6:$H$28,Barèmes!$A$6:$A$28,"Endurance — Luc Léger (palier)",Barèmes!$B$6:$B$28,H190,Barèmes!$C$6:$C$28,IF(H190="6ème","Mixte",G190)),Barèmes!$D$2,IF(J190&gt;=SUMIFS(Barèmes!$I$6:$I$28,Barèmes!$A$6:$A$28,"Endurance — Luc Léger (palier)",Barèmes!$B$6:$B$28,H190,Barèmes!$C$6:$C$28,IF(H190="6ème","Mixte",G190)),Barèmes!$E$2,Barèmes!$F$2))))))</f>
        <v/>
      </c>
      <c r="O190" s="22"/>
      <c r="P190" s="23" t="str">
        <f>IF(OR(O190="",SUMPRODUCT((Barèmes!$A$6:$A$28="Force bas du corps — Saut en longueur (m)")*(Barèmes!$B$6:$B$28=H190)*(Barèmes!$C$6:$C$28=IF(H190="6ème","Mixte",G190)))=0),"",IF(SUMPRODUCT((Barèmes!$A$6:$A$28="Force bas du corps — Saut en longueur (m)")*(Barèmes!$B$6:$B$28=H190)*(Barèmes!$C$6:$C$28=IF(H190="6ème","Mixte",G190))*(Barèmes!$J$6:$J$28="+"))&gt;0,IF(O190&lt;=SUMIFS(Barèmes!$D$6:$D$28,Barèmes!$A$6:$A$28,"Force bas du corps — Saut en longueur (m)",Barèmes!$B$6:$B$28,H190,Barèmes!$C$6:$C$28,IF(H190="6ème","Mixte",G190)),"à besoin",IF(O190&lt;=SUMIFS(Barèmes!$E$6:$E$28,Barèmes!$A$6:$A$28,"Force bas du corps — Saut en longueur (m)",Barèmes!$B$6:$B$28,H190,Barèmes!$C$6:$C$28,IF(H190="6ème","Mixte",G190)),"fragile","satisfaisant")),IF(O190&gt;=SUMIFS(Barèmes!$D$6:$D$28,Barèmes!$A$6:$A$28,"Force bas du corps — Saut en longueur (m)",Barèmes!$B$6:$B$28,H190,Barèmes!$C$6:$C$28,IF(H190="6ème","Mixte",G190)),"à besoin",IF(O190&gt;=SUMIFS(Barèmes!$E$6:$E$28,Barèmes!$A$6:$A$28,"Force bas du corps — Saut en longueur (m)",Barèmes!$B$6:$B$28,H190,Barèmes!$C$6:$C$28,IF(H190="6ème","Mixte",G190)),"fragile","satisfaisant"))))</f>
        <v/>
      </c>
      <c r="Q190" s="23" t="str">
        <f>IF(OR(O190="",SUMPRODUCT((Barèmes!$A$6:$A$28="Force bas du corps — Saut en longueur (m)")*(Barèmes!$B$6:$B$28=H190)*(Barèmes!$C$6:$C$28=IF(H190="6ème","Mixte",G190)))=0),"",IF(SUMPRODUCT((Barèmes!$A$6:$A$28="Force bas du corps — Saut en longueur (m)")*(Barèmes!$B$6:$B$28=H190)*(Barèmes!$C$6:$C$28=IF(H190="6ème","Mixte",G190))*(Barèmes!$J$6:$J$28="+"))&gt;0,IF(O190&lt;=SUMIFS(Barèmes!$F$6:$F$28,Barèmes!$A$6:$A$28,"Force bas du corps — Saut en longueur (m)",Barèmes!$B$6:$B$28,H190,Barèmes!$C$6:$C$28,IF(H190="6ème","Mixte",G190)),Barèmes!$B$2,IF(O190&lt;=SUMIFS(Barèmes!$G$6:$G$28,Barèmes!$A$6:$A$28,"Force bas du corps — Saut en longueur (m)",Barèmes!$B$6:$B$28,H190,Barèmes!$C$6:$C$28,IF(H190="6ème","Mixte",G190)),Barèmes!$C$2,IF(O190&lt;=SUMIFS(Barèmes!$H$6:$H$28,Barèmes!$A$6:$A$28,"Force bas du corps — Saut en longueur (m)",Barèmes!$B$6:$B$28,H190,Barèmes!$C$6:$C$28,IF(H190="6ème","Mixte",G190)),Barèmes!$D$2,IF(O190&lt;=SUMIFS(Barèmes!$I$6:$I$28,Barèmes!$A$6:$A$28,"Force bas du corps — Saut en longueur (m)",Barèmes!$B$6:$B$28,H190,Barèmes!$C$6:$C$28,IF(H190="6ème","Mixte",G190)),Barèmes!$E$2,Barèmes!$F$2)))),IF(O190&gt;=SUMIFS(Barèmes!$F$6:$F$28,Barèmes!$A$6:$A$28,"Force bas du corps — Saut en longueur (m)",Barèmes!$B$6:$B$28,H190,Barèmes!$C$6:$C$28,IF(H190="6ème","Mixte",G190)),Barèmes!$B$2,IF(O190&gt;=SUMIFS(Barèmes!$G$6:$G$28,Barèmes!$A$6:$A$28,"Force bas du corps — Saut en longueur (m)",Barèmes!$B$6:$B$28,H190,Barèmes!$C$6:$C$28,IF(H190="6ème","Mixte",G190)),Barèmes!$C$2,IF(O190&gt;=SUMIFS(Barèmes!$H$6:$H$28,Barèmes!$A$6:$A$28,"Force bas du corps — Saut en longueur (m)",Barèmes!$B$6:$B$28,H190,Barèmes!$C$6:$C$28,IF(H190="6ème","Mixte",G190)),Barèmes!$D$2,IF(O190&gt;=SUMIFS(Barèmes!$I$6:$I$28,Barèmes!$A$6:$A$28,"Force bas du corps — Saut en longueur (m)",Barèmes!$B$6:$B$28,H190,Barèmes!$C$6:$C$28,IF(H190="6ème","Mixte",G190)),Barèmes!$E$2,Barèmes!$F$2))))))</f>
        <v/>
      </c>
      <c r="R190" s="22"/>
      <c r="S190" s="24" t="str">
        <f>IF(OR(R190="",SUMPRODUCT((Barèmes!$A$6:$A$28="Vitesse — 30 m (s)")*(Barèmes!$B$6:$B$28=H190)*(Barèmes!$C$6:$C$28=IF(H190="6ème","Mixte",G190)))=0),"",IF(SUMPRODUCT((Barèmes!$A$6:$A$28="Vitesse — 30 m (s)")*(Barèmes!$B$6:$B$28=H190)*(Barèmes!$C$6:$C$28=IF(H190="6ème","Mixte",G190))*(Barèmes!$J$6:$J$28="+"))&gt;0,IF(R190&lt;=SUMIFS(Barèmes!$D$6:$D$28,Barèmes!$A$6:$A$28,"Vitesse — 30 m (s)",Barèmes!$B$6:$B$28,H190,Barèmes!$C$6:$C$28,IF(H190="6ème","Mixte",G190)),"à besoin",IF(R190&lt;=SUMIFS(Barèmes!$E$6:$E$28,Barèmes!$A$6:$A$28,"Vitesse — 30 m (s)",Barèmes!$B$6:$B$28,H190,Barèmes!$C$6:$C$28,IF(H190="6ème","Mixte",G190)),"fragile","satisfaisant")),IF(R190&gt;=SUMIFS(Barèmes!$D$6:$D$28,Barèmes!$A$6:$A$28,"Vitesse — 30 m (s)",Barèmes!$B$6:$B$28,H190,Barèmes!$C$6:$C$28,IF(H190="6ème","Mixte",G190)),"à besoin",IF(R190&gt;=SUMIFS(Barèmes!$E$6:$E$28,Barèmes!$A$6:$A$28,"Vitesse — 30 m (s)",Barèmes!$B$6:$B$28,H190,Barèmes!$C$6:$C$28,IF(H190="6ème","Mixte",G190)),"fragile","satisfaisant"))))</f>
        <v/>
      </c>
      <c r="T190" s="24" t="str">
        <f>IF(OR(R190="",SUMPRODUCT((Barèmes!$A$6:$A$28="Vitesse — 30 m (s)")*(Barèmes!$B$6:$B$28=H190)*(Barèmes!$C$6:$C$28=IF(H190="6ème","Mixte",G190)))=0),"",IF(SUMPRODUCT((Barèmes!$A$6:$A$28="Vitesse — 30 m (s)")*(Barèmes!$B$6:$B$28=H190)*(Barèmes!$C$6:$C$28=IF(H190="6ème","Mixte",G190))*(Barèmes!$J$6:$J$28="+"))&gt;0,IF(R190&lt;=SUMIFS(Barèmes!$F$6:$F$28,Barèmes!$A$6:$A$28,"Vitesse — 30 m (s)",Barèmes!$B$6:$B$28,H190,Barèmes!$C$6:$C$28,IF(H190="6ème","Mixte",G190)),Barèmes!$B$2,IF(R190&lt;=SUMIFS(Barèmes!$G$6:$G$28,Barèmes!$A$6:$A$28,"Vitesse — 30 m (s)",Barèmes!$B$6:$B$28,H190,Barèmes!$C$6:$C$28,IF(H190="6ème","Mixte",G190)),Barèmes!$C$2,IF(R190&lt;=SUMIFS(Barèmes!$H$6:$H$28,Barèmes!$A$6:$A$28,"Vitesse — 30 m (s)",Barèmes!$B$6:$B$28,H190,Barèmes!$C$6:$C$28,IF(H190="6ème","Mixte",G190)),Barèmes!$D$2,IF(R190&lt;=SUMIFS(Barèmes!$I$6:$I$28,Barèmes!$A$6:$A$28,"Vitesse — 30 m (s)",Barèmes!$B$6:$B$28,H190,Barèmes!$C$6:$C$28,IF(H190="6ème","Mixte",G190)),Barèmes!$E$2,Barèmes!$F$2)))),IF(R190&gt;=SUMIFS(Barèmes!$F$6:$F$28,Barèmes!$A$6:$A$28,"Vitesse — 30 m (s)",Barèmes!$B$6:$B$28,H190,Barèmes!$C$6:$C$28,IF(H190="6ème","Mixte",G190)),Barèmes!$B$2,IF(R190&gt;=SUMIFS(Barèmes!$G$6:$G$28,Barèmes!$A$6:$A$28,"Vitesse — 30 m (s)",Barèmes!$B$6:$B$28,H190,Barèmes!$C$6:$C$28,IF(H190="6ème","Mixte",G190)),Barèmes!$C$2,IF(R190&gt;=SUMIFS(Barèmes!$H$6:$H$28,Barèmes!$A$6:$A$28,"Vitesse — 30 m (s)",Barèmes!$B$6:$B$28,H190,Barèmes!$C$6:$C$28,IF(H190="6ème","Mixte",G190)),Barèmes!$D$2,IF(R190&gt;=SUMIFS(Barèmes!$I$6:$I$28,Barèmes!$A$6:$A$28,"Vitesse — 30 m (s)",Barèmes!$B$6:$B$28,H190,Barèmes!$C$6:$C$28,IF(H190="6ème","Mixte",G190)),Barèmes!$E$2,Barèmes!$F$2))))))</f>
        <v/>
      </c>
      <c r="U190" s="22"/>
      <c r="V190" s="25" t="str">
        <f>IF(OR(U190="",SUMPRODUCT((Barèmes!$A$6:$A$28="Vitesse — 50 m (s)")*(Barèmes!$B$6:$B$28=H190)*(Barèmes!$C$6:$C$28=IF(H190="6ème","Mixte",G190)))=0),"",IF(SUMPRODUCT((Barèmes!$A$6:$A$28="Vitesse — 50 m (s)")*(Barèmes!$B$6:$B$28=H190)*(Barèmes!$C$6:$C$28=IF(H190="6ème","Mixte",G190))*(Barèmes!$J$6:$J$28="+"))&gt;0,IF(U190&lt;=SUMIFS(Barèmes!$D$6:$D$28,Barèmes!$A$6:$A$28,"Vitesse — 50 m (s)",Barèmes!$B$6:$B$28,H190,Barèmes!$C$6:$C$28,IF(H190="6ème","Mixte",G190)),"à besoin",IF(U190&lt;=SUMIFS(Barèmes!$E$6:$E$28,Barèmes!$A$6:$A$28,"Vitesse — 50 m (s)",Barèmes!$B$6:$B$28,H190,Barèmes!$C$6:$C$28,IF(H190="6ème","Mixte",G190)),"fragile","satisfaisant")),IF(U190&gt;=SUMIFS(Barèmes!$D$6:$D$28,Barèmes!$A$6:$A$28,"Vitesse — 50 m (s)",Barèmes!$B$6:$B$28,H190,Barèmes!$C$6:$C$28,IF(H190="6ème","Mixte",G190)),"à besoin",IF(U190&gt;=SUMIFS(Barèmes!$E$6:$E$28,Barèmes!$A$6:$A$28,"Vitesse — 50 m (s)",Barèmes!$B$6:$B$28,H190,Barèmes!$C$6:$C$28,IF(H190="6ème","Mixte",G190)),"fragile","satisfaisant"))))</f>
        <v/>
      </c>
      <c r="W190" s="25" t="str">
        <f>IF(OR(U190="",SUMPRODUCT((Barèmes!$A$6:$A$28="Vitesse — 50 m (s)")*(Barèmes!$B$6:$B$28=H190)*(Barèmes!$C$6:$C$28=IF(H190="6ème","Mixte",G190)))=0),"",IF(SUMPRODUCT((Barèmes!$A$6:$A$28="Vitesse — 50 m (s)")*(Barèmes!$B$6:$B$28=H190)*(Barèmes!$C$6:$C$28=IF(H190="6ème","Mixte",G190))*(Barèmes!$J$6:$J$28="+"))&gt;0,IF(U190&lt;=SUMIFS(Barèmes!$F$6:$F$28,Barèmes!$A$6:$A$28,"Vitesse — 50 m (s)",Barèmes!$B$6:$B$28,H190,Barèmes!$C$6:$C$28,IF(H190="6ème","Mixte",G190)),Barèmes!$B$2,IF(U190&lt;=SUMIFS(Barèmes!$G$6:$G$28,Barèmes!$A$6:$A$28,"Vitesse — 50 m (s)",Barèmes!$B$6:$B$28,H190,Barèmes!$C$6:$C$28,IF(H190="6ème","Mixte",G190)),Barèmes!$C$2,IF(U190&lt;=SUMIFS(Barèmes!$H$6:$H$28,Barèmes!$A$6:$A$28,"Vitesse — 50 m (s)",Barèmes!$B$6:$B$28,H190,Barèmes!$C$6:$C$28,IF(H190="6ème","Mixte",G190)),Barèmes!$D$2,IF(U190&lt;=SUMIFS(Barèmes!$I$6:$I$28,Barèmes!$A$6:$A$28,"Vitesse — 50 m (s)",Barèmes!$B$6:$B$28,H190,Barèmes!$C$6:$C$28,IF(H190="6ème","Mixte",G190)),Barèmes!$E$2,Barèmes!$F$2)))),IF(U190&gt;=SUMIFS(Barèmes!$F$6:$F$28,Barèmes!$A$6:$A$28,"Vitesse — 50 m (s)",Barèmes!$B$6:$B$28,H190,Barèmes!$C$6:$C$28,IF(H190="6ème","Mixte",G190)),Barèmes!$B$2,IF(U190&gt;=SUMIFS(Barèmes!$G$6:$G$28,Barèmes!$A$6:$A$28,"Vitesse — 50 m (s)",Barèmes!$B$6:$B$28,H190,Barèmes!$C$6:$C$28,IF(H190="6ème","Mixte",G190)),Barèmes!$C$2,IF(U190&gt;=SUMIFS(Barèmes!$H$6:$H$28,Barèmes!$A$6:$A$28,"Vitesse — 50 m (s)",Barèmes!$B$6:$B$28,H190,Barèmes!$C$6:$C$28,IF(H190="6ème","Mixte",G190)),Barèmes!$D$2,IF(U190&gt;=SUMIFS(Barèmes!$I$6:$I$28,Barèmes!$A$6:$A$28,"Vitesse — 50 m (s)",Barèmes!$B$6:$B$28,H190,Barèmes!$C$6:$C$28,IF(H190="6ème","Mixte",G190)),Barèmes!$E$2,Barèmes!$F$2))))))</f>
        <v/>
      </c>
      <c r="X190" s="18"/>
      <c r="Y190" s="26" t="str" cm="1">
        <f t="array" ref="Y190">IF(OR(X190="",SUMPRODUCT((Barèmes!$A$6:$A$28="Souplesse (score 1-5)")*(Barèmes!$B$6:$B$28=H190)*(Barèmes!$C$6:$C$28=IF(H190="6ème","Mixte",G190)))=0),"",IF(SUMPRODUCT((Barèmes!$A$6:$A$28="Souplesse (score 1-5)")*(Barèmes!$B$6:$B$28=H190)*(Barèmes!$C$6:$C$28=IF(H190="6ème","Mixte",G190))*(Barèmes!$J$6:$J$28="+"))&gt;0,IF(X190&lt;=SUMIFS(Barèmes!$D$6:$D$28,Barèmes!$A$6:$A$28,"Souplesse (score 1-5)",Barèmes!$B$6:$B$28,H190,Barèmes!$C$6:$C$28,IF(H190="6ème","Mixte",G190)),"à besoin",IF(X190&lt;=SUMIFS(Barèmes!$E$6:$E$28,Barèmes!$A$6:$A$28,"Souplesse (score 1-5)",Barèmes!$B$6:$B$28,H190,Barèmes!$C$6:$C$28,IF(H190="6ème","Mixte",G190)),"fragile","satisfaisant")),IF(X190&gt;=SUMIFS(Barèmes!$D$6:$D$28,Barèmes!$A$6:$A$28,"Souplesse (score 1-5)",Barèmes!$B$6:$B$28,H190,Barèmes!$C$6:$C$28,IF(H190="6ème","Mixte",G190)),"à besoin",IF(X190&gt;=SUMIFS(Barèmes!$E$6:$E$28,Barèmes!$A$6:$A$28,"Souplesse (score 1-5)",Barèmes!$B$6:$B$28,H190,Barèmes!$C$6:$C$28,IF(H190="6ème","Mixte",G190)),"fragile","satisfaisant"))))</f>
        <v/>
      </c>
      <c r="Z190" s="26" t="str" cm="1">
        <f t="array" ref="Z190">IF(OR(X190="",SUMPRODUCT((Barèmes!$A$6:$A$28="Souplesse (score 1-5)")*(Barèmes!$B$6:$B$28=H190)*(Barèmes!$C$6:$C$28=IF(H190="6ème","Mixte",G190)))=0),"",IF(SUMPRODUCT((Barèmes!$A$6:$A$28="Souplesse (score 1-5)")*(Barèmes!$B$6:$B$28=H190)*(Barèmes!$C$6:$C$28=IF(H190="6ème","Mixte",G190))*(Barèmes!$J$6:$J$28="+"))&gt;0,IF(X190&lt;=SUMIFS(Barèmes!$F$6:$F$28,Barèmes!$A$6:$A$28,"Souplesse (score 1-5)",Barèmes!$B$6:$B$28,H190,Barèmes!$C$6:$C$28,IF(H190="6ème","Mixte",G190)),Barèmes!$B$2,IF(X190&lt;=SUMIFS(Barèmes!$G$6:$G$28,Barèmes!$A$6:$A$28,"Souplesse (score 1-5)",Barèmes!$B$6:$B$28,H190,Barèmes!$C$6:$C$28,IF(H190="6ème","Mixte",G190)),Barèmes!$C$2,IF(X190&lt;=SUMIFS(Barèmes!$H$6:$H$28,Barèmes!$A$6:$A$28,"Souplesse (score 1-5)",Barèmes!$B$6:$B$28,H190,Barèmes!$C$6:$C$28,IF(H190="6ème","Mixte",G190)),Barèmes!$D$2,IF(X190&lt;=SUMIFS(Barèmes!$I$6:$I$28,Barèmes!$A$6:$A$28,"Souplesse (score 1-5)",Barèmes!$B$6:$B$28,H190,Barèmes!$C$6:$C$28,IF(H190="6ème","Mixte",G190)),Barèmes!$E$2,Barèmes!$F$2)))),IF(X190&gt;=SUMIFS(Barèmes!$F$6:$F$28,Barèmes!$A$6:$A$28,"Souplesse (score 1-5)",Barèmes!$B$6:$B$28,H190,Barèmes!$C$6:$C$28,IF(H190="6ème","Mixte",G190)),Barèmes!$B$2,IF(X190&gt;=SUMIFS(Barèmes!$G$6:$G$28,Barèmes!$A$6:$A$28,"Souplesse (score 1-5)",Barèmes!$B$6:$B$28,H190,Barèmes!$C$6:$C$28,IF(H190="6ème","Mixte",G190)),Barèmes!$C$2,IF(X190&gt;=SUMIFS(Barèmes!$H$6:$H$28,Barèmes!$A$6:$A$28,"Souplesse (score 1-5)",Barèmes!$B$6:$B$28,H190,Barèmes!$C$6:$C$28,IF(H190="6ème","Mixte",G190)),Barèmes!$D$2,IF(X190&gt;=SUMIFS(Barèmes!$I$6:$I$28,Barèmes!$A$6:$A$28,"Souplesse (score 1-5)",Barèmes!$B$6:$B$28,H190,Barèmes!$C$6:$C$28,IF(H190="6ème","Mixte",G190)),Barèmes!$E$2,Barèmes!$F$2))))))</f>
        <v/>
      </c>
      <c r="AA190" s="22"/>
      <c r="AB190" s="27" t="str">
        <f>IF(OR(AA190="",SUMPRODUCT((Barèmes!$A$6:$A$28="Agilité — T-test 974 (s)")*(Barèmes!$B$6:$B$28=H190)*(Barèmes!$C$6:$C$28=IF(H190="6ème","Mixte",G190)))=0),"",IF(SUMPRODUCT((Barèmes!$A$6:$A$28="Agilité — T-test 974 (s)")*(Barèmes!$B$6:$B$28=H190)*(Barèmes!$C$6:$C$28=IF(H190="6ème","Mixte",G190))*(Barèmes!$J$6:$J$28="+"))&gt;0,IF(AA190&lt;=SUMIFS(Barèmes!$D$6:$D$28,Barèmes!$A$6:$A$28,"Agilité — T-test 974 (s)",Barèmes!$B$6:$B$28,H190,Barèmes!$C$6:$C$28,IF(H190="6ème","Mixte",G190)),"à besoin",IF(AA190&lt;=SUMIFS(Barèmes!$E$6:$E$28,Barèmes!$A$6:$A$28,"Agilité — T-test 974 (s)",Barèmes!$B$6:$B$28,H190,Barèmes!$C$6:$C$28,IF(H190="6ème","Mixte",G190)),"fragile","satisfaisant")),IF(AA190&gt;=SUMIFS(Barèmes!$D$6:$D$28,Barèmes!$A$6:$A$28,"Agilité — T-test 974 (s)",Barèmes!$B$6:$B$28,H190,Barèmes!$C$6:$C$28,IF(H190="6ème","Mixte",G190)),"à besoin",IF(AA190&gt;=SUMIFS(Barèmes!$E$6:$E$28,Barèmes!$A$6:$A$28,"Agilité — T-test 974 (s)",Barèmes!$B$6:$B$28,H190,Barèmes!$C$6:$C$28,IF(H190="6ème","Mixte",G190)),"fragile","satisfaisant"))))</f>
        <v/>
      </c>
      <c r="AC190" s="27" t="str">
        <f>IF(OR(AA190="",SUMPRODUCT((Barèmes!$A$6:$A$28="Agilité — T-test 974 (s)")*(Barèmes!$B$6:$B$28=H190)*(Barèmes!$C$6:$C$28=IF(H190="6ème","Mixte",G190)))=0),"",IF(SUMPRODUCT((Barèmes!$A$6:$A$28="Agilité — T-test 974 (s)")*(Barèmes!$B$6:$B$28=H190)*(Barèmes!$C$6:$C$28=IF(H190="6ème","Mixte",G190))*(Barèmes!$J$6:$J$28="+"))&gt;0,IF(AA190&lt;=SUMIFS(Barèmes!$F$6:$F$28,Barèmes!$A$6:$A$28,"Agilité — T-test 974 (s)",Barèmes!$B$6:$B$28,H190,Barèmes!$C$6:$C$28,IF(H190="6ème","Mixte",G190)),Barèmes!$B$2,IF(AA190&lt;=SUMIFS(Barèmes!$G$6:$G$28,Barèmes!$A$6:$A$28,"Agilité — T-test 974 (s)",Barèmes!$B$6:$B$28,H190,Barèmes!$C$6:$C$28,IF(H190="6ème","Mixte",G190)),Barèmes!$C$2,IF(AA190&lt;=SUMIFS(Barèmes!$H$6:$H$28,Barèmes!$A$6:$A$28,"Agilité — T-test 974 (s)",Barèmes!$B$6:$B$28,H190,Barèmes!$C$6:$C$28,IF(H190="6ème","Mixte",G190)),Barèmes!$D$2,IF(AA190&lt;=SUMIFS(Barèmes!$I$6:$I$28,Barèmes!$A$6:$A$28,"Agilité — T-test 974 (s)",Barèmes!$B$6:$B$28,H190,Barèmes!$C$6:$C$28,IF(H190="6ème","Mixte",G190)),Barèmes!$E$2,Barèmes!$F$2)))),IF(AA190&gt;=SUMIFS(Barèmes!$F$6:$F$28,Barèmes!$A$6:$A$28,"Agilité — T-test 974 (s)",Barèmes!$B$6:$B$28,H190,Barèmes!$C$6:$C$28,IF(H190="6ème","Mixte",G190)),Barèmes!$B$2,IF(AA190&gt;=SUMIFS(Barèmes!$G$6:$G$28,Barèmes!$A$6:$A$28,"Agilité — T-test 974 (s)",Barèmes!$B$6:$B$28,H190,Barèmes!$C$6:$C$28,IF(H190="6ème","Mixte",G190)),Barèmes!$C$2,IF(AA190&gt;=SUMIFS(Barèmes!$H$6:$H$28,Barèmes!$A$6:$A$28,"Agilité — T-test 974 (s)",Barèmes!$B$6:$B$28,H190,Barèmes!$C$6:$C$28,IF(H190="6ème","Mixte",G190)),Barèmes!$D$2,IF(AA190&gt;=SUMIFS(Barèmes!$I$6:$I$28,Barèmes!$A$6:$A$28,"Agilité — T-test 974 (s)",Barèmes!$B$6:$B$28,H190,Barèmes!$C$6:$C$28,IF(H190="6ème","Mixte",G190)),Barèmes!$E$2,Barèmes!$F$2))))))</f>
        <v/>
      </c>
      <c r="AD190" s="28" t="str">
        <f t="shared" si="18"/>
        <v/>
      </c>
      <c r="AE190" s="29" t="str">
        <f t="shared" si="19"/>
        <v/>
      </c>
      <c r="AF190" s="30" t="str">
        <f>IF(OR(AD190="",SUMPRODUCT((Barèmes!$A$6:$A$28="Surcoût d'agilité (s) — technique")*(Barèmes!$B$6:$B$28=H190)*(Barèmes!$C$6:$C$28=IF(H190="6ème","Mixte",G190)))=0),"",IF(SUMPRODUCT((Barèmes!$A$6:$A$28="Surcoût d'agilité (s) — technique")*(Barèmes!$B$6:$B$28=H190)*(Barèmes!$C$6:$C$28=IF(H190="6ème","Mixte",G190))*(Barèmes!$J$6:$J$28="+"))&gt;0,IF(AD190&lt;=SUMIFS(Barèmes!$D$6:$D$28,Barèmes!$A$6:$A$28,"Surcoût d'agilité (s) — technique",Barèmes!$B$6:$B$28,H190,Barèmes!$C$6:$C$28,IF(H190="6ème","Mixte",G190)),"à besoin",IF(AD190&lt;=SUMIFS(Barèmes!$E$6:$E$28,Barèmes!$A$6:$A$28,"Surcoût d'agilité (s) — technique",Barèmes!$B$6:$B$28,H190,Barèmes!$C$6:$C$28,IF(H190="6ème","Mixte",G190)),"fragile","satisfaisant")),IF(AD190&gt;=SUMIFS(Barèmes!$D$6:$D$28,Barèmes!$A$6:$A$28,"Surcoût d'agilité (s) — technique",Barèmes!$B$6:$B$28,H190,Barèmes!$C$6:$C$28,IF(H190="6ème","Mixte",G190)),"à besoin",IF(AD190&gt;=SUMIFS(Barèmes!$E$6:$E$28,Barèmes!$A$6:$A$28,"Surcoût d'agilité (s) — technique",Barèmes!$B$6:$B$28,H190,Barèmes!$C$6:$C$28,IF(H190="6ème","Mixte",G190)),"fragile","satisfaisant"))))</f>
        <v/>
      </c>
      <c r="AG190" s="30" t="str">
        <f>IF(OR(AD190="",SUMPRODUCT((Barèmes!$A$6:$A$28="Surcoût d'agilité (s) — technique")*(Barèmes!$B$6:$B$28=H190)*(Barèmes!$C$6:$C$28=IF(H190="6ème","Mixte",G190)))=0),"",IF(SUMPRODUCT((Barèmes!$A$6:$A$28="Surcoût d'agilité (s) — technique")*(Barèmes!$B$6:$B$28=H190)*(Barèmes!$C$6:$C$28=IF(H190="6ème","Mixte",G190))*(Barèmes!$J$6:$J$28="+"))&gt;0,IF(AD190&lt;=SUMIFS(Barèmes!$F$6:$F$28,Barèmes!$A$6:$A$28,"Surcoût d'agilité (s) — technique",Barèmes!$B$6:$B$28,H190,Barèmes!$C$6:$C$28,IF(H190="6ème","Mixte",G190)),Barèmes!$B$2,IF(AD190&lt;=SUMIFS(Barèmes!$G$6:$G$28,Barèmes!$A$6:$A$28,"Surcoût d'agilité (s) — technique",Barèmes!$B$6:$B$28,H190,Barèmes!$C$6:$C$28,IF(H190="6ème","Mixte",G190)),Barèmes!$C$2,IF(AD190&lt;=SUMIFS(Barèmes!$H$6:$H$28,Barèmes!$A$6:$A$28,"Surcoût d'agilité (s) — technique",Barèmes!$B$6:$B$28,H190,Barèmes!$C$6:$C$28,IF(H190="6ème","Mixte",G190)),Barèmes!$D$2,IF(AD190&lt;=SUMIFS(Barèmes!$I$6:$I$28,Barèmes!$A$6:$A$28,"Surcoût d'agilité (s) — technique",Barèmes!$B$6:$B$28,H190,Barèmes!$C$6:$C$28,IF(H190="6ème","Mixte",G190)),Barèmes!$E$2,Barèmes!$F$2)))),IF(AD190&gt;=SUMIFS(Barèmes!$F$6:$F$28,Barèmes!$A$6:$A$28,"Surcoût d'agilité (s) — technique",Barèmes!$B$6:$B$28,H190,Barèmes!$C$6:$C$28,IF(H190="6ème","Mixte",G190)),Barèmes!$B$2,IF(AD190&gt;=SUMIFS(Barèmes!$G$6:$G$28,Barèmes!$A$6:$A$28,"Surcoût d'agilité (s) — technique",Barèmes!$B$6:$B$28,H190,Barèmes!$C$6:$C$28,IF(H190="6ème","Mixte",G190)),Barèmes!$C$2,IF(AD190&gt;=SUMIFS(Barèmes!$H$6:$H$28,Barèmes!$A$6:$A$28,"Surcoût d'agilité (s) — technique",Barèmes!$B$6:$B$28,H190,Barèmes!$C$6:$C$28,IF(H190="6ème","Mixte",G190)),Barèmes!$D$2,IF(AD190&gt;=SUMIFS(Barèmes!$I$6:$I$28,Barèmes!$A$6:$A$28,"Surcoût d'agilité (s) — technique",Barèmes!$B$6:$B$28,H190,Barèmes!$C$6:$C$28,IF(H190="6ème","Mixte",G190)),Barèmes!$E$2,Barèmes!$F$2))))))</f>
        <v/>
      </c>
      <c r="AH190" s="31" t="str">
        <f>IF((IF(N190="",0,1)+IF(Q190="",0,1)+IF(W190="",0,1)+IF(Z190="",0,1)+IF(AC190="",0,1))=0,"",3*IF(N190=Barèmes!$B$2,1,IF(N190=Barèmes!$C$2,2,IF(N190=Barèmes!$D$2,3,IF(N190=Barèmes!$E$2,4,IF(N190=Barèmes!$F$2,5,0)))))+3*IF(Q190=Barèmes!$B$2,1,IF(Q190=Barèmes!$C$2,2,IF(Q190=Barèmes!$D$2,3,IF(Q190=Barèmes!$E$2,4,IF(Q190=Barèmes!$F$2,5,0)))))+2*IF(W190=Barèmes!$B$2,1,IF(W190=Barèmes!$C$2,2,IF(W190=Barèmes!$D$2,3,IF(W190=Barèmes!$E$2,4,IF(W190=Barèmes!$F$2,5,0)))))+1*IF(Z190=Barèmes!$B$2,1,IF(Z190=Barèmes!$C$2,2,IF(Z190=Barèmes!$D$2,3,IF(Z190=Barèmes!$E$2,4,IF(Z190=Barèmes!$F$2,5,0)))))+1*IF(AC190=Barèmes!$B$2,1,IF(AC190=Barèmes!$C$2,2,IF(AC190=Barèmes!$D$2,3,IF(AC190=Barèmes!$E$2,4,IF(AC190=Barèmes!$F$2,5,0))))))</f>
        <v/>
      </c>
      <c r="AI190" s="31"/>
      <c r="AJ190" s="32" t="str">
        <f>IFERROR(INDEX(Croissance!$B$5:$B$604,MATCH(A190,Croissance!$A$5:$A$604,0)),"")</f>
        <v/>
      </c>
      <c r="AK190" s="32" t="str">
        <f>IFERROR(INDEX(Croissance!$C$5:$C$604,MATCH(A190,Croissance!$A$5:$A$604,0)),"")</f>
        <v/>
      </c>
      <c r="AL190" s="32" t="str">
        <f>IFERROR(INDEX(Croissance!$D$5:$D$604,MATCH(A190,Croissance!$A$5:$A$604,0)),"")</f>
        <v/>
      </c>
      <c r="AM190" s="32" t="str">
        <f>IFERROR(INDEX(Croissance!$E$5:$E$604,MATCH(A190,Croissance!$A$5:$A$604,0)),"")</f>
        <v/>
      </c>
      <c r="AO190" s="33">
        <f t="shared" si="24"/>
        <v>0</v>
      </c>
      <c r="AP190" s="33">
        <f t="shared" si="20"/>
        <v>0</v>
      </c>
      <c r="AQ190" s="33">
        <f>IF(A190="",0,IF(AND(OR('Synthèse classe'!$C$2="Tous",C190='Synthèse classe'!$C$2),OR('Synthèse classe'!$C$3="Toutes",D190='Synthèse classe'!$C$3),OR('Synthèse classe'!$C$4="Toutes",AND('Synthèse classe'!$C$4="Dernière",AP190=1),B190=IFERROR(VALUE('Synthèse classe'!$C$4),0))),1,0))</f>
        <v>0</v>
      </c>
      <c r="AR190" s="34" t="str">
        <f t="shared" si="21"/>
        <v/>
      </c>
    </row>
    <row r="191" spans="1:44" x14ac:dyDescent="0.2">
      <c r="A191" s="17" t="str">
        <f t="shared" si="17"/>
        <v/>
      </c>
      <c r="B191" s="18"/>
      <c r="C191" s="19"/>
      <c r="D191" s="19"/>
      <c r="E191" s="19"/>
      <c r="F191" s="19"/>
      <c r="G191" s="19"/>
      <c r="H191" s="17" t="str">
        <f t="shared" si="22"/>
        <v/>
      </c>
      <c r="I191" s="20"/>
      <c r="J191" s="18"/>
      <c r="K191" s="19"/>
      <c r="L191" s="21" t="str">
        <f t="shared" si="23"/>
        <v/>
      </c>
      <c r="M191" s="21" t="str">
        <f>IF(OR(J191="",SUMPRODUCT((Barèmes!$A$6:$A$28="Endurance — Luc Léger (palier)")*(Barèmes!$B$6:$B$28=H191)*(Barèmes!$C$6:$C$28=IF(H191="6ème","Mixte",G191)))=0),"",IF(SUMPRODUCT((Barèmes!$A$6:$A$28="Endurance — Luc Léger (palier)")*(Barèmes!$B$6:$B$28=H191)*(Barèmes!$C$6:$C$28=IF(H191="6ème","Mixte",G191))*(Barèmes!$J$6:$J$28="+"))&gt;0,IF(J191&lt;=SUMIFS(Barèmes!$D$6:$D$28,Barèmes!$A$6:$A$28,"Endurance — Luc Léger (palier)",Barèmes!$B$6:$B$28,H191,Barèmes!$C$6:$C$28,IF(H191="6ème","Mixte",G191)),"à besoin",IF(J191&lt;=SUMIFS(Barèmes!$E$6:$E$28,Barèmes!$A$6:$A$28,"Endurance — Luc Léger (palier)",Barèmes!$B$6:$B$28,H191,Barèmes!$C$6:$C$28,IF(H191="6ème","Mixte",G191)),"fragile","satisfaisant")),IF(J191&gt;=SUMIFS(Barèmes!$D$6:$D$28,Barèmes!$A$6:$A$28,"Endurance — Luc Léger (palier)",Barèmes!$B$6:$B$28,H191,Barèmes!$C$6:$C$28,IF(H191="6ème","Mixte",G191)),"à besoin",IF(J191&gt;=SUMIFS(Barèmes!$E$6:$E$28,Barèmes!$A$6:$A$28,"Endurance — Luc Léger (palier)",Barèmes!$B$6:$B$28,H191,Barèmes!$C$6:$C$28,IF(H191="6ème","Mixte",G191)),"fragile","satisfaisant"))))</f>
        <v/>
      </c>
      <c r="N191" s="21" t="str">
        <f>IF(OR(J191="",SUMPRODUCT((Barèmes!$A$6:$A$28="Endurance — Luc Léger (palier)")*(Barèmes!$B$6:$B$28=H191)*(Barèmes!$C$6:$C$28=IF(H191="6ème","Mixte",G191)))=0),"",IF(SUMPRODUCT((Barèmes!$A$6:$A$28="Endurance — Luc Léger (palier)")*(Barèmes!$B$6:$B$28=H191)*(Barèmes!$C$6:$C$28=IF(H191="6ème","Mixte",G191))*(Barèmes!$J$6:$J$28="+"))&gt;0,IF(J191&lt;=SUMIFS(Barèmes!$F$6:$F$28,Barèmes!$A$6:$A$28,"Endurance — Luc Léger (palier)",Barèmes!$B$6:$B$28,H191,Barèmes!$C$6:$C$28,IF(H191="6ème","Mixte",G191)),Barèmes!$B$2,IF(J191&lt;=SUMIFS(Barèmes!$G$6:$G$28,Barèmes!$A$6:$A$28,"Endurance — Luc Léger (palier)",Barèmes!$B$6:$B$28,H191,Barèmes!$C$6:$C$28,IF(H191="6ème","Mixte",G191)),Barèmes!$C$2,IF(J191&lt;=SUMIFS(Barèmes!$H$6:$H$28,Barèmes!$A$6:$A$28,"Endurance — Luc Léger (palier)",Barèmes!$B$6:$B$28,H191,Barèmes!$C$6:$C$28,IF(H191="6ème","Mixte",G191)),Barèmes!$D$2,IF(J191&lt;=SUMIFS(Barèmes!$I$6:$I$28,Barèmes!$A$6:$A$28,"Endurance — Luc Léger (palier)",Barèmes!$B$6:$B$28,H191,Barèmes!$C$6:$C$28,IF(H191="6ème","Mixte",G191)),Barèmes!$E$2,Barèmes!$F$2)))),IF(J191&gt;=SUMIFS(Barèmes!$F$6:$F$28,Barèmes!$A$6:$A$28,"Endurance — Luc Léger (palier)",Barèmes!$B$6:$B$28,H191,Barèmes!$C$6:$C$28,IF(H191="6ème","Mixte",G191)),Barèmes!$B$2,IF(J191&gt;=SUMIFS(Barèmes!$G$6:$G$28,Barèmes!$A$6:$A$28,"Endurance — Luc Léger (palier)",Barèmes!$B$6:$B$28,H191,Barèmes!$C$6:$C$28,IF(H191="6ème","Mixte",G191)),Barèmes!$C$2,IF(J191&gt;=SUMIFS(Barèmes!$H$6:$H$28,Barèmes!$A$6:$A$28,"Endurance — Luc Léger (palier)",Barèmes!$B$6:$B$28,H191,Barèmes!$C$6:$C$28,IF(H191="6ème","Mixte",G191)),Barèmes!$D$2,IF(J191&gt;=SUMIFS(Barèmes!$I$6:$I$28,Barèmes!$A$6:$A$28,"Endurance — Luc Léger (palier)",Barèmes!$B$6:$B$28,H191,Barèmes!$C$6:$C$28,IF(H191="6ème","Mixte",G191)),Barèmes!$E$2,Barèmes!$F$2))))))</f>
        <v/>
      </c>
      <c r="O191" s="22"/>
      <c r="P191" s="23" t="str">
        <f>IF(OR(O191="",SUMPRODUCT((Barèmes!$A$6:$A$28="Force bas du corps — Saut en longueur (m)")*(Barèmes!$B$6:$B$28=H191)*(Barèmes!$C$6:$C$28=IF(H191="6ème","Mixte",G191)))=0),"",IF(SUMPRODUCT((Barèmes!$A$6:$A$28="Force bas du corps — Saut en longueur (m)")*(Barèmes!$B$6:$B$28=H191)*(Barèmes!$C$6:$C$28=IF(H191="6ème","Mixte",G191))*(Barèmes!$J$6:$J$28="+"))&gt;0,IF(O191&lt;=SUMIFS(Barèmes!$D$6:$D$28,Barèmes!$A$6:$A$28,"Force bas du corps — Saut en longueur (m)",Barèmes!$B$6:$B$28,H191,Barèmes!$C$6:$C$28,IF(H191="6ème","Mixte",G191)),"à besoin",IF(O191&lt;=SUMIFS(Barèmes!$E$6:$E$28,Barèmes!$A$6:$A$28,"Force bas du corps — Saut en longueur (m)",Barèmes!$B$6:$B$28,H191,Barèmes!$C$6:$C$28,IF(H191="6ème","Mixte",G191)),"fragile","satisfaisant")),IF(O191&gt;=SUMIFS(Barèmes!$D$6:$D$28,Barèmes!$A$6:$A$28,"Force bas du corps — Saut en longueur (m)",Barèmes!$B$6:$B$28,H191,Barèmes!$C$6:$C$28,IF(H191="6ème","Mixte",G191)),"à besoin",IF(O191&gt;=SUMIFS(Barèmes!$E$6:$E$28,Barèmes!$A$6:$A$28,"Force bas du corps — Saut en longueur (m)",Barèmes!$B$6:$B$28,H191,Barèmes!$C$6:$C$28,IF(H191="6ème","Mixte",G191)),"fragile","satisfaisant"))))</f>
        <v/>
      </c>
      <c r="Q191" s="23" t="str">
        <f>IF(OR(O191="",SUMPRODUCT((Barèmes!$A$6:$A$28="Force bas du corps — Saut en longueur (m)")*(Barèmes!$B$6:$B$28=H191)*(Barèmes!$C$6:$C$28=IF(H191="6ème","Mixte",G191)))=0),"",IF(SUMPRODUCT((Barèmes!$A$6:$A$28="Force bas du corps — Saut en longueur (m)")*(Barèmes!$B$6:$B$28=H191)*(Barèmes!$C$6:$C$28=IF(H191="6ème","Mixte",G191))*(Barèmes!$J$6:$J$28="+"))&gt;0,IF(O191&lt;=SUMIFS(Barèmes!$F$6:$F$28,Barèmes!$A$6:$A$28,"Force bas du corps — Saut en longueur (m)",Barèmes!$B$6:$B$28,H191,Barèmes!$C$6:$C$28,IF(H191="6ème","Mixte",G191)),Barèmes!$B$2,IF(O191&lt;=SUMIFS(Barèmes!$G$6:$G$28,Barèmes!$A$6:$A$28,"Force bas du corps — Saut en longueur (m)",Barèmes!$B$6:$B$28,H191,Barèmes!$C$6:$C$28,IF(H191="6ème","Mixte",G191)),Barèmes!$C$2,IF(O191&lt;=SUMIFS(Barèmes!$H$6:$H$28,Barèmes!$A$6:$A$28,"Force bas du corps — Saut en longueur (m)",Barèmes!$B$6:$B$28,H191,Barèmes!$C$6:$C$28,IF(H191="6ème","Mixte",G191)),Barèmes!$D$2,IF(O191&lt;=SUMIFS(Barèmes!$I$6:$I$28,Barèmes!$A$6:$A$28,"Force bas du corps — Saut en longueur (m)",Barèmes!$B$6:$B$28,H191,Barèmes!$C$6:$C$28,IF(H191="6ème","Mixte",G191)),Barèmes!$E$2,Barèmes!$F$2)))),IF(O191&gt;=SUMIFS(Barèmes!$F$6:$F$28,Barèmes!$A$6:$A$28,"Force bas du corps — Saut en longueur (m)",Barèmes!$B$6:$B$28,H191,Barèmes!$C$6:$C$28,IF(H191="6ème","Mixte",G191)),Barèmes!$B$2,IF(O191&gt;=SUMIFS(Barèmes!$G$6:$G$28,Barèmes!$A$6:$A$28,"Force bas du corps — Saut en longueur (m)",Barèmes!$B$6:$B$28,H191,Barèmes!$C$6:$C$28,IF(H191="6ème","Mixte",G191)),Barèmes!$C$2,IF(O191&gt;=SUMIFS(Barèmes!$H$6:$H$28,Barèmes!$A$6:$A$28,"Force bas du corps — Saut en longueur (m)",Barèmes!$B$6:$B$28,H191,Barèmes!$C$6:$C$28,IF(H191="6ème","Mixte",G191)),Barèmes!$D$2,IF(O191&gt;=SUMIFS(Barèmes!$I$6:$I$28,Barèmes!$A$6:$A$28,"Force bas du corps — Saut en longueur (m)",Barèmes!$B$6:$B$28,H191,Barèmes!$C$6:$C$28,IF(H191="6ème","Mixte",G191)),Barèmes!$E$2,Barèmes!$F$2))))))</f>
        <v/>
      </c>
      <c r="R191" s="22"/>
      <c r="S191" s="24" t="str">
        <f>IF(OR(R191="",SUMPRODUCT((Barèmes!$A$6:$A$28="Vitesse — 30 m (s)")*(Barèmes!$B$6:$B$28=H191)*(Barèmes!$C$6:$C$28=IF(H191="6ème","Mixte",G191)))=0),"",IF(SUMPRODUCT((Barèmes!$A$6:$A$28="Vitesse — 30 m (s)")*(Barèmes!$B$6:$B$28=H191)*(Barèmes!$C$6:$C$28=IF(H191="6ème","Mixte",G191))*(Barèmes!$J$6:$J$28="+"))&gt;0,IF(R191&lt;=SUMIFS(Barèmes!$D$6:$D$28,Barèmes!$A$6:$A$28,"Vitesse — 30 m (s)",Barèmes!$B$6:$B$28,H191,Barèmes!$C$6:$C$28,IF(H191="6ème","Mixte",G191)),"à besoin",IF(R191&lt;=SUMIFS(Barèmes!$E$6:$E$28,Barèmes!$A$6:$A$28,"Vitesse — 30 m (s)",Barèmes!$B$6:$B$28,H191,Barèmes!$C$6:$C$28,IF(H191="6ème","Mixte",G191)),"fragile","satisfaisant")),IF(R191&gt;=SUMIFS(Barèmes!$D$6:$D$28,Barèmes!$A$6:$A$28,"Vitesse — 30 m (s)",Barèmes!$B$6:$B$28,H191,Barèmes!$C$6:$C$28,IF(H191="6ème","Mixte",G191)),"à besoin",IF(R191&gt;=SUMIFS(Barèmes!$E$6:$E$28,Barèmes!$A$6:$A$28,"Vitesse — 30 m (s)",Barèmes!$B$6:$B$28,H191,Barèmes!$C$6:$C$28,IF(H191="6ème","Mixte",G191)),"fragile","satisfaisant"))))</f>
        <v/>
      </c>
      <c r="T191" s="24" t="str">
        <f>IF(OR(R191="",SUMPRODUCT((Barèmes!$A$6:$A$28="Vitesse — 30 m (s)")*(Barèmes!$B$6:$B$28=H191)*(Barèmes!$C$6:$C$28=IF(H191="6ème","Mixte",G191)))=0),"",IF(SUMPRODUCT((Barèmes!$A$6:$A$28="Vitesse — 30 m (s)")*(Barèmes!$B$6:$B$28=H191)*(Barèmes!$C$6:$C$28=IF(H191="6ème","Mixte",G191))*(Barèmes!$J$6:$J$28="+"))&gt;0,IF(R191&lt;=SUMIFS(Barèmes!$F$6:$F$28,Barèmes!$A$6:$A$28,"Vitesse — 30 m (s)",Barèmes!$B$6:$B$28,H191,Barèmes!$C$6:$C$28,IF(H191="6ème","Mixte",G191)),Barèmes!$B$2,IF(R191&lt;=SUMIFS(Barèmes!$G$6:$G$28,Barèmes!$A$6:$A$28,"Vitesse — 30 m (s)",Barèmes!$B$6:$B$28,H191,Barèmes!$C$6:$C$28,IF(H191="6ème","Mixte",G191)),Barèmes!$C$2,IF(R191&lt;=SUMIFS(Barèmes!$H$6:$H$28,Barèmes!$A$6:$A$28,"Vitesse — 30 m (s)",Barèmes!$B$6:$B$28,H191,Barèmes!$C$6:$C$28,IF(H191="6ème","Mixte",G191)),Barèmes!$D$2,IF(R191&lt;=SUMIFS(Barèmes!$I$6:$I$28,Barèmes!$A$6:$A$28,"Vitesse — 30 m (s)",Barèmes!$B$6:$B$28,H191,Barèmes!$C$6:$C$28,IF(H191="6ème","Mixte",G191)),Barèmes!$E$2,Barèmes!$F$2)))),IF(R191&gt;=SUMIFS(Barèmes!$F$6:$F$28,Barèmes!$A$6:$A$28,"Vitesse — 30 m (s)",Barèmes!$B$6:$B$28,H191,Barèmes!$C$6:$C$28,IF(H191="6ème","Mixte",G191)),Barèmes!$B$2,IF(R191&gt;=SUMIFS(Barèmes!$G$6:$G$28,Barèmes!$A$6:$A$28,"Vitesse — 30 m (s)",Barèmes!$B$6:$B$28,H191,Barèmes!$C$6:$C$28,IF(H191="6ème","Mixte",G191)),Barèmes!$C$2,IF(R191&gt;=SUMIFS(Barèmes!$H$6:$H$28,Barèmes!$A$6:$A$28,"Vitesse — 30 m (s)",Barèmes!$B$6:$B$28,H191,Barèmes!$C$6:$C$28,IF(H191="6ème","Mixte",G191)),Barèmes!$D$2,IF(R191&gt;=SUMIFS(Barèmes!$I$6:$I$28,Barèmes!$A$6:$A$28,"Vitesse — 30 m (s)",Barèmes!$B$6:$B$28,H191,Barèmes!$C$6:$C$28,IF(H191="6ème","Mixte",G191)),Barèmes!$E$2,Barèmes!$F$2))))))</f>
        <v/>
      </c>
      <c r="U191" s="22"/>
      <c r="V191" s="25" t="str">
        <f>IF(OR(U191="",SUMPRODUCT((Barèmes!$A$6:$A$28="Vitesse — 50 m (s)")*(Barèmes!$B$6:$B$28=H191)*(Barèmes!$C$6:$C$28=IF(H191="6ème","Mixte",G191)))=0),"",IF(SUMPRODUCT((Barèmes!$A$6:$A$28="Vitesse — 50 m (s)")*(Barèmes!$B$6:$B$28=H191)*(Barèmes!$C$6:$C$28=IF(H191="6ème","Mixte",G191))*(Barèmes!$J$6:$J$28="+"))&gt;0,IF(U191&lt;=SUMIFS(Barèmes!$D$6:$D$28,Barèmes!$A$6:$A$28,"Vitesse — 50 m (s)",Barèmes!$B$6:$B$28,H191,Barèmes!$C$6:$C$28,IF(H191="6ème","Mixte",G191)),"à besoin",IF(U191&lt;=SUMIFS(Barèmes!$E$6:$E$28,Barèmes!$A$6:$A$28,"Vitesse — 50 m (s)",Barèmes!$B$6:$B$28,H191,Barèmes!$C$6:$C$28,IF(H191="6ème","Mixte",G191)),"fragile","satisfaisant")),IF(U191&gt;=SUMIFS(Barèmes!$D$6:$D$28,Barèmes!$A$6:$A$28,"Vitesse — 50 m (s)",Barèmes!$B$6:$B$28,H191,Barèmes!$C$6:$C$28,IF(H191="6ème","Mixte",G191)),"à besoin",IF(U191&gt;=SUMIFS(Barèmes!$E$6:$E$28,Barèmes!$A$6:$A$28,"Vitesse — 50 m (s)",Barèmes!$B$6:$B$28,H191,Barèmes!$C$6:$C$28,IF(H191="6ème","Mixte",G191)),"fragile","satisfaisant"))))</f>
        <v/>
      </c>
      <c r="W191" s="25" t="str">
        <f>IF(OR(U191="",SUMPRODUCT((Barèmes!$A$6:$A$28="Vitesse — 50 m (s)")*(Barèmes!$B$6:$B$28=H191)*(Barèmes!$C$6:$C$28=IF(H191="6ème","Mixte",G191)))=0),"",IF(SUMPRODUCT((Barèmes!$A$6:$A$28="Vitesse — 50 m (s)")*(Barèmes!$B$6:$B$28=H191)*(Barèmes!$C$6:$C$28=IF(H191="6ème","Mixte",G191))*(Barèmes!$J$6:$J$28="+"))&gt;0,IF(U191&lt;=SUMIFS(Barèmes!$F$6:$F$28,Barèmes!$A$6:$A$28,"Vitesse — 50 m (s)",Barèmes!$B$6:$B$28,H191,Barèmes!$C$6:$C$28,IF(H191="6ème","Mixte",G191)),Barèmes!$B$2,IF(U191&lt;=SUMIFS(Barèmes!$G$6:$G$28,Barèmes!$A$6:$A$28,"Vitesse — 50 m (s)",Barèmes!$B$6:$B$28,H191,Barèmes!$C$6:$C$28,IF(H191="6ème","Mixte",G191)),Barèmes!$C$2,IF(U191&lt;=SUMIFS(Barèmes!$H$6:$H$28,Barèmes!$A$6:$A$28,"Vitesse — 50 m (s)",Barèmes!$B$6:$B$28,H191,Barèmes!$C$6:$C$28,IF(H191="6ème","Mixte",G191)),Barèmes!$D$2,IF(U191&lt;=SUMIFS(Barèmes!$I$6:$I$28,Barèmes!$A$6:$A$28,"Vitesse — 50 m (s)",Barèmes!$B$6:$B$28,H191,Barèmes!$C$6:$C$28,IF(H191="6ème","Mixte",G191)),Barèmes!$E$2,Barèmes!$F$2)))),IF(U191&gt;=SUMIFS(Barèmes!$F$6:$F$28,Barèmes!$A$6:$A$28,"Vitesse — 50 m (s)",Barèmes!$B$6:$B$28,H191,Barèmes!$C$6:$C$28,IF(H191="6ème","Mixte",G191)),Barèmes!$B$2,IF(U191&gt;=SUMIFS(Barèmes!$G$6:$G$28,Barèmes!$A$6:$A$28,"Vitesse — 50 m (s)",Barèmes!$B$6:$B$28,H191,Barèmes!$C$6:$C$28,IF(H191="6ème","Mixte",G191)),Barèmes!$C$2,IF(U191&gt;=SUMIFS(Barèmes!$H$6:$H$28,Barèmes!$A$6:$A$28,"Vitesse — 50 m (s)",Barèmes!$B$6:$B$28,H191,Barèmes!$C$6:$C$28,IF(H191="6ème","Mixte",G191)),Barèmes!$D$2,IF(U191&gt;=SUMIFS(Barèmes!$I$6:$I$28,Barèmes!$A$6:$A$28,"Vitesse — 50 m (s)",Barèmes!$B$6:$B$28,H191,Barèmes!$C$6:$C$28,IF(H191="6ème","Mixte",G191)),Barèmes!$E$2,Barèmes!$F$2))))))</f>
        <v/>
      </c>
      <c r="X191" s="18"/>
      <c r="Y191" s="26" t="str" cm="1">
        <f t="array" ref="Y191">IF(OR(X191="",SUMPRODUCT((Barèmes!$A$6:$A$28="Souplesse (score 1-5)")*(Barèmes!$B$6:$B$28=H191)*(Barèmes!$C$6:$C$28=IF(H191="6ème","Mixte",G191)))=0),"",IF(SUMPRODUCT((Barèmes!$A$6:$A$28="Souplesse (score 1-5)")*(Barèmes!$B$6:$B$28=H191)*(Barèmes!$C$6:$C$28=IF(H191="6ème","Mixte",G191))*(Barèmes!$J$6:$J$28="+"))&gt;0,IF(X191&lt;=SUMIFS(Barèmes!$D$6:$D$28,Barèmes!$A$6:$A$28,"Souplesse (score 1-5)",Barèmes!$B$6:$B$28,H191,Barèmes!$C$6:$C$28,IF(H191="6ème","Mixte",G191)),"à besoin",IF(X191&lt;=SUMIFS(Barèmes!$E$6:$E$28,Barèmes!$A$6:$A$28,"Souplesse (score 1-5)",Barèmes!$B$6:$B$28,H191,Barèmes!$C$6:$C$28,IF(H191="6ème","Mixte",G191)),"fragile","satisfaisant")),IF(X191&gt;=SUMIFS(Barèmes!$D$6:$D$28,Barèmes!$A$6:$A$28,"Souplesse (score 1-5)",Barèmes!$B$6:$B$28,H191,Barèmes!$C$6:$C$28,IF(H191="6ème","Mixte",G191)),"à besoin",IF(X191&gt;=SUMIFS(Barèmes!$E$6:$E$28,Barèmes!$A$6:$A$28,"Souplesse (score 1-5)",Barèmes!$B$6:$B$28,H191,Barèmes!$C$6:$C$28,IF(H191="6ème","Mixte",G191)),"fragile","satisfaisant"))))</f>
        <v/>
      </c>
      <c r="Z191" s="26" t="str" cm="1">
        <f t="array" ref="Z191">IF(OR(X191="",SUMPRODUCT((Barèmes!$A$6:$A$28="Souplesse (score 1-5)")*(Barèmes!$B$6:$B$28=H191)*(Barèmes!$C$6:$C$28=IF(H191="6ème","Mixte",G191)))=0),"",IF(SUMPRODUCT((Barèmes!$A$6:$A$28="Souplesse (score 1-5)")*(Barèmes!$B$6:$B$28=H191)*(Barèmes!$C$6:$C$28=IF(H191="6ème","Mixte",G191))*(Barèmes!$J$6:$J$28="+"))&gt;0,IF(X191&lt;=SUMIFS(Barèmes!$F$6:$F$28,Barèmes!$A$6:$A$28,"Souplesse (score 1-5)",Barèmes!$B$6:$B$28,H191,Barèmes!$C$6:$C$28,IF(H191="6ème","Mixte",G191)),Barèmes!$B$2,IF(X191&lt;=SUMIFS(Barèmes!$G$6:$G$28,Barèmes!$A$6:$A$28,"Souplesse (score 1-5)",Barèmes!$B$6:$B$28,H191,Barèmes!$C$6:$C$28,IF(H191="6ème","Mixte",G191)),Barèmes!$C$2,IF(X191&lt;=SUMIFS(Barèmes!$H$6:$H$28,Barèmes!$A$6:$A$28,"Souplesse (score 1-5)",Barèmes!$B$6:$B$28,H191,Barèmes!$C$6:$C$28,IF(H191="6ème","Mixte",G191)),Barèmes!$D$2,IF(X191&lt;=SUMIFS(Barèmes!$I$6:$I$28,Barèmes!$A$6:$A$28,"Souplesse (score 1-5)",Barèmes!$B$6:$B$28,H191,Barèmes!$C$6:$C$28,IF(H191="6ème","Mixte",G191)),Barèmes!$E$2,Barèmes!$F$2)))),IF(X191&gt;=SUMIFS(Barèmes!$F$6:$F$28,Barèmes!$A$6:$A$28,"Souplesse (score 1-5)",Barèmes!$B$6:$B$28,H191,Barèmes!$C$6:$C$28,IF(H191="6ème","Mixte",G191)),Barèmes!$B$2,IF(X191&gt;=SUMIFS(Barèmes!$G$6:$G$28,Barèmes!$A$6:$A$28,"Souplesse (score 1-5)",Barèmes!$B$6:$B$28,H191,Barèmes!$C$6:$C$28,IF(H191="6ème","Mixte",G191)),Barèmes!$C$2,IF(X191&gt;=SUMIFS(Barèmes!$H$6:$H$28,Barèmes!$A$6:$A$28,"Souplesse (score 1-5)",Barèmes!$B$6:$B$28,H191,Barèmes!$C$6:$C$28,IF(H191="6ème","Mixte",G191)),Barèmes!$D$2,IF(X191&gt;=SUMIFS(Barèmes!$I$6:$I$28,Barèmes!$A$6:$A$28,"Souplesse (score 1-5)",Barèmes!$B$6:$B$28,H191,Barèmes!$C$6:$C$28,IF(H191="6ème","Mixte",G191)),Barèmes!$E$2,Barèmes!$F$2))))))</f>
        <v/>
      </c>
      <c r="AA191" s="22"/>
      <c r="AB191" s="27" t="str">
        <f>IF(OR(AA191="",SUMPRODUCT((Barèmes!$A$6:$A$28="Agilité — T-test 974 (s)")*(Barèmes!$B$6:$B$28=H191)*(Barèmes!$C$6:$C$28=IF(H191="6ème","Mixte",G191)))=0),"",IF(SUMPRODUCT((Barèmes!$A$6:$A$28="Agilité — T-test 974 (s)")*(Barèmes!$B$6:$B$28=H191)*(Barèmes!$C$6:$C$28=IF(H191="6ème","Mixte",G191))*(Barèmes!$J$6:$J$28="+"))&gt;0,IF(AA191&lt;=SUMIFS(Barèmes!$D$6:$D$28,Barèmes!$A$6:$A$28,"Agilité — T-test 974 (s)",Barèmes!$B$6:$B$28,H191,Barèmes!$C$6:$C$28,IF(H191="6ème","Mixte",G191)),"à besoin",IF(AA191&lt;=SUMIFS(Barèmes!$E$6:$E$28,Barèmes!$A$6:$A$28,"Agilité — T-test 974 (s)",Barèmes!$B$6:$B$28,H191,Barèmes!$C$6:$C$28,IF(H191="6ème","Mixte",G191)),"fragile","satisfaisant")),IF(AA191&gt;=SUMIFS(Barèmes!$D$6:$D$28,Barèmes!$A$6:$A$28,"Agilité — T-test 974 (s)",Barèmes!$B$6:$B$28,H191,Barèmes!$C$6:$C$28,IF(H191="6ème","Mixte",G191)),"à besoin",IF(AA191&gt;=SUMIFS(Barèmes!$E$6:$E$28,Barèmes!$A$6:$A$28,"Agilité — T-test 974 (s)",Barèmes!$B$6:$B$28,H191,Barèmes!$C$6:$C$28,IF(H191="6ème","Mixte",G191)),"fragile","satisfaisant"))))</f>
        <v/>
      </c>
      <c r="AC191" s="27" t="str">
        <f>IF(OR(AA191="",SUMPRODUCT((Barèmes!$A$6:$A$28="Agilité — T-test 974 (s)")*(Barèmes!$B$6:$B$28=H191)*(Barèmes!$C$6:$C$28=IF(H191="6ème","Mixte",G191)))=0),"",IF(SUMPRODUCT((Barèmes!$A$6:$A$28="Agilité — T-test 974 (s)")*(Barèmes!$B$6:$B$28=H191)*(Barèmes!$C$6:$C$28=IF(H191="6ème","Mixte",G191))*(Barèmes!$J$6:$J$28="+"))&gt;0,IF(AA191&lt;=SUMIFS(Barèmes!$F$6:$F$28,Barèmes!$A$6:$A$28,"Agilité — T-test 974 (s)",Barèmes!$B$6:$B$28,H191,Barèmes!$C$6:$C$28,IF(H191="6ème","Mixte",G191)),Barèmes!$B$2,IF(AA191&lt;=SUMIFS(Barèmes!$G$6:$G$28,Barèmes!$A$6:$A$28,"Agilité — T-test 974 (s)",Barèmes!$B$6:$B$28,H191,Barèmes!$C$6:$C$28,IF(H191="6ème","Mixte",G191)),Barèmes!$C$2,IF(AA191&lt;=SUMIFS(Barèmes!$H$6:$H$28,Barèmes!$A$6:$A$28,"Agilité — T-test 974 (s)",Barèmes!$B$6:$B$28,H191,Barèmes!$C$6:$C$28,IF(H191="6ème","Mixte",G191)),Barèmes!$D$2,IF(AA191&lt;=SUMIFS(Barèmes!$I$6:$I$28,Barèmes!$A$6:$A$28,"Agilité — T-test 974 (s)",Barèmes!$B$6:$B$28,H191,Barèmes!$C$6:$C$28,IF(H191="6ème","Mixte",G191)),Barèmes!$E$2,Barèmes!$F$2)))),IF(AA191&gt;=SUMIFS(Barèmes!$F$6:$F$28,Barèmes!$A$6:$A$28,"Agilité — T-test 974 (s)",Barèmes!$B$6:$B$28,H191,Barèmes!$C$6:$C$28,IF(H191="6ème","Mixte",G191)),Barèmes!$B$2,IF(AA191&gt;=SUMIFS(Barèmes!$G$6:$G$28,Barèmes!$A$6:$A$28,"Agilité — T-test 974 (s)",Barèmes!$B$6:$B$28,H191,Barèmes!$C$6:$C$28,IF(H191="6ème","Mixte",G191)),Barèmes!$C$2,IF(AA191&gt;=SUMIFS(Barèmes!$H$6:$H$28,Barèmes!$A$6:$A$28,"Agilité — T-test 974 (s)",Barèmes!$B$6:$B$28,H191,Barèmes!$C$6:$C$28,IF(H191="6ème","Mixte",G191)),Barèmes!$D$2,IF(AA191&gt;=SUMIFS(Barèmes!$I$6:$I$28,Barèmes!$A$6:$A$28,"Agilité — T-test 974 (s)",Barèmes!$B$6:$B$28,H191,Barèmes!$C$6:$C$28,IF(H191="6ème","Mixte",G191)),Barèmes!$E$2,Barèmes!$F$2))))))</f>
        <v/>
      </c>
      <c r="AD191" s="28" t="str">
        <f t="shared" si="18"/>
        <v/>
      </c>
      <c r="AE191" s="29" t="str">
        <f t="shared" si="19"/>
        <v/>
      </c>
      <c r="AF191" s="30" t="str">
        <f>IF(OR(AD191="",SUMPRODUCT((Barèmes!$A$6:$A$28="Surcoût d'agilité (s) — technique")*(Barèmes!$B$6:$B$28=H191)*(Barèmes!$C$6:$C$28=IF(H191="6ème","Mixte",G191)))=0),"",IF(SUMPRODUCT((Barèmes!$A$6:$A$28="Surcoût d'agilité (s) — technique")*(Barèmes!$B$6:$B$28=H191)*(Barèmes!$C$6:$C$28=IF(H191="6ème","Mixte",G191))*(Barèmes!$J$6:$J$28="+"))&gt;0,IF(AD191&lt;=SUMIFS(Barèmes!$D$6:$D$28,Barèmes!$A$6:$A$28,"Surcoût d'agilité (s) — technique",Barèmes!$B$6:$B$28,H191,Barèmes!$C$6:$C$28,IF(H191="6ème","Mixte",G191)),"à besoin",IF(AD191&lt;=SUMIFS(Barèmes!$E$6:$E$28,Barèmes!$A$6:$A$28,"Surcoût d'agilité (s) — technique",Barèmes!$B$6:$B$28,H191,Barèmes!$C$6:$C$28,IF(H191="6ème","Mixte",G191)),"fragile","satisfaisant")),IF(AD191&gt;=SUMIFS(Barèmes!$D$6:$D$28,Barèmes!$A$6:$A$28,"Surcoût d'agilité (s) — technique",Barèmes!$B$6:$B$28,H191,Barèmes!$C$6:$C$28,IF(H191="6ème","Mixte",G191)),"à besoin",IF(AD191&gt;=SUMIFS(Barèmes!$E$6:$E$28,Barèmes!$A$6:$A$28,"Surcoût d'agilité (s) — technique",Barèmes!$B$6:$B$28,H191,Barèmes!$C$6:$C$28,IF(H191="6ème","Mixte",G191)),"fragile","satisfaisant"))))</f>
        <v/>
      </c>
      <c r="AG191" s="30" t="str">
        <f>IF(OR(AD191="",SUMPRODUCT((Barèmes!$A$6:$A$28="Surcoût d'agilité (s) — technique")*(Barèmes!$B$6:$B$28=H191)*(Barèmes!$C$6:$C$28=IF(H191="6ème","Mixte",G191)))=0),"",IF(SUMPRODUCT((Barèmes!$A$6:$A$28="Surcoût d'agilité (s) — technique")*(Barèmes!$B$6:$B$28=H191)*(Barèmes!$C$6:$C$28=IF(H191="6ème","Mixte",G191))*(Barèmes!$J$6:$J$28="+"))&gt;0,IF(AD191&lt;=SUMIFS(Barèmes!$F$6:$F$28,Barèmes!$A$6:$A$28,"Surcoût d'agilité (s) — technique",Barèmes!$B$6:$B$28,H191,Barèmes!$C$6:$C$28,IF(H191="6ème","Mixte",G191)),Barèmes!$B$2,IF(AD191&lt;=SUMIFS(Barèmes!$G$6:$G$28,Barèmes!$A$6:$A$28,"Surcoût d'agilité (s) — technique",Barèmes!$B$6:$B$28,H191,Barèmes!$C$6:$C$28,IF(H191="6ème","Mixte",G191)),Barèmes!$C$2,IF(AD191&lt;=SUMIFS(Barèmes!$H$6:$H$28,Barèmes!$A$6:$A$28,"Surcoût d'agilité (s) — technique",Barèmes!$B$6:$B$28,H191,Barèmes!$C$6:$C$28,IF(H191="6ème","Mixte",G191)),Barèmes!$D$2,IF(AD191&lt;=SUMIFS(Barèmes!$I$6:$I$28,Barèmes!$A$6:$A$28,"Surcoût d'agilité (s) — technique",Barèmes!$B$6:$B$28,H191,Barèmes!$C$6:$C$28,IF(H191="6ème","Mixte",G191)),Barèmes!$E$2,Barèmes!$F$2)))),IF(AD191&gt;=SUMIFS(Barèmes!$F$6:$F$28,Barèmes!$A$6:$A$28,"Surcoût d'agilité (s) — technique",Barèmes!$B$6:$B$28,H191,Barèmes!$C$6:$C$28,IF(H191="6ème","Mixte",G191)),Barèmes!$B$2,IF(AD191&gt;=SUMIFS(Barèmes!$G$6:$G$28,Barèmes!$A$6:$A$28,"Surcoût d'agilité (s) — technique",Barèmes!$B$6:$B$28,H191,Barèmes!$C$6:$C$28,IF(H191="6ème","Mixte",G191)),Barèmes!$C$2,IF(AD191&gt;=SUMIFS(Barèmes!$H$6:$H$28,Barèmes!$A$6:$A$28,"Surcoût d'agilité (s) — technique",Barèmes!$B$6:$B$28,H191,Barèmes!$C$6:$C$28,IF(H191="6ème","Mixte",G191)),Barèmes!$D$2,IF(AD191&gt;=SUMIFS(Barèmes!$I$6:$I$28,Barèmes!$A$6:$A$28,"Surcoût d'agilité (s) — technique",Barèmes!$B$6:$B$28,H191,Barèmes!$C$6:$C$28,IF(H191="6ème","Mixte",G191)),Barèmes!$E$2,Barèmes!$F$2))))))</f>
        <v/>
      </c>
      <c r="AH191" s="31" t="str">
        <f>IF((IF(N191="",0,1)+IF(Q191="",0,1)+IF(W191="",0,1)+IF(Z191="",0,1)+IF(AC191="",0,1))=0,"",3*IF(N191=Barèmes!$B$2,1,IF(N191=Barèmes!$C$2,2,IF(N191=Barèmes!$D$2,3,IF(N191=Barèmes!$E$2,4,IF(N191=Barèmes!$F$2,5,0)))))+3*IF(Q191=Barèmes!$B$2,1,IF(Q191=Barèmes!$C$2,2,IF(Q191=Barèmes!$D$2,3,IF(Q191=Barèmes!$E$2,4,IF(Q191=Barèmes!$F$2,5,0)))))+2*IF(W191=Barèmes!$B$2,1,IF(W191=Barèmes!$C$2,2,IF(W191=Barèmes!$D$2,3,IF(W191=Barèmes!$E$2,4,IF(W191=Barèmes!$F$2,5,0)))))+1*IF(Z191=Barèmes!$B$2,1,IF(Z191=Barèmes!$C$2,2,IF(Z191=Barèmes!$D$2,3,IF(Z191=Barèmes!$E$2,4,IF(Z191=Barèmes!$F$2,5,0)))))+1*IF(AC191=Barèmes!$B$2,1,IF(AC191=Barèmes!$C$2,2,IF(AC191=Barèmes!$D$2,3,IF(AC191=Barèmes!$E$2,4,IF(AC191=Barèmes!$F$2,5,0))))))</f>
        <v/>
      </c>
      <c r="AI191" s="31"/>
      <c r="AJ191" s="32" t="str">
        <f>IFERROR(INDEX(Croissance!$B$5:$B$604,MATCH(A191,Croissance!$A$5:$A$604,0)),"")</f>
        <v/>
      </c>
      <c r="AK191" s="32" t="str">
        <f>IFERROR(INDEX(Croissance!$C$5:$C$604,MATCH(A191,Croissance!$A$5:$A$604,0)),"")</f>
        <v/>
      </c>
      <c r="AL191" s="32" t="str">
        <f>IFERROR(INDEX(Croissance!$D$5:$D$604,MATCH(A191,Croissance!$A$5:$A$604,0)),"")</f>
        <v/>
      </c>
      <c r="AM191" s="32" t="str">
        <f>IFERROR(INDEX(Croissance!$E$5:$E$604,MATCH(A191,Croissance!$A$5:$A$604,0)),"")</f>
        <v/>
      </c>
      <c r="AO191" s="33">
        <f t="shared" si="24"/>
        <v>0</v>
      </c>
      <c r="AP191" s="33">
        <f t="shared" si="20"/>
        <v>0</v>
      </c>
      <c r="AQ191" s="33">
        <f>IF(A191="",0,IF(AND(OR('Synthèse classe'!$C$2="Tous",C191='Synthèse classe'!$C$2),OR('Synthèse classe'!$C$3="Toutes",D191='Synthèse classe'!$C$3),OR('Synthèse classe'!$C$4="Toutes",AND('Synthèse classe'!$C$4="Dernière",AP191=1),B191=IFERROR(VALUE('Synthèse classe'!$C$4),0))),1,0))</f>
        <v>0</v>
      </c>
      <c r="AR191" s="34" t="str">
        <f t="shared" si="21"/>
        <v/>
      </c>
    </row>
    <row r="192" spans="1:44" x14ac:dyDescent="0.2">
      <c r="A192" s="17" t="str">
        <f t="shared" si="17"/>
        <v/>
      </c>
      <c r="B192" s="18"/>
      <c r="C192" s="19"/>
      <c r="D192" s="19"/>
      <c r="E192" s="19"/>
      <c r="F192" s="19"/>
      <c r="G192" s="19"/>
      <c r="H192" s="17" t="str">
        <f t="shared" si="22"/>
        <v/>
      </c>
      <c r="I192" s="20"/>
      <c r="J192" s="18"/>
      <c r="K192" s="19"/>
      <c r="L192" s="21" t="str">
        <f t="shared" si="23"/>
        <v/>
      </c>
      <c r="M192" s="21" t="str">
        <f>IF(OR(J192="",SUMPRODUCT((Barèmes!$A$6:$A$28="Endurance — Luc Léger (palier)")*(Barèmes!$B$6:$B$28=H192)*(Barèmes!$C$6:$C$28=IF(H192="6ème","Mixte",G192)))=0),"",IF(SUMPRODUCT((Barèmes!$A$6:$A$28="Endurance — Luc Léger (palier)")*(Barèmes!$B$6:$B$28=H192)*(Barèmes!$C$6:$C$28=IF(H192="6ème","Mixte",G192))*(Barèmes!$J$6:$J$28="+"))&gt;0,IF(J192&lt;=SUMIFS(Barèmes!$D$6:$D$28,Barèmes!$A$6:$A$28,"Endurance — Luc Léger (palier)",Barèmes!$B$6:$B$28,H192,Barèmes!$C$6:$C$28,IF(H192="6ème","Mixte",G192)),"à besoin",IF(J192&lt;=SUMIFS(Barèmes!$E$6:$E$28,Barèmes!$A$6:$A$28,"Endurance — Luc Léger (palier)",Barèmes!$B$6:$B$28,H192,Barèmes!$C$6:$C$28,IF(H192="6ème","Mixte",G192)),"fragile","satisfaisant")),IF(J192&gt;=SUMIFS(Barèmes!$D$6:$D$28,Barèmes!$A$6:$A$28,"Endurance — Luc Léger (palier)",Barèmes!$B$6:$B$28,H192,Barèmes!$C$6:$C$28,IF(H192="6ème","Mixte",G192)),"à besoin",IF(J192&gt;=SUMIFS(Barèmes!$E$6:$E$28,Barèmes!$A$6:$A$28,"Endurance — Luc Léger (palier)",Barèmes!$B$6:$B$28,H192,Barèmes!$C$6:$C$28,IF(H192="6ème","Mixte",G192)),"fragile","satisfaisant"))))</f>
        <v/>
      </c>
      <c r="N192" s="21" t="str">
        <f>IF(OR(J192="",SUMPRODUCT((Barèmes!$A$6:$A$28="Endurance — Luc Léger (palier)")*(Barèmes!$B$6:$B$28=H192)*(Barèmes!$C$6:$C$28=IF(H192="6ème","Mixte",G192)))=0),"",IF(SUMPRODUCT((Barèmes!$A$6:$A$28="Endurance — Luc Léger (palier)")*(Barèmes!$B$6:$B$28=H192)*(Barèmes!$C$6:$C$28=IF(H192="6ème","Mixte",G192))*(Barèmes!$J$6:$J$28="+"))&gt;0,IF(J192&lt;=SUMIFS(Barèmes!$F$6:$F$28,Barèmes!$A$6:$A$28,"Endurance — Luc Léger (palier)",Barèmes!$B$6:$B$28,H192,Barèmes!$C$6:$C$28,IF(H192="6ème","Mixte",G192)),Barèmes!$B$2,IF(J192&lt;=SUMIFS(Barèmes!$G$6:$G$28,Barèmes!$A$6:$A$28,"Endurance — Luc Léger (palier)",Barèmes!$B$6:$B$28,H192,Barèmes!$C$6:$C$28,IF(H192="6ème","Mixte",G192)),Barèmes!$C$2,IF(J192&lt;=SUMIFS(Barèmes!$H$6:$H$28,Barèmes!$A$6:$A$28,"Endurance — Luc Léger (palier)",Barèmes!$B$6:$B$28,H192,Barèmes!$C$6:$C$28,IF(H192="6ème","Mixte",G192)),Barèmes!$D$2,IF(J192&lt;=SUMIFS(Barèmes!$I$6:$I$28,Barèmes!$A$6:$A$28,"Endurance — Luc Léger (palier)",Barèmes!$B$6:$B$28,H192,Barèmes!$C$6:$C$28,IF(H192="6ème","Mixte",G192)),Barèmes!$E$2,Barèmes!$F$2)))),IF(J192&gt;=SUMIFS(Barèmes!$F$6:$F$28,Barèmes!$A$6:$A$28,"Endurance — Luc Léger (palier)",Barèmes!$B$6:$B$28,H192,Barèmes!$C$6:$C$28,IF(H192="6ème","Mixte",G192)),Barèmes!$B$2,IF(J192&gt;=SUMIFS(Barèmes!$G$6:$G$28,Barèmes!$A$6:$A$28,"Endurance — Luc Léger (palier)",Barèmes!$B$6:$B$28,H192,Barèmes!$C$6:$C$28,IF(H192="6ème","Mixte",G192)),Barèmes!$C$2,IF(J192&gt;=SUMIFS(Barèmes!$H$6:$H$28,Barèmes!$A$6:$A$28,"Endurance — Luc Léger (palier)",Barèmes!$B$6:$B$28,H192,Barèmes!$C$6:$C$28,IF(H192="6ème","Mixte",G192)),Barèmes!$D$2,IF(J192&gt;=SUMIFS(Barèmes!$I$6:$I$28,Barèmes!$A$6:$A$28,"Endurance — Luc Léger (palier)",Barèmes!$B$6:$B$28,H192,Barèmes!$C$6:$C$28,IF(H192="6ème","Mixte",G192)),Barèmes!$E$2,Barèmes!$F$2))))))</f>
        <v/>
      </c>
      <c r="O192" s="22"/>
      <c r="P192" s="23" t="str">
        <f>IF(OR(O192="",SUMPRODUCT((Barèmes!$A$6:$A$28="Force bas du corps — Saut en longueur (m)")*(Barèmes!$B$6:$B$28=H192)*(Barèmes!$C$6:$C$28=IF(H192="6ème","Mixte",G192)))=0),"",IF(SUMPRODUCT((Barèmes!$A$6:$A$28="Force bas du corps — Saut en longueur (m)")*(Barèmes!$B$6:$B$28=H192)*(Barèmes!$C$6:$C$28=IF(H192="6ème","Mixte",G192))*(Barèmes!$J$6:$J$28="+"))&gt;0,IF(O192&lt;=SUMIFS(Barèmes!$D$6:$D$28,Barèmes!$A$6:$A$28,"Force bas du corps — Saut en longueur (m)",Barèmes!$B$6:$B$28,H192,Barèmes!$C$6:$C$28,IF(H192="6ème","Mixte",G192)),"à besoin",IF(O192&lt;=SUMIFS(Barèmes!$E$6:$E$28,Barèmes!$A$6:$A$28,"Force bas du corps — Saut en longueur (m)",Barèmes!$B$6:$B$28,H192,Barèmes!$C$6:$C$28,IF(H192="6ème","Mixte",G192)),"fragile","satisfaisant")),IF(O192&gt;=SUMIFS(Barèmes!$D$6:$D$28,Barèmes!$A$6:$A$28,"Force bas du corps — Saut en longueur (m)",Barèmes!$B$6:$B$28,H192,Barèmes!$C$6:$C$28,IF(H192="6ème","Mixte",G192)),"à besoin",IF(O192&gt;=SUMIFS(Barèmes!$E$6:$E$28,Barèmes!$A$6:$A$28,"Force bas du corps — Saut en longueur (m)",Barèmes!$B$6:$B$28,H192,Barèmes!$C$6:$C$28,IF(H192="6ème","Mixte",G192)),"fragile","satisfaisant"))))</f>
        <v/>
      </c>
      <c r="Q192" s="23" t="str">
        <f>IF(OR(O192="",SUMPRODUCT((Barèmes!$A$6:$A$28="Force bas du corps — Saut en longueur (m)")*(Barèmes!$B$6:$B$28=H192)*(Barèmes!$C$6:$C$28=IF(H192="6ème","Mixte",G192)))=0),"",IF(SUMPRODUCT((Barèmes!$A$6:$A$28="Force bas du corps — Saut en longueur (m)")*(Barèmes!$B$6:$B$28=H192)*(Barèmes!$C$6:$C$28=IF(H192="6ème","Mixte",G192))*(Barèmes!$J$6:$J$28="+"))&gt;0,IF(O192&lt;=SUMIFS(Barèmes!$F$6:$F$28,Barèmes!$A$6:$A$28,"Force bas du corps — Saut en longueur (m)",Barèmes!$B$6:$B$28,H192,Barèmes!$C$6:$C$28,IF(H192="6ème","Mixte",G192)),Barèmes!$B$2,IF(O192&lt;=SUMIFS(Barèmes!$G$6:$G$28,Barèmes!$A$6:$A$28,"Force bas du corps — Saut en longueur (m)",Barèmes!$B$6:$B$28,H192,Barèmes!$C$6:$C$28,IF(H192="6ème","Mixte",G192)),Barèmes!$C$2,IF(O192&lt;=SUMIFS(Barèmes!$H$6:$H$28,Barèmes!$A$6:$A$28,"Force bas du corps — Saut en longueur (m)",Barèmes!$B$6:$B$28,H192,Barèmes!$C$6:$C$28,IF(H192="6ème","Mixte",G192)),Barèmes!$D$2,IF(O192&lt;=SUMIFS(Barèmes!$I$6:$I$28,Barèmes!$A$6:$A$28,"Force bas du corps — Saut en longueur (m)",Barèmes!$B$6:$B$28,H192,Barèmes!$C$6:$C$28,IF(H192="6ème","Mixte",G192)),Barèmes!$E$2,Barèmes!$F$2)))),IF(O192&gt;=SUMIFS(Barèmes!$F$6:$F$28,Barèmes!$A$6:$A$28,"Force bas du corps — Saut en longueur (m)",Barèmes!$B$6:$B$28,H192,Barèmes!$C$6:$C$28,IF(H192="6ème","Mixte",G192)),Barèmes!$B$2,IF(O192&gt;=SUMIFS(Barèmes!$G$6:$G$28,Barèmes!$A$6:$A$28,"Force bas du corps — Saut en longueur (m)",Barèmes!$B$6:$B$28,H192,Barèmes!$C$6:$C$28,IF(H192="6ème","Mixte",G192)),Barèmes!$C$2,IF(O192&gt;=SUMIFS(Barèmes!$H$6:$H$28,Barèmes!$A$6:$A$28,"Force bas du corps — Saut en longueur (m)",Barèmes!$B$6:$B$28,H192,Barèmes!$C$6:$C$28,IF(H192="6ème","Mixte",G192)),Barèmes!$D$2,IF(O192&gt;=SUMIFS(Barèmes!$I$6:$I$28,Barèmes!$A$6:$A$28,"Force bas du corps — Saut en longueur (m)",Barèmes!$B$6:$B$28,H192,Barèmes!$C$6:$C$28,IF(H192="6ème","Mixte",G192)),Barèmes!$E$2,Barèmes!$F$2))))))</f>
        <v/>
      </c>
      <c r="R192" s="22"/>
      <c r="S192" s="24" t="str">
        <f>IF(OR(R192="",SUMPRODUCT((Barèmes!$A$6:$A$28="Vitesse — 30 m (s)")*(Barèmes!$B$6:$B$28=H192)*(Barèmes!$C$6:$C$28=IF(H192="6ème","Mixte",G192)))=0),"",IF(SUMPRODUCT((Barèmes!$A$6:$A$28="Vitesse — 30 m (s)")*(Barèmes!$B$6:$B$28=H192)*(Barèmes!$C$6:$C$28=IF(H192="6ème","Mixte",G192))*(Barèmes!$J$6:$J$28="+"))&gt;0,IF(R192&lt;=SUMIFS(Barèmes!$D$6:$D$28,Barèmes!$A$6:$A$28,"Vitesse — 30 m (s)",Barèmes!$B$6:$B$28,H192,Barèmes!$C$6:$C$28,IF(H192="6ème","Mixte",G192)),"à besoin",IF(R192&lt;=SUMIFS(Barèmes!$E$6:$E$28,Barèmes!$A$6:$A$28,"Vitesse — 30 m (s)",Barèmes!$B$6:$B$28,H192,Barèmes!$C$6:$C$28,IF(H192="6ème","Mixte",G192)),"fragile","satisfaisant")),IF(R192&gt;=SUMIFS(Barèmes!$D$6:$D$28,Barèmes!$A$6:$A$28,"Vitesse — 30 m (s)",Barèmes!$B$6:$B$28,H192,Barèmes!$C$6:$C$28,IF(H192="6ème","Mixte",G192)),"à besoin",IF(R192&gt;=SUMIFS(Barèmes!$E$6:$E$28,Barèmes!$A$6:$A$28,"Vitesse — 30 m (s)",Barèmes!$B$6:$B$28,H192,Barèmes!$C$6:$C$28,IF(H192="6ème","Mixte",G192)),"fragile","satisfaisant"))))</f>
        <v/>
      </c>
      <c r="T192" s="24" t="str">
        <f>IF(OR(R192="",SUMPRODUCT((Barèmes!$A$6:$A$28="Vitesse — 30 m (s)")*(Barèmes!$B$6:$B$28=H192)*(Barèmes!$C$6:$C$28=IF(H192="6ème","Mixte",G192)))=0),"",IF(SUMPRODUCT((Barèmes!$A$6:$A$28="Vitesse — 30 m (s)")*(Barèmes!$B$6:$B$28=H192)*(Barèmes!$C$6:$C$28=IF(H192="6ème","Mixte",G192))*(Barèmes!$J$6:$J$28="+"))&gt;0,IF(R192&lt;=SUMIFS(Barèmes!$F$6:$F$28,Barèmes!$A$6:$A$28,"Vitesse — 30 m (s)",Barèmes!$B$6:$B$28,H192,Barèmes!$C$6:$C$28,IF(H192="6ème","Mixte",G192)),Barèmes!$B$2,IF(R192&lt;=SUMIFS(Barèmes!$G$6:$G$28,Barèmes!$A$6:$A$28,"Vitesse — 30 m (s)",Barèmes!$B$6:$B$28,H192,Barèmes!$C$6:$C$28,IF(H192="6ème","Mixte",G192)),Barèmes!$C$2,IF(R192&lt;=SUMIFS(Barèmes!$H$6:$H$28,Barèmes!$A$6:$A$28,"Vitesse — 30 m (s)",Barèmes!$B$6:$B$28,H192,Barèmes!$C$6:$C$28,IF(H192="6ème","Mixte",G192)),Barèmes!$D$2,IF(R192&lt;=SUMIFS(Barèmes!$I$6:$I$28,Barèmes!$A$6:$A$28,"Vitesse — 30 m (s)",Barèmes!$B$6:$B$28,H192,Barèmes!$C$6:$C$28,IF(H192="6ème","Mixte",G192)),Barèmes!$E$2,Barèmes!$F$2)))),IF(R192&gt;=SUMIFS(Barèmes!$F$6:$F$28,Barèmes!$A$6:$A$28,"Vitesse — 30 m (s)",Barèmes!$B$6:$B$28,H192,Barèmes!$C$6:$C$28,IF(H192="6ème","Mixte",G192)),Barèmes!$B$2,IF(R192&gt;=SUMIFS(Barèmes!$G$6:$G$28,Barèmes!$A$6:$A$28,"Vitesse — 30 m (s)",Barèmes!$B$6:$B$28,H192,Barèmes!$C$6:$C$28,IF(H192="6ème","Mixte",G192)),Barèmes!$C$2,IF(R192&gt;=SUMIFS(Barèmes!$H$6:$H$28,Barèmes!$A$6:$A$28,"Vitesse — 30 m (s)",Barèmes!$B$6:$B$28,H192,Barèmes!$C$6:$C$28,IF(H192="6ème","Mixte",G192)),Barèmes!$D$2,IF(R192&gt;=SUMIFS(Barèmes!$I$6:$I$28,Barèmes!$A$6:$A$28,"Vitesse — 30 m (s)",Barèmes!$B$6:$B$28,H192,Barèmes!$C$6:$C$28,IF(H192="6ème","Mixte",G192)),Barèmes!$E$2,Barèmes!$F$2))))))</f>
        <v/>
      </c>
      <c r="U192" s="22"/>
      <c r="V192" s="25" t="str">
        <f>IF(OR(U192="",SUMPRODUCT((Barèmes!$A$6:$A$28="Vitesse — 50 m (s)")*(Barèmes!$B$6:$B$28=H192)*(Barèmes!$C$6:$C$28=IF(H192="6ème","Mixte",G192)))=0),"",IF(SUMPRODUCT((Barèmes!$A$6:$A$28="Vitesse — 50 m (s)")*(Barèmes!$B$6:$B$28=H192)*(Barèmes!$C$6:$C$28=IF(H192="6ème","Mixte",G192))*(Barèmes!$J$6:$J$28="+"))&gt;0,IF(U192&lt;=SUMIFS(Barèmes!$D$6:$D$28,Barèmes!$A$6:$A$28,"Vitesse — 50 m (s)",Barèmes!$B$6:$B$28,H192,Barèmes!$C$6:$C$28,IF(H192="6ème","Mixte",G192)),"à besoin",IF(U192&lt;=SUMIFS(Barèmes!$E$6:$E$28,Barèmes!$A$6:$A$28,"Vitesse — 50 m (s)",Barèmes!$B$6:$B$28,H192,Barèmes!$C$6:$C$28,IF(H192="6ème","Mixte",G192)),"fragile","satisfaisant")),IF(U192&gt;=SUMIFS(Barèmes!$D$6:$D$28,Barèmes!$A$6:$A$28,"Vitesse — 50 m (s)",Barèmes!$B$6:$B$28,H192,Barèmes!$C$6:$C$28,IF(H192="6ème","Mixte",G192)),"à besoin",IF(U192&gt;=SUMIFS(Barèmes!$E$6:$E$28,Barèmes!$A$6:$A$28,"Vitesse — 50 m (s)",Barèmes!$B$6:$B$28,H192,Barèmes!$C$6:$C$28,IF(H192="6ème","Mixte",G192)),"fragile","satisfaisant"))))</f>
        <v/>
      </c>
      <c r="W192" s="25" t="str">
        <f>IF(OR(U192="",SUMPRODUCT((Barèmes!$A$6:$A$28="Vitesse — 50 m (s)")*(Barèmes!$B$6:$B$28=H192)*(Barèmes!$C$6:$C$28=IF(H192="6ème","Mixte",G192)))=0),"",IF(SUMPRODUCT((Barèmes!$A$6:$A$28="Vitesse — 50 m (s)")*(Barèmes!$B$6:$B$28=H192)*(Barèmes!$C$6:$C$28=IF(H192="6ème","Mixte",G192))*(Barèmes!$J$6:$J$28="+"))&gt;0,IF(U192&lt;=SUMIFS(Barèmes!$F$6:$F$28,Barèmes!$A$6:$A$28,"Vitesse — 50 m (s)",Barèmes!$B$6:$B$28,H192,Barèmes!$C$6:$C$28,IF(H192="6ème","Mixte",G192)),Barèmes!$B$2,IF(U192&lt;=SUMIFS(Barèmes!$G$6:$G$28,Barèmes!$A$6:$A$28,"Vitesse — 50 m (s)",Barèmes!$B$6:$B$28,H192,Barèmes!$C$6:$C$28,IF(H192="6ème","Mixte",G192)),Barèmes!$C$2,IF(U192&lt;=SUMIFS(Barèmes!$H$6:$H$28,Barèmes!$A$6:$A$28,"Vitesse — 50 m (s)",Barèmes!$B$6:$B$28,H192,Barèmes!$C$6:$C$28,IF(H192="6ème","Mixte",G192)),Barèmes!$D$2,IF(U192&lt;=SUMIFS(Barèmes!$I$6:$I$28,Barèmes!$A$6:$A$28,"Vitesse — 50 m (s)",Barèmes!$B$6:$B$28,H192,Barèmes!$C$6:$C$28,IF(H192="6ème","Mixte",G192)),Barèmes!$E$2,Barèmes!$F$2)))),IF(U192&gt;=SUMIFS(Barèmes!$F$6:$F$28,Barèmes!$A$6:$A$28,"Vitesse — 50 m (s)",Barèmes!$B$6:$B$28,H192,Barèmes!$C$6:$C$28,IF(H192="6ème","Mixte",G192)),Barèmes!$B$2,IF(U192&gt;=SUMIFS(Barèmes!$G$6:$G$28,Barèmes!$A$6:$A$28,"Vitesse — 50 m (s)",Barèmes!$B$6:$B$28,H192,Barèmes!$C$6:$C$28,IF(H192="6ème","Mixte",G192)),Barèmes!$C$2,IF(U192&gt;=SUMIFS(Barèmes!$H$6:$H$28,Barèmes!$A$6:$A$28,"Vitesse — 50 m (s)",Barèmes!$B$6:$B$28,H192,Barèmes!$C$6:$C$28,IF(H192="6ème","Mixte",G192)),Barèmes!$D$2,IF(U192&gt;=SUMIFS(Barèmes!$I$6:$I$28,Barèmes!$A$6:$A$28,"Vitesse — 50 m (s)",Barèmes!$B$6:$B$28,H192,Barèmes!$C$6:$C$28,IF(H192="6ème","Mixte",G192)),Barèmes!$E$2,Barèmes!$F$2))))))</f>
        <v/>
      </c>
      <c r="X192" s="18"/>
      <c r="Y192" s="26" t="str" cm="1">
        <f t="array" ref="Y192">IF(OR(X192="",SUMPRODUCT((Barèmes!$A$6:$A$28="Souplesse (score 1-5)")*(Barèmes!$B$6:$B$28=H192)*(Barèmes!$C$6:$C$28=IF(H192="6ème","Mixte",G192)))=0),"",IF(SUMPRODUCT((Barèmes!$A$6:$A$28="Souplesse (score 1-5)")*(Barèmes!$B$6:$B$28=H192)*(Barèmes!$C$6:$C$28=IF(H192="6ème","Mixte",G192))*(Barèmes!$J$6:$J$28="+"))&gt;0,IF(X192&lt;=SUMIFS(Barèmes!$D$6:$D$28,Barèmes!$A$6:$A$28,"Souplesse (score 1-5)",Barèmes!$B$6:$B$28,H192,Barèmes!$C$6:$C$28,IF(H192="6ème","Mixte",G192)),"à besoin",IF(X192&lt;=SUMIFS(Barèmes!$E$6:$E$28,Barèmes!$A$6:$A$28,"Souplesse (score 1-5)",Barèmes!$B$6:$B$28,H192,Barèmes!$C$6:$C$28,IF(H192="6ème","Mixte",G192)),"fragile","satisfaisant")),IF(X192&gt;=SUMIFS(Barèmes!$D$6:$D$28,Barèmes!$A$6:$A$28,"Souplesse (score 1-5)",Barèmes!$B$6:$B$28,H192,Barèmes!$C$6:$C$28,IF(H192="6ème","Mixte",G192)),"à besoin",IF(X192&gt;=SUMIFS(Barèmes!$E$6:$E$28,Barèmes!$A$6:$A$28,"Souplesse (score 1-5)",Barèmes!$B$6:$B$28,H192,Barèmes!$C$6:$C$28,IF(H192="6ème","Mixte",G192)),"fragile","satisfaisant"))))</f>
        <v/>
      </c>
      <c r="Z192" s="26" t="str" cm="1">
        <f t="array" ref="Z192">IF(OR(X192="",SUMPRODUCT((Barèmes!$A$6:$A$28="Souplesse (score 1-5)")*(Barèmes!$B$6:$B$28=H192)*(Barèmes!$C$6:$C$28=IF(H192="6ème","Mixte",G192)))=0),"",IF(SUMPRODUCT((Barèmes!$A$6:$A$28="Souplesse (score 1-5)")*(Barèmes!$B$6:$B$28=H192)*(Barèmes!$C$6:$C$28=IF(H192="6ème","Mixte",G192))*(Barèmes!$J$6:$J$28="+"))&gt;0,IF(X192&lt;=SUMIFS(Barèmes!$F$6:$F$28,Barèmes!$A$6:$A$28,"Souplesse (score 1-5)",Barèmes!$B$6:$B$28,H192,Barèmes!$C$6:$C$28,IF(H192="6ème","Mixte",G192)),Barèmes!$B$2,IF(X192&lt;=SUMIFS(Barèmes!$G$6:$G$28,Barèmes!$A$6:$A$28,"Souplesse (score 1-5)",Barèmes!$B$6:$B$28,H192,Barèmes!$C$6:$C$28,IF(H192="6ème","Mixte",G192)),Barèmes!$C$2,IF(X192&lt;=SUMIFS(Barèmes!$H$6:$H$28,Barèmes!$A$6:$A$28,"Souplesse (score 1-5)",Barèmes!$B$6:$B$28,H192,Barèmes!$C$6:$C$28,IF(H192="6ème","Mixte",G192)),Barèmes!$D$2,IF(X192&lt;=SUMIFS(Barèmes!$I$6:$I$28,Barèmes!$A$6:$A$28,"Souplesse (score 1-5)",Barèmes!$B$6:$B$28,H192,Barèmes!$C$6:$C$28,IF(H192="6ème","Mixte",G192)),Barèmes!$E$2,Barèmes!$F$2)))),IF(X192&gt;=SUMIFS(Barèmes!$F$6:$F$28,Barèmes!$A$6:$A$28,"Souplesse (score 1-5)",Barèmes!$B$6:$B$28,H192,Barèmes!$C$6:$C$28,IF(H192="6ème","Mixte",G192)),Barèmes!$B$2,IF(X192&gt;=SUMIFS(Barèmes!$G$6:$G$28,Barèmes!$A$6:$A$28,"Souplesse (score 1-5)",Barèmes!$B$6:$B$28,H192,Barèmes!$C$6:$C$28,IF(H192="6ème","Mixte",G192)),Barèmes!$C$2,IF(X192&gt;=SUMIFS(Barèmes!$H$6:$H$28,Barèmes!$A$6:$A$28,"Souplesse (score 1-5)",Barèmes!$B$6:$B$28,H192,Barèmes!$C$6:$C$28,IF(H192="6ème","Mixte",G192)),Barèmes!$D$2,IF(X192&gt;=SUMIFS(Barèmes!$I$6:$I$28,Barèmes!$A$6:$A$28,"Souplesse (score 1-5)",Barèmes!$B$6:$B$28,H192,Barèmes!$C$6:$C$28,IF(H192="6ème","Mixte",G192)),Barèmes!$E$2,Barèmes!$F$2))))))</f>
        <v/>
      </c>
      <c r="AA192" s="22"/>
      <c r="AB192" s="27" t="str">
        <f>IF(OR(AA192="",SUMPRODUCT((Barèmes!$A$6:$A$28="Agilité — T-test 974 (s)")*(Barèmes!$B$6:$B$28=H192)*(Barèmes!$C$6:$C$28=IF(H192="6ème","Mixte",G192)))=0),"",IF(SUMPRODUCT((Barèmes!$A$6:$A$28="Agilité — T-test 974 (s)")*(Barèmes!$B$6:$B$28=H192)*(Barèmes!$C$6:$C$28=IF(H192="6ème","Mixte",G192))*(Barèmes!$J$6:$J$28="+"))&gt;0,IF(AA192&lt;=SUMIFS(Barèmes!$D$6:$D$28,Barèmes!$A$6:$A$28,"Agilité — T-test 974 (s)",Barèmes!$B$6:$B$28,H192,Barèmes!$C$6:$C$28,IF(H192="6ème","Mixte",G192)),"à besoin",IF(AA192&lt;=SUMIFS(Barèmes!$E$6:$E$28,Barèmes!$A$6:$A$28,"Agilité — T-test 974 (s)",Barèmes!$B$6:$B$28,H192,Barèmes!$C$6:$C$28,IF(H192="6ème","Mixte",G192)),"fragile","satisfaisant")),IF(AA192&gt;=SUMIFS(Barèmes!$D$6:$D$28,Barèmes!$A$6:$A$28,"Agilité — T-test 974 (s)",Barèmes!$B$6:$B$28,H192,Barèmes!$C$6:$C$28,IF(H192="6ème","Mixte",G192)),"à besoin",IF(AA192&gt;=SUMIFS(Barèmes!$E$6:$E$28,Barèmes!$A$6:$A$28,"Agilité — T-test 974 (s)",Barèmes!$B$6:$B$28,H192,Barèmes!$C$6:$C$28,IF(H192="6ème","Mixte",G192)),"fragile","satisfaisant"))))</f>
        <v/>
      </c>
      <c r="AC192" s="27" t="str">
        <f>IF(OR(AA192="",SUMPRODUCT((Barèmes!$A$6:$A$28="Agilité — T-test 974 (s)")*(Barèmes!$B$6:$B$28=H192)*(Barèmes!$C$6:$C$28=IF(H192="6ème","Mixte",G192)))=0),"",IF(SUMPRODUCT((Barèmes!$A$6:$A$28="Agilité — T-test 974 (s)")*(Barèmes!$B$6:$B$28=H192)*(Barèmes!$C$6:$C$28=IF(H192="6ème","Mixte",G192))*(Barèmes!$J$6:$J$28="+"))&gt;0,IF(AA192&lt;=SUMIFS(Barèmes!$F$6:$F$28,Barèmes!$A$6:$A$28,"Agilité — T-test 974 (s)",Barèmes!$B$6:$B$28,H192,Barèmes!$C$6:$C$28,IF(H192="6ème","Mixte",G192)),Barèmes!$B$2,IF(AA192&lt;=SUMIFS(Barèmes!$G$6:$G$28,Barèmes!$A$6:$A$28,"Agilité — T-test 974 (s)",Barèmes!$B$6:$B$28,H192,Barèmes!$C$6:$C$28,IF(H192="6ème","Mixte",G192)),Barèmes!$C$2,IF(AA192&lt;=SUMIFS(Barèmes!$H$6:$H$28,Barèmes!$A$6:$A$28,"Agilité — T-test 974 (s)",Barèmes!$B$6:$B$28,H192,Barèmes!$C$6:$C$28,IF(H192="6ème","Mixte",G192)),Barèmes!$D$2,IF(AA192&lt;=SUMIFS(Barèmes!$I$6:$I$28,Barèmes!$A$6:$A$28,"Agilité — T-test 974 (s)",Barèmes!$B$6:$B$28,H192,Barèmes!$C$6:$C$28,IF(H192="6ème","Mixte",G192)),Barèmes!$E$2,Barèmes!$F$2)))),IF(AA192&gt;=SUMIFS(Barèmes!$F$6:$F$28,Barèmes!$A$6:$A$28,"Agilité — T-test 974 (s)",Barèmes!$B$6:$B$28,H192,Barèmes!$C$6:$C$28,IF(H192="6ème","Mixte",G192)),Barèmes!$B$2,IF(AA192&gt;=SUMIFS(Barèmes!$G$6:$G$28,Barèmes!$A$6:$A$28,"Agilité — T-test 974 (s)",Barèmes!$B$6:$B$28,H192,Barèmes!$C$6:$C$28,IF(H192="6ème","Mixte",G192)),Barèmes!$C$2,IF(AA192&gt;=SUMIFS(Barèmes!$H$6:$H$28,Barèmes!$A$6:$A$28,"Agilité — T-test 974 (s)",Barèmes!$B$6:$B$28,H192,Barèmes!$C$6:$C$28,IF(H192="6ème","Mixte",G192)),Barèmes!$D$2,IF(AA192&gt;=SUMIFS(Barèmes!$I$6:$I$28,Barèmes!$A$6:$A$28,"Agilité — T-test 974 (s)",Barèmes!$B$6:$B$28,H192,Barèmes!$C$6:$C$28,IF(H192="6ème","Mixte",G192)),Barèmes!$E$2,Barèmes!$F$2))))))</f>
        <v/>
      </c>
      <c r="AD192" s="28" t="str">
        <f t="shared" si="18"/>
        <v/>
      </c>
      <c r="AE192" s="29" t="str">
        <f t="shared" si="19"/>
        <v/>
      </c>
      <c r="AF192" s="30" t="str">
        <f>IF(OR(AD192="",SUMPRODUCT((Barèmes!$A$6:$A$28="Surcoût d'agilité (s) — technique")*(Barèmes!$B$6:$B$28=H192)*(Barèmes!$C$6:$C$28=IF(H192="6ème","Mixte",G192)))=0),"",IF(SUMPRODUCT((Barèmes!$A$6:$A$28="Surcoût d'agilité (s) — technique")*(Barèmes!$B$6:$B$28=H192)*(Barèmes!$C$6:$C$28=IF(H192="6ème","Mixte",G192))*(Barèmes!$J$6:$J$28="+"))&gt;0,IF(AD192&lt;=SUMIFS(Barèmes!$D$6:$D$28,Barèmes!$A$6:$A$28,"Surcoût d'agilité (s) — technique",Barèmes!$B$6:$B$28,H192,Barèmes!$C$6:$C$28,IF(H192="6ème","Mixte",G192)),"à besoin",IF(AD192&lt;=SUMIFS(Barèmes!$E$6:$E$28,Barèmes!$A$6:$A$28,"Surcoût d'agilité (s) — technique",Barèmes!$B$6:$B$28,H192,Barèmes!$C$6:$C$28,IF(H192="6ème","Mixte",G192)),"fragile","satisfaisant")),IF(AD192&gt;=SUMIFS(Barèmes!$D$6:$D$28,Barèmes!$A$6:$A$28,"Surcoût d'agilité (s) — technique",Barèmes!$B$6:$B$28,H192,Barèmes!$C$6:$C$28,IF(H192="6ème","Mixte",G192)),"à besoin",IF(AD192&gt;=SUMIFS(Barèmes!$E$6:$E$28,Barèmes!$A$6:$A$28,"Surcoût d'agilité (s) — technique",Barèmes!$B$6:$B$28,H192,Barèmes!$C$6:$C$28,IF(H192="6ème","Mixte",G192)),"fragile","satisfaisant"))))</f>
        <v/>
      </c>
      <c r="AG192" s="30" t="str">
        <f>IF(OR(AD192="",SUMPRODUCT((Barèmes!$A$6:$A$28="Surcoût d'agilité (s) — technique")*(Barèmes!$B$6:$B$28=H192)*(Barèmes!$C$6:$C$28=IF(H192="6ème","Mixte",G192)))=0),"",IF(SUMPRODUCT((Barèmes!$A$6:$A$28="Surcoût d'agilité (s) — technique")*(Barèmes!$B$6:$B$28=H192)*(Barèmes!$C$6:$C$28=IF(H192="6ème","Mixte",G192))*(Barèmes!$J$6:$J$28="+"))&gt;0,IF(AD192&lt;=SUMIFS(Barèmes!$F$6:$F$28,Barèmes!$A$6:$A$28,"Surcoût d'agilité (s) — technique",Barèmes!$B$6:$B$28,H192,Barèmes!$C$6:$C$28,IF(H192="6ème","Mixte",G192)),Barèmes!$B$2,IF(AD192&lt;=SUMIFS(Barèmes!$G$6:$G$28,Barèmes!$A$6:$A$28,"Surcoût d'agilité (s) — technique",Barèmes!$B$6:$B$28,H192,Barèmes!$C$6:$C$28,IF(H192="6ème","Mixte",G192)),Barèmes!$C$2,IF(AD192&lt;=SUMIFS(Barèmes!$H$6:$H$28,Barèmes!$A$6:$A$28,"Surcoût d'agilité (s) — technique",Barèmes!$B$6:$B$28,H192,Barèmes!$C$6:$C$28,IF(H192="6ème","Mixte",G192)),Barèmes!$D$2,IF(AD192&lt;=SUMIFS(Barèmes!$I$6:$I$28,Barèmes!$A$6:$A$28,"Surcoût d'agilité (s) — technique",Barèmes!$B$6:$B$28,H192,Barèmes!$C$6:$C$28,IF(H192="6ème","Mixte",G192)),Barèmes!$E$2,Barèmes!$F$2)))),IF(AD192&gt;=SUMIFS(Barèmes!$F$6:$F$28,Barèmes!$A$6:$A$28,"Surcoût d'agilité (s) — technique",Barèmes!$B$6:$B$28,H192,Barèmes!$C$6:$C$28,IF(H192="6ème","Mixte",G192)),Barèmes!$B$2,IF(AD192&gt;=SUMIFS(Barèmes!$G$6:$G$28,Barèmes!$A$6:$A$28,"Surcoût d'agilité (s) — technique",Barèmes!$B$6:$B$28,H192,Barèmes!$C$6:$C$28,IF(H192="6ème","Mixte",G192)),Barèmes!$C$2,IF(AD192&gt;=SUMIFS(Barèmes!$H$6:$H$28,Barèmes!$A$6:$A$28,"Surcoût d'agilité (s) — technique",Barèmes!$B$6:$B$28,H192,Barèmes!$C$6:$C$28,IF(H192="6ème","Mixte",G192)),Barèmes!$D$2,IF(AD192&gt;=SUMIFS(Barèmes!$I$6:$I$28,Barèmes!$A$6:$A$28,"Surcoût d'agilité (s) — technique",Barèmes!$B$6:$B$28,H192,Barèmes!$C$6:$C$28,IF(H192="6ème","Mixte",G192)),Barèmes!$E$2,Barèmes!$F$2))))))</f>
        <v/>
      </c>
      <c r="AH192" s="31" t="str">
        <f>IF((IF(N192="",0,1)+IF(Q192="",0,1)+IF(W192="",0,1)+IF(Z192="",0,1)+IF(AC192="",0,1))=0,"",3*IF(N192=Barèmes!$B$2,1,IF(N192=Barèmes!$C$2,2,IF(N192=Barèmes!$D$2,3,IF(N192=Barèmes!$E$2,4,IF(N192=Barèmes!$F$2,5,0)))))+3*IF(Q192=Barèmes!$B$2,1,IF(Q192=Barèmes!$C$2,2,IF(Q192=Barèmes!$D$2,3,IF(Q192=Barèmes!$E$2,4,IF(Q192=Barèmes!$F$2,5,0)))))+2*IF(W192=Barèmes!$B$2,1,IF(W192=Barèmes!$C$2,2,IF(W192=Barèmes!$D$2,3,IF(W192=Barèmes!$E$2,4,IF(W192=Barèmes!$F$2,5,0)))))+1*IF(Z192=Barèmes!$B$2,1,IF(Z192=Barèmes!$C$2,2,IF(Z192=Barèmes!$D$2,3,IF(Z192=Barèmes!$E$2,4,IF(Z192=Barèmes!$F$2,5,0)))))+1*IF(AC192=Barèmes!$B$2,1,IF(AC192=Barèmes!$C$2,2,IF(AC192=Barèmes!$D$2,3,IF(AC192=Barèmes!$E$2,4,IF(AC192=Barèmes!$F$2,5,0))))))</f>
        <v/>
      </c>
      <c r="AI192" s="31"/>
      <c r="AJ192" s="32" t="str">
        <f>IFERROR(INDEX(Croissance!$B$5:$B$604,MATCH(A192,Croissance!$A$5:$A$604,0)),"")</f>
        <v/>
      </c>
      <c r="AK192" s="32" t="str">
        <f>IFERROR(INDEX(Croissance!$C$5:$C$604,MATCH(A192,Croissance!$A$5:$A$604,0)),"")</f>
        <v/>
      </c>
      <c r="AL192" s="32" t="str">
        <f>IFERROR(INDEX(Croissance!$D$5:$D$604,MATCH(A192,Croissance!$A$5:$A$604,0)),"")</f>
        <v/>
      </c>
      <c r="AM192" s="32" t="str">
        <f>IFERROR(INDEX(Croissance!$E$5:$E$604,MATCH(A192,Croissance!$A$5:$A$604,0)),"")</f>
        <v/>
      </c>
      <c r="AO192" s="33">
        <f t="shared" si="24"/>
        <v>0</v>
      </c>
      <c r="AP192" s="33">
        <f t="shared" si="20"/>
        <v>0</v>
      </c>
      <c r="AQ192" s="33">
        <f>IF(A192="",0,IF(AND(OR('Synthèse classe'!$C$2="Tous",C192='Synthèse classe'!$C$2),OR('Synthèse classe'!$C$3="Toutes",D192='Synthèse classe'!$C$3),OR('Synthèse classe'!$C$4="Toutes",AND('Synthèse classe'!$C$4="Dernière",AP192=1),B192=IFERROR(VALUE('Synthèse classe'!$C$4),0))),1,0))</f>
        <v>0</v>
      </c>
      <c r="AR192" s="34" t="str">
        <f t="shared" si="21"/>
        <v/>
      </c>
    </row>
    <row r="193" spans="1:44" x14ac:dyDescent="0.2">
      <c r="A193" s="17" t="str">
        <f t="shared" si="17"/>
        <v/>
      </c>
      <c r="B193" s="18"/>
      <c r="C193" s="19"/>
      <c r="D193" s="19"/>
      <c r="E193" s="19"/>
      <c r="F193" s="19"/>
      <c r="G193" s="19"/>
      <c r="H193" s="17" t="str">
        <f t="shared" si="22"/>
        <v/>
      </c>
      <c r="I193" s="20"/>
      <c r="J193" s="18"/>
      <c r="K193" s="19"/>
      <c r="L193" s="21" t="str">
        <f t="shared" si="23"/>
        <v/>
      </c>
      <c r="M193" s="21" t="str">
        <f>IF(OR(J193="",SUMPRODUCT((Barèmes!$A$6:$A$28="Endurance — Luc Léger (palier)")*(Barèmes!$B$6:$B$28=H193)*(Barèmes!$C$6:$C$28=IF(H193="6ème","Mixte",G193)))=0),"",IF(SUMPRODUCT((Barèmes!$A$6:$A$28="Endurance — Luc Léger (palier)")*(Barèmes!$B$6:$B$28=H193)*(Barèmes!$C$6:$C$28=IF(H193="6ème","Mixte",G193))*(Barèmes!$J$6:$J$28="+"))&gt;0,IF(J193&lt;=SUMIFS(Barèmes!$D$6:$D$28,Barèmes!$A$6:$A$28,"Endurance — Luc Léger (palier)",Barèmes!$B$6:$B$28,H193,Barèmes!$C$6:$C$28,IF(H193="6ème","Mixte",G193)),"à besoin",IF(J193&lt;=SUMIFS(Barèmes!$E$6:$E$28,Barèmes!$A$6:$A$28,"Endurance — Luc Léger (palier)",Barèmes!$B$6:$B$28,H193,Barèmes!$C$6:$C$28,IF(H193="6ème","Mixte",G193)),"fragile","satisfaisant")),IF(J193&gt;=SUMIFS(Barèmes!$D$6:$D$28,Barèmes!$A$6:$A$28,"Endurance — Luc Léger (palier)",Barèmes!$B$6:$B$28,H193,Barèmes!$C$6:$C$28,IF(H193="6ème","Mixte",G193)),"à besoin",IF(J193&gt;=SUMIFS(Barèmes!$E$6:$E$28,Barèmes!$A$6:$A$28,"Endurance — Luc Léger (palier)",Barèmes!$B$6:$B$28,H193,Barèmes!$C$6:$C$28,IF(H193="6ème","Mixte",G193)),"fragile","satisfaisant"))))</f>
        <v/>
      </c>
      <c r="N193" s="21" t="str">
        <f>IF(OR(J193="",SUMPRODUCT((Barèmes!$A$6:$A$28="Endurance — Luc Léger (palier)")*(Barèmes!$B$6:$B$28=H193)*(Barèmes!$C$6:$C$28=IF(H193="6ème","Mixte",G193)))=0),"",IF(SUMPRODUCT((Barèmes!$A$6:$A$28="Endurance — Luc Léger (palier)")*(Barèmes!$B$6:$B$28=H193)*(Barèmes!$C$6:$C$28=IF(H193="6ème","Mixte",G193))*(Barèmes!$J$6:$J$28="+"))&gt;0,IF(J193&lt;=SUMIFS(Barèmes!$F$6:$F$28,Barèmes!$A$6:$A$28,"Endurance — Luc Léger (palier)",Barèmes!$B$6:$B$28,H193,Barèmes!$C$6:$C$28,IF(H193="6ème","Mixte",G193)),Barèmes!$B$2,IF(J193&lt;=SUMIFS(Barèmes!$G$6:$G$28,Barèmes!$A$6:$A$28,"Endurance — Luc Léger (palier)",Barèmes!$B$6:$B$28,H193,Barèmes!$C$6:$C$28,IF(H193="6ème","Mixte",G193)),Barèmes!$C$2,IF(J193&lt;=SUMIFS(Barèmes!$H$6:$H$28,Barèmes!$A$6:$A$28,"Endurance — Luc Léger (palier)",Barèmes!$B$6:$B$28,H193,Barèmes!$C$6:$C$28,IF(H193="6ème","Mixte",G193)),Barèmes!$D$2,IF(J193&lt;=SUMIFS(Barèmes!$I$6:$I$28,Barèmes!$A$6:$A$28,"Endurance — Luc Léger (palier)",Barèmes!$B$6:$B$28,H193,Barèmes!$C$6:$C$28,IF(H193="6ème","Mixte",G193)),Barèmes!$E$2,Barèmes!$F$2)))),IF(J193&gt;=SUMIFS(Barèmes!$F$6:$F$28,Barèmes!$A$6:$A$28,"Endurance — Luc Léger (palier)",Barèmes!$B$6:$B$28,H193,Barèmes!$C$6:$C$28,IF(H193="6ème","Mixte",G193)),Barèmes!$B$2,IF(J193&gt;=SUMIFS(Barèmes!$G$6:$G$28,Barèmes!$A$6:$A$28,"Endurance — Luc Léger (palier)",Barèmes!$B$6:$B$28,H193,Barèmes!$C$6:$C$28,IF(H193="6ème","Mixte",G193)),Barèmes!$C$2,IF(J193&gt;=SUMIFS(Barèmes!$H$6:$H$28,Barèmes!$A$6:$A$28,"Endurance — Luc Léger (palier)",Barèmes!$B$6:$B$28,H193,Barèmes!$C$6:$C$28,IF(H193="6ème","Mixte",G193)),Barèmes!$D$2,IF(J193&gt;=SUMIFS(Barèmes!$I$6:$I$28,Barèmes!$A$6:$A$28,"Endurance — Luc Léger (palier)",Barèmes!$B$6:$B$28,H193,Barèmes!$C$6:$C$28,IF(H193="6ème","Mixte",G193)),Barèmes!$E$2,Barèmes!$F$2))))))</f>
        <v/>
      </c>
      <c r="O193" s="22"/>
      <c r="P193" s="23" t="str">
        <f>IF(OR(O193="",SUMPRODUCT((Barèmes!$A$6:$A$28="Force bas du corps — Saut en longueur (m)")*(Barèmes!$B$6:$B$28=H193)*(Barèmes!$C$6:$C$28=IF(H193="6ème","Mixte",G193)))=0),"",IF(SUMPRODUCT((Barèmes!$A$6:$A$28="Force bas du corps — Saut en longueur (m)")*(Barèmes!$B$6:$B$28=H193)*(Barèmes!$C$6:$C$28=IF(H193="6ème","Mixte",G193))*(Barèmes!$J$6:$J$28="+"))&gt;0,IF(O193&lt;=SUMIFS(Barèmes!$D$6:$D$28,Barèmes!$A$6:$A$28,"Force bas du corps — Saut en longueur (m)",Barèmes!$B$6:$B$28,H193,Barèmes!$C$6:$C$28,IF(H193="6ème","Mixte",G193)),"à besoin",IF(O193&lt;=SUMIFS(Barèmes!$E$6:$E$28,Barèmes!$A$6:$A$28,"Force bas du corps — Saut en longueur (m)",Barèmes!$B$6:$B$28,H193,Barèmes!$C$6:$C$28,IF(H193="6ème","Mixte",G193)),"fragile","satisfaisant")),IF(O193&gt;=SUMIFS(Barèmes!$D$6:$D$28,Barèmes!$A$6:$A$28,"Force bas du corps — Saut en longueur (m)",Barèmes!$B$6:$B$28,H193,Barèmes!$C$6:$C$28,IF(H193="6ème","Mixte",G193)),"à besoin",IF(O193&gt;=SUMIFS(Barèmes!$E$6:$E$28,Barèmes!$A$6:$A$28,"Force bas du corps — Saut en longueur (m)",Barèmes!$B$6:$B$28,H193,Barèmes!$C$6:$C$28,IF(H193="6ème","Mixte",G193)),"fragile","satisfaisant"))))</f>
        <v/>
      </c>
      <c r="Q193" s="23" t="str">
        <f>IF(OR(O193="",SUMPRODUCT((Barèmes!$A$6:$A$28="Force bas du corps — Saut en longueur (m)")*(Barèmes!$B$6:$B$28=H193)*(Barèmes!$C$6:$C$28=IF(H193="6ème","Mixte",G193)))=0),"",IF(SUMPRODUCT((Barèmes!$A$6:$A$28="Force bas du corps — Saut en longueur (m)")*(Barèmes!$B$6:$B$28=H193)*(Barèmes!$C$6:$C$28=IF(H193="6ème","Mixte",G193))*(Barèmes!$J$6:$J$28="+"))&gt;0,IF(O193&lt;=SUMIFS(Barèmes!$F$6:$F$28,Barèmes!$A$6:$A$28,"Force bas du corps — Saut en longueur (m)",Barèmes!$B$6:$B$28,H193,Barèmes!$C$6:$C$28,IF(H193="6ème","Mixte",G193)),Barèmes!$B$2,IF(O193&lt;=SUMIFS(Barèmes!$G$6:$G$28,Barèmes!$A$6:$A$28,"Force bas du corps — Saut en longueur (m)",Barèmes!$B$6:$B$28,H193,Barèmes!$C$6:$C$28,IF(H193="6ème","Mixte",G193)),Barèmes!$C$2,IF(O193&lt;=SUMIFS(Barèmes!$H$6:$H$28,Barèmes!$A$6:$A$28,"Force bas du corps — Saut en longueur (m)",Barèmes!$B$6:$B$28,H193,Barèmes!$C$6:$C$28,IF(H193="6ème","Mixte",G193)),Barèmes!$D$2,IF(O193&lt;=SUMIFS(Barèmes!$I$6:$I$28,Barèmes!$A$6:$A$28,"Force bas du corps — Saut en longueur (m)",Barèmes!$B$6:$B$28,H193,Barèmes!$C$6:$C$28,IF(H193="6ème","Mixte",G193)),Barèmes!$E$2,Barèmes!$F$2)))),IF(O193&gt;=SUMIFS(Barèmes!$F$6:$F$28,Barèmes!$A$6:$A$28,"Force bas du corps — Saut en longueur (m)",Barèmes!$B$6:$B$28,H193,Barèmes!$C$6:$C$28,IF(H193="6ème","Mixte",G193)),Barèmes!$B$2,IF(O193&gt;=SUMIFS(Barèmes!$G$6:$G$28,Barèmes!$A$6:$A$28,"Force bas du corps — Saut en longueur (m)",Barèmes!$B$6:$B$28,H193,Barèmes!$C$6:$C$28,IF(H193="6ème","Mixte",G193)),Barèmes!$C$2,IF(O193&gt;=SUMIFS(Barèmes!$H$6:$H$28,Barèmes!$A$6:$A$28,"Force bas du corps — Saut en longueur (m)",Barèmes!$B$6:$B$28,H193,Barèmes!$C$6:$C$28,IF(H193="6ème","Mixte",G193)),Barèmes!$D$2,IF(O193&gt;=SUMIFS(Barèmes!$I$6:$I$28,Barèmes!$A$6:$A$28,"Force bas du corps — Saut en longueur (m)",Barèmes!$B$6:$B$28,H193,Barèmes!$C$6:$C$28,IF(H193="6ème","Mixte",G193)),Barèmes!$E$2,Barèmes!$F$2))))))</f>
        <v/>
      </c>
      <c r="R193" s="22"/>
      <c r="S193" s="24" t="str">
        <f>IF(OR(R193="",SUMPRODUCT((Barèmes!$A$6:$A$28="Vitesse — 30 m (s)")*(Barèmes!$B$6:$B$28=H193)*(Barèmes!$C$6:$C$28=IF(H193="6ème","Mixte",G193)))=0),"",IF(SUMPRODUCT((Barèmes!$A$6:$A$28="Vitesse — 30 m (s)")*(Barèmes!$B$6:$B$28=H193)*(Barèmes!$C$6:$C$28=IF(H193="6ème","Mixte",G193))*(Barèmes!$J$6:$J$28="+"))&gt;0,IF(R193&lt;=SUMIFS(Barèmes!$D$6:$D$28,Barèmes!$A$6:$A$28,"Vitesse — 30 m (s)",Barèmes!$B$6:$B$28,H193,Barèmes!$C$6:$C$28,IF(H193="6ème","Mixte",G193)),"à besoin",IF(R193&lt;=SUMIFS(Barèmes!$E$6:$E$28,Barèmes!$A$6:$A$28,"Vitesse — 30 m (s)",Barèmes!$B$6:$B$28,H193,Barèmes!$C$6:$C$28,IF(H193="6ème","Mixte",G193)),"fragile","satisfaisant")),IF(R193&gt;=SUMIFS(Barèmes!$D$6:$D$28,Barèmes!$A$6:$A$28,"Vitesse — 30 m (s)",Barèmes!$B$6:$B$28,H193,Barèmes!$C$6:$C$28,IF(H193="6ème","Mixte",G193)),"à besoin",IF(R193&gt;=SUMIFS(Barèmes!$E$6:$E$28,Barèmes!$A$6:$A$28,"Vitesse — 30 m (s)",Barèmes!$B$6:$B$28,H193,Barèmes!$C$6:$C$28,IF(H193="6ème","Mixte",G193)),"fragile","satisfaisant"))))</f>
        <v/>
      </c>
      <c r="T193" s="24" t="str">
        <f>IF(OR(R193="",SUMPRODUCT((Barèmes!$A$6:$A$28="Vitesse — 30 m (s)")*(Barèmes!$B$6:$B$28=H193)*(Barèmes!$C$6:$C$28=IF(H193="6ème","Mixte",G193)))=0),"",IF(SUMPRODUCT((Barèmes!$A$6:$A$28="Vitesse — 30 m (s)")*(Barèmes!$B$6:$B$28=H193)*(Barèmes!$C$6:$C$28=IF(H193="6ème","Mixte",G193))*(Barèmes!$J$6:$J$28="+"))&gt;0,IF(R193&lt;=SUMIFS(Barèmes!$F$6:$F$28,Barèmes!$A$6:$A$28,"Vitesse — 30 m (s)",Barèmes!$B$6:$B$28,H193,Barèmes!$C$6:$C$28,IF(H193="6ème","Mixte",G193)),Barèmes!$B$2,IF(R193&lt;=SUMIFS(Barèmes!$G$6:$G$28,Barèmes!$A$6:$A$28,"Vitesse — 30 m (s)",Barèmes!$B$6:$B$28,H193,Barèmes!$C$6:$C$28,IF(H193="6ème","Mixte",G193)),Barèmes!$C$2,IF(R193&lt;=SUMIFS(Barèmes!$H$6:$H$28,Barèmes!$A$6:$A$28,"Vitesse — 30 m (s)",Barèmes!$B$6:$B$28,H193,Barèmes!$C$6:$C$28,IF(H193="6ème","Mixte",G193)),Barèmes!$D$2,IF(R193&lt;=SUMIFS(Barèmes!$I$6:$I$28,Barèmes!$A$6:$A$28,"Vitesse — 30 m (s)",Barèmes!$B$6:$B$28,H193,Barèmes!$C$6:$C$28,IF(H193="6ème","Mixte",G193)),Barèmes!$E$2,Barèmes!$F$2)))),IF(R193&gt;=SUMIFS(Barèmes!$F$6:$F$28,Barèmes!$A$6:$A$28,"Vitesse — 30 m (s)",Barèmes!$B$6:$B$28,H193,Barèmes!$C$6:$C$28,IF(H193="6ème","Mixte",G193)),Barèmes!$B$2,IF(R193&gt;=SUMIFS(Barèmes!$G$6:$G$28,Barèmes!$A$6:$A$28,"Vitesse — 30 m (s)",Barèmes!$B$6:$B$28,H193,Barèmes!$C$6:$C$28,IF(H193="6ème","Mixte",G193)),Barèmes!$C$2,IF(R193&gt;=SUMIFS(Barèmes!$H$6:$H$28,Barèmes!$A$6:$A$28,"Vitesse — 30 m (s)",Barèmes!$B$6:$B$28,H193,Barèmes!$C$6:$C$28,IF(H193="6ème","Mixte",G193)),Barèmes!$D$2,IF(R193&gt;=SUMIFS(Barèmes!$I$6:$I$28,Barèmes!$A$6:$A$28,"Vitesse — 30 m (s)",Barèmes!$B$6:$B$28,H193,Barèmes!$C$6:$C$28,IF(H193="6ème","Mixte",G193)),Barèmes!$E$2,Barèmes!$F$2))))))</f>
        <v/>
      </c>
      <c r="U193" s="22"/>
      <c r="V193" s="25" t="str">
        <f>IF(OR(U193="",SUMPRODUCT((Barèmes!$A$6:$A$28="Vitesse — 50 m (s)")*(Barèmes!$B$6:$B$28=H193)*(Barèmes!$C$6:$C$28=IF(H193="6ème","Mixte",G193)))=0),"",IF(SUMPRODUCT((Barèmes!$A$6:$A$28="Vitesse — 50 m (s)")*(Barèmes!$B$6:$B$28=H193)*(Barèmes!$C$6:$C$28=IF(H193="6ème","Mixte",G193))*(Barèmes!$J$6:$J$28="+"))&gt;0,IF(U193&lt;=SUMIFS(Barèmes!$D$6:$D$28,Barèmes!$A$6:$A$28,"Vitesse — 50 m (s)",Barèmes!$B$6:$B$28,H193,Barèmes!$C$6:$C$28,IF(H193="6ème","Mixte",G193)),"à besoin",IF(U193&lt;=SUMIFS(Barèmes!$E$6:$E$28,Barèmes!$A$6:$A$28,"Vitesse — 50 m (s)",Barèmes!$B$6:$B$28,H193,Barèmes!$C$6:$C$28,IF(H193="6ème","Mixte",G193)),"fragile","satisfaisant")),IF(U193&gt;=SUMIFS(Barèmes!$D$6:$D$28,Barèmes!$A$6:$A$28,"Vitesse — 50 m (s)",Barèmes!$B$6:$B$28,H193,Barèmes!$C$6:$C$28,IF(H193="6ème","Mixte",G193)),"à besoin",IF(U193&gt;=SUMIFS(Barèmes!$E$6:$E$28,Barèmes!$A$6:$A$28,"Vitesse — 50 m (s)",Barèmes!$B$6:$B$28,H193,Barèmes!$C$6:$C$28,IF(H193="6ème","Mixte",G193)),"fragile","satisfaisant"))))</f>
        <v/>
      </c>
      <c r="W193" s="25" t="str">
        <f>IF(OR(U193="",SUMPRODUCT((Barèmes!$A$6:$A$28="Vitesse — 50 m (s)")*(Barèmes!$B$6:$B$28=H193)*(Barèmes!$C$6:$C$28=IF(H193="6ème","Mixte",G193)))=0),"",IF(SUMPRODUCT((Barèmes!$A$6:$A$28="Vitesse — 50 m (s)")*(Barèmes!$B$6:$B$28=H193)*(Barèmes!$C$6:$C$28=IF(H193="6ème","Mixte",G193))*(Barèmes!$J$6:$J$28="+"))&gt;0,IF(U193&lt;=SUMIFS(Barèmes!$F$6:$F$28,Barèmes!$A$6:$A$28,"Vitesse — 50 m (s)",Barèmes!$B$6:$B$28,H193,Barèmes!$C$6:$C$28,IF(H193="6ème","Mixte",G193)),Barèmes!$B$2,IF(U193&lt;=SUMIFS(Barèmes!$G$6:$G$28,Barèmes!$A$6:$A$28,"Vitesse — 50 m (s)",Barèmes!$B$6:$B$28,H193,Barèmes!$C$6:$C$28,IF(H193="6ème","Mixte",G193)),Barèmes!$C$2,IF(U193&lt;=SUMIFS(Barèmes!$H$6:$H$28,Barèmes!$A$6:$A$28,"Vitesse — 50 m (s)",Barèmes!$B$6:$B$28,H193,Barèmes!$C$6:$C$28,IF(H193="6ème","Mixte",G193)),Barèmes!$D$2,IF(U193&lt;=SUMIFS(Barèmes!$I$6:$I$28,Barèmes!$A$6:$A$28,"Vitesse — 50 m (s)",Barèmes!$B$6:$B$28,H193,Barèmes!$C$6:$C$28,IF(H193="6ème","Mixte",G193)),Barèmes!$E$2,Barèmes!$F$2)))),IF(U193&gt;=SUMIFS(Barèmes!$F$6:$F$28,Barèmes!$A$6:$A$28,"Vitesse — 50 m (s)",Barèmes!$B$6:$B$28,H193,Barèmes!$C$6:$C$28,IF(H193="6ème","Mixte",G193)),Barèmes!$B$2,IF(U193&gt;=SUMIFS(Barèmes!$G$6:$G$28,Barèmes!$A$6:$A$28,"Vitesse — 50 m (s)",Barèmes!$B$6:$B$28,H193,Barèmes!$C$6:$C$28,IF(H193="6ème","Mixte",G193)),Barèmes!$C$2,IF(U193&gt;=SUMIFS(Barèmes!$H$6:$H$28,Barèmes!$A$6:$A$28,"Vitesse — 50 m (s)",Barèmes!$B$6:$B$28,H193,Barèmes!$C$6:$C$28,IF(H193="6ème","Mixte",G193)),Barèmes!$D$2,IF(U193&gt;=SUMIFS(Barèmes!$I$6:$I$28,Barèmes!$A$6:$A$28,"Vitesse — 50 m (s)",Barèmes!$B$6:$B$28,H193,Barèmes!$C$6:$C$28,IF(H193="6ème","Mixte",G193)),Barèmes!$E$2,Barèmes!$F$2))))))</f>
        <v/>
      </c>
      <c r="X193" s="18"/>
      <c r="Y193" s="26" t="str" cm="1">
        <f t="array" ref="Y193">IF(OR(X193="",SUMPRODUCT((Barèmes!$A$6:$A$28="Souplesse (score 1-5)")*(Barèmes!$B$6:$B$28=H193)*(Barèmes!$C$6:$C$28=IF(H193="6ème","Mixte",G193)))=0),"",IF(SUMPRODUCT((Barèmes!$A$6:$A$28="Souplesse (score 1-5)")*(Barèmes!$B$6:$B$28=H193)*(Barèmes!$C$6:$C$28=IF(H193="6ème","Mixte",G193))*(Barèmes!$J$6:$J$28="+"))&gt;0,IF(X193&lt;=SUMIFS(Barèmes!$D$6:$D$28,Barèmes!$A$6:$A$28,"Souplesse (score 1-5)",Barèmes!$B$6:$B$28,H193,Barèmes!$C$6:$C$28,IF(H193="6ème","Mixte",G193)),"à besoin",IF(X193&lt;=SUMIFS(Barèmes!$E$6:$E$28,Barèmes!$A$6:$A$28,"Souplesse (score 1-5)",Barèmes!$B$6:$B$28,H193,Barèmes!$C$6:$C$28,IF(H193="6ème","Mixte",G193)),"fragile","satisfaisant")),IF(X193&gt;=SUMIFS(Barèmes!$D$6:$D$28,Barèmes!$A$6:$A$28,"Souplesse (score 1-5)",Barèmes!$B$6:$B$28,H193,Barèmes!$C$6:$C$28,IF(H193="6ème","Mixte",G193)),"à besoin",IF(X193&gt;=SUMIFS(Barèmes!$E$6:$E$28,Barèmes!$A$6:$A$28,"Souplesse (score 1-5)",Barèmes!$B$6:$B$28,H193,Barèmes!$C$6:$C$28,IF(H193="6ème","Mixte",G193)),"fragile","satisfaisant"))))</f>
        <v/>
      </c>
      <c r="Z193" s="26" t="str" cm="1">
        <f t="array" ref="Z193">IF(OR(X193="",SUMPRODUCT((Barèmes!$A$6:$A$28="Souplesse (score 1-5)")*(Barèmes!$B$6:$B$28=H193)*(Barèmes!$C$6:$C$28=IF(H193="6ème","Mixte",G193)))=0),"",IF(SUMPRODUCT((Barèmes!$A$6:$A$28="Souplesse (score 1-5)")*(Barèmes!$B$6:$B$28=H193)*(Barèmes!$C$6:$C$28=IF(H193="6ème","Mixte",G193))*(Barèmes!$J$6:$J$28="+"))&gt;0,IF(X193&lt;=SUMIFS(Barèmes!$F$6:$F$28,Barèmes!$A$6:$A$28,"Souplesse (score 1-5)",Barèmes!$B$6:$B$28,H193,Barèmes!$C$6:$C$28,IF(H193="6ème","Mixte",G193)),Barèmes!$B$2,IF(X193&lt;=SUMIFS(Barèmes!$G$6:$G$28,Barèmes!$A$6:$A$28,"Souplesse (score 1-5)",Barèmes!$B$6:$B$28,H193,Barèmes!$C$6:$C$28,IF(H193="6ème","Mixte",G193)),Barèmes!$C$2,IF(X193&lt;=SUMIFS(Barèmes!$H$6:$H$28,Barèmes!$A$6:$A$28,"Souplesse (score 1-5)",Barèmes!$B$6:$B$28,H193,Barèmes!$C$6:$C$28,IF(H193="6ème","Mixte",G193)),Barèmes!$D$2,IF(X193&lt;=SUMIFS(Barèmes!$I$6:$I$28,Barèmes!$A$6:$A$28,"Souplesse (score 1-5)",Barèmes!$B$6:$B$28,H193,Barèmes!$C$6:$C$28,IF(H193="6ème","Mixte",G193)),Barèmes!$E$2,Barèmes!$F$2)))),IF(X193&gt;=SUMIFS(Barèmes!$F$6:$F$28,Barèmes!$A$6:$A$28,"Souplesse (score 1-5)",Barèmes!$B$6:$B$28,H193,Barèmes!$C$6:$C$28,IF(H193="6ème","Mixte",G193)),Barèmes!$B$2,IF(X193&gt;=SUMIFS(Barèmes!$G$6:$G$28,Barèmes!$A$6:$A$28,"Souplesse (score 1-5)",Barèmes!$B$6:$B$28,H193,Barèmes!$C$6:$C$28,IF(H193="6ème","Mixte",G193)),Barèmes!$C$2,IF(X193&gt;=SUMIFS(Barèmes!$H$6:$H$28,Barèmes!$A$6:$A$28,"Souplesse (score 1-5)",Barèmes!$B$6:$B$28,H193,Barèmes!$C$6:$C$28,IF(H193="6ème","Mixte",G193)),Barèmes!$D$2,IF(X193&gt;=SUMIFS(Barèmes!$I$6:$I$28,Barèmes!$A$6:$A$28,"Souplesse (score 1-5)",Barèmes!$B$6:$B$28,H193,Barèmes!$C$6:$C$28,IF(H193="6ème","Mixte",G193)),Barèmes!$E$2,Barèmes!$F$2))))))</f>
        <v/>
      </c>
      <c r="AA193" s="22"/>
      <c r="AB193" s="27" t="str">
        <f>IF(OR(AA193="",SUMPRODUCT((Barèmes!$A$6:$A$28="Agilité — T-test 974 (s)")*(Barèmes!$B$6:$B$28=H193)*(Barèmes!$C$6:$C$28=IF(H193="6ème","Mixte",G193)))=0),"",IF(SUMPRODUCT((Barèmes!$A$6:$A$28="Agilité — T-test 974 (s)")*(Barèmes!$B$6:$B$28=H193)*(Barèmes!$C$6:$C$28=IF(H193="6ème","Mixte",G193))*(Barèmes!$J$6:$J$28="+"))&gt;0,IF(AA193&lt;=SUMIFS(Barèmes!$D$6:$D$28,Barèmes!$A$6:$A$28,"Agilité — T-test 974 (s)",Barèmes!$B$6:$B$28,H193,Barèmes!$C$6:$C$28,IF(H193="6ème","Mixte",G193)),"à besoin",IF(AA193&lt;=SUMIFS(Barèmes!$E$6:$E$28,Barèmes!$A$6:$A$28,"Agilité — T-test 974 (s)",Barèmes!$B$6:$B$28,H193,Barèmes!$C$6:$C$28,IF(H193="6ème","Mixte",G193)),"fragile","satisfaisant")),IF(AA193&gt;=SUMIFS(Barèmes!$D$6:$D$28,Barèmes!$A$6:$A$28,"Agilité — T-test 974 (s)",Barèmes!$B$6:$B$28,H193,Barèmes!$C$6:$C$28,IF(H193="6ème","Mixte",G193)),"à besoin",IF(AA193&gt;=SUMIFS(Barèmes!$E$6:$E$28,Barèmes!$A$6:$A$28,"Agilité — T-test 974 (s)",Barèmes!$B$6:$B$28,H193,Barèmes!$C$6:$C$28,IF(H193="6ème","Mixte",G193)),"fragile","satisfaisant"))))</f>
        <v/>
      </c>
      <c r="AC193" s="27" t="str">
        <f>IF(OR(AA193="",SUMPRODUCT((Barèmes!$A$6:$A$28="Agilité — T-test 974 (s)")*(Barèmes!$B$6:$B$28=H193)*(Barèmes!$C$6:$C$28=IF(H193="6ème","Mixte",G193)))=0),"",IF(SUMPRODUCT((Barèmes!$A$6:$A$28="Agilité — T-test 974 (s)")*(Barèmes!$B$6:$B$28=H193)*(Barèmes!$C$6:$C$28=IF(H193="6ème","Mixte",G193))*(Barèmes!$J$6:$J$28="+"))&gt;0,IF(AA193&lt;=SUMIFS(Barèmes!$F$6:$F$28,Barèmes!$A$6:$A$28,"Agilité — T-test 974 (s)",Barèmes!$B$6:$B$28,H193,Barèmes!$C$6:$C$28,IF(H193="6ème","Mixte",G193)),Barèmes!$B$2,IF(AA193&lt;=SUMIFS(Barèmes!$G$6:$G$28,Barèmes!$A$6:$A$28,"Agilité — T-test 974 (s)",Barèmes!$B$6:$B$28,H193,Barèmes!$C$6:$C$28,IF(H193="6ème","Mixte",G193)),Barèmes!$C$2,IF(AA193&lt;=SUMIFS(Barèmes!$H$6:$H$28,Barèmes!$A$6:$A$28,"Agilité — T-test 974 (s)",Barèmes!$B$6:$B$28,H193,Barèmes!$C$6:$C$28,IF(H193="6ème","Mixte",G193)),Barèmes!$D$2,IF(AA193&lt;=SUMIFS(Barèmes!$I$6:$I$28,Barèmes!$A$6:$A$28,"Agilité — T-test 974 (s)",Barèmes!$B$6:$B$28,H193,Barèmes!$C$6:$C$28,IF(H193="6ème","Mixte",G193)),Barèmes!$E$2,Barèmes!$F$2)))),IF(AA193&gt;=SUMIFS(Barèmes!$F$6:$F$28,Barèmes!$A$6:$A$28,"Agilité — T-test 974 (s)",Barèmes!$B$6:$B$28,H193,Barèmes!$C$6:$C$28,IF(H193="6ème","Mixte",G193)),Barèmes!$B$2,IF(AA193&gt;=SUMIFS(Barèmes!$G$6:$G$28,Barèmes!$A$6:$A$28,"Agilité — T-test 974 (s)",Barèmes!$B$6:$B$28,H193,Barèmes!$C$6:$C$28,IF(H193="6ème","Mixte",G193)),Barèmes!$C$2,IF(AA193&gt;=SUMIFS(Barèmes!$H$6:$H$28,Barèmes!$A$6:$A$28,"Agilité — T-test 974 (s)",Barèmes!$B$6:$B$28,H193,Barèmes!$C$6:$C$28,IF(H193="6ème","Mixte",G193)),Barèmes!$D$2,IF(AA193&gt;=SUMIFS(Barèmes!$I$6:$I$28,Barèmes!$A$6:$A$28,"Agilité — T-test 974 (s)",Barèmes!$B$6:$B$28,H193,Barèmes!$C$6:$C$28,IF(H193="6ème","Mixte",G193)),Barèmes!$E$2,Barèmes!$F$2))))))</f>
        <v/>
      </c>
      <c r="AD193" s="28" t="str">
        <f t="shared" si="18"/>
        <v/>
      </c>
      <c r="AE193" s="29" t="str">
        <f t="shared" si="19"/>
        <v/>
      </c>
      <c r="AF193" s="30" t="str">
        <f>IF(OR(AD193="",SUMPRODUCT((Barèmes!$A$6:$A$28="Surcoût d'agilité (s) — technique")*(Barèmes!$B$6:$B$28=H193)*(Barèmes!$C$6:$C$28=IF(H193="6ème","Mixte",G193)))=0),"",IF(SUMPRODUCT((Barèmes!$A$6:$A$28="Surcoût d'agilité (s) — technique")*(Barèmes!$B$6:$B$28=H193)*(Barèmes!$C$6:$C$28=IF(H193="6ème","Mixte",G193))*(Barèmes!$J$6:$J$28="+"))&gt;0,IF(AD193&lt;=SUMIFS(Barèmes!$D$6:$D$28,Barèmes!$A$6:$A$28,"Surcoût d'agilité (s) — technique",Barèmes!$B$6:$B$28,H193,Barèmes!$C$6:$C$28,IF(H193="6ème","Mixte",G193)),"à besoin",IF(AD193&lt;=SUMIFS(Barèmes!$E$6:$E$28,Barèmes!$A$6:$A$28,"Surcoût d'agilité (s) — technique",Barèmes!$B$6:$B$28,H193,Barèmes!$C$6:$C$28,IF(H193="6ème","Mixte",G193)),"fragile","satisfaisant")),IF(AD193&gt;=SUMIFS(Barèmes!$D$6:$D$28,Barèmes!$A$6:$A$28,"Surcoût d'agilité (s) — technique",Barèmes!$B$6:$B$28,H193,Barèmes!$C$6:$C$28,IF(H193="6ème","Mixte",G193)),"à besoin",IF(AD193&gt;=SUMIFS(Barèmes!$E$6:$E$28,Barèmes!$A$6:$A$28,"Surcoût d'agilité (s) — technique",Barèmes!$B$6:$B$28,H193,Barèmes!$C$6:$C$28,IF(H193="6ème","Mixte",G193)),"fragile","satisfaisant"))))</f>
        <v/>
      </c>
      <c r="AG193" s="30" t="str">
        <f>IF(OR(AD193="",SUMPRODUCT((Barèmes!$A$6:$A$28="Surcoût d'agilité (s) — technique")*(Barèmes!$B$6:$B$28=H193)*(Barèmes!$C$6:$C$28=IF(H193="6ème","Mixte",G193)))=0),"",IF(SUMPRODUCT((Barèmes!$A$6:$A$28="Surcoût d'agilité (s) — technique")*(Barèmes!$B$6:$B$28=H193)*(Barèmes!$C$6:$C$28=IF(H193="6ème","Mixte",G193))*(Barèmes!$J$6:$J$28="+"))&gt;0,IF(AD193&lt;=SUMIFS(Barèmes!$F$6:$F$28,Barèmes!$A$6:$A$28,"Surcoût d'agilité (s) — technique",Barèmes!$B$6:$B$28,H193,Barèmes!$C$6:$C$28,IF(H193="6ème","Mixte",G193)),Barèmes!$B$2,IF(AD193&lt;=SUMIFS(Barèmes!$G$6:$G$28,Barèmes!$A$6:$A$28,"Surcoût d'agilité (s) — technique",Barèmes!$B$6:$B$28,H193,Barèmes!$C$6:$C$28,IF(H193="6ème","Mixte",G193)),Barèmes!$C$2,IF(AD193&lt;=SUMIFS(Barèmes!$H$6:$H$28,Barèmes!$A$6:$A$28,"Surcoût d'agilité (s) — technique",Barèmes!$B$6:$B$28,H193,Barèmes!$C$6:$C$28,IF(H193="6ème","Mixte",G193)),Barèmes!$D$2,IF(AD193&lt;=SUMIFS(Barèmes!$I$6:$I$28,Barèmes!$A$6:$A$28,"Surcoût d'agilité (s) — technique",Barèmes!$B$6:$B$28,H193,Barèmes!$C$6:$C$28,IF(H193="6ème","Mixte",G193)),Barèmes!$E$2,Barèmes!$F$2)))),IF(AD193&gt;=SUMIFS(Barèmes!$F$6:$F$28,Barèmes!$A$6:$A$28,"Surcoût d'agilité (s) — technique",Barèmes!$B$6:$B$28,H193,Barèmes!$C$6:$C$28,IF(H193="6ème","Mixte",G193)),Barèmes!$B$2,IF(AD193&gt;=SUMIFS(Barèmes!$G$6:$G$28,Barèmes!$A$6:$A$28,"Surcoût d'agilité (s) — technique",Barèmes!$B$6:$B$28,H193,Barèmes!$C$6:$C$28,IF(H193="6ème","Mixte",G193)),Barèmes!$C$2,IF(AD193&gt;=SUMIFS(Barèmes!$H$6:$H$28,Barèmes!$A$6:$A$28,"Surcoût d'agilité (s) — technique",Barèmes!$B$6:$B$28,H193,Barèmes!$C$6:$C$28,IF(H193="6ème","Mixte",G193)),Barèmes!$D$2,IF(AD193&gt;=SUMIFS(Barèmes!$I$6:$I$28,Barèmes!$A$6:$A$28,"Surcoût d'agilité (s) — technique",Barèmes!$B$6:$B$28,H193,Barèmes!$C$6:$C$28,IF(H193="6ème","Mixte",G193)),Barèmes!$E$2,Barèmes!$F$2))))))</f>
        <v/>
      </c>
      <c r="AH193" s="31" t="str">
        <f>IF((IF(N193="",0,1)+IF(Q193="",0,1)+IF(W193="",0,1)+IF(Z193="",0,1)+IF(AC193="",0,1))=0,"",3*IF(N193=Barèmes!$B$2,1,IF(N193=Barèmes!$C$2,2,IF(N193=Barèmes!$D$2,3,IF(N193=Barèmes!$E$2,4,IF(N193=Barèmes!$F$2,5,0)))))+3*IF(Q193=Barèmes!$B$2,1,IF(Q193=Barèmes!$C$2,2,IF(Q193=Barèmes!$D$2,3,IF(Q193=Barèmes!$E$2,4,IF(Q193=Barèmes!$F$2,5,0)))))+2*IF(W193=Barèmes!$B$2,1,IF(W193=Barèmes!$C$2,2,IF(W193=Barèmes!$D$2,3,IF(W193=Barèmes!$E$2,4,IF(W193=Barèmes!$F$2,5,0)))))+1*IF(Z193=Barèmes!$B$2,1,IF(Z193=Barèmes!$C$2,2,IF(Z193=Barèmes!$D$2,3,IF(Z193=Barèmes!$E$2,4,IF(Z193=Barèmes!$F$2,5,0)))))+1*IF(AC193=Barèmes!$B$2,1,IF(AC193=Barèmes!$C$2,2,IF(AC193=Barèmes!$D$2,3,IF(AC193=Barèmes!$E$2,4,IF(AC193=Barèmes!$F$2,5,0))))))</f>
        <v/>
      </c>
      <c r="AI193" s="31"/>
      <c r="AJ193" s="32" t="str">
        <f>IFERROR(INDEX(Croissance!$B$5:$B$604,MATCH(A193,Croissance!$A$5:$A$604,0)),"")</f>
        <v/>
      </c>
      <c r="AK193" s="32" t="str">
        <f>IFERROR(INDEX(Croissance!$C$5:$C$604,MATCH(A193,Croissance!$A$5:$A$604,0)),"")</f>
        <v/>
      </c>
      <c r="AL193" s="32" t="str">
        <f>IFERROR(INDEX(Croissance!$D$5:$D$604,MATCH(A193,Croissance!$A$5:$A$604,0)),"")</f>
        <v/>
      </c>
      <c r="AM193" s="32" t="str">
        <f>IFERROR(INDEX(Croissance!$E$5:$E$604,MATCH(A193,Croissance!$A$5:$A$604,0)),"")</f>
        <v/>
      </c>
      <c r="AO193" s="33">
        <f t="shared" si="24"/>
        <v>0</v>
      </c>
      <c r="AP193" s="33">
        <f t="shared" si="20"/>
        <v>0</v>
      </c>
      <c r="AQ193" s="33">
        <f>IF(A193="",0,IF(AND(OR('Synthèse classe'!$C$2="Tous",C193='Synthèse classe'!$C$2),OR('Synthèse classe'!$C$3="Toutes",D193='Synthèse classe'!$C$3),OR('Synthèse classe'!$C$4="Toutes",AND('Synthèse classe'!$C$4="Dernière",AP193=1),B193=IFERROR(VALUE('Synthèse classe'!$C$4),0))),1,0))</f>
        <v>0</v>
      </c>
      <c r="AR193" s="34" t="str">
        <f t="shared" si="21"/>
        <v/>
      </c>
    </row>
    <row r="194" spans="1:44" x14ac:dyDescent="0.2">
      <c r="A194" s="17" t="str">
        <f t="shared" si="17"/>
        <v/>
      </c>
      <c r="B194" s="18"/>
      <c r="C194" s="19"/>
      <c r="D194" s="19"/>
      <c r="E194" s="19"/>
      <c r="F194" s="19"/>
      <c r="G194" s="19"/>
      <c r="H194" s="17" t="str">
        <f t="shared" si="22"/>
        <v/>
      </c>
      <c r="I194" s="20"/>
      <c r="J194" s="18"/>
      <c r="K194" s="19"/>
      <c r="L194" s="21" t="str">
        <f t="shared" si="23"/>
        <v/>
      </c>
      <c r="M194" s="21" t="str">
        <f>IF(OR(J194="",SUMPRODUCT((Barèmes!$A$6:$A$28="Endurance — Luc Léger (palier)")*(Barèmes!$B$6:$B$28=H194)*(Barèmes!$C$6:$C$28=IF(H194="6ème","Mixte",G194)))=0),"",IF(SUMPRODUCT((Barèmes!$A$6:$A$28="Endurance — Luc Léger (palier)")*(Barèmes!$B$6:$B$28=H194)*(Barèmes!$C$6:$C$28=IF(H194="6ème","Mixte",G194))*(Barèmes!$J$6:$J$28="+"))&gt;0,IF(J194&lt;=SUMIFS(Barèmes!$D$6:$D$28,Barèmes!$A$6:$A$28,"Endurance — Luc Léger (palier)",Barèmes!$B$6:$B$28,H194,Barèmes!$C$6:$C$28,IF(H194="6ème","Mixte",G194)),"à besoin",IF(J194&lt;=SUMIFS(Barèmes!$E$6:$E$28,Barèmes!$A$6:$A$28,"Endurance — Luc Léger (palier)",Barèmes!$B$6:$B$28,H194,Barèmes!$C$6:$C$28,IF(H194="6ème","Mixte",G194)),"fragile","satisfaisant")),IF(J194&gt;=SUMIFS(Barèmes!$D$6:$D$28,Barèmes!$A$6:$A$28,"Endurance — Luc Léger (palier)",Barèmes!$B$6:$B$28,H194,Barèmes!$C$6:$C$28,IF(H194="6ème","Mixte",G194)),"à besoin",IF(J194&gt;=SUMIFS(Barèmes!$E$6:$E$28,Barèmes!$A$6:$A$28,"Endurance — Luc Léger (palier)",Barèmes!$B$6:$B$28,H194,Barèmes!$C$6:$C$28,IF(H194="6ème","Mixte",G194)),"fragile","satisfaisant"))))</f>
        <v/>
      </c>
      <c r="N194" s="21" t="str">
        <f>IF(OR(J194="",SUMPRODUCT((Barèmes!$A$6:$A$28="Endurance — Luc Léger (palier)")*(Barèmes!$B$6:$B$28=H194)*(Barèmes!$C$6:$C$28=IF(H194="6ème","Mixte",G194)))=0),"",IF(SUMPRODUCT((Barèmes!$A$6:$A$28="Endurance — Luc Léger (palier)")*(Barèmes!$B$6:$B$28=H194)*(Barèmes!$C$6:$C$28=IF(H194="6ème","Mixte",G194))*(Barèmes!$J$6:$J$28="+"))&gt;0,IF(J194&lt;=SUMIFS(Barèmes!$F$6:$F$28,Barèmes!$A$6:$A$28,"Endurance — Luc Léger (palier)",Barèmes!$B$6:$B$28,H194,Barèmes!$C$6:$C$28,IF(H194="6ème","Mixte",G194)),Barèmes!$B$2,IF(J194&lt;=SUMIFS(Barèmes!$G$6:$G$28,Barèmes!$A$6:$A$28,"Endurance — Luc Léger (palier)",Barèmes!$B$6:$B$28,H194,Barèmes!$C$6:$C$28,IF(H194="6ème","Mixte",G194)),Barèmes!$C$2,IF(J194&lt;=SUMIFS(Barèmes!$H$6:$H$28,Barèmes!$A$6:$A$28,"Endurance — Luc Léger (palier)",Barèmes!$B$6:$B$28,H194,Barèmes!$C$6:$C$28,IF(H194="6ème","Mixte",G194)),Barèmes!$D$2,IF(J194&lt;=SUMIFS(Barèmes!$I$6:$I$28,Barèmes!$A$6:$A$28,"Endurance — Luc Léger (palier)",Barèmes!$B$6:$B$28,H194,Barèmes!$C$6:$C$28,IF(H194="6ème","Mixte",G194)),Barèmes!$E$2,Barèmes!$F$2)))),IF(J194&gt;=SUMIFS(Barèmes!$F$6:$F$28,Barèmes!$A$6:$A$28,"Endurance — Luc Léger (palier)",Barèmes!$B$6:$B$28,H194,Barèmes!$C$6:$C$28,IF(H194="6ème","Mixte",G194)),Barèmes!$B$2,IF(J194&gt;=SUMIFS(Barèmes!$G$6:$G$28,Barèmes!$A$6:$A$28,"Endurance — Luc Léger (palier)",Barèmes!$B$6:$B$28,H194,Barèmes!$C$6:$C$28,IF(H194="6ème","Mixte",G194)),Barèmes!$C$2,IF(J194&gt;=SUMIFS(Barèmes!$H$6:$H$28,Barèmes!$A$6:$A$28,"Endurance — Luc Léger (palier)",Barèmes!$B$6:$B$28,H194,Barèmes!$C$6:$C$28,IF(H194="6ème","Mixte",G194)),Barèmes!$D$2,IF(J194&gt;=SUMIFS(Barèmes!$I$6:$I$28,Barèmes!$A$6:$A$28,"Endurance — Luc Léger (palier)",Barèmes!$B$6:$B$28,H194,Barèmes!$C$6:$C$28,IF(H194="6ème","Mixte",G194)),Barèmes!$E$2,Barèmes!$F$2))))))</f>
        <v/>
      </c>
      <c r="O194" s="22"/>
      <c r="P194" s="23" t="str">
        <f>IF(OR(O194="",SUMPRODUCT((Barèmes!$A$6:$A$28="Force bas du corps — Saut en longueur (m)")*(Barèmes!$B$6:$B$28=H194)*(Barèmes!$C$6:$C$28=IF(H194="6ème","Mixte",G194)))=0),"",IF(SUMPRODUCT((Barèmes!$A$6:$A$28="Force bas du corps — Saut en longueur (m)")*(Barèmes!$B$6:$B$28=H194)*(Barèmes!$C$6:$C$28=IF(H194="6ème","Mixte",G194))*(Barèmes!$J$6:$J$28="+"))&gt;0,IF(O194&lt;=SUMIFS(Barèmes!$D$6:$D$28,Barèmes!$A$6:$A$28,"Force bas du corps — Saut en longueur (m)",Barèmes!$B$6:$B$28,H194,Barèmes!$C$6:$C$28,IF(H194="6ème","Mixte",G194)),"à besoin",IF(O194&lt;=SUMIFS(Barèmes!$E$6:$E$28,Barèmes!$A$6:$A$28,"Force bas du corps — Saut en longueur (m)",Barèmes!$B$6:$B$28,H194,Barèmes!$C$6:$C$28,IF(H194="6ème","Mixte",G194)),"fragile","satisfaisant")),IF(O194&gt;=SUMIFS(Barèmes!$D$6:$D$28,Barèmes!$A$6:$A$28,"Force bas du corps — Saut en longueur (m)",Barèmes!$B$6:$B$28,H194,Barèmes!$C$6:$C$28,IF(H194="6ème","Mixte",G194)),"à besoin",IF(O194&gt;=SUMIFS(Barèmes!$E$6:$E$28,Barèmes!$A$6:$A$28,"Force bas du corps — Saut en longueur (m)",Barèmes!$B$6:$B$28,H194,Barèmes!$C$6:$C$28,IF(H194="6ème","Mixte",G194)),"fragile","satisfaisant"))))</f>
        <v/>
      </c>
      <c r="Q194" s="23" t="str">
        <f>IF(OR(O194="",SUMPRODUCT((Barèmes!$A$6:$A$28="Force bas du corps — Saut en longueur (m)")*(Barèmes!$B$6:$B$28=H194)*(Barèmes!$C$6:$C$28=IF(H194="6ème","Mixte",G194)))=0),"",IF(SUMPRODUCT((Barèmes!$A$6:$A$28="Force bas du corps — Saut en longueur (m)")*(Barèmes!$B$6:$B$28=H194)*(Barèmes!$C$6:$C$28=IF(H194="6ème","Mixte",G194))*(Barèmes!$J$6:$J$28="+"))&gt;0,IF(O194&lt;=SUMIFS(Barèmes!$F$6:$F$28,Barèmes!$A$6:$A$28,"Force bas du corps — Saut en longueur (m)",Barèmes!$B$6:$B$28,H194,Barèmes!$C$6:$C$28,IF(H194="6ème","Mixte",G194)),Barèmes!$B$2,IF(O194&lt;=SUMIFS(Barèmes!$G$6:$G$28,Barèmes!$A$6:$A$28,"Force bas du corps — Saut en longueur (m)",Barèmes!$B$6:$B$28,H194,Barèmes!$C$6:$C$28,IF(H194="6ème","Mixte",G194)),Barèmes!$C$2,IF(O194&lt;=SUMIFS(Barèmes!$H$6:$H$28,Barèmes!$A$6:$A$28,"Force bas du corps — Saut en longueur (m)",Barèmes!$B$6:$B$28,H194,Barèmes!$C$6:$C$28,IF(H194="6ème","Mixte",G194)),Barèmes!$D$2,IF(O194&lt;=SUMIFS(Barèmes!$I$6:$I$28,Barèmes!$A$6:$A$28,"Force bas du corps — Saut en longueur (m)",Barèmes!$B$6:$B$28,H194,Barèmes!$C$6:$C$28,IF(H194="6ème","Mixte",G194)),Barèmes!$E$2,Barèmes!$F$2)))),IF(O194&gt;=SUMIFS(Barèmes!$F$6:$F$28,Barèmes!$A$6:$A$28,"Force bas du corps — Saut en longueur (m)",Barèmes!$B$6:$B$28,H194,Barèmes!$C$6:$C$28,IF(H194="6ème","Mixte",G194)),Barèmes!$B$2,IF(O194&gt;=SUMIFS(Barèmes!$G$6:$G$28,Barèmes!$A$6:$A$28,"Force bas du corps — Saut en longueur (m)",Barèmes!$B$6:$B$28,H194,Barèmes!$C$6:$C$28,IF(H194="6ème","Mixte",G194)),Barèmes!$C$2,IF(O194&gt;=SUMIFS(Barèmes!$H$6:$H$28,Barèmes!$A$6:$A$28,"Force bas du corps — Saut en longueur (m)",Barèmes!$B$6:$B$28,H194,Barèmes!$C$6:$C$28,IF(H194="6ème","Mixte",G194)),Barèmes!$D$2,IF(O194&gt;=SUMIFS(Barèmes!$I$6:$I$28,Barèmes!$A$6:$A$28,"Force bas du corps — Saut en longueur (m)",Barèmes!$B$6:$B$28,H194,Barèmes!$C$6:$C$28,IF(H194="6ème","Mixte",G194)),Barèmes!$E$2,Barèmes!$F$2))))))</f>
        <v/>
      </c>
      <c r="R194" s="22"/>
      <c r="S194" s="24" t="str">
        <f>IF(OR(R194="",SUMPRODUCT((Barèmes!$A$6:$A$28="Vitesse — 30 m (s)")*(Barèmes!$B$6:$B$28=H194)*(Barèmes!$C$6:$C$28=IF(H194="6ème","Mixte",G194)))=0),"",IF(SUMPRODUCT((Barèmes!$A$6:$A$28="Vitesse — 30 m (s)")*(Barèmes!$B$6:$B$28=H194)*(Barèmes!$C$6:$C$28=IF(H194="6ème","Mixte",G194))*(Barèmes!$J$6:$J$28="+"))&gt;0,IF(R194&lt;=SUMIFS(Barèmes!$D$6:$D$28,Barèmes!$A$6:$A$28,"Vitesse — 30 m (s)",Barèmes!$B$6:$B$28,H194,Barèmes!$C$6:$C$28,IF(H194="6ème","Mixte",G194)),"à besoin",IF(R194&lt;=SUMIFS(Barèmes!$E$6:$E$28,Barèmes!$A$6:$A$28,"Vitesse — 30 m (s)",Barèmes!$B$6:$B$28,H194,Barèmes!$C$6:$C$28,IF(H194="6ème","Mixte",G194)),"fragile","satisfaisant")),IF(R194&gt;=SUMIFS(Barèmes!$D$6:$D$28,Barèmes!$A$6:$A$28,"Vitesse — 30 m (s)",Barèmes!$B$6:$B$28,H194,Barèmes!$C$6:$C$28,IF(H194="6ème","Mixte",G194)),"à besoin",IF(R194&gt;=SUMIFS(Barèmes!$E$6:$E$28,Barèmes!$A$6:$A$28,"Vitesse — 30 m (s)",Barèmes!$B$6:$B$28,H194,Barèmes!$C$6:$C$28,IF(H194="6ème","Mixte",G194)),"fragile","satisfaisant"))))</f>
        <v/>
      </c>
      <c r="T194" s="24" t="str">
        <f>IF(OR(R194="",SUMPRODUCT((Barèmes!$A$6:$A$28="Vitesse — 30 m (s)")*(Barèmes!$B$6:$B$28=H194)*(Barèmes!$C$6:$C$28=IF(H194="6ème","Mixte",G194)))=0),"",IF(SUMPRODUCT((Barèmes!$A$6:$A$28="Vitesse — 30 m (s)")*(Barèmes!$B$6:$B$28=H194)*(Barèmes!$C$6:$C$28=IF(H194="6ème","Mixte",G194))*(Barèmes!$J$6:$J$28="+"))&gt;0,IF(R194&lt;=SUMIFS(Barèmes!$F$6:$F$28,Barèmes!$A$6:$A$28,"Vitesse — 30 m (s)",Barèmes!$B$6:$B$28,H194,Barèmes!$C$6:$C$28,IF(H194="6ème","Mixte",G194)),Barèmes!$B$2,IF(R194&lt;=SUMIFS(Barèmes!$G$6:$G$28,Barèmes!$A$6:$A$28,"Vitesse — 30 m (s)",Barèmes!$B$6:$B$28,H194,Barèmes!$C$6:$C$28,IF(H194="6ème","Mixte",G194)),Barèmes!$C$2,IF(R194&lt;=SUMIFS(Barèmes!$H$6:$H$28,Barèmes!$A$6:$A$28,"Vitesse — 30 m (s)",Barèmes!$B$6:$B$28,H194,Barèmes!$C$6:$C$28,IF(H194="6ème","Mixte",G194)),Barèmes!$D$2,IF(R194&lt;=SUMIFS(Barèmes!$I$6:$I$28,Barèmes!$A$6:$A$28,"Vitesse — 30 m (s)",Barèmes!$B$6:$B$28,H194,Barèmes!$C$6:$C$28,IF(H194="6ème","Mixte",G194)),Barèmes!$E$2,Barèmes!$F$2)))),IF(R194&gt;=SUMIFS(Barèmes!$F$6:$F$28,Barèmes!$A$6:$A$28,"Vitesse — 30 m (s)",Barèmes!$B$6:$B$28,H194,Barèmes!$C$6:$C$28,IF(H194="6ème","Mixte",G194)),Barèmes!$B$2,IF(R194&gt;=SUMIFS(Barèmes!$G$6:$G$28,Barèmes!$A$6:$A$28,"Vitesse — 30 m (s)",Barèmes!$B$6:$B$28,H194,Barèmes!$C$6:$C$28,IF(H194="6ème","Mixte",G194)),Barèmes!$C$2,IF(R194&gt;=SUMIFS(Barèmes!$H$6:$H$28,Barèmes!$A$6:$A$28,"Vitesse — 30 m (s)",Barèmes!$B$6:$B$28,H194,Barèmes!$C$6:$C$28,IF(H194="6ème","Mixte",G194)),Barèmes!$D$2,IF(R194&gt;=SUMIFS(Barèmes!$I$6:$I$28,Barèmes!$A$6:$A$28,"Vitesse — 30 m (s)",Barèmes!$B$6:$B$28,H194,Barèmes!$C$6:$C$28,IF(H194="6ème","Mixte",G194)),Barèmes!$E$2,Barèmes!$F$2))))))</f>
        <v/>
      </c>
      <c r="U194" s="22"/>
      <c r="V194" s="25" t="str">
        <f>IF(OR(U194="",SUMPRODUCT((Barèmes!$A$6:$A$28="Vitesse — 50 m (s)")*(Barèmes!$B$6:$B$28=H194)*(Barèmes!$C$6:$C$28=IF(H194="6ème","Mixte",G194)))=0),"",IF(SUMPRODUCT((Barèmes!$A$6:$A$28="Vitesse — 50 m (s)")*(Barèmes!$B$6:$B$28=H194)*(Barèmes!$C$6:$C$28=IF(H194="6ème","Mixte",G194))*(Barèmes!$J$6:$J$28="+"))&gt;0,IF(U194&lt;=SUMIFS(Barèmes!$D$6:$D$28,Barèmes!$A$6:$A$28,"Vitesse — 50 m (s)",Barèmes!$B$6:$B$28,H194,Barèmes!$C$6:$C$28,IF(H194="6ème","Mixte",G194)),"à besoin",IF(U194&lt;=SUMIFS(Barèmes!$E$6:$E$28,Barèmes!$A$6:$A$28,"Vitesse — 50 m (s)",Barèmes!$B$6:$B$28,H194,Barèmes!$C$6:$C$28,IF(H194="6ème","Mixte",G194)),"fragile","satisfaisant")),IF(U194&gt;=SUMIFS(Barèmes!$D$6:$D$28,Barèmes!$A$6:$A$28,"Vitesse — 50 m (s)",Barèmes!$B$6:$B$28,H194,Barèmes!$C$6:$C$28,IF(H194="6ème","Mixte",G194)),"à besoin",IF(U194&gt;=SUMIFS(Barèmes!$E$6:$E$28,Barèmes!$A$6:$A$28,"Vitesse — 50 m (s)",Barèmes!$B$6:$B$28,H194,Barèmes!$C$6:$C$28,IF(H194="6ème","Mixte",G194)),"fragile","satisfaisant"))))</f>
        <v/>
      </c>
      <c r="W194" s="25" t="str">
        <f>IF(OR(U194="",SUMPRODUCT((Barèmes!$A$6:$A$28="Vitesse — 50 m (s)")*(Barèmes!$B$6:$B$28=H194)*(Barèmes!$C$6:$C$28=IF(H194="6ème","Mixte",G194)))=0),"",IF(SUMPRODUCT((Barèmes!$A$6:$A$28="Vitesse — 50 m (s)")*(Barèmes!$B$6:$B$28=H194)*(Barèmes!$C$6:$C$28=IF(H194="6ème","Mixte",G194))*(Barèmes!$J$6:$J$28="+"))&gt;0,IF(U194&lt;=SUMIFS(Barèmes!$F$6:$F$28,Barèmes!$A$6:$A$28,"Vitesse — 50 m (s)",Barèmes!$B$6:$B$28,H194,Barèmes!$C$6:$C$28,IF(H194="6ème","Mixte",G194)),Barèmes!$B$2,IF(U194&lt;=SUMIFS(Barèmes!$G$6:$G$28,Barèmes!$A$6:$A$28,"Vitesse — 50 m (s)",Barèmes!$B$6:$B$28,H194,Barèmes!$C$6:$C$28,IF(H194="6ème","Mixte",G194)),Barèmes!$C$2,IF(U194&lt;=SUMIFS(Barèmes!$H$6:$H$28,Barèmes!$A$6:$A$28,"Vitesse — 50 m (s)",Barèmes!$B$6:$B$28,H194,Barèmes!$C$6:$C$28,IF(H194="6ème","Mixte",G194)),Barèmes!$D$2,IF(U194&lt;=SUMIFS(Barèmes!$I$6:$I$28,Barèmes!$A$6:$A$28,"Vitesse — 50 m (s)",Barèmes!$B$6:$B$28,H194,Barèmes!$C$6:$C$28,IF(H194="6ème","Mixte",G194)),Barèmes!$E$2,Barèmes!$F$2)))),IF(U194&gt;=SUMIFS(Barèmes!$F$6:$F$28,Barèmes!$A$6:$A$28,"Vitesse — 50 m (s)",Barèmes!$B$6:$B$28,H194,Barèmes!$C$6:$C$28,IF(H194="6ème","Mixte",G194)),Barèmes!$B$2,IF(U194&gt;=SUMIFS(Barèmes!$G$6:$G$28,Barèmes!$A$6:$A$28,"Vitesse — 50 m (s)",Barèmes!$B$6:$B$28,H194,Barèmes!$C$6:$C$28,IF(H194="6ème","Mixte",G194)),Barèmes!$C$2,IF(U194&gt;=SUMIFS(Barèmes!$H$6:$H$28,Barèmes!$A$6:$A$28,"Vitesse — 50 m (s)",Barèmes!$B$6:$B$28,H194,Barèmes!$C$6:$C$28,IF(H194="6ème","Mixte",G194)),Barèmes!$D$2,IF(U194&gt;=SUMIFS(Barèmes!$I$6:$I$28,Barèmes!$A$6:$A$28,"Vitesse — 50 m (s)",Barèmes!$B$6:$B$28,H194,Barèmes!$C$6:$C$28,IF(H194="6ème","Mixte",G194)),Barèmes!$E$2,Barèmes!$F$2))))))</f>
        <v/>
      </c>
      <c r="X194" s="18"/>
      <c r="Y194" s="26" t="str" cm="1">
        <f t="array" ref="Y194">IF(OR(X194="",SUMPRODUCT((Barèmes!$A$6:$A$28="Souplesse (score 1-5)")*(Barèmes!$B$6:$B$28=H194)*(Barèmes!$C$6:$C$28=IF(H194="6ème","Mixte",G194)))=0),"",IF(SUMPRODUCT((Barèmes!$A$6:$A$28="Souplesse (score 1-5)")*(Barèmes!$B$6:$B$28=H194)*(Barèmes!$C$6:$C$28=IF(H194="6ème","Mixte",G194))*(Barèmes!$J$6:$J$28="+"))&gt;0,IF(X194&lt;=SUMIFS(Barèmes!$D$6:$D$28,Barèmes!$A$6:$A$28,"Souplesse (score 1-5)",Barèmes!$B$6:$B$28,H194,Barèmes!$C$6:$C$28,IF(H194="6ème","Mixte",G194)),"à besoin",IF(X194&lt;=SUMIFS(Barèmes!$E$6:$E$28,Barèmes!$A$6:$A$28,"Souplesse (score 1-5)",Barèmes!$B$6:$B$28,H194,Barèmes!$C$6:$C$28,IF(H194="6ème","Mixte",G194)),"fragile","satisfaisant")),IF(X194&gt;=SUMIFS(Barèmes!$D$6:$D$28,Barèmes!$A$6:$A$28,"Souplesse (score 1-5)",Barèmes!$B$6:$B$28,H194,Barèmes!$C$6:$C$28,IF(H194="6ème","Mixte",G194)),"à besoin",IF(X194&gt;=SUMIFS(Barèmes!$E$6:$E$28,Barèmes!$A$6:$A$28,"Souplesse (score 1-5)",Barèmes!$B$6:$B$28,H194,Barèmes!$C$6:$C$28,IF(H194="6ème","Mixte",G194)),"fragile","satisfaisant"))))</f>
        <v/>
      </c>
      <c r="Z194" s="26" t="str" cm="1">
        <f t="array" ref="Z194">IF(OR(X194="",SUMPRODUCT((Barèmes!$A$6:$A$28="Souplesse (score 1-5)")*(Barèmes!$B$6:$B$28=H194)*(Barèmes!$C$6:$C$28=IF(H194="6ème","Mixte",G194)))=0),"",IF(SUMPRODUCT((Barèmes!$A$6:$A$28="Souplesse (score 1-5)")*(Barèmes!$B$6:$B$28=H194)*(Barèmes!$C$6:$C$28=IF(H194="6ème","Mixte",G194))*(Barèmes!$J$6:$J$28="+"))&gt;0,IF(X194&lt;=SUMIFS(Barèmes!$F$6:$F$28,Barèmes!$A$6:$A$28,"Souplesse (score 1-5)",Barèmes!$B$6:$B$28,H194,Barèmes!$C$6:$C$28,IF(H194="6ème","Mixte",G194)),Barèmes!$B$2,IF(X194&lt;=SUMIFS(Barèmes!$G$6:$G$28,Barèmes!$A$6:$A$28,"Souplesse (score 1-5)",Barèmes!$B$6:$B$28,H194,Barèmes!$C$6:$C$28,IF(H194="6ème","Mixte",G194)),Barèmes!$C$2,IF(X194&lt;=SUMIFS(Barèmes!$H$6:$H$28,Barèmes!$A$6:$A$28,"Souplesse (score 1-5)",Barèmes!$B$6:$B$28,H194,Barèmes!$C$6:$C$28,IF(H194="6ème","Mixte",G194)),Barèmes!$D$2,IF(X194&lt;=SUMIFS(Barèmes!$I$6:$I$28,Barèmes!$A$6:$A$28,"Souplesse (score 1-5)",Barèmes!$B$6:$B$28,H194,Barèmes!$C$6:$C$28,IF(H194="6ème","Mixte",G194)),Barèmes!$E$2,Barèmes!$F$2)))),IF(X194&gt;=SUMIFS(Barèmes!$F$6:$F$28,Barèmes!$A$6:$A$28,"Souplesse (score 1-5)",Barèmes!$B$6:$B$28,H194,Barèmes!$C$6:$C$28,IF(H194="6ème","Mixte",G194)),Barèmes!$B$2,IF(X194&gt;=SUMIFS(Barèmes!$G$6:$G$28,Barèmes!$A$6:$A$28,"Souplesse (score 1-5)",Barèmes!$B$6:$B$28,H194,Barèmes!$C$6:$C$28,IF(H194="6ème","Mixte",G194)),Barèmes!$C$2,IF(X194&gt;=SUMIFS(Barèmes!$H$6:$H$28,Barèmes!$A$6:$A$28,"Souplesse (score 1-5)",Barèmes!$B$6:$B$28,H194,Barèmes!$C$6:$C$28,IF(H194="6ème","Mixte",G194)),Barèmes!$D$2,IF(X194&gt;=SUMIFS(Barèmes!$I$6:$I$28,Barèmes!$A$6:$A$28,"Souplesse (score 1-5)",Barèmes!$B$6:$B$28,H194,Barèmes!$C$6:$C$28,IF(H194="6ème","Mixte",G194)),Barèmes!$E$2,Barèmes!$F$2))))))</f>
        <v/>
      </c>
      <c r="AA194" s="22"/>
      <c r="AB194" s="27" t="str">
        <f>IF(OR(AA194="",SUMPRODUCT((Barèmes!$A$6:$A$28="Agilité — T-test 974 (s)")*(Barèmes!$B$6:$B$28=H194)*(Barèmes!$C$6:$C$28=IF(H194="6ème","Mixte",G194)))=0),"",IF(SUMPRODUCT((Barèmes!$A$6:$A$28="Agilité — T-test 974 (s)")*(Barèmes!$B$6:$B$28=H194)*(Barèmes!$C$6:$C$28=IF(H194="6ème","Mixte",G194))*(Barèmes!$J$6:$J$28="+"))&gt;0,IF(AA194&lt;=SUMIFS(Barèmes!$D$6:$D$28,Barèmes!$A$6:$A$28,"Agilité — T-test 974 (s)",Barèmes!$B$6:$B$28,H194,Barèmes!$C$6:$C$28,IF(H194="6ème","Mixte",G194)),"à besoin",IF(AA194&lt;=SUMIFS(Barèmes!$E$6:$E$28,Barèmes!$A$6:$A$28,"Agilité — T-test 974 (s)",Barèmes!$B$6:$B$28,H194,Barèmes!$C$6:$C$28,IF(H194="6ème","Mixte",G194)),"fragile","satisfaisant")),IF(AA194&gt;=SUMIFS(Barèmes!$D$6:$D$28,Barèmes!$A$6:$A$28,"Agilité — T-test 974 (s)",Barèmes!$B$6:$B$28,H194,Barèmes!$C$6:$C$28,IF(H194="6ème","Mixte",G194)),"à besoin",IF(AA194&gt;=SUMIFS(Barèmes!$E$6:$E$28,Barèmes!$A$6:$A$28,"Agilité — T-test 974 (s)",Barèmes!$B$6:$B$28,H194,Barèmes!$C$6:$C$28,IF(H194="6ème","Mixte",G194)),"fragile","satisfaisant"))))</f>
        <v/>
      </c>
      <c r="AC194" s="27" t="str">
        <f>IF(OR(AA194="",SUMPRODUCT((Barèmes!$A$6:$A$28="Agilité — T-test 974 (s)")*(Barèmes!$B$6:$B$28=H194)*(Barèmes!$C$6:$C$28=IF(H194="6ème","Mixte",G194)))=0),"",IF(SUMPRODUCT((Barèmes!$A$6:$A$28="Agilité — T-test 974 (s)")*(Barèmes!$B$6:$B$28=H194)*(Barèmes!$C$6:$C$28=IF(H194="6ème","Mixte",G194))*(Barèmes!$J$6:$J$28="+"))&gt;0,IF(AA194&lt;=SUMIFS(Barèmes!$F$6:$F$28,Barèmes!$A$6:$A$28,"Agilité — T-test 974 (s)",Barèmes!$B$6:$B$28,H194,Barèmes!$C$6:$C$28,IF(H194="6ème","Mixte",G194)),Barèmes!$B$2,IF(AA194&lt;=SUMIFS(Barèmes!$G$6:$G$28,Barèmes!$A$6:$A$28,"Agilité — T-test 974 (s)",Barèmes!$B$6:$B$28,H194,Barèmes!$C$6:$C$28,IF(H194="6ème","Mixte",G194)),Barèmes!$C$2,IF(AA194&lt;=SUMIFS(Barèmes!$H$6:$H$28,Barèmes!$A$6:$A$28,"Agilité — T-test 974 (s)",Barèmes!$B$6:$B$28,H194,Barèmes!$C$6:$C$28,IF(H194="6ème","Mixte",G194)),Barèmes!$D$2,IF(AA194&lt;=SUMIFS(Barèmes!$I$6:$I$28,Barèmes!$A$6:$A$28,"Agilité — T-test 974 (s)",Barèmes!$B$6:$B$28,H194,Barèmes!$C$6:$C$28,IF(H194="6ème","Mixte",G194)),Barèmes!$E$2,Barèmes!$F$2)))),IF(AA194&gt;=SUMIFS(Barèmes!$F$6:$F$28,Barèmes!$A$6:$A$28,"Agilité — T-test 974 (s)",Barèmes!$B$6:$B$28,H194,Barèmes!$C$6:$C$28,IF(H194="6ème","Mixte",G194)),Barèmes!$B$2,IF(AA194&gt;=SUMIFS(Barèmes!$G$6:$G$28,Barèmes!$A$6:$A$28,"Agilité — T-test 974 (s)",Barèmes!$B$6:$B$28,H194,Barèmes!$C$6:$C$28,IF(H194="6ème","Mixte",G194)),Barèmes!$C$2,IF(AA194&gt;=SUMIFS(Barèmes!$H$6:$H$28,Barèmes!$A$6:$A$28,"Agilité — T-test 974 (s)",Barèmes!$B$6:$B$28,H194,Barèmes!$C$6:$C$28,IF(H194="6ème","Mixte",G194)),Barèmes!$D$2,IF(AA194&gt;=SUMIFS(Barèmes!$I$6:$I$28,Barèmes!$A$6:$A$28,"Agilité — T-test 974 (s)",Barèmes!$B$6:$B$28,H194,Barèmes!$C$6:$C$28,IF(H194="6ème","Mixte",G194)),Barèmes!$E$2,Barèmes!$F$2))))))</f>
        <v/>
      </c>
      <c r="AD194" s="28" t="str">
        <f t="shared" si="18"/>
        <v/>
      </c>
      <c r="AE194" s="29" t="str">
        <f t="shared" si="19"/>
        <v/>
      </c>
      <c r="AF194" s="30" t="str">
        <f>IF(OR(AD194="",SUMPRODUCT((Barèmes!$A$6:$A$28="Surcoût d'agilité (s) — technique")*(Barèmes!$B$6:$B$28=H194)*(Barèmes!$C$6:$C$28=IF(H194="6ème","Mixte",G194)))=0),"",IF(SUMPRODUCT((Barèmes!$A$6:$A$28="Surcoût d'agilité (s) — technique")*(Barèmes!$B$6:$B$28=H194)*(Barèmes!$C$6:$C$28=IF(H194="6ème","Mixte",G194))*(Barèmes!$J$6:$J$28="+"))&gt;0,IF(AD194&lt;=SUMIFS(Barèmes!$D$6:$D$28,Barèmes!$A$6:$A$28,"Surcoût d'agilité (s) — technique",Barèmes!$B$6:$B$28,H194,Barèmes!$C$6:$C$28,IF(H194="6ème","Mixte",G194)),"à besoin",IF(AD194&lt;=SUMIFS(Barèmes!$E$6:$E$28,Barèmes!$A$6:$A$28,"Surcoût d'agilité (s) — technique",Barèmes!$B$6:$B$28,H194,Barèmes!$C$6:$C$28,IF(H194="6ème","Mixte",G194)),"fragile","satisfaisant")),IF(AD194&gt;=SUMIFS(Barèmes!$D$6:$D$28,Barèmes!$A$6:$A$28,"Surcoût d'agilité (s) — technique",Barèmes!$B$6:$B$28,H194,Barèmes!$C$6:$C$28,IF(H194="6ème","Mixte",G194)),"à besoin",IF(AD194&gt;=SUMIFS(Barèmes!$E$6:$E$28,Barèmes!$A$6:$A$28,"Surcoût d'agilité (s) — technique",Barèmes!$B$6:$B$28,H194,Barèmes!$C$6:$C$28,IF(H194="6ème","Mixte",G194)),"fragile","satisfaisant"))))</f>
        <v/>
      </c>
      <c r="AG194" s="30" t="str">
        <f>IF(OR(AD194="",SUMPRODUCT((Barèmes!$A$6:$A$28="Surcoût d'agilité (s) — technique")*(Barèmes!$B$6:$B$28=H194)*(Barèmes!$C$6:$C$28=IF(H194="6ème","Mixte",G194)))=0),"",IF(SUMPRODUCT((Barèmes!$A$6:$A$28="Surcoût d'agilité (s) — technique")*(Barèmes!$B$6:$B$28=H194)*(Barèmes!$C$6:$C$28=IF(H194="6ème","Mixte",G194))*(Barèmes!$J$6:$J$28="+"))&gt;0,IF(AD194&lt;=SUMIFS(Barèmes!$F$6:$F$28,Barèmes!$A$6:$A$28,"Surcoût d'agilité (s) — technique",Barèmes!$B$6:$B$28,H194,Barèmes!$C$6:$C$28,IF(H194="6ème","Mixte",G194)),Barèmes!$B$2,IF(AD194&lt;=SUMIFS(Barèmes!$G$6:$G$28,Barèmes!$A$6:$A$28,"Surcoût d'agilité (s) — technique",Barèmes!$B$6:$B$28,H194,Barèmes!$C$6:$C$28,IF(H194="6ème","Mixte",G194)),Barèmes!$C$2,IF(AD194&lt;=SUMIFS(Barèmes!$H$6:$H$28,Barèmes!$A$6:$A$28,"Surcoût d'agilité (s) — technique",Barèmes!$B$6:$B$28,H194,Barèmes!$C$6:$C$28,IF(H194="6ème","Mixte",G194)),Barèmes!$D$2,IF(AD194&lt;=SUMIFS(Barèmes!$I$6:$I$28,Barèmes!$A$6:$A$28,"Surcoût d'agilité (s) — technique",Barèmes!$B$6:$B$28,H194,Barèmes!$C$6:$C$28,IF(H194="6ème","Mixte",G194)),Barèmes!$E$2,Barèmes!$F$2)))),IF(AD194&gt;=SUMIFS(Barèmes!$F$6:$F$28,Barèmes!$A$6:$A$28,"Surcoût d'agilité (s) — technique",Barèmes!$B$6:$B$28,H194,Barèmes!$C$6:$C$28,IF(H194="6ème","Mixte",G194)),Barèmes!$B$2,IF(AD194&gt;=SUMIFS(Barèmes!$G$6:$G$28,Barèmes!$A$6:$A$28,"Surcoût d'agilité (s) — technique",Barèmes!$B$6:$B$28,H194,Barèmes!$C$6:$C$28,IF(H194="6ème","Mixte",G194)),Barèmes!$C$2,IF(AD194&gt;=SUMIFS(Barèmes!$H$6:$H$28,Barèmes!$A$6:$A$28,"Surcoût d'agilité (s) — technique",Barèmes!$B$6:$B$28,H194,Barèmes!$C$6:$C$28,IF(H194="6ème","Mixte",G194)),Barèmes!$D$2,IF(AD194&gt;=SUMIFS(Barèmes!$I$6:$I$28,Barèmes!$A$6:$A$28,"Surcoût d'agilité (s) — technique",Barèmes!$B$6:$B$28,H194,Barèmes!$C$6:$C$28,IF(H194="6ème","Mixte",G194)),Barèmes!$E$2,Barèmes!$F$2))))))</f>
        <v/>
      </c>
      <c r="AH194" s="31" t="str">
        <f>IF((IF(N194="",0,1)+IF(Q194="",0,1)+IF(W194="",0,1)+IF(Z194="",0,1)+IF(AC194="",0,1))=0,"",3*IF(N194=Barèmes!$B$2,1,IF(N194=Barèmes!$C$2,2,IF(N194=Barèmes!$D$2,3,IF(N194=Barèmes!$E$2,4,IF(N194=Barèmes!$F$2,5,0)))))+3*IF(Q194=Barèmes!$B$2,1,IF(Q194=Barèmes!$C$2,2,IF(Q194=Barèmes!$D$2,3,IF(Q194=Barèmes!$E$2,4,IF(Q194=Barèmes!$F$2,5,0)))))+2*IF(W194=Barèmes!$B$2,1,IF(W194=Barèmes!$C$2,2,IF(W194=Barèmes!$D$2,3,IF(W194=Barèmes!$E$2,4,IF(W194=Barèmes!$F$2,5,0)))))+1*IF(Z194=Barèmes!$B$2,1,IF(Z194=Barèmes!$C$2,2,IF(Z194=Barèmes!$D$2,3,IF(Z194=Barèmes!$E$2,4,IF(Z194=Barèmes!$F$2,5,0)))))+1*IF(AC194=Barèmes!$B$2,1,IF(AC194=Barèmes!$C$2,2,IF(AC194=Barèmes!$D$2,3,IF(AC194=Barèmes!$E$2,4,IF(AC194=Barèmes!$F$2,5,0))))))</f>
        <v/>
      </c>
      <c r="AI194" s="31"/>
      <c r="AJ194" s="32" t="str">
        <f>IFERROR(INDEX(Croissance!$B$5:$B$604,MATCH(A194,Croissance!$A$5:$A$604,0)),"")</f>
        <v/>
      </c>
      <c r="AK194" s="32" t="str">
        <f>IFERROR(INDEX(Croissance!$C$5:$C$604,MATCH(A194,Croissance!$A$5:$A$604,0)),"")</f>
        <v/>
      </c>
      <c r="AL194" s="32" t="str">
        <f>IFERROR(INDEX(Croissance!$D$5:$D$604,MATCH(A194,Croissance!$A$5:$A$604,0)),"")</f>
        <v/>
      </c>
      <c r="AM194" s="32" t="str">
        <f>IFERROR(INDEX(Croissance!$E$5:$E$604,MATCH(A194,Croissance!$A$5:$A$604,0)),"")</f>
        <v/>
      </c>
      <c r="AO194" s="33">
        <f t="shared" si="24"/>
        <v>0</v>
      </c>
      <c r="AP194" s="33">
        <f t="shared" si="20"/>
        <v>0</v>
      </c>
      <c r="AQ194" s="33">
        <f>IF(A194="",0,IF(AND(OR('Synthèse classe'!$C$2="Tous",C194='Synthèse classe'!$C$2),OR('Synthèse classe'!$C$3="Toutes",D194='Synthèse classe'!$C$3),OR('Synthèse classe'!$C$4="Toutes",AND('Synthèse classe'!$C$4="Dernière",AP194=1),B194=IFERROR(VALUE('Synthèse classe'!$C$4),0))),1,0))</f>
        <v>0</v>
      </c>
      <c r="AR194" s="34" t="str">
        <f t="shared" si="21"/>
        <v/>
      </c>
    </row>
    <row r="195" spans="1:44" x14ac:dyDescent="0.2">
      <c r="A195" s="17" t="str">
        <f t="shared" si="17"/>
        <v/>
      </c>
      <c r="B195" s="18"/>
      <c r="C195" s="19"/>
      <c r="D195" s="19"/>
      <c r="E195" s="19"/>
      <c r="F195" s="19"/>
      <c r="G195" s="19"/>
      <c r="H195" s="17" t="str">
        <f t="shared" si="22"/>
        <v/>
      </c>
      <c r="I195" s="20"/>
      <c r="J195" s="18"/>
      <c r="K195" s="19"/>
      <c r="L195" s="21" t="str">
        <f t="shared" si="23"/>
        <v/>
      </c>
      <c r="M195" s="21" t="str">
        <f>IF(OR(J195="",SUMPRODUCT((Barèmes!$A$6:$A$28="Endurance — Luc Léger (palier)")*(Barèmes!$B$6:$B$28=H195)*(Barèmes!$C$6:$C$28=IF(H195="6ème","Mixte",G195)))=0),"",IF(SUMPRODUCT((Barèmes!$A$6:$A$28="Endurance — Luc Léger (palier)")*(Barèmes!$B$6:$B$28=H195)*(Barèmes!$C$6:$C$28=IF(H195="6ème","Mixte",G195))*(Barèmes!$J$6:$J$28="+"))&gt;0,IF(J195&lt;=SUMIFS(Barèmes!$D$6:$D$28,Barèmes!$A$6:$A$28,"Endurance — Luc Léger (palier)",Barèmes!$B$6:$B$28,H195,Barèmes!$C$6:$C$28,IF(H195="6ème","Mixte",G195)),"à besoin",IF(J195&lt;=SUMIFS(Barèmes!$E$6:$E$28,Barèmes!$A$6:$A$28,"Endurance — Luc Léger (palier)",Barèmes!$B$6:$B$28,H195,Barèmes!$C$6:$C$28,IF(H195="6ème","Mixte",G195)),"fragile","satisfaisant")),IF(J195&gt;=SUMIFS(Barèmes!$D$6:$D$28,Barèmes!$A$6:$A$28,"Endurance — Luc Léger (palier)",Barèmes!$B$6:$B$28,H195,Barèmes!$C$6:$C$28,IF(H195="6ème","Mixte",G195)),"à besoin",IF(J195&gt;=SUMIFS(Barèmes!$E$6:$E$28,Barèmes!$A$6:$A$28,"Endurance — Luc Léger (palier)",Barèmes!$B$6:$B$28,H195,Barèmes!$C$6:$C$28,IF(H195="6ème","Mixte",G195)),"fragile","satisfaisant"))))</f>
        <v/>
      </c>
      <c r="N195" s="21" t="str">
        <f>IF(OR(J195="",SUMPRODUCT((Barèmes!$A$6:$A$28="Endurance — Luc Léger (palier)")*(Barèmes!$B$6:$B$28=H195)*(Barèmes!$C$6:$C$28=IF(H195="6ème","Mixte",G195)))=0),"",IF(SUMPRODUCT((Barèmes!$A$6:$A$28="Endurance — Luc Léger (palier)")*(Barèmes!$B$6:$B$28=H195)*(Barèmes!$C$6:$C$28=IF(H195="6ème","Mixte",G195))*(Barèmes!$J$6:$J$28="+"))&gt;0,IF(J195&lt;=SUMIFS(Barèmes!$F$6:$F$28,Barèmes!$A$6:$A$28,"Endurance — Luc Léger (palier)",Barèmes!$B$6:$B$28,H195,Barèmes!$C$6:$C$28,IF(H195="6ème","Mixte",G195)),Barèmes!$B$2,IF(J195&lt;=SUMIFS(Barèmes!$G$6:$G$28,Barèmes!$A$6:$A$28,"Endurance — Luc Léger (palier)",Barèmes!$B$6:$B$28,H195,Barèmes!$C$6:$C$28,IF(H195="6ème","Mixte",G195)),Barèmes!$C$2,IF(J195&lt;=SUMIFS(Barèmes!$H$6:$H$28,Barèmes!$A$6:$A$28,"Endurance — Luc Léger (palier)",Barèmes!$B$6:$B$28,H195,Barèmes!$C$6:$C$28,IF(H195="6ème","Mixte",G195)),Barèmes!$D$2,IF(J195&lt;=SUMIFS(Barèmes!$I$6:$I$28,Barèmes!$A$6:$A$28,"Endurance — Luc Léger (palier)",Barèmes!$B$6:$B$28,H195,Barèmes!$C$6:$C$28,IF(H195="6ème","Mixte",G195)),Barèmes!$E$2,Barèmes!$F$2)))),IF(J195&gt;=SUMIFS(Barèmes!$F$6:$F$28,Barèmes!$A$6:$A$28,"Endurance — Luc Léger (palier)",Barèmes!$B$6:$B$28,H195,Barèmes!$C$6:$C$28,IF(H195="6ème","Mixte",G195)),Barèmes!$B$2,IF(J195&gt;=SUMIFS(Barèmes!$G$6:$G$28,Barèmes!$A$6:$A$28,"Endurance — Luc Léger (palier)",Barèmes!$B$6:$B$28,H195,Barèmes!$C$6:$C$28,IF(H195="6ème","Mixte",G195)),Barèmes!$C$2,IF(J195&gt;=SUMIFS(Barèmes!$H$6:$H$28,Barèmes!$A$6:$A$28,"Endurance — Luc Léger (palier)",Barèmes!$B$6:$B$28,H195,Barèmes!$C$6:$C$28,IF(H195="6ème","Mixte",G195)),Barèmes!$D$2,IF(J195&gt;=SUMIFS(Barèmes!$I$6:$I$28,Barèmes!$A$6:$A$28,"Endurance — Luc Léger (palier)",Barèmes!$B$6:$B$28,H195,Barèmes!$C$6:$C$28,IF(H195="6ème","Mixte",G195)),Barèmes!$E$2,Barèmes!$F$2))))))</f>
        <v/>
      </c>
      <c r="O195" s="22"/>
      <c r="P195" s="23" t="str">
        <f>IF(OR(O195="",SUMPRODUCT((Barèmes!$A$6:$A$28="Force bas du corps — Saut en longueur (m)")*(Barèmes!$B$6:$B$28=H195)*(Barèmes!$C$6:$C$28=IF(H195="6ème","Mixte",G195)))=0),"",IF(SUMPRODUCT((Barèmes!$A$6:$A$28="Force bas du corps — Saut en longueur (m)")*(Barèmes!$B$6:$B$28=H195)*(Barèmes!$C$6:$C$28=IF(H195="6ème","Mixte",G195))*(Barèmes!$J$6:$J$28="+"))&gt;0,IF(O195&lt;=SUMIFS(Barèmes!$D$6:$D$28,Barèmes!$A$6:$A$28,"Force bas du corps — Saut en longueur (m)",Barèmes!$B$6:$B$28,H195,Barèmes!$C$6:$C$28,IF(H195="6ème","Mixte",G195)),"à besoin",IF(O195&lt;=SUMIFS(Barèmes!$E$6:$E$28,Barèmes!$A$6:$A$28,"Force bas du corps — Saut en longueur (m)",Barèmes!$B$6:$B$28,H195,Barèmes!$C$6:$C$28,IF(H195="6ème","Mixte",G195)),"fragile","satisfaisant")),IF(O195&gt;=SUMIFS(Barèmes!$D$6:$D$28,Barèmes!$A$6:$A$28,"Force bas du corps — Saut en longueur (m)",Barèmes!$B$6:$B$28,H195,Barèmes!$C$6:$C$28,IF(H195="6ème","Mixte",G195)),"à besoin",IF(O195&gt;=SUMIFS(Barèmes!$E$6:$E$28,Barèmes!$A$6:$A$28,"Force bas du corps — Saut en longueur (m)",Barèmes!$B$6:$B$28,H195,Barèmes!$C$6:$C$28,IF(H195="6ème","Mixte",G195)),"fragile","satisfaisant"))))</f>
        <v/>
      </c>
      <c r="Q195" s="23" t="str">
        <f>IF(OR(O195="",SUMPRODUCT((Barèmes!$A$6:$A$28="Force bas du corps — Saut en longueur (m)")*(Barèmes!$B$6:$B$28=H195)*(Barèmes!$C$6:$C$28=IF(H195="6ème","Mixte",G195)))=0),"",IF(SUMPRODUCT((Barèmes!$A$6:$A$28="Force bas du corps — Saut en longueur (m)")*(Barèmes!$B$6:$B$28=H195)*(Barèmes!$C$6:$C$28=IF(H195="6ème","Mixte",G195))*(Barèmes!$J$6:$J$28="+"))&gt;0,IF(O195&lt;=SUMIFS(Barèmes!$F$6:$F$28,Barèmes!$A$6:$A$28,"Force bas du corps — Saut en longueur (m)",Barèmes!$B$6:$B$28,H195,Barèmes!$C$6:$C$28,IF(H195="6ème","Mixte",G195)),Barèmes!$B$2,IF(O195&lt;=SUMIFS(Barèmes!$G$6:$G$28,Barèmes!$A$6:$A$28,"Force bas du corps — Saut en longueur (m)",Barèmes!$B$6:$B$28,H195,Barèmes!$C$6:$C$28,IF(H195="6ème","Mixte",G195)),Barèmes!$C$2,IF(O195&lt;=SUMIFS(Barèmes!$H$6:$H$28,Barèmes!$A$6:$A$28,"Force bas du corps — Saut en longueur (m)",Barèmes!$B$6:$B$28,H195,Barèmes!$C$6:$C$28,IF(H195="6ème","Mixte",G195)),Barèmes!$D$2,IF(O195&lt;=SUMIFS(Barèmes!$I$6:$I$28,Barèmes!$A$6:$A$28,"Force bas du corps — Saut en longueur (m)",Barèmes!$B$6:$B$28,H195,Barèmes!$C$6:$C$28,IF(H195="6ème","Mixte",G195)),Barèmes!$E$2,Barèmes!$F$2)))),IF(O195&gt;=SUMIFS(Barèmes!$F$6:$F$28,Barèmes!$A$6:$A$28,"Force bas du corps — Saut en longueur (m)",Barèmes!$B$6:$B$28,H195,Barèmes!$C$6:$C$28,IF(H195="6ème","Mixte",G195)),Barèmes!$B$2,IF(O195&gt;=SUMIFS(Barèmes!$G$6:$G$28,Barèmes!$A$6:$A$28,"Force bas du corps — Saut en longueur (m)",Barèmes!$B$6:$B$28,H195,Barèmes!$C$6:$C$28,IF(H195="6ème","Mixte",G195)),Barèmes!$C$2,IF(O195&gt;=SUMIFS(Barèmes!$H$6:$H$28,Barèmes!$A$6:$A$28,"Force bas du corps — Saut en longueur (m)",Barèmes!$B$6:$B$28,H195,Barèmes!$C$6:$C$28,IF(H195="6ème","Mixte",G195)),Barèmes!$D$2,IF(O195&gt;=SUMIFS(Barèmes!$I$6:$I$28,Barèmes!$A$6:$A$28,"Force bas du corps — Saut en longueur (m)",Barèmes!$B$6:$B$28,H195,Barèmes!$C$6:$C$28,IF(H195="6ème","Mixte",G195)),Barèmes!$E$2,Barèmes!$F$2))))))</f>
        <v/>
      </c>
      <c r="R195" s="22"/>
      <c r="S195" s="24" t="str">
        <f>IF(OR(R195="",SUMPRODUCT((Barèmes!$A$6:$A$28="Vitesse — 30 m (s)")*(Barèmes!$B$6:$B$28=H195)*(Barèmes!$C$6:$C$28=IF(H195="6ème","Mixte",G195)))=0),"",IF(SUMPRODUCT((Barèmes!$A$6:$A$28="Vitesse — 30 m (s)")*(Barèmes!$B$6:$B$28=H195)*(Barèmes!$C$6:$C$28=IF(H195="6ème","Mixte",G195))*(Barèmes!$J$6:$J$28="+"))&gt;0,IF(R195&lt;=SUMIFS(Barèmes!$D$6:$D$28,Barèmes!$A$6:$A$28,"Vitesse — 30 m (s)",Barèmes!$B$6:$B$28,H195,Barèmes!$C$6:$C$28,IF(H195="6ème","Mixte",G195)),"à besoin",IF(R195&lt;=SUMIFS(Barèmes!$E$6:$E$28,Barèmes!$A$6:$A$28,"Vitesse — 30 m (s)",Barèmes!$B$6:$B$28,H195,Barèmes!$C$6:$C$28,IF(H195="6ème","Mixte",G195)),"fragile","satisfaisant")),IF(R195&gt;=SUMIFS(Barèmes!$D$6:$D$28,Barèmes!$A$6:$A$28,"Vitesse — 30 m (s)",Barèmes!$B$6:$B$28,H195,Barèmes!$C$6:$C$28,IF(H195="6ème","Mixte",G195)),"à besoin",IF(R195&gt;=SUMIFS(Barèmes!$E$6:$E$28,Barèmes!$A$6:$A$28,"Vitesse — 30 m (s)",Barèmes!$B$6:$B$28,H195,Barèmes!$C$6:$C$28,IF(H195="6ème","Mixte",G195)),"fragile","satisfaisant"))))</f>
        <v/>
      </c>
      <c r="T195" s="24" t="str">
        <f>IF(OR(R195="",SUMPRODUCT((Barèmes!$A$6:$A$28="Vitesse — 30 m (s)")*(Barèmes!$B$6:$B$28=H195)*(Barèmes!$C$6:$C$28=IF(H195="6ème","Mixte",G195)))=0),"",IF(SUMPRODUCT((Barèmes!$A$6:$A$28="Vitesse — 30 m (s)")*(Barèmes!$B$6:$B$28=H195)*(Barèmes!$C$6:$C$28=IF(H195="6ème","Mixte",G195))*(Barèmes!$J$6:$J$28="+"))&gt;0,IF(R195&lt;=SUMIFS(Barèmes!$F$6:$F$28,Barèmes!$A$6:$A$28,"Vitesse — 30 m (s)",Barèmes!$B$6:$B$28,H195,Barèmes!$C$6:$C$28,IF(H195="6ème","Mixte",G195)),Barèmes!$B$2,IF(R195&lt;=SUMIFS(Barèmes!$G$6:$G$28,Barèmes!$A$6:$A$28,"Vitesse — 30 m (s)",Barèmes!$B$6:$B$28,H195,Barèmes!$C$6:$C$28,IF(H195="6ème","Mixte",G195)),Barèmes!$C$2,IF(R195&lt;=SUMIFS(Barèmes!$H$6:$H$28,Barèmes!$A$6:$A$28,"Vitesse — 30 m (s)",Barèmes!$B$6:$B$28,H195,Barèmes!$C$6:$C$28,IF(H195="6ème","Mixte",G195)),Barèmes!$D$2,IF(R195&lt;=SUMIFS(Barèmes!$I$6:$I$28,Barèmes!$A$6:$A$28,"Vitesse — 30 m (s)",Barèmes!$B$6:$B$28,H195,Barèmes!$C$6:$C$28,IF(H195="6ème","Mixte",G195)),Barèmes!$E$2,Barèmes!$F$2)))),IF(R195&gt;=SUMIFS(Barèmes!$F$6:$F$28,Barèmes!$A$6:$A$28,"Vitesse — 30 m (s)",Barèmes!$B$6:$B$28,H195,Barèmes!$C$6:$C$28,IF(H195="6ème","Mixte",G195)),Barèmes!$B$2,IF(R195&gt;=SUMIFS(Barèmes!$G$6:$G$28,Barèmes!$A$6:$A$28,"Vitesse — 30 m (s)",Barèmes!$B$6:$B$28,H195,Barèmes!$C$6:$C$28,IF(H195="6ème","Mixte",G195)),Barèmes!$C$2,IF(R195&gt;=SUMIFS(Barèmes!$H$6:$H$28,Barèmes!$A$6:$A$28,"Vitesse — 30 m (s)",Barèmes!$B$6:$B$28,H195,Barèmes!$C$6:$C$28,IF(H195="6ème","Mixte",G195)),Barèmes!$D$2,IF(R195&gt;=SUMIFS(Barèmes!$I$6:$I$28,Barèmes!$A$6:$A$28,"Vitesse — 30 m (s)",Barèmes!$B$6:$B$28,H195,Barèmes!$C$6:$C$28,IF(H195="6ème","Mixte",G195)),Barèmes!$E$2,Barèmes!$F$2))))))</f>
        <v/>
      </c>
      <c r="U195" s="22"/>
      <c r="V195" s="25" t="str">
        <f>IF(OR(U195="",SUMPRODUCT((Barèmes!$A$6:$A$28="Vitesse — 50 m (s)")*(Barèmes!$B$6:$B$28=H195)*(Barèmes!$C$6:$C$28=IF(H195="6ème","Mixte",G195)))=0),"",IF(SUMPRODUCT((Barèmes!$A$6:$A$28="Vitesse — 50 m (s)")*(Barèmes!$B$6:$B$28=H195)*(Barèmes!$C$6:$C$28=IF(H195="6ème","Mixte",G195))*(Barèmes!$J$6:$J$28="+"))&gt;0,IF(U195&lt;=SUMIFS(Barèmes!$D$6:$D$28,Barèmes!$A$6:$A$28,"Vitesse — 50 m (s)",Barèmes!$B$6:$B$28,H195,Barèmes!$C$6:$C$28,IF(H195="6ème","Mixte",G195)),"à besoin",IF(U195&lt;=SUMIFS(Barèmes!$E$6:$E$28,Barèmes!$A$6:$A$28,"Vitesse — 50 m (s)",Barèmes!$B$6:$B$28,H195,Barèmes!$C$6:$C$28,IF(H195="6ème","Mixte",G195)),"fragile","satisfaisant")),IF(U195&gt;=SUMIFS(Barèmes!$D$6:$D$28,Barèmes!$A$6:$A$28,"Vitesse — 50 m (s)",Barèmes!$B$6:$B$28,H195,Barèmes!$C$6:$C$28,IF(H195="6ème","Mixte",G195)),"à besoin",IF(U195&gt;=SUMIFS(Barèmes!$E$6:$E$28,Barèmes!$A$6:$A$28,"Vitesse — 50 m (s)",Barèmes!$B$6:$B$28,H195,Barèmes!$C$6:$C$28,IF(H195="6ème","Mixte",G195)),"fragile","satisfaisant"))))</f>
        <v/>
      </c>
      <c r="W195" s="25" t="str">
        <f>IF(OR(U195="",SUMPRODUCT((Barèmes!$A$6:$A$28="Vitesse — 50 m (s)")*(Barèmes!$B$6:$B$28=H195)*(Barèmes!$C$6:$C$28=IF(H195="6ème","Mixte",G195)))=0),"",IF(SUMPRODUCT((Barèmes!$A$6:$A$28="Vitesse — 50 m (s)")*(Barèmes!$B$6:$B$28=H195)*(Barèmes!$C$6:$C$28=IF(H195="6ème","Mixte",G195))*(Barèmes!$J$6:$J$28="+"))&gt;0,IF(U195&lt;=SUMIFS(Barèmes!$F$6:$F$28,Barèmes!$A$6:$A$28,"Vitesse — 50 m (s)",Barèmes!$B$6:$B$28,H195,Barèmes!$C$6:$C$28,IF(H195="6ème","Mixte",G195)),Barèmes!$B$2,IF(U195&lt;=SUMIFS(Barèmes!$G$6:$G$28,Barèmes!$A$6:$A$28,"Vitesse — 50 m (s)",Barèmes!$B$6:$B$28,H195,Barèmes!$C$6:$C$28,IF(H195="6ème","Mixte",G195)),Barèmes!$C$2,IF(U195&lt;=SUMIFS(Barèmes!$H$6:$H$28,Barèmes!$A$6:$A$28,"Vitesse — 50 m (s)",Barèmes!$B$6:$B$28,H195,Barèmes!$C$6:$C$28,IF(H195="6ème","Mixte",G195)),Barèmes!$D$2,IF(U195&lt;=SUMIFS(Barèmes!$I$6:$I$28,Barèmes!$A$6:$A$28,"Vitesse — 50 m (s)",Barèmes!$B$6:$B$28,H195,Barèmes!$C$6:$C$28,IF(H195="6ème","Mixte",G195)),Barèmes!$E$2,Barèmes!$F$2)))),IF(U195&gt;=SUMIFS(Barèmes!$F$6:$F$28,Barèmes!$A$6:$A$28,"Vitesse — 50 m (s)",Barèmes!$B$6:$B$28,H195,Barèmes!$C$6:$C$28,IF(H195="6ème","Mixte",G195)),Barèmes!$B$2,IF(U195&gt;=SUMIFS(Barèmes!$G$6:$G$28,Barèmes!$A$6:$A$28,"Vitesse — 50 m (s)",Barèmes!$B$6:$B$28,H195,Barèmes!$C$6:$C$28,IF(H195="6ème","Mixte",G195)),Barèmes!$C$2,IF(U195&gt;=SUMIFS(Barèmes!$H$6:$H$28,Barèmes!$A$6:$A$28,"Vitesse — 50 m (s)",Barèmes!$B$6:$B$28,H195,Barèmes!$C$6:$C$28,IF(H195="6ème","Mixte",G195)),Barèmes!$D$2,IF(U195&gt;=SUMIFS(Barèmes!$I$6:$I$28,Barèmes!$A$6:$A$28,"Vitesse — 50 m (s)",Barèmes!$B$6:$B$28,H195,Barèmes!$C$6:$C$28,IF(H195="6ème","Mixte",G195)),Barèmes!$E$2,Barèmes!$F$2))))))</f>
        <v/>
      </c>
      <c r="X195" s="18"/>
      <c r="Y195" s="26" t="str" cm="1">
        <f t="array" ref="Y195">IF(OR(X195="",SUMPRODUCT((Barèmes!$A$6:$A$28="Souplesse (score 1-5)")*(Barèmes!$B$6:$B$28=H195)*(Barèmes!$C$6:$C$28=IF(H195="6ème","Mixte",G195)))=0),"",IF(SUMPRODUCT((Barèmes!$A$6:$A$28="Souplesse (score 1-5)")*(Barèmes!$B$6:$B$28=H195)*(Barèmes!$C$6:$C$28=IF(H195="6ème","Mixte",G195))*(Barèmes!$J$6:$J$28="+"))&gt;0,IF(X195&lt;=SUMIFS(Barèmes!$D$6:$D$28,Barèmes!$A$6:$A$28,"Souplesse (score 1-5)",Barèmes!$B$6:$B$28,H195,Barèmes!$C$6:$C$28,IF(H195="6ème","Mixte",G195)),"à besoin",IF(X195&lt;=SUMIFS(Barèmes!$E$6:$E$28,Barèmes!$A$6:$A$28,"Souplesse (score 1-5)",Barèmes!$B$6:$B$28,H195,Barèmes!$C$6:$C$28,IF(H195="6ème","Mixte",G195)),"fragile","satisfaisant")),IF(X195&gt;=SUMIFS(Barèmes!$D$6:$D$28,Barèmes!$A$6:$A$28,"Souplesse (score 1-5)",Barèmes!$B$6:$B$28,H195,Barèmes!$C$6:$C$28,IF(H195="6ème","Mixte",G195)),"à besoin",IF(X195&gt;=SUMIFS(Barèmes!$E$6:$E$28,Barèmes!$A$6:$A$28,"Souplesse (score 1-5)",Barèmes!$B$6:$B$28,H195,Barèmes!$C$6:$C$28,IF(H195="6ème","Mixte",G195)),"fragile","satisfaisant"))))</f>
        <v/>
      </c>
      <c r="Z195" s="26" t="str" cm="1">
        <f t="array" ref="Z195">IF(OR(X195="",SUMPRODUCT((Barèmes!$A$6:$A$28="Souplesse (score 1-5)")*(Barèmes!$B$6:$B$28=H195)*(Barèmes!$C$6:$C$28=IF(H195="6ème","Mixte",G195)))=0),"",IF(SUMPRODUCT((Barèmes!$A$6:$A$28="Souplesse (score 1-5)")*(Barèmes!$B$6:$B$28=H195)*(Barèmes!$C$6:$C$28=IF(H195="6ème","Mixte",G195))*(Barèmes!$J$6:$J$28="+"))&gt;0,IF(X195&lt;=SUMIFS(Barèmes!$F$6:$F$28,Barèmes!$A$6:$A$28,"Souplesse (score 1-5)",Barèmes!$B$6:$B$28,H195,Barèmes!$C$6:$C$28,IF(H195="6ème","Mixte",G195)),Barèmes!$B$2,IF(X195&lt;=SUMIFS(Barèmes!$G$6:$G$28,Barèmes!$A$6:$A$28,"Souplesse (score 1-5)",Barèmes!$B$6:$B$28,H195,Barèmes!$C$6:$C$28,IF(H195="6ème","Mixte",G195)),Barèmes!$C$2,IF(X195&lt;=SUMIFS(Barèmes!$H$6:$H$28,Barèmes!$A$6:$A$28,"Souplesse (score 1-5)",Barèmes!$B$6:$B$28,H195,Barèmes!$C$6:$C$28,IF(H195="6ème","Mixte",G195)),Barèmes!$D$2,IF(X195&lt;=SUMIFS(Barèmes!$I$6:$I$28,Barèmes!$A$6:$A$28,"Souplesse (score 1-5)",Barèmes!$B$6:$B$28,H195,Barèmes!$C$6:$C$28,IF(H195="6ème","Mixte",G195)),Barèmes!$E$2,Barèmes!$F$2)))),IF(X195&gt;=SUMIFS(Barèmes!$F$6:$F$28,Barèmes!$A$6:$A$28,"Souplesse (score 1-5)",Barèmes!$B$6:$B$28,H195,Barèmes!$C$6:$C$28,IF(H195="6ème","Mixte",G195)),Barèmes!$B$2,IF(X195&gt;=SUMIFS(Barèmes!$G$6:$G$28,Barèmes!$A$6:$A$28,"Souplesse (score 1-5)",Barèmes!$B$6:$B$28,H195,Barèmes!$C$6:$C$28,IF(H195="6ème","Mixte",G195)),Barèmes!$C$2,IF(X195&gt;=SUMIFS(Barèmes!$H$6:$H$28,Barèmes!$A$6:$A$28,"Souplesse (score 1-5)",Barèmes!$B$6:$B$28,H195,Barèmes!$C$6:$C$28,IF(H195="6ème","Mixte",G195)),Barèmes!$D$2,IF(X195&gt;=SUMIFS(Barèmes!$I$6:$I$28,Barèmes!$A$6:$A$28,"Souplesse (score 1-5)",Barèmes!$B$6:$B$28,H195,Barèmes!$C$6:$C$28,IF(H195="6ème","Mixte",G195)),Barèmes!$E$2,Barèmes!$F$2))))))</f>
        <v/>
      </c>
      <c r="AA195" s="22"/>
      <c r="AB195" s="27" t="str">
        <f>IF(OR(AA195="",SUMPRODUCT((Barèmes!$A$6:$A$28="Agilité — T-test 974 (s)")*(Barèmes!$B$6:$B$28=H195)*(Barèmes!$C$6:$C$28=IF(H195="6ème","Mixte",G195)))=0),"",IF(SUMPRODUCT((Barèmes!$A$6:$A$28="Agilité — T-test 974 (s)")*(Barèmes!$B$6:$B$28=H195)*(Barèmes!$C$6:$C$28=IF(H195="6ème","Mixte",G195))*(Barèmes!$J$6:$J$28="+"))&gt;0,IF(AA195&lt;=SUMIFS(Barèmes!$D$6:$D$28,Barèmes!$A$6:$A$28,"Agilité — T-test 974 (s)",Barèmes!$B$6:$B$28,H195,Barèmes!$C$6:$C$28,IF(H195="6ème","Mixte",G195)),"à besoin",IF(AA195&lt;=SUMIFS(Barèmes!$E$6:$E$28,Barèmes!$A$6:$A$28,"Agilité — T-test 974 (s)",Barèmes!$B$6:$B$28,H195,Barèmes!$C$6:$C$28,IF(H195="6ème","Mixte",G195)),"fragile","satisfaisant")),IF(AA195&gt;=SUMIFS(Barèmes!$D$6:$D$28,Barèmes!$A$6:$A$28,"Agilité — T-test 974 (s)",Barèmes!$B$6:$B$28,H195,Barèmes!$C$6:$C$28,IF(H195="6ème","Mixte",G195)),"à besoin",IF(AA195&gt;=SUMIFS(Barèmes!$E$6:$E$28,Barèmes!$A$6:$A$28,"Agilité — T-test 974 (s)",Barèmes!$B$6:$B$28,H195,Barèmes!$C$6:$C$28,IF(H195="6ème","Mixte",G195)),"fragile","satisfaisant"))))</f>
        <v/>
      </c>
      <c r="AC195" s="27" t="str">
        <f>IF(OR(AA195="",SUMPRODUCT((Barèmes!$A$6:$A$28="Agilité — T-test 974 (s)")*(Barèmes!$B$6:$B$28=H195)*(Barèmes!$C$6:$C$28=IF(H195="6ème","Mixte",G195)))=0),"",IF(SUMPRODUCT((Barèmes!$A$6:$A$28="Agilité — T-test 974 (s)")*(Barèmes!$B$6:$B$28=H195)*(Barèmes!$C$6:$C$28=IF(H195="6ème","Mixte",G195))*(Barèmes!$J$6:$J$28="+"))&gt;0,IF(AA195&lt;=SUMIFS(Barèmes!$F$6:$F$28,Barèmes!$A$6:$A$28,"Agilité — T-test 974 (s)",Barèmes!$B$6:$B$28,H195,Barèmes!$C$6:$C$28,IF(H195="6ème","Mixte",G195)),Barèmes!$B$2,IF(AA195&lt;=SUMIFS(Barèmes!$G$6:$G$28,Barèmes!$A$6:$A$28,"Agilité — T-test 974 (s)",Barèmes!$B$6:$B$28,H195,Barèmes!$C$6:$C$28,IF(H195="6ème","Mixte",G195)),Barèmes!$C$2,IF(AA195&lt;=SUMIFS(Barèmes!$H$6:$H$28,Barèmes!$A$6:$A$28,"Agilité — T-test 974 (s)",Barèmes!$B$6:$B$28,H195,Barèmes!$C$6:$C$28,IF(H195="6ème","Mixte",G195)),Barèmes!$D$2,IF(AA195&lt;=SUMIFS(Barèmes!$I$6:$I$28,Barèmes!$A$6:$A$28,"Agilité — T-test 974 (s)",Barèmes!$B$6:$B$28,H195,Barèmes!$C$6:$C$28,IF(H195="6ème","Mixte",G195)),Barèmes!$E$2,Barèmes!$F$2)))),IF(AA195&gt;=SUMIFS(Barèmes!$F$6:$F$28,Barèmes!$A$6:$A$28,"Agilité — T-test 974 (s)",Barèmes!$B$6:$B$28,H195,Barèmes!$C$6:$C$28,IF(H195="6ème","Mixte",G195)),Barèmes!$B$2,IF(AA195&gt;=SUMIFS(Barèmes!$G$6:$G$28,Barèmes!$A$6:$A$28,"Agilité — T-test 974 (s)",Barèmes!$B$6:$B$28,H195,Barèmes!$C$6:$C$28,IF(H195="6ème","Mixte",G195)),Barèmes!$C$2,IF(AA195&gt;=SUMIFS(Barèmes!$H$6:$H$28,Barèmes!$A$6:$A$28,"Agilité — T-test 974 (s)",Barèmes!$B$6:$B$28,H195,Barèmes!$C$6:$C$28,IF(H195="6ème","Mixte",G195)),Barèmes!$D$2,IF(AA195&gt;=SUMIFS(Barèmes!$I$6:$I$28,Barèmes!$A$6:$A$28,"Agilité — T-test 974 (s)",Barèmes!$B$6:$B$28,H195,Barèmes!$C$6:$C$28,IF(H195="6ème","Mixte",G195)),Barèmes!$E$2,Barèmes!$F$2))))))</f>
        <v/>
      </c>
      <c r="AD195" s="28" t="str">
        <f t="shared" si="18"/>
        <v/>
      </c>
      <c r="AE195" s="29" t="str">
        <f t="shared" si="19"/>
        <v/>
      </c>
      <c r="AF195" s="30" t="str">
        <f>IF(OR(AD195="",SUMPRODUCT((Barèmes!$A$6:$A$28="Surcoût d'agilité (s) — technique")*(Barèmes!$B$6:$B$28=H195)*(Barèmes!$C$6:$C$28=IF(H195="6ème","Mixte",G195)))=0),"",IF(SUMPRODUCT((Barèmes!$A$6:$A$28="Surcoût d'agilité (s) — technique")*(Barèmes!$B$6:$B$28=H195)*(Barèmes!$C$6:$C$28=IF(H195="6ème","Mixte",G195))*(Barèmes!$J$6:$J$28="+"))&gt;0,IF(AD195&lt;=SUMIFS(Barèmes!$D$6:$D$28,Barèmes!$A$6:$A$28,"Surcoût d'agilité (s) — technique",Barèmes!$B$6:$B$28,H195,Barèmes!$C$6:$C$28,IF(H195="6ème","Mixte",G195)),"à besoin",IF(AD195&lt;=SUMIFS(Barèmes!$E$6:$E$28,Barèmes!$A$6:$A$28,"Surcoût d'agilité (s) — technique",Barèmes!$B$6:$B$28,H195,Barèmes!$C$6:$C$28,IF(H195="6ème","Mixte",G195)),"fragile","satisfaisant")),IF(AD195&gt;=SUMIFS(Barèmes!$D$6:$D$28,Barèmes!$A$6:$A$28,"Surcoût d'agilité (s) — technique",Barèmes!$B$6:$B$28,H195,Barèmes!$C$6:$C$28,IF(H195="6ème","Mixte",G195)),"à besoin",IF(AD195&gt;=SUMIFS(Barèmes!$E$6:$E$28,Barèmes!$A$6:$A$28,"Surcoût d'agilité (s) — technique",Barèmes!$B$6:$B$28,H195,Barèmes!$C$6:$C$28,IF(H195="6ème","Mixte",G195)),"fragile","satisfaisant"))))</f>
        <v/>
      </c>
      <c r="AG195" s="30" t="str">
        <f>IF(OR(AD195="",SUMPRODUCT((Barèmes!$A$6:$A$28="Surcoût d'agilité (s) — technique")*(Barèmes!$B$6:$B$28=H195)*(Barèmes!$C$6:$C$28=IF(H195="6ème","Mixte",G195)))=0),"",IF(SUMPRODUCT((Barèmes!$A$6:$A$28="Surcoût d'agilité (s) — technique")*(Barèmes!$B$6:$B$28=H195)*(Barèmes!$C$6:$C$28=IF(H195="6ème","Mixte",G195))*(Barèmes!$J$6:$J$28="+"))&gt;0,IF(AD195&lt;=SUMIFS(Barèmes!$F$6:$F$28,Barèmes!$A$6:$A$28,"Surcoût d'agilité (s) — technique",Barèmes!$B$6:$B$28,H195,Barèmes!$C$6:$C$28,IF(H195="6ème","Mixte",G195)),Barèmes!$B$2,IF(AD195&lt;=SUMIFS(Barèmes!$G$6:$G$28,Barèmes!$A$6:$A$28,"Surcoût d'agilité (s) — technique",Barèmes!$B$6:$B$28,H195,Barèmes!$C$6:$C$28,IF(H195="6ème","Mixte",G195)),Barèmes!$C$2,IF(AD195&lt;=SUMIFS(Barèmes!$H$6:$H$28,Barèmes!$A$6:$A$28,"Surcoût d'agilité (s) — technique",Barèmes!$B$6:$B$28,H195,Barèmes!$C$6:$C$28,IF(H195="6ème","Mixte",G195)),Barèmes!$D$2,IF(AD195&lt;=SUMIFS(Barèmes!$I$6:$I$28,Barèmes!$A$6:$A$28,"Surcoût d'agilité (s) — technique",Barèmes!$B$6:$B$28,H195,Barèmes!$C$6:$C$28,IF(H195="6ème","Mixte",G195)),Barèmes!$E$2,Barèmes!$F$2)))),IF(AD195&gt;=SUMIFS(Barèmes!$F$6:$F$28,Barèmes!$A$6:$A$28,"Surcoût d'agilité (s) — technique",Barèmes!$B$6:$B$28,H195,Barèmes!$C$6:$C$28,IF(H195="6ème","Mixte",G195)),Barèmes!$B$2,IF(AD195&gt;=SUMIFS(Barèmes!$G$6:$G$28,Barèmes!$A$6:$A$28,"Surcoût d'agilité (s) — technique",Barèmes!$B$6:$B$28,H195,Barèmes!$C$6:$C$28,IF(H195="6ème","Mixte",G195)),Barèmes!$C$2,IF(AD195&gt;=SUMIFS(Barèmes!$H$6:$H$28,Barèmes!$A$6:$A$28,"Surcoût d'agilité (s) — technique",Barèmes!$B$6:$B$28,H195,Barèmes!$C$6:$C$28,IF(H195="6ème","Mixte",G195)),Barèmes!$D$2,IF(AD195&gt;=SUMIFS(Barèmes!$I$6:$I$28,Barèmes!$A$6:$A$28,"Surcoût d'agilité (s) — technique",Barèmes!$B$6:$B$28,H195,Barèmes!$C$6:$C$28,IF(H195="6ème","Mixte",G195)),Barèmes!$E$2,Barèmes!$F$2))))))</f>
        <v/>
      </c>
      <c r="AH195" s="31" t="str">
        <f>IF((IF(N195="",0,1)+IF(Q195="",0,1)+IF(W195="",0,1)+IF(Z195="",0,1)+IF(AC195="",0,1))=0,"",3*IF(N195=Barèmes!$B$2,1,IF(N195=Barèmes!$C$2,2,IF(N195=Barèmes!$D$2,3,IF(N195=Barèmes!$E$2,4,IF(N195=Barèmes!$F$2,5,0)))))+3*IF(Q195=Barèmes!$B$2,1,IF(Q195=Barèmes!$C$2,2,IF(Q195=Barèmes!$D$2,3,IF(Q195=Barèmes!$E$2,4,IF(Q195=Barèmes!$F$2,5,0)))))+2*IF(W195=Barèmes!$B$2,1,IF(W195=Barèmes!$C$2,2,IF(W195=Barèmes!$D$2,3,IF(W195=Barèmes!$E$2,4,IF(W195=Barèmes!$F$2,5,0)))))+1*IF(Z195=Barèmes!$B$2,1,IF(Z195=Barèmes!$C$2,2,IF(Z195=Barèmes!$D$2,3,IF(Z195=Barèmes!$E$2,4,IF(Z195=Barèmes!$F$2,5,0)))))+1*IF(AC195=Barèmes!$B$2,1,IF(AC195=Barèmes!$C$2,2,IF(AC195=Barèmes!$D$2,3,IF(AC195=Barèmes!$E$2,4,IF(AC195=Barèmes!$F$2,5,0))))))</f>
        <v/>
      </c>
      <c r="AI195" s="31"/>
      <c r="AJ195" s="32" t="str">
        <f>IFERROR(INDEX(Croissance!$B$5:$B$604,MATCH(A195,Croissance!$A$5:$A$604,0)),"")</f>
        <v/>
      </c>
      <c r="AK195" s="32" t="str">
        <f>IFERROR(INDEX(Croissance!$C$5:$C$604,MATCH(A195,Croissance!$A$5:$A$604,0)),"")</f>
        <v/>
      </c>
      <c r="AL195" s="32" t="str">
        <f>IFERROR(INDEX(Croissance!$D$5:$D$604,MATCH(A195,Croissance!$A$5:$A$604,0)),"")</f>
        <v/>
      </c>
      <c r="AM195" s="32" t="str">
        <f>IFERROR(INDEX(Croissance!$E$5:$E$604,MATCH(A195,Croissance!$A$5:$A$604,0)),"")</f>
        <v/>
      </c>
      <c r="AO195" s="33">
        <f t="shared" si="24"/>
        <v>0</v>
      </c>
      <c r="AP195" s="33">
        <f t="shared" si="20"/>
        <v>0</v>
      </c>
      <c r="AQ195" s="33">
        <f>IF(A195="",0,IF(AND(OR('Synthèse classe'!$C$2="Tous",C195='Synthèse classe'!$C$2),OR('Synthèse classe'!$C$3="Toutes",D195='Synthèse classe'!$C$3),OR('Synthèse classe'!$C$4="Toutes",AND('Synthèse classe'!$C$4="Dernière",AP195=1),B195=IFERROR(VALUE('Synthèse classe'!$C$4),0))),1,0))</f>
        <v>0</v>
      </c>
      <c r="AR195" s="34" t="str">
        <f t="shared" si="21"/>
        <v/>
      </c>
    </row>
    <row r="196" spans="1:44" x14ac:dyDescent="0.2">
      <c r="A196" s="17" t="str">
        <f t="shared" si="17"/>
        <v/>
      </c>
      <c r="B196" s="18"/>
      <c r="C196" s="19"/>
      <c r="D196" s="19"/>
      <c r="E196" s="19"/>
      <c r="F196" s="19"/>
      <c r="G196" s="19"/>
      <c r="H196" s="17" t="str">
        <f t="shared" si="22"/>
        <v/>
      </c>
      <c r="I196" s="20"/>
      <c r="J196" s="18"/>
      <c r="K196" s="19"/>
      <c r="L196" s="21" t="str">
        <f t="shared" si="23"/>
        <v/>
      </c>
      <c r="M196" s="21" t="str">
        <f>IF(OR(J196="",SUMPRODUCT((Barèmes!$A$6:$A$28="Endurance — Luc Léger (palier)")*(Barèmes!$B$6:$B$28=H196)*(Barèmes!$C$6:$C$28=IF(H196="6ème","Mixte",G196)))=0),"",IF(SUMPRODUCT((Barèmes!$A$6:$A$28="Endurance — Luc Léger (palier)")*(Barèmes!$B$6:$B$28=H196)*(Barèmes!$C$6:$C$28=IF(H196="6ème","Mixte",G196))*(Barèmes!$J$6:$J$28="+"))&gt;0,IF(J196&lt;=SUMIFS(Barèmes!$D$6:$D$28,Barèmes!$A$6:$A$28,"Endurance — Luc Léger (palier)",Barèmes!$B$6:$B$28,H196,Barèmes!$C$6:$C$28,IF(H196="6ème","Mixte",G196)),"à besoin",IF(J196&lt;=SUMIFS(Barèmes!$E$6:$E$28,Barèmes!$A$6:$A$28,"Endurance — Luc Léger (palier)",Barèmes!$B$6:$B$28,H196,Barèmes!$C$6:$C$28,IF(H196="6ème","Mixte",G196)),"fragile","satisfaisant")),IF(J196&gt;=SUMIFS(Barèmes!$D$6:$D$28,Barèmes!$A$6:$A$28,"Endurance — Luc Léger (palier)",Barèmes!$B$6:$B$28,H196,Barèmes!$C$6:$C$28,IF(H196="6ème","Mixte",G196)),"à besoin",IF(J196&gt;=SUMIFS(Barèmes!$E$6:$E$28,Barèmes!$A$6:$A$28,"Endurance — Luc Léger (palier)",Barèmes!$B$6:$B$28,H196,Barèmes!$C$6:$C$28,IF(H196="6ème","Mixte",G196)),"fragile","satisfaisant"))))</f>
        <v/>
      </c>
      <c r="N196" s="21" t="str">
        <f>IF(OR(J196="",SUMPRODUCT((Barèmes!$A$6:$A$28="Endurance — Luc Léger (palier)")*(Barèmes!$B$6:$B$28=H196)*(Barèmes!$C$6:$C$28=IF(H196="6ème","Mixte",G196)))=0),"",IF(SUMPRODUCT((Barèmes!$A$6:$A$28="Endurance — Luc Léger (palier)")*(Barèmes!$B$6:$B$28=H196)*(Barèmes!$C$6:$C$28=IF(H196="6ème","Mixte",G196))*(Barèmes!$J$6:$J$28="+"))&gt;0,IF(J196&lt;=SUMIFS(Barèmes!$F$6:$F$28,Barèmes!$A$6:$A$28,"Endurance — Luc Léger (palier)",Barèmes!$B$6:$B$28,H196,Barèmes!$C$6:$C$28,IF(H196="6ème","Mixte",G196)),Barèmes!$B$2,IF(J196&lt;=SUMIFS(Barèmes!$G$6:$G$28,Barèmes!$A$6:$A$28,"Endurance — Luc Léger (palier)",Barèmes!$B$6:$B$28,H196,Barèmes!$C$6:$C$28,IF(H196="6ème","Mixte",G196)),Barèmes!$C$2,IF(J196&lt;=SUMIFS(Barèmes!$H$6:$H$28,Barèmes!$A$6:$A$28,"Endurance — Luc Léger (palier)",Barèmes!$B$6:$B$28,H196,Barèmes!$C$6:$C$28,IF(H196="6ème","Mixte",G196)),Barèmes!$D$2,IF(J196&lt;=SUMIFS(Barèmes!$I$6:$I$28,Barèmes!$A$6:$A$28,"Endurance — Luc Léger (palier)",Barèmes!$B$6:$B$28,H196,Barèmes!$C$6:$C$28,IF(H196="6ème","Mixte",G196)),Barèmes!$E$2,Barèmes!$F$2)))),IF(J196&gt;=SUMIFS(Barèmes!$F$6:$F$28,Barèmes!$A$6:$A$28,"Endurance — Luc Léger (palier)",Barèmes!$B$6:$B$28,H196,Barèmes!$C$6:$C$28,IF(H196="6ème","Mixte",G196)),Barèmes!$B$2,IF(J196&gt;=SUMIFS(Barèmes!$G$6:$G$28,Barèmes!$A$6:$A$28,"Endurance — Luc Léger (palier)",Barèmes!$B$6:$B$28,H196,Barèmes!$C$6:$C$28,IF(H196="6ème","Mixte",G196)),Barèmes!$C$2,IF(J196&gt;=SUMIFS(Barèmes!$H$6:$H$28,Barèmes!$A$6:$A$28,"Endurance — Luc Léger (palier)",Barèmes!$B$6:$B$28,H196,Barèmes!$C$6:$C$28,IF(H196="6ème","Mixte",G196)),Barèmes!$D$2,IF(J196&gt;=SUMIFS(Barèmes!$I$6:$I$28,Barèmes!$A$6:$A$28,"Endurance — Luc Léger (palier)",Barèmes!$B$6:$B$28,H196,Barèmes!$C$6:$C$28,IF(H196="6ème","Mixte",G196)),Barèmes!$E$2,Barèmes!$F$2))))))</f>
        <v/>
      </c>
      <c r="O196" s="22"/>
      <c r="P196" s="23" t="str">
        <f>IF(OR(O196="",SUMPRODUCT((Barèmes!$A$6:$A$28="Force bas du corps — Saut en longueur (m)")*(Barèmes!$B$6:$B$28=H196)*(Barèmes!$C$6:$C$28=IF(H196="6ème","Mixte",G196)))=0),"",IF(SUMPRODUCT((Barèmes!$A$6:$A$28="Force bas du corps — Saut en longueur (m)")*(Barèmes!$B$6:$B$28=H196)*(Barèmes!$C$6:$C$28=IF(H196="6ème","Mixte",G196))*(Barèmes!$J$6:$J$28="+"))&gt;0,IF(O196&lt;=SUMIFS(Barèmes!$D$6:$D$28,Barèmes!$A$6:$A$28,"Force bas du corps — Saut en longueur (m)",Barèmes!$B$6:$B$28,H196,Barèmes!$C$6:$C$28,IF(H196="6ème","Mixte",G196)),"à besoin",IF(O196&lt;=SUMIFS(Barèmes!$E$6:$E$28,Barèmes!$A$6:$A$28,"Force bas du corps — Saut en longueur (m)",Barèmes!$B$6:$B$28,H196,Barèmes!$C$6:$C$28,IF(H196="6ème","Mixte",G196)),"fragile","satisfaisant")),IF(O196&gt;=SUMIFS(Barèmes!$D$6:$D$28,Barèmes!$A$6:$A$28,"Force bas du corps — Saut en longueur (m)",Barèmes!$B$6:$B$28,H196,Barèmes!$C$6:$C$28,IF(H196="6ème","Mixte",G196)),"à besoin",IF(O196&gt;=SUMIFS(Barèmes!$E$6:$E$28,Barèmes!$A$6:$A$28,"Force bas du corps — Saut en longueur (m)",Barèmes!$B$6:$B$28,H196,Barèmes!$C$6:$C$28,IF(H196="6ème","Mixte",G196)),"fragile","satisfaisant"))))</f>
        <v/>
      </c>
      <c r="Q196" s="23" t="str">
        <f>IF(OR(O196="",SUMPRODUCT((Barèmes!$A$6:$A$28="Force bas du corps — Saut en longueur (m)")*(Barèmes!$B$6:$B$28=H196)*(Barèmes!$C$6:$C$28=IF(H196="6ème","Mixte",G196)))=0),"",IF(SUMPRODUCT((Barèmes!$A$6:$A$28="Force bas du corps — Saut en longueur (m)")*(Barèmes!$B$6:$B$28=H196)*(Barèmes!$C$6:$C$28=IF(H196="6ème","Mixte",G196))*(Barèmes!$J$6:$J$28="+"))&gt;0,IF(O196&lt;=SUMIFS(Barèmes!$F$6:$F$28,Barèmes!$A$6:$A$28,"Force bas du corps — Saut en longueur (m)",Barèmes!$B$6:$B$28,H196,Barèmes!$C$6:$C$28,IF(H196="6ème","Mixte",G196)),Barèmes!$B$2,IF(O196&lt;=SUMIFS(Barèmes!$G$6:$G$28,Barèmes!$A$6:$A$28,"Force bas du corps — Saut en longueur (m)",Barèmes!$B$6:$B$28,H196,Barèmes!$C$6:$C$28,IF(H196="6ème","Mixte",G196)),Barèmes!$C$2,IF(O196&lt;=SUMIFS(Barèmes!$H$6:$H$28,Barèmes!$A$6:$A$28,"Force bas du corps — Saut en longueur (m)",Barèmes!$B$6:$B$28,H196,Barèmes!$C$6:$C$28,IF(H196="6ème","Mixte",G196)),Barèmes!$D$2,IF(O196&lt;=SUMIFS(Barèmes!$I$6:$I$28,Barèmes!$A$6:$A$28,"Force bas du corps — Saut en longueur (m)",Barèmes!$B$6:$B$28,H196,Barèmes!$C$6:$C$28,IF(H196="6ème","Mixte",G196)),Barèmes!$E$2,Barèmes!$F$2)))),IF(O196&gt;=SUMIFS(Barèmes!$F$6:$F$28,Barèmes!$A$6:$A$28,"Force bas du corps — Saut en longueur (m)",Barèmes!$B$6:$B$28,H196,Barèmes!$C$6:$C$28,IF(H196="6ème","Mixte",G196)),Barèmes!$B$2,IF(O196&gt;=SUMIFS(Barèmes!$G$6:$G$28,Barèmes!$A$6:$A$28,"Force bas du corps — Saut en longueur (m)",Barèmes!$B$6:$B$28,H196,Barèmes!$C$6:$C$28,IF(H196="6ème","Mixte",G196)),Barèmes!$C$2,IF(O196&gt;=SUMIFS(Barèmes!$H$6:$H$28,Barèmes!$A$6:$A$28,"Force bas du corps — Saut en longueur (m)",Barèmes!$B$6:$B$28,H196,Barèmes!$C$6:$C$28,IF(H196="6ème","Mixte",G196)),Barèmes!$D$2,IF(O196&gt;=SUMIFS(Barèmes!$I$6:$I$28,Barèmes!$A$6:$A$28,"Force bas du corps — Saut en longueur (m)",Barèmes!$B$6:$B$28,H196,Barèmes!$C$6:$C$28,IF(H196="6ème","Mixte",G196)),Barèmes!$E$2,Barèmes!$F$2))))))</f>
        <v/>
      </c>
      <c r="R196" s="22"/>
      <c r="S196" s="24" t="str">
        <f>IF(OR(R196="",SUMPRODUCT((Barèmes!$A$6:$A$28="Vitesse — 30 m (s)")*(Barèmes!$B$6:$B$28=H196)*(Barèmes!$C$6:$C$28=IF(H196="6ème","Mixte",G196)))=0),"",IF(SUMPRODUCT((Barèmes!$A$6:$A$28="Vitesse — 30 m (s)")*(Barèmes!$B$6:$B$28=H196)*(Barèmes!$C$6:$C$28=IF(H196="6ème","Mixte",G196))*(Barèmes!$J$6:$J$28="+"))&gt;0,IF(R196&lt;=SUMIFS(Barèmes!$D$6:$D$28,Barèmes!$A$6:$A$28,"Vitesse — 30 m (s)",Barèmes!$B$6:$B$28,H196,Barèmes!$C$6:$C$28,IF(H196="6ème","Mixte",G196)),"à besoin",IF(R196&lt;=SUMIFS(Barèmes!$E$6:$E$28,Barèmes!$A$6:$A$28,"Vitesse — 30 m (s)",Barèmes!$B$6:$B$28,H196,Barèmes!$C$6:$C$28,IF(H196="6ème","Mixte",G196)),"fragile","satisfaisant")),IF(R196&gt;=SUMIFS(Barèmes!$D$6:$D$28,Barèmes!$A$6:$A$28,"Vitesse — 30 m (s)",Barèmes!$B$6:$B$28,H196,Barèmes!$C$6:$C$28,IF(H196="6ème","Mixte",G196)),"à besoin",IF(R196&gt;=SUMIFS(Barèmes!$E$6:$E$28,Barèmes!$A$6:$A$28,"Vitesse — 30 m (s)",Barèmes!$B$6:$B$28,H196,Barèmes!$C$6:$C$28,IF(H196="6ème","Mixte",G196)),"fragile","satisfaisant"))))</f>
        <v/>
      </c>
      <c r="T196" s="24" t="str">
        <f>IF(OR(R196="",SUMPRODUCT((Barèmes!$A$6:$A$28="Vitesse — 30 m (s)")*(Barèmes!$B$6:$B$28=H196)*(Barèmes!$C$6:$C$28=IF(H196="6ème","Mixte",G196)))=0),"",IF(SUMPRODUCT((Barèmes!$A$6:$A$28="Vitesse — 30 m (s)")*(Barèmes!$B$6:$B$28=H196)*(Barèmes!$C$6:$C$28=IF(H196="6ème","Mixte",G196))*(Barèmes!$J$6:$J$28="+"))&gt;0,IF(R196&lt;=SUMIFS(Barèmes!$F$6:$F$28,Barèmes!$A$6:$A$28,"Vitesse — 30 m (s)",Barèmes!$B$6:$B$28,H196,Barèmes!$C$6:$C$28,IF(H196="6ème","Mixte",G196)),Barèmes!$B$2,IF(R196&lt;=SUMIFS(Barèmes!$G$6:$G$28,Barèmes!$A$6:$A$28,"Vitesse — 30 m (s)",Barèmes!$B$6:$B$28,H196,Barèmes!$C$6:$C$28,IF(H196="6ème","Mixte",G196)),Barèmes!$C$2,IF(R196&lt;=SUMIFS(Barèmes!$H$6:$H$28,Barèmes!$A$6:$A$28,"Vitesse — 30 m (s)",Barèmes!$B$6:$B$28,H196,Barèmes!$C$6:$C$28,IF(H196="6ème","Mixte",G196)),Barèmes!$D$2,IF(R196&lt;=SUMIFS(Barèmes!$I$6:$I$28,Barèmes!$A$6:$A$28,"Vitesse — 30 m (s)",Barèmes!$B$6:$B$28,H196,Barèmes!$C$6:$C$28,IF(H196="6ème","Mixte",G196)),Barèmes!$E$2,Barèmes!$F$2)))),IF(R196&gt;=SUMIFS(Barèmes!$F$6:$F$28,Barèmes!$A$6:$A$28,"Vitesse — 30 m (s)",Barèmes!$B$6:$B$28,H196,Barèmes!$C$6:$C$28,IF(H196="6ème","Mixte",G196)),Barèmes!$B$2,IF(R196&gt;=SUMIFS(Barèmes!$G$6:$G$28,Barèmes!$A$6:$A$28,"Vitesse — 30 m (s)",Barèmes!$B$6:$B$28,H196,Barèmes!$C$6:$C$28,IF(H196="6ème","Mixte",G196)),Barèmes!$C$2,IF(R196&gt;=SUMIFS(Barèmes!$H$6:$H$28,Barèmes!$A$6:$A$28,"Vitesse — 30 m (s)",Barèmes!$B$6:$B$28,H196,Barèmes!$C$6:$C$28,IF(H196="6ème","Mixte",G196)),Barèmes!$D$2,IF(R196&gt;=SUMIFS(Barèmes!$I$6:$I$28,Barèmes!$A$6:$A$28,"Vitesse — 30 m (s)",Barèmes!$B$6:$B$28,H196,Barèmes!$C$6:$C$28,IF(H196="6ème","Mixte",G196)),Barèmes!$E$2,Barèmes!$F$2))))))</f>
        <v/>
      </c>
      <c r="U196" s="22"/>
      <c r="V196" s="25" t="str">
        <f>IF(OR(U196="",SUMPRODUCT((Barèmes!$A$6:$A$28="Vitesse — 50 m (s)")*(Barèmes!$B$6:$B$28=H196)*(Barèmes!$C$6:$C$28=IF(H196="6ème","Mixte",G196)))=0),"",IF(SUMPRODUCT((Barèmes!$A$6:$A$28="Vitesse — 50 m (s)")*(Barèmes!$B$6:$B$28=H196)*(Barèmes!$C$6:$C$28=IF(H196="6ème","Mixte",G196))*(Barèmes!$J$6:$J$28="+"))&gt;0,IF(U196&lt;=SUMIFS(Barèmes!$D$6:$D$28,Barèmes!$A$6:$A$28,"Vitesse — 50 m (s)",Barèmes!$B$6:$B$28,H196,Barèmes!$C$6:$C$28,IF(H196="6ème","Mixte",G196)),"à besoin",IF(U196&lt;=SUMIFS(Barèmes!$E$6:$E$28,Barèmes!$A$6:$A$28,"Vitesse — 50 m (s)",Barèmes!$B$6:$B$28,H196,Barèmes!$C$6:$C$28,IF(H196="6ème","Mixte",G196)),"fragile","satisfaisant")),IF(U196&gt;=SUMIFS(Barèmes!$D$6:$D$28,Barèmes!$A$6:$A$28,"Vitesse — 50 m (s)",Barèmes!$B$6:$B$28,H196,Barèmes!$C$6:$C$28,IF(H196="6ème","Mixte",G196)),"à besoin",IF(U196&gt;=SUMIFS(Barèmes!$E$6:$E$28,Barèmes!$A$6:$A$28,"Vitesse — 50 m (s)",Barèmes!$B$6:$B$28,H196,Barèmes!$C$6:$C$28,IF(H196="6ème","Mixte",G196)),"fragile","satisfaisant"))))</f>
        <v/>
      </c>
      <c r="W196" s="25" t="str">
        <f>IF(OR(U196="",SUMPRODUCT((Barèmes!$A$6:$A$28="Vitesse — 50 m (s)")*(Barèmes!$B$6:$B$28=H196)*(Barèmes!$C$6:$C$28=IF(H196="6ème","Mixte",G196)))=0),"",IF(SUMPRODUCT((Barèmes!$A$6:$A$28="Vitesse — 50 m (s)")*(Barèmes!$B$6:$B$28=H196)*(Barèmes!$C$6:$C$28=IF(H196="6ème","Mixte",G196))*(Barèmes!$J$6:$J$28="+"))&gt;0,IF(U196&lt;=SUMIFS(Barèmes!$F$6:$F$28,Barèmes!$A$6:$A$28,"Vitesse — 50 m (s)",Barèmes!$B$6:$B$28,H196,Barèmes!$C$6:$C$28,IF(H196="6ème","Mixte",G196)),Barèmes!$B$2,IF(U196&lt;=SUMIFS(Barèmes!$G$6:$G$28,Barèmes!$A$6:$A$28,"Vitesse — 50 m (s)",Barèmes!$B$6:$B$28,H196,Barèmes!$C$6:$C$28,IF(H196="6ème","Mixte",G196)),Barèmes!$C$2,IF(U196&lt;=SUMIFS(Barèmes!$H$6:$H$28,Barèmes!$A$6:$A$28,"Vitesse — 50 m (s)",Barèmes!$B$6:$B$28,H196,Barèmes!$C$6:$C$28,IF(H196="6ème","Mixte",G196)),Barèmes!$D$2,IF(U196&lt;=SUMIFS(Barèmes!$I$6:$I$28,Barèmes!$A$6:$A$28,"Vitesse — 50 m (s)",Barèmes!$B$6:$B$28,H196,Barèmes!$C$6:$C$28,IF(H196="6ème","Mixte",G196)),Barèmes!$E$2,Barèmes!$F$2)))),IF(U196&gt;=SUMIFS(Barèmes!$F$6:$F$28,Barèmes!$A$6:$A$28,"Vitesse — 50 m (s)",Barèmes!$B$6:$B$28,H196,Barèmes!$C$6:$C$28,IF(H196="6ème","Mixte",G196)),Barèmes!$B$2,IF(U196&gt;=SUMIFS(Barèmes!$G$6:$G$28,Barèmes!$A$6:$A$28,"Vitesse — 50 m (s)",Barèmes!$B$6:$B$28,H196,Barèmes!$C$6:$C$28,IF(H196="6ème","Mixte",G196)),Barèmes!$C$2,IF(U196&gt;=SUMIFS(Barèmes!$H$6:$H$28,Barèmes!$A$6:$A$28,"Vitesse — 50 m (s)",Barèmes!$B$6:$B$28,H196,Barèmes!$C$6:$C$28,IF(H196="6ème","Mixte",G196)),Barèmes!$D$2,IF(U196&gt;=SUMIFS(Barèmes!$I$6:$I$28,Barèmes!$A$6:$A$28,"Vitesse — 50 m (s)",Barèmes!$B$6:$B$28,H196,Barèmes!$C$6:$C$28,IF(H196="6ème","Mixte",G196)),Barèmes!$E$2,Barèmes!$F$2))))))</f>
        <v/>
      </c>
      <c r="X196" s="18"/>
      <c r="Y196" s="26" t="str" cm="1">
        <f t="array" ref="Y196">IF(OR(X196="",SUMPRODUCT((Barèmes!$A$6:$A$28="Souplesse (score 1-5)")*(Barèmes!$B$6:$B$28=H196)*(Barèmes!$C$6:$C$28=IF(H196="6ème","Mixte",G196)))=0),"",IF(SUMPRODUCT((Barèmes!$A$6:$A$28="Souplesse (score 1-5)")*(Barèmes!$B$6:$B$28=H196)*(Barèmes!$C$6:$C$28=IF(H196="6ème","Mixte",G196))*(Barèmes!$J$6:$J$28="+"))&gt;0,IF(X196&lt;=SUMIFS(Barèmes!$D$6:$D$28,Barèmes!$A$6:$A$28,"Souplesse (score 1-5)",Barèmes!$B$6:$B$28,H196,Barèmes!$C$6:$C$28,IF(H196="6ème","Mixte",G196)),"à besoin",IF(X196&lt;=SUMIFS(Barèmes!$E$6:$E$28,Barèmes!$A$6:$A$28,"Souplesse (score 1-5)",Barèmes!$B$6:$B$28,H196,Barèmes!$C$6:$C$28,IF(H196="6ème","Mixte",G196)),"fragile","satisfaisant")),IF(X196&gt;=SUMIFS(Barèmes!$D$6:$D$28,Barèmes!$A$6:$A$28,"Souplesse (score 1-5)",Barèmes!$B$6:$B$28,H196,Barèmes!$C$6:$C$28,IF(H196="6ème","Mixte",G196)),"à besoin",IF(X196&gt;=SUMIFS(Barèmes!$E$6:$E$28,Barèmes!$A$6:$A$28,"Souplesse (score 1-5)",Barèmes!$B$6:$B$28,H196,Barèmes!$C$6:$C$28,IF(H196="6ème","Mixte",G196)),"fragile","satisfaisant"))))</f>
        <v/>
      </c>
      <c r="Z196" s="26" t="str" cm="1">
        <f t="array" ref="Z196">IF(OR(X196="",SUMPRODUCT((Barèmes!$A$6:$A$28="Souplesse (score 1-5)")*(Barèmes!$B$6:$B$28=H196)*(Barèmes!$C$6:$C$28=IF(H196="6ème","Mixte",G196)))=0),"",IF(SUMPRODUCT((Barèmes!$A$6:$A$28="Souplesse (score 1-5)")*(Barèmes!$B$6:$B$28=H196)*(Barèmes!$C$6:$C$28=IF(H196="6ème","Mixte",G196))*(Barèmes!$J$6:$J$28="+"))&gt;0,IF(X196&lt;=SUMIFS(Barèmes!$F$6:$F$28,Barèmes!$A$6:$A$28,"Souplesse (score 1-5)",Barèmes!$B$6:$B$28,H196,Barèmes!$C$6:$C$28,IF(H196="6ème","Mixte",G196)),Barèmes!$B$2,IF(X196&lt;=SUMIFS(Barèmes!$G$6:$G$28,Barèmes!$A$6:$A$28,"Souplesse (score 1-5)",Barèmes!$B$6:$B$28,H196,Barèmes!$C$6:$C$28,IF(H196="6ème","Mixte",G196)),Barèmes!$C$2,IF(X196&lt;=SUMIFS(Barèmes!$H$6:$H$28,Barèmes!$A$6:$A$28,"Souplesse (score 1-5)",Barèmes!$B$6:$B$28,H196,Barèmes!$C$6:$C$28,IF(H196="6ème","Mixte",G196)),Barèmes!$D$2,IF(X196&lt;=SUMIFS(Barèmes!$I$6:$I$28,Barèmes!$A$6:$A$28,"Souplesse (score 1-5)",Barèmes!$B$6:$B$28,H196,Barèmes!$C$6:$C$28,IF(H196="6ème","Mixte",G196)),Barèmes!$E$2,Barèmes!$F$2)))),IF(X196&gt;=SUMIFS(Barèmes!$F$6:$F$28,Barèmes!$A$6:$A$28,"Souplesse (score 1-5)",Barèmes!$B$6:$B$28,H196,Barèmes!$C$6:$C$28,IF(H196="6ème","Mixte",G196)),Barèmes!$B$2,IF(X196&gt;=SUMIFS(Barèmes!$G$6:$G$28,Barèmes!$A$6:$A$28,"Souplesse (score 1-5)",Barèmes!$B$6:$B$28,H196,Barèmes!$C$6:$C$28,IF(H196="6ème","Mixte",G196)),Barèmes!$C$2,IF(X196&gt;=SUMIFS(Barèmes!$H$6:$H$28,Barèmes!$A$6:$A$28,"Souplesse (score 1-5)",Barèmes!$B$6:$B$28,H196,Barèmes!$C$6:$C$28,IF(H196="6ème","Mixte",G196)),Barèmes!$D$2,IF(X196&gt;=SUMIFS(Barèmes!$I$6:$I$28,Barèmes!$A$6:$A$28,"Souplesse (score 1-5)",Barèmes!$B$6:$B$28,H196,Barèmes!$C$6:$C$28,IF(H196="6ème","Mixte",G196)),Barèmes!$E$2,Barèmes!$F$2))))))</f>
        <v/>
      </c>
      <c r="AA196" s="22"/>
      <c r="AB196" s="27" t="str">
        <f>IF(OR(AA196="",SUMPRODUCT((Barèmes!$A$6:$A$28="Agilité — T-test 974 (s)")*(Barèmes!$B$6:$B$28=H196)*(Barèmes!$C$6:$C$28=IF(H196="6ème","Mixte",G196)))=0),"",IF(SUMPRODUCT((Barèmes!$A$6:$A$28="Agilité — T-test 974 (s)")*(Barèmes!$B$6:$B$28=H196)*(Barèmes!$C$6:$C$28=IF(H196="6ème","Mixte",G196))*(Barèmes!$J$6:$J$28="+"))&gt;0,IF(AA196&lt;=SUMIFS(Barèmes!$D$6:$D$28,Barèmes!$A$6:$A$28,"Agilité — T-test 974 (s)",Barèmes!$B$6:$B$28,H196,Barèmes!$C$6:$C$28,IF(H196="6ème","Mixte",G196)),"à besoin",IF(AA196&lt;=SUMIFS(Barèmes!$E$6:$E$28,Barèmes!$A$6:$A$28,"Agilité — T-test 974 (s)",Barèmes!$B$6:$B$28,H196,Barèmes!$C$6:$C$28,IF(H196="6ème","Mixte",G196)),"fragile","satisfaisant")),IF(AA196&gt;=SUMIFS(Barèmes!$D$6:$D$28,Barèmes!$A$6:$A$28,"Agilité — T-test 974 (s)",Barèmes!$B$6:$B$28,H196,Barèmes!$C$6:$C$28,IF(H196="6ème","Mixte",G196)),"à besoin",IF(AA196&gt;=SUMIFS(Barèmes!$E$6:$E$28,Barèmes!$A$6:$A$28,"Agilité — T-test 974 (s)",Barèmes!$B$6:$B$28,H196,Barèmes!$C$6:$C$28,IF(H196="6ème","Mixte",G196)),"fragile","satisfaisant"))))</f>
        <v/>
      </c>
      <c r="AC196" s="27" t="str">
        <f>IF(OR(AA196="",SUMPRODUCT((Barèmes!$A$6:$A$28="Agilité — T-test 974 (s)")*(Barèmes!$B$6:$B$28=H196)*(Barèmes!$C$6:$C$28=IF(H196="6ème","Mixte",G196)))=0),"",IF(SUMPRODUCT((Barèmes!$A$6:$A$28="Agilité — T-test 974 (s)")*(Barèmes!$B$6:$B$28=H196)*(Barèmes!$C$6:$C$28=IF(H196="6ème","Mixte",G196))*(Barèmes!$J$6:$J$28="+"))&gt;0,IF(AA196&lt;=SUMIFS(Barèmes!$F$6:$F$28,Barèmes!$A$6:$A$28,"Agilité — T-test 974 (s)",Barèmes!$B$6:$B$28,H196,Barèmes!$C$6:$C$28,IF(H196="6ème","Mixte",G196)),Barèmes!$B$2,IF(AA196&lt;=SUMIFS(Barèmes!$G$6:$G$28,Barèmes!$A$6:$A$28,"Agilité — T-test 974 (s)",Barèmes!$B$6:$B$28,H196,Barèmes!$C$6:$C$28,IF(H196="6ème","Mixte",G196)),Barèmes!$C$2,IF(AA196&lt;=SUMIFS(Barèmes!$H$6:$H$28,Barèmes!$A$6:$A$28,"Agilité — T-test 974 (s)",Barèmes!$B$6:$B$28,H196,Barèmes!$C$6:$C$28,IF(H196="6ème","Mixte",G196)),Barèmes!$D$2,IF(AA196&lt;=SUMIFS(Barèmes!$I$6:$I$28,Barèmes!$A$6:$A$28,"Agilité — T-test 974 (s)",Barèmes!$B$6:$B$28,H196,Barèmes!$C$6:$C$28,IF(H196="6ème","Mixte",G196)),Barèmes!$E$2,Barèmes!$F$2)))),IF(AA196&gt;=SUMIFS(Barèmes!$F$6:$F$28,Barèmes!$A$6:$A$28,"Agilité — T-test 974 (s)",Barèmes!$B$6:$B$28,H196,Barèmes!$C$6:$C$28,IF(H196="6ème","Mixte",G196)),Barèmes!$B$2,IF(AA196&gt;=SUMIFS(Barèmes!$G$6:$G$28,Barèmes!$A$6:$A$28,"Agilité — T-test 974 (s)",Barèmes!$B$6:$B$28,H196,Barèmes!$C$6:$C$28,IF(H196="6ème","Mixte",G196)),Barèmes!$C$2,IF(AA196&gt;=SUMIFS(Barèmes!$H$6:$H$28,Barèmes!$A$6:$A$28,"Agilité — T-test 974 (s)",Barèmes!$B$6:$B$28,H196,Barèmes!$C$6:$C$28,IF(H196="6ème","Mixte",G196)),Barèmes!$D$2,IF(AA196&gt;=SUMIFS(Barèmes!$I$6:$I$28,Barèmes!$A$6:$A$28,"Agilité — T-test 974 (s)",Barèmes!$B$6:$B$28,H196,Barèmes!$C$6:$C$28,IF(H196="6ème","Mixte",G196)),Barèmes!$E$2,Barèmes!$F$2))))))</f>
        <v/>
      </c>
      <c r="AD196" s="28" t="str">
        <f t="shared" si="18"/>
        <v/>
      </c>
      <c r="AE196" s="29" t="str">
        <f t="shared" si="19"/>
        <v/>
      </c>
      <c r="AF196" s="30" t="str">
        <f>IF(OR(AD196="",SUMPRODUCT((Barèmes!$A$6:$A$28="Surcoût d'agilité (s) — technique")*(Barèmes!$B$6:$B$28=H196)*(Barèmes!$C$6:$C$28=IF(H196="6ème","Mixte",G196)))=0),"",IF(SUMPRODUCT((Barèmes!$A$6:$A$28="Surcoût d'agilité (s) — technique")*(Barèmes!$B$6:$B$28=H196)*(Barèmes!$C$6:$C$28=IF(H196="6ème","Mixte",G196))*(Barèmes!$J$6:$J$28="+"))&gt;0,IF(AD196&lt;=SUMIFS(Barèmes!$D$6:$D$28,Barèmes!$A$6:$A$28,"Surcoût d'agilité (s) — technique",Barèmes!$B$6:$B$28,H196,Barèmes!$C$6:$C$28,IF(H196="6ème","Mixte",G196)),"à besoin",IF(AD196&lt;=SUMIFS(Barèmes!$E$6:$E$28,Barèmes!$A$6:$A$28,"Surcoût d'agilité (s) — technique",Barèmes!$B$6:$B$28,H196,Barèmes!$C$6:$C$28,IF(H196="6ème","Mixte",G196)),"fragile","satisfaisant")),IF(AD196&gt;=SUMIFS(Barèmes!$D$6:$D$28,Barèmes!$A$6:$A$28,"Surcoût d'agilité (s) — technique",Barèmes!$B$6:$B$28,H196,Barèmes!$C$6:$C$28,IF(H196="6ème","Mixte",G196)),"à besoin",IF(AD196&gt;=SUMIFS(Barèmes!$E$6:$E$28,Barèmes!$A$6:$A$28,"Surcoût d'agilité (s) — technique",Barèmes!$B$6:$B$28,H196,Barèmes!$C$6:$C$28,IF(H196="6ème","Mixte",G196)),"fragile","satisfaisant"))))</f>
        <v/>
      </c>
      <c r="AG196" s="30" t="str">
        <f>IF(OR(AD196="",SUMPRODUCT((Barèmes!$A$6:$A$28="Surcoût d'agilité (s) — technique")*(Barèmes!$B$6:$B$28=H196)*(Barèmes!$C$6:$C$28=IF(H196="6ème","Mixte",G196)))=0),"",IF(SUMPRODUCT((Barèmes!$A$6:$A$28="Surcoût d'agilité (s) — technique")*(Barèmes!$B$6:$B$28=H196)*(Barèmes!$C$6:$C$28=IF(H196="6ème","Mixte",G196))*(Barèmes!$J$6:$J$28="+"))&gt;0,IF(AD196&lt;=SUMIFS(Barèmes!$F$6:$F$28,Barèmes!$A$6:$A$28,"Surcoût d'agilité (s) — technique",Barèmes!$B$6:$B$28,H196,Barèmes!$C$6:$C$28,IF(H196="6ème","Mixte",G196)),Barèmes!$B$2,IF(AD196&lt;=SUMIFS(Barèmes!$G$6:$G$28,Barèmes!$A$6:$A$28,"Surcoût d'agilité (s) — technique",Barèmes!$B$6:$B$28,H196,Barèmes!$C$6:$C$28,IF(H196="6ème","Mixte",G196)),Barèmes!$C$2,IF(AD196&lt;=SUMIFS(Barèmes!$H$6:$H$28,Barèmes!$A$6:$A$28,"Surcoût d'agilité (s) — technique",Barèmes!$B$6:$B$28,H196,Barèmes!$C$6:$C$28,IF(H196="6ème","Mixte",G196)),Barèmes!$D$2,IF(AD196&lt;=SUMIFS(Barèmes!$I$6:$I$28,Barèmes!$A$6:$A$28,"Surcoût d'agilité (s) — technique",Barèmes!$B$6:$B$28,H196,Barèmes!$C$6:$C$28,IF(H196="6ème","Mixte",G196)),Barèmes!$E$2,Barèmes!$F$2)))),IF(AD196&gt;=SUMIFS(Barèmes!$F$6:$F$28,Barèmes!$A$6:$A$28,"Surcoût d'agilité (s) — technique",Barèmes!$B$6:$B$28,H196,Barèmes!$C$6:$C$28,IF(H196="6ème","Mixte",G196)),Barèmes!$B$2,IF(AD196&gt;=SUMIFS(Barèmes!$G$6:$G$28,Barèmes!$A$6:$A$28,"Surcoût d'agilité (s) — technique",Barèmes!$B$6:$B$28,H196,Barèmes!$C$6:$C$28,IF(H196="6ème","Mixte",G196)),Barèmes!$C$2,IF(AD196&gt;=SUMIFS(Barèmes!$H$6:$H$28,Barèmes!$A$6:$A$28,"Surcoût d'agilité (s) — technique",Barèmes!$B$6:$B$28,H196,Barèmes!$C$6:$C$28,IF(H196="6ème","Mixte",G196)),Barèmes!$D$2,IF(AD196&gt;=SUMIFS(Barèmes!$I$6:$I$28,Barèmes!$A$6:$A$28,"Surcoût d'agilité (s) — technique",Barèmes!$B$6:$B$28,H196,Barèmes!$C$6:$C$28,IF(H196="6ème","Mixte",G196)),Barèmes!$E$2,Barèmes!$F$2))))))</f>
        <v/>
      </c>
      <c r="AH196" s="31" t="str">
        <f>IF((IF(N196="",0,1)+IF(Q196="",0,1)+IF(W196="",0,1)+IF(Z196="",0,1)+IF(AC196="",0,1))=0,"",3*IF(N196=Barèmes!$B$2,1,IF(N196=Barèmes!$C$2,2,IF(N196=Barèmes!$D$2,3,IF(N196=Barèmes!$E$2,4,IF(N196=Barèmes!$F$2,5,0)))))+3*IF(Q196=Barèmes!$B$2,1,IF(Q196=Barèmes!$C$2,2,IF(Q196=Barèmes!$D$2,3,IF(Q196=Barèmes!$E$2,4,IF(Q196=Barèmes!$F$2,5,0)))))+2*IF(W196=Barèmes!$B$2,1,IF(W196=Barèmes!$C$2,2,IF(W196=Barèmes!$D$2,3,IF(W196=Barèmes!$E$2,4,IF(W196=Barèmes!$F$2,5,0)))))+1*IF(Z196=Barèmes!$B$2,1,IF(Z196=Barèmes!$C$2,2,IF(Z196=Barèmes!$D$2,3,IF(Z196=Barèmes!$E$2,4,IF(Z196=Barèmes!$F$2,5,0)))))+1*IF(AC196=Barèmes!$B$2,1,IF(AC196=Barèmes!$C$2,2,IF(AC196=Barèmes!$D$2,3,IF(AC196=Barèmes!$E$2,4,IF(AC196=Barèmes!$F$2,5,0))))))</f>
        <v/>
      </c>
      <c r="AI196" s="31"/>
      <c r="AJ196" s="32" t="str">
        <f>IFERROR(INDEX(Croissance!$B$5:$B$604,MATCH(A196,Croissance!$A$5:$A$604,0)),"")</f>
        <v/>
      </c>
      <c r="AK196" s="32" t="str">
        <f>IFERROR(INDEX(Croissance!$C$5:$C$604,MATCH(A196,Croissance!$A$5:$A$604,0)),"")</f>
        <v/>
      </c>
      <c r="AL196" s="32" t="str">
        <f>IFERROR(INDEX(Croissance!$D$5:$D$604,MATCH(A196,Croissance!$A$5:$A$604,0)),"")</f>
        <v/>
      </c>
      <c r="AM196" s="32" t="str">
        <f>IFERROR(INDEX(Croissance!$E$5:$E$604,MATCH(A196,Croissance!$A$5:$A$604,0)),"")</f>
        <v/>
      </c>
      <c r="AO196" s="33">
        <f t="shared" si="24"/>
        <v>0</v>
      </c>
      <c r="AP196" s="33">
        <f t="shared" si="20"/>
        <v>0</v>
      </c>
      <c r="AQ196" s="33">
        <f>IF(A196="",0,IF(AND(OR('Synthèse classe'!$C$2="Tous",C196='Synthèse classe'!$C$2),OR('Synthèse classe'!$C$3="Toutes",D196='Synthèse classe'!$C$3),OR('Synthèse classe'!$C$4="Toutes",AND('Synthèse classe'!$C$4="Dernière",AP196=1),B196=IFERROR(VALUE('Synthèse classe'!$C$4),0))),1,0))</f>
        <v>0</v>
      </c>
      <c r="AR196" s="34" t="str">
        <f t="shared" si="21"/>
        <v/>
      </c>
    </row>
    <row r="197" spans="1:44" x14ac:dyDescent="0.2">
      <c r="A197" s="17" t="str">
        <f t="shared" ref="A197:A260" si="25">IF(AND(E197&lt;&gt;"",F197&lt;&gt;"",C197&lt;&gt;"",D197&lt;&gt;""),UPPER(LEFT(C197,3))&amp;D197&amp;UPPER(LEFT(E197,3))&amp;UPPER(LEFT(F197,3)),"")</f>
        <v/>
      </c>
      <c r="B197" s="18"/>
      <c r="C197" s="19"/>
      <c r="D197" s="19"/>
      <c r="E197" s="19"/>
      <c r="F197" s="19"/>
      <c r="G197" s="19"/>
      <c r="H197" s="17" t="str">
        <f t="shared" si="22"/>
        <v/>
      </c>
      <c r="I197" s="20"/>
      <c r="J197" s="18"/>
      <c r="K197" s="19"/>
      <c r="L197" s="21" t="str">
        <f t="shared" si="23"/>
        <v/>
      </c>
      <c r="M197" s="21" t="str">
        <f>IF(OR(J197="",SUMPRODUCT((Barèmes!$A$6:$A$28="Endurance — Luc Léger (palier)")*(Barèmes!$B$6:$B$28=H197)*(Barèmes!$C$6:$C$28=IF(H197="6ème","Mixte",G197)))=0),"",IF(SUMPRODUCT((Barèmes!$A$6:$A$28="Endurance — Luc Léger (palier)")*(Barèmes!$B$6:$B$28=H197)*(Barèmes!$C$6:$C$28=IF(H197="6ème","Mixte",G197))*(Barèmes!$J$6:$J$28="+"))&gt;0,IF(J197&lt;=SUMIFS(Barèmes!$D$6:$D$28,Barèmes!$A$6:$A$28,"Endurance — Luc Léger (palier)",Barèmes!$B$6:$B$28,H197,Barèmes!$C$6:$C$28,IF(H197="6ème","Mixte",G197)),"à besoin",IF(J197&lt;=SUMIFS(Barèmes!$E$6:$E$28,Barèmes!$A$6:$A$28,"Endurance — Luc Léger (palier)",Barèmes!$B$6:$B$28,H197,Barèmes!$C$6:$C$28,IF(H197="6ème","Mixte",G197)),"fragile","satisfaisant")),IF(J197&gt;=SUMIFS(Barèmes!$D$6:$D$28,Barèmes!$A$6:$A$28,"Endurance — Luc Léger (palier)",Barèmes!$B$6:$B$28,H197,Barèmes!$C$6:$C$28,IF(H197="6ème","Mixte",G197)),"à besoin",IF(J197&gt;=SUMIFS(Barèmes!$E$6:$E$28,Barèmes!$A$6:$A$28,"Endurance — Luc Léger (palier)",Barèmes!$B$6:$B$28,H197,Barèmes!$C$6:$C$28,IF(H197="6ème","Mixte",G197)),"fragile","satisfaisant"))))</f>
        <v/>
      </c>
      <c r="N197" s="21" t="str">
        <f>IF(OR(J197="",SUMPRODUCT((Barèmes!$A$6:$A$28="Endurance — Luc Léger (palier)")*(Barèmes!$B$6:$B$28=H197)*(Barèmes!$C$6:$C$28=IF(H197="6ème","Mixte",G197)))=0),"",IF(SUMPRODUCT((Barèmes!$A$6:$A$28="Endurance — Luc Léger (palier)")*(Barèmes!$B$6:$B$28=H197)*(Barèmes!$C$6:$C$28=IF(H197="6ème","Mixte",G197))*(Barèmes!$J$6:$J$28="+"))&gt;0,IF(J197&lt;=SUMIFS(Barèmes!$F$6:$F$28,Barèmes!$A$6:$A$28,"Endurance — Luc Léger (palier)",Barèmes!$B$6:$B$28,H197,Barèmes!$C$6:$C$28,IF(H197="6ème","Mixte",G197)),Barèmes!$B$2,IF(J197&lt;=SUMIFS(Barèmes!$G$6:$G$28,Barèmes!$A$6:$A$28,"Endurance — Luc Léger (palier)",Barèmes!$B$6:$B$28,H197,Barèmes!$C$6:$C$28,IF(H197="6ème","Mixte",G197)),Barèmes!$C$2,IF(J197&lt;=SUMIFS(Barèmes!$H$6:$H$28,Barèmes!$A$6:$A$28,"Endurance — Luc Léger (palier)",Barèmes!$B$6:$B$28,H197,Barèmes!$C$6:$C$28,IF(H197="6ème","Mixte",G197)),Barèmes!$D$2,IF(J197&lt;=SUMIFS(Barèmes!$I$6:$I$28,Barèmes!$A$6:$A$28,"Endurance — Luc Léger (palier)",Barèmes!$B$6:$B$28,H197,Barèmes!$C$6:$C$28,IF(H197="6ème","Mixte",G197)),Barèmes!$E$2,Barèmes!$F$2)))),IF(J197&gt;=SUMIFS(Barèmes!$F$6:$F$28,Barèmes!$A$6:$A$28,"Endurance — Luc Léger (palier)",Barèmes!$B$6:$B$28,H197,Barèmes!$C$6:$C$28,IF(H197="6ème","Mixte",G197)),Barèmes!$B$2,IF(J197&gt;=SUMIFS(Barèmes!$G$6:$G$28,Barèmes!$A$6:$A$28,"Endurance — Luc Léger (palier)",Barèmes!$B$6:$B$28,H197,Barèmes!$C$6:$C$28,IF(H197="6ème","Mixte",G197)),Barèmes!$C$2,IF(J197&gt;=SUMIFS(Barèmes!$H$6:$H$28,Barèmes!$A$6:$A$28,"Endurance — Luc Léger (palier)",Barèmes!$B$6:$B$28,H197,Barèmes!$C$6:$C$28,IF(H197="6ème","Mixte",G197)),Barèmes!$D$2,IF(J197&gt;=SUMIFS(Barèmes!$I$6:$I$28,Barèmes!$A$6:$A$28,"Endurance — Luc Léger (palier)",Barèmes!$B$6:$B$28,H197,Barèmes!$C$6:$C$28,IF(H197="6ème","Mixte",G197)),Barèmes!$E$2,Barèmes!$F$2))))))</f>
        <v/>
      </c>
      <c r="O197" s="22"/>
      <c r="P197" s="23" t="str">
        <f>IF(OR(O197="",SUMPRODUCT((Barèmes!$A$6:$A$28="Force bas du corps — Saut en longueur (m)")*(Barèmes!$B$6:$B$28=H197)*(Barèmes!$C$6:$C$28=IF(H197="6ème","Mixte",G197)))=0),"",IF(SUMPRODUCT((Barèmes!$A$6:$A$28="Force bas du corps — Saut en longueur (m)")*(Barèmes!$B$6:$B$28=H197)*(Barèmes!$C$6:$C$28=IF(H197="6ème","Mixte",G197))*(Barèmes!$J$6:$J$28="+"))&gt;0,IF(O197&lt;=SUMIFS(Barèmes!$D$6:$D$28,Barèmes!$A$6:$A$28,"Force bas du corps — Saut en longueur (m)",Barèmes!$B$6:$B$28,H197,Barèmes!$C$6:$C$28,IF(H197="6ème","Mixte",G197)),"à besoin",IF(O197&lt;=SUMIFS(Barèmes!$E$6:$E$28,Barèmes!$A$6:$A$28,"Force bas du corps — Saut en longueur (m)",Barèmes!$B$6:$B$28,H197,Barèmes!$C$6:$C$28,IF(H197="6ème","Mixte",G197)),"fragile","satisfaisant")),IF(O197&gt;=SUMIFS(Barèmes!$D$6:$D$28,Barèmes!$A$6:$A$28,"Force bas du corps — Saut en longueur (m)",Barèmes!$B$6:$B$28,H197,Barèmes!$C$6:$C$28,IF(H197="6ème","Mixte",G197)),"à besoin",IF(O197&gt;=SUMIFS(Barèmes!$E$6:$E$28,Barèmes!$A$6:$A$28,"Force bas du corps — Saut en longueur (m)",Barèmes!$B$6:$B$28,H197,Barèmes!$C$6:$C$28,IF(H197="6ème","Mixte",G197)),"fragile","satisfaisant"))))</f>
        <v/>
      </c>
      <c r="Q197" s="23" t="str">
        <f>IF(OR(O197="",SUMPRODUCT((Barèmes!$A$6:$A$28="Force bas du corps — Saut en longueur (m)")*(Barèmes!$B$6:$B$28=H197)*(Barèmes!$C$6:$C$28=IF(H197="6ème","Mixte",G197)))=0),"",IF(SUMPRODUCT((Barèmes!$A$6:$A$28="Force bas du corps — Saut en longueur (m)")*(Barèmes!$B$6:$B$28=H197)*(Barèmes!$C$6:$C$28=IF(H197="6ème","Mixte",G197))*(Barèmes!$J$6:$J$28="+"))&gt;0,IF(O197&lt;=SUMIFS(Barèmes!$F$6:$F$28,Barèmes!$A$6:$A$28,"Force bas du corps — Saut en longueur (m)",Barèmes!$B$6:$B$28,H197,Barèmes!$C$6:$C$28,IF(H197="6ème","Mixte",G197)),Barèmes!$B$2,IF(O197&lt;=SUMIFS(Barèmes!$G$6:$G$28,Barèmes!$A$6:$A$28,"Force bas du corps — Saut en longueur (m)",Barèmes!$B$6:$B$28,H197,Barèmes!$C$6:$C$28,IF(H197="6ème","Mixte",G197)),Barèmes!$C$2,IF(O197&lt;=SUMIFS(Barèmes!$H$6:$H$28,Barèmes!$A$6:$A$28,"Force bas du corps — Saut en longueur (m)",Barèmes!$B$6:$B$28,H197,Barèmes!$C$6:$C$28,IF(H197="6ème","Mixte",G197)),Barèmes!$D$2,IF(O197&lt;=SUMIFS(Barèmes!$I$6:$I$28,Barèmes!$A$6:$A$28,"Force bas du corps — Saut en longueur (m)",Barèmes!$B$6:$B$28,H197,Barèmes!$C$6:$C$28,IF(H197="6ème","Mixte",G197)),Barèmes!$E$2,Barèmes!$F$2)))),IF(O197&gt;=SUMIFS(Barèmes!$F$6:$F$28,Barèmes!$A$6:$A$28,"Force bas du corps — Saut en longueur (m)",Barèmes!$B$6:$B$28,H197,Barèmes!$C$6:$C$28,IF(H197="6ème","Mixte",G197)),Barèmes!$B$2,IF(O197&gt;=SUMIFS(Barèmes!$G$6:$G$28,Barèmes!$A$6:$A$28,"Force bas du corps — Saut en longueur (m)",Barèmes!$B$6:$B$28,H197,Barèmes!$C$6:$C$28,IF(H197="6ème","Mixte",G197)),Barèmes!$C$2,IF(O197&gt;=SUMIFS(Barèmes!$H$6:$H$28,Barèmes!$A$6:$A$28,"Force bas du corps — Saut en longueur (m)",Barèmes!$B$6:$B$28,H197,Barèmes!$C$6:$C$28,IF(H197="6ème","Mixte",G197)),Barèmes!$D$2,IF(O197&gt;=SUMIFS(Barèmes!$I$6:$I$28,Barèmes!$A$6:$A$28,"Force bas du corps — Saut en longueur (m)",Barèmes!$B$6:$B$28,H197,Barèmes!$C$6:$C$28,IF(H197="6ème","Mixte",G197)),Barèmes!$E$2,Barèmes!$F$2))))))</f>
        <v/>
      </c>
      <c r="R197" s="22"/>
      <c r="S197" s="24" t="str">
        <f>IF(OR(R197="",SUMPRODUCT((Barèmes!$A$6:$A$28="Vitesse — 30 m (s)")*(Barèmes!$B$6:$B$28=H197)*(Barèmes!$C$6:$C$28=IF(H197="6ème","Mixte",G197)))=0),"",IF(SUMPRODUCT((Barèmes!$A$6:$A$28="Vitesse — 30 m (s)")*(Barèmes!$B$6:$B$28=H197)*(Barèmes!$C$6:$C$28=IF(H197="6ème","Mixte",G197))*(Barèmes!$J$6:$J$28="+"))&gt;0,IF(R197&lt;=SUMIFS(Barèmes!$D$6:$D$28,Barèmes!$A$6:$A$28,"Vitesse — 30 m (s)",Barèmes!$B$6:$B$28,H197,Barèmes!$C$6:$C$28,IF(H197="6ème","Mixte",G197)),"à besoin",IF(R197&lt;=SUMIFS(Barèmes!$E$6:$E$28,Barèmes!$A$6:$A$28,"Vitesse — 30 m (s)",Barèmes!$B$6:$B$28,H197,Barèmes!$C$6:$C$28,IF(H197="6ème","Mixte",G197)),"fragile","satisfaisant")),IF(R197&gt;=SUMIFS(Barèmes!$D$6:$D$28,Barèmes!$A$6:$A$28,"Vitesse — 30 m (s)",Barèmes!$B$6:$B$28,H197,Barèmes!$C$6:$C$28,IF(H197="6ème","Mixte",G197)),"à besoin",IF(R197&gt;=SUMIFS(Barèmes!$E$6:$E$28,Barèmes!$A$6:$A$28,"Vitesse — 30 m (s)",Barèmes!$B$6:$B$28,H197,Barèmes!$C$6:$C$28,IF(H197="6ème","Mixte",G197)),"fragile","satisfaisant"))))</f>
        <v/>
      </c>
      <c r="T197" s="24" t="str">
        <f>IF(OR(R197="",SUMPRODUCT((Barèmes!$A$6:$A$28="Vitesse — 30 m (s)")*(Barèmes!$B$6:$B$28=H197)*(Barèmes!$C$6:$C$28=IF(H197="6ème","Mixte",G197)))=0),"",IF(SUMPRODUCT((Barèmes!$A$6:$A$28="Vitesse — 30 m (s)")*(Barèmes!$B$6:$B$28=H197)*(Barèmes!$C$6:$C$28=IF(H197="6ème","Mixte",G197))*(Barèmes!$J$6:$J$28="+"))&gt;0,IF(R197&lt;=SUMIFS(Barèmes!$F$6:$F$28,Barèmes!$A$6:$A$28,"Vitesse — 30 m (s)",Barèmes!$B$6:$B$28,H197,Barèmes!$C$6:$C$28,IF(H197="6ème","Mixte",G197)),Barèmes!$B$2,IF(R197&lt;=SUMIFS(Barèmes!$G$6:$G$28,Barèmes!$A$6:$A$28,"Vitesse — 30 m (s)",Barèmes!$B$6:$B$28,H197,Barèmes!$C$6:$C$28,IF(H197="6ème","Mixte",G197)),Barèmes!$C$2,IF(R197&lt;=SUMIFS(Barèmes!$H$6:$H$28,Barèmes!$A$6:$A$28,"Vitesse — 30 m (s)",Barèmes!$B$6:$B$28,H197,Barèmes!$C$6:$C$28,IF(H197="6ème","Mixte",G197)),Barèmes!$D$2,IF(R197&lt;=SUMIFS(Barèmes!$I$6:$I$28,Barèmes!$A$6:$A$28,"Vitesse — 30 m (s)",Barèmes!$B$6:$B$28,H197,Barèmes!$C$6:$C$28,IF(H197="6ème","Mixte",G197)),Barèmes!$E$2,Barèmes!$F$2)))),IF(R197&gt;=SUMIFS(Barèmes!$F$6:$F$28,Barèmes!$A$6:$A$28,"Vitesse — 30 m (s)",Barèmes!$B$6:$B$28,H197,Barèmes!$C$6:$C$28,IF(H197="6ème","Mixte",G197)),Barèmes!$B$2,IF(R197&gt;=SUMIFS(Barèmes!$G$6:$G$28,Barèmes!$A$6:$A$28,"Vitesse — 30 m (s)",Barèmes!$B$6:$B$28,H197,Barèmes!$C$6:$C$28,IF(H197="6ème","Mixte",G197)),Barèmes!$C$2,IF(R197&gt;=SUMIFS(Barèmes!$H$6:$H$28,Barèmes!$A$6:$A$28,"Vitesse — 30 m (s)",Barèmes!$B$6:$B$28,H197,Barèmes!$C$6:$C$28,IF(H197="6ème","Mixte",G197)),Barèmes!$D$2,IF(R197&gt;=SUMIFS(Barèmes!$I$6:$I$28,Barèmes!$A$6:$A$28,"Vitesse — 30 m (s)",Barèmes!$B$6:$B$28,H197,Barèmes!$C$6:$C$28,IF(H197="6ème","Mixte",G197)),Barèmes!$E$2,Barèmes!$F$2))))))</f>
        <v/>
      </c>
      <c r="U197" s="22"/>
      <c r="V197" s="25" t="str">
        <f>IF(OR(U197="",SUMPRODUCT((Barèmes!$A$6:$A$28="Vitesse — 50 m (s)")*(Barèmes!$B$6:$B$28=H197)*(Barèmes!$C$6:$C$28=IF(H197="6ème","Mixte",G197)))=0),"",IF(SUMPRODUCT((Barèmes!$A$6:$A$28="Vitesse — 50 m (s)")*(Barèmes!$B$6:$B$28=H197)*(Barèmes!$C$6:$C$28=IF(H197="6ème","Mixte",G197))*(Barèmes!$J$6:$J$28="+"))&gt;0,IF(U197&lt;=SUMIFS(Barèmes!$D$6:$D$28,Barèmes!$A$6:$A$28,"Vitesse — 50 m (s)",Barèmes!$B$6:$B$28,H197,Barèmes!$C$6:$C$28,IF(H197="6ème","Mixte",G197)),"à besoin",IF(U197&lt;=SUMIFS(Barèmes!$E$6:$E$28,Barèmes!$A$6:$A$28,"Vitesse — 50 m (s)",Barèmes!$B$6:$B$28,H197,Barèmes!$C$6:$C$28,IF(H197="6ème","Mixte",G197)),"fragile","satisfaisant")),IF(U197&gt;=SUMIFS(Barèmes!$D$6:$D$28,Barèmes!$A$6:$A$28,"Vitesse — 50 m (s)",Barèmes!$B$6:$B$28,H197,Barèmes!$C$6:$C$28,IF(H197="6ème","Mixte",G197)),"à besoin",IF(U197&gt;=SUMIFS(Barèmes!$E$6:$E$28,Barèmes!$A$6:$A$28,"Vitesse — 50 m (s)",Barèmes!$B$6:$B$28,H197,Barèmes!$C$6:$C$28,IF(H197="6ème","Mixte",G197)),"fragile","satisfaisant"))))</f>
        <v/>
      </c>
      <c r="W197" s="25" t="str">
        <f>IF(OR(U197="",SUMPRODUCT((Barèmes!$A$6:$A$28="Vitesse — 50 m (s)")*(Barèmes!$B$6:$B$28=H197)*(Barèmes!$C$6:$C$28=IF(H197="6ème","Mixte",G197)))=0),"",IF(SUMPRODUCT((Barèmes!$A$6:$A$28="Vitesse — 50 m (s)")*(Barèmes!$B$6:$B$28=H197)*(Barèmes!$C$6:$C$28=IF(H197="6ème","Mixte",G197))*(Barèmes!$J$6:$J$28="+"))&gt;0,IF(U197&lt;=SUMIFS(Barèmes!$F$6:$F$28,Barèmes!$A$6:$A$28,"Vitesse — 50 m (s)",Barèmes!$B$6:$B$28,H197,Barèmes!$C$6:$C$28,IF(H197="6ème","Mixte",G197)),Barèmes!$B$2,IF(U197&lt;=SUMIFS(Barèmes!$G$6:$G$28,Barèmes!$A$6:$A$28,"Vitesse — 50 m (s)",Barèmes!$B$6:$B$28,H197,Barèmes!$C$6:$C$28,IF(H197="6ème","Mixte",G197)),Barèmes!$C$2,IF(U197&lt;=SUMIFS(Barèmes!$H$6:$H$28,Barèmes!$A$6:$A$28,"Vitesse — 50 m (s)",Barèmes!$B$6:$B$28,H197,Barèmes!$C$6:$C$28,IF(H197="6ème","Mixte",G197)),Barèmes!$D$2,IF(U197&lt;=SUMIFS(Barèmes!$I$6:$I$28,Barèmes!$A$6:$A$28,"Vitesse — 50 m (s)",Barèmes!$B$6:$B$28,H197,Barèmes!$C$6:$C$28,IF(H197="6ème","Mixte",G197)),Barèmes!$E$2,Barèmes!$F$2)))),IF(U197&gt;=SUMIFS(Barèmes!$F$6:$F$28,Barèmes!$A$6:$A$28,"Vitesse — 50 m (s)",Barèmes!$B$6:$B$28,H197,Barèmes!$C$6:$C$28,IF(H197="6ème","Mixte",G197)),Barèmes!$B$2,IF(U197&gt;=SUMIFS(Barèmes!$G$6:$G$28,Barèmes!$A$6:$A$28,"Vitesse — 50 m (s)",Barèmes!$B$6:$B$28,H197,Barèmes!$C$6:$C$28,IF(H197="6ème","Mixte",G197)),Barèmes!$C$2,IF(U197&gt;=SUMIFS(Barèmes!$H$6:$H$28,Barèmes!$A$6:$A$28,"Vitesse — 50 m (s)",Barèmes!$B$6:$B$28,H197,Barèmes!$C$6:$C$28,IF(H197="6ème","Mixte",G197)),Barèmes!$D$2,IF(U197&gt;=SUMIFS(Barèmes!$I$6:$I$28,Barèmes!$A$6:$A$28,"Vitesse — 50 m (s)",Barèmes!$B$6:$B$28,H197,Barèmes!$C$6:$C$28,IF(H197="6ème","Mixte",G197)),Barèmes!$E$2,Barèmes!$F$2))))))</f>
        <v/>
      </c>
      <c r="X197" s="18"/>
      <c r="Y197" s="26" t="str" cm="1">
        <f t="array" ref="Y197">IF(OR(X197="",SUMPRODUCT((Barèmes!$A$6:$A$28="Souplesse (score 1-5)")*(Barèmes!$B$6:$B$28=H197)*(Barèmes!$C$6:$C$28=IF(H197="6ème","Mixte",G197)))=0),"",IF(SUMPRODUCT((Barèmes!$A$6:$A$28="Souplesse (score 1-5)")*(Barèmes!$B$6:$B$28=H197)*(Barèmes!$C$6:$C$28=IF(H197="6ème","Mixte",G197))*(Barèmes!$J$6:$J$28="+"))&gt;0,IF(X197&lt;=SUMIFS(Barèmes!$D$6:$D$28,Barèmes!$A$6:$A$28,"Souplesse (score 1-5)",Barèmes!$B$6:$B$28,H197,Barèmes!$C$6:$C$28,IF(H197="6ème","Mixte",G197)),"à besoin",IF(X197&lt;=SUMIFS(Barèmes!$E$6:$E$28,Barèmes!$A$6:$A$28,"Souplesse (score 1-5)",Barèmes!$B$6:$B$28,H197,Barèmes!$C$6:$C$28,IF(H197="6ème","Mixte",G197)),"fragile","satisfaisant")),IF(X197&gt;=SUMIFS(Barèmes!$D$6:$D$28,Barèmes!$A$6:$A$28,"Souplesse (score 1-5)",Barèmes!$B$6:$B$28,H197,Barèmes!$C$6:$C$28,IF(H197="6ème","Mixte",G197)),"à besoin",IF(X197&gt;=SUMIFS(Barèmes!$E$6:$E$28,Barèmes!$A$6:$A$28,"Souplesse (score 1-5)",Barèmes!$B$6:$B$28,H197,Barèmes!$C$6:$C$28,IF(H197="6ème","Mixte",G197)),"fragile","satisfaisant"))))</f>
        <v/>
      </c>
      <c r="Z197" s="26" t="str" cm="1">
        <f t="array" ref="Z197">IF(OR(X197="",SUMPRODUCT((Barèmes!$A$6:$A$28="Souplesse (score 1-5)")*(Barèmes!$B$6:$B$28=H197)*(Barèmes!$C$6:$C$28=IF(H197="6ème","Mixte",G197)))=0),"",IF(SUMPRODUCT((Barèmes!$A$6:$A$28="Souplesse (score 1-5)")*(Barèmes!$B$6:$B$28=H197)*(Barèmes!$C$6:$C$28=IF(H197="6ème","Mixte",G197))*(Barèmes!$J$6:$J$28="+"))&gt;0,IF(X197&lt;=SUMIFS(Barèmes!$F$6:$F$28,Barèmes!$A$6:$A$28,"Souplesse (score 1-5)",Barèmes!$B$6:$B$28,H197,Barèmes!$C$6:$C$28,IF(H197="6ème","Mixte",G197)),Barèmes!$B$2,IF(X197&lt;=SUMIFS(Barèmes!$G$6:$G$28,Barèmes!$A$6:$A$28,"Souplesse (score 1-5)",Barèmes!$B$6:$B$28,H197,Barèmes!$C$6:$C$28,IF(H197="6ème","Mixte",G197)),Barèmes!$C$2,IF(X197&lt;=SUMIFS(Barèmes!$H$6:$H$28,Barèmes!$A$6:$A$28,"Souplesse (score 1-5)",Barèmes!$B$6:$B$28,H197,Barèmes!$C$6:$C$28,IF(H197="6ème","Mixte",G197)),Barèmes!$D$2,IF(X197&lt;=SUMIFS(Barèmes!$I$6:$I$28,Barèmes!$A$6:$A$28,"Souplesse (score 1-5)",Barèmes!$B$6:$B$28,H197,Barèmes!$C$6:$C$28,IF(H197="6ème","Mixte",G197)),Barèmes!$E$2,Barèmes!$F$2)))),IF(X197&gt;=SUMIFS(Barèmes!$F$6:$F$28,Barèmes!$A$6:$A$28,"Souplesse (score 1-5)",Barèmes!$B$6:$B$28,H197,Barèmes!$C$6:$C$28,IF(H197="6ème","Mixte",G197)),Barèmes!$B$2,IF(X197&gt;=SUMIFS(Barèmes!$G$6:$G$28,Barèmes!$A$6:$A$28,"Souplesse (score 1-5)",Barèmes!$B$6:$B$28,H197,Barèmes!$C$6:$C$28,IF(H197="6ème","Mixte",G197)),Barèmes!$C$2,IF(X197&gt;=SUMIFS(Barèmes!$H$6:$H$28,Barèmes!$A$6:$A$28,"Souplesse (score 1-5)",Barèmes!$B$6:$B$28,H197,Barèmes!$C$6:$C$28,IF(H197="6ème","Mixte",G197)),Barèmes!$D$2,IF(X197&gt;=SUMIFS(Barèmes!$I$6:$I$28,Barèmes!$A$6:$A$28,"Souplesse (score 1-5)",Barèmes!$B$6:$B$28,H197,Barèmes!$C$6:$C$28,IF(H197="6ème","Mixte",G197)),Barèmes!$E$2,Barèmes!$F$2))))))</f>
        <v/>
      </c>
      <c r="AA197" s="22"/>
      <c r="AB197" s="27" t="str">
        <f>IF(OR(AA197="",SUMPRODUCT((Barèmes!$A$6:$A$28="Agilité — T-test 974 (s)")*(Barèmes!$B$6:$B$28=H197)*(Barèmes!$C$6:$C$28=IF(H197="6ème","Mixte",G197)))=0),"",IF(SUMPRODUCT((Barèmes!$A$6:$A$28="Agilité — T-test 974 (s)")*(Barèmes!$B$6:$B$28=H197)*(Barèmes!$C$6:$C$28=IF(H197="6ème","Mixte",G197))*(Barèmes!$J$6:$J$28="+"))&gt;0,IF(AA197&lt;=SUMIFS(Barèmes!$D$6:$D$28,Barèmes!$A$6:$A$28,"Agilité — T-test 974 (s)",Barèmes!$B$6:$B$28,H197,Barèmes!$C$6:$C$28,IF(H197="6ème","Mixte",G197)),"à besoin",IF(AA197&lt;=SUMIFS(Barèmes!$E$6:$E$28,Barèmes!$A$6:$A$28,"Agilité — T-test 974 (s)",Barèmes!$B$6:$B$28,H197,Barèmes!$C$6:$C$28,IF(H197="6ème","Mixte",G197)),"fragile","satisfaisant")),IF(AA197&gt;=SUMIFS(Barèmes!$D$6:$D$28,Barèmes!$A$6:$A$28,"Agilité — T-test 974 (s)",Barèmes!$B$6:$B$28,H197,Barèmes!$C$6:$C$28,IF(H197="6ème","Mixte",G197)),"à besoin",IF(AA197&gt;=SUMIFS(Barèmes!$E$6:$E$28,Barèmes!$A$6:$A$28,"Agilité — T-test 974 (s)",Barèmes!$B$6:$B$28,H197,Barèmes!$C$6:$C$28,IF(H197="6ème","Mixte",G197)),"fragile","satisfaisant"))))</f>
        <v/>
      </c>
      <c r="AC197" s="27" t="str">
        <f>IF(OR(AA197="",SUMPRODUCT((Barèmes!$A$6:$A$28="Agilité — T-test 974 (s)")*(Barèmes!$B$6:$B$28=H197)*(Barèmes!$C$6:$C$28=IF(H197="6ème","Mixte",G197)))=0),"",IF(SUMPRODUCT((Barèmes!$A$6:$A$28="Agilité — T-test 974 (s)")*(Barèmes!$B$6:$B$28=H197)*(Barèmes!$C$6:$C$28=IF(H197="6ème","Mixte",G197))*(Barèmes!$J$6:$J$28="+"))&gt;0,IF(AA197&lt;=SUMIFS(Barèmes!$F$6:$F$28,Barèmes!$A$6:$A$28,"Agilité — T-test 974 (s)",Barèmes!$B$6:$B$28,H197,Barèmes!$C$6:$C$28,IF(H197="6ème","Mixte",G197)),Barèmes!$B$2,IF(AA197&lt;=SUMIFS(Barèmes!$G$6:$G$28,Barèmes!$A$6:$A$28,"Agilité — T-test 974 (s)",Barèmes!$B$6:$B$28,H197,Barèmes!$C$6:$C$28,IF(H197="6ème","Mixte",G197)),Barèmes!$C$2,IF(AA197&lt;=SUMIFS(Barèmes!$H$6:$H$28,Barèmes!$A$6:$A$28,"Agilité — T-test 974 (s)",Barèmes!$B$6:$B$28,H197,Barèmes!$C$6:$C$28,IF(H197="6ème","Mixte",G197)),Barèmes!$D$2,IF(AA197&lt;=SUMIFS(Barèmes!$I$6:$I$28,Barèmes!$A$6:$A$28,"Agilité — T-test 974 (s)",Barèmes!$B$6:$B$28,H197,Barèmes!$C$6:$C$28,IF(H197="6ème","Mixte",G197)),Barèmes!$E$2,Barèmes!$F$2)))),IF(AA197&gt;=SUMIFS(Barèmes!$F$6:$F$28,Barèmes!$A$6:$A$28,"Agilité — T-test 974 (s)",Barèmes!$B$6:$B$28,H197,Barèmes!$C$6:$C$28,IF(H197="6ème","Mixte",G197)),Barèmes!$B$2,IF(AA197&gt;=SUMIFS(Barèmes!$G$6:$G$28,Barèmes!$A$6:$A$28,"Agilité — T-test 974 (s)",Barèmes!$B$6:$B$28,H197,Barèmes!$C$6:$C$28,IF(H197="6ème","Mixte",G197)),Barèmes!$C$2,IF(AA197&gt;=SUMIFS(Barèmes!$H$6:$H$28,Barèmes!$A$6:$A$28,"Agilité — T-test 974 (s)",Barèmes!$B$6:$B$28,H197,Barèmes!$C$6:$C$28,IF(H197="6ème","Mixte",G197)),Barèmes!$D$2,IF(AA197&gt;=SUMIFS(Barèmes!$I$6:$I$28,Barèmes!$A$6:$A$28,"Agilité — T-test 974 (s)",Barèmes!$B$6:$B$28,H197,Barèmes!$C$6:$C$28,IF(H197="6ème","Mixte",G197)),Barèmes!$E$2,Barèmes!$F$2))))))</f>
        <v/>
      </c>
      <c r="AD197" s="28" t="str">
        <f t="shared" ref="AD197:AD260" si="26">IF(OR(AA197="",R197=""),"",AA197-R197)</f>
        <v/>
      </c>
      <c r="AE197" s="29" t="str">
        <f t="shared" ref="AE197:AE260" si="27">IF(OR(AA197="",R197="",R197=0),"",AA197/R197*100)</f>
        <v/>
      </c>
      <c r="AF197" s="30" t="str">
        <f>IF(OR(AD197="",SUMPRODUCT((Barèmes!$A$6:$A$28="Surcoût d'agilité (s) — technique")*(Barèmes!$B$6:$B$28=H197)*(Barèmes!$C$6:$C$28=IF(H197="6ème","Mixte",G197)))=0),"",IF(SUMPRODUCT((Barèmes!$A$6:$A$28="Surcoût d'agilité (s) — technique")*(Barèmes!$B$6:$B$28=H197)*(Barèmes!$C$6:$C$28=IF(H197="6ème","Mixte",G197))*(Barèmes!$J$6:$J$28="+"))&gt;0,IF(AD197&lt;=SUMIFS(Barèmes!$D$6:$D$28,Barèmes!$A$6:$A$28,"Surcoût d'agilité (s) — technique",Barèmes!$B$6:$B$28,H197,Barèmes!$C$6:$C$28,IF(H197="6ème","Mixte",G197)),"à besoin",IF(AD197&lt;=SUMIFS(Barèmes!$E$6:$E$28,Barèmes!$A$6:$A$28,"Surcoût d'agilité (s) — technique",Barèmes!$B$6:$B$28,H197,Barèmes!$C$6:$C$28,IF(H197="6ème","Mixte",G197)),"fragile","satisfaisant")),IF(AD197&gt;=SUMIFS(Barèmes!$D$6:$D$28,Barèmes!$A$6:$A$28,"Surcoût d'agilité (s) — technique",Barèmes!$B$6:$B$28,H197,Barèmes!$C$6:$C$28,IF(H197="6ème","Mixte",G197)),"à besoin",IF(AD197&gt;=SUMIFS(Barèmes!$E$6:$E$28,Barèmes!$A$6:$A$28,"Surcoût d'agilité (s) — technique",Barèmes!$B$6:$B$28,H197,Barèmes!$C$6:$C$28,IF(H197="6ème","Mixte",G197)),"fragile","satisfaisant"))))</f>
        <v/>
      </c>
      <c r="AG197" s="30" t="str">
        <f>IF(OR(AD197="",SUMPRODUCT((Barèmes!$A$6:$A$28="Surcoût d'agilité (s) — technique")*(Barèmes!$B$6:$B$28=H197)*(Barèmes!$C$6:$C$28=IF(H197="6ème","Mixte",G197)))=0),"",IF(SUMPRODUCT((Barèmes!$A$6:$A$28="Surcoût d'agilité (s) — technique")*(Barèmes!$B$6:$B$28=H197)*(Barèmes!$C$6:$C$28=IF(H197="6ème","Mixte",G197))*(Barèmes!$J$6:$J$28="+"))&gt;0,IF(AD197&lt;=SUMIFS(Barèmes!$F$6:$F$28,Barèmes!$A$6:$A$28,"Surcoût d'agilité (s) — technique",Barèmes!$B$6:$B$28,H197,Barèmes!$C$6:$C$28,IF(H197="6ème","Mixte",G197)),Barèmes!$B$2,IF(AD197&lt;=SUMIFS(Barèmes!$G$6:$G$28,Barèmes!$A$6:$A$28,"Surcoût d'agilité (s) — technique",Barèmes!$B$6:$B$28,H197,Barèmes!$C$6:$C$28,IF(H197="6ème","Mixte",G197)),Barèmes!$C$2,IF(AD197&lt;=SUMIFS(Barèmes!$H$6:$H$28,Barèmes!$A$6:$A$28,"Surcoût d'agilité (s) — technique",Barèmes!$B$6:$B$28,H197,Barèmes!$C$6:$C$28,IF(H197="6ème","Mixte",G197)),Barèmes!$D$2,IF(AD197&lt;=SUMIFS(Barèmes!$I$6:$I$28,Barèmes!$A$6:$A$28,"Surcoût d'agilité (s) — technique",Barèmes!$B$6:$B$28,H197,Barèmes!$C$6:$C$28,IF(H197="6ème","Mixte",G197)),Barèmes!$E$2,Barèmes!$F$2)))),IF(AD197&gt;=SUMIFS(Barèmes!$F$6:$F$28,Barèmes!$A$6:$A$28,"Surcoût d'agilité (s) — technique",Barèmes!$B$6:$B$28,H197,Barèmes!$C$6:$C$28,IF(H197="6ème","Mixte",G197)),Barèmes!$B$2,IF(AD197&gt;=SUMIFS(Barèmes!$G$6:$G$28,Barèmes!$A$6:$A$28,"Surcoût d'agilité (s) — technique",Barèmes!$B$6:$B$28,H197,Barèmes!$C$6:$C$28,IF(H197="6ème","Mixte",G197)),Barèmes!$C$2,IF(AD197&gt;=SUMIFS(Barèmes!$H$6:$H$28,Barèmes!$A$6:$A$28,"Surcoût d'agilité (s) — technique",Barèmes!$B$6:$B$28,H197,Barèmes!$C$6:$C$28,IF(H197="6ème","Mixte",G197)),Barèmes!$D$2,IF(AD197&gt;=SUMIFS(Barèmes!$I$6:$I$28,Barèmes!$A$6:$A$28,"Surcoût d'agilité (s) — technique",Barèmes!$B$6:$B$28,H197,Barèmes!$C$6:$C$28,IF(H197="6ème","Mixte",G197)),Barèmes!$E$2,Barèmes!$F$2))))))</f>
        <v/>
      </c>
      <c r="AH197" s="31" t="str">
        <f>IF((IF(N197="",0,1)+IF(Q197="",0,1)+IF(W197="",0,1)+IF(Z197="",0,1)+IF(AC197="",0,1))=0,"",3*IF(N197=Barèmes!$B$2,1,IF(N197=Barèmes!$C$2,2,IF(N197=Barèmes!$D$2,3,IF(N197=Barèmes!$E$2,4,IF(N197=Barèmes!$F$2,5,0)))))+3*IF(Q197=Barèmes!$B$2,1,IF(Q197=Barèmes!$C$2,2,IF(Q197=Barèmes!$D$2,3,IF(Q197=Barèmes!$E$2,4,IF(Q197=Barèmes!$F$2,5,0)))))+2*IF(W197=Barèmes!$B$2,1,IF(W197=Barèmes!$C$2,2,IF(W197=Barèmes!$D$2,3,IF(W197=Barèmes!$E$2,4,IF(W197=Barèmes!$F$2,5,0)))))+1*IF(Z197=Barèmes!$B$2,1,IF(Z197=Barèmes!$C$2,2,IF(Z197=Barèmes!$D$2,3,IF(Z197=Barèmes!$E$2,4,IF(Z197=Barèmes!$F$2,5,0)))))+1*IF(AC197=Barèmes!$B$2,1,IF(AC197=Barèmes!$C$2,2,IF(AC197=Barèmes!$D$2,3,IF(AC197=Barèmes!$E$2,4,IF(AC197=Barèmes!$F$2,5,0))))))</f>
        <v/>
      </c>
      <c r="AI197" s="31"/>
      <c r="AJ197" s="32" t="str">
        <f>IFERROR(INDEX(Croissance!$B$5:$B$604,MATCH(A197,Croissance!$A$5:$A$604,0)),"")</f>
        <v/>
      </c>
      <c r="AK197" s="32" t="str">
        <f>IFERROR(INDEX(Croissance!$C$5:$C$604,MATCH(A197,Croissance!$A$5:$A$604,0)),"")</f>
        <v/>
      </c>
      <c r="AL197" s="32" t="str">
        <f>IFERROR(INDEX(Croissance!$D$5:$D$604,MATCH(A197,Croissance!$A$5:$A$604,0)),"")</f>
        <v/>
      </c>
      <c r="AM197" s="32" t="str">
        <f>IFERROR(INDEX(Croissance!$E$5:$E$604,MATCH(A197,Croissance!$A$5:$A$604,0)),"")</f>
        <v/>
      </c>
      <c r="AO197" s="33">
        <f t="shared" si="24"/>
        <v>0</v>
      </c>
      <c r="AP197" s="33">
        <f t="shared" ref="AP197:AP260" si="28">IF(OR(A197="",B197=""),0,IF(SUMPRODUCT(($A$5:$A$604=A197)*($B$5:$B$604&gt;B197))=0,1,0))</f>
        <v>0</v>
      </c>
      <c r="AQ197" s="33">
        <f>IF(A197="",0,IF(AND(OR('Synthèse classe'!$C$2="Tous",C197='Synthèse classe'!$C$2),OR('Synthèse classe'!$C$3="Toutes",D197='Synthèse classe'!$C$3),OR('Synthèse classe'!$C$4="Toutes",AND('Synthèse classe'!$C$4="Dernière",AP197=1),B197=IFERROR(VALUE('Synthèse classe'!$C$4),0))),1,0))</f>
        <v>0</v>
      </c>
      <c r="AR197" s="34" t="str">
        <f t="shared" ref="AR197:AR260" si="29">IF(OR(A197="",B197=""),"",A197&amp;"|"&amp;B197)</f>
        <v/>
      </c>
    </row>
    <row r="198" spans="1:44" x14ac:dyDescent="0.2">
      <c r="A198" s="17" t="str">
        <f t="shared" si="25"/>
        <v/>
      </c>
      <c r="B198" s="18"/>
      <c r="C198" s="19"/>
      <c r="D198" s="19"/>
      <c r="E198" s="19"/>
      <c r="F198" s="19"/>
      <c r="G198" s="19"/>
      <c r="H198" s="17" t="str">
        <f t="shared" ref="H198:H261" si="30">IF(D198="","",IF(LEFT(D198,1)="6","6ème",IF(LEFT(D198,1)="2","2nde","Classe non reconnue")))</f>
        <v/>
      </c>
      <c r="I198" s="20"/>
      <c r="J198" s="18"/>
      <c r="K198" s="19"/>
      <c r="L198" s="21" t="str">
        <f t="shared" ref="L198:L261" si="31">IF(K198="","",IF(K198="A","fiable","⚠ à relativiser"))</f>
        <v/>
      </c>
      <c r="M198" s="21" t="str">
        <f>IF(OR(J198="",SUMPRODUCT((Barèmes!$A$6:$A$28="Endurance — Luc Léger (palier)")*(Barèmes!$B$6:$B$28=H198)*(Barèmes!$C$6:$C$28=IF(H198="6ème","Mixte",G198)))=0),"",IF(SUMPRODUCT((Barèmes!$A$6:$A$28="Endurance — Luc Léger (palier)")*(Barèmes!$B$6:$B$28=H198)*(Barèmes!$C$6:$C$28=IF(H198="6ème","Mixte",G198))*(Barèmes!$J$6:$J$28="+"))&gt;0,IF(J198&lt;=SUMIFS(Barèmes!$D$6:$D$28,Barèmes!$A$6:$A$28,"Endurance — Luc Léger (palier)",Barèmes!$B$6:$B$28,H198,Barèmes!$C$6:$C$28,IF(H198="6ème","Mixte",G198)),"à besoin",IF(J198&lt;=SUMIFS(Barèmes!$E$6:$E$28,Barèmes!$A$6:$A$28,"Endurance — Luc Léger (palier)",Barèmes!$B$6:$B$28,H198,Barèmes!$C$6:$C$28,IF(H198="6ème","Mixte",G198)),"fragile","satisfaisant")),IF(J198&gt;=SUMIFS(Barèmes!$D$6:$D$28,Barèmes!$A$6:$A$28,"Endurance — Luc Léger (palier)",Barèmes!$B$6:$B$28,H198,Barèmes!$C$6:$C$28,IF(H198="6ème","Mixte",G198)),"à besoin",IF(J198&gt;=SUMIFS(Barèmes!$E$6:$E$28,Barèmes!$A$6:$A$28,"Endurance — Luc Léger (palier)",Barèmes!$B$6:$B$28,H198,Barèmes!$C$6:$C$28,IF(H198="6ème","Mixte",G198)),"fragile","satisfaisant"))))</f>
        <v/>
      </c>
      <c r="N198" s="21" t="str">
        <f>IF(OR(J198="",SUMPRODUCT((Barèmes!$A$6:$A$28="Endurance — Luc Léger (palier)")*(Barèmes!$B$6:$B$28=H198)*(Barèmes!$C$6:$C$28=IF(H198="6ème","Mixte",G198)))=0),"",IF(SUMPRODUCT((Barèmes!$A$6:$A$28="Endurance — Luc Léger (palier)")*(Barèmes!$B$6:$B$28=H198)*(Barèmes!$C$6:$C$28=IF(H198="6ème","Mixte",G198))*(Barèmes!$J$6:$J$28="+"))&gt;0,IF(J198&lt;=SUMIFS(Barèmes!$F$6:$F$28,Barèmes!$A$6:$A$28,"Endurance — Luc Léger (palier)",Barèmes!$B$6:$B$28,H198,Barèmes!$C$6:$C$28,IF(H198="6ème","Mixte",G198)),Barèmes!$B$2,IF(J198&lt;=SUMIFS(Barèmes!$G$6:$G$28,Barèmes!$A$6:$A$28,"Endurance — Luc Léger (palier)",Barèmes!$B$6:$B$28,H198,Barèmes!$C$6:$C$28,IF(H198="6ème","Mixte",G198)),Barèmes!$C$2,IF(J198&lt;=SUMIFS(Barèmes!$H$6:$H$28,Barèmes!$A$6:$A$28,"Endurance — Luc Léger (palier)",Barèmes!$B$6:$B$28,H198,Barèmes!$C$6:$C$28,IF(H198="6ème","Mixte",G198)),Barèmes!$D$2,IF(J198&lt;=SUMIFS(Barèmes!$I$6:$I$28,Barèmes!$A$6:$A$28,"Endurance — Luc Léger (palier)",Barèmes!$B$6:$B$28,H198,Barèmes!$C$6:$C$28,IF(H198="6ème","Mixte",G198)),Barèmes!$E$2,Barèmes!$F$2)))),IF(J198&gt;=SUMIFS(Barèmes!$F$6:$F$28,Barèmes!$A$6:$A$28,"Endurance — Luc Léger (palier)",Barèmes!$B$6:$B$28,H198,Barèmes!$C$6:$C$28,IF(H198="6ème","Mixte",G198)),Barèmes!$B$2,IF(J198&gt;=SUMIFS(Barèmes!$G$6:$G$28,Barèmes!$A$6:$A$28,"Endurance — Luc Léger (palier)",Barèmes!$B$6:$B$28,H198,Barèmes!$C$6:$C$28,IF(H198="6ème","Mixte",G198)),Barèmes!$C$2,IF(J198&gt;=SUMIFS(Barèmes!$H$6:$H$28,Barèmes!$A$6:$A$28,"Endurance — Luc Léger (palier)",Barèmes!$B$6:$B$28,H198,Barèmes!$C$6:$C$28,IF(H198="6ème","Mixte",G198)),Barèmes!$D$2,IF(J198&gt;=SUMIFS(Barèmes!$I$6:$I$28,Barèmes!$A$6:$A$28,"Endurance — Luc Léger (palier)",Barèmes!$B$6:$B$28,H198,Barèmes!$C$6:$C$28,IF(H198="6ème","Mixte",G198)),Barèmes!$E$2,Barèmes!$F$2))))))</f>
        <v/>
      </c>
      <c r="O198" s="22"/>
      <c r="P198" s="23" t="str">
        <f>IF(OR(O198="",SUMPRODUCT((Barèmes!$A$6:$A$28="Force bas du corps — Saut en longueur (m)")*(Barèmes!$B$6:$B$28=H198)*(Barèmes!$C$6:$C$28=IF(H198="6ème","Mixte",G198)))=0),"",IF(SUMPRODUCT((Barèmes!$A$6:$A$28="Force bas du corps — Saut en longueur (m)")*(Barèmes!$B$6:$B$28=H198)*(Barèmes!$C$6:$C$28=IF(H198="6ème","Mixte",G198))*(Barèmes!$J$6:$J$28="+"))&gt;0,IF(O198&lt;=SUMIFS(Barèmes!$D$6:$D$28,Barèmes!$A$6:$A$28,"Force bas du corps — Saut en longueur (m)",Barèmes!$B$6:$B$28,H198,Barèmes!$C$6:$C$28,IF(H198="6ème","Mixte",G198)),"à besoin",IF(O198&lt;=SUMIFS(Barèmes!$E$6:$E$28,Barèmes!$A$6:$A$28,"Force bas du corps — Saut en longueur (m)",Barèmes!$B$6:$B$28,H198,Barèmes!$C$6:$C$28,IF(H198="6ème","Mixte",G198)),"fragile","satisfaisant")),IF(O198&gt;=SUMIFS(Barèmes!$D$6:$D$28,Barèmes!$A$6:$A$28,"Force bas du corps — Saut en longueur (m)",Barèmes!$B$6:$B$28,H198,Barèmes!$C$6:$C$28,IF(H198="6ème","Mixte",G198)),"à besoin",IF(O198&gt;=SUMIFS(Barèmes!$E$6:$E$28,Barèmes!$A$6:$A$28,"Force bas du corps — Saut en longueur (m)",Barèmes!$B$6:$B$28,H198,Barèmes!$C$6:$C$28,IF(H198="6ème","Mixte",G198)),"fragile","satisfaisant"))))</f>
        <v/>
      </c>
      <c r="Q198" s="23" t="str">
        <f>IF(OR(O198="",SUMPRODUCT((Barèmes!$A$6:$A$28="Force bas du corps — Saut en longueur (m)")*(Barèmes!$B$6:$B$28=H198)*(Barèmes!$C$6:$C$28=IF(H198="6ème","Mixte",G198)))=0),"",IF(SUMPRODUCT((Barèmes!$A$6:$A$28="Force bas du corps — Saut en longueur (m)")*(Barèmes!$B$6:$B$28=H198)*(Barèmes!$C$6:$C$28=IF(H198="6ème","Mixte",G198))*(Barèmes!$J$6:$J$28="+"))&gt;0,IF(O198&lt;=SUMIFS(Barèmes!$F$6:$F$28,Barèmes!$A$6:$A$28,"Force bas du corps — Saut en longueur (m)",Barèmes!$B$6:$B$28,H198,Barèmes!$C$6:$C$28,IF(H198="6ème","Mixte",G198)),Barèmes!$B$2,IF(O198&lt;=SUMIFS(Barèmes!$G$6:$G$28,Barèmes!$A$6:$A$28,"Force bas du corps — Saut en longueur (m)",Barèmes!$B$6:$B$28,H198,Barèmes!$C$6:$C$28,IF(H198="6ème","Mixte",G198)),Barèmes!$C$2,IF(O198&lt;=SUMIFS(Barèmes!$H$6:$H$28,Barèmes!$A$6:$A$28,"Force bas du corps — Saut en longueur (m)",Barèmes!$B$6:$B$28,H198,Barèmes!$C$6:$C$28,IF(H198="6ème","Mixte",G198)),Barèmes!$D$2,IF(O198&lt;=SUMIFS(Barèmes!$I$6:$I$28,Barèmes!$A$6:$A$28,"Force bas du corps — Saut en longueur (m)",Barèmes!$B$6:$B$28,H198,Barèmes!$C$6:$C$28,IF(H198="6ème","Mixte",G198)),Barèmes!$E$2,Barèmes!$F$2)))),IF(O198&gt;=SUMIFS(Barèmes!$F$6:$F$28,Barèmes!$A$6:$A$28,"Force bas du corps — Saut en longueur (m)",Barèmes!$B$6:$B$28,H198,Barèmes!$C$6:$C$28,IF(H198="6ème","Mixte",G198)),Barèmes!$B$2,IF(O198&gt;=SUMIFS(Barèmes!$G$6:$G$28,Barèmes!$A$6:$A$28,"Force bas du corps — Saut en longueur (m)",Barèmes!$B$6:$B$28,H198,Barèmes!$C$6:$C$28,IF(H198="6ème","Mixte",G198)),Barèmes!$C$2,IF(O198&gt;=SUMIFS(Barèmes!$H$6:$H$28,Barèmes!$A$6:$A$28,"Force bas du corps — Saut en longueur (m)",Barèmes!$B$6:$B$28,H198,Barèmes!$C$6:$C$28,IF(H198="6ème","Mixte",G198)),Barèmes!$D$2,IF(O198&gt;=SUMIFS(Barèmes!$I$6:$I$28,Barèmes!$A$6:$A$28,"Force bas du corps — Saut en longueur (m)",Barèmes!$B$6:$B$28,H198,Barèmes!$C$6:$C$28,IF(H198="6ème","Mixte",G198)),Barèmes!$E$2,Barèmes!$F$2))))))</f>
        <v/>
      </c>
      <c r="R198" s="22"/>
      <c r="S198" s="24" t="str">
        <f>IF(OR(R198="",SUMPRODUCT((Barèmes!$A$6:$A$28="Vitesse — 30 m (s)")*(Barèmes!$B$6:$B$28=H198)*(Barèmes!$C$6:$C$28=IF(H198="6ème","Mixte",G198)))=0),"",IF(SUMPRODUCT((Barèmes!$A$6:$A$28="Vitesse — 30 m (s)")*(Barèmes!$B$6:$B$28=H198)*(Barèmes!$C$6:$C$28=IF(H198="6ème","Mixte",G198))*(Barèmes!$J$6:$J$28="+"))&gt;0,IF(R198&lt;=SUMIFS(Barèmes!$D$6:$D$28,Barèmes!$A$6:$A$28,"Vitesse — 30 m (s)",Barèmes!$B$6:$B$28,H198,Barèmes!$C$6:$C$28,IF(H198="6ème","Mixte",G198)),"à besoin",IF(R198&lt;=SUMIFS(Barèmes!$E$6:$E$28,Barèmes!$A$6:$A$28,"Vitesse — 30 m (s)",Barèmes!$B$6:$B$28,H198,Barèmes!$C$6:$C$28,IF(H198="6ème","Mixte",G198)),"fragile","satisfaisant")),IF(R198&gt;=SUMIFS(Barèmes!$D$6:$D$28,Barèmes!$A$6:$A$28,"Vitesse — 30 m (s)",Barèmes!$B$6:$B$28,H198,Barèmes!$C$6:$C$28,IF(H198="6ème","Mixte",G198)),"à besoin",IF(R198&gt;=SUMIFS(Barèmes!$E$6:$E$28,Barèmes!$A$6:$A$28,"Vitesse — 30 m (s)",Barèmes!$B$6:$B$28,H198,Barèmes!$C$6:$C$28,IF(H198="6ème","Mixte",G198)),"fragile","satisfaisant"))))</f>
        <v/>
      </c>
      <c r="T198" s="24" t="str">
        <f>IF(OR(R198="",SUMPRODUCT((Barèmes!$A$6:$A$28="Vitesse — 30 m (s)")*(Barèmes!$B$6:$B$28=H198)*(Barèmes!$C$6:$C$28=IF(H198="6ème","Mixte",G198)))=0),"",IF(SUMPRODUCT((Barèmes!$A$6:$A$28="Vitesse — 30 m (s)")*(Barèmes!$B$6:$B$28=H198)*(Barèmes!$C$6:$C$28=IF(H198="6ème","Mixte",G198))*(Barèmes!$J$6:$J$28="+"))&gt;0,IF(R198&lt;=SUMIFS(Barèmes!$F$6:$F$28,Barèmes!$A$6:$A$28,"Vitesse — 30 m (s)",Barèmes!$B$6:$B$28,H198,Barèmes!$C$6:$C$28,IF(H198="6ème","Mixte",G198)),Barèmes!$B$2,IF(R198&lt;=SUMIFS(Barèmes!$G$6:$G$28,Barèmes!$A$6:$A$28,"Vitesse — 30 m (s)",Barèmes!$B$6:$B$28,H198,Barèmes!$C$6:$C$28,IF(H198="6ème","Mixte",G198)),Barèmes!$C$2,IF(R198&lt;=SUMIFS(Barèmes!$H$6:$H$28,Barèmes!$A$6:$A$28,"Vitesse — 30 m (s)",Barèmes!$B$6:$B$28,H198,Barèmes!$C$6:$C$28,IF(H198="6ème","Mixte",G198)),Barèmes!$D$2,IF(R198&lt;=SUMIFS(Barèmes!$I$6:$I$28,Barèmes!$A$6:$A$28,"Vitesse — 30 m (s)",Barèmes!$B$6:$B$28,H198,Barèmes!$C$6:$C$28,IF(H198="6ème","Mixte",G198)),Barèmes!$E$2,Barèmes!$F$2)))),IF(R198&gt;=SUMIFS(Barèmes!$F$6:$F$28,Barèmes!$A$6:$A$28,"Vitesse — 30 m (s)",Barèmes!$B$6:$B$28,H198,Barèmes!$C$6:$C$28,IF(H198="6ème","Mixte",G198)),Barèmes!$B$2,IF(R198&gt;=SUMIFS(Barèmes!$G$6:$G$28,Barèmes!$A$6:$A$28,"Vitesse — 30 m (s)",Barèmes!$B$6:$B$28,H198,Barèmes!$C$6:$C$28,IF(H198="6ème","Mixte",G198)),Barèmes!$C$2,IF(R198&gt;=SUMIFS(Barèmes!$H$6:$H$28,Barèmes!$A$6:$A$28,"Vitesse — 30 m (s)",Barèmes!$B$6:$B$28,H198,Barèmes!$C$6:$C$28,IF(H198="6ème","Mixte",G198)),Barèmes!$D$2,IF(R198&gt;=SUMIFS(Barèmes!$I$6:$I$28,Barèmes!$A$6:$A$28,"Vitesse — 30 m (s)",Barèmes!$B$6:$B$28,H198,Barèmes!$C$6:$C$28,IF(H198="6ème","Mixte",G198)),Barèmes!$E$2,Barèmes!$F$2))))))</f>
        <v/>
      </c>
      <c r="U198" s="22"/>
      <c r="V198" s="25" t="str">
        <f>IF(OR(U198="",SUMPRODUCT((Barèmes!$A$6:$A$28="Vitesse — 50 m (s)")*(Barèmes!$B$6:$B$28=H198)*(Barèmes!$C$6:$C$28=IF(H198="6ème","Mixte",G198)))=0),"",IF(SUMPRODUCT((Barèmes!$A$6:$A$28="Vitesse — 50 m (s)")*(Barèmes!$B$6:$B$28=H198)*(Barèmes!$C$6:$C$28=IF(H198="6ème","Mixte",G198))*(Barèmes!$J$6:$J$28="+"))&gt;0,IF(U198&lt;=SUMIFS(Barèmes!$D$6:$D$28,Barèmes!$A$6:$A$28,"Vitesse — 50 m (s)",Barèmes!$B$6:$B$28,H198,Barèmes!$C$6:$C$28,IF(H198="6ème","Mixte",G198)),"à besoin",IF(U198&lt;=SUMIFS(Barèmes!$E$6:$E$28,Barèmes!$A$6:$A$28,"Vitesse — 50 m (s)",Barèmes!$B$6:$B$28,H198,Barèmes!$C$6:$C$28,IF(H198="6ème","Mixte",G198)),"fragile","satisfaisant")),IF(U198&gt;=SUMIFS(Barèmes!$D$6:$D$28,Barèmes!$A$6:$A$28,"Vitesse — 50 m (s)",Barèmes!$B$6:$B$28,H198,Barèmes!$C$6:$C$28,IF(H198="6ème","Mixte",G198)),"à besoin",IF(U198&gt;=SUMIFS(Barèmes!$E$6:$E$28,Barèmes!$A$6:$A$28,"Vitesse — 50 m (s)",Barèmes!$B$6:$B$28,H198,Barèmes!$C$6:$C$28,IF(H198="6ème","Mixte",G198)),"fragile","satisfaisant"))))</f>
        <v/>
      </c>
      <c r="W198" s="25" t="str">
        <f>IF(OR(U198="",SUMPRODUCT((Barèmes!$A$6:$A$28="Vitesse — 50 m (s)")*(Barèmes!$B$6:$B$28=H198)*(Barèmes!$C$6:$C$28=IF(H198="6ème","Mixte",G198)))=0),"",IF(SUMPRODUCT((Barèmes!$A$6:$A$28="Vitesse — 50 m (s)")*(Barèmes!$B$6:$B$28=H198)*(Barèmes!$C$6:$C$28=IF(H198="6ème","Mixte",G198))*(Barèmes!$J$6:$J$28="+"))&gt;0,IF(U198&lt;=SUMIFS(Barèmes!$F$6:$F$28,Barèmes!$A$6:$A$28,"Vitesse — 50 m (s)",Barèmes!$B$6:$B$28,H198,Barèmes!$C$6:$C$28,IF(H198="6ème","Mixte",G198)),Barèmes!$B$2,IF(U198&lt;=SUMIFS(Barèmes!$G$6:$G$28,Barèmes!$A$6:$A$28,"Vitesse — 50 m (s)",Barèmes!$B$6:$B$28,H198,Barèmes!$C$6:$C$28,IF(H198="6ème","Mixte",G198)),Barèmes!$C$2,IF(U198&lt;=SUMIFS(Barèmes!$H$6:$H$28,Barèmes!$A$6:$A$28,"Vitesse — 50 m (s)",Barèmes!$B$6:$B$28,H198,Barèmes!$C$6:$C$28,IF(H198="6ème","Mixte",G198)),Barèmes!$D$2,IF(U198&lt;=SUMIFS(Barèmes!$I$6:$I$28,Barèmes!$A$6:$A$28,"Vitesse — 50 m (s)",Barèmes!$B$6:$B$28,H198,Barèmes!$C$6:$C$28,IF(H198="6ème","Mixte",G198)),Barèmes!$E$2,Barèmes!$F$2)))),IF(U198&gt;=SUMIFS(Barèmes!$F$6:$F$28,Barèmes!$A$6:$A$28,"Vitesse — 50 m (s)",Barèmes!$B$6:$B$28,H198,Barèmes!$C$6:$C$28,IF(H198="6ème","Mixte",G198)),Barèmes!$B$2,IF(U198&gt;=SUMIFS(Barèmes!$G$6:$G$28,Barèmes!$A$6:$A$28,"Vitesse — 50 m (s)",Barèmes!$B$6:$B$28,H198,Barèmes!$C$6:$C$28,IF(H198="6ème","Mixte",G198)),Barèmes!$C$2,IF(U198&gt;=SUMIFS(Barèmes!$H$6:$H$28,Barèmes!$A$6:$A$28,"Vitesse — 50 m (s)",Barèmes!$B$6:$B$28,H198,Barèmes!$C$6:$C$28,IF(H198="6ème","Mixte",G198)),Barèmes!$D$2,IF(U198&gt;=SUMIFS(Barèmes!$I$6:$I$28,Barèmes!$A$6:$A$28,"Vitesse — 50 m (s)",Barèmes!$B$6:$B$28,H198,Barèmes!$C$6:$C$28,IF(H198="6ème","Mixte",G198)),Barèmes!$E$2,Barèmes!$F$2))))))</f>
        <v/>
      </c>
      <c r="X198" s="18"/>
      <c r="Y198" s="26" t="str" cm="1">
        <f t="array" ref="Y198">IF(OR(X198="",SUMPRODUCT((Barèmes!$A$6:$A$28="Souplesse (score 1-5)")*(Barèmes!$B$6:$B$28=H198)*(Barèmes!$C$6:$C$28=IF(H198="6ème","Mixte",G198)))=0),"",IF(SUMPRODUCT((Barèmes!$A$6:$A$28="Souplesse (score 1-5)")*(Barèmes!$B$6:$B$28=H198)*(Barèmes!$C$6:$C$28=IF(H198="6ème","Mixte",G198))*(Barèmes!$J$6:$J$28="+"))&gt;0,IF(X198&lt;=SUMIFS(Barèmes!$D$6:$D$28,Barèmes!$A$6:$A$28,"Souplesse (score 1-5)",Barèmes!$B$6:$B$28,H198,Barèmes!$C$6:$C$28,IF(H198="6ème","Mixte",G198)),"à besoin",IF(X198&lt;=SUMIFS(Barèmes!$E$6:$E$28,Barèmes!$A$6:$A$28,"Souplesse (score 1-5)",Barèmes!$B$6:$B$28,H198,Barèmes!$C$6:$C$28,IF(H198="6ème","Mixte",G198)),"fragile","satisfaisant")),IF(X198&gt;=SUMIFS(Barèmes!$D$6:$D$28,Barèmes!$A$6:$A$28,"Souplesse (score 1-5)",Barèmes!$B$6:$B$28,H198,Barèmes!$C$6:$C$28,IF(H198="6ème","Mixte",G198)),"à besoin",IF(X198&gt;=SUMIFS(Barèmes!$E$6:$E$28,Barèmes!$A$6:$A$28,"Souplesse (score 1-5)",Barèmes!$B$6:$B$28,H198,Barèmes!$C$6:$C$28,IF(H198="6ème","Mixte",G198)),"fragile","satisfaisant"))))</f>
        <v/>
      </c>
      <c r="Z198" s="26" t="str" cm="1">
        <f t="array" ref="Z198">IF(OR(X198="",SUMPRODUCT((Barèmes!$A$6:$A$28="Souplesse (score 1-5)")*(Barèmes!$B$6:$B$28=H198)*(Barèmes!$C$6:$C$28=IF(H198="6ème","Mixte",G198)))=0),"",IF(SUMPRODUCT((Barèmes!$A$6:$A$28="Souplesse (score 1-5)")*(Barèmes!$B$6:$B$28=H198)*(Barèmes!$C$6:$C$28=IF(H198="6ème","Mixte",G198))*(Barèmes!$J$6:$J$28="+"))&gt;0,IF(X198&lt;=SUMIFS(Barèmes!$F$6:$F$28,Barèmes!$A$6:$A$28,"Souplesse (score 1-5)",Barèmes!$B$6:$B$28,H198,Barèmes!$C$6:$C$28,IF(H198="6ème","Mixte",G198)),Barèmes!$B$2,IF(X198&lt;=SUMIFS(Barèmes!$G$6:$G$28,Barèmes!$A$6:$A$28,"Souplesse (score 1-5)",Barèmes!$B$6:$B$28,H198,Barèmes!$C$6:$C$28,IF(H198="6ème","Mixte",G198)),Barèmes!$C$2,IF(X198&lt;=SUMIFS(Barèmes!$H$6:$H$28,Barèmes!$A$6:$A$28,"Souplesse (score 1-5)",Barèmes!$B$6:$B$28,H198,Barèmes!$C$6:$C$28,IF(H198="6ème","Mixte",G198)),Barèmes!$D$2,IF(X198&lt;=SUMIFS(Barèmes!$I$6:$I$28,Barèmes!$A$6:$A$28,"Souplesse (score 1-5)",Barèmes!$B$6:$B$28,H198,Barèmes!$C$6:$C$28,IF(H198="6ème","Mixte",G198)),Barèmes!$E$2,Barèmes!$F$2)))),IF(X198&gt;=SUMIFS(Barèmes!$F$6:$F$28,Barèmes!$A$6:$A$28,"Souplesse (score 1-5)",Barèmes!$B$6:$B$28,H198,Barèmes!$C$6:$C$28,IF(H198="6ème","Mixte",G198)),Barèmes!$B$2,IF(X198&gt;=SUMIFS(Barèmes!$G$6:$G$28,Barèmes!$A$6:$A$28,"Souplesse (score 1-5)",Barèmes!$B$6:$B$28,H198,Barèmes!$C$6:$C$28,IF(H198="6ème","Mixte",G198)),Barèmes!$C$2,IF(X198&gt;=SUMIFS(Barèmes!$H$6:$H$28,Barèmes!$A$6:$A$28,"Souplesse (score 1-5)",Barèmes!$B$6:$B$28,H198,Barèmes!$C$6:$C$28,IF(H198="6ème","Mixte",G198)),Barèmes!$D$2,IF(X198&gt;=SUMIFS(Barèmes!$I$6:$I$28,Barèmes!$A$6:$A$28,"Souplesse (score 1-5)",Barèmes!$B$6:$B$28,H198,Barèmes!$C$6:$C$28,IF(H198="6ème","Mixte",G198)),Barèmes!$E$2,Barèmes!$F$2))))))</f>
        <v/>
      </c>
      <c r="AA198" s="22"/>
      <c r="AB198" s="27" t="str">
        <f>IF(OR(AA198="",SUMPRODUCT((Barèmes!$A$6:$A$28="Agilité — T-test 974 (s)")*(Barèmes!$B$6:$B$28=H198)*(Barèmes!$C$6:$C$28=IF(H198="6ème","Mixte",G198)))=0),"",IF(SUMPRODUCT((Barèmes!$A$6:$A$28="Agilité — T-test 974 (s)")*(Barèmes!$B$6:$B$28=H198)*(Barèmes!$C$6:$C$28=IF(H198="6ème","Mixte",G198))*(Barèmes!$J$6:$J$28="+"))&gt;0,IF(AA198&lt;=SUMIFS(Barèmes!$D$6:$D$28,Barèmes!$A$6:$A$28,"Agilité — T-test 974 (s)",Barèmes!$B$6:$B$28,H198,Barèmes!$C$6:$C$28,IF(H198="6ème","Mixte",G198)),"à besoin",IF(AA198&lt;=SUMIFS(Barèmes!$E$6:$E$28,Barèmes!$A$6:$A$28,"Agilité — T-test 974 (s)",Barèmes!$B$6:$B$28,H198,Barèmes!$C$6:$C$28,IF(H198="6ème","Mixte",G198)),"fragile","satisfaisant")),IF(AA198&gt;=SUMIFS(Barèmes!$D$6:$D$28,Barèmes!$A$6:$A$28,"Agilité — T-test 974 (s)",Barèmes!$B$6:$B$28,H198,Barèmes!$C$6:$C$28,IF(H198="6ème","Mixte",G198)),"à besoin",IF(AA198&gt;=SUMIFS(Barèmes!$E$6:$E$28,Barèmes!$A$6:$A$28,"Agilité — T-test 974 (s)",Barèmes!$B$6:$B$28,H198,Barèmes!$C$6:$C$28,IF(H198="6ème","Mixte",G198)),"fragile","satisfaisant"))))</f>
        <v/>
      </c>
      <c r="AC198" s="27" t="str">
        <f>IF(OR(AA198="",SUMPRODUCT((Barèmes!$A$6:$A$28="Agilité — T-test 974 (s)")*(Barèmes!$B$6:$B$28=H198)*(Barèmes!$C$6:$C$28=IF(H198="6ème","Mixte",G198)))=0),"",IF(SUMPRODUCT((Barèmes!$A$6:$A$28="Agilité — T-test 974 (s)")*(Barèmes!$B$6:$B$28=H198)*(Barèmes!$C$6:$C$28=IF(H198="6ème","Mixte",G198))*(Barèmes!$J$6:$J$28="+"))&gt;0,IF(AA198&lt;=SUMIFS(Barèmes!$F$6:$F$28,Barèmes!$A$6:$A$28,"Agilité — T-test 974 (s)",Barèmes!$B$6:$B$28,H198,Barèmes!$C$6:$C$28,IF(H198="6ème","Mixte",G198)),Barèmes!$B$2,IF(AA198&lt;=SUMIFS(Barèmes!$G$6:$G$28,Barèmes!$A$6:$A$28,"Agilité — T-test 974 (s)",Barèmes!$B$6:$B$28,H198,Barèmes!$C$6:$C$28,IF(H198="6ème","Mixte",G198)),Barèmes!$C$2,IF(AA198&lt;=SUMIFS(Barèmes!$H$6:$H$28,Barèmes!$A$6:$A$28,"Agilité — T-test 974 (s)",Barèmes!$B$6:$B$28,H198,Barèmes!$C$6:$C$28,IF(H198="6ème","Mixte",G198)),Barèmes!$D$2,IF(AA198&lt;=SUMIFS(Barèmes!$I$6:$I$28,Barèmes!$A$6:$A$28,"Agilité — T-test 974 (s)",Barèmes!$B$6:$B$28,H198,Barèmes!$C$6:$C$28,IF(H198="6ème","Mixte",G198)),Barèmes!$E$2,Barèmes!$F$2)))),IF(AA198&gt;=SUMIFS(Barèmes!$F$6:$F$28,Barèmes!$A$6:$A$28,"Agilité — T-test 974 (s)",Barèmes!$B$6:$B$28,H198,Barèmes!$C$6:$C$28,IF(H198="6ème","Mixte",G198)),Barèmes!$B$2,IF(AA198&gt;=SUMIFS(Barèmes!$G$6:$G$28,Barèmes!$A$6:$A$28,"Agilité — T-test 974 (s)",Barèmes!$B$6:$B$28,H198,Barèmes!$C$6:$C$28,IF(H198="6ème","Mixte",G198)),Barèmes!$C$2,IF(AA198&gt;=SUMIFS(Barèmes!$H$6:$H$28,Barèmes!$A$6:$A$28,"Agilité — T-test 974 (s)",Barèmes!$B$6:$B$28,H198,Barèmes!$C$6:$C$28,IF(H198="6ème","Mixte",G198)),Barèmes!$D$2,IF(AA198&gt;=SUMIFS(Barèmes!$I$6:$I$28,Barèmes!$A$6:$A$28,"Agilité — T-test 974 (s)",Barèmes!$B$6:$B$28,H198,Barèmes!$C$6:$C$28,IF(H198="6ème","Mixte",G198)),Barèmes!$E$2,Barèmes!$F$2))))))</f>
        <v/>
      </c>
      <c r="AD198" s="28" t="str">
        <f t="shared" si="26"/>
        <v/>
      </c>
      <c r="AE198" s="29" t="str">
        <f t="shared" si="27"/>
        <v/>
      </c>
      <c r="AF198" s="30" t="str">
        <f>IF(OR(AD198="",SUMPRODUCT((Barèmes!$A$6:$A$28="Surcoût d'agilité (s) — technique")*(Barèmes!$B$6:$B$28=H198)*(Barèmes!$C$6:$C$28=IF(H198="6ème","Mixte",G198)))=0),"",IF(SUMPRODUCT((Barèmes!$A$6:$A$28="Surcoût d'agilité (s) — technique")*(Barèmes!$B$6:$B$28=H198)*(Barèmes!$C$6:$C$28=IF(H198="6ème","Mixte",G198))*(Barèmes!$J$6:$J$28="+"))&gt;0,IF(AD198&lt;=SUMIFS(Barèmes!$D$6:$D$28,Barèmes!$A$6:$A$28,"Surcoût d'agilité (s) — technique",Barèmes!$B$6:$B$28,H198,Barèmes!$C$6:$C$28,IF(H198="6ème","Mixte",G198)),"à besoin",IF(AD198&lt;=SUMIFS(Barèmes!$E$6:$E$28,Barèmes!$A$6:$A$28,"Surcoût d'agilité (s) — technique",Barèmes!$B$6:$B$28,H198,Barèmes!$C$6:$C$28,IF(H198="6ème","Mixte",G198)),"fragile","satisfaisant")),IF(AD198&gt;=SUMIFS(Barèmes!$D$6:$D$28,Barèmes!$A$6:$A$28,"Surcoût d'agilité (s) — technique",Barèmes!$B$6:$B$28,H198,Barèmes!$C$6:$C$28,IF(H198="6ème","Mixte",G198)),"à besoin",IF(AD198&gt;=SUMIFS(Barèmes!$E$6:$E$28,Barèmes!$A$6:$A$28,"Surcoût d'agilité (s) — technique",Barèmes!$B$6:$B$28,H198,Barèmes!$C$6:$C$28,IF(H198="6ème","Mixte",G198)),"fragile","satisfaisant"))))</f>
        <v/>
      </c>
      <c r="AG198" s="30" t="str">
        <f>IF(OR(AD198="",SUMPRODUCT((Barèmes!$A$6:$A$28="Surcoût d'agilité (s) — technique")*(Barèmes!$B$6:$B$28=H198)*(Barèmes!$C$6:$C$28=IF(H198="6ème","Mixte",G198)))=0),"",IF(SUMPRODUCT((Barèmes!$A$6:$A$28="Surcoût d'agilité (s) — technique")*(Barèmes!$B$6:$B$28=H198)*(Barèmes!$C$6:$C$28=IF(H198="6ème","Mixte",G198))*(Barèmes!$J$6:$J$28="+"))&gt;0,IF(AD198&lt;=SUMIFS(Barèmes!$F$6:$F$28,Barèmes!$A$6:$A$28,"Surcoût d'agilité (s) — technique",Barèmes!$B$6:$B$28,H198,Barèmes!$C$6:$C$28,IF(H198="6ème","Mixte",G198)),Barèmes!$B$2,IF(AD198&lt;=SUMIFS(Barèmes!$G$6:$G$28,Barèmes!$A$6:$A$28,"Surcoût d'agilité (s) — technique",Barèmes!$B$6:$B$28,H198,Barèmes!$C$6:$C$28,IF(H198="6ème","Mixte",G198)),Barèmes!$C$2,IF(AD198&lt;=SUMIFS(Barèmes!$H$6:$H$28,Barèmes!$A$6:$A$28,"Surcoût d'agilité (s) — technique",Barèmes!$B$6:$B$28,H198,Barèmes!$C$6:$C$28,IF(H198="6ème","Mixte",G198)),Barèmes!$D$2,IF(AD198&lt;=SUMIFS(Barèmes!$I$6:$I$28,Barèmes!$A$6:$A$28,"Surcoût d'agilité (s) — technique",Barèmes!$B$6:$B$28,H198,Barèmes!$C$6:$C$28,IF(H198="6ème","Mixte",G198)),Barèmes!$E$2,Barèmes!$F$2)))),IF(AD198&gt;=SUMIFS(Barèmes!$F$6:$F$28,Barèmes!$A$6:$A$28,"Surcoût d'agilité (s) — technique",Barèmes!$B$6:$B$28,H198,Barèmes!$C$6:$C$28,IF(H198="6ème","Mixte",G198)),Barèmes!$B$2,IF(AD198&gt;=SUMIFS(Barèmes!$G$6:$G$28,Barèmes!$A$6:$A$28,"Surcoût d'agilité (s) — technique",Barèmes!$B$6:$B$28,H198,Barèmes!$C$6:$C$28,IF(H198="6ème","Mixte",G198)),Barèmes!$C$2,IF(AD198&gt;=SUMIFS(Barèmes!$H$6:$H$28,Barèmes!$A$6:$A$28,"Surcoût d'agilité (s) — technique",Barèmes!$B$6:$B$28,H198,Barèmes!$C$6:$C$28,IF(H198="6ème","Mixte",G198)),Barèmes!$D$2,IF(AD198&gt;=SUMIFS(Barèmes!$I$6:$I$28,Barèmes!$A$6:$A$28,"Surcoût d'agilité (s) — technique",Barèmes!$B$6:$B$28,H198,Barèmes!$C$6:$C$28,IF(H198="6ème","Mixte",G198)),Barèmes!$E$2,Barèmes!$F$2))))))</f>
        <v/>
      </c>
      <c r="AH198" s="31" t="str">
        <f>IF((IF(N198="",0,1)+IF(Q198="",0,1)+IF(W198="",0,1)+IF(Z198="",0,1)+IF(AC198="",0,1))=0,"",3*IF(N198=Barèmes!$B$2,1,IF(N198=Barèmes!$C$2,2,IF(N198=Barèmes!$D$2,3,IF(N198=Barèmes!$E$2,4,IF(N198=Barèmes!$F$2,5,0)))))+3*IF(Q198=Barèmes!$B$2,1,IF(Q198=Barèmes!$C$2,2,IF(Q198=Barèmes!$D$2,3,IF(Q198=Barèmes!$E$2,4,IF(Q198=Barèmes!$F$2,5,0)))))+2*IF(W198=Barèmes!$B$2,1,IF(W198=Barèmes!$C$2,2,IF(W198=Barèmes!$D$2,3,IF(W198=Barèmes!$E$2,4,IF(W198=Barèmes!$F$2,5,0)))))+1*IF(Z198=Barèmes!$B$2,1,IF(Z198=Barèmes!$C$2,2,IF(Z198=Barèmes!$D$2,3,IF(Z198=Barèmes!$E$2,4,IF(Z198=Barèmes!$F$2,5,0)))))+1*IF(AC198=Barèmes!$B$2,1,IF(AC198=Barèmes!$C$2,2,IF(AC198=Barèmes!$D$2,3,IF(AC198=Barèmes!$E$2,4,IF(AC198=Barèmes!$F$2,5,0))))))</f>
        <v/>
      </c>
      <c r="AI198" s="31"/>
      <c r="AJ198" s="32" t="str">
        <f>IFERROR(INDEX(Croissance!$B$5:$B$604,MATCH(A198,Croissance!$A$5:$A$604,0)),"")</f>
        <v/>
      </c>
      <c r="AK198" s="32" t="str">
        <f>IFERROR(INDEX(Croissance!$C$5:$C$604,MATCH(A198,Croissance!$A$5:$A$604,0)),"")</f>
        <v/>
      </c>
      <c r="AL198" s="32" t="str">
        <f>IFERROR(INDEX(Croissance!$D$5:$D$604,MATCH(A198,Croissance!$A$5:$A$604,0)),"")</f>
        <v/>
      </c>
      <c r="AM198" s="32" t="str">
        <f>IFERROR(INDEX(Croissance!$E$5:$E$604,MATCH(A198,Croissance!$A$5:$A$604,0)),"")</f>
        <v/>
      </c>
      <c r="AO198" s="33">
        <f t="shared" ref="AO198:AO261" si="32">IF(K198="A",1,0)</f>
        <v>0</v>
      </c>
      <c r="AP198" s="33">
        <f t="shared" si="28"/>
        <v>0</v>
      </c>
      <c r="AQ198" s="33">
        <f>IF(A198="",0,IF(AND(OR('Synthèse classe'!$C$2="Tous",C198='Synthèse classe'!$C$2),OR('Synthèse classe'!$C$3="Toutes",D198='Synthèse classe'!$C$3),OR('Synthèse classe'!$C$4="Toutes",AND('Synthèse classe'!$C$4="Dernière",AP198=1),B198=IFERROR(VALUE('Synthèse classe'!$C$4),0))),1,0))</f>
        <v>0</v>
      </c>
      <c r="AR198" s="34" t="str">
        <f t="shared" si="29"/>
        <v/>
      </c>
    </row>
    <row r="199" spans="1:44" x14ac:dyDescent="0.2">
      <c r="A199" s="17" t="str">
        <f t="shared" si="25"/>
        <v/>
      </c>
      <c r="B199" s="18"/>
      <c r="C199" s="19"/>
      <c r="D199" s="19"/>
      <c r="E199" s="19"/>
      <c r="F199" s="19"/>
      <c r="G199" s="19"/>
      <c r="H199" s="17" t="str">
        <f t="shared" si="30"/>
        <v/>
      </c>
      <c r="I199" s="20"/>
      <c r="J199" s="18"/>
      <c r="K199" s="19"/>
      <c r="L199" s="21" t="str">
        <f t="shared" si="31"/>
        <v/>
      </c>
      <c r="M199" s="21" t="str">
        <f>IF(OR(J199="",SUMPRODUCT((Barèmes!$A$6:$A$28="Endurance — Luc Léger (palier)")*(Barèmes!$B$6:$B$28=H199)*(Barèmes!$C$6:$C$28=IF(H199="6ème","Mixte",G199)))=0),"",IF(SUMPRODUCT((Barèmes!$A$6:$A$28="Endurance — Luc Léger (palier)")*(Barèmes!$B$6:$B$28=H199)*(Barèmes!$C$6:$C$28=IF(H199="6ème","Mixte",G199))*(Barèmes!$J$6:$J$28="+"))&gt;0,IF(J199&lt;=SUMIFS(Barèmes!$D$6:$D$28,Barèmes!$A$6:$A$28,"Endurance — Luc Léger (palier)",Barèmes!$B$6:$B$28,H199,Barèmes!$C$6:$C$28,IF(H199="6ème","Mixte",G199)),"à besoin",IF(J199&lt;=SUMIFS(Barèmes!$E$6:$E$28,Barèmes!$A$6:$A$28,"Endurance — Luc Léger (palier)",Barèmes!$B$6:$B$28,H199,Barèmes!$C$6:$C$28,IF(H199="6ème","Mixte",G199)),"fragile","satisfaisant")),IF(J199&gt;=SUMIFS(Barèmes!$D$6:$D$28,Barèmes!$A$6:$A$28,"Endurance — Luc Léger (palier)",Barèmes!$B$6:$B$28,H199,Barèmes!$C$6:$C$28,IF(H199="6ème","Mixte",G199)),"à besoin",IF(J199&gt;=SUMIFS(Barèmes!$E$6:$E$28,Barèmes!$A$6:$A$28,"Endurance — Luc Léger (palier)",Barèmes!$B$6:$B$28,H199,Barèmes!$C$6:$C$28,IF(H199="6ème","Mixte",G199)),"fragile","satisfaisant"))))</f>
        <v/>
      </c>
      <c r="N199" s="21" t="str">
        <f>IF(OR(J199="",SUMPRODUCT((Barèmes!$A$6:$A$28="Endurance — Luc Léger (palier)")*(Barèmes!$B$6:$B$28=H199)*(Barèmes!$C$6:$C$28=IF(H199="6ème","Mixte",G199)))=0),"",IF(SUMPRODUCT((Barèmes!$A$6:$A$28="Endurance — Luc Léger (palier)")*(Barèmes!$B$6:$B$28=H199)*(Barèmes!$C$6:$C$28=IF(H199="6ème","Mixte",G199))*(Barèmes!$J$6:$J$28="+"))&gt;0,IF(J199&lt;=SUMIFS(Barèmes!$F$6:$F$28,Barèmes!$A$6:$A$28,"Endurance — Luc Léger (palier)",Barèmes!$B$6:$B$28,H199,Barèmes!$C$6:$C$28,IF(H199="6ème","Mixte",G199)),Barèmes!$B$2,IF(J199&lt;=SUMIFS(Barèmes!$G$6:$G$28,Barèmes!$A$6:$A$28,"Endurance — Luc Léger (palier)",Barèmes!$B$6:$B$28,H199,Barèmes!$C$6:$C$28,IF(H199="6ème","Mixte",G199)),Barèmes!$C$2,IF(J199&lt;=SUMIFS(Barèmes!$H$6:$H$28,Barèmes!$A$6:$A$28,"Endurance — Luc Léger (palier)",Barèmes!$B$6:$B$28,H199,Barèmes!$C$6:$C$28,IF(H199="6ème","Mixte",G199)),Barèmes!$D$2,IF(J199&lt;=SUMIFS(Barèmes!$I$6:$I$28,Barèmes!$A$6:$A$28,"Endurance — Luc Léger (palier)",Barèmes!$B$6:$B$28,H199,Barèmes!$C$6:$C$28,IF(H199="6ème","Mixte",G199)),Barèmes!$E$2,Barèmes!$F$2)))),IF(J199&gt;=SUMIFS(Barèmes!$F$6:$F$28,Barèmes!$A$6:$A$28,"Endurance — Luc Léger (palier)",Barèmes!$B$6:$B$28,H199,Barèmes!$C$6:$C$28,IF(H199="6ème","Mixte",G199)),Barèmes!$B$2,IF(J199&gt;=SUMIFS(Barèmes!$G$6:$G$28,Barèmes!$A$6:$A$28,"Endurance — Luc Léger (palier)",Barèmes!$B$6:$B$28,H199,Barèmes!$C$6:$C$28,IF(H199="6ème","Mixte",G199)),Barèmes!$C$2,IF(J199&gt;=SUMIFS(Barèmes!$H$6:$H$28,Barèmes!$A$6:$A$28,"Endurance — Luc Léger (palier)",Barèmes!$B$6:$B$28,H199,Barèmes!$C$6:$C$28,IF(H199="6ème","Mixte",G199)),Barèmes!$D$2,IF(J199&gt;=SUMIFS(Barèmes!$I$6:$I$28,Barèmes!$A$6:$A$28,"Endurance — Luc Léger (palier)",Barèmes!$B$6:$B$28,H199,Barèmes!$C$6:$C$28,IF(H199="6ème","Mixte",G199)),Barèmes!$E$2,Barèmes!$F$2))))))</f>
        <v/>
      </c>
      <c r="O199" s="22"/>
      <c r="P199" s="23" t="str">
        <f>IF(OR(O199="",SUMPRODUCT((Barèmes!$A$6:$A$28="Force bas du corps — Saut en longueur (m)")*(Barèmes!$B$6:$B$28=H199)*(Barèmes!$C$6:$C$28=IF(H199="6ème","Mixte",G199)))=0),"",IF(SUMPRODUCT((Barèmes!$A$6:$A$28="Force bas du corps — Saut en longueur (m)")*(Barèmes!$B$6:$B$28=H199)*(Barèmes!$C$6:$C$28=IF(H199="6ème","Mixte",G199))*(Barèmes!$J$6:$J$28="+"))&gt;0,IF(O199&lt;=SUMIFS(Barèmes!$D$6:$D$28,Barèmes!$A$6:$A$28,"Force bas du corps — Saut en longueur (m)",Barèmes!$B$6:$B$28,H199,Barèmes!$C$6:$C$28,IF(H199="6ème","Mixte",G199)),"à besoin",IF(O199&lt;=SUMIFS(Barèmes!$E$6:$E$28,Barèmes!$A$6:$A$28,"Force bas du corps — Saut en longueur (m)",Barèmes!$B$6:$B$28,H199,Barèmes!$C$6:$C$28,IF(H199="6ème","Mixte",G199)),"fragile","satisfaisant")),IF(O199&gt;=SUMIFS(Barèmes!$D$6:$D$28,Barèmes!$A$6:$A$28,"Force bas du corps — Saut en longueur (m)",Barèmes!$B$6:$B$28,H199,Barèmes!$C$6:$C$28,IF(H199="6ème","Mixte",G199)),"à besoin",IF(O199&gt;=SUMIFS(Barèmes!$E$6:$E$28,Barèmes!$A$6:$A$28,"Force bas du corps — Saut en longueur (m)",Barèmes!$B$6:$B$28,H199,Barèmes!$C$6:$C$28,IF(H199="6ème","Mixte",G199)),"fragile","satisfaisant"))))</f>
        <v/>
      </c>
      <c r="Q199" s="23" t="str">
        <f>IF(OR(O199="",SUMPRODUCT((Barèmes!$A$6:$A$28="Force bas du corps — Saut en longueur (m)")*(Barèmes!$B$6:$B$28=H199)*(Barèmes!$C$6:$C$28=IF(H199="6ème","Mixte",G199)))=0),"",IF(SUMPRODUCT((Barèmes!$A$6:$A$28="Force bas du corps — Saut en longueur (m)")*(Barèmes!$B$6:$B$28=H199)*(Barèmes!$C$6:$C$28=IF(H199="6ème","Mixte",G199))*(Barèmes!$J$6:$J$28="+"))&gt;0,IF(O199&lt;=SUMIFS(Barèmes!$F$6:$F$28,Barèmes!$A$6:$A$28,"Force bas du corps — Saut en longueur (m)",Barèmes!$B$6:$B$28,H199,Barèmes!$C$6:$C$28,IF(H199="6ème","Mixte",G199)),Barèmes!$B$2,IF(O199&lt;=SUMIFS(Barèmes!$G$6:$G$28,Barèmes!$A$6:$A$28,"Force bas du corps — Saut en longueur (m)",Barèmes!$B$6:$B$28,H199,Barèmes!$C$6:$C$28,IF(H199="6ème","Mixte",G199)),Barèmes!$C$2,IF(O199&lt;=SUMIFS(Barèmes!$H$6:$H$28,Barèmes!$A$6:$A$28,"Force bas du corps — Saut en longueur (m)",Barèmes!$B$6:$B$28,H199,Barèmes!$C$6:$C$28,IF(H199="6ème","Mixte",G199)),Barèmes!$D$2,IF(O199&lt;=SUMIFS(Barèmes!$I$6:$I$28,Barèmes!$A$6:$A$28,"Force bas du corps — Saut en longueur (m)",Barèmes!$B$6:$B$28,H199,Barèmes!$C$6:$C$28,IF(H199="6ème","Mixte",G199)),Barèmes!$E$2,Barèmes!$F$2)))),IF(O199&gt;=SUMIFS(Barèmes!$F$6:$F$28,Barèmes!$A$6:$A$28,"Force bas du corps — Saut en longueur (m)",Barèmes!$B$6:$B$28,H199,Barèmes!$C$6:$C$28,IF(H199="6ème","Mixte",G199)),Barèmes!$B$2,IF(O199&gt;=SUMIFS(Barèmes!$G$6:$G$28,Barèmes!$A$6:$A$28,"Force bas du corps — Saut en longueur (m)",Barèmes!$B$6:$B$28,H199,Barèmes!$C$6:$C$28,IF(H199="6ème","Mixte",G199)),Barèmes!$C$2,IF(O199&gt;=SUMIFS(Barèmes!$H$6:$H$28,Barèmes!$A$6:$A$28,"Force bas du corps — Saut en longueur (m)",Barèmes!$B$6:$B$28,H199,Barèmes!$C$6:$C$28,IF(H199="6ème","Mixte",G199)),Barèmes!$D$2,IF(O199&gt;=SUMIFS(Barèmes!$I$6:$I$28,Barèmes!$A$6:$A$28,"Force bas du corps — Saut en longueur (m)",Barèmes!$B$6:$B$28,H199,Barèmes!$C$6:$C$28,IF(H199="6ème","Mixte",G199)),Barèmes!$E$2,Barèmes!$F$2))))))</f>
        <v/>
      </c>
      <c r="R199" s="22"/>
      <c r="S199" s="24" t="str">
        <f>IF(OR(R199="",SUMPRODUCT((Barèmes!$A$6:$A$28="Vitesse — 30 m (s)")*(Barèmes!$B$6:$B$28=H199)*(Barèmes!$C$6:$C$28=IF(H199="6ème","Mixte",G199)))=0),"",IF(SUMPRODUCT((Barèmes!$A$6:$A$28="Vitesse — 30 m (s)")*(Barèmes!$B$6:$B$28=H199)*(Barèmes!$C$6:$C$28=IF(H199="6ème","Mixte",G199))*(Barèmes!$J$6:$J$28="+"))&gt;0,IF(R199&lt;=SUMIFS(Barèmes!$D$6:$D$28,Barèmes!$A$6:$A$28,"Vitesse — 30 m (s)",Barèmes!$B$6:$B$28,H199,Barèmes!$C$6:$C$28,IF(H199="6ème","Mixte",G199)),"à besoin",IF(R199&lt;=SUMIFS(Barèmes!$E$6:$E$28,Barèmes!$A$6:$A$28,"Vitesse — 30 m (s)",Barèmes!$B$6:$B$28,H199,Barèmes!$C$6:$C$28,IF(H199="6ème","Mixte",G199)),"fragile","satisfaisant")),IF(R199&gt;=SUMIFS(Barèmes!$D$6:$D$28,Barèmes!$A$6:$A$28,"Vitesse — 30 m (s)",Barèmes!$B$6:$B$28,H199,Barèmes!$C$6:$C$28,IF(H199="6ème","Mixte",G199)),"à besoin",IF(R199&gt;=SUMIFS(Barèmes!$E$6:$E$28,Barèmes!$A$6:$A$28,"Vitesse — 30 m (s)",Barèmes!$B$6:$B$28,H199,Barèmes!$C$6:$C$28,IF(H199="6ème","Mixte",G199)),"fragile","satisfaisant"))))</f>
        <v/>
      </c>
      <c r="T199" s="24" t="str">
        <f>IF(OR(R199="",SUMPRODUCT((Barèmes!$A$6:$A$28="Vitesse — 30 m (s)")*(Barèmes!$B$6:$B$28=H199)*(Barèmes!$C$6:$C$28=IF(H199="6ème","Mixte",G199)))=0),"",IF(SUMPRODUCT((Barèmes!$A$6:$A$28="Vitesse — 30 m (s)")*(Barèmes!$B$6:$B$28=H199)*(Barèmes!$C$6:$C$28=IF(H199="6ème","Mixte",G199))*(Barèmes!$J$6:$J$28="+"))&gt;0,IF(R199&lt;=SUMIFS(Barèmes!$F$6:$F$28,Barèmes!$A$6:$A$28,"Vitesse — 30 m (s)",Barèmes!$B$6:$B$28,H199,Barèmes!$C$6:$C$28,IF(H199="6ème","Mixte",G199)),Barèmes!$B$2,IF(R199&lt;=SUMIFS(Barèmes!$G$6:$G$28,Barèmes!$A$6:$A$28,"Vitesse — 30 m (s)",Barèmes!$B$6:$B$28,H199,Barèmes!$C$6:$C$28,IF(H199="6ème","Mixte",G199)),Barèmes!$C$2,IF(R199&lt;=SUMIFS(Barèmes!$H$6:$H$28,Barèmes!$A$6:$A$28,"Vitesse — 30 m (s)",Barèmes!$B$6:$B$28,H199,Barèmes!$C$6:$C$28,IF(H199="6ème","Mixte",G199)),Barèmes!$D$2,IF(R199&lt;=SUMIFS(Barèmes!$I$6:$I$28,Barèmes!$A$6:$A$28,"Vitesse — 30 m (s)",Barèmes!$B$6:$B$28,H199,Barèmes!$C$6:$C$28,IF(H199="6ème","Mixte",G199)),Barèmes!$E$2,Barèmes!$F$2)))),IF(R199&gt;=SUMIFS(Barèmes!$F$6:$F$28,Barèmes!$A$6:$A$28,"Vitesse — 30 m (s)",Barèmes!$B$6:$B$28,H199,Barèmes!$C$6:$C$28,IF(H199="6ème","Mixte",G199)),Barèmes!$B$2,IF(R199&gt;=SUMIFS(Barèmes!$G$6:$G$28,Barèmes!$A$6:$A$28,"Vitesse — 30 m (s)",Barèmes!$B$6:$B$28,H199,Barèmes!$C$6:$C$28,IF(H199="6ème","Mixte",G199)),Barèmes!$C$2,IF(R199&gt;=SUMIFS(Barèmes!$H$6:$H$28,Barèmes!$A$6:$A$28,"Vitesse — 30 m (s)",Barèmes!$B$6:$B$28,H199,Barèmes!$C$6:$C$28,IF(H199="6ème","Mixte",G199)),Barèmes!$D$2,IF(R199&gt;=SUMIFS(Barèmes!$I$6:$I$28,Barèmes!$A$6:$A$28,"Vitesse — 30 m (s)",Barèmes!$B$6:$B$28,H199,Barèmes!$C$6:$C$28,IF(H199="6ème","Mixte",G199)),Barèmes!$E$2,Barèmes!$F$2))))))</f>
        <v/>
      </c>
      <c r="U199" s="22"/>
      <c r="V199" s="25" t="str">
        <f>IF(OR(U199="",SUMPRODUCT((Barèmes!$A$6:$A$28="Vitesse — 50 m (s)")*(Barèmes!$B$6:$B$28=H199)*(Barèmes!$C$6:$C$28=IF(H199="6ème","Mixte",G199)))=0),"",IF(SUMPRODUCT((Barèmes!$A$6:$A$28="Vitesse — 50 m (s)")*(Barèmes!$B$6:$B$28=H199)*(Barèmes!$C$6:$C$28=IF(H199="6ème","Mixte",G199))*(Barèmes!$J$6:$J$28="+"))&gt;0,IF(U199&lt;=SUMIFS(Barèmes!$D$6:$D$28,Barèmes!$A$6:$A$28,"Vitesse — 50 m (s)",Barèmes!$B$6:$B$28,H199,Barèmes!$C$6:$C$28,IF(H199="6ème","Mixte",G199)),"à besoin",IF(U199&lt;=SUMIFS(Barèmes!$E$6:$E$28,Barèmes!$A$6:$A$28,"Vitesse — 50 m (s)",Barèmes!$B$6:$B$28,H199,Barèmes!$C$6:$C$28,IF(H199="6ème","Mixte",G199)),"fragile","satisfaisant")),IF(U199&gt;=SUMIFS(Barèmes!$D$6:$D$28,Barèmes!$A$6:$A$28,"Vitesse — 50 m (s)",Barèmes!$B$6:$B$28,H199,Barèmes!$C$6:$C$28,IF(H199="6ème","Mixte",G199)),"à besoin",IF(U199&gt;=SUMIFS(Barèmes!$E$6:$E$28,Barèmes!$A$6:$A$28,"Vitesse — 50 m (s)",Barèmes!$B$6:$B$28,H199,Barèmes!$C$6:$C$28,IF(H199="6ème","Mixte",G199)),"fragile","satisfaisant"))))</f>
        <v/>
      </c>
      <c r="W199" s="25" t="str">
        <f>IF(OR(U199="",SUMPRODUCT((Barèmes!$A$6:$A$28="Vitesse — 50 m (s)")*(Barèmes!$B$6:$B$28=H199)*(Barèmes!$C$6:$C$28=IF(H199="6ème","Mixte",G199)))=0),"",IF(SUMPRODUCT((Barèmes!$A$6:$A$28="Vitesse — 50 m (s)")*(Barèmes!$B$6:$B$28=H199)*(Barèmes!$C$6:$C$28=IF(H199="6ème","Mixte",G199))*(Barèmes!$J$6:$J$28="+"))&gt;0,IF(U199&lt;=SUMIFS(Barèmes!$F$6:$F$28,Barèmes!$A$6:$A$28,"Vitesse — 50 m (s)",Barèmes!$B$6:$B$28,H199,Barèmes!$C$6:$C$28,IF(H199="6ème","Mixte",G199)),Barèmes!$B$2,IF(U199&lt;=SUMIFS(Barèmes!$G$6:$G$28,Barèmes!$A$6:$A$28,"Vitesse — 50 m (s)",Barèmes!$B$6:$B$28,H199,Barèmes!$C$6:$C$28,IF(H199="6ème","Mixte",G199)),Barèmes!$C$2,IF(U199&lt;=SUMIFS(Barèmes!$H$6:$H$28,Barèmes!$A$6:$A$28,"Vitesse — 50 m (s)",Barèmes!$B$6:$B$28,H199,Barèmes!$C$6:$C$28,IF(H199="6ème","Mixte",G199)),Barèmes!$D$2,IF(U199&lt;=SUMIFS(Barèmes!$I$6:$I$28,Barèmes!$A$6:$A$28,"Vitesse — 50 m (s)",Barèmes!$B$6:$B$28,H199,Barèmes!$C$6:$C$28,IF(H199="6ème","Mixte",G199)),Barèmes!$E$2,Barèmes!$F$2)))),IF(U199&gt;=SUMIFS(Barèmes!$F$6:$F$28,Barèmes!$A$6:$A$28,"Vitesse — 50 m (s)",Barèmes!$B$6:$B$28,H199,Barèmes!$C$6:$C$28,IF(H199="6ème","Mixte",G199)),Barèmes!$B$2,IF(U199&gt;=SUMIFS(Barèmes!$G$6:$G$28,Barèmes!$A$6:$A$28,"Vitesse — 50 m (s)",Barèmes!$B$6:$B$28,H199,Barèmes!$C$6:$C$28,IF(H199="6ème","Mixte",G199)),Barèmes!$C$2,IF(U199&gt;=SUMIFS(Barèmes!$H$6:$H$28,Barèmes!$A$6:$A$28,"Vitesse — 50 m (s)",Barèmes!$B$6:$B$28,H199,Barèmes!$C$6:$C$28,IF(H199="6ème","Mixte",G199)),Barèmes!$D$2,IF(U199&gt;=SUMIFS(Barèmes!$I$6:$I$28,Barèmes!$A$6:$A$28,"Vitesse — 50 m (s)",Barèmes!$B$6:$B$28,H199,Barèmes!$C$6:$C$28,IF(H199="6ème","Mixte",G199)),Barèmes!$E$2,Barèmes!$F$2))))))</f>
        <v/>
      </c>
      <c r="X199" s="18"/>
      <c r="Y199" s="26" t="str" cm="1">
        <f t="array" ref="Y199">IF(OR(X199="",SUMPRODUCT((Barèmes!$A$6:$A$28="Souplesse (score 1-5)")*(Barèmes!$B$6:$B$28=H199)*(Barèmes!$C$6:$C$28=IF(H199="6ème","Mixte",G199)))=0),"",IF(SUMPRODUCT((Barèmes!$A$6:$A$28="Souplesse (score 1-5)")*(Barèmes!$B$6:$B$28=H199)*(Barèmes!$C$6:$C$28=IF(H199="6ème","Mixte",G199))*(Barèmes!$J$6:$J$28="+"))&gt;0,IF(X199&lt;=SUMIFS(Barèmes!$D$6:$D$28,Barèmes!$A$6:$A$28,"Souplesse (score 1-5)",Barèmes!$B$6:$B$28,H199,Barèmes!$C$6:$C$28,IF(H199="6ème","Mixte",G199)),"à besoin",IF(X199&lt;=SUMIFS(Barèmes!$E$6:$E$28,Barèmes!$A$6:$A$28,"Souplesse (score 1-5)",Barèmes!$B$6:$B$28,H199,Barèmes!$C$6:$C$28,IF(H199="6ème","Mixte",G199)),"fragile","satisfaisant")),IF(X199&gt;=SUMIFS(Barèmes!$D$6:$D$28,Barèmes!$A$6:$A$28,"Souplesse (score 1-5)",Barèmes!$B$6:$B$28,H199,Barèmes!$C$6:$C$28,IF(H199="6ème","Mixte",G199)),"à besoin",IF(X199&gt;=SUMIFS(Barèmes!$E$6:$E$28,Barèmes!$A$6:$A$28,"Souplesse (score 1-5)",Barèmes!$B$6:$B$28,H199,Barèmes!$C$6:$C$28,IF(H199="6ème","Mixte",G199)),"fragile","satisfaisant"))))</f>
        <v/>
      </c>
      <c r="Z199" s="26" t="str" cm="1">
        <f t="array" ref="Z199">IF(OR(X199="",SUMPRODUCT((Barèmes!$A$6:$A$28="Souplesse (score 1-5)")*(Barèmes!$B$6:$B$28=H199)*(Barèmes!$C$6:$C$28=IF(H199="6ème","Mixte",G199)))=0),"",IF(SUMPRODUCT((Barèmes!$A$6:$A$28="Souplesse (score 1-5)")*(Barèmes!$B$6:$B$28=H199)*(Barèmes!$C$6:$C$28=IF(H199="6ème","Mixte",G199))*(Barèmes!$J$6:$J$28="+"))&gt;0,IF(X199&lt;=SUMIFS(Barèmes!$F$6:$F$28,Barèmes!$A$6:$A$28,"Souplesse (score 1-5)",Barèmes!$B$6:$B$28,H199,Barèmes!$C$6:$C$28,IF(H199="6ème","Mixte",G199)),Barèmes!$B$2,IF(X199&lt;=SUMIFS(Barèmes!$G$6:$G$28,Barèmes!$A$6:$A$28,"Souplesse (score 1-5)",Barèmes!$B$6:$B$28,H199,Barèmes!$C$6:$C$28,IF(H199="6ème","Mixte",G199)),Barèmes!$C$2,IF(X199&lt;=SUMIFS(Barèmes!$H$6:$H$28,Barèmes!$A$6:$A$28,"Souplesse (score 1-5)",Barèmes!$B$6:$B$28,H199,Barèmes!$C$6:$C$28,IF(H199="6ème","Mixte",G199)),Barèmes!$D$2,IF(X199&lt;=SUMIFS(Barèmes!$I$6:$I$28,Barèmes!$A$6:$A$28,"Souplesse (score 1-5)",Barèmes!$B$6:$B$28,H199,Barèmes!$C$6:$C$28,IF(H199="6ème","Mixte",G199)),Barèmes!$E$2,Barèmes!$F$2)))),IF(X199&gt;=SUMIFS(Barèmes!$F$6:$F$28,Barèmes!$A$6:$A$28,"Souplesse (score 1-5)",Barèmes!$B$6:$B$28,H199,Barèmes!$C$6:$C$28,IF(H199="6ème","Mixte",G199)),Barèmes!$B$2,IF(X199&gt;=SUMIFS(Barèmes!$G$6:$G$28,Barèmes!$A$6:$A$28,"Souplesse (score 1-5)",Barèmes!$B$6:$B$28,H199,Barèmes!$C$6:$C$28,IF(H199="6ème","Mixte",G199)),Barèmes!$C$2,IF(X199&gt;=SUMIFS(Barèmes!$H$6:$H$28,Barèmes!$A$6:$A$28,"Souplesse (score 1-5)",Barèmes!$B$6:$B$28,H199,Barèmes!$C$6:$C$28,IF(H199="6ème","Mixte",G199)),Barèmes!$D$2,IF(X199&gt;=SUMIFS(Barèmes!$I$6:$I$28,Barèmes!$A$6:$A$28,"Souplesse (score 1-5)",Barèmes!$B$6:$B$28,H199,Barèmes!$C$6:$C$28,IF(H199="6ème","Mixte",G199)),Barèmes!$E$2,Barèmes!$F$2))))))</f>
        <v/>
      </c>
      <c r="AA199" s="22"/>
      <c r="AB199" s="27" t="str">
        <f>IF(OR(AA199="",SUMPRODUCT((Barèmes!$A$6:$A$28="Agilité — T-test 974 (s)")*(Barèmes!$B$6:$B$28=H199)*(Barèmes!$C$6:$C$28=IF(H199="6ème","Mixte",G199)))=0),"",IF(SUMPRODUCT((Barèmes!$A$6:$A$28="Agilité — T-test 974 (s)")*(Barèmes!$B$6:$B$28=H199)*(Barèmes!$C$6:$C$28=IF(H199="6ème","Mixte",G199))*(Barèmes!$J$6:$J$28="+"))&gt;0,IF(AA199&lt;=SUMIFS(Barèmes!$D$6:$D$28,Barèmes!$A$6:$A$28,"Agilité — T-test 974 (s)",Barèmes!$B$6:$B$28,H199,Barèmes!$C$6:$C$28,IF(H199="6ème","Mixte",G199)),"à besoin",IF(AA199&lt;=SUMIFS(Barèmes!$E$6:$E$28,Barèmes!$A$6:$A$28,"Agilité — T-test 974 (s)",Barèmes!$B$6:$B$28,H199,Barèmes!$C$6:$C$28,IF(H199="6ème","Mixte",G199)),"fragile","satisfaisant")),IF(AA199&gt;=SUMIFS(Barèmes!$D$6:$D$28,Barèmes!$A$6:$A$28,"Agilité — T-test 974 (s)",Barèmes!$B$6:$B$28,H199,Barèmes!$C$6:$C$28,IF(H199="6ème","Mixte",G199)),"à besoin",IF(AA199&gt;=SUMIFS(Barèmes!$E$6:$E$28,Barèmes!$A$6:$A$28,"Agilité — T-test 974 (s)",Barèmes!$B$6:$B$28,H199,Barèmes!$C$6:$C$28,IF(H199="6ème","Mixte",G199)),"fragile","satisfaisant"))))</f>
        <v/>
      </c>
      <c r="AC199" s="27" t="str">
        <f>IF(OR(AA199="",SUMPRODUCT((Barèmes!$A$6:$A$28="Agilité — T-test 974 (s)")*(Barèmes!$B$6:$B$28=H199)*(Barèmes!$C$6:$C$28=IF(H199="6ème","Mixte",G199)))=0),"",IF(SUMPRODUCT((Barèmes!$A$6:$A$28="Agilité — T-test 974 (s)")*(Barèmes!$B$6:$B$28=H199)*(Barèmes!$C$6:$C$28=IF(H199="6ème","Mixte",G199))*(Barèmes!$J$6:$J$28="+"))&gt;0,IF(AA199&lt;=SUMIFS(Barèmes!$F$6:$F$28,Barèmes!$A$6:$A$28,"Agilité — T-test 974 (s)",Barèmes!$B$6:$B$28,H199,Barèmes!$C$6:$C$28,IF(H199="6ème","Mixte",G199)),Barèmes!$B$2,IF(AA199&lt;=SUMIFS(Barèmes!$G$6:$G$28,Barèmes!$A$6:$A$28,"Agilité — T-test 974 (s)",Barèmes!$B$6:$B$28,H199,Barèmes!$C$6:$C$28,IF(H199="6ème","Mixte",G199)),Barèmes!$C$2,IF(AA199&lt;=SUMIFS(Barèmes!$H$6:$H$28,Barèmes!$A$6:$A$28,"Agilité — T-test 974 (s)",Barèmes!$B$6:$B$28,H199,Barèmes!$C$6:$C$28,IF(H199="6ème","Mixte",G199)),Barèmes!$D$2,IF(AA199&lt;=SUMIFS(Barèmes!$I$6:$I$28,Barèmes!$A$6:$A$28,"Agilité — T-test 974 (s)",Barèmes!$B$6:$B$28,H199,Barèmes!$C$6:$C$28,IF(H199="6ème","Mixte",G199)),Barèmes!$E$2,Barèmes!$F$2)))),IF(AA199&gt;=SUMIFS(Barèmes!$F$6:$F$28,Barèmes!$A$6:$A$28,"Agilité — T-test 974 (s)",Barèmes!$B$6:$B$28,H199,Barèmes!$C$6:$C$28,IF(H199="6ème","Mixte",G199)),Barèmes!$B$2,IF(AA199&gt;=SUMIFS(Barèmes!$G$6:$G$28,Barèmes!$A$6:$A$28,"Agilité — T-test 974 (s)",Barèmes!$B$6:$B$28,H199,Barèmes!$C$6:$C$28,IF(H199="6ème","Mixte",G199)),Barèmes!$C$2,IF(AA199&gt;=SUMIFS(Barèmes!$H$6:$H$28,Barèmes!$A$6:$A$28,"Agilité — T-test 974 (s)",Barèmes!$B$6:$B$28,H199,Barèmes!$C$6:$C$28,IF(H199="6ème","Mixte",G199)),Barèmes!$D$2,IF(AA199&gt;=SUMIFS(Barèmes!$I$6:$I$28,Barèmes!$A$6:$A$28,"Agilité — T-test 974 (s)",Barèmes!$B$6:$B$28,H199,Barèmes!$C$6:$C$28,IF(H199="6ème","Mixte",G199)),Barèmes!$E$2,Barèmes!$F$2))))))</f>
        <v/>
      </c>
      <c r="AD199" s="28" t="str">
        <f t="shared" si="26"/>
        <v/>
      </c>
      <c r="AE199" s="29" t="str">
        <f t="shared" si="27"/>
        <v/>
      </c>
      <c r="AF199" s="30" t="str">
        <f>IF(OR(AD199="",SUMPRODUCT((Barèmes!$A$6:$A$28="Surcoût d'agilité (s) — technique")*(Barèmes!$B$6:$B$28=H199)*(Barèmes!$C$6:$C$28=IF(H199="6ème","Mixte",G199)))=0),"",IF(SUMPRODUCT((Barèmes!$A$6:$A$28="Surcoût d'agilité (s) — technique")*(Barèmes!$B$6:$B$28=H199)*(Barèmes!$C$6:$C$28=IF(H199="6ème","Mixte",G199))*(Barèmes!$J$6:$J$28="+"))&gt;0,IF(AD199&lt;=SUMIFS(Barèmes!$D$6:$D$28,Barèmes!$A$6:$A$28,"Surcoût d'agilité (s) — technique",Barèmes!$B$6:$B$28,H199,Barèmes!$C$6:$C$28,IF(H199="6ème","Mixte",G199)),"à besoin",IF(AD199&lt;=SUMIFS(Barèmes!$E$6:$E$28,Barèmes!$A$6:$A$28,"Surcoût d'agilité (s) — technique",Barèmes!$B$6:$B$28,H199,Barèmes!$C$6:$C$28,IF(H199="6ème","Mixte",G199)),"fragile","satisfaisant")),IF(AD199&gt;=SUMIFS(Barèmes!$D$6:$D$28,Barèmes!$A$6:$A$28,"Surcoût d'agilité (s) — technique",Barèmes!$B$6:$B$28,H199,Barèmes!$C$6:$C$28,IF(H199="6ème","Mixte",G199)),"à besoin",IF(AD199&gt;=SUMIFS(Barèmes!$E$6:$E$28,Barèmes!$A$6:$A$28,"Surcoût d'agilité (s) — technique",Barèmes!$B$6:$B$28,H199,Barèmes!$C$6:$C$28,IF(H199="6ème","Mixte",G199)),"fragile","satisfaisant"))))</f>
        <v/>
      </c>
      <c r="AG199" s="30" t="str">
        <f>IF(OR(AD199="",SUMPRODUCT((Barèmes!$A$6:$A$28="Surcoût d'agilité (s) — technique")*(Barèmes!$B$6:$B$28=H199)*(Barèmes!$C$6:$C$28=IF(H199="6ème","Mixte",G199)))=0),"",IF(SUMPRODUCT((Barèmes!$A$6:$A$28="Surcoût d'agilité (s) — technique")*(Barèmes!$B$6:$B$28=H199)*(Barèmes!$C$6:$C$28=IF(H199="6ème","Mixte",G199))*(Barèmes!$J$6:$J$28="+"))&gt;0,IF(AD199&lt;=SUMIFS(Barèmes!$F$6:$F$28,Barèmes!$A$6:$A$28,"Surcoût d'agilité (s) — technique",Barèmes!$B$6:$B$28,H199,Barèmes!$C$6:$C$28,IF(H199="6ème","Mixte",G199)),Barèmes!$B$2,IF(AD199&lt;=SUMIFS(Barèmes!$G$6:$G$28,Barèmes!$A$6:$A$28,"Surcoût d'agilité (s) — technique",Barèmes!$B$6:$B$28,H199,Barèmes!$C$6:$C$28,IF(H199="6ème","Mixte",G199)),Barèmes!$C$2,IF(AD199&lt;=SUMIFS(Barèmes!$H$6:$H$28,Barèmes!$A$6:$A$28,"Surcoût d'agilité (s) — technique",Barèmes!$B$6:$B$28,H199,Barèmes!$C$6:$C$28,IF(H199="6ème","Mixte",G199)),Barèmes!$D$2,IF(AD199&lt;=SUMIFS(Barèmes!$I$6:$I$28,Barèmes!$A$6:$A$28,"Surcoût d'agilité (s) — technique",Barèmes!$B$6:$B$28,H199,Barèmes!$C$6:$C$28,IF(H199="6ème","Mixte",G199)),Barèmes!$E$2,Barèmes!$F$2)))),IF(AD199&gt;=SUMIFS(Barèmes!$F$6:$F$28,Barèmes!$A$6:$A$28,"Surcoût d'agilité (s) — technique",Barèmes!$B$6:$B$28,H199,Barèmes!$C$6:$C$28,IF(H199="6ème","Mixte",G199)),Barèmes!$B$2,IF(AD199&gt;=SUMIFS(Barèmes!$G$6:$G$28,Barèmes!$A$6:$A$28,"Surcoût d'agilité (s) — technique",Barèmes!$B$6:$B$28,H199,Barèmes!$C$6:$C$28,IF(H199="6ème","Mixte",G199)),Barèmes!$C$2,IF(AD199&gt;=SUMIFS(Barèmes!$H$6:$H$28,Barèmes!$A$6:$A$28,"Surcoût d'agilité (s) — technique",Barèmes!$B$6:$B$28,H199,Barèmes!$C$6:$C$28,IF(H199="6ème","Mixte",G199)),Barèmes!$D$2,IF(AD199&gt;=SUMIFS(Barèmes!$I$6:$I$28,Barèmes!$A$6:$A$28,"Surcoût d'agilité (s) — technique",Barèmes!$B$6:$B$28,H199,Barèmes!$C$6:$C$28,IF(H199="6ème","Mixte",G199)),Barèmes!$E$2,Barèmes!$F$2))))))</f>
        <v/>
      </c>
      <c r="AH199" s="31" t="str">
        <f>IF((IF(N199="",0,1)+IF(Q199="",0,1)+IF(W199="",0,1)+IF(Z199="",0,1)+IF(AC199="",0,1))=0,"",3*IF(N199=Barèmes!$B$2,1,IF(N199=Barèmes!$C$2,2,IF(N199=Barèmes!$D$2,3,IF(N199=Barèmes!$E$2,4,IF(N199=Barèmes!$F$2,5,0)))))+3*IF(Q199=Barèmes!$B$2,1,IF(Q199=Barèmes!$C$2,2,IF(Q199=Barèmes!$D$2,3,IF(Q199=Barèmes!$E$2,4,IF(Q199=Barèmes!$F$2,5,0)))))+2*IF(W199=Barèmes!$B$2,1,IF(W199=Barèmes!$C$2,2,IF(W199=Barèmes!$D$2,3,IF(W199=Barèmes!$E$2,4,IF(W199=Barèmes!$F$2,5,0)))))+1*IF(Z199=Barèmes!$B$2,1,IF(Z199=Barèmes!$C$2,2,IF(Z199=Barèmes!$D$2,3,IF(Z199=Barèmes!$E$2,4,IF(Z199=Barèmes!$F$2,5,0)))))+1*IF(AC199=Barèmes!$B$2,1,IF(AC199=Barèmes!$C$2,2,IF(AC199=Barèmes!$D$2,3,IF(AC199=Barèmes!$E$2,4,IF(AC199=Barèmes!$F$2,5,0))))))</f>
        <v/>
      </c>
      <c r="AI199" s="31"/>
      <c r="AJ199" s="32" t="str">
        <f>IFERROR(INDEX(Croissance!$B$5:$B$604,MATCH(A199,Croissance!$A$5:$A$604,0)),"")</f>
        <v/>
      </c>
      <c r="AK199" s="32" t="str">
        <f>IFERROR(INDEX(Croissance!$C$5:$C$604,MATCH(A199,Croissance!$A$5:$A$604,0)),"")</f>
        <v/>
      </c>
      <c r="AL199" s="32" t="str">
        <f>IFERROR(INDEX(Croissance!$D$5:$D$604,MATCH(A199,Croissance!$A$5:$A$604,0)),"")</f>
        <v/>
      </c>
      <c r="AM199" s="32" t="str">
        <f>IFERROR(INDEX(Croissance!$E$5:$E$604,MATCH(A199,Croissance!$A$5:$A$604,0)),"")</f>
        <v/>
      </c>
      <c r="AO199" s="33">
        <f t="shared" si="32"/>
        <v>0</v>
      </c>
      <c r="AP199" s="33">
        <f t="shared" si="28"/>
        <v>0</v>
      </c>
      <c r="AQ199" s="33">
        <f>IF(A199="",0,IF(AND(OR('Synthèse classe'!$C$2="Tous",C199='Synthèse classe'!$C$2),OR('Synthèse classe'!$C$3="Toutes",D199='Synthèse classe'!$C$3),OR('Synthèse classe'!$C$4="Toutes",AND('Synthèse classe'!$C$4="Dernière",AP199=1),B199=IFERROR(VALUE('Synthèse classe'!$C$4),0))),1,0))</f>
        <v>0</v>
      </c>
      <c r="AR199" s="34" t="str">
        <f t="shared" si="29"/>
        <v/>
      </c>
    </row>
    <row r="200" spans="1:44" x14ac:dyDescent="0.2">
      <c r="A200" s="17" t="str">
        <f t="shared" si="25"/>
        <v/>
      </c>
      <c r="B200" s="18"/>
      <c r="C200" s="19"/>
      <c r="D200" s="19"/>
      <c r="E200" s="19"/>
      <c r="F200" s="19"/>
      <c r="G200" s="19"/>
      <c r="H200" s="17" t="str">
        <f t="shared" si="30"/>
        <v/>
      </c>
      <c r="I200" s="20"/>
      <c r="J200" s="18"/>
      <c r="K200" s="19"/>
      <c r="L200" s="21" t="str">
        <f t="shared" si="31"/>
        <v/>
      </c>
      <c r="M200" s="21" t="str">
        <f>IF(OR(J200="",SUMPRODUCT((Barèmes!$A$6:$A$28="Endurance — Luc Léger (palier)")*(Barèmes!$B$6:$B$28=H200)*(Barèmes!$C$6:$C$28=IF(H200="6ème","Mixte",G200)))=0),"",IF(SUMPRODUCT((Barèmes!$A$6:$A$28="Endurance — Luc Léger (palier)")*(Barèmes!$B$6:$B$28=H200)*(Barèmes!$C$6:$C$28=IF(H200="6ème","Mixte",G200))*(Barèmes!$J$6:$J$28="+"))&gt;0,IF(J200&lt;=SUMIFS(Barèmes!$D$6:$D$28,Barèmes!$A$6:$A$28,"Endurance — Luc Léger (palier)",Barèmes!$B$6:$B$28,H200,Barèmes!$C$6:$C$28,IF(H200="6ème","Mixte",G200)),"à besoin",IF(J200&lt;=SUMIFS(Barèmes!$E$6:$E$28,Barèmes!$A$6:$A$28,"Endurance — Luc Léger (palier)",Barèmes!$B$6:$B$28,H200,Barèmes!$C$6:$C$28,IF(H200="6ème","Mixte",G200)),"fragile","satisfaisant")),IF(J200&gt;=SUMIFS(Barèmes!$D$6:$D$28,Barèmes!$A$6:$A$28,"Endurance — Luc Léger (palier)",Barèmes!$B$6:$B$28,H200,Barèmes!$C$6:$C$28,IF(H200="6ème","Mixte",G200)),"à besoin",IF(J200&gt;=SUMIFS(Barèmes!$E$6:$E$28,Barèmes!$A$6:$A$28,"Endurance — Luc Léger (palier)",Barèmes!$B$6:$B$28,H200,Barèmes!$C$6:$C$28,IF(H200="6ème","Mixte",G200)),"fragile","satisfaisant"))))</f>
        <v/>
      </c>
      <c r="N200" s="21" t="str">
        <f>IF(OR(J200="",SUMPRODUCT((Barèmes!$A$6:$A$28="Endurance — Luc Léger (palier)")*(Barèmes!$B$6:$B$28=H200)*(Barèmes!$C$6:$C$28=IF(H200="6ème","Mixte",G200)))=0),"",IF(SUMPRODUCT((Barèmes!$A$6:$A$28="Endurance — Luc Léger (palier)")*(Barèmes!$B$6:$B$28=H200)*(Barèmes!$C$6:$C$28=IF(H200="6ème","Mixte",G200))*(Barèmes!$J$6:$J$28="+"))&gt;0,IF(J200&lt;=SUMIFS(Barèmes!$F$6:$F$28,Barèmes!$A$6:$A$28,"Endurance — Luc Léger (palier)",Barèmes!$B$6:$B$28,H200,Barèmes!$C$6:$C$28,IF(H200="6ème","Mixte",G200)),Barèmes!$B$2,IF(J200&lt;=SUMIFS(Barèmes!$G$6:$G$28,Barèmes!$A$6:$A$28,"Endurance — Luc Léger (palier)",Barèmes!$B$6:$B$28,H200,Barèmes!$C$6:$C$28,IF(H200="6ème","Mixte",G200)),Barèmes!$C$2,IF(J200&lt;=SUMIFS(Barèmes!$H$6:$H$28,Barèmes!$A$6:$A$28,"Endurance — Luc Léger (palier)",Barèmes!$B$6:$B$28,H200,Barèmes!$C$6:$C$28,IF(H200="6ème","Mixte",G200)),Barèmes!$D$2,IF(J200&lt;=SUMIFS(Barèmes!$I$6:$I$28,Barèmes!$A$6:$A$28,"Endurance — Luc Léger (palier)",Barèmes!$B$6:$B$28,H200,Barèmes!$C$6:$C$28,IF(H200="6ème","Mixte",G200)),Barèmes!$E$2,Barèmes!$F$2)))),IF(J200&gt;=SUMIFS(Barèmes!$F$6:$F$28,Barèmes!$A$6:$A$28,"Endurance — Luc Léger (palier)",Barèmes!$B$6:$B$28,H200,Barèmes!$C$6:$C$28,IF(H200="6ème","Mixte",G200)),Barèmes!$B$2,IF(J200&gt;=SUMIFS(Barèmes!$G$6:$G$28,Barèmes!$A$6:$A$28,"Endurance — Luc Léger (palier)",Barèmes!$B$6:$B$28,H200,Barèmes!$C$6:$C$28,IF(H200="6ème","Mixte",G200)),Barèmes!$C$2,IF(J200&gt;=SUMIFS(Barèmes!$H$6:$H$28,Barèmes!$A$6:$A$28,"Endurance — Luc Léger (palier)",Barèmes!$B$6:$B$28,H200,Barèmes!$C$6:$C$28,IF(H200="6ème","Mixte",G200)),Barèmes!$D$2,IF(J200&gt;=SUMIFS(Barèmes!$I$6:$I$28,Barèmes!$A$6:$A$28,"Endurance — Luc Léger (palier)",Barèmes!$B$6:$B$28,H200,Barèmes!$C$6:$C$28,IF(H200="6ème","Mixte",G200)),Barèmes!$E$2,Barèmes!$F$2))))))</f>
        <v/>
      </c>
      <c r="O200" s="22"/>
      <c r="P200" s="23" t="str">
        <f>IF(OR(O200="",SUMPRODUCT((Barèmes!$A$6:$A$28="Force bas du corps — Saut en longueur (m)")*(Barèmes!$B$6:$B$28=H200)*(Barèmes!$C$6:$C$28=IF(H200="6ème","Mixte",G200)))=0),"",IF(SUMPRODUCT((Barèmes!$A$6:$A$28="Force bas du corps — Saut en longueur (m)")*(Barèmes!$B$6:$B$28=H200)*(Barèmes!$C$6:$C$28=IF(H200="6ème","Mixte",G200))*(Barèmes!$J$6:$J$28="+"))&gt;0,IF(O200&lt;=SUMIFS(Barèmes!$D$6:$D$28,Barèmes!$A$6:$A$28,"Force bas du corps — Saut en longueur (m)",Barèmes!$B$6:$B$28,H200,Barèmes!$C$6:$C$28,IF(H200="6ème","Mixte",G200)),"à besoin",IF(O200&lt;=SUMIFS(Barèmes!$E$6:$E$28,Barèmes!$A$6:$A$28,"Force bas du corps — Saut en longueur (m)",Barèmes!$B$6:$B$28,H200,Barèmes!$C$6:$C$28,IF(H200="6ème","Mixte",G200)),"fragile","satisfaisant")),IF(O200&gt;=SUMIFS(Barèmes!$D$6:$D$28,Barèmes!$A$6:$A$28,"Force bas du corps — Saut en longueur (m)",Barèmes!$B$6:$B$28,H200,Barèmes!$C$6:$C$28,IF(H200="6ème","Mixte",G200)),"à besoin",IF(O200&gt;=SUMIFS(Barèmes!$E$6:$E$28,Barèmes!$A$6:$A$28,"Force bas du corps — Saut en longueur (m)",Barèmes!$B$6:$B$28,H200,Barèmes!$C$6:$C$28,IF(H200="6ème","Mixte",G200)),"fragile","satisfaisant"))))</f>
        <v/>
      </c>
      <c r="Q200" s="23" t="str">
        <f>IF(OR(O200="",SUMPRODUCT((Barèmes!$A$6:$A$28="Force bas du corps — Saut en longueur (m)")*(Barèmes!$B$6:$B$28=H200)*(Barèmes!$C$6:$C$28=IF(H200="6ème","Mixte",G200)))=0),"",IF(SUMPRODUCT((Barèmes!$A$6:$A$28="Force bas du corps — Saut en longueur (m)")*(Barèmes!$B$6:$B$28=H200)*(Barèmes!$C$6:$C$28=IF(H200="6ème","Mixte",G200))*(Barèmes!$J$6:$J$28="+"))&gt;0,IF(O200&lt;=SUMIFS(Barèmes!$F$6:$F$28,Barèmes!$A$6:$A$28,"Force bas du corps — Saut en longueur (m)",Barèmes!$B$6:$B$28,H200,Barèmes!$C$6:$C$28,IF(H200="6ème","Mixte",G200)),Barèmes!$B$2,IF(O200&lt;=SUMIFS(Barèmes!$G$6:$G$28,Barèmes!$A$6:$A$28,"Force bas du corps — Saut en longueur (m)",Barèmes!$B$6:$B$28,H200,Barèmes!$C$6:$C$28,IF(H200="6ème","Mixte",G200)),Barèmes!$C$2,IF(O200&lt;=SUMIFS(Barèmes!$H$6:$H$28,Barèmes!$A$6:$A$28,"Force bas du corps — Saut en longueur (m)",Barèmes!$B$6:$B$28,H200,Barèmes!$C$6:$C$28,IF(H200="6ème","Mixte",G200)),Barèmes!$D$2,IF(O200&lt;=SUMIFS(Barèmes!$I$6:$I$28,Barèmes!$A$6:$A$28,"Force bas du corps — Saut en longueur (m)",Barèmes!$B$6:$B$28,H200,Barèmes!$C$6:$C$28,IF(H200="6ème","Mixte",G200)),Barèmes!$E$2,Barèmes!$F$2)))),IF(O200&gt;=SUMIFS(Barèmes!$F$6:$F$28,Barèmes!$A$6:$A$28,"Force bas du corps — Saut en longueur (m)",Barèmes!$B$6:$B$28,H200,Barèmes!$C$6:$C$28,IF(H200="6ème","Mixte",G200)),Barèmes!$B$2,IF(O200&gt;=SUMIFS(Barèmes!$G$6:$G$28,Barèmes!$A$6:$A$28,"Force bas du corps — Saut en longueur (m)",Barèmes!$B$6:$B$28,H200,Barèmes!$C$6:$C$28,IF(H200="6ème","Mixte",G200)),Barèmes!$C$2,IF(O200&gt;=SUMIFS(Barèmes!$H$6:$H$28,Barèmes!$A$6:$A$28,"Force bas du corps — Saut en longueur (m)",Barèmes!$B$6:$B$28,H200,Barèmes!$C$6:$C$28,IF(H200="6ème","Mixte",G200)),Barèmes!$D$2,IF(O200&gt;=SUMIFS(Barèmes!$I$6:$I$28,Barèmes!$A$6:$A$28,"Force bas du corps — Saut en longueur (m)",Barèmes!$B$6:$B$28,H200,Barèmes!$C$6:$C$28,IF(H200="6ème","Mixte",G200)),Barèmes!$E$2,Barèmes!$F$2))))))</f>
        <v/>
      </c>
      <c r="R200" s="22"/>
      <c r="S200" s="24" t="str">
        <f>IF(OR(R200="",SUMPRODUCT((Barèmes!$A$6:$A$28="Vitesse — 30 m (s)")*(Barèmes!$B$6:$B$28=H200)*(Barèmes!$C$6:$C$28=IF(H200="6ème","Mixte",G200)))=0),"",IF(SUMPRODUCT((Barèmes!$A$6:$A$28="Vitesse — 30 m (s)")*(Barèmes!$B$6:$B$28=H200)*(Barèmes!$C$6:$C$28=IF(H200="6ème","Mixte",G200))*(Barèmes!$J$6:$J$28="+"))&gt;0,IF(R200&lt;=SUMIFS(Barèmes!$D$6:$D$28,Barèmes!$A$6:$A$28,"Vitesse — 30 m (s)",Barèmes!$B$6:$B$28,H200,Barèmes!$C$6:$C$28,IF(H200="6ème","Mixte",G200)),"à besoin",IF(R200&lt;=SUMIFS(Barèmes!$E$6:$E$28,Barèmes!$A$6:$A$28,"Vitesse — 30 m (s)",Barèmes!$B$6:$B$28,H200,Barèmes!$C$6:$C$28,IF(H200="6ème","Mixte",G200)),"fragile","satisfaisant")),IF(R200&gt;=SUMIFS(Barèmes!$D$6:$D$28,Barèmes!$A$6:$A$28,"Vitesse — 30 m (s)",Barèmes!$B$6:$B$28,H200,Barèmes!$C$6:$C$28,IF(H200="6ème","Mixte",G200)),"à besoin",IF(R200&gt;=SUMIFS(Barèmes!$E$6:$E$28,Barèmes!$A$6:$A$28,"Vitesse — 30 m (s)",Barèmes!$B$6:$B$28,H200,Barèmes!$C$6:$C$28,IF(H200="6ème","Mixte",G200)),"fragile","satisfaisant"))))</f>
        <v/>
      </c>
      <c r="T200" s="24" t="str">
        <f>IF(OR(R200="",SUMPRODUCT((Barèmes!$A$6:$A$28="Vitesse — 30 m (s)")*(Barèmes!$B$6:$B$28=H200)*(Barèmes!$C$6:$C$28=IF(H200="6ème","Mixte",G200)))=0),"",IF(SUMPRODUCT((Barèmes!$A$6:$A$28="Vitesse — 30 m (s)")*(Barèmes!$B$6:$B$28=H200)*(Barèmes!$C$6:$C$28=IF(H200="6ème","Mixte",G200))*(Barèmes!$J$6:$J$28="+"))&gt;0,IF(R200&lt;=SUMIFS(Barèmes!$F$6:$F$28,Barèmes!$A$6:$A$28,"Vitesse — 30 m (s)",Barèmes!$B$6:$B$28,H200,Barèmes!$C$6:$C$28,IF(H200="6ème","Mixte",G200)),Barèmes!$B$2,IF(R200&lt;=SUMIFS(Barèmes!$G$6:$G$28,Barèmes!$A$6:$A$28,"Vitesse — 30 m (s)",Barèmes!$B$6:$B$28,H200,Barèmes!$C$6:$C$28,IF(H200="6ème","Mixte",G200)),Barèmes!$C$2,IF(R200&lt;=SUMIFS(Barèmes!$H$6:$H$28,Barèmes!$A$6:$A$28,"Vitesse — 30 m (s)",Barèmes!$B$6:$B$28,H200,Barèmes!$C$6:$C$28,IF(H200="6ème","Mixte",G200)),Barèmes!$D$2,IF(R200&lt;=SUMIFS(Barèmes!$I$6:$I$28,Barèmes!$A$6:$A$28,"Vitesse — 30 m (s)",Barèmes!$B$6:$B$28,H200,Barèmes!$C$6:$C$28,IF(H200="6ème","Mixte",G200)),Barèmes!$E$2,Barèmes!$F$2)))),IF(R200&gt;=SUMIFS(Barèmes!$F$6:$F$28,Barèmes!$A$6:$A$28,"Vitesse — 30 m (s)",Barèmes!$B$6:$B$28,H200,Barèmes!$C$6:$C$28,IF(H200="6ème","Mixte",G200)),Barèmes!$B$2,IF(R200&gt;=SUMIFS(Barèmes!$G$6:$G$28,Barèmes!$A$6:$A$28,"Vitesse — 30 m (s)",Barèmes!$B$6:$B$28,H200,Barèmes!$C$6:$C$28,IF(H200="6ème","Mixte",G200)),Barèmes!$C$2,IF(R200&gt;=SUMIFS(Barèmes!$H$6:$H$28,Barèmes!$A$6:$A$28,"Vitesse — 30 m (s)",Barèmes!$B$6:$B$28,H200,Barèmes!$C$6:$C$28,IF(H200="6ème","Mixte",G200)),Barèmes!$D$2,IF(R200&gt;=SUMIFS(Barèmes!$I$6:$I$28,Barèmes!$A$6:$A$28,"Vitesse — 30 m (s)",Barèmes!$B$6:$B$28,H200,Barèmes!$C$6:$C$28,IF(H200="6ème","Mixte",G200)),Barèmes!$E$2,Barèmes!$F$2))))))</f>
        <v/>
      </c>
      <c r="U200" s="22"/>
      <c r="V200" s="25" t="str">
        <f>IF(OR(U200="",SUMPRODUCT((Barèmes!$A$6:$A$28="Vitesse — 50 m (s)")*(Barèmes!$B$6:$B$28=H200)*(Barèmes!$C$6:$C$28=IF(H200="6ème","Mixte",G200)))=0),"",IF(SUMPRODUCT((Barèmes!$A$6:$A$28="Vitesse — 50 m (s)")*(Barèmes!$B$6:$B$28=H200)*(Barèmes!$C$6:$C$28=IF(H200="6ème","Mixte",G200))*(Barèmes!$J$6:$J$28="+"))&gt;0,IF(U200&lt;=SUMIFS(Barèmes!$D$6:$D$28,Barèmes!$A$6:$A$28,"Vitesse — 50 m (s)",Barèmes!$B$6:$B$28,H200,Barèmes!$C$6:$C$28,IF(H200="6ème","Mixte",G200)),"à besoin",IF(U200&lt;=SUMIFS(Barèmes!$E$6:$E$28,Barèmes!$A$6:$A$28,"Vitesse — 50 m (s)",Barèmes!$B$6:$B$28,H200,Barèmes!$C$6:$C$28,IF(H200="6ème","Mixte",G200)),"fragile","satisfaisant")),IF(U200&gt;=SUMIFS(Barèmes!$D$6:$D$28,Barèmes!$A$6:$A$28,"Vitesse — 50 m (s)",Barèmes!$B$6:$B$28,H200,Barèmes!$C$6:$C$28,IF(H200="6ème","Mixte",G200)),"à besoin",IF(U200&gt;=SUMIFS(Barèmes!$E$6:$E$28,Barèmes!$A$6:$A$28,"Vitesse — 50 m (s)",Barèmes!$B$6:$B$28,H200,Barèmes!$C$6:$C$28,IF(H200="6ème","Mixte",G200)),"fragile","satisfaisant"))))</f>
        <v/>
      </c>
      <c r="W200" s="25" t="str">
        <f>IF(OR(U200="",SUMPRODUCT((Barèmes!$A$6:$A$28="Vitesse — 50 m (s)")*(Barèmes!$B$6:$B$28=H200)*(Barèmes!$C$6:$C$28=IF(H200="6ème","Mixte",G200)))=0),"",IF(SUMPRODUCT((Barèmes!$A$6:$A$28="Vitesse — 50 m (s)")*(Barèmes!$B$6:$B$28=H200)*(Barèmes!$C$6:$C$28=IF(H200="6ème","Mixte",G200))*(Barèmes!$J$6:$J$28="+"))&gt;0,IF(U200&lt;=SUMIFS(Barèmes!$F$6:$F$28,Barèmes!$A$6:$A$28,"Vitesse — 50 m (s)",Barèmes!$B$6:$B$28,H200,Barèmes!$C$6:$C$28,IF(H200="6ème","Mixte",G200)),Barèmes!$B$2,IF(U200&lt;=SUMIFS(Barèmes!$G$6:$G$28,Barèmes!$A$6:$A$28,"Vitesse — 50 m (s)",Barèmes!$B$6:$B$28,H200,Barèmes!$C$6:$C$28,IF(H200="6ème","Mixte",G200)),Barèmes!$C$2,IF(U200&lt;=SUMIFS(Barèmes!$H$6:$H$28,Barèmes!$A$6:$A$28,"Vitesse — 50 m (s)",Barèmes!$B$6:$B$28,H200,Barèmes!$C$6:$C$28,IF(H200="6ème","Mixte",G200)),Barèmes!$D$2,IF(U200&lt;=SUMIFS(Barèmes!$I$6:$I$28,Barèmes!$A$6:$A$28,"Vitesse — 50 m (s)",Barèmes!$B$6:$B$28,H200,Barèmes!$C$6:$C$28,IF(H200="6ème","Mixte",G200)),Barèmes!$E$2,Barèmes!$F$2)))),IF(U200&gt;=SUMIFS(Barèmes!$F$6:$F$28,Barèmes!$A$6:$A$28,"Vitesse — 50 m (s)",Barèmes!$B$6:$B$28,H200,Barèmes!$C$6:$C$28,IF(H200="6ème","Mixte",G200)),Barèmes!$B$2,IF(U200&gt;=SUMIFS(Barèmes!$G$6:$G$28,Barèmes!$A$6:$A$28,"Vitesse — 50 m (s)",Barèmes!$B$6:$B$28,H200,Barèmes!$C$6:$C$28,IF(H200="6ème","Mixte",G200)),Barèmes!$C$2,IF(U200&gt;=SUMIFS(Barèmes!$H$6:$H$28,Barèmes!$A$6:$A$28,"Vitesse — 50 m (s)",Barèmes!$B$6:$B$28,H200,Barèmes!$C$6:$C$28,IF(H200="6ème","Mixte",G200)),Barèmes!$D$2,IF(U200&gt;=SUMIFS(Barèmes!$I$6:$I$28,Barèmes!$A$6:$A$28,"Vitesse — 50 m (s)",Barèmes!$B$6:$B$28,H200,Barèmes!$C$6:$C$28,IF(H200="6ème","Mixte",G200)),Barèmes!$E$2,Barèmes!$F$2))))))</f>
        <v/>
      </c>
      <c r="X200" s="18"/>
      <c r="Y200" s="26" t="str" cm="1">
        <f t="array" ref="Y200">IF(OR(X200="",SUMPRODUCT((Barèmes!$A$6:$A$28="Souplesse (score 1-5)")*(Barèmes!$B$6:$B$28=H200)*(Barèmes!$C$6:$C$28=IF(H200="6ème","Mixte",G200)))=0),"",IF(SUMPRODUCT((Barèmes!$A$6:$A$28="Souplesse (score 1-5)")*(Barèmes!$B$6:$B$28=H200)*(Barèmes!$C$6:$C$28=IF(H200="6ème","Mixte",G200))*(Barèmes!$J$6:$J$28="+"))&gt;0,IF(X200&lt;=SUMIFS(Barèmes!$D$6:$D$28,Barèmes!$A$6:$A$28,"Souplesse (score 1-5)",Barèmes!$B$6:$B$28,H200,Barèmes!$C$6:$C$28,IF(H200="6ème","Mixte",G200)),"à besoin",IF(X200&lt;=SUMIFS(Barèmes!$E$6:$E$28,Barèmes!$A$6:$A$28,"Souplesse (score 1-5)",Barèmes!$B$6:$B$28,H200,Barèmes!$C$6:$C$28,IF(H200="6ème","Mixte",G200)),"fragile","satisfaisant")),IF(X200&gt;=SUMIFS(Barèmes!$D$6:$D$28,Barèmes!$A$6:$A$28,"Souplesse (score 1-5)",Barèmes!$B$6:$B$28,H200,Barèmes!$C$6:$C$28,IF(H200="6ème","Mixte",G200)),"à besoin",IF(X200&gt;=SUMIFS(Barèmes!$E$6:$E$28,Barèmes!$A$6:$A$28,"Souplesse (score 1-5)",Barèmes!$B$6:$B$28,H200,Barèmes!$C$6:$C$28,IF(H200="6ème","Mixte",G200)),"fragile","satisfaisant"))))</f>
        <v/>
      </c>
      <c r="Z200" s="26" t="str" cm="1">
        <f t="array" ref="Z200">IF(OR(X200="",SUMPRODUCT((Barèmes!$A$6:$A$28="Souplesse (score 1-5)")*(Barèmes!$B$6:$B$28=H200)*(Barèmes!$C$6:$C$28=IF(H200="6ème","Mixte",G200)))=0),"",IF(SUMPRODUCT((Barèmes!$A$6:$A$28="Souplesse (score 1-5)")*(Barèmes!$B$6:$B$28=H200)*(Barèmes!$C$6:$C$28=IF(H200="6ème","Mixte",G200))*(Barèmes!$J$6:$J$28="+"))&gt;0,IF(X200&lt;=SUMIFS(Barèmes!$F$6:$F$28,Barèmes!$A$6:$A$28,"Souplesse (score 1-5)",Barèmes!$B$6:$B$28,H200,Barèmes!$C$6:$C$28,IF(H200="6ème","Mixte",G200)),Barèmes!$B$2,IF(X200&lt;=SUMIFS(Barèmes!$G$6:$G$28,Barèmes!$A$6:$A$28,"Souplesse (score 1-5)",Barèmes!$B$6:$B$28,H200,Barèmes!$C$6:$C$28,IF(H200="6ème","Mixte",G200)),Barèmes!$C$2,IF(X200&lt;=SUMIFS(Barèmes!$H$6:$H$28,Barèmes!$A$6:$A$28,"Souplesse (score 1-5)",Barèmes!$B$6:$B$28,H200,Barèmes!$C$6:$C$28,IF(H200="6ème","Mixte",G200)),Barèmes!$D$2,IF(X200&lt;=SUMIFS(Barèmes!$I$6:$I$28,Barèmes!$A$6:$A$28,"Souplesse (score 1-5)",Barèmes!$B$6:$B$28,H200,Barèmes!$C$6:$C$28,IF(H200="6ème","Mixte",G200)),Barèmes!$E$2,Barèmes!$F$2)))),IF(X200&gt;=SUMIFS(Barèmes!$F$6:$F$28,Barèmes!$A$6:$A$28,"Souplesse (score 1-5)",Barèmes!$B$6:$B$28,H200,Barèmes!$C$6:$C$28,IF(H200="6ème","Mixte",G200)),Barèmes!$B$2,IF(X200&gt;=SUMIFS(Barèmes!$G$6:$G$28,Barèmes!$A$6:$A$28,"Souplesse (score 1-5)",Barèmes!$B$6:$B$28,H200,Barèmes!$C$6:$C$28,IF(H200="6ème","Mixte",G200)),Barèmes!$C$2,IF(X200&gt;=SUMIFS(Barèmes!$H$6:$H$28,Barèmes!$A$6:$A$28,"Souplesse (score 1-5)",Barèmes!$B$6:$B$28,H200,Barèmes!$C$6:$C$28,IF(H200="6ème","Mixte",G200)),Barèmes!$D$2,IF(X200&gt;=SUMIFS(Barèmes!$I$6:$I$28,Barèmes!$A$6:$A$28,"Souplesse (score 1-5)",Barèmes!$B$6:$B$28,H200,Barèmes!$C$6:$C$28,IF(H200="6ème","Mixte",G200)),Barèmes!$E$2,Barèmes!$F$2))))))</f>
        <v/>
      </c>
      <c r="AA200" s="22"/>
      <c r="AB200" s="27" t="str">
        <f>IF(OR(AA200="",SUMPRODUCT((Barèmes!$A$6:$A$28="Agilité — T-test 974 (s)")*(Barèmes!$B$6:$B$28=H200)*(Barèmes!$C$6:$C$28=IF(H200="6ème","Mixte",G200)))=0),"",IF(SUMPRODUCT((Barèmes!$A$6:$A$28="Agilité — T-test 974 (s)")*(Barèmes!$B$6:$B$28=H200)*(Barèmes!$C$6:$C$28=IF(H200="6ème","Mixte",G200))*(Barèmes!$J$6:$J$28="+"))&gt;0,IF(AA200&lt;=SUMIFS(Barèmes!$D$6:$D$28,Barèmes!$A$6:$A$28,"Agilité — T-test 974 (s)",Barèmes!$B$6:$B$28,H200,Barèmes!$C$6:$C$28,IF(H200="6ème","Mixte",G200)),"à besoin",IF(AA200&lt;=SUMIFS(Barèmes!$E$6:$E$28,Barèmes!$A$6:$A$28,"Agilité — T-test 974 (s)",Barèmes!$B$6:$B$28,H200,Barèmes!$C$6:$C$28,IF(H200="6ème","Mixte",G200)),"fragile","satisfaisant")),IF(AA200&gt;=SUMIFS(Barèmes!$D$6:$D$28,Barèmes!$A$6:$A$28,"Agilité — T-test 974 (s)",Barèmes!$B$6:$B$28,H200,Barèmes!$C$6:$C$28,IF(H200="6ème","Mixte",G200)),"à besoin",IF(AA200&gt;=SUMIFS(Barèmes!$E$6:$E$28,Barèmes!$A$6:$A$28,"Agilité — T-test 974 (s)",Barèmes!$B$6:$B$28,H200,Barèmes!$C$6:$C$28,IF(H200="6ème","Mixte",G200)),"fragile","satisfaisant"))))</f>
        <v/>
      </c>
      <c r="AC200" s="27" t="str">
        <f>IF(OR(AA200="",SUMPRODUCT((Barèmes!$A$6:$A$28="Agilité — T-test 974 (s)")*(Barèmes!$B$6:$B$28=H200)*(Barèmes!$C$6:$C$28=IF(H200="6ème","Mixte",G200)))=0),"",IF(SUMPRODUCT((Barèmes!$A$6:$A$28="Agilité — T-test 974 (s)")*(Barèmes!$B$6:$B$28=H200)*(Barèmes!$C$6:$C$28=IF(H200="6ème","Mixte",G200))*(Barèmes!$J$6:$J$28="+"))&gt;0,IF(AA200&lt;=SUMIFS(Barèmes!$F$6:$F$28,Barèmes!$A$6:$A$28,"Agilité — T-test 974 (s)",Barèmes!$B$6:$B$28,H200,Barèmes!$C$6:$C$28,IF(H200="6ème","Mixte",G200)),Barèmes!$B$2,IF(AA200&lt;=SUMIFS(Barèmes!$G$6:$G$28,Barèmes!$A$6:$A$28,"Agilité — T-test 974 (s)",Barèmes!$B$6:$B$28,H200,Barèmes!$C$6:$C$28,IF(H200="6ème","Mixte",G200)),Barèmes!$C$2,IF(AA200&lt;=SUMIFS(Barèmes!$H$6:$H$28,Barèmes!$A$6:$A$28,"Agilité — T-test 974 (s)",Barèmes!$B$6:$B$28,H200,Barèmes!$C$6:$C$28,IF(H200="6ème","Mixte",G200)),Barèmes!$D$2,IF(AA200&lt;=SUMIFS(Barèmes!$I$6:$I$28,Barèmes!$A$6:$A$28,"Agilité — T-test 974 (s)",Barèmes!$B$6:$B$28,H200,Barèmes!$C$6:$C$28,IF(H200="6ème","Mixte",G200)),Barèmes!$E$2,Barèmes!$F$2)))),IF(AA200&gt;=SUMIFS(Barèmes!$F$6:$F$28,Barèmes!$A$6:$A$28,"Agilité — T-test 974 (s)",Barèmes!$B$6:$B$28,H200,Barèmes!$C$6:$C$28,IF(H200="6ème","Mixte",G200)),Barèmes!$B$2,IF(AA200&gt;=SUMIFS(Barèmes!$G$6:$G$28,Barèmes!$A$6:$A$28,"Agilité — T-test 974 (s)",Barèmes!$B$6:$B$28,H200,Barèmes!$C$6:$C$28,IF(H200="6ème","Mixte",G200)),Barèmes!$C$2,IF(AA200&gt;=SUMIFS(Barèmes!$H$6:$H$28,Barèmes!$A$6:$A$28,"Agilité — T-test 974 (s)",Barèmes!$B$6:$B$28,H200,Barèmes!$C$6:$C$28,IF(H200="6ème","Mixte",G200)),Barèmes!$D$2,IF(AA200&gt;=SUMIFS(Barèmes!$I$6:$I$28,Barèmes!$A$6:$A$28,"Agilité — T-test 974 (s)",Barèmes!$B$6:$B$28,H200,Barèmes!$C$6:$C$28,IF(H200="6ème","Mixte",G200)),Barèmes!$E$2,Barèmes!$F$2))))))</f>
        <v/>
      </c>
      <c r="AD200" s="28" t="str">
        <f t="shared" si="26"/>
        <v/>
      </c>
      <c r="AE200" s="29" t="str">
        <f t="shared" si="27"/>
        <v/>
      </c>
      <c r="AF200" s="30" t="str">
        <f>IF(OR(AD200="",SUMPRODUCT((Barèmes!$A$6:$A$28="Surcoût d'agilité (s) — technique")*(Barèmes!$B$6:$B$28=H200)*(Barèmes!$C$6:$C$28=IF(H200="6ème","Mixte",G200)))=0),"",IF(SUMPRODUCT((Barèmes!$A$6:$A$28="Surcoût d'agilité (s) — technique")*(Barèmes!$B$6:$B$28=H200)*(Barèmes!$C$6:$C$28=IF(H200="6ème","Mixte",G200))*(Barèmes!$J$6:$J$28="+"))&gt;0,IF(AD200&lt;=SUMIFS(Barèmes!$D$6:$D$28,Barèmes!$A$6:$A$28,"Surcoût d'agilité (s) — technique",Barèmes!$B$6:$B$28,H200,Barèmes!$C$6:$C$28,IF(H200="6ème","Mixte",G200)),"à besoin",IF(AD200&lt;=SUMIFS(Barèmes!$E$6:$E$28,Barèmes!$A$6:$A$28,"Surcoût d'agilité (s) — technique",Barèmes!$B$6:$B$28,H200,Barèmes!$C$6:$C$28,IF(H200="6ème","Mixte",G200)),"fragile","satisfaisant")),IF(AD200&gt;=SUMIFS(Barèmes!$D$6:$D$28,Barèmes!$A$6:$A$28,"Surcoût d'agilité (s) — technique",Barèmes!$B$6:$B$28,H200,Barèmes!$C$6:$C$28,IF(H200="6ème","Mixte",G200)),"à besoin",IF(AD200&gt;=SUMIFS(Barèmes!$E$6:$E$28,Barèmes!$A$6:$A$28,"Surcoût d'agilité (s) — technique",Barèmes!$B$6:$B$28,H200,Barèmes!$C$6:$C$28,IF(H200="6ème","Mixte",G200)),"fragile","satisfaisant"))))</f>
        <v/>
      </c>
      <c r="AG200" s="30" t="str">
        <f>IF(OR(AD200="",SUMPRODUCT((Barèmes!$A$6:$A$28="Surcoût d'agilité (s) — technique")*(Barèmes!$B$6:$B$28=H200)*(Barèmes!$C$6:$C$28=IF(H200="6ème","Mixte",G200)))=0),"",IF(SUMPRODUCT((Barèmes!$A$6:$A$28="Surcoût d'agilité (s) — technique")*(Barèmes!$B$6:$B$28=H200)*(Barèmes!$C$6:$C$28=IF(H200="6ème","Mixte",G200))*(Barèmes!$J$6:$J$28="+"))&gt;0,IF(AD200&lt;=SUMIFS(Barèmes!$F$6:$F$28,Barèmes!$A$6:$A$28,"Surcoût d'agilité (s) — technique",Barèmes!$B$6:$B$28,H200,Barèmes!$C$6:$C$28,IF(H200="6ème","Mixte",G200)),Barèmes!$B$2,IF(AD200&lt;=SUMIFS(Barèmes!$G$6:$G$28,Barèmes!$A$6:$A$28,"Surcoût d'agilité (s) — technique",Barèmes!$B$6:$B$28,H200,Barèmes!$C$6:$C$28,IF(H200="6ème","Mixte",G200)),Barèmes!$C$2,IF(AD200&lt;=SUMIFS(Barèmes!$H$6:$H$28,Barèmes!$A$6:$A$28,"Surcoût d'agilité (s) — technique",Barèmes!$B$6:$B$28,H200,Barèmes!$C$6:$C$28,IF(H200="6ème","Mixte",G200)),Barèmes!$D$2,IF(AD200&lt;=SUMIFS(Barèmes!$I$6:$I$28,Barèmes!$A$6:$A$28,"Surcoût d'agilité (s) — technique",Barèmes!$B$6:$B$28,H200,Barèmes!$C$6:$C$28,IF(H200="6ème","Mixte",G200)),Barèmes!$E$2,Barèmes!$F$2)))),IF(AD200&gt;=SUMIFS(Barèmes!$F$6:$F$28,Barèmes!$A$6:$A$28,"Surcoût d'agilité (s) — technique",Barèmes!$B$6:$B$28,H200,Barèmes!$C$6:$C$28,IF(H200="6ème","Mixte",G200)),Barèmes!$B$2,IF(AD200&gt;=SUMIFS(Barèmes!$G$6:$G$28,Barèmes!$A$6:$A$28,"Surcoût d'agilité (s) — technique",Barèmes!$B$6:$B$28,H200,Barèmes!$C$6:$C$28,IF(H200="6ème","Mixte",G200)),Barèmes!$C$2,IF(AD200&gt;=SUMIFS(Barèmes!$H$6:$H$28,Barèmes!$A$6:$A$28,"Surcoût d'agilité (s) — technique",Barèmes!$B$6:$B$28,H200,Barèmes!$C$6:$C$28,IF(H200="6ème","Mixte",G200)),Barèmes!$D$2,IF(AD200&gt;=SUMIFS(Barèmes!$I$6:$I$28,Barèmes!$A$6:$A$28,"Surcoût d'agilité (s) — technique",Barèmes!$B$6:$B$28,H200,Barèmes!$C$6:$C$28,IF(H200="6ème","Mixte",G200)),Barèmes!$E$2,Barèmes!$F$2))))))</f>
        <v/>
      </c>
      <c r="AH200" s="31" t="str">
        <f>IF((IF(N200="",0,1)+IF(Q200="",0,1)+IF(W200="",0,1)+IF(Z200="",0,1)+IF(AC200="",0,1))=0,"",3*IF(N200=Barèmes!$B$2,1,IF(N200=Barèmes!$C$2,2,IF(N200=Barèmes!$D$2,3,IF(N200=Barèmes!$E$2,4,IF(N200=Barèmes!$F$2,5,0)))))+3*IF(Q200=Barèmes!$B$2,1,IF(Q200=Barèmes!$C$2,2,IF(Q200=Barèmes!$D$2,3,IF(Q200=Barèmes!$E$2,4,IF(Q200=Barèmes!$F$2,5,0)))))+2*IF(W200=Barèmes!$B$2,1,IF(W200=Barèmes!$C$2,2,IF(W200=Barèmes!$D$2,3,IF(W200=Barèmes!$E$2,4,IF(W200=Barèmes!$F$2,5,0)))))+1*IF(Z200=Barèmes!$B$2,1,IF(Z200=Barèmes!$C$2,2,IF(Z200=Barèmes!$D$2,3,IF(Z200=Barèmes!$E$2,4,IF(Z200=Barèmes!$F$2,5,0)))))+1*IF(AC200=Barèmes!$B$2,1,IF(AC200=Barèmes!$C$2,2,IF(AC200=Barèmes!$D$2,3,IF(AC200=Barèmes!$E$2,4,IF(AC200=Barèmes!$F$2,5,0))))))</f>
        <v/>
      </c>
      <c r="AI200" s="31"/>
      <c r="AJ200" s="32" t="str">
        <f>IFERROR(INDEX(Croissance!$B$5:$B$604,MATCH(A200,Croissance!$A$5:$A$604,0)),"")</f>
        <v/>
      </c>
      <c r="AK200" s="32" t="str">
        <f>IFERROR(INDEX(Croissance!$C$5:$C$604,MATCH(A200,Croissance!$A$5:$A$604,0)),"")</f>
        <v/>
      </c>
      <c r="AL200" s="32" t="str">
        <f>IFERROR(INDEX(Croissance!$D$5:$D$604,MATCH(A200,Croissance!$A$5:$A$604,0)),"")</f>
        <v/>
      </c>
      <c r="AM200" s="32" t="str">
        <f>IFERROR(INDEX(Croissance!$E$5:$E$604,MATCH(A200,Croissance!$A$5:$A$604,0)),"")</f>
        <v/>
      </c>
      <c r="AO200" s="33">
        <f t="shared" si="32"/>
        <v>0</v>
      </c>
      <c r="AP200" s="33">
        <f t="shared" si="28"/>
        <v>0</v>
      </c>
      <c r="AQ200" s="33">
        <f>IF(A200="",0,IF(AND(OR('Synthèse classe'!$C$2="Tous",C200='Synthèse classe'!$C$2),OR('Synthèse classe'!$C$3="Toutes",D200='Synthèse classe'!$C$3),OR('Synthèse classe'!$C$4="Toutes",AND('Synthèse classe'!$C$4="Dernière",AP200=1),B200=IFERROR(VALUE('Synthèse classe'!$C$4),0))),1,0))</f>
        <v>0</v>
      </c>
      <c r="AR200" s="34" t="str">
        <f t="shared" si="29"/>
        <v/>
      </c>
    </row>
    <row r="201" spans="1:44" x14ac:dyDescent="0.2">
      <c r="A201" s="17" t="str">
        <f t="shared" si="25"/>
        <v/>
      </c>
      <c r="B201" s="18"/>
      <c r="C201" s="19"/>
      <c r="D201" s="19"/>
      <c r="E201" s="19"/>
      <c r="F201" s="19"/>
      <c r="G201" s="19"/>
      <c r="H201" s="17" t="str">
        <f t="shared" si="30"/>
        <v/>
      </c>
      <c r="I201" s="20"/>
      <c r="J201" s="18"/>
      <c r="K201" s="19"/>
      <c r="L201" s="21" t="str">
        <f t="shared" si="31"/>
        <v/>
      </c>
      <c r="M201" s="21" t="str">
        <f>IF(OR(J201="",SUMPRODUCT((Barèmes!$A$6:$A$28="Endurance — Luc Léger (palier)")*(Barèmes!$B$6:$B$28=H201)*(Barèmes!$C$6:$C$28=IF(H201="6ème","Mixte",G201)))=0),"",IF(SUMPRODUCT((Barèmes!$A$6:$A$28="Endurance — Luc Léger (palier)")*(Barèmes!$B$6:$B$28=H201)*(Barèmes!$C$6:$C$28=IF(H201="6ème","Mixte",G201))*(Barèmes!$J$6:$J$28="+"))&gt;0,IF(J201&lt;=SUMIFS(Barèmes!$D$6:$D$28,Barèmes!$A$6:$A$28,"Endurance — Luc Léger (palier)",Barèmes!$B$6:$B$28,H201,Barèmes!$C$6:$C$28,IF(H201="6ème","Mixte",G201)),"à besoin",IF(J201&lt;=SUMIFS(Barèmes!$E$6:$E$28,Barèmes!$A$6:$A$28,"Endurance — Luc Léger (palier)",Barèmes!$B$6:$B$28,H201,Barèmes!$C$6:$C$28,IF(H201="6ème","Mixte",G201)),"fragile","satisfaisant")),IF(J201&gt;=SUMIFS(Barèmes!$D$6:$D$28,Barèmes!$A$6:$A$28,"Endurance — Luc Léger (palier)",Barèmes!$B$6:$B$28,H201,Barèmes!$C$6:$C$28,IF(H201="6ème","Mixte",G201)),"à besoin",IF(J201&gt;=SUMIFS(Barèmes!$E$6:$E$28,Barèmes!$A$6:$A$28,"Endurance — Luc Léger (palier)",Barèmes!$B$6:$B$28,H201,Barèmes!$C$6:$C$28,IF(H201="6ème","Mixte",G201)),"fragile","satisfaisant"))))</f>
        <v/>
      </c>
      <c r="N201" s="21" t="str">
        <f>IF(OR(J201="",SUMPRODUCT((Barèmes!$A$6:$A$28="Endurance — Luc Léger (palier)")*(Barèmes!$B$6:$B$28=H201)*(Barèmes!$C$6:$C$28=IF(H201="6ème","Mixte",G201)))=0),"",IF(SUMPRODUCT((Barèmes!$A$6:$A$28="Endurance — Luc Léger (palier)")*(Barèmes!$B$6:$B$28=H201)*(Barèmes!$C$6:$C$28=IF(H201="6ème","Mixte",G201))*(Barèmes!$J$6:$J$28="+"))&gt;0,IF(J201&lt;=SUMIFS(Barèmes!$F$6:$F$28,Barèmes!$A$6:$A$28,"Endurance — Luc Léger (palier)",Barèmes!$B$6:$B$28,H201,Barèmes!$C$6:$C$28,IF(H201="6ème","Mixte",G201)),Barèmes!$B$2,IF(J201&lt;=SUMIFS(Barèmes!$G$6:$G$28,Barèmes!$A$6:$A$28,"Endurance — Luc Léger (palier)",Barèmes!$B$6:$B$28,H201,Barèmes!$C$6:$C$28,IF(H201="6ème","Mixte",G201)),Barèmes!$C$2,IF(J201&lt;=SUMIFS(Barèmes!$H$6:$H$28,Barèmes!$A$6:$A$28,"Endurance — Luc Léger (palier)",Barèmes!$B$6:$B$28,H201,Barèmes!$C$6:$C$28,IF(H201="6ème","Mixte",G201)),Barèmes!$D$2,IF(J201&lt;=SUMIFS(Barèmes!$I$6:$I$28,Barèmes!$A$6:$A$28,"Endurance — Luc Léger (palier)",Barèmes!$B$6:$B$28,H201,Barèmes!$C$6:$C$28,IF(H201="6ème","Mixte",G201)),Barèmes!$E$2,Barèmes!$F$2)))),IF(J201&gt;=SUMIFS(Barèmes!$F$6:$F$28,Barèmes!$A$6:$A$28,"Endurance — Luc Léger (palier)",Barèmes!$B$6:$B$28,H201,Barèmes!$C$6:$C$28,IF(H201="6ème","Mixte",G201)),Barèmes!$B$2,IF(J201&gt;=SUMIFS(Barèmes!$G$6:$G$28,Barèmes!$A$6:$A$28,"Endurance — Luc Léger (palier)",Barèmes!$B$6:$B$28,H201,Barèmes!$C$6:$C$28,IF(H201="6ème","Mixte",G201)),Barèmes!$C$2,IF(J201&gt;=SUMIFS(Barèmes!$H$6:$H$28,Barèmes!$A$6:$A$28,"Endurance — Luc Léger (palier)",Barèmes!$B$6:$B$28,H201,Barèmes!$C$6:$C$28,IF(H201="6ème","Mixte",G201)),Barèmes!$D$2,IF(J201&gt;=SUMIFS(Barèmes!$I$6:$I$28,Barèmes!$A$6:$A$28,"Endurance — Luc Léger (palier)",Barèmes!$B$6:$B$28,H201,Barèmes!$C$6:$C$28,IF(H201="6ème","Mixte",G201)),Barèmes!$E$2,Barèmes!$F$2))))))</f>
        <v/>
      </c>
      <c r="O201" s="22"/>
      <c r="P201" s="23" t="str">
        <f>IF(OR(O201="",SUMPRODUCT((Barèmes!$A$6:$A$28="Force bas du corps — Saut en longueur (m)")*(Barèmes!$B$6:$B$28=H201)*(Barèmes!$C$6:$C$28=IF(H201="6ème","Mixte",G201)))=0),"",IF(SUMPRODUCT((Barèmes!$A$6:$A$28="Force bas du corps — Saut en longueur (m)")*(Barèmes!$B$6:$B$28=H201)*(Barèmes!$C$6:$C$28=IF(H201="6ème","Mixte",G201))*(Barèmes!$J$6:$J$28="+"))&gt;0,IF(O201&lt;=SUMIFS(Barèmes!$D$6:$D$28,Barèmes!$A$6:$A$28,"Force bas du corps — Saut en longueur (m)",Barèmes!$B$6:$B$28,H201,Barèmes!$C$6:$C$28,IF(H201="6ème","Mixte",G201)),"à besoin",IF(O201&lt;=SUMIFS(Barèmes!$E$6:$E$28,Barèmes!$A$6:$A$28,"Force bas du corps — Saut en longueur (m)",Barèmes!$B$6:$B$28,H201,Barèmes!$C$6:$C$28,IF(H201="6ème","Mixte",G201)),"fragile","satisfaisant")),IF(O201&gt;=SUMIFS(Barèmes!$D$6:$D$28,Barèmes!$A$6:$A$28,"Force bas du corps — Saut en longueur (m)",Barèmes!$B$6:$B$28,H201,Barèmes!$C$6:$C$28,IF(H201="6ème","Mixte",G201)),"à besoin",IF(O201&gt;=SUMIFS(Barèmes!$E$6:$E$28,Barèmes!$A$6:$A$28,"Force bas du corps — Saut en longueur (m)",Barèmes!$B$6:$B$28,H201,Barèmes!$C$6:$C$28,IF(H201="6ème","Mixte",G201)),"fragile","satisfaisant"))))</f>
        <v/>
      </c>
      <c r="Q201" s="23" t="str">
        <f>IF(OR(O201="",SUMPRODUCT((Barèmes!$A$6:$A$28="Force bas du corps — Saut en longueur (m)")*(Barèmes!$B$6:$B$28=H201)*(Barèmes!$C$6:$C$28=IF(H201="6ème","Mixte",G201)))=0),"",IF(SUMPRODUCT((Barèmes!$A$6:$A$28="Force bas du corps — Saut en longueur (m)")*(Barèmes!$B$6:$B$28=H201)*(Barèmes!$C$6:$C$28=IF(H201="6ème","Mixte",G201))*(Barèmes!$J$6:$J$28="+"))&gt;0,IF(O201&lt;=SUMIFS(Barèmes!$F$6:$F$28,Barèmes!$A$6:$A$28,"Force bas du corps — Saut en longueur (m)",Barèmes!$B$6:$B$28,H201,Barèmes!$C$6:$C$28,IF(H201="6ème","Mixte",G201)),Barèmes!$B$2,IF(O201&lt;=SUMIFS(Barèmes!$G$6:$G$28,Barèmes!$A$6:$A$28,"Force bas du corps — Saut en longueur (m)",Barèmes!$B$6:$B$28,H201,Barèmes!$C$6:$C$28,IF(H201="6ème","Mixte",G201)),Barèmes!$C$2,IF(O201&lt;=SUMIFS(Barèmes!$H$6:$H$28,Barèmes!$A$6:$A$28,"Force bas du corps — Saut en longueur (m)",Barèmes!$B$6:$B$28,H201,Barèmes!$C$6:$C$28,IF(H201="6ème","Mixte",G201)),Barèmes!$D$2,IF(O201&lt;=SUMIFS(Barèmes!$I$6:$I$28,Barèmes!$A$6:$A$28,"Force bas du corps — Saut en longueur (m)",Barèmes!$B$6:$B$28,H201,Barèmes!$C$6:$C$28,IF(H201="6ème","Mixte",G201)),Barèmes!$E$2,Barèmes!$F$2)))),IF(O201&gt;=SUMIFS(Barèmes!$F$6:$F$28,Barèmes!$A$6:$A$28,"Force bas du corps — Saut en longueur (m)",Barèmes!$B$6:$B$28,H201,Barèmes!$C$6:$C$28,IF(H201="6ème","Mixte",G201)),Barèmes!$B$2,IF(O201&gt;=SUMIFS(Barèmes!$G$6:$G$28,Barèmes!$A$6:$A$28,"Force bas du corps — Saut en longueur (m)",Barèmes!$B$6:$B$28,H201,Barèmes!$C$6:$C$28,IF(H201="6ème","Mixte",G201)),Barèmes!$C$2,IF(O201&gt;=SUMIFS(Barèmes!$H$6:$H$28,Barèmes!$A$6:$A$28,"Force bas du corps — Saut en longueur (m)",Barèmes!$B$6:$B$28,H201,Barèmes!$C$6:$C$28,IF(H201="6ème","Mixte",G201)),Barèmes!$D$2,IF(O201&gt;=SUMIFS(Barèmes!$I$6:$I$28,Barèmes!$A$6:$A$28,"Force bas du corps — Saut en longueur (m)",Barèmes!$B$6:$B$28,H201,Barèmes!$C$6:$C$28,IF(H201="6ème","Mixte",G201)),Barèmes!$E$2,Barèmes!$F$2))))))</f>
        <v/>
      </c>
      <c r="R201" s="22"/>
      <c r="S201" s="24" t="str">
        <f>IF(OR(R201="",SUMPRODUCT((Barèmes!$A$6:$A$28="Vitesse — 30 m (s)")*(Barèmes!$B$6:$B$28=H201)*(Barèmes!$C$6:$C$28=IF(H201="6ème","Mixte",G201)))=0),"",IF(SUMPRODUCT((Barèmes!$A$6:$A$28="Vitesse — 30 m (s)")*(Barèmes!$B$6:$B$28=H201)*(Barèmes!$C$6:$C$28=IF(H201="6ème","Mixte",G201))*(Barèmes!$J$6:$J$28="+"))&gt;0,IF(R201&lt;=SUMIFS(Barèmes!$D$6:$D$28,Barèmes!$A$6:$A$28,"Vitesse — 30 m (s)",Barèmes!$B$6:$B$28,H201,Barèmes!$C$6:$C$28,IF(H201="6ème","Mixte",G201)),"à besoin",IF(R201&lt;=SUMIFS(Barèmes!$E$6:$E$28,Barèmes!$A$6:$A$28,"Vitesse — 30 m (s)",Barèmes!$B$6:$B$28,H201,Barèmes!$C$6:$C$28,IF(H201="6ème","Mixte",G201)),"fragile","satisfaisant")),IF(R201&gt;=SUMIFS(Barèmes!$D$6:$D$28,Barèmes!$A$6:$A$28,"Vitesse — 30 m (s)",Barèmes!$B$6:$B$28,H201,Barèmes!$C$6:$C$28,IF(H201="6ème","Mixte",G201)),"à besoin",IF(R201&gt;=SUMIFS(Barèmes!$E$6:$E$28,Barèmes!$A$6:$A$28,"Vitesse — 30 m (s)",Barèmes!$B$6:$B$28,H201,Barèmes!$C$6:$C$28,IF(H201="6ème","Mixte",G201)),"fragile","satisfaisant"))))</f>
        <v/>
      </c>
      <c r="T201" s="24" t="str">
        <f>IF(OR(R201="",SUMPRODUCT((Barèmes!$A$6:$A$28="Vitesse — 30 m (s)")*(Barèmes!$B$6:$B$28=H201)*(Barèmes!$C$6:$C$28=IF(H201="6ème","Mixte",G201)))=0),"",IF(SUMPRODUCT((Barèmes!$A$6:$A$28="Vitesse — 30 m (s)")*(Barèmes!$B$6:$B$28=H201)*(Barèmes!$C$6:$C$28=IF(H201="6ème","Mixte",G201))*(Barèmes!$J$6:$J$28="+"))&gt;0,IF(R201&lt;=SUMIFS(Barèmes!$F$6:$F$28,Barèmes!$A$6:$A$28,"Vitesse — 30 m (s)",Barèmes!$B$6:$B$28,H201,Barèmes!$C$6:$C$28,IF(H201="6ème","Mixte",G201)),Barèmes!$B$2,IF(R201&lt;=SUMIFS(Barèmes!$G$6:$G$28,Barèmes!$A$6:$A$28,"Vitesse — 30 m (s)",Barèmes!$B$6:$B$28,H201,Barèmes!$C$6:$C$28,IF(H201="6ème","Mixte",G201)),Barèmes!$C$2,IF(R201&lt;=SUMIFS(Barèmes!$H$6:$H$28,Barèmes!$A$6:$A$28,"Vitesse — 30 m (s)",Barèmes!$B$6:$B$28,H201,Barèmes!$C$6:$C$28,IF(H201="6ème","Mixte",G201)),Barèmes!$D$2,IF(R201&lt;=SUMIFS(Barèmes!$I$6:$I$28,Barèmes!$A$6:$A$28,"Vitesse — 30 m (s)",Barèmes!$B$6:$B$28,H201,Barèmes!$C$6:$C$28,IF(H201="6ème","Mixte",G201)),Barèmes!$E$2,Barèmes!$F$2)))),IF(R201&gt;=SUMIFS(Barèmes!$F$6:$F$28,Barèmes!$A$6:$A$28,"Vitesse — 30 m (s)",Barèmes!$B$6:$B$28,H201,Barèmes!$C$6:$C$28,IF(H201="6ème","Mixte",G201)),Barèmes!$B$2,IF(R201&gt;=SUMIFS(Barèmes!$G$6:$G$28,Barèmes!$A$6:$A$28,"Vitesse — 30 m (s)",Barèmes!$B$6:$B$28,H201,Barèmes!$C$6:$C$28,IF(H201="6ème","Mixte",G201)),Barèmes!$C$2,IF(R201&gt;=SUMIFS(Barèmes!$H$6:$H$28,Barèmes!$A$6:$A$28,"Vitesse — 30 m (s)",Barèmes!$B$6:$B$28,H201,Barèmes!$C$6:$C$28,IF(H201="6ème","Mixte",G201)),Barèmes!$D$2,IF(R201&gt;=SUMIFS(Barèmes!$I$6:$I$28,Barèmes!$A$6:$A$28,"Vitesse — 30 m (s)",Barèmes!$B$6:$B$28,H201,Barèmes!$C$6:$C$28,IF(H201="6ème","Mixte",G201)),Barèmes!$E$2,Barèmes!$F$2))))))</f>
        <v/>
      </c>
      <c r="U201" s="22"/>
      <c r="V201" s="25" t="str">
        <f>IF(OR(U201="",SUMPRODUCT((Barèmes!$A$6:$A$28="Vitesse — 50 m (s)")*(Barèmes!$B$6:$B$28=H201)*(Barèmes!$C$6:$C$28=IF(H201="6ème","Mixte",G201)))=0),"",IF(SUMPRODUCT((Barèmes!$A$6:$A$28="Vitesse — 50 m (s)")*(Barèmes!$B$6:$B$28=H201)*(Barèmes!$C$6:$C$28=IF(H201="6ème","Mixte",G201))*(Barèmes!$J$6:$J$28="+"))&gt;0,IF(U201&lt;=SUMIFS(Barèmes!$D$6:$D$28,Barèmes!$A$6:$A$28,"Vitesse — 50 m (s)",Barèmes!$B$6:$B$28,H201,Barèmes!$C$6:$C$28,IF(H201="6ème","Mixte",G201)),"à besoin",IF(U201&lt;=SUMIFS(Barèmes!$E$6:$E$28,Barèmes!$A$6:$A$28,"Vitesse — 50 m (s)",Barèmes!$B$6:$B$28,H201,Barèmes!$C$6:$C$28,IF(H201="6ème","Mixte",G201)),"fragile","satisfaisant")),IF(U201&gt;=SUMIFS(Barèmes!$D$6:$D$28,Barèmes!$A$6:$A$28,"Vitesse — 50 m (s)",Barèmes!$B$6:$B$28,H201,Barèmes!$C$6:$C$28,IF(H201="6ème","Mixte",G201)),"à besoin",IF(U201&gt;=SUMIFS(Barèmes!$E$6:$E$28,Barèmes!$A$6:$A$28,"Vitesse — 50 m (s)",Barèmes!$B$6:$B$28,H201,Barèmes!$C$6:$C$28,IF(H201="6ème","Mixte",G201)),"fragile","satisfaisant"))))</f>
        <v/>
      </c>
      <c r="W201" s="25" t="str">
        <f>IF(OR(U201="",SUMPRODUCT((Barèmes!$A$6:$A$28="Vitesse — 50 m (s)")*(Barèmes!$B$6:$B$28=H201)*(Barèmes!$C$6:$C$28=IF(H201="6ème","Mixte",G201)))=0),"",IF(SUMPRODUCT((Barèmes!$A$6:$A$28="Vitesse — 50 m (s)")*(Barèmes!$B$6:$B$28=H201)*(Barèmes!$C$6:$C$28=IF(H201="6ème","Mixte",G201))*(Barèmes!$J$6:$J$28="+"))&gt;0,IF(U201&lt;=SUMIFS(Barèmes!$F$6:$F$28,Barèmes!$A$6:$A$28,"Vitesse — 50 m (s)",Barèmes!$B$6:$B$28,H201,Barèmes!$C$6:$C$28,IF(H201="6ème","Mixte",G201)),Barèmes!$B$2,IF(U201&lt;=SUMIFS(Barèmes!$G$6:$G$28,Barèmes!$A$6:$A$28,"Vitesse — 50 m (s)",Barèmes!$B$6:$B$28,H201,Barèmes!$C$6:$C$28,IF(H201="6ème","Mixte",G201)),Barèmes!$C$2,IF(U201&lt;=SUMIFS(Barèmes!$H$6:$H$28,Barèmes!$A$6:$A$28,"Vitesse — 50 m (s)",Barèmes!$B$6:$B$28,H201,Barèmes!$C$6:$C$28,IF(H201="6ème","Mixte",G201)),Barèmes!$D$2,IF(U201&lt;=SUMIFS(Barèmes!$I$6:$I$28,Barèmes!$A$6:$A$28,"Vitesse — 50 m (s)",Barèmes!$B$6:$B$28,H201,Barèmes!$C$6:$C$28,IF(H201="6ème","Mixte",G201)),Barèmes!$E$2,Barèmes!$F$2)))),IF(U201&gt;=SUMIFS(Barèmes!$F$6:$F$28,Barèmes!$A$6:$A$28,"Vitesse — 50 m (s)",Barèmes!$B$6:$B$28,H201,Barèmes!$C$6:$C$28,IF(H201="6ème","Mixte",G201)),Barèmes!$B$2,IF(U201&gt;=SUMIFS(Barèmes!$G$6:$G$28,Barèmes!$A$6:$A$28,"Vitesse — 50 m (s)",Barèmes!$B$6:$B$28,H201,Barèmes!$C$6:$C$28,IF(H201="6ème","Mixte",G201)),Barèmes!$C$2,IF(U201&gt;=SUMIFS(Barèmes!$H$6:$H$28,Barèmes!$A$6:$A$28,"Vitesse — 50 m (s)",Barèmes!$B$6:$B$28,H201,Barèmes!$C$6:$C$28,IF(H201="6ème","Mixte",G201)),Barèmes!$D$2,IF(U201&gt;=SUMIFS(Barèmes!$I$6:$I$28,Barèmes!$A$6:$A$28,"Vitesse — 50 m (s)",Barèmes!$B$6:$B$28,H201,Barèmes!$C$6:$C$28,IF(H201="6ème","Mixte",G201)),Barèmes!$E$2,Barèmes!$F$2))))))</f>
        <v/>
      </c>
      <c r="X201" s="18"/>
      <c r="Y201" s="26" t="str" cm="1">
        <f t="array" ref="Y201">IF(OR(X201="",SUMPRODUCT((Barèmes!$A$6:$A$28="Souplesse (score 1-5)")*(Barèmes!$B$6:$B$28=H201)*(Barèmes!$C$6:$C$28=IF(H201="6ème","Mixte",G201)))=0),"",IF(SUMPRODUCT((Barèmes!$A$6:$A$28="Souplesse (score 1-5)")*(Barèmes!$B$6:$B$28=H201)*(Barèmes!$C$6:$C$28=IF(H201="6ème","Mixte",G201))*(Barèmes!$J$6:$J$28="+"))&gt;0,IF(X201&lt;=SUMIFS(Barèmes!$D$6:$D$28,Barèmes!$A$6:$A$28,"Souplesse (score 1-5)",Barèmes!$B$6:$B$28,H201,Barèmes!$C$6:$C$28,IF(H201="6ème","Mixte",G201)),"à besoin",IF(X201&lt;=SUMIFS(Barèmes!$E$6:$E$28,Barèmes!$A$6:$A$28,"Souplesse (score 1-5)",Barèmes!$B$6:$B$28,H201,Barèmes!$C$6:$C$28,IF(H201="6ème","Mixte",G201)),"fragile","satisfaisant")),IF(X201&gt;=SUMIFS(Barèmes!$D$6:$D$28,Barèmes!$A$6:$A$28,"Souplesse (score 1-5)",Barèmes!$B$6:$B$28,H201,Barèmes!$C$6:$C$28,IF(H201="6ème","Mixte",G201)),"à besoin",IF(X201&gt;=SUMIFS(Barèmes!$E$6:$E$28,Barèmes!$A$6:$A$28,"Souplesse (score 1-5)",Barèmes!$B$6:$B$28,H201,Barèmes!$C$6:$C$28,IF(H201="6ème","Mixte",G201)),"fragile","satisfaisant"))))</f>
        <v/>
      </c>
      <c r="Z201" s="26" t="str" cm="1">
        <f t="array" ref="Z201">IF(OR(X201="",SUMPRODUCT((Barèmes!$A$6:$A$28="Souplesse (score 1-5)")*(Barèmes!$B$6:$B$28=H201)*(Barèmes!$C$6:$C$28=IF(H201="6ème","Mixte",G201)))=0),"",IF(SUMPRODUCT((Barèmes!$A$6:$A$28="Souplesse (score 1-5)")*(Barèmes!$B$6:$B$28=H201)*(Barèmes!$C$6:$C$28=IF(H201="6ème","Mixte",G201))*(Barèmes!$J$6:$J$28="+"))&gt;0,IF(X201&lt;=SUMIFS(Barèmes!$F$6:$F$28,Barèmes!$A$6:$A$28,"Souplesse (score 1-5)",Barèmes!$B$6:$B$28,H201,Barèmes!$C$6:$C$28,IF(H201="6ème","Mixte",G201)),Barèmes!$B$2,IF(X201&lt;=SUMIFS(Barèmes!$G$6:$G$28,Barèmes!$A$6:$A$28,"Souplesse (score 1-5)",Barèmes!$B$6:$B$28,H201,Barèmes!$C$6:$C$28,IF(H201="6ème","Mixte",G201)),Barèmes!$C$2,IF(X201&lt;=SUMIFS(Barèmes!$H$6:$H$28,Barèmes!$A$6:$A$28,"Souplesse (score 1-5)",Barèmes!$B$6:$B$28,H201,Barèmes!$C$6:$C$28,IF(H201="6ème","Mixte",G201)),Barèmes!$D$2,IF(X201&lt;=SUMIFS(Barèmes!$I$6:$I$28,Barèmes!$A$6:$A$28,"Souplesse (score 1-5)",Barèmes!$B$6:$B$28,H201,Barèmes!$C$6:$C$28,IF(H201="6ème","Mixte",G201)),Barèmes!$E$2,Barèmes!$F$2)))),IF(X201&gt;=SUMIFS(Barèmes!$F$6:$F$28,Barèmes!$A$6:$A$28,"Souplesse (score 1-5)",Barèmes!$B$6:$B$28,H201,Barèmes!$C$6:$C$28,IF(H201="6ème","Mixte",G201)),Barèmes!$B$2,IF(X201&gt;=SUMIFS(Barèmes!$G$6:$G$28,Barèmes!$A$6:$A$28,"Souplesse (score 1-5)",Barèmes!$B$6:$B$28,H201,Barèmes!$C$6:$C$28,IF(H201="6ème","Mixte",G201)),Barèmes!$C$2,IF(X201&gt;=SUMIFS(Barèmes!$H$6:$H$28,Barèmes!$A$6:$A$28,"Souplesse (score 1-5)",Barèmes!$B$6:$B$28,H201,Barèmes!$C$6:$C$28,IF(H201="6ème","Mixte",G201)),Barèmes!$D$2,IF(X201&gt;=SUMIFS(Barèmes!$I$6:$I$28,Barèmes!$A$6:$A$28,"Souplesse (score 1-5)",Barèmes!$B$6:$B$28,H201,Barèmes!$C$6:$C$28,IF(H201="6ème","Mixte",G201)),Barèmes!$E$2,Barèmes!$F$2))))))</f>
        <v/>
      </c>
      <c r="AA201" s="22"/>
      <c r="AB201" s="27" t="str">
        <f>IF(OR(AA201="",SUMPRODUCT((Barèmes!$A$6:$A$28="Agilité — T-test 974 (s)")*(Barèmes!$B$6:$B$28=H201)*(Barèmes!$C$6:$C$28=IF(H201="6ème","Mixte",G201)))=0),"",IF(SUMPRODUCT((Barèmes!$A$6:$A$28="Agilité — T-test 974 (s)")*(Barèmes!$B$6:$B$28=H201)*(Barèmes!$C$6:$C$28=IF(H201="6ème","Mixte",G201))*(Barèmes!$J$6:$J$28="+"))&gt;0,IF(AA201&lt;=SUMIFS(Barèmes!$D$6:$D$28,Barèmes!$A$6:$A$28,"Agilité — T-test 974 (s)",Barèmes!$B$6:$B$28,H201,Barèmes!$C$6:$C$28,IF(H201="6ème","Mixte",G201)),"à besoin",IF(AA201&lt;=SUMIFS(Barèmes!$E$6:$E$28,Barèmes!$A$6:$A$28,"Agilité — T-test 974 (s)",Barèmes!$B$6:$B$28,H201,Barèmes!$C$6:$C$28,IF(H201="6ème","Mixte",G201)),"fragile","satisfaisant")),IF(AA201&gt;=SUMIFS(Barèmes!$D$6:$D$28,Barèmes!$A$6:$A$28,"Agilité — T-test 974 (s)",Barèmes!$B$6:$B$28,H201,Barèmes!$C$6:$C$28,IF(H201="6ème","Mixte",G201)),"à besoin",IF(AA201&gt;=SUMIFS(Barèmes!$E$6:$E$28,Barèmes!$A$6:$A$28,"Agilité — T-test 974 (s)",Barèmes!$B$6:$B$28,H201,Barèmes!$C$6:$C$28,IF(H201="6ème","Mixte",G201)),"fragile","satisfaisant"))))</f>
        <v/>
      </c>
      <c r="AC201" s="27" t="str">
        <f>IF(OR(AA201="",SUMPRODUCT((Barèmes!$A$6:$A$28="Agilité — T-test 974 (s)")*(Barèmes!$B$6:$B$28=H201)*(Barèmes!$C$6:$C$28=IF(H201="6ème","Mixte",G201)))=0),"",IF(SUMPRODUCT((Barèmes!$A$6:$A$28="Agilité — T-test 974 (s)")*(Barèmes!$B$6:$B$28=H201)*(Barèmes!$C$6:$C$28=IF(H201="6ème","Mixte",G201))*(Barèmes!$J$6:$J$28="+"))&gt;0,IF(AA201&lt;=SUMIFS(Barèmes!$F$6:$F$28,Barèmes!$A$6:$A$28,"Agilité — T-test 974 (s)",Barèmes!$B$6:$B$28,H201,Barèmes!$C$6:$C$28,IF(H201="6ème","Mixte",G201)),Barèmes!$B$2,IF(AA201&lt;=SUMIFS(Barèmes!$G$6:$G$28,Barèmes!$A$6:$A$28,"Agilité — T-test 974 (s)",Barèmes!$B$6:$B$28,H201,Barèmes!$C$6:$C$28,IF(H201="6ème","Mixte",G201)),Barèmes!$C$2,IF(AA201&lt;=SUMIFS(Barèmes!$H$6:$H$28,Barèmes!$A$6:$A$28,"Agilité — T-test 974 (s)",Barèmes!$B$6:$B$28,H201,Barèmes!$C$6:$C$28,IF(H201="6ème","Mixte",G201)),Barèmes!$D$2,IF(AA201&lt;=SUMIFS(Barèmes!$I$6:$I$28,Barèmes!$A$6:$A$28,"Agilité — T-test 974 (s)",Barèmes!$B$6:$B$28,H201,Barèmes!$C$6:$C$28,IF(H201="6ème","Mixte",G201)),Barèmes!$E$2,Barèmes!$F$2)))),IF(AA201&gt;=SUMIFS(Barèmes!$F$6:$F$28,Barèmes!$A$6:$A$28,"Agilité — T-test 974 (s)",Barèmes!$B$6:$B$28,H201,Barèmes!$C$6:$C$28,IF(H201="6ème","Mixte",G201)),Barèmes!$B$2,IF(AA201&gt;=SUMIFS(Barèmes!$G$6:$G$28,Barèmes!$A$6:$A$28,"Agilité — T-test 974 (s)",Barèmes!$B$6:$B$28,H201,Barèmes!$C$6:$C$28,IF(H201="6ème","Mixte",G201)),Barèmes!$C$2,IF(AA201&gt;=SUMIFS(Barèmes!$H$6:$H$28,Barèmes!$A$6:$A$28,"Agilité — T-test 974 (s)",Barèmes!$B$6:$B$28,H201,Barèmes!$C$6:$C$28,IF(H201="6ème","Mixte",G201)),Barèmes!$D$2,IF(AA201&gt;=SUMIFS(Barèmes!$I$6:$I$28,Barèmes!$A$6:$A$28,"Agilité — T-test 974 (s)",Barèmes!$B$6:$B$28,H201,Barèmes!$C$6:$C$28,IF(H201="6ème","Mixte",G201)),Barèmes!$E$2,Barèmes!$F$2))))))</f>
        <v/>
      </c>
      <c r="AD201" s="28" t="str">
        <f t="shared" si="26"/>
        <v/>
      </c>
      <c r="AE201" s="29" t="str">
        <f t="shared" si="27"/>
        <v/>
      </c>
      <c r="AF201" s="30" t="str">
        <f>IF(OR(AD201="",SUMPRODUCT((Barèmes!$A$6:$A$28="Surcoût d'agilité (s) — technique")*(Barèmes!$B$6:$B$28=H201)*(Barèmes!$C$6:$C$28=IF(H201="6ème","Mixte",G201)))=0),"",IF(SUMPRODUCT((Barèmes!$A$6:$A$28="Surcoût d'agilité (s) — technique")*(Barèmes!$B$6:$B$28=H201)*(Barèmes!$C$6:$C$28=IF(H201="6ème","Mixte",G201))*(Barèmes!$J$6:$J$28="+"))&gt;0,IF(AD201&lt;=SUMIFS(Barèmes!$D$6:$D$28,Barèmes!$A$6:$A$28,"Surcoût d'agilité (s) — technique",Barèmes!$B$6:$B$28,H201,Barèmes!$C$6:$C$28,IF(H201="6ème","Mixte",G201)),"à besoin",IF(AD201&lt;=SUMIFS(Barèmes!$E$6:$E$28,Barèmes!$A$6:$A$28,"Surcoût d'agilité (s) — technique",Barèmes!$B$6:$B$28,H201,Barèmes!$C$6:$C$28,IF(H201="6ème","Mixte",G201)),"fragile","satisfaisant")),IF(AD201&gt;=SUMIFS(Barèmes!$D$6:$D$28,Barèmes!$A$6:$A$28,"Surcoût d'agilité (s) — technique",Barèmes!$B$6:$B$28,H201,Barèmes!$C$6:$C$28,IF(H201="6ème","Mixte",G201)),"à besoin",IF(AD201&gt;=SUMIFS(Barèmes!$E$6:$E$28,Barèmes!$A$6:$A$28,"Surcoût d'agilité (s) — technique",Barèmes!$B$6:$B$28,H201,Barèmes!$C$6:$C$28,IF(H201="6ème","Mixte",G201)),"fragile","satisfaisant"))))</f>
        <v/>
      </c>
      <c r="AG201" s="30" t="str">
        <f>IF(OR(AD201="",SUMPRODUCT((Barèmes!$A$6:$A$28="Surcoût d'agilité (s) — technique")*(Barèmes!$B$6:$B$28=H201)*(Barèmes!$C$6:$C$28=IF(H201="6ème","Mixte",G201)))=0),"",IF(SUMPRODUCT((Barèmes!$A$6:$A$28="Surcoût d'agilité (s) — technique")*(Barèmes!$B$6:$B$28=H201)*(Barèmes!$C$6:$C$28=IF(H201="6ème","Mixte",G201))*(Barèmes!$J$6:$J$28="+"))&gt;0,IF(AD201&lt;=SUMIFS(Barèmes!$F$6:$F$28,Barèmes!$A$6:$A$28,"Surcoût d'agilité (s) — technique",Barèmes!$B$6:$B$28,H201,Barèmes!$C$6:$C$28,IF(H201="6ème","Mixte",G201)),Barèmes!$B$2,IF(AD201&lt;=SUMIFS(Barèmes!$G$6:$G$28,Barèmes!$A$6:$A$28,"Surcoût d'agilité (s) — technique",Barèmes!$B$6:$B$28,H201,Barèmes!$C$6:$C$28,IF(H201="6ème","Mixte",G201)),Barèmes!$C$2,IF(AD201&lt;=SUMIFS(Barèmes!$H$6:$H$28,Barèmes!$A$6:$A$28,"Surcoût d'agilité (s) — technique",Barèmes!$B$6:$B$28,H201,Barèmes!$C$6:$C$28,IF(H201="6ème","Mixte",G201)),Barèmes!$D$2,IF(AD201&lt;=SUMIFS(Barèmes!$I$6:$I$28,Barèmes!$A$6:$A$28,"Surcoût d'agilité (s) — technique",Barèmes!$B$6:$B$28,H201,Barèmes!$C$6:$C$28,IF(H201="6ème","Mixte",G201)),Barèmes!$E$2,Barèmes!$F$2)))),IF(AD201&gt;=SUMIFS(Barèmes!$F$6:$F$28,Barèmes!$A$6:$A$28,"Surcoût d'agilité (s) — technique",Barèmes!$B$6:$B$28,H201,Barèmes!$C$6:$C$28,IF(H201="6ème","Mixte",G201)),Barèmes!$B$2,IF(AD201&gt;=SUMIFS(Barèmes!$G$6:$G$28,Barèmes!$A$6:$A$28,"Surcoût d'agilité (s) — technique",Barèmes!$B$6:$B$28,H201,Barèmes!$C$6:$C$28,IF(H201="6ème","Mixte",G201)),Barèmes!$C$2,IF(AD201&gt;=SUMIFS(Barèmes!$H$6:$H$28,Barèmes!$A$6:$A$28,"Surcoût d'agilité (s) — technique",Barèmes!$B$6:$B$28,H201,Barèmes!$C$6:$C$28,IF(H201="6ème","Mixte",G201)),Barèmes!$D$2,IF(AD201&gt;=SUMIFS(Barèmes!$I$6:$I$28,Barèmes!$A$6:$A$28,"Surcoût d'agilité (s) — technique",Barèmes!$B$6:$B$28,H201,Barèmes!$C$6:$C$28,IF(H201="6ème","Mixte",G201)),Barèmes!$E$2,Barèmes!$F$2))))))</f>
        <v/>
      </c>
      <c r="AH201" s="31" t="str">
        <f>IF((IF(N201="",0,1)+IF(Q201="",0,1)+IF(W201="",0,1)+IF(Z201="",0,1)+IF(AC201="",0,1))=0,"",3*IF(N201=Barèmes!$B$2,1,IF(N201=Barèmes!$C$2,2,IF(N201=Barèmes!$D$2,3,IF(N201=Barèmes!$E$2,4,IF(N201=Barèmes!$F$2,5,0)))))+3*IF(Q201=Barèmes!$B$2,1,IF(Q201=Barèmes!$C$2,2,IF(Q201=Barèmes!$D$2,3,IF(Q201=Barèmes!$E$2,4,IF(Q201=Barèmes!$F$2,5,0)))))+2*IF(W201=Barèmes!$B$2,1,IF(W201=Barèmes!$C$2,2,IF(W201=Barèmes!$D$2,3,IF(W201=Barèmes!$E$2,4,IF(W201=Barèmes!$F$2,5,0)))))+1*IF(Z201=Barèmes!$B$2,1,IF(Z201=Barèmes!$C$2,2,IF(Z201=Barèmes!$D$2,3,IF(Z201=Barèmes!$E$2,4,IF(Z201=Barèmes!$F$2,5,0)))))+1*IF(AC201=Barèmes!$B$2,1,IF(AC201=Barèmes!$C$2,2,IF(AC201=Barèmes!$D$2,3,IF(AC201=Barèmes!$E$2,4,IF(AC201=Barèmes!$F$2,5,0))))))</f>
        <v/>
      </c>
      <c r="AI201" s="31"/>
      <c r="AJ201" s="32" t="str">
        <f>IFERROR(INDEX(Croissance!$B$5:$B$604,MATCH(A201,Croissance!$A$5:$A$604,0)),"")</f>
        <v/>
      </c>
      <c r="AK201" s="32" t="str">
        <f>IFERROR(INDEX(Croissance!$C$5:$C$604,MATCH(A201,Croissance!$A$5:$A$604,0)),"")</f>
        <v/>
      </c>
      <c r="AL201" s="32" t="str">
        <f>IFERROR(INDEX(Croissance!$D$5:$D$604,MATCH(A201,Croissance!$A$5:$A$604,0)),"")</f>
        <v/>
      </c>
      <c r="AM201" s="32" t="str">
        <f>IFERROR(INDEX(Croissance!$E$5:$E$604,MATCH(A201,Croissance!$A$5:$A$604,0)),"")</f>
        <v/>
      </c>
      <c r="AO201" s="33">
        <f t="shared" si="32"/>
        <v>0</v>
      </c>
      <c r="AP201" s="33">
        <f t="shared" si="28"/>
        <v>0</v>
      </c>
      <c r="AQ201" s="33">
        <f>IF(A201="",0,IF(AND(OR('Synthèse classe'!$C$2="Tous",C201='Synthèse classe'!$C$2),OR('Synthèse classe'!$C$3="Toutes",D201='Synthèse classe'!$C$3),OR('Synthèse classe'!$C$4="Toutes",AND('Synthèse classe'!$C$4="Dernière",AP201=1),B201=IFERROR(VALUE('Synthèse classe'!$C$4),0))),1,0))</f>
        <v>0</v>
      </c>
      <c r="AR201" s="34" t="str">
        <f t="shared" si="29"/>
        <v/>
      </c>
    </row>
    <row r="202" spans="1:44" x14ac:dyDescent="0.2">
      <c r="A202" s="17" t="str">
        <f t="shared" si="25"/>
        <v/>
      </c>
      <c r="B202" s="18"/>
      <c r="C202" s="19"/>
      <c r="D202" s="19"/>
      <c r="E202" s="19"/>
      <c r="F202" s="19"/>
      <c r="G202" s="19"/>
      <c r="H202" s="17" t="str">
        <f t="shared" si="30"/>
        <v/>
      </c>
      <c r="I202" s="20"/>
      <c r="J202" s="18"/>
      <c r="K202" s="19"/>
      <c r="L202" s="21" t="str">
        <f t="shared" si="31"/>
        <v/>
      </c>
      <c r="M202" s="21" t="str">
        <f>IF(OR(J202="",SUMPRODUCT((Barèmes!$A$6:$A$28="Endurance — Luc Léger (palier)")*(Barèmes!$B$6:$B$28=H202)*(Barèmes!$C$6:$C$28=IF(H202="6ème","Mixte",G202)))=0),"",IF(SUMPRODUCT((Barèmes!$A$6:$A$28="Endurance — Luc Léger (palier)")*(Barèmes!$B$6:$B$28=H202)*(Barèmes!$C$6:$C$28=IF(H202="6ème","Mixte",G202))*(Barèmes!$J$6:$J$28="+"))&gt;0,IF(J202&lt;=SUMIFS(Barèmes!$D$6:$D$28,Barèmes!$A$6:$A$28,"Endurance — Luc Léger (palier)",Barèmes!$B$6:$B$28,H202,Barèmes!$C$6:$C$28,IF(H202="6ème","Mixte",G202)),"à besoin",IF(J202&lt;=SUMIFS(Barèmes!$E$6:$E$28,Barèmes!$A$6:$A$28,"Endurance — Luc Léger (palier)",Barèmes!$B$6:$B$28,H202,Barèmes!$C$6:$C$28,IF(H202="6ème","Mixte",G202)),"fragile","satisfaisant")),IF(J202&gt;=SUMIFS(Barèmes!$D$6:$D$28,Barèmes!$A$6:$A$28,"Endurance — Luc Léger (palier)",Barèmes!$B$6:$B$28,H202,Barèmes!$C$6:$C$28,IF(H202="6ème","Mixte",G202)),"à besoin",IF(J202&gt;=SUMIFS(Barèmes!$E$6:$E$28,Barèmes!$A$6:$A$28,"Endurance — Luc Léger (palier)",Barèmes!$B$6:$B$28,H202,Barèmes!$C$6:$C$28,IF(H202="6ème","Mixte",G202)),"fragile","satisfaisant"))))</f>
        <v/>
      </c>
      <c r="N202" s="21" t="str">
        <f>IF(OR(J202="",SUMPRODUCT((Barèmes!$A$6:$A$28="Endurance — Luc Léger (palier)")*(Barèmes!$B$6:$B$28=H202)*(Barèmes!$C$6:$C$28=IF(H202="6ème","Mixte",G202)))=0),"",IF(SUMPRODUCT((Barèmes!$A$6:$A$28="Endurance — Luc Léger (palier)")*(Barèmes!$B$6:$B$28=H202)*(Barèmes!$C$6:$C$28=IF(H202="6ème","Mixte",G202))*(Barèmes!$J$6:$J$28="+"))&gt;0,IF(J202&lt;=SUMIFS(Barèmes!$F$6:$F$28,Barèmes!$A$6:$A$28,"Endurance — Luc Léger (palier)",Barèmes!$B$6:$B$28,H202,Barèmes!$C$6:$C$28,IF(H202="6ème","Mixte",G202)),Barèmes!$B$2,IF(J202&lt;=SUMIFS(Barèmes!$G$6:$G$28,Barèmes!$A$6:$A$28,"Endurance — Luc Léger (palier)",Barèmes!$B$6:$B$28,H202,Barèmes!$C$6:$C$28,IF(H202="6ème","Mixte",G202)),Barèmes!$C$2,IF(J202&lt;=SUMIFS(Barèmes!$H$6:$H$28,Barèmes!$A$6:$A$28,"Endurance — Luc Léger (palier)",Barèmes!$B$6:$B$28,H202,Barèmes!$C$6:$C$28,IF(H202="6ème","Mixte",G202)),Barèmes!$D$2,IF(J202&lt;=SUMIFS(Barèmes!$I$6:$I$28,Barèmes!$A$6:$A$28,"Endurance — Luc Léger (palier)",Barèmes!$B$6:$B$28,H202,Barèmes!$C$6:$C$28,IF(H202="6ème","Mixte",G202)),Barèmes!$E$2,Barèmes!$F$2)))),IF(J202&gt;=SUMIFS(Barèmes!$F$6:$F$28,Barèmes!$A$6:$A$28,"Endurance — Luc Léger (palier)",Barèmes!$B$6:$B$28,H202,Barèmes!$C$6:$C$28,IF(H202="6ème","Mixte",G202)),Barèmes!$B$2,IF(J202&gt;=SUMIFS(Barèmes!$G$6:$G$28,Barèmes!$A$6:$A$28,"Endurance — Luc Léger (palier)",Barèmes!$B$6:$B$28,H202,Barèmes!$C$6:$C$28,IF(H202="6ème","Mixte",G202)),Barèmes!$C$2,IF(J202&gt;=SUMIFS(Barèmes!$H$6:$H$28,Barèmes!$A$6:$A$28,"Endurance — Luc Léger (palier)",Barèmes!$B$6:$B$28,H202,Barèmes!$C$6:$C$28,IF(H202="6ème","Mixte",G202)),Barèmes!$D$2,IF(J202&gt;=SUMIFS(Barèmes!$I$6:$I$28,Barèmes!$A$6:$A$28,"Endurance — Luc Léger (palier)",Barèmes!$B$6:$B$28,H202,Barèmes!$C$6:$C$28,IF(H202="6ème","Mixte",G202)),Barèmes!$E$2,Barèmes!$F$2))))))</f>
        <v/>
      </c>
      <c r="O202" s="22"/>
      <c r="P202" s="23" t="str">
        <f>IF(OR(O202="",SUMPRODUCT((Barèmes!$A$6:$A$28="Force bas du corps — Saut en longueur (m)")*(Barèmes!$B$6:$B$28=H202)*(Barèmes!$C$6:$C$28=IF(H202="6ème","Mixte",G202)))=0),"",IF(SUMPRODUCT((Barèmes!$A$6:$A$28="Force bas du corps — Saut en longueur (m)")*(Barèmes!$B$6:$B$28=H202)*(Barèmes!$C$6:$C$28=IF(H202="6ème","Mixte",G202))*(Barèmes!$J$6:$J$28="+"))&gt;0,IF(O202&lt;=SUMIFS(Barèmes!$D$6:$D$28,Barèmes!$A$6:$A$28,"Force bas du corps — Saut en longueur (m)",Barèmes!$B$6:$B$28,H202,Barèmes!$C$6:$C$28,IF(H202="6ème","Mixte",G202)),"à besoin",IF(O202&lt;=SUMIFS(Barèmes!$E$6:$E$28,Barèmes!$A$6:$A$28,"Force bas du corps — Saut en longueur (m)",Barèmes!$B$6:$B$28,H202,Barèmes!$C$6:$C$28,IF(H202="6ème","Mixte",G202)),"fragile","satisfaisant")),IF(O202&gt;=SUMIFS(Barèmes!$D$6:$D$28,Barèmes!$A$6:$A$28,"Force bas du corps — Saut en longueur (m)",Barèmes!$B$6:$B$28,H202,Barèmes!$C$6:$C$28,IF(H202="6ème","Mixte",G202)),"à besoin",IF(O202&gt;=SUMIFS(Barèmes!$E$6:$E$28,Barèmes!$A$6:$A$28,"Force bas du corps — Saut en longueur (m)",Barèmes!$B$6:$B$28,H202,Barèmes!$C$6:$C$28,IF(H202="6ème","Mixte",G202)),"fragile","satisfaisant"))))</f>
        <v/>
      </c>
      <c r="Q202" s="23" t="str">
        <f>IF(OR(O202="",SUMPRODUCT((Barèmes!$A$6:$A$28="Force bas du corps — Saut en longueur (m)")*(Barèmes!$B$6:$B$28=H202)*(Barèmes!$C$6:$C$28=IF(H202="6ème","Mixte",G202)))=0),"",IF(SUMPRODUCT((Barèmes!$A$6:$A$28="Force bas du corps — Saut en longueur (m)")*(Barèmes!$B$6:$B$28=H202)*(Barèmes!$C$6:$C$28=IF(H202="6ème","Mixte",G202))*(Barèmes!$J$6:$J$28="+"))&gt;0,IF(O202&lt;=SUMIFS(Barèmes!$F$6:$F$28,Barèmes!$A$6:$A$28,"Force bas du corps — Saut en longueur (m)",Barèmes!$B$6:$B$28,H202,Barèmes!$C$6:$C$28,IF(H202="6ème","Mixte",G202)),Barèmes!$B$2,IF(O202&lt;=SUMIFS(Barèmes!$G$6:$G$28,Barèmes!$A$6:$A$28,"Force bas du corps — Saut en longueur (m)",Barèmes!$B$6:$B$28,H202,Barèmes!$C$6:$C$28,IF(H202="6ème","Mixte",G202)),Barèmes!$C$2,IF(O202&lt;=SUMIFS(Barèmes!$H$6:$H$28,Barèmes!$A$6:$A$28,"Force bas du corps — Saut en longueur (m)",Barèmes!$B$6:$B$28,H202,Barèmes!$C$6:$C$28,IF(H202="6ème","Mixte",G202)),Barèmes!$D$2,IF(O202&lt;=SUMIFS(Barèmes!$I$6:$I$28,Barèmes!$A$6:$A$28,"Force bas du corps — Saut en longueur (m)",Barèmes!$B$6:$B$28,H202,Barèmes!$C$6:$C$28,IF(H202="6ème","Mixte",G202)),Barèmes!$E$2,Barèmes!$F$2)))),IF(O202&gt;=SUMIFS(Barèmes!$F$6:$F$28,Barèmes!$A$6:$A$28,"Force bas du corps — Saut en longueur (m)",Barèmes!$B$6:$B$28,H202,Barèmes!$C$6:$C$28,IF(H202="6ème","Mixte",G202)),Barèmes!$B$2,IF(O202&gt;=SUMIFS(Barèmes!$G$6:$G$28,Barèmes!$A$6:$A$28,"Force bas du corps — Saut en longueur (m)",Barèmes!$B$6:$B$28,H202,Barèmes!$C$6:$C$28,IF(H202="6ème","Mixte",G202)),Barèmes!$C$2,IF(O202&gt;=SUMIFS(Barèmes!$H$6:$H$28,Barèmes!$A$6:$A$28,"Force bas du corps — Saut en longueur (m)",Barèmes!$B$6:$B$28,H202,Barèmes!$C$6:$C$28,IF(H202="6ème","Mixte",G202)),Barèmes!$D$2,IF(O202&gt;=SUMIFS(Barèmes!$I$6:$I$28,Barèmes!$A$6:$A$28,"Force bas du corps — Saut en longueur (m)",Barèmes!$B$6:$B$28,H202,Barèmes!$C$6:$C$28,IF(H202="6ème","Mixte",G202)),Barèmes!$E$2,Barèmes!$F$2))))))</f>
        <v/>
      </c>
      <c r="R202" s="22"/>
      <c r="S202" s="24" t="str">
        <f>IF(OR(R202="",SUMPRODUCT((Barèmes!$A$6:$A$28="Vitesse — 30 m (s)")*(Barèmes!$B$6:$B$28=H202)*(Barèmes!$C$6:$C$28=IF(H202="6ème","Mixte",G202)))=0),"",IF(SUMPRODUCT((Barèmes!$A$6:$A$28="Vitesse — 30 m (s)")*(Barèmes!$B$6:$B$28=H202)*(Barèmes!$C$6:$C$28=IF(H202="6ème","Mixte",G202))*(Barèmes!$J$6:$J$28="+"))&gt;0,IF(R202&lt;=SUMIFS(Barèmes!$D$6:$D$28,Barèmes!$A$6:$A$28,"Vitesse — 30 m (s)",Barèmes!$B$6:$B$28,H202,Barèmes!$C$6:$C$28,IF(H202="6ème","Mixte",G202)),"à besoin",IF(R202&lt;=SUMIFS(Barèmes!$E$6:$E$28,Barèmes!$A$6:$A$28,"Vitesse — 30 m (s)",Barèmes!$B$6:$B$28,H202,Barèmes!$C$6:$C$28,IF(H202="6ème","Mixte",G202)),"fragile","satisfaisant")),IF(R202&gt;=SUMIFS(Barèmes!$D$6:$D$28,Barèmes!$A$6:$A$28,"Vitesse — 30 m (s)",Barèmes!$B$6:$B$28,H202,Barèmes!$C$6:$C$28,IF(H202="6ème","Mixte",G202)),"à besoin",IF(R202&gt;=SUMIFS(Barèmes!$E$6:$E$28,Barèmes!$A$6:$A$28,"Vitesse — 30 m (s)",Barèmes!$B$6:$B$28,H202,Barèmes!$C$6:$C$28,IF(H202="6ème","Mixte",G202)),"fragile","satisfaisant"))))</f>
        <v/>
      </c>
      <c r="T202" s="24" t="str">
        <f>IF(OR(R202="",SUMPRODUCT((Barèmes!$A$6:$A$28="Vitesse — 30 m (s)")*(Barèmes!$B$6:$B$28=H202)*(Barèmes!$C$6:$C$28=IF(H202="6ème","Mixte",G202)))=0),"",IF(SUMPRODUCT((Barèmes!$A$6:$A$28="Vitesse — 30 m (s)")*(Barèmes!$B$6:$B$28=H202)*(Barèmes!$C$6:$C$28=IF(H202="6ème","Mixte",G202))*(Barèmes!$J$6:$J$28="+"))&gt;0,IF(R202&lt;=SUMIFS(Barèmes!$F$6:$F$28,Barèmes!$A$6:$A$28,"Vitesse — 30 m (s)",Barèmes!$B$6:$B$28,H202,Barèmes!$C$6:$C$28,IF(H202="6ème","Mixte",G202)),Barèmes!$B$2,IF(R202&lt;=SUMIFS(Barèmes!$G$6:$G$28,Barèmes!$A$6:$A$28,"Vitesse — 30 m (s)",Barèmes!$B$6:$B$28,H202,Barèmes!$C$6:$C$28,IF(H202="6ème","Mixte",G202)),Barèmes!$C$2,IF(R202&lt;=SUMIFS(Barèmes!$H$6:$H$28,Barèmes!$A$6:$A$28,"Vitesse — 30 m (s)",Barèmes!$B$6:$B$28,H202,Barèmes!$C$6:$C$28,IF(H202="6ème","Mixte",G202)),Barèmes!$D$2,IF(R202&lt;=SUMIFS(Barèmes!$I$6:$I$28,Barèmes!$A$6:$A$28,"Vitesse — 30 m (s)",Barèmes!$B$6:$B$28,H202,Barèmes!$C$6:$C$28,IF(H202="6ème","Mixte",G202)),Barèmes!$E$2,Barèmes!$F$2)))),IF(R202&gt;=SUMIFS(Barèmes!$F$6:$F$28,Barèmes!$A$6:$A$28,"Vitesse — 30 m (s)",Barèmes!$B$6:$B$28,H202,Barèmes!$C$6:$C$28,IF(H202="6ème","Mixte",G202)),Barèmes!$B$2,IF(R202&gt;=SUMIFS(Barèmes!$G$6:$G$28,Barèmes!$A$6:$A$28,"Vitesse — 30 m (s)",Barèmes!$B$6:$B$28,H202,Barèmes!$C$6:$C$28,IF(H202="6ème","Mixte",G202)),Barèmes!$C$2,IF(R202&gt;=SUMIFS(Barèmes!$H$6:$H$28,Barèmes!$A$6:$A$28,"Vitesse — 30 m (s)",Barèmes!$B$6:$B$28,H202,Barèmes!$C$6:$C$28,IF(H202="6ème","Mixte",G202)),Barèmes!$D$2,IF(R202&gt;=SUMIFS(Barèmes!$I$6:$I$28,Barèmes!$A$6:$A$28,"Vitesse — 30 m (s)",Barèmes!$B$6:$B$28,H202,Barèmes!$C$6:$C$28,IF(H202="6ème","Mixte",G202)),Barèmes!$E$2,Barèmes!$F$2))))))</f>
        <v/>
      </c>
      <c r="U202" s="22"/>
      <c r="V202" s="25" t="str">
        <f>IF(OR(U202="",SUMPRODUCT((Barèmes!$A$6:$A$28="Vitesse — 50 m (s)")*(Barèmes!$B$6:$B$28=H202)*(Barèmes!$C$6:$C$28=IF(H202="6ème","Mixte",G202)))=0),"",IF(SUMPRODUCT((Barèmes!$A$6:$A$28="Vitesse — 50 m (s)")*(Barèmes!$B$6:$B$28=H202)*(Barèmes!$C$6:$C$28=IF(H202="6ème","Mixte",G202))*(Barèmes!$J$6:$J$28="+"))&gt;0,IF(U202&lt;=SUMIFS(Barèmes!$D$6:$D$28,Barèmes!$A$6:$A$28,"Vitesse — 50 m (s)",Barèmes!$B$6:$B$28,H202,Barèmes!$C$6:$C$28,IF(H202="6ème","Mixte",G202)),"à besoin",IF(U202&lt;=SUMIFS(Barèmes!$E$6:$E$28,Barèmes!$A$6:$A$28,"Vitesse — 50 m (s)",Barèmes!$B$6:$B$28,H202,Barèmes!$C$6:$C$28,IF(H202="6ème","Mixte",G202)),"fragile","satisfaisant")),IF(U202&gt;=SUMIFS(Barèmes!$D$6:$D$28,Barèmes!$A$6:$A$28,"Vitesse — 50 m (s)",Barèmes!$B$6:$B$28,H202,Barèmes!$C$6:$C$28,IF(H202="6ème","Mixte",G202)),"à besoin",IF(U202&gt;=SUMIFS(Barèmes!$E$6:$E$28,Barèmes!$A$6:$A$28,"Vitesse — 50 m (s)",Barèmes!$B$6:$B$28,H202,Barèmes!$C$6:$C$28,IF(H202="6ème","Mixte",G202)),"fragile","satisfaisant"))))</f>
        <v/>
      </c>
      <c r="W202" s="25" t="str">
        <f>IF(OR(U202="",SUMPRODUCT((Barèmes!$A$6:$A$28="Vitesse — 50 m (s)")*(Barèmes!$B$6:$B$28=H202)*(Barèmes!$C$6:$C$28=IF(H202="6ème","Mixte",G202)))=0),"",IF(SUMPRODUCT((Barèmes!$A$6:$A$28="Vitesse — 50 m (s)")*(Barèmes!$B$6:$B$28=H202)*(Barèmes!$C$6:$C$28=IF(H202="6ème","Mixte",G202))*(Barèmes!$J$6:$J$28="+"))&gt;0,IF(U202&lt;=SUMIFS(Barèmes!$F$6:$F$28,Barèmes!$A$6:$A$28,"Vitesse — 50 m (s)",Barèmes!$B$6:$B$28,H202,Barèmes!$C$6:$C$28,IF(H202="6ème","Mixte",G202)),Barèmes!$B$2,IF(U202&lt;=SUMIFS(Barèmes!$G$6:$G$28,Barèmes!$A$6:$A$28,"Vitesse — 50 m (s)",Barèmes!$B$6:$B$28,H202,Barèmes!$C$6:$C$28,IF(H202="6ème","Mixte",G202)),Barèmes!$C$2,IF(U202&lt;=SUMIFS(Barèmes!$H$6:$H$28,Barèmes!$A$6:$A$28,"Vitesse — 50 m (s)",Barèmes!$B$6:$B$28,H202,Barèmes!$C$6:$C$28,IF(H202="6ème","Mixte",G202)),Barèmes!$D$2,IF(U202&lt;=SUMIFS(Barèmes!$I$6:$I$28,Barèmes!$A$6:$A$28,"Vitesse — 50 m (s)",Barèmes!$B$6:$B$28,H202,Barèmes!$C$6:$C$28,IF(H202="6ème","Mixte",G202)),Barèmes!$E$2,Barèmes!$F$2)))),IF(U202&gt;=SUMIFS(Barèmes!$F$6:$F$28,Barèmes!$A$6:$A$28,"Vitesse — 50 m (s)",Barèmes!$B$6:$B$28,H202,Barèmes!$C$6:$C$28,IF(H202="6ème","Mixte",G202)),Barèmes!$B$2,IF(U202&gt;=SUMIFS(Barèmes!$G$6:$G$28,Barèmes!$A$6:$A$28,"Vitesse — 50 m (s)",Barèmes!$B$6:$B$28,H202,Barèmes!$C$6:$C$28,IF(H202="6ème","Mixte",G202)),Barèmes!$C$2,IF(U202&gt;=SUMIFS(Barèmes!$H$6:$H$28,Barèmes!$A$6:$A$28,"Vitesse — 50 m (s)",Barèmes!$B$6:$B$28,H202,Barèmes!$C$6:$C$28,IF(H202="6ème","Mixte",G202)),Barèmes!$D$2,IF(U202&gt;=SUMIFS(Barèmes!$I$6:$I$28,Barèmes!$A$6:$A$28,"Vitesse — 50 m (s)",Barèmes!$B$6:$B$28,H202,Barèmes!$C$6:$C$28,IF(H202="6ème","Mixte",G202)),Barèmes!$E$2,Barèmes!$F$2))))))</f>
        <v/>
      </c>
      <c r="X202" s="18"/>
      <c r="Y202" s="26" t="str" cm="1">
        <f t="array" ref="Y202">IF(OR(X202="",SUMPRODUCT((Barèmes!$A$6:$A$28="Souplesse (score 1-5)")*(Barèmes!$B$6:$B$28=H202)*(Barèmes!$C$6:$C$28=IF(H202="6ème","Mixte",G202)))=0),"",IF(SUMPRODUCT((Barèmes!$A$6:$A$28="Souplesse (score 1-5)")*(Barèmes!$B$6:$B$28=H202)*(Barèmes!$C$6:$C$28=IF(H202="6ème","Mixte",G202))*(Barèmes!$J$6:$J$28="+"))&gt;0,IF(X202&lt;=SUMIFS(Barèmes!$D$6:$D$28,Barèmes!$A$6:$A$28,"Souplesse (score 1-5)",Barèmes!$B$6:$B$28,H202,Barèmes!$C$6:$C$28,IF(H202="6ème","Mixte",G202)),"à besoin",IF(X202&lt;=SUMIFS(Barèmes!$E$6:$E$28,Barèmes!$A$6:$A$28,"Souplesse (score 1-5)",Barèmes!$B$6:$B$28,H202,Barèmes!$C$6:$C$28,IF(H202="6ème","Mixte",G202)),"fragile","satisfaisant")),IF(X202&gt;=SUMIFS(Barèmes!$D$6:$D$28,Barèmes!$A$6:$A$28,"Souplesse (score 1-5)",Barèmes!$B$6:$B$28,H202,Barèmes!$C$6:$C$28,IF(H202="6ème","Mixte",G202)),"à besoin",IF(X202&gt;=SUMIFS(Barèmes!$E$6:$E$28,Barèmes!$A$6:$A$28,"Souplesse (score 1-5)",Barèmes!$B$6:$B$28,H202,Barèmes!$C$6:$C$28,IF(H202="6ème","Mixte",G202)),"fragile","satisfaisant"))))</f>
        <v/>
      </c>
      <c r="Z202" s="26" t="str" cm="1">
        <f t="array" ref="Z202">IF(OR(X202="",SUMPRODUCT((Barèmes!$A$6:$A$28="Souplesse (score 1-5)")*(Barèmes!$B$6:$B$28=H202)*(Barèmes!$C$6:$C$28=IF(H202="6ème","Mixte",G202)))=0),"",IF(SUMPRODUCT((Barèmes!$A$6:$A$28="Souplesse (score 1-5)")*(Barèmes!$B$6:$B$28=H202)*(Barèmes!$C$6:$C$28=IF(H202="6ème","Mixte",G202))*(Barèmes!$J$6:$J$28="+"))&gt;0,IF(X202&lt;=SUMIFS(Barèmes!$F$6:$F$28,Barèmes!$A$6:$A$28,"Souplesse (score 1-5)",Barèmes!$B$6:$B$28,H202,Barèmes!$C$6:$C$28,IF(H202="6ème","Mixte",G202)),Barèmes!$B$2,IF(X202&lt;=SUMIFS(Barèmes!$G$6:$G$28,Barèmes!$A$6:$A$28,"Souplesse (score 1-5)",Barèmes!$B$6:$B$28,H202,Barèmes!$C$6:$C$28,IF(H202="6ème","Mixte",G202)),Barèmes!$C$2,IF(X202&lt;=SUMIFS(Barèmes!$H$6:$H$28,Barèmes!$A$6:$A$28,"Souplesse (score 1-5)",Barèmes!$B$6:$B$28,H202,Barèmes!$C$6:$C$28,IF(H202="6ème","Mixte",G202)),Barèmes!$D$2,IF(X202&lt;=SUMIFS(Barèmes!$I$6:$I$28,Barèmes!$A$6:$A$28,"Souplesse (score 1-5)",Barèmes!$B$6:$B$28,H202,Barèmes!$C$6:$C$28,IF(H202="6ème","Mixte",G202)),Barèmes!$E$2,Barèmes!$F$2)))),IF(X202&gt;=SUMIFS(Barèmes!$F$6:$F$28,Barèmes!$A$6:$A$28,"Souplesse (score 1-5)",Barèmes!$B$6:$B$28,H202,Barèmes!$C$6:$C$28,IF(H202="6ème","Mixte",G202)),Barèmes!$B$2,IF(X202&gt;=SUMIFS(Barèmes!$G$6:$G$28,Barèmes!$A$6:$A$28,"Souplesse (score 1-5)",Barèmes!$B$6:$B$28,H202,Barèmes!$C$6:$C$28,IF(H202="6ème","Mixte",G202)),Barèmes!$C$2,IF(X202&gt;=SUMIFS(Barèmes!$H$6:$H$28,Barèmes!$A$6:$A$28,"Souplesse (score 1-5)",Barèmes!$B$6:$B$28,H202,Barèmes!$C$6:$C$28,IF(H202="6ème","Mixte",G202)),Barèmes!$D$2,IF(X202&gt;=SUMIFS(Barèmes!$I$6:$I$28,Barèmes!$A$6:$A$28,"Souplesse (score 1-5)",Barèmes!$B$6:$B$28,H202,Barèmes!$C$6:$C$28,IF(H202="6ème","Mixte",G202)),Barèmes!$E$2,Barèmes!$F$2))))))</f>
        <v/>
      </c>
      <c r="AA202" s="22"/>
      <c r="AB202" s="27" t="str">
        <f>IF(OR(AA202="",SUMPRODUCT((Barèmes!$A$6:$A$28="Agilité — T-test 974 (s)")*(Barèmes!$B$6:$B$28=H202)*(Barèmes!$C$6:$C$28=IF(H202="6ème","Mixte",G202)))=0),"",IF(SUMPRODUCT((Barèmes!$A$6:$A$28="Agilité — T-test 974 (s)")*(Barèmes!$B$6:$B$28=H202)*(Barèmes!$C$6:$C$28=IF(H202="6ème","Mixte",G202))*(Barèmes!$J$6:$J$28="+"))&gt;0,IF(AA202&lt;=SUMIFS(Barèmes!$D$6:$D$28,Barèmes!$A$6:$A$28,"Agilité — T-test 974 (s)",Barèmes!$B$6:$B$28,H202,Barèmes!$C$6:$C$28,IF(H202="6ème","Mixte",G202)),"à besoin",IF(AA202&lt;=SUMIFS(Barèmes!$E$6:$E$28,Barèmes!$A$6:$A$28,"Agilité — T-test 974 (s)",Barèmes!$B$6:$B$28,H202,Barèmes!$C$6:$C$28,IF(H202="6ème","Mixte",G202)),"fragile","satisfaisant")),IF(AA202&gt;=SUMIFS(Barèmes!$D$6:$D$28,Barèmes!$A$6:$A$28,"Agilité — T-test 974 (s)",Barèmes!$B$6:$B$28,H202,Barèmes!$C$6:$C$28,IF(H202="6ème","Mixte",G202)),"à besoin",IF(AA202&gt;=SUMIFS(Barèmes!$E$6:$E$28,Barèmes!$A$6:$A$28,"Agilité — T-test 974 (s)",Barèmes!$B$6:$B$28,H202,Barèmes!$C$6:$C$28,IF(H202="6ème","Mixte",G202)),"fragile","satisfaisant"))))</f>
        <v/>
      </c>
      <c r="AC202" s="27" t="str">
        <f>IF(OR(AA202="",SUMPRODUCT((Barèmes!$A$6:$A$28="Agilité — T-test 974 (s)")*(Barèmes!$B$6:$B$28=H202)*(Barèmes!$C$6:$C$28=IF(H202="6ème","Mixte",G202)))=0),"",IF(SUMPRODUCT((Barèmes!$A$6:$A$28="Agilité — T-test 974 (s)")*(Barèmes!$B$6:$B$28=H202)*(Barèmes!$C$6:$C$28=IF(H202="6ème","Mixte",G202))*(Barèmes!$J$6:$J$28="+"))&gt;0,IF(AA202&lt;=SUMIFS(Barèmes!$F$6:$F$28,Barèmes!$A$6:$A$28,"Agilité — T-test 974 (s)",Barèmes!$B$6:$B$28,H202,Barèmes!$C$6:$C$28,IF(H202="6ème","Mixte",G202)),Barèmes!$B$2,IF(AA202&lt;=SUMIFS(Barèmes!$G$6:$G$28,Barèmes!$A$6:$A$28,"Agilité — T-test 974 (s)",Barèmes!$B$6:$B$28,H202,Barèmes!$C$6:$C$28,IF(H202="6ème","Mixte",G202)),Barèmes!$C$2,IF(AA202&lt;=SUMIFS(Barèmes!$H$6:$H$28,Barèmes!$A$6:$A$28,"Agilité — T-test 974 (s)",Barèmes!$B$6:$B$28,H202,Barèmes!$C$6:$C$28,IF(H202="6ème","Mixte",G202)),Barèmes!$D$2,IF(AA202&lt;=SUMIFS(Barèmes!$I$6:$I$28,Barèmes!$A$6:$A$28,"Agilité — T-test 974 (s)",Barèmes!$B$6:$B$28,H202,Barèmes!$C$6:$C$28,IF(H202="6ème","Mixte",G202)),Barèmes!$E$2,Barèmes!$F$2)))),IF(AA202&gt;=SUMIFS(Barèmes!$F$6:$F$28,Barèmes!$A$6:$A$28,"Agilité — T-test 974 (s)",Barèmes!$B$6:$B$28,H202,Barèmes!$C$6:$C$28,IF(H202="6ème","Mixte",G202)),Barèmes!$B$2,IF(AA202&gt;=SUMIFS(Barèmes!$G$6:$G$28,Barèmes!$A$6:$A$28,"Agilité — T-test 974 (s)",Barèmes!$B$6:$B$28,H202,Barèmes!$C$6:$C$28,IF(H202="6ème","Mixte",G202)),Barèmes!$C$2,IF(AA202&gt;=SUMIFS(Barèmes!$H$6:$H$28,Barèmes!$A$6:$A$28,"Agilité — T-test 974 (s)",Barèmes!$B$6:$B$28,H202,Barèmes!$C$6:$C$28,IF(H202="6ème","Mixte",G202)),Barèmes!$D$2,IF(AA202&gt;=SUMIFS(Barèmes!$I$6:$I$28,Barèmes!$A$6:$A$28,"Agilité — T-test 974 (s)",Barèmes!$B$6:$B$28,H202,Barèmes!$C$6:$C$28,IF(H202="6ème","Mixte",G202)),Barèmes!$E$2,Barèmes!$F$2))))))</f>
        <v/>
      </c>
      <c r="AD202" s="28" t="str">
        <f t="shared" si="26"/>
        <v/>
      </c>
      <c r="AE202" s="29" t="str">
        <f t="shared" si="27"/>
        <v/>
      </c>
      <c r="AF202" s="30" t="str">
        <f>IF(OR(AD202="",SUMPRODUCT((Barèmes!$A$6:$A$28="Surcoût d'agilité (s) — technique")*(Barèmes!$B$6:$B$28=H202)*(Barèmes!$C$6:$C$28=IF(H202="6ème","Mixte",G202)))=0),"",IF(SUMPRODUCT((Barèmes!$A$6:$A$28="Surcoût d'agilité (s) — technique")*(Barèmes!$B$6:$B$28=H202)*(Barèmes!$C$6:$C$28=IF(H202="6ème","Mixte",G202))*(Barèmes!$J$6:$J$28="+"))&gt;0,IF(AD202&lt;=SUMIFS(Barèmes!$D$6:$D$28,Barèmes!$A$6:$A$28,"Surcoût d'agilité (s) — technique",Barèmes!$B$6:$B$28,H202,Barèmes!$C$6:$C$28,IF(H202="6ème","Mixte",G202)),"à besoin",IF(AD202&lt;=SUMIFS(Barèmes!$E$6:$E$28,Barèmes!$A$6:$A$28,"Surcoût d'agilité (s) — technique",Barèmes!$B$6:$B$28,H202,Barèmes!$C$6:$C$28,IF(H202="6ème","Mixte",G202)),"fragile","satisfaisant")),IF(AD202&gt;=SUMIFS(Barèmes!$D$6:$D$28,Barèmes!$A$6:$A$28,"Surcoût d'agilité (s) — technique",Barèmes!$B$6:$B$28,H202,Barèmes!$C$6:$C$28,IF(H202="6ème","Mixte",G202)),"à besoin",IF(AD202&gt;=SUMIFS(Barèmes!$E$6:$E$28,Barèmes!$A$6:$A$28,"Surcoût d'agilité (s) — technique",Barèmes!$B$6:$B$28,H202,Barèmes!$C$6:$C$28,IF(H202="6ème","Mixte",G202)),"fragile","satisfaisant"))))</f>
        <v/>
      </c>
      <c r="AG202" s="30" t="str">
        <f>IF(OR(AD202="",SUMPRODUCT((Barèmes!$A$6:$A$28="Surcoût d'agilité (s) — technique")*(Barèmes!$B$6:$B$28=H202)*(Barèmes!$C$6:$C$28=IF(H202="6ème","Mixte",G202)))=0),"",IF(SUMPRODUCT((Barèmes!$A$6:$A$28="Surcoût d'agilité (s) — technique")*(Barèmes!$B$6:$B$28=H202)*(Barèmes!$C$6:$C$28=IF(H202="6ème","Mixte",G202))*(Barèmes!$J$6:$J$28="+"))&gt;0,IF(AD202&lt;=SUMIFS(Barèmes!$F$6:$F$28,Barèmes!$A$6:$A$28,"Surcoût d'agilité (s) — technique",Barèmes!$B$6:$B$28,H202,Barèmes!$C$6:$C$28,IF(H202="6ème","Mixte",G202)),Barèmes!$B$2,IF(AD202&lt;=SUMIFS(Barèmes!$G$6:$G$28,Barèmes!$A$6:$A$28,"Surcoût d'agilité (s) — technique",Barèmes!$B$6:$B$28,H202,Barèmes!$C$6:$C$28,IF(H202="6ème","Mixte",G202)),Barèmes!$C$2,IF(AD202&lt;=SUMIFS(Barèmes!$H$6:$H$28,Barèmes!$A$6:$A$28,"Surcoût d'agilité (s) — technique",Barèmes!$B$6:$B$28,H202,Barèmes!$C$6:$C$28,IF(H202="6ème","Mixte",G202)),Barèmes!$D$2,IF(AD202&lt;=SUMIFS(Barèmes!$I$6:$I$28,Barèmes!$A$6:$A$28,"Surcoût d'agilité (s) — technique",Barèmes!$B$6:$B$28,H202,Barèmes!$C$6:$C$28,IF(H202="6ème","Mixte",G202)),Barèmes!$E$2,Barèmes!$F$2)))),IF(AD202&gt;=SUMIFS(Barèmes!$F$6:$F$28,Barèmes!$A$6:$A$28,"Surcoût d'agilité (s) — technique",Barèmes!$B$6:$B$28,H202,Barèmes!$C$6:$C$28,IF(H202="6ème","Mixte",G202)),Barèmes!$B$2,IF(AD202&gt;=SUMIFS(Barèmes!$G$6:$G$28,Barèmes!$A$6:$A$28,"Surcoût d'agilité (s) — technique",Barèmes!$B$6:$B$28,H202,Barèmes!$C$6:$C$28,IF(H202="6ème","Mixte",G202)),Barèmes!$C$2,IF(AD202&gt;=SUMIFS(Barèmes!$H$6:$H$28,Barèmes!$A$6:$A$28,"Surcoût d'agilité (s) — technique",Barèmes!$B$6:$B$28,H202,Barèmes!$C$6:$C$28,IF(H202="6ème","Mixte",G202)),Barèmes!$D$2,IF(AD202&gt;=SUMIFS(Barèmes!$I$6:$I$28,Barèmes!$A$6:$A$28,"Surcoût d'agilité (s) — technique",Barèmes!$B$6:$B$28,H202,Barèmes!$C$6:$C$28,IF(H202="6ème","Mixte",G202)),Barèmes!$E$2,Barèmes!$F$2))))))</f>
        <v/>
      </c>
      <c r="AH202" s="31" t="str">
        <f>IF((IF(N202="",0,1)+IF(Q202="",0,1)+IF(W202="",0,1)+IF(Z202="",0,1)+IF(AC202="",0,1))=0,"",3*IF(N202=Barèmes!$B$2,1,IF(N202=Barèmes!$C$2,2,IF(N202=Barèmes!$D$2,3,IF(N202=Barèmes!$E$2,4,IF(N202=Barèmes!$F$2,5,0)))))+3*IF(Q202=Barèmes!$B$2,1,IF(Q202=Barèmes!$C$2,2,IF(Q202=Barèmes!$D$2,3,IF(Q202=Barèmes!$E$2,4,IF(Q202=Barèmes!$F$2,5,0)))))+2*IF(W202=Barèmes!$B$2,1,IF(W202=Barèmes!$C$2,2,IF(W202=Barèmes!$D$2,3,IF(W202=Barèmes!$E$2,4,IF(W202=Barèmes!$F$2,5,0)))))+1*IF(Z202=Barèmes!$B$2,1,IF(Z202=Barèmes!$C$2,2,IF(Z202=Barèmes!$D$2,3,IF(Z202=Barèmes!$E$2,4,IF(Z202=Barèmes!$F$2,5,0)))))+1*IF(AC202=Barèmes!$B$2,1,IF(AC202=Barèmes!$C$2,2,IF(AC202=Barèmes!$D$2,3,IF(AC202=Barèmes!$E$2,4,IF(AC202=Barèmes!$F$2,5,0))))))</f>
        <v/>
      </c>
      <c r="AI202" s="31"/>
      <c r="AJ202" s="32" t="str">
        <f>IFERROR(INDEX(Croissance!$B$5:$B$604,MATCH(A202,Croissance!$A$5:$A$604,0)),"")</f>
        <v/>
      </c>
      <c r="AK202" s="32" t="str">
        <f>IFERROR(INDEX(Croissance!$C$5:$C$604,MATCH(A202,Croissance!$A$5:$A$604,0)),"")</f>
        <v/>
      </c>
      <c r="AL202" s="32" t="str">
        <f>IFERROR(INDEX(Croissance!$D$5:$D$604,MATCH(A202,Croissance!$A$5:$A$604,0)),"")</f>
        <v/>
      </c>
      <c r="AM202" s="32" t="str">
        <f>IFERROR(INDEX(Croissance!$E$5:$E$604,MATCH(A202,Croissance!$A$5:$A$604,0)),"")</f>
        <v/>
      </c>
      <c r="AO202" s="33">
        <f t="shared" si="32"/>
        <v>0</v>
      </c>
      <c r="AP202" s="33">
        <f t="shared" si="28"/>
        <v>0</v>
      </c>
      <c r="AQ202" s="33">
        <f>IF(A202="",0,IF(AND(OR('Synthèse classe'!$C$2="Tous",C202='Synthèse classe'!$C$2),OR('Synthèse classe'!$C$3="Toutes",D202='Synthèse classe'!$C$3),OR('Synthèse classe'!$C$4="Toutes",AND('Synthèse classe'!$C$4="Dernière",AP202=1),B202=IFERROR(VALUE('Synthèse classe'!$C$4),0))),1,0))</f>
        <v>0</v>
      </c>
      <c r="AR202" s="34" t="str">
        <f t="shared" si="29"/>
        <v/>
      </c>
    </row>
    <row r="203" spans="1:44" x14ac:dyDescent="0.2">
      <c r="A203" s="17" t="str">
        <f t="shared" si="25"/>
        <v/>
      </c>
      <c r="B203" s="18"/>
      <c r="C203" s="19"/>
      <c r="D203" s="19"/>
      <c r="E203" s="19"/>
      <c r="F203" s="19"/>
      <c r="G203" s="19"/>
      <c r="H203" s="17" t="str">
        <f t="shared" si="30"/>
        <v/>
      </c>
      <c r="I203" s="20"/>
      <c r="J203" s="18"/>
      <c r="K203" s="19"/>
      <c r="L203" s="21" t="str">
        <f t="shared" si="31"/>
        <v/>
      </c>
      <c r="M203" s="21" t="str">
        <f>IF(OR(J203="",SUMPRODUCT((Barèmes!$A$6:$A$28="Endurance — Luc Léger (palier)")*(Barèmes!$B$6:$B$28=H203)*(Barèmes!$C$6:$C$28=IF(H203="6ème","Mixte",G203)))=0),"",IF(SUMPRODUCT((Barèmes!$A$6:$A$28="Endurance — Luc Léger (palier)")*(Barèmes!$B$6:$B$28=H203)*(Barèmes!$C$6:$C$28=IF(H203="6ème","Mixte",G203))*(Barèmes!$J$6:$J$28="+"))&gt;0,IF(J203&lt;=SUMIFS(Barèmes!$D$6:$D$28,Barèmes!$A$6:$A$28,"Endurance — Luc Léger (palier)",Barèmes!$B$6:$B$28,H203,Barèmes!$C$6:$C$28,IF(H203="6ème","Mixte",G203)),"à besoin",IF(J203&lt;=SUMIFS(Barèmes!$E$6:$E$28,Barèmes!$A$6:$A$28,"Endurance — Luc Léger (palier)",Barèmes!$B$6:$B$28,H203,Barèmes!$C$6:$C$28,IF(H203="6ème","Mixte",G203)),"fragile","satisfaisant")),IF(J203&gt;=SUMIFS(Barèmes!$D$6:$D$28,Barèmes!$A$6:$A$28,"Endurance — Luc Léger (palier)",Barèmes!$B$6:$B$28,H203,Barèmes!$C$6:$C$28,IF(H203="6ème","Mixte",G203)),"à besoin",IF(J203&gt;=SUMIFS(Barèmes!$E$6:$E$28,Barèmes!$A$6:$A$28,"Endurance — Luc Léger (palier)",Barèmes!$B$6:$B$28,H203,Barèmes!$C$6:$C$28,IF(H203="6ème","Mixte",G203)),"fragile","satisfaisant"))))</f>
        <v/>
      </c>
      <c r="N203" s="21" t="str">
        <f>IF(OR(J203="",SUMPRODUCT((Barèmes!$A$6:$A$28="Endurance — Luc Léger (palier)")*(Barèmes!$B$6:$B$28=H203)*(Barèmes!$C$6:$C$28=IF(H203="6ème","Mixte",G203)))=0),"",IF(SUMPRODUCT((Barèmes!$A$6:$A$28="Endurance — Luc Léger (palier)")*(Barèmes!$B$6:$B$28=H203)*(Barèmes!$C$6:$C$28=IF(H203="6ème","Mixte",G203))*(Barèmes!$J$6:$J$28="+"))&gt;0,IF(J203&lt;=SUMIFS(Barèmes!$F$6:$F$28,Barèmes!$A$6:$A$28,"Endurance — Luc Léger (palier)",Barèmes!$B$6:$B$28,H203,Barèmes!$C$6:$C$28,IF(H203="6ème","Mixte",G203)),Barèmes!$B$2,IF(J203&lt;=SUMIFS(Barèmes!$G$6:$G$28,Barèmes!$A$6:$A$28,"Endurance — Luc Léger (palier)",Barèmes!$B$6:$B$28,H203,Barèmes!$C$6:$C$28,IF(H203="6ème","Mixte",G203)),Barèmes!$C$2,IF(J203&lt;=SUMIFS(Barèmes!$H$6:$H$28,Barèmes!$A$6:$A$28,"Endurance — Luc Léger (palier)",Barèmes!$B$6:$B$28,H203,Barèmes!$C$6:$C$28,IF(H203="6ème","Mixte",G203)),Barèmes!$D$2,IF(J203&lt;=SUMIFS(Barèmes!$I$6:$I$28,Barèmes!$A$6:$A$28,"Endurance — Luc Léger (palier)",Barèmes!$B$6:$B$28,H203,Barèmes!$C$6:$C$28,IF(H203="6ème","Mixte",G203)),Barèmes!$E$2,Barèmes!$F$2)))),IF(J203&gt;=SUMIFS(Barèmes!$F$6:$F$28,Barèmes!$A$6:$A$28,"Endurance — Luc Léger (palier)",Barèmes!$B$6:$B$28,H203,Barèmes!$C$6:$C$28,IF(H203="6ème","Mixte",G203)),Barèmes!$B$2,IF(J203&gt;=SUMIFS(Barèmes!$G$6:$G$28,Barèmes!$A$6:$A$28,"Endurance — Luc Léger (palier)",Barèmes!$B$6:$B$28,H203,Barèmes!$C$6:$C$28,IF(H203="6ème","Mixte",G203)),Barèmes!$C$2,IF(J203&gt;=SUMIFS(Barèmes!$H$6:$H$28,Barèmes!$A$6:$A$28,"Endurance — Luc Léger (palier)",Barèmes!$B$6:$B$28,H203,Barèmes!$C$6:$C$28,IF(H203="6ème","Mixte",G203)),Barèmes!$D$2,IF(J203&gt;=SUMIFS(Barèmes!$I$6:$I$28,Barèmes!$A$6:$A$28,"Endurance — Luc Léger (palier)",Barèmes!$B$6:$B$28,H203,Barèmes!$C$6:$C$28,IF(H203="6ème","Mixte",G203)),Barèmes!$E$2,Barèmes!$F$2))))))</f>
        <v/>
      </c>
      <c r="O203" s="22"/>
      <c r="P203" s="23" t="str">
        <f>IF(OR(O203="",SUMPRODUCT((Barèmes!$A$6:$A$28="Force bas du corps — Saut en longueur (m)")*(Barèmes!$B$6:$B$28=H203)*(Barèmes!$C$6:$C$28=IF(H203="6ème","Mixte",G203)))=0),"",IF(SUMPRODUCT((Barèmes!$A$6:$A$28="Force bas du corps — Saut en longueur (m)")*(Barèmes!$B$6:$B$28=H203)*(Barèmes!$C$6:$C$28=IF(H203="6ème","Mixte",G203))*(Barèmes!$J$6:$J$28="+"))&gt;0,IF(O203&lt;=SUMIFS(Barèmes!$D$6:$D$28,Barèmes!$A$6:$A$28,"Force bas du corps — Saut en longueur (m)",Barèmes!$B$6:$B$28,H203,Barèmes!$C$6:$C$28,IF(H203="6ème","Mixte",G203)),"à besoin",IF(O203&lt;=SUMIFS(Barèmes!$E$6:$E$28,Barèmes!$A$6:$A$28,"Force bas du corps — Saut en longueur (m)",Barèmes!$B$6:$B$28,H203,Barèmes!$C$6:$C$28,IF(H203="6ème","Mixte",G203)),"fragile","satisfaisant")),IF(O203&gt;=SUMIFS(Barèmes!$D$6:$D$28,Barèmes!$A$6:$A$28,"Force bas du corps — Saut en longueur (m)",Barèmes!$B$6:$B$28,H203,Barèmes!$C$6:$C$28,IF(H203="6ème","Mixte",G203)),"à besoin",IF(O203&gt;=SUMIFS(Barèmes!$E$6:$E$28,Barèmes!$A$6:$A$28,"Force bas du corps — Saut en longueur (m)",Barèmes!$B$6:$B$28,H203,Barèmes!$C$6:$C$28,IF(H203="6ème","Mixte",G203)),"fragile","satisfaisant"))))</f>
        <v/>
      </c>
      <c r="Q203" s="23" t="str">
        <f>IF(OR(O203="",SUMPRODUCT((Barèmes!$A$6:$A$28="Force bas du corps — Saut en longueur (m)")*(Barèmes!$B$6:$B$28=H203)*(Barèmes!$C$6:$C$28=IF(H203="6ème","Mixte",G203)))=0),"",IF(SUMPRODUCT((Barèmes!$A$6:$A$28="Force bas du corps — Saut en longueur (m)")*(Barèmes!$B$6:$B$28=H203)*(Barèmes!$C$6:$C$28=IF(H203="6ème","Mixte",G203))*(Barèmes!$J$6:$J$28="+"))&gt;0,IF(O203&lt;=SUMIFS(Barèmes!$F$6:$F$28,Barèmes!$A$6:$A$28,"Force bas du corps — Saut en longueur (m)",Barèmes!$B$6:$B$28,H203,Barèmes!$C$6:$C$28,IF(H203="6ème","Mixte",G203)),Barèmes!$B$2,IF(O203&lt;=SUMIFS(Barèmes!$G$6:$G$28,Barèmes!$A$6:$A$28,"Force bas du corps — Saut en longueur (m)",Barèmes!$B$6:$B$28,H203,Barèmes!$C$6:$C$28,IF(H203="6ème","Mixte",G203)),Barèmes!$C$2,IF(O203&lt;=SUMIFS(Barèmes!$H$6:$H$28,Barèmes!$A$6:$A$28,"Force bas du corps — Saut en longueur (m)",Barèmes!$B$6:$B$28,H203,Barèmes!$C$6:$C$28,IF(H203="6ème","Mixte",G203)),Barèmes!$D$2,IF(O203&lt;=SUMIFS(Barèmes!$I$6:$I$28,Barèmes!$A$6:$A$28,"Force bas du corps — Saut en longueur (m)",Barèmes!$B$6:$B$28,H203,Barèmes!$C$6:$C$28,IF(H203="6ème","Mixte",G203)),Barèmes!$E$2,Barèmes!$F$2)))),IF(O203&gt;=SUMIFS(Barèmes!$F$6:$F$28,Barèmes!$A$6:$A$28,"Force bas du corps — Saut en longueur (m)",Barèmes!$B$6:$B$28,H203,Barèmes!$C$6:$C$28,IF(H203="6ème","Mixte",G203)),Barèmes!$B$2,IF(O203&gt;=SUMIFS(Barèmes!$G$6:$G$28,Barèmes!$A$6:$A$28,"Force bas du corps — Saut en longueur (m)",Barèmes!$B$6:$B$28,H203,Barèmes!$C$6:$C$28,IF(H203="6ème","Mixte",G203)),Barèmes!$C$2,IF(O203&gt;=SUMIFS(Barèmes!$H$6:$H$28,Barèmes!$A$6:$A$28,"Force bas du corps — Saut en longueur (m)",Barèmes!$B$6:$B$28,H203,Barèmes!$C$6:$C$28,IF(H203="6ème","Mixte",G203)),Barèmes!$D$2,IF(O203&gt;=SUMIFS(Barèmes!$I$6:$I$28,Barèmes!$A$6:$A$28,"Force bas du corps — Saut en longueur (m)",Barèmes!$B$6:$B$28,H203,Barèmes!$C$6:$C$28,IF(H203="6ème","Mixte",G203)),Barèmes!$E$2,Barèmes!$F$2))))))</f>
        <v/>
      </c>
      <c r="R203" s="22"/>
      <c r="S203" s="24" t="str">
        <f>IF(OR(R203="",SUMPRODUCT((Barèmes!$A$6:$A$28="Vitesse — 30 m (s)")*(Barèmes!$B$6:$B$28=H203)*(Barèmes!$C$6:$C$28=IF(H203="6ème","Mixte",G203)))=0),"",IF(SUMPRODUCT((Barèmes!$A$6:$A$28="Vitesse — 30 m (s)")*(Barèmes!$B$6:$B$28=H203)*(Barèmes!$C$6:$C$28=IF(H203="6ème","Mixte",G203))*(Barèmes!$J$6:$J$28="+"))&gt;0,IF(R203&lt;=SUMIFS(Barèmes!$D$6:$D$28,Barèmes!$A$6:$A$28,"Vitesse — 30 m (s)",Barèmes!$B$6:$B$28,H203,Barèmes!$C$6:$C$28,IF(H203="6ème","Mixte",G203)),"à besoin",IF(R203&lt;=SUMIFS(Barèmes!$E$6:$E$28,Barèmes!$A$6:$A$28,"Vitesse — 30 m (s)",Barèmes!$B$6:$B$28,H203,Barèmes!$C$6:$C$28,IF(H203="6ème","Mixte",G203)),"fragile","satisfaisant")),IF(R203&gt;=SUMIFS(Barèmes!$D$6:$D$28,Barèmes!$A$6:$A$28,"Vitesse — 30 m (s)",Barèmes!$B$6:$B$28,H203,Barèmes!$C$6:$C$28,IF(H203="6ème","Mixte",G203)),"à besoin",IF(R203&gt;=SUMIFS(Barèmes!$E$6:$E$28,Barèmes!$A$6:$A$28,"Vitesse — 30 m (s)",Barèmes!$B$6:$B$28,H203,Barèmes!$C$6:$C$28,IF(H203="6ème","Mixte",G203)),"fragile","satisfaisant"))))</f>
        <v/>
      </c>
      <c r="T203" s="24" t="str">
        <f>IF(OR(R203="",SUMPRODUCT((Barèmes!$A$6:$A$28="Vitesse — 30 m (s)")*(Barèmes!$B$6:$B$28=H203)*(Barèmes!$C$6:$C$28=IF(H203="6ème","Mixte",G203)))=0),"",IF(SUMPRODUCT((Barèmes!$A$6:$A$28="Vitesse — 30 m (s)")*(Barèmes!$B$6:$B$28=H203)*(Barèmes!$C$6:$C$28=IF(H203="6ème","Mixte",G203))*(Barèmes!$J$6:$J$28="+"))&gt;0,IF(R203&lt;=SUMIFS(Barèmes!$F$6:$F$28,Barèmes!$A$6:$A$28,"Vitesse — 30 m (s)",Barèmes!$B$6:$B$28,H203,Barèmes!$C$6:$C$28,IF(H203="6ème","Mixte",G203)),Barèmes!$B$2,IF(R203&lt;=SUMIFS(Barèmes!$G$6:$G$28,Barèmes!$A$6:$A$28,"Vitesse — 30 m (s)",Barèmes!$B$6:$B$28,H203,Barèmes!$C$6:$C$28,IF(H203="6ème","Mixte",G203)),Barèmes!$C$2,IF(R203&lt;=SUMIFS(Barèmes!$H$6:$H$28,Barèmes!$A$6:$A$28,"Vitesse — 30 m (s)",Barèmes!$B$6:$B$28,H203,Barèmes!$C$6:$C$28,IF(H203="6ème","Mixte",G203)),Barèmes!$D$2,IF(R203&lt;=SUMIFS(Barèmes!$I$6:$I$28,Barèmes!$A$6:$A$28,"Vitesse — 30 m (s)",Barèmes!$B$6:$B$28,H203,Barèmes!$C$6:$C$28,IF(H203="6ème","Mixte",G203)),Barèmes!$E$2,Barèmes!$F$2)))),IF(R203&gt;=SUMIFS(Barèmes!$F$6:$F$28,Barèmes!$A$6:$A$28,"Vitesse — 30 m (s)",Barèmes!$B$6:$B$28,H203,Barèmes!$C$6:$C$28,IF(H203="6ème","Mixte",G203)),Barèmes!$B$2,IF(R203&gt;=SUMIFS(Barèmes!$G$6:$G$28,Barèmes!$A$6:$A$28,"Vitesse — 30 m (s)",Barèmes!$B$6:$B$28,H203,Barèmes!$C$6:$C$28,IF(H203="6ème","Mixte",G203)),Barèmes!$C$2,IF(R203&gt;=SUMIFS(Barèmes!$H$6:$H$28,Barèmes!$A$6:$A$28,"Vitesse — 30 m (s)",Barèmes!$B$6:$B$28,H203,Barèmes!$C$6:$C$28,IF(H203="6ème","Mixte",G203)),Barèmes!$D$2,IF(R203&gt;=SUMIFS(Barèmes!$I$6:$I$28,Barèmes!$A$6:$A$28,"Vitesse — 30 m (s)",Barèmes!$B$6:$B$28,H203,Barèmes!$C$6:$C$28,IF(H203="6ème","Mixte",G203)),Barèmes!$E$2,Barèmes!$F$2))))))</f>
        <v/>
      </c>
      <c r="U203" s="22"/>
      <c r="V203" s="25" t="str">
        <f>IF(OR(U203="",SUMPRODUCT((Barèmes!$A$6:$A$28="Vitesse — 50 m (s)")*(Barèmes!$B$6:$B$28=H203)*(Barèmes!$C$6:$C$28=IF(H203="6ème","Mixte",G203)))=0),"",IF(SUMPRODUCT((Barèmes!$A$6:$A$28="Vitesse — 50 m (s)")*(Barèmes!$B$6:$B$28=H203)*(Barèmes!$C$6:$C$28=IF(H203="6ème","Mixte",G203))*(Barèmes!$J$6:$J$28="+"))&gt;0,IF(U203&lt;=SUMIFS(Barèmes!$D$6:$D$28,Barèmes!$A$6:$A$28,"Vitesse — 50 m (s)",Barèmes!$B$6:$B$28,H203,Barèmes!$C$6:$C$28,IF(H203="6ème","Mixte",G203)),"à besoin",IF(U203&lt;=SUMIFS(Barèmes!$E$6:$E$28,Barèmes!$A$6:$A$28,"Vitesse — 50 m (s)",Barèmes!$B$6:$B$28,H203,Barèmes!$C$6:$C$28,IF(H203="6ème","Mixte",G203)),"fragile","satisfaisant")),IF(U203&gt;=SUMIFS(Barèmes!$D$6:$D$28,Barèmes!$A$6:$A$28,"Vitesse — 50 m (s)",Barèmes!$B$6:$B$28,H203,Barèmes!$C$6:$C$28,IF(H203="6ème","Mixte",G203)),"à besoin",IF(U203&gt;=SUMIFS(Barèmes!$E$6:$E$28,Barèmes!$A$6:$A$28,"Vitesse — 50 m (s)",Barèmes!$B$6:$B$28,H203,Barèmes!$C$6:$C$28,IF(H203="6ème","Mixte",G203)),"fragile","satisfaisant"))))</f>
        <v/>
      </c>
      <c r="W203" s="25" t="str">
        <f>IF(OR(U203="",SUMPRODUCT((Barèmes!$A$6:$A$28="Vitesse — 50 m (s)")*(Barèmes!$B$6:$B$28=H203)*(Barèmes!$C$6:$C$28=IF(H203="6ème","Mixte",G203)))=0),"",IF(SUMPRODUCT((Barèmes!$A$6:$A$28="Vitesse — 50 m (s)")*(Barèmes!$B$6:$B$28=H203)*(Barèmes!$C$6:$C$28=IF(H203="6ème","Mixte",G203))*(Barèmes!$J$6:$J$28="+"))&gt;0,IF(U203&lt;=SUMIFS(Barèmes!$F$6:$F$28,Barèmes!$A$6:$A$28,"Vitesse — 50 m (s)",Barèmes!$B$6:$B$28,H203,Barèmes!$C$6:$C$28,IF(H203="6ème","Mixte",G203)),Barèmes!$B$2,IF(U203&lt;=SUMIFS(Barèmes!$G$6:$G$28,Barèmes!$A$6:$A$28,"Vitesse — 50 m (s)",Barèmes!$B$6:$B$28,H203,Barèmes!$C$6:$C$28,IF(H203="6ème","Mixte",G203)),Barèmes!$C$2,IF(U203&lt;=SUMIFS(Barèmes!$H$6:$H$28,Barèmes!$A$6:$A$28,"Vitesse — 50 m (s)",Barèmes!$B$6:$B$28,H203,Barèmes!$C$6:$C$28,IF(H203="6ème","Mixte",G203)),Barèmes!$D$2,IF(U203&lt;=SUMIFS(Barèmes!$I$6:$I$28,Barèmes!$A$6:$A$28,"Vitesse — 50 m (s)",Barèmes!$B$6:$B$28,H203,Barèmes!$C$6:$C$28,IF(H203="6ème","Mixte",G203)),Barèmes!$E$2,Barèmes!$F$2)))),IF(U203&gt;=SUMIFS(Barèmes!$F$6:$F$28,Barèmes!$A$6:$A$28,"Vitesse — 50 m (s)",Barèmes!$B$6:$B$28,H203,Barèmes!$C$6:$C$28,IF(H203="6ème","Mixte",G203)),Barèmes!$B$2,IF(U203&gt;=SUMIFS(Barèmes!$G$6:$G$28,Barèmes!$A$6:$A$28,"Vitesse — 50 m (s)",Barèmes!$B$6:$B$28,H203,Barèmes!$C$6:$C$28,IF(H203="6ème","Mixte",G203)),Barèmes!$C$2,IF(U203&gt;=SUMIFS(Barèmes!$H$6:$H$28,Barèmes!$A$6:$A$28,"Vitesse — 50 m (s)",Barèmes!$B$6:$B$28,H203,Barèmes!$C$6:$C$28,IF(H203="6ème","Mixte",G203)),Barèmes!$D$2,IF(U203&gt;=SUMIFS(Barèmes!$I$6:$I$28,Barèmes!$A$6:$A$28,"Vitesse — 50 m (s)",Barèmes!$B$6:$B$28,H203,Barèmes!$C$6:$C$28,IF(H203="6ème","Mixte",G203)),Barèmes!$E$2,Barèmes!$F$2))))))</f>
        <v/>
      </c>
      <c r="X203" s="18"/>
      <c r="Y203" s="26" t="str" cm="1">
        <f t="array" ref="Y203">IF(OR(X203="",SUMPRODUCT((Barèmes!$A$6:$A$28="Souplesse (score 1-5)")*(Barèmes!$B$6:$B$28=H203)*(Barèmes!$C$6:$C$28=IF(H203="6ème","Mixte",G203)))=0),"",IF(SUMPRODUCT((Barèmes!$A$6:$A$28="Souplesse (score 1-5)")*(Barèmes!$B$6:$B$28=H203)*(Barèmes!$C$6:$C$28=IF(H203="6ème","Mixte",G203))*(Barèmes!$J$6:$J$28="+"))&gt;0,IF(X203&lt;=SUMIFS(Barèmes!$D$6:$D$28,Barèmes!$A$6:$A$28,"Souplesse (score 1-5)",Barèmes!$B$6:$B$28,H203,Barèmes!$C$6:$C$28,IF(H203="6ème","Mixte",G203)),"à besoin",IF(X203&lt;=SUMIFS(Barèmes!$E$6:$E$28,Barèmes!$A$6:$A$28,"Souplesse (score 1-5)",Barèmes!$B$6:$B$28,H203,Barèmes!$C$6:$C$28,IF(H203="6ème","Mixte",G203)),"fragile","satisfaisant")),IF(X203&gt;=SUMIFS(Barèmes!$D$6:$D$28,Barèmes!$A$6:$A$28,"Souplesse (score 1-5)",Barèmes!$B$6:$B$28,H203,Barèmes!$C$6:$C$28,IF(H203="6ème","Mixte",G203)),"à besoin",IF(X203&gt;=SUMIFS(Barèmes!$E$6:$E$28,Barèmes!$A$6:$A$28,"Souplesse (score 1-5)",Barèmes!$B$6:$B$28,H203,Barèmes!$C$6:$C$28,IF(H203="6ème","Mixte",G203)),"fragile","satisfaisant"))))</f>
        <v/>
      </c>
      <c r="Z203" s="26" t="str" cm="1">
        <f t="array" ref="Z203">IF(OR(X203="",SUMPRODUCT((Barèmes!$A$6:$A$28="Souplesse (score 1-5)")*(Barèmes!$B$6:$B$28=H203)*(Barèmes!$C$6:$C$28=IF(H203="6ème","Mixte",G203)))=0),"",IF(SUMPRODUCT((Barèmes!$A$6:$A$28="Souplesse (score 1-5)")*(Barèmes!$B$6:$B$28=H203)*(Barèmes!$C$6:$C$28=IF(H203="6ème","Mixte",G203))*(Barèmes!$J$6:$J$28="+"))&gt;0,IF(X203&lt;=SUMIFS(Barèmes!$F$6:$F$28,Barèmes!$A$6:$A$28,"Souplesse (score 1-5)",Barèmes!$B$6:$B$28,H203,Barèmes!$C$6:$C$28,IF(H203="6ème","Mixte",G203)),Barèmes!$B$2,IF(X203&lt;=SUMIFS(Barèmes!$G$6:$G$28,Barèmes!$A$6:$A$28,"Souplesse (score 1-5)",Barèmes!$B$6:$B$28,H203,Barèmes!$C$6:$C$28,IF(H203="6ème","Mixte",G203)),Barèmes!$C$2,IF(X203&lt;=SUMIFS(Barèmes!$H$6:$H$28,Barèmes!$A$6:$A$28,"Souplesse (score 1-5)",Barèmes!$B$6:$B$28,H203,Barèmes!$C$6:$C$28,IF(H203="6ème","Mixte",G203)),Barèmes!$D$2,IF(X203&lt;=SUMIFS(Barèmes!$I$6:$I$28,Barèmes!$A$6:$A$28,"Souplesse (score 1-5)",Barèmes!$B$6:$B$28,H203,Barèmes!$C$6:$C$28,IF(H203="6ème","Mixte",G203)),Barèmes!$E$2,Barèmes!$F$2)))),IF(X203&gt;=SUMIFS(Barèmes!$F$6:$F$28,Barèmes!$A$6:$A$28,"Souplesse (score 1-5)",Barèmes!$B$6:$B$28,H203,Barèmes!$C$6:$C$28,IF(H203="6ème","Mixte",G203)),Barèmes!$B$2,IF(X203&gt;=SUMIFS(Barèmes!$G$6:$G$28,Barèmes!$A$6:$A$28,"Souplesse (score 1-5)",Barèmes!$B$6:$B$28,H203,Barèmes!$C$6:$C$28,IF(H203="6ème","Mixte",G203)),Barèmes!$C$2,IF(X203&gt;=SUMIFS(Barèmes!$H$6:$H$28,Barèmes!$A$6:$A$28,"Souplesse (score 1-5)",Barèmes!$B$6:$B$28,H203,Barèmes!$C$6:$C$28,IF(H203="6ème","Mixte",G203)),Barèmes!$D$2,IF(X203&gt;=SUMIFS(Barèmes!$I$6:$I$28,Barèmes!$A$6:$A$28,"Souplesse (score 1-5)",Barèmes!$B$6:$B$28,H203,Barèmes!$C$6:$C$28,IF(H203="6ème","Mixte",G203)),Barèmes!$E$2,Barèmes!$F$2))))))</f>
        <v/>
      </c>
      <c r="AA203" s="22"/>
      <c r="AB203" s="27" t="str">
        <f>IF(OR(AA203="",SUMPRODUCT((Barèmes!$A$6:$A$28="Agilité — T-test 974 (s)")*(Barèmes!$B$6:$B$28=H203)*(Barèmes!$C$6:$C$28=IF(H203="6ème","Mixte",G203)))=0),"",IF(SUMPRODUCT((Barèmes!$A$6:$A$28="Agilité — T-test 974 (s)")*(Barèmes!$B$6:$B$28=H203)*(Barèmes!$C$6:$C$28=IF(H203="6ème","Mixte",G203))*(Barèmes!$J$6:$J$28="+"))&gt;0,IF(AA203&lt;=SUMIFS(Barèmes!$D$6:$D$28,Barèmes!$A$6:$A$28,"Agilité — T-test 974 (s)",Barèmes!$B$6:$B$28,H203,Barèmes!$C$6:$C$28,IF(H203="6ème","Mixte",G203)),"à besoin",IF(AA203&lt;=SUMIFS(Barèmes!$E$6:$E$28,Barèmes!$A$6:$A$28,"Agilité — T-test 974 (s)",Barèmes!$B$6:$B$28,H203,Barèmes!$C$6:$C$28,IF(H203="6ème","Mixte",G203)),"fragile","satisfaisant")),IF(AA203&gt;=SUMIFS(Barèmes!$D$6:$D$28,Barèmes!$A$6:$A$28,"Agilité — T-test 974 (s)",Barèmes!$B$6:$B$28,H203,Barèmes!$C$6:$C$28,IF(H203="6ème","Mixte",G203)),"à besoin",IF(AA203&gt;=SUMIFS(Barèmes!$E$6:$E$28,Barèmes!$A$6:$A$28,"Agilité — T-test 974 (s)",Barèmes!$B$6:$B$28,H203,Barèmes!$C$6:$C$28,IF(H203="6ème","Mixte",G203)),"fragile","satisfaisant"))))</f>
        <v/>
      </c>
      <c r="AC203" s="27" t="str">
        <f>IF(OR(AA203="",SUMPRODUCT((Barèmes!$A$6:$A$28="Agilité — T-test 974 (s)")*(Barèmes!$B$6:$B$28=H203)*(Barèmes!$C$6:$C$28=IF(H203="6ème","Mixte",G203)))=0),"",IF(SUMPRODUCT((Barèmes!$A$6:$A$28="Agilité — T-test 974 (s)")*(Barèmes!$B$6:$B$28=H203)*(Barèmes!$C$6:$C$28=IF(H203="6ème","Mixte",G203))*(Barèmes!$J$6:$J$28="+"))&gt;0,IF(AA203&lt;=SUMIFS(Barèmes!$F$6:$F$28,Barèmes!$A$6:$A$28,"Agilité — T-test 974 (s)",Barèmes!$B$6:$B$28,H203,Barèmes!$C$6:$C$28,IF(H203="6ème","Mixte",G203)),Barèmes!$B$2,IF(AA203&lt;=SUMIFS(Barèmes!$G$6:$G$28,Barèmes!$A$6:$A$28,"Agilité — T-test 974 (s)",Barèmes!$B$6:$B$28,H203,Barèmes!$C$6:$C$28,IF(H203="6ème","Mixte",G203)),Barèmes!$C$2,IF(AA203&lt;=SUMIFS(Barèmes!$H$6:$H$28,Barèmes!$A$6:$A$28,"Agilité — T-test 974 (s)",Barèmes!$B$6:$B$28,H203,Barèmes!$C$6:$C$28,IF(H203="6ème","Mixte",G203)),Barèmes!$D$2,IF(AA203&lt;=SUMIFS(Barèmes!$I$6:$I$28,Barèmes!$A$6:$A$28,"Agilité — T-test 974 (s)",Barèmes!$B$6:$B$28,H203,Barèmes!$C$6:$C$28,IF(H203="6ème","Mixte",G203)),Barèmes!$E$2,Barèmes!$F$2)))),IF(AA203&gt;=SUMIFS(Barèmes!$F$6:$F$28,Barèmes!$A$6:$A$28,"Agilité — T-test 974 (s)",Barèmes!$B$6:$B$28,H203,Barèmes!$C$6:$C$28,IF(H203="6ème","Mixte",G203)),Barèmes!$B$2,IF(AA203&gt;=SUMIFS(Barèmes!$G$6:$G$28,Barèmes!$A$6:$A$28,"Agilité — T-test 974 (s)",Barèmes!$B$6:$B$28,H203,Barèmes!$C$6:$C$28,IF(H203="6ème","Mixte",G203)),Barèmes!$C$2,IF(AA203&gt;=SUMIFS(Barèmes!$H$6:$H$28,Barèmes!$A$6:$A$28,"Agilité — T-test 974 (s)",Barèmes!$B$6:$B$28,H203,Barèmes!$C$6:$C$28,IF(H203="6ème","Mixte",G203)),Barèmes!$D$2,IF(AA203&gt;=SUMIFS(Barèmes!$I$6:$I$28,Barèmes!$A$6:$A$28,"Agilité — T-test 974 (s)",Barèmes!$B$6:$B$28,H203,Barèmes!$C$6:$C$28,IF(H203="6ème","Mixte",G203)),Barèmes!$E$2,Barèmes!$F$2))))))</f>
        <v/>
      </c>
      <c r="AD203" s="28" t="str">
        <f t="shared" si="26"/>
        <v/>
      </c>
      <c r="AE203" s="29" t="str">
        <f t="shared" si="27"/>
        <v/>
      </c>
      <c r="AF203" s="30" t="str">
        <f>IF(OR(AD203="",SUMPRODUCT((Barèmes!$A$6:$A$28="Surcoût d'agilité (s) — technique")*(Barèmes!$B$6:$B$28=H203)*(Barèmes!$C$6:$C$28=IF(H203="6ème","Mixte",G203)))=0),"",IF(SUMPRODUCT((Barèmes!$A$6:$A$28="Surcoût d'agilité (s) — technique")*(Barèmes!$B$6:$B$28=H203)*(Barèmes!$C$6:$C$28=IF(H203="6ème","Mixte",G203))*(Barèmes!$J$6:$J$28="+"))&gt;0,IF(AD203&lt;=SUMIFS(Barèmes!$D$6:$D$28,Barèmes!$A$6:$A$28,"Surcoût d'agilité (s) — technique",Barèmes!$B$6:$B$28,H203,Barèmes!$C$6:$C$28,IF(H203="6ème","Mixte",G203)),"à besoin",IF(AD203&lt;=SUMIFS(Barèmes!$E$6:$E$28,Barèmes!$A$6:$A$28,"Surcoût d'agilité (s) — technique",Barèmes!$B$6:$B$28,H203,Barèmes!$C$6:$C$28,IF(H203="6ème","Mixte",G203)),"fragile","satisfaisant")),IF(AD203&gt;=SUMIFS(Barèmes!$D$6:$D$28,Barèmes!$A$6:$A$28,"Surcoût d'agilité (s) — technique",Barèmes!$B$6:$B$28,H203,Barèmes!$C$6:$C$28,IF(H203="6ème","Mixte",G203)),"à besoin",IF(AD203&gt;=SUMIFS(Barèmes!$E$6:$E$28,Barèmes!$A$6:$A$28,"Surcoût d'agilité (s) — technique",Barèmes!$B$6:$B$28,H203,Barèmes!$C$6:$C$28,IF(H203="6ème","Mixte",G203)),"fragile","satisfaisant"))))</f>
        <v/>
      </c>
      <c r="AG203" s="30" t="str">
        <f>IF(OR(AD203="",SUMPRODUCT((Barèmes!$A$6:$A$28="Surcoût d'agilité (s) — technique")*(Barèmes!$B$6:$B$28=H203)*(Barèmes!$C$6:$C$28=IF(H203="6ème","Mixte",G203)))=0),"",IF(SUMPRODUCT((Barèmes!$A$6:$A$28="Surcoût d'agilité (s) — technique")*(Barèmes!$B$6:$B$28=H203)*(Barèmes!$C$6:$C$28=IF(H203="6ème","Mixte",G203))*(Barèmes!$J$6:$J$28="+"))&gt;0,IF(AD203&lt;=SUMIFS(Barèmes!$F$6:$F$28,Barèmes!$A$6:$A$28,"Surcoût d'agilité (s) — technique",Barèmes!$B$6:$B$28,H203,Barèmes!$C$6:$C$28,IF(H203="6ème","Mixte",G203)),Barèmes!$B$2,IF(AD203&lt;=SUMIFS(Barèmes!$G$6:$G$28,Barèmes!$A$6:$A$28,"Surcoût d'agilité (s) — technique",Barèmes!$B$6:$B$28,H203,Barèmes!$C$6:$C$28,IF(H203="6ème","Mixte",G203)),Barèmes!$C$2,IF(AD203&lt;=SUMIFS(Barèmes!$H$6:$H$28,Barèmes!$A$6:$A$28,"Surcoût d'agilité (s) — technique",Barèmes!$B$6:$B$28,H203,Barèmes!$C$6:$C$28,IF(H203="6ème","Mixte",G203)),Barèmes!$D$2,IF(AD203&lt;=SUMIFS(Barèmes!$I$6:$I$28,Barèmes!$A$6:$A$28,"Surcoût d'agilité (s) — technique",Barèmes!$B$6:$B$28,H203,Barèmes!$C$6:$C$28,IF(H203="6ème","Mixte",G203)),Barèmes!$E$2,Barèmes!$F$2)))),IF(AD203&gt;=SUMIFS(Barèmes!$F$6:$F$28,Barèmes!$A$6:$A$28,"Surcoût d'agilité (s) — technique",Barèmes!$B$6:$B$28,H203,Barèmes!$C$6:$C$28,IF(H203="6ème","Mixte",G203)),Barèmes!$B$2,IF(AD203&gt;=SUMIFS(Barèmes!$G$6:$G$28,Barèmes!$A$6:$A$28,"Surcoût d'agilité (s) — technique",Barèmes!$B$6:$B$28,H203,Barèmes!$C$6:$C$28,IF(H203="6ème","Mixte",G203)),Barèmes!$C$2,IF(AD203&gt;=SUMIFS(Barèmes!$H$6:$H$28,Barèmes!$A$6:$A$28,"Surcoût d'agilité (s) — technique",Barèmes!$B$6:$B$28,H203,Barèmes!$C$6:$C$28,IF(H203="6ème","Mixte",G203)),Barèmes!$D$2,IF(AD203&gt;=SUMIFS(Barèmes!$I$6:$I$28,Barèmes!$A$6:$A$28,"Surcoût d'agilité (s) — technique",Barèmes!$B$6:$B$28,H203,Barèmes!$C$6:$C$28,IF(H203="6ème","Mixte",G203)),Barèmes!$E$2,Barèmes!$F$2))))))</f>
        <v/>
      </c>
      <c r="AH203" s="31" t="str">
        <f>IF((IF(N203="",0,1)+IF(Q203="",0,1)+IF(W203="",0,1)+IF(Z203="",0,1)+IF(AC203="",0,1))=0,"",3*IF(N203=Barèmes!$B$2,1,IF(N203=Barèmes!$C$2,2,IF(N203=Barèmes!$D$2,3,IF(N203=Barèmes!$E$2,4,IF(N203=Barèmes!$F$2,5,0)))))+3*IF(Q203=Barèmes!$B$2,1,IF(Q203=Barèmes!$C$2,2,IF(Q203=Barèmes!$D$2,3,IF(Q203=Barèmes!$E$2,4,IF(Q203=Barèmes!$F$2,5,0)))))+2*IF(W203=Barèmes!$B$2,1,IF(W203=Barèmes!$C$2,2,IF(W203=Barèmes!$D$2,3,IF(W203=Barèmes!$E$2,4,IF(W203=Barèmes!$F$2,5,0)))))+1*IF(Z203=Barèmes!$B$2,1,IF(Z203=Barèmes!$C$2,2,IF(Z203=Barèmes!$D$2,3,IF(Z203=Barèmes!$E$2,4,IF(Z203=Barèmes!$F$2,5,0)))))+1*IF(AC203=Barèmes!$B$2,1,IF(AC203=Barèmes!$C$2,2,IF(AC203=Barèmes!$D$2,3,IF(AC203=Barèmes!$E$2,4,IF(AC203=Barèmes!$F$2,5,0))))))</f>
        <v/>
      </c>
      <c r="AI203" s="31"/>
      <c r="AJ203" s="32" t="str">
        <f>IFERROR(INDEX(Croissance!$B$5:$B$604,MATCH(A203,Croissance!$A$5:$A$604,0)),"")</f>
        <v/>
      </c>
      <c r="AK203" s="32" t="str">
        <f>IFERROR(INDEX(Croissance!$C$5:$C$604,MATCH(A203,Croissance!$A$5:$A$604,0)),"")</f>
        <v/>
      </c>
      <c r="AL203" s="32" t="str">
        <f>IFERROR(INDEX(Croissance!$D$5:$D$604,MATCH(A203,Croissance!$A$5:$A$604,0)),"")</f>
        <v/>
      </c>
      <c r="AM203" s="32" t="str">
        <f>IFERROR(INDEX(Croissance!$E$5:$E$604,MATCH(A203,Croissance!$A$5:$A$604,0)),"")</f>
        <v/>
      </c>
      <c r="AO203" s="33">
        <f t="shared" si="32"/>
        <v>0</v>
      </c>
      <c r="AP203" s="33">
        <f t="shared" si="28"/>
        <v>0</v>
      </c>
      <c r="AQ203" s="33">
        <f>IF(A203="",0,IF(AND(OR('Synthèse classe'!$C$2="Tous",C203='Synthèse classe'!$C$2),OR('Synthèse classe'!$C$3="Toutes",D203='Synthèse classe'!$C$3),OR('Synthèse classe'!$C$4="Toutes",AND('Synthèse classe'!$C$4="Dernière",AP203=1),B203=IFERROR(VALUE('Synthèse classe'!$C$4),0))),1,0))</f>
        <v>0</v>
      </c>
      <c r="AR203" s="34" t="str">
        <f t="shared" si="29"/>
        <v/>
      </c>
    </row>
    <row r="204" spans="1:44" x14ac:dyDescent="0.2">
      <c r="A204" s="17" t="str">
        <f t="shared" si="25"/>
        <v/>
      </c>
      <c r="B204" s="18"/>
      <c r="C204" s="19"/>
      <c r="D204" s="19"/>
      <c r="E204" s="19"/>
      <c r="F204" s="19"/>
      <c r="G204" s="19"/>
      <c r="H204" s="17" t="str">
        <f t="shared" si="30"/>
        <v/>
      </c>
      <c r="I204" s="20"/>
      <c r="J204" s="18"/>
      <c r="K204" s="19"/>
      <c r="L204" s="21" t="str">
        <f t="shared" si="31"/>
        <v/>
      </c>
      <c r="M204" s="21" t="str">
        <f>IF(OR(J204="",SUMPRODUCT((Barèmes!$A$6:$A$28="Endurance — Luc Léger (palier)")*(Barèmes!$B$6:$B$28=H204)*(Barèmes!$C$6:$C$28=IF(H204="6ème","Mixte",G204)))=0),"",IF(SUMPRODUCT((Barèmes!$A$6:$A$28="Endurance — Luc Léger (palier)")*(Barèmes!$B$6:$B$28=H204)*(Barèmes!$C$6:$C$28=IF(H204="6ème","Mixte",G204))*(Barèmes!$J$6:$J$28="+"))&gt;0,IF(J204&lt;=SUMIFS(Barèmes!$D$6:$D$28,Barèmes!$A$6:$A$28,"Endurance — Luc Léger (palier)",Barèmes!$B$6:$B$28,H204,Barèmes!$C$6:$C$28,IF(H204="6ème","Mixte",G204)),"à besoin",IF(J204&lt;=SUMIFS(Barèmes!$E$6:$E$28,Barèmes!$A$6:$A$28,"Endurance — Luc Léger (palier)",Barèmes!$B$6:$B$28,H204,Barèmes!$C$6:$C$28,IF(H204="6ème","Mixte",G204)),"fragile","satisfaisant")),IF(J204&gt;=SUMIFS(Barèmes!$D$6:$D$28,Barèmes!$A$6:$A$28,"Endurance — Luc Léger (palier)",Barèmes!$B$6:$B$28,H204,Barèmes!$C$6:$C$28,IF(H204="6ème","Mixte",G204)),"à besoin",IF(J204&gt;=SUMIFS(Barèmes!$E$6:$E$28,Barèmes!$A$6:$A$28,"Endurance — Luc Léger (palier)",Barèmes!$B$6:$B$28,H204,Barèmes!$C$6:$C$28,IF(H204="6ème","Mixte",G204)),"fragile","satisfaisant"))))</f>
        <v/>
      </c>
      <c r="N204" s="21" t="str">
        <f>IF(OR(J204="",SUMPRODUCT((Barèmes!$A$6:$A$28="Endurance — Luc Léger (palier)")*(Barèmes!$B$6:$B$28=H204)*(Barèmes!$C$6:$C$28=IF(H204="6ème","Mixte",G204)))=0),"",IF(SUMPRODUCT((Barèmes!$A$6:$A$28="Endurance — Luc Léger (palier)")*(Barèmes!$B$6:$B$28=H204)*(Barèmes!$C$6:$C$28=IF(H204="6ème","Mixte",G204))*(Barèmes!$J$6:$J$28="+"))&gt;0,IF(J204&lt;=SUMIFS(Barèmes!$F$6:$F$28,Barèmes!$A$6:$A$28,"Endurance — Luc Léger (palier)",Barèmes!$B$6:$B$28,H204,Barèmes!$C$6:$C$28,IF(H204="6ème","Mixte",G204)),Barèmes!$B$2,IF(J204&lt;=SUMIFS(Barèmes!$G$6:$G$28,Barèmes!$A$6:$A$28,"Endurance — Luc Léger (palier)",Barèmes!$B$6:$B$28,H204,Barèmes!$C$6:$C$28,IF(H204="6ème","Mixte",G204)),Barèmes!$C$2,IF(J204&lt;=SUMIFS(Barèmes!$H$6:$H$28,Barèmes!$A$6:$A$28,"Endurance — Luc Léger (palier)",Barèmes!$B$6:$B$28,H204,Barèmes!$C$6:$C$28,IF(H204="6ème","Mixte",G204)),Barèmes!$D$2,IF(J204&lt;=SUMIFS(Barèmes!$I$6:$I$28,Barèmes!$A$6:$A$28,"Endurance — Luc Léger (palier)",Barèmes!$B$6:$B$28,H204,Barèmes!$C$6:$C$28,IF(H204="6ème","Mixte",G204)),Barèmes!$E$2,Barèmes!$F$2)))),IF(J204&gt;=SUMIFS(Barèmes!$F$6:$F$28,Barèmes!$A$6:$A$28,"Endurance — Luc Léger (palier)",Barèmes!$B$6:$B$28,H204,Barèmes!$C$6:$C$28,IF(H204="6ème","Mixte",G204)),Barèmes!$B$2,IF(J204&gt;=SUMIFS(Barèmes!$G$6:$G$28,Barèmes!$A$6:$A$28,"Endurance — Luc Léger (palier)",Barèmes!$B$6:$B$28,H204,Barèmes!$C$6:$C$28,IF(H204="6ème","Mixte",G204)),Barèmes!$C$2,IF(J204&gt;=SUMIFS(Barèmes!$H$6:$H$28,Barèmes!$A$6:$A$28,"Endurance — Luc Léger (palier)",Barèmes!$B$6:$B$28,H204,Barèmes!$C$6:$C$28,IF(H204="6ème","Mixte",G204)),Barèmes!$D$2,IF(J204&gt;=SUMIFS(Barèmes!$I$6:$I$28,Barèmes!$A$6:$A$28,"Endurance — Luc Léger (palier)",Barèmes!$B$6:$B$28,H204,Barèmes!$C$6:$C$28,IF(H204="6ème","Mixte",G204)),Barèmes!$E$2,Barèmes!$F$2))))))</f>
        <v/>
      </c>
      <c r="O204" s="22"/>
      <c r="P204" s="23" t="str">
        <f>IF(OR(O204="",SUMPRODUCT((Barèmes!$A$6:$A$28="Force bas du corps — Saut en longueur (m)")*(Barèmes!$B$6:$B$28=H204)*(Barèmes!$C$6:$C$28=IF(H204="6ème","Mixte",G204)))=0),"",IF(SUMPRODUCT((Barèmes!$A$6:$A$28="Force bas du corps — Saut en longueur (m)")*(Barèmes!$B$6:$B$28=H204)*(Barèmes!$C$6:$C$28=IF(H204="6ème","Mixte",G204))*(Barèmes!$J$6:$J$28="+"))&gt;0,IF(O204&lt;=SUMIFS(Barèmes!$D$6:$D$28,Barèmes!$A$6:$A$28,"Force bas du corps — Saut en longueur (m)",Barèmes!$B$6:$B$28,H204,Barèmes!$C$6:$C$28,IF(H204="6ème","Mixte",G204)),"à besoin",IF(O204&lt;=SUMIFS(Barèmes!$E$6:$E$28,Barèmes!$A$6:$A$28,"Force bas du corps — Saut en longueur (m)",Barèmes!$B$6:$B$28,H204,Barèmes!$C$6:$C$28,IF(H204="6ème","Mixte",G204)),"fragile","satisfaisant")),IF(O204&gt;=SUMIFS(Barèmes!$D$6:$D$28,Barèmes!$A$6:$A$28,"Force bas du corps — Saut en longueur (m)",Barèmes!$B$6:$B$28,H204,Barèmes!$C$6:$C$28,IF(H204="6ème","Mixte",G204)),"à besoin",IF(O204&gt;=SUMIFS(Barèmes!$E$6:$E$28,Barèmes!$A$6:$A$28,"Force bas du corps — Saut en longueur (m)",Barèmes!$B$6:$B$28,H204,Barèmes!$C$6:$C$28,IF(H204="6ème","Mixte",G204)),"fragile","satisfaisant"))))</f>
        <v/>
      </c>
      <c r="Q204" s="23" t="str">
        <f>IF(OR(O204="",SUMPRODUCT((Barèmes!$A$6:$A$28="Force bas du corps — Saut en longueur (m)")*(Barèmes!$B$6:$B$28=H204)*(Barèmes!$C$6:$C$28=IF(H204="6ème","Mixte",G204)))=0),"",IF(SUMPRODUCT((Barèmes!$A$6:$A$28="Force bas du corps — Saut en longueur (m)")*(Barèmes!$B$6:$B$28=H204)*(Barèmes!$C$6:$C$28=IF(H204="6ème","Mixte",G204))*(Barèmes!$J$6:$J$28="+"))&gt;0,IF(O204&lt;=SUMIFS(Barèmes!$F$6:$F$28,Barèmes!$A$6:$A$28,"Force bas du corps — Saut en longueur (m)",Barèmes!$B$6:$B$28,H204,Barèmes!$C$6:$C$28,IF(H204="6ème","Mixte",G204)),Barèmes!$B$2,IF(O204&lt;=SUMIFS(Barèmes!$G$6:$G$28,Barèmes!$A$6:$A$28,"Force bas du corps — Saut en longueur (m)",Barèmes!$B$6:$B$28,H204,Barèmes!$C$6:$C$28,IF(H204="6ème","Mixte",G204)),Barèmes!$C$2,IF(O204&lt;=SUMIFS(Barèmes!$H$6:$H$28,Barèmes!$A$6:$A$28,"Force bas du corps — Saut en longueur (m)",Barèmes!$B$6:$B$28,H204,Barèmes!$C$6:$C$28,IF(H204="6ème","Mixte",G204)),Barèmes!$D$2,IF(O204&lt;=SUMIFS(Barèmes!$I$6:$I$28,Barèmes!$A$6:$A$28,"Force bas du corps — Saut en longueur (m)",Barèmes!$B$6:$B$28,H204,Barèmes!$C$6:$C$28,IF(H204="6ème","Mixte",G204)),Barèmes!$E$2,Barèmes!$F$2)))),IF(O204&gt;=SUMIFS(Barèmes!$F$6:$F$28,Barèmes!$A$6:$A$28,"Force bas du corps — Saut en longueur (m)",Barèmes!$B$6:$B$28,H204,Barèmes!$C$6:$C$28,IF(H204="6ème","Mixte",G204)),Barèmes!$B$2,IF(O204&gt;=SUMIFS(Barèmes!$G$6:$G$28,Barèmes!$A$6:$A$28,"Force bas du corps — Saut en longueur (m)",Barèmes!$B$6:$B$28,H204,Barèmes!$C$6:$C$28,IF(H204="6ème","Mixte",G204)),Barèmes!$C$2,IF(O204&gt;=SUMIFS(Barèmes!$H$6:$H$28,Barèmes!$A$6:$A$28,"Force bas du corps — Saut en longueur (m)",Barèmes!$B$6:$B$28,H204,Barèmes!$C$6:$C$28,IF(H204="6ème","Mixte",G204)),Barèmes!$D$2,IF(O204&gt;=SUMIFS(Barèmes!$I$6:$I$28,Barèmes!$A$6:$A$28,"Force bas du corps — Saut en longueur (m)",Barèmes!$B$6:$B$28,H204,Barèmes!$C$6:$C$28,IF(H204="6ème","Mixte",G204)),Barèmes!$E$2,Barèmes!$F$2))))))</f>
        <v/>
      </c>
      <c r="R204" s="22"/>
      <c r="S204" s="24" t="str">
        <f>IF(OR(R204="",SUMPRODUCT((Barèmes!$A$6:$A$28="Vitesse — 30 m (s)")*(Barèmes!$B$6:$B$28=H204)*(Barèmes!$C$6:$C$28=IF(H204="6ème","Mixte",G204)))=0),"",IF(SUMPRODUCT((Barèmes!$A$6:$A$28="Vitesse — 30 m (s)")*(Barèmes!$B$6:$B$28=H204)*(Barèmes!$C$6:$C$28=IF(H204="6ème","Mixte",G204))*(Barèmes!$J$6:$J$28="+"))&gt;0,IF(R204&lt;=SUMIFS(Barèmes!$D$6:$D$28,Barèmes!$A$6:$A$28,"Vitesse — 30 m (s)",Barèmes!$B$6:$B$28,H204,Barèmes!$C$6:$C$28,IF(H204="6ème","Mixte",G204)),"à besoin",IF(R204&lt;=SUMIFS(Barèmes!$E$6:$E$28,Barèmes!$A$6:$A$28,"Vitesse — 30 m (s)",Barèmes!$B$6:$B$28,H204,Barèmes!$C$6:$C$28,IF(H204="6ème","Mixte",G204)),"fragile","satisfaisant")),IF(R204&gt;=SUMIFS(Barèmes!$D$6:$D$28,Barèmes!$A$6:$A$28,"Vitesse — 30 m (s)",Barèmes!$B$6:$B$28,H204,Barèmes!$C$6:$C$28,IF(H204="6ème","Mixte",G204)),"à besoin",IF(R204&gt;=SUMIFS(Barèmes!$E$6:$E$28,Barèmes!$A$6:$A$28,"Vitesse — 30 m (s)",Barèmes!$B$6:$B$28,H204,Barèmes!$C$6:$C$28,IF(H204="6ème","Mixte",G204)),"fragile","satisfaisant"))))</f>
        <v/>
      </c>
      <c r="T204" s="24" t="str">
        <f>IF(OR(R204="",SUMPRODUCT((Barèmes!$A$6:$A$28="Vitesse — 30 m (s)")*(Barèmes!$B$6:$B$28=H204)*(Barèmes!$C$6:$C$28=IF(H204="6ème","Mixte",G204)))=0),"",IF(SUMPRODUCT((Barèmes!$A$6:$A$28="Vitesse — 30 m (s)")*(Barèmes!$B$6:$B$28=H204)*(Barèmes!$C$6:$C$28=IF(H204="6ème","Mixte",G204))*(Barèmes!$J$6:$J$28="+"))&gt;0,IF(R204&lt;=SUMIFS(Barèmes!$F$6:$F$28,Barèmes!$A$6:$A$28,"Vitesse — 30 m (s)",Barèmes!$B$6:$B$28,H204,Barèmes!$C$6:$C$28,IF(H204="6ème","Mixte",G204)),Barèmes!$B$2,IF(R204&lt;=SUMIFS(Barèmes!$G$6:$G$28,Barèmes!$A$6:$A$28,"Vitesse — 30 m (s)",Barèmes!$B$6:$B$28,H204,Barèmes!$C$6:$C$28,IF(H204="6ème","Mixte",G204)),Barèmes!$C$2,IF(R204&lt;=SUMIFS(Barèmes!$H$6:$H$28,Barèmes!$A$6:$A$28,"Vitesse — 30 m (s)",Barèmes!$B$6:$B$28,H204,Barèmes!$C$6:$C$28,IF(H204="6ème","Mixte",G204)),Barèmes!$D$2,IF(R204&lt;=SUMIFS(Barèmes!$I$6:$I$28,Barèmes!$A$6:$A$28,"Vitesse — 30 m (s)",Barèmes!$B$6:$B$28,H204,Barèmes!$C$6:$C$28,IF(H204="6ème","Mixte",G204)),Barèmes!$E$2,Barèmes!$F$2)))),IF(R204&gt;=SUMIFS(Barèmes!$F$6:$F$28,Barèmes!$A$6:$A$28,"Vitesse — 30 m (s)",Barèmes!$B$6:$B$28,H204,Barèmes!$C$6:$C$28,IF(H204="6ème","Mixte",G204)),Barèmes!$B$2,IF(R204&gt;=SUMIFS(Barèmes!$G$6:$G$28,Barèmes!$A$6:$A$28,"Vitesse — 30 m (s)",Barèmes!$B$6:$B$28,H204,Barèmes!$C$6:$C$28,IF(H204="6ème","Mixte",G204)),Barèmes!$C$2,IF(R204&gt;=SUMIFS(Barèmes!$H$6:$H$28,Barèmes!$A$6:$A$28,"Vitesse — 30 m (s)",Barèmes!$B$6:$B$28,H204,Barèmes!$C$6:$C$28,IF(H204="6ème","Mixte",G204)),Barèmes!$D$2,IF(R204&gt;=SUMIFS(Barèmes!$I$6:$I$28,Barèmes!$A$6:$A$28,"Vitesse — 30 m (s)",Barèmes!$B$6:$B$28,H204,Barèmes!$C$6:$C$28,IF(H204="6ème","Mixte",G204)),Barèmes!$E$2,Barèmes!$F$2))))))</f>
        <v/>
      </c>
      <c r="U204" s="22"/>
      <c r="V204" s="25" t="str">
        <f>IF(OR(U204="",SUMPRODUCT((Barèmes!$A$6:$A$28="Vitesse — 50 m (s)")*(Barèmes!$B$6:$B$28=H204)*(Barèmes!$C$6:$C$28=IF(H204="6ème","Mixte",G204)))=0),"",IF(SUMPRODUCT((Barèmes!$A$6:$A$28="Vitesse — 50 m (s)")*(Barèmes!$B$6:$B$28=H204)*(Barèmes!$C$6:$C$28=IF(H204="6ème","Mixte",G204))*(Barèmes!$J$6:$J$28="+"))&gt;0,IF(U204&lt;=SUMIFS(Barèmes!$D$6:$D$28,Barèmes!$A$6:$A$28,"Vitesse — 50 m (s)",Barèmes!$B$6:$B$28,H204,Barèmes!$C$6:$C$28,IF(H204="6ème","Mixte",G204)),"à besoin",IF(U204&lt;=SUMIFS(Barèmes!$E$6:$E$28,Barèmes!$A$6:$A$28,"Vitesse — 50 m (s)",Barèmes!$B$6:$B$28,H204,Barèmes!$C$6:$C$28,IF(H204="6ème","Mixte",G204)),"fragile","satisfaisant")),IF(U204&gt;=SUMIFS(Barèmes!$D$6:$D$28,Barèmes!$A$6:$A$28,"Vitesse — 50 m (s)",Barèmes!$B$6:$B$28,H204,Barèmes!$C$6:$C$28,IF(H204="6ème","Mixte",G204)),"à besoin",IF(U204&gt;=SUMIFS(Barèmes!$E$6:$E$28,Barèmes!$A$6:$A$28,"Vitesse — 50 m (s)",Barèmes!$B$6:$B$28,H204,Barèmes!$C$6:$C$28,IF(H204="6ème","Mixte",G204)),"fragile","satisfaisant"))))</f>
        <v/>
      </c>
      <c r="W204" s="25" t="str">
        <f>IF(OR(U204="",SUMPRODUCT((Barèmes!$A$6:$A$28="Vitesse — 50 m (s)")*(Barèmes!$B$6:$B$28=H204)*(Barèmes!$C$6:$C$28=IF(H204="6ème","Mixte",G204)))=0),"",IF(SUMPRODUCT((Barèmes!$A$6:$A$28="Vitesse — 50 m (s)")*(Barèmes!$B$6:$B$28=H204)*(Barèmes!$C$6:$C$28=IF(H204="6ème","Mixte",G204))*(Barèmes!$J$6:$J$28="+"))&gt;0,IF(U204&lt;=SUMIFS(Barèmes!$F$6:$F$28,Barèmes!$A$6:$A$28,"Vitesse — 50 m (s)",Barèmes!$B$6:$B$28,H204,Barèmes!$C$6:$C$28,IF(H204="6ème","Mixte",G204)),Barèmes!$B$2,IF(U204&lt;=SUMIFS(Barèmes!$G$6:$G$28,Barèmes!$A$6:$A$28,"Vitesse — 50 m (s)",Barèmes!$B$6:$B$28,H204,Barèmes!$C$6:$C$28,IF(H204="6ème","Mixte",G204)),Barèmes!$C$2,IF(U204&lt;=SUMIFS(Barèmes!$H$6:$H$28,Barèmes!$A$6:$A$28,"Vitesse — 50 m (s)",Barèmes!$B$6:$B$28,H204,Barèmes!$C$6:$C$28,IF(H204="6ème","Mixte",G204)),Barèmes!$D$2,IF(U204&lt;=SUMIFS(Barèmes!$I$6:$I$28,Barèmes!$A$6:$A$28,"Vitesse — 50 m (s)",Barèmes!$B$6:$B$28,H204,Barèmes!$C$6:$C$28,IF(H204="6ème","Mixte",G204)),Barèmes!$E$2,Barèmes!$F$2)))),IF(U204&gt;=SUMIFS(Barèmes!$F$6:$F$28,Barèmes!$A$6:$A$28,"Vitesse — 50 m (s)",Barèmes!$B$6:$B$28,H204,Barèmes!$C$6:$C$28,IF(H204="6ème","Mixte",G204)),Barèmes!$B$2,IF(U204&gt;=SUMIFS(Barèmes!$G$6:$G$28,Barèmes!$A$6:$A$28,"Vitesse — 50 m (s)",Barèmes!$B$6:$B$28,H204,Barèmes!$C$6:$C$28,IF(H204="6ème","Mixte",G204)),Barèmes!$C$2,IF(U204&gt;=SUMIFS(Barèmes!$H$6:$H$28,Barèmes!$A$6:$A$28,"Vitesse — 50 m (s)",Barèmes!$B$6:$B$28,H204,Barèmes!$C$6:$C$28,IF(H204="6ème","Mixte",G204)),Barèmes!$D$2,IF(U204&gt;=SUMIFS(Barèmes!$I$6:$I$28,Barèmes!$A$6:$A$28,"Vitesse — 50 m (s)",Barèmes!$B$6:$B$28,H204,Barèmes!$C$6:$C$28,IF(H204="6ème","Mixte",G204)),Barèmes!$E$2,Barèmes!$F$2))))))</f>
        <v/>
      </c>
      <c r="X204" s="18"/>
      <c r="Y204" s="26" t="str" cm="1">
        <f t="array" ref="Y204">IF(OR(X204="",SUMPRODUCT((Barèmes!$A$6:$A$28="Souplesse (score 1-5)")*(Barèmes!$B$6:$B$28=H204)*(Barèmes!$C$6:$C$28=IF(H204="6ème","Mixte",G204)))=0),"",IF(SUMPRODUCT((Barèmes!$A$6:$A$28="Souplesse (score 1-5)")*(Barèmes!$B$6:$B$28=H204)*(Barèmes!$C$6:$C$28=IF(H204="6ème","Mixte",G204))*(Barèmes!$J$6:$J$28="+"))&gt;0,IF(X204&lt;=SUMIFS(Barèmes!$D$6:$D$28,Barèmes!$A$6:$A$28,"Souplesse (score 1-5)",Barèmes!$B$6:$B$28,H204,Barèmes!$C$6:$C$28,IF(H204="6ème","Mixte",G204)),"à besoin",IF(X204&lt;=SUMIFS(Barèmes!$E$6:$E$28,Barèmes!$A$6:$A$28,"Souplesse (score 1-5)",Barèmes!$B$6:$B$28,H204,Barèmes!$C$6:$C$28,IF(H204="6ème","Mixte",G204)),"fragile","satisfaisant")),IF(X204&gt;=SUMIFS(Barèmes!$D$6:$D$28,Barèmes!$A$6:$A$28,"Souplesse (score 1-5)",Barèmes!$B$6:$B$28,H204,Barèmes!$C$6:$C$28,IF(H204="6ème","Mixte",G204)),"à besoin",IF(X204&gt;=SUMIFS(Barèmes!$E$6:$E$28,Barèmes!$A$6:$A$28,"Souplesse (score 1-5)",Barèmes!$B$6:$B$28,H204,Barèmes!$C$6:$C$28,IF(H204="6ème","Mixte",G204)),"fragile","satisfaisant"))))</f>
        <v/>
      </c>
      <c r="Z204" s="26" t="str" cm="1">
        <f t="array" ref="Z204">IF(OR(X204="",SUMPRODUCT((Barèmes!$A$6:$A$28="Souplesse (score 1-5)")*(Barèmes!$B$6:$B$28=H204)*(Barèmes!$C$6:$C$28=IF(H204="6ème","Mixte",G204)))=0),"",IF(SUMPRODUCT((Barèmes!$A$6:$A$28="Souplesse (score 1-5)")*(Barèmes!$B$6:$B$28=H204)*(Barèmes!$C$6:$C$28=IF(H204="6ème","Mixte",G204))*(Barèmes!$J$6:$J$28="+"))&gt;0,IF(X204&lt;=SUMIFS(Barèmes!$F$6:$F$28,Barèmes!$A$6:$A$28,"Souplesse (score 1-5)",Barèmes!$B$6:$B$28,H204,Barèmes!$C$6:$C$28,IF(H204="6ème","Mixte",G204)),Barèmes!$B$2,IF(X204&lt;=SUMIFS(Barèmes!$G$6:$G$28,Barèmes!$A$6:$A$28,"Souplesse (score 1-5)",Barèmes!$B$6:$B$28,H204,Barèmes!$C$6:$C$28,IF(H204="6ème","Mixte",G204)),Barèmes!$C$2,IF(X204&lt;=SUMIFS(Barèmes!$H$6:$H$28,Barèmes!$A$6:$A$28,"Souplesse (score 1-5)",Barèmes!$B$6:$B$28,H204,Barèmes!$C$6:$C$28,IF(H204="6ème","Mixte",G204)),Barèmes!$D$2,IF(X204&lt;=SUMIFS(Barèmes!$I$6:$I$28,Barèmes!$A$6:$A$28,"Souplesse (score 1-5)",Barèmes!$B$6:$B$28,H204,Barèmes!$C$6:$C$28,IF(H204="6ème","Mixte",G204)),Barèmes!$E$2,Barèmes!$F$2)))),IF(X204&gt;=SUMIFS(Barèmes!$F$6:$F$28,Barèmes!$A$6:$A$28,"Souplesse (score 1-5)",Barèmes!$B$6:$B$28,H204,Barèmes!$C$6:$C$28,IF(H204="6ème","Mixte",G204)),Barèmes!$B$2,IF(X204&gt;=SUMIFS(Barèmes!$G$6:$G$28,Barèmes!$A$6:$A$28,"Souplesse (score 1-5)",Barèmes!$B$6:$B$28,H204,Barèmes!$C$6:$C$28,IF(H204="6ème","Mixte",G204)),Barèmes!$C$2,IF(X204&gt;=SUMIFS(Barèmes!$H$6:$H$28,Barèmes!$A$6:$A$28,"Souplesse (score 1-5)",Barèmes!$B$6:$B$28,H204,Barèmes!$C$6:$C$28,IF(H204="6ème","Mixte",G204)),Barèmes!$D$2,IF(X204&gt;=SUMIFS(Barèmes!$I$6:$I$28,Barèmes!$A$6:$A$28,"Souplesse (score 1-5)",Barèmes!$B$6:$B$28,H204,Barèmes!$C$6:$C$28,IF(H204="6ème","Mixte",G204)),Barèmes!$E$2,Barèmes!$F$2))))))</f>
        <v/>
      </c>
      <c r="AA204" s="22"/>
      <c r="AB204" s="27" t="str">
        <f>IF(OR(AA204="",SUMPRODUCT((Barèmes!$A$6:$A$28="Agilité — T-test 974 (s)")*(Barèmes!$B$6:$B$28=H204)*(Barèmes!$C$6:$C$28=IF(H204="6ème","Mixte",G204)))=0),"",IF(SUMPRODUCT((Barèmes!$A$6:$A$28="Agilité — T-test 974 (s)")*(Barèmes!$B$6:$B$28=H204)*(Barèmes!$C$6:$C$28=IF(H204="6ème","Mixte",G204))*(Barèmes!$J$6:$J$28="+"))&gt;0,IF(AA204&lt;=SUMIFS(Barèmes!$D$6:$D$28,Barèmes!$A$6:$A$28,"Agilité — T-test 974 (s)",Barèmes!$B$6:$B$28,H204,Barèmes!$C$6:$C$28,IF(H204="6ème","Mixte",G204)),"à besoin",IF(AA204&lt;=SUMIFS(Barèmes!$E$6:$E$28,Barèmes!$A$6:$A$28,"Agilité — T-test 974 (s)",Barèmes!$B$6:$B$28,H204,Barèmes!$C$6:$C$28,IF(H204="6ème","Mixte",G204)),"fragile","satisfaisant")),IF(AA204&gt;=SUMIFS(Barèmes!$D$6:$D$28,Barèmes!$A$6:$A$28,"Agilité — T-test 974 (s)",Barèmes!$B$6:$B$28,H204,Barèmes!$C$6:$C$28,IF(H204="6ème","Mixte",G204)),"à besoin",IF(AA204&gt;=SUMIFS(Barèmes!$E$6:$E$28,Barèmes!$A$6:$A$28,"Agilité — T-test 974 (s)",Barèmes!$B$6:$B$28,H204,Barèmes!$C$6:$C$28,IF(H204="6ème","Mixte",G204)),"fragile","satisfaisant"))))</f>
        <v/>
      </c>
      <c r="AC204" s="27" t="str">
        <f>IF(OR(AA204="",SUMPRODUCT((Barèmes!$A$6:$A$28="Agilité — T-test 974 (s)")*(Barèmes!$B$6:$B$28=H204)*(Barèmes!$C$6:$C$28=IF(H204="6ème","Mixte",G204)))=0),"",IF(SUMPRODUCT((Barèmes!$A$6:$A$28="Agilité — T-test 974 (s)")*(Barèmes!$B$6:$B$28=H204)*(Barèmes!$C$6:$C$28=IF(H204="6ème","Mixte",G204))*(Barèmes!$J$6:$J$28="+"))&gt;0,IF(AA204&lt;=SUMIFS(Barèmes!$F$6:$F$28,Barèmes!$A$6:$A$28,"Agilité — T-test 974 (s)",Barèmes!$B$6:$B$28,H204,Barèmes!$C$6:$C$28,IF(H204="6ème","Mixte",G204)),Barèmes!$B$2,IF(AA204&lt;=SUMIFS(Barèmes!$G$6:$G$28,Barèmes!$A$6:$A$28,"Agilité — T-test 974 (s)",Barèmes!$B$6:$B$28,H204,Barèmes!$C$6:$C$28,IF(H204="6ème","Mixte",G204)),Barèmes!$C$2,IF(AA204&lt;=SUMIFS(Barèmes!$H$6:$H$28,Barèmes!$A$6:$A$28,"Agilité — T-test 974 (s)",Barèmes!$B$6:$B$28,H204,Barèmes!$C$6:$C$28,IF(H204="6ème","Mixte",G204)),Barèmes!$D$2,IF(AA204&lt;=SUMIFS(Barèmes!$I$6:$I$28,Barèmes!$A$6:$A$28,"Agilité — T-test 974 (s)",Barèmes!$B$6:$B$28,H204,Barèmes!$C$6:$C$28,IF(H204="6ème","Mixte",G204)),Barèmes!$E$2,Barèmes!$F$2)))),IF(AA204&gt;=SUMIFS(Barèmes!$F$6:$F$28,Barèmes!$A$6:$A$28,"Agilité — T-test 974 (s)",Barèmes!$B$6:$B$28,H204,Barèmes!$C$6:$C$28,IF(H204="6ème","Mixte",G204)),Barèmes!$B$2,IF(AA204&gt;=SUMIFS(Barèmes!$G$6:$G$28,Barèmes!$A$6:$A$28,"Agilité — T-test 974 (s)",Barèmes!$B$6:$B$28,H204,Barèmes!$C$6:$C$28,IF(H204="6ème","Mixte",G204)),Barèmes!$C$2,IF(AA204&gt;=SUMIFS(Barèmes!$H$6:$H$28,Barèmes!$A$6:$A$28,"Agilité — T-test 974 (s)",Barèmes!$B$6:$B$28,H204,Barèmes!$C$6:$C$28,IF(H204="6ème","Mixte",G204)),Barèmes!$D$2,IF(AA204&gt;=SUMIFS(Barèmes!$I$6:$I$28,Barèmes!$A$6:$A$28,"Agilité — T-test 974 (s)",Barèmes!$B$6:$B$28,H204,Barèmes!$C$6:$C$28,IF(H204="6ème","Mixte",G204)),Barèmes!$E$2,Barèmes!$F$2))))))</f>
        <v/>
      </c>
      <c r="AD204" s="28" t="str">
        <f t="shared" si="26"/>
        <v/>
      </c>
      <c r="AE204" s="29" t="str">
        <f t="shared" si="27"/>
        <v/>
      </c>
      <c r="AF204" s="30" t="str">
        <f>IF(OR(AD204="",SUMPRODUCT((Barèmes!$A$6:$A$28="Surcoût d'agilité (s) — technique")*(Barèmes!$B$6:$B$28=H204)*(Barèmes!$C$6:$C$28=IF(H204="6ème","Mixte",G204)))=0),"",IF(SUMPRODUCT((Barèmes!$A$6:$A$28="Surcoût d'agilité (s) — technique")*(Barèmes!$B$6:$B$28=H204)*(Barèmes!$C$6:$C$28=IF(H204="6ème","Mixte",G204))*(Barèmes!$J$6:$J$28="+"))&gt;0,IF(AD204&lt;=SUMIFS(Barèmes!$D$6:$D$28,Barèmes!$A$6:$A$28,"Surcoût d'agilité (s) — technique",Barèmes!$B$6:$B$28,H204,Barèmes!$C$6:$C$28,IF(H204="6ème","Mixte",G204)),"à besoin",IF(AD204&lt;=SUMIFS(Barèmes!$E$6:$E$28,Barèmes!$A$6:$A$28,"Surcoût d'agilité (s) — technique",Barèmes!$B$6:$B$28,H204,Barèmes!$C$6:$C$28,IF(H204="6ème","Mixte",G204)),"fragile","satisfaisant")),IF(AD204&gt;=SUMIFS(Barèmes!$D$6:$D$28,Barèmes!$A$6:$A$28,"Surcoût d'agilité (s) — technique",Barèmes!$B$6:$B$28,H204,Barèmes!$C$6:$C$28,IF(H204="6ème","Mixte",G204)),"à besoin",IF(AD204&gt;=SUMIFS(Barèmes!$E$6:$E$28,Barèmes!$A$6:$A$28,"Surcoût d'agilité (s) — technique",Barèmes!$B$6:$B$28,H204,Barèmes!$C$6:$C$28,IF(H204="6ème","Mixte",G204)),"fragile","satisfaisant"))))</f>
        <v/>
      </c>
      <c r="AG204" s="30" t="str">
        <f>IF(OR(AD204="",SUMPRODUCT((Barèmes!$A$6:$A$28="Surcoût d'agilité (s) — technique")*(Barèmes!$B$6:$B$28=H204)*(Barèmes!$C$6:$C$28=IF(H204="6ème","Mixte",G204)))=0),"",IF(SUMPRODUCT((Barèmes!$A$6:$A$28="Surcoût d'agilité (s) — technique")*(Barèmes!$B$6:$B$28=H204)*(Barèmes!$C$6:$C$28=IF(H204="6ème","Mixte",G204))*(Barèmes!$J$6:$J$28="+"))&gt;0,IF(AD204&lt;=SUMIFS(Barèmes!$F$6:$F$28,Barèmes!$A$6:$A$28,"Surcoût d'agilité (s) — technique",Barèmes!$B$6:$B$28,H204,Barèmes!$C$6:$C$28,IF(H204="6ème","Mixte",G204)),Barèmes!$B$2,IF(AD204&lt;=SUMIFS(Barèmes!$G$6:$G$28,Barèmes!$A$6:$A$28,"Surcoût d'agilité (s) — technique",Barèmes!$B$6:$B$28,H204,Barèmes!$C$6:$C$28,IF(H204="6ème","Mixte",G204)),Barèmes!$C$2,IF(AD204&lt;=SUMIFS(Barèmes!$H$6:$H$28,Barèmes!$A$6:$A$28,"Surcoût d'agilité (s) — technique",Barèmes!$B$6:$B$28,H204,Barèmes!$C$6:$C$28,IF(H204="6ème","Mixte",G204)),Barèmes!$D$2,IF(AD204&lt;=SUMIFS(Barèmes!$I$6:$I$28,Barèmes!$A$6:$A$28,"Surcoût d'agilité (s) — technique",Barèmes!$B$6:$B$28,H204,Barèmes!$C$6:$C$28,IF(H204="6ème","Mixte",G204)),Barèmes!$E$2,Barèmes!$F$2)))),IF(AD204&gt;=SUMIFS(Barèmes!$F$6:$F$28,Barèmes!$A$6:$A$28,"Surcoût d'agilité (s) — technique",Barèmes!$B$6:$B$28,H204,Barèmes!$C$6:$C$28,IF(H204="6ème","Mixte",G204)),Barèmes!$B$2,IF(AD204&gt;=SUMIFS(Barèmes!$G$6:$G$28,Barèmes!$A$6:$A$28,"Surcoût d'agilité (s) — technique",Barèmes!$B$6:$B$28,H204,Barèmes!$C$6:$C$28,IF(H204="6ème","Mixte",G204)),Barèmes!$C$2,IF(AD204&gt;=SUMIFS(Barèmes!$H$6:$H$28,Barèmes!$A$6:$A$28,"Surcoût d'agilité (s) — technique",Barèmes!$B$6:$B$28,H204,Barèmes!$C$6:$C$28,IF(H204="6ème","Mixte",G204)),Barèmes!$D$2,IF(AD204&gt;=SUMIFS(Barèmes!$I$6:$I$28,Barèmes!$A$6:$A$28,"Surcoût d'agilité (s) — technique",Barèmes!$B$6:$B$28,H204,Barèmes!$C$6:$C$28,IF(H204="6ème","Mixte",G204)),Barèmes!$E$2,Barèmes!$F$2))))))</f>
        <v/>
      </c>
      <c r="AH204" s="31" t="str">
        <f>IF((IF(N204="",0,1)+IF(Q204="",0,1)+IF(W204="",0,1)+IF(Z204="",0,1)+IF(AC204="",0,1))=0,"",3*IF(N204=Barèmes!$B$2,1,IF(N204=Barèmes!$C$2,2,IF(N204=Barèmes!$D$2,3,IF(N204=Barèmes!$E$2,4,IF(N204=Barèmes!$F$2,5,0)))))+3*IF(Q204=Barèmes!$B$2,1,IF(Q204=Barèmes!$C$2,2,IF(Q204=Barèmes!$D$2,3,IF(Q204=Barèmes!$E$2,4,IF(Q204=Barèmes!$F$2,5,0)))))+2*IF(W204=Barèmes!$B$2,1,IF(W204=Barèmes!$C$2,2,IF(W204=Barèmes!$D$2,3,IF(W204=Barèmes!$E$2,4,IF(W204=Barèmes!$F$2,5,0)))))+1*IF(Z204=Barèmes!$B$2,1,IF(Z204=Barèmes!$C$2,2,IF(Z204=Barèmes!$D$2,3,IF(Z204=Barèmes!$E$2,4,IF(Z204=Barèmes!$F$2,5,0)))))+1*IF(AC204=Barèmes!$B$2,1,IF(AC204=Barèmes!$C$2,2,IF(AC204=Barèmes!$D$2,3,IF(AC204=Barèmes!$E$2,4,IF(AC204=Barèmes!$F$2,5,0))))))</f>
        <v/>
      </c>
      <c r="AI204" s="31"/>
      <c r="AJ204" s="32" t="str">
        <f>IFERROR(INDEX(Croissance!$B$5:$B$604,MATCH(A204,Croissance!$A$5:$A$604,0)),"")</f>
        <v/>
      </c>
      <c r="AK204" s="32" t="str">
        <f>IFERROR(INDEX(Croissance!$C$5:$C$604,MATCH(A204,Croissance!$A$5:$A$604,0)),"")</f>
        <v/>
      </c>
      <c r="AL204" s="32" t="str">
        <f>IFERROR(INDEX(Croissance!$D$5:$D$604,MATCH(A204,Croissance!$A$5:$A$604,0)),"")</f>
        <v/>
      </c>
      <c r="AM204" s="32" t="str">
        <f>IFERROR(INDEX(Croissance!$E$5:$E$604,MATCH(A204,Croissance!$A$5:$A$604,0)),"")</f>
        <v/>
      </c>
      <c r="AO204" s="33">
        <f t="shared" si="32"/>
        <v>0</v>
      </c>
      <c r="AP204" s="33">
        <f t="shared" si="28"/>
        <v>0</v>
      </c>
      <c r="AQ204" s="33">
        <f>IF(A204="",0,IF(AND(OR('Synthèse classe'!$C$2="Tous",C204='Synthèse classe'!$C$2),OR('Synthèse classe'!$C$3="Toutes",D204='Synthèse classe'!$C$3),OR('Synthèse classe'!$C$4="Toutes",AND('Synthèse classe'!$C$4="Dernière",AP204=1),B204=IFERROR(VALUE('Synthèse classe'!$C$4),0))),1,0))</f>
        <v>0</v>
      </c>
      <c r="AR204" s="34" t="str">
        <f t="shared" si="29"/>
        <v/>
      </c>
    </row>
    <row r="205" spans="1:44" x14ac:dyDescent="0.2">
      <c r="A205" s="17" t="str">
        <f t="shared" si="25"/>
        <v/>
      </c>
      <c r="B205" s="18"/>
      <c r="C205" s="19"/>
      <c r="D205" s="19"/>
      <c r="E205" s="19"/>
      <c r="F205" s="19"/>
      <c r="G205" s="19"/>
      <c r="H205" s="17" t="str">
        <f t="shared" si="30"/>
        <v/>
      </c>
      <c r="I205" s="20"/>
      <c r="J205" s="18"/>
      <c r="K205" s="19"/>
      <c r="L205" s="21" t="str">
        <f t="shared" si="31"/>
        <v/>
      </c>
      <c r="M205" s="21" t="str">
        <f>IF(OR(J205="",SUMPRODUCT((Barèmes!$A$6:$A$28="Endurance — Luc Léger (palier)")*(Barèmes!$B$6:$B$28=H205)*(Barèmes!$C$6:$C$28=IF(H205="6ème","Mixte",G205)))=0),"",IF(SUMPRODUCT((Barèmes!$A$6:$A$28="Endurance — Luc Léger (palier)")*(Barèmes!$B$6:$B$28=H205)*(Barèmes!$C$6:$C$28=IF(H205="6ème","Mixte",G205))*(Barèmes!$J$6:$J$28="+"))&gt;0,IF(J205&lt;=SUMIFS(Barèmes!$D$6:$D$28,Barèmes!$A$6:$A$28,"Endurance — Luc Léger (palier)",Barèmes!$B$6:$B$28,H205,Barèmes!$C$6:$C$28,IF(H205="6ème","Mixte",G205)),"à besoin",IF(J205&lt;=SUMIFS(Barèmes!$E$6:$E$28,Barèmes!$A$6:$A$28,"Endurance — Luc Léger (palier)",Barèmes!$B$6:$B$28,H205,Barèmes!$C$6:$C$28,IF(H205="6ème","Mixte",G205)),"fragile","satisfaisant")),IF(J205&gt;=SUMIFS(Barèmes!$D$6:$D$28,Barèmes!$A$6:$A$28,"Endurance — Luc Léger (palier)",Barèmes!$B$6:$B$28,H205,Barèmes!$C$6:$C$28,IF(H205="6ème","Mixte",G205)),"à besoin",IF(J205&gt;=SUMIFS(Barèmes!$E$6:$E$28,Barèmes!$A$6:$A$28,"Endurance — Luc Léger (palier)",Barèmes!$B$6:$B$28,H205,Barèmes!$C$6:$C$28,IF(H205="6ème","Mixte",G205)),"fragile","satisfaisant"))))</f>
        <v/>
      </c>
      <c r="N205" s="21" t="str">
        <f>IF(OR(J205="",SUMPRODUCT((Barèmes!$A$6:$A$28="Endurance — Luc Léger (palier)")*(Barèmes!$B$6:$B$28=H205)*(Barèmes!$C$6:$C$28=IF(H205="6ème","Mixte",G205)))=0),"",IF(SUMPRODUCT((Barèmes!$A$6:$A$28="Endurance — Luc Léger (palier)")*(Barèmes!$B$6:$B$28=H205)*(Barèmes!$C$6:$C$28=IF(H205="6ème","Mixte",G205))*(Barèmes!$J$6:$J$28="+"))&gt;0,IF(J205&lt;=SUMIFS(Barèmes!$F$6:$F$28,Barèmes!$A$6:$A$28,"Endurance — Luc Léger (palier)",Barèmes!$B$6:$B$28,H205,Barèmes!$C$6:$C$28,IF(H205="6ème","Mixte",G205)),Barèmes!$B$2,IF(J205&lt;=SUMIFS(Barèmes!$G$6:$G$28,Barèmes!$A$6:$A$28,"Endurance — Luc Léger (palier)",Barèmes!$B$6:$B$28,H205,Barèmes!$C$6:$C$28,IF(H205="6ème","Mixte",G205)),Barèmes!$C$2,IF(J205&lt;=SUMIFS(Barèmes!$H$6:$H$28,Barèmes!$A$6:$A$28,"Endurance — Luc Léger (palier)",Barèmes!$B$6:$B$28,H205,Barèmes!$C$6:$C$28,IF(H205="6ème","Mixte",G205)),Barèmes!$D$2,IF(J205&lt;=SUMIFS(Barèmes!$I$6:$I$28,Barèmes!$A$6:$A$28,"Endurance — Luc Léger (palier)",Barèmes!$B$6:$B$28,H205,Barèmes!$C$6:$C$28,IF(H205="6ème","Mixte",G205)),Barèmes!$E$2,Barèmes!$F$2)))),IF(J205&gt;=SUMIFS(Barèmes!$F$6:$F$28,Barèmes!$A$6:$A$28,"Endurance — Luc Léger (palier)",Barèmes!$B$6:$B$28,H205,Barèmes!$C$6:$C$28,IF(H205="6ème","Mixte",G205)),Barèmes!$B$2,IF(J205&gt;=SUMIFS(Barèmes!$G$6:$G$28,Barèmes!$A$6:$A$28,"Endurance — Luc Léger (palier)",Barèmes!$B$6:$B$28,H205,Barèmes!$C$6:$C$28,IF(H205="6ème","Mixte",G205)),Barèmes!$C$2,IF(J205&gt;=SUMIFS(Barèmes!$H$6:$H$28,Barèmes!$A$6:$A$28,"Endurance — Luc Léger (palier)",Barèmes!$B$6:$B$28,H205,Barèmes!$C$6:$C$28,IF(H205="6ème","Mixte",G205)),Barèmes!$D$2,IF(J205&gt;=SUMIFS(Barèmes!$I$6:$I$28,Barèmes!$A$6:$A$28,"Endurance — Luc Léger (palier)",Barèmes!$B$6:$B$28,H205,Barèmes!$C$6:$C$28,IF(H205="6ème","Mixte",G205)),Barèmes!$E$2,Barèmes!$F$2))))))</f>
        <v/>
      </c>
      <c r="O205" s="22"/>
      <c r="P205" s="23" t="str">
        <f>IF(OR(O205="",SUMPRODUCT((Barèmes!$A$6:$A$28="Force bas du corps — Saut en longueur (m)")*(Barèmes!$B$6:$B$28=H205)*(Barèmes!$C$6:$C$28=IF(H205="6ème","Mixte",G205)))=0),"",IF(SUMPRODUCT((Barèmes!$A$6:$A$28="Force bas du corps — Saut en longueur (m)")*(Barèmes!$B$6:$B$28=H205)*(Barèmes!$C$6:$C$28=IF(H205="6ème","Mixte",G205))*(Barèmes!$J$6:$J$28="+"))&gt;0,IF(O205&lt;=SUMIFS(Barèmes!$D$6:$D$28,Barèmes!$A$6:$A$28,"Force bas du corps — Saut en longueur (m)",Barèmes!$B$6:$B$28,H205,Barèmes!$C$6:$C$28,IF(H205="6ème","Mixte",G205)),"à besoin",IF(O205&lt;=SUMIFS(Barèmes!$E$6:$E$28,Barèmes!$A$6:$A$28,"Force bas du corps — Saut en longueur (m)",Barèmes!$B$6:$B$28,H205,Barèmes!$C$6:$C$28,IF(H205="6ème","Mixte",G205)),"fragile","satisfaisant")),IF(O205&gt;=SUMIFS(Barèmes!$D$6:$D$28,Barèmes!$A$6:$A$28,"Force bas du corps — Saut en longueur (m)",Barèmes!$B$6:$B$28,H205,Barèmes!$C$6:$C$28,IF(H205="6ème","Mixte",G205)),"à besoin",IF(O205&gt;=SUMIFS(Barèmes!$E$6:$E$28,Barèmes!$A$6:$A$28,"Force bas du corps — Saut en longueur (m)",Barèmes!$B$6:$B$28,H205,Barèmes!$C$6:$C$28,IF(H205="6ème","Mixte",G205)),"fragile","satisfaisant"))))</f>
        <v/>
      </c>
      <c r="Q205" s="23" t="str">
        <f>IF(OR(O205="",SUMPRODUCT((Barèmes!$A$6:$A$28="Force bas du corps — Saut en longueur (m)")*(Barèmes!$B$6:$B$28=H205)*(Barèmes!$C$6:$C$28=IF(H205="6ème","Mixte",G205)))=0),"",IF(SUMPRODUCT((Barèmes!$A$6:$A$28="Force bas du corps — Saut en longueur (m)")*(Barèmes!$B$6:$B$28=H205)*(Barèmes!$C$6:$C$28=IF(H205="6ème","Mixte",G205))*(Barèmes!$J$6:$J$28="+"))&gt;0,IF(O205&lt;=SUMIFS(Barèmes!$F$6:$F$28,Barèmes!$A$6:$A$28,"Force bas du corps — Saut en longueur (m)",Barèmes!$B$6:$B$28,H205,Barèmes!$C$6:$C$28,IF(H205="6ème","Mixte",G205)),Barèmes!$B$2,IF(O205&lt;=SUMIFS(Barèmes!$G$6:$G$28,Barèmes!$A$6:$A$28,"Force bas du corps — Saut en longueur (m)",Barèmes!$B$6:$B$28,H205,Barèmes!$C$6:$C$28,IF(H205="6ème","Mixte",G205)),Barèmes!$C$2,IF(O205&lt;=SUMIFS(Barèmes!$H$6:$H$28,Barèmes!$A$6:$A$28,"Force bas du corps — Saut en longueur (m)",Barèmes!$B$6:$B$28,H205,Barèmes!$C$6:$C$28,IF(H205="6ème","Mixte",G205)),Barèmes!$D$2,IF(O205&lt;=SUMIFS(Barèmes!$I$6:$I$28,Barèmes!$A$6:$A$28,"Force bas du corps — Saut en longueur (m)",Barèmes!$B$6:$B$28,H205,Barèmes!$C$6:$C$28,IF(H205="6ème","Mixte",G205)),Barèmes!$E$2,Barèmes!$F$2)))),IF(O205&gt;=SUMIFS(Barèmes!$F$6:$F$28,Barèmes!$A$6:$A$28,"Force bas du corps — Saut en longueur (m)",Barèmes!$B$6:$B$28,H205,Barèmes!$C$6:$C$28,IF(H205="6ème","Mixte",G205)),Barèmes!$B$2,IF(O205&gt;=SUMIFS(Barèmes!$G$6:$G$28,Barèmes!$A$6:$A$28,"Force bas du corps — Saut en longueur (m)",Barèmes!$B$6:$B$28,H205,Barèmes!$C$6:$C$28,IF(H205="6ème","Mixte",G205)),Barèmes!$C$2,IF(O205&gt;=SUMIFS(Barèmes!$H$6:$H$28,Barèmes!$A$6:$A$28,"Force bas du corps — Saut en longueur (m)",Barèmes!$B$6:$B$28,H205,Barèmes!$C$6:$C$28,IF(H205="6ème","Mixte",G205)),Barèmes!$D$2,IF(O205&gt;=SUMIFS(Barèmes!$I$6:$I$28,Barèmes!$A$6:$A$28,"Force bas du corps — Saut en longueur (m)",Barèmes!$B$6:$B$28,H205,Barèmes!$C$6:$C$28,IF(H205="6ème","Mixte",G205)),Barèmes!$E$2,Barèmes!$F$2))))))</f>
        <v/>
      </c>
      <c r="R205" s="22"/>
      <c r="S205" s="24" t="str">
        <f>IF(OR(R205="",SUMPRODUCT((Barèmes!$A$6:$A$28="Vitesse — 30 m (s)")*(Barèmes!$B$6:$B$28=H205)*(Barèmes!$C$6:$C$28=IF(H205="6ème","Mixte",G205)))=0),"",IF(SUMPRODUCT((Barèmes!$A$6:$A$28="Vitesse — 30 m (s)")*(Barèmes!$B$6:$B$28=H205)*(Barèmes!$C$6:$C$28=IF(H205="6ème","Mixte",G205))*(Barèmes!$J$6:$J$28="+"))&gt;0,IF(R205&lt;=SUMIFS(Barèmes!$D$6:$D$28,Barèmes!$A$6:$A$28,"Vitesse — 30 m (s)",Barèmes!$B$6:$B$28,H205,Barèmes!$C$6:$C$28,IF(H205="6ème","Mixte",G205)),"à besoin",IF(R205&lt;=SUMIFS(Barèmes!$E$6:$E$28,Barèmes!$A$6:$A$28,"Vitesse — 30 m (s)",Barèmes!$B$6:$B$28,H205,Barèmes!$C$6:$C$28,IF(H205="6ème","Mixte",G205)),"fragile","satisfaisant")),IF(R205&gt;=SUMIFS(Barèmes!$D$6:$D$28,Barèmes!$A$6:$A$28,"Vitesse — 30 m (s)",Barèmes!$B$6:$B$28,H205,Barèmes!$C$6:$C$28,IF(H205="6ème","Mixte",G205)),"à besoin",IF(R205&gt;=SUMIFS(Barèmes!$E$6:$E$28,Barèmes!$A$6:$A$28,"Vitesse — 30 m (s)",Barèmes!$B$6:$B$28,H205,Barèmes!$C$6:$C$28,IF(H205="6ème","Mixte",G205)),"fragile","satisfaisant"))))</f>
        <v/>
      </c>
      <c r="T205" s="24" t="str">
        <f>IF(OR(R205="",SUMPRODUCT((Barèmes!$A$6:$A$28="Vitesse — 30 m (s)")*(Barèmes!$B$6:$B$28=H205)*(Barèmes!$C$6:$C$28=IF(H205="6ème","Mixte",G205)))=0),"",IF(SUMPRODUCT((Barèmes!$A$6:$A$28="Vitesse — 30 m (s)")*(Barèmes!$B$6:$B$28=H205)*(Barèmes!$C$6:$C$28=IF(H205="6ème","Mixte",G205))*(Barèmes!$J$6:$J$28="+"))&gt;0,IF(R205&lt;=SUMIFS(Barèmes!$F$6:$F$28,Barèmes!$A$6:$A$28,"Vitesse — 30 m (s)",Barèmes!$B$6:$B$28,H205,Barèmes!$C$6:$C$28,IF(H205="6ème","Mixte",G205)),Barèmes!$B$2,IF(R205&lt;=SUMIFS(Barèmes!$G$6:$G$28,Barèmes!$A$6:$A$28,"Vitesse — 30 m (s)",Barèmes!$B$6:$B$28,H205,Barèmes!$C$6:$C$28,IF(H205="6ème","Mixte",G205)),Barèmes!$C$2,IF(R205&lt;=SUMIFS(Barèmes!$H$6:$H$28,Barèmes!$A$6:$A$28,"Vitesse — 30 m (s)",Barèmes!$B$6:$B$28,H205,Barèmes!$C$6:$C$28,IF(H205="6ème","Mixte",G205)),Barèmes!$D$2,IF(R205&lt;=SUMIFS(Barèmes!$I$6:$I$28,Barèmes!$A$6:$A$28,"Vitesse — 30 m (s)",Barèmes!$B$6:$B$28,H205,Barèmes!$C$6:$C$28,IF(H205="6ème","Mixte",G205)),Barèmes!$E$2,Barèmes!$F$2)))),IF(R205&gt;=SUMIFS(Barèmes!$F$6:$F$28,Barèmes!$A$6:$A$28,"Vitesse — 30 m (s)",Barèmes!$B$6:$B$28,H205,Barèmes!$C$6:$C$28,IF(H205="6ème","Mixte",G205)),Barèmes!$B$2,IF(R205&gt;=SUMIFS(Barèmes!$G$6:$G$28,Barèmes!$A$6:$A$28,"Vitesse — 30 m (s)",Barèmes!$B$6:$B$28,H205,Barèmes!$C$6:$C$28,IF(H205="6ème","Mixte",G205)),Barèmes!$C$2,IF(R205&gt;=SUMIFS(Barèmes!$H$6:$H$28,Barèmes!$A$6:$A$28,"Vitesse — 30 m (s)",Barèmes!$B$6:$B$28,H205,Barèmes!$C$6:$C$28,IF(H205="6ème","Mixte",G205)),Barèmes!$D$2,IF(R205&gt;=SUMIFS(Barèmes!$I$6:$I$28,Barèmes!$A$6:$A$28,"Vitesse — 30 m (s)",Barèmes!$B$6:$B$28,H205,Barèmes!$C$6:$C$28,IF(H205="6ème","Mixte",G205)),Barèmes!$E$2,Barèmes!$F$2))))))</f>
        <v/>
      </c>
      <c r="U205" s="22"/>
      <c r="V205" s="25" t="str">
        <f>IF(OR(U205="",SUMPRODUCT((Barèmes!$A$6:$A$28="Vitesse — 50 m (s)")*(Barèmes!$B$6:$B$28=H205)*(Barèmes!$C$6:$C$28=IF(H205="6ème","Mixte",G205)))=0),"",IF(SUMPRODUCT((Barèmes!$A$6:$A$28="Vitesse — 50 m (s)")*(Barèmes!$B$6:$B$28=H205)*(Barèmes!$C$6:$C$28=IF(H205="6ème","Mixte",G205))*(Barèmes!$J$6:$J$28="+"))&gt;0,IF(U205&lt;=SUMIFS(Barèmes!$D$6:$D$28,Barèmes!$A$6:$A$28,"Vitesse — 50 m (s)",Barèmes!$B$6:$B$28,H205,Barèmes!$C$6:$C$28,IF(H205="6ème","Mixte",G205)),"à besoin",IF(U205&lt;=SUMIFS(Barèmes!$E$6:$E$28,Barèmes!$A$6:$A$28,"Vitesse — 50 m (s)",Barèmes!$B$6:$B$28,H205,Barèmes!$C$6:$C$28,IF(H205="6ème","Mixte",G205)),"fragile","satisfaisant")),IF(U205&gt;=SUMIFS(Barèmes!$D$6:$D$28,Barèmes!$A$6:$A$28,"Vitesse — 50 m (s)",Barèmes!$B$6:$B$28,H205,Barèmes!$C$6:$C$28,IF(H205="6ème","Mixte",G205)),"à besoin",IF(U205&gt;=SUMIFS(Barèmes!$E$6:$E$28,Barèmes!$A$6:$A$28,"Vitesse — 50 m (s)",Barèmes!$B$6:$B$28,H205,Barèmes!$C$6:$C$28,IF(H205="6ème","Mixte",G205)),"fragile","satisfaisant"))))</f>
        <v/>
      </c>
      <c r="W205" s="25" t="str">
        <f>IF(OR(U205="",SUMPRODUCT((Barèmes!$A$6:$A$28="Vitesse — 50 m (s)")*(Barèmes!$B$6:$B$28=H205)*(Barèmes!$C$6:$C$28=IF(H205="6ème","Mixte",G205)))=0),"",IF(SUMPRODUCT((Barèmes!$A$6:$A$28="Vitesse — 50 m (s)")*(Barèmes!$B$6:$B$28=H205)*(Barèmes!$C$6:$C$28=IF(H205="6ème","Mixte",G205))*(Barèmes!$J$6:$J$28="+"))&gt;0,IF(U205&lt;=SUMIFS(Barèmes!$F$6:$F$28,Barèmes!$A$6:$A$28,"Vitesse — 50 m (s)",Barèmes!$B$6:$B$28,H205,Barèmes!$C$6:$C$28,IF(H205="6ème","Mixte",G205)),Barèmes!$B$2,IF(U205&lt;=SUMIFS(Barèmes!$G$6:$G$28,Barèmes!$A$6:$A$28,"Vitesse — 50 m (s)",Barèmes!$B$6:$B$28,H205,Barèmes!$C$6:$C$28,IF(H205="6ème","Mixte",G205)),Barèmes!$C$2,IF(U205&lt;=SUMIFS(Barèmes!$H$6:$H$28,Barèmes!$A$6:$A$28,"Vitesse — 50 m (s)",Barèmes!$B$6:$B$28,H205,Barèmes!$C$6:$C$28,IF(H205="6ème","Mixte",G205)),Barèmes!$D$2,IF(U205&lt;=SUMIFS(Barèmes!$I$6:$I$28,Barèmes!$A$6:$A$28,"Vitesse — 50 m (s)",Barèmes!$B$6:$B$28,H205,Barèmes!$C$6:$C$28,IF(H205="6ème","Mixte",G205)),Barèmes!$E$2,Barèmes!$F$2)))),IF(U205&gt;=SUMIFS(Barèmes!$F$6:$F$28,Barèmes!$A$6:$A$28,"Vitesse — 50 m (s)",Barèmes!$B$6:$B$28,H205,Barèmes!$C$6:$C$28,IF(H205="6ème","Mixte",G205)),Barèmes!$B$2,IF(U205&gt;=SUMIFS(Barèmes!$G$6:$G$28,Barèmes!$A$6:$A$28,"Vitesse — 50 m (s)",Barèmes!$B$6:$B$28,H205,Barèmes!$C$6:$C$28,IF(H205="6ème","Mixte",G205)),Barèmes!$C$2,IF(U205&gt;=SUMIFS(Barèmes!$H$6:$H$28,Barèmes!$A$6:$A$28,"Vitesse — 50 m (s)",Barèmes!$B$6:$B$28,H205,Barèmes!$C$6:$C$28,IF(H205="6ème","Mixte",G205)),Barèmes!$D$2,IF(U205&gt;=SUMIFS(Barèmes!$I$6:$I$28,Barèmes!$A$6:$A$28,"Vitesse — 50 m (s)",Barèmes!$B$6:$B$28,H205,Barèmes!$C$6:$C$28,IF(H205="6ème","Mixte",G205)),Barèmes!$E$2,Barèmes!$F$2))))))</f>
        <v/>
      </c>
      <c r="X205" s="18"/>
      <c r="Y205" s="26" t="str" cm="1">
        <f t="array" ref="Y205">IF(OR(X205="",SUMPRODUCT((Barèmes!$A$6:$A$28="Souplesse (score 1-5)")*(Barèmes!$B$6:$B$28=H205)*(Barèmes!$C$6:$C$28=IF(H205="6ème","Mixte",G205)))=0),"",IF(SUMPRODUCT((Barèmes!$A$6:$A$28="Souplesse (score 1-5)")*(Barèmes!$B$6:$B$28=H205)*(Barèmes!$C$6:$C$28=IF(H205="6ème","Mixte",G205))*(Barèmes!$J$6:$J$28="+"))&gt;0,IF(X205&lt;=SUMIFS(Barèmes!$D$6:$D$28,Barèmes!$A$6:$A$28,"Souplesse (score 1-5)",Barèmes!$B$6:$B$28,H205,Barèmes!$C$6:$C$28,IF(H205="6ème","Mixte",G205)),"à besoin",IF(X205&lt;=SUMIFS(Barèmes!$E$6:$E$28,Barèmes!$A$6:$A$28,"Souplesse (score 1-5)",Barèmes!$B$6:$B$28,H205,Barèmes!$C$6:$C$28,IF(H205="6ème","Mixte",G205)),"fragile","satisfaisant")),IF(X205&gt;=SUMIFS(Barèmes!$D$6:$D$28,Barèmes!$A$6:$A$28,"Souplesse (score 1-5)",Barèmes!$B$6:$B$28,H205,Barèmes!$C$6:$C$28,IF(H205="6ème","Mixte",G205)),"à besoin",IF(X205&gt;=SUMIFS(Barèmes!$E$6:$E$28,Barèmes!$A$6:$A$28,"Souplesse (score 1-5)",Barèmes!$B$6:$B$28,H205,Barèmes!$C$6:$C$28,IF(H205="6ème","Mixte",G205)),"fragile","satisfaisant"))))</f>
        <v/>
      </c>
      <c r="Z205" s="26" t="str" cm="1">
        <f t="array" ref="Z205">IF(OR(X205="",SUMPRODUCT((Barèmes!$A$6:$A$28="Souplesse (score 1-5)")*(Barèmes!$B$6:$B$28=H205)*(Barèmes!$C$6:$C$28=IF(H205="6ème","Mixte",G205)))=0),"",IF(SUMPRODUCT((Barèmes!$A$6:$A$28="Souplesse (score 1-5)")*(Barèmes!$B$6:$B$28=H205)*(Barèmes!$C$6:$C$28=IF(H205="6ème","Mixte",G205))*(Barèmes!$J$6:$J$28="+"))&gt;0,IF(X205&lt;=SUMIFS(Barèmes!$F$6:$F$28,Barèmes!$A$6:$A$28,"Souplesse (score 1-5)",Barèmes!$B$6:$B$28,H205,Barèmes!$C$6:$C$28,IF(H205="6ème","Mixte",G205)),Barèmes!$B$2,IF(X205&lt;=SUMIFS(Barèmes!$G$6:$G$28,Barèmes!$A$6:$A$28,"Souplesse (score 1-5)",Barèmes!$B$6:$B$28,H205,Barèmes!$C$6:$C$28,IF(H205="6ème","Mixte",G205)),Barèmes!$C$2,IF(X205&lt;=SUMIFS(Barèmes!$H$6:$H$28,Barèmes!$A$6:$A$28,"Souplesse (score 1-5)",Barèmes!$B$6:$B$28,H205,Barèmes!$C$6:$C$28,IF(H205="6ème","Mixte",G205)),Barèmes!$D$2,IF(X205&lt;=SUMIFS(Barèmes!$I$6:$I$28,Barèmes!$A$6:$A$28,"Souplesse (score 1-5)",Barèmes!$B$6:$B$28,H205,Barèmes!$C$6:$C$28,IF(H205="6ème","Mixte",G205)),Barèmes!$E$2,Barèmes!$F$2)))),IF(X205&gt;=SUMIFS(Barèmes!$F$6:$F$28,Barèmes!$A$6:$A$28,"Souplesse (score 1-5)",Barèmes!$B$6:$B$28,H205,Barèmes!$C$6:$C$28,IF(H205="6ème","Mixte",G205)),Barèmes!$B$2,IF(X205&gt;=SUMIFS(Barèmes!$G$6:$G$28,Barèmes!$A$6:$A$28,"Souplesse (score 1-5)",Barèmes!$B$6:$B$28,H205,Barèmes!$C$6:$C$28,IF(H205="6ème","Mixte",G205)),Barèmes!$C$2,IF(X205&gt;=SUMIFS(Barèmes!$H$6:$H$28,Barèmes!$A$6:$A$28,"Souplesse (score 1-5)",Barèmes!$B$6:$B$28,H205,Barèmes!$C$6:$C$28,IF(H205="6ème","Mixte",G205)),Barèmes!$D$2,IF(X205&gt;=SUMIFS(Barèmes!$I$6:$I$28,Barèmes!$A$6:$A$28,"Souplesse (score 1-5)",Barèmes!$B$6:$B$28,H205,Barèmes!$C$6:$C$28,IF(H205="6ème","Mixte",G205)),Barèmes!$E$2,Barèmes!$F$2))))))</f>
        <v/>
      </c>
      <c r="AA205" s="22"/>
      <c r="AB205" s="27" t="str">
        <f>IF(OR(AA205="",SUMPRODUCT((Barèmes!$A$6:$A$28="Agilité — T-test 974 (s)")*(Barèmes!$B$6:$B$28=H205)*(Barèmes!$C$6:$C$28=IF(H205="6ème","Mixte",G205)))=0),"",IF(SUMPRODUCT((Barèmes!$A$6:$A$28="Agilité — T-test 974 (s)")*(Barèmes!$B$6:$B$28=H205)*(Barèmes!$C$6:$C$28=IF(H205="6ème","Mixte",G205))*(Barèmes!$J$6:$J$28="+"))&gt;0,IF(AA205&lt;=SUMIFS(Barèmes!$D$6:$D$28,Barèmes!$A$6:$A$28,"Agilité — T-test 974 (s)",Barèmes!$B$6:$B$28,H205,Barèmes!$C$6:$C$28,IF(H205="6ème","Mixte",G205)),"à besoin",IF(AA205&lt;=SUMIFS(Barèmes!$E$6:$E$28,Barèmes!$A$6:$A$28,"Agilité — T-test 974 (s)",Barèmes!$B$6:$B$28,H205,Barèmes!$C$6:$C$28,IF(H205="6ème","Mixte",G205)),"fragile","satisfaisant")),IF(AA205&gt;=SUMIFS(Barèmes!$D$6:$D$28,Barèmes!$A$6:$A$28,"Agilité — T-test 974 (s)",Barèmes!$B$6:$B$28,H205,Barèmes!$C$6:$C$28,IF(H205="6ème","Mixte",G205)),"à besoin",IF(AA205&gt;=SUMIFS(Barèmes!$E$6:$E$28,Barèmes!$A$6:$A$28,"Agilité — T-test 974 (s)",Barèmes!$B$6:$B$28,H205,Barèmes!$C$6:$C$28,IF(H205="6ème","Mixte",G205)),"fragile","satisfaisant"))))</f>
        <v/>
      </c>
      <c r="AC205" s="27" t="str">
        <f>IF(OR(AA205="",SUMPRODUCT((Barèmes!$A$6:$A$28="Agilité — T-test 974 (s)")*(Barèmes!$B$6:$B$28=H205)*(Barèmes!$C$6:$C$28=IF(H205="6ème","Mixte",G205)))=0),"",IF(SUMPRODUCT((Barèmes!$A$6:$A$28="Agilité — T-test 974 (s)")*(Barèmes!$B$6:$B$28=H205)*(Barèmes!$C$6:$C$28=IF(H205="6ème","Mixte",G205))*(Barèmes!$J$6:$J$28="+"))&gt;0,IF(AA205&lt;=SUMIFS(Barèmes!$F$6:$F$28,Barèmes!$A$6:$A$28,"Agilité — T-test 974 (s)",Barèmes!$B$6:$B$28,H205,Barèmes!$C$6:$C$28,IF(H205="6ème","Mixte",G205)),Barèmes!$B$2,IF(AA205&lt;=SUMIFS(Barèmes!$G$6:$G$28,Barèmes!$A$6:$A$28,"Agilité — T-test 974 (s)",Barèmes!$B$6:$B$28,H205,Barèmes!$C$6:$C$28,IF(H205="6ème","Mixte",G205)),Barèmes!$C$2,IF(AA205&lt;=SUMIFS(Barèmes!$H$6:$H$28,Barèmes!$A$6:$A$28,"Agilité — T-test 974 (s)",Barèmes!$B$6:$B$28,H205,Barèmes!$C$6:$C$28,IF(H205="6ème","Mixte",G205)),Barèmes!$D$2,IF(AA205&lt;=SUMIFS(Barèmes!$I$6:$I$28,Barèmes!$A$6:$A$28,"Agilité — T-test 974 (s)",Barèmes!$B$6:$B$28,H205,Barèmes!$C$6:$C$28,IF(H205="6ème","Mixte",G205)),Barèmes!$E$2,Barèmes!$F$2)))),IF(AA205&gt;=SUMIFS(Barèmes!$F$6:$F$28,Barèmes!$A$6:$A$28,"Agilité — T-test 974 (s)",Barèmes!$B$6:$B$28,H205,Barèmes!$C$6:$C$28,IF(H205="6ème","Mixte",G205)),Barèmes!$B$2,IF(AA205&gt;=SUMIFS(Barèmes!$G$6:$G$28,Barèmes!$A$6:$A$28,"Agilité — T-test 974 (s)",Barèmes!$B$6:$B$28,H205,Barèmes!$C$6:$C$28,IF(H205="6ème","Mixte",G205)),Barèmes!$C$2,IF(AA205&gt;=SUMIFS(Barèmes!$H$6:$H$28,Barèmes!$A$6:$A$28,"Agilité — T-test 974 (s)",Barèmes!$B$6:$B$28,H205,Barèmes!$C$6:$C$28,IF(H205="6ème","Mixte",G205)),Barèmes!$D$2,IF(AA205&gt;=SUMIFS(Barèmes!$I$6:$I$28,Barèmes!$A$6:$A$28,"Agilité — T-test 974 (s)",Barèmes!$B$6:$B$28,H205,Barèmes!$C$6:$C$28,IF(H205="6ème","Mixte",G205)),Barèmes!$E$2,Barèmes!$F$2))))))</f>
        <v/>
      </c>
      <c r="AD205" s="28" t="str">
        <f t="shared" si="26"/>
        <v/>
      </c>
      <c r="AE205" s="29" t="str">
        <f t="shared" si="27"/>
        <v/>
      </c>
      <c r="AF205" s="30" t="str">
        <f>IF(OR(AD205="",SUMPRODUCT((Barèmes!$A$6:$A$28="Surcoût d'agilité (s) — technique")*(Barèmes!$B$6:$B$28=H205)*(Barèmes!$C$6:$C$28=IF(H205="6ème","Mixte",G205)))=0),"",IF(SUMPRODUCT((Barèmes!$A$6:$A$28="Surcoût d'agilité (s) — technique")*(Barèmes!$B$6:$B$28=H205)*(Barèmes!$C$6:$C$28=IF(H205="6ème","Mixte",G205))*(Barèmes!$J$6:$J$28="+"))&gt;0,IF(AD205&lt;=SUMIFS(Barèmes!$D$6:$D$28,Barèmes!$A$6:$A$28,"Surcoût d'agilité (s) — technique",Barèmes!$B$6:$B$28,H205,Barèmes!$C$6:$C$28,IF(H205="6ème","Mixte",G205)),"à besoin",IF(AD205&lt;=SUMIFS(Barèmes!$E$6:$E$28,Barèmes!$A$6:$A$28,"Surcoût d'agilité (s) — technique",Barèmes!$B$6:$B$28,H205,Barèmes!$C$6:$C$28,IF(H205="6ème","Mixte",G205)),"fragile","satisfaisant")),IF(AD205&gt;=SUMIFS(Barèmes!$D$6:$D$28,Barèmes!$A$6:$A$28,"Surcoût d'agilité (s) — technique",Barèmes!$B$6:$B$28,H205,Barèmes!$C$6:$C$28,IF(H205="6ème","Mixte",G205)),"à besoin",IF(AD205&gt;=SUMIFS(Barèmes!$E$6:$E$28,Barèmes!$A$6:$A$28,"Surcoût d'agilité (s) — technique",Barèmes!$B$6:$B$28,H205,Barèmes!$C$6:$C$28,IF(H205="6ème","Mixte",G205)),"fragile","satisfaisant"))))</f>
        <v/>
      </c>
      <c r="AG205" s="30" t="str">
        <f>IF(OR(AD205="",SUMPRODUCT((Barèmes!$A$6:$A$28="Surcoût d'agilité (s) — technique")*(Barèmes!$B$6:$B$28=H205)*(Barèmes!$C$6:$C$28=IF(H205="6ème","Mixte",G205)))=0),"",IF(SUMPRODUCT((Barèmes!$A$6:$A$28="Surcoût d'agilité (s) — technique")*(Barèmes!$B$6:$B$28=H205)*(Barèmes!$C$6:$C$28=IF(H205="6ème","Mixte",G205))*(Barèmes!$J$6:$J$28="+"))&gt;0,IF(AD205&lt;=SUMIFS(Barèmes!$F$6:$F$28,Barèmes!$A$6:$A$28,"Surcoût d'agilité (s) — technique",Barèmes!$B$6:$B$28,H205,Barèmes!$C$6:$C$28,IF(H205="6ème","Mixte",G205)),Barèmes!$B$2,IF(AD205&lt;=SUMIFS(Barèmes!$G$6:$G$28,Barèmes!$A$6:$A$28,"Surcoût d'agilité (s) — technique",Barèmes!$B$6:$B$28,H205,Barèmes!$C$6:$C$28,IF(H205="6ème","Mixte",G205)),Barèmes!$C$2,IF(AD205&lt;=SUMIFS(Barèmes!$H$6:$H$28,Barèmes!$A$6:$A$28,"Surcoût d'agilité (s) — technique",Barèmes!$B$6:$B$28,H205,Barèmes!$C$6:$C$28,IF(H205="6ème","Mixte",G205)),Barèmes!$D$2,IF(AD205&lt;=SUMIFS(Barèmes!$I$6:$I$28,Barèmes!$A$6:$A$28,"Surcoût d'agilité (s) — technique",Barèmes!$B$6:$B$28,H205,Barèmes!$C$6:$C$28,IF(H205="6ème","Mixte",G205)),Barèmes!$E$2,Barèmes!$F$2)))),IF(AD205&gt;=SUMIFS(Barèmes!$F$6:$F$28,Barèmes!$A$6:$A$28,"Surcoût d'agilité (s) — technique",Barèmes!$B$6:$B$28,H205,Barèmes!$C$6:$C$28,IF(H205="6ème","Mixte",G205)),Barèmes!$B$2,IF(AD205&gt;=SUMIFS(Barèmes!$G$6:$G$28,Barèmes!$A$6:$A$28,"Surcoût d'agilité (s) — technique",Barèmes!$B$6:$B$28,H205,Barèmes!$C$6:$C$28,IF(H205="6ème","Mixte",G205)),Barèmes!$C$2,IF(AD205&gt;=SUMIFS(Barèmes!$H$6:$H$28,Barèmes!$A$6:$A$28,"Surcoût d'agilité (s) — technique",Barèmes!$B$6:$B$28,H205,Barèmes!$C$6:$C$28,IF(H205="6ème","Mixte",G205)),Barèmes!$D$2,IF(AD205&gt;=SUMIFS(Barèmes!$I$6:$I$28,Barèmes!$A$6:$A$28,"Surcoût d'agilité (s) — technique",Barèmes!$B$6:$B$28,H205,Barèmes!$C$6:$C$28,IF(H205="6ème","Mixte",G205)),Barèmes!$E$2,Barèmes!$F$2))))))</f>
        <v/>
      </c>
      <c r="AH205" s="31" t="str">
        <f>IF((IF(N205="",0,1)+IF(Q205="",0,1)+IF(W205="",0,1)+IF(Z205="",0,1)+IF(AC205="",0,1))=0,"",3*IF(N205=Barèmes!$B$2,1,IF(N205=Barèmes!$C$2,2,IF(N205=Barèmes!$D$2,3,IF(N205=Barèmes!$E$2,4,IF(N205=Barèmes!$F$2,5,0)))))+3*IF(Q205=Barèmes!$B$2,1,IF(Q205=Barèmes!$C$2,2,IF(Q205=Barèmes!$D$2,3,IF(Q205=Barèmes!$E$2,4,IF(Q205=Barèmes!$F$2,5,0)))))+2*IF(W205=Barèmes!$B$2,1,IF(W205=Barèmes!$C$2,2,IF(W205=Barèmes!$D$2,3,IF(W205=Barèmes!$E$2,4,IF(W205=Barèmes!$F$2,5,0)))))+1*IF(Z205=Barèmes!$B$2,1,IF(Z205=Barèmes!$C$2,2,IF(Z205=Barèmes!$D$2,3,IF(Z205=Barèmes!$E$2,4,IF(Z205=Barèmes!$F$2,5,0)))))+1*IF(AC205=Barèmes!$B$2,1,IF(AC205=Barèmes!$C$2,2,IF(AC205=Barèmes!$D$2,3,IF(AC205=Barèmes!$E$2,4,IF(AC205=Barèmes!$F$2,5,0))))))</f>
        <v/>
      </c>
      <c r="AI205" s="31"/>
      <c r="AJ205" s="32" t="str">
        <f>IFERROR(INDEX(Croissance!$B$5:$B$604,MATCH(A205,Croissance!$A$5:$A$604,0)),"")</f>
        <v/>
      </c>
      <c r="AK205" s="32" t="str">
        <f>IFERROR(INDEX(Croissance!$C$5:$C$604,MATCH(A205,Croissance!$A$5:$A$604,0)),"")</f>
        <v/>
      </c>
      <c r="AL205" s="32" t="str">
        <f>IFERROR(INDEX(Croissance!$D$5:$D$604,MATCH(A205,Croissance!$A$5:$A$604,0)),"")</f>
        <v/>
      </c>
      <c r="AM205" s="32" t="str">
        <f>IFERROR(INDEX(Croissance!$E$5:$E$604,MATCH(A205,Croissance!$A$5:$A$604,0)),"")</f>
        <v/>
      </c>
      <c r="AO205" s="33">
        <f t="shared" si="32"/>
        <v>0</v>
      </c>
      <c r="AP205" s="33">
        <f t="shared" si="28"/>
        <v>0</v>
      </c>
      <c r="AQ205" s="33">
        <f>IF(A205="",0,IF(AND(OR('Synthèse classe'!$C$2="Tous",C205='Synthèse classe'!$C$2),OR('Synthèse classe'!$C$3="Toutes",D205='Synthèse classe'!$C$3),OR('Synthèse classe'!$C$4="Toutes",AND('Synthèse classe'!$C$4="Dernière",AP205=1),B205=IFERROR(VALUE('Synthèse classe'!$C$4),0))),1,0))</f>
        <v>0</v>
      </c>
      <c r="AR205" s="34" t="str">
        <f t="shared" si="29"/>
        <v/>
      </c>
    </row>
    <row r="206" spans="1:44" x14ac:dyDescent="0.2">
      <c r="A206" s="17" t="str">
        <f t="shared" si="25"/>
        <v/>
      </c>
      <c r="B206" s="18"/>
      <c r="C206" s="19"/>
      <c r="D206" s="19"/>
      <c r="E206" s="19"/>
      <c r="F206" s="19"/>
      <c r="G206" s="19"/>
      <c r="H206" s="17" t="str">
        <f t="shared" si="30"/>
        <v/>
      </c>
      <c r="I206" s="20"/>
      <c r="J206" s="18"/>
      <c r="K206" s="19"/>
      <c r="L206" s="21" t="str">
        <f t="shared" si="31"/>
        <v/>
      </c>
      <c r="M206" s="21" t="str">
        <f>IF(OR(J206="",SUMPRODUCT((Barèmes!$A$6:$A$28="Endurance — Luc Léger (palier)")*(Barèmes!$B$6:$B$28=H206)*(Barèmes!$C$6:$C$28=IF(H206="6ème","Mixte",G206)))=0),"",IF(SUMPRODUCT((Barèmes!$A$6:$A$28="Endurance — Luc Léger (palier)")*(Barèmes!$B$6:$B$28=H206)*(Barèmes!$C$6:$C$28=IF(H206="6ème","Mixte",G206))*(Barèmes!$J$6:$J$28="+"))&gt;0,IF(J206&lt;=SUMIFS(Barèmes!$D$6:$D$28,Barèmes!$A$6:$A$28,"Endurance — Luc Léger (palier)",Barèmes!$B$6:$B$28,H206,Barèmes!$C$6:$C$28,IF(H206="6ème","Mixte",G206)),"à besoin",IF(J206&lt;=SUMIFS(Barèmes!$E$6:$E$28,Barèmes!$A$6:$A$28,"Endurance — Luc Léger (palier)",Barèmes!$B$6:$B$28,H206,Barèmes!$C$6:$C$28,IF(H206="6ème","Mixte",G206)),"fragile","satisfaisant")),IF(J206&gt;=SUMIFS(Barèmes!$D$6:$D$28,Barèmes!$A$6:$A$28,"Endurance — Luc Léger (palier)",Barèmes!$B$6:$B$28,H206,Barèmes!$C$6:$C$28,IF(H206="6ème","Mixte",G206)),"à besoin",IF(J206&gt;=SUMIFS(Barèmes!$E$6:$E$28,Barèmes!$A$6:$A$28,"Endurance — Luc Léger (palier)",Barèmes!$B$6:$B$28,H206,Barèmes!$C$6:$C$28,IF(H206="6ème","Mixte",G206)),"fragile","satisfaisant"))))</f>
        <v/>
      </c>
      <c r="N206" s="21" t="str">
        <f>IF(OR(J206="",SUMPRODUCT((Barèmes!$A$6:$A$28="Endurance — Luc Léger (palier)")*(Barèmes!$B$6:$B$28=H206)*(Barèmes!$C$6:$C$28=IF(H206="6ème","Mixte",G206)))=0),"",IF(SUMPRODUCT((Barèmes!$A$6:$A$28="Endurance — Luc Léger (palier)")*(Barèmes!$B$6:$B$28=H206)*(Barèmes!$C$6:$C$28=IF(H206="6ème","Mixte",G206))*(Barèmes!$J$6:$J$28="+"))&gt;0,IF(J206&lt;=SUMIFS(Barèmes!$F$6:$F$28,Barèmes!$A$6:$A$28,"Endurance — Luc Léger (palier)",Barèmes!$B$6:$B$28,H206,Barèmes!$C$6:$C$28,IF(H206="6ème","Mixte",G206)),Barèmes!$B$2,IF(J206&lt;=SUMIFS(Barèmes!$G$6:$G$28,Barèmes!$A$6:$A$28,"Endurance — Luc Léger (palier)",Barèmes!$B$6:$B$28,H206,Barèmes!$C$6:$C$28,IF(H206="6ème","Mixte",G206)),Barèmes!$C$2,IF(J206&lt;=SUMIFS(Barèmes!$H$6:$H$28,Barèmes!$A$6:$A$28,"Endurance — Luc Léger (palier)",Barèmes!$B$6:$B$28,H206,Barèmes!$C$6:$C$28,IF(H206="6ème","Mixte",G206)),Barèmes!$D$2,IF(J206&lt;=SUMIFS(Barèmes!$I$6:$I$28,Barèmes!$A$6:$A$28,"Endurance — Luc Léger (palier)",Barèmes!$B$6:$B$28,H206,Barèmes!$C$6:$C$28,IF(H206="6ème","Mixte",G206)),Barèmes!$E$2,Barèmes!$F$2)))),IF(J206&gt;=SUMIFS(Barèmes!$F$6:$F$28,Barèmes!$A$6:$A$28,"Endurance — Luc Léger (palier)",Barèmes!$B$6:$B$28,H206,Barèmes!$C$6:$C$28,IF(H206="6ème","Mixte",G206)),Barèmes!$B$2,IF(J206&gt;=SUMIFS(Barèmes!$G$6:$G$28,Barèmes!$A$6:$A$28,"Endurance — Luc Léger (palier)",Barèmes!$B$6:$B$28,H206,Barèmes!$C$6:$C$28,IF(H206="6ème","Mixte",G206)),Barèmes!$C$2,IF(J206&gt;=SUMIFS(Barèmes!$H$6:$H$28,Barèmes!$A$6:$A$28,"Endurance — Luc Léger (palier)",Barèmes!$B$6:$B$28,H206,Barèmes!$C$6:$C$28,IF(H206="6ème","Mixte",G206)),Barèmes!$D$2,IF(J206&gt;=SUMIFS(Barèmes!$I$6:$I$28,Barèmes!$A$6:$A$28,"Endurance — Luc Léger (palier)",Barèmes!$B$6:$B$28,H206,Barèmes!$C$6:$C$28,IF(H206="6ème","Mixte",G206)),Barèmes!$E$2,Barèmes!$F$2))))))</f>
        <v/>
      </c>
      <c r="O206" s="22"/>
      <c r="P206" s="23" t="str">
        <f>IF(OR(O206="",SUMPRODUCT((Barèmes!$A$6:$A$28="Force bas du corps — Saut en longueur (m)")*(Barèmes!$B$6:$B$28=H206)*(Barèmes!$C$6:$C$28=IF(H206="6ème","Mixte",G206)))=0),"",IF(SUMPRODUCT((Barèmes!$A$6:$A$28="Force bas du corps — Saut en longueur (m)")*(Barèmes!$B$6:$B$28=H206)*(Barèmes!$C$6:$C$28=IF(H206="6ème","Mixte",G206))*(Barèmes!$J$6:$J$28="+"))&gt;0,IF(O206&lt;=SUMIFS(Barèmes!$D$6:$D$28,Barèmes!$A$6:$A$28,"Force bas du corps — Saut en longueur (m)",Barèmes!$B$6:$B$28,H206,Barèmes!$C$6:$C$28,IF(H206="6ème","Mixte",G206)),"à besoin",IF(O206&lt;=SUMIFS(Barèmes!$E$6:$E$28,Barèmes!$A$6:$A$28,"Force bas du corps — Saut en longueur (m)",Barèmes!$B$6:$B$28,H206,Barèmes!$C$6:$C$28,IF(H206="6ème","Mixte",G206)),"fragile","satisfaisant")),IF(O206&gt;=SUMIFS(Barèmes!$D$6:$D$28,Barèmes!$A$6:$A$28,"Force bas du corps — Saut en longueur (m)",Barèmes!$B$6:$B$28,H206,Barèmes!$C$6:$C$28,IF(H206="6ème","Mixte",G206)),"à besoin",IF(O206&gt;=SUMIFS(Barèmes!$E$6:$E$28,Barèmes!$A$6:$A$28,"Force bas du corps — Saut en longueur (m)",Barèmes!$B$6:$B$28,H206,Barèmes!$C$6:$C$28,IF(H206="6ème","Mixte",G206)),"fragile","satisfaisant"))))</f>
        <v/>
      </c>
      <c r="Q206" s="23" t="str">
        <f>IF(OR(O206="",SUMPRODUCT((Barèmes!$A$6:$A$28="Force bas du corps — Saut en longueur (m)")*(Barèmes!$B$6:$B$28=H206)*(Barèmes!$C$6:$C$28=IF(H206="6ème","Mixte",G206)))=0),"",IF(SUMPRODUCT((Barèmes!$A$6:$A$28="Force bas du corps — Saut en longueur (m)")*(Barèmes!$B$6:$B$28=H206)*(Barèmes!$C$6:$C$28=IF(H206="6ème","Mixte",G206))*(Barèmes!$J$6:$J$28="+"))&gt;0,IF(O206&lt;=SUMIFS(Barèmes!$F$6:$F$28,Barèmes!$A$6:$A$28,"Force bas du corps — Saut en longueur (m)",Barèmes!$B$6:$B$28,H206,Barèmes!$C$6:$C$28,IF(H206="6ème","Mixte",G206)),Barèmes!$B$2,IF(O206&lt;=SUMIFS(Barèmes!$G$6:$G$28,Barèmes!$A$6:$A$28,"Force bas du corps — Saut en longueur (m)",Barèmes!$B$6:$B$28,H206,Barèmes!$C$6:$C$28,IF(H206="6ème","Mixte",G206)),Barèmes!$C$2,IF(O206&lt;=SUMIFS(Barèmes!$H$6:$H$28,Barèmes!$A$6:$A$28,"Force bas du corps — Saut en longueur (m)",Barèmes!$B$6:$B$28,H206,Barèmes!$C$6:$C$28,IF(H206="6ème","Mixte",G206)),Barèmes!$D$2,IF(O206&lt;=SUMIFS(Barèmes!$I$6:$I$28,Barèmes!$A$6:$A$28,"Force bas du corps — Saut en longueur (m)",Barèmes!$B$6:$B$28,H206,Barèmes!$C$6:$C$28,IF(H206="6ème","Mixte",G206)),Barèmes!$E$2,Barèmes!$F$2)))),IF(O206&gt;=SUMIFS(Barèmes!$F$6:$F$28,Barèmes!$A$6:$A$28,"Force bas du corps — Saut en longueur (m)",Barèmes!$B$6:$B$28,H206,Barèmes!$C$6:$C$28,IF(H206="6ème","Mixte",G206)),Barèmes!$B$2,IF(O206&gt;=SUMIFS(Barèmes!$G$6:$G$28,Barèmes!$A$6:$A$28,"Force bas du corps — Saut en longueur (m)",Barèmes!$B$6:$B$28,H206,Barèmes!$C$6:$C$28,IF(H206="6ème","Mixte",G206)),Barèmes!$C$2,IF(O206&gt;=SUMIFS(Barèmes!$H$6:$H$28,Barèmes!$A$6:$A$28,"Force bas du corps — Saut en longueur (m)",Barèmes!$B$6:$B$28,H206,Barèmes!$C$6:$C$28,IF(H206="6ème","Mixte",G206)),Barèmes!$D$2,IF(O206&gt;=SUMIFS(Barèmes!$I$6:$I$28,Barèmes!$A$6:$A$28,"Force bas du corps — Saut en longueur (m)",Barèmes!$B$6:$B$28,H206,Barèmes!$C$6:$C$28,IF(H206="6ème","Mixte",G206)),Barèmes!$E$2,Barèmes!$F$2))))))</f>
        <v/>
      </c>
      <c r="R206" s="22"/>
      <c r="S206" s="24" t="str">
        <f>IF(OR(R206="",SUMPRODUCT((Barèmes!$A$6:$A$28="Vitesse — 30 m (s)")*(Barèmes!$B$6:$B$28=H206)*(Barèmes!$C$6:$C$28=IF(H206="6ème","Mixte",G206)))=0),"",IF(SUMPRODUCT((Barèmes!$A$6:$A$28="Vitesse — 30 m (s)")*(Barèmes!$B$6:$B$28=H206)*(Barèmes!$C$6:$C$28=IF(H206="6ème","Mixte",G206))*(Barèmes!$J$6:$J$28="+"))&gt;0,IF(R206&lt;=SUMIFS(Barèmes!$D$6:$D$28,Barèmes!$A$6:$A$28,"Vitesse — 30 m (s)",Barèmes!$B$6:$B$28,H206,Barèmes!$C$6:$C$28,IF(H206="6ème","Mixte",G206)),"à besoin",IF(R206&lt;=SUMIFS(Barèmes!$E$6:$E$28,Barèmes!$A$6:$A$28,"Vitesse — 30 m (s)",Barèmes!$B$6:$B$28,H206,Barèmes!$C$6:$C$28,IF(H206="6ème","Mixte",G206)),"fragile","satisfaisant")),IF(R206&gt;=SUMIFS(Barèmes!$D$6:$D$28,Barèmes!$A$6:$A$28,"Vitesse — 30 m (s)",Barèmes!$B$6:$B$28,H206,Barèmes!$C$6:$C$28,IF(H206="6ème","Mixte",G206)),"à besoin",IF(R206&gt;=SUMIFS(Barèmes!$E$6:$E$28,Barèmes!$A$6:$A$28,"Vitesse — 30 m (s)",Barèmes!$B$6:$B$28,H206,Barèmes!$C$6:$C$28,IF(H206="6ème","Mixte",G206)),"fragile","satisfaisant"))))</f>
        <v/>
      </c>
      <c r="T206" s="24" t="str">
        <f>IF(OR(R206="",SUMPRODUCT((Barèmes!$A$6:$A$28="Vitesse — 30 m (s)")*(Barèmes!$B$6:$B$28=H206)*(Barèmes!$C$6:$C$28=IF(H206="6ème","Mixte",G206)))=0),"",IF(SUMPRODUCT((Barèmes!$A$6:$A$28="Vitesse — 30 m (s)")*(Barèmes!$B$6:$B$28=H206)*(Barèmes!$C$6:$C$28=IF(H206="6ème","Mixte",G206))*(Barèmes!$J$6:$J$28="+"))&gt;0,IF(R206&lt;=SUMIFS(Barèmes!$F$6:$F$28,Barèmes!$A$6:$A$28,"Vitesse — 30 m (s)",Barèmes!$B$6:$B$28,H206,Barèmes!$C$6:$C$28,IF(H206="6ème","Mixte",G206)),Barèmes!$B$2,IF(R206&lt;=SUMIFS(Barèmes!$G$6:$G$28,Barèmes!$A$6:$A$28,"Vitesse — 30 m (s)",Barèmes!$B$6:$B$28,H206,Barèmes!$C$6:$C$28,IF(H206="6ème","Mixte",G206)),Barèmes!$C$2,IF(R206&lt;=SUMIFS(Barèmes!$H$6:$H$28,Barèmes!$A$6:$A$28,"Vitesse — 30 m (s)",Barèmes!$B$6:$B$28,H206,Barèmes!$C$6:$C$28,IF(H206="6ème","Mixte",G206)),Barèmes!$D$2,IF(R206&lt;=SUMIFS(Barèmes!$I$6:$I$28,Barèmes!$A$6:$A$28,"Vitesse — 30 m (s)",Barèmes!$B$6:$B$28,H206,Barèmes!$C$6:$C$28,IF(H206="6ème","Mixte",G206)),Barèmes!$E$2,Barèmes!$F$2)))),IF(R206&gt;=SUMIFS(Barèmes!$F$6:$F$28,Barèmes!$A$6:$A$28,"Vitesse — 30 m (s)",Barèmes!$B$6:$B$28,H206,Barèmes!$C$6:$C$28,IF(H206="6ème","Mixte",G206)),Barèmes!$B$2,IF(R206&gt;=SUMIFS(Barèmes!$G$6:$G$28,Barèmes!$A$6:$A$28,"Vitesse — 30 m (s)",Barèmes!$B$6:$B$28,H206,Barèmes!$C$6:$C$28,IF(H206="6ème","Mixte",G206)),Barèmes!$C$2,IF(R206&gt;=SUMIFS(Barèmes!$H$6:$H$28,Barèmes!$A$6:$A$28,"Vitesse — 30 m (s)",Barèmes!$B$6:$B$28,H206,Barèmes!$C$6:$C$28,IF(H206="6ème","Mixte",G206)),Barèmes!$D$2,IF(R206&gt;=SUMIFS(Barèmes!$I$6:$I$28,Barèmes!$A$6:$A$28,"Vitesse — 30 m (s)",Barèmes!$B$6:$B$28,H206,Barèmes!$C$6:$C$28,IF(H206="6ème","Mixte",G206)),Barèmes!$E$2,Barèmes!$F$2))))))</f>
        <v/>
      </c>
      <c r="U206" s="22"/>
      <c r="V206" s="25" t="str">
        <f>IF(OR(U206="",SUMPRODUCT((Barèmes!$A$6:$A$28="Vitesse — 50 m (s)")*(Barèmes!$B$6:$B$28=H206)*(Barèmes!$C$6:$C$28=IF(H206="6ème","Mixte",G206)))=0),"",IF(SUMPRODUCT((Barèmes!$A$6:$A$28="Vitesse — 50 m (s)")*(Barèmes!$B$6:$B$28=H206)*(Barèmes!$C$6:$C$28=IF(H206="6ème","Mixte",G206))*(Barèmes!$J$6:$J$28="+"))&gt;0,IF(U206&lt;=SUMIFS(Barèmes!$D$6:$D$28,Barèmes!$A$6:$A$28,"Vitesse — 50 m (s)",Barèmes!$B$6:$B$28,H206,Barèmes!$C$6:$C$28,IF(H206="6ème","Mixte",G206)),"à besoin",IF(U206&lt;=SUMIFS(Barèmes!$E$6:$E$28,Barèmes!$A$6:$A$28,"Vitesse — 50 m (s)",Barèmes!$B$6:$B$28,H206,Barèmes!$C$6:$C$28,IF(H206="6ème","Mixte",G206)),"fragile","satisfaisant")),IF(U206&gt;=SUMIFS(Barèmes!$D$6:$D$28,Barèmes!$A$6:$A$28,"Vitesse — 50 m (s)",Barèmes!$B$6:$B$28,H206,Barèmes!$C$6:$C$28,IF(H206="6ème","Mixte",G206)),"à besoin",IF(U206&gt;=SUMIFS(Barèmes!$E$6:$E$28,Barèmes!$A$6:$A$28,"Vitesse — 50 m (s)",Barèmes!$B$6:$B$28,H206,Barèmes!$C$6:$C$28,IF(H206="6ème","Mixte",G206)),"fragile","satisfaisant"))))</f>
        <v/>
      </c>
      <c r="W206" s="25" t="str">
        <f>IF(OR(U206="",SUMPRODUCT((Barèmes!$A$6:$A$28="Vitesse — 50 m (s)")*(Barèmes!$B$6:$B$28=H206)*(Barèmes!$C$6:$C$28=IF(H206="6ème","Mixte",G206)))=0),"",IF(SUMPRODUCT((Barèmes!$A$6:$A$28="Vitesse — 50 m (s)")*(Barèmes!$B$6:$B$28=H206)*(Barèmes!$C$6:$C$28=IF(H206="6ème","Mixte",G206))*(Barèmes!$J$6:$J$28="+"))&gt;0,IF(U206&lt;=SUMIFS(Barèmes!$F$6:$F$28,Barèmes!$A$6:$A$28,"Vitesse — 50 m (s)",Barèmes!$B$6:$B$28,H206,Barèmes!$C$6:$C$28,IF(H206="6ème","Mixte",G206)),Barèmes!$B$2,IF(U206&lt;=SUMIFS(Barèmes!$G$6:$G$28,Barèmes!$A$6:$A$28,"Vitesse — 50 m (s)",Barèmes!$B$6:$B$28,H206,Barèmes!$C$6:$C$28,IF(H206="6ème","Mixte",G206)),Barèmes!$C$2,IF(U206&lt;=SUMIFS(Barèmes!$H$6:$H$28,Barèmes!$A$6:$A$28,"Vitesse — 50 m (s)",Barèmes!$B$6:$B$28,H206,Barèmes!$C$6:$C$28,IF(H206="6ème","Mixte",G206)),Barèmes!$D$2,IF(U206&lt;=SUMIFS(Barèmes!$I$6:$I$28,Barèmes!$A$6:$A$28,"Vitesse — 50 m (s)",Barèmes!$B$6:$B$28,H206,Barèmes!$C$6:$C$28,IF(H206="6ème","Mixte",G206)),Barèmes!$E$2,Barèmes!$F$2)))),IF(U206&gt;=SUMIFS(Barèmes!$F$6:$F$28,Barèmes!$A$6:$A$28,"Vitesse — 50 m (s)",Barèmes!$B$6:$B$28,H206,Barèmes!$C$6:$C$28,IF(H206="6ème","Mixte",G206)),Barèmes!$B$2,IF(U206&gt;=SUMIFS(Barèmes!$G$6:$G$28,Barèmes!$A$6:$A$28,"Vitesse — 50 m (s)",Barèmes!$B$6:$B$28,H206,Barèmes!$C$6:$C$28,IF(H206="6ème","Mixte",G206)),Barèmes!$C$2,IF(U206&gt;=SUMIFS(Barèmes!$H$6:$H$28,Barèmes!$A$6:$A$28,"Vitesse — 50 m (s)",Barèmes!$B$6:$B$28,H206,Barèmes!$C$6:$C$28,IF(H206="6ème","Mixte",G206)),Barèmes!$D$2,IF(U206&gt;=SUMIFS(Barèmes!$I$6:$I$28,Barèmes!$A$6:$A$28,"Vitesse — 50 m (s)",Barèmes!$B$6:$B$28,H206,Barèmes!$C$6:$C$28,IF(H206="6ème","Mixte",G206)),Barèmes!$E$2,Barèmes!$F$2))))))</f>
        <v/>
      </c>
      <c r="X206" s="18"/>
      <c r="Y206" s="26" t="str" cm="1">
        <f t="array" ref="Y206">IF(OR(X206="",SUMPRODUCT((Barèmes!$A$6:$A$28="Souplesse (score 1-5)")*(Barèmes!$B$6:$B$28=H206)*(Barèmes!$C$6:$C$28=IF(H206="6ème","Mixte",G206)))=0),"",IF(SUMPRODUCT((Barèmes!$A$6:$A$28="Souplesse (score 1-5)")*(Barèmes!$B$6:$B$28=H206)*(Barèmes!$C$6:$C$28=IF(H206="6ème","Mixte",G206))*(Barèmes!$J$6:$J$28="+"))&gt;0,IF(X206&lt;=SUMIFS(Barèmes!$D$6:$D$28,Barèmes!$A$6:$A$28,"Souplesse (score 1-5)",Barèmes!$B$6:$B$28,H206,Barèmes!$C$6:$C$28,IF(H206="6ème","Mixte",G206)),"à besoin",IF(X206&lt;=SUMIFS(Barèmes!$E$6:$E$28,Barèmes!$A$6:$A$28,"Souplesse (score 1-5)",Barèmes!$B$6:$B$28,H206,Barèmes!$C$6:$C$28,IF(H206="6ème","Mixte",G206)),"fragile","satisfaisant")),IF(X206&gt;=SUMIFS(Barèmes!$D$6:$D$28,Barèmes!$A$6:$A$28,"Souplesse (score 1-5)",Barèmes!$B$6:$B$28,H206,Barèmes!$C$6:$C$28,IF(H206="6ème","Mixte",G206)),"à besoin",IF(X206&gt;=SUMIFS(Barèmes!$E$6:$E$28,Barèmes!$A$6:$A$28,"Souplesse (score 1-5)",Barèmes!$B$6:$B$28,H206,Barèmes!$C$6:$C$28,IF(H206="6ème","Mixte",G206)),"fragile","satisfaisant"))))</f>
        <v/>
      </c>
      <c r="Z206" s="26" t="str" cm="1">
        <f t="array" ref="Z206">IF(OR(X206="",SUMPRODUCT((Barèmes!$A$6:$A$28="Souplesse (score 1-5)")*(Barèmes!$B$6:$B$28=H206)*(Barèmes!$C$6:$C$28=IF(H206="6ème","Mixte",G206)))=0),"",IF(SUMPRODUCT((Barèmes!$A$6:$A$28="Souplesse (score 1-5)")*(Barèmes!$B$6:$B$28=H206)*(Barèmes!$C$6:$C$28=IF(H206="6ème","Mixte",G206))*(Barèmes!$J$6:$J$28="+"))&gt;0,IF(X206&lt;=SUMIFS(Barèmes!$F$6:$F$28,Barèmes!$A$6:$A$28,"Souplesse (score 1-5)",Barèmes!$B$6:$B$28,H206,Barèmes!$C$6:$C$28,IF(H206="6ème","Mixte",G206)),Barèmes!$B$2,IF(X206&lt;=SUMIFS(Barèmes!$G$6:$G$28,Barèmes!$A$6:$A$28,"Souplesse (score 1-5)",Barèmes!$B$6:$B$28,H206,Barèmes!$C$6:$C$28,IF(H206="6ème","Mixte",G206)),Barèmes!$C$2,IF(X206&lt;=SUMIFS(Barèmes!$H$6:$H$28,Barèmes!$A$6:$A$28,"Souplesse (score 1-5)",Barèmes!$B$6:$B$28,H206,Barèmes!$C$6:$C$28,IF(H206="6ème","Mixte",G206)),Barèmes!$D$2,IF(X206&lt;=SUMIFS(Barèmes!$I$6:$I$28,Barèmes!$A$6:$A$28,"Souplesse (score 1-5)",Barèmes!$B$6:$B$28,H206,Barèmes!$C$6:$C$28,IF(H206="6ème","Mixte",G206)),Barèmes!$E$2,Barèmes!$F$2)))),IF(X206&gt;=SUMIFS(Barèmes!$F$6:$F$28,Barèmes!$A$6:$A$28,"Souplesse (score 1-5)",Barèmes!$B$6:$B$28,H206,Barèmes!$C$6:$C$28,IF(H206="6ème","Mixte",G206)),Barèmes!$B$2,IF(X206&gt;=SUMIFS(Barèmes!$G$6:$G$28,Barèmes!$A$6:$A$28,"Souplesse (score 1-5)",Barèmes!$B$6:$B$28,H206,Barèmes!$C$6:$C$28,IF(H206="6ème","Mixte",G206)),Barèmes!$C$2,IF(X206&gt;=SUMIFS(Barèmes!$H$6:$H$28,Barèmes!$A$6:$A$28,"Souplesse (score 1-5)",Barèmes!$B$6:$B$28,H206,Barèmes!$C$6:$C$28,IF(H206="6ème","Mixte",G206)),Barèmes!$D$2,IF(X206&gt;=SUMIFS(Barèmes!$I$6:$I$28,Barèmes!$A$6:$A$28,"Souplesse (score 1-5)",Barèmes!$B$6:$B$28,H206,Barèmes!$C$6:$C$28,IF(H206="6ème","Mixte",G206)),Barèmes!$E$2,Barèmes!$F$2))))))</f>
        <v/>
      </c>
      <c r="AA206" s="22"/>
      <c r="AB206" s="27" t="str">
        <f>IF(OR(AA206="",SUMPRODUCT((Barèmes!$A$6:$A$28="Agilité — T-test 974 (s)")*(Barèmes!$B$6:$B$28=H206)*(Barèmes!$C$6:$C$28=IF(H206="6ème","Mixte",G206)))=0),"",IF(SUMPRODUCT((Barèmes!$A$6:$A$28="Agilité — T-test 974 (s)")*(Barèmes!$B$6:$B$28=H206)*(Barèmes!$C$6:$C$28=IF(H206="6ème","Mixte",G206))*(Barèmes!$J$6:$J$28="+"))&gt;0,IF(AA206&lt;=SUMIFS(Barèmes!$D$6:$D$28,Barèmes!$A$6:$A$28,"Agilité — T-test 974 (s)",Barèmes!$B$6:$B$28,H206,Barèmes!$C$6:$C$28,IF(H206="6ème","Mixte",G206)),"à besoin",IF(AA206&lt;=SUMIFS(Barèmes!$E$6:$E$28,Barèmes!$A$6:$A$28,"Agilité — T-test 974 (s)",Barèmes!$B$6:$B$28,H206,Barèmes!$C$6:$C$28,IF(H206="6ème","Mixte",G206)),"fragile","satisfaisant")),IF(AA206&gt;=SUMIFS(Barèmes!$D$6:$D$28,Barèmes!$A$6:$A$28,"Agilité — T-test 974 (s)",Barèmes!$B$6:$B$28,H206,Barèmes!$C$6:$C$28,IF(H206="6ème","Mixte",G206)),"à besoin",IF(AA206&gt;=SUMIFS(Barèmes!$E$6:$E$28,Barèmes!$A$6:$A$28,"Agilité — T-test 974 (s)",Barèmes!$B$6:$B$28,H206,Barèmes!$C$6:$C$28,IF(H206="6ème","Mixte",G206)),"fragile","satisfaisant"))))</f>
        <v/>
      </c>
      <c r="AC206" s="27" t="str">
        <f>IF(OR(AA206="",SUMPRODUCT((Barèmes!$A$6:$A$28="Agilité — T-test 974 (s)")*(Barèmes!$B$6:$B$28=H206)*(Barèmes!$C$6:$C$28=IF(H206="6ème","Mixte",G206)))=0),"",IF(SUMPRODUCT((Barèmes!$A$6:$A$28="Agilité — T-test 974 (s)")*(Barèmes!$B$6:$B$28=H206)*(Barèmes!$C$6:$C$28=IF(H206="6ème","Mixte",G206))*(Barèmes!$J$6:$J$28="+"))&gt;0,IF(AA206&lt;=SUMIFS(Barèmes!$F$6:$F$28,Barèmes!$A$6:$A$28,"Agilité — T-test 974 (s)",Barèmes!$B$6:$B$28,H206,Barèmes!$C$6:$C$28,IF(H206="6ème","Mixte",G206)),Barèmes!$B$2,IF(AA206&lt;=SUMIFS(Barèmes!$G$6:$G$28,Barèmes!$A$6:$A$28,"Agilité — T-test 974 (s)",Barèmes!$B$6:$B$28,H206,Barèmes!$C$6:$C$28,IF(H206="6ème","Mixte",G206)),Barèmes!$C$2,IF(AA206&lt;=SUMIFS(Barèmes!$H$6:$H$28,Barèmes!$A$6:$A$28,"Agilité — T-test 974 (s)",Barèmes!$B$6:$B$28,H206,Barèmes!$C$6:$C$28,IF(H206="6ème","Mixte",G206)),Barèmes!$D$2,IF(AA206&lt;=SUMIFS(Barèmes!$I$6:$I$28,Barèmes!$A$6:$A$28,"Agilité — T-test 974 (s)",Barèmes!$B$6:$B$28,H206,Barèmes!$C$6:$C$28,IF(H206="6ème","Mixte",G206)),Barèmes!$E$2,Barèmes!$F$2)))),IF(AA206&gt;=SUMIFS(Barèmes!$F$6:$F$28,Barèmes!$A$6:$A$28,"Agilité — T-test 974 (s)",Barèmes!$B$6:$B$28,H206,Barèmes!$C$6:$C$28,IF(H206="6ème","Mixte",G206)),Barèmes!$B$2,IF(AA206&gt;=SUMIFS(Barèmes!$G$6:$G$28,Barèmes!$A$6:$A$28,"Agilité — T-test 974 (s)",Barèmes!$B$6:$B$28,H206,Barèmes!$C$6:$C$28,IF(H206="6ème","Mixte",G206)),Barèmes!$C$2,IF(AA206&gt;=SUMIFS(Barèmes!$H$6:$H$28,Barèmes!$A$6:$A$28,"Agilité — T-test 974 (s)",Barèmes!$B$6:$B$28,H206,Barèmes!$C$6:$C$28,IF(H206="6ème","Mixte",G206)),Barèmes!$D$2,IF(AA206&gt;=SUMIFS(Barèmes!$I$6:$I$28,Barèmes!$A$6:$A$28,"Agilité — T-test 974 (s)",Barèmes!$B$6:$B$28,H206,Barèmes!$C$6:$C$28,IF(H206="6ème","Mixte",G206)),Barèmes!$E$2,Barèmes!$F$2))))))</f>
        <v/>
      </c>
      <c r="AD206" s="28" t="str">
        <f t="shared" si="26"/>
        <v/>
      </c>
      <c r="AE206" s="29" t="str">
        <f t="shared" si="27"/>
        <v/>
      </c>
      <c r="AF206" s="30" t="str">
        <f>IF(OR(AD206="",SUMPRODUCT((Barèmes!$A$6:$A$28="Surcoût d'agilité (s) — technique")*(Barèmes!$B$6:$B$28=H206)*(Barèmes!$C$6:$C$28=IF(H206="6ème","Mixte",G206)))=0),"",IF(SUMPRODUCT((Barèmes!$A$6:$A$28="Surcoût d'agilité (s) — technique")*(Barèmes!$B$6:$B$28=H206)*(Barèmes!$C$6:$C$28=IF(H206="6ème","Mixte",G206))*(Barèmes!$J$6:$J$28="+"))&gt;0,IF(AD206&lt;=SUMIFS(Barèmes!$D$6:$D$28,Barèmes!$A$6:$A$28,"Surcoût d'agilité (s) — technique",Barèmes!$B$6:$B$28,H206,Barèmes!$C$6:$C$28,IF(H206="6ème","Mixte",G206)),"à besoin",IF(AD206&lt;=SUMIFS(Barèmes!$E$6:$E$28,Barèmes!$A$6:$A$28,"Surcoût d'agilité (s) — technique",Barèmes!$B$6:$B$28,H206,Barèmes!$C$6:$C$28,IF(H206="6ème","Mixte",G206)),"fragile","satisfaisant")),IF(AD206&gt;=SUMIFS(Barèmes!$D$6:$D$28,Barèmes!$A$6:$A$28,"Surcoût d'agilité (s) — technique",Barèmes!$B$6:$B$28,H206,Barèmes!$C$6:$C$28,IF(H206="6ème","Mixte",G206)),"à besoin",IF(AD206&gt;=SUMIFS(Barèmes!$E$6:$E$28,Barèmes!$A$6:$A$28,"Surcoût d'agilité (s) — technique",Barèmes!$B$6:$B$28,H206,Barèmes!$C$6:$C$28,IF(H206="6ème","Mixte",G206)),"fragile","satisfaisant"))))</f>
        <v/>
      </c>
      <c r="AG206" s="30" t="str">
        <f>IF(OR(AD206="",SUMPRODUCT((Barèmes!$A$6:$A$28="Surcoût d'agilité (s) — technique")*(Barèmes!$B$6:$B$28=H206)*(Barèmes!$C$6:$C$28=IF(H206="6ème","Mixte",G206)))=0),"",IF(SUMPRODUCT((Barèmes!$A$6:$A$28="Surcoût d'agilité (s) — technique")*(Barèmes!$B$6:$B$28=H206)*(Barèmes!$C$6:$C$28=IF(H206="6ème","Mixte",G206))*(Barèmes!$J$6:$J$28="+"))&gt;0,IF(AD206&lt;=SUMIFS(Barèmes!$F$6:$F$28,Barèmes!$A$6:$A$28,"Surcoût d'agilité (s) — technique",Barèmes!$B$6:$B$28,H206,Barèmes!$C$6:$C$28,IF(H206="6ème","Mixte",G206)),Barèmes!$B$2,IF(AD206&lt;=SUMIFS(Barèmes!$G$6:$G$28,Barèmes!$A$6:$A$28,"Surcoût d'agilité (s) — technique",Barèmes!$B$6:$B$28,H206,Barèmes!$C$6:$C$28,IF(H206="6ème","Mixte",G206)),Barèmes!$C$2,IF(AD206&lt;=SUMIFS(Barèmes!$H$6:$H$28,Barèmes!$A$6:$A$28,"Surcoût d'agilité (s) — technique",Barèmes!$B$6:$B$28,H206,Barèmes!$C$6:$C$28,IF(H206="6ème","Mixte",G206)),Barèmes!$D$2,IF(AD206&lt;=SUMIFS(Barèmes!$I$6:$I$28,Barèmes!$A$6:$A$28,"Surcoût d'agilité (s) — technique",Barèmes!$B$6:$B$28,H206,Barèmes!$C$6:$C$28,IF(H206="6ème","Mixte",G206)),Barèmes!$E$2,Barèmes!$F$2)))),IF(AD206&gt;=SUMIFS(Barèmes!$F$6:$F$28,Barèmes!$A$6:$A$28,"Surcoût d'agilité (s) — technique",Barèmes!$B$6:$B$28,H206,Barèmes!$C$6:$C$28,IF(H206="6ème","Mixte",G206)),Barèmes!$B$2,IF(AD206&gt;=SUMIFS(Barèmes!$G$6:$G$28,Barèmes!$A$6:$A$28,"Surcoût d'agilité (s) — technique",Barèmes!$B$6:$B$28,H206,Barèmes!$C$6:$C$28,IF(H206="6ème","Mixte",G206)),Barèmes!$C$2,IF(AD206&gt;=SUMIFS(Barèmes!$H$6:$H$28,Barèmes!$A$6:$A$28,"Surcoût d'agilité (s) — technique",Barèmes!$B$6:$B$28,H206,Barèmes!$C$6:$C$28,IF(H206="6ème","Mixte",G206)),Barèmes!$D$2,IF(AD206&gt;=SUMIFS(Barèmes!$I$6:$I$28,Barèmes!$A$6:$A$28,"Surcoût d'agilité (s) — technique",Barèmes!$B$6:$B$28,H206,Barèmes!$C$6:$C$28,IF(H206="6ème","Mixte",G206)),Barèmes!$E$2,Barèmes!$F$2))))))</f>
        <v/>
      </c>
      <c r="AH206" s="31" t="str">
        <f>IF((IF(N206="",0,1)+IF(Q206="",0,1)+IF(W206="",0,1)+IF(Z206="",0,1)+IF(AC206="",0,1))=0,"",3*IF(N206=Barèmes!$B$2,1,IF(N206=Barèmes!$C$2,2,IF(N206=Barèmes!$D$2,3,IF(N206=Barèmes!$E$2,4,IF(N206=Barèmes!$F$2,5,0)))))+3*IF(Q206=Barèmes!$B$2,1,IF(Q206=Barèmes!$C$2,2,IF(Q206=Barèmes!$D$2,3,IF(Q206=Barèmes!$E$2,4,IF(Q206=Barèmes!$F$2,5,0)))))+2*IF(W206=Barèmes!$B$2,1,IF(W206=Barèmes!$C$2,2,IF(W206=Barèmes!$D$2,3,IF(W206=Barèmes!$E$2,4,IF(W206=Barèmes!$F$2,5,0)))))+1*IF(Z206=Barèmes!$B$2,1,IF(Z206=Barèmes!$C$2,2,IF(Z206=Barèmes!$D$2,3,IF(Z206=Barèmes!$E$2,4,IF(Z206=Barèmes!$F$2,5,0)))))+1*IF(AC206=Barèmes!$B$2,1,IF(AC206=Barèmes!$C$2,2,IF(AC206=Barèmes!$D$2,3,IF(AC206=Barèmes!$E$2,4,IF(AC206=Barèmes!$F$2,5,0))))))</f>
        <v/>
      </c>
      <c r="AI206" s="31"/>
      <c r="AJ206" s="32" t="str">
        <f>IFERROR(INDEX(Croissance!$B$5:$B$604,MATCH(A206,Croissance!$A$5:$A$604,0)),"")</f>
        <v/>
      </c>
      <c r="AK206" s="32" t="str">
        <f>IFERROR(INDEX(Croissance!$C$5:$C$604,MATCH(A206,Croissance!$A$5:$A$604,0)),"")</f>
        <v/>
      </c>
      <c r="AL206" s="32" t="str">
        <f>IFERROR(INDEX(Croissance!$D$5:$D$604,MATCH(A206,Croissance!$A$5:$A$604,0)),"")</f>
        <v/>
      </c>
      <c r="AM206" s="32" t="str">
        <f>IFERROR(INDEX(Croissance!$E$5:$E$604,MATCH(A206,Croissance!$A$5:$A$604,0)),"")</f>
        <v/>
      </c>
      <c r="AO206" s="33">
        <f t="shared" si="32"/>
        <v>0</v>
      </c>
      <c r="AP206" s="33">
        <f t="shared" si="28"/>
        <v>0</v>
      </c>
      <c r="AQ206" s="33">
        <f>IF(A206="",0,IF(AND(OR('Synthèse classe'!$C$2="Tous",C206='Synthèse classe'!$C$2),OR('Synthèse classe'!$C$3="Toutes",D206='Synthèse classe'!$C$3),OR('Synthèse classe'!$C$4="Toutes",AND('Synthèse classe'!$C$4="Dernière",AP206=1),B206=IFERROR(VALUE('Synthèse classe'!$C$4),0))),1,0))</f>
        <v>0</v>
      </c>
      <c r="AR206" s="34" t="str">
        <f t="shared" si="29"/>
        <v/>
      </c>
    </row>
    <row r="207" spans="1:44" x14ac:dyDescent="0.2">
      <c r="A207" s="17" t="str">
        <f t="shared" si="25"/>
        <v/>
      </c>
      <c r="B207" s="18"/>
      <c r="C207" s="19"/>
      <c r="D207" s="19"/>
      <c r="E207" s="19"/>
      <c r="F207" s="19"/>
      <c r="G207" s="19"/>
      <c r="H207" s="17" t="str">
        <f t="shared" si="30"/>
        <v/>
      </c>
      <c r="I207" s="20"/>
      <c r="J207" s="18"/>
      <c r="K207" s="19"/>
      <c r="L207" s="21" t="str">
        <f t="shared" si="31"/>
        <v/>
      </c>
      <c r="M207" s="21" t="str">
        <f>IF(OR(J207="",SUMPRODUCT((Barèmes!$A$6:$A$28="Endurance — Luc Léger (palier)")*(Barèmes!$B$6:$B$28=H207)*(Barèmes!$C$6:$C$28=IF(H207="6ème","Mixte",G207)))=0),"",IF(SUMPRODUCT((Barèmes!$A$6:$A$28="Endurance — Luc Léger (palier)")*(Barèmes!$B$6:$B$28=H207)*(Barèmes!$C$6:$C$28=IF(H207="6ème","Mixte",G207))*(Barèmes!$J$6:$J$28="+"))&gt;0,IF(J207&lt;=SUMIFS(Barèmes!$D$6:$D$28,Barèmes!$A$6:$A$28,"Endurance — Luc Léger (palier)",Barèmes!$B$6:$B$28,H207,Barèmes!$C$6:$C$28,IF(H207="6ème","Mixte",G207)),"à besoin",IF(J207&lt;=SUMIFS(Barèmes!$E$6:$E$28,Barèmes!$A$6:$A$28,"Endurance — Luc Léger (palier)",Barèmes!$B$6:$B$28,H207,Barèmes!$C$6:$C$28,IF(H207="6ème","Mixte",G207)),"fragile","satisfaisant")),IF(J207&gt;=SUMIFS(Barèmes!$D$6:$D$28,Barèmes!$A$6:$A$28,"Endurance — Luc Léger (palier)",Barèmes!$B$6:$B$28,H207,Barèmes!$C$6:$C$28,IF(H207="6ème","Mixte",G207)),"à besoin",IF(J207&gt;=SUMIFS(Barèmes!$E$6:$E$28,Barèmes!$A$6:$A$28,"Endurance — Luc Léger (palier)",Barèmes!$B$6:$B$28,H207,Barèmes!$C$6:$C$28,IF(H207="6ème","Mixte",G207)),"fragile","satisfaisant"))))</f>
        <v/>
      </c>
      <c r="N207" s="21" t="str">
        <f>IF(OR(J207="",SUMPRODUCT((Barèmes!$A$6:$A$28="Endurance — Luc Léger (palier)")*(Barèmes!$B$6:$B$28=H207)*(Barèmes!$C$6:$C$28=IF(H207="6ème","Mixte",G207)))=0),"",IF(SUMPRODUCT((Barèmes!$A$6:$A$28="Endurance — Luc Léger (palier)")*(Barèmes!$B$6:$B$28=H207)*(Barèmes!$C$6:$C$28=IF(H207="6ème","Mixte",G207))*(Barèmes!$J$6:$J$28="+"))&gt;0,IF(J207&lt;=SUMIFS(Barèmes!$F$6:$F$28,Barèmes!$A$6:$A$28,"Endurance — Luc Léger (palier)",Barèmes!$B$6:$B$28,H207,Barèmes!$C$6:$C$28,IF(H207="6ème","Mixte",G207)),Barèmes!$B$2,IF(J207&lt;=SUMIFS(Barèmes!$G$6:$G$28,Barèmes!$A$6:$A$28,"Endurance — Luc Léger (palier)",Barèmes!$B$6:$B$28,H207,Barèmes!$C$6:$C$28,IF(H207="6ème","Mixte",G207)),Barèmes!$C$2,IF(J207&lt;=SUMIFS(Barèmes!$H$6:$H$28,Barèmes!$A$6:$A$28,"Endurance — Luc Léger (palier)",Barèmes!$B$6:$B$28,H207,Barèmes!$C$6:$C$28,IF(H207="6ème","Mixte",G207)),Barèmes!$D$2,IF(J207&lt;=SUMIFS(Barèmes!$I$6:$I$28,Barèmes!$A$6:$A$28,"Endurance — Luc Léger (palier)",Barèmes!$B$6:$B$28,H207,Barèmes!$C$6:$C$28,IF(H207="6ème","Mixte",G207)),Barèmes!$E$2,Barèmes!$F$2)))),IF(J207&gt;=SUMIFS(Barèmes!$F$6:$F$28,Barèmes!$A$6:$A$28,"Endurance — Luc Léger (palier)",Barèmes!$B$6:$B$28,H207,Barèmes!$C$6:$C$28,IF(H207="6ème","Mixte",G207)),Barèmes!$B$2,IF(J207&gt;=SUMIFS(Barèmes!$G$6:$G$28,Barèmes!$A$6:$A$28,"Endurance — Luc Léger (palier)",Barèmes!$B$6:$B$28,H207,Barèmes!$C$6:$C$28,IF(H207="6ème","Mixte",G207)),Barèmes!$C$2,IF(J207&gt;=SUMIFS(Barèmes!$H$6:$H$28,Barèmes!$A$6:$A$28,"Endurance — Luc Léger (palier)",Barèmes!$B$6:$B$28,H207,Barèmes!$C$6:$C$28,IF(H207="6ème","Mixte",G207)),Barèmes!$D$2,IF(J207&gt;=SUMIFS(Barèmes!$I$6:$I$28,Barèmes!$A$6:$A$28,"Endurance — Luc Léger (palier)",Barèmes!$B$6:$B$28,H207,Barèmes!$C$6:$C$28,IF(H207="6ème","Mixte",G207)),Barèmes!$E$2,Barèmes!$F$2))))))</f>
        <v/>
      </c>
      <c r="O207" s="22"/>
      <c r="P207" s="23" t="str">
        <f>IF(OR(O207="",SUMPRODUCT((Barèmes!$A$6:$A$28="Force bas du corps — Saut en longueur (m)")*(Barèmes!$B$6:$B$28=H207)*(Barèmes!$C$6:$C$28=IF(H207="6ème","Mixte",G207)))=0),"",IF(SUMPRODUCT((Barèmes!$A$6:$A$28="Force bas du corps — Saut en longueur (m)")*(Barèmes!$B$6:$B$28=H207)*(Barèmes!$C$6:$C$28=IF(H207="6ème","Mixte",G207))*(Barèmes!$J$6:$J$28="+"))&gt;0,IF(O207&lt;=SUMIFS(Barèmes!$D$6:$D$28,Barèmes!$A$6:$A$28,"Force bas du corps — Saut en longueur (m)",Barèmes!$B$6:$B$28,H207,Barèmes!$C$6:$C$28,IF(H207="6ème","Mixte",G207)),"à besoin",IF(O207&lt;=SUMIFS(Barèmes!$E$6:$E$28,Barèmes!$A$6:$A$28,"Force bas du corps — Saut en longueur (m)",Barèmes!$B$6:$B$28,H207,Barèmes!$C$6:$C$28,IF(H207="6ème","Mixte",G207)),"fragile","satisfaisant")),IF(O207&gt;=SUMIFS(Barèmes!$D$6:$D$28,Barèmes!$A$6:$A$28,"Force bas du corps — Saut en longueur (m)",Barèmes!$B$6:$B$28,H207,Barèmes!$C$6:$C$28,IF(H207="6ème","Mixte",G207)),"à besoin",IF(O207&gt;=SUMIFS(Barèmes!$E$6:$E$28,Barèmes!$A$6:$A$28,"Force bas du corps — Saut en longueur (m)",Barèmes!$B$6:$B$28,H207,Barèmes!$C$6:$C$28,IF(H207="6ème","Mixte",G207)),"fragile","satisfaisant"))))</f>
        <v/>
      </c>
      <c r="Q207" s="23" t="str">
        <f>IF(OR(O207="",SUMPRODUCT((Barèmes!$A$6:$A$28="Force bas du corps — Saut en longueur (m)")*(Barèmes!$B$6:$B$28=H207)*(Barèmes!$C$6:$C$28=IF(H207="6ème","Mixte",G207)))=0),"",IF(SUMPRODUCT((Barèmes!$A$6:$A$28="Force bas du corps — Saut en longueur (m)")*(Barèmes!$B$6:$B$28=H207)*(Barèmes!$C$6:$C$28=IF(H207="6ème","Mixte",G207))*(Barèmes!$J$6:$J$28="+"))&gt;0,IF(O207&lt;=SUMIFS(Barèmes!$F$6:$F$28,Barèmes!$A$6:$A$28,"Force bas du corps — Saut en longueur (m)",Barèmes!$B$6:$B$28,H207,Barèmes!$C$6:$C$28,IF(H207="6ème","Mixte",G207)),Barèmes!$B$2,IF(O207&lt;=SUMIFS(Barèmes!$G$6:$G$28,Barèmes!$A$6:$A$28,"Force bas du corps — Saut en longueur (m)",Barèmes!$B$6:$B$28,H207,Barèmes!$C$6:$C$28,IF(H207="6ème","Mixte",G207)),Barèmes!$C$2,IF(O207&lt;=SUMIFS(Barèmes!$H$6:$H$28,Barèmes!$A$6:$A$28,"Force bas du corps — Saut en longueur (m)",Barèmes!$B$6:$B$28,H207,Barèmes!$C$6:$C$28,IF(H207="6ème","Mixte",G207)),Barèmes!$D$2,IF(O207&lt;=SUMIFS(Barèmes!$I$6:$I$28,Barèmes!$A$6:$A$28,"Force bas du corps — Saut en longueur (m)",Barèmes!$B$6:$B$28,H207,Barèmes!$C$6:$C$28,IF(H207="6ème","Mixte",G207)),Barèmes!$E$2,Barèmes!$F$2)))),IF(O207&gt;=SUMIFS(Barèmes!$F$6:$F$28,Barèmes!$A$6:$A$28,"Force bas du corps — Saut en longueur (m)",Barèmes!$B$6:$B$28,H207,Barèmes!$C$6:$C$28,IF(H207="6ème","Mixte",G207)),Barèmes!$B$2,IF(O207&gt;=SUMIFS(Barèmes!$G$6:$G$28,Barèmes!$A$6:$A$28,"Force bas du corps — Saut en longueur (m)",Barèmes!$B$6:$B$28,H207,Barèmes!$C$6:$C$28,IF(H207="6ème","Mixte",G207)),Barèmes!$C$2,IF(O207&gt;=SUMIFS(Barèmes!$H$6:$H$28,Barèmes!$A$6:$A$28,"Force bas du corps — Saut en longueur (m)",Barèmes!$B$6:$B$28,H207,Barèmes!$C$6:$C$28,IF(H207="6ème","Mixte",G207)),Barèmes!$D$2,IF(O207&gt;=SUMIFS(Barèmes!$I$6:$I$28,Barèmes!$A$6:$A$28,"Force bas du corps — Saut en longueur (m)",Barèmes!$B$6:$B$28,H207,Barèmes!$C$6:$C$28,IF(H207="6ème","Mixte",G207)),Barèmes!$E$2,Barèmes!$F$2))))))</f>
        <v/>
      </c>
      <c r="R207" s="22"/>
      <c r="S207" s="24" t="str">
        <f>IF(OR(R207="",SUMPRODUCT((Barèmes!$A$6:$A$28="Vitesse — 30 m (s)")*(Barèmes!$B$6:$B$28=H207)*(Barèmes!$C$6:$C$28=IF(H207="6ème","Mixte",G207)))=0),"",IF(SUMPRODUCT((Barèmes!$A$6:$A$28="Vitesse — 30 m (s)")*(Barèmes!$B$6:$B$28=H207)*(Barèmes!$C$6:$C$28=IF(H207="6ème","Mixte",G207))*(Barèmes!$J$6:$J$28="+"))&gt;0,IF(R207&lt;=SUMIFS(Barèmes!$D$6:$D$28,Barèmes!$A$6:$A$28,"Vitesse — 30 m (s)",Barèmes!$B$6:$B$28,H207,Barèmes!$C$6:$C$28,IF(H207="6ème","Mixte",G207)),"à besoin",IF(R207&lt;=SUMIFS(Barèmes!$E$6:$E$28,Barèmes!$A$6:$A$28,"Vitesse — 30 m (s)",Barèmes!$B$6:$B$28,H207,Barèmes!$C$6:$C$28,IF(H207="6ème","Mixte",G207)),"fragile","satisfaisant")),IF(R207&gt;=SUMIFS(Barèmes!$D$6:$D$28,Barèmes!$A$6:$A$28,"Vitesse — 30 m (s)",Barèmes!$B$6:$B$28,H207,Barèmes!$C$6:$C$28,IF(H207="6ème","Mixte",G207)),"à besoin",IF(R207&gt;=SUMIFS(Barèmes!$E$6:$E$28,Barèmes!$A$6:$A$28,"Vitesse — 30 m (s)",Barèmes!$B$6:$B$28,H207,Barèmes!$C$6:$C$28,IF(H207="6ème","Mixte",G207)),"fragile","satisfaisant"))))</f>
        <v/>
      </c>
      <c r="T207" s="24" t="str">
        <f>IF(OR(R207="",SUMPRODUCT((Barèmes!$A$6:$A$28="Vitesse — 30 m (s)")*(Barèmes!$B$6:$B$28=H207)*(Barèmes!$C$6:$C$28=IF(H207="6ème","Mixte",G207)))=0),"",IF(SUMPRODUCT((Barèmes!$A$6:$A$28="Vitesse — 30 m (s)")*(Barèmes!$B$6:$B$28=H207)*(Barèmes!$C$6:$C$28=IF(H207="6ème","Mixte",G207))*(Barèmes!$J$6:$J$28="+"))&gt;0,IF(R207&lt;=SUMIFS(Barèmes!$F$6:$F$28,Barèmes!$A$6:$A$28,"Vitesse — 30 m (s)",Barèmes!$B$6:$B$28,H207,Barèmes!$C$6:$C$28,IF(H207="6ème","Mixte",G207)),Barèmes!$B$2,IF(R207&lt;=SUMIFS(Barèmes!$G$6:$G$28,Barèmes!$A$6:$A$28,"Vitesse — 30 m (s)",Barèmes!$B$6:$B$28,H207,Barèmes!$C$6:$C$28,IF(H207="6ème","Mixte",G207)),Barèmes!$C$2,IF(R207&lt;=SUMIFS(Barèmes!$H$6:$H$28,Barèmes!$A$6:$A$28,"Vitesse — 30 m (s)",Barèmes!$B$6:$B$28,H207,Barèmes!$C$6:$C$28,IF(H207="6ème","Mixte",G207)),Barèmes!$D$2,IF(R207&lt;=SUMIFS(Barèmes!$I$6:$I$28,Barèmes!$A$6:$A$28,"Vitesse — 30 m (s)",Barèmes!$B$6:$B$28,H207,Barèmes!$C$6:$C$28,IF(H207="6ème","Mixte",G207)),Barèmes!$E$2,Barèmes!$F$2)))),IF(R207&gt;=SUMIFS(Barèmes!$F$6:$F$28,Barèmes!$A$6:$A$28,"Vitesse — 30 m (s)",Barèmes!$B$6:$B$28,H207,Barèmes!$C$6:$C$28,IF(H207="6ème","Mixte",G207)),Barèmes!$B$2,IF(R207&gt;=SUMIFS(Barèmes!$G$6:$G$28,Barèmes!$A$6:$A$28,"Vitesse — 30 m (s)",Barèmes!$B$6:$B$28,H207,Barèmes!$C$6:$C$28,IF(H207="6ème","Mixte",G207)),Barèmes!$C$2,IF(R207&gt;=SUMIFS(Barèmes!$H$6:$H$28,Barèmes!$A$6:$A$28,"Vitesse — 30 m (s)",Barèmes!$B$6:$B$28,H207,Barèmes!$C$6:$C$28,IF(H207="6ème","Mixte",G207)),Barèmes!$D$2,IF(R207&gt;=SUMIFS(Barèmes!$I$6:$I$28,Barèmes!$A$6:$A$28,"Vitesse — 30 m (s)",Barèmes!$B$6:$B$28,H207,Barèmes!$C$6:$C$28,IF(H207="6ème","Mixte",G207)),Barèmes!$E$2,Barèmes!$F$2))))))</f>
        <v/>
      </c>
      <c r="U207" s="22"/>
      <c r="V207" s="25" t="str">
        <f>IF(OR(U207="",SUMPRODUCT((Barèmes!$A$6:$A$28="Vitesse — 50 m (s)")*(Barèmes!$B$6:$B$28=H207)*(Barèmes!$C$6:$C$28=IF(H207="6ème","Mixte",G207)))=0),"",IF(SUMPRODUCT((Barèmes!$A$6:$A$28="Vitesse — 50 m (s)")*(Barèmes!$B$6:$B$28=H207)*(Barèmes!$C$6:$C$28=IF(H207="6ème","Mixte",G207))*(Barèmes!$J$6:$J$28="+"))&gt;0,IF(U207&lt;=SUMIFS(Barèmes!$D$6:$D$28,Barèmes!$A$6:$A$28,"Vitesse — 50 m (s)",Barèmes!$B$6:$B$28,H207,Barèmes!$C$6:$C$28,IF(H207="6ème","Mixte",G207)),"à besoin",IF(U207&lt;=SUMIFS(Barèmes!$E$6:$E$28,Barèmes!$A$6:$A$28,"Vitesse — 50 m (s)",Barèmes!$B$6:$B$28,H207,Barèmes!$C$6:$C$28,IF(H207="6ème","Mixte",G207)),"fragile","satisfaisant")),IF(U207&gt;=SUMIFS(Barèmes!$D$6:$D$28,Barèmes!$A$6:$A$28,"Vitesse — 50 m (s)",Barèmes!$B$6:$B$28,H207,Barèmes!$C$6:$C$28,IF(H207="6ème","Mixte",G207)),"à besoin",IF(U207&gt;=SUMIFS(Barèmes!$E$6:$E$28,Barèmes!$A$6:$A$28,"Vitesse — 50 m (s)",Barèmes!$B$6:$B$28,H207,Barèmes!$C$6:$C$28,IF(H207="6ème","Mixte",G207)),"fragile","satisfaisant"))))</f>
        <v/>
      </c>
      <c r="W207" s="25" t="str">
        <f>IF(OR(U207="",SUMPRODUCT((Barèmes!$A$6:$A$28="Vitesse — 50 m (s)")*(Barèmes!$B$6:$B$28=H207)*(Barèmes!$C$6:$C$28=IF(H207="6ème","Mixte",G207)))=0),"",IF(SUMPRODUCT((Barèmes!$A$6:$A$28="Vitesse — 50 m (s)")*(Barèmes!$B$6:$B$28=H207)*(Barèmes!$C$6:$C$28=IF(H207="6ème","Mixte",G207))*(Barèmes!$J$6:$J$28="+"))&gt;0,IF(U207&lt;=SUMIFS(Barèmes!$F$6:$F$28,Barèmes!$A$6:$A$28,"Vitesse — 50 m (s)",Barèmes!$B$6:$B$28,H207,Barèmes!$C$6:$C$28,IF(H207="6ème","Mixte",G207)),Barèmes!$B$2,IF(U207&lt;=SUMIFS(Barèmes!$G$6:$G$28,Barèmes!$A$6:$A$28,"Vitesse — 50 m (s)",Barèmes!$B$6:$B$28,H207,Barèmes!$C$6:$C$28,IF(H207="6ème","Mixte",G207)),Barèmes!$C$2,IF(U207&lt;=SUMIFS(Barèmes!$H$6:$H$28,Barèmes!$A$6:$A$28,"Vitesse — 50 m (s)",Barèmes!$B$6:$B$28,H207,Barèmes!$C$6:$C$28,IF(H207="6ème","Mixte",G207)),Barèmes!$D$2,IF(U207&lt;=SUMIFS(Barèmes!$I$6:$I$28,Barèmes!$A$6:$A$28,"Vitesse — 50 m (s)",Barèmes!$B$6:$B$28,H207,Barèmes!$C$6:$C$28,IF(H207="6ème","Mixte",G207)),Barèmes!$E$2,Barèmes!$F$2)))),IF(U207&gt;=SUMIFS(Barèmes!$F$6:$F$28,Barèmes!$A$6:$A$28,"Vitesse — 50 m (s)",Barèmes!$B$6:$B$28,H207,Barèmes!$C$6:$C$28,IF(H207="6ème","Mixte",G207)),Barèmes!$B$2,IF(U207&gt;=SUMIFS(Barèmes!$G$6:$G$28,Barèmes!$A$6:$A$28,"Vitesse — 50 m (s)",Barèmes!$B$6:$B$28,H207,Barèmes!$C$6:$C$28,IF(H207="6ème","Mixte",G207)),Barèmes!$C$2,IF(U207&gt;=SUMIFS(Barèmes!$H$6:$H$28,Barèmes!$A$6:$A$28,"Vitesse — 50 m (s)",Barèmes!$B$6:$B$28,H207,Barèmes!$C$6:$C$28,IF(H207="6ème","Mixte",G207)),Barèmes!$D$2,IF(U207&gt;=SUMIFS(Barèmes!$I$6:$I$28,Barèmes!$A$6:$A$28,"Vitesse — 50 m (s)",Barèmes!$B$6:$B$28,H207,Barèmes!$C$6:$C$28,IF(H207="6ème","Mixte",G207)),Barèmes!$E$2,Barèmes!$F$2))))))</f>
        <v/>
      </c>
      <c r="X207" s="18"/>
      <c r="Y207" s="26" t="str" cm="1">
        <f t="array" ref="Y207">IF(OR(X207="",SUMPRODUCT((Barèmes!$A$6:$A$28="Souplesse (score 1-5)")*(Barèmes!$B$6:$B$28=H207)*(Barèmes!$C$6:$C$28=IF(H207="6ème","Mixte",G207)))=0),"",IF(SUMPRODUCT((Barèmes!$A$6:$A$28="Souplesse (score 1-5)")*(Barèmes!$B$6:$B$28=H207)*(Barèmes!$C$6:$C$28=IF(H207="6ème","Mixte",G207))*(Barèmes!$J$6:$J$28="+"))&gt;0,IF(X207&lt;=SUMIFS(Barèmes!$D$6:$D$28,Barèmes!$A$6:$A$28,"Souplesse (score 1-5)",Barèmes!$B$6:$B$28,H207,Barèmes!$C$6:$C$28,IF(H207="6ème","Mixte",G207)),"à besoin",IF(X207&lt;=SUMIFS(Barèmes!$E$6:$E$28,Barèmes!$A$6:$A$28,"Souplesse (score 1-5)",Barèmes!$B$6:$B$28,H207,Barèmes!$C$6:$C$28,IF(H207="6ème","Mixte",G207)),"fragile","satisfaisant")),IF(X207&gt;=SUMIFS(Barèmes!$D$6:$D$28,Barèmes!$A$6:$A$28,"Souplesse (score 1-5)",Barèmes!$B$6:$B$28,H207,Barèmes!$C$6:$C$28,IF(H207="6ème","Mixte",G207)),"à besoin",IF(X207&gt;=SUMIFS(Barèmes!$E$6:$E$28,Barèmes!$A$6:$A$28,"Souplesse (score 1-5)",Barèmes!$B$6:$B$28,H207,Barèmes!$C$6:$C$28,IF(H207="6ème","Mixte",G207)),"fragile","satisfaisant"))))</f>
        <v/>
      </c>
      <c r="Z207" s="26" t="str" cm="1">
        <f t="array" ref="Z207">IF(OR(X207="",SUMPRODUCT((Barèmes!$A$6:$A$28="Souplesse (score 1-5)")*(Barèmes!$B$6:$B$28=H207)*(Barèmes!$C$6:$C$28=IF(H207="6ème","Mixte",G207)))=0),"",IF(SUMPRODUCT((Barèmes!$A$6:$A$28="Souplesse (score 1-5)")*(Barèmes!$B$6:$B$28=H207)*(Barèmes!$C$6:$C$28=IF(H207="6ème","Mixte",G207))*(Barèmes!$J$6:$J$28="+"))&gt;0,IF(X207&lt;=SUMIFS(Barèmes!$F$6:$F$28,Barèmes!$A$6:$A$28,"Souplesse (score 1-5)",Barèmes!$B$6:$B$28,H207,Barèmes!$C$6:$C$28,IF(H207="6ème","Mixte",G207)),Barèmes!$B$2,IF(X207&lt;=SUMIFS(Barèmes!$G$6:$G$28,Barèmes!$A$6:$A$28,"Souplesse (score 1-5)",Barèmes!$B$6:$B$28,H207,Barèmes!$C$6:$C$28,IF(H207="6ème","Mixte",G207)),Barèmes!$C$2,IF(X207&lt;=SUMIFS(Barèmes!$H$6:$H$28,Barèmes!$A$6:$A$28,"Souplesse (score 1-5)",Barèmes!$B$6:$B$28,H207,Barèmes!$C$6:$C$28,IF(H207="6ème","Mixte",G207)),Barèmes!$D$2,IF(X207&lt;=SUMIFS(Barèmes!$I$6:$I$28,Barèmes!$A$6:$A$28,"Souplesse (score 1-5)",Barèmes!$B$6:$B$28,H207,Barèmes!$C$6:$C$28,IF(H207="6ème","Mixte",G207)),Barèmes!$E$2,Barèmes!$F$2)))),IF(X207&gt;=SUMIFS(Barèmes!$F$6:$F$28,Barèmes!$A$6:$A$28,"Souplesse (score 1-5)",Barèmes!$B$6:$B$28,H207,Barèmes!$C$6:$C$28,IF(H207="6ème","Mixte",G207)),Barèmes!$B$2,IF(X207&gt;=SUMIFS(Barèmes!$G$6:$G$28,Barèmes!$A$6:$A$28,"Souplesse (score 1-5)",Barèmes!$B$6:$B$28,H207,Barèmes!$C$6:$C$28,IF(H207="6ème","Mixte",G207)),Barèmes!$C$2,IF(X207&gt;=SUMIFS(Barèmes!$H$6:$H$28,Barèmes!$A$6:$A$28,"Souplesse (score 1-5)",Barèmes!$B$6:$B$28,H207,Barèmes!$C$6:$C$28,IF(H207="6ème","Mixte",G207)),Barèmes!$D$2,IF(X207&gt;=SUMIFS(Barèmes!$I$6:$I$28,Barèmes!$A$6:$A$28,"Souplesse (score 1-5)",Barèmes!$B$6:$B$28,H207,Barèmes!$C$6:$C$28,IF(H207="6ème","Mixte",G207)),Barèmes!$E$2,Barèmes!$F$2))))))</f>
        <v/>
      </c>
      <c r="AA207" s="22"/>
      <c r="AB207" s="27" t="str">
        <f>IF(OR(AA207="",SUMPRODUCT((Barèmes!$A$6:$A$28="Agilité — T-test 974 (s)")*(Barèmes!$B$6:$B$28=H207)*(Barèmes!$C$6:$C$28=IF(H207="6ème","Mixte",G207)))=0),"",IF(SUMPRODUCT((Barèmes!$A$6:$A$28="Agilité — T-test 974 (s)")*(Barèmes!$B$6:$B$28=H207)*(Barèmes!$C$6:$C$28=IF(H207="6ème","Mixte",G207))*(Barèmes!$J$6:$J$28="+"))&gt;0,IF(AA207&lt;=SUMIFS(Barèmes!$D$6:$D$28,Barèmes!$A$6:$A$28,"Agilité — T-test 974 (s)",Barèmes!$B$6:$B$28,H207,Barèmes!$C$6:$C$28,IF(H207="6ème","Mixte",G207)),"à besoin",IF(AA207&lt;=SUMIFS(Barèmes!$E$6:$E$28,Barèmes!$A$6:$A$28,"Agilité — T-test 974 (s)",Barèmes!$B$6:$B$28,H207,Barèmes!$C$6:$C$28,IF(H207="6ème","Mixte",G207)),"fragile","satisfaisant")),IF(AA207&gt;=SUMIFS(Barèmes!$D$6:$D$28,Barèmes!$A$6:$A$28,"Agilité — T-test 974 (s)",Barèmes!$B$6:$B$28,H207,Barèmes!$C$6:$C$28,IF(H207="6ème","Mixte",G207)),"à besoin",IF(AA207&gt;=SUMIFS(Barèmes!$E$6:$E$28,Barèmes!$A$6:$A$28,"Agilité — T-test 974 (s)",Barèmes!$B$6:$B$28,H207,Barèmes!$C$6:$C$28,IF(H207="6ème","Mixte",G207)),"fragile","satisfaisant"))))</f>
        <v/>
      </c>
      <c r="AC207" s="27" t="str">
        <f>IF(OR(AA207="",SUMPRODUCT((Barèmes!$A$6:$A$28="Agilité — T-test 974 (s)")*(Barèmes!$B$6:$B$28=H207)*(Barèmes!$C$6:$C$28=IF(H207="6ème","Mixte",G207)))=0),"",IF(SUMPRODUCT((Barèmes!$A$6:$A$28="Agilité — T-test 974 (s)")*(Barèmes!$B$6:$B$28=H207)*(Barèmes!$C$6:$C$28=IF(H207="6ème","Mixte",G207))*(Barèmes!$J$6:$J$28="+"))&gt;0,IF(AA207&lt;=SUMIFS(Barèmes!$F$6:$F$28,Barèmes!$A$6:$A$28,"Agilité — T-test 974 (s)",Barèmes!$B$6:$B$28,H207,Barèmes!$C$6:$C$28,IF(H207="6ème","Mixte",G207)),Barèmes!$B$2,IF(AA207&lt;=SUMIFS(Barèmes!$G$6:$G$28,Barèmes!$A$6:$A$28,"Agilité — T-test 974 (s)",Barèmes!$B$6:$B$28,H207,Barèmes!$C$6:$C$28,IF(H207="6ème","Mixte",G207)),Barèmes!$C$2,IF(AA207&lt;=SUMIFS(Barèmes!$H$6:$H$28,Barèmes!$A$6:$A$28,"Agilité — T-test 974 (s)",Barèmes!$B$6:$B$28,H207,Barèmes!$C$6:$C$28,IF(H207="6ème","Mixte",G207)),Barèmes!$D$2,IF(AA207&lt;=SUMIFS(Barèmes!$I$6:$I$28,Barèmes!$A$6:$A$28,"Agilité — T-test 974 (s)",Barèmes!$B$6:$B$28,H207,Barèmes!$C$6:$C$28,IF(H207="6ème","Mixte",G207)),Barèmes!$E$2,Barèmes!$F$2)))),IF(AA207&gt;=SUMIFS(Barèmes!$F$6:$F$28,Barèmes!$A$6:$A$28,"Agilité — T-test 974 (s)",Barèmes!$B$6:$B$28,H207,Barèmes!$C$6:$C$28,IF(H207="6ème","Mixte",G207)),Barèmes!$B$2,IF(AA207&gt;=SUMIFS(Barèmes!$G$6:$G$28,Barèmes!$A$6:$A$28,"Agilité — T-test 974 (s)",Barèmes!$B$6:$B$28,H207,Barèmes!$C$6:$C$28,IF(H207="6ème","Mixte",G207)),Barèmes!$C$2,IF(AA207&gt;=SUMIFS(Barèmes!$H$6:$H$28,Barèmes!$A$6:$A$28,"Agilité — T-test 974 (s)",Barèmes!$B$6:$B$28,H207,Barèmes!$C$6:$C$28,IF(H207="6ème","Mixte",G207)),Barèmes!$D$2,IF(AA207&gt;=SUMIFS(Barèmes!$I$6:$I$28,Barèmes!$A$6:$A$28,"Agilité — T-test 974 (s)",Barèmes!$B$6:$B$28,H207,Barèmes!$C$6:$C$28,IF(H207="6ème","Mixte",G207)),Barèmes!$E$2,Barèmes!$F$2))))))</f>
        <v/>
      </c>
      <c r="AD207" s="28" t="str">
        <f t="shared" si="26"/>
        <v/>
      </c>
      <c r="AE207" s="29" t="str">
        <f t="shared" si="27"/>
        <v/>
      </c>
      <c r="AF207" s="30" t="str">
        <f>IF(OR(AD207="",SUMPRODUCT((Barèmes!$A$6:$A$28="Surcoût d'agilité (s) — technique")*(Barèmes!$B$6:$B$28=H207)*(Barèmes!$C$6:$C$28=IF(H207="6ème","Mixte",G207)))=0),"",IF(SUMPRODUCT((Barèmes!$A$6:$A$28="Surcoût d'agilité (s) — technique")*(Barèmes!$B$6:$B$28=H207)*(Barèmes!$C$6:$C$28=IF(H207="6ème","Mixte",G207))*(Barèmes!$J$6:$J$28="+"))&gt;0,IF(AD207&lt;=SUMIFS(Barèmes!$D$6:$D$28,Barèmes!$A$6:$A$28,"Surcoût d'agilité (s) — technique",Barèmes!$B$6:$B$28,H207,Barèmes!$C$6:$C$28,IF(H207="6ème","Mixte",G207)),"à besoin",IF(AD207&lt;=SUMIFS(Barèmes!$E$6:$E$28,Barèmes!$A$6:$A$28,"Surcoût d'agilité (s) — technique",Barèmes!$B$6:$B$28,H207,Barèmes!$C$6:$C$28,IF(H207="6ème","Mixte",G207)),"fragile","satisfaisant")),IF(AD207&gt;=SUMIFS(Barèmes!$D$6:$D$28,Barèmes!$A$6:$A$28,"Surcoût d'agilité (s) — technique",Barèmes!$B$6:$B$28,H207,Barèmes!$C$6:$C$28,IF(H207="6ème","Mixte",G207)),"à besoin",IF(AD207&gt;=SUMIFS(Barèmes!$E$6:$E$28,Barèmes!$A$6:$A$28,"Surcoût d'agilité (s) — technique",Barèmes!$B$6:$B$28,H207,Barèmes!$C$6:$C$28,IF(H207="6ème","Mixte",G207)),"fragile","satisfaisant"))))</f>
        <v/>
      </c>
      <c r="AG207" s="30" t="str">
        <f>IF(OR(AD207="",SUMPRODUCT((Barèmes!$A$6:$A$28="Surcoût d'agilité (s) — technique")*(Barèmes!$B$6:$B$28=H207)*(Barèmes!$C$6:$C$28=IF(H207="6ème","Mixte",G207)))=0),"",IF(SUMPRODUCT((Barèmes!$A$6:$A$28="Surcoût d'agilité (s) — technique")*(Barèmes!$B$6:$B$28=H207)*(Barèmes!$C$6:$C$28=IF(H207="6ème","Mixte",G207))*(Barèmes!$J$6:$J$28="+"))&gt;0,IF(AD207&lt;=SUMIFS(Barèmes!$F$6:$F$28,Barèmes!$A$6:$A$28,"Surcoût d'agilité (s) — technique",Barèmes!$B$6:$B$28,H207,Barèmes!$C$6:$C$28,IF(H207="6ème","Mixte",G207)),Barèmes!$B$2,IF(AD207&lt;=SUMIFS(Barèmes!$G$6:$G$28,Barèmes!$A$6:$A$28,"Surcoût d'agilité (s) — technique",Barèmes!$B$6:$B$28,H207,Barèmes!$C$6:$C$28,IF(H207="6ème","Mixte",G207)),Barèmes!$C$2,IF(AD207&lt;=SUMIFS(Barèmes!$H$6:$H$28,Barèmes!$A$6:$A$28,"Surcoût d'agilité (s) — technique",Barèmes!$B$6:$B$28,H207,Barèmes!$C$6:$C$28,IF(H207="6ème","Mixte",G207)),Barèmes!$D$2,IF(AD207&lt;=SUMIFS(Barèmes!$I$6:$I$28,Barèmes!$A$6:$A$28,"Surcoût d'agilité (s) — technique",Barèmes!$B$6:$B$28,H207,Barèmes!$C$6:$C$28,IF(H207="6ème","Mixte",G207)),Barèmes!$E$2,Barèmes!$F$2)))),IF(AD207&gt;=SUMIFS(Barèmes!$F$6:$F$28,Barèmes!$A$6:$A$28,"Surcoût d'agilité (s) — technique",Barèmes!$B$6:$B$28,H207,Barèmes!$C$6:$C$28,IF(H207="6ème","Mixte",G207)),Barèmes!$B$2,IF(AD207&gt;=SUMIFS(Barèmes!$G$6:$G$28,Barèmes!$A$6:$A$28,"Surcoût d'agilité (s) — technique",Barèmes!$B$6:$B$28,H207,Barèmes!$C$6:$C$28,IF(H207="6ème","Mixte",G207)),Barèmes!$C$2,IF(AD207&gt;=SUMIFS(Barèmes!$H$6:$H$28,Barèmes!$A$6:$A$28,"Surcoût d'agilité (s) — technique",Barèmes!$B$6:$B$28,H207,Barèmes!$C$6:$C$28,IF(H207="6ème","Mixte",G207)),Barèmes!$D$2,IF(AD207&gt;=SUMIFS(Barèmes!$I$6:$I$28,Barèmes!$A$6:$A$28,"Surcoût d'agilité (s) — technique",Barèmes!$B$6:$B$28,H207,Barèmes!$C$6:$C$28,IF(H207="6ème","Mixte",G207)),Barèmes!$E$2,Barèmes!$F$2))))))</f>
        <v/>
      </c>
      <c r="AH207" s="31" t="str">
        <f>IF((IF(N207="",0,1)+IF(Q207="",0,1)+IF(W207="",0,1)+IF(Z207="",0,1)+IF(AC207="",0,1))=0,"",3*IF(N207=Barèmes!$B$2,1,IF(N207=Barèmes!$C$2,2,IF(N207=Barèmes!$D$2,3,IF(N207=Barèmes!$E$2,4,IF(N207=Barèmes!$F$2,5,0)))))+3*IF(Q207=Barèmes!$B$2,1,IF(Q207=Barèmes!$C$2,2,IF(Q207=Barèmes!$D$2,3,IF(Q207=Barèmes!$E$2,4,IF(Q207=Barèmes!$F$2,5,0)))))+2*IF(W207=Barèmes!$B$2,1,IF(W207=Barèmes!$C$2,2,IF(W207=Barèmes!$D$2,3,IF(W207=Barèmes!$E$2,4,IF(W207=Barèmes!$F$2,5,0)))))+1*IF(Z207=Barèmes!$B$2,1,IF(Z207=Barèmes!$C$2,2,IF(Z207=Barèmes!$D$2,3,IF(Z207=Barèmes!$E$2,4,IF(Z207=Barèmes!$F$2,5,0)))))+1*IF(AC207=Barèmes!$B$2,1,IF(AC207=Barèmes!$C$2,2,IF(AC207=Barèmes!$D$2,3,IF(AC207=Barèmes!$E$2,4,IF(AC207=Barèmes!$F$2,5,0))))))</f>
        <v/>
      </c>
      <c r="AI207" s="31"/>
      <c r="AJ207" s="32" t="str">
        <f>IFERROR(INDEX(Croissance!$B$5:$B$604,MATCH(A207,Croissance!$A$5:$A$604,0)),"")</f>
        <v/>
      </c>
      <c r="AK207" s="32" t="str">
        <f>IFERROR(INDEX(Croissance!$C$5:$C$604,MATCH(A207,Croissance!$A$5:$A$604,0)),"")</f>
        <v/>
      </c>
      <c r="AL207" s="32" t="str">
        <f>IFERROR(INDEX(Croissance!$D$5:$D$604,MATCH(A207,Croissance!$A$5:$A$604,0)),"")</f>
        <v/>
      </c>
      <c r="AM207" s="32" t="str">
        <f>IFERROR(INDEX(Croissance!$E$5:$E$604,MATCH(A207,Croissance!$A$5:$A$604,0)),"")</f>
        <v/>
      </c>
      <c r="AO207" s="33">
        <f t="shared" si="32"/>
        <v>0</v>
      </c>
      <c r="AP207" s="33">
        <f t="shared" si="28"/>
        <v>0</v>
      </c>
      <c r="AQ207" s="33">
        <f>IF(A207="",0,IF(AND(OR('Synthèse classe'!$C$2="Tous",C207='Synthèse classe'!$C$2),OR('Synthèse classe'!$C$3="Toutes",D207='Synthèse classe'!$C$3),OR('Synthèse classe'!$C$4="Toutes",AND('Synthèse classe'!$C$4="Dernière",AP207=1),B207=IFERROR(VALUE('Synthèse classe'!$C$4),0))),1,0))</f>
        <v>0</v>
      </c>
      <c r="AR207" s="34" t="str">
        <f t="shared" si="29"/>
        <v/>
      </c>
    </row>
    <row r="208" spans="1:44" x14ac:dyDescent="0.2">
      <c r="A208" s="17" t="str">
        <f t="shared" si="25"/>
        <v/>
      </c>
      <c r="B208" s="18"/>
      <c r="C208" s="19"/>
      <c r="D208" s="19"/>
      <c r="E208" s="19"/>
      <c r="F208" s="19"/>
      <c r="G208" s="19"/>
      <c r="H208" s="17" t="str">
        <f t="shared" si="30"/>
        <v/>
      </c>
      <c r="I208" s="20"/>
      <c r="J208" s="18"/>
      <c r="K208" s="19"/>
      <c r="L208" s="21" t="str">
        <f t="shared" si="31"/>
        <v/>
      </c>
      <c r="M208" s="21" t="str">
        <f>IF(OR(J208="",SUMPRODUCT((Barèmes!$A$6:$A$28="Endurance — Luc Léger (palier)")*(Barèmes!$B$6:$B$28=H208)*(Barèmes!$C$6:$C$28=IF(H208="6ème","Mixte",G208)))=0),"",IF(SUMPRODUCT((Barèmes!$A$6:$A$28="Endurance — Luc Léger (palier)")*(Barèmes!$B$6:$B$28=H208)*(Barèmes!$C$6:$C$28=IF(H208="6ème","Mixte",G208))*(Barèmes!$J$6:$J$28="+"))&gt;0,IF(J208&lt;=SUMIFS(Barèmes!$D$6:$D$28,Barèmes!$A$6:$A$28,"Endurance — Luc Léger (palier)",Barèmes!$B$6:$B$28,H208,Barèmes!$C$6:$C$28,IF(H208="6ème","Mixte",G208)),"à besoin",IF(J208&lt;=SUMIFS(Barèmes!$E$6:$E$28,Barèmes!$A$6:$A$28,"Endurance — Luc Léger (palier)",Barèmes!$B$6:$B$28,H208,Barèmes!$C$6:$C$28,IF(H208="6ème","Mixte",G208)),"fragile","satisfaisant")),IF(J208&gt;=SUMIFS(Barèmes!$D$6:$D$28,Barèmes!$A$6:$A$28,"Endurance — Luc Léger (palier)",Barèmes!$B$6:$B$28,H208,Barèmes!$C$6:$C$28,IF(H208="6ème","Mixte",G208)),"à besoin",IF(J208&gt;=SUMIFS(Barèmes!$E$6:$E$28,Barèmes!$A$6:$A$28,"Endurance — Luc Léger (palier)",Barèmes!$B$6:$B$28,H208,Barèmes!$C$6:$C$28,IF(H208="6ème","Mixte",G208)),"fragile","satisfaisant"))))</f>
        <v/>
      </c>
      <c r="N208" s="21" t="str">
        <f>IF(OR(J208="",SUMPRODUCT((Barèmes!$A$6:$A$28="Endurance — Luc Léger (palier)")*(Barèmes!$B$6:$B$28=H208)*(Barèmes!$C$6:$C$28=IF(H208="6ème","Mixte",G208)))=0),"",IF(SUMPRODUCT((Barèmes!$A$6:$A$28="Endurance — Luc Léger (palier)")*(Barèmes!$B$6:$B$28=H208)*(Barèmes!$C$6:$C$28=IF(H208="6ème","Mixte",G208))*(Barèmes!$J$6:$J$28="+"))&gt;0,IF(J208&lt;=SUMIFS(Barèmes!$F$6:$F$28,Barèmes!$A$6:$A$28,"Endurance — Luc Léger (palier)",Barèmes!$B$6:$B$28,H208,Barèmes!$C$6:$C$28,IF(H208="6ème","Mixte",G208)),Barèmes!$B$2,IF(J208&lt;=SUMIFS(Barèmes!$G$6:$G$28,Barèmes!$A$6:$A$28,"Endurance — Luc Léger (palier)",Barèmes!$B$6:$B$28,H208,Barèmes!$C$6:$C$28,IF(H208="6ème","Mixte",G208)),Barèmes!$C$2,IF(J208&lt;=SUMIFS(Barèmes!$H$6:$H$28,Barèmes!$A$6:$A$28,"Endurance — Luc Léger (palier)",Barèmes!$B$6:$B$28,H208,Barèmes!$C$6:$C$28,IF(H208="6ème","Mixte",G208)),Barèmes!$D$2,IF(J208&lt;=SUMIFS(Barèmes!$I$6:$I$28,Barèmes!$A$6:$A$28,"Endurance — Luc Léger (palier)",Barèmes!$B$6:$B$28,H208,Barèmes!$C$6:$C$28,IF(H208="6ème","Mixte",G208)),Barèmes!$E$2,Barèmes!$F$2)))),IF(J208&gt;=SUMIFS(Barèmes!$F$6:$F$28,Barèmes!$A$6:$A$28,"Endurance — Luc Léger (palier)",Barèmes!$B$6:$B$28,H208,Barèmes!$C$6:$C$28,IF(H208="6ème","Mixte",G208)),Barèmes!$B$2,IF(J208&gt;=SUMIFS(Barèmes!$G$6:$G$28,Barèmes!$A$6:$A$28,"Endurance — Luc Léger (palier)",Barèmes!$B$6:$B$28,H208,Barèmes!$C$6:$C$28,IF(H208="6ème","Mixte",G208)),Barèmes!$C$2,IF(J208&gt;=SUMIFS(Barèmes!$H$6:$H$28,Barèmes!$A$6:$A$28,"Endurance — Luc Léger (palier)",Barèmes!$B$6:$B$28,H208,Barèmes!$C$6:$C$28,IF(H208="6ème","Mixte",G208)),Barèmes!$D$2,IF(J208&gt;=SUMIFS(Barèmes!$I$6:$I$28,Barèmes!$A$6:$A$28,"Endurance — Luc Léger (palier)",Barèmes!$B$6:$B$28,H208,Barèmes!$C$6:$C$28,IF(H208="6ème","Mixte",G208)),Barèmes!$E$2,Barèmes!$F$2))))))</f>
        <v/>
      </c>
      <c r="O208" s="22"/>
      <c r="P208" s="23" t="str">
        <f>IF(OR(O208="",SUMPRODUCT((Barèmes!$A$6:$A$28="Force bas du corps — Saut en longueur (m)")*(Barèmes!$B$6:$B$28=H208)*(Barèmes!$C$6:$C$28=IF(H208="6ème","Mixte",G208)))=0),"",IF(SUMPRODUCT((Barèmes!$A$6:$A$28="Force bas du corps — Saut en longueur (m)")*(Barèmes!$B$6:$B$28=H208)*(Barèmes!$C$6:$C$28=IF(H208="6ème","Mixte",G208))*(Barèmes!$J$6:$J$28="+"))&gt;0,IF(O208&lt;=SUMIFS(Barèmes!$D$6:$D$28,Barèmes!$A$6:$A$28,"Force bas du corps — Saut en longueur (m)",Barèmes!$B$6:$B$28,H208,Barèmes!$C$6:$C$28,IF(H208="6ème","Mixte",G208)),"à besoin",IF(O208&lt;=SUMIFS(Barèmes!$E$6:$E$28,Barèmes!$A$6:$A$28,"Force bas du corps — Saut en longueur (m)",Barèmes!$B$6:$B$28,H208,Barèmes!$C$6:$C$28,IF(H208="6ème","Mixte",G208)),"fragile","satisfaisant")),IF(O208&gt;=SUMIFS(Barèmes!$D$6:$D$28,Barèmes!$A$6:$A$28,"Force bas du corps — Saut en longueur (m)",Barèmes!$B$6:$B$28,H208,Barèmes!$C$6:$C$28,IF(H208="6ème","Mixte",G208)),"à besoin",IF(O208&gt;=SUMIFS(Barèmes!$E$6:$E$28,Barèmes!$A$6:$A$28,"Force bas du corps — Saut en longueur (m)",Barèmes!$B$6:$B$28,H208,Barèmes!$C$6:$C$28,IF(H208="6ème","Mixte",G208)),"fragile","satisfaisant"))))</f>
        <v/>
      </c>
      <c r="Q208" s="23" t="str">
        <f>IF(OR(O208="",SUMPRODUCT((Barèmes!$A$6:$A$28="Force bas du corps — Saut en longueur (m)")*(Barèmes!$B$6:$B$28=H208)*(Barèmes!$C$6:$C$28=IF(H208="6ème","Mixte",G208)))=0),"",IF(SUMPRODUCT((Barèmes!$A$6:$A$28="Force bas du corps — Saut en longueur (m)")*(Barèmes!$B$6:$B$28=H208)*(Barèmes!$C$6:$C$28=IF(H208="6ème","Mixte",G208))*(Barèmes!$J$6:$J$28="+"))&gt;0,IF(O208&lt;=SUMIFS(Barèmes!$F$6:$F$28,Barèmes!$A$6:$A$28,"Force bas du corps — Saut en longueur (m)",Barèmes!$B$6:$B$28,H208,Barèmes!$C$6:$C$28,IF(H208="6ème","Mixte",G208)),Barèmes!$B$2,IF(O208&lt;=SUMIFS(Barèmes!$G$6:$G$28,Barèmes!$A$6:$A$28,"Force bas du corps — Saut en longueur (m)",Barèmes!$B$6:$B$28,H208,Barèmes!$C$6:$C$28,IF(H208="6ème","Mixte",G208)),Barèmes!$C$2,IF(O208&lt;=SUMIFS(Barèmes!$H$6:$H$28,Barèmes!$A$6:$A$28,"Force bas du corps — Saut en longueur (m)",Barèmes!$B$6:$B$28,H208,Barèmes!$C$6:$C$28,IF(H208="6ème","Mixte",G208)),Barèmes!$D$2,IF(O208&lt;=SUMIFS(Barèmes!$I$6:$I$28,Barèmes!$A$6:$A$28,"Force bas du corps — Saut en longueur (m)",Barèmes!$B$6:$B$28,H208,Barèmes!$C$6:$C$28,IF(H208="6ème","Mixte",G208)),Barèmes!$E$2,Barèmes!$F$2)))),IF(O208&gt;=SUMIFS(Barèmes!$F$6:$F$28,Barèmes!$A$6:$A$28,"Force bas du corps — Saut en longueur (m)",Barèmes!$B$6:$B$28,H208,Barèmes!$C$6:$C$28,IF(H208="6ème","Mixte",G208)),Barèmes!$B$2,IF(O208&gt;=SUMIFS(Barèmes!$G$6:$G$28,Barèmes!$A$6:$A$28,"Force bas du corps — Saut en longueur (m)",Barèmes!$B$6:$B$28,H208,Barèmes!$C$6:$C$28,IF(H208="6ème","Mixte",G208)),Barèmes!$C$2,IF(O208&gt;=SUMIFS(Barèmes!$H$6:$H$28,Barèmes!$A$6:$A$28,"Force bas du corps — Saut en longueur (m)",Barèmes!$B$6:$B$28,H208,Barèmes!$C$6:$C$28,IF(H208="6ème","Mixte",G208)),Barèmes!$D$2,IF(O208&gt;=SUMIFS(Barèmes!$I$6:$I$28,Barèmes!$A$6:$A$28,"Force bas du corps — Saut en longueur (m)",Barèmes!$B$6:$B$28,H208,Barèmes!$C$6:$C$28,IF(H208="6ème","Mixte",G208)),Barèmes!$E$2,Barèmes!$F$2))))))</f>
        <v/>
      </c>
      <c r="R208" s="22"/>
      <c r="S208" s="24" t="str">
        <f>IF(OR(R208="",SUMPRODUCT((Barèmes!$A$6:$A$28="Vitesse — 30 m (s)")*(Barèmes!$B$6:$B$28=H208)*(Barèmes!$C$6:$C$28=IF(H208="6ème","Mixte",G208)))=0),"",IF(SUMPRODUCT((Barèmes!$A$6:$A$28="Vitesse — 30 m (s)")*(Barèmes!$B$6:$B$28=H208)*(Barèmes!$C$6:$C$28=IF(H208="6ème","Mixte",G208))*(Barèmes!$J$6:$J$28="+"))&gt;0,IF(R208&lt;=SUMIFS(Barèmes!$D$6:$D$28,Barèmes!$A$6:$A$28,"Vitesse — 30 m (s)",Barèmes!$B$6:$B$28,H208,Barèmes!$C$6:$C$28,IF(H208="6ème","Mixte",G208)),"à besoin",IF(R208&lt;=SUMIFS(Barèmes!$E$6:$E$28,Barèmes!$A$6:$A$28,"Vitesse — 30 m (s)",Barèmes!$B$6:$B$28,H208,Barèmes!$C$6:$C$28,IF(H208="6ème","Mixte",G208)),"fragile","satisfaisant")),IF(R208&gt;=SUMIFS(Barèmes!$D$6:$D$28,Barèmes!$A$6:$A$28,"Vitesse — 30 m (s)",Barèmes!$B$6:$B$28,H208,Barèmes!$C$6:$C$28,IF(H208="6ème","Mixte",G208)),"à besoin",IF(R208&gt;=SUMIFS(Barèmes!$E$6:$E$28,Barèmes!$A$6:$A$28,"Vitesse — 30 m (s)",Barèmes!$B$6:$B$28,H208,Barèmes!$C$6:$C$28,IF(H208="6ème","Mixte",G208)),"fragile","satisfaisant"))))</f>
        <v/>
      </c>
      <c r="T208" s="24" t="str">
        <f>IF(OR(R208="",SUMPRODUCT((Barèmes!$A$6:$A$28="Vitesse — 30 m (s)")*(Barèmes!$B$6:$B$28=H208)*(Barèmes!$C$6:$C$28=IF(H208="6ème","Mixte",G208)))=0),"",IF(SUMPRODUCT((Barèmes!$A$6:$A$28="Vitesse — 30 m (s)")*(Barèmes!$B$6:$B$28=H208)*(Barèmes!$C$6:$C$28=IF(H208="6ème","Mixte",G208))*(Barèmes!$J$6:$J$28="+"))&gt;0,IF(R208&lt;=SUMIFS(Barèmes!$F$6:$F$28,Barèmes!$A$6:$A$28,"Vitesse — 30 m (s)",Barèmes!$B$6:$B$28,H208,Barèmes!$C$6:$C$28,IF(H208="6ème","Mixte",G208)),Barèmes!$B$2,IF(R208&lt;=SUMIFS(Barèmes!$G$6:$G$28,Barèmes!$A$6:$A$28,"Vitesse — 30 m (s)",Barèmes!$B$6:$B$28,H208,Barèmes!$C$6:$C$28,IF(H208="6ème","Mixte",G208)),Barèmes!$C$2,IF(R208&lt;=SUMIFS(Barèmes!$H$6:$H$28,Barèmes!$A$6:$A$28,"Vitesse — 30 m (s)",Barèmes!$B$6:$B$28,H208,Barèmes!$C$6:$C$28,IF(H208="6ème","Mixte",G208)),Barèmes!$D$2,IF(R208&lt;=SUMIFS(Barèmes!$I$6:$I$28,Barèmes!$A$6:$A$28,"Vitesse — 30 m (s)",Barèmes!$B$6:$B$28,H208,Barèmes!$C$6:$C$28,IF(H208="6ème","Mixte",G208)),Barèmes!$E$2,Barèmes!$F$2)))),IF(R208&gt;=SUMIFS(Barèmes!$F$6:$F$28,Barèmes!$A$6:$A$28,"Vitesse — 30 m (s)",Barèmes!$B$6:$B$28,H208,Barèmes!$C$6:$C$28,IF(H208="6ème","Mixte",G208)),Barèmes!$B$2,IF(R208&gt;=SUMIFS(Barèmes!$G$6:$G$28,Barèmes!$A$6:$A$28,"Vitesse — 30 m (s)",Barèmes!$B$6:$B$28,H208,Barèmes!$C$6:$C$28,IF(H208="6ème","Mixte",G208)),Barèmes!$C$2,IF(R208&gt;=SUMIFS(Barèmes!$H$6:$H$28,Barèmes!$A$6:$A$28,"Vitesse — 30 m (s)",Barèmes!$B$6:$B$28,H208,Barèmes!$C$6:$C$28,IF(H208="6ème","Mixte",G208)),Barèmes!$D$2,IF(R208&gt;=SUMIFS(Barèmes!$I$6:$I$28,Barèmes!$A$6:$A$28,"Vitesse — 30 m (s)",Barèmes!$B$6:$B$28,H208,Barèmes!$C$6:$C$28,IF(H208="6ème","Mixte",G208)),Barèmes!$E$2,Barèmes!$F$2))))))</f>
        <v/>
      </c>
      <c r="U208" s="22"/>
      <c r="V208" s="25" t="str">
        <f>IF(OR(U208="",SUMPRODUCT((Barèmes!$A$6:$A$28="Vitesse — 50 m (s)")*(Barèmes!$B$6:$B$28=H208)*(Barèmes!$C$6:$C$28=IF(H208="6ème","Mixte",G208)))=0),"",IF(SUMPRODUCT((Barèmes!$A$6:$A$28="Vitesse — 50 m (s)")*(Barèmes!$B$6:$B$28=H208)*(Barèmes!$C$6:$C$28=IF(H208="6ème","Mixte",G208))*(Barèmes!$J$6:$J$28="+"))&gt;0,IF(U208&lt;=SUMIFS(Barèmes!$D$6:$D$28,Barèmes!$A$6:$A$28,"Vitesse — 50 m (s)",Barèmes!$B$6:$B$28,H208,Barèmes!$C$6:$C$28,IF(H208="6ème","Mixte",G208)),"à besoin",IF(U208&lt;=SUMIFS(Barèmes!$E$6:$E$28,Barèmes!$A$6:$A$28,"Vitesse — 50 m (s)",Barèmes!$B$6:$B$28,H208,Barèmes!$C$6:$C$28,IF(H208="6ème","Mixte",G208)),"fragile","satisfaisant")),IF(U208&gt;=SUMIFS(Barèmes!$D$6:$D$28,Barèmes!$A$6:$A$28,"Vitesse — 50 m (s)",Barèmes!$B$6:$B$28,H208,Barèmes!$C$6:$C$28,IF(H208="6ème","Mixte",G208)),"à besoin",IF(U208&gt;=SUMIFS(Barèmes!$E$6:$E$28,Barèmes!$A$6:$A$28,"Vitesse — 50 m (s)",Barèmes!$B$6:$B$28,H208,Barèmes!$C$6:$C$28,IF(H208="6ème","Mixte",G208)),"fragile","satisfaisant"))))</f>
        <v/>
      </c>
      <c r="W208" s="25" t="str">
        <f>IF(OR(U208="",SUMPRODUCT((Barèmes!$A$6:$A$28="Vitesse — 50 m (s)")*(Barèmes!$B$6:$B$28=H208)*(Barèmes!$C$6:$C$28=IF(H208="6ème","Mixte",G208)))=0),"",IF(SUMPRODUCT((Barèmes!$A$6:$A$28="Vitesse — 50 m (s)")*(Barèmes!$B$6:$B$28=H208)*(Barèmes!$C$6:$C$28=IF(H208="6ème","Mixte",G208))*(Barèmes!$J$6:$J$28="+"))&gt;0,IF(U208&lt;=SUMIFS(Barèmes!$F$6:$F$28,Barèmes!$A$6:$A$28,"Vitesse — 50 m (s)",Barèmes!$B$6:$B$28,H208,Barèmes!$C$6:$C$28,IF(H208="6ème","Mixte",G208)),Barèmes!$B$2,IF(U208&lt;=SUMIFS(Barèmes!$G$6:$G$28,Barèmes!$A$6:$A$28,"Vitesse — 50 m (s)",Barèmes!$B$6:$B$28,H208,Barèmes!$C$6:$C$28,IF(H208="6ème","Mixte",G208)),Barèmes!$C$2,IF(U208&lt;=SUMIFS(Barèmes!$H$6:$H$28,Barèmes!$A$6:$A$28,"Vitesse — 50 m (s)",Barèmes!$B$6:$B$28,H208,Barèmes!$C$6:$C$28,IF(H208="6ème","Mixte",G208)),Barèmes!$D$2,IF(U208&lt;=SUMIFS(Barèmes!$I$6:$I$28,Barèmes!$A$6:$A$28,"Vitesse — 50 m (s)",Barèmes!$B$6:$B$28,H208,Barèmes!$C$6:$C$28,IF(H208="6ème","Mixte",G208)),Barèmes!$E$2,Barèmes!$F$2)))),IF(U208&gt;=SUMIFS(Barèmes!$F$6:$F$28,Barèmes!$A$6:$A$28,"Vitesse — 50 m (s)",Barèmes!$B$6:$B$28,H208,Barèmes!$C$6:$C$28,IF(H208="6ème","Mixte",G208)),Barèmes!$B$2,IF(U208&gt;=SUMIFS(Barèmes!$G$6:$G$28,Barèmes!$A$6:$A$28,"Vitesse — 50 m (s)",Barèmes!$B$6:$B$28,H208,Barèmes!$C$6:$C$28,IF(H208="6ème","Mixte",G208)),Barèmes!$C$2,IF(U208&gt;=SUMIFS(Barèmes!$H$6:$H$28,Barèmes!$A$6:$A$28,"Vitesse — 50 m (s)",Barèmes!$B$6:$B$28,H208,Barèmes!$C$6:$C$28,IF(H208="6ème","Mixte",G208)),Barèmes!$D$2,IF(U208&gt;=SUMIFS(Barèmes!$I$6:$I$28,Barèmes!$A$6:$A$28,"Vitesse — 50 m (s)",Barèmes!$B$6:$B$28,H208,Barèmes!$C$6:$C$28,IF(H208="6ème","Mixte",G208)),Barèmes!$E$2,Barèmes!$F$2))))))</f>
        <v/>
      </c>
      <c r="X208" s="18"/>
      <c r="Y208" s="26" t="str" cm="1">
        <f t="array" ref="Y208">IF(OR(X208="",SUMPRODUCT((Barèmes!$A$6:$A$28="Souplesse (score 1-5)")*(Barèmes!$B$6:$B$28=H208)*(Barèmes!$C$6:$C$28=IF(H208="6ème","Mixte",G208)))=0),"",IF(SUMPRODUCT((Barèmes!$A$6:$A$28="Souplesse (score 1-5)")*(Barèmes!$B$6:$B$28=H208)*(Barèmes!$C$6:$C$28=IF(H208="6ème","Mixte",G208))*(Barèmes!$J$6:$J$28="+"))&gt;0,IF(X208&lt;=SUMIFS(Barèmes!$D$6:$D$28,Barèmes!$A$6:$A$28,"Souplesse (score 1-5)",Barèmes!$B$6:$B$28,H208,Barèmes!$C$6:$C$28,IF(H208="6ème","Mixte",G208)),"à besoin",IF(X208&lt;=SUMIFS(Barèmes!$E$6:$E$28,Barèmes!$A$6:$A$28,"Souplesse (score 1-5)",Barèmes!$B$6:$B$28,H208,Barèmes!$C$6:$C$28,IF(H208="6ème","Mixte",G208)),"fragile","satisfaisant")),IF(X208&gt;=SUMIFS(Barèmes!$D$6:$D$28,Barèmes!$A$6:$A$28,"Souplesse (score 1-5)",Barèmes!$B$6:$B$28,H208,Barèmes!$C$6:$C$28,IF(H208="6ème","Mixte",G208)),"à besoin",IF(X208&gt;=SUMIFS(Barèmes!$E$6:$E$28,Barèmes!$A$6:$A$28,"Souplesse (score 1-5)",Barèmes!$B$6:$B$28,H208,Barèmes!$C$6:$C$28,IF(H208="6ème","Mixte",G208)),"fragile","satisfaisant"))))</f>
        <v/>
      </c>
      <c r="Z208" s="26" t="str" cm="1">
        <f t="array" ref="Z208">IF(OR(X208="",SUMPRODUCT((Barèmes!$A$6:$A$28="Souplesse (score 1-5)")*(Barèmes!$B$6:$B$28=H208)*(Barèmes!$C$6:$C$28=IF(H208="6ème","Mixte",G208)))=0),"",IF(SUMPRODUCT((Barèmes!$A$6:$A$28="Souplesse (score 1-5)")*(Barèmes!$B$6:$B$28=H208)*(Barèmes!$C$6:$C$28=IF(H208="6ème","Mixte",G208))*(Barèmes!$J$6:$J$28="+"))&gt;0,IF(X208&lt;=SUMIFS(Barèmes!$F$6:$F$28,Barèmes!$A$6:$A$28,"Souplesse (score 1-5)",Barèmes!$B$6:$B$28,H208,Barèmes!$C$6:$C$28,IF(H208="6ème","Mixte",G208)),Barèmes!$B$2,IF(X208&lt;=SUMIFS(Barèmes!$G$6:$G$28,Barèmes!$A$6:$A$28,"Souplesse (score 1-5)",Barèmes!$B$6:$B$28,H208,Barèmes!$C$6:$C$28,IF(H208="6ème","Mixte",G208)),Barèmes!$C$2,IF(X208&lt;=SUMIFS(Barèmes!$H$6:$H$28,Barèmes!$A$6:$A$28,"Souplesse (score 1-5)",Barèmes!$B$6:$B$28,H208,Barèmes!$C$6:$C$28,IF(H208="6ème","Mixte",G208)),Barèmes!$D$2,IF(X208&lt;=SUMIFS(Barèmes!$I$6:$I$28,Barèmes!$A$6:$A$28,"Souplesse (score 1-5)",Barèmes!$B$6:$B$28,H208,Barèmes!$C$6:$C$28,IF(H208="6ème","Mixte",G208)),Barèmes!$E$2,Barèmes!$F$2)))),IF(X208&gt;=SUMIFS(Barèmes!$F$6:$F$28,Barèmes!$A$6:$A$28,"Souplesse (score 1-5)",Barèmes!$B$6:$B$28,H208,Barèmes!$C$6:$C$28,IF(H208="6ème","Mixte",G208)),Barèmes!$B$2,IF(X208&gt;=SUMIFS(Barèmes!$G$6:$G$28,Barèmes!$A$6:$A$28,"Souplesse (score 1-5)",Barèmes!$B$6:$B$28,H208,Barèmes!$C$6:$C$28,IF(H208="6ème","Mixte",G208)),Barèmes!$C$2,IF(X208&gt;=SUMIFS(Barèmes!$H$6:$H$28,Barèmes!$A$6:$A$28,"Souplesse (score 1-5)",Barèmes!$B$6:$B$28,H208,Barèmes!$C$6:$C$28,IF(H208="6ème","Mixte",G208)),Barèmes!$D$2,IF(X208&gt;=SUMIFS(Barèmes!$I$6:$I$28,Barèmes!$A$6:$A$28,"Souplesse (score 1-5)",Barèmes!$B$6:$B$28,H208,Barèmes!$C$6:$C$28,IF(H208="6ème","Mixte",G208)),Barèmes!$E$2,Barèmes!$F$2))))))</f>
        <v/>
      </c>
      <c r="AA208" s="22"/>
      <c r="AB208" s="27" t="str">
        <f>IF(OR(AA208="",SUMPRODUCT((Barèmes!$A$6:$A$28="Agilité — T-test 974 (s)")*(Barèmes!$B$6:$B$28=H208)*(Barèmes!$C$6:$C$28=IF(H208="6ème","Mixte",G208)))=0),"",IF(SUMPRODUCT((Barèmes!$A$6:$A$28="Agilité — T-test 974 (s)")*(Barèmes!$B$6:$B$28=H208)*(Barèmes!$C$6:$C$28=IF(H208="6ème","Mixte",G208))*(Barèmes!$J$6:$J$28="+"))&gt;0,IF(AA208&lt;=SUMIFS(Barèmes!$D$6:$D$28,Barèmes!$A$6:$A$28,"Agilité — T-test 974 (s)",Barèmes!$B$6:$B$28,H208,Barèmes!$C$6:$C$28,IF(H208="6ème","Mixte",G208)),"à besoin",IF(AA208&lt;=SUMIFS(Barèmes!$E$6:$E$28,Barèmes!$A$6:$A$28,"Agilité — T-test 974 (s)",Barèmes!$B$6:$B$28,H208,Barèmes!$C$6:$C$28,IF(H208="6ème","Mixte",G208)),"fragile","satisfaisant")),IF(AA208&gt;=SUMIFS(Barèmes!$D$6:$D$28,Barèmes!$A$6:$A$28,"Agilité — T-test 974 (s)",Barèmes!$B$6:$B$28,H208,Barèmes!$C$6:$C$28,IF(H208="6ème","Mixte",G208)),"à besoin",IF(AA208&gt;=SUMIFS(Barèmes!$E$6:$E$28,Barèmes!$A$6:$A$28,"Agilité — T-test 974 (s)",Barèmes!$B$6:$B$28,H208,Barèmes!$C$6:$C$28,IF(H208="6ème","Mixte",G208)),"fragile","satisfaisant"))))</f>
        <v/>
      </c>
      <c r="AC208" s="27" t="str">
        <f>IF(OR(AA208="",SUMPRODUCT((Barèmes!$A$6:$A$28="Agilité — T-test 974 (s)")*(Barèmes!$B$6:$B$28=H208)*(Barèmes!$C$6:$C$28=IF(H208="6ème","Mixte",G208)))=0),"",IF(SUMPRODUCT((Barèmes!$A$6:$A$28="Agilité — T-test 974 (s)")*(Barèmes!$B$6:$B$28=H208)*(Barèmes!$C$6:$C$28=IF(H208="6ème","Mixte",G208))*(Barèmes!$J$6:$J$28="+"))&gt;0,IF(AA208&lt;=SUMIFS(Barèmes!$F$6:$F$28,Barèmes!$A$6:$A$28,"Agilité — T-test 974 (s)",Barèmes!$B$6:$B$28,H208,Barèmes!$C$6:$C$28,IF(H208="6ème","Mixte",G208)),Barèmes!$B$2,IF(AA208&lt;=SUMIFS(Barèmes!$G$6:$G$28,Barèmes!$A$6:$A$28,"Agilité — T-test 974 (s)",Barèmes!$B$6:$B$28,H208,Barèmes!$C$6:$C$28,IF(H208="6ème","Mixte",G208)),Barèmes!$C$2,IF(AA208&lt;=SUMIFS(Barèmes!$H$6:$H$28,Barèmes!$A$6:$A$28,"Agilité — T-test 974 (s)",Barèmes!$B$6:$B$28,H208,Barèmes!$C$6:$C$28,IF(H208="6ème","Mixte",G208)),Barèmes!$D$2,IF(AA208&lt;=SUMIFS(Barèmes!$I$6:$I$28,Barèmes!$A$6:$A$28,"Agilité — T-test 974 (s)",Barèmes!$B$6:$B$28,H208,Barèmes!$C$6:$C$28,IF(H208="6ème","Mixte",G208)),Barèmes!$E$2,Barèmes!$F$2)))),IF(AA208&gt;=SUMIFS(Barèmes!$F$6:$F$28,Barèmes!$A$6:$A$28,"Agilité — T-test 974 (s)",Barèmes!$B$6:$B$28,H208,Barèmes!$C$6:$C$28,IF(H208="6ème","Mixte",G208)),Barèmes!$B$2,IF(AA208&gt;=SUMIFS(Barèmes!$G$6:$G$28,Barèmes!$A$6:$A$28,"Agilité — T-test 974 (s)",Barèmes!$B$6:$B$28,H208,Barèmes!$C$6:$C$28,IF(H208="6ème","Mixte",G208)),Barèmes!$C$2,IF(AA208&gt;=SUMIFS(Barèmes!$H$6:$H$28,Barèmes!$A$6:$A$28,"Agilité — T-test 974 (s)",Barèmes!$B$6:$B$28,H208,Barèmes!$C$6:$C$28,IF(H208="6ème","Mixte",G208)),Barèmes!$D$2,IF(AA208&gt;=SUMIFS(Barèmes!$I$6:$I$28,Barèmes!$A$6:$A$28,"Agilité — T-test 974 (s)",Barèmes!$B$6:$B$28,H208,Barèmes!$C$6:$C$28,IF(H208="6ème","Mixte",G208)),Barèmes!$E$2,Barèmes!$F$2))))))</f>
        <v/>
      </c>
      <c r="AD208" s="28" t="str">
        <f t="shared" si="26"/>
        <v/>
      </c>
      <c r="AE208" s="29" t="str">
        <f t="shared" si="27"/>
        <v/>
      </c>
      <c r="AF208" s="30" t="str">
        <f>IF(OR(AD208="",SUMPRODUCT((Barèmes!$A$6:$A$28="Surcoût d'agilité (s) — technique")*(Barèmes!$B$6:$B$28=H208)*(Barèmes!$C$6:$C$28=IF(H208="6ème","Mixte",G208)))=0),"",IF(SUMPRODUCT((Barèmes!$A$6:$A$28="Surcoût d'agilité (s) — technique")*(Barèmes!$B$6:$B$28=H208)*(Barèmes!$C$6:$C$28=IF(H208="6ème","Mixte",G208))*(Barèmes!$J$6:$J$28="+"))&gt;0,IF(AD208&lt;=SUMIFS(Barèmes!$D$6:$D$28,Barèmes!$A$6:$A$28,"Surcoût d'agilité (s) — technique",Barèmes!$B$6:$B$28,H208,Barèmes!$C$6:$C$28,IF(H208="6ème","Mixte",G208)),"à besoin",IF(AD208&lt;=SUMIFS(Barèmes!$E$6:$E$28,Barèmes!$A$6:$A$28,"Surcoût d'agilité (s) — technique",Barèmes!$B$6:$B$28,H208,Barèmes!$C$6:$C$28,IF(H208="6ème","Mixte",G208)),"fragile","satisfaisant")),IF(AD208&gt;=SUMIFS(Barèmes!$D$6:$D$28,Barèmes!$A$6:$A$28,"Surcoût d'agilité (s) — technique",Barèmes!$B$6:$B$28,H208,Barèmes!$C$6:$C$28,IF(H208="6ème","Mixte",G208)),"à besoin",IF(AD208&gt;=SUMIFS(Barèmes!$E$6:$E$28,Barèmes!$A$6:$A$28,"Surcoût d'agilité (s) — technique",Barèmes!$B$6:$B$28,H208,Barèmes!$C$6:$C$28,IF(H208="6ème","Mixte",G208)),"fragile","satisfaisant"))))</f>
        <v/>
      </c>
      <c r="AG208" s="30" t="str">
        <f>IF(OR(AD208="",SUMPRODUCT((Barèmes!$A$6:$A$28="Surcoût d'agilité (s) — technique")*(Barèmes!$B$6:$B$28=H208)*(Barèmes!$C$6:$C$28=IF(H208="6ème","Mixte",G208)))=0),"",IF(SUMPRODUCT((Barèmes!$A$6:$A$28="Surcoût d'agilité (s) — technique")*(Barèmes!$B$6:$B$28=H208)*(Barèmes!$C$6:$C$28=IF(H208="6ème","Mixte",G208))*(Barèmes!$J$6:$J$28="+"))&gt;0,IF(AD208&lt;=SUMIFS(Barèmes!$F$6:$F$28,Barèmes!$A$6:$A$28,"Surcoût d'agilité (s) — technique",Barèmes!$B$6:$B$28,H208,Barèmes!$C$6:$C$28,IF(H208="6ème","Mixte",G208)),Barèmes!$B$2,IF(AD208&lt;=SUMIFS(Barèmes!$G$6:$G$28,Barèmes!$A$6:$A$28,"Surcoût d'agilité (s) — technique",Barèmes!$B$6:$B$28,H208,Barèmes!$C$6:$C$28,IF(H208="6ème","Mixte",G208)),Barèmes!$C$2,IF(AD208&lt;=SUMIFS(Barèmes!$H$6:$H$28,Barèmes!$A$6:$A$28,"Surcoût d'agilité (s) — technique",Barèmes!$B$6:$B$28,H208,Barèmes!$C$6:$C$28,IF(H208="6ème","Mixte",G208)),Barèmes!$D$2,IF(AD208&lt;=SUMIFS(Barèmes!$I$6:$I$28,Barèmes!$A$6:$A$28,"Surcoût d'agilité (s) — technique",Barèmes!$B$6:$B$28,H208,Barèmes!$C$6:$C$28,IF(H208="6ème","Mixte",G208)),Barèmes!$E$2,Barèmes!$F$2)))),IF(AD208&gt;=SUMIFS(Barèmes!$F$6:$F$28,Barèmes!$A$6:$A$28,"Surcoût d'agilité (s) — technique",Barèmes!$B$6:$B$28,H208,Barèmes!$C$6:$C$28,IF(H208="6ème","Mixte",G208)),Barèmes!$B$2,IF(AD208&gt;=SUMIFS(Barèmes!$G$6:$G$28,Barèmes!$A$6:$A$28,"Surcoût d'agilité (s) — technique",Barèmes!$B$6:$B$28,H208,Barèmes!$C$6:$C$28,IF(H208="6ème","Mixte",G208)),Barèmes!$C$2,IF(AD208&gt;=SUMIFS(Barèmes!$H$6:$H$28,Barèmes!$A$6:$A$28,"Surcoût d'agilité (s) — technique",Barèmes!$B$6:$B$28,H208,Barèmes!$C$6:$C$28,IF(H208="6ème","Mixte",G208)),Barèmes!$D$2,IF(AD208&gt;=SUMIFS(Barèmes!$I$6:$I$28,Barèmes!$A$6:$A$28,"Surcoût d'agilité (s) — technique",Barèmes!$B$6:$B$28,H208,Barèmes!$C$6:$C$28,IF(H208="6ème","Mixte",G208)),Barèmes!$E$2,Barèmes!$F$2))))))</f>
        <v/>
      </c>
      <c r="AH208" s="31" t="str">
        <f>IF((IF(N208="",0,1)+IF(Q208="",0,1)+IF(W208="",0,1)+IF(Z208="",0,1)+IF(AC208="",0,1))=0,"",3*IF(N208=Barèmes!$B$2,1,IF(N208=Barèmes!$C$2,2,IF(N208=Barèmes!$D$2,3,IF(N208=Barèmes!$E$2,4,IF(N208=Barèmes!$F$2,5,0)))))+3*IF(Q208=Barèmes!$B$2,1,IF(Q208=Barèmes!$C$2,2,IF(Q208=Barèmes!$D$2,3,IF(Q208=Barèmes!$E$2,4,IF(Q208=Barèmes!$F$2,5,0)))))+2*IF(W208=Barèmes!$B$2,1,IF(W208=Barèmes!$C$2,2,IF(W208=Barèmes!$D$2,3,IF(W208=Barèmes!$E$2,4,IF(W208=Barèmes!$F$2,5,0)))))+1*IF(Z208=Barèmes!$B$2,1,IF(Z208=Barèmes!$C$2,2,IF(Z208=Barèmes!$D$2,3,IF(Z208=Barèmes!$E$2,4,IF(Z208=Barèmes!$F$2,5,0)))))+1*IF(AC208=Barèmes!$B$2,1,IF(AC208=Barèmes!$C$2,2,IF(AC208=Barèmes!$D$2,3,IF(AC208=Barèmes!$E$2,4,IF(AC208=Barèmes!$F$2,5,0))))))</f>
        <v/>
      </c>
      <c r="AI208" s="31"/>
      <c r="AJ208" s="32" t="str">
        <f>IFERROR(INDEX(Croissance!$B$5:$B$604,MATCH(A208,Croissance!$A$5:$A$604,0)),"")</f>
        <v/>
      </c>
      <c r="AK208" s="32" t="str">
        <f>IFERROR(INDEX(Croissance!$C$5:$C$604,MATCH(A208,Croissance!$A$5:$A$604,0)),"")</f>
        <v/>
      </c>
      <c r="AL208" s="32" t="str">
        <f>IFERROR(INDEX(Croissance!$D$5:$D$604,MATCH(A208,Croissance!$A$5:$A$604,0)),"")</f>
        <v/>
      </c>
      <c r="AM208" s="32" t="str">
        <f>IFERROR(INDEX(Croissance!$E$5:$E$604,MATCH(A208,Croissance!$A$5:$A$604,0)),"")</f>
        <v/>
      </c>
      <c r="AO208" s="33">
        <f t="shared" si="32"/>
        <v>0</v>
      </c>
      <c r="AP208" s="33">
        <f t="shared" si="28"/>
        <v>0</v>
      </c>
      <c r="AQ208" s="33">
        <f>IF(A208="",0,IF(AND(OR('Synthèse classe'!$C$2="Tous",C208='Synthèse classe'!$C$2),OR('Synthèse classe'!$C$3="Toutes",D208='Synthèse classe'!$C$3),OR('Synthèse classe'!$C$4="Toutes",AND('Synthèse classe'!$C$4="Dernière",AP208=1),B208=IFERROR(VALUE('Synthèse classe'!$C$4),0))),1,0))</f>
        <v>0</v>
      </c>
      <c r="AR208" s="34" t="str">
        <f t="shared" si="29"/>
        <v/>
      </c>
    </row>
    <row r="209" spans="1:44" x14ac:dyDescent="0.2">
      <c r="A209" s="17" t="str">
        <f t="shared" si="25"/>
        <v/>
      </c>
      <c r="B209" s="18"/>
      <c r="C209" s="19"/>
      <c r="D209" s="19"/>
      <c r="E209" s="19"/>
      <c r="F209" s="19"/>
      <c r="G209" s="19"/>
      <c r="H209" s="17" t="str">
        <f t="shared" si="30"/>
        <v/>
      </c>
      <c r="I209" s="20"/>
      <c r="J209" s="18"/>
      <c r="K209" s="19"/>
      <c r="L209" s="21" t="str">
        <f t="shared" si="31"/>
        <v/>
      </c>
      <c r="M209" s="21" t="str">
        <f>IF(OR(J209="",SUMPRODUCT((Barèmes!$A$6:$A$28="Endurance — Luc Léger (palier)")*(Barèmes!$B$6:$B$28=H209)*(Barèmes!$C$6:$C$28=IF(H209="6ème","Mixte",G209)))=0),"",IF(SUMPRODUCT((Barèmes!$A$6:$A$28="Endurance — Luc Léger (palier)")*(Barèmes!$B$6:$B$28=H209)*(Barèmes!$C$6:$C$28=IF(H209="6ème","Mixte",G209))*(Barèmes!$J$6:$J$28="+"))&gt;0,IF(J209&lt;=SUMIFS(Barèmes!$D$6:$D$28,Barèmes!$A$6:$A$28,"Endurance — Luc Léger (palier)",Barèmes!$B$6:$B$28,H209,Barèmes!$C$6:$C$28,IF(H209="6ème","Mixte",G209)),"à besoin",IF(J209&lt;=SUMIFS(Barèmes!$E$6:$E$28,Barèmes!$A$6:$A$28,"Endurance — Luc Léger (palier)",Barèmes!$B$6:$B$28,H209,Barèmes!$C$6:$C$28,IF(H209="6ème","Mixte",G209)),"fragile","satisfaisant")),IF(J209&gt;=SUMIFS(Barèmes!$D$6:$D$28,Barèmes!$A$6:$A$28,"Endurance — Luc Léger (palier)",Barèmes!$B$6:$B$28,H209,Barèmes!$C$6:$C$28,IF(H209="6ème","Mixte",G209)),"à besoin",IF(J209&gt;=SUMIFS(Barèmes!$E$6:$E$28,Barèmes!$A$6:$A$28,"Endurance — Luc Léger (palier)",Barèmes!$B$6:$B$28,H209,Barèmes!$C$6:$C$28,IF(H209="6ème","Mixte",G209)),"fragile","satisfaisant"))))</f>
        <v/>
      </c>
      <c r="N209" s="21" t="str">
        <f>IF(OR(J209="",SUMPRODUCT((Barèmes!$A$6:$A$28="Endurance — Luc Léger (palier)")*(Barèmes!$B$6:$B$28=H209)*(Barèmes!$C$6:$C$28=IF(H209="6ème","Mixte",G209)))=0),"",IF(SUMPRODUCT((Barèmes!$A$6:$A$28="Endurance — Luc Léger (palier)")*(Barèmes!$B$6:$B$28=H209)*(Barèmes!$C$6:$C$28=IF(H209="6ème","Mixte",G209))*(Barèmes!$J$6:$J$28="+"))&gt;0,IF(J209&lt;=SUMIFS(Barèmes!$F$6:$F$28,Barèmes!$A$6:$A$28,"Endurance — Luc Léger (palier)",Barèmes!$B$6:$B$28,H209,Barèmes!$C$6:$C$28,IF(H209="6ème","Mixte",G209)),Barèmes!$B$2,IF(J209&lt;=SUMIFS(Barèmes!$G$6:$G$28,Barèmes!$A$6:$A$28,"Endurance — Luc Léger (palier)",Barèmes!$B$6:$B$28,H209,Barèmes!$C$6:$C$28,IF(H209="6ème","Mixte",G209)),Barèmes!$C$2,IF(J209&lt;=SUMIFS(Barèmes!$H$6:$H$28,Barèmes!$A$6:$A$28,"Endurance — Luc Léger (palier)",Barèmes!$B$6:$B$28,H209,Barèmes!$C$6:$C$28,IF(H209="6ème","Mixte",G209)),Barèmes!$D$2,IF(J209&lt;=SUMIFS(Barèmes!$I$6:$I$28,Barèmes!$A$6:$A$28,"Endurance — Luc Léger (palier)",Barèmes!$B$6:$B$28,H209,Barèmes!$C$6:$C$28,IF(H209="6ème","Mixte",G209)),Barèmes!$E$2,Barèmes!$F$2)))),IF(J209&gt;=SUMIFS(Barèmes!$F$6:$F$28,Barèmes!$A$6:$A$28,"Endurance — Luc Léger (palier)",Barèmes!$B$6:$B$28,H209,Barèmes!$C$6:$C$28,IF(H209="6ème","Mixte",G209)),Barèmes!$B$2,IF(J209&gt;=SUMIFS(Barèmes!$G$6:$G$28,Barèmes!$A$6:$A$28,"Endurance — Luc Léger (palier)",Barèmes!$B$6:$B$28,H209,Barèmes!$C$6:$C$28,IF(H209="6ème","Mixte",G209)),Barèmes!$C$2,IF(J209&gt;=SUMIFS(Barèmes!$H$6:$H$28,Barèmes!$A$6:$A$28,"Endurance — Luc Léger (palier)",Barèmes!$B$6:$B$28,H209,Barèmes!$C$6:$C$28,IF(H209="6ème","Mixte",G209)),Barèmes!$D$2,IF(J209&gt;=SUMIFS(Barèmes!$I$6:$I$28,Barèmes!$A$6:$A$28,"Endurance — Luc Léger (palier)",Barèmes!$B$6:$B$28,H209,Barèmes!$C$6:$C$28,IF(H209="6ème","Mixte",G209)),Barèmes!$E$2,Barèmes!$F$2))))))</f>
        <v/>
      </c>
      <c r="O209" s="22"/>
      <c r="P209" s="23" t="str">
        <f>IF(OR(O209="",SUMPRODUCT((Barèmes!$A$6:$A$28="Force bas du corps — Saut en longueur (m)")*(Barèmes!$B$6:$B$28=H209)*(Barèmes!$C$6:$C$28=IF(H209="6ème","Mixte",G209)))=0),"",IF(SUMPRODUCT((Barèmes!$A$6:$A$28="Force bas du corps — Saut en longueur (m)")*(Barèmes!$B$6:$B$28=H209)*(Barèmes!$C$6:$C$28=IF(H209="6ème","Mixte",G209))*(Barèmes!$J$6:$J$28="+"))&gt;0,IF(O209&lt;=SUMIFS(Barèmes!$D$6:$D$28,Barèmes!$A$6:$A$28,"Force bas du corps — Saut en longueur (m)",Barèmes!$B$6:$B$28,H209,Barèmes!$C$6:$C$28,IF(H209="6ème","Mixte",G209)),"à besoin",IF(O209&lt;=SUMIFS(Barèmes!$E$6:$E$28,Barèmes!$A$6:$A$28,"Force bas du corps — Saut en longueur (m)",Barèmes!$B$6:$B$28,H209,Barèmes!$C$6:$C$28,IF(H209="6ème","Mixte",G209)),"fragile","satisfaisant")),IF(O209&gt;=SUMIFS(Barèmes!$D$6:$D$28,Barèmes!$A$6:$A$28,"Force bas du corps — Saut en longueur (m)",Barèmes!$B$6:$B$28,H209,Barèmes!$C$6:$C$28,IF(H209="6ème","Mixte",G209)),"à besoin",IF(O209&gt;=SUMIFS(Barèmes!$E$6:$E$28,Barèmes!$A$6:$A$28,"Force bas du corps — Saut en longueur (m)",Barèmes!$B$6:$B$28,H209,Barèmes!$C$6:$C$28,IF(H209="6ème","Mixte",G209)),"fragile","satisfaisant"))))</f>
        <v/>
      </c>
      <c r="Q209" s="23" t="str">
        <f>IF(OR(O209="",SUMPRODUCT((Barèmes!$A$6:$A$28="Force bas du corps — Saut en longueur (m)")*(Barèmes!$B$6:$B$28=H209)*(Barèmes!$C$6:$C$28=IF(H209="6ème","Mixte",G209)))=0),"",IF(SUMPRODUCT((Barèmes!$A$6:$A$28="Force bas du corps — Saut en longueur (m)")*(Barèmes!$B$6:$B$28=H209)*(Barèmes!$C$6:$C$28=IF(H209="6ème","Mixte",G209))*(Barèmes!$J$6:$J$28="+"))&gt;0,IF(O209&lt;=SUMIFS(Barèmes!$F$6:$F$28,Barèmes!$A$6:$A$28,"Force bas du corps — Saut en longueur (m)",Barèmes!$B$6:$B$28,H209,Barèmes!$C$6:$C$28,IF(H209="6ème","Mixte",G209)),Barèmes!$B$2,IF(O209&lt;=SUMIFS(Barèmes!$G$6:$G$28,Barèmes!$A$6:$A$28,"Force bas du corps — Saut en longueur (m)",Barèmes!$B$6:$B$28,H209,Barèmes!$C$6:$C$28,IF(H209="6ème","Mixte",G209)),Barèmes!$C$2,IF(O209&lt;=SUMIFS(Barèmes!$H$6:$H$28,Barèmes!$A$6:$A$28,"Force bas du corps — Saut en longueur (m)",Barèmes!$B$6:$B$28,H209,Barèmes!$C$6:$C$28,IF(H209="6ème","Mixte",G209)),Barèmes!$D$2,IF(O209&lt;=SUMIFS(Barèmes!$I$6:$I$28,Barèmes!$A$6:$A$28,"Force bas du corps — Saut en longueur (m)",Barèmes!$B$6:$B$28,H209,Barèmes!$C$6:$C$28,IF(H209="6ème","Mixte",G209)),Barèmes!$E$2,Barèmes!$F$2)))),IF(O209&gt;=SUMIFS(Barèmes!$F$6:$F$28,Barèmes!$A$6:$A$28,"Force bas du corps — Saut en longueur (m)",Barèmes!$B$6:$B$28,H209,Barèmes!$C$6:$C$28,IF(H209="6ème","Mixte",G209)),Barèmes!$B$2,IF(O209&gt;=SUMIFS(Barèmes!$G$6:$G$28,Barèmes!$A$6:$A$28,"Force bas du corps — Saut en longueur (m)",Barèmes!$B$6:$B$28,H209,Barèmes!$C$6:$C$28,IF(H209="6ème","Mixte",G209)),Barèmes!$C$2,IF(O209&gt;=SUMIFS(Barèmes!$H$6:$H$28,Barèmes!$A$6:$A$28,"Force bas du corps — Saut en longueur (m)",Barèmes!$B$6:$B$28,H209,Barèmes!$C$6:$C$28,IF(H209="6ème","Mixte",G209)),Barèmes!$D$2,IF(O209&gt;=SUMIFS(Barèmes!$I$6:$I$28,Barèmes!$A$6:$A$28,"Force bas du corps — Saut en longueur (m)",Barèmes!$B$6:$B$28,H209,Barèmes!$C$6:$C$28,IF(H209="6ème","Mixte",G209)),Barèmes!$E$2,Barèmes!$F$2))))))</f>
        <v/>
      </c>
      <c r="R209" s="22"/>
      <c r="S209" s="24" t="str">
        <f>IF(OR(R209="",SUMPRODUCT((Barèmes!$A$6:$A$28="Vitesse — 30 m (s)")*(Barèmes!$B$6:$B$28=H209)*(Barèmes!$C$6:$C$28=IF(H209="6ème","Mixte",G209)))=0),"",IF(SUMPRODUCT((Barèmes!$A$6:$A$28="Vitesse — 30 m (s)")*(Barèmes!$B$6:$B$28=H209)*(Barèmes!$C$6:$C$28=IF(H209="6ème","Mixte",G209))*(Barèmes!$J$6:$J$28="+"))&gt;0,IF(R209&lt;=SUMIFS(Barèmes!$D$6:$D$28,Barèmes!$A$6:$A$28,"Vitesse — 30 m (s)",Barèmes!$B$6:$B$28,H209,Barèmes!$C$6:$C$28,IF(H209="6ème","Mixte",G209)),"à besoin",IF(R209&lt;=SUMIFS(Barèmes!$E$6:$E$28,Barèmes!$A$6:$A$28,"Vitesse — 30 m (s)",Barèmes!$B$6:$B$28,H209,Barèmes!$C$6:$C$28,IF(H209="6ème","Mixte",G209)),"fragile","satisfaisant")),IF(R209&gt;=SUMIFS(Barèmes!$D$6:$D$28,Barèmes!$A$6:$A$28,"Vitesse — 30 m (s)",Barèmes!$B$6:$B$28,H209,Barèmes!$C$6:$C$28,IF(H209="6ème","Mixte",G209)),"à besoin",IF(R209&gt;=SUMIFS(Barèmes!$E$6:$E$28,Barèmes!$A$6:$A$28,"Vitesse — 30 m (s)",Barèmes!$B$6:$B$28,H209,Barèmes!$C$6:$C$28,IF(H209="6ème","Mixte",G209)),"fragile","satisfaisant"))))</f>
        <v/>
      </c>
      <c r="T209" s="24" t="str">
        <f>IF(OR(R209="",SUMPRODUCT((Barèmes!$A$6:$A$28="Vitesse — 30 m (s)")*(Barèmes!$B$6:$B$28=H209)*(Barèmes!$C$6:$C$28=IF(H209="6ème","Mixte",G209)))=0),"",IF(SUMPRODUCT((Barèmes!$A$6:$A$28="Vitesse — 30 m (s)")*(Barèmes!$B$6:$B$28=H209)*(Barèmes!$C$6:$C$28=IF(H209="6ème","Mixte",G209))*(Barèmes!$J$6:$J$28="+"))&gt;0,IF(R209&lt;=SUMIFS(Barèmes!$F$6:$F$28,Barèmes!$A$6:$A$28,"Vitesse — 30 m (s)",Barèmes!$B$6:$B$28,H209,Barèmes!$C$6:$C$28,IF(H209="6ème","Mixte",G209)),Barèmes!$B$2,IF(R209&lt;=SUMIFS(Barèmes!$G$6:$G$28,Barèmes!$A$6:$A$28,"Vitesse — 30 m (s)",Barèmes!$B$6:$B$28,H209,Barèmes!$C$6:$C$28,IF(H209="6ème","Mixte",G209)),Barèmes!$C$2,IF(R209&lt;=SUMIFS(Barèmes!$H$6:$H$28,Barèmes!$A$6:$A$28,"Vitesse — 30 m (s)",Barèmes!$B$6:$B$28,H209,Barèmes!$C$6:$C$28,IF(H209="6ème","Mixte",G209)),Barèmes!$D$2,IF(R209&lt;=SUMIFS(Barèmes!$I$6:$I$28,Barèmes!$A$6:$A$28,"Vitesse — 30 m (s)",Barèmes!$B$6:$B$28,H209,Barèmes!$C$6:$C$28,IF(H209="6ème","Mixte",G209)),Barèmes!$E$2,Barèmes!$F$2)))),IF(R209&gt;=SUMIFS(Barèmes!$F$6:$F$28,Barèmes!$A$6:$A$28,"Vitesse — 30 m (s)",Barèmes!$B$6:$B$28,H209,Barèmes!$C$6:$C$28,IF(H209="6ème","Mixte",G209)),Barèmes!$B$2,IF(R209&gt;=SUMIFS(Barèmes!$G$6:$G$28,Barèmes!$A$6:$A$28,"Vitesse — 30 m (s)",Barèmes!$B$6:$B$28,H209,Barèmes!$C$6:$C$28,IF(H209="6ème","Mixte",G209)),Barèmes!$C$2,IF(R209&gt;=SUMIFS(Barèmes!$H$6:$H$28,Barèmes!$A$6:$A$28,"Vitesse — 30 m (s)",Barèmes!$B$6:$B$28,H209,Barèmes!$C$6:$C$28,IF(H209="6ème","Mixte",G209)),Barèmes!$D$2,IF(R209&gt;=SUMIFS(Barèmes!$I$6:$I$28,Barèmes!$A$6:$A$28,"Vitesse — 30 m (s)",Barèmes!$B$6:$B$28,H209,Barèmes!$C$6:$C$28,IF(H209="6ème","Mixte",G209)),Barèmes!$E$2,Barèmes!$F$2))))))</f>
        <v/>
      </c>
      <c r="U209" s="22"/>
      <c r="V209" s="25" t="str">
        <f>IF(OR(U209="",SUMPRODUCT((Barèmes!$A$6:$A$28="Vitesse — 50 m (s)")*(Barèmes!$B$6:$B$28=H209)*(Barèmes!$C$6:$C$28=IF(H209="6ème","Mixte",G209)))=0),"",IF(SUMPRODUCT((Barèmes!$A$6:$A$28="Vitesse — 50 m (s)")*(Barèmes!$B$6:$B$28=H209)*(Barèmes!$C$6:$C$28=IF(H209="6ème","Mixte",G209))*(Barèmes!$J$6:$J$28="+"))&gt;0,IF(U209&lt;=SUMIFS(Barèmes!$D$6:$D$28,Barèmes!$A$6:$A$28,"Vitesse — 50 m (s)",Barèmes!$B$6:$B$28,H209,Barèmes!$C$6:$C$28,IF(H209="6ème","Mixte",G209)),"à besoin",IF(U209&lt;=SUMIFS(Barèmes!$E$6:$E$28,Barèmes!$A$6:$A$28,"Vitesse — 50 m (s)",Barèmes!$B$6:$B$28,H209,Barèmes!$C$6:$C$28,IF(H209="6ème","Mixte",G209)),"fragile","satisfaisant")),IF(U209&gt;=SUMIFS(Barèmes!$D$6:$D$28,Barèmes!$A$6:$A$28,"Vitesse — 50 m (s)",Barèmes!$B$6:$B$28,H209,Barèmes!$C$6:$C$28,IF(H209="6ème","Mixte",G209)),"à besoin",IF(U209&gt;=SUMIFS(Barèmes!$E$6:$E$28,Barèmes!$A$6:$A$28,"Vitesse — 50 m (s)",Barèmes!$B$6:$B$28,H209,Barèmes!$C$6:$C$28,IF(H209="6ème","Mixte",G209)),"fragile","satisfaisant"))))</f>
        <v/>
      </c>
      <c r="W209" s="25" t="str">
        <f>IF(OR(U209="",SUMPRODUCT((Barèmes!$A$6:$A$28="Vitesse — 50 m (s)")*(Barèmes!$B$6:$B$28=H209)*(Barèmes!$C$6:$C$28=IF(H209="6ème","Mixte",G209)))=0),"",IF(SUMPRODUCT((Barèmes!$A$6:$A$28="Vitesse — 50 m (s)")*(Barèmes!$B$6:$B$28=H209)*(Barèmes!$C$6:$C$28=IF(H209="6ème","Mixte",G209))*(Barèmes!$J$6:$J$28="+"))&gt;0,IF(U209&lt;=SUMIFS(Barèmes!$F$6:$F$28,Barèmes!$A$6:$A$28,"Vitesse — 50 m (s)",Barèmes!$B$6:$B$28,H209,Barèmes!$C$6:$C$28,IF(H209="6ème","Mixte",G209)),Barèmes!$B$2,IF(U209&lt;=SUMIFS(Barèmes!$G$6:$G$28,Barèmes!$A$6:$A$28,"Vitesse — 50 m (s)",Barèmes!$B$6:$B$28,H209,Barèmes!$C$6:$C$28,IF(H209="6ème","Mixte",G209)),Barèmes!$C$2,IF(U209&lt;=SUMIFS(Barèmes!$H$6:$H$28,Barèmes!$A$6:$A$28,"Vitesse — 50 m (s)",Barèmes!$B$6:$B$28,H209,Barèmes!$C$6:$C$28,IF(H209="6ème","Mixte",G209)),Barèmes!$D$2,IF(U209&lt;=SUMIFS(Barèmes!$I$6:$I$28,Barèmes!$A$6:$A$28,"Vitesse — 50 m (s)",Barèmes!$B$6:$B$28,H209,Barèmes!$C$6:$C$28,IF(H209="6ème","Mixte",G209)),Barèmes!$E$2,Barèmes!$F$2)))),IF(U209&gt;=SUMIFS(Barèmes!$F$6:$F$28,Barèmes!$A$6:$A$28,"Vitesse — 50 m (s)",Barèmes!$B$6:$B$28,H209,Barèmes!$C$6:$C$28,IF(H209="6ème","Mixte",G209)),Barèmes!$B$2,IF(U209&gt;=SUMIFS(Barèmes!$G$6:$G$28,Barèmes!$A$6:$A$28,"Vitesse — 50 m (s)",Barèmes!$B$6:$B$28,H209,Barèmes!$C$6:$C$28,IF(H209="6ème","Mixte",G209)),Barèmes!$C$2,IF(U209&gt;=SUMIFS(Barèmes!$H$6:$H$28,Barèmes!$A$6:$A$28,"Vitesse — 50 m (s)",Barèmes!$B$6:$B$28,H209,Barèmes!$C$6:$C$28,IF(H209="6ème","Mixte",G209)),Barèmes!$D$2,IF(U209&gt;=SUMIFS(Barèmes!$I$6:$I$28,Barèmes!$A$6:$A$28,"Vitesse — 50 m (s)",Barèmes!$B$6:$B$28,H209,Barèmes!$C$6:$C$28,IF(H209="6ème","Mixte",G209)),Barèmes!$E$2,Barèmes!$F$2))))))</f>
        <v/>
      </c>
      <c r="X209" s="18"/>
      <c r="Y209" s="26" t="str" cm="1">
        <f t="array" ref="Y209">IF(OR(X209="",SUMPRODUCT((Barèmes!$A$6:$A$28="Souplesse (score 1-5)")*(Barèmes!$B$6:$B$28=H209)*(Barèmes!$C$6:$C$28=IF(H209="6ème","Mixte",G209)))=0),"",IF(SUMPRODUCT((Barèmes!$A$6:$A$28="Souplesse (score 1-5)")*(Barèmes!$B$6:$B$28=H209)*(Barèmes!$C$6:$C$28=IF(H209="6ème","Mixte",G209))*(Barèmes!$J$6:$J$28="+"))&gt;0,IF(X209&lt;=SUMIFS(Barèmes!$D$6:$D$28,Barèmes!$A$6:$A$28,"Souplesse (score 1-5)",Barèmes!$B$6:$B$28,H209,Barèmes!$C$6:$C$28,IF(H209="6ème","Mixte",G209)),"à besoin",IF(X209&lt;=SUMIFS(Barèmes!$E$6:$E$28,Barèmes!$A$6:$A$28,"Souplesse (score 1-5)",Barèmes!$B$6:$B$28,H209,Barèmes!$C$6:$C$28,IF(H209="6ème","Mixte",G209)),"fragile","satisfaisant")),IF(X209&gt;=SUMIFS(Barèmes!$D$6:$D$28,Barèmes!$A$6:$A$28,"Souplesse (score 1-5)",Barèmes!$B$6:$B$28,H209,Barèmes!$C$6:$C$28,IF(H209="6ème","Mixte",G209)),"à besoin",IF(X209&gt;=SUMIFS(Barèmes!$E$6:$E$28,Barèmes!$A$6:$A$28,"Souplesse (score 1-5)",Barèmes!$B$6:$B$28,H209,Barèmes!$C$6:$C$28,IF(H209="6ème","Mixte",G209)),"fragile","satisfaisant"))))</f>
        <v/>
      </c>
      <c r="Z209" s="26" t="str" cm="1">
        <f t="array" ref="Z209">IF(OR(X209="",SUMPRODUCT((Barèmes!$A$6:$A$28="Souplesse (score 1-5)")*(Barèmes!$B$6:$B$28=H209)*(Barèmes!$C$6:$C$28=IF(H209="6ème","Mixte",G209)))=0),"",IF(SUMPRODUCT((Barèmes!$A$6:$A$28="Souplesse (score 1-5)")*(Barèmes!$B$6:$B$28=H209)*(Barèmes!$C$6:$C$28=IF(H209="6ème","Mixte",G209))*(Barèmes!$J$6:$J$28="+"))&gt;0,IF(X209&lt;=SUMIFS(Barèmes!$F$6:$F$28,Barèmes!$A$6:$A$28,"Souplesse (score 1-5)",Barèmes!$B$6:$B$28,H209,Barèmes!$C$6:$C$28,IF(H209="6ème","Mixte",G209)),Barèmes!$B$2,IF(X209&lt;=SUMIFS(Barèmes!$G$6:$G$28,Barèmes!$A$6:$A$28,"Souplesse (score 1-5)",Barèmes!$B$6:$B$28,H209,Barèmes!$C$6:$C$28,IF(H209="6ème","Mixte",G209)),Barèmes!$C$2,IF(X209&lt;=SUMIFS(Barèmes!$H$6:$H$28,Barèmes!$A$6:$A$28,"Souplesse (score 1-5)",Barèmes!$B$6:$B$28,H209,Barèmes!$C$6:$C$28,IF(H209="6ème","Mixte",G209)),Barèmes!$D$2,IF(X209&lt;=SUMIFS(Barèmes!$I$6:$I$28,Barèmes!$A$6:$A$28,"Souplesse (score 1-5)",Barèmes!$B$6:$B$28,H209,Barèmes!$C$6:$C$28,IF(H209="6ème","Mixte",G209)),Barèmes!$E$2,Barèmes!$F$2)))),IF(X209&gt;=SUMIFS(Barèmes!$F$6:$F$28,Barèmes!$A$6:$A$28,"Souplesse (score 1-5)",Barèmes!$B$6:$B$28,H209,Barèmes!$C$6:$C$28,IF(H209="6ème","Mixte",G209)),Barèmes!$B$2,IF(X209&gt;=SUMIFS(Barèmes!$G$6:$G$28,Barèmes!$A$6:$A$28,"Souplesse (score 1-5)",Barèmes!$B$6:$B$28,H209,Barèmes!$C$6:$C$28,IF(H209="6ème","Mixte",G209)),Barèmes!$C$2,IF(X209&gt;=SUMIFS(Barèmes!$H$6:$H$28,Barèmes!$A$6:$A$28,"Souplesse (score 1-5)",Barèmes!$B$6:$B$28,H209,Barèmes!$C$6:$C$28,IF(H209="6ème","Mixte",G209)),Barèmes!$D$2,IF(X209&gt;=SUMIFS(Barèmes!$I$6:$I$28,Barèmes!$A$6:$A$28,"Souplesse (score 1-5)",Barèmes!$B$6:$B$28,H209,Barèmes!$C$6:$C$28,IF(H209="6ème","Mixte",G209)),Barèmes!$E$2,Barèmes!$F$2))))))</f>
        <v/>
      </c>
      <c r="AA209" s="22"/>
      <c r="AB209" s="27" t="str">
        <f>IF(OR(AA209="",SUMPRODUCT((Barèmes!$A$6:$A$28="Agilité — T-test 974 (s)")*(Barèmes!$B$6:$B$28=H209)*(Barèmes!$C$6:$C$28=IF(H209="6ème","Mixte",G209)))=0),"",IF(SUMPRODUCT((Barèmes!$A$6:$A$28="Agilité — T-test 974 (s)")*(Barèmes!$B$6:$B$28=H209)*(Barèmes!$C$6:$C$28=IF(H209="6ème","Mixte",G209))*(Barèmes!$J$6:$J$28="+"))&gt;0,IF(AA209&lt;=SUMIFS(Barèmes!$D$6:$D$28,Barèmes!$A$6:$A$28,"Agilité — T-test 974 (s)",Barèmes!$B$6:$B$28,H209,Barèmes!$C$6:$C$28,IF(H209="6ème","Mixte",G209)),"à besoin",IF(AA209&lt;=SUMIFS(Barèmes!$E$6:$E$28,Barèmes!$A$6:$A$28,"Agilité — T-test 974 (s)",Barèmes!$B$6:$B$28,H209,Barèmes!$C$6:$C$28,IF(H209="6ème","Mixte",G209)),"fragile","satisfaisant")),IF(AA209&gt;=SUMIFS(Barèmes!$D$6:$D$28,Barèmes!$A$6:$A$28,"Agilité — T-test 974 (s)",Barèmes!$B$6:$B$28,H209,Barèmes!$C$6:$C$28,IF(H209="6ème","Mixte",G209)),"à besoin",IF(AA209&gt;=SUMIFS(Barèmes!$E$6:$E$28,Barèmes!$A$6:$A$28,"Agilité — T-test 974 (s)",Barèmes!$B$6:$B$28,H209,Barèmes!$C$6:$C$28,IF(H209="6ème","Mixte",G209)),"fragile","satisfaisant"))))</f>
        <v/>
      </c>
      <c r="AC209" s="27" t="str">
        <f>IF(OR(AA209="",SUMPRODUCT((Barèmes!$A$6:$A$28="Agilité — T-test 974 (s)")*(Barèmes!$B$6:$B$28=H209)*(Barèmes!$C$6:$C$28=IF(H209="6ème","Mixte",G209)))=0),"",IF(SUMPRODUCT((Barèmes!$A$6:$A$28="Agilité — T-test 974 (s)")*(Barèmes!$B$6:$B$28=H209)*(Barèmes!$C$6:$C$28=IF(H209="6ème","Mixte",G209))*(Barèmes!$J$6:$J$28="+"))&gt;0,IF(AA209&lt;=SUMIFS(Barèmes!$F$6:$F$28,Barèmes!$A$6:$A$28,"Agilité — T-test 974 (s)",Barèmes!$B$6:$B$28,H209,Barèmes!$C$6:$C$28,IF(H209="6ème","Mixte",G209)),Barèmes!$B$2,IF(AA209&lt;=SUMIFS(Barèmes!$G$6:$G$28,Barèmes!$A$6:$A$28,"Agilité — T-test 974 (s)",Barèmes!$B$6:$B$28,H209,Barèmes!$C$6:$C$28,IF(H209="6ème","Mixte",G209)),Barèmes!$C$2,IF(AA209&lt;=SUMIFS(Barèmes!$H$6:$H$28,Barèmes!$A$6:$A$28,"Agilité — T-test 974 (s)",Barèmes!$B$6:$B$28,H209,Barèmes!$C$6:$C$28,IF(H209="6ème","Mixte",G209)),Barèmes!$D$2,IF(AA209&lt;=SUMIFS(Barèmes!$I$6:$I$28,Barèmes!$A$6:$A$28,"Agilité — T-test 974 (s)",Barèmes!$B$6:$B$28,H209,Barèmes!$C$6:$C$28,IF(H209="6ème","Mixte",G209)),Barèmes!$E$2,Barèmes!$F$2)))),IF(AA209&gt;=SUMIFS(Barèmes!$F$6:$F$28,Barèmes!$A$6:$A$28,"Agilité — T-test 974 (s)",Barèmes!$B$6:$B$28,H209,Barèmes!$C$6:$C$28,IF(H209="6ème","Mixte",G209)),Barèmes!$B$2,IF(AA209&gt;=SUMIFS(Barèmes!$G$6:$G$28,Barèmes!$A$6:$A$28,"Agilité — T-test 974 (s)",Barèmes!$B$6:$B$28,H209,Barèmes!$C$6:$C$28,IF(H209="6ème","Mixte",G209)),Barèmes!$C$2,IF(AA209&gt;=SUMIFS(Barèmes!$H$6:$H$28,Barèmes!$A$6:$A$28,"Agilité — T-test 974 (s)",Barèmes!$B$6:$B$28,H209,Barèmes!$C$6:$C$28,IF(H209="6ème","Mixte",G209)),Barèmes!$D$2,IF(AA209&gt;=SUMIFS(Barèmes!$I$6:$I$28,Barèmes!$A$6:$A$28,"Agilité — T-test 974 (s)",Barèmes!$B$6:$B$28,H209,Barèmes!$C$6:$C$28,IF(H209="6ème","Mixte",G209)),Barèmes!$E$2,Barèmes!$F$2))))))</f>
        <v/>
      </c>
      <c r="AD209" s="28" t="str">
        <f t="shared" si="26"/>
        <v/>
      </c>
      <c r="AE209" s="29" t="str">
        <f t="shared" si="27"/>
        <v/>
      </c>
      <c r="AF209" s="30" t="str">
        <f>IF(OR(AD209="",SUMPRODUCT((Barèmes!$A$6:$A$28="Surcoût d'agilité (s) — technique")*(Barèmes!$B$6:$B$28=H209)*(Barèmes!$C$6:$C$28=IF(H209="6ème","Mixte",G209)))=0),"",IF(SUMPRODUCT((Barèmes!$A$6:$A$28="Surcoût d'agilité (s) — technique")*(Barèmes!$B$6:$B$28=H209)*(Barèmes!$C$6:$C$28=IF(H209="6ème","Mixte",G209))*(Barèmes!$J$6:$J$28="+"))&gt;0,IF(AD209&lt;=SUMIFS(Barèmes!$D$6:$D$28,Barèmes!$A$6:$A$28,"Surcoût d'agilité (s) — technique",Barèmes!$B$6:$B$28,H209,Barèmes!$C$6:$C$28,IF(H209="6ème","Mixte",G209)),"à besoin",IF(AD209&lt;=SUMIFS(Barèmes!$E$6:$E$28,Barèmes!$A$6:$A$28,"Surcoût d'agilité (s) — technique",Barèmes!$B$6:$B$28,H209,Barèmes!$C$6:$C$28,IF(H209="6ème","Mixte",G209)),"fragile","satisfaisant")),IF(AD209&gt;=SUMIFS(Barèmes!$D$6:$D$28,Barèmes!$A$6:$A$28,"Surcoût d'agilité (s) — technique",Barèmes!$B$6:$B$28,H209,Barèmes!$C$6:$C$28,IF(H209="6ème","Mixte",G209)),"à besoin",IF(AD209&gt;=SUMIFS(Barèmes!$E$6:$E$28,Barèmes!$A$6:$A$28,"Surcoût d'agilité (s) — technique",Barèmes!$B$6:$B$28,H209,Barèmes!$C$6:$C$28,IF(H209="6ème","Mixte",G209)),"fragile","satisfaisant"))))</f>
        <v/>
      </c>
      <c r="AG209" s="30" t="str">
        <f>IF(OR(AD209="",SUMPRODUCT((Barèmes!$A$6:$A$28="Surcoût d'agilité (s) — technique")*(Barèmes!$B$6:$B$28=H209)*(Barèmes!$C$6:$C$28=IF(H209="6ème","Mixte",G209)))=0),"",IF(SUMPRODUCT((Barèmes!$A$6:$A$28="Surcoût d'agilité (s) — technique")*(Barèmes!$B$6:$B$28=H209)*(Barèmes!$C$6:$C$28=IF(H209="6ème","Mixte",G209))*(Barèmes!$J$6:$J$28="+"))&gt;0,IF(AD209&lt;=SUMIFS(Barèmes!$F$6:$F$28,Barèmes!$A$6:$A$28,"Surcoût d'agilité (s) — technique",Barèmes!$B$6:$B$28,H209,Barèmes!$C$6:$C$28,IF(H209="6ème","Mixte",G209)),Barèmes!$B$2,IF(AD209&lt;=SUMIFS(Barèmes!$G$6:$G$28,Barèmes!$A$6:$A$28,"Surcoût d'agilité (s) — technique",Barèmes!$B$6:$B$28,H209,Barèmes!$C$6:$C$28,IF(H209="6ème","Mixte",G209)),Barèmes!$C$2,IF(AD209&lt;=SUMIFS(Barèmes!$H$6:$H$28,Barèmes!$A$6:$A$28,"Surcoût d'agilité (s) — technique",Barèmes!$B$6:$B$28,H209,Barèmes!$C$6:$C$28,IF(H209="6ème","Mixte",G209)),Barèmes!$D$2,IF(AD209&lt;=SUMIFS(Barèmes!$I$6:$I$28,Barèmes!$A$6:$A$28,"Surcoût d'agilité (s) — technique",Barèmes!$B$6:$B$28,H209,Barèmes!$C$6:$C$28,IF(H209="6ème","Mixte",G209)),Barèmes!$E$2,Barèmes!$F$2)))),IF(AD209&gt;=SUMIFS(Barèmes!$F$6:$F$28,Barèmes!$A$6:$A$28,"Surcoût d'agilité (s) — technique",Barèmes!$B$6:$B$28,H209,Barèmes!$C$6:$C$28,IF(H209="6ème","Mixte",G209)),Barèmes!$B$2,IF(AD209&gt;=SUMIFS(Barèmes!$G$6:$G$28,Barèmes!$A$6:$A$28,"Surcoût d'agilité (s) — technique",Barèmes!$B$6:$B$28,H209,Barèmes!$C$6:$C$28,IF(H209="6ème","Mixte",G209)),Barèmes!$C$2,IF(AD209&gt;=SUMIFS(Barèmes!$H$6:$H$28,Barèmes!$A$6:$A$28,"Surcoût d'agilité (s) — technique",Barèmes!$B$6:$B$28,H209,Barèmes!$C$6:$C$28,IF(H209="6ème","Mixte",G209)),Barèmes!$D$2,IF(AD209&gt;=SUMIFS(Barèmes!$I$6:$I$28,Barèmes!$A$6:$A$28,"Surcoût d'agilité (s) — technique",Barèmes!$B$6:$B$28,H209,Barèmes!$C$6:$C$28,IF(H209="6ème","Mixte",G209)),Barèmes!$E$2,Barèmes!$F$2))))))</f>
        <v/>
      </c>
      <c r="AH209" s="31" t="str">
        <f>IF((IF(N209="",0,1)+IF(Q209="",0,1)+IF(W209="",0,1)+IF(Z209="",0,1)+IF(AC209="",0,1))=0,"",3*IF(N209=Barèmes!$B$2,1,IF(N209=Barèmes!$C$2,2,IF(N209=Barèmes!$D$2,3,IF(N209=Barèmes!$E$2,4,IF(N209=Barèmes!$F$2,5,0)))))+3*IF(Q209=Barèmes!$B$2,1,IF(Q209=Barèmes!$C$2,2,IF(Q209=Barèmes!$D$2,3,IF(Q209=Barèmes!$E$2,4,IF(Q209=Barèmes!$F$2,5,0)))))+2*IF(W209=Barèmes!$B$2,1,IF(W209=Barèmes!$C$2,2,IF(W209=Barèmes!$D$2,3,IF(W209=Barèmes!$E$2,4,IF(W209=Barèmes!$F$2,5,0)))))+1*IF(Z209=Barèmes!$B$2,1,IF(Z209=Barèmes!$C$2,2,IF(Z209=Barèmes!$D$2,3,IF(Z209=Barèmes!$E$2,4,IF(Z209=Barèmes!$F$2,5,0)))))+1*IF(AC209=Barèmes!$B$2,1,IF(AC209=Barèmes!$C$2,2,IF(AC209=Barèmes!$D$2,3,IF(AC209=Barèmes!$E$2,4,IF(AC209=Barèmes!$F$2,5,0))))))</f>
        <v/>
      </c>
      <c r="AI209" s="31"/>
      <c r="AJ209" s="32" t="str">
        <f>IFERROR(INDEX(Croissance!$B$5:$B$604,MATCH(A209,Croissance!$A$5:$A$604,0)),"")</f>
        <v/>
      </c>
      <c r="AK209" s="32" t="str">
        <f>IFERROR(INDEX(Croissance!$C$5:$C$604,MATCH(A209,Croissance!$A$5:$A$604,0)),"")</f>
        <v/>
      </c>
      <c r="AL209" s="32" t="str">
        <f>IFERROR(INDEX(Croissance!$D$5:$D$604,MATCH(A209,Croissance!$A$5:$A$604,0)),"")</f>
        <v/>
      </c>
      <c r="AM209" s="32" t="str">
        <f>IFERROR(INDEX(Croissance!$E$5:$E$604,MATCH(A209,Croissance!$A$5:$A$604,0)),"")</f>
        <v/>
      </c>
      <c r="AO209" s="33">
        <f t="shared" si="32"/>
        <v>0</v>
      </c>
      <c r="AP209" s="33">
        <f t="shared" si="28"/>
        <v>0</v>
      </c>
      <c r="AQ209" s="33">
        <f>IF(A209="",0,IF(AND(OR('Synthèse classe'!$C$2="Tous",C209='Synthèse classe'!$C$2),OR('Synthèse classe'!$C$3="Toutes",D209='Synthèse classe'!$C$3),OR('Synthèse classe'!$C$4="Toutes",AND('Synthèse classe'!$C$4="Dernière",AP209=1),B209=IFERROR(VALUE('Synthèse classe'!$C$4),0))),1,0))</f>
        <v>0</v>
      </c>
      <c r="AR209" s="34" t="str">
        <f t="shared" si="29"/>
        <v/>
      </c>
    </row>
    <row r="210" spans="1:44" x14ac:dyDescent="0.2">
      <c r="A210" s="17" t="str">
        <f t="shared" si="25"/>
        <v/>
      </c>
      <c r="B210" s="18"/>
      <c r="C210" s="19"/>
      <c r="D210" s="19"/>
      <c r="E210" s="19"/>
      <c r="F210" s="19"/>
      <c r="G210" s="19"/>
      <c r="H210" s="17" t="str">
        <f t="shared" si="30"/>
        <v/>
      </c>
      <c r="I210" s="20"/>
      <c r="J210" s="18"/>
      <c r="K210" s="19"/>
      <c r="L210" s="21" t="str">
        <f t="shared" si="31"/>
        <v/>
      </c>
      <c r="M210" s="21" t="str">
        <f>IF(OR(J210="",SUMPRODUCT((Barèmes!$A$6:$A$28="Endurance — Luc Léger (palier)")*(Barèmes!$B$6:$B$28=H210)*(Barèmes!$C$6:$C$28=IF(H210="6ème","Mixte",G210)))=0),"",IF(SUMPRODUCT((Barèmes!$A$6:$A$28="Endurance — Luc Léger (palier)")*(Barèmes!$B$6:$B$28=H210)*(Barèmes!$C$6:$C$28=IF(H210="6ème","Mixte",G210))*(Barèmes!$J$6:$J$28="+"))&gt;0,IF(J210&lt;=SUMIFS(Barèmes!$D$6:$D$28,Barèmes!$A$6:$A$28,"Endurance — Luc Léger (palier)",Barèmes!$B$6:$B$28,H210,Barèmes!$C$6:$C$28,IF(H210="6ème","Mixte",G210)),"à besoin",IF(J210&lt;=SUMIFS(Barèmes!$E$6:$E$28,Barèmes!$A$6:$A$28,"Endurance — Luc Léger (palier)",Barèmes!$B$6:$B$28,H210,Barèmes!$C$6:$C$28,IF(H210="6ème","Mixte",G210)),"fragile","satisfaisant")),IF(J210&gt;=SUMIFS(Barèmes!$D$6:$D$28,Barèmes!$A$6:$A$28,"Endurance — Luc Léger (palier)",Barèmes!$B$6:$B$28,H210,Barèmes!$C$6:$C$28,IF(H210="6ème","Mixte",G210)),"à besoin",IF(J210&gt;=SUMIFS(Barèmes!$E$6:$E$28,Barèmes!$A$6:$A$28,"Endurance — Luc Léger (palier)",Barèmes!$B$6:$B$28,H210,Barèmes!$C$6:$C$28,IF(H210="6ème","Mixte",G210)),"fragile","satisfaisant"))))</f>
        <v/>
      </c>
      <c r="N210" s="21" t="str">
        <f>IF(OR(J210="",SUMPRODUCT((Barèmes!$A$6:$A$28="Endurance — Luc Léger (palier)")*(Barèmes!$B$6:$B$28=H210)*(Barèmes!$C$6:$C$28=IF(H210="6ème","Mixte",G210)))=0),"",IF(SUMPRODUCT((Barèmes!$A$6:$A$28="Endurance — Luc Léger (palier)")*(Barèmes!$B$6:$B$28=H210)*(Barèmes!$C$6:$C$28=IF(H210="6ème","Mixte",G210))*(Barèmes!$J$6:$J$28="+"))&gt;0,IF(J210&lt;=SUMIFS(Barèmes!$F$6:$F$28,Barèmes!$A$6:$A$28,"Endurance — Luc Léger (palier)",Barèmes!$B$6:$B$28,H210,Barèmes!$C$6:$C$28,IF(H210="6ème","Mixte",G210)),Barèmes!$B$2,IF(J210&lt;=SUMIFS(Barèmes!$G$6:$G$28,Barèmes!$A$6:$A$28,"Endurance — Luc Léger (palier)",Barèmes!$B$6:$B$28,H210,Barèmes!$C$6:$C$28,IF(H210="6ème","Mixte",G210)),Barèmes!$C$2,IF(J210&lt;=SUMIFS(Barèmes!$H$6:$H$28,Barèmes!$A$6:$A$28,"Endurance — Luc Léger (palier)",Barèmes!$B$6:$B$28,H210,Barèmes!$C$6:$C$28,IF(H210="6ème","Mixte",G210)),Barèmes!$D$2,IF(J210&lt;=SUMIFS(Barèmes!$I$6:$I$28,Barèmes!$A$6:$A$28,"Endurance — Luc Léger (palier)",Barèmes!$B$6:$B$28,H210,Barèmes!$C$6:$C$28,IF(H210="6ème","Mixte",G210)),Barèmes!$E$2,Barèmes!$F$2)))),IF(J210&gt;=SUMIFS(Barèmes!$F$6:$F$28,Barèmes!$A$6:$A$28,"Endurance — Luc Léger (palier)",Barèmes!$B$6:$B$28,H210,Barèmes!$C$6:$C$28,IF(H210="6ème","Mixte",G210)),Barèmes!$B$2,IF(J210&gt;=SUMIFS(Barèmes!$G$6:$G$28,Barèmes!$A$6:$A$28,"Endurance — Luc Léger (palier)",Barèmes!$B$6:$B$28,H210,Barèmes!$C$6:$C$28,IF(H210="6ème","Mixte",G210)),Barèmes!$C$2,IF(J210&gt;=SUMIFS(Barèmes!$H$6:$H$28,Barèmes!$A$6:$A$28,"Endurance — Luc Léger (palier)",Barèmes!$B$6:$B$28,H210,Barèmes!$C$6:$C$28,IF(H210="6ème","Mixte",G210)),Barèmes!$D$2,IF(J210&gt;=SUMIFS(Barèmes!$I$6:$I$28,Barèmes!$A$6:$A$28,"Endurance — Luc Léger (palier)",Barèmes!$B$6:$B$28,H210,Barèmes!$C$6:$C$28,IF(H210="6ème","Mixte",G210)),Barèmes!$E$2,Barèmes!$F$2))))))</f>
        <v/>
      </c>
      <c r="O210" s="22"/>
      <c r="P210" s="23" t="str">
        <f>IF(OR(O210="",SUMPRODUCT((Barèmes!$A$6:$A$28="Force bas du corps — Saut en longueur (m)")*(Barèmes!$B$6:$B$28=H210)*(Barèmes!$C$6:$C$28=IF(H210="6ème","Mixte",G210)))=0),"",IF(SUMPRODUCT((Barèmes!$A$6:$A$28="Force bas du corps — Saut en longueur (m)")*(Barèmes!$B$6:$B$28=H210)*(Barèmes!$C$6:$C$28=IF(H210="6ème","Mixte",G210))*(Barèmes!$J$6:$J$28="+"))&gt;0,IF(O210&lt;=SUMIFS(Barèmes!$D$6:$D$28,Barèmes!$A$6:$A$28,"Force bas du corps — Saut en longueur (m)",Barèmes!$B$6:$B$28,H210,Barèmes!$C$6:$C$28,IF(H210="6ème","Mixte",G210)),"à besoin",IF(O210&lt;=SUMIFS(Barèmes!$E$6:$E$28,Barèmes!$A$6:$A$28,"Force bas du corps — Saut en longueur (m)",Barèmes!$B$6:$B$28,H210,Barèmes!$C$6:$C$28,IF(H210="6ème","Mixte",G210)),"fragile","satisfaisant")),IF(O210&gt;=SUMIFS(Barèmes!$D$6:$D$28,Barèmes!$A$6:$A$28,"Force bas du corps — Saut en longueur (m)",Barèmes!$B$6:$B$28,H210,Barèmes!$C$6:$C$28,IF(H210="6ème","Mixte",G210)),"à besoin",IF(O210&gt;=SUMIFS(Barèmes!$E$6:$E$28,Barèmes!$A$6:$A$28,"Force bas du corps — Saut en longueur (m)",Barèmes!$B$6:$B$28,H210,Barèmes!$C$6:$C$28,IF(H210="6ème","Mixte",G210)),"fragile","satisfaisant"))))</f>
        <v/>
      </c>
      <c r="Q210" s="23" t="str">
        <f>IF(OR(O210="",SUMPRODUCT((Barèmes!$A$6:$A$28="Force bas du corps — Saut en longueur (m)")*(Barèmes!$B$6:$B$28=H210)*(Barèmes!$C$6:$C$28=IF(H210="6ème","Mixte",G210)))=0),"",IF(SUMPRODUCT((Barèmes!$A$6:$A$28="Force bas du corps — Saut en longueur (m)")*(Barèmes!$B$6:$B$28=H210)*(Barèmes!$C$6:$C$28=IF(H210="6ème","Mixte",G210))*(Barèmes!$J$6:$J$28="+"))&gt;0,IF(O210&lt;=SUMIFS(Barèmes!$F$6:$F$28,Barèmes!$A$6:$A$28,"Force bas du corps — Saut en longueur (m)",Barèmes!$B$6:$B$28,H210,Barèmes!$C$6:$C$28,IF(H210="6ème","Mixte",G210)),Barèmes!$B$2,IF(O210&lt;=SUMIFS(Barèmes!$G$6:$G$28,Barèmes!$A$6:$A$28,"Force bas du corps — Saut en longueur (m)",Barèmes!$B$6:$B$28,H210,Barèmes!$C$6:$C$28,IF(H210="6ème","Mixte",G210)),Barèmes!$C$2,IF(O210&lt;=SUMIFS(Barèmes!$H$6:$H$28,Barèmes!$A$6:$A$28,"Force bas du corps — Saut en longueur (m)",Barèmes!$B$6:$B$28,H210,Barèmes!$C$6:$C$28,IF(H210="6ème","Mixte",G210)),Barèmes!$D$2,IF(O210&lt;=SUMIFS(Barèmes!$I$6:$I$28,Barèmes!$A$6:$A$28,"Force bas du corps — Saut en longueur (m)",Barèmes!$B$6:$B$28,H210,Barèmes!$C$6:$C$28,IF(H210="6ème","Mixte",G210)),Barèmes!$E$2,Barèmes!$F$2)))),IF(O210&gt;=SUMIFS(Barèmes!$F$6:$F$28,Barèmes!$A$6:$A$28,"Force bas du corps — Saut en longueur (m)",Barèmes!$B$6:$B$28,H210,Barèmes!$C$6:$C$28,IF(H210="6ème","Mixte",G210)),Barèmes!$B$2,IF(O210&gt;=SUMIFS(Barèmes!$G$6:$G$28,Barèmes!$A$6:$A$28,"Force bas du corps — Saut en longueur (m)",Barèmes!$B$6:$B$28,H210,Barèmes!$C$6:$C$28,IF(H210="6ème","Mixte",G210)),Barèmes!$C$2,IF(O210&gt;=SUMIFS(Barèmes!$H$6:$H$28,Barèmes!$A$6:$A$28,"Force bas du corps — Saut en longueur (m)",Barèmes!$B$6:$B$28,H210,Barèmes!$C$6:$C$28,IF(H210="6ème","Mixte",G210)),Barèmes!$D$2,IF(O210&gt;=SUMIFS(Barèmes!$I$6:$I$28,Barèmes!$A$6:$A$28,"Force bas du corps — Saut en longueur (m)",Barèmes!$B$6:$B$28,H210,Barèmes!$C$6:$C$28,IF(H210="6ème","Mixte",G210)),Barèmes!$E$2,Barèmes!$F$2))))))</f>
        <v/>
      </c>
      <c r="R210" s="22"/>
      <c r="S210" s="24" t="str">
        <f>IF(OR(R210="",SUMPRODUCT((Barèmes!$A$6:$A$28="Vitesse — 30 m (s)")*(Barèmes!$B$6:$B$28=H210)*(Barèmes!$C$6:$C$28=IF(H210="6ème","Mixte",G210)))=0),"",IF(SUMPRODUCT((Barèmes!$A$6:$A$28="Vitesse — 30 m (s)")*(Barèmes!$B$6:$B$28=H210)*(Barèmes!$C$6:$C$28=IF(H210="6ème","Mixte",G210))*(Barèmes!$J$6:$J$28="+"))&gt;0,IF(R210&lt;=SUMIFS(Barèmes!$D$6:$D$28,Barèmes!$A$6:$A$28,"Vitesse — 30 m (s)",Barèmes!$B$6:$B$28,H210,Barèmes!$C$6:$C$28,IF(H210="6ème","Mixte",G210)),"à besoin",IF(R210&lt;=SUMIFS(Barèmes!$E$6:$E$28,Barèmes!$A$6:$A$28,"Vitesse — 30 m (s)",Barèmes!$B$6:$B$28,H210,Barèmes!$C$6:$C$28,IF(H210="6ème","Mixte",G210)),"fragile","satisfaisant")),IF(R210&gt;=SUMIFS(Barèmes!$D$6:$D$28,Barèmes!$A$6:$A$28,"Vitesse — 30 m (s)",Barèmes!$B$6:$B$28,H210,Barèmes!$C$6:$C$28,IF(H210="6ème","Mixte",G210)),"à besoin",IF(R210&gt;=SUMIFS(Barèmes!$E$6:$E$28,Barèmes!$A$6:$A$28,"Vitesse — 30 m (s)",Barèmes!$B$6:$B$28,H210,Barèmes!$C$6:$C$28,IF(H210="6ème","Mixte",G210)),"fragile","satisfaisant"))))</f>
        <v/>
      </c>
      <c r="T210" s="24" t="str">
        <f>IF(OR(R210="",SUMPRODUCT((Barèmes!$A$6:$A$28="Vitesse — 30 m (s)")*(Barèmes!$B$6:$B$28=H210)*(Barèmes!$C$6:$C$28=IF(H210="6ème","Mixte",G210)))=0),"",IF(SUMPRODUCT((Barèmes!$A$6:$A$28="Vitesse — 30 m (s)")*(Barèmes!$B$6:$B$28=H210)*(Barèmes!$C$6:$C$28=IF(H210="6ème","Mixte",G210))*(Barèmes!$J$6:$J$28="+"))&gt;0,IF(R210&lt;=SUMIFS(Barèmes!$F$6:$F$28,Barèmes!$A$6:$A$28,"Vitesse — 30 m (s)",Barèmes!$B$6:$B$28,H210,Barèmes!$C$6:$C$28,IF(H210="6ème","Mixte",G210)),Barèmes!$B$2,IF(R210&lt;=SUMIFS(Barèmes!$G$6:$G$28,Barèmes!$A$6:$A$28,"Vitesse — 30 m (s)",Barèmes!$B$6:$B$28,H210,Barèmes!$C$6:$C$28,IF(H210="6ème","Mixte",G210)),Barèmes!$C$2,IF(R210&lt;=SUMIFS(Barèmes!$H$6:$H$28,Barèmes!$A$6:$A$28,"Vitesse — 30 m (s)",Barèmes!$B$6:$B$28,H210,Barèmes!$C$6:$C$28,IF(H210="6ème","Mixte",G210)),Barèmes!$D$2,IF(R210&lt;=SUMIFS(Barèmes!$I$6:$I$28,Barèmes!$A$6:$A$28,"Vitesse — 30 m (s)",Barèmes!$B$6:$B$28,H210,Barèmes!$C$6:$C$28,IF(H210="6ème","Mixte",G210)),Barèmes!$E$2,Barèmes!$F$2)))),IF(R210&gt;=SUMIFS(Barèmes!$F$6:$F$28,Barèmes!$A$6:$A$28,"Vitesse — 30 m (s)",Barèmes!$B$6:$B$28,H210,Barèmes!$C$6:$C$28,IF(H210="6ème","Mixte",G210)),Barèmes!$B$2,IF(R210&gt;=SUMIFS(Barèmes!$G$6:$G$28,Barèmes!$A$6:$A$28,"Vitesse — 30 m (s)",Barèmes!$B$6:$B$28,H210,Barèmes!$C$6:$C$28,IF(H210="6ème","Mixte",G210)),Barèmes!$C$2,IF(R210&gt;=SUMIFS(Barèmes!$H$6:$H$28,Barèmes!$A$6:$A$28,"Vitesse — 30 m (s)",Barèmes!$B$6:$B$28,H210,Barèmes!$C$6:$C$28,IF(H210="6ème","Mixte",G210)),Barèmes!$D$2,IF(R210&gt;=SUMIFS(Barèmes!$I$6:$I$28,Barèmes!$A$6:$A$28,"Vitesse — 30 m (s)",Barèmes!$B$6:$B$28,H210,Barèmes!$C$6:$C$28,IF(H210="6ème","Mixte",G210)),Barèmes!$E$2,Barèmes!$F$2))))))</f>
        <v/>
      </c>
      <c r="U210" s="22"/>
      <c r="V210" s="25" t="str">
        <f>IF(OR(U210="",SUMPRODUCT((Barèmes!$A$6:$A$28="Vitesse — 50 m (s)")*(Barèmes!$B$6:$B$28=H210)*(Barèmes!$C$6:$C$28=IF(H210="6ème","Mixte",G210)))=0),"",IF(SUMPRODUCT((Barèmes!$A$6:$A$28="Vitesse — 50 m (s)")*(Barèmes!$B$6:$B$28=H210)*(Barèmes!$C$6:$C$28=IF(H210="6ème","Mixte",G210))*(Barèmes!$J$6:$J$28="+"))&gt;0,IF(U210&lt;=SUMIFS(Barèmes!$D$6:$D$28,Barèmes!$A$6:$A$28,"Vitesse — 50 m (s)",Barèmes!$B$6:$B$28,H210,Barèmes!$C$6:$C$28,IF(H210="6ème","Mixte",G210)),"à besoin",IF(U210&lt;=SUMIFS(Barèmes!$E$6:$E$28,Barèmes!$A$6:$A$28,"Vitesse — 50 m (s)",Barèmes!$B$6:$B$28,H210,Barèmes!$C$6:$C$28,IF(H210="6ème","Mixte",G210)),"fragile","satisfaisant")),IF(U210&gt;=SUMIFS(Barèmes!$D$6:$D$28,Barèmes!$A$6:$A$28,"Vitesse — 50 m (s)",Barèmes!$B$6:$B$28,H210,Barèmes!$C$6:$C$28,IF(H210="6ème","Mixte",G210)),"à besoin",IF(U210&gt;=SUMIFS(Barèmes!$E$6:$E$28,Barèmes!$A$6:$A$28,"Vitesse — 50 m (s)",Barèmes!$B$6:$B$28,H210,Barèmes!$C$6:$C$28,IF(H210="6ème","Mixte",G210)),"fragile","satisfaisant"))))</f>
        <v/>
      </c>
      <c r="W210" s="25" t="str">
        <f>IF(OR(U210="",SUMPRODUCT((Barèmes!$A$6:$A$28="Vitesse — 50 m (s)")*(Barèmes!$B$6:$B$28=H210)*(Barèmes!$C$6:$C$28=IF(H210="6ème","Mixte",G210)))=0),"",IF(SUMPRODUCT((Barèmes!$A$6:$A$28="Vitesse — 50 m (s)")*(Barèmes!$B$6:$B$28=H210)*(Barèmes!$C$6:$C$28=IF(H210="6ème","Mixte",G210))*(Barèmes!$J$6:$J$28="+"))&gt;0,IF(U210&lt;=SUMIFS(Barèmes!$F$6:$F$28,Barèmes!$A$6:$A$28,"Vitesse — 50 m (s)",Barèmes!$B$6:$B$28,H210,Barèmes!$C$6:$C$28,IF(H210="6ème","Mixte",G210)),Barèmes!$B$2,IF(U210&lt;=SUMIFS(Barèmes!$G$6:$G$28,Barèmes!$A$6:$A$28,"Vitesse — 50 m (s)",Barèmes!$B$6:$B$28,H210,Barèmes!$C$6:$C$28,IF(H210="6ème","Mixte",G210)),Barèmes!$C$2,IF(U210&lt;=SUMIFS(Barèmes!$H$6:$H$28,Barèmes!$A$6:$A$28,"Vitesse — 50 m (s)",Barèmes!$B$6:$B$28,H210,Barèmes!$C$6:$C$28,IF(H210="6ème","Mixte",G210)),Barèmes!$D$2,IF(U210&lt;=SUMIFS(Barèmes!$I$6:$I$28,Barèmes!$A$6:$A$28,"Vitesse — 50 m (s)",Barèmes!$B$6:$B$28,H210,Barèmes!$C$6:$C$28,IF(H210="6ème","Mixte",G210)),Barèmes!$E$2,Barèmes!$F$2)))),IF(U210&gt;=SUMIFS(Barèmes!$F$6:$F$28,Barèmes!$A$6:$A$28,"Vitesse — 50 m (s)",Barèmes!$B$6:$B$28,H210,Barèmes!$C$6:$C$28,IF(H210="6ème","Mixte",G210)),Barèmes!$B$2,IF(U210&gt;=SUMIFS(Barèmes!$G$6:$G$28,Barèmes!$A$6:$A$28,"Vitesse — 50 m (s)",Barèmes!$B$6:$B$28,H210,Barèmes!$C$6:$C$28,IF(H210="6ème","Mixte",G210)),Barèmes!$C$2,IF(U210&gt;=SUMIFS(Barèmes!$H$6:$H$28,Barèmes!$A$6:$A$28,"Vitesse — 50 m (s)",Barèmes!$B$6:$B$28,H210,Barèmes!$C$6:$C$28,IF(H210="6ème","Mixte",G210)),Barèmes!$D$2,IF(U210&gt;=SUMIFS(Barèmes!$I$6:$I$28,Barèmes!$A$6:$A$28,"Vitesse — 50 m (s)",Barèmes!$B$6:$B$28,H210,Barèmes!$C$6:$C$28,IF(H210="6ème","Mixte",G210)),Barèmes!$E$2,Barèmes!$F$2))))))</f>
        <v/>
      </c>
      <c r="X210" s="18"/>
      <c r="Y210" s="26" t="str" cm="1">
        <f t="array" ref="Y210">IF(OR(X210="",SUMPRODUCT((Barèmes!$A$6:$A$28="Souplesse (score 1-5)")*(Barèmes!$B$6:$B$28=H210)*(Barèmes!$C$6:$C$28=IF(H210="6ème","Mixte",G210)))=0),"",IF(SUMPRODUCT((Barèmes!$A$6:$A$28="Souplesse (score 1-5)")*(Barèmes!$B$6:$B$28=H210)*(Barèmes!$C$6:$C$28=IF(H210="6ème","Mixte",G210))*(Barèmes!$J$6:$J$28="+"))&gt;0,IF(X210&lt;=SUMIFS(Barèmes!$D$6:$D$28,Barèmes!$A$6:$A$28,"Souplesse (score 1-5)",Barèmes!$B$6:$B$28,H210,Barèmes!$C$6:$C$28,IF(H210="6ème","Mixte",G210)),"à besoin",IF(X210&lt;=SUMIFS(Barèmes!$E$6:$E$28,Barèmes!$A$6:$A$28,"Souplesse (score 1-5)",Barèmes!$B$6:$B$28,H210,Barèmes!$C$6:$C$28,IF(H210="6ème","Mixte",G210)),"fragile","satisfaisant")),IF(X210&gt;=SUMIFS(Barèmes!$D$6:$D$28,Barèmes!$A$6:$A$28,"Souplesse (score 1-5)",Barèmes!$B$6:$B$28,H210,Barèmes!$C$6:$C$28,IF(H210="6ème","Mixte",G210)),"à besoin",IF(X210&gt;=SUMIFS(Barèmes!$E$6:$E$28,Barèmes!$A$6:$A$28,"Souplesse (score 1-5)",Barèmes!$B$6:$B$28,H210,Barèmes!$C$6:$C$28,IF(H210="6ème","Mixte",G210)),"fragile","satisfaisant"))))</f>
        <v/>
      </c>
      <c r="Z210" s="26" t="str" cm="1">
        <f t="array" ref="Z210">IF(OR(X210="",SUMPRODUCT((Barèmes!$A$6:$A$28="Souplesse (score 1-5)")*(Barèmes!$B$6:$B$28=H210)*(Barèmes!$C$6:$C$28=IF(H210="6ème","Mixte",G210)))=0),"",IF(SUMPRODUCT((Barèmes!$A$6:$A$28="Souplesse (score 1-5)")*(Barèmes!$B$6:$B$28=H210)*(Barèmes!$C$6:$C$28=IF(H210="6ème","Mixte",G210))*(Barèmes!$J$6:$J$28="+"))&gt;0,IF(X210&lt;=SUMIFS(Barèmes!$F$6:$F$28,Barèmes!$A$6:$A$28,"Souplesse (score 1-5)",Barèmes!$B$6:$B$28,H210,Barèmes!$C$6:$C$28,IF(H210="6ème","Mixte",G210)),Barèmes!$B$2,IF(X210&lt;=SUMIFS(Barèmes!$G$6:$G$28,Barèmes!$A$6:$A$28,"Souplesse (score 1-5)",Barèmes!$B$6:$B$28,H210,Barèmes!$C$6:$C$28,IF(H210="6ème","Mixte",G210)),Barèmes!$C$2,IF(X210&lt;=SUMIFS(Barèmes!$H$6:$H$28,Barèmes!$A$6:$A$28,"Souplesse (score 1-5)",Barèmes!$B$6:$B$28,H210,Barèmes!$C$6:$C$28,IF(H210="6ème","Mixte",G210)),Barèmes!$D$2,IF(X210&lt;=SUMIFS(Barèmes!$I$6:$I$28,Barèmes!$A$6:$A$28,"Souplesse (score 1-5)",Barèmes!$B$6:$B$28,H210,Barèmes!$C$6:$C$28,IF(H210="6ème","Mixte",G210)),Barèmes!$E$2,Barèmes!$F$2)))),IF(X210&gt;=SUMIFS(Barèmes!$F$6:$F$28,Barèmes!$A$6:$A$28,"Souplesse (score 1-5)",Barèmes!$B$6:$B$28,H210,Barèmes!$C$6:$C$28,IF(H210="6ème","Mixte",G210)),Barèmes!$B$2,IF(X210&gt;=SUMIFS(Barèmes!$G$6:$G$28,Barèmes!$A$6:$A$28,"Souplesse (score 1-5)",Barèmes!$B$6:$B$28,H210,Barèmes!$C$6:$C$28,IF(H210="6ème","Mixte",G210)),Barèmes!$C$2,IF(X210&gt;=SUMIFS(Barèmes!$H$6:$H$28,Barèmes!$A$6:$A$28,"Souplesse (score 1-5)",Barèmes!$B$6:$B$28,H210,Barèmes!$C$6:$C$28,IF(H210="6ème","Mixte",G210)),Barèmes!$D$2,IF(X210&gt;=SUMIFS(Barèmes!$I$6:$I$28,Barèmes!$A$6:$A$28,"Souplesse (score 1-5)",Barèmes!$B$6:$B$28,H210,Barèmes!$C$6:$C$28,IF(H210="6ème","Mixte",G210)),Barèmes!$E$2,Barèmes!$F$2))))))</f>
        <v/>
      </c>
      <c r="AA210" s="22"/>
      <c r="AB210" s="27" t="str">
        <f>IF(OR(AA210="",SUMPRODUCT((Barèmes!$A$6:$A$28="Agilité — T-test 974 (s)")*(Barèmes!$B$6:$B$28=H210)*(Barèmes!$C$6:$C$28=IF(H210="6ème","Mixte",G210)))=0),"",IF(SUMPRODUCT((Barèmes!$A$6:$A$28="Agilité — T-test 974 (s)")*(Barèmes!$B$6:$B$28=H210)*(Barèmes!$C$6:$C$28=IF(H210="6ème","Mixte",G210))*(Barèmes!$J$6:$J$28="+"))&gt;0,IF(AA210&lt;=SUMIFS(Barèmes!$D$6:$D$28,Barèmes!$A$6:$A$28,"Agilité — T-test 974 (s)",Barèmes!$B$6:$B$28,H210,Barèmes!$C$6:$C$28,IF(H210="6ème","Mixte",G210)),"à besoin",IF(AA210&lt;=SUMIFS(Barèmes!$E$6:$E$28,Barèmes!$A$6:$A$28,"Agilité — T-test 974 (s)",Barèmes!$B$6:$B$28,H210,Barèmes!$C$6:$C$28,IF(H210="6ème","Mixte",G210)),"fragile","satisfaisant")),IF(AA210&gt;=SUMIFS(Barèmes!$D$6:$D$28,Barèmes!$A$6:$A$28,"Agilité — T-test 974 (s)",Barèmes!$B$6:$B$28,H210,Barèmes!$C$6:$C$28,IF(H210="6ème","Mixte",G210)),"à besoin",IF(AA210&gt;=SUMIFS(Barèmes!$E$6:$E$28,Barèmes!$A$6:$A$28,"Agilité — T-test 974 (s)",Barèmes!$B$6:$B$28,H210,Barèmes!$C$6:$C$28,IF(H210="6ème","Mixte",G210)),"fragile","satisfaisant"))))</f>
        <v/>
      </c>
      <c r="AC210" s="27" t="str">
        <f>IF(OR(AA210="",SUMPRODUCT((Barèmes!$A$6:$A$28="Agilité — T-test 974 (s)")*(Barèmes!$B$6:$B$28=H210)*(Barèmes!$C$6:$C$28=IF(H210="6ème","Mixte",G210)))=0),"",IF(SUMPRODUCT((Barèmes!$A$6:$A$28="Agilité — T-test 974 (s)")*(Barèmes!$B$6:$B$28=H210)*(Barèmes!$C$6:$C$28=IF(H210="6ème","Mixte",G210))*(Barèmes!$J$6:$J$28="+"))&gt;0,IF(AA210&lt;=SUMIFS(Barèmes!$F$6:$F$28,Barèmes!$A$6:$A$28,"Agilité — T-test 974 (s)",Barèmes!$B$6:$B$28,H210,Barèmes!$C$6:$C$28,IF(H210="6ème","Mixte",G210)),Barèmes!$B$2,IF(AA210&lt;=SUMIFS(Barèmes!$G$6:$G$28,Barèmes!$A$6:$A$28,"Agilité — T-test 974 (s)",Barèmes!$B$6:$B$28,H210,Barèmes!$C$6:$C$28,IF(H210="6ème","Mixte",G210)),Barèmes!$C$2,IF(AA210&lt;=SUMIFS(Barèmes!$H$6:$H$28,Barèmes!$A$6:$A$28,"Agilité — T-test 974 (s)",Barèmes!$B$6:$B$28,H210,Barèmes!$C$6:$C$28,IF(H210="6ème","Mixte",G210)),Barèmes!$D$2,IF(AA210&lt;=SUMIFS(Barèmes!$I$6:$I$28,Barèmes!$A$6:$A$28,"Agilité — T-test 974 (s)",Barèmes!$B$6:$B$28,H210,Barèmes!$C$6:$C$28,IF(H210="6ème","Mixte",G210)),Barèmes!$E$2,Barèmes!$F$2)))),IF(AA210&gt;=SUMIFS(Barèmes!$F$6:$F$28,Barèmes!$A$6:$A$28,"Agilité — T-test 974 (s)",Barèmes!$B$6:$B$28,H210,Barèmes!$C$6:$C$28,IF(H210="6ème","Mixte",G210)),Barèmes!$B$2,IF(AA210&gt;=SUMIFS(Barèmes!$G$6:$G$28,Barèmes!$A$6:$A$28,"Agilité — T-test 974 (s)",Barèmes!$B$6:$B$28,H210,Barèmes!$C$6:$C$28,IF(H210="6ème","Mixte",G210)),Barèmes!$C$2,IF(AA210&gt;=SUMIFS(Barèmes!$H$6:$H$28,Barèmes!$A$6:$A$28,"Agilité — T-test 974 (s)",Barèmes!$B$6:$B$28,H210,Barèmes!$C$6:$C$28,IF(H210="6ème","Mixte",G210)),Barèmes!$D$2,IF(AA210&gt;=SUMIFS(Barèmes!$I$6:$I$28,Barèmes!$A$6:$A$28,"Agilité — T-test 974 (s)",Barèmes!$B$6:$B$28,H210,Barèmes!$C$6:$C$28,IF(H210="6ème","Mixte",G210)),Barèmes!$E$2,Barèmes!$F$2))))))</f>
        <v/>
      </c>
      <c r="AD210" s="28" t="str">
        <f t="shared" si="26"/>
        <v/>
      </c>
      <c r="AE210" s="29" t="str">
        <f t="shared" si="27"/>
        <v/>
      </c>
      <c r="AF210" s="30" t="str">
        <f>IF(OR(AD210="",SUMPRODUCT((Barèmes!$A$6:$A$28="Surcoût d'agilité (s) — technique")*(Barèmes!$B$6:$B$28=H210)*(Barèmes!$C$6:$C$28=IF(H210="6ème","Mixte",G210)))=0),"",IF(SUMPRODUCT((Barèmes!$A$6:$A$28="Surcoût d'agilité (s) — technique")*(Barèmes!$B$6:$B$28=H210)*(Barèmes!$C$6:$C$28=IF(H210="6ème","Mixte",G210))*(Barèmes!$J$6:$J$28="+"))&gt;0,IF(AD210&lt;=SUMIFS(Barèmes!$D$6:$D$28,Barèmes!$A$6:$A$28,"Surcoût d'agilité (s) — technique",Barèmes!$B$6:$B$28,H210,Barèmes!$C$6:$C$28,IF(H210="6ème","Mixte",G210)),"à besoin",IF(AD210&lt;=SUMIFS(Barèmes!$E$6:$E$28,Barèmes!$A$6:$A$28,"Surcoût d'agilité (s) — technique",Barèmes!$B$6:$B$28,H210,Barèmes!$C$6:$C$28,IF(H210="6ème","Mixte",G210)),"fragile","satisfaisant")),IF(AD210&gt;=SUMIFS(Barèmes!$D$6:$D$28,Barèmes!$A$6:$A$28,"Surcoût d'agilité (s) — technique",Barèmes!$B$6:$B$28,H210,Barèmes!$C$6:$C$28,IF(H210="6ème","Mixte",G210)),"à besoin",IF(AD210&gt;=SUMIFS(Barèmes!$E$6:$E$28,Barèmes!$A$6:$A$28,"Surcoût d'agilité (s) — technique",Barèmes!$B$6:$B$28,H210,Barèmes!$C$6:$C$28,IF(H210="6ème","Mixte",G210)),"fragile","satisfaisant"))))</f>
        <v/>
      </c>
      <c r="AG210" s="30" t="str">
        <f>IF(OR(AD210="",SUMPRODUCT((Barèmes!$A$6:$A$28="Surcoût d'agilité (s) — technique")*(Barèmes!$B$6:$B$28=H210)*(Barèmes!$C$6:$C$28=IF(H210="6ème","Mixte",G210)))=0),"",IF(SUMPRODUCT((Barèmes!$A$6:$A$28="Surcoût d'agilité (s) — technique")*(Barèmes!$B$6:$B$28=H210)*(Barèmes!$C$6:$C$28=IF(H210="6ème","Mixte",G210))*(Barèmes!$J$6:$J$28="+"))&gt;0,IF(AD210&lt;=SUMIFS(Barèmes!$F$6:$F$28,Barèmes!$A$6:$A$28,"Surcoût d'agilité (s) — technique",Barèmes!$B$6:$B$28,H210,Barèmes!$C$6:$C$28,IF(H210="6ème","Mixte",G210)),Barèmes!$B$2,IF(AD210&lt;=SUMIFS(Barèmes!$G$6:$G$28,Barèmes!$A$6:$A$28,"Surcoût d'agilité (s) — technique",Barèmes!$B$6:$B$28,H210,Barèmes!$C$6:$C$28,IF(H210="6ème","Mixte",G210)),Barèmes!$C$2,IF(AD210&lt;=SUMIFS(Barèmes!$H$6:$H$28,Barèmes!$A$6:$A$28,"Surcoût d'agilité (s) — technique",Barèmes!$B$6:$B$28,H210,Barèmes!$C$6:$C$28,IF(H210="6ème","Mixte",G210)),Barèmes!$D$2,IF(AD210&lt;=SUMIFS(Barèmes!$I$6:$I$28,Barèmes!$A$6:$A$28,"Surcoût d'agilité (s) — technique",Barèmes!$B$6:$B$28,H210,Barèmes!$C$6:$C$28,IF(H210="6ème","Mixte",G210)),Barèmes!$E$2,Barèmes!$F$2)))),IF(AD210&gt;=SUMIFS(Barèmes!$F$6:$F$28,Barèmes!$A$6:$A$28,"Surcoût d'agilité (s) — technique",Barèmes!$B$6:$B$28,H210,Barèmes!$C$6:$C$28,IF(H210="6ème","Mixte",G210)),Barèmes!$B$2,IF(AD210&gt;=SUMIFS(Barèmes!$G$6:$G$28,Barèmes!$A$6:$A$28,"Surcoût d'agilité (s) — technique",Barèmes!$B$6:$B$28,H210,Barèmes!$C$6:$C$28,IF(H210="6ème","Mixte",G210)),Barèmes!$C$2,IF(AD210&gt;=SUMIFS(Barèmes!$H$6:$H$28,Barèmes!$A$6:$A$28,"Surcoût d'agilité (s) — technique",Barèmes!$B$6:$B$28,H210,Barèmes!$C$6:$C$28,IF(H210="6ème","Mixte",G210)),Barèmes!$D$2,IF(AD210&gt;=SUMIFS(Barèmes!$I$6:$I$28,Barèmes!$A$6:$A$28,"Surcoût d'agilité (s) — technique",Barèmes!$B$6:$B$28,H210,Barèmes!$C$6:$C$28,IF(H210="6ème","Mixte",G210)),Barèmes!$E$2,Barèmes!$F$2))))))</f>
        <v/>
      </c>
      <c r="AH210" s="31" t="str">
        <f>IF((IF(N210="",0,1)+IF(Q210="",0,1)+IF(W210="",0,1)+IF(Z210="",0,1)+IF(AC210="",0,1))=0,"",3*IF(N210=Barèmes!$B$2,1,IF(N210=Barèmes!$C$2,2,IF(N210=Barèmes!$D$2,3,IF(N210=Barèmes!$E$2,4,IF(N210=Barèmes!$F$2,5,0)))))+3*IF(Q210=Barèmes!$B$2,1,IF(Q210=Barèmes!$C$2,2,IF(Q210=Barèmes!$D$2,3,IF(Q210=Barèmes!$E$2,4,IF(Q210=Barèmes!$F$2,5,0)))))+2*IF(W210=Barèmes!$B$2,1,IF(W210=Barèmes!$C$2,2,IF(W210=Barèmes!$D$2,3,IF(W210=Barèmes!$E$2,4,IF(W210=Barèmes!$F$2,5,0)))))+1*IF(Z210=Barèmes!$B$2,1,IF(Z210=Barèmes!$C$2,2,IF(Z210=Barèmes!$D$2,3,IF(Z210=Barèmes!$E$2,4,IF(Z210=Barèmes!$F$2,5,0)))))+1*IF(AC210=Barèmes!$B$2,1,IF(AC210=Barèmes!$C$2,2,IF(AC210=Barèmes!$D$2,3,IF(AC210=Barèmes!$E$2,4,IF(AC210=Barèmes!$F$2,5,0))))))</f>
        <v/>
      </c>
      <c r="AI210" s="31"/>
      <c r="AJ210" s="32" t="str">
        <f>IFERROR(INDEX(Croissance!$B$5:$B$604,MATCH(A210,Croissance!$A$5:$A$604,0)),"")</f>
        <v/>
      </c>
      <c r="AK210" s="32" t="str">
        <f>IFERROR(INDEX(Croissance!$C$5:$C$604,MATCH(A210,Croissance!$A$5:$A$604,0)),"")</f>
        <v/>
      </c>
      <c r="AL210" s="32" t="str">
        <f>IFERROR(INDEX(Croissance!$D$5:$D$604,MATCH(A210,Croissance!$A$5:$A$604,0)),"")</f>
        <v/>
      </c>
      <c r="AM210" s="32" t="str">
        <f>IFERROR(INDEX(Croissance!$E$5:$E$604,MATCH(A210,Croissance!$A$5:$A$604,0)),"")</f>
        <v/>
      </c>
      <c r="AO210" s="33">
        <f t="shared" si="32"/>
        <v>0</v>
      </c>
      <c r="AP210" s="33">
        <f t="shared" si="28"/>
        <v>0</v>
      </c>
      <c r="AQ210" s="33">
        <f>IF(A210="",0,IF(AND(OR('Synthèse classe'!$C$2="Tous",C210='Synthèse classe'!$C$2),OR('Synthèse classe'!$C$3="Toutes",D210='Synthèse classe'!$C$3),OR('Synthèse classe'!$C$4="Toutes",AND('Synthèse classe'!$C$4="Dernière",AP210=1),B210=IFERROR(VALUE('Synthèse classe'!$C$4),0))),1,0))</f>
        <v>0</v>
      </c>
      <c r="AR210" s="34" t="str">
        <f t="shared" si="29"/>
        <v/>
      </c>
    </row>
    <row r="211" spans="1:44" x14ac:dyDescent="0.2">
      <c r="A211" s="17" t="str">
        <f t="shared" si="25"/>
        <v/>
      </c>
      <c r="B211" s="18"/>
      <c r="C211" s="19"/>
      <c r="D211" s="19"/>
      <c r="E211" s="19"/>
      <c r="F211" s="19"/>
      <c r="G211" s="19"/>
      <c r="H211" s="17" t="str">
        <f t="shared" si="30"/>
        <v/>
      </c>
      <c r="I211" s="20"/>
      <c r="J211" s="18"/>
      <c r="K211" s="19"/>
      <c r="L211" s="21" t="str">
        <f t="shared" si="31"/>
        <v/>
      </c>
      <c r="M211" s="21" t="str">
        <f>IF(OR(J211="",SUMPRODUCT((Barèmes!$A$6:$A$28="Endurance — Luc Léger (palier)")*(Barèmes!$B$6:$B$28=H211)*(Barèmes!$C$6:$C$28=IF(H211="6ème","Mixte",G211)))=0),"",IF(SUMPRODUCT((Barèmes!$A$6:$A$28="Endurance — Luc Léger (palier)")*(Barèmes!$B$6:$B$28=H211)*(Barèmes!$C$6:$C$28=IF(H211="6ème","Mixte",G211))*(Barèmes!$J$6:$J$28="+"))&gt;0,IF(J211&lt;=SUMIFS(Barèmes!$D$6:$D$28,Barèmes!$A$6:$A$28,"Endurance — Luc Léger (palier)",Barèmes!$B$6:$B$28,H211,Barèmes!$C$6:$C$28,IF(H211="6ème","Mixte",G211)),"à besoin",IF(J211&lt;=SUMIFS(Barèmes!$E$6:$E$28,Barèmes!$A$6:$A$28,"Endurance — Luc Léger (palier)",Barèmes!$B$6:$B$28,H211,Barèmes!$C$6:$C$28,IF(H211="6ème","Mixte",G211)),"fragile","satisfaisant")),IF(J211&gt;=SUMIFS(Barèmes!$D$6:$D$28,Barèmes!$A$6:$A$28,"Endurance — Luc Léger (palier)",Barèmes!$B$6:$B$28,H211,Barèmes!$C$6:$C$28,IF(H211="6ème","Mixte",G211)),"à besoin",IF(J211&gt;=SUMIFS(Barèmes!$E$6:$E$28,Barèmes!$A$6:$A$28,"Endurance — Luc Léger (palier)",Barèmes!$B$6:$B$28,H211,Barèmes!$C$6:$C$28,IF(H211="6ème","Mixte",G211)),"fragile","satisfaisant"))))</f>
        <v/>
      </c>
      <c r="N211" s="21" t="str">
        <f>IF(OR(J211="",SUMPRODUCT((Barèmes!$A$6:$A$28="Endurance — Luc Léger (palier)")*(Barèmes!$B$6:$B$28=H211)*(Barèmes!$C$6:$C$28=IF(H211="6ème","Mixte",G211)))=0),"",IF(SUMPRODUCT((Barèmes!$A$6:$A$28="Endurance — Luc Léger (palier)")*(Barèmes!$B$6:$B$28=H211)*(Barèmes!$C$6:$C$28=IF(H211="6ème","Mixte",G211))*(Barèmes!$J$6:$J$28="+"))&gt;0,IF(J211&lt;=SUMIFS(Barèmes!$F$6:$F$28,Barèmes!$A$6:$A$28,"Endurance — Luc Léger (palier)",Barèmes!$B$6:$B$28,H211,Barèmes!$C$6:$C$28,IF(H211="6ème","Mixte",G211)),Barèmes!$B$2,IF(J211&lt;=SUMIFS(Barèmes!$G$6:$G$28,Barèmes!$A$6:$A$28,"Endurance — Luc Léger (palier)",Barèmes!$B$6:$B$28,H211,Barèmes!$C$6:$C$28,IF(H211="6ème","Mixte",G211)),Barèmes!$C$2,IF(J211&lt;=SUMIFS(Barèmes!$H$6:$H$28,Barèmes!$A$6:$A$28,"Endurance — Luc Léger (palier)",Barèmes!$B$6:$B$28,H211,Barèmes!$C$6:$C$28,IF(H211="6ème","Mixte",G211)),Barèmes!$D$2,IF(J211&lt;=SUMIFS(Barèmes!$I$6:$I$28,Barèmes!$A$6:$A$28,"Endurance — Luc Léger (palier)",Barèmes!$B$6:$B$28,H211,Barèmes!$C$6:$C$28,IF(H211="6ème","Mixte",G211)),Barèmes!$E$2,Barèmes!$F$2)))),IF(J211&gt;=SUMIFS(Barèmes!$F$6:$F$28,Barèmes!$A$6:$A$28,"Endurance — Luc Léger (palier)",Barèmes!$B$6:$B$28,H211,Barèmes!$C$6:$C$28,IF(H211="6ème","Mixte",G211)),Barèmes!$B$2,IF(J211&gt;=SUMIFS(Barèmes!$G$6:$G$28,Barèmes!$A$6:$A$28,"Endurance — Luc Léger (palier)",Barèmes!$B$6:$B$28,H211,Barèmes!$C$6:$C$28,IF(H211="6ème","Mixte",G211)),Barèmes!$C$2,IF(J211&gt;=SUMIFS(Barèmes!$H$6:$H$28,Barèmes!$A$6:$A$28,"Endurance — Luc Léger (palier)",Barèmes!$B$6:$B$28,H211,Barèmes!$C$6:$C$28,IF(H211="6ème","Mixte",G211)),Barèmes!$D$2,IF(J211&gt;=SUMIFS(Barèmes!$I$6:$I$28,Barèmes!$A$6:$A$28,"Endurance — Luc Léger (palier)",Barèmes!$B$6:$B$28,H211,Barèmes!$C$6:$C$28,IF(H211="6ème","Mixte",G211)),Barèmes!$E$2,Barèmes!$F$2))))))</f>
        <v/>
      </c>
      <c r="O211" s="22"/>
      <c r="P211" s="23" t="str">
        <f>IF(OR(O211="",SUMPRODUCT((Barèmes!$A$6:$A$28="Force bas du corps — Saut en longueur (m)")*(Barèmes!$B$6:$B$28=H211)*(Barèmes!$C$6:$C$28=IF(H211="6ème","Mixte",G211)))=0),"",IF(SUMPRODUCT((Barèmes!$A$6:$A$28="Force bas du corps — Saut en longueur (m)")*(Barèmes!$B$6:$B$28=H211)*(Barèmes!$C$6:$C$28=IF(H211="6ème","Mixte",G211))*(Barèmes!$J$6:$J$28="+"))&gt;0,IF(O211&lt;=SUMIFS(Barèmes!$D$6:$D$28,Barèmes!$A$6:$A$28,"Force bas du corps — Saut en longueur (m)",Barèmes!$B$6:$B$28,H211,Barèmes!$C$6:$C$28,IF(H211="6ème","Mixte",G211)),"à besoin",IF(O211&lt;=SUMIFS(Barèmes!$E$6:$E$28,Barèmes!$A$6:$A$28,"Force bas du corps — Saut en longueur (m)",Barèmes!$B$6:$B$28,H211,Barèmes!$C$6:$C$28,IF(H211="6ème","Mixte",G211)),"fragile","satisfaisant")),IF(O211&gt;=SUMIFS(Barèmes!$D$6:$D$28,Barèmes!$A$6:$A$28,"Force bas du corps — Saut en longueur (m)",Barèmes!$B$6:$B$28,H211,Barèmes!$C$6:$C$28,IF(H211="6ème","Mixte",G211)),"à besoin",IF(O211&gt;=SUMIFS(Barèmes!$E$6:$E$28,Barèmes!$A$6:$A$28,"Force bas du corps — Saut en longueur (m)",Barèmes!$B$6:$B$28,H211,Barèmes!$C$6:$C$28,IF(H211="6ème","Mixte",G211)),"fragile","satisfaisant"))))</f>
        <v/>
      </c>
      <c r="Q211" s="23" t="str">
        <f>IF(OR(O211="",SUMPRODUCT((Barèmes!$A$6:$A$28="Force bas du corps — Saut en longueur (m)")*(Barèmes!$B$6:$B$28=H211)*(Barèmes!$C$6:$C$28=IF(H211="6ème","Mixte",G211)))=0),"",IF(SUMPRODUCT((Barèmes!$A$6:$A$28="Force bas du corps — Saut en longueur (m)")*(Barèmes!$B$6:$B$28=H211)*(Barèmes!$C$6:$C$28=IF(H211="6ème","Mixte",G211))*(Barèmes!$J$6:$J$28="+"))&gt;0,IF(O211&lt;=SUMIFS(Barèmes!$F$6:$F$28,Barèmes!$A$6:$A$28,"Force bas du corps — Saut en longueur (m)",Barèmes!$B$6:$B$28,H211,Barèmes!$C$6:$C$28,IF(H211="6ème","Mixte",G211)),Barèmes!$B$2,IF(O211&lt;=SUMIFS(Barèmes!$G$6:$G$28,Barèmes!$A$6:$A$28,"Force bas du corps — Saut en longueur (m)",Barèmes!$B$6:$B$28,H211,Barèmes!$C$6:$C$28,IF(H211="6ème","Mixte",G211)),Barèmes!$C$2,IF(O211&lt;=SUMIFS(Barèmes!$H$6:$H$28,Barèmes!$A$6:$A$28,"Force bas du corps — Saut en longueur (m)",Barèmes!$B$6:$B$28,H211,Barèmes!$C$6:$C$28,IF(H211="6ème","Mixte",G211)),Barèmes!$D$2,IF(O211&lt;=SUMIFS(Barèmes!$I$6:$I$28,Barèmes!$A$6:$A$28,"Force bas du corps — Saut en longueur (m)",Barèmes!$B$6:$B$28,H211,Barèmes!$C$6:$C$28,IF(H211="6ème","Mixte",G211)),Barèmes!$E$2,Barèmes!$F$2)))),IF(O211&gt;=SUMIFS(Barèmes!$F$6:$F$28,Barèmes!$A$6:$A$28,"Force bas du corps — Saut en longueur (m)",Barèmes!$B$6:$B$28,H211,Barèmes!$C$6:$C$28,IF(H211="6ème","Mixte",G211)),Barèmes!$B$2,IF(O211&gt;=SUMIFS(Barèmes!$G$6:$G$28,Barèmes!$A$6:$A$28,"Force bas du corps — Saut en longueur (m)",Barèmes!$B$6:$B$28,H211,Barèmes!$C$6:$C$28,IF(H211="6ème","Mixte",G211)),Barèmes!$C$2,IF(O211&gt;=SUMIFS(Barèmes!$H$6:$H$28,Barèmes!$A$6:$A$28,"Force bas du corps — Saut en longueur (m)",Barèmes!$B$6:$B$28,H211,Barèmes!$C$6:$C$28,IF(H211="6ème","Mixte",G211)),Barèmes!$D$2,IF(O211&gt;=SUMIFS(Barèmes!$I$6:$I$28,Barèmes!$A$6:$A$28,"Force bas du corps — Saut en longueur (m)",Barèmes!$B$6:$B$28,H211,Barèmes!$C$6:$C$28,IF(H211="6ème","Mixte",G211)),Barèmes!$E$2,Barèmes!$F$2))))))</f>
        <v/>
      </c>
      <c r="R211" s="22"/>
      <c r="S211" s="24" t="str">
        <f>IF(OR(R211="",SUMPRODUCT((Barèmes!$A$6:$A$28="Vitesse — 30 m (s)")*(Barèmes!$B$6:$B$28=H211)*(Barèmes!$C$6:$C$28=IF(H211="6ème","Mixte",G211)))=0),"",IF(SUMPRODUCT((Barèmes!$A$6:$A$28="Vitesse — 30 m (s)")*(Barèmes!$B$6:$B$28=H211)*(Barèmes!$C$6:$C$28=IF(H211="6ème","Mixte",G211))*(Barèmes!$J$6:$J$28="+"))&gt;0,IF(R211&lt;=SUMIFS(Barèmes!$D$6:$D$28,Barèmes!$A$6:$A$28,"Vitesse — 30 m (s)",Barèmes!$B$6:$B$28,H211,Barèmes!$C$6:$C$28,IF(H211="6ème","Mixte",G211)),"à besoin",IF(R211&lt;=SUMIFS(Barèmes!$E$6:$E$28,Barèmes!$A$6:$A$28,"Vitesse — 30 m (s)",Barèmes!$B$6:$B$28,H211,Barèmes!$C$6:$C$28,IF(H211="6ème","Mixte",G211)),"fragile","satisfaisant")),IF(R211&gt;=SUMIFS(Barèmes!$D$6:$D$28,Barèmes!$A$6:$A$28,"Vitesse — 30 m (s)",Barèmes!$B$6:$B$28,H211,Barèmes!$C$6:$C$28,IF(H211="6ème","Mixte",G211)),"à besoin",IF(R211&gt;=SUMIFS(Barèmes!$E$6:$E$28,Barèmes!$A$6:$A$28,"Vitesse — 30 m (s)",Barèmes!$B$6:$B$28,H211,Barèmes!$C$6:$C$28,IF(H211="6ème","Mixte",G211)),"fragile","satisfaisant"))))</f>
        <v/>
      </c>
      <c r="T211" s="24" t="str">
        <f>IF(OR(R211="",SUMPRODUCT((Barèmes!$A$6:$A$28="Vitesse — 30 m (s)")*(Barèmes!$B$6:$B$28=H211)*(Barèmes!$C$6:$C$28=IF(H211="6ème","Mixte",G211)))=0),"",IF(SUMPRODUCT((Barèmes!$A$6:$A$28="Vitesse — 30 m (s)")*(Barèmes!$B$6:$B$28=H211)*(Barèmes!$C$6:$C$28=IF(H211="6ème","Mixte",G211))*(Barèmes!$J$6:$J$28="+"))&gt;0,IF(R211&lt;=SUMIFS(Barèmes!$F$6:$F$28,Barèmes!$A$6:$A$28,"Vitesse — 30 m (s)",Barèmes!$B$6:$B$28,H211,Barèmes!$C$6:$C$28,IF(H211="6ème","Mixte",G211)),Barèmes!$B$2,IF(R211&lt;=SUMIFS(Barèmes!$G$6:$G$28,Barèmes!$A$6:$A$28,"Vitesse — 30 m (s)",Barèmes!$B$6:$B$28,H211,Barèmes!$C$6:$C$28,IF(H211="6ème","Mixte",G211)),Barèmes!$C$2,IF(R211&lt;=SUMIFS(Barèmes!$H$6:$H$28,Barèmes!$A$6:$A$28,"Vitesse — 30 m (s)",Barèmes!$B$6:$B$28,H211,Barèmes!$C$6:$C$28,IF(H211="6ème","Mixte",G211)),Barèmes!$D$2,IF(R211&lt;=SUMIFS(Barèmes!$I$6:$I$28,Barèmes!$A$6:$A$28,"Vitesse — 30 m (s)",Barèmes!$B$6:$B$28,H211,Barèmes!$C$6:$C$28,IF(H211="6ème","Mixte",G211)),Barèmes!$E$2,Barèmes!$F$2)))),IF(R211&gt;=SUMIFS(Barèmes!$F$6:$F$28,Barèmes!$A$6:$A$28,"Vitesse — 30 m (s)",Barèmes!$B$6:$B$28,H211,Barèmes!$C$6:$C$28,IF(H211="6ème","Mixte",G211)),Barèmes!$B$2,IF(R211&gt;=SUMIFS(Barèmes!$G$6:$G$28,Barèmes!$A$6:$A$28,"Vitesse — 30 m (s)",Barèmes!$B$6:$B$28,H211,Barèmes!$C$6:$C$28,IF(H211="6ème","Mixte",G211)),Barèmes!$C$2,IF(R211&gt;=SUMIFS(Barèmes!$H$6:$H$28,Barèmes!$A$6:$A$28,"Vitesse — 30 m (s)",Barèmes!$B$6:$B$28,H211,Barèmes!$C$6:$C$28,IF(H211="6ème","Mixte",G211)),Barèmes!$D$2,IF(R211&gt;=SUMIFS(Barèmes!$I$6:$I$28,Barèmes!$A$6:$A$28,"Vitesse — 30 m (s)",Barèmes!$B$6:$B$28,H211,Barèmes!$C$6:$C$28,IF(H211="6ème","Mixte",G211)),Barèmes!$E$2,Barèmes!$F$2))))))</f>
        <v/>
      </c>
      <c r="U211" s="22"/>
      <c r="V211" s="25" t="str">
        <f>IF(OR(U211="",SUMPRODUCT((Barèmes!$A$6:$A$28="Vitesse — 50 m (s)")*(Barèmes!$B$6:$B$28=H211)*(Barèmes!$C$6:$C$28=IF(H211="6ème","Mixte",G211)))=0),"",IF(SUMPRODUCT((Barèmes!$A$6:$A$28="Vitesse — 50 m (s)")*(Barèmes!$B$6:$B$28=H211)*(Barèmes!$C$6:$C$28=IF(H211="6ème","Mixte",G211))*(Barèmes!$J$6:$J$28="+"))&gt;0,IF(U211&lt;=SUMIFS(Barèmes!$D$6:$D$28,Barèmes!$A$6:$A$28,"Vitesse — 50 m (s)",Barèmes!$B$6:$B$28,H211,Barèmes!$C$6:$C$28,IF(H211="6ème","Mixte",G211)),"à besoin",IF(U211&lt;=SUMIFS(Barèmes!$E$6:$E$28,Barèmes!$A$6:$A$28,"Vitesse — 50 m (s)",Barèmes!$B$6:$B$28,H211,Barèmes!$C$6:$C$28,IF(H211="6ème","Mixte",G211)),"fragile","satisfaisant")),IF(U211&gt;=SUMIFS(Barèmes!$D$6:$D$28,Barèmes!$A$6:$A$28,"Vitesse — 50 m (s)",Barèmes!$B$6:$B$28,H211,Barèmes!$C$6:$C$28,IF(H211="6ème","Mixte",G211)),"à besoin",IF(U211&gt;=SUMIFS(Barèmes!$E$6:$E$28,Barèmes!$A$6:$A$28,"Vitesse — 50 m (s)",Barèmes!$B$6:$B$28,H211,Barèmes!$C$6:$C$28,IF(H211="6ème","Mixte",G211)),"fragile","satisfaisant"))))</f>
        <v/>
      </c>
      <c r="W211" s="25" t="str">
        <f>IF(OR(U211="",SUMPRODUCT((Barèmes!$A$6:$A$28="Vitesse — 50 m (s)")*(Barèmes!$B$6:$B$28=H211)*(Barèmes!$C$6:$C$28=IF(H211="6ème","Mixte",G211)))=0),"",IF(SUMPRODUCT((Barèmes!$A$6:$A$28="Vitesse — 50 m (s)")*(Barèmes!$B$6:$B$28=H211)*(Barèmes!$C$6:$C$28=IF(H211="6ème","Mixte",G211))*(Barèmes!$J$6:$J$28="+"))&gt;0,IF(U211&lt;=SUMIFS(Barèmes!$F$6:$F$28,Barèmes!$A$6:$A$28,"Vitesse — 50 m (s)",Barèmes!$B$6:$B$28,H211,Barèmes!$C$6:$C$28,IF(H211="6ème","Mixte",G211)),Barèmes!$B$2,IF(U211&lt;=SUMIFS(Barèmes!$G$6:$G$28,Barèmes!$A$6:$A$28,"Vitesse — 50 m (s)",Barèmes!$B$6:$B$28,H211,Barèmes!$C$6:$C$28,IF(H211="6ème","Mixte",G211)),Barèmes!$C$2,IF(U211&lt;=SUMIFS(Barèmes!$H$6:$H$28,Barèmes!$A$6:$A$28,"Vitesse — 50 m (s)",Barèmes!$B$6:$B$28,H211,Barèmes!$C$6:$C$28,IF(H211="6ème","Mixte",G211)),Barèmes!$D$2,IF(U211&lt;=SUMIFS(Barèmes!$I$6:$I$28,Barèmes!$A$6:$A$28,"Vitesse — 50 m (s)",Barèmes!$B$6:$B$28,H211,Barèmes!$C$6:$C$28,IF(H211="6ème","Mixte",G211)),Barèmes!$E$2,Barèmes!$F$2)))),IF(U211&gt;=SUMIFS(Barèmes!$F$6:$F$28,Barèmes!$A$6:$A$28,"Vitesse — 50 m (s)",Barèmes!$B$6:$B$28,H211,Barèmes!$C$6:$C$28,IF(H211="6ème","Mixte",G211)),Barèmes!$B$2,IF(U211&gt;=SUMIFS(Barèmes!$G$6:$G$28,Barèmes!$A$6:$A$28,"Vitesse — 50 m (s)",Barèmes!$B$6:$B$28,H211,Barèmes!$C$6:$C$28,IF(H211="6ème","Mixte",G211)),Barèmes!$C$2,IF(U211&gt;=SUMIFS(Barèmes!$H$6:$H$28,Barèmes!$A$6:$A$28,"Vitesse — 50 m (s)",Barèmes!$B$6:$B$28,H211,Barèmes!$C$6:$C$28,IF(H211="6ème","Mixte",G211)),Barèmes!$D$2,IF(U211&gt;=SUMIFS(Barèmes!$I$6:$I$28,Barèmes!$A$6:$A$28,"Vitesse — 50 m (s)",Barèmes!$B$6:$B$28,H211,Barèmes!$C$6:$C$28,IF(H211="6ème","Mixte",G211)),Barèmes!$E$2,Barèmes!$F$2))))))</f>
        <v/>
      </c>
      <c r="X211" s="18"/>
      <c r="Y211" s="26" t="str" cm="1">
        <f t="array" ref="Y211">IF(OR(X211="",SUMPRODUCT((Barèmes!$A$6:$A$28="Souplesse (score 1-5)")*(Barèmes!$B$6:$B$28=H211)*(Barèmes!$C$6:$C$28=IF(H211="6ème","Mixte",G211)))=0),"",IF(SUMPRODUCT((Barèmes!$A$6:$A$28="Souplesse (score 1-5)")*(Barèmes!$B$6:$B$28=H211)*(Barèmes!$C$6:$C$28=IF(H211="6ème","Mixte",G211))*(Barèmes!$J$6:$J$28="+"))&gt;0,IF(X211&lt;=SUMIFS(Barèmes!$D$6:$D$28,Barèmes!$A$6:$A$28,"Souplesse (score 1-5)",Barèmes!$B$6:$B$28,H211,Barèmes!$C$6:$C$28,IF(H211="6ème","Mixte",G211)),"à besoin",IF(X211&lt;=SUMIFS(Barèmes!$E$6:$E$28,Barèmes!$A$6:$A$28,"Souplesse (score 1-5)",Barèmes!$B$6:$B$28,H211,Barèmes!$C$6:$C$28,IF(H211="6ème","Mixte",G211)),"fragile","satisfaisant")),IF(X211&gt;=SUMIFS(Barèmes!$D$6:$D$28,Barèmes!$A$6:$A$28,"Souplesse (score 1-5)",Barèmes!$B$6:$B$28,H211,Barèmes!$C$6:$C$28,IF(H211="6ème","Mixte",G211)),"à besoin",IF(X211&gt;=SUMIFS(Barèmes!$E$6:$E$28,Barèmes!$A$6:$A$28,"Souplesse (score 1-5)",Barèmes!$B$6:$B$28,H211,Barèmes!$C$6:$C$28,IF(H211="6ème","Mixte",G211)),"fragile","satisfaisant"))))</f>
        <v/>
      </c>
      <c r="Z211" s="26" t="str" cm="1">
        <f t="array" ref="Z211">IF(OR(X211="",SUMPRODUCT((Barèmes!$A$6:$A$28="Souplesse (score 1-5)")*(Barèmes!$B$6:$B$28=H211)*(Barèmes!$C$6:$C$28=IF(H211="6ème","Mixte",G211)))=0),"",IF(SUMPRODUCT((Barèmes!$A$6:$A$28="Souplesse (score 1-5)")*(Barèmes!$B$6:$B$28=H211)*(Barèmes!$C$6:$C$28=IF(H211="6ème","Mixte",G211))*(Barèmes!$J$6:$J$28="+"))&gt;0,IF(X211&lt;=SUMIFS(Barèmes!$F$6:$F$28,Barèmes!$A$6:$A$28,"Souplesse (score 1-5)",Barèmes!$B$6:$B$28,H211,Barèmes!$C$6:$C$28,IF(H211="6ème","Mixte",G211)),Barèmes!$B$2,IF(X211&lt;=SUMIFS(Barèmes!$G$6:$G$28,Barèmes!$A$6:$A$28,"Souplesse (score 1-5)",Barèmes!$B$6:$B$28,H211,Barèmes!$C$6:$C$28,IF(H211="6ème","Mixte",G211)),Barèmes!$C$2,IF(X211&lt;=SUMIFS(Barèmes!$H$6:$H$28,Barèmes!$A$6:$A$28,"Souplesse (score 1-5)",Barèmes!$B$6:$B$28,H211,Barèmes!$C$6:$C$28,IF(H211="6ème","Mixte",G211)),Barèmes!$D$2,IF(X211&lt;=SUMIFS(Barèmes!$I$6:$I$28,Barèmes!$A$6:$A$28,"Souplesse (score 1-5)",Barèmes!$B$6:$B$28,H211,Barèmes!$C$6:$C$28,IF(H211="6ème","Mixte",G211)),Barèmes!$E$2,Barèmes!$F$2)))),IF(X211&gt;=SUMIFS(Barèmes!$F$6:$F$28,Barèmes!$A$6:$A$28,"Souplesse (score 1-5)",Barèmes!$B$6:$B$28,H211,Barèmes!$C$6:$C$28,IF(H211="6ème","Mixte",G211)),Barèmes!$B$2,IF(X211&gt;=SUMIFS(Barèmes!$G$6:$G$28,Barèmes!$A$6:$A$28,"Souplesse (score 1-5)",Barèmes!$B$6:$B$28,H211,Barèmes!$C$6:$C$28,IF(H211="6ème","Mixte",G211)),Barèmes!$C$2,IF(X211&gt;=SUMIFS(Barèmes!$H$6:$H$28,Barèmes!$A$6:$A$28,"Souplesse (score 1-5)",Barèmes!$B$6:$B$28,H211,Barèmes!$C$6:$C$28,IF(H211="6ème","Mixte",G211)),Barèmes!$D$2,IF(X211&gt;=SUMIFS(Barèmes!$I$6:$I$28,Barèmes!$A$6:$A$28,"Souplesse (score 1-5)",Barèmes!$B$6:$B$28,H211,Barèmes!$C$6:$C$28,IF(H211="6ème","Mixte",G211)),Barèmes!$E$2,Barèmes!$F$2))))))</f>
        <v/>
      </c>
      <c r="AA211" s="22"/>
      <c r="AB211" s="27" t="str">
        <f>IF(OR(AA211="",SUMPRODUCT((Barèmes!$A$6:$A$28="Agilité — T-test 974 (s)")*(Barèmes!$B$6:$B$28=H211)*(Barèmes!$C$6:$C$28=IF(H211="6ème","Mixte",G211)))=0),"",IF(SUMPRODUCT((Barèmes!$A$6:$A$28="Agilité — T-test 974 (s)")*(Barèmes!$B$6:$B$28=H211)*(Barèmes!$C$6:$C$28=IF(H211="6ème","Mixte",G211))*(Barèmes!$J$6:$J$28="+"))&gt;0,IF(AA211&lt;=SUMIFS(Barèmes!$D$6:$D$28,Barèmes!$A$6:$A$28,"Agilité — T-test 974 (s)",Barèmes!$B$6:$B$28,H211,Barèmes!$C$6:$C$28,IF(H211="6ème","Mixte",G211)),"à besoin",IF(AA211&lt;=SUMIFS(Barèmes!$E$6:$E$28,Barèmes!$A$6:$A$28,"Agilité — T-test 974 (s)",Barèmes!$B$6:$B$28,H211,Barèmes!$C$6:$C$28,IF(H211="6ème","Mixte",G211)),"fragile","satisfaisant")),IF(AA211&gt;=SUMIFS(Barèmes!$D$6:$D$28,Barèmes!$A$6:$A$28,"Agilité — T-test 974 (s)",Barèmes!$B$6:$B$28,H211,Barèmes!$C$6:$C$28,IF(H211="6ème","Mixte",G211)),"à besoin",IF(AA211&gt;=SUMIFS(Barèmes!$E$6:$E$28,Barèmes!$A$6:$A$28,"Agilité — T-test 974 (s)",Barèmes!$B$6:$B$28,H211,Barèmes!$C$6:$C$28,IF(H211="6ème","Mixte",G211)),"fragile","satisfaisant"))))</f>
        <v/>
      </c>
      <c r="AC211" s="27" t="str">
        <f>IF(OR(AA211="",SUMPRODUCT((Barèmes!$A$6:$A$28="Agilité — T-test 974 (s)")*(Barèmes!$B$6:$B$28=H211)*(Barèmes!$C$6:$C$28=IF(H211="6ème","Mixte",G211)))=0),"",IF(SUMPRODUCT((Barèmes!$A$6:$A$28="Agilité — T-test 974 (s)")*(Barèmes!$B$6:$B$28=H211)*(Barèmes!$C$6:$C$28=IF(H211="6ème","Mixte",G211))*(Barèmes!$J$6:$J$28="+"))&gt;0,IF(AA211&lt;=SUMIFS(Barèmes!$F$6:$F$28,Barèmes!$A$6:$A$28,"Agilité — T-test 974 (s)",Barèmes!$B$6:$B$28,H211,Barèmes!$C$6:$C$28,IF(H211="6ème","Mixte",G211)),Barèmes!$B$2,IF(AA211&lt;=SUMIFS(Barèmes!$G$6:$G$28,Barèmes!$A$6:$A$28,"Agilité — T-test 974 (s)",Barèmes!$B$6:$B$28,H211,Barèmes!$C$6:$C$28,IF(H211="6ème","Mixte",G211)),Barèmes!$C$2,IF(AA211&lt;=SUMIFS(Barèmes!$H$6:$H$28,Barèmes!$A$6:$A$28,"Agilité — T-test 974 (s)",Barèmes!$B$6:$B$28,H211,Barèmes!$C$6:$C$28,IF(H211="6ème","Mixte",G211)),Barèmes!$D$2,IF(AA211&lt;=SUMIFS(Barèmes!$I$6:$I$28,Barèmes!$A$6:$A$28,"Agilité — T-test 974 (s)",Barèmes!$B$6:$B$28,H211,Barèmes!$C$6:$C$28,IF(H211="6ème","Mixte",G211)),Barèmes!$E$2,Barèmes!$F$2)))),IF(AA211&gt;=SUMIFS(Barèmes!$F$6:$F$28,Barèmes!$A$6:$A$28,"Agilité — T-test 974 (s)",Barèmes!$B$6:$B$28,H211,Barèmes!$C$6:$C$28,IF(H211="6ème","Mixte",G211)),Barèmes!$B$2,IF(AA211&gt;=SUMIFS(Barèmes!$G$6:$G$28,Barèmes!$A$6:$A$28,"Agilité — T-test 974 (s)",Barèmes!$B$6:$B$28,H211,Barèmes!$C$6:$C$28,IF(H211="6ème","Mixte",G211)),Barèmes!$C$2,IF(AA211&gt;=SUMIFS(Barèmes!$H$6:$H$28,Barèmes!$A$6:$A$28,"Agilité — T-test 974 (s)",Barèmes!$B$6:$B$28,H211,Barèmes!$C$6:$C$28,IF(H211="6ème","Mixte",G211)),Barèmes!$D$2,IF(AA211&gt;=SUMIFS(Barèmes!$I$6:$I$28,Barèmes!$A$6:$A$28,"Agilité — T-test 974 (s)",Barèmes!$B$6:$B$28,H211,Barèmes!$C$6:$C$28,IF(H211="6ème","Mixte",G211)),Barèmes!$E$2,Barèmes!$F$2))))))</f>
        <v/>
      </c>
      <c r="AD211" s="28" t="str">
        <f t="shared" si="26"/>
        <v/>
      </c>
      <c r="AE211" s="29" t="str">
        <f t="shared" si="27"/>
        <v/>
      </c>
      <c r="AF211" s="30" t="str">
        <f>IF(OR(AD211="",SUMPRODUCT((Barèmes!$A$6:$A$28="Surcoût d'agilité (s) — technique")*(Barèmes!$B$6:$B$28=H211)*(Barèmes!$C$6:$C$28=IF(H211="6ème","Mixte",G211)))=0),"",IF(SUMPRODUCT((Barèmes!$A$6:$A$28="Surcoût d'agilité (s) — technique")*(Barèmes!$B$6:$B$28=H211)*(Barèmes!$C$6:$C$28=IF(H211="6ème","Mixte",G211))*(Barèmes!$J$6:$J$28="+"))&gt;0,IF(AD211&lt;=SUMIFS(Barèmes!$D$6:$D$28,Barèmes!$A$6:$A$28,"Surcoût d'agilité (s) — technique",Barèmes!$B$6:$B$28,H211,Barèmes!$C$6:$C$28,IF(H211="6ème","Mixte",G211)),"à besoin",IF(AD211&lt;=SUMIFS(Barèmes!$E$6:$E$28,Barèmes!$A$6:$A$28,"Surcoût d'agilité (s) — technique",Barèmes!$B$6:$B$28,H211,Barèmes!$C$6:$C$28,IF(H211="6ème","Mixte",G211)),"fragile","satisfaisant")),IF(AD211&gt;=SUMIFS(Barèmes!$D$6:$D$28,Barèmes!$A$6:$A$28,"Surcoût d'agilité (s) — technique",Barèmes!$B$6:$B$28,H211,Barèmes!$C$6:$C$28,IF(H211="6ème","Mixte",G211)),"à besoin",IF(AD211&gt;=SUMIFS(Barèmes!$E$6:$E$28,Barèmes!$A$6:$A$28,"Surcoût d'agilité (s) — technique",Barèmes!$B$6:$B$28,H211,Barèmes!$C$6:$C$28,IF(H211="6ème","Mixte",G211)),"fragile","satisfaisant"))))</f>
        <v/>
      </c>
      <c r="AG211" s="30" t="str">
        <f>IF(OR(AD211="",SUMPRODUCT((Barèmes!$A$6:$A$28="Surcoût d'agilité (s) — technique")*(Barèmes!$B$6:$B$28=H211)*(Barèmes!$C$6:$C$28=IF(H211="6ème","Mixte",G211)))=0),"",IF(SUMPRODUCT((Barèmes!$A$6:$A$28="Surcoût d'agilité (s) — technique")*(Barèmes!$B$6:$B$28=H211)*(Barèmes!$C$6:$C$28=IF(H211="6ème","Mixte",G211))*(Barèmes!$J$6:$J$28="+"))&gt;0,IF(AD211&lt;=SUMIFS(Barèmes!$F$6:$F$28,Barèmes!$A$6:$A$28,"Surcoût d'agilité (s) — technique",Barèmes!$B$6:$B$28,H211,Barèmes!$C$6:$C$28,IF(H211="6ème","Mixte",G211)),Barèmes!$B$2,IF(AD211&lt;=SUMIFS(Barèmes!$G$6:$G$28,Barèmes!$A$6:$A$28,"Surcoût d'agilité (s) — technique",Barèmes!$B$6:$B$28,H211,Barèmes!$C$6:$C$28,IF(H211="6ème","Mixte",G211)),Barèmes!$C$2,IF(AD211&lt;=SUMIFS(Barèmes!$H$6:$H$28,Barèmes!$A$6:$A$28,"Surcoût d'agilité (s) — technique",Barèmes!$B$6:$B$28,H211,Barèmes!$C$6:$C$28,IF(H211="6ème","Mixte",G211)),Barèmes!$D$2,IF(AD211&lt;=SUMIFS(Barèmes!$I$6:$I$28,Barèmes!$A$6:$A$28,"Surcoût d'agilité (s) — technique",Barèmes!$B$6:$B$28,H211,Barèmes!$C$6:$C$28,IF(H211="6ème","Mixte",G211)),Barèmes!$E$2,Barèmes!$F$2)))),IF(AD211&gt;=SUMIFS(Barèmes!$F$6:$F$28,Barèmes!$A$6:$A$28,"Surcoût d'agilité (s) — technique",Barèmes!$B$6:$B$28,H211,Barèmes!$C$6:$C$28,IF(H211="6ème","Mixte",G211)),Barèmes!$B$2,IF(AD211&gt;=SUMIFS(Barèmes!$G$6:$G$28,Barèmes!$A$6:$A$28,"Surcoût d'agilité (s) — technique",Barèmes!$B$6:$B$28,H211,Barèmes!$C$6:$C$28,IF(H211="6ème","Mixte",G211)),Barèmes!$C$2,IF(AD211&gt;=SUMIFS(Barèmes!$H$6:$H$28,Barèmes!$A$6:$A$28,"Surcoût d'agilité (s) — technique",Barèmes!$B$6:$B$28,H211,Barèmes!$C$6:$C$28,IF(H211="6ème","Mixte",G211)),Barèmes!$D$2,IF(AD211&gt;=SUMIFS(Barèmes!$I$6:$I$28,Barèmes!$A$6:$A$28,"Surcoût d'agilité (s) — technique",Barèmes!$B$6:$B$28,H211,Barèmes!$C$6:$C$28,IF(H211="6ème","Mixte",G211)),Barèmes!$E$2,Barèmes!$F$2))))))</f>
        <v/>
      </c>
      <c r="AH211" s="31" t="str">
        <f>IF((IF(N211="",0,1)+IF(Q211="",0,1)+IF(W211="",0,1)+IF(Z211="",0,1)+IF(AC211="",0,1))=0,"",3*IF(N211=Barèmes!$B$2,1,IF(N211=Barèmes!$C$2,2,IF(N211=Barèmes!$D$2,3,IF(N211=Barèmes!$E$2,4,IF(N211=Barèmes!$F$2,5,0)))))+3*IF(Q211=Barèmes!$B$2,1,IF(Q211=Barèmes!$C$2,2,IF(Q211=Barèmes!$D$2,3,IF(Q211=Barèmes!$E$2,4,IF(Q211=Barèmes!$F$2,5,0)))))+2*IF(W211=Barèmes!$B$2,1,IF(W211=Barèmes!$C$2,2,IF(W211=Barèmes!$D$2,3,IF(W211=Barèmes!$E$2,4,IF(W211=Barèmes!$F$2,5,0)))))+1*IF(Z211=Barèmes!$B$2,1,IF(Z211=Barèmes!$C$2,2,IF(Z211=Barèmes!$D$2,3,IF(Z211=Barèmes!$E$2,4,IF(Z211=Barèmes!$F$2,5,0)))))+1*IF(AC211=Barèmes!$B$2,1,IF(AC211=Barèmes!$C$2,2,IF(AC211=Barèmes!$D$2,3,IF(AC211=Barèmes!$E$2,4,IF(AC211=Barèmes!$F$2,5,0))))))</f>
        <v/>
      </c>
      <c r="AI211" s="31"/>
      <c r="AJ211" s="32" t="str">
        <f>IFERROR(INDEX(Croissance!$B$5:$B$604,MATCH(A211,Croissance!$A$5:$A$604,0)),"")</f>
        <v/>
      </c>
      <c r="AK211" s="32" t="str">
        <f>IFERROR(INDEX(Croissance!$C$5:$C$604,MATCH(A211,Croissance!$A$5:$A$604,0)),"")</f>
        <v/>
      </c>
      <c r="AL211" s="32" t="str">
        <f>IFERROR(INDEX(Croissance!$D$5:$D$604,MATCH(A211,Croissance!$A$5:$A$604,0)),"")</f>
        <v/>
      </c>
      <c r="AM211" s="32" t="str">
        <f>IFERROR(INDEX(Croissance!$E$5:$E$604,MATCH(A211,Croissance!$A$5:$A$604,0)),"")</f>
        <v/>
      </c>
      <c r="AO211" s="33">
        <f t="shared" si="32"/>
        <v>0</v>
      </c>
      <c r="AP211" s="33">
        <f t="shared" si="28"/>
        <v>0</v>
      </c>
      <c r="AQ211" s="33">
        <f>IF(A211="",0,IF(AND(OR('Synthèse classe'!$C$2="Tous",C211='Synthèse classe'!$C$2),OR('Synthèse classe'!$C$3="Toutes",D211='Synthèse classe'!$C$3),OR('Synthèse classe'!$C$4="Toutes",AND('Synthèse classe'!$C$4="Dernière",AP211=1),B211=IFERROR(VALUE('Synthèse classe'!$C$4),0))),1,0))</f>
        <v>0</v>
      </c>
      <c r="AR211" s="34" t="str">
        <f t="shared" si="29"/>
        <v/>
      </c>
    </row>
    <row r="212" spans="1:44" x14ac:dyDescent="0.2">
      <c r="A212" s="17" t="str">
        <f t="shared" si="25"/>
        <v/>
      </c>
      <c r="B212" s="18"/>
      <c r="C212" s="19"/>
      <c r="D212" s="19"/>
      <c r="E212" s="19"/>
      <c r="F212" s="19"/>
      <c r="G212" s="19"/>
      <c r="H212" s="17" t="str">
        <f t="shared" si="30"/>
        <v/>
      </c>
      <c r="I212" s="20"/>
      <c r="J212" s="18"/>
      <c r="K212" s="19"/>
      <c r="L212" s="21" t="str">
        <f t="shared" si="31"/>
        <v/>
      </c>
      <c r="M212" s="21" t="str">
        <f>IF(OR(J212="",SUMPRODUCT((Barèmes!$A$6:$A$28="Endurance — Luc Léger (palier)")*(Barèmes!$B$6:$B$28=H212)*(Barèmes!$C$6:$C$28=IF(H212="6ème","Mixte",G212)))=0),"",IF(SUMPRODUCT((Barèmes!$A$6:$A$28="Endurance — Luc Léger (palier)")*(Barèmes!$B$6:$B$28=H212)*(Barèmes!$C$6:$C$28=IF(H212="6ème","Mixte",G212))*(Barèmes!$J$6:$J$28="+"))&gt;0,IF(J212&lt;=SUMIFS(Barèmes!$D$6:$D$28,Barèmes!$A$6:$A$28,"Endurance — Luc Léger (palier)",Barèmes!$B$6:$B$28,H212,Barèmes!$C$6:$C$28,IF(H212="6ème","Mixte",G212)),"à besoin",IF(J212&lt;=SUMIFS(Barèmes!$E$6:$E$28,Barèmes!$A$6:$A$28,"Endurance — Luc Léger (palier)",Barèmes!$B$6:$B$28,H212,Barèmes!$C$6:$C$28,IF(H212="6ème","Mixte",G212)),"fragile","satisfaisant")),IF(J212&gt;=SUMIFS(Barèmes!$D$6:$D$28,Barèmes!$A$6:$A$28,"Endurance — Luc Léger (palier)",Barèmes!$B$6:$B$28,H212,Barèmes!$C$6:$C$28,IF(H212="6ème","Mixte",G212)),"à besoin",IF(J212&gt;=SUMIFS(Barèmes!$E$6:$E$28,Barèmes!$A$6:$A$28,"Endurance — Luc Léger (palier)",Barèmes!$B$6:$B$28,H212,Barèmes!$C$6:$C$28,IF(H212="6ème","Mixte",G212)),"fragile","satisfaisant"))))</f>
        <v/>
      </c>
      <c r="N212" s="21" t="str">
        <f>IF(OR(J212="",SUMPRODUCT((Barèmes!$A$6:$A$28="Endurance — Luc Léger (palier)")*(Barèmes!$B$6:$B$28=H212)*(Barèmes!$C$6:$C$28=IF(H212="6ème","Mixte",G212)))=0),"",IF(SUMPRODUCT((Barèmes!$A$6:$A$28="Endurance — Luc Léger (palier)")*(Barèmes!$B$6:$B$28=H212)*(Barèmes!$C$6:$C$28=IF(H212="6ème","Mixte",G212))*(Barèmes!$J$6:$J$28="+"))&gt;0,IF(J212&lt;=SUMIFS(Barèmes!$F$6:$F$28,Barèmes!$A$6:$A$28,"Endurance — Luc Léger (palier)",Barèmes!$B$6:$B$28,H212,Barèmes!$C$6:$C$28,IF(H212="6ème","Mixte",G212)),Barèmes!$B$2,IF(J212&lt;=SUMIFS(Barèmes!$G$6:$G$28,Barèmes!$A$6:$A$28,"Endurance — Luc Léger (palier)",Barèmes!$B$6:$B$28,H212,Barèmes!$C$6:$C$28,IF(H212="6ème","Mixte",G212)),Barèmes!$C$2,IF(J212&lt;=SUMIFS(Barèmes!$H$6:$H$28,Barèmes!$A$6:$A$28,"Endurance — Luc Léger (palier)",Barèmes!$B$6:$B$28,H212,Barèmes!$C$6:$C$28,IF(H212="6ème","Mixte",G212)),Barèmes!$D$2,IF(J212&lt;=SUMIFS(Barèmes!$I$6:$I$28,Barèmes!$A$6:$A$28,"Endurance — Luc Léger (palier)",Barèmes!$B$6:$B$28,H212,Barèmes!$C$6:$C$28,IF(H212="6ème","Mixte",G212)),Barèmes!$E$2,Barèmes!$F$2)))),IF(J212&gt;=SUMIFS(Barèmes!$F$6:$F$28,Barèmes!$A$6:$A$28,"Endurance — Luc Léger (palier)",Barèmes!$B$6:$B$28,H212,Barèmes!$C$6:$C$28,IF(H212="6ème","Mixte",G212)),Barèmes!$B$2,IF(J212&gt;=SUMIFS(Barèmes!$G$6:$G$28,Barèmes!$A$6:$A$28,"Endurance — Luc Léger (palier)",Barèmes!$B$6:$B$28,H212,Barèmes!$C$6:$C$28,IF(H212="6ème","Mixte",G212)),Barèmes!$C$2,IF(J212&gt;=SUMIFS(Barèmes!$H$6:$H$28,Barèmes!$A$6:$A$28,"Endurance — Luc Léger (palier)",Barèmes!$B$6:$B$28,H212,Barèmes!$C$6:$C$28,IF(H212="6ème","Mixte",G212)),Barèmes!$D$2,IF(J212&gt;=SUMIFS(Barèmes!$I$6:$I$28,Barèmes!$A$6:$A$28,"Endurance — Luc Léger (palier)",Barèmes!$B$6:$B$28,H212,Barèmes!$C$6:$C$28,IF(H212="6ème","Mixte",G212)),Barèmes!$E$2,Barèmes!$F$2))))))</f>
        <v/>
      </c>
      <c r="O212" s="22"/>
      <c r="P212" s="23" t="str">
        <f>IF(OR(O212="",SUMPRODUCT((Barèmes!$A$6:$A$28="Force bas du corps — Saut en longueur (m)")*(Barèmes!$B$6:$B$28=H212)*(Barèmes!$C$6:$C$28=IF(H212="6ème","Mixte",G212)))=0),"",IF(SUMPRODUCT((Barèmes!$A$6:$A$28="Force bas du corps — Saut en longueur (m)")*(Barèmes!$B$6:$B$28=H212)*(Barèmes!$C$6:$C$28=IF(H212="6ème","Mixte",G212))*(Barèmes!$J$6:$J$28="+"))&gt;0,IF(O212&lt;=SUMIFS(Barèmes!$D$6:$D$28,Barèmes!$A$6:$A$28,"Force bas du corps — Saut en longueur (m)",Barèmes!$B$6:$B$28,H212,Barèmes!$C$6:$C$28,IF(H212="6ème","Mixte",G212)),"à besoin",IF(O212&lt;=SUMIFS(Barèmes!$E$6:$E$28,Barèmes!$A$6:$A$28,"Force bas du corps — Saut en longueur (m)",Barèmes!$B$6:$B$28,H212,Barèmes!$C$6:$C$28,IF(H212="6ème","Mixte",G212)),"fragile","satisfaisant")),IF(O212&gt;=SUMIFS(Barèmes!$D$6:$D$28,Barèmes!$A$6:$A$28,"Force bas du corps — Saut en longueur (m)",Barèmes!$B$6:$B$28,H212,Barèmes!$C$6:$C$28,IF(H212="6ème","Mixte",G212)),"à besoin",IF(O212&gt;=SUMIFS(Barèmes!$E$6:$E$28,Barèmes!$A$6:$A$28,"Force bas du corps — Saut en longueur (m)",Barèmes!$B$6:$B$28,H212,Barèmes!$C$6:$C$28,IF(H212="6ème","Mixte",G212)),"fragile","satisfaisant"))))</f>
        <v/>
      </c>
      <c r="Q212" s="23" t="str">
        <f>IF(OR(O212="",SUMPRODUCT((Barèmes!$A$6:$A$28="Force bas du corps — Saut en longueur (m)")*(Barèmes!$B$6:$B$28=H212)*(Barèmes!$C$6:$C$28=IF(H212="6ème","Mixte",G212)))=0),"",IF(SUMPRODUCT((Barèmes!$A$6:$A$28="Force bas du corps — Saut en longueur (m)")*(Barèmes!$B$6:$B$28=H212)*(Barèmes!$C$6:$C$28=IF(H212="6ème","Mixte",G212))*(Barèmes!$J$6:$J$28="+"))&gt;0,IF(O212&lt;=SUMIFS(Barèmes!$F$6:$F$28,Barèmes!$A$6:$A$28,"Force bas du corps — Saut en longueur (m)",Barèmes!$B$6:$B$28,H212,Barèmes!$C$6:$C$28,IF(H212="6ème","Mixte",G212)),Barèmes!$B$2,IF(O212&lt;=SUMIFS(Barèmes!$G$6:$G$28,Barèmes!$A$6:$A$28,"Force bas du corps — Saut en longueur (m)",Barèmes!$B$6:$B$28,H212,Barèmes!$C$6:$C$28,IF(H212="6ème","Mixte",G212)),Barèmes!$C$2,IF(O212&lt;=SUMIFS(Barèmes!$H$6:$H$28,Barèmes!$A$6:$A$28,"Force bas du corps — Saut en longueur (m)",Barèmes!$B$6:$B$28,H212,Barèmes!$C$6:$C$28,IF(H212="6ème","Mixte",G212)),Barèmes!$D$2,IF(O212&lt;=SUMIFS(Barèmes!$I$6:$I$28,Barèmes!$A$6:$A$28,"Force bas du corps — Saut en longueur (m)",Barèmes!$B$6:$B$28,H212,Barèmes!$C$6:$C$28,IF(H212="6ème","Mixte",G212)),Barèmes!$E$2,Barèmes!$F$2)))),IF(O212&gt;=SUMIFS(Barèmes!$F$6:$F$28,Barèmes!$A$6:$A$28,"Force bas du corps — Saut en longueur (m)",Barèmes!$B$6:$B$28,H212,Barèmes!$C$6:$C$28,IF(H212="6ème","Mixte",G212)),Barèmes!$B$2,IF(O212&gt;=SUMIFS(Barèmes!$G$6:$G$28,Barèmes!$A$6:$A$28,"Force bas du corps — Saut en longueur (m)",Barèmes!$B$6:$B$28,H212,Barèmes!$C$6:$C$28,IF(H212="6ème","Mixte",G212)),Barèmes!$C$2,IF(O212&gt;=SUMIFS(Barèmes!$H$6:$H$28,Barèmes!$A$6:$A$28,"Force bas du corps — Saut en longueur (m)",Barèmes!$B$6:$B$28,H212,Barèmes!$C$6:$C$28,IF(H212="6ème","Mixte",G212)),Barèmes!$D$2,IF(O212&gt;=SUMIFS(Barèmes!$I$6:$I$28,Barèmes!$A$6:$A$28,"Force bas du corps — Saut en longueur (m)",Barèmes!$B$6:$B$28,H212,Barèmes!$C$6:$C$28,IF(H212="6ème","Mixte",G212)),Barèmes!$E$2,Barèmes!$F$2))))))</f>
        <v/>
      </c>
      <c r="R212" s="22"/>
      <c r="S212" s="24" t="str">
        <f>IF(OR(R212="",SUMPRODUCT((Barèmes!$A$6:$A$28="Vitesse — 30 m (s)")*(Barèmes!$B$6:$B$28=H212)*(Barèmes!$C$6:$C$28=IF(H212="6ème","Mixte",G212)))=0),"",IF(SUMPRODUCT((Barèmes!$A$6:$A$28="Vitesse — 30 m (s)")*(Barèmes!$B$6:$B$28=H212)*(Barèmes!$C$6:$C$28=IF(H212="6ème","Mixte",G212))*(Barèmes!$J$6:$J$28="+"))&gt;0,IF(R212&lt;=SUMIFS(Barèmes!$D$6:$D$28,Barèmes!$A$6:$A$28,"Vitesse — 30 m (s)",Barèmes!$B$6:$B$28,H212,Barèmes!$C$6:$C$28,IF(H212="6ème","Mixte",G212)),"à besoin",IF(R212&lt;=SUMIFS(Barèmes!$E$6:$E$28,Barèmes!$A$6:$A$28,"Vitesse — 30 m (s)",Barèmes!$B$6:$B$28,H212,Barèmes!$C$6:$C$28,IF(H212="6ème","Mixte",G212)),"fragile","satisfaisant")),IF(R212&gt;=SUMIFS(Barèmes!$D$6:$D$28,Barèmes!$A$6:$A$28,"Vitesse — 30 m (s)",Barèmes!$B$6:$B$28,H212,Barèmes!$C$6:$C$28,IF(H212="6ème","Mixte",G212)),"à besoin",IF(R212&gt;=SUMIFS(Barèmes!$E$6:$E$28,Barèmes!$A$6:$A$28,"Vitesse — 30 m (s)",Barèmes!$B$6:$B$28,H212,Barèmes!$C$6:$C$28,IF(H212="6ème","Mixte",G212)),"fragile","satisfaisant"))))</f>
        <v/>
      </c>
      <c r="T212" s="24" t="str">
        <f>IF(OR(R212="",SUMPRODUCT((Barèmes!$A$6:$A$28="Vitesse — 30 m (s)")*(Barèmes!$B$6:$B$28=H212)*(Barèmes!$C$6:$C$28=IF(H212="6ème","Mixte",G212)))=0),"",IF(SUMPRODUCT((Barèmes!$A$6:$A$28="Vitesse — 30 m (s)")*(Barèmes!$B$6:$B$28=H212)*(Barèmes!$C$6:$C$28=IF(H212="6ème","Mixte",G212))*(Barèmes!$J$6:$J$28="+"))&gt;0,IF(R212&lt;=SUMIFS(Barèmes!$F$6:$F$28,Barèmes!$A$6:$A$28,"Vitesse — 30 m (s)",Barèmes!$B$6:$B$28,H212,Barèmes!$C$6:$C$28,IF(H212="6ème","Mixte",G212)),Barèmes!$B$2,IF(R212&lt;=SUMIFS(Barèmes!$G$6:$G$28,Barèmes!$A$6:$A$28,"Vitesse — 30 m (s)",Barèmes!$B$6:$B$28,H212,Barèmes!$C$6:$C$28,IF(H212="6ème","Mixte",G212)),Barèmes!$C$2,IF(R212&lt;=SUMIFS(Barèmes!$H$6:$H$28,Barèmes!$A$6:$A$28,"Vitesse — 30 m (s)",Barèmes!$B$6:$B$28,H212,Barèmes!$C$6:$C$28,IF(H212="6ème","Mixte",G212)),Barèmes!$D$2,IF(R212&lt;=SUMIFS(Barèmes!$I$6:$I$28,Barèmes!$A$6:$A$28,"Vitesse — 30 m (s)",Barèmes!$B$6:$B$28,H212,Barèmes!$C$6:$C$28,IF(H212="6ème","Mixte",G212)),Barèmes!$E$2,Barèmes!$F$2)))),IF(R212&gt;=SUMIFS(Barèmes!$F$6:$F$28,Barèmes!$A$6:$A$28,"Vitesse — 30 m (s)",Barèmes!$B$6:$B$28,H212,Barèmes!$C$6:$C$28,IF(H212="6ème","Mixte",G212)),Barèmes!$B$2,IF(R212&gt;=SUMIFS(Barèmes!$G$6:$G$28,Barèmes!$A$6:$A$28,"Vitesse — 30 m (s)",Barèmes!$B$6:$B$28,H212,Barèmes!$C$6:$C$28,IF(H212="6ème","Mixte",G212)),Barèmes!$C$2,IF(R212&gt;=SUMIFS(Barèmes!$H$6:$H$28,Barèmes!$A$6:$A$28,"Vitesse — 30 m (s)",Barèmes!$B$6:$B$28,H212,Barèmes!$C$6:$C$28,IF(H212="6ème","Mixte",G212)),Barèmes!$D$2,IF(R212&gt;=SUMIFS(Barèmes!$I$6:$I$28,Barèmes!$A$6:$A$28,"Vitesse — 30 m (s)",Barèmes!$B$6:$B$28,H212,Barèmes!$C$6:$C$28,IF(H212="6ème","Mixte",G212)),Barèmes!$E$2,Barèmes!$F$2))))))</f>
        <v/>
      </c>
      <c r="U212" s="22"/>
      <c r="V212" s="25" t="str">
        <f>IF(OR(U212="",SUMPRODUCT((Barèmes!$A$6:$A$28="Vitesse — 50 m (s)")*(Barèmes!$B$6:$B$28=H212)*(Barèmes!$C$6:$C$28=IF(H212="6ème","Mixte",G212)))=0),"",IF(SUMPRODUCT((Barèmes!$A$6:$A$28="Vitesse — 50 m (s)")*(Barèmes!$B$6:$B$28=H212)*(Barèmes!$C$6:$C$28=IF(H212="6ème","Mixte",G212))*(Barèmes!$J$6:$J$28="+"))&gt;0,IF(U212&lt;=SUMIFS(Barèmes!$D$6:$D$28,Barèmes!$A$6:$A$28,"Vitesse — 50 m (s)",Barèmes!$B$6:$B$28,H212,Barèmes!$C$6:$C$28,IF(H212="6ème","Mixte",G212)),"à besoin",IF(U212&lt;=SUMIFS(Barèmes!$E$6:$E$28,Barèmes!$A$6:$A$28,"Vitesse — 50 m (s)",Barèmes!$B$6:$B$28,H212,Barèmes!$C$6:$C$28,IF(H212="6ème","Mixte",G212)),"fragile","satisfaisant")),IF(U212&gt;=SUMIFS(Barèmes!$D$6:$D$28,Barèmes!$A$6:$A$28,"Vitesse — 50 m (s)",Barèmes!$B$6:$B$28,H212,Barèmes!$C$6:$C$28,IF(H212="6ème","Mixte",G212)),"à besoin",IF(U212&gt;=SUMIFS(Barèmes!$E$6:$E$28,Barèmes!$A$6:$A$28,"Vitesse — 50 m (s)",Barèmes!$B$6:$B$28,H212,Barèmes!$C$6:$C$28,IF(H212="6ème","Mixte",G212)),"fragile","satisfaisant"))))</f>
        <v/>
      </c>
      <c r="W212" s="25" t="str">
        <f>IF(OR(U212="",SUMPRODUCT((Barèmes!$A$6:$A$28="Vitesse — 50 m (s)")*(Barèmes!$B$6:$B$28=H212)*(Barèmes!$C$6:$C$28=IF(H212="6ème","Mixte",G212)))=0),"",IF(SUMPRODUCT((Barèmes!$A$6:$A$28="Vitesse — 50 m (s)")*(Barèmes!$B$6:$B$28=H212)*(Barèmes!$C$6:$C$28=IF(H212="6ème","Mixte",G212))*(Barèmes!$J$6:$J$28="+"))&gt;0,IF(U212&lt;=SUMIFS(Barèmes!$F$6:$F$28,Barèmes!$A$6:$A$28,"Vitesse — 50 m (s)",Barèmes!$B$6:$B$28,H212,Barèmes!$C$6:$C$28,IF(H212="6ème","Mixte",G212)),Barèmes!$B$2,IF(U212&lt;=SUMIFS(Barèmes!$G$6:$G$28,Barèmes!$A$6:$A$28,"Vitesse — 50 m (s)",Barèmes!$B$6:$B$28,H212,Barèmes!$C$6:$C$28,IF(H212="6ème","Mixte",G212)),Barèmes!$C$2,IF(U212&lt;=SUMIFS(Barèmes!$H$6:$H$28,Barèmes!$A$6:$A$28,"Vitesse — 50 m (s)",Barèmes!$B$6:$B$28,H212,Barèmes!$C$6:$C$28,IF(H212="6ème","Mixte",G212)),Barèmes!$D$2,IF(U212&lt;=SUMIFS(Barèmes!$I$6:$I$28,Barèmes!$A$6:$A$28,"Vitesse — 50 m (s)",Barèmes!$B$6:$B$28,H212,Barèmes!$C$6:$C$28,IF(H212="6ème","Mixte",G212)),Barèmes!$E$2,Barèmes!$F$2)))),IF(U212&gt;=SUMIFS(Barèmes!$F$6:$F$28,Barèmes!$A$6:$A$28,"Vitesse — 50 m (s)",Barèmes!$B$6:$B$28,H212,Barèmes!$C$6:$C$28,IF(H212="6ème","Mixte",G212)),Barèmes!$B$2,IF(U212&gt;=SUMIFS(Barèmes!$G$6:$G$28,Barèmes!$A$6:$A$28,"Vitesse — 50 m (s)",Barèmes!$B$6:$B$28,H212,Barèmes!$C$6:$C$28,IF(H212="6ème","Mixte",G212)),Barèmes!$C$2,IF(U212&gt;=SUMIFS(Barèmes!$H$6:$H$28,Barèmes!$A$6:$A$28,"Vitesse — 50 m (s)",Barèmes!$B$6:$B$28,H212,Barèmes!$C$6:$C$28,IF(H212="6ème","Mixte",G212)),Barèmes!$D$2,IF(U212&gt;=SUMIFS(Barèmes!$I$6:$I$28,Barèmes!$A$6:$A$28,"Vitesse — 50 m (s)",Barèmes!$B$6:$B$28,H212,Barèmes!$C$6:$C$28,IF(H212="6ème","Mixte",G212)),Barèmes!$E$2,Barèmes!$F$2))))))</f>
        <v/>
      </c>
      <c r="X212" s="18"/>
      <c r="Y212" s="26" t="str" cm="1">
        <f t="array" ref="Y212">IF(OR(X212="",SUMPRODUCT((Barèmes!$A$6:$A$28="Souplesse (score 1-5)")*(Barèmes!$B$6:$B$28=H212)*(Barèmes!$C$6:$C$28=IF(H212="6ème","Mixte",G212)))=0),"",IF(SUMPRODUCT((Barèmes!$A$6:$A$28="Souplesse (score 1-5)")*(Barèmes!$B$6:$B$28=H212)*(Barèmes!$C$6:$C$28=IF(H212="6ème","Mixte",G212))*(Barèmes!$J$6:$J$28="+"))&gt;0,IF(X212&lt;=SUMIFS(Barèmes!$D$6:$D$28,Barèmes!$A$6:$A$28,"Souplesse (score 1-5)",Barèmes!$B$6:$B$28,H212,Barèmes!$C$6:$C$28,IF(H212="6ème","Mixte",G212)),"à besoin",IF(X212&lt;=SUMIFS(Barèmes!$E$6:$E$28,Barèmes!$A$6:$A$28,"Souplesse (score 1-5)",Barèmes!$B$6:$B$28,H212,Barèmes!$C$6:$C$28,IF(H212="6ème","Mixte",G212)),"fragile","satisfaisant")),IF(X212&gt;=SUMIFS(Barèmes!$D$6:$D$28,Barèmes!$A$6:$A$28,"Souplesse (score 1-5)",Barèmes!$B$6:$B$28,H212,Barèmes!$C$6:$C$28,IF(H212="6ème","Mixte",G212)),"à besoin",IF(X212&gt;=SUMIFS(Barèmes!$E$6:$E$28,Barèmes!$A$6:$A$28,"Souplesse (score 1-5)",Barèmes!$B$6:$B$28,H212,Barèmes!$C$6:$C$28,IF(H212="6ème","Mixte",G212)),"fragile","satisfaisant"))))</f>
        <v/>
      </c>
      <c r="Z212" s="26" t="str" cm="1">
        <f t="array" ref="Z212">IF(OR(X212="",SUMPRODUCT((Barèmes!$A$6:$A$28="Souplesse (score 1-5)")*(Barèmes!$B$6:$B$28=H212)*(Barèmes!$C$6:$C$28=IF(H212="6ème","Mixte",G212)))=0),"",IF(SUMPRODUCT((Barèmes!$A$6:$A$28="Souplesse (score 1-5)")*(Barèmes!$B$6:$B$28=H212)*(Barèmes!$C$6:$C$28=IF(H212="6ème","Mixte",G212))*(Barèmes!$J$6:$J$28="+"))&gt;0,IF(X212&lt;=SUMIFS(Barèmes!$F$6:$F$28,Barèmes!$A$6:$A$28,"Souplesse (score 1-5)",Barèmes!$B$6:$B$28,H212,Barèmes!$C$6:$C$28,IF(H212="6ème","Mixte",G212)),Barèmes!$B$2,IF(X212&lt;=SUMIFS(Barèmes!$G$6:$G$28,Barèmes!$A$6:$A$28,"Souplesse (score 1-5)",Barèmes!$B$6:$B$28,H212,Barèmes!$C$6:$C$28,IF(H212="6ème","Mixte",G212)),Barèmes!$C$2,IF(X212&lt;=SUMIFS(Barèmes!$H$6:$H$28,Barèmes!$A$6:$A$28,"Souplesse (score 1-5)",Barèmes!$B$6:$B$28,H212,Barèmes!$C$6:$C$28,IF(H212="6ème","Mixte",G212)),Barèmes!$D$2,IF(X212&lt;=SUMIFS(Barèmes!$I$6:$I$28,Barèmes!$A$6:$A$28,"Souplesse (score 1-5)",Barèmes!$B$6:$B$28,H212,Barèmes!$C$6:$C$28,IF(H212="6ème","Mixte",G212)),Barèmes!$E$2,Barèmes!$F$2)))),IF(X212&gt;=SUMIFS(Barèmes!$F$6:$F$28,Barèmes!$A$6:$A$28,"Souplesse (score 1-5)",Barèmes!$B$6:$B$28,H212,Barèmes!$C$6:$C$28,IF(H212="6ème","Mixte",G212)),Barèmes!$B$2,IF(X212&gt;=SUMIFS(Barèmes!$G$6:$G$28,Barèmes!$A$6:$A$28,"Souplesse (score 1-5)",Barèmes!$B$6:$B$28,H212,Barèmes!$C$6:$C$28,IF(H212="6ème","Mixte",G212)),Barèmes!$C$2,IF(X212&gt;=SUMIFS(Barèmes!$H$6:$H$28,Barèmes!$A$6:$A$28,"Souplesse (score 1-5)",Barèmes!$B$6:$B$28,H212,Barèmes!$C$6:$C$28,IF(H212="6ème","Mixte",G212)),Barèmes!$D$2,IF(X212&gt;=SUMIFS(Barèmes!$I$6:$I$28,Barèmes!$A$6:$A$28,"Souplesse (score 1-5)",Barèmes!$B$6:$B$28,H212,Barèmes!$C$6:$C$28,IF(H212="6ème","Mixte",G212)),Barèmes!$E$2,Barèmes!$F$2))))))</f>
        <v/>
      </c>
      <c r="AA212" s="22"/>
      <c r="AB212" s="27" t="str">
        <f>IF(OR(AA212="",SUMPRODUCT((Barèmes!$A$6:$A$28="Agilité — T-test 974 (s)")*(Barèmes!$B$6:$B$28=H212)*(Barèmes!$C$6:$C$28=IF(H212="6ème","Mixte",G212)))=0),"",IF(SUMPRODUCT((Barèmes!$A$6:$A$28="Agilité — T-test 974 (s)")*(Barèmes!$B$6:$B$28=H212)*(Barèmes!$C$6:$C$28=IF(H212="6ème","Mixte",G212))*(Barèmes!$J$6:$J$28="+"))&gt;0,IF(AA212&lt;=SUMIFS(Barèmes!$D$6:$D$28,Barèmes!$A$6:$A$28,"Agilité — T-test 974 (s)",Barèmes!$B$6:$B$28,H212,Barèmes!$C$6:$C$28,IF(H212="6ème","Mixte",G212)),"à besoin",IF(AA212&lt;=SUMIFS(Barèmes!$E$6:$E$28,Barèmes!$A$6:$A$28,"Agilité — T-test 974 (s)",Barèmes!$B$6:$B$28,H212,Barèmes!$C$6:$C$28,IF(H212="6ème","Mixte",G212)),"fragile","satisfaisant")),IF(AA212&gt;=SUMIFS(Barèmes!$D$6:$D$28,Barèmes!$A$6:$A$28,"Agilité — T-test 974 (s)",Barèmes!$B$6:$B$28,H212,Barèmes!$C$6:$C$28,IF(H212="6ème","Mixte",G212)),"à besoin",IF(AA212&gt;=SUMIFS(Barèmes!$E$6:$E$28,Barèmes!$A$6:$A$28,"Agilité — T-test 974 (s)",Barèmes!$B$6:$B$28,H212,Barèmes!$C$6:$C$28,IF(H212="6ème","Mixte",G212)),"fragile","satisfaisant"))))</f>
        <v/>
      </c>
      <c r="AC212" s="27" t="str">
        <f>IF(OR(AA212="",SUMPRODUCT((Barèmes!$A$6:$A$28="Agilité — T-test 974 (s)")*(Barèmes!$B$6:$B$28=H212)*(Barèmes!$C$6:$C$28=IF(H212="6ème","Mixte",G212)))=0),"",IF(SUMPRODUCT((Barèmes!$A$6:$A$28="Agilité — T-test 974 (s)")*(Barèmes!$B$6:$B$28=H212)*(Barèmes!$C$6:$C$28=IF(H212="6ème","Mixte",G212))*(Barèmes!$J$6:$J$28="+"))&gt;0,IF(AA212&lt;=SUMIFS(Barèmes!$F$6:$F$28,Barèmes!$A$6:$A$28,"Agilité — T-test 974 (s)",Barèmes!$B$6:$B$28,H212,Barèmes!$C$6:$C$28,IF(H212="6ème","Mixte",G212)),Barèmes!$B$2,IF(AA212&lt;=SUMIFS(Barèmes!$G$6:$G$28,Barèmes!$A$6:$A$28,"Agilité — T-test 974 (s)",Barèmes!$B$6:$B$28,H212,Barèmes!$C$6:$C$28,IF(H212="6ème","Mixte",G212)),Barèmes!$C$2,IF(AA212&lt;=SUMIFS(Barèmes!$H$6:$H$28,Barèmes!$A$6:$A$28,"Agilité — T-test 974 (s)",Barèmes!$B$6:$B$28,H212,Barèmes!$C$6:$C$28,IF(H212="6ème","Mixte",G212)),Barèmes!$D$2,IF(AA212&lt;=SUMIFS(Barèmes!$I$6:$I$28,Barèmes!$A$6:$A$28,"Agilité — T-test 974 (s)",Barèmes!$B$6:$B$28,H212,Barèmes!$C$6:$C$28,IF(H212="6ème","Mixte",G212)),Barèmes!$E$2,Barèmes!$F$2)))),IF(AA212&gt;=SUMIFS(Barèmes!$F$6:$F$28,Barèmes!$A$6:$A$28,"Agilité — T-test 974 (s)",Barèmes!$B$6:$B$28,H212,Barèmes!$C$6:$C$28,IF(H212="6ème","Mixte",G212)),Barèmes!$B$2,IF(AA212&gt;=SUMIFS(Barèmes!$G$6:$G$28,Barèmes!$A$6:$A$28,"Agilité — T-test 974 (s)",Barèmes!$B$6:$B$28,H212,Barèmes!$C$6:$C$28,IF(H212="6ème","Mixte",G212)),Barèmes!$C$2,IF(AA212&gt;=SUMIFS(Barèmes!$H$6:$H$28,Barèmes!$A$6:$A$28,"Agilité — T-test 974 (s)",Barèmes!$B$6:$B$28,H212,Barèmes!$C$6:$C$28,IF(H212="6ème","Mixte",G212)),Barèmes!$D$2,IF(AA212&gt;=SUMIFS(Barèmes!$I$6:$I$28,Barèmes!$A$6:$A$28,"Agilité — T-test 974 (s)",Barèmes!$B$6:$B$28,H212,Barèmes!$C$6:$C$28,IF(H212="6ème","Mixte",G212)),Barèmes!$E$2,Barèmes!$F$2))))))</f>
        <v/>
      </c>
      <c r="AD212" s="28" t="str">
        <f t="shared" si="26"/>
        <v/>
      </c>
      <c r="AE212" s="29" t="str">
        <f t="shared" si="27"/>
        <v/>
      </c>
      <c r="AF212" s="30" t="str">
        <f>IF(OR(AD212="",SUMPRODUCT((Barèmes!$A$6:$A$28="Surcoût d'agilité (s) — technique")*(Barèmes!$B$6:$B$28=H212)*(Barèmes!$C$6:$C$28=IF(H212="6ème","Mixte",G212)))=0),"",IF(SUMPRODUCT((Barèmes!$A$6:$A$28="Surcoût d'agilité (s) — technique")*(Barèmes!$B$6:$B$28=H212)*(Barèmes!$C$6:$C$28=IF(H212="6ème","Mixte",G212))*(Barèmes!$J$6:$J$28="+"))&gt;0,IF(AD212&lt;=SUMIFS(Barèmes!$D$6:$D$28,Barèmes!$A$6:$A$28,"Surcoût d'agilité (s) — technique",Barèmes!$B$6:$B$28,H212,Barèmes!$C$6:$C$28,IF(H212="6ème","Mixte",G212)),"à besoin",IF(AD212&lt;=SUMIFS(Barèmes!$E$6:$E$28,Barèmes!$A$6:$A$28,"Surcoût d'agilité (s) — technique",Barèmes!$B$6:$B$28,H212,Barèmes!$C$6:$C$28,IF(H212="6ème","Mixte",G212)),"fragile","satisfaisant")),IF(AD212&gt;=SUMIFS(Barèmes!$D$6:$D$28,Barèmes!$A$6:$A$28,"Surcoût d'agilité (s) — technique",Barèmes!$B$6:$B$28,H212,Barèmes!$C$6:$C$28,IF(H212="6ème","Mixte",G212)),"à besoin",IF(AD212&gt;=SUMIFS(Barèmes!$E$6:$E$28,Barèmes!$A$6:$A$28,"Surcoût d'agilité (s) — technique",Barèmes!$B$6:$B$28,H212,Barèmes!$C$6:$C$28,IF(H212="6ème","Mixte",G212)),"fragile","satisfaisant"))))</f>
        <v/>
      </c>
      <c r="AG212" s="30" t="str">
        <f>IF(OR(AD212="",SUMPRODUCT((Barèmes!$A$6:$A$28="Surcoût d'agilité (s) — technique")*(Barèmes!$B$6:$B$28=H212)*(Barèmes!$C$6:$C$28=IF(H212="6ème","Mixte",G212)))=0),"",IF(SUMPRODUCT((Barèmes!$A$6:$A$28="Surcoût d'agilité (s) — technique")*(Barèmes!$B$6:$B$28=H212)*(Barèmes!$C$6:$C$28=IF(H212="6ème","Mixte",G212))*(Barèmes!$J$6:$J$28="+"))&gt;0,IF(AD212&lt;=SUMIFS(Barèmes!$F$6:$F$28,Barèmes!$A$6:$A$28,"Surcoût d'agilité (s) — technique",Barèmes!$B$6:$B$28,H212,Barèmes!$C$6:$C$28,IF(H212="6ème","Mixte",G212)),Barèmes!$B$2,IF(AD212&lt;=SUMIFS(Barèmes!$G$6:$G$28,Barèmes!$A$6:$A$28,"Surcoût d'agilité (s) — technique",Barèmes!$B$6:$B$28,H212,Barèmes!$C$6:$C$28,IF(H212="6ème","Mixte",G212)),Barèmes!$C$2,IF(AD212&lt;=SUMIFS(Barèmes!$H$6:$H$28,Barèmes!$A$6:$A$28,"Surcoût d'agilité (s) — technique",Barèmes!$B$6:$B$28,H212,Barèmes!$C$6:$C$28,IF(H212="6ème","Mixte",G212)),Barèmes!$D$2,IF(AD212&lt;=SUMIFS(Barèmes!$I$6:$I$28,Barèmes!$A$6:$A$28,"Surcoût d'agilité (s) — technique",Barèmes!$B$6:$B$28,H212,Barèmes!$C$6:$C$28,IF(H212="6ème","Mixte",G212)),Barèmes!$E$2,Barèmes!$F$2)))),IF(AD212&gt;=SUMIFS(Barèmes!$F$6:$F$28,Barèmes!$A$6:$A$28,"Surcoût d'agilité (s) — technique",Barèmes!$B$6:$B$28,H212,Barèmes!$C$6:$C$28,IF(H212="6ème","Mixte",G212)),Barèmes!$B$2,IF(AD212&gt;=SUMIFS(Barèmes!$G$6:$G$28,Barèmes!$A$6:$A$28,"Surcoût d'agilité (s) — technique",Barèmes!$B$6:$B$28,H212,Barèmes!$C$6:$C$28,IF(H212="6ème","Mixte",G212)),Barèmes!$C$2,IF(AD212&gt;=SUMIFS(Barèmes!$H$6:$H$28,Barèmes!$A$6:$A$28,"Surcoût d'agilité (s) — technique",Barèmes!$B$6:$B$28,H212,Barèmes!$C$6:$C$28,IF(H212="6ème","Mixte",G212)),Barèmes!$D$2,IF(AD212&gt;=SUMIFS(Barèmes!$I$6:$I$28,Barèmes!$A$6:$A$28,"Surcoût d'agilité (s) — technique",Barèmes!$B$6:$B$28,H212,Barèmes!$C$6:$C$28,IF(H212="6ème","Mixte",G212)),Barèmes!$E$2,Barèmes!$F$2))))))</f>
        <v/>
      </c>
      <c r="AH212" s="31" t="str">
        <f>IF((IF(N212="",0,1)+IF(Q212="",0,1)+IF(W212="",0,1)+IF(Z212="",0,1)+IF(AC212="",0,1))=0,"",3*IF(N212=Barèmes!$B$2,1,IF(N212=Barèmes!$C$2,2,IF(N212=Barèmes!$D$2,3,IF(N212=Barèmes!$E$2,4,IF(N212=Barèmes!$F$2,5,0)))))+3*IF(Q212=Barèmes!$B$2,1,IF(Q212=Barèmes!$C$2,2,IF(Q212=Barèmes!$D$2,3,IF(Q212=Barèmes!$E$2,4,IF(Q212=Barèmes!$F$2,5,0)))))+2*IF(W212=Barèmes!$B$2,1,IF(W212=Barèmes!$C$2,2,IF(W212=Barèmes!$D$2,3,IF(W212=Barèmes!$E$2,4,IF(W212=Barèmes!$F$2,5,0)))))+1*IF(Z212=Barèmes!$B$2,1,IF(Z212=Barèmes!$C$2,2,IF(Z212=Barèmes!$D$2,3,IF(Z212=Barèmes!$E$2,4,IF(Z212=Barèmes!$F$2,5,0)))))+1*IF(AC212=Barèmes!$B$2,1,IF(AC212=Barèmes!$C$2,2,IF(AC212=Barèmes!$D$2,3,IF(AC212=Barèmes!$E$2,4,IF(AC212=Barèmes!$F$2,5,0))))))</f>
        <v/>
      </c>
      <c r="AI212" s="31"/>
      <c r="AJ212" s="32" t="str">
        <f>IFERROR(INDEX(Croissance!$B$5:$B$604,MATCH(A212,Croissance!$A$5:$A$604,0)),"")</f>
        <v/>
      </c>
      <c r="AK212" s="32" t="str">
        <f>IFERROR(INDEX(Croissance!$C$5:$C$604,MATCH(A212,Croissance!$A$5:$A$604,0)),"")</f>
        <v/>
      </c>
      <c r="AL212" s="32" t="str">
        <f>IFERROR(INDEX(Croissance!$D$5:$D$604,MATCH(A212,Croissance!$A$5:$A$604,0)),"")</f>
        <v/>
      </c>
      <c r="AM212" s="32" t="str">
        <f>IFERROR(INDEX(Croissance!$E$5:$E$604,MATCH(A212,Croissance!$A$5:$A$604,0)),"")</f>
        <v/>
      </c>
      <c r="AO212" s="33">
        <f t="shared" si="32"/>
        <v>0</v>
      </c>
      <c r="AP212" s="33">
        <f t="shared" si="28"/>
        <v>0</v>
      </c>
      <c r="AQ212" s="33">
        <f>IF(A212="",0,IF(AND(OR('Synthèse classe'!$C$2="Tous",C212='Synthèse classe'!$C$2),OR('Synthèse classe'!$C$3="Toutes",D212='Synthèse classe'!$C$3),OR('Synthèse classe'!$C$4="Toutes",AND('Synthèse classe'!$C$4="Dernière",AP212=1),B212=IFERROR(VALUE('Synthèse classe'!$C$4),0))),1,0))</f>
        <v>0</v>
      </c>
      <c r="AR212" s="34" t="str">
        <f t="shared" si="29"/>
        <v/>
      </c>
    </row>
    <row r="213" spans="1:44" x14ac:dyDescent="0.2">
      <c r="A213" s="17" t="str">
        <f t="shared" si="25"/>
        <v/>
      </c>
      <c r="B213" s="18"/>
      <c r="C213" s="19"/>
      <c r="D213" s="19"/>
      <c r="E213" s="19"/>
      <c r="F213" s="19"/>
      <c r="G213" s="19"/>
      <c r="H213" s="17" t="str">
        <f t="shared" si="30"/>
        <v/>
      </c>
      <c r="I213" s="20"/>
      <c r="J213" s="18"/>
      <c r="K213" s="19"/>
      <c r="L213" s="21" t="str">
        <f t="shared" si="31"/>
        <v/>
      </c>
      <c r="M213" s="21" t="str">
        <f>IF(OR(J213="",SUMPRODUCT((Barèmes!$A$6:$A$28="Endurance — Luc Léger (palier)")*(Barèmes!$B$6:$B$28=H213)*(Barèmes!$C$6:$C$28=IF(H213="6ème","Mixte",G213)))=0),"",IF(SUMPRODUCT((Barèmes!$A$6:$A$28="Endurance — Luc Léger (palier)")*(Barèmes!$B$6:$B$28=H213)*(Barèmes!$C$6:$C$28=IF(H213="6ème","Mixte",G213))*(Barèmes!$J$6:$J$28="+"))&gt;0,IF(J213&lt;=SUMIFS(Barèmes!$D$6:$D$28,Barèmes!$A$6:$A$28,"Endurance — Luc Léger (palier)",Barèmes!$B$6:$B$28,H213,Barèmes!$C$6:$C$28,IF(H213="6ème","Mixte",G213)),"à besoin",IF(J213&lt;=SUMIFS(Barèmes!$E$6:$E$28,Barèmes!$A$6:$A$28,"Endurance — Luc Léger (palier)",Barèmes!$B$6:$B$28,H213,Barèmes!$C$6:$C$28,IF(H213="6ème","Mixte",G213)),"fragile","satisfaisant")),IF(J213&gt;=SUMIFS(Barèmes!$D$6:$D$28,Barèmes!$A$6:$A$28,"Endurance — Luc Léger (palier)",Barèmes!$B$6:$B$28,H213,Barèmes!$C$6:$C$28,IF(H213="6ème","Mixte",G213)),"à besoin",IF(J213&gt;=SUMIFS(Barèmes!$E$6:$E$28,Barèmes!$A$6:$A$28,"Endurance — Luc Léger (palier)",Barèmes!$B$6:$B$28,H213,Barèmes!$C$6:$C$28,IF(H213="6ème","Mixte",G213)),"fragile","satisfaisant"))))</f>
        <v/>
      </c>
      <c r="N213" s="21" t="str">
        <f>IF(OR(J213="",SUMPRODUCT((Barèmes!$A$6:$A$28="Endurance — Luc Léger (palier)")*(Barèmes!$B$6:$B$28=H213)*(Barèmes!$C$6:$C$28=IF(H213="6ème","Mixte",G213)))=0),"",IF(SUMPRODUCT((Barèmes!$A$6:$A$28="Endurance — Luc Léger (palier)")*(Barèmes!$B$6:$B$28=H213)*(Barèmes!$C$6:$C$28=IF(H213="6ème","Mixte",G213))*(Barèmes!$J$6:$J$28="+"))&gt;0,IF(J213&lt;=SUMIFS(Barèmes!$F$6:$F$28,Barèmes!$A$6:$A$28,"Endurance — Luc Léger (palier)",Barèmes!$B$6:$B$28,H213,Barèmes!$C$6:$C$28,IF(H213="6ème","Mixte",G213)),Barèmes!$B$2,IF(J213&lt;=SUMIFS(Barèmes!$G$6:$G$28,Barèmes!$A$6:$A$28,"Endurance — Luc Léger (palier)",Barèmes!$B$6:$B$28,H213,Barèmes!$C$6:$C$28,IF(H213="6ème","Mixte",G213)),Barèmes!$C$2,IF(J213&lt;=SUMIFS(Barèmes!$H$6:$H$28,Barèmes!$A$6:$A$28,"Endurance — Luc Léger (palier)",Barèmes!$B$6:$B$28,H213,Barèmes!$C$6:$C$28,IF(H213="6ème","Mixte",G213)),Barèmes!$D$2,IF(J213&lt;=SUMIFS(Barèmes!$I$6:$I$28,Barèmes!$A$6:$A$28,"Endurance — Luc Léger (palier)",Barèmes!$B$6:$B$28,H213,Barèmes!$C$6:$C$28,IF(H213="6ème","Mixte",G213)),Barèmes!$E$2,Barèmes!$F$2)))),IF(J213&gt;=SUMIFS(Barèmes!$F$6:$F$28,Barèmes!$A$6:$A$28,"Endurance — Luc Léger (palier)",Barèmes!$B$6:$B$28,H213,Barèmes!$C$6:$C$28,IF(H213="6ème","Mixte",G213)),Barèmes!$B$2,IF(J213&gt;=SUMIFS(Barèmes!$G$6:$G$28,Barèmes!$A$6:$A$28,"Endurance — Luc Léger (palier)",Barèmes!$B$6:$B$28,H213,Barèmes!$C$6:$C$28,IF(H213="6ème","Mixte",G213)),Barèmes!$C$2,IF(J213&gt;=SUMIFS(Barèmes!$H$6:$H$28,Barèmes!$A$6:$A$28,"Endurance — Luc Léger (palier)",Barèmes!$B$6:$B$28,H213,Barèmes!$C$6:$C$28,IF(H213="6ème","Mixte",G213)),Barèmes!$D$2,IF(J213&gt;=SUMIFS(Barèmes!$I$6:$I$28,Barèmes!$A$6:$A$28,"Endurance — Luc Léger (palier)",Barèmes!$B$6:$B$28,H213,Barèmes!$C$6:$C$28,IF(H213="6ème","Mixte",G213)),Barèmes!$E$2,Barèmes!$F$2))))))</f>
        <v/>
      </c>
      <c r="O213" s="22"/>
      <c r="P213" s="23" t="str">
        <f>IF(OR(O213="",SUMPRODUCT((Barèmes!$A$6:$A$28="Force bas du corps — Saut en longueur (m)")*(Barèmes!$B$6:$B$28=H213)*(Barèmes!$C$6:$C$28=IF(H213="6ème","Mixte",G213)))=0),"",IF(SUMPRODUCT((Barèmes!$A$6:$A$28="Force bas du corps — Saut en longueur (m)")*(Barèmes!$B$6:$B$28=H213)*(Barèmes!$C$6:$C$28=IF(H213="6ème","Mixte",G213))*(Barèmes!$J$6:$J$28="+"))&gt;0,IF(O213&lt;=SUMIFS(Barèmes!$D$6:$D$28,Barèmes!$A$6:$A$28,"Force bas du corps — Saut en longueur (m)",Barèmes!$B$6:$B$28,H213,Barèmes!$C$6:$C$28,IF(H213="6ème","Mixte",G213)),"à besoin",IF(O213&lt;=SUMIFS(Barèmes!$E$6:$E$28,Barèmes!$A$6:$A$28,"Force bas du corps — Saut en longueur (m)",Barèmes!$B$6:$B$28,H213,Barèmes!$C$6:$C$28,IF(H213="6ème","Mixte",G213)),"fragile","satisfaisant")),IF(O213&gt;=SUMIFS(Barèmes!$D$6:$D$28,Barèmes!$A$6:$A$28,"Force bas du corps — Saut en longueur (m)",Barèmes!$B$6:$B$28,H213,Barèmes!$C$6:$C$28,IF(H213="6ème","Mixte",G213)),"à besoin",IF(O213&gt;=SUMIFS(Barèmes!$E$6:$E$28,Barèmes!$A$6:$A$28,"Force bas du corps — Saut en longueur (m)",Barèmes!$B$6:$B$28,H213,Barèmes!$C$6:$C$28,IF(H213="6ème","Mixte",G213)),"fragile","satisfaisant"))))</f>
        <v/>
      </c>
      <c r="Q213" s="23" t="str">
        <f>IF(OR(O213="",SUMPRODUCT((Barèmes!$A$6:$A$28="Force bas du corps — Saut en longueur (m)")*(Barèmes!$B$6:$B$28=H213)*(Barèmes!$C$6:$C$28=IF(H213="6ème","Mixte",G213)))=0),"",IF(SUMPRODUCT((Barèmes!$A$6:$A$28="Force bas du corps — Saut en longueur (m)")*(Barèmes!$B$6:$B$28=H213)*(Barèmes!$C$6:$C$28=IF(H213="6ème","Mixte",G213))*(Barèmes!$J$6:$J$28="+"))&gt;0,IF(O213&lt;=SUMIFS(Barèmes!$F$6:$F$28,Barèmes!$A$6:$A$28,"Force bas du corps — Saut en longueur (m)",Barèmes!$B$6:$B$28,H213,Barèmes!$C$6:$C$28,IF(H213="6ème","Mixte",G213)),Barèmes!$B$2,IF(O213&lt;=SUMIFS(Barèmes!$G$6:$G$28,Barèmes!$A$6:$A$28,"Force bas du corps — Saut en longueur (m)",Barèmes!$B$6:$B$28,H213,Barèmes!$C$6:$C$28,IF(H213="6ème","Mixte",G213)),Barèmes!$C$2,IF(O213&lt;=SUMIFS(Barèmes!$H$6:$H$28,Barèmes!$A$6:$A$28,"Force bas du corps — Saut en longueur (m)",Barèmes!$B$6:$B$28,H213,Barèmes!$C$6:$C$28,IF(H213="6ème","Mixte",G213)),Barèmes!$D$2,IF(O213&lt;=SUMIFS(Barèmes!$I$6:$I$28,Barèmes!$A$6:$A$28,"Force bas du corps — Saut en longueur (m)",Barèmes!$B$6:$B$28,H213,Barèmes!$C$6:$C$28,IF(H213="6ème","Mixte",G213)),Barèmes!$E$2,Barèmes!$F$2)))),IF(O213&gt;=SUMIFS(Barèmes!$F$6:$F$28,Barèmes!$A$6:$A$28,"Force bas du corps — Saut en longueur (m)",Barèmes!$B$6:$B$28,H213,Barèmes!$C$6:$C$28,IF(H213="6ème","Mixte",G213)),Barèmes!$B$2,IF(O213&gt;=SUMIFS(Barèmes!$G$6:$G$28,Barèmes!$A$6:$A$28,"Force bas du corps — Saut en longueur (m)",Barèmes!$B$6:$B$28,H213,Barèmes!$C$6:$C$28,IF(H213="6ème","Mixte",G213)),Barèmes!$C$2,IF(O213&gt;=SUMIFS(Barèmes!$H$6:$H$28,Barèmes!$A$6:$A$28,"Force bas du corps — Saut en longueur (m)",Barèmes!$B$6:$B$28,H213,Barèmes!$C$6:$C$28,IF(H213="6ème","Mixte",G213)),Barèmes!$D$2,IF(O213&gt;=SUMIFS(Barèmes!$I$6:$I$28,Barèmes!$A$6:$A$28,"Force bas du corps — Saut en longueur (m)",Barèmes!$B$6:$B$28,H213,Barèmes!$C$6:$C$28,IF(H213="6ème","Mixte",G213)),Barèmes!$E$2,Barèmes!$F$2))))))</f>
        <v/>
      </c>
      <c r="R213" s="22"/>
      <c r="S213" s="24" t="str">
        <f>IF(OR(R213="",SUMPRODUCT((Barèmes!$A$6:$A$28="Vitesse — 30 m (s)")*(Barèmes!$B$6:$B$28=H213)*(Barèmes!$C$6:$C$28=IF(H213="6ème","Mixte",G213)))=0),"",IF(SUMPRODUCT((Barèmes!$A$6:$A$28="Vitesse — 30 m (s)")*(Barèmes!$B$6:$B$28=H213)*(Barèmes!$C$6:$C$28=IF(H213="6ème","Mixte",G213))*(Barèmes!$J$6:$J$28="+"))&gt;0,IF(R213&lt;=SUMIFS(Barèmes!$D$6:$D$28,Barèmes!$A$6:$A$28,"Vitesse — 30 m (s)",Barèmes!$B$6:$B$28,H213,Barèmes!$C$6:$C$28,IF(H213="6ème","Mixte",G213)),"à besoin",IF(R213&lt;=SUMIFS(Barèmes!$E$6:$E$28,Barèmes!$A$6:$A$28,"Vitesse — 30 m (s)",Barèmes!$B$6:$B$28,H213,Barèmes!$C$6:$C$28,IF(H213="6ème","Mixte",G213)),"fragile","satisfaisant")),IF(R213&gt;=SUMIFS(Barèmes!$D$6:$D$28,Barèmes!$A$6:$A$28,"Vitesse — 30 m (s)",Barèmes!$B$6:$B$28,H213,Barèmes!$C$6:$C$28,IF(H213="6ème","Mixte",G213)),"à besoin",IF(R213&gt;=SUMIFS(Barèmes!$E$6:$E$28,Barèmes!$A$6:$A$28,"Vitesse — 30 m (s)",Barèmes!$B$6:$B$28,H213,Barèmes!$C$6:$C$28,IF(H213="6ème","Mixte",G213)),"fragile","satisfaisant"))))</f>
        <v/>
      </c>
      <c r="T213" s="24" t="str">
        <f>IF(OR(R213="",SUMPRODUCT((Barèmes!$A$6:$A$28="Vitesse — 30 m (s)")*(Barèmes!$B$6:$B$28=H213)*(Barèmes!$C$6:$C$28=IF(H213="6ème","Mixte",G213)))=0),"",IF(SUMPRODUCT((Barèmes!$A$6:$A$28="Vitesse — 30 m (s)")*(Barèmes!$B$6:$B$28=H213)*(Barèmes!$C$6:$C$28=IF(H213="6ème","Mixte",G213))*(Barèmes!$J$6:$J$28="+"))&gt;0,IF(R213&lt;=SUMIFS(Barèmes!$F$6:$F$28,Barèmes!$A$6:$A$28,"Vitesse — 30 m (s)",Barèmes!$B$6:$B$28,H213,Barèmes!$C$6:$C$28,IF(H213="6ème","Mixte",G213)),Barèmes!$B$2,IF(R213&lt;=SUMIFS(Barèmes!$G$6:$G$28,Barèmes!$A$6:$A$28,"Vitesse — 30 m (s)",Barèmes!$B$6:$B$28,H213,Barèmes!$C$6:$C$28,IF(H213="6ème","Mixte",G213)),Barèmes!$C$2,IF(R213&lt;=SUMIFS(Barèmes!$H$6:$H$28,Barèmes!$A$6:$A$28,"Vitesse — 30 m (s)",Barèmes!$B$6:$B$28,H213,Barèmes!$C$6:$C$28,IF(H213="6ème","Mixte",G213)),Barèmes!$D$2,IF(R213&lt;=SUMIFS(Barèmes!$I$6:$I$28,Barèmes!$A$6:$A$28,"Vitesse — 30 m (s)",Barèmes!$B$6:$B$28,H213,Barèmes!$C$6:$C$28,IF(H213="6ème","Mixte",G213)),Barèmes!$E$2,Barèmes!$F$2)))),IF(R213&gt;=SUMIFS(Barèmes!$F$6:$F$28,Barèmes!$A$6:$A$28,"Vitesse — 30 m (s)",Barèmes!$B$6:$B$28,H213,Barèmes!$C$6:$C$28,IF(H213="6ème","Mixte",G213)),Barèmes!$B$2,IF(R213&gt;=SUMIFS(Barèmes!$G$6:$G$28,Barèmes!$A$6:$A$28,"Vitesse — 30 m (s)",Barèmes!$B$6:$B$28,H213,Barèmes!$C$6:$C$28,IF(H213="6ème","Mixte",G213)),Barèmes!$C$2,IF(R213&gt;=SUMIFS(Barèmes!$H$6:$H$28,Barèmes!$A$6:$A$28,"Vitesse — 30 m (s)",Barèmes!$B$6:$B$28,H213,Barèmes!$C$6:$C$28,IF(H213="6ème","Mixte",G213)),Barèmes!$D$2,IF(R213&gt;=SUMIFS(Barèmes!$I$6:$I$28,Barèmes!$A$6:$A$28,"Vitesse — 30 m (s)",Barèmes!$B$6:$B$28,H213,Barèmes!$C$6:$C$28,IF(H213="6ème","Mixte",G213)),Barèmes!$E$2,Barèmes!$F$2))))))</f>
        <v/>
      </c>
      <c r="U213" s="22"/>
      <c r="V213" s="25" t="str">
        <f>IF(OR(U213="",SUMPRODUCT((Barèmes!$A$6:$A$28="Vitesse — 50 m (s)")*(Barèmes!$B$6:$B$28=H213)*(Barèmes!$C$6:$C$28=IF(H213="6ème","Mixte",G213)))=0),"",IF(SUMPRODUCT((Barèmes!$A$6:$A$28="Vitesse — 50 m (s)")*(Barèmes!$B$6:$B$28=H213)*(Barèmes!$C$6:$C$28=IF(H213="6ème","Mixte",G213))*(Barèmes!$J$6:$J$28="+"))&gt;0,IF(U213&lt;=SUMIFS(Barèmes!$D$6:$D$28,Barèmes!$A$6:$A$28,"Vitesse — 50 m (s)",Barèmes!$B$6:$B$28,H213,Barèmes!$C$6:$C$28,IF(H213="6ème","Mixte",G213)),"à besoin",IF(U213&lt;=SUMIFS(Barèmes!$E$6:$E$28,Barèmes!$A$6:$A$28,"Vitesse — 50 m (s)",Barèmes!$B$6:$B$28,H213,Barèmes!$C$6:$C$28,IF(H213="6ème","Mixte",G213)),"fragile","satisfaisant")),IF(U213&gt;=SUMIFS(Barèmes!$D$6:$D$28,Barèmes!$A$6:$A$28,"Vitesse — 50 m (s)",Barèmes!$B$6:$B$28,H213,Barèmes!$C$6:$C$28,IF(H213="6ème","Mixte",G213)),"à besoin",IF(U213&gt;=SUMIFS(Barèmes!$E$6:$E$28,Barèmes!$A$6:$A$28,"Vitesse — 50 m (s)",Barèmes!$B$6:$B$28,H213,Barèmes!$C$6:$C$28,IF(H213="6ème","Mixte",G213)),"fragile","satisfaisant"))))</f>
        <v/>
      </c>
      <c r="W213" s="25" t="str">
        <f>IF(OR(U213="",SUMPRODUCT((Barèmes!$A$6:$A$28="Vitesse — 50 m (s)")*(Barèmes!$B$6:$B$28=H213)*(Barèmes!$C$6:$C$28=IF(H213="6ème","Mixte",G213)))=0),"",IF(SUMPRODUCT((Barèmes!$A$6:$A$28="Vitesse — 50 m (s)")*(Barèmes!$B$6:$B$28=H213)*(Barèmes!$C$6:$C$28=IF(H213="6ème","Mixte",G213))*(Barèmes!$J$6:$J$28="+"))&gt;0,IF(U213&lt;=SUMIFS(Barèmes!$F$6:$F$28,Barèmes!$A$6:$A$28,"Vitesse — 50 m (s)",Barèmes!$B$6:$B$28,H213,Barèmes!$C$6:$C$28,IF(H213="6ème","Mixte",G213)),Barèmes!$B$2,IF(U213&lt;=SUMIFS(Barèmes!$G$6:$G$28,Barèmes!$A$6:$A$28,"Vitesse — 50 m (s)",Barèmes!$B$6:$B$28,H213,Barèmes!$C$6:$C$28,IF(H213="6ème","Mixte",G213)),Barèmes!$C$2,IF(U213&lt;=SUMIFS(Barèmes!$H$6:$H$28,Barèmes!$A$6:$A$28,"Vitesse — 50 m (s)",Barèmes!$B$6:$B$28,H213,Barèmes!$C$6:$C$28,IF(H213="6ème","Mixte",G213)),Barèmes!$D$2,IF(U213&lt;=SUMIFS(Barèmes!$I$6:$I$28,Barèmes!$A$6:$A$28,"Vitesse — 50 m (s)",Barèmes!$B$6:$B$28,H213,Barèmes!$C$6:$C$28,IF(H213="6ème","Mixte",G213)),Barèmes!$E$2,Barèmes!$F$2)))),IF(U213&gt;=SUMIFS(Barèmes!$F$6:$F$28,Barèmes!$A$6:$A$28,"Vitesse — 50 m (s)",Barèmes!$B$6:$B$28,H213,Barèmes!$C$6:$C$28,IF(H213="6ème","Mixte",G213)),Barèmes!$B$2,IF(U213&gt;=SUMIFS(Barèmes!$G$6:$G$28,Barèmes!$A$6:$A$28,"Vitesse — 50 m (s)",Barèmes!$B$6:$B$28,H213,Barèmes!$C$6:$C$28,IF(H213="6ème","Mixte",G213)),Barèmes!$C$2,IF(U213&gt;=SUMIFS(Barèmes!$H$6:$H$28,Barèmes!$A$6:$A$28,"Vitesse — 50 m (s)",Barèmes!$B$6:$B$28,H213,Barèmes!$C$6:$C$28,IF(H213="6ème","Mixte",G213)),Barèmes!$D$2,IF(U213&gt;=SUMIFS(Barèmes!$I$6:$I$28,Barèmes!$A$6:$A$28,"Vitesse — 50 m (s)",Barèmes!$B$6:$B$28,H213,Barèmes!$C$6:$C$28,IF(H213="6ème","Mixte",G213)),Barèmes!$E$2,Barèmes!$F$2))))))</f>
        <v/>
      </c>
      <c r="X213" s="18"/>
      <c r="Y213" s="26" t="str" cm="1">
        <f t="array" ref="Y213">IF(OR(X213="",SUMPRODUCT((Barèmes!$A$6:$A$28="Souplesse (score 1-5)")*(Barèmes!$B$6:$B$28=H213)*(Barèmes!$C$6:$C$28=IF(H213="6ème","Mixte",G213)))=0),"",IF(SUMPRODUCT((Barèmes!$A$6:$A$28="Souplesse (score 1-5)")*(Barèmes!$B$6:$B$28=H213)*(Barèmes!$C$6:$C$28=IF(H213="6ème","Mixte",G213))*(Barèmes!$J$6:$J$28="+"))&gt;0,IF(X213&lt;=SUMIFS(Barèmes!$D$6:$D$28,Barèmes!$A$6:$A$28,"Souplesse (score 1-5)",Barèmes!$B$6:$B$28,H213,Barèmes!$C$6:$C$28,IF(H213="6ème","Mixte",G213)),"à besoin",IF(X213&lt;=SUMIFS(Barèmes!$E$6:$E$28,Barèmes!$A$6:$A$28,"Souplesse (score 1-5)",Barèmes!$B$6:$B$28,H213,Barèmes!$C$6:$C$28,IF(H213="6ème","Mixte",G213)),"fragile","satisfaisant")),IF(X213&gt;=SUMIFS(Barèmes!$D$6:$D$28,Barèmes!$A$6:$A$28,"Souplesse (score 1-5)",Barèmes!$B$6:$B$28,H213,Barèmes!$C$6:$C$28,IF(H213="6ème","Mixte",G213)),"à besoin",IF(X213&gt;=SUMIFS(Barèmes!$E$6:$E$28,Barèmes!$A$6:$A$28,"Souplesse (score 1-5)",Barèmes!$B$6:$B$28,H213,Barèmes!$C$6:$C$28,IF(H213="6ème","Mixte",G213)),"fragile","satisfaisant"))))</f>
        <v/>
      </c>
      <c r="Z213" s="26" t="str" cm="1">
        <f t="array" ref="Z213">IF(OR(X213="",SUMPRODUCT((Barèmes!$A$6:$A$28="Souplesse (score 1-5)")*(Barèmes!$B$6:$B$28=H213)*(Barèmes!$C$6:$C$28=IF(H213="6ème","Mixte",G213)))=0),"",IF(SUMPRODUCT((Barèmes!$A$6:$A$28="Souplesse (score 1-5)")*(Barèmes!$B$6:$B$28=H213)*(Barèmes!$C$6:$C$28=IF(H213="6ème","Mixte",G213))*(Barèmes!$J$6:$J$28="+"))&gt;0,IF(X213&lt;=SUMIFS(Barèmes!$F$6:$F$28,Barèmes!$A$6:$A$28,"Souplesse (score 1-5)",Barèmes!$B$6:$B$28,H213,Barèmes!$C$6:$C$28,IF(H213="6ème","Mixte",G213)),Barèmes!$B$2,IF(X213&lt;=SUMIFS(Barèmes!$G$6:$G$28,Barèmes!$A$6:$A$28,"Souplesse (score 1-5)",Barèmes!$B$6:$B$28,H213,Barèmes!$C$6:$C$28,IF(H213="6ème","Mixte",G213)),Barèmes!$C$2,IF(X213&lt;=SUMIFS(Barèmes!$H$6:$H$28,Barèmes!$A$6:$A$28,"Souplesse (score 1-5)",Barèmes!$B$6:$B$28,H213,Barèmes!$C$6:$C$28,IF(H213="6ème","Mixte",G213)),Barèmes!$D$2,IF(X213&lt;=SUMIFS(Barèmes!$I$6:$I$28,Barèmes!$A$6:$A$28,"Souplesse (score 1-5)",Barèmes!$B$6:$B$28,H213,Barèmes!$C$6:$C$28,IF(H213="6ème","Mixte",G213)),Barèmes!$E$2,Barèmes!$F$2)))),IF(X213&gt;=SUMIFS(Barèmes!$F$6:$F$28,Barèmes!$A$6:$A$28,"Souplesse (score 1-5)",Barèmes!$B$6:$B$28,H213,Barèmes!$C$6:$C$28,IF(H213="6ème","Mixte",G213)),Barèmes!$B$2,IF(X213&gt;=SUMIFS(Barèmes!$G$6:$G$28,Barèmes!$A$6:$A$28,"Souplesse (score 1-5)",Barèmes!$B$6:$B$28,H213,Barèmes!$C$6:$C$28,IF(H213="6ème","Mixte",G213)),Barèmes!$C$2,IF(X213&gt;=SUMIFS(Barèmes!$H$6:$H$28,Barèmes!$A$6:$A$28,"Souplesse (score 1-5)",Barèmes!$B$6:$B$28,H213,Barèmes!$C$6:$C$28,IF(H213="6ème","Mixte",G213)),Barèmes!$D$2,IF(X213&gt;=SUMIFS(Barèmes!$I$6:$I$28,Barèmes!$A$6:$A$28,"Souplesse (score 1-5)",Barèmes!$B$6:$B$28,H213,Barèmes!$C$6:$C$28,IF(H213="6ème","Mixte",G213)),Barèmes!$E$2,Barèmes!$F$2))))))</f>
        <v/>
      </c>
      <c r="AA213" s="22"/>
      <c r="AB213" s="27" t="str">
        <f>IF(OR(AA213="",SUMPRODUCT((Barèmes!$A$6:$A$28="Agilité — T-test 974 (s)")*(Barèmes!$B$6:$B$28=H213)*(Barèmes!$C$6:$C$28=IF(H213="6ème","Mixte",G213)))=0),"",IF(SUMPRODUCT((Barèmes!$A$6:$A$28="Agilité — T-test 974 (s)")*(Barèmes!$B$6:$B$28=H213)*(Barèmes!$C$6:$C$28=IF(H213="6ème","Mixte",G213))*(Barèmes!$J$6:$J$28="+"))&gt;0,IF(AA213&lt;=SUMIFS(Barèmes!$D$6:$D$28,Barèmes!$A$6:$A$28,"Agilité — T-test 974 (s)",Barèmes!$B$6:$B$28,H213,Barèmes!$C$6:$C$28,IF(H213="6ème","Mixte",G213)),"à besoin",IF(AA213&lt;=SUMIFS(Barèmes!$E$6:$E$28,Barèmes!$A$6:$A$28,"Agilité — T-test 974 (s)",Barèmes!$B$6:$B$28,H213,Barèmes!$C$6:$C$28,IF(H213="6ème","Mixte",G213)),"fragile","satisfaisant")),IF(AA213&gt;=SUMIFS(Barèmes!$D$6:$D$28,Barèmes!$A$6:$A$28,"Agilité — T-test 974 (s)",Barèmes!$B$6:$B$28,H213,Barèmes!$C$6:$C$28,IF(H213="6ème","Mixte",G213)),"à besoin",IF(AA213&gt;=SUMIFS(Barèmes!$E$6:$E$28,Barèmes!$A$6:$A$28,"Agilité — T-test 974 (s)",Barèmes!$B$6:$B$28,H213,Barèmes!$C$6:$C$28,IF(H213="6ème","Mixte",G213)),"fragile","satisfaisant"))))</f>
        <v/>
      </c>
      <c r="AC213" s="27" t="str">
        <f>IF(OR(AA213="",SUMPRODUCT((Barèmes!$A$6:$A$28="Agilité — T-test 974 (s)")*(Barèmes!$B$6:$B$28=H213)*(Barèmes!$C$6:$C$28=IF(H213="6ème","Mixte",G213)))=0),"",IF(SUMPRODUCT((Barèmes!$A$6:$A$28="Agilité — T-test 974 (s)")*(Barèmes!$B$6:$B$28=H213)*(Barèmes!$C$6:$C$28=IF(H213="6ème","Mixte",G213))*(Barèmes!$J$6:$J$28="+"))&gt;0,IF(AA213&lt;=SUMIFS(Barèmes!$F$6:$F$28,Barèmes!$A$6:$A$28,"Agilité — T-test 974 (s)",Barèmes!$B$6:$B$28,H213,Barèmes!$C$6:$C$28,IF(H213="6ème","Mixte",G213)),Barèmes!$B$2,IF(AA213&lt;=SUMIFS(Barèmes!$G$6:$G$28,Barèmes!$A$6:$A$28,"Agilité — T-test 974 (s)",Barèmes!$B$6:$B$28,H213,Barèmes!$C$6:$C$28,IF(H213="6ème","Mixte",G213)),Barèmes!$C$2,IF(AA213&lt;=SUMIFS(Barèmes!$H$6:$H$28,Barèmes!$A$6:$A$28,"Agilité — T-test 974 (s)",Barèmes!$B$6:$B$28,H213,Barèmes!$C$6:$C$28,IF(H213="6ème","Mixte",G213)),Barèmes!$D$2,IF(AA213&lt;=SUMIFS(Barèmes!$I$6:$I$28,Barèmes!$A$6:$A$28,"Agilité — T-test 974 (s)",Barèmes!$B$6:$B$28,H213,Barèmes!$C$6:$C$28,IF(H213="6ème","Mixte",G213)),Barèmes!$E$2,Barèmes!$F$2)))),IF(AA213&gt;=SUMIFS(Barèmes!$F$6:$F$28,Barèmes!$A$6:$A$28,"Agilité — T-test 974 (s)",Barèmes!$B$6:$B$28,H213,Barèmes!$C$6:$C$28,IF(H213="6ème","Mixte",G213)),Barèmes!$B$2,IF(AA213&gt;=SUMIFS(Barèmes!$G$6:$G$28,Barèmes!$A$6:$A$28,"Agilité — T-test 974 (s)",Barèmes!$B$6:$B$28,H213,Barèmes!$C$6:$C$28,IF(H213="6ème","Mixte",G213)),Barèmes!$C$2,IF(AA213&gt;=SUMIFS(Barèmes!$H$6:$H$28,Barèmes!$A$6:$A$28,"Agilité — T-test 974 (s)",Barèmes!$B$6:$B$28,H213,Barèmes!$C$6:$C$28,IF(H213="6ème","Mixte",G213)),Barèmes!$D$2,IF(AA213&gt;=SUMIFS(Barèmes!$I$6:$I$28,Barèmes!$A$6:$A$28,"Agilité — T-test 974 (s)",Barèmes!$B$6:$B$28,H213,Barèmes!$C$6:$C$28,IF(H213="6ème","Mixte",G213)),Barèmes!$E$2,Barèmes!$F$2))))))</f>
        <v/>
      </c>
      <c r="AD213" s="28" t="str">
        <f t="shared" si="26"/>
        <v/>
      </c>
      <c r="AE213" s="29" t="str">
        <f t="shared" si="27"/>
        <v/>
      </c>
      <c r="AF213" s="30" t="str">
        <f>IF(OR(AD213="",SUMPRODUCT((Barèmes!$A$6:$A$28="Surcoût d'agilité (s) — technique")*(Barèmes!$B$6:$B$28=H213)*(Barèmes!$C$6:$C$28=IF(H213="6ème","Mixte",G213)))=0),"",IF(SUMPRODUCT((Barèmes!$A$6:$A$28="Surcoût d'agilité (s) — technique")*(Barèmes!$B$6:$B$28=H213)*(Barèmes!$C$6:$C$28=IF(H213="6ème","Mixte",G213))*(Barèmes!$J$6:$J$28="+"))&gt;0,IF(AD213&lt;=SUMIFS(Barèmes!$D$6:$D$28,Barèmes!$A$6:$A$28,"Surcoût d'agilité (s) — technique",Barèmes!$B$6:$B$28,H213,Barèmes!$C$6:$C$28,IF(H213="6ème","Mixte",G213)),"à besoin",IF(AD213&lt;=SUMIFS(Barèmes!$E$6:$E$28,Barèmes!$A$6:$A$28,"Surcoût d'agilité (s) — technique",Barèmes!$B$6:$B$28,H213,Barèmes!$C$6:$C$28,IF(H213="6ème","Mixte",G213)),"fragile","satisfaisant")),IF(AD213&gt;=SUMIFS(Barèmes!$D$6:$D$28,Barèmes!$A$6:$A$28,"Surcoût d'agilité (s) — technique",Barèmes!$B$6:$B$28,H213,Barèmes!$C$6:$C$28,IF(H213="6ème","Mixte",G213)),"à besoin",IF(AD213&gt;=SUMIFS(Barèmes!$E$6:$E$28,Barèmes!$A$6:$A$28,"Surcoût d'agilité (s) — technique",Barèmes!$B$6:$B$28,H213,Barèmes!$C$6:$C$28,IF(H213="6ème","Mixte",G213)),"fragile","satisfaisant"))))</f>
        <v/>
      </c>
      <c r="AG213" s="30" t="str">
        <f>IF(OR(AD213="",SUMPRODUCT((Barèmes!$A$6:$A$28="Surcoût d'agilité (s) — technique")*(Barèmes!$B$6:$B$28=H213)*(Barèmes!$C$6:$C$28=IF(H213="6ème","Mixte",G213)))=0),"",IF(SUMPRODUCT((Barèmes!$A$6:$A$28="Surcoût d'agilité (s) — technique")*(Barèmes!$B$6:$B$28=H213)*(Barèmes!$C$6:$C$28=IF(H213="6ème","Mixte",G213))*(Barèmes!$J$6:$J$28="+"))&gt;0,IF(AD213&lt;=SUMIFS(Barèmes!$F$6:$F$28,Barèmes!$A$6:$A$28,"Surcoût d'agilité (s) — technique",Barèmes!$B$6:$B$28,H213,Barèmes!$C$6:$C$28,IF(H213="6ème","Mixte",G213)),Barèmes!$B$2,IF(AD213&lt;=SUMIFS(Barèmes!$G$6:$G$28,Barèmes!$A$6:$A$28,"Surcoût d'agilité (s) — technique",Barèmes!$B$6:$B$28,H213,Barèmes!$C$6:$C$28,IF(H213="6ème","Mixte",G213)),Barèmes!$C$2,IF(AD213&lt;=SUMIFS(Barèmes!$H$6:$H$28,Barèmes!$A$6:$A$28,"Surcoût d'agilité (s) — technique",Barèmes!$B$6:$B$28,H213,Barèmes!$C$6:$C$28,IF(H213="6ème","Mixte",G213)),Barèmes!$D$2,IF(AD213&lt;=SUMIFS(Barèmes!$I$6:$I$28,Barèmes!$A$6:$A$28,"Surcoût d'agilité (s) — technique",Barèmes!$B$6:$B$28,H213,Barèmes!$C$6:$C$28,IF(H213="6ème","Mixte",G213)),Barèmes!$E$2,Barèmes!$F$2)))),IF(AD213&gt;=SUMIFS(Barèmes!$F$6:$F$28,Barèmes!$A$6:$A$28,"Surcoût d'agilité (s) — technique",Barèmes!$B$6:$B$28,H213,Barèmes!$C$6:$C$28,IF(H213="6ème","Mixte",G213)),Barèmes!$B$2,IF(AD213&gt;=SUMIFS(Barèmes!$G$6:$G$28,Barèmes!$A$6:$A$28,"Surcoût d'agilité (s) — technique",Barèmes!$B$6:$B$28,H213,Barèmes!$C$6:$C$28,IF(H213="6ème","Mixte",G213)),Barèmes!$C$2,IF(AD213&gt;=SUMIFS(Barèmes!$H$6:$H$28,Barèmes!$A$6:$A$28,"Surcoût d'agilité (s) — technique",Barèmes!$B$6:$B$28,H213,Barèmes!$C$6:$C$28,IF(H213="6ème","Mixte",G213)),Barèmes!$D$2,IF(AD213&gt;=SUMIFS(Barèmes!$I$6:$I$28,Barèmes!$A$6:$A$28,"Surcoût d'agilité (s) — technique",Barèmes!$B$6:$B$28,H213,Barèmes!$C$6:$C$28,IF(H213="6ème","Mixte",G213)),Barèmes!$E$2,Barèmes!$F$2))))))</f>
        <v/>
      </c>
      <c r="AH213" s="31" t="str">
        <f>IF((IF(N213="",0,1)+IF(Q213="",0,1)+IF(W213="",0,1)+IF(Z213="",0,1)+IF(AC213="",0,1))=0,"",3*IF(N213=Barèmes!$B$2,1,IF(N213=Barèmes!$C$2,2,IF(N213=Barèmes!$D$2,3,IF(N213=Barèmes!$E$2,4,IF(N213=Barèmes!$F$2,5,0)))))+3*IF(Q213=Barèmes!$B$2,1,IF(Q213=Barèmes!$C$2,2,IF(Q213=Barèmes!$D$2,3,IF(Q213=Barèmes!$E$2,4,IF(Q213=Barèmes!$F$2,5,0)))))+2*IF(W213=Barèmes!$B$2,1,IF(W213=Barèmes!$C$2,2,IF(W213=Barèmes!$D$2,3,IF(W213=Barèmes!$E$2,4,IF(W213=Barèmes!$F$2,5,0)))))+1*IF(Z213=Barèmes!$B$2,1,IF(Z213=Barèmes!$C$2,2,IF(Z213=Barèmes!$D$2,3,IF(Z213=Barèmes!$E$2,4,IF(Z213=Barèmes!$F$2,5,0)))))+1*IF(AC213=Barèmes!$B$2,1,IF(AC213=Barèmes!$C$2,2,IF(AC213=Barèmes!$D$2,3,IF(AC213=Barèmes!$E$2,4,IF(AC213=Barèmes!$F$2,5,0))))))</f>
        <v/>
      </c>
      <c r="AI213" s="31"/>
      <c r="AJ213" s="32" t="str">
        <f>IFERROR(INDEX(Croissance!$B$5:$B$604,MATCH(A213,Croissance!$A$5:$A$604,0)),"")</f>
        <v/>
      </c>
      <c r="AK213" s="32" t="str">
        <f>IFERROR(INDEX(Croissance!$C$5:$C$604,MATCH(A213,Croissance!$A$5:$A$604,0)),"")</f>
        <v/>
      </c>
      <c r="AL213" s="32" t="str">
        <f>IFERROR(INDEX(Croissance!$D$5:$D$604,MATCH(A213,Croissance!$A$5:$A$604,0)),"")</f>
        <v/>
      </c>
      <c r="AM213" s="32" t="str">
        <f>IFERROR(INDEX(Croissance!$E$5:$E$604,MATCH(A213,Croissance!$A$5:$A$604,0)),"")</f>
        <v/>
      </c>
      <c r="AO213" s="33">
        <f t="shared" si="32"/>
        <v>0</v>
      </c>
      <c r="AP213" s="33">
        <f t="shared" si="28"/>
        <v>0</v>
      </c>
      <c r="AQ213" s="33">
        <f>IF(A213="",0,IF(AND(OR('Synthèse classe'!$C$2="Tous",C213='Synthèse classe'!$C$2),OR('Synthèse classe'!$C$3="Toutes",D213='Synthèse classe'!$C$3),OR('Synthèse classe'!$C$4="Toutes",AND('Synthèse classe'!$C$4="Dernière",AP213=1),B213=IFERROR(VALUE('Synthèse classe'!$C$4),0))),1,0))</f>
        <v>0</v>
      </c>
      <c r="AR213" s="34" t="str">
        <f t="shared" si="29"/>
        <v/>
      </c>
    </row>
    <row r="214" spans="1:44" x14ac:dyDescent="0.2">
      <c r="A214" s="17" t="str">
        <f t="shared" si="25"/>
        <v/>
      </c>
      <c r="B214" s="18"/>
      <c r="C214" s="19"/>
      <c r="D214" s="19"/>
      <c r="E214" s="19"/>
      <c r="F214" s="19"/>
      <c r="G214" s="19"/>
      <c r="H214" s="17" t="str">
        <f t="shared" si="30"/>
        <v/>
      </c>
      <c r="I214" s="20"/>
      <c r="J214" s="18"/>
      <c r="K214" s="19"/>
      <c r="L214" s="21" t="str">
        <f t="shared" si="31"/>
        <v/>
      </c>
      <c r="M214" s="21" t="str">
        <f>IF(OR(J214="",SUMPRODUCT((Barèmes!$A$6:$A$28="Endurance — Luc Léger (palier)")*(Barèmes!$B$6:$B$28=H214)*(Barèmes!$C$6:$C$28=IF(H214="6ème","Mixte",G214)))=0),"",IF(SUMPRODUCT((Barèmes!$A$6:$A$28="Endurance — Luc Léger (palier)")*(Barèmes!$B$6:$B$28=H214)*(Barèmes!$C$6:$C$28=IF(H214="6ème","Mixte",G214))*(Barèmes!$J$6:$J$28="+"))&gt;0,IF(J214&lt;=SUMIFS(Barèmes!$D$6:$D$28,Barèmes!$A$6:$A$28,"Endurance — Luc Léger (palier)",Barèmes!$B$6:$B$28,H214,Barèmes!$C$6:$C$28,IF(H214="6ème","Mixte",G214)),"à besoin",IF(J214&lt;=SUMIFS(Barèmes!$E$6:$E$28,Barèmes!$A$6:$A$28,"Endurance — Luc Léger (palier)",Barèmes!$B$6:$B$28,H214,Barèmes!$C$6:$C$28,IF(H214="6ème","Mixte",G214)),"fragile","satisfaisant")),IF(J214&gt;=SUMIFS(Barèmes!$D$6:$D$28,Barèmes!$A$6:$A$28,"Endurance — Luc Léger (palier)",Barèmes!$B$6:$B$28,H214,Barèmes!$C$6:$C$28,IF(H214="6ème","Mixte",G214)),"à besoin",IF(J214&gt;=SUMIFS(Barèmes!$E$6:$E$28,Barèmes!$A$6:$A$28,"Endurance — Luc Léger (palier)",Barèmes!$B$6:$B$28,H214,Barèmes!$C$6:$C$28,IF(H214="6ème","Mixte",G214)),"fragile","satisfaisant"))))</f>
        <v/>
      </c>
      <c r="N214" s="21" t="str">
        <f>IF(OR(J214="",SUMPRODUCT((Barèmes!$A$6:$A$28="Endurance — Luc Léger (palier)")*(Barèmes!$B$6:$B$28=H214)*(Barèmes!$C$6:$C$28=IF(H214="6ème","Mixte",G214)))=0),"",IF(SUMPRODUCT((Barèmes!$A$6:$A$28="Endurance — Luc Léger (palier)")*(Barèmes!$B$6:$B$28=H214)*(Barèmes!$C$6:$C$28=IF(H214="6ème","Mixte",G214))*(Barèmes!$J$6:$J$28="+"))&gt;0,IF(J214&lt;=SUMIFS(Barèmes!$F$6:$F$28,Barèmes!$A$6:$A$28,"Endurance — Luc Léger (palier)",Barèmes!$B$6:$B$28,H214,Barèmes!$C$6:$C$28,IF(H214="6ème","Mixte",G214)),Barèmes!$B$2,IF(J214&lt;=SUMIFS(Barèmes!$G$6:$G$28,Barèmes!$A$6:$A$28,"Endurance — Luc Léger (palier)",Barèmes!$B$6:$B$28,H214,Barèmes!$C$6:$C$28,IF(H214="6ème","Mixte",G214)),Barèmes!$C$2,IF(J214&lt;=SUMIFS(Barèmes!$H$6:$H$28,Barèmes!$A$6:$A$28,"Endurance — Luc Léger (palier)",Barèmes!$B$6:$B$28,H214,Barèmes!$C$6:$C$28,IF(H214="6ème","Mixte",G214)),Barèmes!$D$2,IF(J214&lt;=SUMIFS(Barèmes!$I$6:$I$28,Barèmes!$A$6:$A$28,"Endurance — Luc Léger (palier)",Barèmes!$B$6:$B$28,H214,Barèmes!$C$6:$C$28,IF(H214="6ème","Mixte",G214)),Barèmes!$E$2,Barèmes!$F$2)))),IF(J214&gt;=SUMIFS(Barèmes!$F$6:$F$28,Barèmes!$A$6:$A$28,"Endurance — Luc Léger (palier)",Barèmes!$B$6:$B$28,H214,Barèmes!$C$6:$C$28,IF(H214="6ème","Mixte",G214)),Barèmes!$B$2,IF(J214&gt;=SUMIFS(Barèmes!$G$6:$G$28,Barèmes!$A$6:$A$28,"Endurance — Luc Léger (palier)",Barèmes!$B$6:$B$28,H214,Barèmes!$C$6:$C$28,IF(H214="6ème","Mixte",G214)),Barèmes!$C$2,IF(J214&gt;=SUMIFS(Barèmes!$H$6:$H$28,Barèmes!$A$6:$A$28,"Endurance — Luc Léger (palier)",Barèmes!$B$6:$B$28,H214,Barèmes!$C$6:$C$28,IF(H214="6ème","Mixte",G214)),Barèmes!$D$2,IF(J214&gt;=SUMIFS(Barèmes!$I$6:$I$28,Barèmes!$A$6:$A$28,"Endurance — Luc Léger (palier)",Barèmes!$B$6:$B$28,H214,Barèmes!$C$6:$C$28,IF(H214="6ème","Mixte",G214)),Barèmes!$E$2,Barèmes!$F$2))))))</f>
        <v/>
      </c>
      <c r="O214" s="22"/>
      <c r="P214" s="23" t="str">
        <f>IF(OR(O214="",SUMPRODUCT((Barèmes!$A$6:$A$28="Force bas du corps — Saut en longueur (m)")*(Barèmes!$B$6:$B$28=H214)*(Barèmes!$C$6:$C$28=IF(H214="6ème","Mixte",G214)))=0),"",IF(SUMPRODUCT((Barèmes!$A$6:$A$28="Force bas du corps — Saut en longueur (m)")*(Barèmes!$B$6:$B$28=H214)*(Barèmes!$C$6:$C$28=IF(H214="6ème","Mixte",G214))*(Barèmes!$J$6:$J$28="+"))&gt;0,IF(O214&lt;=SUMIFS(Barèmes!$D$6:$D$28,Barèmes!$A$6:$A$28,"Force bas du corps — Saut en longueur (m)",Barèmes!$B$6:$B$28,H214,Barèmes!$C$6:$C$28,IF(H214="6ème","Mixte",G214)),"à besoin",IF(O214&lt;=SUMIFS(Barèmes!$E$6:$E$28,Barèmes!$A$6:$A$28,"Force bas du corps — Saut en longueur (m)",Barèmes!$B$6:$B$28,H214,Barèmes!$C$6:$C$28,IF(H214="6ème","Mixte",G214)),"fragile","satisfaisant")),IF(O214&gt;=SUMIFS(Barèmes!$D$6:$D$28,Barèmes!$A$6:$A$28,"Force bas du corps — Saut en longueur (m)",Barèmes!$B$6:$B$28,H214,Barèmes!$C$6:$C$28,IF(H214="6ème","Mixte",G214)),"à besoin",IF(O214&gt;=SUMIFS(Barèmes!$E$6:$E$28,Barèmes!$A$6:$A$28,"Force bas du corps — Saut en longueur (m)",Barèmes!$B$6:$B$28,H214,Barèmes!$C$6:$C$28,IF(H214="6ème","Mixte",G214)),"fragile","satisfaisant"))))</f>
        <v/>
      </c>
      <c r="Q214" s="23" t="str">
        <f>IF(OR(O214="",SUMPRODUCT((Barèmes!$A$6:$A$28="Force bas du corps — Saut en longueur (m)")*(Barèmes!$B$6:$B$28=H214)*(Barèmes!$C$6:$C$28=IF(H214="6ème","Mixte",G214)))=0),"",IF(SUMPRODUCT((Barèmes!$A$6:$A$28="Force bas du corps — Saut en longueur (m)")*(Barèmes!$B$6:$B$28=H214)*(Barèmes!$C$6:$C$28=IF(H214="6ème","Mixte",G214))*(Barèmes!$J$6:$J$28="+"))&gt;0,IF(O214&lt;=SUMIFS(Barèmes!$F$6:$F$28,Barèmes!$A$6:$A$28,"Force bas du corps — Saut en longueur (m)",Barèmes!$B$6:$B$28,H214,Barèmes!$C$6:$C$28,IF(H214="6ème","Mixte",G214)),Barèmes!$B$2,IF(O214&lt;=SUMIFS(Barèmes!$G$6:$G$28,Barèmes!$A$6:$A$28,"Force bas du corps — Saut en longueur (m)",Barèmes!$B$6:$B$28,H214,Barèmes!$C$6:$C$28,IF(H214="6ème","Mixte",G214)),Barèmes!$C$2,IF(O214&lt;=SUMIFS(Barèmes!$H$6:$H$28,Barèmes!$A$6:$A$28,"Force bas du corps — Saut en longueur (m)",Barèmes!$B$6:$B$28,H214,Barèmes!$C$6:$C$28,IF(H214="6ème","Mixte",G214)),Barèmes!$D$2,IF(O214&lt;=SUMIFS(Barèmes!$I$6:$I$28,Barèmes!$A$6:$A$28,"Force bas du corps — Saut en longueur (m)",Barèmes!$B$6:$B$28,H214,Barèmes!$C$6:$C$28,IF(H214="6ème","Mixte",G214)),Barèmes!$E$2,Barèmes!$F$2)))),IF(O214&gt;=SUMIFS(Barèmes!$F$6:$F$28,Barèmes!$A$6:$A$28,"Force bas du corps — Saut en longueur (m)",Barèmes!$B$6:$B$28,H214,Barèmes!$C$6:$C$28,IF(H214="6ème","Mixte",G214)),Barèmes!$B$2,IF(O214&gt;=SUMIFS(Barèmes!$G$6:$G$28,Barèmes!$A$6:$A$28,"Force bas du corps — Saut en longueur (m)",Barèmes!$B$6:$B$28,H214,Barèmes!$C$6:$C$28,IF(H214="6ème","Mixte",G214)),Barèmes!$C$2,IF(O214&gt;=SUMIFS(Barèmes!$H$6:$H$28,Barèmes!$A$6:$A$28,"Force bas du corps — Saut en longueur (m)",Barèmes!$B$6:$B$28,H214,Barèmes!$C$6:$C$28,IF(H214="6ème","Mixte",G214)),Barèmes!$D$2,IF(O214&gt;=SUMIFS(Barèmes!$I$6:$I$28,Barèmes!$A$6:$A$28,"Force bas du corps — Saut en longueur (m)",Barèmes!$B$6:$B$28,H214,Barèmes!$C$6:$C$28,IF(H214="6ème","Mixte",G214)),Barèmes!$E$2,Barèmes!$F$2))))))</f>
        <v/>
      </c>
      <c r="R214" s="22"/>
      <c r="S214" s="24" t="str">
        <f>IF(OR(R214="",SUMPRODUCT((Barèmes!$A$6:$A$28="Vitesse — 30 m (s)")*(Barèmes!$B$6:$B$28=H214)*(Barèmes!$C$6:$C$28=IF(H214="6ème","Mixte",G214)))=0),"",IF(SUMPRODUCT((Barèmes!$A$6:$A$28="Vitesse — 30 m (s)")*(Barèmes!$B$6:$B$28=H214)*(Barèmes!$C$6:$C$28=IF(H214="6ème","Mixte",G214))*(Barèmes!$J$6:$J$28="+"))&gt;0,IF(R214&lt;=SUMIFS(Barèmes!$D$6:$D$28,Barèmes!$A$6:$A$28,"Vitesse — 30 m (s)",Barèmes!$B$6:$B$28,H214,Barèmes!$C$6:$C$28,IF(H214="6ème","Mixte",G214)),"à besoin",IF(R214&lt;=SUMIFS(Barèmes!$E$6:$E$28,Barèmes!$A$6:$A$28,"Vitesse — 30 m (s)",Barèmes!$B$6:$B$28,H214,Barèmes!$C$6:$C$28,IF(H214="6ème","Mixte",G214)),"fragile","satisfaisant")),IF(R214&gt;=SUMIFS(Barèmes!$D$6:$D$28,Barèmes!$A$6:$A$28,"Vitesse — 30 m (s)",Barèmes!$B$6:$B$28,H214,Barèmes!$C$6:$C$28,IF(H214="6ème","Mixte",G214)),"à besoin",IF(R214&gt;=SUMIFS(Barèmes!$E$6:$E$28,Barèmes!$A$6:$A$28,"Vitesse — 30 m (s)",Barèmes!$B$6:$B$28,H214,Barèmes!$C$6:$C$28,IF(H214="6ème","Mixte",G214)),"fragile","satisfaisant"))))</f>
        <v/>
      </c>
      <c r="T214" s="24" t="str">
        <f>IF(OR(R214="",SUMPRODUCT((Barèmes!$A$6:$A$28="Vitesse — 30 m (s)")*(Barèmes!$B$6:$B$28=H214)*(Barèmes!$C$6:$C$28=IF(H214="6ème","Mixte",G214)))=0),"",IF(SUMPRODUCT((Barèmes!$A$6:$A$28="Vitesse — 30 m (s)")*(Barèmes!$B$6:$B$28=H214)*(Barèmes!$C$6:$C$28=IF(H214="6ème","Mixte",G214))*(Barèmes!$J$6:$J$28="+"))&gt;0,IF(R214&lt;=SUMIFS(Barèmes!$F$6:$F$28,Barèmes!$A$6:$A$28,"Vitesse — 30 m (s)",Barèmes!$B$6:$B$28,H214,Barèmes!$C$6:$C$28,IF(H214="6ème","Mixte",G214)),Barèmes!$B$2,IF(R214&lt;=SUMIFS(Barèmes!$G$6:$G$28,Barèmes!$A$6:$A$28,"Vitesse — 30 m (s)",Barèmes!$B$6:$B$28,H214,Barèmes!$C$6:$C$28,IF(H214="6ème","Mixte",G214)),Barèmes!$C$2,IF(R214&lt;=SUMIFS(Barèmes!$H$6:$H$28,Barèmes!$A$6:$A$28,"Vitesse — 30 m (s)",Barèmes!$B$6:$B$28,H214,Barèmes!$C$6:$C$28,IF(H214="6ème","Mixte",G214)),Barèmes!$D$2,IF(R214&lt;=SUMIFS(Barèmes!$I$6:$I$28,Barèmes!$A$6:$A$28,"Vitesse — 30 m (s)",Barèmes!$B$6:$B$28,H214,Barèmes!$C$6:$C$28,IF(H214="6ème","Mixte",G214)),Barèmes!$E$2,Barèmes!$F$2)))),IF(R214&gt;=SUMIFS(Barèmes!$F$6:$F$28,Barèmes!$A$6:$A$28,"Vitesse — 30 m (s)",Barèmes!$B$6:$B$28,H214,Barèmes!$C$6:$C$28,IF(H214="6ème","Mixte",G214)),Barèmes!$B$2,IF(R214&gt;=SUMIFS(Barèmes!$G$6:$G$28,Barèmes!$A$6:$A$28,"Vitesse — 30 m (s)",Barèmes!$B$6:$B$28,H214,Barèmes!$C$6:$C$28,IF(H214="6ème","Mixte",G214)),Barèmes!$C$2,IF(R214&gt;=SUMIFS(Barèmes!$H$6:$H$28,Barèmes!$A$6:$A$28,"Vitesse — 30 m (s)",Barèmes!$B$6:$B$28,H214,Barèmes!$C$6:$C$28,IF(H214="6ème","Mixte",G214)),Barèmes!$D$2,IF(R214&gt;=SUMIFS(Barèmes!$I$6:$I$28,Barèmes!$A$6:$A$28,"Vitesse — 30 m (s)",Barèmes!$B$6:$B$28,H214,Barèmes!$C$6:$C$28,IF(H214="6ème","Mixte",G214)),Barèmes!$E$2,Barèmes!$F$2))))))</f>
        <v/>
      </c>
      <c r="U214" s="22"/>
      <c r="V214" s="25" t="str">
        <f>IF(OR(U214="",SUMPRODUCT((Barèmes!$A$6:$A$28="Vitesse — 50 m (s)")*(Barèmes!$B$6:$B$28=H214)*(Barèmes!$C$6:$C$28=IF(H214="6ème","Mixte",G214)))=0),"",IF(SUMPRODUCT((Barèmes!$A$6:$A$28="Vitesse — 50 m (s)")*(Barèmes!$B$6:$B$28=H214)*(Barèmes!$C$6:$C$28=IF(H214="6ème","Mixte",G214))*(Barèmes!$J$6:$J$28="+"))&gt;0,IF(U214&lt;=SUMIFS(Barèmes!$D$6:$D$28,Barèmes!$A$6:$A$28,"Vitesse — 50 m (s)",Barèmes!$B$6:$B$28,H214,Barèmes!$C$6:$C$28,IF(H214="6ème","Mixte",G214)),"à besoin",IF(U214&lt;=SUMIFS(Barèmes!$E$6:$E$28,Barèmes!$A$6:$A$28,"Vitesse — 50 m (s)",Barèmes!$B$6:$B$28,H214,Barèmes!$C$6:$C$28,IF(H214="6ème","Mixte",G214)),"fragile","satisfaisant")),IF(U214&gt;=SUMIFS(Barèmes!$D$6:$D$28,Barèmes!$A$6:$A$28,"Vitesse — 50 m (s)",Barèmes!$B$6:$B$28,H214,Barèmes!$C$6:$C$28,IF(H214="6ème","Mixte",G214)),"à besoin",IF(U214&gt;=SUMIFS(Barèmes!$E$6:$E$28,Barèmes!$A$6:$A$28,"Vitesse — 50 m (s)",Barèmes!$B$6:$B$28,H214,Barèmes!$C$6:$C$28,IF(H214="6ème","Mixte",G214)),"fragile","satisfaisant"))))</f>
        <v/>
      </c>
      <c r="W214" s="25" t="str">
        <f>IF(OR(U214="",SUMPRODUCT((Barèmes!$A$6:$A$28="Vitesse — 50 m (s)")*(Barèmes!$B$6:$B$28=H214)*(Barèmes!$C$6:$C$28=IF(H214="6ème","Mixte",G214)))=0),"",IF(SUMPRODUCT((Barèmes!$A$6:$A$28="Vitesse — 50 m (s)")*(Barèmes!$B$6:$B$28=H214)*(Barèmes!$C$6:$C$28=IF(H214="6ème","Mixte",G214))*(Barèmes!$J$6:$J$28="+"))&gt;0,IF(U214&lt;=SUMIFS(Barèmes!$F$6:$F$28,Barèmes!$A$6:$A$28,"Vitesse — 50 m (s)",Barèmes!$B$6:$B$28,H214,Barèmes!$C$6:$C$28,IF(H214="6ème","Mixte",G214)),Barèmes!$B$2,IF(U214&lt;=SUMIFS(Barèmes!$G$6:$G$28,Barèmes!$A$6:$A$28,"Vitesse — 50 m (s)",Barèmes!$B$6:$B$28,H214,Barèmes!$C$6:$C$28,IF(H214="6ème","Mixte",G214)),Barèmes!$C$2,IF(U214&lt;=SUMIFS(Barèmes!$H$6:$H$28,Barèmes!$A$6:$A$28,"Vitesse — 50 m (s)",Barèmes!$B$6:$B$28,H214,Barèmes!$C$6:$C$28,IF(H214="6ème","Mixte",G214)),Barèmes!$D$2,IF(U214&lt;=SUMIFS(Barèmes!$I$6:$I$28,Barèmes!$A$6:$A$28,"Vitesse — 50 m (s)",Barèmes!$B$6:$B$28,H214,Barèmes!$C$6:$C$28,IF(H214="6ème","Mixte",G214)),Barèmes!$E$2,Barèmes!$F$2)))),IF(U214&gt;=SUMIFS(Barèmes!$F$6:$F$28,Barèmes!$A$6:$A$28,"Vitesse — 50 m (s)",Barèmes!$B$6:$B$28,H214,Barèmes!$C$6:$C$28,IF(H214="6ème","Mixte",G214)),Barèmes!$B$2,IF(U214&gt;=SUMIFS(Barèmes!$G$6:$G$28,Barèmes!$A$6:$A$28,"Vitesse — 50 m (s)",Barèmes!$B$6:$B$28,H214,Barèmes!$C$6:$C$28,IF(H214="6ème","Mixte",G214)),Barèmes!$C$2,IF(U214&gt;=SUMIFS(Barèmes!$H$6:$H$28,Barèmes!$A$6:$A$28,"Vitesse — 50 m (s)",Barèmes!$B$6:$B$28,H214,Barèmes!$C$6:$C$28,IF(H214="6ème","Mixte",G214)),Barèmes!$D$2,IF(U214&gt;=SUMIFS(Barèmes!$I$6:$I$28,Barèmes!$A$6:$A$28,"Vitesse — 50 m (s)",Barèmes!$B$6:$B$28,H214,Barèmes!$C$6:$C$28,IF(H214="6ème","Mixte",G214)),Barèmes!$E$2,Barèmes!$F$2))))))</f>
        <v/>
      </c>
      <c r="X214" s="18"/>
      <c r="Y214" s="26" t="str" cm="1">
        <f t="array" ref="Y214">IF(OR(X214="",SUMPRODUCT((Barèmes!$A$6:$A$28="Souplesse (score 1-5)")*(Barèmes!$B$6:$B$28=H214)*(Barèmes!$C$6:$C$28=IF(H214="6ème","Mixte",G214)))=0),"",IF(SUMPRODUCT((Barèmes!$A$6:$A$28="Souplesse (score 1-5)")*(Barèmes!$B$6:$B$28=H214)*(Barèmes!$C$6:$C$28=IF(H214="6ème","Mixte",G214))*(Barèmes!$J$6:$J$28="+"))&gt;0,IF(X214&lt;=SUMIFS(Barèmes!$D$6:$D$28,Barèmes!$A$6:$A$28,"Souplesse (score 1-5)",Barèmes!$B$6:$B$28,H214,Barèmes!$C$6:$C$28,IF(H214="6ème","Mixte",G214)),"à besoin",IF(X214&lt;=SUMIFS(Barèmes!$E$6:$E$28,Barèmes!$A$6:$A$28,"Souplesse (score 1-5)",Barèmes!$B$6:$B$28,H214,Barèmes!$C$6:$C$28,IF(H214="6ème","Mixte",G214)),"fragile","satisfaisant")),IF(X214&gt;=SUMIFS(Barèmes!$D$6:$D$28,Barèmes!$A$6:$A$28,"Souplesse (score 1-5)",Barèmes!$B$6:$B$28,H214,Barèmes!$C$6:$C$28,IF(H214="6ème","Mixte",G214)),"à besoin",IF(X214&gt;=SUMIFS(Barèmes!$E$6:$E$28,Barèmes!$A$6:$A$28,"Souplesse (score 1-5)",Barèmes!$B$6:$B$28,H214,Barèmes!$C$6:$C$28,IF(H214="6ème","Mixte",G214)),"fragile","satisfaisant"))))</f>
        <v/>
      </c>
      <c r="Z214" s="26" t="str" cm="1">
        <f t="array" ref="Z214">IF(OR(X214="",SUMPRODUCT((Barèmes!$A$6:$A$28="Souplesse (score 1-5)")*(Barèmes!$B$6:$B$28=H214)*(Barèmes!$C$6:$C$28=IF(H214="6ème","Mixte",G214)))=0),"",IF(SUMPRODUCT((Barèmes!$A$6:$A$28="Souplesse (score 1-5)")*(Barèmes!$B$6:$B$28=H214)*(Barèmes!$C$6:$C$28=IF(H214="6ème","Mixte",G214))*(Barèmes!$J$6:$J$28="+"))&gt;0,IF(X214&lt;=SUMIFS(Barèmes!$F$6:$F$28,Barèmes!$A$6:$A$28,"Souplesse (score 1-5)",Barèmes!$B$6:$B$28,H214,Barèmes!$C$6:$C$28,IF(H214="6ème","Mixte",G214)),Barèmes!$B$2,IF(X214&lt;=SUMIFS(Barèmes!$G$6:$G$28,Barèmes!$A$6:$A$28,"Souplesse (score 1-5)",Barèmes!$B$6:$B$28,H214,Barèmes!$C$6:$C$28,IF(H214="6ème","Mixte",G214)),Barèmes!$C$2,IF(X214&lt;=SUMIFS(Barèmes!$H$6:$H$28,Barèmes!$A$6:$A$28,"Souplesse (score 1-5)",Barèmes!$B$6:$B$28,H214,Barèmes!$C$6:$C$28,IF(H214="6ème","Mixte",G214)),Barèmes!$D$2,IF(X214&lt;=SUMIFS(Barèmes!$I$6:$I$28,Barèmes!$A$6:$A$28,"Souplesse (score 1-5)",Barèmes!$B$6:$B$28,H214,Barèmes!$C$6:$C$28,IF(H214="6ème","Mixte",G214)),Barèmes!$E$2,Barèmes!$F$2)))),IF(X214&gt;=SUMIFS(Barèmes!$F$6:$F$28,Barèmes!$A$6:$A$28,"Souplesse (score 1-5)",Barèmes!$B$6:$B$28,H214,Barèmes!$C$6:$C$28,IF(H214="6ème","Mixte",G214)),Barèmes!$B$2,IF(X214&gt;=SUMIFS(Barèmes!$G$6:$G$28,Barèmes!$A$6:$A$28,"Souplesse (score 1-5)",Barèmes!$B$6:$B$28,H214,Barèmes!$C$6:$C$28,IF(H214="6ème","Mixte",G214)),Barèmes!$C$2,IF(X214&gt;=SUMIFS(Barèmes!$H$6:$H$28,Barèmes!$A$6:$A$28,"Souplesse (score 1-5)",Barèmes!$B$6:$B$28,H214,Barèmes!$C$6:$C$28,IF(H214="6ème","Mixte",G214)),Barèmes!$D$2,IF(X214&gt;=SUMIFS(Barèmes!$I$6:$I$28,Barèmes!$A$6:$A$28,"Souplesse (score 1-5)",Barèmes!$B$6:$B$28,H214,Barèmes!$C$6:$C$28,IF(H214="6ème","Mixte",G214)),Barèmes!$E$2,Barèmes!$F$2))))))</f>
        <v/>
      </c>
      <c r="AA214" s="22"/>
      <c r="AB214" s="27" t="str">
        <f>IF(OR(AA214="",SUMPRODUCT((Barèmes!$A$6:$A$28="Agilité — T-test 974 (s)")*(Barèmes!$B$6:$B$28=H214)*(Barèmes!$C$6:$C$28=IF(H214="6ème","Mixte",G214)))=0),"",IF(SUMPRODUCT((Barèmes!$A$6:$A$28="Agilité — T-test 974 (s)")*(Barèmes!$B$6:$B$28=H214)*(Barèmes!$C$6:$C$28=IF(H214="6ème","Mixte",G214))*(Barèmes!$J$6:$J$28="+"))&gt;0,IF(AA214&lt;=SUMIFS(Barèmes!$D$6:$D$28,Barèmes!$A$6:$A$28,"Agilité — T-test 974 (s)",Barèmes!$B$6:$B$28,H214,Barèmes!$C$6:$C$28,IF(H214="6ème","Mixte",G214)),"à besoin",IF(AA214&lt;=SUMIFS(Barèmes!$E$6:$E$28,Barèmes!$A$6:$A$28,"Agilité — T-test 974 (s)",Barèmes!$B$6:$B$28,H214,Barèmes!$C$6:$C$28,IF(H214="6ème","Mixte",G214)),"fragile","satisfaisant")),IF(AA214&gt;=SUMIFS(Barèmes!$D$6:$D$28,Barèmes!$A$6:$A$28,"Agilité — T-test 974 (s)",Barèmes!$B$6:$B$28,H214,Barèmes!$C$6:$C$28,IF(H214="6ème","Mixte",G214)),"à besoin",IF(AA214&gt;=SUMIFS(Barèmes!$E$6:$E$28,Barèmes!$A$6:$A$28,"Agilité — T-test 974 (s)",Barèmes!$B$6:$B$28,H214,Barèmes!$C$6:$C$28,IF(H214="6ème","Mixte",G214)),"fragile","satisfaisant"))))</f>
        <v/>
      </c>
      <c r="AC214" s="27" t="str">
        <f>IF(OR(AA214="",SUMPRODUCT((Barèmes!$A$6:$A$28="Agilité — T-test 974 (s)")*(Barèmes!$B$6:$B$28=H214)*(Barèmes!$C$6:$C$28=IF(H214="6ème","Mixte",G214)))=0),"",IF(SUMPRODUCT((Barèmes!$A$6:$A$28="Agilité — T-test 974 (s)")*(Barèmes!$B$6:$B$28=H214)*(Barèmes!$C$6:$C$28=IF(H214="6ème","Mixte",G214))*(Barèmes!$J$6:$J$28="+"))&gt;0,IF(AA214&lt;=SUMIFS(Barèmes!$F$6:$F$28,Barèmes!$A$6:$A$28,"Agilité — T-test 974 (s)",Barèmes!$B$6:$B$28,H214,Barèmes!$C$6:$C$28,IF(H214="6ème","Mixte",G214)),Barèmes!$B$2,IF(AA214&lt;=SUMIFS(Barèmes!$G$6:$G$28,Barèmes!$A$6:$A$28,"Agilité — T-test 974 (s)",Barèmes!$B$6:$B$28,H214,Barèmes!$C$6:$C$28,IF(H214="6ème","Mixte",G214)),Barèmes!$C$2,IF(AA214&lt;=SUMIFS(Barèmes!$H$6:$H$28,Barèmes!$A$6:$A$28,"Agilité — T-test 974 (s)",Barèmes!$B$6:$B$28,H214,Barèmes!$C$6:$C$28,IF(H214="6ème","Mixte",G214)),Barèmes!$D$2,IF(AA214&lt;=SUMIFS(Barèmes!$I$6:$I$28,Barèmes!$A$6:$A$28,"Agilité — T-test 974 (s)",Barèmes!$B$6:$B$28,H214,Barèmes!$C$6:$C$28,IF(H214="6ème","Mixte",G214)),Barèmes!$E$2,Barèmes!$F$2)))),IF(AA214&gt;=SUMIFS(Barèmes!$F$6:$F$28,Barèmes!$A$6:$A$28,"Agilité — T-test 974 (s)",Barèmes!$B$6:$B$28,H214,Barèmes!$C$6:$C$28,IF(H214="6ème","Mixte",G214)),Barèmes!$B$2,IF(AA214&gt;=SUMIFS(Barèmes!$G$6:$G$28,Barèmes!$A$6:$A$28,"Agilité — T-test 974 (s)",Barèmes!$B$6:$B$28,H214,Barèmes!$C$6:$C$28,IF(H214="6ème","Mixte",G214)),Barèmes!$C$2,IF(AA214&gt;=SUMIFS(Barèmes!$H$6:$H$28,Barèmes!$A$6:$A$28,"Agilité — T-test 974 (s)",Barèmes!$B$6:$B$28,H214,Barèmes!$C$6:$C$28,IF(H214="6ème","Mixte",G214)),Barèmes!$D$2,IF(AA214&gt;=SUMIFS(Barèmes!$I$6:$I$28,Barèmes!$A$6:$A$28,"Agilité — T-test 974 (s)",Barèmes!$B$6:$B$28,H214,Barèmes!$C$6:$C$28,IF(H214="6ème","Mixte",G214)),Barèmes!$E$2,Barèmes!$F$2))))))</f>
        <v/>
      </c>
      <c r="AD214" s="28" t="str">
        <f t="shared" si="26"/>
        <v/>
      </c>
      <c r="AE214" s="29" t="str">
        <f t="shared" si="27"/>
        <v/>
      </c>
      <c r="AF214" s="30" t="str">
        <f>IF(OR(AD214="",SUMPRODUCT((Barèmes!$A$6:$A$28="Surcoût d'agilité (s) — technique")*(Barèmes!$B$6:$B$28=H214)*(Barèmes!$C$6:$C$28=IF(H214="6ème","Mixte",G214)))=0),"",IF(SUMPRODUCT((Barèmes!$A$6:$A$28="Surcoût d'agilité (s) — technique")*(Barèmes!$B$6:$B$28=H214)*(Barèmes!$C$6:$C$28=IF(H214="6ème","Mixte",G214))*(Barèmes!$J$6:$J$28="+"))&gt;0,IF(AD214&lt;=SUMIFS(Barèmes!$D$6:$D$28,Barèmes!$A$6:$A$28,"Surcoût d'agilité (s) — technique",Barèmes!$B$6:$B$28,H214,Barèmes!$C$6:$C$28,IF(H214="6ème","Mixte",G214)),"à besoin",IF(AD214&lt;=SUMIFS(Barèmes!$E$6:$E$28,Barèmes!$A$6:$A$28,"Surcoût d'agilité (s) — technique",Barèmes!$B$6:$B$28,H214,Barèmes!$C$6:$C$28,IF(H214="6ème","Mixte",G214)),"fragile","satisfaisant")),IF(AD214&gt;=SUMIFS(Barèmes!$D$6:$D$28,Barèmes!$A$6:$A$28,"Surcoût d'agilité (s) — technique",Barèmes!$B$6:$B$28,H214,Barèmes!$C$6:$C$28,IF(H214="6ème","Mixte",G214)),"à besoin",IF(AD214&gt;=SUMIFS(Barèmes!$E$6:$E$28,Barèmes!$A$6:$A$28,"Surcoût d'agilité (s) — technique",Barèmes!$B$6:$B$28,H214,Barèmes!$C$6:$C$28,IF(H214="6ème","Mixte",G214)),"fragile","satisfaisant"))))</f>
        <v/>
      </c>
      <c r="AG214" s="30" t="str">
        <f>IF(OR(AD214="",SUMPRODUCT((Barèmes!$A$6:$A$28="Surcoût d'agilité (s) — technique")*(Barèmes!$B$6:$B$28=H214)*(Barèmes!$C$6:$C$28=IF(H214="6ème","Mixte",G214)))=0),"",IF(SUMPRODUCT((Barèmes!$A$6:$A$28="Surcoût d'agilité (s) — technique")*(Barèmes!$B$6:$B$28=H214)*(Barèmes!$C$6:$C$28=IF(H214="6ème","Mixte",G214))*(Barèmes!$J$6:$J$28="+"))&gt;0,IF(AD214&lt;=SUMIFS(Barèmes!$F$6:$F$28,Barèmes!$A$6:$A$28,"Surcoût d'agilité (s) — technique",Barèmes!$B$6:$B$28,H214,Barèmes!$C$6:$C$28,IF(H214="6ème","Mixte",G214)),Barèmes!$B$2,IF(AD214&lt;=SUMIFS(Barèmes!$G$6:$G$28,Barèmes!$A$6:$A$28,"Surcoût d'agilité (s) — technique",Barèmes!$B$6:$B$28,H214,Barèmes!$C$6:$C$28,IF(H214="6ème","Mixte",G214)),Barèmes!$C$2,IF(AD214&lt;=SUMIFS(Barèmes!$H$6:$H$28,Barèmes!$A$6:$A$28,"Surcoût d'agilité (s) — technique",Barèmes!$B$6:$B$28,H214,Barèmes!$C$6:$C$28,IF(H214="6ème","Mixte",G214)),Barèmes!$D$2,IF(AD214&lt;=SUMIFS(Barèmes!$I$6:$I$28,Barèmes!$A$6:$A$28,"Surcoût d'agilité (s) — technique",Barèmes!$B$6:$B$28,H214,Barèmes!$C$6:$C$28,IF(H214="6ème","Mixte",G214)),Barèmes!$E$2,Barèmes!$F$2)))),IF(AD214&gt;=SUMIFS(Barèmes!$F$6:$F$28,Barèmes!$A$6:$A$28,"Surcoût d'agilité (s) — technique",Barèmes!$B$6:$B$28,H214,Barèmes!$C$6:$C$28,IF(H214="6ème","Mixte",G214)),Barèmes!$B$2,IF(AD214&gt;=SUMIFS(Barèmes!$G$6:$G$28,Barèmes!$A$6:$A$28,"Surcoût d'agilité (s) — technique",Barèmes!$B$6:$B$28,H214,Barèmes!$C$6:$C$28,IF(H214="6ème","Mixte",G214)),Barèmes!$C$2,IF(AD214&gt;=SUMIFS(Barèmes!$H$6:$H$28,Barèmes!$A$6:$A$28,"Surcoût d'agilité (s) — technique",Barèmes!$B$6:$B$28,H214,Barèmes!$C$6:$C$28,IF(H214="6ème","Mixte",G214)),Barèmes!$D$2,IF(AD214&gt;=SUMIFS(Barèmes!$I$6:$I$28,Barèmes!$A$6:$A$28,"Surcoût d'agilité (s) — technique",Barèmes!$B$6:$B$28,H214,Barèmes!$C$6:$C$28,IF(H214="6ème","Mixte",G214)),Barèmes!$E$2,Barèmes!$F$2))))))</f>
        <v/>
      </c>
      <c r="AH214" s="31" t="str">
        <f>IF((IF(N214="",0,1)+IF(Q214="",0,1)+IF(W214="",0,1)+IF(Z214="",0,1)+IF(AC214="",0,1))=0,"",3*IF(N214=Barèmes!$B$2,1,IF(N214=Barèmes!$C$2,2,IF(N214=Barèmes!$D$2,3,IF(N214=Barèmes!$E$2,4,IF(N214=Barèmes!$F$2,5,0)))))+3*IF(Q214=Barèmes!$B$2,1,IF(Q214=Barèmes!$C$2,2,IF(Q214=Barèmes!$D$2,3,IF(Q214=Barèmes!$E$2,4,IF(Q214=Barèmes!$F$2,5,0)))))+2*IF(W214=Barèmes!$B$2,1,IF(W214=Barèmes!$C$2,2,IF(W214=Barèmes!$D$2,3,IF(W214=Barèmes!$E$2,4,IF(W214=Barèmes!$F$2,5,0)))))+1*IF(Z214=Barèmes!$B$2,1,IF(Z214=Barèmes!$C$2,2,IF(Z214=Barèmes!$D$2,3,IF(Z214=Barèmes!$E$2,4,IF(Z214=Barèmes!$F$2,5,0)))))+1*IF(AC214=Barèmes!$B$2,1,IF(AC214=Barèmes!$C$2,2,IF(AC214=Barèmes!$D$2,3,IF(AC214=Barèmes!$E$2,4,IF(AC214=Barèmes!$F$2,5,0))))))</f>
        <v/>
      </c>
      <c r="AI214" s="31"/>
      <c r="AJ214" s="32" t="str">
        <f>IFERROR(INDEX(Croissance!$B$5:$B$604,MATCH(A214,Croissance!$A$5:$A$604,0)),"")</f>
        <v/>
      </c>
      <c r="AK214" s="32" t="str">
        <f>IFERROR(INDEX(Croissance!$C$5:$C$604,MATCH(A214,Croissance!$A$5:$A$604,0)),"")</f>
        <v/>
      </c>
      <c r="AL214" s="32" t="str">
        <f>IFERROR(INDEX(Croissance!$D$5:$D$604,MATCH(A214,Croissance!$A$5:$A$604,0)),"")</f>
        <v/>
      </c>
      <c r="AM214" s="32" t="str">
        <f>IFERROR(INDEX(Croissance!$E$5:$E$604,MATCH(A214,Croissance!$A$5:$A$604,0)),"")</f>
        <v/>
      </c>
      <c r="AO214" s="33">
        <f t="shared" si="32"/>
        <v>0</v>
      </c>
      <c r="AP214" s="33">
        <f t="shared" si="28"/>
        <v>0</v>
      </c>
      <c r="AQ214" s="33">
        <f>IF(A214="",0,IF(AND(OR('Synthèse classe'!$C$2="Tous",C214='Synthèse classe'!$C$2),OR('Synthèse classe'!$C$3="Toutes",D214='Synthèse classe'!$C$3),OR('Synthèse classe'!$C$4="Toutes",AND('Synthèse classe'!$C$4="Dernière",AP214=1),B214=IFERROR(VALUE('Synthèse classe'!$C$4),0))),1,0))</f>
        <v>0</v>
      </c>
      <c r="AR214" s="34" t="str">
        <f t="shared" si="29"/>
        <v/>
      </c>
    </row>
    <row r="215" spans="1:44" x14ac:dyDescent="0.2">
      <c r="A215" s="17" t="str">
        <f t="shared" si="25"/>
        <v/>
      </c>
      <c r="B215" s="18"/>
      <c r="C215" s="19"/>
      <c r="D215" s="19"/>
      <c r="E215" s="19"/>
      <c r="F215" s="19"/>
      <c r="G215" s="19"/>
      <c r="H215" s="17" t="str">
        <f t="shared" si="30"/>
        <v/>
      </c>
      <c r="I215" s="20"/>
      <c r="J215" s="18"/>
      <c r="K215" s="19"/>
      <c r="L215" s="21" t="str">
        <f t="shared" si="31"/>
        <v/>
      </c>
      <c r="M215" s="21" t="str">
        <f>IF(OR(J215="",SUMPRODUCT((Barèmes!$A$6:$A$28="Endurance — Luc Léger (palier)")*(Barèmes!$B$6:$B$28=H215)*(Barèmes!$C$6:$C$28=IF(H215="6ème","Mixte",G215)))=0),"",IF(SUMPRODUCT((Barèmes!$A$6:$A$28="Endurance — Luc Léger (palier)")*(Barèmes!$B$6:$B$28=H215)*(Barèmes!$C$6:$C$28=IF(H215="6ème","Mixte",G215))*(Barèmes!$J$6:$J$28="+"))&gt;0,IF(J215&lt;=SUMIFS(Barèmes!$D$6:$D$28,Barèmes!$A$6:$A$28,"Endurance — Luc Léger (palier)",Barèmes!$B$6:$B$28,H215,Barèmes!$C$6:$C$28,IF(H215="6ème","Mixte",G215)),"à besoin",IF(J215&lt;=SUMIFS(Barèmes!$E$6:$E$28,Barèmes!$A$6:$A$28,"Endurance — Luc Léger (palier)",Barèmes!$B$6:$B$28,H215,Barèmes!$C$6:$C$28,IF(H215="6ème","Mixte",G215)),"fragile","satisfaisant")),IF(J215&gt;=SUMIFS(Barèmes!$D$6:$D$28,Barèmes!$A$6:$A$28,"Endurance — Luc Léger (palier)",Barèmes!$B$6:$B$28,H215,Barèmes!$C$6:$C$28,IF(H215="6ème","Mixte",G215)),"à besoin",IF(J215&gt;=SUMIFS(Barèmes!$E$6:$E$28,Barèmes!$A$6:$A$28,"Endurance — Luc Léger (palier)",Barèmes!$B$6:$B$28,H215,Barèmes!$C$6:$C$28,IF(H215="6ème","Mixte",G215)),"fragile","satisfaisant"))))</f>
        <v/>
      </c>
      <c r="N215" s="21" t="str">
        <f>IF(OR(J215="",SUMPRODUCT((Barèmes!$A$6:$A$28="Endurance — Luc Léger (palier)")*(Barèmes!$B$6:$B$28=H215)*(Barèmes!$C$6:$C$28=IF(H215="6ème","Mixte",G215)))=0),"",IF(SUMPRODUCT((Barèmes!$A$6:$A$28="Endurance — Luc Léger (palier)")*(Barèmes!$B$6:$B$28=H215)*(Barèmes!$C$6:$C$28=IF(H215="6ème","Mixte",G215))*(Barèmes!$J$6:$J$28="+"))&gt;0,IF(J215&lt;=SUMIFS(Barèmes!$F$6:$F$28,Barèmes!$A$6:$A$28,"Endurance — Luc Léger (palier)",Barèmes!$B$6:$B$28,H215,Barèmes!$C$6:$C$28,IF(H215="6ème","Mixte",G215)),Barèmes!$B$2,IF(J215&lt;=SUMIFS(Barèmes!$G$6:$G$28,Barèmes!$A$6:$A$28,"Endurance — Luc Léger (palier)",Barèmes!$B$6:$B$28,H215,Barèmes!$C$6:$C$28,IF(H215="6ème","Mixte",G215)),Barèmes!$C$2,IF(J215&lt;=SUMIFS(Barèmes!$H$6:$H$28,Barèmes!$A$6:$A$28,"Endurance — Luc Léger (palier)",Barèmes!$B$6:$B$28,H215,Barèmes!$C$6:$C$28,IF(H215="6ème","Mixte",G215)),Barèmes!$D$2,IF(J215&lt;=SUMIFS(Barèmes!$I$6:$I$28,Barèmes!$A$6:$A$28,"Endurance — Luc Léger (palier)",Barèmes!$B$6:$B$28,H215,Barèmes!$C$6:$C$28,IF(H215="6ème","Mixte",G215)),Barèmes!$E$2,Barèmes!$F$2)))),IF(J215&gt;=SUMIFS(Barèmes!$F$6:$F$28,Barèmes!$A$6:$A$28,"Endurance — Luc Léger (palier)",Barèmes!$B$6:$B$28,H215,Barèmes!$C$6:$C$28,IF(H215="6ème","Mixte",G215)),Barèmes!$B$2,IF(J215&gt;=SUMIFS(Barèmes!$G$6:$G$28,Barèmes!$A$6:$A$28,"Endurance — Luc Léger (palier)",Barèmes!$B$6:$B$28,H215,Barèmes!$C$6:$C$28,IF(H215="6ème","Mixte",G215)),Barèmes!$C$2,IF(J215&gt;=SUMIFS(Barèmes!$H$6:$H$28,Barèmes!$A$6:$A$28,"Endurance — Luc Léger (palier)",Barèmes!$B$6:$B$28,H215,Barèmes!$C$6:$C$28,IF(H215="6ème","Mixte",G215)),Barèmes!$D$2,IF(J215&gt;=SUMIFS(Barèmes!$I$6:$I$28,Barèmes!$A$6:$A$28,"Endurance — Luc Léger (palier)",Barèmes!$B$6:$B$28,H215,Barèmes!$C$6:$C$28,IF(H215="6ème","Mixte",G215)),Barèmes!$E$2,Barèmes!$F$2))))))</f>
        <v/>
      </c>
      <c r="O215" s="22"/>
      <c r="P215" s="23" t="str">
        <f>IF(OR(O215="",SUMPRODUCT((Barèmes!$A$6:$A$28="Force bas du corps — Saut en longueur (m)")*(Barèmes!$B$6:$B$28=H215)*(Barèmes!$C$6:$C$28=IF(H215="6ème","Mixte",G215)))=0),"",IF(SUMPRODUCT((Barèmes!$A$6:$A$28="Force bas du corps — Saut en longueur (m)")*(Barèmes!$B$6:$B$28=H215)*(Barèmes!$C$6:$C$28=IF(H215="6ème","Mixte",G215))*(Barèmes!$J$6:$J$28="+"))&gt;0,IF(O215&lt;=SUMIFS(Barèmes!$D$6:$D$28,Barèmes!$A$6:$A$28,"Force bas du corps — Saut en longueur (m)",Barèmes!$B$6:$B$28,H215,Barèmes!$C$6:$C$28,IF(H215="6ème","Mixte",G215)),"à besoin",IF(O215&lt;=SUMIFS(Barèmes!$E$6:$E$28,Barèmes!$A$6:$A$28,"Force bas du corps — Saut en longueur (m)",Barèmes!$B$6:$B$28,H215,Barèmes!$C$6:$C$28,IF(H215="6ème","Mixte",G215)),"fragile","satisfaisant")),IF(O215&gt;=SUMIFS(Barèmes!$D$6:$D$28,Barèmes!$A$6:$A$28,"Force bas du corps — Saut en longueur (m)",Barèmes!$B$6:$B$28,H215,Barèmes!$C$6:$C$28,IF(H215="6ème","Mixte",G215)),"à besoin",IF(O215&gt;=SUMIFS(Barèmes!$E$6:$E$28,Barèmes!$A$6:$A$28,"Force bas du corps — Saut en longueur (m)",Barèmes!$B$6:$B$28,H215,Barèmes!$C$6:$C$28,IF(H215="6ème","Mixte",G215)),"fragile","satisfaisant"))))</f>
        <v/>
      </c>
      <c r="Q215" s="23" t="str">
        <f>IF(OR(O215="",SUMPRODUCT((Barèmes!$A$6:$A$28="Force bas du corps — Saut en longueur (m)")*(Barèmes!$B$6:$B$28=H215)*(Barèmes!$C$6:$C$28=IF(H215="6ème","Mixte",G215)))=0),"",IF(SUMPRODUCT((Barèmes!$A$6:$A$28="Force bas du corps — Saut en longueur (m)")*(Barèmes!$B$6:$B$28=H215)*(Barèmes!$C$6:$C$28=IF(H215="6ème","Mixte",G215))*(Barèmes!$J$6:$J$28="+"))&gt;0,IF(O215&lt;=SUMIFS(Barèmes!$F$6:$F$28,Barèmes!$A$6:$A$28,"Force bas du corps — Saut en longueur (m)",Barèmes!$B$6:$B$28,H215,Barèmes!$C$6:$C$28,IF(H215="6ème","Mixte",G215)),Barèmes!$B$2,IF(O215&lt;=SUMIFS(Barèmes!$G$6:$G$28,Barèmes!$A$6:$A$28,"Force bas du corps — Saut en longueur (m)",Barèmes!$B$6:$B$28,H215,Barèmes!$C$6:$C$28,IF(H215="6ème","Mixte",G215)),Barèmes!$C$2,IF(O215&lt;=SUMIFS(Barèmes!$H$6:$H$28,Barèmes!$A$6:$A$28,"Force bas du corps — Saut en longueur (m)",Barèmes!$B$6:$B$28,H215,Barèmes!$C$6:$C$28,IF(H215="6ème","Mixte",G215)),Barèmes!$D$2,IF(O215&lt;=SUMIFS(Barèmes!$I$6:$I$28,Barèmes!$A$6:$A$28,"Force bas du corps — Saut en longueur (m)",Barèmes!$B$6:$B$28,H215,Barèmes!$C$6:$C$28,IF(H215="6ème","Mixte",G215)),Barèmes!$E$2,Barèmes!$F$2)))),IF(O215&gt;=SUMIFS(Barèmes!$F$6:$F$28,Barèmes!$A$6:$A$28,"Force bas du corps — Saut en longueur (m)",Barèmes!$B$6:$B$28,H215,Barèmes!$C$6:$C$28,IF(H215="6ème","Mixte",G215)),Barèmes!$B$2,IF(O215&gt;=SUMIFS(Barèmes!$G$6:$G$28,Barèmes!$A$6:$A$28,"Force bas du corps — Saut en longueur (m)",Barèmes!$B$6:$B$28,H215,Barèmes!$C$6:$C$28,IF(H215="6ème","Mixte",G215)),Barèmes!$C$2,IF(O215&gt;=SUMIFS(Barèmes!$H$6:$H$28,Barèmes!$A$6:$A$28,"Force bas du corps — Saut en longueur (m)",Barèmes!$B$6:$B$28,H215,Barèmes!$C$6:$C$28,IF(H215="6ème","Mixte",G215)),Barèmes!$D$2,IF(O215&gt;=SUMIFS(Barèmes!$I$6:$I$28,Barèmes!$A$6:$A$28,"Force bas du corps — Saut en longueur (m)",Barèmes!$B$6:$B$28,H215,Barèmes!$C$6:$C$28,IF(H215="6ème","Mixte",G215)),Barèmes!$E$2,Barèmes!$F$2))))))</f>
        <v/>
      </c>
      <c r="R215" s="22"/>
      <c r="S215" s="24" t="str">
        <f>IF(OR(R215="",SUMPRODUCT((Barèmes!$A$6:$A$28="Vitesse — 30 m (s)")*(Barèmes!$B$6:$B$28=H215)*(Barèmes!$C$6:$C$28=IF(H215="6ème","Mixte",G215)))=0),"",IF(SUMPRODUCT((Barèmes!$A$6:$A$28="Vitesse — 30 m (s)")*(Barèmes!$B$6:$B$28=H215)*(Barèmes!$C$6:$C$28=IF(H215="6ème","Mixte",G215))*(Barèmes!$J$6:$J$28="+"))&gt;0,IF(R215&lt;=SUMIFS(Barèmes!$D$6:$D$28,Barèmes!$A$6:$A$28,"Vitesse — 30 m (s)",Barèmes!$B$6:$B$28,H215,Barèmes!$C$6:$C$28,IF(H215="6ème","Mixte",G215)),"à besoin",IF(R215&lt;=SUMIFS(Barèmes!$E$6:$E$28,Barèmes!$A$6:$A$28,"Vitesse — 30 m (s)",Barèmes!$B$6:$B$28,H215,Barèmes!$C$6:$C$28,IF(H215="6ème","Mixte",G215)),"fragile","satisfaisant")),IF(R215&gt;=SUMIFS(Barèmes!$D$6:$D$28,Barèmes!$A$6:$A$28,"Vitesse — 30 m (s)",Barèmes!$B$6:$B$28,H215,Barèmes!$C$6:$C$28,IF(H215="6ème","Mixte",G215)),"à besoin",IF(R215&gt;=SUMIFS(Barèmes!$E$6:$E$28,Barèmes!$A$6:$A$28,"Vitesse — 30 m (s)",Barèmes!$B$6:$B$28,H215,Barèmes!$C$6:$C$28,IF(H215="6ème","Mixte",G215)),"fragile","satisfaisant"))))</f>
        <v/>
      </c>
      <c r="T215" s="24" t="str">
        <f>IF(OR(R215="",SUMPRODUCT((Barèmes!$A$6:$A$28="Vitesse — 30 m (s)")*(Barèmes!$B$6:$B$28=H215)*(Barèmes!$C$6:$C$28=IF(H215="6ème","Mixte",G215)))=0),"",IF(SUMPRODUCT((Barèmes!$A$6:$A$28="Vitesse — 30 m (s)")*(Barèmes!$B$6:$B$28=H215)*(Barèmes!$C$6:$C$28=IF(H215="6ème","Mixte",G215))*(Barèmes!$J$6:$J$28="+"))&gt;0,IF(R215&lt;=SUMIFS(Barèmes!$F$6:$F$28,Barèmes!$A$6:$A$28,"Vitesse — 30 m (s)",Barèmes!$B$6:$B$28,H215,Barèmes!$C$6:$C$28,IF(H215="6ème","Mixte",G215)),Barèmes!$B$2,IF(R215&lt;=SUMIFS(Barèmes!$G$6:$G$28,Barèmes!$A$6:$A$28,"Vitesse — 30 m (s)",Barèmes!$B$6:$B$28,H215,Barèmes!$C$6:$C$28,IF(H215="6ème","Mixte",G215)),Barèmes!$C$2,IF(R215&lt;=SUMIFS(Barèmes!$H$6:$H$28,Barèmes!$A$6:$A$28,"Vitesse — 30 m (s)",Barèmes!$B$6:$B$28,H215,Barèmes!$C$6:$C$28,IF(H215="6ème","Mixte",G215)),Barèmes!$D$2,IF(R215&lt;=SUMIFS(Barèmes!$I$6:$I$28,Barèmes!$A$6:$A$28,"Vitesse — 30 m (s)",Barèmes!$B$6:$B$28,H215,Barèmes!$C$6:$C$28,IF(H215="6ème","Mixte",G215)),Barèmes!$E$2,Barèmes!$F$2)))),IF(R215&gt;=SUMIFS(Barèmes!$F$6:$F$28,Barèmes!$A$6:$A$28,"Vitesse — 30 m (s)",Barèmes!$B$6:$B$28,H215,Barèmes!$C$6:$C$28,IF(H215="6ème","Mixte",G215)),Barèmes!$B$2,IF(R215&gt;=SUMIFS(Barèmes!$G$6:$G$28,Barèmes!$A$6:$A$28,"Vitesse — 30 m (s)",Barèmes!$B$6:$B$28,H215,Barèmes!$C$6:$C$28,IF(H215="6ème","Mixte",G215)),Barèmes!$C$2,IF(R215&gt;=SUMIFS(Barèmes!$H$6:$H$28,Barèmes!$A$6:$A$28,"Vitesse — 30 m (s)",Barèmes!$B$6:$B$28,H215,Barèmes!$C$6:$C$28,IF(H215="6ème","Mixte",G215)),Barèmes!$D$2,IF(R215&gt;=SUMIFS(Barèmes!$I$6:$I$28,Barèmes!$A$6:$A$28,"Vitesse — 30 m (s)",Barèmes!$B$6:$B$28,H215,Barèmes!$C$6:$C$28,IF(H215="6ème","Mixte",G215)),Barèmes!$E$2,Barèmes!$F$2))))))</f>
        <v/>
      </c>
      <c r="U215" s="22"/>
      <c r="V215" s="25" t="str">
        <f>IF(OR(U215="",SUMPRODUCT((Barèmes!$A$6:$A$28="Vitesse — 50 m (s)")*(Barèmes!$B$6:$B$28=H215)*(Barèmes!$C$6:$C$28=IF(H215="6ème","Mixte",G215)))=0),"",IF(SUMPRODUCT((Barèmes!$A$6:$A$28="Vitesse — 50 m (s)")*(Barèmes!$B$6:$B$28=H215)*(Barèmes!$C$6:$C$28=IF(H215="6ème","Mixte",G215))*(Barèmes!$J$6:$J$28="+"))&gt;0,IF(U215&lt;=SUMIFS(Barèmes!$D$6:$D$28,Barèmes!$A$6:$A$28,"Vitesse — 50 m (s)",Barèmes!$B$6:$B$28,H215,Barèmes!$C$6:$C$28,IF(H215="6ème","Mixte",G215)),"à besoin",IF(U215&lt;=SUMIFS(Barèmes!$E$6:$E$28,Barèmes!$A$6:$A$28,"Vitesse — 50 m (s)",Barèmes!$B$6:$B$28,H215,Barèmes!$C$6:$C$28,IF(H215="6ème","Mixte",G215)),"fragile","satisfaisant")),IF(U215&gt;=SUMIFS(Barèmes!$D$6:$D$28,Barèmes!$A$6:$A$28,"Vitesse — 50 m (s)",Barèmes!$B$6:$B$28,H215,Barèmes!$C$6:$C$28,IF(H215="6ème","Mixte",G215)),"à besoin",IF(U215&gt;=SUMIFS(Barèmes!$E$6:$E$28,Barèmes!$A$6:$A$28,"Vitesse — 50 m (s)",Barèmes!$B$6:$B$28,H215,Barèmes!$C$6:$C$28,IF(H215="6ème","Mixte",G215)),"fragile","satisfaisant"))))</f>
        <v/>
      </c>
      <c r="W215" s="25" t="str">
        <f>IF(OR(U215="",SUMPRODUCT((Barèmes!$A$6:$A$28="Vitesse — 50 m (s)")*(Barèmes!$B$6:$B$28=H215)*(Barèmes!$C$6:$C$28=IF(H215="6ème","Mixte",G215)))=0),"",IF(SUMPRODUCT((Barèmes!$A$6:$A$28="Vitesse — 50 m (s)")*(Barèmes!$B$6:$B$28=H215)*(Barèmes!$C$6:$C$28=IF(H215="6ème","Mixte",G215))*(Barèmes!$J$6:$J$28="+"))&gt;0,IF(U215&lt;=SUMIFS(Barèmes!$F$6:$F$28,Barèmes!$A$6:$A$28,"Vitesse — 50 m (s)",Barèmes!$B$6:$B$28,H215,Barèmes!$C$6:$C$28,IF(H215="6ème","Mixte",G215)),Barèmes!$B$2,IF(U215&lt;=SUMIFS(Barèmes!$G$6:$G$28,Barèmes!$A$6:$A$28,"Vitesse — 50 m (s)",Barèmes!$B$6:$B$28,H215,Barèmes!$C$6:$C$28,IF(H215="6ème","Mixte",G215)),Barèmes!$C$2,IF(U215&lt;=SUMIFS(Barèmes!$H$6:$H$28,Barèmes!$A$6:$A$28,"Vitesse — 50 m (s)",Barèmes!$B$6:$B$28,H215,Barèmes!$C$6:$C$28,IF(H215="6ème","Mixte",G215)),Barèmes!$D$2,IF(U215&lt;=SUMIFS(Barèmes!$I$6:$I$28,Barèmes!$A$6:$A$28,"Vitesse — 50 m (s)",Barèmes!$B$6:$B$28,H215,Barèmes!$C$6:$C$28,IF(H215="6ème","Mixte",G215)),Barèmes!$E$2,Barèmes!$F$2)))),IF(U215&gt;=SUMIFS(Barèmes!$F$6:$F$28,Barèmes!$A$6:$A$28,"Vitesse — 50 m (s)",Barèmes!$B$6:$B$28,H215,Barèmes!$C$6:$C$28,IF(H215="6ème","Mixte",G215)),Barèmes!$B$2,IF(U215&gt;=SUMIFS(Barèmes!$G$6:$G$28,Barèmes!$A$6:$A$28,"Vitesse — 50 m (s)",Barèmes!$B$6:$B$28,H215,Barèmes!$C$6:$C$28,IF(H215="6ème","Mixte",G215)),Barèmes!$C$2,IF(U215&gt;=SUMIFS(Barèmes!$H$6:$H$28,Barèmes!$A$6:$A$28,"Vitesse — 50 m (s)",Barèmes!$B$6:$B$28,H215,Barèmes!$C$6:$C$28,IF(H215="6ème","Mixte",G215)),Barèmes!$D$2,IF(U215&gt;=SUMIFS(Barèmes!$I$6:$I$28,Barèmes!$A$6:$A$28,"Vitesse — 50 m (s)",Barèmes!$B$6:$B$28,H215,Barèmes!$C$6:$C$28,IF(H215="6ème","Mixte",G215)),Barèmes!$E$2,Barèmes!$F$2))))))</f>
        <v/>
      </c>
      <c r="X215" s="18"/>
      <c r="Y215" s="26" t="str" cm="1">
        <f t="array" ref="Y215">IF(OR(X215="",SUMPRODUCT((Barèmes!$A$6:$A$28="Souplesse (score 1-5)")*(Barèmes!$B$6:$B$28=H215)*(Barèmes!$C$6:$C$28=IF(H215="6ème","Mixte",G215)))=0),"",IF(SUMPRODUCT((Barèmes!$A$6:$A$28="Souplesse (score 1-5)")*(Barèmes!$B$6:$B$28=H215)*(Barèmes!$C$6:$C$28=IF(H215="6ème","Mixte",G215))*(Barèmes!$J$6:$J$28="+"))&gt;0,IF(X215&lt;=SUMIFS(Barèmes!$D$6:$D$28,Barèmes!$A$6:$A$28,"Souplesse (score 1-5)",Barèmes!$B$6:$B$28,H215,Barèmes!$C$6:$C$28,IF(H215="6ème","Mixte",G215)),"à besoin",IF(X215&lt;=SUMIFS(Barèmes!$E$6:$E$28,Barèmes!$A$6:$A$28,"Souplesse (score 1-5)",Barèmes!$B$6:$B$28,H215,Barèmes!$C$6:$C$28,IF(H215="6ème","Mixte",G215)),"fragile","satisfaisant")),IF(X215&gt;=SUMIFS(Barèmes!$D$6:$D$28,Barèmes!$A$6:$A$28,"Souplesse (score 1-5)",Barèmes!$B$6:$B$28,H215,Barèmes!$C$6:$C$28,IF(H215="6ème","Mixte",G215)),"à besoin",IF(X215&gt;=SUMIFS(Barèmes!$E$6:$E$28,Barèmes!$A$6:$A$28,"Souplesse (score 1-5)",Barèmes!$B$6:$B$28,H215,Barèmes!$C$6:$C$28,IF(H215="6ème","Mixte",G215)),"fragile","satisfaisant"))))</f>
        <v/>
      </c>
      <c r="Z215" s="26" t="str" cm="1">
        <f t="array" ref="Z215">IF(OR(X215="",SUMPRODUCT((Barèmes!$A$6:$A$28="Souplesse (score 1-5)")*(Barèmes!$B$6:$B$28=H215)*(Barèmes!$C$6:$C$28=IF(H215="6ème","Mixte",G215)))=0),"",IF(SUMPRODUCT((Barèmes!$A$6:$A$28="Souplesse (score 1-5)")*(Barèmes!$B$6:$B$28=H215)*(Barèmes!$C$6:$C$28=IF(H215="6ème","Mixte",G215))*(Barèmes!$J$6:$J$28="+"))&gt;0,IF(X215&lt;=SUMIFS(Barèmes!$F$6:$F$28,Barèmes!$A$6:$A$28,"Souplesse (score 1-5)",Barèmes!$B$6:$B$28,H215,Barèmes!$C$6:$C$28,IF(H215="6ème","Mixte",G215)),Barèmes!$B$2,IF(X215&lt;=SUMIFS(Barèmes!$G$6:$G$28,Barèmes!$A$6:$A$28,"Souplesse (score 1-5)",Barèmes!$B$6:$B$28,H215,Barèmes!$C$6:$C$28,IF(H215="6ème","Mixte",G215)),Barèmes!$C$2,IF(X215&lt;=SUMIFS(Barèmes!$H$6:$H$28,Barèmes!$A$6:$A$28,"Souplesse (score 1-5)",Barèmes!$B$6:$B$28,H215,Barèmes!$C$6:$C$28,IF(H215="6ème","Mixte",G215)),Barèmes!$D$2,IF(X215&lt;=SUMIFS(Barèmes!$I$6:$I$28,Barèmes!$A$6:$A$28,"Souplesse (score 1-5)",Barèmes!$B$6:$B$28,H215,Barèmes!$C$6:$C$28,IF(H215="6ème","Mixte",G215)),Barèmes!$E$2,Barèmes!$F$2)))),IF(X215&gt;=SUMIFS(Barèmes!$F$6:$F$28,Barèmes!$A$6:$A$28,"Souplesse (score 1-5)",Barèmes!$B$6:$B$28,H215,Barèmes!$C$6:$C$28,IF(H215="6ème","Mixte",G215)),Barèmes!$B$2,IF(X215&gt;=SUMIFS(Barèmes!$G$6:$G$28,Barèmes!$A$6:$A$28,"Souplesse (score 1-5)",Barèmes!$B$6:$B$28,H215,Barèmes!$C$6:$C$28,IF(H215="6ème","Mixte",G215)),Barèmes!$C$2,IF(X215&gt;=SUMIFS(Barèmes!$H$6:$H$28,Barèmes!$A$6:$A$28,"Souplesse (score 1-5)",Barèmes!$B$6:$B$28,H215,Barèmes!$C$6:$C$28,IF(H215="6ème","Mixte",G215)),Barèmes!$D$2,IF(X215&gt;=SUMIFS(Barèmes!$I$6:$I$28,Barèmes!$A$6:$A$28,"Souplesse (score 1-5)",Barèmes!$B$6:$B$28,H215,Barèmes!$C$6:$C$28,IF(H215="6ème","Mixte",G215)),Barèmes!$E$2,Barèmes!$F$2))))))</f>
        <v/>
      </c>
      <c r="AA215" s="22"/>
      <c r="AB215" s="27" t="str">
        <f>IF(OR(AA215="",SUMPRODUCT((Barèmes!$A$6:$A$28="Agilité — T-test 974 (s)")*(Barèmes!$B$6:$B$28=H215)*(Barèmes!$C$6:$C$28=IF(H215="6ème","Mixte",G215)))=0),"",IF(SUMPRODUCT((Barèmes!$A$6:$A$28="Agilité — T-test 974 (s)")*(Barèmes!$B$6:$B$28=H215)*(Barèmes!$C$6:$C$28=IF(H215="6ème","Mixte",G215))*(Barèmes!$J$6:$J$28="+"))&gt;0,IF(AA215&lt;=SUMIFS(Barèmes!$D$6:$D$28,Barèmes!$A$6:$A$28,"Agilité — T-test 974 (s)",Barèmes!$B$6:$B$28,H215,Barèmes!$C$6:$C$28,IF(H215="6ème","Mixte",G215)),"à besoin",IF(AA215&lt;=SUMIFS(Barèmes!$E$6:$E$28,Barèmes!$A$6:$A$28,"Agilité — T-test 974 (s)",Barèmes!$B$6:$B$28,H215,Barèmes!$C$6:$C$28,IF(H215="6ème","Mixte",G215)),"fragile","satisfaisant")),IF(AA215&gt;=SUMIFS(Barèmes!$D$6:$D$28,Barèmes!$A$6:$A$28,"Agilité — T-test 974 (s)",Barèmes!$B$6:$B$28,H215,Barèmes!$C$6:$C$28,IF(H215="6ème","Mixte",G215)),"à besoin",IF(AA215&gt;=SUMIFS(Barèmes!$E$6:$E$28,Barèmes!$A$6:$A$28,"Agilité — T-test 974 (s)",Barèmes!$B$6:$B$28,H215,Barèmes!$C$6:$C$28,IF(H215="6ème","Mixte",G215)),"fragile","satisfaisant"))))</f>
        <v/>
      </c>
      <c r="AC215" s="27" t="str">
        <f>IF(OR(AA215="",SUMPRODUCT((Barèmes!$A$6:$A$28="Agilité — T-test 974 (s)")*(Barèmes!$B$6:$B$28=H215)*(Barèmes!$C$6:$C$28=IF(H215="6ème","Mixte",G215)))=0),"",IF(SUMPRODUCT((Barèmes!$A$6:$A$28="Agilité — T-test 974 (s)")*(Barèmes!$B$6:$B$28=H215)*(Barèmes!$C$6:$C$28=IF(H215="6ème","Mixte",G215))*(Barèmes!$J$6:$J$28="+"))&gt;0,IF(AA215&lt;=SUMIFS(Barèmes!$F$6:$F$28,Barèmes!$A$6:$A$28,"Agilité — T-test 974 (s)",Barèmes!$B$6:$B$28,H215,Barèmes!$C$6:$C$28,IF(H215="6ème","Mixte",G215)),Barèmes!$B$2,IF(AA215&lt;=SUMIFS(Barèmes!$G$6:$G$28,Barèmes!$A$6:$A$28,"Agilité — T-test 974 (s)",Barèmes!$B$6:$B$28,H215,Barèmes!$C$6:$C$28,IF(H215="6ème","Mixte",G215)),Barèmes!$C$2,IF(AA215&lt;=SUMIFS(Barèmes!$H$6:$H$28,Barèmes!$A$6:$A$28,"Agilité — T-test 974 (s)",Barèmes!$B$6:$B$28,H215,Barèmes!$C$6:$C$28,IF(H215="6ème","Mixte",G215)),Barèmes!$D$2,IF(AA215&lt;=SUMIFS(Barèmes!$I$6:$I$28,Barèmes!$A$6:$A$28,"Agilité — T-test 974 (s)",Barèmes!$B$6:$B$28,H215,Barèmes!$C$6:$C$28,IF(H215="6ème","Mixte",G215)),Barèmes!$E$2,Barèmes!$F$2)))),IF(AA215&gt;=SUMIFS(Barèmes!$F$6:$F$28,Barèmes!$A$6:$A$28,"Agilité — T-test 974 (s)",Barèmes!$B$6:$B$28,H215,Barèmes!$C$6:$C$28,IF(H215="6ème","Mixte",G215)),Barèmes!$B$2,IF(AA215&gt;=SUMIFS(Barèmes!$G$6:$G$28,Barèmes!$A$6:$A$28,"Agilité — T-test 974 (s)",Barèmes!$B$6:$B$28,H215,Barèmes!$C$6:$C$28,IF(H215="6ème","Mixte",G215)),Barèmes!$C$2,IF(AA215&gt;=SUMIFS(Barèmes!$H$6:$H$28,Barèmes!$A$6:$A$28,"Agilité — T-test 974 (s)",Barèmes!$B$6:$B$28,H215,Barèmes!$C$6:$C$28,IF(H215="6ème","Mixte",G215)),Barèmes!$D$2,IF(AA215&gt;=SUMIFS(Barèmes!$I$6:$I$28,Barèmes!$A$6:$A$28,"Agilité — T-test 974 (s)",Barèmes!$B$6:$B$28,H215,Barèmes!$C$6:$C$28,IF(H215="6ème","Mixte",G215)),Barèmes!$E$2,Barèmes!$F$2))))))</f>
        <v/>
      </c>
      <c r="AD215" s="28" t="str">
        <f t="shared" si="26"/>
        <v/>
      </c>
      <c r="AE215" s="29" t="str">
        <f t="shared" si="27"/>
        <v/>
      </c>
      <c r="AF215" s="30" t="str">
        <f>IF(OR(AD215="",SUMPRODUCT((Barèmes!$A$6:$A$28="Surcoût d'agilité (s) — technique")*(Barèmes!$B$6:$B$28=H215)*(Barèmes!$C$6:$C$28=IF(H215="6ème","Mixte",G215)))=0),"",IF(SUMPRODUCT((Barèmes!$A$6:$A$28="Surcoût d'agilité (s) — technique")*(Barèmes!$B$6:$B$28=H215)*(Barèmes!$C$6:$C$28=IF(H215="6ème","Mixte",G215))*(Barèmes!$J$6:$J$28="+"))&gt;0,IF(AD215&lt;=SUMIFS(Barèmes!$D$6:$D$28,Barèmes!$A$6:$A$28,"Surcoût d'agilité (s) — technique",Barèmes!$B$6:$B$28,H215,Barèmes!$C$6:$C$28,IF(H215="6ème","Mixte",G215)),"à besoin",IF(AD215&lt;=SUMIFS(Barèmes!$E$6:$E$28,Barèmes!$A$6:$A$28,"Surcoût d'agilité (s) — technique",Barèmes!$B$6:$B$28,H215,Barèmes!$C$6:$C$28,IF(H215="6ème","Mixte",G215)),"fragile","satisfaisant")),IF(AD215&gt;=SUMIFS(Barèmes!$D$6:$D$28,Barèmes!$A$6:$A$28,"Surcoût d'agilité (s) — technique",Barèmes!$B$6:$B$28,H215,Barèmes!$C$6:$C$28,IF(H215="6ème","Mixte",G215)),"à besoin",IF(AD215&gt;=SUMIFS(Barèmes!$E$6:$E$28,Barèmes!$A$6:$A$28,"Surcoût d'agilité (s) — technique",Barèmes!$B$6:$B$28,H215,Barèmes!$C$6:$C$28,IF(H215="6ème","Mixte",G215)),"fragile","satisfaisant"))))</f>
        <v/>
      </c>
      <c r="AG215" s="30" t="str">
        <f>IF(OR(AD215="",SUMPRODUCT((Barèmes!$A$6:$A$28="Surcoût d'agilité (s) — technique")*(Barèmes!$B$6:$B$28=H215)*(Barèmes!$C$6:$C$28=IF(H215="6ème","Mixte",G215)))=0),"",IF(SUMPRODUCT((Barèmes!$A$6:$A$28="Surcoût d'agilité (s) — technique")*(Barèmes!$B$6:$B$28=H215)*(Barèmes!$C$6:$C$28=IF(H215="6ème","Mixte",G215))*(Barèmes!$J$6:$J$28="+"))&gt;0,IF(AD215&lt;=SUMIFS(Barèmes!$F$6:$F$28,Barèmes!$A$6:$A$28,"Surcoût d'agilité (s) — technique",Barèmes!$B$6:$B$28,H215,Barèmes!$C$6:$C$28,IF(H215="6ème","Mixte",G215)),Barèmes!$B$2,IF(AD215&lt;=SUMIFS(Barèmes!$G$6:$G$28,Barèmes!$A$6:$A$28,"Surcoût d'agilité (s) — technique",Barèmes!$B$6:$B$28,H215,Barèmes!$C$6:$C$28,IF(H215="6ème","Mixte",G215)),Barèmes!$C$2,IF(AD215&lt;=SUMIFS(Barèmes!$H$6:$H$28,Barèmes!$A$6:$A$28,"Surcoût d'agilité (s) — technique",Barèmes!$B$6:$B$28,H215,Barèmes!$C$6:$C$28,IF(H215="6ème","Mixte",G215)),Barèmes!$D$2,IF(AD215&lt;=SUMIFS(Barèmes!$I$6:$I$28,Barèmes!$A$6:$A$28,"Surcoût d'agilité (s) — technique",Barèmes!$B$6:$B$28,H215,Barèmes!$C$6:$C$28,IF(H215="6ème","Mixte",G215)),Barèmes!$E$2,Barèmes!$F$2)))),IF(AD215&gt;=SUMIFS(Barèmes!$F$6:$F$28,Barèmes!$A$6:$A$28,"Surcoût d'agilité (s) — technique",Barèmes!$B$6:$B$28,H215,Barèmes!$C$6:$C$28,IF(H215="6ème","Mixte",G215)),Barèmes!$B$2,IF(AD215&gt;=SUMIFS(Barèmes!$G$6:$G$28,Barèmes!$A$6:$A$28,"Surcoût d'agilité (s) — technique",Barèmes!$B$6:$B$28,H215,Barèmes!$C$6:$C$28,IF(H215="6ème","Mixte",G215)),Barèmes!$C$2,IF(AD215&gt;=SUMIFS(Barèmes!$H$6:$H$28,Barèmes!$A$6:$A$28,"Surcoût d'agilité (s) — technique",Barèmes!$B$6:$B$28,H215,Barèmes!$C$6:$C$28,IF(H215="6ème","Mixte",G215)),Barèmes!$D$2,IF(AD215&gt;=SUMIFS(Barèmes!$I$6:$I$28,Barèmes!$A$6:$A$28,"Surcoût d'agilité (s) — technique",Barèmes!$B$6:$B$28,H215,Barèmes!$C$6:$C$28,IF(H215="6ème","Mixte",G215)),Barèmes!$E$2,Barèmes!$F$2))))))</f>
        <v/>
      </c>
      <c r="AH215" s="31" t="str">
        <f>IF((IF(N215="",0,1)+IF(Q215="",0,1)+IF(W215="",0,1)+IF(Z215="",0,1)+IF(AC215="",0,1))=0,"",3*IF(N215=Barèmes!$B$2,1,IF(N215=Barèmes!$C$2,2,IF(N215=Barèmes!$D$2,3,IF(N215=Barèmes!$E$2,4,IF(N215=Barèmes!$F$2,5,0)))))+3*IF(Q215=Barèmes!$B$2,1,IF(Q215=Barèmes!$C$2,2,IF(Q215=Barèmes!$D$2,3,IF(Q215=Barèmes!$E$2,4,IF(Q215=Barèmes!$F$2,5,0)))))+2*IF(W215=Barèmes!$B$2,1,IF(W215=Barèmes!$C$2,2,IF(W215=Barèmes!$D$2,3,IF(W215=Barèmes!$E$2,4,IF(W215=Barèmes!$F$2,5,0)))))+1*IF(Z215=Barèmes!$B$2,1,IF(Z215=Barèmes!$C$2,2,IF(Z215=Barèmes!$D$2,3,IF(Z215=Barèmes!$E$2,4,IF(Z215=Barèmes!$F$2,5,0)))))+1*IF(AC215=Barèmes!$B$2,1,IF(AC215=Barèmes!$C$2,2,IF(AC215=Barèmes!$D$2,3,IF(AC215=Barèmes!$E$2,4,IF(AC215=Barèmes!$F$2,5,0))))))</f>
        <v/>
      </c>
      <c r="AI215" s="31"/>
      <c r="AJ215" s="32" t="str">
        <f>IFERROR(INDEX(Croissance!$B$5:$B$604,MATCH(A215,Croissance!$A$5:$A$604,0)),"")</f>
        <v/>
      </c>
      <c r="AK215" s="32" t="str">
        <f>IFERROR(INDEX(Croissance!$C$5:$C$604,MATCH(A215,Croissance!$A$5:$A$604,0)),"")</f>
        <v/>
      </c>
      <c r="AL215" s="32" t="str">
        <f>IFERROR(INDEX(Croissance!$D$5:$D$604,MATCH(A215,Croissance!$A$5:$A$604,0)),"")</f>
        <v/>
      </c>
      <c r="AM215" s="32" t="str">
        <f>IFERROR(INDEX(Croissance!$E$5:$E$604,MATCH(A215,Croissance!$A$5:$A$604,0)),"")</f>
        <v/>
      </c>
      <c r="AO215" s="33">
        <f t="shared" si="32"/>
        <v>0</v>
      </c>
      <c r="AP215" s="33">
        <f t="shared" si="28"/>
        <v>0</v>
      </c>
      <c r="AQ215" s="33">
        <f>IF(A215="",0,IF(AND(OR('Synthèse classe'!$C$2="Tous",C215='Synthèse classe'!$C$2),OR('Synthèse classe'!$C$3="Toutes",D215='Synthèse classe'!$C$3),OR('Synthèse classe'!$C$4="Toutes",AND('Synthèse classe'!$C$4="Dernière",AP215=1),B215=IFERROR(VALUE('Synthèse classe'!$C$4),0))),1,0))</f>
        <v>0</v>
      </c>
      <c r="AR215" s="34" t="str">
        <f t="shared" si="29"/>
        <v/>
      </c>
    </row>
    <row r="216" spans="1:44" x14ac:dyDescent="0.2">
      <c r="A216" s="17" t="str">
        <f t="shared" si="25"/>
        <v/>
      </c>
      <c r="B216" s="18"/>
      <c r="C216" s="19"/>
      <c r="D216" s="19"/>
      <c r="E216" s="19"/>
      <c r="F216" s="19"/>
      <c r="G216" s="19"/>
      <c r="H216" s="17" t="str">
        <f t="shared" si="30"/>
        <v/>
      </c>
      <c r="I216" s="20"/>
      <c r="J216" s="18"/>
      <c r="K216" s="19"/>
      <c r="L216" s="21" t="str">
        <f t="shared" si="31"/>
        <v/>
      </c>
      <c r="M216" s="21" t="str">
        <f>IF(OR(J216="",SUMPRODUCT((Barèmes!$A$6:$A$28="Endurance — Luc Léger (palier)")*(Barèmes!$B$6:$B$28=H216)*(Barèmes!$C$6:$C$28=IF(H216="6ème","Mixte",G216)))=0),"",IF(SUMPRODUCT((Barèmes!$A$6:$A$28="Endurance — Luc Léger (palier)")*(Barèmes!$B$6:$B$28=H216)*(Barèmes!$C$6:$C$28=IF(H216="6ème","Mixte",G216))*(Barèmes!$J$6:$J$28="+"))&gt;0,IF(J216&lt;=SUMIFS(Barèmes!$D$6:$D$28,Barèmes!$A$6:$A$28,"Endurance — Luc Léger (palier)",Barèmes!$B$6:$B$28,H216,Barèmes!$C$6:$C$28,IF(H216="6ème","Mixte",G216)),"à besoin",IF(J216&lt;=SUMIFS(Barèmes!$E$6:$E$28,Barèmes!$A$6:$A$28,"Endurance — Luc Léger (palier)",Barèmes!$B$6:$B$28,H216,Barèmes!$C$6:$C$28,IF(H216="6ème","Mixte",G216)),"fragile","satisfaisant")),IF(J216&gt;=SUMIFS(Barèmes!$D$6:$D$28,Barèmes!$A$6:$A$28,"Endurance — Luc Léger (palier)",Barèmes!$B$6:$B$28,H216,Barèmes!$C$6:$C$28,IF(H216="6ème","Mixte",G216)),"à besoin",IF(J216&gt;=SUMIFS(Barèmes!$E$6:$E$28,Barèmes!$A$6:$A$28,"Endurance — Luc Léger (palier)",Barèmes!$B$6:$B$28,H216,Barèmes!$C$6:$C$28,IF(H216="6ème","Mixte",G216)),"fragile","satisfaisant"))))</f>
        <v/>
      </c>
      <c r="N216" s="21" t="str">
        <f>IF(OR(J216="",SUMPRODUCT((Barèmes!$A$6:$A$28="Endurance — Luc Léger (palier)")*(Barèmes!$B$6:$B$28=H216)*(Barèmes!$C$6:$C$28=IF(H216="6ème","Mixte",G216)))=0),"",IF(SUMPRODUCT((Barèmes!$A$6:$A$28="Endurance — Luc Léger (palier)")*(Barèmes!$B$6:$B$28=H216)*(Barèmes!$C$6:$C$28=IF(H216="6ème","Mixte",G216))*(Barèmes!$J$6:$J$28="+"))&gt;0,IF(J216&lt;=SUMIFS(Barèmes!$F$6:$F$28,Barèmes!$A$6:$A$28,"Endurance — Luc Léger (palier)",Barèmes!$B$6:$B$28,H216,Barèmes!$C$6:$C$28,IF(H216="6ème","Mixte",G216)),Barèmes!$B$2,IF(J216&lt;=SUMIFS(Barèmes!$G$6:$G$28,Barèmes!$A$6:$A$28,"Endurance — Luc Léger (palier)",Barèmes!$B$6:$B$28,H216,Barèmes!$C$6:$C$28,IF(H216="6ème","Mixte",G216)),Barèmes!$C$2,IF(J216&lt;=SUMIFS(Barèmes!$H$6:$H$28,Barèmes!$A$6:$A$28,"Endurance — Luc Léger (palier)",Barèmes!$B$6:$B$28,H216,Barèmes!$C$6:$C$28,IF(H216="6ème","Mixte",G216)),Barèmes!$D$2,IF(J216&lt;=SUMIFS(Barèmes!$I$6:$I$28,Barèmes!$A$6:$A$28,"Endurance — Luc Léger (palier)",Barèmes!$B$6:$B$28,H216,Barèmes!$C$6:$C$28,IF(H216="6ème","Mixte",G216)),Barèmes!$E$2,Barèmes!$F$2)))),IF(J216&gt;=SUMIFS(Barèmes!$F$6:$F$28,Barèmes!$A$6:$A$28,"Endurance — Luc Léger (palier)",Barèmes!$B$6:$B$28,H216,Barèmes!$C$6:$C$28,IF(H216="6ème","Mixte",G216)),Barèmes!$B$2,IF(J216&gt;=SUMIFS(Barèmes!$G$6:$G$28,Barèmes!$A$6:$A$28,"Endurance — Luc Léger (palier)",Barèmes!$B$6:$B$28,H216,Barèmes!$C$6:$C$28,IF(H216="6ème","Mixte",G216)),Barèmes!$C$2,IF(J216&gt;=SUMIFS(Barèmes!$H$6:$H$28,Barèmes!$A$6:$A$28,"Endurance — Luc Léger (palier)",Barèmes!$B$6:$B$28,H216,Barèmes!$C$6:$C$28,IF(H216="6ème","Mixte",G216)),Barèmes!$D$2,IF(J216&gt;=SUMIFS(Barèmes!$I$6:$I$28,Barèmes!$A$6:$A$28,"Endurance — Luc Léger (palier)",Barèmes!$B$6:$B$28,H216,Barèmes!$C$6:$C$28,IF(H216="6ème","Mixte",G216)),Barèmes!$E$2,Barèmes!$F$2))))))</f>
        <v/>
      </c>
      <c r="O216" s="22"/>
      <c r="P216" s="23" t="str">
        <f>IF(OR(O216="",SUMPRODUCT((Barèmes!$A$6:$A$28="Force bas du corps — Saut en longueur (m)")*(Barèmes!$B$6:$B$28=H216)*(Barèmes!$C$6:$C$28=IF(H216="6ème","Mixte",G216)))=0),"",IF(SUMPRODUCT((Barèmes!$A$6:$A$28="Force bas du corps — Saut en longueur (m)")*(Barèmes!$B$6:$B$28=H216)*(Barèmes!$C$6:$C$28=IF(H216="6ème","Mixte",G216))*(Barèmes!$J$6:$J$28="+"))&gt;0,IF(O216&lt;=SUMIFS(Barèmes!$D$6:$D$28,Barèmes!$A$6:$A$28,"Force bas du corps — Saut en longueur (m)",Barèmes!$B$6:$B$28,H216,Barèmes!$C$6:$C$28,IF(H216="6ème","Mixte",G216)),"à besoin",IF(O216&lt;=SUMIFS(Barèmes!$E$6:$E$28,Barèmes!$A$6:$A$28,"Force bas du corps — Saut en longueur (m)",Barèmes!$B$6:$B$28,H216,Barèmes!$C$6:$C$28,IF(H216="6ème","Mixte",G216)),"fragile","satisfaisant")),IF(O216&gt;=SUMIFS(Barèmes!$D$6:$D$28,Barèmes!$A$6:$A$28,"Force bas du corps — Saut en longueur (m)",Barèmes!$B$6:$B$28,H216,Barèmes!$C$6:$C$28,IF(H216="6ème","Mixte",G216)),"à besoin",IF(O216&gt;=SUMIFS(Barèmes!$E$6:$E$28,Barèmes!$A$6:$A$28,"Force bas du corps — Saut en longueur (m)",Barèmes!$B$6:$B$28,H216,Barèmes!$C$6:$C$28,IF(H216="6ème","Mixte",G216)),"fragile","satisfaisant"))))</f>
        <v/>
      </c>
      <c r="Q216" s="23" t="str">
        <f>IF(OR(O216="",SUMPRODUCT((Barèmes!$A$6:$A$28="Force bas du corps — Saut en longueur (m)")*(Barèmes!$B$6:$B$28=H216)*(Barèmes!$C$6:$C$28=IF(H216="6ème","Mixte",G216)))=0),"",IF(SUMPRODUCT((Barèmes!$A$6:$A$28="Force bas du corps — Saut en longueur (m)")*(Barèmes!$B$6:$B$28=H216)*(Barèmes!$C$6:$C$28=IF(H216="6ème","Mixte",G216))*(Barèmes!$J$6:$J$28="+"))&gt;0,IF(O216&lt;=SUMIFS(Barèmes!$F$6:$F$28,Barèmes!$A$6:$A$28,"Force bas du corps — Saut en longueur (m)",Barèmes!$B$6:$B$28,H216,Barèmes!$C$6:$C$28,IF(H216="6ème","Mixte",G216)),Barèmes!$B$2,IF(O216&lt;=SUMIFS(Barèmes!$G$6:$G$28,Barèmes!$A$6:$A$28,"Force bas du corps — Saut en longueur (m)",Barèmes!$B$6:$B$28,H216,Barèmes!$C$6:$C$28,IF(H216="6ème","Mixte",G216)),Barèmes!$C$2,IF(O216&lt;=SUMIFS(Barèmes!$H$6:$H$28,Barèmes!$A$6:$A$28,"Force bas du corps — Saut en longueur (m)",Barèmes!$B$6:$B$28,H216,Barèmes!$C$6:$C$28,IF(H216="6ème","Mixte",G216)),Barèmes!$D$2,IF(O216&lt;=SUMIFS(Barèmes!$I$6:$I$28,Barèmes!$A$6:$A$28,"Force bas du corps — Saut en longueur (m)",Barèmes!$B$6:$B$28,H216,Barèmes!$C$6:$C$28,IF(H216="6ème","Mixte",G216)),Barèmes!$E$2,Barèmes!$F$2)))),IF(O216&gt;=SUMIFS(Barèmes!$F$6:$F$28,Barèmes!$A$6:$A$28,"Force bas du corps — Saut en longueur (m)",Barèmes!$B$6:$B$28,H216,Barèmes!$C$6:$C$28,IF(H216="6ème","Mixte",G216)),Barèmes!$B$2,IF(O216&gt;=SUMIFS(Barèmes!$G$6:$G$28,Barèmes!$A$6:$A$28,"Force bas du corps — Saut en longueur (m)",Barèmes!$B$6:$B$28,H216,Barèmes!$C$6:$C$28,IF(H216="6ème","Mixte",G216)),Barèmes!$C$2,IF(O216&gt;=SUMIFS(Barèmes!$H$6:$H$28,Barèmes!$A$6:$A$28,"Force bas du corps — Saut en longueur (m)",Barèmes!$B$6:$B$28,H216,Barèmes!$C$6:$C$28,IF(H216="6ème","Mixte",G216)),Barèmes!$D$2,IF(O216&gt;=SUMIFS(Barèmes!$I$6:$I$28,Barèmes!$A$6:$A$28,"Force bas du corps — Saut en longueur (m)",Barèmes!$B$6:$B$28,H216,Barèmes!$C$6:$C$28,IF(H216="6ème","Mixte",G216)),Barèmes!$E$2,Barèmes!$F$2))))))</f>
        <v/>
      </c>
      <c r="R216" s="22"/>
      <c r="S216" s="24" t="str">
        <f>IF(OR(R216="",SUMPRODUCT((Barèmes!$A$6:$A$28="Vitesse — 30 m (s)")*(Barèmes!$B$6:$B$28=H216)*(Barèmes!$C$6:$C$28=IF(H216="6ème","Mixte",G216)))=0),"",IF(SUMPRODUCT((Barèmes!$A$6:$A$28="Vitesse — 30 m (s)")*(Barèmes!$B$6:$B$28=H216)*(Barèmes!$C$6:$C$28=IF(H216="6ème","Mixte",G216))*(Barèmes!$J$6:$J$28="+"))&gt;0,IF(R216&lt;=SUMIFS(Barèmes!$D$6:$D$28,Barèmes!$A$6:$A$28,"Vitesse — 30 m (s)",Barèmes!$B$6:$B$28,H216,Barèmes!$C$6:$C$28,IF(H216="6ème","Mixte",G216)),"à besoin",IF(R216&lt;=SUMIFS(Barèmes!$E$6:$E$28,Barèmes!$A$6:$A$28,"Vitesse — 30 m (s)",Barèmes!$B$6:$B$28,H216,Barèmes!$C$6:$C$28,IF(H216="6ème","Mixte",G216)),"fragile","satisfaisant")),IF(R216&gt;=SUMIFS(Barèmes!$D$6:$D$28,Barèmes!$A$6:$A$28,"Vitesse — 30 m (s)",Barèmes!$B$6:$B$28,H216,Barèmes!$C$6:$C$28,IF(H216="6ème","Mixte",G216)),"à besoin",IF(R216&gt;=SUMIFS(Barèmes!$E$6:$E$28,Barèmes!$A$6:$A$28,"Vitesse — 30 m (s)",Barèmes!$B$6:$B$28,H216,Barèmes!$C$6:$C$28,IF(H216="6ème","Mixte",G216)),"fragile","satisfaisant"))))</f>
        <v/>
      </c>
      <c r="T216" s="24" t="str">
        <f>IF(OR(R216="",SUMPRODUCT((Barèmes!$A$6:$A$28="Vitesse — 30 m (s)")*(Barèmes!$B$6:$B$28=H216)*(Barèmes!$C$6:$C$28=IF(H216="6ème","Mixte",G216)))=0),"",IF(SUMPRODUCT((Barèmes!$A$6:$A$28="Vitesse — 30 m (s)")*(Barèmes!$B$6:$B$28=H216)*(Barèmes!$C$6:$C$28=IF(H216="6ème","Mixte",G216))*(Barèmes!$J$6:$J$28="+"))&gt;0,IF(R216&lt;=SUMIFS(Barèmes!$F$6:$F$28,Barèmes!$A$6:$A$28,"Vitesse — 30 m (s)",Barèmes!$B$6:$B$28,H216,Barèmes!$C$6:$C$28,IF(H216="6ème","Mixte",G216)),Barèmes!$B$2,IF(R216&lt;=SUMIFS(Barèmes!$G$6:$G$28,Barèmes!$A$6:$A$28,"Vitesse — 30 m (s)",Barèmes!$B$6:$B$28,H216,Barèmes!$C$6:$C$28,IF(H216="6ème","Mixte",G216)),Barèmes!$C$2,IF(R216&lt;=SUMIFS(Barèmes!$H$6:$H$28,Barèmes!$A$6:$A$28,"Vitesse — 30 m (s)",Barèmes!$B$6:$B$28,H216,Barèmes!$C$6:$C$28,IF(H216="6ème","Mixte",G216)),Barèmes!$D$2,IF(R216&lt;=SUMIFS(Barèmes!$I$6:$I$28,Barèmes!$A$6:$A$28,"Vitesse — 30 m (s)",Barèmes!$B$6:$B$28,H216,Barèmes!$C$6:$C$28,IF(H216="6ème","Mixte",G216)),Barèmes!$E$2,Barèmes!$F$2)))),IF(R216&gt;=SUMIFS(Barèmes!$F$6:$F$28,Barèmes!$A$6:$A$28,"Vitesse — 30 m (s)",Barèmes!$B$6:$B$28,H216,Barèmes!$C$6:$C$28,IF(H216="6ème","Mixte",G216)),Barèmes!$B$2,IF(R216&gt;=SUMIFS(Barèmes!$G$6:$G$28,Barèmes!$A$6:$A$28,"Vitesse — 30 m (s)",Barèmes!$B$6:$B$28,H216,Barèmes!$C$6:$C$28,IF(H216="6ème","Mixte",G216)),Barèmes!$C$2,IF(R216&gt;=SUMIFS(Barèmes!$H$6:$H$28,Barèmes!$A$6:$A$28,"Vitesse — 30 m (s)",Barèmes!$B$6:$B$28,H216,Barèmes!$C$6:$C$28,IF(H216="6ème","Mixte",G216)),Barèmes!$D$2,IF(R216&gt;=SUMIFS(Barèmes!$I$6:$I$28,Barèmes!$A$6:$A$28,"Vitesse — 30 m (s)",Barèmes!$B$6:$B$28,H216,Barèmes!$C$6:$C$28,IF(H216="6ème","Mixte",G216)),Barèmes!$E$2,Barèmes!$F$2))))))</f>
        <v/>
      </c>
      <c r="U216" s="22"/>
      <c r="V216" s="25" t="str">
        <f>IF(OR(U216="",SUMPRODUCT((Barèmes!$A$6:$A$28="Vitesse — 50 m (s)")*(Barèmes!$B$6:$B$28=H216)*(Barèmes!$C$6:$C$28=IF(H216="6ème","Mixte",G216)))=0),"",IF(SUMPRODUCT((Barèmes!$A$6:$A$28="Vitesse — 50 m (s)")*(Barèmes!$B$6:$B$28=H216)*(Barèmes!$C$6:$C$28=IF(H216="6ème","Mixte",G216))*(Barèmes!$J$6:$J$28="+"))&gt;0,IF(U216&lt;=SUMIFS(Barèmes!$D$6:$D$28,Barèmes!$A$6:$A$28,"Vitesse — 50 m (s)",Barèmes!$B$6:$B$28,H216,Barèmes!$C$6:$C$28,IF(H216="6ème","Mixte",G216)),"à besoin",IF(U216&lt;=SUMIFS(Barèmes!$E$6:$E$28,Barèmes!$A$6:$A$28,"Vitesse — 50 m (s)",Barèmes!$B$6:$B$28,H216,Barèmes!$C$6:$C$28,IF(H216="6ème","Mixte",G216)),"fragile","satisfaisant")),IF(U216&gt;=SUMIFS(Barèmes!$D$6:$D$28,Barèmes!$A$6:$A$28,"Vitesse — 50 m (s)",Barèmes!$B$6:$B$28,H216,Barèmes!$C$6:$C$28,IF(H216="6ème","Mixte",G216)),"à besoin",IF(U216&gt;=SUMIFS(Barèmes!$E$6:$E$28,Barèmes!$A$6:$A$28,"Vitesse — 50 m (s)",Barèmes!$B$6:$B$28,H216,Barèmes!$C$6:$C$28,IF(H216="6ème","Mixte",G216)),"fragile","satisfaisant"))))</f>
        <v/>
      </c>
      <c r="W216" s="25" t="str">
        <f>IF(OR(U216="",SUMPRODUCT((Barèmes!$A$6:$A$28="Vitesse — 50 m (s)")*(Barèmes!$B$6:$B$28=H216)*(Barèmes!$C$6:$C$28=IF(H216="6ème","Mixte",G216)))=0),"",IF(SUMPRODUCT((Barèmes!$A$6:$A$28="Vitesse — 50 m (s)")*(Barèmes!$B$6:$B$28=H216)*(Barèmes!$C$6:$C$28=IF(H216="6ème","Mixte",G216))*(Barèmes!$J$6:$J$28="+"))&gt;0,IF(U216&lt;=SUMIFS(Barèmes!$F$6:$F$28,Barèmes!$A$6:$A$28,"Vitesse — 50 m (s)",Barèmes!$B$6:$B$28,H216,Barèmes!$C$6:$C$28,IF(H216="6ème","Mixte",G216)),Barèmes!$B$2,IF(U216&lt;=SUMIFS(Barèmes!$G$6:$G$28,Barèmes!$A$6:$A$28,"Vitesse — 50 m (s)",Barèmes!$B$6:$B$28,H216,Barèmes!$C$6:$C$28,IF(H216="6ème","Mixte",G216)),Barèmes!$C$2,IF(U216&lt;=SUMIFS(Barèmes!$H$6:$H$28,Barèmes!$A$6:$A$28,"Vitesse — 50 m (s)",Barèmes!$B$6:$B$28,H216,Barèmes!$C$6:$C$28,IF(H216="6ème","Mixte",G216)),Barèmes!$D$2,IF(U216&lt;=SUMIFS(Barèmes!$I$6:$I$28,Barèmes!$A$6:$A$28,"Vitesse — 50 m (s)",Barèmes!$B$6:$B$28,H216,Barèmes!$C$6:$C$28,IF(H216="6ème","Mixte",G216)),Barèmes!$E$2,Barèmes!$F$2)))),IF(U216&gt;=SUMIFS(Barèmes!$F$6:$F$28,Barèmes!$A$6:$A$28,"Vitesse — 50 m (s)",Barèmes!$B$6:$B$28,H216,Barèmes!$C$6:$C$28,IF(H216="6ème","Mixte",G216)),Barèmes!$B$2,IF(U216&gt;=SUMIFS(Barèmes!$G$6:$G$28,Barèmes!$A$6:$A$28,"Vitesse — 50 m (s)",Barèmes!$B$6:$B$28,H216,Barèmes!$C$6:$C$28,IF(H216="6ème","Mixte",G216)),Barèmes!$C$2,IF(U216&gt;=SUMIFS(Barèmes!$H$6:$H$28,Barèmes!$A$6:$A$28,"Vitesse — 50 m (s)",Barèmes!$B$6:$B$28,H216,Barèmes!$C$6:$C$28,IF(H216="6ème","Mixte",G216)),Barèmes!$D$2,IF(U216&gt;=SUMIFS(Barèmes!$I$6:$I$28,Barèmes!$A$6:$A$28,"Vitesse — 50 m (s)",Barèmes!$B$6:$B$28,H216,Barèmes!$C$6:$C$28,IF(H216="6ème","Mixte",G216)),Barèmes!$E$2,Barèmes!$F$2))))))</f>
        <v/>
      </c>
      <c r="X216" s="18"/>
      <c r="Y216" s="26" t="str" cm="1">
        <f t="array" ref="Y216">IF(OR(X216="",SUMPRODUCT((Barèmes!$A$6:$A$28="Souplesse (score 1-5)")*(Barèmes!$B$6:$B$28=H216)*(Barèmes!$C$6:$C$28=IF(H216="6ème","Mixte",G216)))=0),"",IF(SUMPRODUCT((Barèmes!$A$6:$A$28="Souplesse (score 1-5)")*(Barèmes!$B$6:$B$28=H216)*(Barèmes!$C$6:$C$28=IF(H216="6ème","Mixte",G216))*(Barèmes!$J$6:$J$28="+"))&gt;0,IF(X216&lt;=SUMIFS(Barèmes!$D$6:$D$28,Barèmes!$A$6:$A$28,"Souplesse (score 1-5)",Barèmes!$B$6:$B$28,H216,Barèmes!$C$6:$C$28,IF(H216="6ème","Mixte",G216)),"à besoin",IF(X216&lt;=SUMIFS(Barèmes!$E$6:$E$28,Barèmes!$A$6:$A$28,"Souplesse (score 1-5)",Barèmes!$B$6:$B$28,H216,Barèmes!$C$6:$C$28,IF(H216="6ème","Mixte",G216)),"fragile","satisfaisant")),IF(X216&gt;=SUMIFS(Barèmes!$D$6:$D$28,Barèmes!$A$6:$A$28,"Souplesse (score 1-5)",Barèmes!$B$6:$B$28,H216,Barèmes!$C$6:$C$28,IF(H216="6ème","Mixte",G216)),"à besoin",IF(X216&gt;=SUMIFS(Barèmes!$E$6:$E$28,Barèmes!$A$6:$A$28,"Souplesse (score 1-5)",Barèmes!$B$6:$B$28,H216,Barèmes!$C$6:$C$28,IF(H216="6ème","Mixte",G216)),"fragile","satisfaisant"))))</f>
        <v/>
      </c>
      <c r="Z216" s="26" t="str" cm="1">
        <f t="array" ref="Z216">IF(OR(X216="",SUMPRODUCT((Barèmes!$A$6:$A$28="Souplesse (score 1-5)")*(Barèmes!$B$6:$B$28=H216)*(Barèmes!$C$6:$C$28=IF(H216="6ème","Mixte",G216)))=0),"",IF(SUMPRODUCT((Barèmes!$A$6:$A$28="Souplesse (score 1-5)")*(Barèmes!$B$6:$B$28=H216)*(Barèmes!$C$6:$C$28=IF(H216="6ème","Mixte",G216))*(Barèmes!$J$6:$J$28="+"))&gt;0,IF(X216&lt;=SUMIFS(Barèmes!$F$6:$F$28,Barèmes!$A$6:$A$28,"Souplesse (score 1-5)",Barèmes!$B$6:$B$28,H216,Barèmes!$C$6:$C$28,IF(H216="6ème","Mixte",G216)),Barèmes!$B$2,IF(X216&lt;=SUMIFS(Barèmes!$G$6:$G$28,Barèmes!$A$6:$A$28,"Souplesse (score 1-5)",Barèmes!$B$6:$B$28,H216,Barèmes!$C$6:$C$28,IF(H216="6ème","Mixte",G216)),Barèmes!$C$2,IF(X216&lt;=SUMIFS(Barèmes!$H$6:$H$28,Barèmes!$A$6:$A$28,"Souplesse (score 1-5)",Barèmes!$B$6:$B$28,H216,Barèmes!$C$6:$C$28,IF(H216="6ème","Mixte",G216)),Barèmes!$D$2,IF(X216&lt;=SUMIFS(Barèmes!$I$6:$I$28,Barèmes!$A$6:$A$28,"Souplesse (score 1-5)",Barèmes!$B$6:$B$28,H216,Barèmes!$C$6:$C$28,IF(H216="6ème","Mixte",G216)),Barèmes!$E$2,Barèmes!$F$2)))),IF(X216&gt;=SUMIFS(Barèmes!$F$6:$F$28,Barèmes!$A$6:$A$28,"Souplesse (score 1-5)",Barèmes!$B$6:$B$28,H216,Barèmes!$C$6:$C$28,IF(H216="6ème","Mixte",G216)),Barèmes!$B$2,IF(X216&gt;=SUMIFS(Barèmes!$G$6:$G$28,Barèmes!$A$6:$A$28,"Souplesse (score 1-5)",Barèmes!$B$6:$B$28,H216,Barèmes!$C$6:$C$28,IF(H216="6ème","Mixte",G216)),Barèmes!$C$2,IF(X216&gt;=SUMIFS(Barèmes!$H$6:$H$28,Barèmes!$A$6:$A$28,"Souplesse (score 1-5)",Barèmes!$B$6:$B$28,H216,Barèmes!$C$6:$C$28,IF(H216="6ème","Mixte",G216)),Barèmes!$D$2,IF(X216&gt;=SUMIFS(Barèmes!$I$6:$I$28,Barèmes!$A$6:$A$28,"Souplesse (score 1-5)",Barèmes!$B$6:$B$28,H216,Barèmes!$C$6:$C$28,IF(H216="6ème","Mixte",G216)),Barèmes!$E$2,Barèmes!$F$2))))))</f>
        <v/>
      </c>
      <c r="AA216" s="22"/>
      <c r="AB216" s="27" t="str">
        <f>IF(OR(AA216="",SUMPRODUCT((Barèmes!$A$6:$A$28="Agilité — T-test 974 (s)")*(Barèmes!$B$6:$B$28=H216)*(Barèmes!$C$6:$C$28=IF(H216="6ème","Mixte",G216)))=0),"",IF(SUMPRODUCT((Barèmes!$A$6:$A$28="Agilité — T-test 974 (s)")*(Barèmes!$B$6:$B$28=H216)*(Barèmes!$C$6:$C$28=IF(H216="6ème","Mixte",G216))*(Barèmes!$J$6:$J$28="+"))&gt;0,IF(AA216&lt;=SUMIFS(Barèmes!$D$6:$D$28,Barèmes!$A$6:$A$28,"Agilité — T-test 974 (s)",Barèmes!$B$6:$B$28,H216,Barèmes!$C$6:$C$28,IF(H216="6ème","Mixte",G216)),"à besoin",IF(AA216&lt;=SUMIFS(Barèmes!$E$6:$E$28,Barèmes!$A$6:$A$28,"Agilité — T-test 974 (s)",Barèmes!$B$6:$B$28,H216,Barèmes!$C$6:$C$28,IF(H216="6ème","Mixte",G216)),"fragile","satisfaisant")),IF(AA216&gt;=SUMIFS(Barèmes!$D$6:$D$28,Barèmes!$A$6:$A$28,"Agilité — T-test 974 (s)",Barèmes!$B$6:$B$28,H216,Barèmes!$C$6:$C$28,IF(H216="6ème","Mixte",G216)),"à besoin",IF(AA216&gt;=SUMIFS(Barèmes!$E$6:$E$28,Barèmes!$A$6:$A$28,"Agilité — T-test 974 (s)",Barèmes!$B$6:$B$28,H216,Barèmes!$C$6:$C$28,IF(H216="6ème","Mixte",G216)),"fragile","satisfaisant"))))</f>
        <v/>
      </c>
      <c r="AC216" s="27" t="str">
        <f>IF(OR(AA216="",SUMPRODUCT((Barèmes!$A$6:$A$28="Agilité — T-test 974 (s)")*(Barèmes!$B$6:$B$28=H216)*(Barèmes!$C$6:$C$28=IF(H216="6ème","Mixte",G216)))=0),"",IF(SUMPRODUCT((Barèmes!$A$6:$A$28="Agilité — T-test 974 (s)")*(Barèmes!$B$6:$B$28=H216)*(Barèmes!$C$6:$C$28=IF(H216="6ème","Mixte",G216))*(Barèmes!$J$6:$J$28="+"))&gt;0,IF(AA216&lt;=SUMIFS(Barèmes!$F$6:$F$28,Barèmes!$A$6:$A$28,"Agilité — T-test 974 (s)",Barèmes!$B$6:$B$28,H216,Barèmes!$C$6:$C$28,IF(H216="6ème","Mixte",G216)),Barèmes!$B$2,IF(AA216&lt;=SUMIFS(Barèmes!$G$6:$G$28,Barèmes!$A$6:$A$28,"Agilité — T-test 974 (s)",Barèmes!$B$6:$B$28,H216,Barèmes!$C$6:$C$28,IF(H216="6ème","Mixte",G216)),Barèmes!$C$2,IF(AA216&lt;=SUMIFS(Barèmes!$H$6:$H$28,Barèmes!$A$6:$A$28,"Agilité — T-test 974 (s)",Barèmes!$B$6:$B$28,H216,Barèmes!$C$6:$C$28,IF(H216="6ème","Mixte",G216)),Barèmes!$D$2,IF(AA216&lt;=SUMIFS(Barèmes!$I$6:$I$28,Barèmes!$A$6:$A$28,"Agilité — T-test 974 (s)",Barèmes!$B$6:$B$28,H216,Barèmes!$C$6:$C$28,IF(H216="6ème","Mixte",G216)),Barèmes!$E$2,Barèmes!$F$2)))),IF(AA216&gt;=SUMIFS(Barèmes!$F$6:$F$28,Barèmes!$A$6:$A$28,"Agilité — T-test 974 (s)",Barèmes!$B$6:$B$28,H216,Barèmes!$C$6:$C$28,IF(H216="6ème","Mixte",G216)),Barèmes!$B$2,IF(AA216&gt;=SUMIFS(Barèmes!$G$6:$G$28,Barèmes!$A$6:$A$28,"Agilité — T-test 974 (s)",Barèmes!$B$6:$B$28,H216,Barèmes!$C$6:$C$28,IF(H216="6ème","Mixte",G216)),Barèmes!$C$2,IF(AA216&gt;=SUMIFS(Barèmes!$H$6:$H$28,Barèmes!$A$6:$A$28,"Agilité — T-test 974 (s)",Barèmes!$B$6:$B$28,H216,Barèmes!$C$6:$C$28,IF(H216="6ème","Mixte",G216)),Barèmes!$D$2,IF(AA216&gt;=SUMIFS(Barèmes!$I$6:$I$28,Barèmes!$A$6:$A$28,"Agilité — T-test 974 (s)",Barèmes!$B$6:$B$28,H216,Barèmes!$C$6:$C$28,IF(H216="6ème","Mixte",G216)),Barèmes!$E$2,Barèmes!$F$2))))))</f>
        <v/>
      </c>
      <c r="AD216" s="28" t="str">
        <f t="shared" si="26"/>
        <v/>
      </c>
      <c r="AE216" s="29" t="str">
        <f t="shared" si="27"/>
        <v/>
      </c>
      <c r="AF216" s="30" t="str">
        <f>IF(OR(AD216="",SUMPRODUCT((Barèmes!$A$6:$A$28="Surcoût d'agilité (s) — technique")*(Barèmes!$B$6:$B$28=H216)*(Barèmes!$C$6:$C$28=IF(H216="6ème","Mixte",G216)))=0),"",IF(SUMPRODUCT((Barèmes!$A$6:$A$28="Surcoût d'agilité (s) — technique")*(Barèmes!$B$6:$B$28=H216)*(Barèmes!$C$6:$C$28=IF(H216="6ème","Mixte",G216))*(Barèmes!$J$6:$J$28="+"))&gt;0,IF(AD216&lt;=SUMIFS(Barèmes!$D$6:$D$28,Barèmes!$A$6:$A$28,"Surcoût d'agilité (s) — technique",Barèmes!$B$6:$B$28,H216,Barèmes!$C$6:$C$28,IF(H216="6ème","Mixte",G216)),"à besoin",IF(AD216&lt;=SUMIFS(Barèmes!$E$6:$E$28,Barèmes!$A$6:$A$28,"Surcoût d'agilité (s) — technique",Barèmes!$B$6:$B$28,H216,Barèmes!$C$6:$C$28,IF(H216="6ème","Mixte",G216)),"fragile","satisfaisant")),IF(AD216&gt;=SUMIFS(Barèmes!$D$6:$D$28,Barèmes!$A$6:$A$28,"Surcoût d'agilité (s) — technique",Barèmes!$B$6:$B$28,H216,Barèmes!$C$6:$C$28,IF(H216="6ème","Mixte",G216)),"à besoin",IF(AD216&gt;=SUMIFS(Barèmes!$E$6:$E$28,Barèmes!$A$6:$A$28,"Surcoût d'agilité (s) — technique",Barèmes!$B$6:$B$28,H216,Barèmes!$C$6:$C$28,IF(H216="6ème","Mixte",G216)),"fragile","satisfaisant"))))</f>
        <v/>
      </c>
      <c r="AG216" s="30" t="str">
        <f>IF(OR(AD216="",SUMPRODUCT((Barèmes!$A$6:$A$28="Surcoût d'agilité (s) — technique")*(Barèmes!$B$6:$B$28=H216)*(Barèmes!$C$6:$C$28=IF(H216="6ème","Mixte",G216)))=0),"",IF(SUMPRODUCT((Barèmes!$A$6:$A$28="Surcoût d'agilité (s) — technique")*(Barèmes!$B$6:$B$28=H216)*(Barèmes!$C$6:$C$28=IF(H216="6ème","Mixte",G216))*(Barèmes!$J$6:$J$28="+"))&gt;0,IF(AD216&lt;=SUMIFS(Barèmes!$F$6:$F$28,Barèmes!$A$6:$A$28,"Surcoût d'agilité (s) — technique",Barèmes!$B$6:$B$28,H216,Barèmes!$C$6:$C$28,IF(H216="6ème","Mixte",G216)),Barèmes!$B$2,IF(AD216&lt;=SUMIFS(Barèmes!$G$6:$G$28,Barèmes!$A$6:$A$28,"Surcoût d'agilité (s) — technique",Barèmes!$B$6:$B$28,H216,Barèmes!$C$6:$C$28,IF(H216="6ème","Mixte",G216)),Barèmes!$C$2,IF(AD216&lt;=SUMIFS(Barèmes!$H$6:$H$28,Barèmes!$A$6:$A$28,"Surcoût d'agilité (s) — technique",Barèmes!$B$6:$B$28,H216,Barèmes!$C$6:$C$28,IF(H216="6ème","Mixte",G216)),Barèmes!$D$2,IF(AD216&lt;=SUMIFS(Barèmes!$I$6:$I$28,Barèmes!$A$6:$A$28,"Surcoût d'agilité (s) — technique",Barèmes!$B$6:$B$28,H216,Barèmes!$C$6:$C$28,IF(H216="6ème","Mixte",G216)),Barèmes!$E$2,Barèmes!$F$2)))),IF(AD216&gt;=SUMIFS(Barèmes!$F$6:$F$28,Barèmes!$A$6:$A$28,"Surcoût d'agilité (s) — technique",Barèmes!$B$6:$B$28,H216,Barèmes!$C$6:$C$28,IF(H216="6ème","Mixte",G216)),Barèmes!$B$2,IF(AD216&gt;=SUMIFS(Barèmes!$G$6:$G$28,Barèmes!$A$6:$A$28,"Surcoût d'agilité (s) — technique",Barèmes!$B$6:$B$28,H216,Barèmes!$C$6:$C$28,IF(H216="6ème","Mixte",G216)),Barèmes!$C$2,IF(AD216&gt;=SUMIFS(Barèmes!$H$6:$H$28,Barèmes!$A$6:$A$28,"Surcoût d'agilité (s) — technique",Barèmes!$B$6:$B$28,H216,Barèmes!$C$6:$C$28,IF(H216="6ème","Mixte",G216)),Barèmes!$D$2,IF(AD216&gt;=SUMIFS(Barèmes!$I$6:$I$28,Barèmes!$A$6:$A$28,"Surcoût d'agilité (s) — technique",Barèmes!$B$6:$B$28,H216,Barèmes!$C$6:$C$28,IF(H216="6ème","Mixte",G216)),Barèmes!$E$2,Barèmes!$F$2))))))</f>
        <v/>
      </c>
      <c r="AH216" s="31" t="str">
        <f>IF((IF(N216="",0,1)+IF(Q216="",0,1)+IF(W216="",0,1)+IF(Z216="",0,1)+IF(AC216="",0,1))=0,"",3*IF(N216=Barèmes!$B$2,1,IF(N216=Barèmes!$C$2,2,IF(N216=Barèmes!$D$2,3,IF(N216=Barèmes!$E$2,4,IF(N216=Barèmes!$F$2,5,0)))))+3*IF(Q216=Barèmes!$B$2,1,IF(Q216=Barèmes!$C$2,2,IF(Q216=Barèmes!$D$2,3,IF(Q216=Barèmes!$E$2,4,IF(Q216=Barèmes!$F$2,5,0)))))+2*IF(W216=Barèmes!$B$2,1,IF(W216=Barèmes!$C$2,2,IF(W216=Barèmes!$D$2,3,IF(W216=Barèmes!$E$2,4,IF(W216=Barèmes!$F$2,5,0)))))+1*IF(Z216=Barèmes!$B$2,1,IF(Z216=Barèmes!$C$2,2,IF(Z216=Barèmes!$D$2,3,IF(Z216=Barèmes!$E$2,4,IF(Z216=Barèmes!$F$2,5,0)))))+1*IF(AC216=Barèmes!$B$2,1,IF(AC216=Barèmes!$C$2,2,IF(AC216=Barèmes!$D$2,3,IF(AC216=Barèmes!$E$2,4,IF(AC216=Barèmes!$F$2,5,0))))))</f>
        <v/>
      </c>
      <c r="AI216" s="31"/>
      <c r="AJ216" s="32" t="str">
        <f>IFERROR(INDEX(Croissance!$B$5:$B$604,MATCH(A216,Croissance!$A$5:$A$604,0)),"")</f>
        <v/>
      </c>
      <c r="AK216" s="32" t="str">
        <f>IFERROR(INDEX(Croissance!$C$5:$C$604,MATCH(A216,Croissance!$A$5:$A$604,0)),"")</f>
        <v/>
      </c>
      <c r="AL216" s="32" t="str">
        <f>IFERROR(INDEX(Croissance!$D$5:$D$604,MATCH(A216,Croissance!$A$5:$A$604,0)),"")</f>
        <v/>
      </c>
      <c r="AM216" s="32" t="str">
        <f>IFERROR(INDEX(Croissance!$E$5:$E$604,MATCH(A216,Croissance!$A$5:$A$604,0)),"")</f>
        <v/>
      </c>
      <c r="AO216" s="33">
        <f t="shared" si="32"/>
        <v>0</v>
      </c>
      <c r="AP216" s="33">
        <f t="shared" si="28"/>
        <v>0</v>
      </c>
      <c r="AQ216" s="33">
        <f>IF(A216="",0,IF(AND(OR('Synthèse classe'!$C$2="Tous",C216='Synthèse classe'!$C$2),OR('Synthèse classe'!$C$3="Toutes",D216='Synthèse classe'!$C$3),OR('Synthèse classe'!$C$4="Toutes",AND('Synthèse classe'!$C$4="Dernière",AP216=1),B216=IFERROR(VALUE('Synthèse classe'!$C$4),0))),1,0))</f>
        <v>0</v>
      </c>
      <c r="AR216" s="34" t="str">
        <f t="shared" si="29"/>
        <v/>
      </c>
    </row>
    <row r="217" spans="1:44" x14ac:dyDescent="0.2">
      <c r="A217" s="17" t="str">
        <f t="shared" si="25"/>
        <v/>
      </c>
      <c r="B217" s="18"/>
      <c r="C217" s="19"/>
      <c r="D217" s="19"/>
      <c r="E217" s="19"/>
      <c r="F217" s="19"/>
      <c r="G217" s="19"/>
      <c r="H217" s="17" t="str">
        <f t="shared" si="30"/>
        <v/>
      </c>
      <c r="I217" s="20"/>
      <c r="J217" s="18"/>
      <c r="K217" s="19"/>
      <c r="L217" s="21" t="str">
        <f t="shared" si="31"/>
        <v/>
      </c>
      <c r="M217" s="21" t="str">
        <f>IF(OR(J217="",SUMPRODUCT((Barèmes!$A$6:$A$28="Endurance — Luc Léger (palier)")*(Barèmes!$B$6:$B$28=H217)*(Barèmes!$C$6:$C$28=IF(H217="6ème","Mixte",G217)))=0),"",IF(SUMPRODUCT((Barèmes!$A$6:$A$28="Endurance — Luc Léger (palier)")*(Barèmes!$B$6:$B$28=H217)*(Barèmes!$C$6:$C$28=IF(H217="6ème","Mixte",G217))*(Barèmes!$J$6:$J$28="+"))&gt;0,IF(J217&lt;=SUMIFS(Barèmes!$D$6:$D$28,Barèmes!$A$6:$A$28,"Endurance — Luc Léger (palier)",Barèmes!$B$6:$B$28,H217,Barèmes!$C$6:$C$28,IF(H217="6ème","Mixte",G217)),"à besoin",IF(J217&lt;=SUMIFS(Barèmes!$E$6:$E$28,Barèmes!$A$6:$A$28,"Endurance — Luc Léger (palier)",Barèmes!$B$6:$B$28,H217,Barèmes!$C$6:$C$28,IF(H217="6ème","Mixte",G217)),"fragile","satisfaisant")),IF(J217&gt;=SUMIFS(Barèmes!$D$6:$D$28,Barèmes!$A$6:$A$28,"Endurance — Luc Léger (palier)",Barèmes!$B$6:$B$28,H217,Barèmes!$C$6:$C$28,IF(H217="6ème","Mixte",G217)),"à besoin",IF(J217&gt;=SUMIFS(Barèmes!$E$6:$E$28,Barèmes!$A$6:$A$28,"Endurance — Luc Léger (palier)",Barèmes!$B$6:$B$28,H217,Barèmes!$C$6:$C$28,IF(H217="6ème","Mixte",G217)),"fragile","satisfaisant"))))</f>
        <v/>
      </c>
      <c r="N217" s="21" t="str">
        <f>IF(OR(J217="",SUMPRODUCT((Barèmes!$A$6:$A$28="Endurance — Luc Léger (palier)")*(Barèmes!$B$6:$B$28=H217)*(Barèmes!$C$6:$C$28=IF(H217="6ème","Mixte",G217)))=0),"",IF(SUMPRODUCT((Barèmes!$A$6:$A$28="Endurance — Luc Léger (palier)")*(Barèmes!$B$6:$B$28=H217)*(Barèmes!$C$6:$C$28=IF(H217="6ème","Mixte",G217))*(Barèmes!$J$6:$J$28="+"))&gt;0,IF(J217&lt;=SUMIFS(Barèmes!$F$6:$F$28,Barèmes!$A$6:$A$28,"Endurance — Luc Léger (palier)",Barèmes!$B$6:$B$28,H217,Barèmes!$C$6:$C$28,IF(H217="6ème","Mixte",G217)),Barèmes!$B$2,IF(J217&lt;=SUMIFS(Barèmes!$G$6:$G$28,Barèmes!$A$6:$A$28,"Endurance — Luc Léger (palier)",Barèmes!$B$6:$B$28,H217,Barèmes!$C$6:$C$28,IF(H217="6ème","Mixte",G217)),Barèmes!$C$2,IF(J217&lt;=SUMIFS(Barèmes!$H$6:$H$28,Barèmes!$A$6:$A$28,"Endurance — Luc Léger (palier)",Barèmes!$B$6:$B$28,H217,Barèmes!$C$6:$C$28,IF(H217="6ème","Mixte",G217)),Barèmes!$D$2,IF(J217&lt;=SUMIFS(Barèmes!$I$6:$I$28,Barèmes!$A$6:$A$28,"Endurance — Luc Léger (palier)",Barèmes!$B$6:$B$28,H217,Barèmes!$C$6:$C$28,IF(H217="6ème","Mixte",G217)),Barèmes!$E$2,Barèmes!$F$2)))),IF(J217&gt;=SUMIFS(Barèmes!$F$6:$F$28,Barèmes!$A$6:$A$28,"Endurance — Luc Léger (palier)",Barèmes!$B$6:$B$28,H217,Barèmes!$C$6:$C$28,IF(H217="6ème","Mixte",G217)),Barèmes!$B$2,IF(J217&gt;=SUMIFS(Barèmes!$G$6:$G$28,Barèmes!$A$6:$A$28,"Endurance — Luc Léger (palier)",Barèmes!$B$6:$B$28,H217,Barèmes!$C$6:$C$28,IF(H217="6ème","Mixte",G217)),Barèmes!$C$2,IF(J217&gt;=SUMIFS(Barèmes!$H$6:$H$28,Barèmes!$A$6:$A$28,"Endurance — Luc Léger (palier)",Barèmes!$B$6:$B$28,H217,Barèmes!$C$6:$C$28,IF(H217="6ème","Mixte",G217)),Barèmes!$D$2,IF(J217&gt;=SUMIFS(Barèmes!$I$6:$I$28,Barèmes!$A$6:$A$28,"Endurance — Luc Léger (palier)",Barèmes!$B$6:$B$28,H217,Barèmes!$C$6:$C$28,IF(H217="6ème","Mixte",G217)),Barèmes!$E$2,Barèmes!$F$2))))))</f>
        <v/>
      </c>
      <c r="O217" s="22"/>
      <c r="P217" s="23" t="str">
        <f>IF(OR(O217="",SUMPRODUCT((Barèmes!$A$6:$A$28="Force bas du corps — Saut en longueur (m)")*(Barèmes!$B$6:$B$28=H217)*(Barèmes!$C$6:$C$28=IF(H217="6ème","Mixte",G217)))=0),"",IF(SUMPRODUCT((Barèmes!$A$6:$A$28="Force bas du corps — Saut en longueur (m)")*(Barèmes!$B$6:$B$28=H217)*(Barèmes!$C$6:$C$28=IF(H217="6ème","Mixte",G217))*(Barèmes!$J$6:$J$28="+"))&gt;0,IF(O217&lt;=SUMIFS(Barèmes!$D$6:$D$28,Barèmes!$A$6:$A$28,"Force bas du corps — Saut en longueur (m)",Barèmes!$B$6:$B$28,H217,Barèmes!$C$6:$C$28,IF(H217="6ème","Mixte",G217)),"à besoin",IF(O217&lt;=SUMIFS(Barèmes!$E$6:$E$28,Barèmes!$A$6:$A$28,"Force bas du corps — Saut en longueur (m)",Barèmes!$B$6:$B$28,H217,Barèmes!$C$6:$C$28,IF(H217="6ème","Mixte",G217)),"fragile","satisfaisant")),IF(O217&gt;=SUMIFS(Barèmes!$D$6:$D$28,Barèmes!$A$6:$A$28,"Force bas du corps — Saut en longueur (m)",Barèmes!$B$6:$B$28,H217,Barèmes!$C$6:$C$28,IF(H217="6ème","Mixte",G217)),"à besoin",IF(O217&gt;=SUMIFS(Barèmes!$E$6:$E$28,Barèmes!$A$6:$A$28,"Force bas du corps — Saut en longueur (m)",Barèmes!$B$6:$B$28,H217,Barèmes!$C$6:$C$28,IF(H217="6ème","Mixte",G217)),"fragile","satisfaisant"))))</f>
        <v/>
      </c>
      <c r="Q217" s="23" t="str">
        <f>IF(OR(O217="",SUMPRODUCT((Barèmes!$A$6:$A$28="Force bas du corps — Saut en longueur (m)")*(Barèmes!$B$6:$B$28=H217)*(Barèmes!$C$6:$C$28=IF(H217="6ème","Mixte",G217)))=0),"",IF(SUMPRODUCT((Barèmes!$A$6:$A$28="Force bas du corps — Saut en longueur (m)")*(Barèmes!$B$6:$B$28=H217)*(Barèmes!$C$6:$C$28=IF(H217="6ème","Mixte",G217))*(Barèmes!$J$6:$J$28="+"))&gt;0,IF(O217&lt;=SUMIFS(Barèmes!$F$6:$F$28,Barèmes!$A$6:$A$28,"Force bas du corps — Saut en longueur (m)",Barèmes!$B$6:$B$28,H217,Barèmes!$C$6:$C$28,IF(H217="6ème","Mixte",G217)),Barèmes!$B$2,IF(O217&lt;=SUMIFS(Barèmes!$G$6:$G$28,Barèmes!$A$6:$A$28,"Force bas du corps — Saut en longueur (m)",Barèmes!$B$6:$B$28,H217,Barèmes!$C$6:$C$28,IF(H217="6ème","Mixte",G217)),Barèmes!$C$2,IF(O217&lt;=SUMIFS(Barèmes!$H$6:$H$28,Barèmes!$A$6:$A$28,"Force bas du corps — Saut en longueur (m)",Barèmes!$B$6:$B$28,H217,Barèmes!$C$6:$C$28,IF(H217="6ème","Mixte",G217)),Barèmes!$D$2,IF(O217&lt;=SUMIFS(Barèmes!$I$6:$I$28,Barèmes!$A$6:$A$28,"Force bas du corps — Saut en longueur (m)",Barèmes!$B$6:$B$28,H217,Barèmes!$C$6:$C$28,IF(H217="6ème","Mixte",G217)),Barèmes!$E$2,Barèmes!$F$2)))),IF(O217&gt;=SUMIFS(Barèmes!$F$6:$F$28,Barèmes!$A$6:$A$28,"Force bas du corps — Saut en longueur (m)",Barèmes!$B$6:$B$28,H217,Barèmes!$C$6:$C$28,IF(H217="6ème","Mixte",G217)),Barèmes!$B$2,IF(O217&gt;=SUMIFS(Barèmes!$G$6:$G$28,Barèmes!$A$6:$A$28,"Force bas du corps — Saut en longueur (m)",Barèmes!$B$6:$B$28,H217,Barèmes!$C$6:$C$28,IF(H217="6ème","Mixte",G217)),Barèmes!$C$2,IF(O217&gt;=SUMIFS(Barèmes!$H$6:$H$28,Barèmes!$A$6:$A$28,"Force bas du corps — Saut en longueur (m)",Barèmes!$B$6:$B$28,H217,Barèmes!$C$6:$C$28,IF(H217="6ème","Mixte",G217)),Barèmes!$D$2,IF(O217&gt;=SUMIFS(Barèmes!$I$6:$I$28,Barèmes!$A$6:$A$28,"Force bas du corps — Saut en longueur (m)",Barèmes!$B$6:$B$28,H217,Barèmes!$C$6:$C$28,IF(H217="6ème","Mixte",G217)),Barèmes!$E$2,Barèmes!$F$2))))))</f>
        <v/>
      </c>
      <c r="R217" s="22"/>
      <c r="S217" s="24" t="str">
        <f>IF(OR(R217="",SUMPRODUCT((Barèmes!$A$6:$A$28="Vitesse — 30 m (s)")*(Barèmes!$B$6:$B$28=H217)*(Barèmes!$C$6:$C$28=IF(H217="6ème","Mixte",G217)))=0),"",IF(SUMPRODUCT((Barèmes!$A$6:$A$28="Vitesse — 30 m (s)")*(Barèmes!$B$6:$B$28=H217)*(Barèmes!$C$6:$C$28=IF(H217="6ème","Mixte",G217))*(Barèmes!$J$6:$J$28="+"))&gt;0,IF(R217&lt;=SUMIFS(Barèmes!$D$6:$D$28,Barèmes!$A$6:$A$28,"Vitesse — 30 m (s)",Barèmes!$B$6:$B$28,H217,Barèmes!$C$6:$C$28,IF(H217="6ème","Mixte",G217)),"à besoin",IF(R217&lt;=SUMIFS(Barèmes!$E$6:$E$28,Barèmes!$A$6:$A$28,"Vitesse — 30 m (s)",Barèmes!$B$6:$B$28,H217,Barèmes!$C$6:$C$28,IF(H217="6ème","Mixte",G217)),"fragile","satisfaisant")),IF(R217&gt;=SUMIFS(Barèmes!$D$6:$D$28,Barèmes!$A$6:$A$28,"Vitesse — 30 m (s)",Barèmes!$B$6:$B$28,H217,Barèmes!$C$6:$C$28,IF(H217="6ème","Mixte",G217)),"à besoin",IF(R217&gt;=SUMIFS(Barèmes!$E$6:$E$28,Barèmes!$A$6:$A$28,"Vitesse — 30 m (s)",Barèmes!$B$6:$B$28,H217,Barèmes!$C$6:$C$28,IF(H217="6ème","Mixte",G217)),"fragile","satisfaisant"))))</f>
        <v/>
      </c>
      <c r="T217" s="24" t="str">
        <f>IF(OR(R217="",SUMPRODUCT((Barèmes!$A$6:$A$28="Vitesse — 30 m (s)")*(Barèmes!$B$6:$B$28=H217)*(Barèmes!$C$6:$C$28=IF(H217="6ème","Mixte",G217)))=0),"",IF(SUMPRODUCT((Barèmes!$A$6:$A$28="Vitesse — 30 m (s)")*(Barèmes!$B$6:$B$28=H217)*(Barèmes!$C$6:$C$28=IF(H217="6ème","Mixte",G217))*(Barèmes!$J$6:$J$28="+"))&gt;0,IF(R217&lt;=SUMIFS(Barèmes!$F$6:$F$28,Barèmes!$A$6:$A$28,"Vitesse — 30 m (s)",Barèmes!$B$6:$B$28,H217,Barèmes!$C$6:$C$28,IF(H217="6ème","Mixte",G217)),Barèmes!$B$2,IF(R217&lt;=SUMIFS(Barèmes!$G$6:$G$28,Barèmes!$A$6:$A$28,"Vitesse — 30 m (s)",Barèmes!$B$6:$B$28,H217,Barèmes!$C$6:$C$28,IF(H217="6ème","Mixte",G217)),Barèmes!$C$2,IF(R217&lt;=SUMIFS(Barèmes!$H$6:$H$28,Barèmes!$A$6:$A$28,"Vitesse — 30 m (s)",Barèmes!$B$6:$B$28,H217,Barèmes!$C$6:$C$28,IF(H217="6ème","Mixte",G217)),Barèmes!$D$2,IF(R217&lt;=SUMIFS(Barèmes!$I$6:$I$28,Barèmes!$A$6:$A$28,"Vitesse — 30 m (s)",Barèmes!$B$6:$B$28,H217,Barèmes!$C$6:$C$28,IF(H217="6ème","Mixte",G217)),Barèmes!$E$2,Barèmes!$F$2)))),IF(R217&gt;=SUMIFS(Barèmes!$F$6:$F$28,Barèmes!$A$6:$A$28,"Vitesse — 30 m (s)",Barèmes!$B$6:$B$28,H217,Barèmes!$C$6:$C$28,IF(H217="6ème","Mixte",G217)),Barèmes!$B$2,IF(R217&gt;=SUMIFS(Barèmes!$G$6:$G$28,Barèmes!$A$6:$A$28,"Vitesse — 30 m (s)",Barèmes!$B$6:$B$28,H217,Barèmes!$C$6:$C$28,IF(H217="6ème","Mixte",G217)),Barèmes!$C$2,IF(R217&gt;=SUMIFS(Barèmes!$H$6:$H$28,Barèmes!$A$6:$A$28,"Vitesse — 30 m (s)",Barèmes!$B$6:$B$28,H217,Barèmes!$C$6:$C$28,IF(H217="6ème","Mixte",G217)),Barèmes!$D$2,IF(R217&gt;=SUMIFS(Barèmes!$I$6:$I$28,Barèmes!$A$6:$A$28,"Vitesse — 30 m (s)",Barèmes!$B$6:$B$28,H217,Barèmes!$C$6:$C$28,IF(H217="6ème","Mixte",G217)),Barèmes!$E$2,Barèmes!$F$2))))))</f>
        <v/>
      </c>
      <c r="U217" s="22"/>
      <c r="V217" s="25" t="str">
        <f>IF(OR(U217="",SUMPRODUCT((Barèmes!$A$6:$A$28="Vitesse — 50 m (s)")*(Barèmes!$B$6:$B$28=H217)*(Barèmes!$C$6:$C$28=IF(H217="6ème","Mixte",G217)))=0),"",IF(SUMPRODUCT((Barèmes!$A$6:$A$28="Vitesse — 50 m (s)")*(Barèmes!$B$6:$B$28=H217)*(Barèmes!$C$6:$C$28=IF(H217="6ème","Mixte",G217))*(Barèmes!$J$6:$J$28="+"))&gt;0,IF(U217&lt;=SUMIFS(Barèmes!$D$6:$D$28,Barèmes!$A$6:$A$28,"Vitesse — 50 m (s)",Barèmes!$B$6:$B$28,H217,Barèmes!$C$6:$C$28,IF(H217="6ème","Mixte",G217)),"à besoin",IF(U217&lt;=SUMIFS(Barèmes!$E$6:$E$28,Barèmes!$A$6:$A$28,"Vitesse — 50 m (s)",Barèmes!$B$6:$B$28,H217,Barèmes!$C$6:$C$28,IF(H217="6ème","Mixte",G217)),"fragile","satisfaisant")),IF(U217&gt;=SUMIFS(Barèmes!$D$6:$D$28,Barèmes!$A$6:$A$28,"Vitesse — 50 m (s)",Barèmes!$B$6:$B$28,H217,Barèmes!$C$6:$C$28,IF(H217="6ème","Mixte",G217)),"à besoin",IF(U217&gt;=SUMIFS(Barèmes!$E$6:$E$28,Barèmes!$A$6:$A$28,"Vitesse — 50 m (s)",Barèmes!$B$6:$B$28,H217,Barèmes!$C$6:$C$28,IF(H217="6ème","Mixte",G217)),"fragile","satisfaisant"))))</f>
        <v/>
      </c>
      <c r="W217" s="25" t="str">
        <f>IF(OR(U217="",SUMPRODUCT((Barèmes!$A$6:$A$28="Vitesse — 50 m (s)")*(Barèmes!$B$6:$B$28=H217)*(Barèmes!$C$6:$C$28=IF(H217="6ème","Mixte",G217)))=0),"",IF(SUMPRODUCT((Barèmes!$A$6:$A$28="Vitesse — 50 m (s)")*(Barèmes!$B$6:$B$28=H217)*(Barèmes!$C$6:$C$28=IF(H217="6ème","Mixte",G217))*(Barèmes!$J$6:$J$28="+"))&gt;0,IF(U217&lt;=SUMIFS(Barèmes!$F$6:$F$28,Barèmes!$A$6:$A$28,"Vitesse — 50 m (s)",Barèmes!$B$6:$B$28,H217,Barèmes!$C$6:$C$28,IF(H217="6ème","Mixte",G217)),Barèmes!$B$2,IF(U217&lt;=SUMIFS(Barèmes!$G$6:$G$28,Barèmes!$A$6:$A$28,"Vitesse — 50 m (s)",Barèmes!$B$6:$B$28,H217,Barèmes!$C$6:$C$28,IF(H217="6ème","Mixte",G217)),Barèmes!$C$2,IF(U217&lt;=SUMIFS(Barèmes!$H$6:$H$28,Barèmes!$A$6:$A$28,"Vitesse — 50 m (s)",Barèmes!$B$6:$B$28,H217,Barèmes!$C$6:$C$28,IF(H217="6ème","Mixte",G217)),Barèmes!$D$2,IF(U217&lt;=SUMIFS(Barèmes!$I$6:$I$28,Barèmes!$A$6:$A$28,"Vitesse — 50 m (s)",Barèmes!$B$6:$B$28,H217,Barèmes!$C$6:$C$28,IF(H217="6ème","Mixte",G217)),Barèmes!$E$2,Barèmes!$F$2)))),IF(U217&gt;=SUMIFS(Barèmes!$F$6:$F$28,Barèmes!$A$6:$A$28,"Vitesse — 50 m (s)",Barèmes!$B$6:$B$28,H217,Barèmes!$C$6:$C$28,IF(H217="6ème","Mixte",G217)),Barèmes!$B$2,IF(U217&gt;=SUMIFS(Barèmes!$G$6:$G$28,Barèmes!$A$6:$A$28,"Vitesse — 50 m (s)",Barèmes!$B$6:$B$28,H217,Barèmes!$C$6:$C$28,IF(H217="6ème","Mixte",G217)),Barèmes!$C$2,IF(U217&gt;=SUMIFS(Barèmes!$H$6:$H$28,Barèmes!$A$6:$A$28,"Vitesse — 50 m (s)",Barèmes!$B$6:$B$28,H217,Barèmes!$C$6:$C$28,IF(H217="6ème","Mixte",G217)),Barèmes!$D$2,IF(U217&gt;=SUMIFS(Barèmes!$I$6:$I$28,Barèmes!$A$6:$A$28,"Vitesse — 50 m (s)",Barèmes!$B$6:$B$28,H217,Barèmes!$C$6:$C$28,IF(H217="6ème","Mixte",G217)),Barèmes!$E$2,Barèmes!$F$2))))))</f>
        <v/>
      </c>
      <c r="X217" s="18"/>
      <c r="Y217" s="26" t="str" cm="1">
        <f t="array" ref="Y217">IF(OR(X217="",SUMPRODUCT((Barèmes!$A$6:$A$28="Souplesse (score 1-5)")*(Barèmes!$B$6:$B$28=H217)*(Barèmes!$C$6:$C$28=IF(H217="6ème","Mixte",G217)))=0),"",IF(SUMPRODUCT((Barèmes!$A$6:$A$28="Souplesse (score 1-5)")*(Barèmes!$B$6:$B$28=H217)*(Barèmes!$C$6:$C$28=IF(H217="6ème","Mixte",G217))*(Barèmes!$J$6:$J$28="+"))&gt;0,IF(X217&lt;=SUMIFS(Barèmes!$D$6:$D$28,Barèmes!$A$6:$A$28,"Souplesse (score 1-5)",Barèmes!$B$6:$B$28,H217,Barèmes!$C$6:$C$28,IF(H217="6ème","Mixte",G217)),"à besoin",IF(X217&lt;=SUMIFS(Barèmes!$E$6:$E$28,Barèmes!$A$6:$A$28,"Souplesse (score 1-5)",Barèmes!$B$6:$B$28,H217,Barèmes!$C$6:$C$28,IF(H217="6ème","Mixte",G217)),"fragile","satisfaisant")),IF(X217&gt;=SUMIFS(Barèmes!$D$6:$D$28,Barèmes!$A$6:$A$28,"Souplesse (score 1-5)",Barèmes!$B$6:$B$28,H217,Barèmes!$C$6:$C$28,IF(H217="6ème","Mixte",G217)),"à besoin",IF(X217&gt;=SUMIFS(Barèmes!$E$6:$E$28,Barèmes!$A$6:$A$28,"Souplesse (score 1-5)",Barèmes!$B$6:$B$28,H217,Barèmes!$C$6:$C$28,IF(H217="6ème","Mixte",G217)),"fragile","satisfaisant"))))</f>
        <v/>
      </c>
      <c r="Z217" s="26" t="str" cm="1">
        <f t="array" ref="Z217">IF(OR(X217="",SUMPRODUCT((Barèmes!$A$6:$A$28="Souplesse (score 1-5)")*(Barèmes!$B$6:$B$28=H217)*(Barèmes!$C$6:$C$28=IF(H217="6ème","Mixte",G217)))=0),"",IF(SUMPRODUCT((Barèmes!$A$6:$A$28="Souplesse (score 1-5)")*(Barèmes!$B$6:$B$28=H217)*(Barèmes!$C$6:$C$28=IF(H217="6ème","Mixte",G217))*(Barèmes!$J$6:$J$28="+"))&gt;0,IF(X217&lt;=SUMIFS(Barèmes!$F$6:$F$28,Barèmes!$A$6:$A$28,"Souplesse (score 1-5)",Barèmes!$B$6:$B$28,H217,Barèmes!$C$6:$C$28,IF(H217="6ème","Mixte",G217)),Barèmes!$B$2,IF(X217&lt;=SUMIFS(Barèmes!$G$6:$G$28,Barèmes!$A$6:$A$28,"Souplesse (score 1-5)",Barèmes!$B$6:$B$28,H217,Barèmes!$C$6:$C$28,IF(H217="6ème","Mixte",G217)),Barèmes!$C$2,IF(X217&lt;=SUMIFS(Barèmes!$H$6:$H$28,Barèmes!$A$6:$A$28,"Souplesse (score 1-5)",Barèmes!$B$6:$B$28,H217,Barèmes!$C$6:$C$28,IF(H217="6ème","Mixte",G217)),Barèmes!$D$2,IF(X217&lt;=SUMIFS(Barèmes!$I$6:$I$28,Barèmes!$A$6:$A$28,"Souplesse (score 1-5)",Barèmes!$B$6:$B$28,H217,Barèmes!$C$6:$C$28,IF(H217="6ème","Mixte",G217)),Barèmes!$E$2,Barèmes!$F$2)))),IF(X217&gt;=SUMIFS(Barèmes!$F$6:$F$28,Barèmes!$A$6:$A$28,"Souplesse (score 1-5)",Barèmes!$B$6:$B$28,H217,Barèmes!$C$6:$C$28,IF(H217="6ème","Mixte",G217)),Barèmes!$B$2,IF(X217&gt;=SUMIFS(Barèmes!$G$6:$G$28,Barèmes!$A$6:$A$28,"Souplesse (score 1-5)",Barèmes!$B$6:$B$28,H217,Barèmes!$C$6:$C$28,IF(H217="6ème","Mixte",G217)),Barèmes!$C$2,IF(X217&gt;=SUMIFS(Barèmes!$H$6:$H$28,Barèmes!$A$6:$A$28,"Souplesse (score 1-5)",Barèmes!$B$6:$B$28,H217,Barèmes!$C$6:$C$28,IF(H217="6ème","Mixte",G217)),Barèmes!$D$2,IF(X217&gt;=SUMIFS(Barèmes!$I$6:$I$28,Barèmes!$A$6:$A$28,"Souplesse (score 1-5)",Barèmes!$B$6:$B$28,H217,Barèmes!$C$6:$C$28,IF(H217="6ème","Mixte",G217)),Barèmes!$E$2,Barèmes!$F$2))))))</f>
        <v/>
      </c>
      <c r="AA217" s="22"/>
      <c r="AB217" s="27" t="str">
        <f>IF(OR(AA217="",SUMPRODUCT((Barèmes!$A$6:$A$28="Agilité — T-test 974 (s)")*(Barèmes!$B$6:$B$28=H217)*(Barèmes!$C$6:$C$28=IF(H217="6ème","Mixte",G217)))=0),"",IF(SUMPRODUCT((Barèmes!$A$6:$A$28="Agilité — T-test 974 (s)")*(Barèmes!$B$6:$B$28=H217)*(Barèmes!$C$6:$C$28=IF(H217="6ème","Mixte",G217))*(Barèmes!$J$6:$J$28="+"))&gt;0,IF(AA217&lt;=SUMIFS(Barèmes!$D$6:$D$28,Barèmes!$A$6:$A$28,"Agilité — T-test 974 (s)",Barèmes!$B$6:$B$28,H217,Barèmes!$C$6:$C$28,IF(H217="6ème","Mixte",G217)),"à besoin",IF(AA217&lt;=SUMIFS(Barèmes!$E$6:$E$28,Barèmes!$A$6:$A$28,"Agilité — T-test 974 (s)",Barèmes!$B$6:$B$28,H217,Barèmes!$C$6:$C$28,IF(H217="6ème","Mixte",G217)),"fragile","satisfaisant")),IF(AA217&gt;=SUMIFS(Barèmes!$D$6:$D$28,Barèmes!$A$6:$A$28,"Agilité — T-test 974 (s)",Barèmes!$B$6:$B$28,H217,Barèmes!$C$6:$C$28,IF(H217="6ème","Mixte",G217)),"à besoin",IF(AA217&gt;=SUMIFS(Barèmes!$E$6:$E$28,Barèmes!$A$6:$A$28,"Agilité — T-test 974 (s)",Barèmes!$B$6:$B$28,H217,Barèmes!$C$6:$C$28,IF(H217="6ème","Mixte",G217)),"fragile","satisfaisant"))))</f>
        <v/>
      </c>
      <c r="AC217" s="27" t="str">
        <f>IF(OR(AA217="",SUMPRODUCT((Barèmes!$A$6:$A$28="Agilité — T-test 974 (s)")*(Barèmes!$B$6:$B$28=H217)*(Barèmes!$C$6:$C$28=IF(H217="6ème","Mixte",G217)))=0),"",IF(SUMPRODUCT((Barèmes!$A$6:$A$28="Agilité — T-test 974 (s)")*(Barèmes!$B$6:$B$28=H217)*(Barèmes!$C$6:$C$28=IF(H217="6ème","Mixte",G217))*(Barèmes!$J$6:$J$28="+"))&gt;0,IF(AA217&lt;=SUMIFS(Barèmes!$F$6:$F$28,Barèmes!$A$6:$A$28,"Agilité — T-test 974 (s)",Barèmes!$B$6:$B$28,H217,Barèmes!$C$6:$C$28,IF(H217="6ème","Mixte",G217)),Barèmes!$B$2,IF(AA217&lt;=SUMIFS(Barèmes!$G$6:$G$28,Barèmes!$A$6:$A$28,"Agilité — T-test 974 (s)",Barèmes!$B$6:$B$28,H217,Barèmes!$C$6:$C$28,IF(H217="6ème","Mixte",G217)),Barèmes!$C$2,IF(AA217&lt;=SUMIFS(Barèmes!$H$6:$H$28,Barèmes!$A$6:$A$28,"Agilité — T-test 974 (s)",Barèmes!$B$6:$B$28,H217,Barèmes!$C$6:$C$28,IF(H217="6ème","Mixte",G217)),Barèmes!$D$2,IF(AA217&lt;=SUMIFS(Barèmes!$I$6:$I$28,Barèmes!$A$6:$A$28,"Agilité — T-test 974 (s)",Barèmes!$B$6:$B$28,H217,Barèmes!$C$6:$C$28,IF(H217="6ème","Mixte",G217)),Barèmes!$E$2,Barèmes!$F$2)))),IF(AA217&gt;=SUMIFS(Barèmes!$F$6:$F$28,Barèmes!$A$6:$A$28,"Agilité — T-test 974 (s)",Barèmes!$B$6:$B$28,H217,Barèmes!$C$6:$C$28,IF(H217="6ème","Mixte",G217)),Barèmes!$B$2,IF(AA217&gt;=SUMIFS(Barèmes!$G$6:$G$28,Barèmes!$A$6:$A$28,"Agilité — T-test 974 (s)",Barèmes!$B$6:$B$28,H217,Barèmes!$C$6:$C$28,IF(H217="6ème","Mixte",G217)),Barèmes!$C$2,IF(AA217&gt;=SUMIFS(Barèmes!$H$6:$H$28,Barèmes!$A$6:$A$28,"Agilité — T-test 974 (s)",Barèmes!$B$6:$B$28,H217,Barèmes!$C$6:$C$28,IF(H217="6ème","Mixte",G217)),Barèmes!$D$2,IF(AA217&gt;=SUMIFS(Barèmes!$I$6:$I$28,Barèmes!$A$6:$A$28,"Agilité — T-test 974 (s)",Barèmes!$B$6:$B$28,H217,Barèmes!$C$6:$C$28,IF(H217="6ème","Mixte",G217)),Barèmes!$E$2,Barèmes!$F$2))))))</f>
        <v/>
      </c>
      <c r="AD217" s="28" t="str">
        <f t="shared" si="26"/>
        <v/>
      </c>
      <c r="AE217" s="29" t="str">
        <f t="shared" si="27"/>
        <v/>
      </c>
      <c r="AF217" s="30" t="str">
        <f>IF(OR(AD217="",SUMPRODUCT((Barèmes!$A$6:$A$28="Surcoût d'agilité (s) — technique")*(Barèmes!$B$6:$B$28=H217)*(Barèmes!$C$6:$C$28=IF(H217="6ème","Mixte",G217)))=0),"",IF(SUMPRODUCT((Barèmes!$A$6:$A$28="Surcoût d'agilité (s) — technique")*(Barèmes!$B$6:$B$28=H217)*(Barèmes!$C$6:$C$28=IF(H217="6ème","Mixte",G217))*(Barèmes!$J$6:$J$28="+"))&gt;0,IF(AD217&lt;=SUMIFS(Barèmes!$D$6:$D$28,Barèmes!$A$6:$A$28,"Surcoût d'agilité (s) — technique",Barèmes!$B$6:$B$28,H217,Barèmes!$C$6:$C$28,IF(H217="6ème","Mixte",G217)),"à besoin",IF(AD217&lt;=SUMIFS(Barèmes!$E$6:$E$28,Barèmes!$A$6:$A$28,"Surcoût d'agilité (s) — technique",Barèmes!$B$6:$B$28,H217,Barèmes!$C$6:$C$28,IF(H217="6ème","Mixte",G217)),"fragile","satisfaisant")),IF(AD217&gt;=SUMIFS(Barèmes!$D$6:$D$28,Barèmes!$A$6:$A$28,"Surcoût d'agilité (s) — technique",Barèmes!$B$6:$B$28,H217,Barèmes!$C$6:$C$28,IF(H217="6ème","Mixte",G217)),"à besoin",IF(AD217&gt;=SUMIFS(Barèmes!$E$6:$E$28,Barèmes!$A$6:$A$28,"Surcoût d'agilité (s) — technique",Barèmes!$B$6:$B$28,H217,Barèmes!$C$6:$C$28,IF(H217="6ème","Mixte",G217)),"fragile","satisfaisant"))))</f>
        <v/>
      </c>
      <c r="AG217" s="30" t="str">
        <f>IF(OR(AD217="",SUMPRODUCT((Barèmes!$A$6:$A$28="Surcoût d'agilité (s) — technique")*(Barèmes!$B$6:$B$28=H217)*(Barèmes!$C$6:$C$28=IF(H217="6ème","Mixte",G217)))=0),"",IF(SUMPRODUCT((Barèmes!$A$6:$A$28="Surcoût d'agilité (s) — technique")*(Barèmes!$B$6:$B$28=H217)*(Barèmes!$C$6:$C$28=IF(H217="6ème","Mixte",G217))*(Barèmes!$J$6:$J$28="+"))&gt;0,IF(AD217&lt;=SUMIFS(Barèmes!$F$6:$F$28,Barèmes!$A$6:$A$28,"Surcoût d'agilité (s) — technique",Barèmes!$B$6:$B$28,H217,Barèmes!$C$6:$C$28,IF(H217="6ème","Mixte",G217)),Barèmes!$B$2,IF(AD217&lt;=SUMIFS(Barèmes!$G$6:$G$28,Barèmes!$A$6:$A$28,"Surcoût d'agilité (s) — technique",Barèmes!$B$6:$B$28,H217,Barèmes!$C$6:$C$28,IF(H217="6ème","Mixte",G217)),Barèmes!$C$2,IF(AD217&lt;=SUMIFS(Barèmes!$H$6:$H$28,Barèmes!$A$6:$A$28,"Surcoût d'agilité (s) — technique",Barèmes!$B$6:$B$28,H217,Barèmes!$C$6:$C$28,IF(H217="6ème","Mixte",G217)),Barèmes!$D$2,IF(AD217&lt;=SUMIFS(Barèmes!$I$6:$I$28,Barèmes!$A$6:$A$28,"Surcoût d'agilité (s) — technique",Barèmes!$B$6:$B$28,H217,Barèmes!$C$6:$C$28,IF(H217="6ème","Mixte",G217)),Barèmes!$E$2,Barèmes!$F$2)))),IF(AD217&gt;=SUMIFS(Barèmes!$F$6:$F$28,Barèmes!$A$6:$A$28,"Surcoût d'agilité (s) — technique",Barèmes!$B$6:$B$28,H217,Barèmes!$C$6:$C$28,IF(H217="6ème","Mixte",G217)),Barèmes!$B$2,IF(AD217&gt;=SUMIFS(Barèmes!$G$6:$G$28,Barèmes!$A$6:$A$28,"Surcoût d'agilité (s) — technique",Barèmes!$B$6:$B$28,H217,Barèmes!$C$6:$C$28,IF(H217="6ème","Mixte",G217)),Barèmes!$C$2,IF(AD217&gt;=SUMIFS(Barèmes!$H$6:$H$28,Barèmes!$A$6:$A$28,"Surcoût d'agilité (s) — technique",Barèmes!$B$6:$B$28,H217,Barèmes!$C$6:$C$28,IF(H217="6ème","Mixte",G217)),Barèmes!$D$2,IF(AD217&gt;=SUMIFS(Barèmes!$I$6:$I$28,Barèmes!$A$6:$A$28,"Surcoût d'agilité (s) — technique",Barèmes!$B$6:$B$28,H217,Barèmes!$C$6:$C$28,IF(H217="6ème","Mixte",G217)),Barèmes!$E$2,Barèmes!$F$2))))))</f>
        <v/>
      </c>
      <c r="AH217" s="31" t="str">
        <f>IF((IF(N217="",0,1)+IF(Q217="",0,1)+IF(W217="",0,1)+IF(Z217="",0,1)+IF(AC217="",0,1))=0,"",3*IF(N217=Barèmes!$B$2,1,IF(N217=Barèmes!$C$2,2,IF(N217=Barèmes!$D$2,3,IF(N217=Barèmes!$E$2,4,IF(N217=Barèmes!$F$2,5,0)))))+3*IF(Q217=Barèmes!$B$2,1,IF(Q217=Barèmes!$C$2,2,IF(Q217=Barèmes!$D$2,3,IF(Q217=Barèmes!$E$2,4,IF(Q217=Barèmes!$F$2,5,0)))))+2*IF(W217=Barèmes!$B$2,1,IF(W217=Barèmes!$C$2,2,IF(W217=Barèmes!$D$2,3,IF(W217=Barèmes!$E$2,4,IF(W217=Barèmes!$F$2,5,0)))))+1*IF(Z217=Barèmes!$B$2,1,IF(Z217=Barèmes!$C$2,2,IF(Z217=Barèmes!$D$2,3,IF(Z217=Barèmes!$E$2,4,IF(Z217=Barèmes!$F$2,5,0)))))+1*IF(AC217=Barèmes!$B$2,1,IF(AC217=Barèmes!$C$2,2,IF(AC217=Barèmes!$D$2,3,IF(AC217=Barèmes!$E$2,4,IF(AC217=Barèmes!$F$2,5,0))))))</f>
        <v/>
      </c>
      <c r="AI217" s="31"/>
      <c r="AJ217" s="32" t="str">
        <f>IFERROR(INDEX(Croissance!$B$5:$B$604,MATCH(A217,Croissance!$A$5:$A$604,0)),"")</f>
        <v/>
      </c>
      <c r="AK217" s="32" t="str">
        <f>IFERROR(INDEX(Croissance!$C$5:$C$604,MATCH(A217,Croissance!$A$5:$A$604,0)),"")</f>
        <v/>
      </c>
      <c r="AL217" s="32" t="str">
        <f>IFERROR(INDEX(Croissance!$D$5:$D$604,MATCH(A217,Croissance!$A$5:$A$604,0)),"")</f>
        <v/>
      </c>
      <c r="AM217" s="32" t="str">
        <f>IFERROR(INDEX(Croissance!$E$5:$E$604,MATCH(A217,Croissance!$A$5:$A$604,0)),"")</f>
        <v/>
      </c>
      <c r="AO217" s="33">
        <f t="shared" si="32"/>
        <v>0</v>
      </c>
      <c r="AP217" s="33">
        <f t="shared" si="28"/>
        <v>0</v>
      </c>
      <c r="AQ217" s="33">
        <f>IF(A217="",0,IF(AND(OR('Synthèse classe'!$C$2="Tous",C217='Synthèse classe'!$C$2),OR('Synthèse classe'!$C$3="Toutes",D217='Synthèse classe'!$C$3),OR('Synthèse classe'!$C$4="Toutes",AND('Synthèse classe'!$C$4="Dernière",AP217=1),B217=IFERROR(VALUE('Synthèse classe'!$C$4),0))),1,0))</f>
        <v>0</v>
      </c>
      <c r="AR217" s="34" t="str">
        <f t="shared" si="29"/>
        <v/>
      </c>
    </row>
    <row r="218" spans="1:44" x14ac:dyDescent="0.2">
      <c r="A218" s="17" t="str">
        <f t="shared" si="25"/>
        <v/>
      </c>
      <c r="B218" s="18"/>
      <c r="C218" s="19"/>
      <c r="D218" s="19"/>
      <c r="E218" s="19"/>
      <c r="F218" s="19"/>
      <c r="G218" s="19"/>
      <c r="H218" s="17" t="str">
        <f t="shared" si="30"/>
        <v/>
      </c>
      <c r="I218" s="20"/>
      <c r="J218" s="18"/>
      <c r="K218" s="19"/>
      <c r="L218" s="21" t="str">
        <f t="shared" si="31"/>
        <v/>
      </c>
      <c r="M218" s="21" t="str">
        <f>IF(OR(J218="",SUMPRODUCT((Barèmes!$A$6:$A$28="Endurance — Luc Léger (palier)")*(Barèmes!$B$6:$B$28=H218)*(Barèmes!$C$6:$C$28=IF(H218="6ème","Mixte",G218)))=0),"",IF(SUMPRODUCT((Barèmes!$A$6:$A$28="Endurance — Luc Léger (palier)")*(Barèmes!$B$6:$B$28=H218)*(Barèmes!$C$6:$C$28=IF(H218="6ème","Mixte",G218))*(Barèmes!$J$6:$J$28="+"))&gt;0,IF(J218&lt;=SUMIFS(Barèmes!$D$6:$D$28,Barèmes!$A$6:$A$28,"Endurance — Luc Léger (palier)",Barèmes!$B$6:$B$28,H218,Barèmes!$C$6:$C$28,IF(H218="6ème","Mixte",G218)),"à besoin",IF(J218&lt;=SUMIFS(Barèmes!$E$6:$E$28,Barèmes!$A$6:$A$28,"Endurance — Luc Léger (palier)",Barèmes!$B$6:$B$28,H218,Barèmes!$C$6:$C$28,IF(H218="6ème","Mixte",G218)),"fragile","satisfaisant")),IF(J218&gt;=SUMIFS(Barèmes!$D$6:$D$28,Barèmes!$A$6:$A$28,"Endurance — Luc Léger (palier)",Barèmes!$B$6:$B$28,H218,Barèmes!$C$6:$C$28,IF(H218="6ème","Mixte",G218)),"à besoin",IF(J218&gt;=SUMIFS(Barèmes!$E$6:$E$28,Barèmes!$A$6:$A$28,"Endurance — Luc Léger (palier)",Barèmes!$B$6:$B$28,H218,Barèmes!$C$6:$C$28,IF(H218="6ème","Mixte",G218)),"fragile","satisfaisant"))))</f>
        <v/>
      </c>
      <c r="N218" s="21" t="str">
        <f>IF(OR(J218="",SUMPRODUCT((Barèmes!$A$6:$A$28="Endurance — Luc Léger (palier)")*(Barèmes!$B$6:$B$28=H218)*(Barèmes!$C$6:$C$28=IF(H218="6ème","Mixte",G218)))=0),"",IF(SUMPRODUCT((Barèmes!$A$6:$A$28="Endurance — Luc Léger (palier)")*(Barèmes!$B$6:$B$28=H218)*(Barèmes!$C$6:$C$28=IF(H218="6ème","Mixte",G218))*(Barèmes!$J$6:$J$28="+"))&gt;0,IF(J218&lt;=SUMIFS(Barèmes!$F$6:$F$28,Barèmes!$A$6:$A$28,"Endurance — Luc Léger (palier)",Barèmes!$B$6:$B$28,H218,Barèmes!$C$6:$C$28,IF(H218="6ème","Mixte",G218)),Barèmes!$B$2,IF(J218&lt;=SUMIFS(Barèmes!$G$6:$G$28,Barèmes!$A$6:$A$28,"Endurance — Luc Léger (palier)",Barèmes!$B$6:$B$28,H218,Barèmes!$C$6:$C$28,IF(H218="6ème","Mixte",G218)),Barèmes!$C$2,IF(J218&lt;=SUMIFS(Barèmes!$H$6:$H$28,Barèmes!$A$6:$A$28,"Endurance — Luc Léger (palier)",Barèmes!$B$6:$B$28,H218,Barèmes!$C$6:$C$28,IF(H218="6ème","Mixte",G218)),Barèmes!$D$2,IF(J218&lt;=SUMIFS(Barèmes!$I$6:$I$28,Barèmes!$A$6:$A$28,"Endurance — Luc Léger (palier)",Barèmes!$B$6:$B$28,H218,Barèmes!$C$6:$C$28,IF(H218="6ème","Mixte",G218)),Barèmes!$E$2,Barèmes!$F$2)))),IF(J218&gt;=SUMIFS(Barèmes!$F$6:$F$28,Barèmes!$A$6:$A$28,"Endurance — Luc Léger (palier)",Barèmes!$B$6:$B$28,H218,Barèmes!$C$6:$C$28,IF(H218="6ème","Mixte",G218)),Barèmes!$B$2,IF(J218&gt;=SUMIFS(Barèmes!$G$6:$G$28,Barèmes!$A$6:$A$28,"Endurance — Luc Léger (palier)",Barèmes!$B$6:$B$28,H218,Barèmes!$C$6:$C$28,IF(H218="6ème","Mixte",G218)),Barèmes!$C$2,IF(J218&gt;=SUMIFS(Barèmes!$H$6:$H$28,Barèmes!$A$6:$A$28,"Endurance — Luc Léger (palier)",Barèmes!$B$6:$B$28,H218,Barèmes!$C$6:$C$28,IF(H218="6ème","Mixte",G218)),Barèmes!$D$2,IF(J218&gt;=SUMIFS(Barèmes!$I$6:$I$28,Barèmes!$A$6:$A$28,"Endurance — Luc Léger (palier)",Barèmes!$B$6:$B$28,H218,Barèmes!$C$6:$C$28,IF(H218="6ème","Mixte",G218)),Barèmes!$E$2,Barèmes!$F$2))))))</f>
        <v/>
      </c>
      <c r="O218" s="22"/>
      <c r="P218" s="23" t="str">
        <f>IF(OR(O218="",SUMPRODUCT((Barèmes!$A$6:$A$28="Force bas du corps — Saut en longueur (m)")*(Barèmes!$B$6:$B$28=H218)*(Barèmes!$C$6:$C$28=IF(H218="6ème","Mixte",G218)))=0),"",IF(SUMPRODUCT((Barèmes!$A$6:$A$28="Force bas du corps — Saut en longueur (m)")*(Barèmes!$B$6:$B$28=H218)*(Barèmes!$C$6:$C$28=IF(H218="6ème","Mixte",G218))*(Barèmes!$J$6:$J$28="+"))&gt;0,IF(O218&lt;=SUMIFS(Barèmes!$D$6:$D$28,Barèmes!$A$6:$A$28,"Force bas du corps — Saut en longueur (m)",Barèmes!$B$6:$B$28,H218,Barèmes!$C$6:$C$28,IF(H218="6ème","Mixte",G218)),"à besoin",IF(O218&lt;=SUMIFS(Barèmes!$E$6:$E$28,Barèmes!$A$6:$A$28,"Force bas du corps — Saut en longueur (m)",Barèmes!$B$6:$B$28,H218,Barèmes!$C$6:$C$28,IF(H218="6ème","Mixte",G218)),"fragile","satisfaisant")),IF(O218&gt;=SUMIFS(Barèmes!$D$6:$D$28,Barèmes!$A$6:$A$28,"Force bas du corps — Saut en longueur (m)",Barèmes!$B$6:$B$28,H218,Barèmes!$C$6:$C$28,IF(H218="6ème","Mixte",G218)),"à besoin",IF(O218&gt;=SUMIFS(Barèmes!$E$6:$E$28,Barèmes!$A$6:$A$28,"Force bas du corps — Saut en longueur (m)",Barèmes!$B$6:$B$28,H218,Barèmes!$C$6:$C$28,IF(H218="6ème","Mixte",G218)),"fragile","satisfaisant"))))</f>
        <v/>
      </c>
      <c r="Q218" s="23" t="str">
        <f>IF(OR(O218="",SUMPRODUCT((Barèmes!$A$6:$A$28="Force bas du corps — Saut en longueur (m)")*(Barèmes!$B$6:$B$28=H218)*(Barèmes!$C$6:$C$28=IF(H218="6ème","Mixte",G218)))=0),"",IF(SUMPRODUCT((Barèmes!$A$6:$A$28="Force bas du corps — Saut en longueur (m)")*(Barèmes!$B$6:$B$28=H218)*(Barèmes!$C$6:$C$28=IF(H218="6ème","Mixte",G218))*(Barèmes!$J$6:$J$28="+"))&gt;0,IF(O218&lt;=SUMIFS(Barèmes!$F$6:$F$28,Barèmes!$A$6:$A$28,"Force bas du corps — Saut en longueur (m)",Barèmes!$B$6:$B$28,H218,Barèmes!$C$6:$C$28,IF(H218="6ème","Mixte",G218)),Barèmes!$B$2,IF(O218&lt;=SUMIFS(Barèmes!$G$6:$G$28,Barèmes!$A$6:$A$28,"Force bas du corps — Saut en longueur (m)",Barèmes!$B$6:$B$28,H218,Barèmes!$C$6:$C$28,IF(H218="6ème","Mixte",G218)),Barèmes!$C$2,IF(O218&lt;=SUMIFS(Barèmes!$H$6:$H$28,Barèmes!$A$6:$A$28,"Force bas du corps — Saut en longueur (m)",Barèmes!$B$6:$B$28,H218,Barèmes!$C$6:$C$28,IF(H218="6ème","Mixte",G218)),Barèmes!$D$2,IF(O218&lt;=SUMIFS(Barèmes!$I$6:$I$28,Barèmes!$A$6:$A$28,"Force bas du corps — Saut en longueur (m)",Barèmes!$B$6:$B$28,H218,Barèmes!$C$6:$C$28,IF(H218="6ème","Mixte",G218)),Barèmes!$E$2,Barèmes!$F$2)))),IF(O218&gt;=SUMIFS(Barèmes!$F$6:$F$28,Barèmes!$A$6:$A$28,"Force bas du corps — Saut en longueur (m)",Barèmes!$B$6:$B$28,H218,Barèmes!$C$6:$C$28,IF(H218="6ème","Mixte",G218)),Barèmes!$B$2,IF(O218&gt;=SUMIFS(Barèmes!$G$6:$G$28,Barèmes!$A$6:$A$28,"Force bas du corps — Saut en longueur (m)",Barèmes!$B$6:$B$28,H218,Barèmes!$C$6:$C$28,IF(H218="6ème","Mixte",G218)),Barèmes!$C$2,IF(O218&gt;=SUMIFS(Barèmes!$H$6:$H$28,Barèmes!$A$6:$A$28,"Force bas du corps — Saut en longueur (m)",Barèmes!$B$6:$B$28,H218,Barèmes!$C$6:$C$28,IF(H218="6ème","Mixte",G218)),Barèmes!$D$2,IF(O218&gt;=SUMIFS(Barèmes!$I$6:$I$28,Barèmes!$A$6:$A$28,"Force bas du corps — Saut en longueur (m)",Barèmes!$B$6:$B$28,H218,Barèmes!$C$6:$C$28,IF(H218="6ème","Mixte",G218)),Barèmes!$E$2,Barèmes!$F$2))))))</f>
        <v/>
      </c>
      <c r="R218" s="22"/>
      <c r="S218" s="24" t="str">
        <f>IF(OR(R218="",SUMPRODUCT((Barèmes!$A$6:$A$28="Vitesse — 30 m (s)")*(Barèmes!$B$6:$B$28=H218)*(Barèmes!$C$6:$C$28=IF(H218="6ème","Mixte",G218)))=0),"",IF(SUMPRODUCT((Barèmes!$A$6:$A$28="Vitesse — 30 m (s)")*(Barèmes!$B$6:$B$28=H218)*(Barèmes!$C$6:$C$28=IF(H218="6ème","Mixte",G218))*(Barèmes!$J$6:$J$28="+"))&gt;0,IF(R218&lt;=SUMIFS(Barèmes!$D$6:$D$28,Barèmes!$A$6:$A$28,"Vitesse — 30 m (s)",Barèmes!$B$6:$B$28,H218,Barèmes!$C$6:$C$28,IF(H218="6ème","Mixte",G218)),"à besoin",IF(R218&lt;=SUMIFS(Barèmes!$E$6:$E$28,Barèmes!$A$6:$A$28,"Vitesse — 30 m (s)",Barèmes!$B$6:$B$28,H218,Barèmes!$C$6:$C$28,IF(H218="6ème","Mixte",G218)),"fragile","satisfaisant")),IF(R218&gt;=SUMIFS(Barèmes!$D$6:$D$28,Barèmes!$A$6:$A$28,"Vitesse — 30 m (s)",Barèmes!$B$6:$B$28,H218,Barèmes!$C$6:$C$28,IF(H218="6ème","Mixte",G218)),"à besoin",IF(R218&gt;=SUMIFS(Barèmes!$E$6:$E$28,Barèmes!$A$6:$A$28,"Vitesse — 30 m (s)",Barèmes!$B$6:$B$28,H218,Barèmes!$C$6:$C$28,IF(H218="6ème","Mixte",G218)),"fragile","satisfaisant"))))</f>
        <v/>
      </c>
      <c r="T218" s="24" t="str">
        <f>IF(OR(R218="",SUMPRODUCT((Barèmes!$A$6:$A$28="Vitesse — 30 m (s)")*(Barèmes!$B$6:$B$28=H218)*(Barèmes!$C$6:$C$28=IF(H218="6ème","Mixte",G218)))=0),"",IF(SUMPRODUCT((Barèmes!$A$6:$A$28="Vitesse — 30 m (s)")*(Barèmes!$B$6:$B$28=H218)*(Barèmes!$C$6:$C$28=IF(H218="6ème","Mixte",G218))*(Barèmes!$J$6:$J$28="+"))&gt;0,IF(R218&lt;=SUMIFS(Barèmes!$F$6:$F$28,Barèmes!$A$6:$A$28,"Vitesse — 30 m (s)",Barèmes!$B$6:$B$28,H218,Barèmes!$C$6:$C$28,IF(H218="6ème","Mixte",G218)),Barèmes!$B$2,IF(R218&lt;=SUMIFS(Barèmes!$G$6:$G$28,Barèmes!$A$6:$A$28,"Vitesse — 30 m (s)",Barèmes!$B$6:$B$28,H218,Barèmes!$C$6:$C$28,IF(H218="6ème","Mixte",G218)),Barèmes!$C$2,IF(R218&lt;=SUMIFS(Barèmes!$H$6:$H$28,Barèmes!$A$6:$A$28,"Vitesse — 30 m (s)",Barèmes!$B$6:$B$28,H218,Barèmes!$C$6:$C$28,IF(H218="6ème","Mixte",G218)),Barèmes!$D$2,IF(R218&lt;=SUMIFS(Barèmes!$I$6:$I$28,Barèmes!$A$6:$A$28,"Vitesse — 30 m (s)",Barèmes!$B$6:$B$28,H218,Barèmes!$C$6:$C$28,IF(H218="6ème","Mixte",G218)),Barèmes!$E$2,Barèmes!$F$2)))),IF(R218&gt;=SUMIFS(Barèmes!$F$6:$F$28,Barèmes!$A$6:$A$28,"Vitesse — 30 m (s)",Barèmes!$B$6:$B$28,H218,Barèmes!$C$6:$C$28,IF(H218="6ème","Mixte",G218)),Barèmes!$B$2,IF(R218&gt;=SUMIFS(Barèmes!$G$6:$G$28,Barèmes!$A$6:$A$28,"Vitesse — 30 m (s)",Barèmes!$B$6:$B$28,H218,Barèmes!$C$6:$C$28,IF(H218="6ème","Mixte",G218)),Barèmes!$C$2,IF(R218&gt;=SUMIFS(Barèmes!$H$6:$H$28,Barèmes!$A$6:$A$28,"Vitesse — 30 m (s)",Barèmes!$B$6:$B$28,H218,Barèmes!$C$6:$C$28,IF(H218="6ème","Mixte",G218)),Barèmes!$D$2,IF(R218&gt;=SUMIFS(Barèmes!$I$6:$I$28,Barèmes!$A$6:$A$28,"Vitesse — 30 m (s)",Barèmes!$B$6:$B$28,H218,Barèmes!$C$6:$C$28,IF(H218="6ème","Mixte",G218)),Barèmes!$E$2,Barèmes!$F$2))))))</f>
        <v/>
      </c>
      <c r="U218" s="22"/>
      <c r="V218" s="25" t="str">
        <f>IF(OR(U218="",SUMPRODUCT((Barèmes!$A$6:$A$28="Vitesse — 50 m (s)")*(Barèmes!$B$6:$B$28=H218)*(Barèmes!$C$6:$C$28=IF(H218="6ème","Mixte",G218)))=0),"",IF(SUMPRODUCT((Barèmes!$A$6:$A$28="Vitesse — 50 m (s)")*(Barèmes!$B$6:$B$28=H218)*(Barèmes!$C$6:$C$28=IF(H218="6ème","Mixte",G218))*(Barèmes!$J$6:$J$28="+"))&gt;0,IF(U218&lt;=SUMIFS(Barèmes!$D$6:$D$28,Barèmes!$A$6:$A$28,"Vitesse — 50 m (s)",Barèmes!$B$6:$B$28,H218,Barèmes!$C$6:$C$28,IF(H218="6ème","Mixte",G218)),"à besoin",IF(U218&lt;=SUMIFS(Barèmes!$E$6:$E$28,Barèmes!$A$6:$A$28,"Vitesse — 50 m (s)",Barèmes!$B$6:$B$28,H218,Barèmes!$C$6:$C$28,IF(H218="6ème","Mixte",G218)),"fragile","satisfaisant")),IF(U218&gt;=SUMIFS(Barèmes!$D$6:$D$28,Barèmes!$A$6:$A$28,"Vitesse — 50 m (s)",Barèmes!$B$6:$B$28,H218,Barèmes!$C$6:$C$28,IF(H218="6ème","Mixte",G218)),"à besoin",IF(U218&gt;=SUMIFS(Barèmes!$E$6:$E$28,Barèmes!$A$6:$A$28,"Vitesse — 50 m (s)",Barèmes!$B$6:$B$28,H218,Barèmes!$C$6:$C$28,IF(H218="6ème","Mixte",G218)),"fragile","satisfaisant"))))</f>
        <v/>
      </c>
      <c r="W218" s="25" t="str">
        <f>IF(OR(U218="",SUMPRODUCT((Barèmes!$A$6:$A$28="Vitesse — 50 m (s)")*(Barèmes!$B$6:$B$28=H218)*(Barèmes!$C$6:$C$28=IF(H218="6ème","Mixte",G218)))=0),"",IF(SUMPRODUCT((Barèmes!$A$6:$A$28="Vitesse — 50 m (s)")*(Barèmes!$B$6:$B$28=H218)*(Barèmes!$C$6:$C$28=IF(H218="6ème","Mixte",G218))*(Barèmes!$J$6:$J$28="+"))&gt;0,IF(U218&lt;=SUMIFS(Barèmes!$F$6:$F$28,Barèmes!$A$6:$A$28,"Vitesse — 50 m (s)",Barèmes!$B$6:$B$28,H218,Barèmes!$C$6:$C$28,IF(H218="6ème","Mixte",G218)),Barèmes!$B$2,IF(U218&lt;=SUMIFS(Barèmes!$G$6:$G$28,Barèmes!$A$6:$A$28,"Vitesse — 50 m (s)",Barèmes!$B$6:$B$28,H218,Barèmes!$C$6:$C$28,IF(H218="6ème","Mixte",G218)),Barèmes!$C$2,IF(U218&lt;=SUMIFS(Barèmes!$H$6:$H$28,Barèmes!$A$6:$A$28,"Vitesse — 50 m (s)",Barèmes!$B$6:$B$28,H218,Barèmes!$C$6:$C$28,IF(H218="6ème","Mixte",G218)),Barèmes!$D$2,IF(U218&lt;=SUMIFS(Barèmes!$I$6:$I$28,Barèmes!$A$6:$A$28,"Vitesse — 50 m (s)",Barèmes!$B$6:$B$28,H218,Barèmes!$C$6:$C$28,IF(H218="6ème","Mixte",G218)),Barèmes!$E$2,Barèmes!$F$2)))),IF(U218&gt;=SUMIFS(Barèmes!$F$6:$F$28,Barèmes!$A$6:$A$28,"Vitesse — 50 m (s)",Barèmes!$B$6:$B$28,H218,Barèmes!$C$6:$C$28,IF(H218="6ème","Mixte",G218)),Barèmes!$B$2,IF(U218&gt;=SUMIFS(Barèmes!$G$6:$G$28,Barèmes!$A$6:$A$28,"Vitesse — 50 m (s)",Barèmes!$B$6:$B$28,H218,Barèmes!$C$6:$C$28,IF(H218="6ème","Mixte",G218)),Barèmes!$C$2,IF(U218&gt;=SUMIFS(Barèmes!$H$6:$H$28,Barèmes!$A$6:$A$28,"Vitesse — 50 m (s)",Barèmes!$B$6:$B$28,H218,Barèmes!$C$6:$C$28,IF(H218="6ème","Mixte",G218)),Barèmes!$D$2,IF(U218&gt;=SUMIFS(Barèmes!$I$6:$I$28,Barèmes!$A$6:$A$28,"Vitesse — 50 m (s)",Barèmes!$B$6:$B$28,H218,Barèmes!$C$6:$C$28,IF(H218="6ème","Mixte",G218)),Barèmes!$E$2,Barèmes!$F$2))))))</f>
        <v/>
      </c>
      <c r="X218" s="18"/>
      <c r="Y218" s="26" t="str" cm="1">
        <f t="array" ref="Y218">IF(OR(X218="",SUMPRODUCT((Barèmes!$A$6:$A$28="Souplesse (score 1-5)")*(Barèmes!$B$6:$B$28=H218)*(Barèmes!$C$6:$C$28=IF(H218="6ème","Mixte",G218)))=0),"",IF(SUMPRODUCT((Barèmes!$A$6:$A$28="Souplesse (score 1-5)")*(Barèmes!$B$6:$B$28=H218)*(Barèmes!$C$6:$C$28=IF(H218="6ème","Mixte",G218))*(Barèmes!$J$6:$J$28="+"))&gt;0,IF(X218&lt;=SUMIFS(Barèmes!$D$6:$D$28,Barèmes!$A$6:$A$28,"Souplesse (score 1-5)",Barèmes!$B$6:$B$28,H218,Barèmes!$C$6:$C$28,IF(H218="6ème","Mixte",G218)),"à besoin",IF(X218&lt;=SUMIFS(Barèmes!$E$6:$E$28,Barèmes!$A$6:$A$28,"Souplesse (score 1-5)",Barèmes!$B$6:$B$28,H218,Barèmes!$C$6:$C$28,IF(H218="6ème","Mixte",G218)),"fragile","satisfaisant")),IF(X218&gt;=SUMIFS(Barèmes!$D$6:$D$28,Barèmes!$A$6:$A$28,"Souplesse (score 1-5)",Barèmes!$B$6:$B$28,H218,Barèmes!$C$6:$C$28,IF(H218="6ème","Mixte",G218)),"à besoin",IF(X218&gt;=SUMIFS(Barèmes!$E$6:$E$28,Barèmes!$A$6:$A$28,"Souplesse (score 1-5)",Barèmes!$B$6:$B$28,H218,Barèmes!$C$6:$C$28,IF(H218="6ème","Mixte",G218)),"fragile","satisfaisant"))))</f>
        <v/>
      </c>
      <c r="Z218" s="26" t="str" cm="1">
        <f t="array" ref="Z218">IF(OR(X218="",SUMPRODUCT((Barèmes!$A$6:$A$28="Souplesse (score 1-5)")*(Barèmes!$B$6:$B$28=H218)*(Barèmes!$C$6:$C$28=IF(H218="6ème","Mixte",G218)))=0),"",IF(SUMPRODUCT((Barèmes!$A$6:$A$28="Souplesse (score 1-5)")*(Barèmes!$B$6:$B$28=H218)*(Barèmes!$C$6:$C$28=IF(H218="6ème","Mixte",G218))*(Barèmes!$J$6:$J$28="+"))&gt;0,IF(X218&lt;=SUMIFS(Barèmes!$F$6:$F$28,Barèmes!$A$6:$A$28,"Souplesse (score 1-5)",Barèmes!$B$6:$B$28,H218,Barèmes!$C$6:$C$28,IF(H218="6ème","Mixte",G218)),Barèmes!$B$2,IF(X218&lt;=SUMIFS(Barèmes!$G$6:$G$28,Barèmes!$A$6:$A$28,"Souplesse (score 1-5)",Barèmes!$B$6:$B$28,H218,Barèmes!$C$6:$C$28,IF(H218="6ème","Mixte",G218)),Barèmes!$C$2,IF(X218&lt;=SUMIFS(Barèmes!$H$6:$H$28,Barèmes!$A$6:$A$28,"Souplesse (score 1-5)",Barèmes!$B$6:$B$28,H218,Barèmes!$C$6:$C$28,IF(H218="6ème","Mixte",G218)),Barèmes!$D$2,IF(X218&lt;=SUMIFS(Barèmes!$I$6:$I$28,Barèmes!$A$6:$A$28,"Souplesse (score 1-5)",Barèmes!$B$6:$B$28,H218,Barèmes!$C$6:$C$28,IF(H218="6ème","Mixte",G218)),Barèmes!$E$2,Barèmes!$F$2)))),IF(X218&gt;=SUMIFS(Barèmes!$F$6:$F$28,Barèmes!$A$6:$A$28,"Souplesse (score 1-5)",Barèmes!$B$6:$B$28,H218,Barèmes!$C$6:$C$28,IF(H218="6ème","Mixte",G218)),Barèmes!$B$2,IF(X218&gt;=SUMIFS(Barèmes!$G$6:$G$28,Barèmes!$A$6:$A$28,"Souplesse (score 1-5)",Barèmes!$B$6:$B$28,H218,Barèmes!$C$6:$C$28,IF(H218="6ème","Mixte",G218)),Barèmes!$C$2,IF(X218&gt;=SUMIFS(Barèmes!$H$6:$H$28,Barèmes!$A$6:$A$28,"Souplesse (score 1-5)",Barèmes!$B$6:$B$28,H218,Barèmes!$C$6:$C$28,IF(H218="6ème","Mixte",G218)),Barèmes!$D$2,IF(X218&gt;=SUMIFS(Barèmes!$I$6:$I$28,Barèmes!$A$6:$A$28,"Souplesse (score 1-5)",Barèmes!$B$6:$B$28,H218,Barèmes!$C$6:$C$28,IF(H218="6ème","Mixte",G218)),Barèmes!$E$2,Barèmes!$F$2))))))</f>
        <v/>
      </c>
      <c r="AA218" s="22"/>
      <c r="AB218" s="27" t="str">
        <f>IF(OR(AA218="",SUMPRODUCT((Barèmes!$A$6:$A$28="Agilité — T-test 974 (s)")*(Barèmes!$B$6:$B$28=H218)*(Barèmes!$C$6:$C$28=IF(H218="6ème","Mixte",G218)))=0),"",IF(SUMPRODUCT((Barèmes!$A$6:$A$28="Agilité — T-test 974 (s)")*(Barèmes!$B$6:$B$28=H218)*(Barèmes!$C$6:$C$28=IF(H218="6ème","Mixte",G218))*(Barèmes!$J$6:$J$28="+"))&gt;0,IF(AA218&lt;=SUMIFS(Barèmes!$D$6:$D$28,Barèmes!$A$6:$A$28,"Agilité — T-test 974 (s)",Barèmes!$B$6:$B$28,H218,Barèmes!$C$6:$C$28,IF(H218="6ème","Mixte",G218)),"à besoin",IF(AA218&lt;=SUMIFS(Barèmes!$E$6:$E$28,Barèmes!$A$6:$A$28,"Agilité — T-test 974 (s)",Barèmes!$B$6:$B$28,H218,Barèmes!$C$6:$C$28,IF(H218="6ème","Mixte",G218)),"fragile","satisfaisant")),IF(AA218&gt;=SUMIFS(Barèmes!$D$6:$D$28,Barèmes!$A$6:$A$28,"Agilité — T-test 974 (s)",Barèmes!$B$6:$B$28,H218,Barèmes!$C$6:$C$28,IF(H218="6ème","Mixte",G218)),"à besoin",IF(AA218&gt;=SUMIFS(Barèmes!$E$6:$E$28,Barèmes!$A$6:$A$28,"Agilité — T-test 974 (s)",Barèmes!$B$6:$B$28,H218,Barèmes!$C$6:$C$28,IF(H218="6ème","Mixte",G218)),"fragile","satisfaisant"))))</f>
        <v/>
      </c>
      <c r="AC218" s="27" t="str">
        <f>IF(OR(AA218="",SUMPRODUCT((Barèmes!$A$6:$A$28="Agilité — T-test 974 (s)")*(Barèmes!$B$6:$B$28=H218)*(Barèmes!$C$6:$C$28=IF(H218="6ème","Mixte",G218)))=0),"",IF(SUMPRODUCT((Barèmes!$A$6:$A$28="Agilité — T-test 974 (s)")*(Barèmes!$B$6:$B$28=H218)*(Barèmes!$C$6:$C$28=IF(H218="6ème","Mixte",G218))*(Barèmes!$J$6:$J$28="+"))&gt;0,IF(AA218&lt;=SUMIFS(Barèmes!$F$6:$F$28,Barèmes!$A$6:$A$28,"Agilité — T-test 974 (s)",Barèmes!$B$6:$B$28,H218,Barèmes!$C$6:$C$28,IF(H218="6ème","Mixte",G218)),Barèmes!$B$2,IF(AA218&lt;=SUMIFS(Barèmes!$G$6:$G$28,Barèmes!$A$6:$A$28,"Agilité — T-test 974 (s)",Barèmes!$B$6:$B$28,H218,Barèmes!$C$6:$C$28,IF(H218="6ème","Mixte",G218)),Barèmes!$C$2,IF(AA218&lt;=SUMIFS(Barèmes!$H$6:$H$28,Barèmes!$A$6:$A$28,"Agilité — T-test 974 (s)",Barèmes!$B$6:$B$28,H218,Barèmes!$C$6:$C$28,IF(H218="6ème","Mixte",G218)),Barèmes!$D$2,IF(AA218&lt;=SUMIFS(Barèmes!$I$6:$I$28,Barèmes!$A$6:$A$28,"Agilité — T-test 974 (s)",Barèmes!$B$6:$B$28,H218,Barèmes!$C$6:$C$28,IF(H218="6ème","Mixte",G218)),Barèmes!$E$2,Barèmes!$F$2)))),IF(AA218&gt;=SUMIFS(Barèmes!$F$6:$F$28,Barèmes!$A$6:$A$28,"Agilité — T-test 974 (s)",Barèmes!$B$6:$B$28,H218,Barèmes!$C$6:$C$28,IF(H218="6ème","Mixte",G218)),Barèmes!$B$2,IF(AA218&gt;=SUMIFS(Barèmes!$G$6:$G$28,Barèmes!$A$6:$A$28,"Agilité — T-test 974 (s)",Barèmes!$B$6:$B$28,H218,Barèmes!$C$6:$C$28,IF(H218="6ème","Mixte",G218)),Barèmes!$C$2,IF(AA218&gt;=SUMIFS(Barèmes!$H$6:$H$28,Barèmes!$A$6:$A$28,"Agilité — T-test 974 (s)",Barèmes!$B$6:$B$28,H218,Barèmes!$C$6:$C$28,IF(H218="6ème","Mixte",G218)),Barèmes!$D$2,IF(AA218&gt;=SUMIFS(Barèmes!$I$6:$I$28,Barèmes!$A$6:$A$28,"Agilité — T-test 974 (s)",Barèmes!$B$6:$B$28,H218,Barèmes!$C$6:$C$28,IF(H218="6ème","Mixte",G218)),Barèmes!$E$2,Barèmes!$F$2))))))</f>
        <v/>
      </c>
      <c r="AD218" s="28" t="str">
        <f t="shared" si="26"/>
        <v/>
      </c>
      <c r="AE218" s="29" t="str">
        <f t="shared" si="27"/>
        <v/>
      </c>
      <c r="AF218" s="30" t="str">
        <f>IF(OR(AD218="",SUMPRODUCT((Barèmes!$A$6:$A$28="Surcoût d'agilité (s) — technique")*(Barèmes!$B$6:$B$28=H218)*(Barèmes!$C$6:$C$28=IF(H218="6ème","Mixte",G218)))=0),"",IF(SUMPRODUCT((Barèmes!$A$6:$A$28="Surcoût d'agilité (s) — technique")*(Barèmes!$B$6:$B$28=H218)*(Barèmes!$C$6:$C$28=IF(H218="6ème","Mixte",G218))*(Barèmes!$J$6:$J$28="+"))&gt;0,IF(AD218&lt;=SUMIFS(Barèmes!$D$6:$D$28,Barèmes!$A$6:$A$28,"Surcoût d'agilité (s) — technique",Barèmes!$B$6:$B$28,H218,Barèmes!$C$6:$C$28,IF(H218="6ème","Mixte",G218)),"à besoin",IF(AD218&lt;=SUMIFS(Barèmes!$E$6:$E$28,Barèmes!$A$6:$A$28,"Surcoût d'agilité (s) — technique",Barèmes!$B$6:$B$28,H218,Barèmes!$C$6:$C$28,IF(H218="6ème","Mixte",G218)),"fragile","satisfaisant")),IF(AD218&gt;=SUMIFS(Barèmes!$D$6:$D$28,Barèmes!$A$6:$A$28,"Surcoût d'agilité (s) — technique",Barèmes!$B$6:$B$28,H218,Barèmes!$C$6:$C$28,IF(H218="6ème","Mixte",G218)),"à besoin",IF(AD218&gt;=SUMIFS(Barèmes!$E$6:$E$28,Barèmes!$A$6:$A$28,"Surcoût d'agilité (s) — technique",Barèmes!$B$6:$B$28,H218,Barèmes!$C$6:$C$28,IF(H218="6ème","Mixte",G218)),"fragile","satisfaisant"))))</f>
        <v/>
      </c>
      <c r="AG218" s="30" t="str">
        <f>IF(OR(AD218="",SUMPRODUCT((Barèmes!$A$6:$A$28="Surcoût d'agilité (s) — technique")*(Barèmes!$B$6:$B$28=H218)*(Barèmes!$C$6:$C$28=IF(H218="6ème","Mixte",G218)))=0),"",IF(SUMPRODUCT((Barèmes!$A$6:$A$28="Surcoût d'agilité (s) — technique")*(Barèmes!$B$6:$B$28=H218)*(Barèmes!$C$6:$C$28=IF(H218="6ème","Mixte",G218))*(Barèmes!$J$6:$J$28="+"))&gt;0,IF(AD218&lt;=SUMIFS(Barèmes!$F$6:$F$28,Barèmes!$A$6:$A$28,"Surcoût d'agilité (s) — technique",Barèmes!$B$6:$B$28,H218,Barèmes!$C$6:$C$28,IF(H218="6ème","Mixte",G218)),Barèmes!$B$2,IF(AD218&lt;=SUMIFS(Barèmes!$G$6:$G$28,Barèmes!$A$6:$A$28,"Surcoût d'agilité (s) — technique",Barèmes!$B$6:$B$28,H218,Barèmes!$C$6:$C$28,IF(H218="6ème","Mixte",G218)),Barèmes!$C$2,IF(AD218&lt;=SUMIFS(Barèmes!$H$6:$H$28,Barèmes!$A$6:$A$28,"Surcoût d'agilité (s) — technique",Barèmes!$B$6:$B$28,H218,Barèmes!$C$6:$C$28,IF(H218="6ème","Mixte",G218)),Barèmes!$D$2,IF(AD218&lt;=SUMIFS(Barèmes!$I$6:$I$28,Barèmes!$A$6:$A$28,"Surcoût d'agilité (s) — technique",Barèmes!$B$6:$B$28,H218,Barèmes!$C$6:$C$28,IF(H218="6ème","Mixte",G218)),Barèmes!$E$2,Barèmes!$F$2)))),IF(AD218&gt;=SUMIFS(Barèmes!$F$6:$F$28,Barèmes!$A$6:$A$28,"Surcoût d'agilité (s) — technique",Barèmes!$B$6:$B$28,H218,Barèmes!$C$6:$C$28,IF(H218="6ème","Mixte",G218)),Barèmes!$B$2,IF(AD218&gt;=SUMIFS(Barèmes!$G$6:$G$28,Barèmes!$A$6:$A$28,"Surcoût d'agilité (s) — technique",Barèmes!$B$6:$B$28,H218,Barèmes!$C$6:$C$28,IF(H218="6ème","Mixte",G218)),Barèmes!$C$2,IF(AD218&gt;=SUMIFS(Barèmes!$H$6:$H$28,Barèmes!$A$6:$A$28,"Surcoût d'agilité (s) — technique",Barèmes!$B$6:$B$28,H218,Barèmes!$C$6:$C$28,IF(H218="6ème","Mixte",G218)),Barèmes!$D$2,IF(AD218&gt;=SUMIFS(Barèmes!$I$6:$I$28,Barèmes!$A$6:$A$28,"Surcoût d'agilité (s) — technique",Barèmes!$B$6:$B$28,H218,Barèmes!$C$6:$C$28,IF(H218="6ème","Mixte",G218)),Barèmes!$E$2,Barèmes!$F$2))))))</f>
        <v/>
      </c>
      <c r="AH218" s="31" t="str">
        <f>IF((IF(N218="",0,1)+IF(Q218="",0,1)+IF(W218="",0,1)+IF(Z218="",0,1)+IF(AC218="",0,1))=0,"",3*IF(N218=Barèmes!$B$2,1,IF(N218=Barèmes!$C$2,2,IF(N218=Barèmes!$D$2,3,IF(N218=Barèmes!$E$2,4,IF(N218=Barèmes!$F$2,5,0)))))+3*IF(Q218=Barèmes!$B$2,1,IF(Q218=Barèmes!$C$2,2,IF(Q218=Barèmes!$D$2,3,IF(Q218=Barèmes!$E$2,4,IF(Q218=Barèmes!$F$2,5,0)))))+2*IF(W218=Barèmes!$B$2,1,IF(W218=Barèmes!$C$2,2,IF(W218=Barèmes!$D$2,3,IF(W218=Barèmes!$E$2,4,IF(W218=Barèmes!$F$2,5,0)))))+1*IF(Z218=Barèmes!$B$2,1,IF(Z218=Barèmes!$C$2,2,IF(Z218=Barèmes!$D$2,3,IF(Z218=Barèmes!$E$2,4,IF(Z218=Barèmes!$F$2,5,0)))))+1*IF(AC218=Barèmes!$B$2,1,IF(AC218=Barèmes!$C$2,2,IF(AC218=Barèmes!$D$2,3,IF(AC218=Barèmes!$E$2,4,IF(AC218=Barèmes!$F$2,5,0))))))</f>
        <v/>
      </c>
      <c r="AI218" s="31"/>
      <c r="AJ218" s="32" t="str">
        <f>IFERROR(INDEX(Croissance!$B$5:$B$604,MATCH(A218,Croissance!$A$5:$A$604,0)),"")</f>
        <v/>
      </c>
      <c r="AK218" s="32" t="str">
        <f>IFERROR(INDEX(Croissance!$C$5:$C$604,MATCH(A218,Croissance!$A$5:$A$604,0)),"")</f>
        <v/>
      </c>
      <c r="AL218" s="32" t="str">
        <f>IFERROR(INDEX(Croissance!$D$5:$D$604,MATCH(A218,Croissance!$A$5:$A$604,0)),"")</f>
        <v/>
      </c>
      <c r="AM218" s="32" t="str">
        <f>IFERROR(INDEX(Croissance!$E$5:$E$604,MATCH(A218,Croissance!$A$5:$A$604,0)),"")</f>
        <v/>
      </c>
      <c r="AO218" s="33">
        <f t="shared" si="32"/>
        <v>0</v>
      </c>
      <c r="AP218" s="33">
        <f t="shared" si="28"/>
        <v>0</v>
      </c>
      <c r="AQ218" s="33">
        <f>IF(A218="",0,IF(AND(OR('Synthèse classe'!$C$2="Tous",C218='Synthèse classe'!$C$2),OR('Synthèse classe'!$C$3="Toutes",D218='Synthèse classe'!$C$3),OR('Synthèse classe'!$C$4="Toutes",AND('Synthèse classe'!$C$4="Dernière",AP218=1),B218=IFERROR(VALUE('Synthèse classe'!$C$4),0))),1,0))</f>
        <v>0</v>
      </c>
      <c r="AR218" s="34" t="str">
        <f t="shared" si="29"/>
        <v/>
      </c>
    </row>
    <row r="219" spans="1:44" x14ac:dyDescent="0.2">
      <c r="A219" s="17" t="str">
        <f t="shared" si="25"/>
        <v/>
      </c>
      <c r="B219" s="18"/>
      <c r="C219" s="19"/>
      <c r="D219" s="19"/>
      <c r="E219" s="19"/>
      <c r="F219" s="19"/>
      <c r="G219" s="19"/>
      <c r="H219" s="17" t="str">
        <f t="shared" si="30"/>
        <v/>
      </c>
      <c r="I219" s="20"/>
      <c r="J219" s="18"/>
      <c r="K219" s="19"/>
      <c r="L219" s="21" t="str">
        <f t="shared" si="31"/>
        <v/>
      </c>
      <c r="M219" s="21" t="str">
        <f>IF(OR(J219="",SUMPRODUCT((Barèmes!$A$6:$A$28="Endurance — Luc Léger (palier)")*(Barèmes!$B$6:$B$28=H219)*(Barèmes!$C$6:$C$28=IF(H219="6ème","Mixte",G219)))=0),"",IF(SUMPRODUCT((Barèmes!$A$6:$A$28="Endurance — Luc Léger (palier)")*(Barèmes!$B$6:$B$28=H219)*(Barèmes!$C$6:$C$28=IF(H219="6ème","Mixte",G219))*(Barèmes!$J$6:$J$28="+"))&gt;0,IF(J219&lt;=SUMIFS(Barèmes!$D$6:$D$28,Barèmes!$A$6:$A$28,"Endurance — Luc Léger (palier)",Barèmes!$B$6:$B$28,H219,Barèmes!$C$6:$C$28,IF(H219="6ème","Mixte",G219)),"à besoin",IF(J219&lt;=SUMIFS(Barèmes!$E$6:$E$28,Barèmes!$A$6:$A$28,"Endurance — Luc Léger (palier)",Barèmes!$B$6:$B$28,H219,Barèmes!$C$6:$C$28,IF(H219="6ème","Mixte",G219)),"fragile","satisfaisant")),IF(J219&gt;=SUMIFS(Barèmes!$D$6:$D$28,Barèmes!$A$6:$A$28,"Endurance — Luc Léger (palier)",Barèmes!$B$6:$B$28,H219,Barèmes!$C$6:$C$28,IF(H219="6ème","Mixte",G219)),"à besoin",IF(J219&gt;=SUMIFS(Barèmes!$E$6:$E$28,Barèmes!$A$6:$A$28,"Endurance — Luc Léger (palier)",Barèmes!$B$6:$B$28,H219,Barèmes!$C$6:$C$28,IF(H219="6ème","Mixte",G219)),"fragile","satisfaisant"))))</f>
        <v/>
      </c>
      <c r="N219" s="21" t="str">
        <f>IF(OR(J219="",SUMPRODUCT((Barèmes!$A$6:$A$28="Endurance — Luc Léger (palier)")*(Barèmes!$B$6:$B$28=H219)*(Barèmes!$C$6:$C$28=IF(H219="6ème","Mixte",G219)))=0),"",IF(SUMPRODUCT((Barèmes!$A$6:$A$28="Endurance — Luc Léger (palier)")*(Barèmes!$B$6:$B$28=H219)*(Barèmes!$C$6:$C$28=IF(H219="6ème","Mixte",G219))*(Barèmes!$J$6:$J$28="+"))&gt;0,IF(J219&lt;=SUMIFS(Barèmes!$F$6:$F$28,Barèmes!$A$6:$A$28,"Endurance — Luc Léger (palier)",Barèmes!$B$6:$B$28,H219,Barèmes!$C$6:$C$28,IF(H219="6ème","Mixte",G219)),Barèmes!$B$2,IF(J219&lt;=SUMIFS(Barèmes!$G$6:$G$28,Barèmes!$A$6:$A$28,"Endurance — Luc Léger (palier)",Barèmes!$B$6:$B$28,H219,Barèmes!$C$6:$C$28,IF(H219="6ème","Mixte",G219)),Barèmes!$C$2,IF(J219&lt;=SUMIFS(Barèmes!$H$6:$H$28,Barèmes!$A$6:$A$28,"Endurance — Luc Léger (palier)",Barèmes!$B$6:$B$28,H219,Barèmes!$C$6:$C$28,IF(H219="6ème","Mixte",G219)),Barèmes!$D$2,IF(J219&lt;=SUMIFS(Barèmes!$I$6:$I$28,Barèmes!$A$6:$A$28,"Endurance — Luc Léger (palier)",Barèmes!$B$6:$B$28,H219,Barèmes!$C$6:$C$28,IF(H219="6ème","Mixte",G219)),Barèmes!$E$2,Barèmes!$F$2)))),IF(J219&gt;=SUMIFS(Barèmes!$F$6:$F$28,Barèmes!$A$6:$A$28,"Endurance — Luc Léger (palier)",Barèmes!$B$6:$B$28,H219,Barèmes!$C$6:$C$28,IF(H219="6ème","Mixte",G219)),Barèmes!$B$2,IF(J219&gt;=SUMIFS(Barèmes!$G$6:$G$28,Barèmes!$A$6:$A$28,"Endurance — Luc Léger (palier)",Barèmes!$B$6:$B$28,H219,Barèmes!$C$6:$C$28,IF(H219="6ème","Mixte",G219)),Barèmes!$C$2,IF(J219&gt;=SUMIFS(Barèmes!$H$6:$H$28,Barèmes!$A$6:$A$28,"Endurance — Luc Léger (palier)",Barèmes!$B$6:$B$28,H219,Barèmes!$C$6:$C$28,IF(H219="6ème","Mixte",G219)),Barèmes!$D$2,IF(J219&gt;=SUMIFS(Barèmes!$I$6:$I$28,Barèmes!$A$6:$A$28,"Endurance — Luc Léger (palier)",Barèmes!$B$6:$B$28,H219,Barèmes!$C$6:$C$28,IF(H219="6ème","Mixte",G219)),Barèmes!$E$2,Barèmes!$F$2))))))</f>
        <v/>
      </c>
      <c r="O219" s="22"/>
      <c r="P219" s="23" t="str">
        <f>IF(OR(O219="",SUMPRODUCT((Barèmes!$A$6:$A$28="Force bas du corps — Saut en longueur (m)")*(Barèmes!$B$6:$B$28=H219)*(Barèmes!$C$6:$C$28=IF(H219="6ème","Mixte",G219)))=0),"",IF(SUMPRODUCT((Barèmes!$A$6:$A$28="Force bas du corps — Saut en longueur (m)")*(Barèmes!$B$6:$B$28=H219)*(Barèmes!$C$6:$C$28=IF(H219="6ème","Mixte",G219))*(Barèmes!$J$6:$J$28="+"))&gt;0,IF(O219&lt;=SUMIFS(Barèmes!$D$6:$D$28,Barèmes!$A$6:$A$28,"Force bas du corps — Saut en longueur (m)",Barèmes!$B$6:$B$28,H219,Barèmes!$C$6:$C$28,IF(H219="6ème","Mixte",G219)),"à besoin",IF(O219&lt;=SUMIFS(Barèmes!$E$6:$E$28,Barèmes!$A$6:$A$28,"Force bas du corps — Saut en longueur (m)",Barèmes!$B$6:$B$28,H219,Barèmes!$C$6:$C$28,IF(H219="6ème","Mixte",G219)),"fragile","satisfaisant")),IF(O219&gt;=SUMIFS(Barèmes!$D$6:$D$28,Barèmes!$A$6:$A$28,"Force bas du corps — Saut en longueur (m)",Barèmes!$B$6:$B$28,H219,Barèmes!$C$6:$C$28,IF(H219="6ème","Mixte",G219)),"à besoin",IF(O219&gt;=SUMIFS(Barèmes!$E$6:$E$28,Barèmes!$A$6:$A$28,"Force bas du corps — Saut en longueur (m)",Barèmes!$B$6:$B$28,H219,Barèmes!$C$6:$C$28,IF(H219="6ème","Mixte",G219)),"fragile","satisfaisant"))))</f>
        <v/>
      </c>
      <c r="Q219" s="23" t="str">
        <f>IF(OR(O219="",SUMPRODUCT((Barèmes!$A$6:$A$28="Force bas du corps — Saut en longueur (m)")*(Barèmes!$B$6:$B$28=H219)*(Barèmes!$C$6:$C$28=IF(H219="6ème","Mixte",G219)))=0),"",IF(SUMPRODUCT((Barèmes!$A$6:$A$28="Force bas du corps — Saut en longueur (m)")*(Barèmes!$B$6:$B$28=H219)*(Barèmes!$C$6:$C$28=IF(H219="6ème","Mixte",G219))*(Barèmes!$J$6:$J$28="+"))&gt;0,IF(O219&lt;=SUMIFS(Barèmes!$F$6:$F$28,Barèmes!$A$6:$A$28,"Force bas du corps — Saut en longueur (m)",Barèmes!$B$6:$B$28,H219,Barèmes!$C$6:$C$28,IF(H219="6ème","Mixte",G219)),Barèmes!$B$2,IF(O219&lt;=SUMIFS(Barèmes!$G$6:$G$28,Barèmes!$A$6:$A$28,"Force bas du corps — Saut en longueur (m)",Barèmes!$B$6:$B$28,H219,Barèmes!$C$6:$C$28,IF(H219="6ème","Mixte",G219)),Barèmes!$C$2,IF(O219&lt;=SUMIFS(Barèmes!$H$6:$H$28,Barèmes!$A$6:$A$28,"Force bas du corps — Saut en longueur (m)",Barèmes!$B$6:$B$28,H219,Barèmes!$C$6:$C$28,IF(H219="6ème","Mixte",G219)),Barèmes!$D$2,IF(O219&lt;=SUMIFS(Barèmes!$I$6:$I$28,Barèmes!$A$6:$A$28,"Force bas du corps — Saut en longueur (m)",Barèmes!$B$6:$B$28,H219,Barèmes!$C$6:$C$28,IF(H219="6ème","Mixte",G219)),Barèmes!$E$2,Barèmes!$F$2)))),IF(O219&gt;=SUMIFS(Barèmes!$F$6:$F$28,Barèmes!$A$6:$A$28,"Force bas du corps — Saut en longueur (m)",Barèmes!$B$6:$B$28,H219,Barèmes!$C$6:$C$28,IF(H219="6ème","Mixte",G219)),Barèmes!$B$2,IF(O219&gt;=SUMIFS(Barèmes!$G$6:$G$28,Barèmes!$A$6:$A$28,"Force bas du corps — Saut en longueur (m)",Barèmes!$B$6:$B$28,H219,Barèmes!$C$6:$C$28,IF(H219="6ème","Mixte",G219)),Barèmes!$C$2,IF(O219&gt;=SUMIFS(Barèmes!$H$6:$H$28,Barèmes!$A$6:$A$28,"Force bas du corps — Saut en longueur (m)",Barèmes!$B$6:$B$28,H219,Barèmes!$C$6:$C$28,IF(H219="6ème","Mixte",G219)),Barèmes!$D$2,IF(O219&gt;=SUMIFS(Barèmes!$I$6:$I$28,Barèmes!$A$6:$A$28,"Force bas du corps — Saut en longueur (m)",Barèmes!$B$6:$B$28,H219,Barèmes!$C$6:$C$28,IF(H219="6ème","Mixte",G219)),Barèmes!$E$2,Barèmes!$F$2))))))</f>
        <v/>
      </c>
      <c r="R219" s="22"/>
      <c r="S219" s="24" t="str">
        <f>IF(OR(R219="",SUMPRODUCT((Barèmes!$A$6:$A$28="Vitesse — 30 m (s)")*(Barèmes!$B$6:$B$28=H219)*(Barèmes!$C$6:$C$28=IF(H219="6ème","Mixte",G219)))=0),"",IF(SUMPRODUCT((Barèmes!$A$6:$A$28="Vitesse — 30 m (s)")*(Barèmes!$B$6:$B$28=H219)*(Barèmes!$C$6:$C$28=IF(H219="6ème","Mixte",G219))*(Barèmes!$J$6:$J$28="+"))&gt;0,IF(R219&lt;=SUMIFS(Barèmes!$D$6:$D$28,Barèmes!$A$6:$A$28,"Vitesse — 30 m (s)",Barèmes!$B$6:$B$28,H219,Barèmes!$C$6:$C$28,IF(H219="6ème","Mixte",G219)),"à besoin",IF(R219&lt;=SUMIFS(Barèmes!$E$6:$E$28,Barèmes!$A$6:$A$28,"Vitesse — 30 m (s)",Barèmes!$B$6:$B$28,H219,Barèmes!$C$6:$C$28,IF(H219="6ème","Mixte",G219)),"fragile","satisfaisant")),IF(R219&gt;=SUMIFS(Barèmes!$D$6:$D$28,Barèmes!$A$6:$A$28,"Vitesse — 30 m (s)",Barèmes!$B$6:$B$28,H219,Barèmes!$C$6:$C$28,IF(H219="6ème","Mixte",G219)),"à besoin",IF(R219&gt;=SUMIFS(Barèmes!$E$6:$E$28,Barèmes!$A$6:$A$28,"Vitesse — 30 m (s)",Barèmes!$B$6:$B$28,H219,Barèmes!$C$6:$C$28,IF(H219="6ème","Mixte",G219)),"fragile","satisfaisant"))))</f>
        <v/>
      </c>
      <c r="T219" s="24" t="str">
        <f>IF(OR(R219="",SUMPRODUCT((Barèmes!$A$6:$A$28="Vitesse — 30 m (s)")*(Barèmes!$B$6:$B$28=H219)*(Barèmes!$C$6:$C$28=IF(H219="6ème","Mixte",G219)))=0),"",IF(SUMPRODUCT((Barèmes!$A$6:$A$28="Vitesse — 30 m (s)")*(Barèmes!$B$6:$B$28=H219)*(Barèmes!$C$6:$C$28=IF(H219="6ème","Mixte",G219))*(Barèmes!$J$6:$J$28="+"))&gt;0,IF(R219&lt;=SUMIFS(Barèmes!$F$6:$F$28,Barèmes!$A$6:$A$28,"Vitesse — 30 m (s)",Barèmes!$B$6:$B$28,H219,Barèmes!$C$6:$C$28,IF(H219="6ème","Mixte",G219)),Barèmes!$B$2,IF(R219&lt;=SUMIFS(Barèmes!$G$6:$G$28,Barèmes!$A$6:$A$28,"Vitesse — 30 m (s)",Barèmes!$B$6:$B$28,H219,Barèmes!$C$6:$C$28,IF(H219="6ème","Mixte",G219)),Barèmes!$C$2,IF(R219&lt;=SUMIFS(Barèmes!$H$6:$H$28,Barèmes!$A$6:$A$28,"Vitesse — 30 m (s)",Barèmes!$B$6:$B$28,H219,Barèmes!$C$6:$C$28,IF(H219="6ème","Mixte",G219)),Barèmes!$D$2,IF(R219&lt;=SUMIFS(Barèmes!$I$6:$I$28,Barèmes!$A$6:$A$28,"Vitesse — 30 m (s)",Barèmes!$B$6:$B$28,H219,Barèmes!$C$6:$C$28,IF(H219="6ème","Mixte",G219)),Barèmes!$E$2,Barèmes!$F$2)))),IF(R219&gt;=SUMIFS(Barèmes!$F$6:$F$28,Barèmes!$A$6:$A$28,"Vitesse — 30 m (s)",Barèmes!$B$6:$B$28,H219,Barèmes!$C$6:$C$28,IF(H219="6ème","Mixte",G219)),Barèmes!$B$2,IF(R219&gt;=SUMIFS(Barèmes!$G$6:$G$28,Barèmes!$A$6:$A$28,"Vitesse — 30 m (s)",Barèmes!$B$6:$B$28,H219,Barèmes!$C$6:$C$28,IF(H219="6ème","Mixte",G219)),Barèmes!$C$2,IF(R219&gt;=SUMIFS(Barèmes!$H$6:$H$28,Barèmes!$A$6:$A$28,"Vitesse — 30 m (s)",Barèmes!$B$6:$B$28,H219,Barèmes!$C$6:$C$28,IF(H219="6ème","Mixte",G219)),Barèmes!$D$2,IF(R219&gt;=SUMIFS(Barèmes!$I$6:$I$28,Barèmes!$A$6:$A$28,"Vitesse — 30 m (s)",Barèmes!$B$6:$B$28,H219,Barèmes!$C$6:$C$28,IF(H219="6ème","Mixte",G219)),Barèmes!$E$2,Barèmes!$F$2))))))</f>
        <v/>
      </c>
      <c r="U219" s="22"/>
      <c r="V219" s="25" t="str">
        <f>IF(OR(U219="",SUMPRODUCT((Barèmes!$A$6:$A$28="Vitesse — 50 m (s)")*(Barèmes!$B$6:$B$28=H219)*(Barèmes!$C$6:$C$28=IF(H219="6ème","Mixte",G219)))=0),"",IF(SUMPRODUCT((Barèmes!$A$6:$A$28="Vitesse — 50 m (s)")*(Barèmes!$B$6:$B$28=H219)*(Barèmes!$C$6:$C$28=IF(H219="6ème","Mixte",G219))*(Barèmes!$J$6:$J$28="+"))&gt;0,IF(U219&lt;=SUMIFS(Barèmes!$D$6:$D$28,Barèmes!$A$6:$A$28,"Vitesse — 50 m (s)",Barèmes!$B$6:$B$28,H219,Barèmes!$C$6:$C$28,IF(H219="6ème","Mixte",G219)),"à besoin",IF(U219&lt;=SUMIFS(Barèmes!$E$6:$E$28,Barèmes!$A$6:$A$28,"Vitesse — 50 m (s)",Barèmes!$B$6:$B$28,H219,Barèmes!$C$6:$C$28,IF(H219="6ème","Mixte",G219)),"fragile","satisfaisant")),IF(U219&gt;=SUMIFS(Barèmes!$D$6:$D$28,Barèmes!$A$6:$A$28,"Vitesse — 50 m (s)",Barèmes!$B$6:$B$28,H219,Barèmes!$C$6:$C$28,IF(H219="6ème","Mixte",G219)),"à besoin",IF(U219&gt;=SUMIFS(Barèmes!$E$6:$E$28,Barèmes!$A$6:$A$28,"Vitesse — 50 m (s)",Barèmes!$B$6:$B$28,H219,Barèmes!$C$6:$C$28,IF(H219="6ème","Mixte",G219)),"fragile","satisfaisant"))))</f>
        <v/>
      </c>
      <c r="W219" s="25" t="str">
        <f>IF(OR(U219="",SUMPRODUCT((Barèmes!$A$6:$A$28="Vitesse — 50 m (s)")*(Barèmes!$B$6:$B$28=H219)*(Barèmes!$C$6:$C$28=IF(H219="6ème","Mixte",G219)))=0),"",IF(SUMPRODUCT((Barèmes!$A$6:$A$28="Vitesse — 50 m (s)")*(Barèmes!$B$6:$B$28=H219)*(Barèmes!$C$6:$C$28=IF(H219="6ème","Mixte",G219))*(Barèmes!$J$6:$J$28="+"))&gt;0,IF(U219&lt;=SUMIFS(Barèmes!$F$6:$F$28,Barèmes!$A$6:$A$28,"Vitesse — 50 m (s)",Barèmes!$B$6:$B$28,H219,Barèmes!$C$6:$C$28,IF(H219="6ème","Mixte",G219)),Barèmes!$B$2,IF(U219&lt;=SUMIFS(Barèmes!$G$6:$G$28,Barèmes!$A$6:$A$28,"Vitesse — 50 m (s)",Barèmes!$B$6:$B$28,H219,Barèmes!$C$6:$C$28,IF(H219="6ème","Mixte",G219)),Barèmes!$C$2,IF(U219&lt;=SUMIFS(Barèmes!$H$6:$H$28,Barèmes!$A$6:$A$28,"Vitesse — 50 m (s)",Barèmes!$B$6:$B$28,H219,Barèmes!$C$6:$C$28,IF(H219="6ème","Mixte",G219)),Barèmes!$D$2,IF(U219&lt;=SUMIFS(Barèmes!$I$6:$I$28,Barèmes!$A$6:$A$28,"Vitesse — 50 m (s)",Barèmes!$B$6:$B$28,H219,Barèmes!$C$6:$C$28,IF(H219="6ème","Mixte",G219)),Barèmes!$E$2,Barèmes!$F$2)))),IF(U219&gt;=SUMIFS(Barèmes!$F$6:$F$28,Barèmes!$A$6:$A$28,"Vitesse — 50 m (s)",Barèmes!$B$6:$B$28,H219,Barèmes!$C$6:$C$28,IF(H219="6ème","Mixte",G219)),Barèmes!$B$2,IF(U219&gt;=SUMIFS(Barèmes!$G$6:$G$28,Barèmes!$A$6:$A$28,"Vitesse — 50 m (s)",Barèmes!$B$6:$B$28,H219,Barèmes!$C$6:$C$28,IF(H219="6ème","Mixte",G219)),Barèmes!$C$2,IF(U219&gt;=SUMIFS(Barèmes!$H$6:$H$28,Barèmes!$A$6:$A$28,"Vitesse — 50 m (s)",Barèmes!$B$6:$B$28,H219,Barèmes!$C$6:$C$28,IF(H219="6ème","Mixte",G219)),Barèmes!$D$2,IF(U219&gt;=SUMIFS(Barèmes!$I$6:$I$28,Barèmes!$A$6:$A$28,"Vitesse — 50 m (s)",Barèmes!$B$6:$B$28,H219,Barèmes!$C$6:$C$28,IF(H219="6ème","Mixte",G219)),Barèmes!$E$2,Barèmes!$F$2))))))</f>
        <v/>
      </c>
      <c r="X219" s="18"/>
      <c r="Y219" s="26" t="str" cm="1">
        <f t="array" ref="Y219">IF(OR(X219="",SUMPRODUCT((Barèmes!$A$6:$A$28="Souplesse (score 1-5)")*(Barèmes!$B$6:$B$28=H219)*(Barèmes!$C$6:$C$28=IF(H219="6ème","Mixte",G219)))=0),"",IF(SUMPRODUCT((Barèmes!$A$6:$A$28="Souplesse (score 1-5)")*(Barèmes!$B$6:$B$28=H219)*(Barèmes!$C$6:$C$28=IF(H219="6ème","Mixte",G219))*(Barèmes!$J$6:$J$28="+"))&gt;0,IF(X219&lt;=SUMIFS(Barèmes!$D$6:$D$28,Barèmes!$A$6:$A$28,"Souplesse (score 1-5)",Barèmes!$B$6:$B$28,H219,Barèmes!$C$6:$C$28,IF(H219="6ème","Mixte",G219)),"à besoin",IF(X219&lt;=SUMIFS(Barèmes!$E$6:$E$28,Barèmes!$A$6:$A$28,"Souplesse (score 1-5)",Barèmes!$B$6:$B$28,H219,Barèmes!$C$6:$C$28,IF(H219="6ème","Mixte",G219)),"fragile","satisfaisant")),IF(X219&gt;=SUMIFS(Barèmes!$D$6:$D$28,Barèmes!$A$6:$A$28,"Souplesse (score 1-5)",Barèmes!$B$6:$B$28,H219,Barèmes!$C$6:$C$28,IF(H219="6ème","Mixte",G219)),"à besoin",IF(X219&gt;=SUMIFS(Barèmes!$E$6:$E$28,Barèmes!$A$6:$A$28,"Souplesse (score 1-5)",Barèmes!$B$6:$B$28,H219,Barèmes!$C$6:$C$28,IF(H219="6ème","Mixte",G219)),"fragile","satisfaisant"))))</f>
        <v/>
      </c>
      <c r="Z219" s="26" t="str" cm="1">
        <f t="array" ref="Z219">IF(OR(X219="",SUMPRODUCT((Barèmes!$A$6:$A$28="Souplesse (score 1-5)")*(Barèmes!$B$6:$B$28=H219)*(Barèmes!$C$6:$C$28=IF(H219="6ème","Mixte",G219)))=0),"",IF(SUMPRODUCT((Barèmes!$A$6:$A$28="Souplesse (score 1-5)")*(Barèmes!$B$6:$B$28=H219)*(Barèmes!$C$6:$C$28=IF(H219="6ème","Mixte",G219))*(Barèmes!$J$6:$J$28="+"))&gt;0,IF(X219&lt;=SUMIFS(Barèmes!$F$6:$F$28,Barèmes!$A$6:$A$28,"Souplesse (score 1-5)",Barèmes!$B$6:$B$28,H219,Barèmes!$C$6:$C$28,IF(H219="6ème","Mixte",G219)),Barèmes!$B$2,IF(X219&lt;=SUMIFS(Barèmes!$G$6:$G$28,Barèmes!$A$6:$A$28,"Souplesse (score 1-5)",Barèmes!$B$6:$B$28,H219,Barèmes!$C$6:$C$28,IF(H219="6ème","Mixte",G219)),Barèmes!$C$2,IF(X219&lt;=SUMIFS(Barèmes!$H$6:$H$28,Barèmes!$A$6:$A$28,"Souplesse (score 1-5)",Barèmes!$B$6:$B$28,H219,Barèmes!$C$6:$C$28,IF(H219="6ème","Mixte",G219)),Barèmes!$D$2,IF(X219&lt;=SUMIFS(Barèmes!$I$6:$I$28,Barèmes!$A$6:$A$28,"Souplesse (score 1-5)",Barèmes!$B$6:$B$28,H219,Barèmes!$C$6:$C$28,IF(H219="6ème","Mixte",G219)),Barèmes!$E$2,Barèmes!$F$2)))),IF(X219&gt;=SUMIFS(Barèmes!$F$6:$F$28,Barèmes!$A$6:$A$28,"Souplesse (score 1-5)",Barèmes!$B$6:$B$28,H219,Barèmes!$C$6:$C$28,IF(H219="6ème","Mixte",G219)),Barèmes!$B$2,IF(X219&gt;=SUMIFS(Barèmes!$G$6:$G$28,Barèmes!$A$6:$A$28,"Souplesse (score 1-5)",Barèmes!$B$6:$B$28,H219,Barèmes!$C$6:$C$28,IF(H219="6ème","Mixte",G219)),Barèmes!$C$2,IF(X219&gt;=SUMIFS(Barèmes!$H$6:$H$28,Barèmes!$A$6:$A$28,"Souplesse (score 1-5)",Barèmes!$B$6:$B$28,H219,Barèmes!$C$6:$C$28,IF(H219="6ème","Mixte",G219)),Barèmes!$D$2,IF(X219&gt;=SUMIFS(Barèmes!$I$6:$I$28,Barèmes!$A$6:$A$28,"Souplesse (score 1-5)",Barèmes!$B$6:$B$28,H219,Barèmes!$C$6:$C$28,IF(H219="6ème","Mixte",G219)),Barèmes!$E$2,Barèmes!$F$2))))))</f>
        <v/>
      </c>
      <c r="AA219" s="22"/>
      <c r="AB219" s="27" t="str">
        <f>IF(OR(AA219="",SUMPRODUCT((Barèmes!$A$6:$A$28="Agilité — T-test 974 (s)")*(Barèmes!$B$6:$B$28=H219)*(Barèmes!$C$6:$C$28=IF(H219="6ème","Mixte",G219)))=0),"",IF(SUMPRODUCT((Barèmes!$A$6:$A$28="Agilité — T-test 974 (s)")*(Barèmes!$B$6:$B$28=H219)*(Barèmes!$C$6:$C$28=IF(H219="6ème","Mixte",G219))*(Barèmes!$J$6:$J$28="+"))&gt;0,IF(AA219&lt;=SUMIFS(Barèmes!$D$6:$D$28,Barèmes!$A$6:$A$28,"Agilité — T-test 974 (s)",Barèmes!$B$6:$B$28,H219,Barèmes!$C$6:$C$28,IF(H219="6ème","Mixte",G219)),"à besoin",IF(AA219&lt;=SUMIFS(Barèmes!$E$6:$E$28,Barèmes!$A$6:$A$28,"Agilité — T-test 974 (s)",Barèmes!$B$6:$B$28,H219,Barèmes!$C$6:$C$28,IF(H219="6ème","Mixte",G219)),"fragile","satisfaisant")),IF(AA219&gt;=SUMIFS(Barèmes!$D$6:$D$28,Barèmes!$A$6:$A$28,"Agilité — T-test 974 (s)",Barèmes!$B$6:$B$28,H219,Barèmes!$C$6:$C$28,IF(H219="6ème","Mixte",G219)),"à besoin",IF(AA219&gt;=SUMIFS(Barèmes!$E$6:$E$28,Barèmes!$A$6:$A$28,"Agilité — T-test 974 (s)",Barèmes!$B$6:$B$28,H219,Barèmes!$C$6:$C$28,IF(H219="6ème","Mixte",G219)),"fragile","satisfaisant"))))</f>
        <v/>
      </c>
      <c r="AC219" s="27" t="str">
        <f>IF(OR(AA219="",SUMPRODUCT((Barèmes!$A$6:$A$28="Agilité — T-test 974 (s)")*(Barèmes!$B$6:$B$28=H219)*(Barèmes!$C$6:$C$28=IF(H219="6ème","Mixte",G219)))=0),"",IF(SUMPRODUCT((Barèmes!$A$6:$A$28="Agilité — T-test 974 (s)")*(Barèmes!$B$6:$B$28=H219)*(Barèmes!$C$6:$C$28=IF(H219="6ème","Mixte",G219))*(Barèmes!$J$6:$J$28="+"))&gt;0,IF(AA219&lt;=SUMIFS(Barèmes!$F$6:$F$28,Barèmes!$A$6:$A$28,"Agilité — T-test 974 (s)",Barèmes!$B$6:$B$28,H219,Barèmes!$C$6:$C$28,IF(H219="6ème","Mixte",G219)),Barèmes!$B$2,IF(AA219&lt;=SUMIFS(Barèmes!$G$6:$G$28,Barèmes!$A$6:$A$28,"Agilité — T-test 974 (s)",Barèmes!$B$6:$B$28,H219,Barèmes!$C$6:$C$28,IF(H219="6ème","Mixte",G219)),Barèmes!$C$2,IF(AA219&lt;=SUMIFS(Barèmes!$H$6:$H$28,Barèmes!$A$6:$A$28,"Agilité — T-test 974 (s)",Barèmes!$B$6:$B$28,H219,Barèmes!$C$6:$C$28,IF(H219="6ème","Mixte",G219)),Barèmes!$D$2,IF(AA219&lt;=SUMIFS(Barèmes!$I$6:$I$28,Barèmes!$A$6:$A$28,"Agilité — T-test 974 (s)",Barèmes!$B$6:$B$28,H219,Barèmes!$C$6:$C$28,IF(H219="6ème","Mixte",G219)),Barèmes!$E$2,Barèmes!$F$2)))),IF(AA219&gt;=SUMIFS(Barèmes!$F$6:$F$28,Barèmes!$A$6:$A$28,"Agilité — T-test 974 (s)",Barèmes!$B$6:$B$28,H219,Barèmes!$C$6:$C$28,IF(H219="6ème","Mixte",G219)),Barèmes!$B$2,IF(AA219&gt;=SUMIFS(Barèmes!$G$6:$G$28,Barèmes!$A$6:$A$28,"Agilité — T-test 974 (s)",Barèmes!$B$6:$B$28,H219,Barèmes!$C$6:$C$28,IF(H219="6ème","Mixte",G219)),Barèmes!$C$2,IF(AA219&gt;=SUMIFS(Barèmes!$H$6:$H$28,Barèmes!$A$6:$A$28,"Agilité — T-test 974 (s)",Barèmes!$B$6:$B$28,H219,Barèmes!$C$6:$C$28,IF(H219="6ème","Mixte",G219)),Barèmes!$D$2,IF(AA219&gt;=SUMIFS(Barèmes!$I$6:$I$28,Barèmes!$A$6:$A$28,"Agilité — T-test 974 (s)",Barèmes!$B$6:$B$28,H219,Barèmes!$C$6:$C$28,IF(H219="6ème","Mixte",G219)),Barèmes!$E$2,Barèmes!$F$2))))))</f>
        <v/>
      </c>
      <c r="AD219" s="28" t="str">
        <f t="shared" si="26"/>
        <v/>
      </c>
      <c r="AE219" s="29" t="str">
        <f t="shared" si="27"/>
        <v/>
      </c>
      <c r="AF219" s="30" t="str">
        <f>IF(OR(AD219="",SUMPRODUCT((Barèmes!$A$6:$A$28="Surcoût d'agilité (s) — technique")*(Barèmes!$B$6:$B$28=H219)*(Barèmes!$C$6:$C$28=IF(H219="6ème","Mixte",G219)))=0),"",IF(SUMPRODUCT((Barèmes!$A$6:$A$28="Surcoût d'agilité (s) — technique")*(Barèmes!$B$6:$B$28=H219)*(Barèmes!$C$6:$C$28=IF(H219="6ème","Mixte",G219))*(Barèmes!$J$6:$J$28="+"))&gt;0,IF(AD219&lt;=SUMIFS(Barèmes!$D$6:$D$28,Barèmes!$A$6:$A$28,"Surcoût d'agilité (s) — technique",Barèmes!$B$6:$B$28,H219,Barèmes!$C$6:$C$28,IF(H219="6ème","Mixte",G219)),"à besoin",IF(AD219&lt;=SUMIFS(Barèmes!$E$6:$E$28,Barèmes!$A$6:$A$28,"Surcoût d'agilité (s) — technique",Barèmes!$B$6:$B$28,H219,Barèmes!$C$6:$C$28,IF(H219="6ème","Mixte",G219)),"fragile","satisfaisant")),IF(AD219&gt;=SUMIFS(Barèmes!$D$6:$D$28,Barèmes!$A$6:$A$28,"Surcoût d'agilité (s) — technique",Barèmes!$B$6:$B$28,H219,Barèmes!$C$6:$C$28,IF(H219="6ème","Mixte",G219)),"à besoin",IF(AD219&gt;=SUMIFS(Barèmes!$E$6:$E$28,Barèmes!$A$6:$A$28,"Surcoût d'agilité (s) — technique",Barèmes!$B$6:$B$28,H219,Barèmes!$C$6:$C$28,IF(H219="6ème","Mixte",G219)),"fragile","satisfaisant"))))</f>
        <v/>
      </c>
      <c r="AG219" s="30" t="str">
        <f>IF(OR(AD219="",SUMPRODUCT((Barèmes!$A$6:$A$28="Surcoût d'agilité (s) — technique")*(Barèmes!$B$6:$B$28=H219)*(Barèmes!$C$6:$C$28=IF(H219="6ème","Mixte",G219)))=0),"",IF(SUMPRODUCT((Barèmes!$A$6:$A$28="Surcoût d'agilité (s) — technique")*(Barèmes!$B$6:$B$28=H219)*(Barèmes!$C$6:$C$28=IF(H219="6ème","Mixte",G219))*(Barèmes!$J$6:$J$28="+"))&gt;0,IF(AD219&lt;=SUMIFS(Barèmes!$F$6:$F$28,Barèmes!$A$6:$A$28,"Surcoût d'agilité (s) — technique",Barèmes!$B$6:$B$28,H219,Barèmes!$C$6:$C$28,IF(H219="6ème","Mixte",G219)),Barèmes!$B$2,IF(AD219&lt;=SUMIFS(Barèmes!$G$6:$G$28,Barèmes!$A$6:$A$28,"Surcoût d'agilité (s) — technique",Barèmes!$B$6:$B$28,H219,Barèmes!$C$6:$C$28,IF(H219="6ème","Mixte",G219)),Barèmes!$C$2,IF(AD219&lt;=SUMIFS(Barèmes!$H$6:$H$28,Barèmes!$A$6:$A$28,"Surcoût d'agilité (s) — technique",Barèmes!$B$6:$B$28,H219,Barèmes!$C$6:$C$28,IF(H219="6ème","Mixte",G219)),Barèmes!$D$2,IF(AD219&lt;=SUMIFS(Barèmes!$I$6:$I$28,Barèmes!$A$6:$A$28,"Surcoût d'agilité (s) — technique",Barèmes!$B$6:$B$28,H219,Barèmes!$C$6:$C$28,IF(H219="6ème","Mixte",G219)),Barèmes!$E$2,Barèmes!$F$2)))),IF(AD219&gt;=SUMIFS(Barèmes!$F$6:$F$28,Barèmes!$A$6:$A$28,"Surcoût d'agilité (s) — technique",Barèmes!$B$6:$B$28,H219,Barèmes!$C$6:$C$28,IF(H219="6ème","Mixte",G219)),Barèmes!$B$2,IF(AD219&gt;=SUMIFS(Barèmes!$G$6:$G$28,Barèmes!$A$6:$A$28,"Surcoût d'agilité (s) — technique",Barèmes!$B$6:$B$28,H219,Barèmes!$C$6:$C$28,IF(H219="6ème","Mixte",G219)),Barèmes!$C$2,IF(AD219&gt;=SUMIFS(Barèmes!$H$6:$H$28,Barèmes!$A$6:$A$28,"Surcoût d'agilité (s) — technique",Barèmes!$B$6:$B$28,H219,Barèmes!$C$6:$C$28,IF(H219="6ème","Mixte",G219)),Barèmes!$D$2,IF(AD219&gt;=SUMIFS(Barèmes!$I$6:$I$28,Barèmes!$A$6:$A$28,"Surcoût d'agilité (s) — technique",Barèmes!$B$6:$B$28,H219,Barèmes!$C$6:$C$28,IF(H219="6ème","Mixte",G219)),Barèmes!$E$2,Barèmes!$F$2))))))</f>
        <v/>
      </c>
      <c r="AH219" s="31" t="str">
        <f>IF((IF(N219="",0,1)+IF(Q219="",0,1)+IF(W219="",0,1)+IF(Z219="",0,1)+IF(AC219="",0,1))=0,"",3*IF(N219=Barèmes!$B$2,1,IF(N219=Barèmes!$C$2,2,IF(N219=Barèmes!$D$2,3,IF(N219=Barèmes!$E$2,4,IF(N219=Barèmes!$F$2,5,0)))))+3*IF(Q219=Barèmes!$B$2,1,IF(Q219=Barèmes!$C$2,2,IF(Q219=Barèmes!$D$2,3,IF(Q219=Barèmes!$E$2,4,IF(Q219=Barèmes!$F$2,5,0)))))+2*IF(W219=Barèmes!$B$2,1,IF(W219=Barèmes!$C$2,2,IF(W219=Barèmes!$D$2,3,IF(W219=Barèmes!$E$2,4,IF(W219=Barèmes!$F$2,5,0)))))+1*IF(Z219=Barèmes!$B$2,1,IF(Z219=Barèmes!$C$2,2,IF(Z219=Barèmes!$D$2,3,IF(Z219=Barèmes!$E$2,4,IF(Z219=Barèmes!$F$2,5,0)))))+1*IF(AC219=Barèmes!$B$2,1,IF(AC219=Barèmes!$C$2,2,IF(AC219=Barèmes!$D$2,3,IF(AC219=Barèmes!$E$2,4,IF(AC219=Barèmes!$F$2,5,0))))))</f>
        <v/>
      </c>
      <c r="AI219" s="31"/>
      <c r="AJ219" s="32" t="str">
        <f>IFERROR(INDEX(Croissance!$B$5:$B$604,MATCH(A219,Croissance!$A$5:$A$604,0)),"")</f>
        <v/>
      </c>
      <c r="AK219" s="32" t="str">
        <f>IFERROR(INDEX(Croissance!$C$5:$C$604,MATCH(A219,Croissance!$A$5:$A$604,0)),"")</f>
        <v/>
      </c>
      <c r="AL219" s="32" t="str">
        <f>IFERROR(INDEX(Croissance!$D$5:$D$604,MATCH(A219,Croissance!$A$5:$A$604,0)),"")</f>
        <v/>
      </c>
      <c r="AM219" s="32" t="str">
        <f>IFERROR(INDEX(Croissance!$E$5:$E$604,MATCH(A219,Croissance!$A$5:$A$604,0)),"")</f>
        <v/>
      </c>
      <c r="AO219" s="33">
        <f t="shared" si="32"/>
        <v>0</v>
      </c>
      <c r="AP219" s="33">
        <f t="shared" si="28"/>
        <v>0</v>
      </c>
      <c r="AQ219" s="33">
        <f>IF(A219="",0,IF(AND(OR('Synthèse classe'!$C$2="Tous",C219='Synthèse classe'!$C$2),OR('Synthèse classe'!$C$3="Toutes",D219='Synthèse classe'!$C$3),OR('Synthèse classe'!$C$4="Toutes",AND('Synthèse classe'!$C$4="Dernière",AP219=1),B219=IFERROR(VALUE('Synthèse classe'!$C$4),0))),1,0))</f>
        <v>0</v>
      </c>
      <c r="AR219" s="34" t="str">
        <f t="shared" si="29"/>
        <v/>
      </c>
    </row>
    <row r="220" spans="1:44" x14ac:dyDescent="0.2">
      <c r="A220" s="17" t="str">
        <f t="shared" si="25"/>
        <v/>
      </c>
      <c r="B220" s="18"/>
      <c r="C220" s="19"/>
      <c r="D220" s="19"/>
      <c r="E220" s="19"/>
      <c r="F220" s="19"/>
      <c r="G220" s="19"/>
      <c r="H220" s="17" t="str">
        <f t="shared" si="30"/>
        <v/>
      </c>
      <c r="I220" s="20"/>
      <c r="J220" s="18"/>
      <c r="K220" s="19"/>
      <c r="L220" s="21" t="str">
        <f t="shared" si="31"/>
        <v/>
      </c>
      <c r="M220" s="21" t="str">
        <f>IF(OR(J220="",SUMPRODUCT((Barèmes!$A$6:$A$28="Endurance — Luc Léger (palier)")*(Barèmes!$B$6:$B$28=H220)*(Barèmes!$C$6:$C$28=IF(H220="6ème","Mixte",G220)))=0),"",IF(SUMPRODUCT((Barèmes!$A$6:$A$28="Endurance — Luc Léger (palier)")*(Barèmes!$B$6:$B$28=H220)*(Barèmes!$C$6:$C$28=IF(H220="6ème","Mixte",G220))*(Barèmes!$J$6:$J$28="+"))&gt;0,IF(J220&lt;=SUMIFS(Barèmes!$D$6:$D$28,Barèmes!$A$6:$A$28,"Endurance — Luc Léger (palier)",Barèmes!$B$6:$B$28,H220,Barèmes!$C$6:$C$28,IF(H220="6ème","Mixte",G220)),"à besoin",IF(J220&lt;=SUMIFS(Barèmes!$E$6:$E$28,Barèmes!$A$6:$A$28,"Endurance — Luc Léger (palier)",Barèmes!$B$6:$B$28,H220,Barèmes!$C$6:$C$28,IF(H220="6ème","Mixte",G220)),"fragile","satisfaisant")),IF(J220&gt;=SUMIFS(Barèmes!$D$6:$D$28,Barèmes!$A$6:$A$28,"Endurance — Luc Léger (palier)",Barèmes!$B$6:$B$28,H220,Barèmes!$C$6:$C$28,IF(H220="6ème","Mixte",G220)),"à besoin",IF(J220&gt;=SUMIFS(Barèmes!$E$6:$E$28,Barèmes!$A$6:$A$28,"Endurance — Luc Léger (palier)",Barèmes!$B$6:$B$28,H220,Barèmes!$C$6:$C$28,IF(H220="6ème","Mixte",G220)),"fragile","satisfaisant"))))</f>
        <v/>
      </c>
      <c r="N220" s="21" t="str">
        <f>IF(OR(J220="",SUMPRODUCT((Barèmes!$A$6:$A$28="Endurance — Luc Léger (palier)")*(Barèmes!$B$6:$B$28=H220)*(Barèmes!$C$6:$C$28=IF(H220="6ème","Mixte",G220)))=0),"",IF(SUMPRODUCT((Barèmes!$A$6:$A$28="Endurance — Luc Léger (palier)")*(Barèmes!$B$6:$B$28=H220)*(Barèmes!$C$6:$C$28=IF(H220="6ème","Mixte",G220))*(Barèmes!$J$6:$J$28="+"))&gt;0,IF(J220&lt;=SUMIFS(Barèmes!$F$6:$F$28,Barèmes!$A$6:$A$28,"Endurance — Luc Léger (palier)",Barèmes!$B$6:$B$28,H220,Barèmes!$C$6:$C$28,IF(H220="6ème","Mixte",G220)),Barèmes!$B$2,IF(J220&lt;=SUMIFS(Barèmes!$G$6:$G$28,Barèmes!$A$6:$A$28,"Endurance — Luc Léger (palier)",Barèmes!$B$6:$B$28,H220,Barèmes!$C$6:$C$28,IF(H220="6ème","Mixte",G220)),Barèmes!$C$2,IF(J220&lt;=SUMIFS(Barèmes!$H$6:$H$28,Barèmes!$A$6:$A$28,"Endurance — Luc Léger (palier)",Barèmes!$B$6:$B$28,H220,Barèmes!$C$6:$C$28,IF(H220="6ème","Mixte",G220)),Barèmes!$D$2,IF(J220&lt;=SUMIFS(Barèmes!$I$6:$I$28,Barèmes!$A$6:$A$28,"Endurance — Luc Léger (palier)",Barèmes!$B$6:$B$28,H220,Barèmes!$C$6:$C$28,IF(H220="6ème","Mixte",G220)),Barèmes!$E$2,Barèmes!$F$2)))),IF(J220&gt;=SUMIFS(Barèmes!$F$6:$F$28,Barèmes!$A$6:$A$28,"Endurance — Luc Léger (palier)",Barèmes!$B$6:$B$28,H220,Barèmes!$C$6:$C$28,IF(H220="6ème","Mixte",G220)),Barèmes!$B$2,IF(J220&gt;=SUMIFS(Barèmes!$G$6:$G$28,Barèmes!$A$6:$A$28,"Endurance — Luc Léger (palier)",Barèmes!$B$6:$B$28,H220,Barèmes!$C$6:$C$28,IF(H220="6ème","Mixte",G220)),Barèmes!$C$2,IF(J220&gt;=SUMIFS(Barèmes!$H$6:$H$28,Barèmes!$A$6:$A$28,"Endurance — Luc Léger (palier)",Barèmes!$B$6:$B$28,H220,Barèmes!$C$6:$C$28,IF(H220="6ème","Mixte",G220)),Barèmes!$D$2,IF(J220&gt;=SUMIFS(Barèmes!$I$6:$I$28,Barèmes!$A$6:$A$28,"Endurance — Luc Léger (palier)",Barèmes!$B$6:$B$28,H220,Barèmes!$C$6:$C$28,IF(H220="6ème","Mixte",G220)),Barèmes!$E$2,Barèmes!$F$2))))))</f>
        <v/>
      </c>
      <c r="O220" s="22"/>
      <c r="P220" s="23" t="str">
        <f>IF(OR(O220="",SUMPRODUCT((Barèmes!$A$6:$A$28="Force bas du corps — Saut en longueur (m)")*(Barèmes!$B$6:$B$28=H220)*(Barèmes!$C$6:$C$28=IF(H220="6ème","Mixte",G220)))=0),"",IF(SUMPRODUCT((Barèmes!$A$6:$A$28="Force bas du corps — Saut en longueur (m)")*(Barèmes!$B$6:$B$28=H220)*(Barèmes!$C$6:$C$28=IF(H220="6ème","Mixte",G220))*(Barèmes!$J$6:$J$28="+"))&gt;0,IF(O220&lt;=SUMIFS(Barèmes!$D$6:$D$28,Barèmes!$A$6:$A$28,"Force bas du corps — Saut en longueur (m)",Barèmes!$B$6:$B$28,H220,Barèmes!$C$6:$C$28,IF(H220="6ème","Mixte",G220)),"à besoin",IF(O220&lt;=SUMIFS(Barèmes!$E$6:$E$28,Barèmes!$A$6:$A$28,"Force bas du corps — Saut en longueur (m)",Barèmes!$B$6:$B$28,H220,Barèmes!$C$6:$C$28,IF(H220="6ème","Mixte",G220)),"fragile","satisfaisant")),IF(O220&gt;=SUMIFS(Barèmes!$D$6:$D$28,Barèmes!$A$6:$A$28,"Force bas du corps — Saut en longueur (m)",Barèmes!$B$6:$B$28,H220,Barèmes!$C$6:$C$28,IF(H220="6ème","Mixte",G220)),"à besoin",IF(O220&gt;=SUMIFS(Barèmes!$E$6:$E$28,Barèmes!$A$6:$A$28,"Force bas du corps — Saut en longueur (m)",Barèmes!$B$6:$B$28,H220,Barèmes!$C$6:$C$28,IF(H220="6ème","Mixte",G220)),"fragile","satisfaisant"))))</f>
        <v/>
      </c>
      <c r="Q220" s="23" t="str">
        <f>IF(OR(O220="",SUMPRODUCT((Barèmes!$A$6:$A$28="Force bas du corps — Saut en longueur (m)")*(Barèmes!$B$6:$B$28=H220)*(Barèmes!$C$6:$C$28=IF(H220="6ème","Mixte",G220)))=0),"",IF(SUMPRODUCT((Barèmes!$A$6:$A$28="Force bas du corps — Saut en longueur (m)")*(Barèmes!$B$6:$B$28=H220)*(Barèmes!$C$6:$C$28=IF(H220="6ème","Mixte",G220))*(Barèmes!$J$6:$J$28="+"))&gt;0,IF(O220&lt;=SUMIFS(Barèmes!$F$6:$F$28,Barèmes!$A$6:$A$28,"Force bas du corps — Saut en longueur (m)",Barèmes!$B$6:$B$28,H220,Barèmes!$C$6:$C$28,IF(H220="6ème","Mixte",G220)),Barèmes!$B$2,IF(O220&lt;=SUMIFS(Barèmes!$G$6:$G$28,Barèmes!$A$6:$A$28,"Force bas du corps — Saut en longueur (m)",Barèmes!$B$6:$B$28,H220,Barèmes!$C$6:$C$28,IF(H220="6ème","Mixte",G220)),Barèmes!$C$2,IF(O220&lt;=SUMIFS(Barèmes!$H$6:$H$28,Barèmes!$A$6:$A$28,"Force bas du corps — Saut en longueur (m)",Barèmes!$B$6:$B$28,H220,Barèmes!$C$6:$C$28,IF(H220="6ème","Mixte",G220)),Barèmes!$D$2,IF(O220&lt;=SUMIFS(Barèmes!$I$6:$I$28,Barèmes!$A$6:$A$28,"Force bas du corps — Saut en longueur (m)",Barèmes!$B$6:$B$28,H220,Barèmes!$C$6:$C$28,IF(H220="6ème","Mixte",G220)),Barèmes!$E$2,Barèmes!$F$2)))),IF(O220&gt;=SUMIFS(Barèmes!$F$6:$F$28,Barèmes!$A$6:$A$28,"Force bas du corps — Saut en longueur (m)",Barèmes!$B$6:$B$28,H220,Barèmes!$C$6:$C$28,IF(H220="6ème","Mixte",G220)),Barèmes!$B$2,IF(O220&gt;=SUMIFS(Barèmes!$G$6:$G$28,Barèmes!$A$6:$A$28,"Force bas du corps — Saut en longueur (m)",Barèmes!$B$6:$B$28,H220,Barèmes!$C$6:$C$28,IF(H220="6ème","Mixte",G220)),Barèmes!$C$2,IF(O220&gt;=SUMIFS(Barèmes!$H$6:$H$28,Barèmes!$A$6:$A$28,"Force bas du corps — Saut en longueur (m)",Barèmes!$B$6:$B$28,H220,Barèmes!$C$6:$C$28,IF(H220="6ème","Mixte",G220)),Barèmes!$D$2,IF(O220&gt;=SUMIFS(Barèmes!$I$6:$I$28,Barèmes!$A$6:$A$28,"Force bas du corps — Saut en longueur (m)",Barèmes!$B$6:$B$28,H220,Barèmes!$C$6:$C$28,IF(H220="6ème","Mixte",G220)),Barèmes!$E$2,Barèmes!$F$2))))))</f>
        <v/>
      </c>
      <c r="R220" s="22"/>
      <c r="S220" s="24" t="str">
        <f>IF(OR(R220="",SUMPRODUCT((Barèmes!$A$6:$A$28="Vitesse — 30 m (s)")*(Barèmes!$B$6:$B$28=H220)*(Barèmes!$C$6:$C$28=IF(H220="6ème","Mixte",G220)))=0),"",IF(SUMPRODUCT((Barèmes!$A$6:$A$28="Vitesse — 30 m (s)")*(Barèmes!$B$6:$B$28=H220)*(Barèmes!$C$6:$C$28=IF(H220="6ème","Mixte",G220))*(Barèmes!$J$6:$J$28="+"))&gt;0,IF(R220&lt;=SUMIFS(Barèmes!$D$6:$D$28,Barèmes!$A$6:$A$28,"Vitesse — 30 m (s)",Barèmes!$B$6:$B$28,H220,Barèmes!$C$6:$C$28,IF(H220="6ème","Mixte",G220)),"à besoin",IF(R220&lt;=SUMIFS(Barèmes!$E$6:$E$28,Barèmes!$A$6:$A$28,"Vitesse — 30 m (s)",Barèmes!$B$6:$B$28,H220,Barèmes!$C$6:$C$28,IF(H220="6ème","Mixte",G220)),"fragile","satisfaisant")),IF(R220&gt;=SUMIFS(Barèmes!$D$6:$D$28,Barèmes!$A$6:$A$28,"Vitesse — 30 m (s)",Barèmes!$B$6:$B$28,H220,Barèmes!$C$6:$C$28,IF(H220="6ème","Mixte",G220)),"à besoin",IF(R220&gt;=SUMIFS(Barèmes!$E$6:$E$28,Barèmes!$A$6:$A$28,"Vitesse — 30 m (s)",Barèmes!$B$6:$B$28,H220,Barèmes!$C$6:$C$28,IF(H220="6ème","Mixte",G220)),"fragile","satisfaisant"))))</f>
        <v/>
      </c>
      <c r="T220" s="24" t="str">
        <f>IF(OR(R220="",SUMPRODUCT((Barèmes!$A$6:$A$28="Vitesse — 30 m (s)")*(Barèmes!$B$6:$B$28=H220)*(Barèmes!$C$6:$C$28=IF(H220="6ème","Mixte",G220)))=0),"",IF(SUMPRODUCT((Barèmes!$A$6:$A$28="Vitesse — 30 m (s)")*(Barèmes!$B$6:$B$28=H220)*(Barèmes!$C$6:$C$28=IF(H220="6ème","Mixte",G220))*(Barèmes!$J$6:$J$28="+"))&gt;0,IF(R220&lt;=SUMIFS(Barèmes!$F$6:$F$28,Barèmes!$A$6:$A$28,"Vitesse — 30 m (s)",Barèmes!$B$6:$B$28,H220,Barèmes!$C$6:$C$28,IF(H220="6ème","Mixte",G220)),Barèmes!$B$2,IF(R220&lt;=SUMIFS(Barèmes!$G$6:$G$28,Barèmes!$A$6:$A$28,"Vitesse — 30 m (s)",Barèmes!$B$6:$B$28,H220,Barèmes!$C$6:$C$28,IF(H220="6ème","Mixte",G220)),Barèmes!$C$2,IF(R220&lt;=SUMIFS(Barèmes!$H$6:$H$28,Barèmes!$A$6:$A$28,"Vitesse — 30 m (s)",Barèmes!$B$6:$B$28,H220,Barèmes!$C$6:$C$28,IF(H220="6ème","Mixte",G220)),Barèmes!$D$2,IF(R220&lt;=SUMIFS(Barèmes!$I$6:$I$28,Barèmes!$A$6:$A$28,"Vitesse — 30 m (s)",Barèmes!$B$6:$B$28,H220,Barèmes!$C$6:$C$28,IF(H220="6ème","Mixte",G220)),Barèmes!$E$2,Barèmes!$F$2)))),IF(R220&gt;=SUMIFS(Barèmes!$F$6:$F$28,Barèmes!$A$6:$A$28,"Vitesse — 30 m (s)",Barèmes!$B$6:$B$28,H220,Barèmes!$C$6:$C$28,IF(H220="6ème","Mixte",G220)),Barèmes!$B$2,IF(R220&gt;=SUMIFS(Barèmes!$G$6:$G$28,Barèmes!$A$6:$A$28,"Vitesse — 30 m (s)",Barèmes!$B$6:$B$28,H220,Barèmes!$C$6:$C$28,IF(H220="6ème","Mixte",G220)),Barèmes!$C$2,IF(R220&gt;=SUMIFS(Barèmes!$H$6:$H$28,Barèmes!$A$6:$A$28,"Vitesse — 30 m (s)",Barèmes!$B$6:$B$28,H220,Barèmes!$C$6:$C$28,IF(H220="6ème","Mixte",G220)),Barèmes!$D$2,IF(R220&gt;=SUMIFS(Barèmes!$I$6:$I$28,Barèmes!$A$6:$A$28,"Vitesse — 30 m (s)",Barèmes!$B$6:$B$28,H220,Barèmes!$C$6:$C$28,IF(H220="6ème","Mixte",G220)),Barèmes!$E$2,Barèmes!$F$2))))))</f>
        <v/>
      </c>
      <c r="U220" s="22"/>
      <c r="V220" s="25" t="str">
        <f>IF(OR(U220="",SUMPRODUCT((Barèmes!$A$6:$A$28="Vitesse — 50 m (s)")*(Barèmes!$B$6:$B$28=H220)*(Barèmes!$C$6:$C$28=IF(H220="6ème","Mixte",G220)))=0),"",IF(SUMPRODUCT((Barèmes!$A$6:$A$28="Vitesse — 50 m (s)")*(Barèmes!$B$6:$B$28=H220)*(Barèmes!$C$6:$C$28=IF(H220="6ème","Mixte",G220))*(Barèmes!$J$6:$J$28="+"))&gt;0,IF(U220&lt;=SUMIFS(Barèmes!$D$6:$D$28,Barèmes!$A$6:$A$28,"Vitesse — 50 m (s)",Barèmes!$B$6:$B$28,H220,Barèmes!$C$6:$C$28,IF(H220="6ème","Mixte",G220)),"à besoin",IF(U220&lt;=SUMIFS(Barèmes!$E$6:$E$28,Barèmes!$A$6:$A$28,"Vitesse — 50 m (s)",Barèmes!$B$6:$B$28,H220,Barèmes!$C$6:$C$28,IF(H220="6ème","Mixte",G220)),"fragile","satisfaisant")),IF(U220&gt;=SUMIFS(Barèmes!$D$6:$D$28,Barèmes!$A$6:$A$28,"Vitesse — 50 m (s)",Barèmes!$B$6:$B$28,H220,Barèmes!$C$6:$C$28,IF(H220="6ème","Mixte",G220)),"à besoin",IF(U220&gt;=SUMIFS(Barèmes!$E$6:$E$28,Barèmes!$A$6:$A$28,"Vitesse — 50 m (s)",Barèmes!$B$6:$B$28,H220,Barèmes!$C$6:$C$28,IF(H220="6ème","Mixte",G220)),"fragile","satisfaisant"))))</f>
        <v/>
      </c>
      <c r="W220" s="25" t="str">
        <f>IF(OR(U220="",SUMPRODUCT((Barèmes!$A$6:$A$28="Vitesse — 50 m (s)")*(Barèmes!$B$6:$B$28=H220)*(Barèmes!$C$6:$C$28=IF(H220="6ème","Mixte",G220)))=0),"",IF(SUMPRODUCT((Barèmes!$A$6:$A$28="Vitesse — 50 m (s)")*(Barèmes!$B$6:$B$28=H220)*(Barèmes!$C$6:$C$28=IF(H220="6ème","Mixte",G220))*(Barèmes!$J$6:$J$28="+"))&gt;0,IF(U220&lt;=SUMIFS(Barèmes!$F$6:$F$28,Barèmes!$A$6:$A$28,"Vitesse — 50 m (s)",Barèmes!$B$6:$B$28,H220,Barèmes!$C$6:$C$28,IF(H220="6ème","Mixte",G220)),Barèmes!$B$2,IF(U220&lt;=SUMIFS(Barèmes!$G$6:$G$28,Barèmes!$A$6:$A$28,"Vitesse — 50 m (s)",Barèmes!$B$6:$B$28,H220,Barèmes!$C$6:$C$28,IF(H220="6ème","Mixte",G220)),Barèmes!$C$2,IF(U220&lt;=SUMIFS(Barèmes!$H$6:$H$28,Barèmes!$A$6:$A$28,"Vitesse — 50 m (s)",Barèmes!$B$6:$B$28,H220,Barèmes!$C$6:$C$28,IF(H220="6ème","Mixte",G220)),Barèmes!$D$2,IF(U220&lt;=SUMIFS(Barèmes!$I$6:$I$28,Barèmes!$A$6:$A$28,"Vitesse — 50 m (s)",Barèmes!$B$6:$B$28,H220,Barèmes!$C$6:$C$28,IF(H220="6ème","Mixte",G220)),Barèmes!$E$2,Barèmes!$F$2)))),IF(U220&gt;=SUMIFS(Barèmes!$F$6:$F$28,Barèmes!$A$6:$A$28,"Vitesse — 50 m (s)",Barèmes!$B$6:$B$28,H220,Barèmes!$C$6:$C$28,IF(H220="6ème","Mixte",G220)),Barèmes!$B$2,IF(U220&gt;=SUMIFS(Barèmes!$G$6:$G$28,Barèmes!$A$6:$A$28,"Vitesse — 50 m (s)",Barèmes!$B$6:$B$28,H220,Barèmes!$C$6:$C$28,IF(H220="6ème","Mixte",G220)),Barèmes!$C$2,IF(U220&gt;=SUMIFS(Barèmes!$H$6:$H$28,Barèmes!$A$6:$A$28,"Vitesse — 50 m (s)",Barèmes!$B$6:$B$28,H220,Barèmes!$C$6:$C$28,IF(H220="6ème","Mixte",G220)),Barèmes!$D$2,IF(U220&gt;=SUMIFS(Barèmes!$I$6:$I$28,Barèmes!$A$6:$A$28,"Vitesse — 50 m (s)",Barèmes!$B$6:$B$28,H220,Barèmes!$C$6:$C$28,IF(H220="6ème","Mixte",G220)),Barèmes!$E$2,Barèmes!$F$2))))))</f>
        <v/>
      </c>
      <c r="X220" s="18"/>
      <c r="Y220" s="26" t="str" cm="1">
        <f t="array" ref="Y220">IF(OR(X220="",SUMPRODUCT((Barèmes!$A$6:$A$28="Souplesse (score 1-5)")*(Barèmes!$B$6:$B$28=H220)*(Barèmes!$C$6:$C$28=IF(H220="6ème","Mixte",G220)))=0),"",IF(SUMPRODUCT((Barèmes!$A$6:$A$28="Souplesse (score 1-5)")*(Barèmes!$B$6:$B$28=H220)*(Barèmes!$C$6:$C$28=IF(H220="6ème","Mixte",G220))*(Barèmes!$J$6:$J$28="+"))&gt;0,IF(X220&lt;=SUMIFS(Barèmes!$D$6:$D$28,Barèmes!$A$6:$A$28,"Souplesse (score 1-5)",Barèmes!$B$6:$B$28,H220,Barèmes!$C$6:$C$28,IF(H220="6ème","Mixte",G220)),"à besoin",IF(X220&lt;=SUMIFS(Barèmes!$E$6:$E$28,Barèmes!$A$6:$A$28,"Souplesse (score 1-5)",Barèmes!$B$6:$B$28,H220,Barèmes!$C$6:$C$28,IF(H220="6ème","Mixte",G220)),"fragile","satisfaisant")),IF(X220&gt;=SUMIFS(Barèmes!$D$6:$D$28,Barèmes!$A$6:$A$28,"Souplesse (score 1-5)",Barèmes!$B$6:$B$28,H220,Barèmes!$C$6:$C$28,IF(H220="6ème","Mixte",G220)),"à besoin",IF(X220&gt;=SUMIFS(Barèmes!$E$6:$E$28,Barèmes!$A$6:$A$28,"Souplesse (score 1-5)",Barèmes!$B$6:$B$28,H220,Barèmes!$C$6:$C$28,IF(H220="6ème","Mixte",G220)),"fragile","satisfaisant"))))</f>
        <v/>
      </c>
      <c r="Z220" s="26" t="str" cm="1">
        <f t="array" ref="Z220">IF(OR(X220="",SUMPRODUCT((Barèmes!$A$6:$A$28="Souplesse (score 1-5)")*(Barèmes!$B$6:$B$28=H220)*(Barèmes!$C$6:$C$28=IF(H220="6ème","Mixte",G220)))=0),"",IF(SUMPRODUCT((Barèmes!$A$6:$A$28="Souplesse (score 1-5)")*(Barèmes!$B$6:$B$28=H220)*(Barèmes!$C$6:$C$28=IF(H220="6ème","Mixte",G220))*(Barèmes!$J$6:$J$28="+"))&gt;0,IF(X220&lt;=SUMIFS(Barèmes!$F$6:$F$28,Barèmes!$A$6:$A$28,"Souplesse (score 1-5)",Barèmes!$B$6:$B$28,H220,Barèmes!$C$6:$C$28,IF(H220="6ème","Mixte",G220)),Barèmes!$B$2,IF(X220&lt;=SUMIFS(Barèmes!$G$6:$G$28,Barèmes!$A$6:$A$28,"Souplesse (score 1-5)",Barèmes!$B$6:$B$28,H220,Barèmes!$C$6:$C$28,IF(H220="6ème","Mixte",G220)),Barèmes!$C$2,IF(X220&lt;=SUMIFS(Barèmes!$H$6:$H$28,Barèmes!$A$6:$A$28,"Souplesse (score 1-5)",Barèmes!$B$6:$B$28,H220,Barèmes!$C$6:$C$28,IF(H220="6ème","Mixte",G220)),Barèmes!$D$2,IF(X220&lt;=SUMIFS(Barèmes!$I$6:$I$28,Barèmes!$A$6:$A$28,"Souplesse (score 1-5)",Barèmes!$B$6:$B$28,H220,Barèmes!$C$6:$C$28,IF(H220="6ème","Mixte",G220)),Barèmes!$E$2,Barèmes!$F$2)))),IF(X220&gt;=SUMIFS(Barèmes!$F$6:$F$28,Barèmes!$A$6:$A$28,"Souplesse (score 1-5)",Barèmes!$B$6:$B$28,H220,Barèmes!$C$6:$C$28,IF(H220="6ème","Mixte",G220)),Barèmes!$B$2,IF(X220&gt;=SUMIFS(Barèmes!$G$6:$G$28,Barèmes!$A$6:$A$28,"Souplesse (score 1-5)",Barèmes!$B$6:$B$28,H220,Barèmes!$C$6:$C$28,IF(H220="6ème","Mixte",G220)),Barèmes!$C$2,IF(X220&gt;=SUMIFS(Barèmes!$H$6:$H$28,Barèmes!$A$6:$A$28,"Souplesse (score 1-5)",Barèmes!$B$6:$B$28,H220,Barèmes!$C$6:$C$28,IF(H220="6ème","Mixte",G220)),Barèmes!$D$2,IF(X220&gt;=SUMIFS(Barèmes!$I$6:$I$28,Barèmes!$A$6:$A$28,"Souplesse (score 1-5)",Barèmes!$B$6:$B$28,H220,Barèmes!$C$6:$C$28,IF(H220="6ème","Mixte",G220)),Barèmes!$E$2,Barèmes!$F$2))))))</f>
        <v/>
      </c>
      <c r="AA220" s="22"/>
      <c r="AB220" s="27" t="str">
        <f>IF(OR(AA220="",SUMPRODUCT((Barèmes!$A$6:$A$28="Agilité — T-test 974 (s)")*(Barèmes!$B$6:$B$28=H220)*(Barèmes!$C$6:$C$28=IF(H220="6ème","Mixte",G220)))=0),"",IF(SUMPRODUCT((Barèmes!$A$6:$A$28="Agilité — T-test 974 (s)")*(Barèmes!$B$6:$B$28=H220)*(Barèmes!$C$6:$C$28=IF(H220="6ème","Mixte",G220))*(Barèmes!$J$6:$J$28="+"))&gt;0,IF(AA220&lt;=SUMIFS(Barèmes!$D$6:$D$28,Barèmes!$A$6:$A$28,"Agilité — T-test 974 (s)",Barèmes!$B$6:$B$28,H220,Barèmes!$C$6:$C$28,IF(H220="6ème","Mixte",G220)),"à besoin",IF(AA220&lt;=SUMIFS(Barèmes!$E$6:$E$28,Barèmes!$A$6:$A$28,"Agilité — T-test 974 (s)",Barèmes!$B$6:$B$28,H220,Barèmes!$C$6:$C$28,IF(H220="6ème","Mixte",G220)),"fragile","satisfaisant")),IF(AA220&gt;=SUMIFS(Barèmes!$D$6:$D$28,Barèmes!$A$6:$A$28,"Agilité — T-test 974 (s)",Barèmes!$B$6:$B$28,H220,Barèmes!$C$6:$C$28,IF(H220="6ème","Mixte",G220)),"à besoin",IF(AA220&gt;=SUMIFS(Barèmes!$E$6:$E$28,Barèmes!$A$6:$A$28,"Agilité — T-test 974 (s)",Barèmes!$B$6:$B$28,H220,Barèmes!$C$6:$C$28,IF(H220="6ème","Mixte",G220)),"fragile","satisfaisant"))))</f>
        <v/>
      </c>
      <c r="AC220" s="27" t="str">
        <f>IF(OR(AA220="",SUMPRODUCT((Barèmes!$A$6:$A$28="Agilité — T-test 974 (s)")*(Barèmes!$B$6:$B$28=H220)*(Barèmes!$C$6:$C$28=IF(H220="6ème","Mixte",G220)))=0),"",IF(SUMPRODUCT((Barèmes!$A$6:$A$28="Agilité — T-test 974 (s)")*(Barèmes!$B$6:$B$28=H220)*(Barèmes!$C$6:$C$28=IF(H220="6ème","Mixte",G220))*(Barèmes!$J$6:$J$28="+"))&gt;0,IF(AA220&lt;=SUMIFS(Barèmes!$F$6:$F$28,Barèmes!$A$6:$A$28,"Agilité — T-test 974 (s)",Barèmes!$B$6:$B$28,H220,Barèmes!$C$6:$C$28,IF(H220="6ème","Mixte",G220)),Barèmes!$B$2,IF(AA220&lt;=SUMIFS(Barèmes!$G$6:$G$28,Barèmes!$A$6:$A$28,"Agilité — T-test 974 (s)",Barèmes!$B$6:$B$28,H220,Barèmes!$C$6:$C$28,IF(H220="6ème","Mixte",G220)),Barèmes!$C$2,IF(AA220&lt;=SUMIFS(Barèmes!$H$6:$H$28,Barèmes!$A$6:$A$28,"Agilité — T-test 974 (s)",Barèmes!$B$6:$B$28,H220,Barèmes!$C$6:$C$28,IF(H220="6ème","Mixte",G220)),Barèmes!$D$2,IF(AA220&lt;=SUMIFS(Barèmes!$I$6:$I$28,Barèmes!$A$6:$A$28,"Agilité — T-test 974 (s)",Barèmes!$B$6:$B$28,H220,Barèmes!$C$6:$C$28,IF(H220="6ème","Mixte",G220)),Barèmes!$E$2,Barèmes!$F$2)))),IF(AA220&gt;=SUMIFS(Barèmes!$F$6:$F$28,Barèmes!$A$6:$A$28,"Agilité — T-test 974 (s)",Barèmes!$B$6:$B$28,H220,Barèmes!$C$6:$C$28,IF(H220="6ème","Mixte",G220)),Barèmes!$B$2,IF(AA220&gt;=SUMIFS(Barèmes!$G$6:$G$28,Barèmes!$A$6:$A$28,"Agilité — T-test 974 (s)",Barèmes!$B$6:$B$28,H220,Barèmes!$C$6:$C$28,IF(H220="6ème","Mixte",G220)),Barèmes!$C$2,IF(AA220&gt;=SUMIFS(Barèmes!$H$6:$H$28,Barèmes!$A$6:$A$28,"Agilité — T-test 974 (s)",Barèmes!$B$6:$B$28,H220,Barèmes!$C$6:$C$28,IF(H220="6ème","Mixte",G220)),Barèmes!$D$2,IF(AA220&gt;=SUMIFS(Barèmes!$I$6:$I$28,Barèmes!$A$6:$A$28,"Agilité — T-test 974 (s)",Barèmes!$B$6:$B$28,H220,Barèmes!$C$6:$C$28,IF(H220="6ème","Mixte",G220)),Barèmes!$E$2,Barèmes!$F$2))))))</f>
        <v/>
      </c>
      <c r="AD220" s="28" t="str">
        <f t="shared" si="26"/>
        <v/>
      </c>
      <c r="AE220" s="29" t="str">
        <f t="shared" si="27"/>
        <v/>
      </c>
      <c r="AF220" s="30" t="str">
        <f>IF(OR(AD220="",SUMPRODUCT((Barèmes!$A$6:$A$28="Surcoût d'agilité (s) — technique")*(Barèmes!$B$6:$B$28=H220)*(Barèmes!$C$6:$C$28=IF(H220="6ème","Mixte",G220)))=0),"",IF(SUMPRODUCT((Barèmes!$A$6:$A$28="Surcoût d'agilité (s) — technique")*(Barèmes!$B$6:$B$28=H220)*(Barèmes!$C$6:$C$28=IF(H220="6ème","Mixte",G220))*(Barèmes!$J$6:$J$28="+"))&gt;0,IF(AD220&lt;=SUMIFS(Barèmes!$D$6:$D$28,Barèmes!$A$6:$A$28,"Surcoût d'agilité (s) — technique",Barèmes!$B$6:$B$28,H220,Barèmes!$C$6:$C$28,IF(H220="6ème","Mixte",G220)),"à besoin",IF(AD220&lt;=SUMIFS(Barèmes!$E$6:$E$28,Barèmes!$A$6:$A$28,"Surcoût d'agilité (s) — technique",Barèmes!$B$6:$B$28,H220,Barèmes!$C$6:$C$28,IF(H220="6ème","Mixte",G220)),"fragile","satisfaisant")),IF(AD220&gt;=SUMIFS(Barèmes!$D$6:$D$28,Barèmes!$A$6:$A$28,"Surcoût d'agilité (s) — technique",Barèmes!$B$6:$B$28,H220,Barèmes!$C$6:$C$28,IF(H220="6ème","Mixte",G220)),"à besoin",IF(AD220&gt;=SUMIFS(Barèmes!$E$6:$E$28,Barèmes!$A$6:$A$28,"Surcoût d'agilité (s) — technique",Barèmes!$B$6:$B$28,H220,Barèmes!$C$6:$C$28,IF(H220="6ème","Mixte",G220)),"fragile","satisfaisant"))))</f>
        <v/>
      </c>
      <c r="AG220" s="30" t="str">
        <f>IF(OR(AD220="",SUMPRODUCT((Barèmes!$A$6:$A$28="Surcoût d'agilité (s) — technique")*(Barèmes!$B$6:$B$28=H220)*(Barèmes!$C$6:$C$28=IF(H220="6ème","Mixte",G220)))=0),"",IF(SUMPRODUCT((Barèmes!$A$6:$A$28="Surcoût d'agilité (s) — technique")*(Barèmes!$B$6:$B$28=H220)*(Barèmes!$C$6:$C$28=IF(H220="6ème","Mixte",G220))*(Barèmes!$J$6:$J$28="+"))&gt;0,IF(AD220&lt;=SUMIFS(Barèmes!$F$6:$F$28,Barèmes!$A$6:$A$28,"Surcoût d'agilité (s) — technique",Barèmes!$B$6:$B$28,H220,Barèmes!$C$6:$C$28,IF(H220="6ème","Mixte",G220)),Barèmes!$B$2,IF(AD220&lt;=SUMIFS(Barèmes!$G$6:$G$28,Barèmes!$A$6:$A$28,"Surcoût d'agilité (s) — technique",Barèmes!$B$6:$B$28,H220,Barèmes!$C$6:$C$28,IF(H220="6ème","Mixte",G220)),Barèmes!$C$2,IF(AD220&lt;=SUMIFS(Barèmes!$H$6:$H$28,Barèmes!$A$6:$A$28,"Surcoût d'agilité (s) — technique",Barèmes!$B$6:$B$28,H220,Barèmes!$C$6:$C$28,IF(H220="6ème","Mixte",G220)),Barèmes!$D$2,IF(AD220&lt;=SUMIFS(Barèmes!$I$6:$I$28,Barèmes!$A$6:$A$28,"Surcoût d'agilité (s) — technique",Barèmes!$B$6:$B$28,H220,Barèmes!$C$6:$C$28,IF(H220="6ème","Mixte",G220)),Barèmes!$E$2,Barèmes!$F$2)))),IF(AD220&gt;=SUMIFS(Barèmes!$F$6:$F$28,Barèmes!$A$6:$A$28,"Surcoût d'agilité (s) — technique",Barèmes!$B$6:$B$28,H220,Barèmes!$C$6:$C$28,IF(H220="6ème","Mixte",G220)),Barèmes!$B$2,IF(AD220&gt;=SUMIFS(Barèmes!$G$6:$G$28,Barèmes!$A$6:$A$28,"Surcoût d'agilité (s) — technique",Barèmes!$B$6:$B$28,H220,Barèmes!$C$6:$C$28,IF(H220="6ème","Mixte",G220)),Barèmes!$C$2,IF(AD220&gt;=SUMIFS(Barèmes!$H$6:$H$28,Barèmes!$A$6:$A$28,"Surcoût d'agilité (s) — technique",Barèmes!$B$6:$B$28,H220,Barèmes!$C$6:$C$28,IF(H220="6ème","Mixte",G220)),Barèmes!$D$2,IF(AD220&gt;=SUMIFS(Barèmes!$I$6:$I$28,Barèmes!$A$6:$A$28,"Surcoût d'agilité (s) — technique",Barèmes!$B$6:$B$28,H220,Barèmes!$C$6:$C$28,IF(H220="6ème","Mixte",G220)),Barèmes!$E$2,Barèmes!$F$2))))))</f>
        <v/>
      </c>
      <c r="AH220" s="31" t="str">
        <f>IF((IF(N220="",0,1)+IF(Q220="",0,1)+IF(W220="",0,1)+IF(Z220="",0,1)+IF(AC220="",0,1))=0,"",3*IF(N220=Barèmes!$B$2,1,IF(N220=Barèmes!$C$2,2,IF(N220=Barèmes!$D$2,3,IF(N220=Barèmes!$E$2,4,IF(N220=Barèmes!$F$2,5,0)))))+3*IF(Q220=Barèmes!$B$2,1,IF(Q220=Barèmes!$C$2,2,IF(Q220=Barèmes!$D$2,3,IF(Q220=Barèmes!$E$2,4,IF(Q220=Barèmes!$F$2,5,0)))))+2*IF(W220=Barèmes!$B$2,1,IF(W220=Barèmes!$C$2,2,IF(W220=Barèmes!$D$2,3,IF(W220=Barèmes!$E$2,4,IF(W220=Barèmes!$F$2,5,0)))))+1*IF(Z220=Barèmes!$B$2,1,IF(Z220=Barèmes!$C$2,2,IF(Z220=Barèmes!$D$2,3,IF(Z220=Barèmes!$E$2,4,IF(Z220=Barèmes!$F$2,5,0)))))+1*IF(AC220=Barèmes!$B$2,1,IF(AC220=Barèmes!$C$2,2,IF(AC220=Barèmes!$D$2,3,IF(AC220=Barèmes!$E$2,4,IF(AC220=Barèmes!$F$2,5,0))))))</f>
        <v/>
      </c>
      <c r="AI220" s="31"/>
      <c r="AJ220" s="32" t="str">
        <f>IFERROR(INDEX(Croissance!$B$5:$B$604,MATCH(A220,Croissance!$A$5:$A$604,0)),"")</f>
        <v/>
      </c>
      <c r="AK220" s="32" t="str">
        <f>IFERROR(INDEX(Croissance!$C$5:$C$604,MATCH(A220,Croissance!$A$5:$A$604,0)),"")</f>
        <v/>
      </c>
      <c r="AL220" s="32" t="str">
        <f>IFERROR(INDEX(Croissance!$D$5:$D$604,MATCH(A220,Croissance!$A$5:$A$604,0)),"")</f>
        <v/>
      </c>
      <c r="AM220" s="32" t="str">
        <f>IFERROR(INDEX(Croissance!$E$5:$E$604,MATCH(A220,Croissance!$A$5:$A$604,0)),"")</f>
        <v/>
      </c>
      <c r="AO220" s="33">
        <f t="shared" si="32"/>
        <v>0</v>
      </c>
      <c r="AP220" s="33">
        <f t="shared" si="28"/>
        <v>0</v>
      </c>
      <c r="AQ220" s="33">
        <f>IF(A220="",0,IF(AND(OR('Synthèse classe'!$C$2="Tous",C220='Synthèse classe'!$C$2),OR('Synthèse classe'!$C$3="Toutes",D220='Synthèse classe'!$C$3),OR('Synthèse classe'!$C$4="Toutes",AND('Synthèse classe'!$C$4="Dernière",AP220=1),B220=IFERROR(VALUE('Synthèse classe'!$C$4),0))),1,0))</f>
        <v>0</v>
      </c>
      <c r="AR220" s="34" t="str">
        <f t="shared" si="29"/>
        <v/>
      </c>
    </row>
    <row r="221" spans="1:44" x14ac:dyDescent="0.2">
      <c r="A221" s="17" t="str">
        <f t="shared" si="25"/>
        <v/>
      </c>
      <c r="B221" s="18"/>
      <c r="C221" s="19"/>
      <c r="D221" s="19"/>
      <c r="E221" s="19"/>
      <c r="F221" s="19"/>
      <c r="G221" s="19"/>
      <c r="H221" s="17" t="str">
        <f t="shared" si="30"/>
        <v/>
      </c>
      <c r="I221" s="20"/>
      <c r="J221" s="18"/>
      <c r="K221" s="19"/>
      <c r="L221" s="21" t="str">
        <f t="shared" si="31"/>
        <v/>
      </c>
      <c r="M221" s="21" t="str">
        <f>IF(OR(J221="",SUMPRODUCT((Barèmes!$A$6:$A$28="Endurance — Luc Léger (palier)")*(Barèmes!$B$6:$B$28=H221)*(Barèmes!$C$6:$C$28=IF(H221="6ème","Mixte",G221)))=0),"",IF(SUMPRODUCT((Barèmes!$A$6:$A$28="Endurance — Luc Léger (palier)")*(Barèmes!$B$6:$B$28=H221)*(Barèmes!$C$6:$C$28=IF(H221="6ème","Mixte",G221))*(Barèmes!$J$6:$J$28="+"))&gt;0,IF(J221&lt;=SUMIFS(Barèmes!$D$6:$D$28,Barèmes!$A$6:$A$28,"Endurance — Luc Léger (palier)",Barèmes!$B$6:$B$28,H221,Barèmes!$C$6:$C$28,IF(H221="6ème","Mixte",G221)),"à besoin",IF(J221&lt;=SUMIFS(Barèmes!$E$6:$E$28,Barèmes!$A$6:$A$28,"Endurance — Luc Léger (palier)",Barèmes!$B$6:$B$28,H221,Barèmes!$C$6:$C$28,IF(H221="6ème","Mixte",G221)),"fragile","satisfaisant")),IF(J221&gt;=SUMIFS(Barèmes!$D$6:$D$28,Barèmes!$A$6:$A$28,"Endurance — Luc Léger (palier)",Barèmes!$B$6:$B$28,H221,Barèmes!$C$6:$C$28,IF(H221="6ème","Mixte",G221)),"à besoin",IF(J221&gt;=SUMIFS(Barèmes!$E$6:$E$28,Barèmes!$A$6:$A$28,"Endurance — Luc Léger (palier)",Barèmes!$B$6:$B$28,H221,Barèmes!$C$6:$C$28,IF(H221="6ème","Mixte",G221)),"fragile","satisfaisant"))))</f>
        <v/>
      </c>
      <c r="N221" s="21" t="str">
        <f>IF(OR(J221="",SUMPRODUCT((Barèmes!$A$6:$A$28="Endurance — Luc Léger (palier)")*(Barèmes!$B$6:$B$28=H221)*(Barèmes!$C$6:$C$28=IF(H221="6ème","Mixte",G221)))=0),"",IF(SUMPRODUCT((Barèmes!$A$6:$A$28="Endurance — Luc Léger (palier)")*(Barèmes!$B$6:$B$28=H221)*(Barèmes!$C$6:$C$28=IF(H221="6ème","Mixte",G221))*(Barèmes!$J$6:$J$28="+"))&gt;0,IF(J221&lt;=SUMIFS(Barèmes!$F$6:$F$28,Barèmes!$A$6:$A$28,"Endurance — Luc Léger (palier)",Barèmes!$B$6:$B$28,H221,Barèmes!$C$6:$C$28,IF(H221="6ème","Mixte",G221)),Barèmes!$B$2,IF(J221&lt;=SUMIFS(Barèmes!$G$6:$G$28,Barèmes!$A$6:$A$28,"Endurance — Luc Léger (palier)",Barèmes!$B$6:$B$28,H221,Barèmes!$C$6:$C$28,IF(H221="6ème","Mixte",G221)),Barèmes!$C$2,IF(J221&lt;=SUMIFS(Barèmes!$H$6:$H$28,Barèmes!$A$6:$A$28,"Endurance — Luc Léger (palier)",Barèmes!$B$6:$B$28,H221,Barèmes!$C$6:$C$28,IF(H221="6ème","Mixte",G221)),Barèmes!$D$2,IF(J221&lt;=SUMIFS(Barèmes!$I$6:$I$28,Barèmes!$A$6:$A$28,"Endurance — Luc Léger (palier)",Barèmes!$B$6:$B$28,H221,Barèmes!$C$6:$C$28,IF(H221="6ème","Mixte",G221)),Barèmes!$E$2,Barèmes!$F$2)))),IF(J221&gt;=SUMIFS(Barèmes!$F$6:$F$28,Barèmes!$A$6:$A$28,"Endurance — Luc Léger (palier)",Barèmes!$B$6:$B$28,H221,Barèmes!$C$6:$C$28,IF(H221="6ème","Mixte",G221)),Barèmes!$B$2,IF(J221&gt;=SUMIFS(Barèmes!$G$6:$G$28,Barèmes!$A$6:$A$28,"Endurance — Luc Léger (palier)",Barèmes!$B$6:$B$28,H221,Barèmes!$C$6:$C$28,IF(H221="6ème","Mixte",G221)),Barèmes!$C$2,IF(J221&gt;=SUMIFS(Barèmes!$H$6:$H$28,Barèmes!$A$6:$A$28,"Endurance — Luc Léger (palier)",Barèmes!$B$6:$B$28,H221,Barèmes!$C$6:$C$28,IF(H221="6ème","Mixte",G221)),Barèmes!$D$2,IF(J221&gt;=SUMIFS(Barèmes!$I$6:$I$28,Barèmes!$A$6:$A$28,"Endurance — Luc Léger (palier)",Barèmes!$B$6:$B$28,H221,Barèmes!$C$6:$C$28,IF(H221="6ème","Mixte",G221)),Barèmes!$E$2,Barèmes!$F$2))))))</f>
        <v/>
      </c>
      <c r="O221" s="22"/>
      <c r="P221" s="23" t="str">
        <f>IF(OR(O221="",SUMPRODUCT((Barèmes!$A$6:$A$28="Force bas du corps — Saut en longueur (m)")*(Barèmes!$B$6:$B$28=H221)*(Barèmes!$C$6:$C$28=IF(H221="6ème","Mixte",G221)))=0),"",IF(SUMPRODUCT((Barèmes!$A$6:$A$28="Force bas du corps — Saut en longueur (m)")*(Barèmes!$B$6:$B$28=H221)*(Barèmes!$C$6:$C$28=IF(H221="6ème","Mixte",G221))*(Barèmes!$J$6:$J$28="+"))&gt;0,IF(O221&lt;=SUMIFS(Barèmes!$D$6:$D$28,Barèmes!$A$6:$A$28,"Force bas du corps — Saut en longueur (m)",Barèmes!$B$6:$B$28,H221,Barèmes!$C$6:$C$28,IF(H221="6ème","Mixte",G221)),"à besoin",IF(O221&lt;=SUMIFS(Barèmes!$E$6:$E$28,Barèmes!$A$6:$A$28,"Force bas du corps — Saut en longueur (m)",Barèmes!$B$6:$B$28,H221,Barèmes!$C$6:$C$28,IF(H221="6ème","Mixte",G221)),"fragile","satisfaisant")),IF(O221&gt;=SUMIFS(Barèmes!$D$6:$D$28,Barèmes!$A$6:$A$28,"Force bas du corps — Saut en longueur (m)",Barèmes!$B$6:$B$28,H221,Barèmes!$C$6:$C$28,IF(H221="6ème","Mixte",G221)),"à besoin",IF(O221&gt;=SUMIFS(Barèmes!$E$6:$E$28,Barèmes!$A$6:$A$28,"Force bas du corps — Saut en longueur (m)",Barèmes!$B$6:$B$28,H221,Barèmes!$C$6:$C$28,IF(H221="6ème","Mixte",G221)),"fragile","satisfaisant"))))</f>
        <v/>
      </c>
      <c r="Q221" s="23" t="str">
        <f>IF(OR(O221="",SUMPRODUCT((Barèmes!$A$6:$A$28="Force bas du corps — Saut en longueur (m)")*(Barèmes!$B$6:$B$28=H221)*(Barèmes!$C$6:$C$28=IF(H221="6ème","Mixte",G221)))=0),"",IF(SUMPRODUCT((Barèmes!$A$6:$A$28="Force bas du corps — Saut en longueur (m)")*(Barèmes!$B$6:$B$28=H221)*(Barèmes!$C$6:$C$28=IF(H221="6ème","Mixte",G221))*(Barèmes!$J$6:$J$28="+"))&gt;0,IF(O221&lt;=SUMIFS(Barèmes!$F$6:$F$28,Barèmes!$A$6:$A$28,"Force bas du corps — Saut en longueur (m)",Barèmes!$B$6:$B$28,H221,Barèmes!$C$6:$C$28,IF(H221="6ème","Mixte",G221)),Barèmes!$B$2,IF(O221&lt;=SUMIFS(Barèmes!$G$6:$G$28,Barèmes!$A$6:$A$28,"Force bas du corps — Saut en longueur (m)",Barèmes!$B$6:$B$28,H221,Barèmes!$C$6:$C$28,IF(H221="6ème","Mixte",G221)),Barèmes!$C$2,IF(O221&lt;=SUMIFS(Barèmes!$H$6:$H$28,Barèmes!$A$6:$A$28,"Force bas du corps — Saut en longueur (m)",Barèmes!$B$6:$B$28,H221,Barèmes!$C$6:$C$28,IF(H221="6ème","Mixte",G221)),Barèmes!$D$2,IF(O221&lt;=SUMIFS(Barèmes!$I$6:$I$28,Barèmes!$A$6:$A$28,"Force bas du corps — Saut en longueur (m)",Barèmes!$B$6:$B$28,H221,Barèmes!$C$6:$C$28,IF(H221="6ème","Mixte",G221)),Barèmes!$E$2,Barèmes!$F$2)))),IF(O221&gt;=SUMIFS(Barèmes!$F$6:$F$28,Barèmes!$A$6:$A$28,"Force bas du corps — Saut en longueur (m)",Barèmes!$B$6:$B$28,H221,Barèmes!$C$6:$C$28,IF(H221="6ème","Mixte",G221)),Barèmes!$B$2,IF(O221&gt;=SUMIFS(Barèmes!$G$6:$G$28,Barèmes!$A$6:$A$28,"Force bas du corps — Saut en longueur (m)",Barèmes!$B$6:$B$28,H221,Barèmes!$C$6:$C$28,IF(H221="6ème","Mixte",G221)),Barèmes!$C$2,IF(O221&gt;=SUMIFS(Barèmes!$H$6:$H$28,Barèmes!$A$6:$A$28,"Force bas du corps — Saut en longueur (m)",Barèmes!$B$6:$B$28,H221,Barèmes!$C$6:$C$28,IF(H221="6ème","Mixte",G221)),Barèmes!$D$2,IF(O221&gt;=SUMIFS(Barèmes!$I$6:$I$28,Barèmes!$A$6:$A$28,"Force bas du corps — Saut en longueur (m)",Barèmes!$B$6:$B$28,H221,Barèmes!$C$6:$C$28,IF(H221="6ème","Mixte",G221)),Barèmes!$E$2,Barèmes!$F$2))))))</f>
        <v/>
      </c>
      <c r="R221" s="22"/>
      <c r="S221" s="24" t="str">
        <f>IF(OR(R221="",SUMPRODUCT((Barèmes!$A$6:$A$28="Vitesse — 30 m (s)")*(Barèmes!$B$6:$B$28=H221)*(Barèmes!$C$6:$C$28=IF(H221="6ème","Mixte",G221)))=0),"",IF(SUMPRODUCT((Barèmes!$A$6:$A$28="Vitesse — 30 m (s)")*(Barèmes!$B$6:$B$28=H221)*(Barèmes!$C$6:$C$28=IF(H221="6ème","Mixte",G221))*(Barèmes!$J$6:$J$28="+"))&gt;0,IF(R221&lt;=SUMIFS(Barèmes!$D$6:$D$28,Barèmes!$A$6:$A$28,"Vitesse — 30 m (s)",Barèmes!$B$6:$B$28,H221,Barèmes!$C$6:$C$28,IF(H221="6ème","Mixte",G221)),"à besoin",IF(R221&lt;=SUMIFS(Barèmes!$E$6:$E$28,Barèmes!$A$6:$A$28,"Vitesse — 30 m (s)",Barèmes!$B$6:$B$28,H221,Barèmes!$C$6:$C$28,IF(H221="6ème","Mixte",G221)),"fragile","satisfaisant")),IF(R221&gt;=SUMIFS(Barèmes!$D$6:$D$28,Barèmes!$A$6:$A$28,"Vitesse — 30 m (s)",Barèmes!$B$6:$B$28,H221,Barèmes!$C$6:$C$28,IF(H221="6ème","Mixte",G221)),"à besoin",IF(R221&gt;=SUMIFS(Barèmes!$E$6:$E$28,Barèmes!$A$6:$A$28,"Vitesse — 30 m (s)",Barèmes!$B$6:$B$28,H221,Barèmes!$C$6:$C$28,IF(H221="6ème","Mixte",G221)),"fragile","satisfaisant"))))</f>
        <v/>
      </c>
      <c r="T221" s="24" t="str">
        <f>IF(OR(R221="",SUMPRODUCT((Barèmes!$A$6:$A$28="Vitesse — 30 m (s)")*(Barèmes!$B$6:$B$28=H221)*(Barèmes!$C$6:$C$28=IF(H221="6ème","Mixte",G221)))=0),"",IF(SUMPRODUCT((Barèmes!$A$6:$A$28="Vitesse — 30 m (s)")*(Barèmes!$B$6:$B$28=H221)*(Barèmes!$C$6:$C$28=IF(H221="6ème","Mixte",G221))*(Barèmes!$J$6:$J$28="+"))&gt;0,IF(R221&lt;=SUMIFS(Barèmes!$F$6:$F$28,Barèmes!$A$6:$A$28,"Vitesse — 30 m (s)",Barèmes!$B$6:$B$28,H221,Barèmes!$C$6:$C$28,IF(H221="6ème","Mixte",G221)),Barèmes!$B$2,IF(R221&lt;=SUMIFS(Barèmes!$G$6:$G$28,Barèmes!$A$6:$A$28,"Vitesse — 30 m (s)",Barèmes!$B$6:$B$28,H221,Barèmes!$C$6:$C$28,IF(H221="6ème","Mixte",G221)),Barèmes!$C$2,IF(R221&lt;=SUMIFS(Barèmes!$H$6:$H$28,Barèmes!$A$6:$A$28,"Vitesse — 30 m (s)",Barèmes!$B$6:$B$28,H221,Barèmes!$C$6:$C$28,IF(H221="6ème","Mixte",G221)),Barèmes!$D$2,IF(R221&lt;=SUMIFS(Barèmes!$I$6:$I$28,Barèmes!$A$6:$A$28,"Vitesse — 30 m (s)",Barèmes!$B$6:$B$28,H221,Barèmes!$C$6:$C$28,IF(H221="6ème","Mixte",G221)),Barèmes!$E$2,Barèmes!$F$2)))),IF(R221&gt;=SUMIFS(Barèmes!$F$6:$F$28,Barèmes!$A$6:$A$28,"Vitesse — 30 m (s)",Barèmes!$B$6:$B$28,H221,Barèmes!$C$6:$C$28,IF(H221="6ème","Mixte",G221)),Barèmes!$B$2,IF(R221&gt;=SUMIFS(Barèmes!$G$6:$G$28,Barèmes!$A$6:$A$28,"Vitesse — 30 m (s)",Barèmes!$B$6:$B$28,H221,Barèmes!$C$6:$C$28,IF(H221="6ème","Mixte",G221)),Barèmes!$C$2,IF(R221&gt;=SUMIFS(Barèmes!$H$6:$H$28,Barèmes!$A$6:$A$28,"Vitesse — 30 m (s)",Barèmes!$B$6:$B$28,H221,Barèmes!$C$6:$C$28,IF(H221="6ème","Mixte",G221)),Barèmes!$D$2,IF(R221&gt;=SUMIFS(Barèmes!$I$6:$I$28,Barèmes!$A$6:$A$28,"Vitesse — 30 m (s)",Barèmes!$B$6:$B$28,H221,Barèmes!$C$6:$C$28,IF(H221="6ème","Mixte",G221)),Barèmes!$E$2,Barèmes!$F$2))))))</f>
        <v/>
      </c>
      <c r="U221" s="22"/>
      <c r="V221" s="25" t="str">
        <f>IF(OR(U221="",SUMPRODUCT((Barèmes!$A$6:$A$28="Vitesse — 50 m (s)")*(Barèmes!$B$6:$B$28=H221)*(Barèmes!$C$6:$C$28=IF(H221="6ème","Mixte",G221)))=0),"",IF(SUMPRODUCT((Barèmes!$A$6:$A$28="Vitesse — 50 m (s)")*(Barèmes!$B$6:$B$28=H221)*(Barèmes!$C$6:$C$28=IF(H221="6ème","Mixte",G221))*(Barèmes!$J$6:$J$28="+"))&gt;0,IF(U221&lt;=SUMIFS(Barèmes!$D$6:$D$28,Barèmes!$A$6:$A$28,"Vitesse — 50 m (s)",Barèmes!$B$6:$B$28,H221,Barèmes!$C$6:$C$28,IF(H221="6ème","Mixte",G221)),"à besoin",IF(U221&lt;=SUMIFS(Barèmes!$E$6:$E$28,Barèmes!$A$6:$A$28,"Vitesse — 50 m (s)",Barèmes!$B$6:$B$28,H221,Barèmes!$C$6:$C$28,IF(H221="6ème","Mixte",G221)),"fragile","satisfaisant")),IF(U221&gt;=SUMIFS(Barèmes!$D$6:$D$28,Barèmes!$A$6:$A$28,"Vitesse — 50 m (s)",Barèmes!$B$6:$B$28,H221,Barèmes!$C$6:$C$28,IF(H221="6ème","Mixte",G221)),"à besoin",IF(U221&gt;=SUMIFS(Barèmes!$E$6:$E$28,Barèmes!$A$6:$A$28,"Vitesse — 50 m (s)",Barèmes!$B$6:$B$28,H221,Barèmes!$C$6:$C$28,IF(H221="6ème","Mixte",G221)),"fragile","satisfaisant"))))</f>
        <v/>
      </c>
      <c r="W221" s="25" t="str">
        <f>IF(OR(U221="",SUMPRODUCT((Barèmes!$A$6:$A$28="Vitesse — 50 m (s)")*(Barèmes!$B$6:$B$28=H221)*(Barèmes!$C$6:$C$28=IF(H221="6ème","Mixte",G221)))=0),"",IF(SUMPRODUCT((Barèmes!$A$6:$A$28="Vitesse — 50 m (s)")*(Barèmes!$B$6:$B$28=H221)*(Barèmes!$C$6:$C$28=IF(H221="6ème","Mixte",G221))*(Barèmes!$J$6:$J$28="+"))&gt;0,IF(U221&lt;=SUMIFS(Barèmes!$F$6:$F$28,Barèmes!$A$6:$A$28,"Vitesse — 50 m (s)",Barèmes!$B$6:$B$28,H221,Barèmes!$C$6:$C$28,IF(H221="6ème","Mixte",G221)),Barèmes!$B$2,IF(U221&lt;=SUMIFS(Barèmes!$G$6:$G$28,Barèmes!$A$6:$A$28,"Vitesse — 50 m (s)",Barèmes!$B$6:$B$28,H221,Barèmes!$C$6:$C$28,IF(H221="6ème","Mixte",G221)),Barèmes!$C$2,IF(U221&lt;=SUMIFS(Barèmes!$H$6:$H$28,Barèmes!$A$6:$A$28,"Vitesse — 50 m (s)",Barèmes!$B$6:$B$28,H221,Barèmes!$C$6:$C$28,IF(H221="6ème","Mixte",G221)),Barèmes!$D$2,IF(U221&lt;=SUMIFS(Barèmes!$I$6:$I$28,Barèmes!$A$6:$A$28,"Vitesse — 50 m (s)",Barèmes!$B$6:$B$28,H221,Barèmes!$C$6:$C$28,IF(H221="6ème","Mixte",G221)),Barèmes!$E$2,Barèmes!$F$2)))),IF(U221&gt;=SUMIFS(Barèmes!$F$6:$F$28,Barèmes!$A$6:$A$28,"Vitesse — 50 m (s)",Barèmes!$B$6:$B$28,H221,Barèmes!$C$6:$C$28,IF(H221="6ème","Mixte",G221)),Barèmes!$B$2,IF(U221&gt;=SUMIFS(Barèmes!$G$6:$G$28,Barèmes!$A$6:$A$28,"Vitesse — 50 m (s)",Barèmes!$B$6:$B$28,H221,Barèmes!$C$6:$C$28,IF(H221="6ème","Mixte",G221)),Barèmes!$C$2,IF(U221&gt;=SUMIFS(Barèmes!$H$6:$H$28,Barèmes!$A$6:$A$28,"Vitesse — 50 m (s)",Barèmes!$B$6:$B$28,H221,Barèmes!$C$6:$C$28,IF(H221="6ème","Mixte",G221)),Barèmes!$D$2,IF(U221&gt;=SUMIFS(Barèmes!$I$6:$I$28,Barèmes!$A$6:$A$28,"Vitesse — 50 m (s)",Barèmes!$B$6:$B$28,H221,Barèmes!$C$6:$C$28,IF(H221="6ème","Mixte",G221)),Barèmes!$E$2,Barèmes!$F$2))))))</f>
        <v/>
      </c>
      <c r="X221" s="18"/>
      <c r="Y221" s="26" t="str" cm="1">
        <f t="array" ref="Y221">IF(OR(X221="",SUMPRODUCT((Barèmes!$A$6:$A$28="Souplesse (score 1-5)")*(Barèmes!$B$6:$B$28=H221)*(Barèmes!$C$6:$C$28=IF(H221="6ème","Mixte",G221)))=0),"",IF(SUMPRODUCT((Barèmes!$A$6:$A$28="Souplesse (score 1-5)")*(Barèmes!$B$6:$B$28=H221)*(Barèmes!$C$6:$C$28=IF(H221="6ème","Mixte",G221))*(Barèmes!$J$6:$J$28="+"))&gt;0,IF(X221&lt;=SUMIFS(Barèmes!$D$6:$D$28,Barèmes!$A$6:$A$28,"Souplesse (score 1-5)",Barèmes!$B$6:$B$28,H221,Barèmes!$C$6:$C$28,IF(H221="6ème","Mixte",G221)),"à besoin",IF(X221&lt;=SUMIFS(Barèmes!$E$6:$E$28,Barèmes!$A$6:$A$28,"Souplesse (score 1-5)",Barèmes!$B$6:$B$28,H221,Barèmes!$C$6:$C$28,IF(H221="6ème","Mixte",G221)),"fragile","satisfaisant")),IF(X221&gt;=SUMIFS(Barèmes!$D$6:$D$28,Barèmes!$A$6:$A$28,"Souplesse (score 1-5)",Barèmes!$B$6:$B$28,H221,Barèmes!$C$6:$C$28,IF(H221="6ème","Mixte",G221)),"à besoin",IF(X221&gt;=SUMIFS(Barèmes!$E$6:$E$28,Barèmes!$A$6:$A$28,"Souplesse (score 1-5)",Barèmes!$B$6:$B$28,H221,Barèmes!$C$6:$C$28,IF(H221="6ème","Mixte",G221)),"fragile","satisfaisant"))))</f>
        <v/>
      </c>
      <c r="Z221" s="26" t="str" cm="1">
        <f t="array" ref="Z221">IF(OR(X221="",SUMPRODUCT((Barèmes!$A$6:$A$28="Souplesse (score 1-5)")*(Barèmes!$B$6:$B$28=H221)*(Barèmes!$C$6:$C$28=IF(H221="6ème","Mixte",G221)))=0),"",IF(SUMPRODUCT((Barèmes!$A$6:$A$28="Souplesse (score 1-5)")*(Barèmes!$B$6:$B$28=H221)*(Barèmes!$C$6:$C$28=IF(H221="6ème","Mixte",G221))*(Barèmes!$J$6:$J$28="+"))&gt;0,IF(X221&lt;=SUMIFS(Barèmes!$F$6:$F$28,Barèmes!$A$6:$A$28,"Souplesse (score 1-5)",Barèmes!$B$6:$B$28,H221,Barèmes!$C$6:$C$28,IF(H221="6ème","Mixte",G221)),Barèmes!$B$2,IF(X221&lt;=SUMIFS(Barèmes!$G$6:$G$28,Barèmes!$A$6:$A$28,"Souplesse (score 1-5)",Barèmes!$B$6:$B$28,H221,Barèmes!$C$6:$C$28,IF(H221="6ème","Mixte",G221)),Barèmes!$C$2,IF(X221&lt;=SUMIFS(Barèmes!$H$6:$H$28,Barèmes!$A$6:$A$28,"Souplesse (score 1-5)",Barèmes!$B$6:$B$28,H221,Barèmes!$C$6:$C$28,IF(H221="6ème","Mixte",G221)),Barèmes!$D$2,IF(X221&lt;=SUMIFS(Barèmes!$I$6:$I$28,Barèmes!$A$6:$A$28,"Souplesse (score 1-5)",Barèmes!$B$6:$B$28,H221,Barèmes!$C$6:$C$28,IF(H221="6ème","Mixte",G221)),Barèmes!$E$2,Barèmes!$F$2)))),IF(X221&gt;=SUMIFS(Barèmes!$F$6:$F$28,Barèmes!$A$6:$A$28,"Souplesse (score 1-5)",Barèmes!$B$6:$B$28,H221,Barèmes!$C$6:$C$28,IF(H221="6ème","Mixte",G221)),Barèmes!$B$2,IF(X221&gt;=SUMIFS(Barèmes!$G$6:$G$28,Barèmes!$A$6:$A$28,"Souplesse (score 1-5)",Barèmes!$B$6:$B$28,H221,Barèmes!$C$6:$C$28,IF(H221="6ème","Mixte",G221)),Barèmes!$C$2,IF(X221&gt;=SUMIFS(Barèmes!$H$6:$H$28,Barèmes!$A$6:$A$28,"Souplesse (score 1-5)",Barèmes!$B$6:$B$28,H221,Barèmes!$C$6:$C$28,IF(H221="6ème","Mixte",G221)),Barèmes!$D$2,IF(X221&gt;=SUMIFS(Barèmes!$I$6:$I$28,Barèmes!$A$6:$A$28,"Souplesse (score 1-5)",Barèmes!$B$6:$B$28,H221,Barèmes!$C$6:$C$28,IF(H221="6ème","Mixte",G221)),Barèmes!$E$2,Barèmes!$F$2))))))</f>
        <v/>
      </c>
      <c r="AA221" s="22"/>
      <c r="AB221" s="27" t="str">
        <f>IF(OR(AA221="",SUMPRODUCT((Barèmes!$A$6:$A$28="Agilité — T-test 974 (s)")*(Barèmes!$B$6:$B$28=H221)*(Barèmes!$C$6:$C$28=IF(H221="6ème","Mixte",G221)))=0),"",IF(SUMPRODUCT((Barèmes!$A$6:$A$28="Agilité — T-test 974 (s)")*(Barèmes!$B$6:$B$28=H221)*(Barèmes!$C$6:$C$28=IF(H221="6ème","Mixte",G221))*(Barèmes!$J$6:$J$28="+"))&gt;0,IF(AA221&lt;=SUMIFS(Barèmes!$D$6:$D$28,Barèmes!$A$6:$A$28,"Agilité — T-test 974 (s)",Barèmes!$B$6:$B$28,H221,Barèmes!$C$6:$C$28,IF(H221="6ème","Mixte",G221)),"à besoin",IF(AA221&lt;=SUMIFS(Barèmes!$E$6:$E$28,Barèmes!$A$6:$A$28,"Agilité — T-test 974 (s)",Barèmes!$B$6:$B$28,H221,Barèmes!$C$6:$C$28,IF(H221="6ème","Mixte",G221)),"fragile","satisfaisant")),IF(AA221&gt;=SUMIFS(Barèmes!$D$6:$D$28,Barèmes!$A$6:$A$28,"Agilité — T-test 974 (s)",Barèmes!$B$6:$B$28,H221,Barèmes!$C$6:$C$28,IF(H221="6ème","Mixte",G221)),"à besoin",IF(AA221&gt;=SUMIFS(Barèmes!$E$6:$E$28,Barèmes!$A$6:$A$28,"Agilité — T-test 974 (s)",Barèmes!$B$6:$B$28,H221,Barèmes!$C$6:$C$28,IF(H221="6ème","Mixte",G221)),"fragile","satisfaisant"))))</f>
        <v/>
      </c>
      <c r="AC221" s="27" t="str">
        <f>IF(OR(AA221="",SUMPRODUCT((Barèmes!$A$6:$A$28="Agilité — T-test 974 (s)")*(Barèmes!$B$6:$B$28=H221)*(Barèmes!$C$6:$C$28=IF(H221="6ème","Mixte",G221)))=0),"",IF(SUMPRODUCT((Barèmes!$A$6:$A$28="Agilité — T-test 974 (s)")*(Barèmes!$B$6:$B$28=H221)*(Barèmes!$C$6:$C$28=IF(H221="6ème","Mixte",G221))*(Barèmes!$J$6:$J$28="+"))&gt;0,IF(AA221&lt;=SUMIFS(Barèmes!$F$6:$F$28,Barèmes!$A$6:$A$28,"Agilité — T-test 974 (s)",Barèmes!$B$6:$B$28,H221,Barèmes!$C$6:$C$28,IF(H221="6ème","Mixte",G221)),Barèmes!$B$2,IF(AA221&lt;=SUMIFS(Barèmes!$G$6:$G$28,Barèmes!$A$6:$A$28,"Agilité — T-test 974 (s)",Barèmes!$B$6:$B$28,H221,Barèmes!$C$6:$C$28,IF(H221="6ème","Mixte",G221)),Barèmes!$C$2,IF(AA221&lt;=SUMIFS(Barèmes!$H$6:$H$28,Barèmes!$A$6:$A$28,"Agilité — T-test 974 (s)",Barèmes!$B$6:$B$28,H221,Barèmes!$C$6:$C$28,IF(H221="6ème","Mixte",G221)),Barèmes!$D$2,IF(AA221&lt;=SUMIFS(Barèmes!$I$6:$I$28,Barèmes!$A$6:$A$28,"Agilité — T-test 974 (s)",Barèmes!$B$6:$B$28,H221,Barèmes!$C$6:$C$28,IF(H221="6ème","Mixte",G221)),Barèmes!$E$2,Barèmes!$F$2)))),IF(AA221&gt;=SUMIFS(Barèmes!$F$6:$F$28,Barèmes!$A$6:$A$28,"Agilité — T-test 974 (s)",Barèmes!$B$6:$B$28,H221,Barèmes!$C$6:$C$28,IF(H221="6ème","Mixte",G221)),Barèmes!$B$2,IF(AA221&gt;=SUMIFS(Barèmes!$G$6:$G$28,Barèmes!$A$6:$A$28,"Agilité — T-test 974 (s)",Barèmes!$B$6:$B$28,H221,Barèmes!$C$6:$C$28,IF(H221="6ème","Mixte",G221)),Barèmes!$C$2,IF(AA221&gt;=SUMIFS(Barèmes!$H$6:$H$28,Barèmes!$A$6:$A$28,"Agilité — T-test 974 (s)",Barèmes!$B$6:$B$28,H221,Barèmes!$C$6:$C$28,IF(H221="6ème","Mixte",G221)),Barèmes!$D$2,IF(AA221&gt;=SUMIFS(Barèmes!$I$6:$I$28,Barèmes!$A$6:$A$28,"Agilité — T-test 974 (s)",Barèmes!$B$6:$B$28,H221,Barèmes!$C$6:$C$28,IF(H221="6ème","Mixte",G221)),Barèmes!$E$2,Barèmes!$F$2))))))</f>
        <v/>
      </c>
      <c r="AD221" s="28" t="str">
        <f t="shared" si="26"/>
        <v/>
      </c>
      <c r="AE221" s="29" t="str">
        <f t="shared" si="27"/>
        <v/>
      </c>
      <c r="AF221" s="30" t="str">
        <f>IF(OR(AD221="",SUMPRODUCT((Barèmes!$A$6:$A$28="Surcoût d'agilité (s) — technique")*(Barèmes!$B$6:$B$28=H221)*(Barèmes!$C$6:$C$28=IF(H221="6ème","Mixte",G221)))=0),"",IF(SUMPRODUCT((Barèmes!$A$6:$A$28="Surcoût d'agilité (s) — technique")*(Barèmes!$B$6:$B$28=H221)*(Barèmes!$C$6:$C$28=IF(H221="6ème","Mixte",G221))*(Barèmes!$J$6:$J$28="+"))&gt;0,IF(AD221&lt;=SUMIFS(Barèmes!$D$6:$D$28,Barèmes!$A$6:$A$28,"Surcoût d'agilité (s) — technique",Barèmes!$B$6:$B$28,H221,Barèmes!$C$6:$C$28,IF(H221="6ème","Mixte",G221)),"à besoin",IF(AD221&lt;=SUMIFS(Barèmes!$E$6:$E$28,Barèmes!$A$6:$A$28,"Surcoût d'agilité (s) — technique",Barèmes!$B$6:$B$28,H221,Barèmes!$C$6:$C$28,IF(H221="6ème","Mixte",G221)),"fragile","satisfaisant")),IF(AD221&gt;=SUMIFS(Barèmes!$D$6:$D$28,Barèmes!$A$6:$A$28,"Surcoût d'agilité (s) — technique",Barèmes!$B$6:$B$28,H221,Barèmes!$C$6:$C$28,IF(H221="6ème","Mixte",G221)),"à besoin",IF(AD221&gt;=SUMIFS(Barèmes!$E$6:$E$28,Barèmes!$A$6:$A$28,"Surcoût d'agilité (s) — technique",Barèmes!$B$6:$B$28,H221,Barèmes!$C$6:$C$28,IF(H221="6ème","Mixte",G221)),"fragile","satisfaisant"))))</f>
        <v/>
      </c>
      <c r="AG221" s="30" t="str">
        <f>IF(OR(AD221="",SUMPRODUCT((Barèmes!$A$6:$A$28="Surcoût d'agilité (s) — technique")*(Barèmes!$B$6:$B$28=H221)*(Barèmes!$C$6:$C$28=IF(H221="6ème","Mixte",G221)))=0),"",IF(SUMPRODUCT((Barèmes!$A$6:$A$28="Surcoût d'agilité (s) — technique")*(Barèmes!$B$6:$B$28=H221)*(Barèmes!$C$6:$C$28=IF(H221="6ème","Mixte",G221))*(Barèmes!$J$6:$J$28="+"))&gt;0,IF(AD221&lt;=SUMIFS(Barèmes!$F$6:$F$28,Barèmes!$A$6:$A$28,"Surcoût d'agilité (s) — technique",Barèmes!$B$6:$B$28,H221,Barèmes!$C$6:$C$28,IF(H221="6ème","Mixte",G221)),Barèmes!$B$2,IF(AD221&lt;=SUMIFS(Barèmes!$G$6:$G$28,Barèmes!$A$6:$A$28,"Surcoût d'agilité (s) — technique",Barèmes!$B$6:$B$28,H221,Barèmes!$C$6:$C$28,IF(H221="6ème","Mixte",G221)),Barèmes!$C$2,IF(AD221&lt;=SUMIFS(Barèmes!$H$6:$H$28,Barèmes!$A$6:$A$28,"Surcoût d'agilité (s) — technique",Barèmes!$B$6:$B$28,H221,Barèmes!$C$6:$C$28,IF(H221="6ème","Mixte",G221)),Barèmes!$D$2,IF(AD221&lt;=SUMIFS(Barèmes!$I$6:$I$28,Barèmes!$A$6:$A$28,"Surcoût d'agilité (s) — technique",Barèmes!$B$6:$B$28,H221,Barèmes!$C$6:$C$28,IF(H221="6ème","Mixte",G221)),Barèmes!$E$2,Barèmes!$F$2)))),IF(AD221&gt;=SUMIFS(Barèmes!$F$6:$F$28,Barèmes!$A$6:$A$28,"Surcoût d'agilité (s) — technique",Barèmes!$B$6:$B$28,H221,Barèmes!$C$6:$C$28,IF(H221="6ème","Mixte",G221)),Barèmes!$B$2,IF(AD221&gt;=SUMIFS(Barèmes!$G$6:$G$28,Barèmes!$A$6:$A$28,"Surcoût d'agilité (s) — technique",Barèmes!$B$6:$B$28,H221,Barèmes!$C$6:$C$28,IF(H221="6ème","Mixte",G221)),Barèmes!$C$2,IF(AD221&gt;=SUMIFS(Barèmes!$H$6:$H$28,Barèmes!$A$6:$A$28,"Surcoût d'agilité (s) — technique",Barèmes!$B$6:$B$28,H221,Barèmes!$C$6:$C$28,IF(H221="6ème","Mixte",G221)),Barèmes!$D$2,IF(AD221&gt;=SUMIFS(Barèmes!$I$6:$I$28,Barèmes!$A$6:$A$28,"Surcoût d'agilité (s) — technique",Barèmes!$B$6:$B$28,H221,Barèmes!$C$6:$C$28,IF(H221="6ème","Mixte",G221)),Barèmes!$E$2,Barèmes!$F$2))))))</f>
        <v/>
      </c>
      <c r="AH221" s="31" t="str">
        <f>IF((IF(N221="",0,1)+IF(Q221="",0,1)+IF(W221="",0,1)+IF(Z221="",0,1)+IF(AC221="",0,1))=0,"",3*IF(N221=Barèmes!$B$2,1,IF(N221=Barèmes!$C$2,2,IF(N221=Barèmes!$D$2,3,IF(N221=Barèmes!$E$2,4,IF(N221=Barèmes!$F$2,5,0)))))+3*IF(Q221=Barèmes!$B$2,1,IF(Q221=Barèmes!$C$2,2,IF(Q221=Barèmes!$D$2,3,IF(Q221=Barèmes!$E$2,4,IF(Q221=Barèmes!$F$2,5,0)))))+2*IF(W221=Barèmes!$B$2,1,IF(W221=Barèmes!$C$2,2,IF(W221=Barèmes!$D$2,3,IF(W221=Barèmes!$E$2,4,IF(W221=Barèmes!$F$2,5,0)))))+1*IF(Z221=Barèmes!$B$2,1,IF(Z221=Barèmes!$C$2,2,IF(Z221=Barèmes!$D$2,3,IF(Z221=Barèmes!$E$2,4,IF(Z221=Barèmes!$F$2,5,0)))))+1*IF(AC221=Barèmes!$B$2,1,IF(AC221=Barèmes!$C$2,2,IF(AC221=Barèmes!$D$2,3,IF(AC221=Barèmes!$E$2,4,IF(AC221=Barèmes!$F$2,5,0))))))</f>
        <v/>
      </c>
      <c r="AI221" s="31"/>
      <c r="AJ221" s="32" t="str">
        <f>IFERROR(INDEX(Croissance!$B$5:$B$604,MATCH(A221,Croissance!$A$5:$A$604,0)),"")</f>
        <v/>
      </c>
      <c r="AK221" s="32" t="str">
        <f>IFERROR(INDEX(Croissance!$C$5:$C$604,MATCH(A221,Croissance!$A$5:$A$604,0)),"")</f>
        <v/>
      </c>
      <c r="AL221" s="32" t="str">
        <f>IFERROR(INDEX(Croissance!$D$5:$D$604,MATCH(A221,Croissance!$A$5:$A$604,0)),"")</f>
        <v/>
      </c>
      <c r="AM221" s="32" t="str">
        <f>IFERROR(INDEX(Croissance!$E$5:$E$604,MATCH(A221,Croissance!$A$5:$A$604,0)),"")</f>
        <v/>
      </c>
      <c r="AO221" s="33">
        <f t="shared" si="32"/>
        <v>0</v>
      </c>
      <c r="AP221" s="33">
        <f t="shared" si="28"/>
        <v>0</v>
      </c>
      <c r="AQ221" s="33">
        <f>IF(A221="",0,IF(AND(OR('Synthèse classe'!$C$2="Tous",C221='Synthèse classe'!$C$2),OR('Synthèse classe'!$C$3="Toutes",D221='Synthèse classe'!$C$3),OR('Synthèse classe'!$C$4="Toutes",AND('Synthèse classe'!$C$4="Dernière",AP221=1),B221=IFERROR(VALUE('Synthèse classe'!$C$4),0))),1,0))</f>
        <v>0</v>
      </c>
      <c r="AR221" s="34" t="str">
        <f t="shared" si="29"/>
        <v/>
      </c>
    </row>
    <row r="222" spans="1:44" x14ac:dyDescent="0.2">
      <c r="A222" s="17" t="str">
        <f t="shared" si="25"/>
        <v/>
      </c>
      <c r="B222" s="18"/>
      <c r="C222" s="19"/>
      <c r="D222" s="19"/>
      <c r="E222" s="19"/>
      <c r="F222" s="19"/>
      <c r="G222" s="19"/>
      <c r="H222" s="17" t="str">
        <f t="shared" si="30"/>
        <v/>
      </c>
      <c r="I222" s="20"/>
      <c r="J222" s="18"/>
      <c r="K222" s="19"/>
      <c r="L222" s="21" t="str">
        <f t="shared" si="31"/>
        <v/>
      </c>
      <c r="M222" s="21" t="str">
        <f>IF(OR(J222="",SUMPRODUCT((Barèmes!$A$6:$A$28="Endurance — Luc Léger (palier)")*(Barèmes!$B$6:$B$28=H222)*(Barèmes!$C$6:$C$28=IF(H222="6ème","Mixte",G222)))=0),"",IF(SUMPRODUCT((Barèmes!$A$6:$A$28="Endurance — Luc Léger (palier)")*(Barèmes!$B$6:$B$28=H222)*(Barèmes!$C$6:$C$28=IF(H222="6ème","Mixte",G222))*(Barèmes!$J$6:$J$28="+"))&gt;0,IF(J222&lt;=SUMIFS(Barèmes!$D$6:$D$28,Barèmes!$A$6:$A$28,"Endurance — Luc Léger (palier)",Barèmes!$B$6:$B$28,H222,Barèmes!$C$6:$C$28,IF(H222="6ème","Mixte",G222)),"à besoin",IF(J222&lt;=SUMIFS(Barèmes!$E$6:$E$28,Barèmes!$A$6:$A$28,"Endurance — Luc Léger (palier)",Barèmes!$B$6:$B$28,H222,Barèmes!$C$6:$C$28,IF(H222="6ème","Mixte",G222)),"fragile","satisfaisant")),IF(J222&gt;=SUMIFS(Barèmes!$D$6:$D$28,Barèmes!$A$6:$A$28,"Endurance — Luc Léger (palier)",Barèmes!$B$6:$B$28,H222,Barèmes!$C$6:$C$28,IF(H222="6ème","Mixte",G222)),"à besoin",IF(J222&gt;=SUMIFS(Barèmes!$E$6:$E$28,Barèmes!$A$6:$A$28,"Endurance — Luc Léger (palier)",Barèmes!$B$6:$B$28,H222,Barèmes!$C$6:$C$28,IF(H222="6ème","Mixte",G222)),"fragile","satisfaisant"))))</f>
        <v/>
      </c>
      <c r="N222" s="21" t="str">
        <f>IF(OR(J222="",SUMPRODUCT((Barèmes!$A$6:$A$28="Endurance — Luc Léger (palier)")*(Barèmes!$B$6:$B$28=H222)*(Barèmes!$C$6:$C$28=IF(H222="6ème","Mixte",G222)))=0),"",IF(SUMPRODUCT((Barèmes!$A$6:$A$28="Endurance — Luc Léger (palier)")*(Barèmes!$B$6:$B$28=H222)*(Barèmes!$C$6:$C$28=IF(H222="6ème","Mixte",G222))*(Barèmes!$J$6:$J$28="+"))&gt;0,IF(J222&lt;=SUMIFS(Barèmes!$F$6:$F$28,Barèmes!$A$6:$A$28,"Endurance — Luc Léger (palier)",Barèmes!$B$6:$B$28,H222,Barèmes!$C$6:$C$28,IF(H222="6ème","Mixte",G222)),Barèmes!$B$2,IF(J222&lt;=SUMIFS(Barèmes!$G$6:$G$28,Barèmes!$A$6:$A$28,"Endurance — Luc Léger (palier)",Barèmes!$B$6:$B$28,H222,Barèmes!$C$6:$C$28,IF(H222="6ème","Mixte",G222)),Barèmes!$C$2,IF(J222&lt;=SUMIFS(Barèmes!$H$6:$H$28,Barèmes!$A$6:$A$28,"Endurance — Luc Léger (palier)",Barèmes!$B$6:$B$28,H222,Barèmes!$C$6:$C$28,IF(H222="6ème","Mixte",G222)),Barèmes!$D$2,IF(J222&lt;=SUMIFS(Barèmes!$I$6:$I$28,Barèmes!$A$6:$A$28,"Endurance — Luc Léger (palier)",Barèmes!$B$6:$B$28,H222,Barèmes!$C$6:$C$28,IF(H222="6ème","Mixte",G222)),Barèmes!$E$2,Barèmes!$F$2)))),IF(J222&gt;=SUMIFS(Barèmes!$F$6:$F$28,Barèmes!$A$6:$A$28,"Endurance — Luc Léger (palier)",Barèmes!$B$6:$B$28,H222,Barèmes!$C$6:$C$28,IF(H222="6ème","Mixte",G222)),Barèmes!$B$2,IF(J222&gt;=SUMIFS(Barèmes!$G$6:$G$28,Barèmes!$A$6:$A$28,"Endurance — Luc Léger (palier)",Barèmes!$B$6:$B$28,H222,Barèmes!$C$6:$C$28,IF(H222="6ème","Mixte",G222)),Barèmes!$C$2,IF(J222&gt;=SUMIFS(Barèmes!$H$6:$H$28,Barèmes!$A$6:$A$28,"Endurance — Luc Léger (palier)",Barèmes!$B$6:$B$28,H222,Barèmes!$C$6:$C$28,IF(H222="6ème","Mixte",G222)),Barèmes!$D$2,IF(J222&gt;=SUMIFS(Barèmes!$I$6:$I$28,Barèmes!$A$6:$A$28,"Endurance — Luc Léger (palier)",Barèmes!$B$6:$B$28,H222,Barèmes!$C$6:$C$28,IF(H222="6ème","Mixte",G222)),Barèmes!$E$2,Barèmes!$F$2))))))</f>
        <v/>
      </c>
      <c r="O222" s="22"/>
      <c r="P222" s="23" t="str">
        <f>IF(OR(O222="",SUMPRODUCT((Barèmes!$A$6:$A$28="Force bas du corps — Saut en longueur (m)")*(Barèmes!$B$6:$B$28=H222)*(Barèmes!$C$6:$C$28=IF(H222="6ème","Mixte",G222)))=0),"",IF(SUMPRODUCT((Barèmes!$A$6:$A$28="Force bas du corps — Saut en longueur (m)")*(Barèmes!$B$6:$B$28=H222)*(Barèmes!$C$6:$C$28=IF(H222="6ème","Mixte",G222))*(Barèmes!$J$6:$J$28="+"))&gt;0,IF(O222&lt;=SUMIFS(Barèmes!$D$6:$D$28,Barèmes!$A$6:$A$28,"Force bas du corps — Saut en longueur (m)",Barèmes!$B$6:$B$28,H222,Barèmes!$C$6:$C$28,IF(H222="6ème","Mixte",G222)),"à besoin",IF(O222&lt;=SUMIFS(Barèmes!$E$6:$E$28,Barèmes!$A$6:$A$28,"Force bas du corps — Saut en longueur (m)",Barèmes!$B$6:$B$28,H222,Barèmes!$C$6:$C$28,IF(H222="6ème","Mixte",G222)),"fragile","satisfaisant")),IF(O222&gt;=SUMIFS(Barèmes!$D$6:$D$28,Barèmes!$A$6:$A$28,"Force bas du corps — Saut en longueur (m)",Barèmes!$B$6:$B$28,H222,Barèmes!$C$6:$C$28,IF(H222="6ème","Mixte",G222)),"à besoin",IF(O222&gt;=SUMIFS(Barèmes!$E$6:$E$28,Barèmes!$A$6:$A$28,"Force bas du corps — Saut en longueur (m)",Barèmes!$B$6:$B$28,H222,Barèmes!$C$6:$C$28,IF(H222="6ème","Mixte",G222)),"fragile","satisfaisant"))))</f>
        <v/>
      </c>
      <c r="Q222" s="23" t="str">
        <f>IF(OR(O222="",SUMPRODUCT((Barèmes!$A$6:$A$28="Force bas du corps — Saut en longueur (m)")*(Barèmes!$B$6:$B$28=H222)*(Barèmes!$C$6:$C$28=IF(H222="6ème","Mixte",G222)))=0),"",IF(SUMPRODUCT((Barèmes!$A$6:$A$28="Force bas du corps — Saut en longueur (m)")*(Barèmes!$B$6:$B$28=H222)*(Barèmes!$C$6:$C$28=IF(H222="6ème","Mixte",G222))*(Barèmes!$J$6:$J$28="+"))&gt;0,IF(O222&lt;=SUMIFS(Barèmes!$F$6:$F$28,Barèmes!$A$6:$A$28,"Force bas du corps — Saut en longueur (m)",Barèmes!$B$6:$B$28,H222,Barèmes!$C$6:$C$28,IF(H222="6ème","Mixte",G222)),Barèmes!$B$2,IF(O222&lt;=SUMIFS(Barèmes!$G$6:$G$28,Barèmes!$A$6:$A$28,"Force bas du corps — Saut en longueur (m)",Barèmes!$B$6:$B$28,H222,Barèmes!$C$6:$C$28,IF(H222="6ème","Mixte",G222)),Barèmes!$C$2,IF(O222&lt;=SUMIFS(Barèmes!$H$6:$H$28,Barèmes!$A$6:$A$28,"Force bas du corps — Saut en longueur (m)",Barèmes!$B$6:$B$28,H222,Barèmes!$C$6:$C$28,IF(H222="6ème","Mixte",G222)),Barèmes!$D$2,IF(O222&lt;=SUMIFS(Barèmes!$I$6:$I$28,Barèmes!$A$6:$A$28,"Force bas du corps — Saut en longueur (m)",Barèmes!$B$6:$B$28,H222,Barèmes!$C$6:$C$28,IF(H222="6ème","Mixte",G222)),Barèmes!$E$2,Barèmes!$F$2)))),IF(O222&gt;=SUMIFS(Barèmes!$F$6:$F$28,Barèmes!$A$6:$A$28,"Force bas du corps — Saut en longueur (m)",Barèmes!$B$6:$B$28,H222,Barèmes!$C$6:$C$28,IF(H222="6ème","Mixte",G222)),Barèmes!$B$2,IF(O222&gt;=SUMIFS(Barèmes!$G$6:$G$28,Barèmes!$A$6:$A$28,"Force bas du corps — Saut en longueur (m)",Barèmes!$B$6:$B$28,H222,Barèmes!$C$6:$C$28,IF(H222="6ème","Mixte",G222)),Barèmes!$C$2,IF(O222&gt;=SUMIFS(Barèmes!$H$6:$H$28,Barèmes!$A$6:$A$28,"Force bas du corps — Saut en longueur (m)",Barèmes!$B$6:$B$28,H222,Barèmes!$C$6:$C$28,IF(H222="6ème","Mixte",G222)),Barèmes!$D$2,IF(O222&gt;=SUMIFS(Barèmes!$I$6:$I$28,Barèmes!$A$6:$A$28,"Force bas du corps — Saut en longueur (m)",Barèmes!$B$6:$B$28,H222,Barèmes!$C$6:$C$28,IF(H222="6ème","Mixte",G222)),Barèmes!$E$2,Barèmes!$F$2))))))</f>
        <v/>
      </c>
      <c r="R222" s="22"/>
      <c r="S222" s="24" t="str">
        <f>IF(OR(R222="",SUMPRODUCT((Barèmes!$A$6:$A$28="Vitesse — 30 m (s)")*(Barèmes!$B$6:$B$28=H222)*(Barèmes!$C$6:$C$28=IF(H222="6ème","Mixte",G222)))=0),"",IF(SUMPRODUCT((Barèmes!$A$6:$A$28="Vitesse — 30 m (s)")*(Barèmes!$B$6:$B$28=H222)*(Barèmes!$C$6:$C$28=IF(H222="6ème","Mixte",G222))*(Barèmes!$J$6:$J$28="+"))&gt;0,IF(R222&lt;=SUMIFS(Barèmes!$D$6:$D$28,Barèmes!$A$6:$A$28,"Vitesse — 30 m (s)",Barèmes!$B$6:$B$28,H222,Barèmes!$C$6:$C$28,IF(H222="6ème","Mixte",G222)),"à besoin",IF(R222&lt;=SUMIFS(Barèmes!$E$6:$E$28,Barèmes!$A$6:$A$28,"Vitesse — 30 m (s)",Barèmes!$B$6:$B$28,H222,Barèmes!$C$6:$C$28,IF(H222="6ème","Mixte",G222)),"fragile","satisfaisant")),IF(R222&gt;=SUMIFS(Barèmes!$D$6:$D$28,Barèmes!$A$6:$A$28,"Vitesse — 30 m (s)",Barèmes!$B$6:$B$28,H222,Barèmes!$C$6:$C$28,IF(H222="6ème","Mixte",G222)),"à besoin",IF(R222&gt;=SUMIFS(Barèmes!$E$6:$E$28,Barèmes!$A$6:$A$28,"Vitesse — 30 m (s)",Barèmes!$B$6:$B$28,H222,Barèmes!$C$6:$C$28,IF(H222="6ème","Mixte",G222)),"fragile","satisfaisant"))))</f>
        <v/>
      </c>
      <c r="T222" s="24" t="str">
        <f>IF(OR(R222="",SUMPRODUCT((Barèmes!$A$6:$A$28="Vitesse — 30 m (s)")*(Barèmes!$B$6:$B$28=H222)*(Barèmes!$C$6:$C$28=IF(H222="6ème","Mixte",G222)))=0),"",IF(SUMPRODUCT((Barèmes!$A$6:$A$28="Vitesse — 30 m (s)")*(Barèmes!$B$6:$B$28=H222)*(Barèmes!$C$6:$C$28=IF(H222="6ème","Mixte",G222))*(Barèmes!$J$6:$J$28="+"))&gt;0,IF(R222&lt;=SUMIFS(Barèmes!$F$6:$F$28,Barèmes!$A$6:$A$28,"Vitesse — 30 m (s)",Barèmes!$B$6:$B$28,H222,Barèmes!$C$6:$C$28,IF(H222="6ème","Mixte",G222)),Barèmes!$B$2,IF(R222&lt;=SUMIFS(Barèmes!$G$6:$G$28,Barèmes!$A$6:$A$28,"Vitesse — 30 m (s)",Barèmes!$B$6:$B$28,H222,Barèmes!$C$6:$C$28,IF(H222="6ème","Mixte",G222)),Barèmes!$C$2,IF(R222&lt;=SUMIFS(Barèmes!$H$6:$H$28,Barèmes!$A$6:$A$28,"Vitesse — 30 m (s)",Barèmes!$B$6:$B$28,H222,Barèmes!$C$6:$C$28,IF(H222="6ème","Mixte",G222)),Barèmes!$D$2,IF(R222&lt;=SUMIFS(Barèmes!$I$6:$I$28,Barèmes!$A$6:$A$28,"Vitesse — 30 m (s)",Barèmes!$B$6:$B$28,H222,Barèmes!$C$6:$C$28,IF(H222="6ème","Mixte",G222)),Barèmes!$E$2,Barèmes!$F$2)))),IF(R222&gt;=SUMIFS(Barèmes!$F$6:$F$28,Barèmes!$A$6:$A$28,"Vitesse — 30 m (s)",Barèmes!$B$6:$B$28,H222,Barèmes!$C$6:$C$28,IF(H222="6ème","Mixte",G222)),Barèmes!$B$2,IF(R222&gt;=SUMIFS(Barèmes!$G$6:$G$28,Barèmes!$A$6:$A$28,"Vitesse — 30 m (s)",Barèmes!$B$6:$B$28,H222,Barèmes!$C$6:$C$28,IF(H222="6ème","Mixte",G222)),Barèmes!$C$2,IF(R222&gt;=SUMIFS(Barèmes!$H$6:$H$28,Barèmes!$A$6:$A$28,"Vitesse — 30 m (s)",Barèmes!$B$6:$B$28,H222,Barèmes!$C$6:$C$28,IF(H222="6ème","Mixte",G222)),Barèmes!$D$2,IF(R222&gt;=SUMIFS(Barèmes!$I$6:$I$28,Barèmes!$A$6:$A$28,"Vitesse — 30 m (s)",Barèmes!$B$6:$B$28,H222,Barèmes!$C$6:$C$28,IF(H222="6ème","Mixte",G222)),Barèmes!$E$2,Barèmes!$F$2))))))</f>
        <v/>
      </c>
      <c r="U222" s="22"/>
      <c r="V222" s="25" t="str">
        <f>IF(OR(U222="",SUMPRODUCT((Barèmes!$A$6:$A$28="Vitesse — 50 m (s)")*(Barèmes!$B$6:$B$28=H222)*(Barèmes!$C$6:$C$28=IF(H222="6ème","Mixte",G222)))=0),"",IF(SUMPRODUCT((Barèmes!$A$6:$A$28="Vitesse — 50 m (s)")*(Barèmes!$B$6:$B$28=H222)*(Barèmes!$C$6:$C$28=IF(H222="6ème","Mixte",G222))*(Barèmes!$J$6:$J$28="+"))&gt;0,IF(U222&lt;=SUMIFS(Barèmes!$D$6:$D$28,Barèmes!$A$6:$A$28,"Vitesse — 50 m (s)",Barèmes!$B$6:$B$28,H222,Barèmes!$C$6:$C$28,IF(H222="6ème","Mixte",G222)),"à besoin",IF(U222&lt;=SUMIFS(Barèmes!$E$6:$E$28,Barèmes!$A$6:$A$28,"Vitesse — 50 m (s)",Barèmes!$B$6:$B$28,H222,Barèmes!$C$6:$C$28,IF(H222="6ème","Mixte",G222)),"fragile","satisfaisant")),IF(U222&gt;=SUMIFS(Barèmes!$D$6:$D$28,Barèmes!$A$6:$A$28,"Vitesse — 50 m (s)",Barèmes!$B$6:$B$28,H222,Barèmes!$C$6:$C$28,IF(H222="6ème","Mixte",G222)),"à besoin",IF(U222&gt;=SUMIFS(Barèmes!$E$6:$E$28,Barèmes!$A$6:$A$28,"Vitesse — 50 m (s)",Barèmes!$B$6:$B$28,H222,Barèmes!$C$6:$C$28,IF(H222="6ème","Mixte",G222)),"fragile","satisfaisant"))))</f>
        <v/>
      </c>
      <c r="W222" s="25" t="str">
        <f>IF(OR(U222="",SUMPRODUCT((Barèmes!$A$6:$A$28="Vitesse — 50 m (s)")*(Barèmes!$B$6:$B$28=H222)*(Barèmes!$C$6:$C$28=IF(H222="6ème","Mixte",G222)))=0),"",IF(SUMPRODUCT((Barèmes!$A$6:$A$28="Vitesse — 50 m (s)")*(Barèmes!$B$6:$B$28=H222)*(Barèmes!$C$6:$C$28=IF(H222="6ème","Mixte",G222))*(Barèmes!$J$6:$J$28="+"))&gt;0,IF(U222&lt;=SUMIFS(Barèmes!$F$6:$F$28,Barèmes!$A$6:$A$28,"Vitesse — 50 m (s)",Barèmes!$B$6:$B$28,H222,Barèmes!$C$6:$C$28,IF(H222="6ème","Mixte",G222)),Barèmes!$B$2,IF(U222&lt;=SUMIFS(Barèmes!$G$6:$G$28,Barèmes!$A$6:$A$28,"Vitesse — 50 m (s)",Barèmes!$B$6:$B$28,H222,Barèmes!$C$6:$C$28,IF(H222="6ème","Mixte",G222)),Barèmes!$C$2,IF(U222&lt;=SUMIFS(Barèmes!$H$6:$H$28,Barèmes!$A$6:$A$28,"Vitesse — 50 m (s)",Barèmes!$B$6:$B$28,H222,Barèmes!$C$6:$C$28,IF(H222="6ème","Mixte",G222)),Barèmes!$D$2,IF(U222&lt;=SUMIFS(Barèmes!$I$6:$I$28,Barèmes!$A$6:$A$28,"Vitesse — 50 m (s)",Barèmes!$B$6:$B$28,H222,Barèmes!$C$6:$C$28,IF(H222="6ème","Mixte",G222)),Barèmes!$E$2,Barèmes!$F$2)))),IF(U222&gt;=SUMIFS(Barèmes!$F$6:$F$28,Barèmes!$A$6:$A$28,"Vitesse — 50 m (s)",Barèmes!$B$6:$B$28,H222,Barèmes!$C$6:$C$28,IF(H222="6ème","Mixte",G222)),Barèmes!$B$2,IF(U222&gt;=SUMIFS(Barèmes!$G$6:$G$28,Barèmes!$A$6:$A$28,"Vitesse — 50 m (s)",Barèmes!$B$6:$B$28,H222,Barèmes!$C$6:$C$28,IF(H222="6ème","Mixte",G222)),Barèmes!$C$2,IF(U222&gt;=SUMIFS(Barèmes!$H$6:$H$28,Barèmes!$A$6:$A$28,"Vitesse — 50 m (s)",Barèmes!$B$6:$B$28,H222,Barèmes!$C$6:$C$28,IF(H222="6ème","Mixte",G222)),Barèmes!$D$2,IF(U222&gt;=SUMIFS(Barèmes!$I$6:$I$28,Barèmes!$A$6:$A$28,"Vitesse — 50 m (s)",Barèmes!$B$6:$B$28,H222,Barèmes!$C$6:$C$28,IF(H222="6ème","Mixte",G222)),Barèmes!$E$2,Barèmes!$F$2))))))</f>
        <v/>
      </c>
      <c r="X222" s="18"/>
      <c r="Y222" s="26" t="str" cm="1">
        <f t="array" ref="Y222">IF(OR(X222="",SUMPRODUCT((Barèmes!$A$6:$A$28="Souplesse (score 1-5)")*(Barèmes!$B$6:$B$28=H222)*(Barèmes!$C$6:$C$28=IF(H222="6ème","Mixte",G222)))=0),"",IF(SUMPRODUCT((Barèmes!$A$6:$A$28="Souplesse (score 1-5)")*(Barèmes!$B$6:$B$28=H222)*(Barèmes!$C$6:$C$28=IF(H222="6ème","Mixte",G222))*(Barèmes!$J$6:$J$28="+"))&gt;0,IF(X222&lt;=SUMIFS(Barèmes!$D$6:$D$28,Barèmes!$A$6:$A$28,"Souplesse (score 1-5)",Barèmes!$B$6:$B$28,H222,Barèmes!$C$6:$C$28,IF(H222="6ème","Mixte",G222)),"à besoin",IF(X222&lt;=SUMIFS(Barèmes!$E$6:$E$28,Barèmes!$A$6:$A$28,"Souplesse (score 1-5)",Barèmes!$B$6:$B$28,H222,Barèmes!$C$6:$C$28,IF(H222="6ème","Mixte",G222)),"fragile","satisfaisant")),IF(X222&gt;=SUMIFS(Barèmes!$D$6:$D$28,Barèmes!$A$6:$A$28,"Souplesse (score 1-5)",Barèmes!$B$6:$B$28,H222,Barèmes!$C$6:$C$28,IF(H222="6ème","Mixte",G222)),"à besoin",IF(X222&gt;=SUMIFS(Barèmes!$E$6:$E$28,Barèmes!$A$6:$A$28,"Souplesse (score 1-5)",Barèmes!$B$6:$B$28,H222,Barèmes!$C$6:$C$28,IF(H222="6ème","Mixte",G222)),"fragile","satisfaisant"))))</f>
        <v/>
      </c>
      <c r="Z222" s="26" t="str" cm="1">
        <f t="array" ref="Z222">IF(OR(X222="",SUMPRODUCT((Barèmes!$A$6:$A$28="Souplesse (score 1-5)")*(Barèmes!$B$6:$B$28=H222)*(Barèmes!$C$6:$C$28=IF(H222="6ème","Mixte",G222)))=0),"",IF(SUMPRODUCT((Barèmes!$A$6:$A$28="Souplesse (score 1-5)")*(Barèmes!$B$6:$B$28=H222)*(Barèmes!$C$6:$C$28=IF(H222="6ème","Mixte",G222))*(Barèmes!$J$6:$J$28="+"))&gt;0,IF(X222&lt;=SUMIFS(Barèmes!$F$6:$F$28,Barèmes!$A$6:$A$28,"Souplesse (score 1-5)",Barèmes!$B$6:$B$28,H222,Barèmes!$C$6:$C$28,IF(H222="6ème","Mixte",G222)),Barèmes!$B$2,IF(X222&lt;=SUMIFS(Barèmes!$G$6:$G$28,Barèmes!$A$6:$A$28,"Souplesse (score 1-5)",Barèmes!$B$6:$B$28,H222,Barèmes!$C$6:$C$28,IF(H222="6ème","Mixte",G222)),Barèmes!$C$2,IF(X222&lt;=SUMIFS(Barèmes!$H$6:$H$28,Barèmes!$A$6:$A$28,"Souplesse (score 1-5)",Barèmes!$B$6:$B$28,H222,Barèmes!$C$6:$C$28,IF(H222="6ème","Mixte",G222)),Barèmes!$D$2,IF(X222&lt;=SUMIFS(Barèmes!$I$6:$I$28,Barèmes!$A$6:$A$28,"Souplesse (score 1-5)",Barèmes!$B$6:$B$28,H222,Barèmes!$C$6:$C$28,IF(H222="6ème","Mixte",G222)),Barèmes!$E$2,Barèmes!$F$2)))),IF(X222&gt;=SUMIFS(Barèmes!$F$6:$F$28,Barèmes!$A$6:$A$28,"Souplesse (score 1-5)",Barèmes!$B$6:$B$28,H222,Barèmes!$C$6:$C$28,IF(H222="6ème","Mixte",G222)),Barèmes!$B$2,IF(X222&gt;=SUMIFS(Barèmes!$G$6:$G$28,Barèmes!$A$6:$A$28,"Souplesse (score 1-5)",Barèmes!$B$6:$B$28,H222,Barèmes!$C$6:$C$28,IF(H222="6ème","Mixte",G222)),Barèmes!$C$2,IF(X222&gt;=SUMIFS(Barèmes!$H$6:$H$28,Barèmes!$A$6:$A$28,"Souplesse (score 1-5)",Barèmes!$B$6:$B$28,H222,Barèmes!$C$6:$C$28,IF(H222="6ème","Mixte",G222)),Barèmes!$D$2,IF(X222&gt;=SUMIFS(Barèmes!$I$6:$I$28,Barèmes!$A$6:$A$28,"Souplesse (score 1-5)",Barèmes!$B$6:$B$28,H222,Barèmes!$C$6:$C$28,IF(H222="6ème","Mixte",G222)),Barèmes!$E$2,Barèmes!$F$2))))))</f>
        <v/>
      </c>
      <c r="AA222" s="22"/>
      <c r="AB222" s="27" t="str">
        <f>IF(OR(AA222="",SUMPRODUCT((Barèmes!$A$6:$A$28="Agilité — T-test 974 (s)")*(Barèmes!$B$6:$B$28=H222)*(Barèmes!$C$6:$C$28=IF(H222="6ème","Mixte",G222)))=0),"",IF(SUMPRODUCT((Barèmes!$A$6:$A$28="Agilité — T-test 974 (s)")*(Barèmes!$B$6:$B$28=H222)*(Barèmes!$C$6:$C$28=IF(H222="6ème","Mixte",G222))*(Barèmes!$J$6:$J$28="+"))&gt;0,IF(AA222&lt;=SUMIFS(Barèmes!$D$6:$D$28,Barèmes!$A$6:$A$28,"Agilité — T-test 974 (s)",Barèmes!$B$6:$B$28,H222,Barèmes!$C$6:$C$28,IF(H222="6ème","Mixte",G222)),"à besoin",IF(AA222&lt;=SUMIFS(Barèmes!$E$6:$E$28,Barèmes!$A$6:$A$28,"Agilité — T-test 974 (s)",Barèmes!$B$6:$B$28,H222,Barèmes!$C$6:$C$28,IF(H222="6ème","Mixte",G222)),"fragile","satisfaisant")),IF(AA222&gt;=SUMIFS(Barèmes!$D$6:$D$28,Barèmes!$A$6:$A$28,"Agilité — T-test 974 (s)",Barèmes!$B$6:$B$28,H222,Barèmes!$C$6:$C$28,IF(H222="6ème","Mixte",G222)),"à besoin",IF(AA222&gt;=SUMIFS(Barèmes!$E$6:$E$28,Barèmes!$A$6:$A$28,"Agilité — T-test 974 (s)",Barèmes!$B$6:$B$28,H222,Barèmes!$C$6:$C$28,IF(H222="6ème","Mixte",G222)),"fragile","satisfaisant"))))</f>
        <v/>
      </c>
      <c r="AC222" s="27" t="str">
        <f>IF(OR(AA222="",SUMPRODUCT((Barèmes!$A$6:$A$28="Agilité — T-test 974 (s)")*(Barèmes!$B$6:$B$28=H222)*(Barèmes!$C$6:$C$28=IF(H222="6ème","Mixte",G222)))=0),"",IF(SUMPRODUCT((Barèmes!$A$6:$A$28="Agilité — T-test 974 (s)")*(Barèmes!$B$6:$B$28=H222)*(Barèmes!$C$6:$C$28=IF(H222="6ème","Mixte",G222))*(Barèmes!$J$6:$J$28="+"))&gt;0,IF(AA222&lt;=SUMIFS(Barèmes!$F$6:$F$28,Barèmes!$A$6:$A$28,"Agilité — T-test 974 (s)",Barèmes!$B$6:$B$28,H222,Barèmes!$C$6:$C$28,IF(H222="6ème","Mixte",G222)),Barèmes!$B$2,IF(AA222&lt;=SUMIFS(Barèmes!$G$6:$G$28,Barèmes!$A$6:$A$28,"Agilité — T-test 974 (s)",Barèmes!$B$6:$B$28,H222,Barèmes!$C$6:$C$28,IF(H222="6ème","Mixte",G222)),Barèmes!$C$2,IF(AA222&lt;=SUMIFS(Barèmes!$H$6:$H$28,Barèmes!$A$6:$A$28,"Agilité — T-test 974 (s)",Barèmes!$B$6:$B$28,H222,Barèmes!$C$6:$C$28,IF(H222="6ème","Mixte",G222)),Barèmes!$D$2,IF(AA222&lt;=SUMIFS(Barèmes!$I$6:$I$28,Barèmes!$A$6:$A$28,"Agilité — T-test 974 (s)",Barèmes!$B$6:$B$28,H222,Barèmes!$C$6:$C$28,IF(H222="6ème","Mixte",G222)),Barèmes!$E$2,Barèmes!$F$2)))),IF(AA222&gt;=SUMIFS(Barèmes!$F$6:$F$28,Barèmes!$A$6:$A$28,"Agilité — T-test 974 (s)",Barèmes!$B$6:$B$28,H222,Barèmes!$C$6:$C$28,IF(H222="6ème","Mixte",G222)),Barèmes!$B$2,IF(AA222&gt;=SUMIFS(Barèmes!$G$6:$G$28,Barèmes!$A$6:$A$28,"Agilité — T-test 974 (s)",Barèmes!$B$6:$B$28,H222,Barèmes!$C$6:$C$28,IF(H222="6ème","Mixte",G222)),Barèmes!$C$2,IF(AA222&gt;=SUMIFS(Barèmes!$H$6:$H$28,Barèmes!$A$6:$A$28,"Agilité — T-test 974 (s)",Barèmes!$B$6:$B$28,H222,Barèmes!$C$6:$C$28,IF(H222="6ème","Mixte",G222)),Barèmes!$D$2,IF(AA222&gt;=SUMIFS(Barèmes!$I$6:$I$28,Barèmes!$A$6:$A$28,"Agilité — T-test 974 (s)",Barèmes!$B$6:$B$28,H222,Barèmes!$C$6:$C$28,IF(H222="6ème","Mixte",G222)),Barèmes!$E$2,Barèmes!$F$2))))))</f>
        <v/>
      </c>
      <c r="AD222" s="28" t="str">
        <f t="shared" si="26"/>
        <v/>
      </c>
      <c r="AE222" s="29" t="str">
        <f t="shared" si="27"/>
        <v/>
      </c>
      <c r="AF222" s="30" t="str">
        <f>IF(OR(AD222="",SUMPRODUCT((Barèmes!$A$6:$A$28="Surcoût d'agilité (s) — technique")*(Barèmes!$B$6:$B$28=H222)*(Barèmes!$C$6:$C$28=IF(H222="6ème","Mixte",G222)))=0),"",IF(SUMPRODUCT((Barèmes!$A$6:$A$28="Surcoût d'agilité (s) — technique")*(Barèmes!$B$6:$B$28=H222)*(Barèmes!$C$6:$C$28=IF(H222="6ème","Mixte",G222))*(Barèmes!$J$6:$J$28="+"))&gt;0,IF(AD222&lt;=SUMIFS(Barèmes!$D$6:$D$28,Barèmes!$A$6:$A$28,"Surcoût d'agilité (s) — technique",Barèmes!$B$6:$B$28,H222,Barèmes!$C$6:$C$28,IF(H222="6ème","Mixte",G222)),"à besoin",IF(AD222&lt;=SUMIFS(Barèmes!$E$6:$E$28,Barèmes!$A$6:$A$28,"Surcoût d'agilité (s) — technique",Barèmes!$B$6:$B$28,H222,Barèmes!$C$6:$C$28,IF(H222="6ème","Mixte",G222)),"fragile","satisfaisant")),IF(AD222&gt;=SUMIFS(Barèmes!$D$6:$D$28,Barèmes!$A$6:$A$28,"Surcoût d'agilité (s) — technique",Barèmes!$B$6:$B$28,H222,Barèmes!$C$6:$C$28,IF(H222="6ème","Mixte",G222)),"à besoin",IF(AD222&gt;=SUMIFS(Barèmes!$E$6:$E$28,Barèmes!$A$6:$A$28,"Surcoût d'agilité (s) — technique",Barèmes!$B$6:$B$28,H222,Barèmes!$C$6:$C$28,IF(H222="6ème","Mixte",G222)),"fragile","satisfaisant"))))</f>
        <v/>
      </c>
      <c r="AG222" s="30" t="str">
        <f>IF(OR(AD222="",SUMPRODUCT((Barèmes!$A$6:$A$28="Surcoût d'agilité (s) — technique")*(Barèmes!$B$6:$B$28=H222)*(Barèmes!$C$6:$C$28=IF(H222="6ème","Mixte",G222)))=0),"",IF(SUMPRODUCT((Barèmes!$A$6:$A$28="Surcoût d'agilité (s) — technique")*(Barèmes!$B$6:$B$28=H222)*(Barèmes!$C$6:$C$28=IF(H222="6ème","Mixte",G222))*(Barèmes!$J$6:$J$28="+"))&gt;0,IF(AD222&lt;=SUMIFS(Barèmes!$F$6:$F$28,Barèmes!$A$6:$A$28,"Surcoût d'agilité (s) — technique",Barèmes!$B$6:$B$28,H222,Barèmes!$C$6:$C$28,IF(H222="6ème","Mixte",G222)),Barèmes!$B$2,IF(AD222&lt;=SUMIFS(Barèmes!$G$6:$G$28,Barèmes!$A$6:$A$28,"Surcoût d'agilité (s) — technique",Barèmes!$B$6:$B$28,H222,Barèmes!$C$6:$C$28,IF(H222="6ème","Mixte",G222)),Barèmes!$C$2,IF(AD222&lt;=SUMIFS(Barèmes!$H$6:$H$28,Barèmes!$A$6:$A$28,"Surcoût d'agilité (s) — technique",Barèmes!$B$6:$B$28,H222,Barèmes!$C$6:$C$28,IF(H222="6ème","Mixte",G222)),Barèmes!$D$2,IF(AD222&lt;=SUMIFS(Barèmes!$I$6:$I$28,Barèmes!$A$6:$A$28,"Surcoût d'agilité (s) — technique",Barèmes!$B$6:$B$28,H222,Barèmes!$C$6:$C$28,IF(H222="6ème","Mixte",G222)),Barèmes!$E$2,Barèmes!$F$2)))),IF(AD222&gt;=SUMIFS(Barèmes!$F$6:$F$28,Barèmes!$A$6:$A$28,"Surcoût d'agilité (s) — technique",Barèmes!$B$6:$B$28,H222,Barèmes!$C$6:$C$28,IF(H222="6ème","Mixte",G222)),Barèmes!$B$2,IF(AD222&gt;=SUMIFS(Barèmes!$G$6:$G$28,Barèmes!$A$6:$A$28,"Surcoût d'agilité (s) — technique",Barèmes!$B$6:$B$28,H222,Barèmes!$C$6:$C$28,IF(H222="6ème","Mixte",G222)),Barèmes!$C$2,IF(AD222&gt;=SUMIFS(Barèmes!$H$6:$H$28,Barèmes!$A$6:$A$28,"Surcoût d'agilité (s) — technique",Barèmes!$B$6:$B$28,H222,Barèmes!$C$6:$C$28,IF(H222="6ème","Mixte",G222)),Barèmes!$D$2,IF(AD222&gt;=SUMIFS(Barèmes!$I$6:$I$28,Barèmes!$A$6:$A$28,"Surcoût d'agilité (s) — technique",Barèmes!$B$6:$B$28,H222,Barèmes!$C$6:$C$28,IF(H222="6ème","Mixte",G222)),Barèmes!$E$2,Barèmes!$F$2))))))</f>
        <v/>
      </c>
      <c r="AH222" s="31" t="str">
        <f>IF((IF(N222="",0,1)+IF(Q222="",0,1)+IF(W222="",0,1)+IF(Z222="",0,1)+IF(AC222="",0,1))=0,"",3*IF(N222=Barèmes!$B$2,1,IF(N222=Barèmes!$C$2,2,IF(N222=Barèmes!$D$2,3,IF(N222=Barèmes!$E$2,4,IF(N222=Barèmes!$F$2,5,0)))))+3*IF(Q222=Barèmes!$B$2,1,IF(Q222=Barèmes!$C$2,2,IF(Q222=Barèmes!$D$2,3,IF(Q222=Barèmes!$E$2,4,IF(Q222=Barèmes!$F$2,5,0)))))+2*IF(W222=Barèmes!$B$2,1,IF(W222=Barèmes!$C$2,2,IF(W222=Barèmes!$D$2,3,IF(W222=Barèmes!$E$2,4,IF(W222=Barèmes!$F$2,5,0)))))+1*IF(Z222=Barèmes!$B$2,1,IF(Z222=Barèmes!$C$2,2,IF(Z222=Barèmes!$D$2,3,IF(Z222=Barèmes!$E$2,4,IF(Z222=Barèmes!$F$2,5,0)))))+1*IF(AC222=Barèmes!$B$2,1,IF(AC222=Barèmes!$C$2,2,IF(AC222=Barèmes!$D$2,3,IF(AC222=Barèmes!$E$2,4,IF(AC222=Barèmes!$F$2,5,0))))))</f>
        <v/>
      </c>
      <c r="AI222" s="31"/>
      <c r="AJ222" s="32" t="str">
        <f>IFERROR(INDEX(Croissance!$B$5:$B$604,MATCH(A222,Croissance!$A$5:$A$604,0)),"")</f>
        <v/>
      </c>
      <c r="AK222" s="32" t="str">
        <f>IFERROR(INDEX(Croissance!$C$5:$C$604,MATCH(A222,Croissance!$A$5:$A$604,0)),"")</f>
        <v/>
      </c>
      <c r="AL222" s="32" t="str">
        <f>IFERROR(INDEX(Croissance!$D$5:$D$604,MATCH(A222,Croissance!$A$5:$A$604,0)),"")</f>
        <v/>
      </c>
      <c r="AM222" s="32" t="str">
        <f>IFERROR(INDEX(Croissance!$E$5:$E$604,MATCH(A222,Croissance!$A$5:$A$604,0)),"")</f>
        <v/>
      </c>
      <c r="AO222" s="33">
        <f t="shared" si="32"/>
        <v>0</v>
      </c>
      <c r="AP222" s="33">
        <f t="shared" si="28"/>
        <v>0</v>
      </c>
      <c r="AQ222" s="33">
        <f>IF(A222="",0,IF(AND(OR('Synthèse classe'!$C$2="Tous",C222='Synthèse classe'!$C$2),OR('Synthèse classe'!$C$3="Toutes",D222='Synthèse classe'!$C$3),OR('Synthèse classe'!$C$4="Toutes",AND('Synthèse classe'!$C$4="Dernière",AP222=1),B222=IFERROR(VALUE('Synthèse classe'!$C$4),0))),1,0))</f>
        <v>0</v>
      </c>
      <c r="AR222" s="34" t="str">
        <f t="shared" si="29"/>
        <v/>
      </c>
    </row>
    <row r="223" spans="1:44" x14ac:dyDescent="0.2">
      <c r="A223" s="17" t="str">
        <f t="shared" si="25"/>
        <v/>
      </c>
      <c r="B223" s="18"/>
      <c r="C223" s="19"/>
      <c r="D223" s="19"/>
      <c r="E223" s="19"/>
      <c r="F223" s="19"/>
      <c r="G223" s="19"/>
      <c r="H223" s="17" t="str">
        <f t="shared" si="30"/>
        <v/>
      </c>
      <c r="I223" s="20"/>
      <c r="J223" s="18"/>
      <c r="K223" s="19"/>
      <c r="L223" s="21" t="str">
        <f t="shared" si="31"/>
        <v/>
      </c>
      <c r="M223" s="21" t="str">
        <f>IF(OR(J223="",SUMPRODUCT((Barèmes!$A$6:$A$28="Endurance — Luc Léger (palier)")*(Barèmes!$B$6:$B$28=H223)*(Barèmes!$C$6:$C$28=IF(H223="6ème","Mixte",G223)))=0),"",IF(SUMPRODUCT((Barèmes!$A$6:$A$28="Endurance — Luc Léger (palier)")*(Barèmes!$B$6:$B$28=H223)*(Barèmes!$C$6:$C$28=IF(H223="6ème","Mixte",G223))*(Barèmes!$J$6:$J$28="+"))&gt;0,IF(J223&lt;=SUMIFS(Barèmes!$D$6:$D$28,Barèmes!$A$6:$A$28,"Endurance — Luc Léger (palier)",Barèmes!$B$6:$B$28,H223,Barèmes!$C$6:$C$28,IF(H223="6ème","Mixte",G223)),"à besoin",IF(J223&lt;=SUMIFS(Barèmes!$E$6:$E$28,Barèmes!$A$6:$A$28,"Endurance — Luc Léger (palier)",Barèmes!$B$6:$B$28,H223,Barèmes!$C$6:$C$28,IF(H223="6ème","Mixte",G223)),"fragile","satisfaisant")),IF(J223&gt;=SUMIFS(Barèmes!$D$6:$D$28,Barèmes!$A$6:$A$28,"Endurance — Luc Léger (palier)",Barèmes!$B$6:$B$28,H223,Barèmes!$C$6:$C$28,IF(H223="6ème","Mixte",G223)),"à besoin",IF(J223&gt;=SUMIFS(Barèmes!$E$6:$E$28,Barèmes!$A$6:$A$28,"Endurance — Luc Léger (palier)",Barèmes!$B$6:$B$28,H223,Barèmes!$C$6:$C$28,IF(H223="6ème","Mixte",G223)),"fragile","satisfaisant"))))</f>
        <v/>
      </c>
      <c r="N223" s="21" t="str">
        <f>IF(OR(J223="",SUMPRODUCT((Barèmes!$A$6:$A$28="Endurance — Luc Léger (palier)")*(Barèmes!$B$6:$B$28=H223)*(Barèmes!$C$6:$C$28=IF(H223="6ème","Mixte",G223)))=0),"",IF(SUMPRODUCT((Barèmes!$A$6:$A$28="Endurance — Luc Léger (palier)")*(Barèmes!$B$6:$B$28=H223)*(Barèmes!$C$6:$C$28=IF(H223="6ème","Mixte",G223))*(Barèmes!$J$6:$J$28="+"))&gt;0,IF(J223&lt;=SUMIFS(Barèmes!$F$6:$F$28,Barèmes!$A$6:$A$28,"Endurance — Luc Léger (palier)",Barèmes!$B$6:$B$28,H223,Barèmes!$C$6:$C$28,IF(H223="6ème","Mixte",G223)),Barèmes!$B$2,IF(J223&lt;=SUMIFS(Barèmes!$G$6:$G$28,Barèmes!$A$6:$A$28,"Endurance — Luc Léger (palier)",Barèmes!$B$6:$B$28,H223,Barèmes!$C$6:$C$28,IF(H223="6ème","Mixte",G223)),Barèmes!$C$2,IF(J223&lt;=SUMIFS(Barèmes!$H$6:$H$28,Barèmes!$A$6:$A$28,"Endurance — Luc Léger (palier)",Barèmes!$B$6:$B$28,H223,Barèmes!$C$6:$C$28,IF(H223="6ème","Mixte",G223)),Barèmes!$D$2,IF(J223&lt;=SUMIFS(Barèmes!$I$6:$I$28,Barèmes!$A$6:$A$28,"Endurance — Luc Léger (palier)",Barèmes!$B$6:$B$28,H223,Barèmes!$C$6:$C$28,IF(H223="6ème","Mixte",G223)),Barèmes!$E$2,Barèmes!$F$2)))),IF(J223&gt;=SUMIFS(Barèmes!$F$6:$F$28,Barèmes!$A$6:$A$28,"Endurance — Luc Léger (palier)",Barèmes!$B$6:$B$28,H223,Barèmes!$C$6:$C$28,IF(H223="6ème","Mixte",G223)),Barèmes!$B$2,IF(J223&gt;=SUMIFS(Barèmes!$G$6:$G$28,Barèmes!$A$6:$A$28,"Endurance — Luc Léger (palier)",Barèmes!$B$6:$B$28,H223,Barèmes!$C$6:$C$28,IF(H223="6ème","Mixte",G223)),Barèmes!$C$2,IF(J223&gt;=SUMIFS(Barèmes!$H$6:$H$28,Barèmes!$A$6:$A$28,"Endurance — Luc Léger (palier)",Barèmes!$B$6:$B$28,H223,Barèmes!$C$6:$C$28,IF(H223="6ème","Mixte",G223)),Barèmes!$D$2,IF(J223&gt;=SUMIFS(Barèmes!$I$6:$I$28,Barèmes!$A$6:$A$28,"Endurance — Luc Léger (palier)",Barèmes!$B$6:$B$28,H223,Barèmes!$C$6:$C$28,IF(H223="6ème","Mixte",G223)),Barèmes!$E$2,Barèmes!$F$2))))))</f>
        <v/>
      </c>
      <c r="O223" s="22"/>
      <c r="P223" s="23" t="str">
        <f>IF(OR(O223="",SUMPRODUCT((Barèmes!$A$6:$A$28="Force bas du corps — Saut en longueur (m)")*(Barèmes!$B$6:$B$28=H223)*(Barèmes!$C$6:$C$28=IF(H223="6ème","Mixte",G223)))=0),"",IF(SUMPRODUCT((Barèmes!$A$6:$A$28="Force bas du corps — Saut en longueur (m)")*(Barèmes!$B$6:$B$28=H223)*(Barèmes!$C$6:$C$28=IF(H223="6ème","Mixte",G223))*(Barèmes!$J$6:$J$28="+"))&gt;0,IF(O223&lt;=SUMIFS(Barèmes!$D$6:$D$28,Barèmes!$A$6:$A$28,"Force bas du corps — Saut en longueur (m)",Barèmes!$B$6:$B$28,H223,Barèmes!$C$6:$C$28,IF(H223="6ème","Mixte",G223)),"à besoin",IF(O223&lt;=SUMIFS(Barèmes!$E$6:$E$28,Barèmes!$A$6:$A$28,"Force bas du corps — Saut en longueur (m)",Barèmes!$B$6:$B$28,H223,Barèmes!$C$6:$C$28,IF(H223="6ème","Mixte",G223)),"fragile","satisfaisant")),IF(O223&gt;=SUMIFS(Barèmes!$D$6:$D$28,Barèmes!$A$6:$A$28,"Force bas du corps — Saut en longueur (m)",Barèmes!$B$6:$B$28,H223,Barèmes!$C$6:$C$28,IF(H223="6ème","Mixte",G223)),"à besoin",IF(O223&gt;=SUMIFS(Barèmes!$E$6:$E$28,Barèmes!$A$6:$A$28,"Force bas du corps — Saut en longueur (m)",Barèmes!$B$6:$B$28,H223,Barèmes!$C$6:$C$28,IF(H223="6ème","Mixte",G223)),"fragile","satisfaisant"))))</f>
        <v/>
      </c>
      <c r="Q223" s="23" t="str">
        <f>IF(OR(O223="",SUMPRODUCT((Barèmes!$A$6:$A$28="Force bas du corps — Saut en longueur (m)")*(Barèmes!$B$6:$B$28=H223)*(Barèmes!$C$6:$C$28=IF(H223="6ème","Mixte",G223)))=0),"",IF(SUMPRODUCT((Barèmes!$A$6:$A$28="Force bas du corps — Saut en longueur (m)")*(Barèmes!$B$6:$B$28=H223)*(Barèmes!$C$6:$C$28=IF(H223="6ème","Mixte",G223))*(Barèmes!$J$6:$J$28="+"))&gt;0,IF(O223&lt;=SUMIFS(Barèmes!$F$6:$F$28,Barèmes!$A$6:$A$28,"Force bas du corps — Saut en longueur (m)",Barèmes!$B$6:$B$28,H223,Barèmes!$C$6:$C$28,IF(H223="6ème","Mixte",G223)),Barèmes!$B$2,IF(O223&lt;=SUMIFS(Barèmes!$G$6:$G$28,Barèmes!$A$6:$A$28,"Force bas du corps — Saut en longueur (m)",Barèmes!$B$6:$B$28,H223,Barèmes!$C$6:$C$28,IF(H223="6ème","Mixte",G223)),Barèmes!$C$2,IF(O223&lt;=SUMIFS(Barèmes!$H$6:$H$28,Barèmes!$A$6:$A$28,"Force bas du corps — Saut en longueur (m)",Barèmes!$B$6:$B$28,H223,Barèmes!$C$6:$C$28,IF(H223="6ème","Mixte",G223)),Barèmes!$D$2,IF(O223&lt;=SUMIFS(Barèmes!$I$6:$I$28,Barèmes!$A$6:$A$28,"Force bas du corps — Saut en longueur (m)",Barèmes!$B$6:$B$28,H223,Barèmes!$C$6:$C$28,IF(H223="6ème","Mixte",G223)),Barèmes!$E$2,Barèmes!$F$2)))),IF(O223&gt;=SUMIFS(Barèmes!$F$6:$F$28,Barèmes!$A$6:$A$28,"Force bas du corps — Saut en longueur (m)",Barèmes!$B$6:$B$28,H223,Barèmes!$C$6:$C$28,IF(H223="6ème","Mixte",G223)),Barèmes!$B$2,IF(O223&gt;=SUMIFS(Barèmes!$G$6:$G$28,Barèmes!$A$6:$A$28,"Force bas du corps — Saut en longueur (m)",Barèmes!$B$6:$B$28,H223,Barèmes!$C$6:$C$28,IF(H223="6ème","Mixte",G223)),Barèmes!$C$2,IF(O223&gt;=SUMIFS(Barèmes!$H$6:$H$28,Barèmes!$A$6:$A$28,"Force bas du corps — Saut en longueur (m)",Barèmes!$B$6:$B$28,H223,Barèmes!$C$6:$C$28,IF(H223="6ème","Mixte",G223)),Barèmes!$D$2,IF(O223&gt;=SUMIFS(Barèmes!$I$6:$I$28,Barèmes!$A$6:$A$28,"Force bas du corps — Saut en longueur (m)",Barèmes!$B$6:$B$28,H223,Barèmes!$C$6:$C$28,IF(H223="6ème","Mixte",G223)),Barèmes!$E$2,Barèmes!$F$2))))))</f>
        <v/>
      </c>
      <c r="R223" s="22"/>
      <c r="S223" s="24" t="str">
        <f>IF(OR(R223="",SUMPRODUCT((Barèmes!$A$6:$A$28="Vitesse — 30 m (s)")*(Barèmes!$B$6:$B$28=H223)*(Barèmes!$C$6:$C$28=IF(H223="6ème","Mixte",G223)))=0),"",IF(SUMPRODUCT((Barèmes!$A$6:$A$28="Vitesse — 30 m (s)")*(Barèmes!$B$6:$B$28=H223)*(Barèmes!$C$6:$C$28=IF(H223="6ème","Mixte",G223))*(Barèmes!$J$6:$J$28="+"))&gt;0,IF(R223&lt;=SUMIFS(Barèmes!$D$6:$D$28,Barèmes!$A$6:$A$28,"Vitesse — 30 m (s)",Barèmes!$B$6:$B$28,H223,Barèmes!$C$6:$C$28,IF(H223="6ème","Mixte",G223)),"à besoin",IF(R223&lt;=SUMIFS(Barèmes!$E$6:$E$28,Barèmes!$A$6:$A$28,"Vitesse — 30 m (s)",Barèmes!$B$6:$B$28,H223,Barèmes!$C$6:$C$28,IF(H223="6ème","Mixte",G223)),"fragile","satisfaisant")),IF(R223&gt;=SUMIFS(Barèmes!$D$6:$D$28,Barèmes!$A$6:$A$28,"Vitesse — 30 m (s)",Barèmes!$B$6:$B$28,H223,Barèmes!$C$6:$C$28,IF(H223="6ème","Mixte",G223)),"à besoin",IF(R223&gt;=SUMIFS(Barèmes!$E$6:$E$28,Barèmes!$A$6:$A$28,"Vitesse — 30 m (s)",Barèmes!$B$6:$B$28,H223,Barèmes!$C$6:$C$28,IF(H223="6ème","Mixte",G223)),"fragile","satisfaisant"))))</f>
        <v/>
      </c>
      <c r="T223" s="24" t="str">
        <f>IF(OR(R223="",SUMPRODUCT((Barèmes!$A$6:$A$28="Vitesse — 30 m (s)")*(Barèmes!$B$6:$B$28=H223)*(Barèmes!$C$6:$C$28=IF(H223="6ème","Mixte",G223)))=0),"",IF(SUMPRODUCT((Barèmes!$A$6:$A$28="Vitesse — 30 m (s)")*(Barèmes!$B$6:$B$28=H223)*(Barèmes!$C$6:$C$28=IF(H223="6ème","Mixte",G223))*(Barèmes!$J$6:$J$28="+"))&gt;0,IF(R223&lt;=SUMIFS(Barèmes!$F$6:$F$28,Barèmes!$A$6:$A$28,"Vitesse — 30 m (s)",Barèmes!$B$6:$B$28,H223,Barèmes!$C$6:$C$28,IF(H223="6ème","Mixte",G223)),Barèmes!$B$2,IF(R223&lt;=SUMIFS(Barèmes!$G$6:$G$28,Barèmes!$A$6:$A$28,"Vitesse — 30 m (s)",Barèmes!$B$6:$B$28,H223,Barèmes!$C$6:$C$28,IF(H223="6ème","Mixte",G223)),Barèmes!$C$2,IF(R223&lt;=SUMIFS(Barèmes!$H$6:$H$28,Barèmes!$A$6:$A$28,"Vitesse — 30 m (s)",Barèmes!$B$6:$B$28,H223,Barèmes!$C$6:$C$28,IF(H223="6ème","Mixte",G223)),Barèmes!$D$2,IF(R223&lt;=SUMIFS(Barèmes!$I$6:$I$28,Barèmes!$A$6:$A$28,"Vitesse — 30 m (s)",Barèmes!$B$6:$B$28,H223,Barèmes!$C$6:$C$28,IF(H223="6ème","Mixte",G223)),Barèmes!$E$2,Barèmes!$F$2)))),IF(R223&gt;=SUMIFS(Barèmes!$F$6:$F$28,Barèmes!$A$6:$A$28,"Vitesse — 30 m (s)",Barèmes!$B$6:$B$28,H223,Barèmes!$C$6:$C$28,IF(H223="6ème","Mixte",G223)),Barèmes!$B$2,IF(R223&gt;=SUMIFS(Barèmes!$G$6:$G$28,Barèmes!$A$6:$A$28,"Vitesse — 30 m (s)",Barèmes!$B$6:$B$28,H223,Barèmes!$C$6:$C$28,IF(H223="6ème","Mixte",G223)),Barèmes!$C$2,IF(R223&gt;=SUMIFS(Barèmes!$H$6:$H$28,Barèmes!$A$6:$A$28,"Vitesse — 30 m (s)",Barèmes!$B$6:$B$28,H223,Barèmes!$C$6:$C$28,IF(H223="6ème","Mixte",G223)),Barèmes!$D$2,IF(R223&gt;=SUMIFS(Barèmes!$I$6:$I$28,Barèmes!$A$6:$A$28,"Vitesse — 30 m (s)",Barèmes!$B$6:$B$28,H223,Barèmes!$C$6:$C$28,IF(H223="6ème","Mixte",G223)),Barèmes!$E$2,Barèmes!$F$2))))))</f>
        <v/>
      </c>
      <c r="U223" s="22"/>
      <c r="V223" s="25" t="str">
        <f>IF(OR(U223="",SUMPRODUCT((Barèmes!$A$6:$A$28="Vitesse — 50 m (s)")*(Barèmes!$B$6:$B$28=H223)*(Barèmes!$C$6:$C$28=IF(H223="6ème","Mixte",G223)))=0),"",IF(SUMPRODUCT((Barèmes!$A$6:$A$28="Vitesse — 50 m (s)")*(Barèmes!$B$6:$B$28=H223)*(Barèmes!$C$6:$C$28=IF(H223="6ème","Mixte",G223))*(Barèmes!$J$6:$J$28="+"))&gt;0,IF(U223&lt;=SUMIFS(Barèmes!$D$6:$D$28,Barèmes!$A$6:$A$28,"Vitesse — 50 m (s)",Barèmes!$B$6:$B$28,H223,Barèmes!$C$6:$C$28,IF(H223="6ème","Mixte",G223)),"à besoin",IF(U223&lt;=SUMIFS(Barèmes!$E$6:$E$28,Barèmes!$A$6:$A$28,"Vitesse — 50 m (s)",Barèmes!$B$6:$B$28,H223,Barèmes!$C$6:$C$28,IF(H223="6ème","Mixte",G223)),"fragile","satisfaisant")),IF(U223&gt;=SUMIFS(Barèmes!$D$6:$D$28,Barèmes!$A$6:$A$28,"Vitesse — 50 m (s)",Barèmes!$B$6:$B$28,H223,Barèmes!$C$6:$C$28,IF(H223="6ème","Mixte",G223)),"à besoin",IF(U223&gt;=SUMIFS(Barèmes!$E$6:$E$28,Barèmes!$A$6:$A$28,"Vitesse — 50 m (s)",Barèmes!$B$6:$B$28,H223,Barèmes!$C$6:$C$28,IF(H223="6ème","Mixte",G223)),"fragile","satisfaisant"))))</f>
        <v/>
      </c>
      <c r="W223" s="25" t="str">
        <f>IF(OR(U223="",SUMPRODUCT((Barèmes!$A$6:$A$28="Vitesse — 50 m (s)")*(Barèmes!$B$6:$B$28=H223)*(Barèmes!$C$6:$C$28=IF(H223="6ème","Mixte",G223)))=0),"",IF(SUMPRODUCT((Barèmes!$A$6:$A$28="Vitesse — 50 m (s)")*(Barèmes!$B$6:$B$28=H223)*(Barèmes!$C$6:$C$28=IF(H223="6ème","Mixte",G223))*(Barèmes!$J$6:$J$28="+"))&gt;0,IF(U223&lt;=SUMIFS(Barèmes!$F$6:$F$28,Barèmes!$A$6:$A$28,"Vitesse — 50 m (s)",Barèmes!$B$6:$B$28,H223,Barèmes!$C$6:$C$28,IF(H223="6ème","Mixte",G223)),Barèmes!$B$2,IF(U223&lt;=SUMIFS(Barèmes!$G$6:$G$28,Barèmes!$A$6:$A$28,"Vitesse — 50 m (s)",Barèmes!$B$6:$B$28,H223,Barèmes!$C$6:$C$28,IF(H223="6ème","Mixte",G223)),Barèmes!$C$2,IF(U223&lt;=SUMIFS(Barèmes!$H$6:$H$28,Barèmes!$A$6:$A$28,"Vitesse — 50 m (s)",Barèmes!$B$6:$B$28,H223,Barèmes!$C$6:$C$28,IF(H223="6ème","Mixte",G223)),Barèmes!$D$2,IF(U223&lt;=SUMIFS(Barèmes!$I$6:$I$28,Barèmes!$A$6:$A$28,"Vitesse — 50 m (s)",Barèmes!$B$6:$B$28,H223,Barèmes!$C$6:$C$28,IF(H223="6ème","Mixte",G223)),Barèmes!$E$2,Barèmes!$F$2)))),IF(U223&gt;=SUMIFS(Barèmes!$F$6:$F$28,Barèmes!$A$6:$A$28,"Vitesse — 50 m (s)",Barèmes!$B$6:$B$28,H223,Barèmes!$C$6:$C$28,IF(H223="6ème","Mixte",G223)),Barèmes!$B$2,IF(U223&gt;=SUMIFS(Barèmes!$G$6:$G$28,Barèmes!$A$6:$A$28,"Vitesse — 50 m (s)",Barèmes!$B$6:$B$28,H223,Barèmes!$C$6:$C$28,IF(H223="6ème","Mixte",G223)),Barèmes!$C$2,IF(U223&gt;=SUMIFS(Barèmes!$H$6:$H$28,Barèmes!$A$6:$A$28,"Vitesse — 50 m (s)",Barèmes!$B$6:$B$28,H223,Barèmes!$C$6:$C$28,IF(H223="6ème","Mixte",G223)),Barèmes!$D$2,IF(U223&gt;=SUMIFS(Barèmes!$I$6:$I$28,Barèmes!$A$6:$A$28,"Vitesse — 50 m (s)",Barèmes!$B$6:$B$28,H223,Barèmes!$C$6:$C$28,IF(H223="6ème","Mixte",G223)),Barèmes!$E$2,Barèmes!$F$2))))))</f>
        <v/>
      </c>
      <c r="X223" s="18"/>
      <c r="Y223" s="26" t="str" cm="1">
        <f t="array" ref="Y223">IF(OR(X223="",SUMPRODUCT((Barèmes!$A$6:$A$28="Souplesse (score 1-5)")*(Barèmes!$B$6:$B$28=H223)*(Barèmes!$C$6:$C$28=IF(H223="6ème","Mixte",G223)))=0),"",IF(SUMPRODUCT((Barèmes!$A$6:$A$28="Souplesse (score 1-5)")*(Barèmes!$B$6:$B$28=H223)*(Barèmes!$C$6:$C$28=IF(H223="6ème","Mixte",G223))*(Barèmes!$J$6:$J$28="+"))&gt;0,IF(X223&lt;=SUMIFS(Barèmes!$D$6:$D$28,Barèmes!$A$6:$A$28,"Souplesse (score 1-5)",Barèmes!$B$6:$B$28,H223,Barèmes!$C$6:$C$28,IF(H223="6ème","Mixte",G223)),"à besoin",IF(X223&lt;=SUMIFS(Barèmes!$E$6:$E$28,Barèmes!$A$6:$A$28,"Souplesse (score 1-5)",Barèmes!$B$6:$B$28,H223,Barèmes!$C$6:$C$28,IF(H223="6ème","Mixte",G223)),"fragile","satisfaisant")),IF(X223&gt;=SUMIFS(Barèmes!$D$6:$D$28,Barèmes!$A$6:$A$28,"Souplesse (score 1-5)",Barèmes!$B$6:$B$28,H223,Barèmes!$C$6:$C$28,IF(H223="6ème","Mixte",G223)),"à besoin",IF(X223&gt;=SUMIFS(Barèmes!$E$6:$E$28,Barèmes!$A$6:$A$28,"Souplesse (score 1-5)",Barèmes!$B$6:$B$28,H223,Barèmes!$C$6:$C$28,IF(H223="6ème","Mixte",G223)),"fragile","satisfaisant"))))</f>
        <v/>
      </c>
      <c r="Z223" s="26" t="str" cm="1">
        <f t="array" ref="Z223">IF(OR(X223="",SUMPRODUCT((Barèmes!$A$6:$A$28="Souplesse (score 1-5)")*(Barèmes!$B$6:$B$28=H223)*(Barèmes!$C$6:$C$28=IF(H223="6ème","Mixte",G223)))=0),"",IF(SUMPRODUCT((Barèmes!$A$6:$A$28="Souplesse (score 1-5)")*(Barèmes!$B$6:$B$28=H223)*(Barèmes!$C$6:$C$28=IF(H223="6ème","Mixte",G223))*(Barèmes!$J$6:$J$28="+"))&gt;0,IF(X223&lt;=SUMIFS(Barèmes!$F$6:$F$28,Barèmes!$A$6:$A$28,"Souplesse (score 1-5)",Barèmes!$B$6:$B$28,H223,Barèmes!$C$6:$C$28,IF(H223="6ème","Mixte",G223)),Barèmes!$B$2,IF(X223&lt;=SUMIFS(Barèmes!$G$6:$G$28,Barèmes!$A$6:$A$28,"Souplesse (score 1-5)",Barèmes!$B$6:$B$28,H223,Barèmes!$C$6:$C$28,IF(H223="6ème","Mixte",G223)),Barèmes!$C$2,IF(X223&lt;=SUMIFS(Barèmes!$H$6:$H$28,Barèmes!$A$6:$A$28,"Souplesse (score 1-5)",Barèmes!$B$6:$B$28,H223,Barèmes!$C$6:$C$28,IF(H223="6ème","Mixte",G223)),Barèmes!$D$2,IF(X223&lt;=SUMIFS(Barèmes!$I$6:$I$28,Barèmes!$A$6:$A$28,"Souplesse (score 1-5)",Barèmes!$B$6:$B$28,H223,Barèmes!$C$6:$C$28,IF(H223="6ème","Mixte",G223)),Barèmes!$E$2,Barèmes!$F$2)))),IF(X223&gt;=SUMIFS(Barèmes!$F$6:$F$28,Barèmes!$A$6:$A$28,"Souplesse (score 1-5)",Barèmes!$B$6:$B$28,H223,Barèmes!$C$6:$C$28,IF(H223="6ème","Mixte",G223)),Barèmes!$B$2,IF(X223&gt;=SUMIFS(Barèmes!$G$6:$G$28,Barèmes!$A$6:$A$28,"Souplesse (score 1-5)",Barèmes!$B$6:$B$28,H223,Barèmes!$C$6:$C$28,IF(H223="6ème","Mixte",G223)),Barèmes!$C$2,IF(X223&gt;=SUMIFS(Barèmes!$H$6:$H$28,Barèmes!$A$6:$A$28,"Souplesse (score 1-5)",Barèmes!$B$6:$B$28,H223,Barèmes!$C$6:$C$28,IF(H223="6ème","Mixte",G223)),Barèmes!$D$2,IF(X223&gt;=SUMIFS(Barèmes!$I$6:$I$28,Barèmes!$A$6:$A$28,"Souplesse (score 1-5)",Barèmes!$B$6:$B$28,H223,Barèmes!$C$6:$C$28,IF(H223="6ème","Mixte",G223)),Barèmes!$E$2,Barèmes!$F$2))))))</f>
        <v/>
      </c>
      <c r="AA223" s="22"/>
      <c r="AB223" s="27" t="str">
        <f>IF(OR(AA223="",SUMPRODUCT((Barèmes!$A$6:$A$28="Agilité — T-test 974 (s)")*(Barèmes!$B$6:$B$28=H223)*(Barèmes!$C$6:$C$28=IF(H223="6ème","Mixte",G223)))=0),"",IF(SUMPRODUCT((Barèmes!$A$6:$A$28="Agilité — T-test 974 (s)")*(Barèmes!$B$6:$B$28=H223)*(Barèmes!$C$6:$C$28=IF(H223="6ème","Mixte",G223))*(Barèmes!$J$6:$J$28="+"))&gt;0,IF(AA223&lt;=SUMIFS(Barèmes!$D$6:$D$28,Barèmes!$A$6:$A$28,"Agilité — T-test 974 (s)",Barèmes!$B$6:$B$28,H223,Barèmes!$C$6:$C$28,IF(H223="6ème","Mixte",G223)),"à besoin",IF(AA223&lt;=SUMIFS(Barèmes!$E$6:$E$28,Barèmes!$A$6:$A$28,"Agilité — T-test 974 (s)",Barèmes!$B$6:$B$28,H223,Barèmes!$C$6:$C$28,IF(H223="6ème","Mixte",G223)),"fragile","satisfaisant")),IF(AA223&gt;=SUMIFS(Barèmes!$D$6:$D$28,Barèmes!$A$6:$A$28,"Agilité — T-test 974 (s)",Barèmes!$B$6:$B$28,H223,Barèmes!$C$6:$C$28,IF(H223="6ème","Mixte",G223)),"à besoin",IF(AA223&gt;=SUMIFS(Barèmes!$E$6:$E$28,Barèmes!$A$6:$A$28,"Agilité — T-test 974 (s)",Barèmes!$B$6:$B$28,H223,Barèmes!$C$6:$C$28,IF(H223="6ème","Mixte",G223)),"fragile","satisfaisant"))))</f>
        <v/>
      </c>
      <c r="AC223" s="27" t="str">
        <f>IF(OR(AA223="",SUMPRODUCT((Barèmes!$A$6:$A$28="Agilité — T-test 974 (s)")*(Barèmes!$B$6:$B$28=H223)*(Barèmes!$C$6:$C$28=IF(H223="6ème","Mixte",G223)))=0),"",IF(SUMPRODUCT((Barèmes!$A$6:$A$28="Agilité — T-test 974 (s)")*(Barèmes!$B$6:$B$28=H223)*(Barèmes!$C$6:$C$28=IF(H223="6ème","Mixte",G223))*(Barèmes!$J$6:$J$28="+"))&gt;0,IF(AA223&lt;=SUMIFS(Barèmes!$F$6:$F$28,Barèmes!$A$6:$A$28,"Agilité — T-test 974 (s)",Barèmes!$B$6:$B$28,H223,Barèmes!$C$6:$C$28,IF(H223="6ème","Mixte",G223)),Barèmes!$B$2,IF(AA223&lt;=SUMIFS(Barèmes!$G$6:$G$28,Barèmes!$A$6:$A$28,"Agilité — T-test 974 (s)",Barèmes!$B$6:$B$28,H223,Barèmes!$C$6:$C$28,IF(H223="6ème","Mixte",G223)),Barèmes!$C$2,IF(AA223&lt;=SUMIFS(Barèmes!$H$6:$H$28,Barèmes!$A$6:$A$28,"Agilité — T-test 974 (s)",Barèmes!$B$6:$B$28,H223,Barèmes!$C$6:$C$28,IF(H223="6ème","Mixte",G223)),Barèmes!$D$2,IF(AA223&lt;=SUMIFS(Barèmes!$I$6:$I$28,Barèmes!$A$6:$A$28,"Agilité — T-test 974 (s)",Barèmes!$B$6:$B$28,H223,Barèmes!$C$6:$C$28,IF(H223="6ème","Mixte",G223)),Barèmes!$E$2,Barèmes!$F$2)))),IF(AA223&gt;=SUMIFS(Barèmes!$F$6:$F$28,Barèmes!$A$6:$A$28,"Agilité — T-test 974 (s)",Barèmes!$B$6:$B$28,H223,Barèmes!$C$6:$C$28,IF(H223="6ème","Mixte",G223)),Barèmes!$B$2,IF(AA223&gt;=SUMIFS(Barèmes!$G$6:$G$28,Barèmes!$A$6:$A$28,"Agilité — T-test 974 (s)",Barèmes!$B$6:$B$28,H223,Barèmes!$C$6:$C$28,IF(H223="6ème","Mixte",G223)),Barèmes!$C$2,IF(AA223&gt;=SUMIFS(Barèmes!$H$6:$H$28,Barèmes!$A$6:$A$28,"Agilité — T-test 974 (s)",Barèmes!$B$6:$B$28,H223,Barèmes!$C$6:$C$28,IF(H223="6ème","Mixte",G223)),Barèmes!$D$2,IF(AA223&gt;=SUMIFS(Barèmes!$I$6:$I$28,Barèmes!$A$6:$A$28,"Agilité — T-test 974 (s)",Barèmes!$B$6:$B$28,H223,Barèmes!$C$6:$C$28,IF(H223="6ème","Mixte",G223)),Barèmes!$E$2,Barèmes!$F$2))))))</f>
        <v/>
      </c>
      <c r="AD223" s="28" t="str">
        <f t="shared" si="26"/>
        <v/>
      </c>
      <c r="AE223" s="29" t="str">
        <f t="shared" si="27"/>
        <v/>
      </c>
      <c r="AF223" s="30" t="str">
        <f>IF(OR(AD223="",SUMPRODUCT((Barèmes!$A$6:$A$28="Surcoût d'agilité (s) — technique")*(Barèmes!$B$6:$B$28=H223)*(Barèmes!$C$6:$C$28=IF(H223="6ème","Mixte",G223)))=0),"",IF(SUMPRODUCT((Barèmes!$A$6:$A$28="Surcoût d'agilité (s) — technique")*(Barèmes!$B$6:$B$28=H223)*(Barèmes!$C$6:$C$28=IF(H223="6ème","Mixte",G223))*(Barèmes!$J$6:$J$28="+"))&gt;0,IF(AD223&lt;=SUMIFS(Barèmes!$D$6:$D$28,Barèmes!$A$6:$A$28,"Surcoût d'agilité (s) — technique",Barèmes!$B$6:$B$28,H223,Barèmes!$C$6:$C$28,IF(H223="6ème","Mixte",G223)),"à besoin",IF(AD223&lt;=SUMIFS(Barèmes!$E$6:$E$28,Barèmes!$A$6:$A$28,"Surcoût d'agilité (s) — technique",Barèmes!$B$6:$B$28,H223,Barèmes!$C$6:$C$28,IF(H223="6ème","Mixte",G223)),"fragile","satisfaisant")),IF(AD223&gt;=SUMIFS(Barèmes!$D$6:$D$28,Barèmes!$A$6:$A$28,"Surcoût d'agilité (s) — technique",Barèmes!$B$6:$B$28,H223,Barèmes!$C$6:$C$28,IF(H223="6ème","Mixte",G223)),"à besoin",IF(AD223&gt;=SUMIFS(Barèmes!$E$6:$E$28,Barèmes!$A$6:$A$28,"Surcoût d'agilité (s) — technique",Barèmes!$B$6:$B$28,H223,Barèmes!$C$6:$C$28,IF(H223="6ème","Mixte",G223)),"fragile","satisfaisant"))))</f>
        <v/>
      </c>
      <c r="AG223" s="30" t="str">
        <f>IF(OR(AD223="",SUMPRODUCT((Barèmes!$A$6:$A$28="Surcoût d'agilité (s) — technique")*(Barèmes!$B$6:$B$28=H223)*(Barèmes!$C$6:$C$28=IF(H223="6ème","Mixte",G223)))=0),"",IF(SUMPRODUCT((Barèmes!$A$6:$A$28="Surcoût d'agilité (s) — technique")*(Barèmes!$B$6:$B$28=H223)*(Barèmes!$C$6:$C$28=IF(H223="6ème","Mixte",G223))*(Barèmes!$J$6:$J$28="+"))&gt;0,IF(AD223&lt;=SUMIFS(Barèmes!$F$6:$F$28,Barèmes!$A$6:$A$28,"Surcoût d'agilité (s) — technique",Barèmes!$B$6:$B$28,H223,Barèmes!$C$6:$C$28,IF(H223="6ème","Mixte",G223)),Barèmes!$B$2,IF(AD223&lt;=SUMIFS(Barèmes!$G$6:$G$28,Barèmes!$A$6:$A$28,"Surcoût d'agilité (s) — technique",Barèmes!$B$6:$B$28,H223,Barèmes!$C$6:$C$28,IF(H223="6ème","Mixte",G223)),Barèmes!$C$2,IF(AD223&lt;=SUMIFS(Barèmes!$H$6:$H$28,Barèmes!$A$6:$A$28,"Surcoût d'agilité (s) — technique",Barèmes!$B$6:$B$28,H223,Barèmes!$C$6:$C$28,IF(H223="6ème","Mixte",G223)),Barèmes!$D$2,IF(AD223&lt;=SUMIFS(Barèmes!$I$6:$I$28,Barèmes!$A$6:$A$28,"Surcoût d'agilité (s) — technique",Barèmes!$B$6:$B$28,H223,Barèmes!$C$6:$C$28,IF(H223="6ème","Mixte",G223)),Barèmes!$E$2,Barèmes!$F$2)))),IF(AD223&gt;=SUMIFS(Barèmes!$F$6:$F$28,Barèmes!$A$6:$A$28,"Surcoût d'agilité (s) — technique",Barèmes!$B$6:$B$28,H223,Barèmes!$C$6:$C$28,IF(H223="6ème","Mixte",G223)),Barèmes!$B$2,IF(AD223&gt;=SUMIFS(Barèmes!$G$6:$G$28,Barèmes!$A$6:$A$28,"Surcoût d'agilité (s) — technique",Barèmes!$B$6:$B$28,H223,Barèmes!$C$6:$C$28,IF(H223="6ème","Mixte",G223)),Barèmes!$C$2,IF(AD223&gt;=SUMIFS(Barèmes!$H$6:$H$28,Barèmes!$A$6:$A$28,"Surcoût d'agilité (s) — technique",Barèmes!$B$6:$B$28,H223,Barèmes!$C$6:$C$28,IF(H223="6ème","Mixte",G223)),Barèmes!$D$2,IF(AD223&gt;=SUMIFS(Barèmes!$I$6:$I$28,Barèmes!$A$6:$A$28,"Surcoût d'agilité (s) — technique",Barèmes!$B$6:$B$28,H223,Barèmes!$C$6:$C$28,IF(H223="6ème","Mixte",G223)),Barèmes!$E$2,Barèmes!$F$2))))))</f>
        <v/>
      </c>
      <c r="AH223" s="31" t="str">
        <f>IF((IF(N223="",0,1)+IF(Q223="",0,1)+IF(W223="",0,1)+IF(Z223="",0,1)+IF(AC223="",0,1))=0,"",3*IF(N223=Barèmes!$B$2,1,IF(N223=Barèmes!$C$2,2,IF(N223=Barèmes!$D$2,3,IF(N223=Barèmes!$E$2,4,IF(N223=Barèmes!$F$2,5,0)))))+3*IF(Q223=Barèmes!$B$2,1,IF(Q223=Barèmes!$C$2,2,IF(Q223=Barèmes!$D$2,3,IF(Q223=Barèmes!$E$2,4,IF(Q223=Barèmes!$F$2,5,0)))))+2*IF(W223=Barèmes!$B$2,1,IF(W223=Barèmes!$C$2,2,IF(W223=Barèmes!$D$2,3,IF(W223=Barèmes!$E$2,4,IF(W223=Barèmes!$F$2,5,0)))))+1*IF(Z223=Barèmes!$B$2,1,IF(Z223=Barèmes!$C$2,2,IF(Z223=Barèmes!$D$2,3,IF(Z223=Barèmes!$E$2,4,IF(Z223=Barèmes!$F$2,5,0)))))+1*IF(AC223=Barèmes!$B$2,1,IF(AC223=Barèmes!$C$2,2,IF(AC223=Barèmes!$D$2,3,IF(AC223=Barèmes!$E$2,4,IF(AC223=Barèmes!$F$2,5,0))))))</f>
        <v/>
      </c>
      <c r="AI223" s="31"/>
      <c r="AJ223" s="32" t="str">
        <f>IFERROR(INDEX(Croissance!$B$5:$B$604,MATCH(A223,Croissance!$A$5:$A$604,0)),"")</f>
        <v/>
      </c>
      <c r="AK223" s="32" t="str">
        <f>IFERROR(INDEX(Croissance!$C$5:$C$604,MATCH(A223,Croissance!$A$5:$A$604,0)),"")</f>
        <v/>
      </c>
      <c r="AL223" s="32" t="str">
        <f>IFERROR(INDEX(Croissance!$D$5:$D$604,MATCH(A223,Croissance!$A$5:$A$604,0)),"")</f>
        <v/>
      </c>
      <c r="AM223" s="32" t="str">
        <f>IFERROR(INDEX(Croissance!$E$5:$E$604,MATCH(A223,Croissance!$A$5:$A$604,0)),"")</f>
        <v/>
      </c>
      <c r="AO223" s="33">
        <f t="shared" si="32"/>
        <v>0</v>
      </c>
      <c r="AP223" s="33">
        <f t="shared" si="28"/>
        <v>0</v>
      </c>
      <c r="AQ223" s="33">
        <f>IF(A223="",0,IF(AND(OR('Synthèse classe'!$C$2="Tous",C223='Synthèse classe'!$C$2),OR('Synthèse classe'!$C$3="Toutes",D223='Synthèse classe'!$C$3),OR('Synthèse classe'!$C$4="Toutes",AND('Synthèse classe'!$C$4="Dernière",AP223=1),B223=IFERROR(VALUE('Synthèse classe'!$C$4),0))),1,0))</f>
        <v>0</v>
      </c>
      <c r="AR223" s="34" t="str">
        <f t="shared" si="29"/>
        <v/>
      </c>
    </row>
    <row r="224" spans="1:44" x14ac:dyDescent="0.2">
      <c r="A224" s="17" t="str">
        <f t="shared" si="25"/>
        <v/>
      </c>
      <c r="B224" s="18"/>
      <c r="C224" s="19"/>
      <c r="D224" s="19"/>
      <c r="E224" s="19"/>
      <c r="F224" s="19"/>
      <c r="G224" s="19"/>
      <c r="H224" s="17" t="str">
        <f t="shared" si="30"/>
        <v/>
      </c>
      <c r="I224" s="20"/>
      <c r="J224" s="18"/>
      <c r="K224" s="19"/>
      <c r="L224" s="21" t="str">
        <f t="shared" si="31"/>
        <v/>
      </c>
      <c r="M224" s="21" t="str">
        <f>IF(OR(J224="",SUMPRODUCT((Barèmes!$A$6:$A$28="Endurance — Luc Léger (palier)")*(Barèmes!$B$6:$B$28=H224)*(Barèmes!$C$6:$C$28=IF(H224="6ème","Mixte",G224)))=0),"",IF(SUMPRODUCT((Barèmes!$A$6:$A$28="Endurance — Luc Léger (palier)")*(Barèmes!$B$6:$B$28=H224)*(Barèmes!$C$6:$C$28=IF(H224="6ème","Mixte",G224))*(Barèmes!$J$6:$J$28="+"))&gt;0,IF(J224&lt;=SUMIFS(Barèmes!$D$6:$D$28,Barèmes!$A$6:$A$28,"Endurance — Luc Léger (palier)",Barèmes!$B$6:$B$28,H224,Barèmes!$C$6:$C$28,IF(H224="6ème","Mixte",G224)),"à besoin",IF(J224&lt;=SUMIFS(Barèmes!$E$6:$E$28,Barèmes!$A$6:$A$28,"Endurance — Luc Léger (palier)",Barèmes!$B$6:$B$28,H224,Barèmes!$C$6:$C$28,IF(H224="6ème","Mixte",G224)),"fragile","satisfaisant")),IF(J224&gt;=SUMIFS(Barèmes!$D$6:$D$28,Barèmes!$A$6:$A$28,"Endurance — Luc Léger (palier)",Barèmes!$B$6:$B$28,H224,Barèmes!$C$6:$C$28,IF(H224="6ème","Mixte",G224)),"à besoin",IF(J224&gt;=SUMIFS(Barèmes!$E$6:$E$28,Barèmes!$A$6:$A$28,"Endurance — Luc Léger (palier)",Barèmes!$B$6:$B$28,H224,Barèmes!$C$6:$C$28,IF(H224="6ème","Mixte",G224)),"fragile","satisfaisant"))))</f>
        <v/>
      </c>
      <c r="N224" s="21" t="str">
        <f>IF(OR(J224="",SUMPRODUCT((Barèmes!$A$6:$A$28="Endurance — Luc Léger (palier)")*(Barèmes!$B$6:$B$28=H224)*(Barèmes!$C$6:$C$28=IF(H224="6ème","Mixte",G224)))=0),"",IF(SUMPRODUCT((Barèmes!$A$6:$A$28="Endurance — Luc Léger (palier)")*(Barèmes!$B$6:$B$28=H224)*(Barèmes!$C$6:$C$28=IF(H224="6ème","Mixte",G224))*(Barèmes!$J$6:$J$28="+"))&gt;0,IF(J224&lt;=SUMIFS(Barèmes!$F$6:$F$28,Barèmes!$A$6:$A$28,"Endurance — Luc Léger (palier)",Barèmes!$B$6:$B$28,H224,Barèmes!$C$6:$C$28,IF(H224="6ème","Mixte",G224)),Barèmes!$B$2,IF(J224&lt;=SUMIFS(Barèmes!$G$6:$G$28,Barèmes!$A$6:$A$28,"Endurance — Luc Léger (palier)",Barèmes!$B$6:$B$28,H224,Barèmes!$C$6:$C$28,IF(H224="6ème","Mixte",G224)),Barèmes!$C$2,IF(J224&lt;=SUMIFS(Barèmes!$H$6:$H$28,Barèmes!$A$6:$A$28,"Endurance — Luc Léger (palier)",Barèmes!$B$6:$B$28,H224,Barèmes!$C$6:$C$28,IF(H224="6ème","Mixte",G224)),Barèmes!$D$2,IF(J224&lt;=SUMIFS(Barèmes!$I$6:$I$28,Barèmes!$A$6:$A$28,"Endurance — Luc Léger (palier)",Barèmes!$B$6:$B$28,H224,Barèmes!$C$6:$C$28,IF(H224="6ème","Mixte",G224)),Barèmes!$E$2,Barèmes!$F$2)))),IF(J224&gt;=SUMIFS(Barèmes!$F$6:$F$28,Barèmes!$A$6:$A$28,"Endurance — Luc Léger (palier)",Barèmes!$B$6:$B$28,H224,Barèmes!$C$6:$C$28,IF(H224="6ème","Mixte",G224)),Barèmes!$B$2,IF(J224&gt;=SUMIFS(Barèmes!$G$6:$G$28,Barèmes!$A$6:$A$28,"Endurance — Luc Léger (palier)",Barèmes!$B$6:$B$28,H224,Barèmes!$C$6:$C$28,IF(H224="6ème","Mixte",G224)),Barèmes!$C$2,IF(J224&gt;=SUMIFS(Barèmes!$H$6:$H$28,Barèmes!$A$6:$A$28,"Endurance — Luc Léger (palier)",Barèmes!$B$6:$B$28,H224,Barèmes!$C$6:$C$28,IF(H224="6ème","Mixte",G224)),Barèmes!$D$2,IF(J224&gt;=SUMIFS(Barèmes!$I$6:$I$28,Barèmes!$A$6:$A$28,"Endurance — Luc Léger (palier)",Barèmes!$B$6:$B$28,H224,Barèmes!$C$6:$C$28,IF(H224="6ème","Mixte",G224)),Barèmes!$E$2,Barèmes!$F$2))))))</f>
        <v/>
      </c>
      <c r="O224" s="22"/>
      <c r="P224" s="23" t="str">
        <f>IF(OR(O224="",SUMPRODUCT((Barèmes!$A$6:$A$28="Force bas du corps — Saut en longueur (m)")*(Barèmes!$B$6:$B$28=H224)*(Barèmes!$C$6:$C$28=IF(H224="6ème","Mixte",G224)))=0),"",IF(SUMPRODUCT((Barèmes!$A$6:$A$28="Force bas du corps — Saut en longueur (m)")*(Barèmes!$B$6:$B$28=H224)*(Barèmes!$C$6:$C$28=IF(H224="6ème","Mixte",G224))*(Barèmes!$J$6:$J$28="+"))&gt;0,IF(O224&lt;=SUMIFS(Barèmes!$D$6:$D$28,Barèmes!$A$6:$A$28,"Force bas du corps — Saut en longueur (m)",Barèmes!$B$6:$B$28,H224,Barèmes!$C$6:$C$28,IF(H224="6ème","Mixte",G224)),"à besoin",IF(O224&lt;=SUMIFS(Barèmes!$E$6:$E$28,Barèmes!$A$6:$A$28,"Force bas du corps — Saut en longueur (m)",Barèmes!$B$6:$B$28,H224,Barèmes!$C$6:$C$28,IF(H224="6ème","Mixte",G224)),"fragile","satisfaisant")),IF(O224&gt;=SUMIFS(Barèmes!$D$6:$D$28,Barèmes!$A$6:$A$28,"Force bas du corps — Saut en longueur (m)",Barèmes!$B$6:$B$28,H224,Barèmes!$C$6:$C$28,IF(H224="6ème","Mixte",G224)),"à besoin",IF(O224&gt;=SUMIFS(Barèmes!$E$6:$E$28,Barèmes!$A$6:$A$28,"Force bas du corps — Saut en longueur (m)",Barèmes!$B$6:$B$28,H224,Barèmes!$C$6:$C$28,IF(H224="6ème","Mixte",G224)),"fragile","satisfaisant"))))</f>
        <v/>
      </c>
      <c r="Q224" s="23" t="str">
        <f>IF(OR(O224="",SUMPRODUCT((Barèmes!$A$6:$A$28="Force bas du corps — Saut en longueur (m)")*(Barèmes!$B$6:$B$28=H224)*(Barèmes!$C$6:$C$28=IF(H224="6ème","Mixte",G224)))=0),"",IF(SUMPRODUCT((Barèmes!$A$6:$A$28="Force bas du corps — Saut en longueur (m)")*(Barèmes!$B$6:$B$28=H224)*(Barèmes!$C$6:$C$28=IF(H224="6ème","Mixte",G224))*(Barèmes!$J$6:$J$28="+"))&gt;0,IF(O224&lt;=SUMIFS(Barèmes!$F$6:$F$28,Barèmes!$A$6:$A$28,"Force bas du corps — Saut en longueur (m)",Barèmes!$B$6:$B$28,H224,Barèmes!$C$6:$C$28,IF(H224="6ème","Mixte",G224)),Barèmes!$B$2,IF(O224&lt;=SUMIFS(Barèmes!$G$6:$G$28,Barèmes!$A$6:$A$28,"Force bas du corps — Saut en longueur (m)",Barèmes!$B$6:$B$28,H224,Barèmes!$C$6:$C$28,IF(H224="6ème","Mixte",G224)),Barèmes!$C$2,IF(O224&lt;=SUMIFS(Barèmes!$H$6:$H$28,Barèmes!$A$6:$A$28,"Force bas du corps — Saut en longueur (m)",Barèmes!$B$6:$B$28,H224,Barèmes!$C$6:$C$28,IF(H224="6ème","Mixte",G224)),Barèmes!$D$2,IF(O224&lt;=SUMIFS(Barèmes!$I$6:$I$28,Barèmes!$A$6:$A$28,"Force bas du corps — Saut en longueur (m)",Barèmes!$B$6:$B$28,H224,Barèmes!$C$6:$C$28,IF(H224="6ème","Mixte",G224)),Barèmes!$E$2,Barèmes!$F$2)))),IF(O224&gt;=SUMIFS(Barèmes!$F$6:$F$28,Barèmes!$A$6:$A$28,"Force bas du corps — Saut en longueur (m)",Barèmes!$B$6:$B$28,H224,Barèmes!$C$6:$C$28,IF(H224="6ème","Mixte",G224)),Barèmes!$B$2,IF(O224&gt;=SUMIFS(Barèmes!$G$6:$G$28,Barèmes!$A$6:$A$28,"Force bas du corps — Saut en longueur (m)",Barèmes!$B$6:$B$28,H224,Barèmes!$C$6:$C$28,IF(H224="6ème","Mixte",G224)),Barèmes!$C$2,IF(O224&gt;=SUMIFS(Barèmes!$H$6:$H$28,Barèmes!$A$6:$A$28,"Force bas du corps — Saut en longueur (m)",Barèmes!$B$6:$B$28,H224,Barèmes!$C$6:$C$28,IF(H224="6ème","Mixte",G224)),Barèmes!$D$2,IF(O224&gt;=SUMIFS(Barèmes!$I$6:$I$28,Barèmes!$A$6:$A$28,"Force bas du corps — Saut en longueur (m)",Barèmes!$B$6:$B$28,H224,Barèmes!$C$6:$C$28,IF(H224="6ème","Mixte",G224)),Barèmes!$E$2,Barèmes!$F$2))))))</f>
        <v/>
      </c>
      <c r="R224" s="22"/>
      <c r="S224" s="24" t="str">
        <f>IF(OR(R224="",SUMPRODUCT((Barèmes!$A$6:$A$28="Vitesse — 30 m (s)")*(Barèmes!$B$6:$B$28=H224)*(Barèmes!$C$6:$C$28=IF(H224="6ème","Mixte",G224)))=0),"",IF(SUMPRODUCT((Barèmes!$A$6:$A$28="Vitesse — 30 m (s)")*(Barèmes!$B$6:$B$28=H224)*(Barèmes!$C$6:$C$28=IF(H224="6ème","Mixte",G224))*(Barèmes!$J$6:$J$28="+"))&gt;0,IF(R224&lt;=SUMIFS(Barèmes!$D$6:$D$28,Barèmes!$A$6:$A$28,"Vitesse — 30 m (s)",Barèmes!$B$6:$B$28,H224,Barèmes!$C$6:$C$28,IF(H224="6ème","Mixte",G224)),"à besoin",IF(R224&lt;=SUMIFS(Barèmes!$E$6:$E$28,Barèmes!$A$6:$A$28,"Vitesse — 30 m (s)",Barèmes!$B$6:$B$28,H224,Barèmes!$C$6:$C$28,IF(H224="6ème","Mixte",G224)),"fragile","satisfaisant")),IF(R224&gt;=SUMIFS(Barèmes!$D$6:$D$28,Barèmes!$A$6:$A$28,"Vitesse — 30 m (s)",Barèmes!$B$6:$B$28,H224,Barèmes!$C$6:$C$28,IF(H224="6ème","Mixte",G224)),"à besoin",IF(R224&gt;=SUMIFS(Barèmes!$E$6:$E$28,Barèmes!$A$6:$A$28,"Vitesse — 30 m (s)",Barèmes!$B$6:$B$28,H224,Barèmes!$C$6:$C$28,IF(H224="6ème","Mixte",G224)),"fragile","satisfaisant"))))</f>
        <v/>
      </c>
      <c r="T224" s="24" t="str">
        <f>IF(OR(R224="",SUMPRODUCT((Barèmes!$A$6:$A$28="Vitesse — 30 m (s)")*(Barèmes!$B$6:$B$28=H224)*(Barèmes!$C$6:$C$28=IF(H224="6ème","Mixte",G224)))=0),"",IF(SUMPRODUCT((Barèmes!$A$6:$A$28="Vitesse — 30 m (s)")*(Barèmes!$B$6:$B$28=H224)*(Barèmes!$C$6:$C$28=IF(H224="6ème","Mixte",G224))*(Barèmes!$J$6:$J$28="+"))&gt;0,IF(R224&lt;=SUMIFS(Barèmes!$F$6:$F$28,Barèmes!$A$6:$A$28,"Vitesse — 30 m (s)",Barèmes!$B$6:$B$28,H224,Barèmes!$C$6:$C$28,IF(H224="6ème","Mixte",G224)),Barèmes!$B$2,IF(R224&lt;=SUMIFS(Barèmes!$G$6:$G$28,Barèmes!$A$6:$A$28,"Vitesse — 30 m (s)",Barèmes!$B$6:$B$28,H224,Barèmes!$C$6:$C$28,IF(H224="6ème","Mixte",G224)),Barèmes!$C$2,IF(R224&lt;=SUMIFS(Barèmes!$H$6:$H$28,Barèmes!$A$6:$A$28,"Vitesse — 30 m (s)",Barèmes!$B$6:$B$28,H224,Barèmes!$C$6:$C$28,IF(H224="6ème","Mixte",G224)),Barèmes!$D$2,IF(R224&lt;=SUMIFS(Barèmes!$I$6:$I$28,Barèmes!$A$6:$A$28,"Vitesse — 30 m (s)",Barèmes!$B$6:$B$28,H224,Barèmes!$C$6:$C$28,IF(H224="6ème","Mixte",G224)),Barèmes!$E$2,Barèmes!$F$2)))),IF(R224&gt;=SUMIFS(Barèmes!$F$6:$F$28,Barèmes!$A$6:$A$28,"Vitesse — 30 m (s)",Barèmes!$B$6:$B$28,H224,Barèmes!$C$6:$C$28,IF(H224="6ème","Mixte",G224)),Barèmes!$B$2,IF(R224&gt;=SUMIFS(Barèmes!$G$6:$G$28,Barèmes!$A$6:$A$28,"Vitesse — 30 m (s)",Barèmes!$B$6:$B$28,H224,Barèmes!$C$6:$C$28,IF(H224="6ème","Mixte",G224)),Barèmes!$C$2,IF(R224&gt;=SUMIFS(Barèmes!$H$6:$H$28,Barèmes!$A$6:$A$28,"Vitesse — 30 m (s)",Barèmes!$B$6:$B$28,H224,Barèmes!$C$6:$C$28,IF(H224="6ème","Mixte",G224)),Barèmes!$D$2,IF(R224&gt;=SUMIFS(Barèmes!$I$6:$I$28,Barèmes!$A$6:$A$28,"Vitesse — 30 m (s)",Barèmes!$B$6:$B$28,H224,Barèmes!$C$6:$C$28,IF(H224="6ème","Mixte",G224)),Barèmes!$E$2,Barèmes!$F$2))))))</f>
        <v/>
      </c>
      <c r="U224" s="22"/>
      <c r="V224" s="25" t="str">
        <f>IF(OR(U224="",SUMPRODUCT((Barèmes!$A$6:$A$28="Vitesse — 50 m (s)")*(Barèmes!$B$6:$B$28=H224)*(Barèmes!$C$6:$C$28=IF(H224="6ème","Mixte",G224)))=0),"",IF(SUMPRODUCT((Barèmes!$A$6:$A$28="Vitesse — 50 m (s)")*(Barèmes!$B$6:$B$28=H224)*(Barèmes!$C$6:$C$28=IF(H224="6ème","Mixte",G224))*(Barèmes!$J$6:$J$28="+"))&gt;0,IF(U224&lt;=SUMIFS(Barèmes!$D$6:$D$28,Barèmes!$A$6:$A$28,"Vitesse — 50 m (s)",Barèmes!$B$6:$B$28,H224,Barèmes!$C$6:$C$28,IF(H224="6ème","Mixte",G224)),"à besoin",IF(U224&lt;=SUMIFS(Barèmes!$E$6:$E$28,Barèmes!$A$6:$A$28,"Vitesse — 50 m (s)",Barèmes!$B$6:$B$28,H224,Barèmes!$C$6:$C$28,IF(H224="6ème","Mixte",G224)),"fragile","satisfaisant")),IF(U224&gt;=SUMIFS(Barèmes!$D$6:$D$28,Barèmes!$A$6:$A$28,"Vitesse — 50 m (s)",Barèmes!$B$6:$B$28,H224,Barèmes!$C$6:$C$28,IF(H224="6ème","Mixte",G224)),"à besoin",IF(U224&gt;=SUMIFS(Barèmes!$E$6:$E$28,Barèmes!$A$6:$A$28,"Vitesse — 50 m (s)",Barèmes!$B$6:$B$28,H224,Barèmes!$C$6:$C$28,IF(H224="6ème","Mixte",G224)),"fragile","satisfaisant"))))</f>
        <v/>
      </c>
      <c r="W224" s="25" t="str">
        <f>IF(OR(U224="",SUMPRODUCT((Barèmes!$A$6:$A$28="Vitesse — 50 m (s)")*(Barèmes!$B$6:$B$28=H224)*(Barèmes!$C$6:$C$28=IF(H224="6ème","Mixte",G224)))=0),"",IF(SUMPRODUCT((Barèmes!$A$6:$A$28="Vitesse — 50 m (s)")*(Barèmes!$B$6:$B$28=H224)*(Barèmes!$C$6:$C$28=IF(H224="6ème","Mixte",G224))*(Barèmes!$J$6:$J$28="+"))&gt;0,IF(U224&lt;=SUMIFS(Barèmes!$F$6:$F$28,Barèmes!$A$6:$A$28,"Vitesse — 50 m (s)",Barèmes!$B$6:$B$28,H224,Barèmes!$C$6:$C$28,IF(H224="6ème","Mixte",G224)),Barèmes!$B$2,IF(U224&lt;=SUMIFS(Barèmes!$G$6:$G$28,Barèmes!$A$6:$A$28,"Vitesse — 50 m (s)",Barèmes!$B$6:$B$28,H224,Barèmes!$C$6:$C$28,IF(H224="6ème","Mixte",G224)),Barèmes!$C$2,IF(U224&lt;=SUMIFS(Barèmes!$H$6:$H$28,Barèmes!$A$6:$A$28,"Vitesse — 50 m (s)",Barèmes!$B$6:$B$28,H224,Barèmes!$C$6:$C$28,IF(H224="6ème","Mixte",G224)),Barèmes!$D$2,IF(U224&lt;=SUMIFS(Barèmes!$I$6:$I$28,Barèmes!$A$6:$A$28,"Vitesse — 50 m (s)",Barèmes!$B$6:$B$28,H224,Barèmes!$C$6:$C$28,IF(H224="6ème","Mixte",G224)),Barèmes!$E$2,Barèmes!$F$2)))),IF(U224&gt;=SUMIFS(Barèmes!$F$6:$F$28,Barèmes!$A$6:$A$28,"Vitesse — 50 m (s)",Barèmes!$B$6:$B$28,H224,Barèmes!$C$6:$C$28,IF(H224="6ème","Mixte",G224)),Barèmes!$B$2,IF(U224&gt;=SUMIFS(Barèmes!$G$6:$G$28,Barèmes!$A$6:$A$28,"Vitesse — 50 m (s)",Barèmes!$B$6:$B$28,H224,Barèmes!$C$6:$C$28,IF(H224="6ème","Mixte",G224)),Barèmes!$C$2,IF(U224&gt;=SUMIFS(Barèmes!$H$6:$H$28,Barèmes!$A$6:$A$28,"Vitesse — 50 m (s)",Barèmes!$B$6:$B$28,H224,Barèmes!$C$6:$C$28,IF(H224="6ème","Mixte",G224)),Barèmes!$D$2,IF(U224&gt;=SUMIFS(Barèmes!$I$6:$I$28,Barèmes!$A$6:$A$28,"Vitesse — 50 m (s)",Barèmes!$B$6:$B$28,H224,Barèmes!$C$6:$C$28,IF(H224="6ème","Mixte",G224)),Barèmes!$E$2,Barèmes!$F$2))))))</f>
        <v/>
      </c>
      <c r="X224" s="18"/>
      <c r="Y224" s="26" t="str" cm="1">
        <f t="array" ref="Y224">IF(OR(X224="",SUMPRODUCT((Barèmes!$A$6:$A$28="Souplesse (score 1-5)")*(Barèmes!$B$6:$B$28=H224)*(Barèmes!$C$6:$C$28=IF(H224="6ème","Mixte",G224)))=0),"",IF(SUMPRODUCT((Barèmes!$A$6:$A$28="Souplesse (score 1-5)")*(Barèmes!$B$6:$B$28=H224)*(Barèmes!$C$6:$C$28=IF(H224="6ème","Mixte",G224))*(Barèmes!$J$6:$J$28="+"))&gt;0,IF(X224&lt;=SUMIFS(Barèmes!$D$6:$D$28,Barèmes!$A$6:$A$28,"Souplesse (score 1-5)",Barèmes!$B$6:$B$28,H224,Barèmes!$C$6:$C$28,IF(H224="6ème","Mixte",G224)),"à besoin",IF(X224&lt;=SUMIFS(Barèmes!$E$6:$E$28,Barèmes!$A$6:$A$28,"Souplesse (score 1-5)",Barèmes!$B$6:$B$28,H224,Barèmes!$C$6:$C$28,IF(H224="6ème","Mixte",G224)),"fragile","satisfaisant")),IF(X224&gt;=SUMIFS(Barèmes!$D$6:$D$28,Barèmes!$A$6:$A$28,"Souplesse (score 1-5)",Barèmes!$B$6:$B$28,H224,Barèmes!$C$6:$C$28,IF(H224="6ème","Mixte",G224)),"à besoin",IF(X224&gt;=SUMIFS(Barèmes!$E$6:$E$28,Barèmes!$A$6:$A$28,"Souplesse (score 1-5)",Barèmes!$B$6:$B$28,H224,Barèmes!$C$6:$C$28,IF(H224="6ème","Mixte",G224)),"fragile","satisfaisant"))))</f>
        <v/>
      </c>
      <c r="Z224" s="26" t="str" cm="1">
        <f t="array" ref="Z224">IF(OR(X224="",SUMPRODUCT((Barèmes!$A$6:$A$28="Souplesse (score 1-5)")*(Barèmes!$B$6:$B$28=H224)*(Barèmes!$C$6:$C$28=IF(H224="6ème","Mixte",G224)))=0),"",IF(SUMPRODUCT((Barèmes!$A$6:$A$28="Souplesse (score 1-5)")*(Barèmes!$B$6:$B$28=H224)*(Barèmes!$C$6:$C$28=IF(H224="6ème","Mixte",G224))*(Barèmes!$J$6:$J$28="+"))&gt;0,IF(X224&lt;=SUMIFS(Barèmes!$F$6:$F$28,Barèmes!$A$6:$A$28,"Souplesse (score 1-5)",Barèmes!$B$6:$B$28,H224,Barèmes!$C$6:$C$28,IF(H224="6ème","Mixte",G224)),Barèmes!$B$2,IF(X224&lt;=SUMIFS(Barèmes!$G$6:$G$28,Barèmes!$A$6:$A$28,"Souplesse (score 1-5)",Barèmes!$B$6:$B$28,H224,Barèmes!$C$6:$C$28,IF(H224="6ème","Mixte",G224)),Barèmes!$C$2,IF(X224&lt;=SUMIFS(Barèmes!$H$6:$H$28,Barèmes!$A$6:$A$28,"Souplesse (score 1-5)",Barèmes!$B$6:$B$28,H224,Barèmes!$C$6:$C$28,IF(H224="6ème","Mixte",G224)),Barèmes!$D$2,IF(X224&lt;=SUMIFS(Barèmes!$I$6:$I$28,Barèmes!$A$6:$A$28,"Souplesse (score 1-5)",Barèmes!$B$6:$B$28,H224,Barèmes!$C$6:$C$28,IF(H224="6ème","Mixte",G224)),Barèmes!$E$2,Barèmes!$F$2)))),IF(X224&gt;=SUMIFS(Barèmes!$F$6:$F$28,Barèmes!$A$6:$A$28,"Souplesse (score 1-5)",Barèmes!$B$6:$B$28,H224,Barèmes!$C$6:$C$28,IF(H224="6ème","Mixte",G224)),Barèmes!$B$2,IF(X224&gt;=SUMIFS(Barèmes!$G$6:$G$28,Barèmes!$A$6:$A$28,"Souplesse (score 1-5)",Barèmes!$B$6:$B$28,H224,Barèmes!$C$6:$C$28,IF(H224="6ème","Mixte",G224)),Barèmes!$C$2,IF(X224&gt;=SUMIFS(Barèmes!$H$6:$H$28,Barèmes!$A$6:$A$28,"Souplesse (score 1-5)",Barèmes!$B$6:$B$28,H224,Barèmes!$C$6:$C$28,IF(H224="6ème","Mixte",G224)),Barèmes!$D$2,IF(X224&gt;=SUMIFS(Barèmes!$I$6:$I$28,Barèmes!$A$6:$A$28,"Souplesse (score 1-5)",Barèmes!$B$6:$B$28,H224,Barèmes!$C$6:$C$28,IF(H224="6ème","Mixte",G224)),Barèmes!$E$2,Barèmes!$F$2))))))</f>
        <v/>
      </c>
      <c r="AA224" s="22"/>
      <c r="AB224" s="27" t="str">
        <f>IF(OR(AA224="",SUMPRODUCT((Barèmes!$A$6:$A$28="Agilité — T-test 974 (s)")*(Barèmes!$B$6:$B$28=H224)*(Barèmes!$C$6:$C$28=IF(H224="6ème","Mixte",G224)))=0),"",IF(SUMPRODUCT((Barèmes!$A$6:$A$28="Agilité — T-test 974 (s)")*(Barèmes!$B$6:$B$28=H224)*(Barèmes!$C$6:$C$28=IF(H224="6ème","Mixte",G224))*(Barèmes!$J$6:$J$28="+"))&gt;0,IF(AA224&lt;=SUMIFS(Barèmes!$D$6:$D$28,Barèmes!$A$6:$A$28,"Agilité — T-test 974 (s)",Barèmes!$B$6:$B$28,H224,Barèmes!$C$6:$C$28,IF(H224="6ème","Mixte",G224)),"à besoin",IF(AA224&lt;=SUMIFS(Barèmes!$E$6:$E$28,Barèmes!$A$6:$A$28,"Agilité — T-test 974 (s)",Barèmes!$B$6:$B$28,H224,Barèmes!$C$6:$C$28,IF(H224="6ème","Mixte",G224)),"fragile","satisfaisant")),IF(AA224&gt;=SUMIFS(Barèmes!$D$6:$D$28,Barèmes!$A$6:$A$28,"Agilité — T-test 974 (s)",Barèmes!$B$6:$B$28,H224,Barèmes!$C$6:$C$28,IF(H224="6ème","Mixte",G224)),"à besoin",IF(AA224&gt;=SUMIFS(Barèmes!$E$6:$E$28,Barèmes!$A$6:$A$28,"Agilité — T-test 974 (s)",Barèmes!$B$6:$B$28,H224,Barèmes!$C$6:$C$28,IF(H224="6ème","Mixte",G224)),"fragile","satisfaisant"))))</f>
        <v/>
      </c>
      <c r="AC224" s="27" t="str">
        <f>IF(OR(AA224="",SUMPRODUCT((Barèmes!$A$6:$A$28="Agilité — T-test 974 (s)")*(Barèmes!$B$6:$B$28=H224)*(Barèmes!$C$6:$C$28=IF(H224="6ème","Mixte",G224)))=0),"",IF(SUMPRODUCT((Barèmes!$A$6:$A$28="Agilité — T-test 974 (s)")*(Barèmes!$B$6:$B$28=H224)*(Barèmes!$C$6:$C$28=IF(H224="6ème","Mixte",G224))*(Barèmes!$J$6:$J$28="+"))&gt;0,IF(AA224&lt;=SUMIFS(Barèmes!$F$6:$F$28,Barèmes!$A$6:$A$28,"Agilité — T-test 974 (s)",Barèmes!$B$6:$B$28,H224,Barèmes!$C$6:$C$28,IF(H224="6ème","Mixte",G224)),Barèmes!$B$2,IF(AA224&lt;=SUMIFS(Barèmes!$G$6:$G$28,Barèmes!$A$6:$A$28,"Agilité — T-test 974 (s)",Barèmes!$B$6:$B$28,H224,Barèmes!$C$6:$C$28,IF(H224="6ème","Mixte",G224)),Barèmes!$C$2,IF(AA224&lt;=SUMIFS(Barèmes!$H$6:$H$28,Barèmes!$A$6:$A$28,"Agilité — T-test 974 (s)",Barèmes!$B$6:$B$28,H224,Barèmes!$C$6:$C$28,IF(H224="6ème","Mixte",G224)),Barèmes!$D$2,IF(AA224&lt;=SUMIFS(Barèmes!$I$6:$I$28,Barèmes!$A$6:$A$28,"Agilité — T-test 974 (s)",Barèmes!$B$6:$B$28,H224,Barèmes!$C$6:$C$28,IF(H224="6ème","Mixte",G224)),Barèmes!$E$2,Barèmes!$F$2)))),IF(AA224&gt;=SUMIFS(Barèmes!$F$6:$F$28,Barèmes!$A$6:$A$28,"Agilité — T-test 974 (s)",Barèmes!$B$6:$B$28,H224,Barèmes!$C$6:$C$28,IF(H224="6ème","Mixte",G224)),Barèmes!$B$2,IF(AA224&gt;=SUMIFS(Barèmes!$G$6:$G$28,Barèmes!$A$6:$A$28,"Agilité — T-test 974 (s)",Barèmes!$B$6:$B$28,H224,Barèmes!$C$6:$C$28,IF(H224="6ème","Mixte",G224)),Barèmes!$C$2,IF(AA224&gt;=SUMIFS(Barèmes!$H$6:$H$28,Barèmes!$A$6:$A$28,"Agilité — T-test 974 (s)",Barèmes!$B$6:$B$28,H224,Barèmes!$C$6:$C$28,IF(H224="6ème","Mixte",G224)),Barèmes!$D$2,IF(AA224&gt;=SUMIFS(Barèmes!$I$6:$I$28,Barèmes!$A$6:$A$28,"Agilité — T-test 974 (s)",Barèmes!$B$6:$B$28,H224,Barèmes!$C$6:$C$28,IF(H224="6ème","Mixte",G224)),Barèmes!$E$2,Barèmes!$F$2))))))</f>
        <v/>
      </c>
      <c r="AD224" s="28" t="str">
        <f t="shared" si="26"/>
        <v/>
      </c>
      <c r="AE224" s="29" t="str">
        <f t="shared" si="27"/>
        <v/>
      </c>
      <c r="AF224" s="30" t="str">
        <f>IF(OR(AD224="",SUMPRODUCT((Barèmes!$A$6:$A$28="Surcoût d'agilité (s) — technique")*(Barèmes!$B$6:$B$28=H224)*(Barèmes!$C$6:$C$28=IF(H224="6ème","Mixte",G224)))=0),"",IF(SUMPRODUCT((Barèmes!$A$6:$A$28="Surcoût d'agilité (s) — technique")*(Barèmes!$B$6:$B$28=H224)*(Barèmes!$C$6:$C$28=IF(H224="6ème","Mixte",G224))*(Barèmes!$J$6:$J$28="+"))&gt;0,IF(AD224&lt;=SUMIFS(Barèmes!$D$6:$D$28,Barèmes!$A$6:$A$28,"Surcoût d'agilité (s) — technique",Barèmes!$B$6:$B$28,H224,Barèmes!$C$6:$C$28,IF(H224="6ème","Mixte",G224)),"à besoin",IF(AD224&lt;=SUMIFS(Barèmes!$E$6:$E$28,Barèmes!$A$6:$A$28,"Surcoût d'agilité (s) — technique",Barèmes!$B$6:$B$28,H224,Barèmes!$C$6:$C$28,IF(H224="6ème","Mixte",G224)),"fragile","satisfaisant")),IF(AD224&gt;=SUMIFS(Barèmes!$D$6:$D$28,Barèmes!$A$6:$A$28,"Surcoût d'agilité (s) — technique",Barèmes!$B$6:$B$28,H224,Barèmes!$C$6:$C$28,IF(H224="6ème","Mixte",G224)),"à besoin",IF(AD224&gt;=SUMIFS(Barèmes!$E$6:$E$28,Barèmes!$A$6:$A$28,"Surcoût d'agilité (s) — technique",Barèmes!$B$6:$B$28,H224,Barèmes!$C$6:$C$28,IF(H224="6ème","Mixte",G224)),"fragile","satisfaisant"))))</f>
        <v/>
      </c>
      <c r="AG224" s="30" t="str">
        <f>IF(OR(AD224="",SUMPRODUCT((Barèmes!$A$6:$A$28="Surcoût d'agilité (s) — technique")*(Barèmes!$B$6:$B$28=H224)*(Barèmes!$C$6:$C$28=IF(H224="6ème","Mixte",G224)))=0),"",IF(SUMPRODUCT((Barèmes!$A$6:$A$28="Surcoût d'agilité (s) — technique")*(Barèmes!$B$6:$B$28=H224)*(Barèmes!$C$6:$C$28=IF(H224="6ème","Mixte",G224))*(Barèmes!$J$6:$J$28="+"))&gt;0,IF(AD224&lt;=SUMIFS(Barèmes!$F$6:$F$28,Barèmes!$A$6:$A$28,"Surcoût d'agilité (s) — technique",Barèmes!$B$6:$B$28,H224,Barèmes!$C$6:$C$28,IF(H224="6ème","Mixte",G224)),Barèmes!$B$2,IF(AD224&lt;=SUMIFS(Barèmes!$G$6:$G$28,Barèmes!$A$6:$A$28,"Surcoût d'agilité (s) — technique",Barèmes!$B$6:$B$28,H224,Barèmes!$C$6:$C$28,IF(H224="6ème","Mixte",G224)),Barèmes!$C$2,IF(AD224&lt;=SUMIFS(Barèmes!$H$6:$H$28,Barèmes!$A$6:$A$28,"Surcoût d'agilité (s) — technique",Barèmes!$B$6:$B$28,H224,Barèmes!$C$6:$C$28,IF(H224="6ème","Mixte",G224)),Barèmes!$D$2,IF(AD224&lt;=SUMIFS(Barèmes!$I$6:$I$28,Barèmes!$A$6:$A$28,"Surcoût d'agilité (s) — technique",Barèmes!$B$6:$B$28,H224,Barèmes!$C$6:$C$28,IF(H224="6ème","Mixte",G224)),Barèmes!$E$2,Barèmes!$F$2)))),IF(AD224&gt;=SUMIFS(Barèmes!$F$6:$F$28,Barèmes!$A$6:$A$28,"Surcoût d'agilité (s) — technique",Barèmes!$B$6:$B$28,H224,Barèmes!$C$6:$C$28,IF(H224="6ème","Mixte",G224)),Barèmes!$B$2,IF(AD224&gt;=SUMIFS(Barèmes!$G$6:$G$28,Barèmes!$A$6:$A$28,"Surcoût d'agilité (s) — technique",Barèmes!$B$6:$B$28,H224,Barèmes!$C$6:$C$28,IF(H224="6ème","Mixte",G224)),Barèmes!$C$2,IF(AD224&gt;=SUMIFS(Barèmes!$H$6:$H$28,Barèmes!$A$6:$A$28,"Surcoût d'agilité (s) — technique",Barèmes!$B$6:$B$28,H224,Barèmes!$C$6:$C$28,IF(H224="6ème","Mixte",G224)),Barèmes!$D$2,IF(AD224&gt;=SUMIFS(Barèmes!$I$6:$I$28,Barèmes!$A$6:$A$28,"Surcoût d'agilité (s) — technique",Barèmes!$B$6:$B$28,H224,Barèmes!$C$6:$C$28,IF(H224="6ème","Mixte",G224)),Barèmes!$E$2,Barèmes!$F$2))))))</f>
        <v/>
      </c>
      <c r="AH224" s="31" t="str">
        <f>IF((IF(N224="",0,1)+IF(Q224="",0,1)+IF(W224="",0,1)+IF(Z224="",0,1)+IF(AC224="",0,1))=0,"",3*IF(N224=Barèmes!$B$2,1,IF(N224=Barèmes!$C$2,2,IF(N224=Barèmes!$D$2,3,IF(N224=Barèmes!$E$2,4,IF(N224=Barèmes!$F$2,5,0)))))+3*IF(Q224=Barèmes!$B$2,1,IF(Q224=Barèmes!$C$2,2,IF(Q224=Barèmes!$D$2,3,IF(Q224=Barèmes!$E$2,4,IF(Q224=Barèmes!$F$2,5,0)))))+2*IF(W224=Barèmes!$B$2,1,IF(W224=Barèmes!$C$2,2,IF(W224=Barèmes!$D$2,3,IF(W224=Barèmes!$E$2,4,IF(W224=Barèmes!$F$2,5,0)))))+1*IF(Z224=Barèmes!$B$2,1,IF(Z224=Barèmes!$C$2,2,IF(Z224=Barèmes!$D$2,3,IF(Z224=Barèmes!$E$2,4,IF(Z224=Barèmes!$F$2,5,0)))))+1*IF(AC224=Barèmes!$B$2,1,IF(AC224=Barèmes!$C$2,2,IF(AC224=Barèmes!$D$2,3,IF(AC224=Barèmes!$E$2,4,IF(AC224=Barèmes!$F$2,5,0))))))</f>
        <v/>
      </c>
      <c r="AI224" s="31"/>
      <c r="AJ224" s="32" t="str">
        <f>IFERROR(INDEX(Croissance!$B$5:$B$604,MATCH(A224,Croissance!$A$5:$A$604,0)),"")</f>
        <v/>
      </c>
      <c r="AK224" s="32" t="str">
        <f>IFERROR(INDEX(Croissance!$C$5:$C$604,MATCH(A224,Croissance!$A$5:$A$604,0)),"")</f>
        <v/>
      </c>
      <c r="AL224" s="32" t="str">
        <f>IFERROR(INDEX(Croissance!$D$5:$D$604,MATCH(A224,Croissance!$A$5:$A$604,0)),"")</f>
        <v/>
      </c>
      <c r="AM224" s="32" t="str">
        <f>IFERROR(INDEX(Croissance!$E$5:$E$604,MATCH(A224,Croissance!$A$5:$A$604,0)),"")</f>
        <v/>
      </c>
      <c r="AO224" s="33">
        <f t="shared" si="32"/>
        <v>0</v>
      </c>
      <c r="AP224" s="33">
        <f t="shared" si="28"/>
        <v>0</v>
      </c>
      <c r="AQ224" s="33">
        <f>IF(A224="",0,IF(AND(OR('Synthèse classe'!$C$2="Tous",C224='Synthèse classe'!$C$2),OR('Synthèse classe'!$C$3="Toutes",D224='Synthèse classe'!$C$3),OR('Synthèse classe'!$C$4="Toutes",AND('Synthèse classe'!$C$4="Dernière",AP224=1),B224=IFERROR(VALUE('Synthèse classe'!$C$4),0))),1,0))</f>
        <v>0</v>
      </c>
      <c r="AR224" s="34" t="str">
        <f t="shared" si="29"/>
        <v/>
      </c>
    </row>
    <row r="225" spans="1:44" x14ac:dyDescent="0.2">
      <c r="A225" s="17" t="str">
        <f t="shared" si="25"/>
        <v/>
      </c>
      <c r="B225" s="18"/>
      <c r="C225" s="19"/>
      <c r="D225" s="19"/>
      <c r="E225" s="19"/>
      <c r="F225" s="19"/>
      <c r="G225" s="19"/>
      <c r="H225" s="17" t="str">
        <f t="shared" si="30"/>
        <v/>
      </c>
      <c r="I225" s="20"/>
      <c r="J225" s="18"/>
      <c r="K225" s="19"/>
      <c r="L225" s="21" t="str">
        <f t="shared" si="31"/>
        <v/>
      </c>
      <c r="M225" s="21" t="str">
        <f>IF(OR(J225="",SUMPRODUCT((Barèmes!$A$6:$A$28="Endurance — Luc Léger (palier)")*(Barèmes!$B$6:$B$28=H225)*(Barèmes!$C$6:$C$28=IF(H225="6ème","Mixte",G225)))=0),"",IF(SUMPRODUCT((Barèmes!$A$6:$A$28="Endurance — Luc Léger (palier)")*(Barèmes!$B$6:$B$28=H225)*(Barèmes!$C$6:$C$28=IF(H225="6ème","Mixte",G225))*(Barèmes!$J$6:$J$28="+"))&gt;0,IF(J225&lt;=SUMIFS(Barèmes!$D$6:$D$28,Barèmes!$A$6:$A$28,"Endurance — Luc Léger (palier)",Barèmes!$B$6:$B$28,H225,Barèmes!$C$6:$C$28,IF(H225="6ème","Mixte",G225)),"à besoin",IF(J225&lt;=SUMIFS(Barèmes!$E$6:$E$28,Barèmes!$A$6:$A$28,"Endurance — Luc Léger (palier)",Barèmes!$B$6:$B$28,H225,Barèmes!$C$6:$C$28,IF(H225="6ème","Mixte",G225)),"fragile","satisfaisant")),IF(J225&gt;=SUMIFS(Barèmes!$D$6:$D$28,Barèmes!$A$6:$A$28,"Endurance — Luc Léger (palier)",Barèmes!$B$6:$B$28,H225,Barèmes!$C$6:$C$28,IF(H225="6ème","Mixte",G225)),"à besoin",IF(J225&gt;=SUMIFS(Barèmes!$E$6:$E$28,Barèmes!$A$6:$A$28,"Endurance — Luc Léger (palier)",Barèmes!$B$6:$B$28,H225,Barèmes!$C$6:$C$28,IF(H225="6ème","Mixte",G225)),"fragile","satisfaisant"))))</f>
        <v/>
      </c>
      <c r="N225" s="21" t="str">
        <f>IF(OR(J225="",SUMPRODUCT((Barèmes!$A$6:$A$28="Endurance — Luc Léger (palier)")*(Barèmes!$B$6:$B$28=H225)*(Barèmes!$C$6:$C$28=IF(H225="6ème","Mixte",G225)))=0),"",IF(SUMPRODUCT((Barèmes!$A$6:$A$28="Endurance — Luc Léger (palier)")*(Barèmes!$B$6:$B$28=H225)*(Barèmes!$C$6:$C$28=IF(H225="6ème","Mixte",G225))*(Barèmes!$J$6:$J$28="+"))&gt;0,IF(J225&lt;=SUMIFS(Barèmes!$F$6:$F$28,Barèmes!$A$6:$A$28,"Endurance — Luc Léger (palier)",Barèmes!$B$6:$B$28,H225,Barèmes!$C$6:$C$28,IF(H225="6ème","Mixte",G225)),Barèmes!$B$2,IF(J225&lt;=SUMIFS(Barèmes!$G$6:$G$28,Barèmes!$A$6:$A$28,"Endurance — Luc Léger (palier)",Barèmes!$B$6:$B$28,H225,Barèmes!$C$6:$C$28,IF(H225="6ème","Mixte",G225)),Barèmes!$C$2,IF(J225&lt;=SUMIFS(Barèmes!$H$6:$H$28,Barèmes!$A$6:$A$28,"Endurance — Luc Léger (palier)",Barèmes!$B$6:$B$28,H225,Barèmes!$C$6:$C$28,IF(H225="6ème","Mixte",G225)),Barèmes!$D$2,IF(J225&lt;=SUMIFS(Barèmes!$I$6:$I$28,Barèmes!$A$6:$A$28,"Endurance — Luc Léger (palier)",Barèmes!$B$6:$B$28,H225,Barèmes!$C$6:$C$28,IF(H225="6ème","Mixte",G225)),Barèmes!$E$2,Barèmes!$F$2)))),IF(J225&gt;=SUMIFS(Barèmes!$F$6:$F$28,Barèmes!$A$6:$A$28,"Endurance — Luc Léger (palier)",Barèmes!$B$6:$B$28,H225,Barèmes!$C$6:$C$28,IF(H225="6ème","Mixte",G225)),Barèmes!$B$2,IF(J225&gt;=SUMIFS(Barèmes!$G$6:$G$28,Barèmes!$A$6:$A$28,"Endurance — Luc Léger (palier)",Barèmes!$B$6:$B$28,H225,Barèmes!$C$6:$C$28,IF(H225="6ème","Mixte",G225)),Barèmes!$C$2,IF(J225&gt;=SUMIFS(Barèmes!$H$6:$H$28,Barèmes!$A$6:$A$28,"Endurance — Luc Léger (palier)",Barèmes!$B$6:$B$28,H225,Barèmes!$C$6:$C$28,IF(H225="6ème","Mixte",G225)),Barèmes!$D$2,IF(J225&gt;=SUMIFS(Barèmes!$I$6:$I$28,Barèmes!$A$6:$A$28,"Endurance — Luc Léger (palier)",Barèmes!$B$6:$B$28,H225,Barèmes!$C$6:$C$28,IF(H225="6ème","Mixte",G225)),Barèmes!$E$2,Barèmes!$F$2))))))</f>
        <v/>
      </c>
      <c r="O225" s="22"/>
      <c r="P225" s="23" t="str">
        <f>IF(OR(O225="",SUMPRODUCT((Barèmes!$A$6:$A$28="Force bas du corps — Saut en longueur (m)")*(Barèmes!$B$6:$B$28=H225)*(Barèmes!$C$6:$C$28=IF(H225="6ème","Mixte",G225)))=0),"",IF(SUMPRODUCT((Barèmes!$A$6:$A$28="Force bas du corps — Saut en longueur (m)")*(Barèmes!$B$6:$B$28=H225)*(Barèmes!$C$6:$C$28=IF(H225="6ème","Mixte",G225))*(Barèmes!$J$6:$J$28="+"))&gt;0,IF(O225&lt;=SUMIFS(Barèmes!$D$6:$D$28,Barèmes!$A$6:$A$28,"Force bas du corps — Saut en longueur (m)",Barèmes!$B$6:$B$28,H225,Barèmes!$C$6:$C$28,IF(H225="6ème","Mixte",G225)),"à besoin",IF(O225&lt;=SUMIFS(Barèmes!$E$6:$E$28,Barèmes!$A$6:$A$28,"Force bas du corps — Saut en longueur (m)",Barèmes!$B$6:$B$28,H225,Barèmes!$C$6:$C$28,IF(H225="6ème","Mixte",G225)),"fragile","satisfaisant")),IF(O225&gt;=SUMIFS(Barèmes!$D$6:$D$28,Barèmes!$A$6:$A$28,"Force bas du corps — Saut en longueur (m)",Barèmes!$B$6:$B$28,H225,Barèmes!$C$6:$C$28,IF(H225="6ème","Mixte",G225)),"à besoin",IF(O225&gt;=SUMIFS(Barèmes!$E$6:$E$28,Barèmes!$A$6:$A$28,"Force bas du corps — Saut en longueur (m)",Barèmes!$B$6:$B$28,H225,Barèmes!$C$6:$C$28,IF(H225="6ème","Mixte",G225)),"fragile","satisfaisant"))))</f>
        <v/>
      </c>
      <c r="Q225" s="23" t="str">
        <f>IF(OR(O225="",SUMPRODUCT((Barèmes!$A$6:$A$28="Force bas du corps — Saut en longueur (m)")*(Barèmes!$B$6:$B$28=H225)*(Barèmes!$C$6:$C$28=IF(H225="6ème","Mixte",G225)))=0),"",IF(SUMPRODUCT((Barèmes!$A$6:$A$28="Force bas du corps — Saut en longueur (m)")*(Barèmes!$B$6:$B$28=H225)*(Barèmes!$C$6:$C$28=IF(H225="6ème","Mixte",G225))*(Barèmes!$J$6:$J$28="+"))&gt;0,IF(O225&lt;=SUMIFS(Barèmes!$F$6:$F$28,Barèmes!$A$6:$A$28,"Force bas du corps — Saut en longueur (m)",Barèmes!$B$6:$B$28,H225,Barèmes!$C$6:$C$28,IF(H225="6ème","Mixte",G225)),Barèmes!$B$2,IF(O225&lt;=SUMIFS(Barèmes!$G$6:$G$28,Barèmes!$A$6:$A$28,"Force bas du corps — Saut en longueur (m)",Barèmes!$B$6:$B$28,H225,Barèmes!$C$6:$C$28,IF(H225="6ème","Mixte",G225)),Barèmes!$C$2,IF(O225&lt;=SUMIFS(Barèmes!$H$6:$H$28,Barèmes!$A$6:$A$28,"Force bas du corps — Saut en longueur (m)",Barèmes!$B$6:$B$28,H225,Barèmes!$C$6:$C$28,IF(H225="6ème","Mixte",G225)),Barèmes!$D$2,IF(O225&lt;=SUMIFS(Barèmes!$I$6:$I$28,Barèmes!$A$6:$A$28,"Force bas du corps — Saut en longueur (m)",Barèmes!$B$6:$B$28,H225,Barèmes!$C$6:$C$28,IF(H225="6ème","Mixte",G225)),Barèmes!$E$2,Barèmes!$F$2)))),IF(O225&gt;=SUMIFS(Barèmes!$F$6:$F$28,Barèmes!$A$6:$A$28,"Force bas du corps — Saut en longueur (m)",Barèmes!$B$6:$B$28,H225,Barèmes!$C$6:$C$28,IF(H225="6ème","Mixte",G225)),Barèmes!$B$2,IF(O225&gt;=SUMIFS(Barèmes!$G$6:$G$28,Barèmes!$A$6:$A$28,"Force bas du corps — Saut en longueur (m)",Barèmes!$B$6:$B$28,H225,Barèmes!$C$6:$C$28,IF(H225="6ème","Mixte",G225)),Barèmes!$C$2,IF(O225&gt;=SUMIFS(Barèmes!$H$6:$H$28,Barèmes!$A$6:$A$28,"Force bas du corps — Saut en longueur (m)",Barèmes!$B$6:$B$28,H225,Barèmes!$C$6:$C$28,IF(H225="6ème","Mixte",G225)),Barèmes!$D$2,IF(O225&gt;=SUMIFS(Barèmes!$I$6:$I$28,Barèmes!$A$6:$A$28,"Force bas du corps — Saut en longueur (m)",Barèmes!$B$6:$B$28,H225,Barèmes!$C$6:$C$28,IF(H225="6ème","Mixte",G225)),Barèmes!$E$2,Barèmes!$F$2))))))</f>
        <v/>
      </c>
      <c r="R225" s="22"/>
      <c r="S225" s="24" t="str">
        <f>IF(OR(R225="",SUMPRODUCT((Barèmes!$A$6:$A$28="Vitesse — 30 m (s)")*(Barèmes!$B$6:$B$28=H225)*(Barèmes!$C$6:$C$28=IF(H225="6ème","Mixte",G225)))=0),"",IF(SUMPRODUCT((Barèmes!$A$6:$A$28="Vitesse — 30 m (s)")*(Barèmes!$B$6:$B$28=H225)*(Barèmes!$C$6:$C$28=IF(H225="6ème","Mixte",G225))*(Barèmes!$J$6:$J$28="+"))&gt;0,IF(R225&lt;=SUMIFS(Barèmes!$D$6:$D$28,Barèmes!$A$6:$A$28,"Vitesse — 30 m (s)",Barèmes!$B$6:$B$28,H225,Barèmes!$C$6:$C$28,IF(H225="6ème","Mixte",G225)),"à besoin",IF(R225&lt;=SUMIFS(Barèmes!$E$6:$E$28,Barèmes!$A$6:$A$28,"Vitesse — 30 m (s)",Barèmes!$B$6:$B$28,H225,Barèmes!$C$6:$C$28,IF(H225="6ème","Mixte",G225)),"fragile","satisfaisant")),IF(R225&gt;=SUMIFS(Barèmes!$D$6:$D$28,Barèmes!$A$6:$A$28,"Vitesse — 30 m (s)",Barèmes!$B$6:$B$28,H225,Barèmes!$C$6:$C$28,IF(H225="6ème","Mixte",G225)),"à besoin",IF(R225&gt;=SUMIFS(Barèmes!$E$6:$E$28,Barèmes!$A$6:$A$28,"Vitesse — 30 m (s)",Barèmes!$B$6:$B$28,H225,Barèmes!$C$6:$C$28,IF(H225="6ème","Mixte",G225)),"fragile","satisfaisant"))))</f>
        <v/>
      </c>
      <c r="T225" s="24" t="str">
        <f>IF(OR(R225="",SUMPRODUCT((Barèmes!$A$6:$A$28="Vitesse — 30 m (s)")*(Barèmes!$B$6:$B$28=H225)*(Barèmes!$C$6:$C$28=IF(H225="6ème","Mixte",G225)))=0),"",IF(SUMPRODUCT((Barèmes!$A$6:$A$28="Vitesse — 30 m (s)")*(Barèmes!$B$6:$B$28=H225)*(Barèmes!$C$6:$C$28=IF(H225="6ème","Mixte",G225))*(Barèmes!$J$6:$J$28="+"))&gt;0,IF(R225&lt;=SUMIFS(Barèmes!$F$6:$F$28,Barèmes!$A$6:$A$28,"Vitesse — 30 m (s)",Barèmes!$B$6:$B$28,H225,Barèmes!$C$6:$C$28,IF(H225="6ème","Mixte",G225)),Barèmes!$B$2,IF(R225&lt;=SUMIFS(Barèmes!$G$6:$G$28,Barèmes!$A$6:$A$28,"Vitesse — 30 m (s)",Barèmes!$B$6:$B$28,H225,Barèmes!$C$6:$C$28,IF(H225="6ème","Mixte",G225)),Barèmes!$C$2,IF(R225&lt;=SUMIFS(Barèmes!$H$6:$H$28,Barèmes!$A$6:$A$28,"Vitesse — 30 m (s)",Barèmes!$B$6:$B$28,H225,Barèmes!$C$6:$C$28,IF(H225="6ème","Mixte",G225)),Barèmes!$D$2,IF(R225&lt;=SUMIFS(Barèmes!$I$6:$I$28,Barèmes!$A$6:$A$28,"Vitesse — 30 m (s)",Barèmes!$B$6:$B$28,H225,Barèmes!$C$6:$C$28,IF(H225="6ème","Mixte",G225)),Barèmes!$E$2,Barèmes!$F$2)))),IF(R225&gt;=SUMIFS(Barèmes!$F$6:$F$28,Barèmes!$A$6:$A$28,"Vitesse — 30 m (s)",Barèmes!$B$6:$B$28,H225,Barèmes!$C$6:$C$28,IF(H225="6ème","Mixte",G225)),Barèmes!$B$2,IF(R225&gt;=SUMIFS(Barèmes!$G$6:$G$28,Barèmes!$A$6:$A$28,"Vitesse — 30 m (s)",Barèmes!$B$6:$B$28,H225,Barèmes!$C$6:$C$28,IF(H225="6ème","Mixte",G225)),Barèmes!$C$2,IF(R225&gt;=SUMIFS(Barèmes!$H$6:$H$28,Barèmes!$A$6:$A$28,"Vitesse — 30 m (s)",Barèmes!$B$6:$B$28,H225,Barèmes!$C$6:$C$28,IF(H225="6ème","Mixte",G225)),Barèmes!$D$2,IF(R225&gt;=SUMIFS(Barèmes!$I$6:$I$28,Barèmes!$A$6:$A$28,"Vitesse — 30 m (s)",Barèmes!$B$6:$B$28,H225,Barèmes!$C$6:$C$28,IF(H225="6ème","Mixte",G225)),Barèmes!$E$2,Barèmes!$F$2))))))</f>
        <v/>
      </c>
      <c r="U225" s="22"/>
      <c r="V225" s="25" t="str">
        <f>IF(OR(U225="",SUMPRODUCT((Barèmes!$A$6:$A$28="Vitesse — 50 m (s)")*(Barèmes!$B$6:$B$28=H225)*(Barèmes!$C$6:$C$28=IF(H225="6ème","Mixte",G225)))=0),"",IF(SUMPRODUCT((Barèmes!$A$6:$A$28="Vitesse — 50 m (s)")*(Barèmes!$B$6:$B$28=H225)*(Barèmes!$C$6:$C$28=IF(H225="6ème","Mixte",G225))*(Barèmes!$J$6:$J$28="+"))&gt;0,IF(U225&lt;=SUMIFS(Barèmes!$D$6:$D$28,Barèmes!$A$6:$A$28,"Vitesse — 50 m (s)",Barèmes!$B$6:$B$28,H225,Barèmes!$C$6:$C$28,IF(H225="6ème","Mixte",G225)),"à besoin",IF(U225&lt;=SUMIFS(Barèmes!$E$6:$E$28,Barèmes!$A$6:$A$28,"Vitesse — 50 m (s)",Barèmes!$B$6:$B$28,H225,Barèmes!$C$6:$C$28,IF(H225="6ème","Mixte",G225)),"fragile","satisfaisant")),IF(U225&gt;=SUMIFS(Barèmes!$D$6:$D$28,Barèmes!$A$6:$A$28,"Vitesse — 50 m (s)",Barèmes!$B$6:$B$28,H225,Barèmes!$C$6:$C$28,IF(H225="6ème","Mixte",G225)),"à besoin",IF(U225&gt;=SUMIFS(Barèmes!$E$6:$E$28,Barèmes!$A$6:$A$28,"Vitesse — 50 m (s)",Barèmes!$B$6:$B$28,H225,Barèmes!$C$6:$C$28,IF(H225="6ème","Mixte",G225)),"fragile","satisfaisant"))))</f>
        <v/>
      </c>
      <c r="W225" s="25" t="str">
        <f>IF(OR(U225="",SUMPRODUCT((Barèmes!$A$6:$A$28="Vitesse — 50 m (s)")*(Barèmes!$B$6:$B$28=H225)*(Barèmes!$C$6:$C$28=IF(H225="6ème","Mixte",G225)))=0),"",IF(SUMPRODUCT((Barèmes!$A$6:$A$28="Vitesse — 50 m (s)")*(Barèmes!$B$6:$B$28=H225)*(Barèmes!$C$6:$C$28=IF(H225="6ème","Mixte",G225))*(Barèmes!$J$6:$J$28="+"))&gt;0,IF(U225&lt;=SUMIFS(Barèmes!$F$6:$F$28,Barèmes!$A$6:$A$28,"Vitesse — 50 m (s)",Barèmes!$B$6:$B$28,H225,Barèmes!$C$6:$C$28,IF(H225="6ème","Mixte",G225)),Barèmes!$B$2,IF(U225&lt;=SUMIFS(Barèmes!$G$6:$G$28,Barèmes!$A$6:$A$28,"Vitesse — 50 m (s)",Barèmes!$B$6:$B$28,H225,Barèmes!$C$6:$C$28,IF(H225="6ème","Mixte",G225)),Barèmes!$C$2,IF(U225&lt;=SUMIFS(Barèmes!$H$6:$H$28,Barèmes!$A$6:$A$28,"Vitesse — 50 m (s)",Barèmes!$B$6:$B$28,H225,Barèmes!$C$6:$C$28,IF(H225="6ème","Mixte",G225)),Barèmes!$D$2,IF(U225&lt;=SUMIFS(Barèmes!$I$6:$I$28,Barèmes!$A$6:$A$28,"Vitesse — 50 m (s)",Barèmes!$B$6:$B$28,H225,Barèmes!$C$6:$C$28,IF(H225="6ème","Mixte",G225)),Barèmes!$E$2,Barèmes!$F$2)))),IF(U225&gt;=SUMIFS(Barèmes!$F$6:$F$28,Barèmes!$A$6:$A$28,"Vitesse — 50 m (s)",Barèmes!$B$6:$B$28,H225,Barèmes!$C$6:$C$28,IF(H225="6ème","Mixte",G225)),Barèmes!$B$2,IF(U225&gt;=SUMIFS(Barèmes!$G$6:$G$28,Barèmes!$A$6:$A$28,"Vitesse — 50 m (s)",Barèmes!$B$6:$B$28,H225,Barèmes!$C$6:$C$28,IF(H225="6ème","Mixte",G225)),Barèmes!$C$2,IF(U225&gt;=SUMIFS(Barèmes!$H$6:$H$28,Barèmes!$A$6:$A$28,"Vitesse — 50 m (s)",Barèmes!$B$6:$B$28,H225,Barèmes!$C$6:$C$28,IF(H225="6ème","Mixte",G225)),Barèmes!$D$2,IF(U225&gt;=SUMIFS(Barèmes!$I$6:$I$28,Barèmes!$A$6:$A$28,"Vitesse — 50 m (s)",Barèmes!$B$6:$B$28,H225,Barèmes!$C$6:$C$28,IF(H225="6ème","Mixte",G225)),Barèmes!$E$2,Barèmes!$F$2))))))</f>
        <v/>
      </c>
      <c r="X225" s="18"/>
      <c r="Y225" s="26" t="str" cm="1">
        <f t="array" ref="Y225">IF(OR(X225="",SUMPRODUCT((Barèmes!$A$6:$A$28="Souplesse (score 1-5)")*(Barèmes!$B$6:$B$28=H225)*(Barèmes!$C$6:$C$28=IF(H225="6ème","Mixte",G225)))=0),"",IF(SUMPRODUCT((Barèmes!$A$6:$A$28="Souplesse (score 1-5)")*(Barèmes!$B$6:$B$28=H225)*(Barèmes!$C$6:$C$28=IF(H225="6ème","Mixte",G225))*(Barèmes!$J$6:$J$28="+"))&gt;0,IF(X225&lt;=SUMIFS(Barèmes!$D$6:$D$28,Barèmes!$A$6:$A$28,"Souplesse (score 1-5)",Barèmes!$B$6:$B$28,H225,Barèmes!$C$6:$C$28,IF(H225="6ème","Mixte",G225)),"à besoin",IF(X225&lt;=SUMIFS(Barèmes!$E$6:$E$28,Barèmes!$A$6:$A$28,"Souplesse (score 1-5)",Barèmes!$B$6:$B$28,H225,Barèmes!$C$6:$C$28,IF(H225="6ème","Mixte",G225)),"fragile","satisfaisant")),IF(X225&gt;=SUMIFS(Barèmes!$D$6:$D$28,Barèmes!$A$6:$A$28,"Souplesse (score 1-5)",Barèmes!$B$6:$B$28,H225,Barèmes!$C$6:$C$28,IF(H225="6ème","Mixte",G225)),"à besoin",IF(X225&gt;=SUMIFS(Barèmes!$E$6:$E$28,Barèmes!$A$6:$A$28,"Souplesse (score 1-5)",Barèmes!$B$6:$B$28,H225,Barèmes!$C$6:$C$28,IF(H225="6ème","Mixte",G225)),"fragile","satisfaisant"))))</f>
        <v/>
      </c>
      <c r="Z225" s="26" t="str" cm="1">
        <f t="array" ref="Z225">IF(OR(X225="",SUMPRODUCT((Barèmes!$A$6:$A$28="Souplesse (score 1-5)")*(Barèmes!$B$6:$B$28=H225)*(Barèmes!$C$6:$C$28=IF(H225="6ème","Mixte",G225)))=0),"",IF(SUMPRODUCT((Barèmes!$A$6:$A$28="Souplesse (score 1-5)")*(Barèmes!$B$6:$B$28=H225)*(Barèmes!$C$6:$C$28=IF(H225="6ème","Mixte",G225))*(Barèmes!$J$6:$J$28="+"))&gt;0,IF(X225&lt;=SUMIFS(Barèmes!$F$6:$F$28,Barèmes!$A$6:$A$28,"Souplesse (score 1-5)",Barèmes!$B$6:$B$28,H225,Barèmes!$C$6:$C$28,IF(H225="6ème","Mixte",G225)),Barèmes!$B$2,IF(X225&lt;=SUMIFS(Barèmes!$G$6:$G$28,Barèmes!$A$6:$A$28,"Souplesse (score 1-5)",Barèmes!$B$6:$B$28,H225,Barèmes!$C$6:$C$28,IF(H225="6ème","Mixte",G225)),Barèmes!$C$2,IF(X225&lt;=SUMIFS(Barèmes!$H$6:$H$28,Barèmes!$A$6:$A$28,"Souplesse (score 1-5)",Barèmes!$B$6:$B$28,H225,Barèmes!$C$6:$C$28,IF(H225="6ème","Mixte",G225)),Barèmes!$D$2,IF(X225&lt;=SUMIFS(Barèmes!$I$6:$I$28,Barèmes!$A$6:$A$28,"Souplesse (score 1-5)",Barèmes!$B$6:$B$28,H225,Barèmes!$C$6:$C$28,IF(H225="6ème","Mixte",G225)),Barèmes!$E$2,Barèmes!$F$2)))),IF(X225&gt;=SUMIFS(Barèmes!$F$6:$F$28,Barèmes!$A$6:$A$28,"Souplesse (score 1-5)",Barèmes!$B$6:$B$28,H225,Barèmes!$C$6:$C$28,IF(H225="6ème","Mixte",G225)),Barèmes!$B$2,IF(X225&gt;=SUMIFS(Barèmes!$G$6:$G$28,Barèmes!$A$6:$A$28,"Souplesse (score 1-5)",Barèmes!$B$6:$B$28,H225,Barèmes!$C$6:$C$28,IF(H225="6ème","Mixte",G225)),Barèmes!$C$2,IF(X225&gt;=SUMIFS(Barèmes!$H$6:$H$28,Barèmes!$A$6:$A$28,"Souplesse (score 1-5)",Barèmes!$B$6:$B$28,H225,Barèmes!$C$6:$C$28,IF(H225="6ème","Mixte",G225)),Barèmes!$D$2,IF(X225&gt;=SUMIFS(Barèmes!$I$6:$I$28,Barèmes!$A$6:$A$28,"Souplesse (score 1-5)",Barèmes!$B$6:$B$28,H225,Barèmes!$C$6:$C$28,IF(H225="6ème","Mixte",G225)),Barèmes!$E$2,Barèmes!$F$2))))))</f>
        <v/>
      </c>
      <c r="AA225" s="22"/>
      <c r="AB225" s="27" t="str">
        <f>IF(OR(AA225="",SUMPRODUCT((Barèmes!$A$6:$A$28="Agilité — T-test 974 (s)")*(Barèmes!$B$6:$B$28=H225)*(Barèmes!$C$6:$C$28=IF(H225="6ème","Mixte",G225)))=0),"",IF(SUMPRODUCT((Barèmes!$A$6:$A$28="Agilité — T-test 974 (s)")*(Barèmes!$B$6:$B$28=H225)*(Barèmes!$C$6:$C$28=IF(H225="6ème","Mixte",G225))*(Barèmes!$J$6:$J$28="+"))&gt;0,IF(AA225&lt;=SUMIFS(Barèmes!$D$6:$D$28,Barèmes!$A$6:$A$28,"Agilité — T-test 974 (s)",Barèmes!$B$6:$B$28,H225,Barèmes!$C$6:$C$28,IF(H225="6ème","Mixte",G225)),"à besoin",IF(AA225&lt;=SUMIFS(Barèmes!$E$6:$E$28,Barèmes!$A$6:$A$28,"Agilité — T-test 974 (s)",Barèmes!$B$6:$B$28,H225,Barèmes!$C$6:$C$28,IF(H225="6ème","Mixte",G225)),"fragile","satisfaisant")),IF(AA225&gt;=SUMIFS(Barèmes!$D$6:$D$28,Barèmes!$A$6:$A$28,"Agilité — T-test 974 (s)",Barèmes!$B$6:$B$28,H225,Barèmes!$C$6:$C$28,IF(H225="6ème","Mixte",G225)),"à besoin",IF(AA225&gt;=SUMIFS(Barèmes!$E$6:$E$28,Barèmes!$A$6:$A$28,"Agilité — T-test 974 (s)",Barèmes!$B$6:$B$28,H225,Barèmes!$C$6:$C$28,IF(H225="6ème","Mixte",G225)),"fragile","satisfaisant"))))</f>
        <v/>
      </c>
      <c r="AC225" s="27" t="str">
        <f>IF(OR(AA225="",SUMPRODUCT((Barèmes!$A$6:$A$28="Agilité — T-test 974 (s)")*(Barèmes!$B$6:$B$28=H225)*(Barèmes!$C$6:$C$28=IF(H225="6ème","Mixte",G225)))=0),"",IF(SUMPRODUCT((Barèmes!$A$6:$A$28="Agilité — T-test 974 (s)")*(Barèmes!$B$6:$B$28=H225)*(Barèmes!$C$6:$C$28=IF(H225="6ème","Mixte",G225))*(Barèmes!$J$6:$J$28="+"))&gt;0,IF(AA225&lt;=SUMIFS(Barèmes!$F$6:$F$28,Barèmes!$A$6:$A$28,"Agilité — T-test 974 (s)",Barèmes!$B$6:$B$28,H225,Barèmes!$C$6:$C$28,IF(H225="6ème","Mixte",G225)),Barèmes!$B$2,IF(AA225&lt;=SUMIFS(Barèmes!$G$6:$G$28,Barèmes!$A$6:$A$28,"Agilité — T-test 974 (s)",Barèmes!$B$6:$B$28,H225,Barèmes!$C$6:$C$28,IF(H225="6ème","Mixte",G225)),Barèmes!$C$2,IF(AA225&lt;=SUMIFS(Barèmes!$H$6:$H$28,Barèmes!$A$6:$A$28,"Agilité — T-test 974 (s)",Barèmes!$B$6:$B$28,H225,Barèmes!$C$6:$C$28,IF(H225="6ème","Mixte",G225)),Barèmes!$D$2,IF(AA225&lt;=SUMIFS(Barèmes!$I$6:$I$28,Barèmes!$A$6:$A$28,"Agilité — T-test 974 (s)",Barèmes!$B$6:$B$28,H225,Barèmes!$C$6:$C$28,IF(H225="6ème","Mixte",G225)),Barèmes!$E$2,Barèmes!$F$2)))),IF(AA225&gt;=SUMIFS(Barèmes!$F$6:$F$28,Barèmes!$A$6:$A$28,"Agilité — T-test 974 (s)",Barèmes!$B$6:$B$28,H225,Barèmes!$C$6:$C$28,IF(H225="6ème","Mixte",G225)),Barèmes!$B$2,IF(AA225&gt;=SUMIFS(Barèmes!$G$6:$G$28,Barèmes!$A$6:$A$28,"Agilité — T-test 974 (s)",Barèmes!$B$6:$B$28,H225,Barèmes!$C$6:$C$28,IF(H225="6ème","Mixte",G225)),Barèmes!$C$2,IF(AA225&gt;=SUMIFS(Barèmes!$H$6:$H$28,Barèmes!$A$6:$A$28,"Agilité — T-test 974 (s)",Barèmes!$B$6:$B$28,H225,Barèmes!$C$6:$C$28,IF(H225="6ème","Mixte",G225)),Barèmes!$D$2,IF(AA225&gt;=SUMIFS(Barèmes!$I$6:$I$28,Barèmes!$A$6:$A$28,"Agilité — T-test 974 (s)",Barèmes!$B$6:$B$28,H225,Barèmes!$C$6:$C$28,IF(H225="6ème","Mixte",G225)),Barèmes!$E$2,Barèmes!$F$2))))))</f>
        <v/>
      </c>
      <c r="AD225" s="28" t="str">
        <f t="shared" si="26"/>
        <v/>
      </c>
      <c r="AE225" s="29" t="str">
        <f t="shared" si="27"/>
        <v/>
      </c>
      <c r="AF225" s="30" t="str">
        <f>IF(OR(AD225="",SUMPRODUCT((Barèmes!$A$6:$A$28="Surcoût d'agilité (s) — technique")*(Barèmes!$B$6:$B$28=H225)*(Barèmes!$C$6:$C$28=IF(H225="6ème","Mixte",G225)))=0),"",IF(SUMPRODUCT((Barèmes!$A$6:$A$28="Surcoût d'agilité (s) — technique")*(Barèmes!$B$6:$B$28=H225)*(Barèmes!$C$6:$C$28=IF(H225="6ème","Mixte",G225))*(Barèmes!$J$6:$J$28="+"))&gt;0,IF(AD225&lt;=SUMIFS(Barèmes!$D$6:$D$28,Barèmes!$A$6:$A$28,"Surcoût d'agilité (s) — technique",Barèmes!$B$6:$B$28,H225,Barèmes!$C$6:$C$28,IF(H225="6ème","Mixte",G225)),"à besoin",IF(AD225&lt;=SUMIFS(Barèmes!$E$6:$E$28,Barèmes!$A$6:$A$28,"Surcoût d'agilité (s) — technique",Barèmes!$B$6:$B$28,H225,Barèmes!$C$6:$C$28,IF(H225="6ème","Mixte",G225)),"fragile","satisfaisant")),IF(AD225&gt;=SUMIFS(Barèmes!$D$6:$D$28,Barèmes!$A$6:$A$28,"Surcoût d'agilité (s) — technique",Barèmes!$B$6:$B$28,H225,Barèmes!$C$6:$C$28,IF(H225="6ème","Mixte",G225)),"à besoin",IF(AD225&gt;=SUMIFS(Barèmes!$E$6:$E$28,Barèmes!$A$6:$A$28,"Surcoût d'agilité (s) — technique",Barèmes!$B$6:$B$28,H225,Barèmes!$C$6:$C$28,IF(H225="6ème","Mixte",G225)),"fragile","satisfaisant"))))</f>
        <v/>
      </c>
      <c r="AG225" s="30" t="str">
        <f>IF(OR(AD225="",SUMPRODUCT((Barèmes!$A$6:$A$28="Surcoût d'agilité (s) — technique")*(Barèmes!$B$6:$B$28=H225)*(Barèmes!$C$6:$C$28=IF(H225="6ème","Mixte",G225)))=0),"",IF(SUMPRODUCT((Barèmes!$A$6:$A$28="Surcoût d'agilité (s) — technique")*(Barèmes!$B$6:$B$28=H225)*(Barèmes!$C$6:$C$28=IF(H225="6ème","Mixte",G225))*(Barèmes!$J$6:$J$28="+"))&gt;0,IF(AD225&lt;=SUMIFS(Barèmes!$F$6:$F$28,Barèmes!$A$6:$A$28,"Surcoût d'agilité (s) — technique",Barèmes!$B$6:$B$28,H225,Barèmes!$C$6:$C$28,IF(H225="6ème","Mixte",G225)),Barèmes!$B$2,IF(AD225&lt;=SUMIFS(Barèmes!$G$6:$G$28,Barèmes!$A$6:$A$28,"Surcoût d'agilité (s) — technique",Barèmes!$B$6:$B$28,H225,Barèmes!$C$6:$C$28,IF(H225="6ème","Mixte",G225)),Barèmes!$C$2,IF(AD225&lt;=SUMIFS(Barèmes!$H$6:$H$28,Barèmes!$A$6:$A$28,"Surcoût d'agilité (s) — technique",Barèmes!$B$6:$B$28,H225,Barèmes!$C$6:$C$28,IF(H225="6ème","Mixte",G225)),Barèmes!$D$2,IF(AD225&lt;=SUMIFS(Barèmes!$I$6:$I$28,Barèmes!$A$6:$A$28,"Surcoût d'agilité (s) — technique",Barèmes!$B$6:$B$28,H225,Barèmes!$C$6:$C$28,IF(H225="6ème","Mixte",G225)),Barèmes!$E$2,Barèmes!$F$2)))),IF(AD225&gt;=SUMIFS(Barèmes!$F$6:$F$28,Barèmes!$A$6:$A$28,"Surcoût d'agilité (s) — technique",Barèmes!$B$6:$B$28,H225,Barèmes!$C$6:$C$28,IF(H225="6ème","Mixte",G225)),Barèmes!$B$2,IF(AD225&gt;=SUMIFS(Barèmes!$G$6:$G$28,Barèmes!$A$6:$A$28,"Surcoût d'agilité (s) — technique",Barèmes!$B$6:$B$28,H225,Barèmes!$C$6:$C$28,IF(H225="6ème","Mixte",G225)),Barèmes!$C$2,IF(AD225&gt;=SUMIFS(Barèmes!$H$6:$H$28,Barèmes!$A$6:$A$28,"Surcoût d'agilité (s) — technique",Barèmes!$B$6:$B$28,H225,Barèmes!$C$6:$C$28,IF(H225="6ème","Mixte",G225)),Barèmes!$D$2,IF(AD225&gt;=SUMIFS(Barèmes!$I$6:$I$28,Barèmes!$A$6:$A$28,"Surcoût d'agilité (s) — technique",Barèmes!$B$6:$B$28,H225,Barèmes!$C$6:$C$28,IF(H225="6ème","Mixte",G225)),Barèmes!$E$2,Barèmes!$F$2))))))</f>
        <v/>
      </c>
      <c r="AH225" s="31" t="str">
        <f>IF((IF(N225="",0,1)+IF(Q225="",0,1)+IF(W225="",0,1)+IF(Z225="",0,1)+IF(AC225="",0,1))=0,"",3*IF(N225=Barèmes!$B$2,1,IF(N225=Barèmes!$C$2,2,IF(N225=Barèmes!$D$2,3,IF(N225=Barèmes!$E$2,4,IF(N225=Barèmes!$F$2,5,0)))))+3*IF(Q225=Barèmes!$B$2,1,IF(Q225=Barèmes!$C$2,2,IF(Q225=Barèmes!$D$2,3,IF(Q225=Barèmes!$E$2,4,IF(Q225=Barèmes!$F$2,5,0)))))+2*IF(W225=Barèmes!$B$2,1,IF(W225=Barèmes!$C$2,2,IF(W225=Barèmes!$D$2,3,IF(W225=Barèmes!$E$2,4,IF(W225=Barèmes!$F$2,5,0)))))+1*IF(Z225=Barèmes!$B$2,1,IF(Z225=Barèmes!$C$2,2,IF(Z225=Barèmes!$D$2,3,IF(Z225=Barèmes!$E$2,4,IF(Z225=Barèmes!$F$2,5,0)))))+1*IF(AC225=Barèmes!$B$2,1,IF(AC225=Barèmes!$C$2,2,IF(AC225=Barèmes!$D$2,3,IF(AC225=Barèmes!$E$2,4,IF(AC225=Barèmes!$F$2,5,0))))))</f>
        <v/>
      </c>
      <c r="AI225" s="31"/>
      <c r="AJ225" s="32" t="str">
        <f>IFERROR(INDEX(Croissance!$B$5:$B$604,MATCH(A225,Croissance!$A$5:$A$604,0)),"")</f>
        <v/>
      </c>
      <c r="AK225" s="32" t="str">
        <f>IFERROR(INDEX(Croissance!$C$5:$C$604,MATCH(A225,Croissance!$A$5:$A$604,0)),"")</f>
        <v/>
      </c>
      <c r="AL225" s="32" t="str">
        <f>IFERROR(INDEX(Croissance!$D$5:$D$604,MATCH(A225,Croissance!$A$5:$A$604,0)),"")</f>
        <v/>
      </c>
      <c r="AM225" s="32" t="str">
        <f>IFERROR(INDEX(Croissance!$E$5:$E$604,MATCH(A225,Croissance!$A$5:$A$604,0)),"")</f>
        <v/>
      </c>
      <c r="AO225" s="33">
        <f t="shared" si="32"/>
        <v>0</v>
      </c>
      <c r="AP225" s="33">
        <f t="shared" si="28"/>
        <v>0</v>
      </c>
      <c r="AQ225" s="33">
        <f>IF(A225="",0,IF(AND(OR('Synthèse classe'!$C$2="Tous",C225='Synthèse classe'!$C$2),OR('Synthèse classe'!$C$3="Toutes",D225='Synthèse classe'!$C$3),OR('Synthèse classe'!$C$4="Toutes",AND('Synthèse classe'!$C$4="Dernière",AP225=1),B225=IFERROR(VALUE('Synthèse classe'!$C$4),0))),1,0))</f>
        <v>0</v>
      </c>
      <c r="AR225" s="34" t="str">
        <f t="shared" si="29"/>
        <v/>
      </c>
    </row>
    <row r="226" spans="1:44" x14ac:dyDescent="0.2">
      <c r="A226" s="17" t="str">
        <f t="shared" si="25"/>
        <v/>
      </c>
      <c r="B226" s="18"/>
      <c r="C226" s="19"/>
      <c r="D226" s="19"/>
      <c r="E226" s="19"/>
      <c r="F226" s="19"/>
      <c r="G226" s="19"/>
      <c r="H226" s="17" t="str">
        <f t="shared" si="30"/>
        <v/>
      </c>
      <c r="I226" s="20"/>
      <c r="J226" s="18"/>
      <c r="K226" s="19"/>
      <c r="L226" s="21" t="str">
        <f t="shared" si="31"/>
        <v/>
      </c>
      <c r="M226" s="21" t="str">
        <f>IF(OR(J226="",SUMPRODUCT((Barèmes!$A$6:$A$28="Endurance — Luc Léger (palier)")*(Barèmes!$B$6:$B$28=H226)*(Barèmes!$C$6:$C$28=IF(H226="6ème","Mixte",G226)))=0),"",IF(SUMPRODUCT((Barèmes!$A$6:$A$28="Endurance — Luc Léger (palier)")*(Barèmes!$B$6:$B$28=H226)*(Barèmes!$C$6:$C$28=IF(H226="6ème","Mixte",G226))*(Barèmes!$J$6:$J$28="+"))&gt;0,IF(J226&lt;=SUMIFS(Barèmes!$D$6:$D$28,Barèmes!$A$6:$A$28,"Endurance — Luc Léger (palier)",Barèmes!$B$6:$B$28,H226,Barèmes!$C$6:$C$28,IF(H226="6ème","Mixte",G226)),"à besoin",IF(J226&lt;=SUMIFS(Barèmes!$E$6:$E$28,Barèmes!$A$6:$A$28,"Endurance — Luc Léger (palier)",Barèmes!$B$6:$B$28,H226,Barèmes!$C$6:$C$28,IF(H226="6ème","Mixte",G226)),"fragile","satisfaisant")),IF(J226&gt;=SUMIFS(Barèmes!$D$6:$D$28,Barèmes!$A$6:$A$28,"Endurance — Luc Léger (palier)",Barèmes!$B$6:$B$28,H226,Barèmes!$C$6:$C$28,IF(H226="6ème","Mixte",G226)),"à besoin",IF(J226&gt;=SUMIFS(Barèmes!$E$6:$E$28,Barèmes!$A$6:$A$28,"Endurance — Luc Léger (palier)",Barèmes!$B$6:$B$28,H226,Barèmes!$C$6:$C$28,IF(H226="6ème","Mixte",G226)),"fragile","satisfaisant"))))</f>
        <v/>
      </c>
      <c r="N226" s="21" t="str">
        <f>IF(OR(J226="",SUMPRODUCT((Barèmes!$A$6:$A$28="Endurance — Luc Léger (palier)")*(Barèmes!$B$6:$B$28=H226)*(Barèmes!$C$6:$C$28=IF(H226="6ème","Mixte",G226)))=0),"",IF(SUMPRODUCT((Barèmes!$A$6:$A$28="Endurance — Luc Léger (palier)")*(Barèmes!$B$6:$B$28=H226)*(Barèmes!$C$6:$C$28=IF(H226="6ème","Mixte",G226))*(Barèmes!$J$6:$J$28="+"))&gt;0,IF(J226&lt;=SUMIFS(Barèmes!$F$6:$F$28,Barèmes!$A$6:$A$28,"Endurance — Luc Léger (palier)",Barèmes!$B$6:$B$28,H226,Barèmes!$C$6:$C$28,IF(H226="6ème","Mixte",G226)),Barèmes!$B$2,IF(J226&lt;=SUMIFS(Barèmes!$G$6:$G$28,Barèmes!$A$6:$A$28,"Endurance — Luc Léger (palier)",Barèmes!$B$6:$B$28,H226,Barèmes!$C$6:$C$28,IF(H226="6ème","Mixte",G226)),Barèmes!$C$2,IF(J226&lt;=SUMIFS(Barèmes!$H$6:$H$28,Barèmes!$A$6:$A$28,"Endurance — Luc Léger (palier)",Barèmes!$B$6:$B$28,H226,Barèmes!$C$6:$C$28,IF(H226="6ème","Mixte",G226)),Barèmes!$D$2,IF(J226&lt;=SUMIFS(Barèmes!$I$6:$I$28,Barèmes!$A$6:$A$28,"Endurance — Luc Léger (palier)",Barèmes!$B$6:$B$28,H226,Barèmes!$C$6:$C$28,IF(H226="6ème","Mixte",G226)),Barèmes!$E$2,Barèmes!$F$2)))),IF(J226&gt;=SUMIFS(Barèmes!$F$6:$F$28,Barèmes!$A$6:$A$28,"Endurance — Luc Léger (palier)",Barèmes!$B$6:$B$28,H226,Barèmes!$C$6:$C$28,IF(H226="6ème","Mixte",G226)),Barèmes!$B$2,IF(J226&gt;=SUMIFS(Barèmes!$G$6:$G$28,Barèmes!$A$6:$A$28,"Endurance — Luc Léger (palier)",Barèmes!$B$6:$B$28,H226,Barèmes!$C$6:$C$28,IF(H226="6ème","Mixte",G226)),Barèmes!$C$2,IF(J226&gt;=SUMIFS(Barèmes!$H$6:$H$28,Barèmes!$A$6:$A$28,"Endurance — Luc Léger (palier)",Barèmes!$B$6:$B$28,H226,Barèmes!$C$6:$C$28,IF(H226="6ème","Mixte",G226)),Barèmes!$D$2,IF(J226&gt;=SUMIFS(Barèmes!$I$6:$I$28,Barèmes!$A$6:$A$28,"Endurance — Luc Léger (palier)",Barèmes!$B$6:$B$28,H226,Barèmes!$C$6:$C$28,IF(H226="6ème","Mixte",G226)),Barèmes!$E$2,Barèmes!$F$2))))))</f>
        <v/>
      </c>
      <c r="O226" s="22"/>
      <c r="P226" s="23" t="str">
        <f>IF(OR(O226="",SUMPRODUCT((Barèmes!$A$6:$A$28="Force bas du corps — Saut en longueur (m)")*(Barèmes!$B$6:$B$28=H226)*(Barèmes!$C$6:$C$28=IF(H226="6ème","Mixte",G226)))=0),"",IF(SUMPRODUCT((Barèmes!$A$6:$A$28="Force bas du corps — Saut en longueur (m)")*(Barèmes!$B$6:$B$28=H226)*(Barèmes!$C$6:$C$28=IF(H226="6ème","Mixte",G226))*(Barèmes!$J$6:$J$28="+"))&gt;0,IF(O226&lt;=SUMIFS(Barèmes!$D$6:$D$28,Barèmes!$A$6:$A$28,"Force bas du corps — Saut en longueur (m)",Barèmes!$B$6:$B$28,H226,Barèmes!$C$6:$C$28,IF(H226="6ème","Mixte",G226)),"à besoin",IF(O226&lt;=SUMIFS(Barèmes!$E$6:$E$28,Barèmes!$A$6:$A$28,"Force bas du corps — Saut en longueur (m)",Barèmes!$B$6:$B$28,H226,Barèmes!$C$6:$C$28,IF(H226="6ème","Mixte",G226)),"fragile","satisfaisant")),IF(O226&gt;=SUMIFS(Barèmes!$D$6:$D$28,Barèmes!$A$6:$A$28,"Force bas du corps — Saut en longueur (m)",Barèmes!$B$6:$B$28,H226,Barèmes!$C$6:$C$28,IF(H226="6ème","Mixte",G226)),"à besoin",IF(O226&gt;=SUMIFS(Barèmes!$E$6:$E$28,Barèmes!$A$6:$A$28,"Force bas du corps — Saut en longueur (m)",Barèmes!$B$6:$B$28,H226,Barèmes!$C$6:$C$28,IF(H226="6ème","Mixte",G226)),"fragile","satisfaisant"))))</f>
        <v/>
      </c>
      <c r="Q226" s="23" t="str">
        <f>IF(OR(O226="",SUMPRODUCT((Barèmes!$A$6:$A$28="Force bas du corps — Saut en longueur (m)")*(Barèmes!$B$6:$B$28=H226)*(Barèmes!$C$6:$C$28=IF(H226="6ème","Mixte",G226)))=0),"",IF(SUMPRODUCT((Barèmes!$A$6:$A$28="Force bas du corps — Saut en longueur (m)")*(Barèmes!$B$6:$B$28=H226)*(Barèmes!$C$6:$C$28=IF(H226="6ème","Mixte",G226))*(Barèmes!$J$6:$J$28="+"))&gt;0,IF(O226&lt;=SUMIFS(Barèmes!$F$6:$F$28,Barèmes!$A$6:$A$28,"Force bas du corps — Saut en longueur (m)",Barèmes!$B$6:$B$28,H226,Barèmes!$C$6:$C$28,IF(H226="6ème","Mixte",G226)),Barèmes!$B$2,IF(O226&lt;=SUMIFS(Barèmes!$G$6:$G$28,Barèmes!$A$6:$A$28,"Force bas du corps — Saut en longueur (m)",Barèmes!$B$6:$B$28,H226,Barèmes!$C$6:$C$28,IF(H226="6ème","Mixte",G226)),Barèmes!$C$2,IF(O226&lt;=SUMIFS(Barèmes!$H$6:$H$28,Barèmes!$A$6:$A$28,"Force bas du corps — Saut en longueur (m)",Barèmes!$B$6:$B$28,H226,Barèmes!$C$6:$C$28,IF(H226="6ème","Mixte",G226)),Barèmes!$D$2,IF(O226&lt;=SUMIFS(Barèmes!$I$6:$I$28,Barèmes!$A$6:$A$28,"Force bas du corps — Saut en longueur (m)",Barèmes!$B$6:$B$28,H226,Barèmes!$C$6:$C$28,IF(H226="6ème","Mixte",G226)),Barèmes!$E$2,Barèmes!$F$2)))),IF(O226&gt;=SUMIFS(Barèmes!$F$6:$F$28,Barèmes!$A$6:$A$28,"Force bas du corps — Saut en longueur (m)",Barèmes!$B$6:$B$28,H226,Barèmes!$C$6:$C$28,IF(H226="6ème","Mixte",G226)),Barèmes!$B$2,IF(O226&gt;=SUMIFS(Barèmes!$G$6:$G$28,Barèmes!$A$6:$A$28,"Force bas du corps — Saut en longueur (m)",Barèmes!$B$6:$B$28,H226,Barèmes!$C$6:$C$28,IF(H226="6ème","Mixte",G226)),Barèmes!$C$2,IF(O226&gt;=SUMIFS(Barèmes!$H$6:$H$28,Barèmes!$A$6:$A$28,"Force bas du corps — Saut en longueur (m)",Barèmes!$B$6:$B$28,H226,Barèmes!$C$6:$C$28,IF(H226="6ème","Mixte",G226)),Barèmes!$D$2,IF(O226&gt;=SUMIFS(Barèmes!$I$6:$I$28,Barèmes!$A$6:$A$28,"Force bas du corps — Saut en longueur (m)",Barèmes!$B$6:$B$28,H226,Barèmes!$C$6:$C$28,IF(H226="6ème","Mixte",G226)),Barèmes!$E$2,Barèmes!$F$2))))))</f>
        <v/>
      </c>
      <c r="R226" s="22"/>
      <c r="S226" s="24" t="str">
        <f>IF(OR(R226="",SUMPRODUCT((Barèmes!$A$6:$A$28="Vitesse — 30 m (s)")*(Barèmes!$B$6:$B$28=H226)*(Barèmes!$C$6:$C$28=IF(H226="6ème","Mixte",G226)))=0),"",IF(SUMPRODUCT((Barèmes!$A$6:$A$28="Vitesse — 30 m (s)")*(Barèmes!$B$6:$B$28=H226)*(Barèmes!$C$6:$C$28=IF(H226="6ème","Mixte",G226))*(Barèmes!$J$6:$J$28="+"))&gt;0,IF(R226&lt;=SUMIFS(Barèmes!$D$6:$D$28,Barèmes!$A$6:$A$28,"Vitesse — 30 m (s)",Barèmes!$B$6:$B$28,H226,Barèmes!$C$6:$C$28,IF(H226="6ème","Mixte",G226)),"à besoin",IF(R226&lt;=SUMIFS(Barèmes!$E$6:$E$28,Barèmes!$A$6:$A$28,"Vitesse — 30 m (s)",Barèmes!$B$6:$B$28,H226,Barèmes!$C$6:$C$28,IF(H226="6ème","Mixte",G226)),"fragile","satisfaisant")),IF(R226&gt;=SUMIFS(Barèmes!$D$6:$D$28,Barèmes!$A$6:$A$28,"Vitesse — 30 m (s)",Barèmes!$B$6:$B$28,H226,Barèmes!$C$6:$C$28,IF(H226="6ème","Mixte",G226)),"à besoin",IF(R226&gt;=SUMIFS(Barèmes!$E$6:$E$28,Barèmes!$A$6:$A$28,"Vitesse — 30 m (s)",Barèmes!$B$6:$B$28,H226,Barèmes!$C$6:$C$28,IF(H226="6ème","Mixte",G226)),"fragile","satisfaisant"))))</f>
        <v/>
      </c>
      <c r="T226" s="24" t="str">
        <f>IF(OR(R226="",SUMPRODUCT((Barèmes!$A$6:$A$28="Vitesse — 30 m (s)")*(Barèmes!$B$6:$B$28=H226)*(Barèmes!$C$6:$C$28=IF(H226="6ème","Mixte",G226)))=0),"",IF(SUMPRODUCT((Barèmes!$A$6:$A$28="Vitesse — 30 m (s)")*(Barèmes!$B$6:$B$28=H226)*(Barèmes!$C$6:$C$28=IF(H226="6ème","Mixte",G226))*(Barèmes!$J$6:$J$28="+"))&gt;0,IF(R226&lt;=SUMIFS(Barèmes!$F$6:$F$28,Barèmes!$A$6:$A$28,"Vitesse — 30 m (s)",Barèmes!$B$6:$B$28,H226,Barèmes!$C$6:$C$28,IF(H226="6ème","Mixte",G226)),Barèmes!$B$2,IF(R226&lt;=SUMIFS(Barèmes!$G$6:$G$28,Barèmes!$A$6:$A$28,"Vitesse — 30 m (s)",Barèmes!$B$6:$B$28,H226,Barèmes!$C$6:$C$28,IF(H226="6ème","Mixte",G226)),Barèmes!$C$2,IF(R226&lt;=SUMIFS(Barèmes!$H$6:$H$28,Barèmes!$A$6:$A$28,"Vitesse — 30 m (s)",Barèmes!$B$6:$B$28,H226,Barèmes!$C$6:$C$28,IF(H226="6ème","Mixte",G226)),Barèmes!$D$2,IF(R226&lt;=SUMIFS(Barèmes!$I$6:$I$28,Barèmes!$A$6:$A$28,"Vitesse — 30 m (s)",Barèmes!$B$6:$B$28,H226,Barèmes!$C$6:$C$28,IF(H226="6ème","Mixte",G226)),Barèmes!$E$2,Barèmes!$F$2)))),IF(R226&gt;=SUMIFS(Barèmes!$F$6:$F$28,Barèmes!$A$6:$A$28,"Vitesse — 30 m (s)",Barèmes!$B$6:$B$28,H226,Barèmes!$C$6:$C$28,IF(H226="6ème","Mixte",G226)),Barèmes!$B$2,IF(R226&gt;=SUMIFS(Barèmes!$G$6:$G$28,Barèmes!$A$6:$A$28,"Vitesse — 30 m (s)",Barèmes!$B$6:$B$28,H226,Barèmes!$C$6:$C$28,IF(H226="6ème","Mixte",G226)),Barèmes!$C$2,IF(R226&gt;=SUMIFS(Barèmes!$H$6:$H$28,Barèmes!$A$6:$A$28,"Vitesse — 30 m (s)",Barèmes!$B$6:$B$28,H226,Barèmes!$C$6:$C$28,IF(H226="6ème","Mixte",G226)),Barèmes!$D$2,IF(R226&gt;=SUMIFS(Barèmes!$I$6:$I$28,Barèmes!$A$6:$A$28,"Vitesse — 30 m (s)",Barèmes!$B$6:$B$28,H226,Barèmes!$C$6:$C$28,IF(H226="6ème","Mixte",G226)),Barèmes!$E$2,Barèmes!$F$2))))))</f>
        <v/>
      </c>
      <c r="U226" s="22"/>
      <c r="V226" s="25" t="str">
        <f>IF(OR(U226="",SUMPRODUCT((Barèmes!$A$6:$A$28="Vitesse — 50 m (s)")*(Barèmes!$B$6:$B$28=H226)*(Barèmes!$C$6:$C$28=IF(H226="6ème","Mixte",G226)))=0),"",IF(SUMPRODUCT((Barèmes!$A$6:$A$28="Vitesse — 50 m (s)")*(Barèmes!$B$6:$B$28=H226)*(Barèmes!$C$6:$C$28=IF(H226="6ème","Mixte",G226))*(Barèmes!$J$6:$J$28="+"))&gt;0,IF(U226&lt;=SUMIFS(Barèmes!$D$6:$D$28,Barèmes!$A$6:$A$28,"Vitesse — 50 m (s)",Barèmes!$B$6:$B$28,H226,Barèmes!$C$6:$C$28,IF(H226="6ème","Mixte",G226)),"à besoin",IF(U226&lt;=SUMIFS(Barèmes!$E$6:$E$28,Barèmes!$A$6:$A$28,"Vitesse — 50 m (s)",Barèmes!$B$6:$B$28,H226,Barèmes!$C$6:$C$28,IF(H226="6ème","Mixte",G226)),"fragile","satisfaisant")),IF(U226&gt;=SUMIFS(Barèmes!$D$6:$D$28,Barèmes!$A$6:$A$28,"Vitesse — 50 m (s)",Barèmes!$B$6:$B$28,H226,Barèmes!$C$6:$C$28,IF(H226="6ème","Mixte",G226)),"à besoin",IF(U226&gt;=SUMIFS(Barèmes!$E$6:$E$28,Barèmes!$A$6:$A$28,"Vitesse — 50 m (s)",Barèmes!$B$6:$B$28,H226,Barèmes!$C$6:$C$28,IF(H226="6ème","Mixte",G226)),"fragile","satisfaisant"))))</f>
        <v/>
      </c>
      <c r="W226" s="25" t="str">
        <f>IF(OR(U226="",SUMPRODUCT((Barèmes!$A$6:$A$28="Vitesse — 50 m (s)")*(Barèmes!$B$6:$B$28=H226)*(Barèmes!$C$6:$C$28=IF(H226="6ème","Mixte",G226)))=0),"",IF(SUMPRODUCT((Barèmes!$A$6:$A$28="Vitesse — 50 m (s)")*(Barèmes!$B$6:$B$28=H226)*(Barèmes!$C$6:$C$28=IF(H226="6ème","Mixte",G226))*(Barèmes!$J$6:$J$28="+"))&gt;0,IF(U226&lt;=SUMIFS(Barèmes!$F$6:$F$28,Barèmes!$A$6:$A$28,"Vitesse — 50 m (s)",Barèmes!$B$6:$B$28,H226,Barèmes!$C$6:$C$28,IF(H226="6ème","Mixte",G226)),Barèmes!$B$2,IF(U226&lt;=SUMIFS(Barèmes!$G$6:$G$28,Barèmes!$A$6:$A$28,"Vitesse — 50 m (s)",Barèmes!$B$6:$B$28,H226,Barèmes!$C$6:$C$28,IF(H226="6ème","Mixte",G226)),Barèmes!$C$2,IF(U226&lt;=SUMIFS(Barèmes!$H$6:$H$28,Barèmes!$A$6:$A$28,"Vitesse — 50 m (s)",Barèmes!$B$6:$B$28,H226,Barèmes!$C$6:$C$28,IF(H226="6ème","Mixte",G226)),Barèmes!$D$2,IF(U226&lt;=SUMIFS(Barèmes!$I$6:$I$28,Barèmes!$A$6:$A$28,"Vitesse — 50 m (s)",Barèmes!$B$6:$B$28,H226,Barèmes!$C$6:$C$28,IF(H226="6ème","Mixte",G226)),Barèmes!$E$2,Barèmes!$F$2)))),IF(U226&gt;=SUMIFS(Barèmes!$F$6:$F$28,Barèmes!$A$6:$A$28,"Vitesse — 50 m (s)",Barèmes!$B$6:$B$28,H226,Barèmes!$C$6:$C$28,IF(H226="6ème","Mixte",G226)),Barèmes!$B$2,IF(U226&gt;=SUMIFS(Barèmes!$G$6:$G$28,Barèmes!$A$6:$A$28,"Vitesse — 50 m (s)",Barèmes!$B$6:$B$28,H226,Barèmes!$C$6:$C$28,IF(H226="6ème","Mixte",G226)),Barèmes!$C$2,IF(U226&gt;=SUMIFS(Barèmes!$H$6:$H$28,Barèmes!$A$6:$A$28,"Vitesse — 50 m (s)",Barèmes!$B$6:$B$28,H226,Barèmes!$C$6:$C$28,IF(H226="6ème","Mixte",G226)),Barèmes!$D$2,IF(U226&gt;=SUMIFS(Barèmes!$I$6:$I$28,Barèmes!$A$6:$A$28,"Vitesse — 50 m (s)",Barèmes!$B$6:$B$28,H226,Barèmes!$C$6:$C$28,IF(H226="6ème","Mixte",G226)),Barèmes!$E$2,Barèmes!$F$2))))))</f>
        <v/>
      </c>
      <c r="X226" s="18"/>
      <c r="Y226" s="26" t="str" cm="1">
        <f t="array" ref="Y226">IF(OR(X226="",SUMPRODUCT((Barèmes!$A$6:$A$28="Souplesse (score 1-5)")*(Barèmes!$B$6:$B$28=H226)*(Barèmes!$C$6:$C$28=IF(H226="6ème","Mixte",G226)))=0),"",IF(SUMPRODUCT((Barèmes!$A$6:$A$28="Souplesse (score 1-5)")*(Barèmes!$B$6:$B$28=H226)*(Barèmes!$C$6:$C$28=IF(H226="6ème","Mixte",G226))*(Barèmes!$J$6:$J$28="+"))&gt;0,IF(X226&lt;=SUMIFS(Barèmes!$D$6:$D$28,Barèmes!$A$6:$A$28,"Souplesse (score 1-5)",Barèmes!$B$6:$B$28,H226,Barèmes!$C$6:$C$28,IF(H226="6ème","Mixte",G226)),"à besoin",IF(X226&lt;=SUMIFS(Barèmes!$E$6:$E$28,Barèmes!$A$6:$A$28,"Souplesse (score 1-5)",Barèmes!$B$6:$B$28,H226,Barèmes!$C$6:$C$28,IF(H226="6ème","Mixte",G226)),"fragile","satisfaisant")),IF(X226&gt;=SUMIFS(Barèmes!$D$6:$D$28,Barèmes!$A$6:$A$28,"Souplesse (score 1-5)",Barèmes!$B$6:$B$28,H226,Barèmes!$C$6:$C$28,IF(H226="6ème","Mixte",G226)),"à besoin",IF(X226&gt;=SUMIFS(Barèmes!$E$6:$E$28,Barèmes!$A$6:$A$28,"Souplesse (score 1-5)",Barèmes!$B$6:$B$28,H226,Barèmes!$C$6:$C$28,IF(H226="6ème","Mixte",G226)),"fragile","satisfaisant"))))</f>
        <v/>
      </c>
      <c r="Z226" s="26" t="str" cm="1">
        <f t="array" ref="Z226">IF(OR(X226="",SUMPRODUCT((Barèmes!$A$6:$A$28="Souplesse (score 1-5)")*(Barèmes!$B$6:$B$28=H226)*(Barèmes!$C$6:$C$28=IF(H226="6ème","Mixte",G226)))=0),"",IF(SUMPRODUCT((Barèmes!$A$6:$A$28="Souplesse (score 1-5)")*(Barèmes!$B$6:$B$28=H226)*(Barèmes!$C$6:$C$28=IF(H226="6ème","Mixte",G226))*(Barèmes!$J$6:$J$28="+"))&gt;0,IF(X226&lt;=SUMIFS(Barèmes!$F$6:$F$28,Barèmes!$A$6:$A$28,"Souplesse (score 1-5)",Barèmes!$B$6:$B$28,H226,Barèmes!$C$6:$C$28,IF(H226="6ème","Mixte",G226)),Barèmes!$B$2,IF(X226&lt;=SUMIFS(Barèmes!$G$6:$G$28,Barèmes!$A$6:$A$28,"Souplesse (score 1-5)",Barèmes!$B$6:$B$28,H226,Barèmes!$C$6:$C$28,IF(H226="6ème","Mixte",G226)),Barèmes!$C$2,IF(X226&lt;=SUMIFS(Barèmes!$H$6:$H$28,Barèmes!$A$6:$A$28,"Souplesse (score 1-5)",Barèmes!$B$6:$B$28,H226,Barèmes!$C$6:$C$28,IF(H226="6ème","Mixte",G226)),Barèmes!$D$2,IF(X226&lt;=SUMIFS(Barèmes!$I$6:$I$28,Barèmes!$A$6:$A$28,"Souplesse (score 1-5)",Barèmes!$B$6:$B$28,H226,Barèmes!$C$6:$C$28,IF(H226="6ème","Mixte",G226)),Barèmes!$E$2,Barèmes!$F$2)))),IF(X226&gt;=SUMIFS(Barèmes!$F$6:$F$28,Barèmes!$A$6:$A$28,"Souplesse (score 1-5)",Barèmes!$B$6:$B$28,H226,Barèmes!$C$6:$C$28,IF(H226="6ème","Mixte",G226)),Barèmes!$B$2,IF(X226&gt;=SUMIFS(Barèmes!$G$6:$G$28,Barèmes!$A$6:$A$28,"Souplesse (score 1-5)",Barèmes!$B$6:$B$28,H226,Barèmes!$C$6:$C$28,IF(H226="6ème","Mixte",G226)),Barèmes!$C$2,IF(X226&gt;=SUMIFS(Barèmes!$H$6:$H$28,Barèmes!$A$6:$A$28,"Souplesse (score 1-5)",Barèmes!$B$6:$B$28,H226,Barèmes!$C$6:$C$28,IF(H226="6ème","Mixte",G226)),Barèmes!$D$2,IF(X226&gt;=SUMIFS(Barèmes!$I$6:$I$28,Barèmes!$A$6:$A$28,"Souplesse (score 1-5)",Barèmes!$B$6:$B$28,H226,Barèmes!$C$6:$C$28,IF(H226="6ème","Mixte",G226)),Barèmes!$E$2,Barèmes!$F$2))))))</f>
        <v/>
      </c>
      <c r="AA226" s="22"/>
      <c r="AB226" s="27" t="str">
        <f>IF(OR(AA226="",SUMPRODUCT((Barèmes!$A$6:$A$28="Agilité — T-test 974 (s)")*(Barèmes!$B$6:$B$28=H226)*(Barèmes!$C$6:$C$28=IF(H226="6ème","Mixte",G226)))=0),"",IF(SUMPRODUCT((Barèmes!$A$6:$A$28="Agilité — T-test 974 (s)")*(Barèmes!$B$6:$B$28=H226)*(Barèmes!$C$6:$C$28=IF(H226="6ème","Mixte",G226))*(Barèmes!$J$6:$J$28="+"))&gt;0,IF(AA226&lt;=SUMIFS(Barèmes!$D$6:$D$28,Barèmes!$A$6:$A$28,"Agilité — T-test 974 (s)",Barèmes!$B$6:$B$28,H226,Barèmes!$C$6:$C$28,IF(H226="6ème","Mixte",G226)),"à besoin",IF(AA226&lt;=SUMIFS(Barèmes!$E$6:$E$28,Barèmes!$A$6:$A$28,"Agilité — T-test 974 (s)",Barèmes!$B$6:$B$28,H226,Barèmes!$C$6:$C$28,IF(H226="6ème","Mixte",G226)),"fragile","satisfaisant")),IF(AA226&gt;=SUMIFS(Barèmes!$D$6:$D$28,Barèmes!$A$6:$A$28,"Agilité — T-test 974 (s)",Barèmes!$B$6:$B$28,H226,Barèmes!$C$6:$C$28,IF(H226="6ème","Mixte",G226)),"à besoin",IF(AA226&gt;=SUMIFS(Barèmes!$E$6:$E$28,Barèmes!$A$6:$A$28,"Agilité — T-test 974 (s)",Barèmes!$B$6:$B$28,H226,Barèmes!$C$6:$C$28,IF(H226="6ème","Mixte",G226)),"fragile","satisfaisant"))))</f>
        <v/>
      </c>
      <c r="AC226" s="27" t="str">
        <f>IF(OR(AA226="",SUMPRODUCT((Barèmes!$A$6:$A$28="Agilité — T-test 974 (s)")*(Barèmes!$B$6:$B$28=H226)*(Barèmes!$C$6:$C$28=IF(H226="6ème","Mixte",G226)))=0),"",IF(SUMPRODUCT((Barèmes!$A$6:$A$28="Agilité — T-test 974 (s)")*(Barèmes!$B$6:$B$28=H226)*(Barèmes!$C$6:$C$28=IF(H226="6ème","Mixte",G226))*(Barèmes!$J$6:$J$28="+"))&gt;0,IF(AA226&lt;=SUMIFS(Barèmes!$F$6:$F$28,Barèmes!$A$6:$A$28,"Agilité — T-test 974 (s)",Barèmes!$B$6:$B$28,H226,Barèmes!$C$6:$C$28,IF(H226="6ème","Mixte",G226)),Barèmes!$B$2,IF(AA226&lt;=SUMIFS(Barèmes!$G$6:$G$28,Barèmes!$A$6:$A$28,"Agilité — T-test 974 (s)",Barèmes!$B$6:$B$28,H226,Barèmes!$C$6:$C$28,IF(H226="6ème","Mixte",G226)),Barèmes!$C$2,IF(AA226&lt;=SUMIFS(Barèmes!$H$6:$H$28,Barèmes!$A$6:$A$28,"Agilité — T-test 974 (s)",Barèmes!$B$6:$B$28,H226,Barèmes!$C$6:$C$28,IF(H226="6ème","Mixte",G226)),Barèmes!$D$2,IF(AA226&lt;=SUMIFS(Barèmes!$I$6:$I$28,Barèmes!$A$6:$A$28,"Agilité — T-test 974 (s)",Barèmes!$B$6:$B$28,H226,Barèmes!$C$6:$C$28,IF(H226="6ème","Mixte",G226)),Barèmes!$E$2,Barèmes!$F$2)))),IF(AA226&gt;=SUMIFS(Barèmes!$F$6:$F$28,Barèmes!$A$6:$A$28,"Agilité — T-test 974 (s)",Barèmes!$B$6:$B$28,H226,Barèmes!$C$6:$C$28,IF(H226="6ème","Mixte",G226)),Barèmes!$B$2,IF(AA226&gt;=SUMIFS(Barèmes!$G$6:$G$28,Barèmes!$A$6:$A$28,"Agilité — T-test 974 (s)",Barèmes!$B$6:$B$28,H226,Barèmes!$C$6:$C$28,IF(H226="6ème","Mixte",G226)),Barèmes!$C$2,IF(AA226&gt;=SUMIFS(Barèmes!$H$6:$H$28,Barèmes!$A$6:$A$28,"Agilité — T-test 974 (s)",Barèmes!$B$6:$B$28,H226,Barèmes!$C$6:$C$28,IF(H226="6ème","Mixte",G226)),Barèmes!$D$2,IF(AA226&gt;=SUMIFS(Barèmes!$I$6:$I$28,Barèmes!$A$6:$A$28,"Agilité — T-test 974 (s)",Barèmes!$B$6:$B$28,H226,Barèmes!$C$6:$C$28,IF(H226="6ème","Mixte",G226)),Barèmes!$E$2,Barèmes!$F$2))))))</f>
        <v/>
      </c>
      <c r="AD226" s="28" t="str">
        <f t="shared" si="26"/>
        <v/>
      </c>
      <c r="AE226" s="29" t="str">
        <f t="shared" si="27"/>
        <v/>
      </c>
      <c r="AF226" s="30" t="str">
        <f>IF(OR(AD226="",SUMPRODUCT((Barèmes!$A$6:$A$28="Surcoût d'agilité (s) — technique")*(Barèmes!$B$6:$B$28=H226)*(Barèmes!$C$6:$C$28=IF(H226="6ème","Mixte",G226)))=0),"",IF(SUMPRODUCT((Barèmes!$A$6:$A$28="Surcoût d'agilité (s) — technique")*(Barèmes!$B$6:$B$28=H226)*(Barèmes!$C$6:$C$28=IF(H226="6ème","Mixte",G226))*(Barèmes!$J$6:$J$28="+"))&gt;0,IF(AD226&lt;=SUMIFS(Barèmes!$D$6:$D$28,Barèmes!$A$6:$A$28,"Surcoût d'agilité (s) — technique",Barèmes!$B$6:$B$28,H226,Barèmes!$C$6:$C$28,IF(H226="6ème","Mixte",G226)),"à besoin",IF(AD226&lt;=SUMIFS(Barèmes!$E$6:$E$28,Barèmes!$A$6:$A$28,"Surcoût d'agilité (s) — technique",Barèmes!$B$6:$B$28,H226,Barèmes!$C$6:$C$28,IF(H226="6ème","Mixte",G226)),"fragile","satisfaisant")),IF(AD226&gt;=SUMIFS(Barèmes!$D$6:$D$28,Barèmes!$A$6:$A$28,"Surcoût d'agilité (s) — technique",Barèmes!$B$6:$B$28,H226,Barèmes!$C$6:$C$28,IF(H226="6ème","Mixte",G226)),"à besoin",IF(AD226&gt;=SUMIFS(Barèmes!$E$6:$E$28,Barèmes!$A$6:$A$28,"Surcoût d'agilité (s) — technique",Barèmes!$B$6:$B$28,H226,Barèmes!$C$6:$C$28,IF(H226="6ème","Mixte",G226)),"fragile","satisfaisant"))))</f>
        <v/>
      </c>
      <c r="AG226" s="30" t="str">
        <f>IF(OR(AD226="",SUMPRODUCT((Barèmes!$A$6:$A$28="Surcoût d'agilité (s) — technique")*(Barèmes!$B$6:$B$28=H226)*(Barèmes!$C$6:$C$28=IF(H226="6ème","Mixte",G226)))=0),"",IF(SUMPRODUCT((Barèmes!$A$6:$A$28="Surcoût d'agilité (s) — technique")*(Barèmes!$B$6:$B$28=H226)*(Barèmes!$C$6:$C$28=IF(H226="6ème","Mixte",G226))*(Barèmes!$J$6:$J$28="+"))&gt;0,IF(AD226&lt;=SUMIFS(Barèmes!$F$6:$F$28,Barèmes!$A$6:$A$28,"Surcoût d'agilité (s) — technique",Barèmes!$B$6:$B$28,H226,Barèmes!$C$6:$C$28,IF(H226="6ème","Mixte",G226)),Barèmes!$B$2,IF(AD226&lt;=SUMIFS(Barèmes!$G$6:$G$28,Barèmes!$A$6:$A$28,"Surcoût d'agilité (s) — technique",Barèmes!$B$6:$B$28,H226,Barèmes!$C$6:$C$28,IF(H226="6ème","Mixte",G226)),Barèmes!$C$2,IF(AD226&lt;=SUMIFS(Barèmes!$H$6:$H$28,Barèmes!$A$6:$A$28,"Surcoût d'agilité (s) — technique",Barèmes!$B$6:$B$28,H226,Barèmes!$C$6:$C$28,IF(H226="6ème","Mixte",G226)),Barèmes!$D$2,IF(AD226&lt;=SUMIFS(Barèmes!$I$6:$I$28,Barèmes!$A$6:$A$28,"Surcoût d'agilité (s) — technique",Barèmes!$B$6:$B$28,H226,Barèmes!$C$6:$C$28,IF(H226="6ème","Mixte",G226)),Barèmes!$E$2,Barèmes!$F$2)))),IF(AD226&gt;=SUMIFS(Barèmes!$F$6:$F$28,Barèmes!$A$6:$A$28,"Surcoût d'agilité (s) — technique",Barèmes!$B$6:$B$28,H226,Barèmes!$C$6:$C$28,IF(H226="6ème","Mixte",G226)),Barèmes!$B$2,IF(AD226&gt;=SUMIFS(Barèmes!$G$6:$G$28,Barèmes!$A$6:$A$28,"Surcoût d'agilité (s) — technique",Barèmes!$B$6:$B$28,H226,Barèmes!$C$6:$C$28,IF(H226="6ème","Mixte",G226)),Barèmes!$C$2,IF(AD226&gt;=SUMIFS(Barèmes!$H$6:$H$28,Barèmes!$A$6:$A$28,"Surcoût d'agilité (s) — technique",Barèmes!$B$6:$B$28,H226,Barèmes!$C$6:$C$28,IF(H226="6ème","Mixte",G226)),Barèmes!$D$2,IF(AD226&gt;=SUMIFS(Barèmes!$I$6:$I$28,Barèmes!$A$6:$A$28,"Surcoût d'agilité (s) — technique",Barèmes!$B$6:$B$28,H226,Barèmes!$C$6:$C$28,IF(H226="6ème","Mixte",G226)),Barèmes!$E$2,Barèmes!$F$2))))))</f>
        <v/>
      </c>
      <c r="AH226" s="31" t="str">
        <f>IF((IF(N226="",0,1)+IF(Q226="",0,1)+IF(W226="",0,1)+IF(Z226="",0,1)+IF(AC226="",0,1))=0,"",3*IF(N226=Barèmes!$B$2,1,IF(N226=Barèmes!$C$2,2,IF(N226=Barèmes!$D$2,3,IF(N226=Barèmes!$E$2,4,IF(N226=Barèmes!$F$2,5,0)))))+3*IF(Q226=Barèmes!$B$2,1,IF(Q226=Barèmes!$C$2,2,IF(Q226=Barèmes!$D$2,3,IF(Q226=Barèmes!$E$2,4,IF(Q226=Barèmes!$F$2,5,0)))))+2*IF(W226=Barèmes!$B$2,1,IF(W226=Barèmes!$C$2,2,IF(W226=Barèmes!$D$2,3,IF(W226=Barèmes!$E$2,4,IF(W226=Barèmes!$F$2,5,0)))))+1*IF(Z226=Barèmes!$B$2,1,IF(Z226=Barèmes!$C$2,2,IF(Z226=Barèmes!$D$2,3,IF(Z226=Barèmes!$E$2,4,IF(Z226=Barèmes!$F$2,5,0)))))+1*IF(AC226=Barèmes!$B$2,1,IF(AC226=Barèmes!$C$2,2,IF(AC226=Barèmes!$D$2,3,IF(AC226=Barèmes!$E$2,4,IF(AC226=Barèmes!$F$2,5,0))))))</f>
        <v/>
      </c>
      <c r="AI226" s="31"/>
      <c r="AJ226" s="32" t="str">
        <f>IFERROR(INDEX(Croissance!$B$5:$B$604,MATCH(A226,Croissance!$A$5:$A$604,0)),"")</f>
        <v/>
      </c>
      <c r="AK226" s="32" t="str">
        <f>IFERROR(INDEX(Croissance!$C$5:$C$604,MATCH(A226,Croissance!$A$5:$A$604,0)),"")</f>
        <v/>
      </c>
      <c r="AL226" s="32" t="str">
        <f>IFERROR(INDEX(Croissance!$D$5:$D$604,MATCH(A226,Croissance!$A$5:$A$604,0)),"")</f>
        <v/>
      </c>
      <c r="AM226" s="32" t="str">
        <f>IFERROR(INDEX(Croissance!$E$5:$E$604,MATCH(A226,Croissance!$A$5:$A$604,0)),"")</f>
        <v/>
      </c>
      <c r="AO226" s="33">
        <f t="shared" si="32"/>
        <v>0</v>
      </c>
      <c r="AP226" s="33">
        <f t="shared" si="28"/>
        <v>0</v>
      </c>
      <c r="AQ226" s="33">
        <f>IF(A226="",0,IF(AND(OR('Synthèse classe'!$C$2="Tous",C226='Synthèse classe'!$C$2),OR('Synthèse classe'!$C$3="Toutes",D226='Synthèse classe'!$C$3),OR('Synthèse classe'!$C$4="Toutes",AND('Synthèse classe'!$C$4="Dernière",AP226=1),B226=IFERROR(VALUE('Synthèse classe'!$C$4),0))),1,0))</f>
        <v>0</v>
      </c>
      <c r="AR226" s="34" t="str">
        <f t="shared" si="29"/>
        <v/>
      </c>
    </row>
    <row r="227" spans="1:44" x14ac:dyDescent="0.2">
      <c r="A227" s="17" t="str">
        <f t="shared" si="25"/>
        <v/>
      </c>
      <c r="B227" s="18"/>
      <c r="C227" s="19"/>
      <c r="D227" s="19"/>
      <c r="E227" s="19"/>
      <c r="F227" s="19"/>
      <c r="G227" s="19"/>
      <c r="H227" s="17" t="str">
        <f t="shared" si="30"/>
        <v/>
      </c>
      <c r="I227" s="20"/>
      <c r="J227" s="18"/>
      <c r="K227" s="19"/>
      <c r="L227" s="21" t="str">
        <f t="shared" si="31"/>
        <v/>
      </c>
      <c r="M227" s="21" t="str">
        <f>IF(OR(J227="",SUMPRODUCT((Barèmes!$A$6:$A$28="Endurance — Luc Léger (palier)")*(Barèmes!$B$6:$B$28=H227)*(Barèmes!$C$6:$C$28=IF(H227="6ème","Mixte",G227)))=0),"",IF(SUMPRODUCT((Barèmes!$A$6:$A$28="Endurance — Luc Léger (palier)")*(Barèmes!$B$6:$B$28=H227)*(Barèmes!$C$6:$C$28=IF(H227="6ème","Mixte",G227))*(Barèmes!$J$6:$J$28="+"))&gt;0,IF(J227&lt;=SUMIFS(Barèmes!$D$6:$D$28,Barèmes!$A$6:$A$28,"Endurance — Luc Léger (palier)",Barèmes!$B$6:$B$28,H227,Barèmes!$C$6:$C$28,IF(H227="6ème","Mixte",G227)),"à besoin",IF(J227&lt;=SUMIFS(Barèmes!$E$6:$E$28,Barèmes!$A$6:$A$28,"Endurance — Luc Léger (palier)",Barèmes!$B$6:$B$28,H227,Barèmes!$C$6:$C$28,IF(H227="6ème","Mixte",G227)),"fragile","satisfaisant")),IF(J227&gt;=SUMIFS(Barèmes!$D$6:$D$28,Barèmes!$A$6:$A$28,"Endurance — Luc Léger (palier)",Barèmes!$B$6:$B$28,H227,Barèmes!$C$6:$C$28,IF(H227="6ème","Mixte",G227)),"à besoin",IF(J227&gt;=SUMIFS(Barèmes!$E$6:$E$28,Barèmes!$A$6:$A$28,"Endurance — Luc Léger (palier)",Barèmes!$B$6:$B$28,H227,Barèmes!$C$6:$C$28,IF(H227="6ème","Mixte",G227)),"fragile","satisfaisant"))))</f>
        <v/>
      </c>
      <c r="N227" s="21" t="str">
        <f>IF(OR(J227="",SUMPRODUCT((Barèmes!$A$6:$A$28="Endurance — Luc Léger (palier)")*(Barèmes!$B$6:$B$28=H227)*(Barèmes!$C$6:$C$28=IF(H227="6ème","Mixte",G227)))=0),"",IF(SUMPRODUCT((Barèmes!$A$6:$A$28="Endurance — Luc Léger (palier)")*(Barèmes!$B$6:$B$28=H227)*(Barèmes!$C$6:$C$28=IF(H227="6ème","Mixte",G227))*(Barèmes!$J$6:$J$28="+"))&gt;0,IF(J227&lt;=SUMIFS(Barèmes!$F$6:$F$28,Barèmes!$A$6:$A$28,"Endurance — Luc Léger (palier)",Barèmes!$B$6:$B$28,H227,Barèmes!$C$6:$C$28,IF(H227="6ème","Mixte",G227)),Barèmes!$B$2,IF(J227&lt;=SUMIFS(Barèmes!$G$6:$G$28,Barèmes!$A$6:$A$28,"Endurance — Luc Léger (palier)",Barèmes!$B$6:$B$28,H227,Barèmes!$C$6:$C$28,IF(H227="6ème","Mixte",G227)),Barèmes!$C$2,IF(J227&lt;=SUMIFS(Barèmes!$H$6:$H$28,Barèmes!$A$6:$A$28,"Endurance — Luc Léger (palier)",Barèmes!$B$6:$B$28,H227,Barèmes!$C$6:$C$28,IF(H227="6ème","Mixte",G227)),Barèmes!$D$2,IF(J227&lt;=SUMIFS(Barèmes!$I$6:$I$28,Barèmes!$A$6:$A$28,"Endurance — Luc Léger (palier)",Barèmes!$B$6:$B$28,H227,Barèmes!$C$6:$C$28,IF(H227="6ème","Mixte",G227)),Barèmes!$E$2,Barèmes!$F$2)))),IF(J227&gt;=SUMIFS(Barèmes!$F$6:$F$28,Barèmes!$A$6:$A$28,"Endurance — Luc Léger (palier)",Barèmes!$B$6:$B$28,H227,Barèmes!$C$6:$C$28,IF(H227="6ème","Mixte",G227)),Barèmes!$B$2,IF(J227&gt;=SUMIFS(Barèmes!$G$6:$G$28,Barèmes!$A$6:$A$28,"Endurance — Luc Léger (palier)",Barèmes!$B$6:$B$28,H227,Barèmes!$C$6:$C$28,IF(H227="6ème","Mixte",G227)),Barèmes!$C$2,IF(J227&gt;=SUMIFS(Barèmes!$H$6:$H$28,Barèmes!$A$6:$A$28,"Endurance — Luc Léger (palier)",Barèmes!$B$6:$B$28,H227,Barèmes!$C$6:$C$28,IF(H227="6ème","Mixte",G227)),Barèmes!$D$2,IF(J227&gt;=SUMIFS(Barèmes!$I$6:$I$28,Barèmes!$A$6:$A$28,"Endurance — Luc Léger (palier)",Barèmes!$B$6:$B$28,H227,Barèmes!$C$6:$C$28,IF(H227="6ème","Mixte",G227)),Barèmes!$E$2,Barèmes!$F$2))))))</f>
        <v/>
      </c>
      <c r="O227" s="22"/>
      <c r="P227" s="23" t="str">
        <f>IF(OR(O227="",SUMPRODUCT((Barèmes!$A$6:$A$28="Force bas du corps — Saut en longueur (m)")*(Barèmes!$B$6:$B$28=H227)*(Barèmes!$C$6:$C$28=IF(H227="6ème","Mixte",G227)))=0),"",IF(SUMPRODUCT((Barèmes!$A$6:$A$28="Force bas du corps — Saut en longueur (m)")*(Barèmes!$B$6:$B$28=H227)*(Barèmes!$C$6:$C$28=IF(H227="6ème","Mixte",G227))*(Barèmes!$J$6:$J$28="+"))&gt;0,IF(O227&lt;=SUMIFS(Barèmes!$D$6:$D$28,Barèmes!$A$6:$A$28,"Force bas du corps — Saut en longueur (m)",Barèmes!$B$6:$B$28,H227,Barèmes!$C$6:$C$28,IF(H227="6ème","Mixte",G227)),"à besoin",IF(O227&lt;=SUMIFS(Barèmes!$E$6:$E$28,Barèmes!$A$6:$A$28,"Force bas du corps — Saut en longueur (m)",Barèmes!$B$6:$B$28,H227,Barèmes!$C$6:$C$28,IF(H227="6ème","Mixte",G227)),"fragile","satisfaisant")),IF(O227&gt;=SUMIFS(Barèmes!$D$6:$D$28,Barèmes!$A$6:$A$28,"Force bas du corps — Saut en longueur (m)",Barèmes!$B$6:$B$28,H227,Barèmes!$C$6:$C$28,IF(H227="6ème","Mixte",G227)),"à besoin",IF(O227&gt;=SUMIFS(Barèmes!$E$6:$E$28,Barèmes!$A$6:$A$28,"Force bas du corps — Saut en longueur (m)",Barèmes!$B$6:$B$28,H227,Barèmes!$C$6:$C$28,IF(H227="6ème","Mixte",G227)),"fragile","satisfaisant"))))</f>
        <v/>
      </c>
      <c r="Q227" s="23" t="str">
        <f>IF(OR(O227="",SUMPRODUCT((Barèmes!$A$6:$A$28="Force bas du corps — Saut en longueur (m)")*(Barèmes!$B$6:$B$28=H227)*(Barèmes!$C$6:$C$28=IF(H227="6ème","Mixte",G227)))=0),"",IF(SUMPRODUCT((Barèmes!$A$6:$A$28="Force bas du corps — Saut en longueur (m)")*(Barèmes!$B$6:$B$28=H227)*(Barèmes!$C$6:$C$28=IF(H227="6ème","Mixte",G227))*(Barèmes!$J$6:$J$28="+"))&gt;0,IF(O227&lt;=SUMIFS(Barèmes!$F$6:$F$28,Barèmes!$A$6:$A$28,"Force bas du corps — Saut en longueur (m)",Barèmes!$B$6:$B$28,H227,Barèmes!$C$6:$C$28,IF(H227="6ème","Mixte",G227)),Barèmes!$B$2,IF(O227&lt;=SUMIFS(Barèmes!$G$6:$G$28,Barèmes!$A$6:$A$28,"Force bas du corps — Saut en longueur (m)",Barèmes!$B$6:$B$28,H227,Barèmes!$C$6:$C$28,IF(H227="6ème","Mixte",G227)),Barèmes!$C$2,IF(O227&lt;=SUMIFS(Barèmes!$H$6:$H$28,Barèmes!$A$6:$A$28,"Force bas du corps — Saut en longueur (m)",Barèmes!$B$6:$B$28,H227,Barèmes!$C$6:$C$28,IF(H227="6ème","Mixte",G227)),Barèmes!$D$2,IF(O227&lt;=SUMIFS(Barèmes!$I$6:$I$28,Barèmes!$A$6:$A$28,"Force bas du corps — Saut en longueur (m)",Barèmes!$B$6:$B$28,H227,Barèmes!$C$6:$C$28,IF(H227="6ème","Mixte",G227)),Barèmes!$E$2,Barèmes!$F$2)))),IF(O227&gt;=SUMIFS(Barèmes!$F$6:$F$28,Barèmes!$A$6:$A$28,"Force bas du corps — Saut en longueur (m)",Barèmes!$B$6:$B$28,H227,Barèmes!$C$6:$C$28,IF(H227="6ème","Mixte",G227)),Barèmes!$B$2,IF(O227&gt;=SUMIFS(Barèmes!$G$6:$G$28,Barèmes!$A$6:$A$28,"Force bas du corps — Saut en longueur (m)",Barèmes!$B$6:$B$28,H227,Barèmes!$C$6:$C$28,IF(H227="6ème","Mixte",G227)),Barèmes!$C$2,IF(O227&gt;=SUMIFS(Barèmes!$H$6:$H$28,Barèmes!$A$6:$A$28,"Force bas du corps — Saut en longueur (m)",Barèmes!$B$6:$B$28,H227,Barèmes!$C$6:$C$28,IF(H227="6ème","Mixte",G227)),Barèmes!$D$2,IF(O227&gt;=SUMIFS(Barèmes!$I$6:$I$28,Barèmes!$A$6:$A$28,"Force bas du corps — Saut en longueur (m)",Barèmes!$B$6:$B$28,H227,Barèmes!$C$6:$C$28,IF(H227="6ème","Mixte",G227)),Barèmes!$E$2,Barèmes!$F$2))))))</f>
        <v/>
      </c>
      <c r="R227" s="22"/>
      <c r="S227" s="24" t="str">
        <f>IF(OR(R227="",SUMPRODUCT((Barèmes!$A$6:$A$28="Vitesse — 30 m (s)")*(Barèmes!$B$6:$B$28=H227)*(Barèmes!$C$6:$C$28=IF(H227="6ème","Mixte",G227)))=0),"",IF(SUMPRODUCT((Barèmes!$A$6:$A$28="Vitesse — 30 m (s)")*(Barèmes!$B$6:$B$28=H227)*(Barèmes!$C$6:$C$28=IF(H227="6ème","Mixte",G227))*(Barèmes!$J$6:$J$28="+"))&gt;0,IF(R227&lt;=SUMIFS(Barèmes!$D$6:$D$28,Barèmes!$A$6:$A$28,"Vitesse — 30 m (s)",Barèmes!$B$6:$B$28,H227,Barèmes!$C$6:$C$28,IF(H227="6ème","Mixte",G227)),"à besoin",IF(R227&lt;=SUMIFS(Barèmes!$E$6:$E$28,Barèmes!$A$6:$A$28,"Vitesse — 30 m (s)",Barèmes!$B$6:$B$28,H227,Barèmes!$C$6:$C$28,IF(H227="6ème","Mixte",G227)),"fragile","satisfaisant")),IF(R227&gt;=SUMIFS(Barèmes!$D$6:$D$28,Barèmes!$A$6:$A$28,"Vitesse — 30 m (s)",Barèmes!$B$6:$B$28,H227,Barèmes!$C$6:$C$28,IF(H227="6ème","Mixte",G227)),"à besoin",IF(R227&gt;=SUMIFS(Barèmes!$E$6:$E$28,Barèmes!$A$6:$A$28,"Vitesse — 30 m (s)",Barèmes!$B$6:$B$28,H227,Barèmes!$C$6:$C$28,IF(H227="6ème","Mixte",G227)),"fragile","satisfaisant"))))</f>
        <v/>
      </c>
      <c r="T227" s="24" t="str">
        <f>IF(OR(R227="",SUMPRODUCT((Barèmes!$A$6:$A$28="Vitesse — 30 m (s)")*(Barèmes!$B$6:$B$28=H227)*(Barèmes!$C$6:$C$28=IF(H227="6ème","Mixte",G227)))=0),"",IF(SUMPRODUCT((Barèmes!$A$6:$A$28="Vitesse — 30 m (s)")*(Barèmes!$B$6:$B$28=H227)*(Barèmes!$C$6:$C$28=IF(H227="6ème","Mixte",G227))*(Barèmes!$J$6:$J$28="+"))&gt;0,IF(R227&lt;=SUMIFS(Barèmes!$F$6:$F$28,Barèmes!$A$6:$A$28,"Vitesse — 30 m (s)",Barèmes!$B$6:$B$28,H227,Barèmes!$C$6:$C$28,IF(H227="6ème","Mixte",G227)),Barèmes!$B$2,IF(R227&lt;=SUMIFS(Barèmes!$G$6:$G$28,Barèmes!$A$6:$A$28,"Vitesse — 30 m (s)",Barèmes!$B$6:$B$28,H227,Barèmes!$C$6:$C$28,IF(H227="6ème","Mixte",G227)),Barèmes!$C$2,IF(R227&lt;=SUMIFS(Barèmes!$H$6:$H$28,Barèmes!$A$6:$A$28,"Vitesse — 30 m (s)",Barèmes!$B$6:$B$28,H227,Barèmes!$C$6:$C$28,IF(H227="6ème","Mixte",G227)),Barèmes!$D$2,IF(R227&lt;=SUMIFS(Barèmes!$I$6:$I$28,Barèmes!$A$6:$A$28,"Vitesse — 30 m (s)",Barèmes!$B$6:$B$28,H227,Barèmes!$C$6:$C$28,IF(H227="6ème","Mixte",G227)),Barèmes!$E$2,Barèmes!$F$2)))),IF(R227&gt;=SUMIFS(Barèmes!$F$6:$F$28,Barèmes!$A$6:$A$28,"Vitesse — 30 m (s)",Barèmes!$B$6:$B$28,H227,Barèmes!$C$6:$C$28,IF(H227="6ème","Mixte",G227)),Barèmes!$B$2,IF(R227&gt;=SUMIFS(Barèmes!$G$6:$G$28,Barèmes!$A$6:$A$28,"Vitesse — 30 m (s)",Barèmes!$B$6:$B$28,H227,Barèmes!$C$6:$C$28,IF(H227="6ème","Mixte",G227)),Barèmes!$C$2,IF(R227&gt;=SUMIFS(Barèmes!$H$6:$H$28,Barèmes!$A$6:$A$28,"Vitesse — 30 m (s)",Barèmes!$B$6:$B$28,H227,Barèmes!$C$6:$C$28,IF(H227="6ème","Mixte",G227)),Barèmes!$D$2,IF(R227&gt;=SUMIFS(Barèmes!$I$6:$I$28,Barèmes!$A$6:$A$28,"Vitesse — 30 m (s)",Barèmes!$B$6:$B$28,H227,Barèmes!$C$6:$C$28,IF(H227="6ème","Mixte",G227)),Barèmes!$E$2,Barèmes!$F$2))))))</f>
        <v/>
      </c>
      <c r="U227" s="22"/>
      <c r="V227" s="25" t="str">
        <f>IF(OR(U227="",SUMPRODUCT((Barèmes!$A$6:$A$28="Vitesse — 50 m (s)")*(Barèmes!$B$6:$B$28=H227)*(Barèmes!$C$6:$C$28=IF(H227="6ème","Mixte",G227)))=0),"",IF(SUMPRODUCT((Barèmes!$A$6:$A$28="Vitesse — 50 m (s)")*(Barèmes!$B$6:$B$28=H227)*(Barèmes!$C$6:$C$28=IF(H227="6ème","Mixte",G227))*(Barèmes!$J$6:$J$28="+"))&gt;0,IF(U227&lt;=SUMIFS(Barèmes!$D$6:$D$28,Barèmes!$A$6:$A$28,"Vitesse — 50 m (s)",Barèmes!$B$6:$B$28,H227,Barèmes!$C$6:$C$28,IF(H227="6ème","Mixte",G227)),"à besoin",IF(U227&lt;=SUMIFS(Barèmes!$E$6:$E$28,Barèmes!$A$6:$A$28,"Vitesse — 50 m (s)",Barèmes!$B$6:$B$28,H227,Barèmes!$C$6:$C$28,IF(H227="6ème","Mixte",G227)),"fragile","satisfaisant")),IF(U227&gt;=SUMIFS(Barèmes!$D$6:$D$28,Barèmes!$A$6:$A$28,"Vitesse — 50 m (s)",Barèmes!$B$6:$B$28,H227,Barèmes!$C$6:$C$28,IF(H227="6ème","Mixte",G227)),"à besoin",IF(U227&gt;=SUMIFS(Barèmes!$E$6:$E$28,Barèmes!$A$6:$A$28,"Vitesse — 50 m (s)",Barèmes!$B$6:$B$28,H227,Barèmes!$C$6:$C$28,IF(H227="6ème","Mixte",G227)),"fragile","satisfaisant"))))</f>
        <v/>
      </c>
      <c r="W227" s="25" t="str">
        <f>IF(OR(U227="",SUMPRODUCT((Barèmes!$A$6:$A$28="Vitesse — 50 m (s)")*(Barèmes!$B$6:$B$28=H227)*(Barèmes!$C$6:$C$28=IF(H227="6ème","Mixte",G227)))=0),"",IF(SUMPRODUCT((Barèmes!$A$6:$A$28="Vitesse — 50 m (s)")*(Barèmes!$B$6:$B$28=H227)*(Barèmes!$C$6:$C$28=IF(H227="6ème","Mixte",G227))*(Barèmes!$J$6:$J$28="+"))&gt;0,IF(U227&lt;=SUMIFS(Barèmes!$F$6:$F$28,Barèmes!$A$6:$A$28,"Vitesse — 50 m (s)",Barèmes!$B$6:$B$28,H227,Barèmes!$C$6:$C$28,IF(H227="6ème","Mixte",G227)),Barèmes!$B$2,IF(U227&lt;=SUMIFS(Barèmes!$G$6:$G$28,Barèmes!$A$6:$A$28,"Vitesse — 50 m (s)",Barèmes!$B$6:$B$28,H227,Barèmes!$C$6:$C$28,IF(H227="6ème","Mixte",G227)),Barèmes!$C$2,IF(U227&lt;=SUMIFS(Barèmes!$H$6:$H$28,Barèmes!$A$6:$A$28,"Vitesse — 50 m (s)",Barèmes!$B$6:$B$28,H227,Barèmes!$C$6:$C$28,IF(H227="6ème","Mixte",G227)),Barèmes!$D$2,IF(U227&lt;=SUMIFS(Barèmes!$I$6:$I$28,Barèmes!$A$6:$A$28,"Vitesse — 50 m (s)",Barèmes!$B$6:$B$28,H227,Barèmes!$C$6:$C$28,IF(H227="6ème","Mixte",G227)),Barèmes!$E$2,Barèmes!$F$2)))),IF(U227&gt;=SUMIFS(Barèmes!$F$6:$F$28,Barèmes!$A$6:$A$28,"Vitesse — 50 m (s)",Barèmes!$B$6:$B$28,H227,Barèmes!$C$6:$C$28,IF(H227="6ème","Mixte",G227)),Barèmes!$B$2,IF(U227&gt;=SUMIFS(Barèmes!$G$6:$G$28,Barèmes!$A$6:$A$28,"Vitesse — 50 m (s)",Barèmes!$B$6:$B$28,H227,Barèmes!$C$6:$C$28,IF(H227="6ème","Mixte",G227)),Barèmes!$C$2,IF(U227&gt;=SUMIFS(Barèmes!$H$6:$H$28,Barèmes!$A$6:$A$28,"Vitesse — 50 m (s)",Barèmes!$B$6:$B$28,H227,Barèmes!$C$6:$C$28,IF(H227="6ème","Mixte",G227)),Barèmes!$D$2,IF(U227&gt;=SUMIFS(Barèmes!$I$6:$I$28,Barèmes!$A$6:$A$28,"Vitesse — 50 m (s)",Barèmes!$B$6:$B$28,H227,Barèmes!$C$6:$C$28,IF(H227="6ème","Mixte",G227)),Barèmes!$E$2,Barèmes!$F$2))))))</f>
        <v/>
      </c>
      <c r="X227" s="18"/>
      <c r="Y227" s="26" t="str" cm="1">
        <f t="array" ref="Y227">IF(OR(X227="",SUMPRODUCT((Barèmes!$A$6:$A$28="Souplesse (score 1-5)")*(Barèmes!$B$6:$B$28=H227)*(Barèmes!$C$6:$C$28=IF(H227="6ème","Mixte",G227)))=0),"",IF(SUMPRODUCT((Barèmes!$A$6:$A$28="Souplesse (score 1-5)")*(Barèmes!$B$6:$B$28=H227)*(Barèmes!$C$6:$C$28=IF(H227="6ème","Mixte",G227))*(Barèmes!$J$6:$J$28="+"))&gt;0,IF(X227&lt;=SUMIFS(Barèmes!$D$6:$D$28,Barèmes!$A$6:$A$28,"Souplesse (score 1-5)",Barèmes!$B$6:$B$28,H227,Barèmes!$C$6:$C$28,IF(H227="6ème","Mixte",G227)),"à besoin",IF(X227&lt;=SUMIFS(Barèmes!$E$6:$E$28,Barèmes!$A$6:$A$28,"Souplesse (score 1-5)",Barèmes!$B$6:$B$28,H227,Barèmes!$C$6:$C$28,IF(H227="6ème","Mixte",G227)),"fragile","satisfaisant")),IF(X227&gt;=SUMIFS(Barèmes!$D$6:$D$28,Barèmes!$A$6:$A$28,"Souplesse (score 1-5)",Barèmes!$B$6:$B$28,H227,Barèmes!$C$6:$C$28,IF(H227="6ème","Mixte",G227)),"à besoin",IF(X227&gt;=SUMIFS(Barèmes!$E$6:$E$28,Barèmes!$A$6:$A$28,"Souplesse (score 1-5)",Barèmes!$B$6:$B$28,H227,Barèmes!$C$6:$C$28,IF(H227="6ème","Mixte",G227)),"fragile","satisfaisant"))))</f>
        <v/>
      </c>
      <c r="Z227" s="26" t="str" cm="1">
        <f t="array" ref="Z227">IF(OR(X227="",SUMPRODUCT((Barèmes!$A$6:$A$28="Souplesse (score 1-5)")*(Barèmes!$B$6:$B$28=H227)*(Barèmes!$C$6:$C$28=IF(H227="6ème","Mixte",G227)))=0),"",IF(SUMPRODUCT((Barèmes!$A$6:$A$28="Souplesse (score 1-5)")*(Barèmes!$B$6:$B$28=H227)*(Barèmes!$C$6:$C$28=IF(H227="6ème","Mixte",G227))*(Barèmes!$J$6:$J$28="+"))&gt;0,IF(X227&lt;=SUMIFS(Barèmes!$F$6:$F$28,Barèmes!$A$6:$A$28,"Souplesse (score 1-5)",Barèmes!$B$6:$B$28,H227,Barèmes!$C$6:$C$28,IF(H227="6ème","Mixte",G227)),Barèmes!$B$2,IF(X227&lt;=SUMIFS(Barèmes!$G$6:$G$28,Barèmes!$A$6:$A$28,"Souplesse (score 1-5)",Barèmes!$B$6:$B$28,H227,Barèmes!$C$6:$C$28,IF(H227="6ème","Mixte",G227)),Barèmes!$C$2,IF(X227&lt;=SUMIFS(Barèmes!$H$6:$H$28,Barèmes!$A$6:$A$28,"Souplesse (score 1-5)",Barèmes!$B$6:$B$28,H227,Barèmes!$C$6:$C$28,IF(H227="6ème","Mixte",G227)),Barèmes!$D$2,IF(X227&lt;=SUMIFS(Barèmes!$I$6:$I$28,Barèmes!$A$6:$A$28,"Souplesse (score 1-5)",Barèmes!$B$6:$B$28,H227,Barèmes!$C$6:$C$28,IF(H227="6ème","Mixte",G227)),Barèmes!$E$2,Barèmes!$F$2)))),IF(X227&gt;=SUMIFS(Barèmes!$F$6:$F$28,Barèmes!$A$6:$A$28,"Souplesse (score 1-5)",Barèmes!$B$6:$B$28,H227,Barèmes!$C$6:$C$28,IF(H227="6ème","Mixte",G227)),Barèmes!$B$2,IF(X227&gt;=SUMIFS(Barèmes!$G$6:$G$28,Barèmes!$A$6:$A$28,"Souplesse (score 1-5)",Barèmes!$B$6:$B$28,H227,Barèmes!$C$6:$C$28,IF(H227="6ème","Mixte",G227)),Barèmes!$C$2,IF(X227&gt;=SUMIFS(Barèmes!$H$6:$H$28,Barèmes!$A$6:$A$28,"Souplesse (score 1-5)",Barèmes!$B$6:$B$28,H227,Barèmes!$C$6:$C$28,IF(H227="6ème","Mixte",G227)),Barèmes!$D$2,IF(X227&gt;=SUMIFS(Barèmes!$I$6:$I$28,Barèmes!$A$6:$A$28,"Souplesse (score 1-5)",Barèmes!$B$6:$B$28,H227,Barèmes!$C$6:$C$28,IF(H227="6ème","Mixte",G227)),Barèmes!$E$2,Barèmes!$F$2))))))</f>
        <v/>
      </c>
      <c r="AA227" s="22"/>
      <c r="AB227" s="27" t="str">
        <f>IF(OR(AA227="",SUMPRODUCT((Barèmes!$A$6:$A$28="Agilité — T-test 974 (s)")*(Barèmes!$B$6:$B$28=H227)*(Barèmes!$C$6:$C$28=IF(H227="6ème","Mixte",G227)))=0),"",IF(SUMPRODUCT((Barèmes!$A$6:$A$28="Agilité — T-test 974 (s)")*(Barèmes!$B$6:$B$28=H227)*(Barèmes!$C$6:$C$28=IF(H227="6ème","Mixte",G227))*(Barèmes!$J$6:$J$28="+"))&gt;0,IF(AA227&lt;=SUMIFS(Barèmes!$D$6:$D$28,Barèmes!$A$6:$A$28,"Agilité — T-test 974 (s)",Barèmes!$B$6:$B$28,H227,Barèmes!$C$6:$C$28,IF(H227="6ème","Mixte",G227)),"à besoin",IF(AA227&lt;=SUMIFS(Barèmes!$E$6:$E$28,Barèmes!$A$6:$A$28,"Agilité — T-test 974 (s)",Barèmes!$B$6:$B$28,H227,Barèmes!$C$6:$C$28,IF(H227="6ème","Mixte",G227)),"fragile","satisfaisant")),IF(AA227&gt;=SUMIFS(Barèmes!$D$6:$D$28,Barèmes!$A$6:$A$28,"Agilité — T-test 974 (s)",Barèmes!$B$6:$B$28,H227,Barèmes!$C$6:$C$28,IF(H227="6ème","Mixte",G227)),"à besoin",IF(AA227&gt;=SUMIFS(Barèmes!$E$6:$E$28,Barèmes!$A$6:$A$28,"Agilité — T-test 974 (s)",Barèmes!$B$6:$B$28,H227,Barèmes!$C$6:$C$28,IF(H227="6ème","Mixte",G227)),"fragile","satisfaisant"))))</f>
        <v/>
      </c>
      <c r="AC227" s="27" t="str">
        <f>IF(OR(AA227="",SUMPRODUCT((Barèmes!$A$6:$A$28="Agilité — T-test 974 (s)")*(Barèmes!$B$6:$B$28=H227)*(Barèmes!$C$6:$C$28=IF(H227="6ème","Mixte",G227)))=0),"",IF(SUMPRODUCT((Barèmes!$A$6:$A$28="Agilité — T-test 974 (s)")*(Barèmes!$B$6:$B$28=H227)*(Barèmes!$C$6:$C$28=IF(H227="6ème","Mixte",G227))*(Barèmes!$J$6:$J$28="+"))&gt;0,IF(AA227&lt;=SUMIFS(Barèmes!$F$6:$F$28,Barèmes!$A$6:$A$28,"Agilité — T-test 974 (s)",Barèmes!$B$6:$B$28,H227,Barèmes!$C$6:$C$28,IF(H227="6ème","Mixte",G227)),Barèmes!$B$2,IF(AA227&lt;=SUMIFS(Barèmes!$G$6:$G$28,Barèmes!$A$6:$A$28,"Agilité — T-test 974 (s)",Barèmes!$B$6:$B$28,H227,Barèmes!$C$6:$C$28,IF(H227="6ème","Mixte",G227)),Barèmes!$C$2,IF(AA227&lt;=SUMIFS(Barèmes!$H$6:$H$28,Barèmes!$A$6:$A$28,"Agilité — T-test 974 (s)",Barèmes!$B$6:$B$28,H227,Barèmes!$C$6:$C$28,IF(H227="6ème","Mixte",G227)),Barèmes!$D$2,IF(AA227&lt;=SUMIFS(Barèmes!$I$6:$I$28,Barèmes!$A$6:$A$28,"Agilité — T-test 974 (s)",Barèmes!$B$6:$B$28,H227,Barèmes!$C$6:$C$28,IF(H227="6ème","Mixte",G227)),Barèmes!$E$2,Barèmes!$F$2)))),IF(AA227&gt;=SUMIFS(Barèmes!$F$6:$F$28,Barèmes!$A$6:$A$28,"Agilité — T-test 974 (s)",Barèmes!$B$6:$B$28,H227,Barèmes!$C$6:$C$28,IF(H227="6ème","Mixte",G227)),Barèmes!$B$2,IF(AA227&gt;=SUMIFS(Barèmes!$G$6:$G$28,Barèmes!$A$6:$A$28,"Agilité — T-test 974 (s)",Barèmes!$B$6:$B$28,H227,Barèmes!$C$6:$C$28,IF(H227="6ème","Mixte",G227)),Barèmes!$C$2,IF(AA227&gt;=SUMIFS(Barèmes!$H$6:$H$28,Barèmes!$A$6:$A$28,"Agilité — T-test 974 (s)",Barèmes!$B$6:$B$28,H227,Barèmes!$C$6:$C$28,IF(H227="6ème","Mixte",G227)),Barèmes!$D$2,IF(AA227&gt;=SUMIFS(Barèmes!$I$6:$I$28,Barèmes!$A$6:$A$28,"Agilité — T-test 974 (s)",Barèmes!$B$6:$B$28,H227,Barèmes!$C$6:$C$28,IF(H227="6ème","Mixte",G227)),Barèmes!$E$2,Barèmes!$F$2))))))</f>
        <v/>
      </c>
      <c r="AD227" s="28" t="str">
        <f t="shared" si="26"/>
        <v/>
      </c>
      <c r="AE227" s="29" t="str">
        <f t="shared" si="27"/>
        <v/>
      </c>
      <c r="AF227" s="30" t="str">
        <f>IF(OR(AD227="",SUMPRODUCT((Barèmes!$A$6:$A$28="Surcoût d'agilité (s) — technique")*(Barèmes!$B$6:$B$28=H227)*(Barèmes!$C$6:$C$28=IF(H227="6ème","Mixte",G227)))=0),"",IF(SUMPRODUCT((Barèmes!$A$6:$A$28="Surcoût d'agilité (s) — technique")*(Barèmes!$B$6:$B$28=H227)*(Barèmes!$C$6:$C$28=IF(H227="6ème","Mixte",G227))*(Barèmes!$J$6:$J$28="+"))&gt;0,IF(AD227&lt;=SUMIFS(Barèmes!$D$6:$D$28,Barèmes!$A$6:$A$28,"Surcoût d'agilité (s) — technique",Barèmes!$B$6:$B$28,H227,Barèmes!$C$6:$C$28,IF(H227="6ème","Mixte",G227)),"à besoin",IF(AD227&lt;=SUMIFS(Barèmes!$E$6:$E$28,Barèmes!$A$6:$A$28,"Surcoût d'agilité (s) — technique",Barèmes!$B$6:$B$28,H227,Barèmes!$C$6:$C$28,IF(H227="6ème","Mixte",G227)),"fragile","satisfaisant")),IF(AD227&gt;=SUMIFS(Barèmes!$D$6:$D$28,Barèmes!$A$6:$A$28,"Surcoût d'agilité (s) — technique",Barèmes!$B$6:$B$28,H227,Barèmes!$C$6:$C$28,IF(H227="6ème","Mixte",G227)),"à besoin",IF(AD227&gt;=SUMIFS(Barèmes!$E$6:$E$28,Barèmes!$A$6:$A$28,"Surcoût d'agilité (s) — technique",Barèmes!$B$6:$B$28,H227,Barèmes!$C$6:$C$28,IF(H227="6ème","Mixte",G227)),"fragile","satisfaisant"))))</f>
        <v/>
      </c>
      <c r="AG227" s="30" t="str">
        <f>IF(OR(AD227="",SUMPRODUCT((Barèmes!$A$6:$A$28="Surcoût d'agilité (s) — technique")*(Barèmes!$B$6:$B$28=H227)*(Barèmes!$C$6:$C$28=IF(H227="6ème","Mixte",G227)))=0),"",IF(SUMPRODUCT((Barèmes!$A$6:$A$28="Surcoût d'agilité (s) — technique")*(Barèmes!$B$6:$B$28=H227)*(Barèmes!$C$6:$C$28=IF(H227="6ème","Mixte",G227))*(Barèmes!$J$6:$J$28="+"))&gt;0,IF(AD227&lt;=SUMIFS(Barèmes!$F$6:$F$28,Barèmes!$A$6:$A$28,"Surcoût d'agilité (s) — technique",Barèmes!$B$6:$B$28,H227,Barèmes!$C$6:$C$28,IF(H227="6ème","Mixte",G227)),Barèmes!$B$2,IF(AD227&lt;=SUMIFS(Barèmes!$G$6:$G$28,Barèmes!$A$6:$A$28,"Surcoût d'agilité (s) — technique",Barèmes!$B$6:$B$28,H227,Barèmes!$C$6:$C$28,IF(H227="6ème","Mixte",G227)),Barèmes!$C$2,IF(AD227&lt;=SUMIFS(Barèmes!$H$6:$H$28,Barèmes!$A$6:$A$28,"Surcoût d'agilité (s) — technique",Barèmes!$B$6:$B$28,H227,Barèmes!$C$6:$C$28,IF(H227="6ème","Mixte",G227)),Barèmes!$D$2,IF(AD227&lt;=SUMIFS(Barèmes!$I$6:$I$28,Barèmes!$A$6:$A$28,"Surcoût d'agilité (s) — technique",Barèmes!$B$6:$B$28,H227,Barèmes!$C$6:$C$28,IF(H227="6ème","Mixte",G227)),Barèmes!$E$2,Barèmes!$F$2)))),IF(AD227&gt;=SUMIFS(Barèmes!$F$6:$F$28,Barèmes!$A$6:$A$28,"Surcoût d'agilité (s) — technique",Barèmes!$B$6:$B$28,H227,Barèmes!$C$6:$C$28,IF(H227="6ème","Mixte",G227)),Barèmes!$B$2,IF(AD227&gt;=SUMIFS(Barèmes!$G$6:$G$28,Barèmes!$A$6:$A$28,"Surcoût d'agilité (s) — technique",Barèmes!$B$6:$B$28,H227,Barèmes!$C$6:$C$28,IF(H227="6ème","Mixte",G227)),Barèmes!$C$2,IF(AD227&gt;=SUMIFS(Barèmes!$H$6:$H$28,Barèmes!$A$6:$A$28,"Surcoût d'agilité (s) — technique",Barèmes!$B$6:$B$28,H227,Barèmes!$C$6:$C$28,IF(H227="6ème","Mixte",G227)),Barèmes!$D$2,IF(AD227&gt;=SUMIFS(Barèmes!$I$6:$I$28,Barèmes!$A$6:$A$28,"Surcoût d'agilité (s) — technique",Barèmes!$B$6:$B$28,H227,Barèmes!$C$6:$C$28,IF(H227="6ème","Mixte",G227)),Barèmes!$E$2,Barèmes!$F$2))))))</f>
        <v/>
      </c>
      <c r="AH227" s="31" t="str">
        <f>IF((IF(N227="",0,1)+IF(Q227="",0,1)+IF(W227="",0,1)+IF(Z227="",0,1)+IF(AC227="",0,1))=0,"",3*IF(N227=Barèmes!$B$2,1,IF(N227=Barèmes!$C$2,2,IF(N227=Barèmes!$D$2,3,IF(N227=Barèmes!$E$2,4,IF(N227=Barèmes!$F$2,5,0)))))+3*IF(Q227=Barèmes!$B$2,1,IF(Q227=Barèmes!$C$2,2,IF(Q227=Barèmes!$D$2,3,IF(Q227=Barèmes!$E$2,4,IF(Q227=Barèmes!$F$2,5,0)))))+2*IF(W227=Barèmes!$B$2,1,IF(W227=Barèmes!$C$2,2,IF(W227=Barèmes!$D$2,3,IF(W227=Barèmes!$E$2,4,IF(W227=Barèmes!$F$2,5,0)))))+1*IF(Z227=Barèmes!$B$2,1,IF(Z227=Barèmes!$C$2,2,IF(Z227=Barèmes!$D$2,3,IF(Z227=Barèmes!$E$2,4,IF(Z227=Barèmes!$F$2,5,0)))))+1*IF(AC227=Barèmes!$B$2,1,IF(AC227=Barèmes!$C$2,2,IF(AC227=Barèmes!$D$2,3,IF(AC227=Barèmes!$E$2,4,IF(AC227=Barèmes!$F$2,5,0))))))</f>
        <v/>
      </c>
      <c r="AI227" s="31"/>
      <c r="AJ227" s="32" t="str">
        <f>IFERROR(INDEX(Croissance!$B$5:$B$604,MATCH(A227,Croissance!$A$5:$A$604,0)),"")</f>
        <v/>
      </c>
      <c r="AK227" s="32" t="str">
        <f>IFERROR(INDEX(Croissance!$C$5:$C$604,MATCH(A227,Croissance!$A$5:$A$604,0)),"")</f>
        <v/>
      </c>
      <c r="AL227" s="32" t="str">
        <f>IFERROR(INDEX(Croissance!$D$5:$D$604,MATCH(A227,Croissance!$A$5:$A$604,0)),"")</f>
        <v/>
      </c>
      <c r="AM227" s="32" t="str">
        <f>IFERROR(INDEX(Croissance!$E$5:$E$604,MATCH(A227,Croissance!$A$5:$A$604,0)),"")</f>
        <v/>
      </c>
      <c r="AO227" s="33">
        <f t="shared" si="32"/>
        <v>0</v>
      </c>
      <c r="AP227" s="33">
        <f t="shared" si="28"/>
        <v>0</v>
      </c>
      <c r="AQ227" s="33">
        <f>IF(A227="",0,IF(AND(OR('Synthèse classe'!$C$2="Tous",C227='Synthèse classe'!$C$2),OR('Synthèse classe'!$C$3="Toutes",D227='Synthèse classe'!$C$3),OR('Synthèse classe'!$C$4="Toutes",AND('Synthèse classe'!$C$4="Dernière",AP227=1),B227=IFERROR(VALUE('Synthèse classe'!$C$4),0))),1,0))</f>
        <v>0</v>
      </c>
      <c r="AR227" s="34" t="str">
        <f t="shared" si="29"/>
        <v/>
      </c>
    </row>
    <row r="228" spans="1:44" x14ac:dyDescent="0.2">
      <c r="A228" s="17" t="str">
        <f t="shared" si="25"/>
        <v/>
      </c>
      <c r="B228" s="18"/>
      <c r="C228" s="19"/>
      <c r="D228" s="19"/>
      <c r="E228" s="19"/>
      <c r="F228" s="19"/>
      <c r="G228" s="19"/>
      <c r="H228" s="17" t="str">
        <f t="shared" si="30"/>
        <v/>
      </c>
      <c r="I228" s="20"/>
      <c r="J228" s="18"/>
      <c r="K228" s="19"/>
      <c r="L228" s="21" t="str">
        <f t="shared" si="31"/>
        <v/>
      </c>
      <c r="M228" s="21" t="str">
        <f>IF(OR(J228="",SUMPRODUCT((Barèmes!$A$6:$A$28="Endurance — Luc Léger (palier)")*(Barèmes!$B$6:$B$28=H228)*(Barèmes!$C$6:$C$28=IF(H228="6ème","Mixte",G228)))=0),"",IF(SUMPRODUCT((Barèmes!$A$6:$A$28="Endurance — Luc Léger (palier)")*(Barèmes!$B$6:$B$28=H228)*(Barèmes!$C$6:$C$28=IF(H228="6ème","Mixte",G228))*(Barèmes!$J$6:$J$28="+"))&gt;0,IF(J228&lt;=SUMIFS(Barèmes!$D$6:$D$28,Barèmes!$A$6:$A$28,"Endurance — Luc Léger (palier)",Barèmes!$B$6:$B$28,H228,Barèmes!$C$6:$C$28,IF(H228="6ème","Mixte",G228)),"à besoin",IF(J228&lt;=SUMIFS(Barèmes!$E$6:$E$28,Barèmes!$A$6:$A$28,"Endurance — Luc Léger (palier)",Barèmes!$B$6:$B$28,H228,Barèmes!$C$6:$C$28,IF(H228="6ème","Mixte",G228)),"fragile","satisfaisant")),IF(J228&gt;=SUMIFS(Barèmes!$D$6:$D$28,Barèmes!$A$6:$A$28,"Endurance — Luc Léger (palier)",Barèmes!$B$6:$B$28,H228,Barèmes!$C$6:$C$28,IF(H228="6ème","Mixte",G228)),"à besoin",IF(J228&gt;=SUMIFS(Barèmes!$E$6:$E$28,Barèmes!$A$6:$A$28,"Endurance — Luc Léger (palier)",Barèmes!$B$6:$B$28,H228,Barèmes!$C$6:$C$28,IF(H228="6ème","Mixte",G228)),"fragile","satisfaisant"))))</f>
        <v/>
      </c>
      <c r="N228" s="21" t="str">
        <f>IF(OR(J228="",SUMPRODUCT((Barèmes!$A$6:$A$28="Endurance — Luc Léger (palier)")*(Barèmes!$B$6:$B$28=H228)*(Barèmes!$C$6:$C$28=IF(H228="6ème","Mixte",G228)))=0),"",IF(SUMPRODUCT((Barèmes!$A$6:$A$28="Endurance — Luc Léger (palier)")*(Barèmes!$B$6:$B$28=H228)*(Barèmes!$C$6:$C$28=IF(H228="6ème","Mixte",G228))*(Barèmes!$J$6:$J$28="+"))&gt;0,IF(J228&lt;=SUMIFS(Barèmes!$F$6:$F$28,Barèmes!$A$6:$A$28,"Endurance — Luc Léger (palier)",Barèmes!$B$6:$B$28,H228,Barèmes!$C$6:$C$28,IF(H228="6ème","Mixte",G228)),Barèmes!$B$2,IF(J228&lt;=SUMIFS(Barèmes!$G$6:$G$28,Barèmes!$A$6:$A$28,"Endurance — Luc Léger (palier)",Barèmes!$B$6:$B$28,H228,Barèmes!$C$6:$C$28,IF(H228="6ème","Mixte",G228)),Barèmes!$C$2,IF(J228&lt;=SUMIFS(Barèmes!$H$6:$H$28,Barèmes!$A$6:$A$28,"Endurance — Luc Léger (palier)",Barèmes!$B$6:$B$28,H228,Barèmes!$C$6:$C$28,IF(H228="6ème","Mixte",G228)),Barèmes!$D$2,IF(J228&lt;=SUMIFS(Barèmes!$I$6:$I$28,Barèmes!$A$6:$A$28,"Endurance — Luc Léger (palier)",Barèmes!$B$6:$B$28,H228,Barèmes!$C$6:$C$28,IF(H228="6ème","Mixte",G228)),Barèmes!$E$2,Barèmes!$F$2)))),IF(J228&gt;=SUMIFS(Barèmes!$F$6:$F$28,Barèmes!$A$6:$A$28,"Endurance — Luc Léger (palier)",Barèmes!$B$6:$B$28,H228,Barèmes!$C$6:$C$28,IF(H228="6ème","Mixte",G228)),Barèmes!$B$2,IF(J228&gt;=SUMIFS(Barèmes!$G$6:$G$28,Barèmes!$A$6:$A$28,"Endurance — Luc Léger (palier)",Barèmes!$B$6:$B$28,H228,Barèmes!$C$6:$C$28,IF(H228="6ème","Mixte",G228)),Barèmes!$C$2,IF(J228&gt;=SUMIFS(Barèmes!$H$6:$H$28,Barèmes!$A$6:$A$28,"Endurance — Luc Léger (palier)",Barèmes!$B$6:$B$28,H228,Barèmes!$C$6:$C$28,IF(H228="6ème","Mixte",G228)),Barèmes!$D$2,IF(J228&gt;=SUMIFS(Barèmes!$I$6:$I$28,Barèmes!$A$6:$A$28,"Endurance — Luc Léger (palier)",Barèmes!$B$6:$B$28,H228,Barèmes!$C$6:$C$28,IF(H228="6ème","Mixte",G228)),Barèmes!$E$2,Barèmes!$F$2))))))</f>
        <v/>
      </c>
      <c r="O228" s="22"/>
      <c r="P228" s="23" t="str">
        <f>IF(OR(O228="",SUMPRODUCT((Barèmes!$A$6:$A$28="Force bas du corps — Saut en longueur (m)")*(Barèmes!$B$6:$B$28=H228)*(Barèmes!$C$6:$C$28=IF(H228="6ème","Mixte",G228)))=0),"",IF(SUMPRODUCT((Barèmes!$A$6:$A$28="Force bas du corps — Saut en longueur (m)")*(Barèmes!$B$6:$B$28=H228)*(Barèmes!$C$6:$C$28=IF(H228="6ème","Mixte",G228))*(Barèmes!$J$6:$J$28="+"))&gt;0,IF(O228&lt;=SUMIFS(Barèmes!$D$6:$D$28,Barèmes!$A$6:$A$28,"Force bas du corps — Saut en longueur (m)",Barèmes!$B$6:$B$28,H228,Barèmes!$C$6:$C$28,IF(H228="6ème","Mixte",G228)),"à besoin",IF(O228&lt;=SUMIFS(Barèmes!$E$6:$E$28,Barèmes!$A$6:$A$28,"Force bas du corps — Saut en longueur (m)",Barèmes!$B$6:$B$28,H228,Barèmes!$C$6:$C$28,IF(H228="6ème","Mixte",G228)),"fragile","satisfaisant")),IF(O228&gt;=SUMIFS(Barèmes!$D$6:$D$28,Barèmes!$A$6:$A$28,"Force bas du corps — Saut en longueur (m)",Barèmes!$B$6:$B$28,H228,Barèmes!$C$6:$C$28,IF(H228="6ème","Mixte",G228)),"à besoin",IF(O228&gt;=SUMIFS(Barèmes!$E$6:$E$28,Barèmes!$A$6:$A$28,"Force bas du corps — Saut en longueur (m)",Barèmes!$B$6:$B$28,H228,Barèmes!$C$6:$C$28,IF(H228="6ème","Mixte",G228)),"fragile","satisfaisant"))))</f>
        <v/>
      </c>
      <c r="Q228" s="23" t="str">
        <f>IF(OR(O228="",SUMPRODUCT((Barèmes!$A$6:$A$28="Force bas du corps — Saut en longueur (m)")*(Barèmes!$B$6:$B$28=H228)*(Barèmes!$C$6:$C$28=IF(H228="6ème","Mixte",G228)))=0),"",IF(SUMPRODUCT((Barèmes!$A$6:$A$28="Force bas du corps — Saut en longueur (m)")*(Barèmes!$B$6:$B$28=H228)*(Barèmes!$C$6:$C$28=IF(H228="6ème","Mixte",G228))*(Barèmes!$J$6:$J$28="+"))&gt;0,IF(O228&lt;=SUMIFS(Barèmes!$F$6:$F$28,Barèmes!$A$6:$A$28,"Force bas du corps — Saut en longueur (m)",Barèmes!$B$6:$B$28,H228,Barèmes!$C$6:$C$28,IF(H228="6ème","Mixte",G228)),Barèmes!$B$2,IF(O228&lt;=SUMIFS(Barèmes!$G$6:$G$28,Barèmes!$A$6:$A$28,"Force bas du corps — Saut en longueur (m)",Barèmes!$B$6:$B$28,H228,Barèmes!$C$6:$C$28,IF(H228="6ème","Mixte",G228)),Barèmes!$C$2,IF(O228&lt;=SUMIFS(Barèmes!$H$6:$H$28,Barèmes!$A$6:$A$28,"Force bas du corps — Saut en longueur (m)",Barèmes!$B$6:$B$28,H228,Barèmes!$C$6:$C$28,IF(H228="6ème","Mixte",G228)),Barèmes!$D$2,IF(O228&lt;=SUMIFS(Barèmes!$I$6:$I$28,Barèmes!$A$6:$A$28,"Force bas du corps — Saut en longueur (m)",Barèmes!$B$6:$B$28,H228,Barèmes!$C$6:$C$28,IF(H228="6ème","Mixte",G228)),Barèmes!$E$2,Barèmes!$F$2)))),IF(O228&gt;=SUMIFS(Barèmes!$F$6:$F$28,Barèmes!$A$6:$A$28,"Force bas du corps — Saut en longueur (m)",Barèmes!$B$6:$B$28,H228,Barèmes!$C$6:$C$28,IF(H228="6ème","Mixte",G228)),Barèmes!$B$2,IF(O228&gt;=SUMIFS(Barèmes!$G$6:$G$28,Barèmes!$A$6:$A$28,"Force bas du corps — Saut en longueur (m)",Barèmes!$B$6:$B$28,H228,Barèmes!$C$6:$C$28,IF(H228="6ème","Mixte",G228)),Barèmes!$C$2,IF(O228&gt;=SUMIFS(Barèmes!$H$6:$H$28,Barèmes!$A$6:$A$28,"Force bas du corps — Saut en longueur (m)",Barèmes!$B$6:$B$28,H228,Barèmes!$C$6:$C$28,IF(H228="6ème","Mixte",G228)),Barèmes!$D$2,IF(O228&gt;=SUMIFS(Barèmes!$I$6:$I$28,Barèmes!$A$6:$A$28,"Force bas du corps — Saut en longueur (m)",Barèmes!$B$6:$B$28,H228,Barèmes!$C$6:$C$28,IF(H228="6ème","Mixte",G228)),Barèmes!$E$2,Barèmes!$F$2))))))</f>
        <v/>
      </c>
      <c r="R228" s="22"/>
      <c r="S228" s="24" t="str">
        <f>IF(OR(R228="",SUMPRODUCT((Barèmes!$A$6:$A$28="Vitesse — 30 m (s)")*(Barèmes!$B$6:$B$28=H228)*(Barèmes!$C$6:$C$28=IF(H228="6ème","Mixte",G228)))=0),"",IF(SUMPRODUCT((Barèmes!$A$6:$A$28="Vitesse — 30 m (s)")*(Barèmes!$B$6:$B$28=H228)*(Barèmes!$C$6:$C$28=IF(H228="6ème","Mixte",G228))*(Barèmes!$J$6:$J$28="+"))&gt;0,IF(R228&lt;=SUMIFS(Barèmes!$D$6:$D$28,Barèmes!$A$6:$A$28,"Vitesse — 30 m (s)",Barèmes!$B$6:$B$28,H228,Barèmes!$C$6:$C$28,IF(H228="6ème","Mixte",G228)),"à besoin",IF(R228&lt;=SUMIFS(Barèmes!$E$6:$E$28,Barèmes!$A$6:$A$28,"Vitesse — 30 m (s)",Barèmes!$B$6:$B$28,H228,Barèmes!$C$6:$C$28,IF(H228="6ème","Mixte",G228)),"fragile","satisfaisant")),IF(R228&gt;=SUMIFS(Barèmes!$D$6:$D$28,Barèmes!$A$6:$A$28,"Vitesse — 30 m (s)",Barèmes!$B$6:$B$28,H228,Barèmes!$C$6:$C$28,IF(H228="6ème","Mixte",G228)),"à besoin",IF(R228&gt;=SUMIFS(Barèmes!$E$6:$E$28,Barèmes!$A$6:$A$28,"Vitesse — 30 m (s)",Barèmes!$B$6:$B$28,H228,Barèmes!$C$6:$C$28,IF(H228="6ème","Mixte",G228)),"fragile","satisfaisant"))))</f>
        <v/>
      </c>
      <c r="T228" s="24" t="str">
        <f>IF(OR(R228="",SUMPRODUCT((Barèmes!$A$6:$A$28="Vitesse — 30 m (s)")*(Barèmes!$B$6:$B$28=H228)*(Barèmes!$C$6:$C$28=IF(H228="6ème","Mixte",G228)))=0),"",IF(SUMPRODUCT((Barèmes!$A$6:$A$28="Vitesse — 30 m (s)")*(Barèmes!$B$6:$B$28=H228)*(Barèmes!$C$6:$C$28=IF(H228="6ème","Mixte",G228))*(Barèmes!$J$6:$J$28="+"))&gt;0,IF(R228&lt;=SUMIFS(Barèmes!$F$6:$F$28,Barèmes!$A$6:$A$28,"Vitesse — 30 m (s)",Barèmes!$B$6:$B$28,H228,Barèmes!$C$6:$C$28,IF(H228="6ème","Mixte",G228)),Barèmes!$B$2,IF(R228&lt;=SUMIFS(Barèmes!$G$6:$G$28,Barèmes!$A$6:$A$28,"Vitesse — 30 m (s)",Barèmes!$B$6:$B$28,H228,Barèmes!$C$6:$C$28,IF(H228="6ème","Mixte",G228)),Barèmes!$C$2,IF(R228&lt;=SUMIFS(Barèmes!$H$6:$H$28,Barèmes!$A$6:$A$28,"Vitesse — 30 m (s)",Barèmes!$B$6:$B$28,H228,Barèmes!$C$6:$C$28,IF(H228="6ème","Mixte",G228)),Barèmes!$D$2,IF(R228&lt;=SUMIFS(Barèmes!$I$6:$I$28,Barèmes!$A$6:$A$28,"Vitesse — 30 m (s)",Barèmes!$B$6:$B$28,H228,Barèmes!$C$6:$C$28,IF(H228="6ème","Mixte",G228)),Barèmes!$E$2,Barèmes!$F$2)))),IF(R228&gt;=SUMIFS(Barèmes!$F$6:$F$28,Barèmes!$A$6:$A$28,"Vitesse — 30 m (s)",Barèmes!$B$6:$B$28,H228,Barèmes!$C$6:$C$28,IF(H228="6ème","Mixte",G228)),Barèmes!$B$2,IF(R228&gt;=SUMIFS(Barèmes!$G$6:$G$28,Barèmes!$A$6:$A$28,"Vitesse — 30 m (s)",Barèmes!$B$6:$B$28,H228,Barèmes!$C$6:$C$28,IF(H228="6ème","Mixte",G228)),Barèmes!$C$2,IF(R228&gt;=SUMIFS(Barèmes!$H$6:$H$28,Barèmes!$A$6:$A$28,"Vitesse — 30 m (s)",Barèmes!$B$6:$B$28,H228,Barèmes!$C$6:$C$28,IF(H228="6ème","Mixte",G228)),Barèmes!$D$2,IF(R228&gt;=SUMIFS(Barèmes!$I$6:$I$28,Barèmes!$A$6:$A$28,"Vitesse — 30 m (s)",Barèmes!$B$6:$B$28,H228,Barèmes!$C$6:$C$28,IF(H228="6ème","Mixte",G228)),Barèmes!$E$2,Barèmes!$F$2))))))</f>
        <v/>
      </c>
      <c r="U228" s="22"/>
      <c r="V228" s="25" t="str">
        <f>IF(OR(U228="",SUMPRODUCT((Barèmes!$A$6:$A$28="Vitesse — 50 m (s)")*(Barèmes!$B$6:$B$28=H228)*(Barèmes!$C$6:$C$28=IF(H228="6ème","Mixte",G228)))=0),"",IF(SUMPRODUCT((Barèmes!$A$6:$A$28="Vitesse — 50 m (s)")*(Barèmes!$B$6:$B$28=H228)*(Barèmes!$C$6:$C$28=IF(H228="6ème","Mixte",G228))*(Barèmes!$J$6:$J$28="+"))&gt;0,IF(U228&lt;=SUMIFS(Barèmes!$D$6:$D$28,Barèmes!$A$6:$A$28,"Vitesse — 50 m (s)",Barèmes!$B$6:$B$28,H228,Barèmes!$C$6:$C$28,IF(H228="6ème","Mixte",G228)),"à besoin",IF(U228&lt;=SUMIFS(Barèmes!$E$6:$E$28,Barèmes!$A$6:$A$28,"Vitesse — 50 m (s)",Barèmes!$B$6:$B$28,H228,Barèmes!$C$6:$C$28,IF(H228="6ème","Mixte",G228)),"fragile","satisfaisant")),IF(U228&gt;=SUMIFS(Barèmes!$D$6:$D$28,Barèmes!$A$6:$A$28,"Vitesse — 50 m (s)",Barèmes!$B$6:$B$28,H228,Barèmes!$C$6:$C$28,IF(H228="6ème","Mixte",G228)),"à besoin",IF(U228&gt;=SUMIFS(Barèmes!$E$6:$E$28,Barèmes!$A$6:$A$28,"Vitesse — 50 m (s)",Barèmes!$B$6:$B$28,H228,Barèmes!$C$6:$C$28,IF(H228="6ème","Mixte",G228)),"fragile","satisfaisant"))))</f>
        <v/>
      </c>
      <c r="W228" s="25" t="str">
        <f>IF(OR(U228="",SUMPRODUCT((Barèmes!$A$6:$A$28="Vitesse — 50 m (s)")*(Barèmes!$B$6:$B$28=H228)*(Barèmes!$C$6:$C$28=IF(H228="6ème","Mixte",G228)))=0),"",IF(SUMPRODUCT((Barèmes!$A$6:$A$28="Vitesse — 50 m (s)")*(Barèmes!$B$6:$B$28=H228)*(Barèmes!$C$6:$C$28=IF(H228="6ème","Mixte",G228))*(Barèmes!$J$6:$J$28="+"))&gt;0,IF(U228&lt;=SUMIFS(Barèmes!$F$6:$F$28,Barèmes!$A$6:$A$28,"Vitesse — 50 m (s)",Barèmes!$B$6:$B$28,H228,Barèmes!$C$6:$C$28,IF(H228="6ème","Mixte",G228)),Barèmes!$B$2,IF(U228&lt;=SUMIFS(Barèmes!$G$6:$G$28,Barèmes!$A$6:$A$28,"Vitesse — 50 m (s)",Barèmes!$B$6:$B$28,H228,Barèmes!$C$6:$C$28,IF(H228="6ème","Mixte",G228)),Barèmes!$C$2,IF(U228&lt;=SUMIFS(Barèmes!$H$6:$H$28,Barèmes!$A$6:$A$28,"Vitesse — 50 m (s)",Barèmes!$B$6:$B$28,H228,Barèmes!$C$6:$C$28,IF(H228="6ème","Mixte",G228)),Barèmes!$D$2,IF(U228&lt;=SUMIFS(Barèmes!$I$6:$I$28,Barèmes!$A$6:$A$28,"Vitesse — 50 m (s)",Barèmes!$B$6:$B$28,H228,Barèmes!$C$6:$C$28,IF(H228="6ème","Mixte",G228)),Barèmes!$E$2,Barèmes!$F$2)))),IF(U228&gt;=SUMIFS(Barèmes!$F$6:$F$28,Barèmes!$A$6:$A$28,"Vitesse — 50 m (s)",Barèmes!$B$6:$B$28,H228,Barèmes!$C$6:$C$28,IF(H228="6ème","Mixte",G228)),Barèmes!$B$2,IF(U228&gt;=SUMIFS(Barèmes!$G$6:$G$28,Barèmes!$A$6:$A$28,"Vitesse — 50 m (s)",Barèmes!$B$6:$B$28,H228,Barèmes!$C$6:$C$28,IF(H228="6ème","Mixte",G228)),Barèmes!$C$2,IF(U228&gt;=SUMIFS(Barèmes!$H$6:$H$28,Barèmes!$A$6:$A$28,"Vitesse — 50 m (s)",Barèmes!$B$6:$B$28,H228,Barèmes!$C$6:$C$28,IF(H228="6ème","Mixte",G228)),Barèmes!$D$2,IF(U228&gt;=SUMIFS(Barèmes!$I$6:$I$28,Barèmes!$A$6:$A$28,"Vitesse — 50 m (s)",Barèmes!$B$6:$B$28,H228,Barèmes!$C$6:$C$28,IF(H228="6ème","Mixte",G228)),Barèmes!$E$2,Barèmes!$F$2))))))</f>
        <v/>
      </c>
      <c r="X228" s="18"/>
      <c r="Y228" s="26" t="str" cm="1">
        <f t="array" ref="Y228">IF(OR(X228="",SUMPRODUCT((Barèmes!$A$6:$A$28="Souplesse (score 1-5)")*(Barèmes!$B$6:$B$28=H228)*(Barèmes!$C$6:$C$28=IF(H228="6ème","Mixte",G228)))=0),"",IF(SUMPRODUCT((Barèmes!$A$6:$A$28="Souplesse (score 1-5)")*(Barèmes!$B$6:$B$28=H228)*(Barèmes!$C$6:$C$28=IF(H228="6ème","Mixte",G228))*(Barèmes!$J$6:$J$28="+"))&gt;0,IF(X228&lt;=SUMIFS(Barèmes!$D$6:$D$28,Barèmes!$A$6:$A$28,"Souplesse (score 1-5)",Barèmes!$B$6:$B$28,H228,Barèmes!$C$6:$C$28,IF(H228="6ème","Mixte",G228)),"à besoin",IF(X228&lt;=SUMIFS(Barèmes!$E$6:$E$28,Barèmes!$A$6:$A$28,"Souplesse (score 1-5)",Barèmes!$B$6:$B$28,H228,Barèmes!$C$6:$C$28,IF(H228="6ème","Mixte",G228)),"fragile","satisfaisant")),IF(X228&gt;=SUMIFS(Barèmes!$D$6:$D$28,Barèmes!$A$6:$A$28,"Souplesse (score 1-5)",Barèmes!$B$6:$B$28,H228,Barèmes!$C$6:$C$28,IF(H228="6ème","Mixte",G228)),"à besoin",IF(X228&gt;=SUMIFS(Barèmes!$E$6:$E$28,Barèmes!$A$6:$A$28,"Souplesse (score 1-5)",Barèmes!$B$6:$B$28,H228,Barèmes!$C$6:$C$28,IF(H228="6ème","Mixte",G228)),"fragile","satisfaisant"))))</f>
        <v/>
      </c>
      <c r="Z228" s="26" t="str" cm="1">
        <f t="array" ref="Z228">IF(OR(X228="",SUMPRODUCT((Barèmes!$A$6:$A$28="Souplesse (score 1-5)")*(Barèmes!$B$6:$B$28=H228)*(Barèmes!$C$6:$C$28=IF(H228="6ème","Mixte",G228)))=0),"",IF(SUMPRODUCT((Barèmes!$A$6:$A$28="Souplesse (score 1-5)")*(Barèmes!$B$6:$B$28=H228)*(Barèmes!$C$6:$C$28=IF(H228="6ème","Mixte",G228))*(Barèmes!$J$6:$J$28="+"))&gt;0,IF(X228&lt;=SUMIFS(Barèmes!$F$6:$F$28,Barèmes!$A$6:$A$28,"Souplesse (score 1-5)",Barèmes!$B$6:$B$28,H228,Barèmes!$C$6:$C$28,IF(H228="6ème","Mixte",G228)),Barèmes!$B$2,IF(X228&lt;=SUMIFS(Barèmes!$G$6:$G$28,Barèmes!$A$6:$A$28,"Souplesse (score 1-5)",Barèmes!$B$6:$B$28,H228,Barèmes!$C$6:$C$28,IF(H228="6ème","Mixte",G228)),Barèmes!$C$2,IF(X228&lt;=SUMIFS(Barèmes!$H$6:$H$28,Barèmes!$A$6:$A$28,"Souplesse (score 1-5)",Barèmes!$B$6:$B$28,H228,Barèmes!$C$6:$C$28,IF(H228="6ème","Mixte",G228)),Barèmes!$D$2,IF(X228&lt;=SUMIFS(Barèmes!$I$6:$I$28,Barèmes!$A$6:$A$28,"Souplesse (score 1-5)",Barèmes!$B$6:$B$28,H228,Barèmes!$C$6:$C$28,IF(H228="6ème","Mixte",G228)),Barèmes!$E$2,Barèmes!$F$2)))),IF(X228&gt;=SUMIFS(Barèmes!$F$6:$F$28,Barèmes!$A$6:$A$28,"Souplesse (score 1-5)",Barèmes!$B$6:$B$28,H228,Barèmes!$C$6:$C$28,IF(H228="6ème","Mixte",G228)),Barèmes!$B$2,IF(X228&gt;=SUMIFS(Barèmes!$G$6:$G$28,Barèmes!$A$6:$A$28,"Souplesse (score 1-5)",Barèmes!$B$6:$B$28,H228,Barèmes!$C$6:$C$28,IF(H228="6ème","Mixte",G228)),Barèmes!$C$2,IF(X228&gt;=SUMIFS(Barèmes!$H$6:$H$28,Barèmes!$A$6:$A$28,"Souplesse (score 1-5)",Barèmes!$B$6:$B$28,H228,Barèmes!$C$6:$C$28,IF(H228="6ème","Mixte",G228)),Barèmes!$D$2,IF(X228&gt;=SUMIFS(Barèmes!$I$6:$I$28,Barèmes!$A$6:$A$28,"Souplesse (score 1-5)",Barèmes!$B$6:$B$28,H228,Barèmes!$C$6:$C$28,IF(H228="6ème","Mixte",G228)),Barèmes!$E$2,Barèmes!$F$2))))))</f>
        <v/>
      </c>
      <c r="AA228" s="22"/>
      <c r="AB228" s="27" t="str">
        <f>IF(OR(AA228="",SUMPRODUCT((Barèmes!$A$6:$A$28="Agilité — T-test 974 (s)")*(Barèmes!$B$6:$B$28=H228)*(Barèmes!$C$6:$C$28=IF(H228="6ème","Mixte",G228)))=0),"",IF(SUMPRODUCT((Barèmes!$A$6:$A$28="Agilité — T-test 974 (s)")*(Barèmes!$B$6:$B$28=H228)*(Barèmes!$C$6:$C$28=IF(H228="6ème","Mixte",G228))*(Barèmes!$J$6:$J$28="+"))&gt;0,IF(AA228&lt;=SUMIFS(Barèmes!$D$6:$D$28,Barèmes!$A$6:$A$28,"Agilité — T-test 974 (s)",Barèmes!$B$6:$B$28,H228,Barèmes!$C$6:$C$28,IF(H228="6ème","Mixte",G228)),"à besoin",IF(AA228&lt;=SUMIFS(Barèmes!$E$6:$E$28,Barèmes!$A$6:$A$28,"Agilité — T-test 974 (s)",Barèmes!$B$6:$B$28,H228,Barèmes!$C$6:$C$28,IF(H228="6ème","Mixte",G228)),"fragile","satisfaisant")),IF(AA228&gt;=SUMIFS(Barèmes!$D$6:$D$28,Barèmes!$A$6:$A$28,"Agilité — T-test 974 (s)",Barèmes!$B$6:$B$28,H228,Barèmes!$C$6:$C$28,IF(H228="6ème","Mixte",G228)),"à besoin",IF(AA228&gt;=SUMIFS(Barèmes!$E$6:$E$28,Barèmes!$A$6:$A$28,"Agilité — T-test 974 (s)",Barèmes!$B$6:$B$28,H228,Barèmes!$C$6:$C$28,IF(H228="6ème","Mixte",G228)),"fragile","satisfaisant"))))</f>
        <v/>
      </c>
      <c r="AC228" s="27" t="str">
        <f>IF(OR(AA228="",SUMPRODUCT((Barèmes!$A$6:$A$28="Agilité — T-test 974 (s)")*(Barèmes!$B$6:$B$28=H228)*(Barèmes!$C$6:$C$28=IF(H228="6ème","Mixte",G228)))=0),"",IF(SUMPRODUCT((Barèmes!$A$6:$A$28="Agilité — T-test 974 (s)")*(Barèmes!$B$6:$B$28=H228)*(Barèmes!$C$6:$C$28=IF(H228="6ème","Mixte",G228))*(Barèmes!$J$6:$J$28="+"))&gt;0,IF(AA228&lt;=SUMIFS(Barèmes!$F$6:$F$28,Barèmes!$A$6:$A$28,"Agilité — T-test 974 (s)",Barèmes!$B$6:$B$28,H228,Barèmes!$C$6:$C$28,IF(H228="6ème","Mixte",G228)),Barèmes!$B$2,IF(AA228&lt;=SUMIFS(Barèmes!$G$6:$G$28,Barèmes!$A$6:$A$28,"Agilité — T-test 974 (s)",Barèmes!$B$6:$B$28,H228,Barèmes!$C$6:$C$28,IF(H228="6ème","Mixte",G228)),Barèmes!$C$2,IF(AA228&lt;=SUMIFS(Barèmes!$H$6:$H$28,Barèmes!$A$6:$A$28,"Agilité — T-test 974 (s)",Barèmes!$B$6:$B$28,H228,Barèmes!$C$6:$C$28,IF(H228="6ème","Mixte",G228)),Barèmes!$D$2,IF(AA228&lt;=SUMIFS(Barèmes!$I$6:$I$28,Barèmes!$A$6:$A$28,"Agilité — T-test 974 (s)",Barèmes!$B$6:$B$28,H228,Barèmes!$C$6:$C$28,IF(H228="6ème","Mixte",G228)),Barèmes!$E$2,Barèmes!$F$2)))),IF(AA228&gt;=SUMIFS(Barèmes!$F$6:$F$28,Barèmes!$A$6:$A$28,"Agilité — T-test 974 (s)",Barèmes!$B$6:$B$28,H228,Barèmes!$C$6:$C$28,IF(H228="6ème","Mixte",G228)),Barèmes!$B$2,IF(AA228&gt;=SUMIFS(Barèmes!$G$6:$G$28,Barèmes!$A$6:$A$28,"Agilité — T-test 974 (s)",Barèmes!$B$6:$B$28,H228,Barèmes!$C$6:$C$28,IF(H228="6ème","Mixte",G228)),Barèmes!$C$2,IF(AA228&gt;=SUMIFS(Barèmes!$H$6:$H$28,Barèmes!$A$6:$A$28,"Agilité — T-test 974 (s)",Barèmes!$B$6:$B$28,H228,Barèmes!$C$6:$C$28,IF(H228="6ème","Mixte",G228)),Barèmes!$D$2,IF(AA228&gt;=SUMIFS(Barèmes!$I$6:$I$28,Barèmes!$A$6:$A$28,"Agilité — T-test 974 (s)",Barèmes!$B$6:$B$28,H228,Barèmes!$C$6:$C$28,IF(H228="6ème","Mixte",G228)),Barèmes!$E$2,Barèmes!$F$2))))))</f>
        <v/>
      </c>
      <c r="AD228" s="28" t="str">
        <f t="shared" si="26"/>
        <v/>
      </c>
      <c r="AE228" s="29" t="str">
        <f t="shared" si="27"/>
        <v/>
      </c>
      <c r="AF228" s="30" t="str">
        <f>IF(OR(AD228="",SUMPRODUCT((Barèmes!$A$6:$A$28="Surcoût d'agilité (s) — technique")*(Barèmes!$B$6:$B$28=H228)*(Barèmes!$C$6:$C$28=IF(H228="6ème","Mixte",G228)))=0),"",IF(SUMPRODUCT((Barèmes!$A$6:$A$28="Surcoût d'agilité (s) — technique")*(Barèmes!$B$6:$B$28=H228)*(Barèmes!$C$6:$C$28=IF(H228="6ème","Mixte",G228))*(Barèmes!$J$6:$J$28="+"))&gt;0,IF(AD228&lt;=SUMIFS(Barèmes!$D$6:$D$28,Barèmes!$A$6:$A$28,"Surcoût d'agilité (s) — technique",Barèmes!$B$6:$B$28,H228,Barèmes!$C$6:$C$28,IF(H228="6ème","Mixte",G228)),"à besoin",IF(AD228&lt;=SUMIFS(Barèmes!$E$6:$E$28,Barèmes!$A$6:$A$28,"Surcoût d'agilité (s) — technique",Barèmes!$B$6:$B$28,H228,Barèmes!$C$6:$C$28,IF(H228="6ème","Mixte",G228)),"fragile","satisfaisant")),IF(AD228&gt;=SUMIFS(Barèmes!$D$6:$D$28,Barèmes!$A$6:$A$28,"Surcoût d'agilité (s) — technique",Barèmes!$B$6:$B$28,H228,Barèmes!$C$6:$C$28,IF(H228="6ème","Mixte",G228)),"à besoin",IF(AD228&gt;=SUMIFS(Barèmes!$E$6:$E$28,Barèmes!$A$6:$A$28,"Surcoût d'agilité (s) — technique",Barèmes!$B$6:$B$28,H228,Barèmes!$C$6:$C$28,IF(H228="6ème","Mixte",G228)),"fragile","satisfaisant"))))</f>
        <v/>
      </c>
      <c r="AG228" s="30" t="str">
        <f>IF(OR(AD228="",SUMPRODUCT((Barèmes!$A$6:$A$28="Surcoût d'agilité (s) — technique")*(Barèmes!$B$6:$B$28=H228)*(Barèmes!$C$6:$C$28=IF(H228="6ème","Mixte",G228)))=0),"",IF(SUMPRODUCT((Barèmes!$A$6:$A$28="Surcoût d'agilité (s) — technique")*(Barèmes!$B$6:$B$28=H228)*(Barèmes!$C$6:$C$28=IF(H228="6ème","Mixte",G228))*(Barèmes!$J$6:$J$28="+"))&gt;0,IF(AD228&lt;=SUMIFS(Barèmes!$F$6:$F$28,Barèmes!$A$6:$A$28,"Surcoût d'agilité (s) — technique",Barèmes!$B$6:$B$28,H228,Barèmes!$C$6:$C$28,IF(H228="6ème","Mixte",G228)),Barèmes!$B$2,IF(AD228&lt;=SUMIFS(Barèmes!$G$6:$G$28,Barèmes!$A$6:$A$28,"Surcoût d'agilité (s) — technique",Barèmes!$B$6:$B$28,H228,Barèmes!$C$6:$C$28,IF(H228="6ème","Mixte",G228)),Barèmes!$C$2,IF(AD228&lt;=SUMIFS(Barèmes!$H$6:$H$28,Barèmes!$A$6:$A$28,"Surcoût d'agilité (s) — technique",Barèmes!$B$6:$B$28,H228,Barèmes!$C$6:$C$28,IF(H228="6ème","Mixte",G228)),Barèmes!$D$2,IF(AD228&lt;=SUMIFS(Barèmes!$I$6:$I$28,Barèmes!$A$6:$A$28,"Surcoût d'agilité (s) — technique",Barèmes!$B$6:$B$28,H228,Barèmes!$C$6:$C$28,IF(H228="6ème","Mixte",G228)),Barèmes!$E$2,Barèmes!$F$2)))),IF(AD228&gt;=SUMIFS(Barèmes!$F$6:$F$28,Barèmes!$A$6:$A$28,"Surcoût d'agilité (s) — technique",Barèmes!$B$6:$B$28,H228,Barèmes!$C$6:$C$28,IF(H228="6ème","Mixte",G228)),Barèmes!$B$2,IF(AD228&gt;=SUMIFS(Barèmes!$G$6:$G$28,Barèmes!$A$6:$A$28,"Surcoût d'agilité (s) — technique",Barèmes!$B$6:$B$28,H228,Barèmes!$C$6:$C$28,IF(H228="6ème","Mixte",G228)),Barèmes!$C$2,IF(AD228&gt;=SUMIFS(Barèmes!$H$6:$H$28,Barèmes!$A$6:$A$28,"Surcoût d'agilité (s) — technique",Barèmes!$B$6:$B$28,H228,Barèmes!$C$6:$C$28,IF(H228="6ème","Mixte",G228)),Barèmes!$D$2,IF(AD228&gt;=SUMIFS(Barèmes!$I$6:$I$28,Barèmes!$A$6:$A$28,"Surcoût d'agilité (s) — technique",Barèmes!$B$6:$B$28,H228,Barèmes!$C$6:$C$28,IF(H228="6ème","Mixte",G228)),Barèmes!$E$2,Barèmes!$F$2))))))</f>
        <v/>
      </c>
      <c r="AH228" s="31" t="str">
        <f>IF((IF(N228="",0,1)+IF(Q228="",0,1)+IF(W228="",0,1)+IF(Z228="",0,1)+IF(AC228="",0,1))=0,"",3*IF(N228=Barèmes!$B$2,1,IF(N228=Barèmes!$C$2,2,IF(N228=Barèmes!$D$2,3,IF(N228=Barèmes!$E$2,4,IF(N228=Barèmes!$F$2,5,0)))))+3*IF(Q228=Barèmes!$B$2,1,IF(Q228=Barèmes!$C$2,2,IF(Q228=Barèmes!$D$2,3,IF(Q228=Barèmes!$E$2,4,IF(Q228=Barèmes!$F$2,5,0)))))+2*IF(W228=Barèmes!$B$2,1,IF(W228=Barèmes!$C$2,2,IF(W228=Barèmes!$D$2,3,IF(W228=Barèmes!$E$2,4,IF(W228=Barèmes!$F$2,5,0)))))+1*IF(Z228=Barèmes!$B$2,1,IF(Z228=Barèmes!$C$2,2,IF(Z228=Barèmes!$D$2,3,IF(Z228=Barèmes!$E$2,4,IF(Z228=Barèmes!$F$2,5,0)))))+1*IF(AC228=Barèmes!$B$2,1,IF(AC228=Barèmes!$C$2,2,IF(AC228=Barèmes!$D$2,3,IF(AC228=Barèmes!$E$2,4,IF(AC228=Barèmes!$F$2,5,0))))))</f>
        <v/>
      </c>
      <c r="AI228" s="31"/>
      <c r="AJ228" s="32" t="str">
        <f>IFERROR(INDEX(Croissance!$B$5:$B$604,MATCH(A228,Croissance!$A$5:$A$604,0)),"")</f>
        <v/>
      </c>
      <c r="AK228" s="32" t="str">
        <f>IFERROR(INDEX(Croissance!$C$5:$C$604,MATCH(A228,Croissance!$A$5:$A$604,0)),"")</f>
        <v/>
      </c>
      <c r="AL228" s="32" t="str">
        <f>IFERROR(INDEX(Croissance!$D$5:$D$604,MATCH(A228,Croissance!$A$5:$A$604,0)),"")</f>
        <v/>
      </c>
      <c r="AM228" s="32" t="str">
        <f>IFERROR(INDEX(Croissance!$E$5:$E$604,MATCH(A228,Croissance!$A$5:$A$604,0)),"")</f>
        <v/>
      </c>
      <c r="AO228" s="33">
        <f t="shared" si="32"/>
        <v>0</v>
      </c>
      <c r="AP228" s="33">
        <f t="shared" si="28"/>
        <v>0</v>
      </c>
      <c r="AQ228" s="33">
        <f>IF(A228="",0,IF(AND(OR('Synthèse classe'!$C$2="Tous",C228='Synthèse classe'!$C$2),OR('Synthèse classe'!$C$3="Toutes",D228='Synthèse classe'!$C$3),OR('Synthèse classe'!$C$4="Toutes",AND('Synthèse classe'!$C$4="Dernière",AP228=1),B228=IFERROR(VALUE('Synthèse classe'!$C$4),0))),1,0))</f>
        <v>0</v>
      </c>
      <c r="AR228" s="34" t="str">
        <f t="shared" si="29"/>
        <v/>
      </c>
    </row>
    <row r="229" spans="1:44" x14ac:dyDescent="0.2">
      <c r="A229" s="17" t="str">
        <f t="shared" si="25"/>
        <v/>
      </c>
      <c r="B229" s="18"/>
      <c r="C229" s="19"/>
      <c r="D229" s="19"/>
      <c r="E229" s="19"/>
      <c r="F229" s="19"/>
      <c r="G229" s="19"/>
      <c r="H229" s="17" t="str">
        <f t="shared" si="30"/>
        <v/>
      </c>
      <c r="I229" s="20"/>
      <c r="J229" s="18"/>
      <c r="K229" s="19"/>
      <c r="L229" s="21" t="str">
        <f t="shared" si="31"/>
        <v/>
      </c>
      <c r="M229" s="21" t="str">
        <f>IF(OR(J229="",SUMPRODUCT((Barèmes!$A$6:$A$28="Endurance — Luc Léger (palier)")*(Barèmes!$B$6:$B$28=H229)*(Barèmes!$C$6:$C$28=IF(H229="6ème","Mixte",G229)))=0),"",IF(SUMPRODUCT((Barèmes!$A$6:$A$28="Endurance — Luc Léger (palier)")*(Barèmes!$B$6:$B$28=H229)*(Barèmes!$C$6:$C$28=IF(H229="6ème","Mixte",G229))*(Barèmes!$J$6:$J$28="+"))&gt;0,IF(J229&lt;=SUMIFS(Barèmes!$D$6:$D$28,Barèmes!$A$6:$A$28,"Endurance — Luc Léger (palier)",Barèmes!$B$6:$B$28,H229,Barèmes!$C$6:$C$28,IF(H229="6ème","Mixte",G229)),"à besoin",IF(J229&lt;=SUMIFS(Barèmes!$E$6:$E$28,Barèmes!$A$6:$A$28,"Endurance — Luc Léger (palier)",Barèmes!$B$6:$B$28,H229,Barèmes!$C$6:$C$28,IF(H229="6ème","Mixte",G229)),"fragile","satisfaisant")),IF(J229&gt;=SUMIFS(Barèmes!$D$6:$D$28,Barèmes!$A$6:$A$28,"Endurance — Luc Léger (palier)",Barèmes!$B$6:$B$28,H229,Barèmes!$C$6:$C$28,IF(H229="6ème","Mixte",G229)),"à besoin",IF(J229&gt;=SUMIFS(Barèmes!$E$6:$E$28,Barèmes!$A$6:$A$28,"Endurance — Luc Léger (palier)",Barèmes!$B$6:$B$28,H229,Barèmes!$C$6:$C$28,IF(H229="6ème","Mixte",G229)),"fragile","satisfaisant"))))</f>
        <v/>
      </c>
      <c r="N229" s="21" t="str">
        <f>IF(OR(J229="",SUMPRODUCT((Barèmes!$A$6:$A$28="Endurance — Luc Léger (palier)")*(Barèmes!$B$6:$B$28=H229)*(Barèmes!$C$6:$C$28=IF(H229="6ème","Mixte",G229)))=0),"",IF(SUMPRODUCT((Barèmes!$A$6:$A$28="Endurance — Luc Léger (palier)")*(Barèmes!$B$6:$B$28=H229)*(Barèmes!$C$6:$C$28=IF(H229="6ème","Mixte",G229))*(Barèmes!$J$6:$J$28="+"))&gt;0,IF(J229&lt;=SUMIFS(Barèmes!$F$6:$F$28,Barèmes!$A$6:$A$28,"Endurance — Luc Léger (palier)",Barèmes!$B$6:$B$28,H229,Barèmes!$C$6:$C$28,IF(H229="6ème","Mixte",G229)),Barèmes!$B$2,IF(J229&lt;=SUMIFS(Barèmes!$G$6:$G$28,Barèmes!$A$6:$A$28,"Endurance — Luc Léger (palier)",Barèmes!$B$6:$B$28,H229,Barèmes!$C$6:$C$28,IF(H229="6ème","Mixte",G229)),Barèmes!$C$2,IF(J229&lt;=SUMIFS(Barèmes!$H$6:$H$28,Barèmes!$A$6:$A$28,"Endurance — Luc Léger (palier)",Barèmes!$B$6:$B$28,H229,Barèmes!$C$6:$C$28,IF(H229="6ème","Mixte",G229)),Barèmes!$D$2,IF(J229&lt;=SUMIFS(Barèmes!$I$6:$I$28,Barèmes!$A$6:$A$28,"Endurance — Luc Léger (palier)",Barèmes!$B$6:$B$28,H229,Barèmes!$C$6:$C$28,IF(H229="6ème","Mixte",G229)),Barèmes!$E$2,Barèmes!$F$2)))),IF(J229&gt;=SUMIFS(Barèmes!$F$6:$F$28,Barèmes!$A$6:$A$28,"Endurance — Luc Léger (palier)",Barèmes!$B$6:$B$28,H229,Barèmes!$C$6:$C$28,IF(H229="6ème","Mixte",G229)),Barèmes!$B$2,IF(J229&gt;=SUMIFS(Barèmes!$G$6:$G$28,Barèmes!$A$6:$A$28,"Endurance — Luc Léger (palier)",Barèmes!$B$6:$B$28,H229,Barèmes!$C$6:$C$28,IF(H229="6ème","Mixte",G229)),Barèmes!$C$2,IF(J229&gt;=SUMIFS(Barèmes!$H$6:$H$28,Barèmes!$A$6:$A$28,"Endurance — Luc Léger (palier)",Barèmes!$B$6:$B$28,H229,Barèmes!$C$6:$C$28,IF(H229="6ème","Mixte",G229)),Barèmes!$D$2,IF(J229&gt;=SUMIFS(Barèmes!$I$6:$I$28,Barèmes!$A$6:$A$28,"Endurance — Luc Léger (palier)",Barèmes!$B$6:$B$28,H229,Barèmes!$C$6:$C$28,IF(H229="6ème","Mixte",G229)),Barèmes!$E$2,Barèmes!$F$2))))))</f>
        <v/>
      </c>
      <c r="O229" s="22"/>
      <c r="P229" s="23" t="str">
        <f>IF(OR(O229="",SUMPRODUCT((Barèmes!$A$6:$A$28="Force bas du corps — Saut en longueur (m)")*(Barèmes!$B$6:$B$28=H229)*(Barèmes!$C$6:$C$28=IF(H229="6ème","Mixte",G229)))=0),"",IF(SUMPRODUCT((Barèmes!$A$6:$A$28="Force bas du corps — Saut en longueur (m)")*(Barèmes!$B$6:$B$28=H229)*(Barèmes!$C$6:$C$28=IF(H229="6ème","Mixte",G229))*(Barèmes!$J$6:$J$28="+"))&gt;0,IF(O229&lt;=SUMIFS(Barèmes!$D$6:$D$28,Barèmes!$A$6:$A$28,"Force bas du corps — Saut en longueur (m)",Barèmes!$B$6:$B$28,H229,Barèmes!$C$6:$C$28,IF(H229="6ème","Mixte",G229)),"à besoin",IF(O229&lt;=SUMIFS(Barèmes!$E$6:$E$28,Barèmes!$A$6:$A$28,"Force bas du corps — Saut en longueur (m)",Barèmes!$B$6:$B$28,H229,Barèmes!$C$6:$C$28,IF(H229="6ème","Mixte",G229)),"fragile","satisfaisant")),IF(O229&gt;=SUMIFS(Barèmes!$D$6:$D$28,Barèmes!$A$6:$A$28,"Force bas du corps — Saut en longueur (m)",Barèmes!$B$6:$B$28,H229,Barèmes!$C$6:$C$28,IF(H229="6ème","Mixte",G229)),"à besoin",IF(O229&gt;=SUMIFS(Barèmes!$E$6:$E$28,Barèmes!$A$6:$A$28,"Force bas du corps — Saut en longueur (m)",Barèmes!$B$6:$B$28,H229,Barèmes!$C$6:$C$28,IF(H229="6ème","Mixte",G229)),"fragile","satisfaisant"))))</f>
        <v/>
      </c>
      <c r="Q229" s="23" t="str">
        <f>IF(OR(O229="",SUMPRODUCT((Barèmes!$A$6:$A$28="Force bas du corps — Saut en longueur (m)")*(Barèmes!$B$6:$B$28=H229)*(Barèmes!$C$6:$C$28=IF(H229="6ème","Mixte",G229)))=0),"",IF(SUMPRODUCT((Barèmes!$A$6:$A$28="Force bas du corps — Saut en longueur (m)")*(Barèmes!$B$6:$B$28=H229)*(Barèmes!$C$6:$C$28=IF(H229="6ème","Mixte",G229))*(Barèmes!$J$6:$J$28="+"))&gt;0,IF(O229&lt;=SUMIFS(Barèmes!$F$6:$F$28,Barèmes!$A$6:$A$28,"Force bas du corps — Saut en longueur (m)",Barèmes!$B$6:$B$28,H229,Barèmes!$C$6:$C$28,IF(H229="6ème","Mixte",G229)),Barèmes!$B$2,IF(O229&lt;=SUMIFS(Barèmes!$G$6:$G$28,Barèmes!$A$6:$A$28,"Force bas du corps — Saut en longueur (m)",Barèmes!$B$6:$B$28,H229,Barèmes!$C$6:$C$28,IF(H229="6ème","Mixte",G229)),Barèmes!$C$2,IF(O229&lt;=SUMIFS(Barèmes!$H$6:$H$28,Barèmes!$A$6:$A$28,"Force bas du corps — Saut en longueur (m)",Barèmes!$B$6:$B$28,H229,Barèmes!$C$6:$C$28,IF(H229="6ème","Mixte",G229)),Barèmes!$D$2,IF(O229&lt;=SUMIFS(Barèmes!$I$6:$I$28,Barèmes!$A$6:$A$28,"Force bas du corps — Saut en longueur (m)",Barèmes!$B$6:$B$28,H229,Barèmes!$C$6:$C$28,IF(H229="6ème","Mixte",G229)),Barèmes!$E$2,Barèmes!$F$2)))),IF(O229&gt;=SUMIFS(Barèmes!$F$6:$F$28,Barèmes!$A$6:$A$28,"Force bas du corps — Saut en longueur (m)",Barèmes!$B$6:$B$28,H229,Barèmes!$C$6:$C$28,IF(H229="6ème","Mixte",G229)),Barèmes!$B$2,IF(O229&gt;=SUMIFS(Barèmes!$G$6:$G$28,Barèmes!$A$6:$A$28,"Force bas du corps — Saut en longueur (m)",Barèmes!$B$6:$B$28,H229,Barèmes!$C$6:$C$28,IF(H229="6ème","Mixte",G229)),Barèmes!$C$2,IF(O229&gt;=SUMIFS(Barèmes!$H$6:$H$28,Barèmes!$A$6:$A$28,"Force bas du corps — Saut en longueur (m)",Barèmes!$B$6:$B$28,H229,Barèmes!$C$6:$C$28,IF(H229="6ème","Mixte",G229)),Barèmes!$D$2,IF(O229&gt;=SUMIFS(Barèmes!$I$6:$I$28,Barèmes!$A$6:$A$28,"Force bas du corps — Saut en longueur (m)",Barèmes!$B$6:$B$28,H229,Barèmes!$C$6:$C$28,IF(H229="6ème","Mixte",G229)),Barèmes!$E$2,Barèmes!$F$2))))))</f>
        <v/>
      </c>
      <c r="R229" s="22"/>
      <c r="S229" s="24" t="str">
        <f>IF(OR(R229="",SUMPRODUCT((Barèmes!$A$6:$A$28="Vitesse — 30 m (s)")*(Barèmes!$B$6:$B$28=H229)*(Barèmes!$C$6:$C$28=IF(H229="6ème","Mixte",G229)))=0),"",IF(SUMPRODUCT((Barèmes!$A$6:$A$28="Vitesse — 30 m (s)")*(Barèmes!$B$6:$B$28=H229)*(Barèmes!$C$6:$C$28=IF(H229="6ème","Mixte",G229))*(Barèmes!$J$6:$J$28="+"))&gt;0,IF(R229&lt;=SUMIFS(Barèmes!$D$6:$D$28,Barèmes!$A$6:$A$28,"Vitesse — 30 m (s)",Barèmes!$B$6:$B$28,H229,Barèmes!$C$6:$C$28,IF(H229="6ème","Mixte",G229)),"à besoin",IF(R229&lt;=SUMIFS(Barèmes!$E$6:$E$28,Barèmes!$A$6:$A$28,"Vitesse — 30 m (s)",Barèmes!$B$6:$B$28,H229,Barèmes!$C$6:$C$28,IF(H229="6ème","Mixte",G229)),"fragile","satisfaisant")),IF(R229&gt;=SUMIFS(Barèmes!$D$6:$D$28,Barèmes!$A$6:$A$28,"Vitesse — 30 m (s)",Barèmes!$B$6:$B$28,H229,Barèmes!$C$6:$C$28,IF(H229="6ème","Mixte",G229)),"à besoin",IF(R229&gt;=SUMIFS(Barèmes!$E$6:$E$28,Barèmes!$A$6:$A$28,"Vitesse — 30 m (s)",Barèmes!$B$6:$B$28,H229,Barèmes!$C$6:$C$28,IF(H229="6ème","Mixte",G229)),"fragile","satisfaisant"))))</f>
        <v/>
      </c>
      <c r="T229" s="24" t="str">
        <f>IF(OR(R229="",SUMPRODUCT((Barèmes!$A$6:$A$28="Vitesse — 30 m (s)")*(Barèmes!$B$6:$B$28=H229)*(Barèmes!$C$6:$C$28=IF(H229="6ème","Mixte",G229)))=0),"",IF(SUMPRODUCT((Barèmes!$A$6:$A$28="Vitesse — 30 m (s)")*(Barèmes!$B$6:$B$28=H229)*(Barèmes!$C$6:$C$28=IF(H229="6ème","Mixte",G229))*(Barèmes!$J$6:$J$28="+"))&gt;0,IF(R229&lt;=SUMIFS(Barèmes!$F$6:$F$28,Barèmes!$A$6:$A$28,"Vitesse — 30 m (s)",Barèmes!$B$6:$B$28,H229,Barèmes!$C$6:$C$28,IF(H229="6ème","Mixte",G229)),Barèmes!$B$2,IF(R229&lt;=SUMIFS(Barèmes!$G$6:$G$28,Barèmes!$A$6:$A$28,"Vitesse — 30 m (s)",Barèmes!$B$6:$B$28,H229,Barèmes!$C$6:$C$28,IF(H229="6ème","Mixte",G229)),Barèmes!$C$2,IF(R229&lt;=SUMIFS(Barèmes!$H$6:$H$28,Barèmes!$A$6:$A$28,"Vitesse — 30 m (s)",Barèmes!$B$6:$B$28,H229,Barèmes!$C$6:$C$28,IF(H229="6ème","Mixte",G229)),Barèmes!$D$2,IF(R229&lt;=SUMIFS(Barèmes!$I$6:$I$28,Barèmes!$A$6:$A$28,"Vitesse — 30 m (s)",Barèmes!$B$6:$B$28,H229,Barèmes!$C$6:$C$28,IF(H229="6ème","Mixte",G229)),Barèmes!$E$2,Barèmes!$F$2)))),IF(R229&gt;=SUMIFS(Barèmes!$F$6:$F$28,Barèmes!$A$6:$A$28,"Vitesse — 30 m (s)",Barèmes!$B$6:$B$28,H229,Barèmes!$C$6:$C$28,IF(H229="6ème","Mixte",G229)),Barèmes!$B$2,IF(R229&gt;=SUMIFS(Barèmes!$G$6:$G$28,Barèmes!$A$6:$A$28,"Vitesse — 30 m (s)",Barèmes!$B$6:$B$28,H229,Barèmes!$C$6:$C$28,IF(H229="6ème","Mixte",G229)),Barèmes!$C$2,IF(R229&gt;=SUMIFS(Barèmes!$H$6:$H$28,Barèmes!$A$6:$A$28,"Vitesse — 30 m (s)",Barèmes!$B$6:$B$28,H229,Barèmes!$C$6:$C$28,IF(H229="6ème","Mixte",G229)),Barèmes!$D$2,IF(R229&gt;=SUMIFS(Barèmes!$I$6:$I$28,Barèmes!$A$6:$A$28,"Vitesse — 30 m (s)",Barèmes!$B$6:$B$28,H229,Barèmes!$C$6:$C$28,IF(H229="6ème","Mixte",G229)),Barèmes!$E$2,Barèmes!$F$2))))))</f>
        <v/>
      </c>
      <c r="U229" s="22"/>
      <c r="V229" s="25" t="str">
        <f>IF(OR(U229="",SUMPRODUCT((Barèmes!$A$6:$A$28="Vitesse — 50 m (s)")*(Barèmes!$B$6:$B$28=H229)*(Barèmes!$C$6:$C$28=IF(H229="6ème","Mixte",G229)))=0),"",IF(SUMPRODUCT((Barèmes!$A$6:$A$28="Vitesse — 50 m (s)")*(Barèmes!$B$6:$B$28=H229)*(Barèmes!$C$6:$C$28=IF(H229="6ème","Mixte",G229))*(Barèmes!$J$6:$J$28="+"))&gt;0,IF(U229&lt;=SUMIFS(Barèmes!$D$6:$D$28,Barèmes!$A$6:$A$28,"Vitesse — 50 m (s)",Barèmes!$B$6:$B$28,H229,Barèmes!$C$6:$C$28,IF(H229="6ème","Mixte",G229)),"à besoin",IF(U229&lt;=SUMIFS(Barèmes!$E$6:$E$28,Barèmes!$A$6:$A$28,"Vitesse — 50 m (s)",Barèmes!$B$6:$B$28,H229,Barèmes!$C$6:$C$28,IF(H229="6ème","Mixte",G229)),"fragile","satisfaisant")),IF(U229&gt;=SUMIFS(Barèmes!$D$6:$D$28,Barèmes!$A$6:$A$28,"Vitesse — 50 m (s)",Barèmes!$B$6:$B$28,H229,Barèmes!$C$6:$C$28,IF(H229="6ème","Mixte",G229)),"à besoin",IF(U229&gt;=SUMIFS(Barèmes!$E$6:$E$28,Barèmes!$A$6:$A$28,"Vitesse — 50 m (s)",Barèmes!$B$6:$B$28,H229,Barèmes!$C$6:$C$28,IF(H229="6ème","Mixte",G229)),"fragile","satisfaisant"))))</f>
        <v/>
      </c>
      <c r="W229" s="25" t="str">
        <f>IF(OR(U229="",SUMPRODUCT((Barèmes!$A$6:$A$28="Vitesse — 50 m (s)")*(Barèmes!$B$6:$B$28=H229)*(Barèmes!$C$6:$C$28=IF(H229="6ème","Mixte",G229)))=0),"",IF(SUMPRODUCT((Barèmes!$A$6:$A$28="Vitesse — 50 m (s)")*(Barèmes!$B$6:$B$28=H229)*(Barèmes!$C$6:$C$28=IF(H229="6ème","Mixte",G229))*(Barèmes!$J$6:$J$28="+"))&gt;0,IF(U229&lt;=SUMIFS(Barèmes!$F$6:$F$28,Barèmes!$A$6:$A$28,"Vitesse — 50 m (s)",Barèmes!$B$6:$B$28,H229,Barèmes!$C$6:$C$28,IF(H229="6ème","Mixte",G229)),Barèmes!$B$2,IF(U229&lt;=SUMIFS(Barèmes!$G$6:$G$28,Barèmes!$A$6:$A$28,"Vitesse — 50 m (s)",Barèmes!$B$6:$B$28,H229,Barèmes!$C$6:$C$28,IF(H229="6ème","Mixte",G229)),Barèmes!$C$2,IF(U229&lt;=SUMIFS(Barèmes!$H$6:$H$28,Barèmes!$A$6:$A$28,"Vitesse — 50 m (s)",Barèmes!$B$6:$B$28,H229,Barèmes!$C$6:$C$28,IF(H229="6ème","Mixte",G229)),Barèmes!$D$2,IF(U229&lt;=SUMIFS(Barèmes!$I$6:$I$28,Barèmes!$A$6:$A$28,"Vitesse — 50 m (s)",Barèmes!$B$6:$B$28,H229,Barèmes!$C$6:$C$28,IF(H229="6ème","Mixte",G229)),Barèmes!$E$2,Barèmes!$F$2)))),IF(U229&gt;=SUMIFS(Barèmes!$F$6:$F$28,Barèmes!$A$6:$A$28,"Vitesse — 50 m (s)",Barèmes!$B$6:$B$28,H229,Barèmes!$C$6:$C$28,IF(H229="6ème","Mixte",G229)),Barèmes!$B$2,IF(U229&gt;=SUMIFS(Barèmes!$G$6:$G$28,Barèmes!$A$6:$A$28,"Vitesse — 50 m (s)",Barèmes!$B$6:$B$28,H229,Barèmes!$C$6:$C$28,IF(H229="6ème","Mixte",G229)),Barèmes!$C$2,IF(U229&gt;=SUMIFS(Barèmes!$H$6:$H$28,Barèmes!$A$6:$A$28,"Vitesse — 50 m (s)",Barèmes!$B$6:$B$28,H229,Barèmes!$C$6:$C$28,IF(H229="6ème","Mixte",G229)),Barèmes!$D$2,IF(U229&gt;=SUMIFS(Barèmes!$I$6:$I$28,Barèmes!$A$6:$A$28,"Vitesse — 50 m (s)",Barèmes!$B$6:$B$28,H229,Barèmes!$C$6:$C$28,IF(H229="6ème","Mixte",G229)),Barèmes!$E$2,Barèmes!$F$2))))))</f>
        <v/>
      </c>
      <c r="X229" s="18"/>
      <c r="Y229" s="26" t="str" cm="1">
        <f t="array" ref="Y229">IF(OR(X229="",SUMPRODUCT((Barèmes!$A$6:$A$28="Souplesse (score 1-5)")*(Barèmes!$B$6:$B$28=H229)*(Barèmes!$C$6:$C$28=IF(H229="6ème","Mixte",G229)))=0),"",IF(SUMPRODUCT((Barèmes!$A$6:$A$28="Souplesse (score 1-5)")*(Barèmes!$B$6:$B$28=H229)*(Barèmes!$C$6:$C$28=IF(H229="6ème","Mixte",G229))*(Barèmes!$J$6:$J$28="+"))&gt;0,IF(X229&lt;=SUMIFS(Barèmes!$D$6:$D$28,Barèmes!$A$6:$A$28,"Souplesse (score 1-5)",Barèmes!$B$6:$B$28,H229,Barèmes!$C$6:$C$28,IF(H229="6ème","Mixte",G229)),"à besoin",IF(X229&lt;=SUMIFS(Barèmes!$E$6:$E$28,Barèmes!$A$6:$A$28,"Souplesse (score 1-5)",Barèmes!$B$6:$B$28,H229,Barèmes!$C$6:$C$28,IF(H229="6ème","Mixte",G229)),"fragile","satisfaisant")),IF(X229&gt;=SUMIFS(Barèmes!$D$6:$D$28,Barèmes!$A$6:$A$28,"Souplesse (score 1-5)",Barèmes!$B$6:$B$28,H229,Barèmes!$C$6:$C$28,IF(H229="6ème","Mixte",G229)),"à besoin",IF(X229&gt;=SUMIFS(Barèmes!$E$6:$E$28,Barèmes!$A$6:$A$28,"Souplesse (score 1-5)",Barèmes!$B$6:$B$28,H229,Barèmes!$C$6:$C$28,IF(H229="6ème","Mixte",G229)),"fragile","satisfaisant"))))</f>
        <v/>
      </c>
      <c r="Z229" s="26" t="str" cm="1">
        <f t="array" ref="Z229">IF(OR(X229="",SUMPRODUCT((Barèmes!$A$6:$A$28="Souplesse (score 1-5)")*(Barèmes!$B$6:$B$28=H229)*(Barèmes!$C$6:$C$28=IF(H229="6ème","Mixte",G229)))=0),"",IF(SUMPRODUCT((Barèmes!$A$6:$A$28="Souplesse (score 1-5)")*(Barèmes!$B$6:$B$28=H229)*(Barèmes!$C$6:$C$28=IF(H229="6ème","Mixte",G229))*(Barèmes!$J$6:$J$28="+"))&gt;0,IF(X229&lt;=SUMIFS(Barèmes!$F$6:$F$28,Barèmes!$A$6:$A$28,"Souplesse (score 1-5)",Barèmes!$B$6:$B$28,H229,Barèmes!$C$6:$C$28,IF(H229="6ème","Mixte",G229)),Barèmes!$B$2,IF(X229&lt;=SUMIFS(Barèmes!$G$6:$G$28,Barèmes!$A$6:$A$28,"Souplesse (score 1-5)",Barèmes!$B$6:$B$28,H229,Barèmes!$C$6:$C$28,IF(H229="6ème","Mixte",G229)),Barèmes!$C$2,IF(X229&lt;=SUMIFS(Barèmes!$H$6:$H$28,Barèmes!$A$6:$A$28,"Souplesse (score 1-5)",Barèmes!$B$6:$B$28,H229,Barèmes!$C$6:$C$28,IF(H229="6ème","Mixte",G229)),Barèmes!$D$2,IF(X229&lt;=SUMIFS(Barèmes!$I$6:$I$28,Barèmes!$A$6:$A$28,"Souplesse (score 1-5)",Barèmes!$B$6:$B$28,H229,Barèmes!$C$6:$C$28,IF(H229="6ème","Mixte",G229)),Barèmes!$E$2,Barèmes!$F$2)))),IF(X229&gt;=SUMIFS(Barèmes!$F$6:$F$28,Barèmes!$A$6:$A$28,"Souplesse (score 1-5)",Barèmes!$B$6:$B$28,H229,Barèmes!$C$6:$C$28,IF(H229="6ème","Mixte",G229)),Barèmes!$B$2,IF(X229&gt;=SUMIFS(Barèmes!$G$6:$G$28,Barèmes!$A$6:$A$28,"Souplesse (score 1-5)",Barèmes!$B$6:$B$28,H229,Barèmes!$C$6:$C$28,IF(H229="6ème","Mixte",G229)),Barèmes!$C$2,IF(X229&gt;=SUMIFS(Barèmes!$H$6:$H$28,Barèmes!$A$6:$A$28,"Souplesse (score 1-5)",Barèmes!$B$6:$B$28,H229,Barèmes!$C$6:$C$28,IF(H229="6ème","Mixte",G229)),Barèmes!$D$2,IF(X229&gt;=SUMIFS(Barèmes!$I$6:$I$28,Barèmes!$A$6:$A$28,"Souplesse (score 1-5)",Barèmes!$B$6:$B$28,H229,Barèmes!$C$6:$C$28,IF(H229="6ème","Mixte",G229)),Barèmes!$E$2,Barèmes!$F$2))))))</f>
        <v/>
      </c>
      <c r="AA229" s="22"/>
      <c r="AB229" s="27" t="str">
        <f>IF(OR(AA229="",SUMPRODUCT((Barèmes!$A$6:$A$28="Agilité — T-test 974 (s)")*(Barèmes!$B$6:$B$28=H229)*(Barèmes!$C$6:$C$28=IF(H229="6ème","Mixte",G229)))=0),"",IF(SUMPRODUCT((Barèmes!$A$6:$A$28="Agilité — T-test 974 (s)")*(Barèmes!$B$6:$B$28=H229)*(Barèmes!$C$6:$C$28=IF(H229="6ème","Mixte",G229))*(Barèmes!$J$6:$J$28="+"))&gt;0,IF(AA229&lt;=SUMIFS(Barèmes!$D$6:$D$28,Barèmes!$A$6:$A$28,"Agilité — T-test 974 (s)",Barèmes!$B$6:$B$28,H229,Barèmes!$C$6:$C$28,IF(H229="6ème","Mixte",G229)),"à besoin",IF(AA229&lt;=SUMIFS(Barèmes!$E$6:$E$28,Barèmes!$A$6:$A$28,"Agilité — T-test 974 (s)",Barèmes!$B$6:$B$28,H229,Barèmes!$C$6:$C$28,IF(H229="6ème","Mixte",G229)),"fragile","satisfaisant")),IF(AA229&gt;=SUMIFS(Barèmes!$D$6:$D$28,Barèmes!$A$6:$A$28,"Agilité — T-test 974 (s)",Barèmes!$B$6:$B$28,H229,Barèmes!$C$6:$C$28,IF(H229="6ème","Mixte",G229)),"à besoin",IF(AA229&gt;=SUMIFS(Barèmes!$E$6:$E$28,Barèmes!$A$6:$A$28,"Agilité — T-test 974 (s)",Barèmes!$B$6:$B$28,H229,Barèmes!$C$6:$C$28,IF(H229="6ème","Mixte",G229)),"fragile","satisfaisant"))))</f>
        <v/>
      </c>
      <c r="AC229" s="27" t="str">
        <f>IF(OR(AA229="",SUMPRODUCT((Barèmes!$A$6:$A$28="Agilité — T-test 974 (s)")*(Barèmes!$B$6:$B$28=H229)*(Barèmes!$C$6:$C$28=IF(H229="6ème","Mixte",G229)))=0),"",IF(SUMPRODUCT((Barèmes!$A$6:$A$28="Agilité — T-test 974 (s)")*(Barèmes!$B$6:$B$28=H229)*(Barèmes!$C$6:$C$28=IF(H229="6ème","Mixte",G229))*(Barèmes!$J$6:$J$28="+"))&gt;0,IF(AA229&lt;=SUMIFS(Barèmes!$F$6:$F$28,Barèmes!$A$6:$A$28,"Agilité — T-test 974 (s)",Barèmes!$B$6:$B$28,H229,Barèmes!$C$6:$C$28,IF(H229="6ème","Mixte",G229)),Barèmes!$B$2,IF(AA229&lt;=SUMIFS(Barèmes!$G$6:$G$28,Barèmes!$A$6:$A$28,"Agilité — T-test 974 (s)",Barèmes!$B$6:$B$28,H229,Barèmes!$C$6:$C$28,IF(H229="6ème","Mixte",G229)),Barèmes!$C$2,IF(AA229&lt;=SUMIFS(Barèmes!$H$6:$H$28,Barèmes!$A$6:$A$28,"Agilité — T-test 974 (s)",Barèmes!$B$6:$B$28,H229,Barèmes!$C$6:$C$28,IF(H229="6ème","Mixte",G229)),Barèmes!$D$2,IF(AA229&lt;=SUMIFS(Barèmes!$I$6:$I$28,Barèmes!$A$6:$A$28,"Agilité — T-test 974 (s)",Barèmes!$B$6:$B$28,H229,Barèmes!$C$6:$C$28,IF(H229="6ème","Mixte",G229)),Barèmes!$E$2,Barèmes!$F$2)))),IF(AA229&gt;=SUMIFS(Barèmes!$F$6:$F$28,Barèmes!$A$6:$A$28,"Agilité — T-test 974 (s)",Barèmes!$B$6:$B$28,H229,Barèmes!$C$6:$C$28,IF(H229="6ème","Mixte",G229)),Barèmes!$B$2,IF(AA229&gt;=SUMIFS(Barèmes!$G$6:$G$28,Barèmes!$A$6:$A$28,"Agilité — T-test 974 (s)",Barèmes!$B$6:$B$28,H229,Barèmes!$C$6:$C$28,IF(H229="6ème","Mixte",G229)),Barèmes!$C$2,IF(AA229&gt;=SUMIFS(Barèmes!$H$6:$H$28,Barèmes!$A$6:$A$28,"Agilité — T-test 974 (s)",Barèmes!$B$6:$B$28,H229,Barèmes!$C$6:$C$28,IF(H229="6ème","Mixte",G229)),Barèmes!$D$2,IF(AA229&gt;=SUMIFS(Barèmes!$I$6:$I$28,Barèmes!$A$6:$A$28,"Agilité — T-test 974 (s)",Barèmes!$B$6:$B$28,H229,Barèmes!$C$6:$C$28,IF(H229="6ème","Mixte",G229)),Barèmes!$E$2,Barèmes!$F$2))))))</f>
        <v/>
      </c>
      <c r="AD229" s="28" t="str">
        <f t="shared" si="26"/>
        <v/>
      </c>
      <c r="AE229" s="29" t="str">
        <f t="shared" si="27"/>
        <v/>
      </c>
      <c r="AF229" s="30" t="str">
        <f>IF(OR(AD229="",SUMPRODUCT((Barèmes!$A$6:$A$28="Surcoût d'agilité (s) — technique")*(Barèmes!$B$6:$B$28=H229)*(Barèmes!$C$6:$C$28=IF(H229="6ème","Mixte",G229)))=0),"",IF(SUMPRODUCT((Barèmes!$A$6:$A$28="Surcoût d'agilité (s) — technique")*(Barèmes!$B$6:$B$28=H229)*(Barèmes!$C$6:$C$28=IF(H229="6ème","Mixte",G229))*(Barèmes!$J$6:$J$28="+"))&gt;0,IF(AD229&lt;=SUMIFS(Barèmes!$D$6:$D$28,Barèmes!$A$6:$A$28,"Surcoût d'agilité (s) — technique",Barèmes!$B$6:$B$28,H229,Barèmes!$C$6:$C$28,IF(H229="6ème","Mixte",G229)),"à besoin",IF(AD229&lt;=SUMIFS(Barèmes!$E$6:$E$28,Barèmes!$A$6:$A$28,"Surcoût d'agilité (s) — technique",Barèmes!$B$6:$B$28,H229,Barèmes!$C$6:$C$28,IF(H229="6ème","Mixte",G229)),"fragile","satisfaisant")),IF(AD229&gt;=SUMIFS(Barèmes!$D$6:$D$28,Barèmes!$A$6:$A$28,"Surcoût d'agilité (s) — technique",Barèmes!$B$6:$B$28,H229,Barèmes!$C$6:$C$28,IF(H229="6ème","Mixte",G229)),"à besoin",IF(AD229&gt;=SUMIFS(Barèmes!$E$6:$E$28,Barèmes!$A$6:$A$28,"Surcoût d'agilité (s) — technique",Barèmes!$B$6:$B$28,H229,Barèmes!$C$6:$C$28,IF(H229="6ème","Mixte",G229)),"fragile","satisfaisant"))))</f>
        <v/>
      </c>
      <c r="AG229" s="30" t="str">
        <f>IF(OR(AD229="",SUMPRODUCT((Barèmes!$A$6:$A$28="Surcoût d'agilité (s) — technique")*(Barèmes!$B$6:$B$28=H229)*(Barèmes!$C$6:$C$28=IF(H229="6ème","Mixte",G229)))=0),"",IF(SUMPRODUCT((Barèmes!$A$6:$A$28="Surcoût d'agilité (s) — technique")*(Barèmes!$B$6:$B$28=H229)*(Barèmes!$C$6:$C$28=IF(H229="6ème","Mixte",G229))*(Barèmes!$J$6:$J$28="+"))&gt;0,IF(AD229&lt;=SUMIFS(Barèmes!$F$6:$F$28,Barèmes!$A$6:$A$28,"Surcoût d'agilité (s) — technique",Barèmes!$B$6:$B$28,H229,Barèmes!$C$6:$C$28,IF(H229="6ème","Mixte",G229)),Barèmes!$B$2,IF(AD229&lt;=SUMIFS(Barèmes!$G$6:$G$28,Barèmes!$A$6:$A$28,"Surcoût d'agilité (s) — technique",Barèmes!$B$6:$B$28,H229,Barèmes!$C$6:$C$28,IF(H229="6ème","Mixte",G229)),Barèmes!$C$2,IF(AD229&lt;=SUMIFS(Barèmes!$H$6:$H$28,Barèmes!$A$6:$A$28,"Surcoût d'agilité (s) — technique",Barèmes!$B$6:$B$28,H229,Barèmes!$C$6:$C$28,IF(H229="6ème","Mixte",G229)),Barèmes!$D$2,IF(AD229&lt;=SUMIFS(Barèmes!$I$6:$I$28,Barèmes!$A$6:$A$28,"Surcoût d'agilité (s) — technique",Barèmes!$B$6:$B$28,H229,Barèmes!$C$6:$C$28,IF(H229="6ème","Mixte",G229)),Barèmes!$E$2,Barèmes!$F$2)))),IF(AD229&gt;=SUMIFS(Barèmes!$F$6:$F$28,Barèmes!$A$6:$A$28,"Surcoût d'agilité (s) — technique",Barèmes!$B$6:$B$28,H229,Barèmes!$C$6:$C$28,IF(H229="6ème","Mixte",G229)),Barèmes!$B$2,IF(AD229&gt;=SUMIFS(Barèmes!$G$6:$G$28,Barèmes!$A$6:$A$28,"Surcoût d'agilité (s) — technique",Barèmes!$B$6:$B$28,H229,Barèmes!$C$6:$C$28,IF(H229="6ème","Mixte",G229)),Barèmes!$C$2,IF(AD229&gt;=SUMIFS(Barèmes!$H$6:$H$28,Barèmes!$A$6:$A$28,"Surcoût d'agilité (s) — technique",Barèmes!$B$6:$B$28,H229,Barèmes!$C$6:$C$28,IF(H229="6ème","Mixte",G229)),Barèmes!$D$2,IF(AD229&gt;=SUMIFS(Barèmes!$I$6:$I$28,Barèmes!$A$6:$A$28,"Surcoût d'agilité (s) — technique",Barèmes!$B$6:$B$28,H229,Barèmes!$C$6:$C$28,IF(H229="6ème","Mixte",G229)),Barèmes!$E$2,Barèmes!$F$2))))))</f>
        <v/>
      </c>
      <c r="AH229" s="31" t="str">
        <f>IF((IF(N229="",0,1)+IF(Q229="",0,1)+IF(W229="",0,1)+IF(Z229="",0,1)+IF(AC229="",0,1))=0,"",3*IF(N229=Barèmes!$B$2,1,IF(N229=Barèmes!$C$2,2,IF(N229=Barèmes!$D$2,3,IF(N229=Barèmes!$E$2,4,IF(N229=Barèmes!$F$2,5,0)))))+3*IF(Q229=Barèmes!$B$2,1,IF(Q229=Barèmes!$C$2,2,IF(Q229=Barèmes!$D$2,3,IF(Q229=Barèmes!$E$2,4,IF(Q229=Barèmes!$F$2,5,0)))))+2*IF(W229=Barèmes!$B$2,1,IF(W229=Barèmes!$C$2,2,IF(W229=Barèmes!$D$2,3,IF(W229=Barèmes!$E$2,4,IF(W229=Barèmes!$F$2,5,0)))))+1*IF(Z229=Barèmes!$B$2,1,IF(Z229=Barèmes!$C$2,2,IF(Z229=Barèmes!$D$2,3,IF(Z229=Barèmes!$E$2,4,IF(Z229=Barèmes!$F$2,5,0)))))+1*IF(AC229=Barèmes!$B$2,1,IF(AC229=Barèmes!$C$2,2,IF(AC229=Barèmes!$D$2,3,IF(AC229=Barèmes!$E$2,4,IF(AC229=Barèmes!$F$2,5,0))))))</f>
        <v/>
      </c>
      <c r="AI229" s="31"/>
      <c r="AJ229" s="32" t="str">
        <f>IFERROR(INDEX(Croissance!$B$5:$B$604,MATCH(A229,Croissance!$A$5:$A$604,0)),"")</f>
        <v/>
      </c>
      <c r="AK229" s="32" t="str">
        <f>IFERROR(INDEX(Croissance!$C$5:$C$604,MATCH(A229,Croissance!$A$5:$A$604,0)),"")</f>
        <v/>
      </c>
      <c r="AL229" s="32" t="str">
        <f>IFERROR(INDEX(Croissance!$D$5:$D$604,MATCH(A229,Croissance!$A$5:$A$604,0)),"")</f>
        <v/>
      </c>
      <c r="AM229" s="32" t="str">
        <f>IFERROR(INDEX(Croissance!$E$5:$E$604,MATCH(A229,Croissance!$A$5:$A$604,0)),"")</f>
        <v/>
      </c>
      <c r="AO229" s="33">
        <f t="shared" si="32"/>
        <v>0</v>
      </c>
      <c r="AP229" s="33">
        <f t="shared" si="28"/>
        <v>0</v>
      </c>
      <c r="AQ229" s="33">
        <f>IF(A229="",0,IF(AND(OR('Synthèse classe'!$C$2="Tous",C229='Synthèse classe'!$C$2),OR('Synthèse classe'!$C$3="Toutes",D229='Synthèse classe'!$C$3),OR('Synthèse classe'!$C$4="Toutes",AND('Synthèse classe'!$C$4="Dernière",AP229=1),B229=IFERROR(VALUE('Synthèse classe'!$C$4),0))),1,0))</f>
        <v>0</v>
      </c>
      <c r="AR229" s="34" t="str">
        <f t="shared" si="29"/>
        <v/>
      </c>
    </row>
    <row r="230" spans="1:44" x14ac:dyDescent="0.2">
      <c r="A230" s="17" t="str">
        <f t="shared" si="25"/>
        <v/>
      </c>
      <c r="B230" s="18"/>
      <c r="C230" s="19"/>
      <c r="D230" s="19"/>
      <c r="E230" s="19"/>
      <c r="F230" s="19"/>
      <c r="G230" s="19"/>
      <c r="H230" s="17" t="str">
        <f t="shared" si="30"/>
        <v/>
      </c>
      <c r="I230" s="20"/>
      <c r="J230" s="18"/>
      <c r="K230" s="19"/>
      <c r="L230" s="21" t="str">
        <f t="shared" si="31"/>
        <v/>
      </c>
      <c r="M230" s="21" t="str">
        <f>IF(OR(J230="",SUMPRODUCT((Barèmes!$A$6:$A$28="Endurance — Luc Léger (palier)")*(Barèmes!$B$6:$B$28=H230)*(Barèmes!$C$6:$C$28=IF(H230="6ème","Mixte",G230)))=0),"",IF(SUMPRODUCT((Barèmes!$A$6:$A$28="Endurance — Luc Léger (palier)")*(Barèmes!$B$6:$B$28=H230)*(Barèmes!$C$6:$C$28=IF(H230="6ème","Mixte",G230))*(Barèmes!$J$6:$J$28="+"))&gt;0,IF(J230&lt;=SUMIFS(Barèmes!$D$6:$D$28,Barèmes!$A$6:$A$28,"Endurance — Luc Léger (palier)",Barèmes!$B$6:$B$28,H230,Barèmes!$C$6:$C$28,IF(H230="6ème","Mixte",G230)),"à besoin",IF(J230&lt;=SUMIFS(Barèmes!$E$6:$E$28,Barèmes!$A$6:$A$28,"Endurance — Luc Léger (palier)",Barèmes!$B$6:$B$28,H230,Barèmes!$C$6:$C$28,IF(H230="6ème","Mixte",G230)),"fragile","satisfaisant")),IF(J230&gt;=SUMIFS(Barèmes!$D$6:$D$28,Barèmes!$A$6:$A$28,"Endurance — Luc Léger (palier)",Barèmes!$B$6:$B$28,H230,Barèmes!$C$6:$C$28,IF(H230="6ème","Mixte",G230)),"à besoin",IF(J230&gt;=SUMIFS(Barèmes!$E$6:$E$28,Barèmes!$A$6:$A$28,"Endurance — Luc Léger (palier)",Barèmes!$B$6:$B$28,H230,Barèmes!$C$6:$C$28,IF(H230="6ème","Mixte",G230)),"fragile","satisfaisant"))))</f>
        <v/>
      </c>
      <c r="N230" s="21" t="str">
        <f>IF(OR(J230="",SUMPRODUCT((Barèmes!$A$6:$A$28="Endurance — Luc Léger (palier)")*(Barèmes!$B$6:$B$28=H230)*(Barèmes!$C$6:$C$28=IF(H230="6ème","Mixte",G230)))=0),"",IF(SUMPRODUCT((Barèmes!$A$6:$A$28="Endurance — Luc Léger (palier)")*(Barèmes!$B$6:$B$28=H230)*(Barèmes!$C$6:$C$28=IF(H230="6ème","Mixte",G230))*(Barèmes!$J$6:$J$28="+"))&gt;0,IF(J230&lt;=SUMIFS(Barèmes!$F$6:$F$28,Barèmes!$A$6:$A$28,"Endurance — Luc Léger (palier)",Barèmes!$B$6:$B$28,H230,Barèmes!$C$6:$C$28,IF(H230="6ème","Mixte",G230)),Barèmes!$B$2,IF(J230&lt;=SUMIFS(Barèmes!$G$6:$G$28,Barèmes!$A$6:$A$28,"Endurance — Luc Léger (palier)",Barèmes!$B$6:$B$28,H230,Barèmes!$C$6:$C$28,IF(H230="6ème","Mixte",G230)),Barèmes!$C$2,IF(J230&lt;=SUMIFS(Barèmes!$H$6:$H$28,Barèmes!$A$6:$A$28,"Endurance — Luc Léger (palier)",Barèmes!$B$6:$B$28,H230,Barèmes!$C$6:$C$28,IF(H230="6ème","Mixte",G230)),Barèmes!$D$2,IF(J230&lt;=SUMIFS(Barèmes!$I$6:$I$28,Barèmes!$A$6:$A$28,"Endurance — Luc Léger (palier)",Barèmes!$B$6:$B$28,H230,Barèmes!$C$6:$C$28,IF(H230="6ème","Mixte",G230)),Barèmes!$E$2,Barèmes!$F$2)))),IF(J230&gt;=SUMIFS(Barèmes!$F$6:$F$28,Barèmes!$A$6:$A$28,"Endurance — Luc Léger (palier)",Barèmes!$B$6:$B$28,H230,Barèmes!$C$6:$C$28,IF(H230="6ème","Mixte",G230)),Barèmes!$B$2,IF(J230&gt;=SUMIFS(Barèmes!$G$6:$G$28,Barèmes!$A$6:$A$28,"Endurance — Luc Léger (palier)",Barèmes!$B$6:$B$28,H230,Barèmes!$C$6:$C$28,IF(H230="6ème","Mixte",G230)),Barèmes!$C$2,IF(J230&gt;=SUMIFS(Barèmes!$H$6:$H$28,Barèmes!$A$6:$A$28,"Endurance — Luc Léger (palier)",Barèmes!$B$6:$B$28,H230,Barèmes!$C$6:$C$28,IF(H230="6ème","Mixte",G230)),Barèmes!$D$2,IF(J230&gt;=SUMIFS(Barèmes!$I$6:$I$28,Barèmes!$A$6:$A$28,"Endurance — Luc Léger (palier)",Barèmes!$B$6:$B$28,H230,Barèmes!$C$6:$C$28,IF(H230="6ème","Mixte",G230)),Barèmes!$E$2,Barèmes!$F$2))))))</f>
        <v/>
      </c>
      <c r="O230" s="22"/>
      <c r="P230" s="23" t="str">
        <f>IF(OR(O230="",SUMPRODUCT((Barèmes!$A$6:$A$28="Force bas du corps — Saut en longueur (m)")*(Barèmes!$B$6:$B$28=H230)*(Barèmes!$C$6:$C$28=IF(H230="6ème","Mixte",G230)))=0),"",IF(SUMPRODUCT((Barèmes!$A$6:$A$28="Force bas du corps — Saut en longueur (m)")*(Barèmes!$B$6:$B$28=H230)*(Barèmes!$C$6:$C$28=IF(H230="6ème","Mixte",G230))*(Barèmes!$J$6:$J$28="+"))&gt;0,IF(O230&lt;=SUMIFS(Barèmes!$D$6:$D$28,Barèmes!$A$6:$A$28,"Force bas du corps — Saut en longueur (m)",Barèmes!$B$6:$B$28,H230,Barèmes!$C$6:$C$28,IF(H230="6ème","Mixte",G230)),"à besoin",IF(O230&lt;=SUMIFS(Barèmes!$E$6:$E$28,Barèmes!$A$6:$A$28,"Force bas du corps — Saut en longueur (m)",Barèmes!$B$6:$B$28,H230,Barèmes!$C$6:$C$28,IF(H230="6ème","Mixte",G230)),"fragile","satisfaisant")),IF(O230&gt;=SUMIFS(Barèmes!$D$6:$D$28,Barèmes!$A$6:$A$28,"Force bas du corps — Saut en longueur (m)",Barèmes!$B$6:$B$28,H230,Barèmes!$C$6:$C$28,IF(H230="6ème","Mixte",G230)),"à besoin",IF(O230&gt;=SUMIFS(Barèmes!$E$6:$E$28,Barèmes!$A$6:$A$28,"Force bas du corps — Saut en longueur (m)",Barèmes!$B$6:$B$28,H230,Barèmes!$C$6:$C$28,IF(H230="6ème","Mixte",G230)),"fragile","satisfaisant"))))</f>
        <v/>
      </c>
      <c r="Q230" s="23" t="str">
        <f>IF(OR(O230="",SUMPRODUCT((Barèmes!$A$6:$A$28="Force bas du corps — Saut en longueur (m)")*(Barèmes!$B$6:$B$28=H230)*(Barèmes!$C$6:$C$28=IF(H230="6ème","Mixte",G230)))=0),"",IF(SUMPRODUCT((Barèmes!$A$6:$A$28="Force bas du corps — Saut en longueur (m)")*(Barèmes!$B$6:$B$28=H230)*(Barèmes!$C$6:$C$28=IF(H230="6ème","Mixte",G230))*(Barèmes!$J$6:$J$28="+"))&gt;0,IF(O230&lt;=SUMIFS(Barèmes!$F$6:$F$28,Barèmes!$A$6:$A$28,"Force bas du corps — Saut en longueur (m)",Barèmes!$B$6:$B$28,H230,Barèmes!$C$6:$C$28,IF(H230="6ème","Mixte",G230)),Barèmes!$B$2,IF(O230&lt;=SUMIFS(Barèmes!$G$6:$G$28,Barèmes!$A$6:$A$28,"Force bas du corps — Saut en longueur (m)",Barèmes!$B$6:$B$28,H230,Barèmes!$C$6:$C$28,IF(H230="6ème","Mixte",G230)),Barèmes!$C$2,IF(O230&lt;=SUMIFS(Barèmes!$H$6:$H$28,Barèmes!$A$6:$A$28,"Force bas du corps — Saut en longueur (m)",Barèmes!$B$6:$B$28,H230,Barèmes!$C$6:$C$28,IF(H230="6ème","Mixte",G230)),Barèmes!$D$2,IF(O230&lt;=SUMIFS(Barèmes!$I$6:$I$28,Barèmes!$A$6:$A$28,"Force bas du corps — Saut en longueur (m)",Barèmes!$B$6:$B$28,H230,Barèmes!$C$6:$C$28,IF(H230="6ème","Mixte",G230)),Barèmes!$E$2,Barèmes!$F$2)))),IF(O230&gt;=SUMIFS(Barèmes!$F$6:$F$28,Barèmes!$A$6:$A$28,"Force bas du corps — Saut en longueur (m)",Barèmes!$B$6:$B$28,H230,Barèmes!$C$6:$C$28,IF(H230="6ème","Mixte",G230)),Barèmes!$B$2,IF(O230&gt;=SUMIFS(Barèmes!$G$6:$G$28,Barèmes!$A$6:$A$28,"Force bas du corps — Saut en longueur (m)",Barèmes!$B$6:$B$28,H230,Barèmes!$C$6:$C$28,IF(H230="6ème","Mixte",G230)),Barèmes!$C$2,IF(O230&gt;=SUMIFS(Barèmes!$H$6:$H$28,Barèmes!$A$6:$A$28,"Force bas du corps — Saut en longueur (m)",Barèmes!$B$6:$B$28,H230,Barèmes!$C$6:$C$28,IF(H230="6ème","Mixte",G230)),Barèmes!$D$2,IF(O230&gt;=SUMIFS(Barèmes!$I$6:$I$28,Barèmes!$A$6:$A$28,"Force bas du corps — Saut en longueur (m)",Barèmes!$B$6:$B$28,H230,Barèmes!$C$6:$C$28,IF(H230="6ème","Mixte",G230)),Barèmes!$E$2,Barèmes!$F$2))))))</f>
        <v/>
      </c>
      <c r="R230" s="22"/>
      <c r="S230" s="24" t="str">
        <f>IF(OR(R230="",SUMPRODUCT((Barèmes!$A$6:$A$28="Vitesse — 30 m (s)")*(Barèmes!$B$6:$B$28=H230)*(Barèmes!$C$6:$C$28=IF(H230="6ème","Mixte",G230)))=0),"",IF(SUMPRODUCT((Barèmes!$A$6:$A$28="Vitesse — 30 m (s)")*(Barèmes!$B$6:$B$28=H230)*(Barèmes!$C$6:$C$28=IF(H230="6ème","Mixte",G230))*(Barèmes!$J$6:$J$28="+"))&gt;0,IF(R230&lt;=SUMIFS(Barèmes!$D$6:$D$28,Barèmes!$A$6:$A$28,"Vitesse — 30 m (s)",Barèmes!$B$6:$B$28,H230,Barèmes!$C$6:$C$28,IF(H230="6ème","Mixte",G230)),"à besoin",IF(R230&lt;=SUMIFS(Barèmes!$E$6:$E$28,Barèmes!$A$6:$A$28,"Vitesse — 30 m (s)",Barèmes!$B$6:$B$28,H230,Barèmes!$C$6:$C$28,IF(H230="6ème","Mixte",G230)),"fragile","satisfaisant")),IF(R230&gt;=SUMIFS(Barèmes!$D$6:$D$28,Barèmes!$A$6:$A$28,"Vitesse — 30 m (s)",Barèmes!$B$6:$B$28,H230,Barèmes!$C$6:$C$28,IF(H230="6ème","Mixte",G230)),"à besoin",IF(R230&gt;=SUMIFS(Barèmes!$E$6:$E$28,Barèmes!$A$6:$A$28,"Vitesse — 30 m (s)",Barèmes!$B$6:$B$28,H230,Barèmes!$C$6:$C$28,IF(H230="6ème","Mixte",G230)),"fragile","satisfaisant"))))</f>
        <v/>
      </c>
      <c r="T230" s="24" t="str">
        <f>IF(OR(R230="",SUMPRODUCT((Barèmes!$A$6:$A$28="Vitesse — 30 m (s)")*(Barèmes!$B$6:$B$28=H230)*(Barèmes!$C$6:$C$28=IF(H230="6ème","Mixte",G230)))=0),"",IF(SUMPRODUCT((Barèmes!$A$6:$A$28="Vitesse — 30 m (s)")*(Barèmes!$B$6:$B$28=H230)*(Barèmes!$C$6:$C$28=IF(H230="6ème","Mixte",G230))*(Barèmes!$J$6:$J$28="+"))&gt;0,IF(R230&lt;=SUMIFS(Barèmes!$F$6:$F$28,Barèmes!$A$6:$A$28,"Vitesse — 30 m (s)",Barèmes!$B$6:$B$28,H230,Barèmes!$C$6:$C$28,IF(H230="6ème","Mixte",G230)),Barèmes!$B$2,IF(R230&lt;=SUMIFS(Barèmes!$G$6:$G$28,Barèmes!$A$6:$A$28,"Vitesse — 30 m (s)",Barèmes!$B$6:$B$28,H230,Barèmes!$C$6:$C$28,IF(H230="6ème","Mixte",G230)),Barèmes!$C$2,IF(R230&lt;=SUMIFS(Barèmes!$H$6:$H$28,Barèmes!$A$6:$A$28,"Vitesse — 30 m (s)",Barèmes!$B$6:$B$28,H230,Barèmes!$C$6:$C$28,IF(H230="6ème","Mixte",G230)),Barèmes!$D$2,IF(R230&lt;=SUMIFS(Barèmes!$I$6:$I$28,Barèmes!$A$6:$A$28,"Vitesse — 30 m (s)",Barèmes!$B$6:$B$28,H230,Barèmes!$C$6:$C$28,IF(H230="6ème","Mixte",G230)),Barèmes!$E$2,Barèmes!$F$2)))),IF(R230&gt;=SUMIFS(Barèmes!$F$6:$F$28,Barèmes!$A$6:$A$28,"Vitesse — 30 m (s)",Barèmes!$B$6:$B$28,H230,Barèmes!$C$6:$C$28,IF(H230="6ème","Mixte",G230)),Barèmes!$B$2,IF(R230&gt;=SUMIFS(Barèmes!$G$6:$G$28,Barèmes!$A$6:$A$28,"Vitesse — 30 m (s)",Barèmes!$B$6:$B$28,H230,Barèmes!$C$6:$C$28,IF(H230="6ème","Mixte",G230)),Barèmes!$C$2,IF(R230&gt;=SUMIFS(Barèmes!$H$6:$H$28,Barèmes!$A$6:$A$28,"Vitesse — 30 m (s)",Barèmes!$B$6:$B$28,H230,Barèmes!$C$6:$C$28,IF(H230="6ème","Mixte",G230)),Barèmes!$D$2,IF(R230&gt;=SUMIFS(Barèmes!$I$6:$I$28,Barèmes!$A$6:$A$28,"Vitesse — 30 m (s)",Barèmes!$B$6:$B$28,H230,Barèmes!$C$6:$C$28,IF(H230="6ème","Mixte",G230)),Barèmes!$E$2,Barèmes!$F$2))))))</f>
        <v/>
      </c>
      <c r="U230" s="22"/>
      <c r="V230" s="25" t="str">
        <f>IF(OR(U230="",SUMPRODUCT((Barèmes!$A$6:$A$28="Vitesse — 50 m (s)")*(Barèmes!$B$6:$B$28=H230)*(Barèmes!$C$6:$C$28=IF(H230="6ème","Mixte",G230)))=0),"",IF(SUMPRODUCT((Barèmes!$A$6:$A$28="Vitesse — 50 m (s)")*(Barèmes!$B$6:$B$28=H230)*(Barèmes!$C$6:$C$28=IF(H230="6ème","Mixte",G230))*(Barèmes!$J$6:$J$28="+"))&gt;0,IF(U230&lt;=SUMIFS(Barèmes!$D$6:$D$28,Barèmes!$A$6:$A$28,"Vitesse — 50 m (s)",Barèmes!$B$6:$B$28,H230,Barèmes!$C$6:$C$28,IF(H230="6ème","Mixte",G230)),"à besoin",IF(U230&lt;=SUMIFS(Barèmes!$E$6:$E$28,Barèmes!$A$6:$A$28,"Vitesse — 50 m (s)",Barèmes!$B$6:$B$28,H230,Barèmes!$C$6:$C$28,IF(H230="6ème","Mixte",G230)),"fragile","satisfaisant")),IF(U230&gt;=SUMIFS(Barèmes!$D$6:$D$28,Barèmes!$A$6:$A$28,"Vitesse — 50 m (s)",Barèmes!$B$6:$B$28,H230,Barèmes!$C$6:$C$28,IF(H230="6ème","Mixte",G230)),"à besoin",IF(U230&gt;=SUMIFS(Barèmes!$E$6:$E$28,Barèmes!$A$6:$A$28,"Vitesse — 50 m (s)",Barèmes!$B$6:$B$28,H230,Barèmes!$C$6:$C$28,IF(H230="6ème","Mixte",G230)),"fragile","satisfaisant"))))</f>
        <v/>
      </c>
      <c r="W230" s="25" t="str">
        <f>IF(OR(U230="",SUMPRODUCT((Barèmes!$A$6:$A$28="Vitesse — 50 m (s)")*(Barèmes!$B$6:$B$28=H230)*(Barèmes!$C$6:$C$28=IF(H230="6ème","Mixte",G230)))=0),"",IF(SUMPRODUCT((Barèmes!$A$6:$A$28="Vitesse — 50 m (s)")*(Barèmes!$B$6:$B$28=H230)*(Barèmes!$C$6:$C$28=IF(H230="6ème","Mixte",G230))*(Barèmes!$J$6:$J$28="+"))&gt;0,IF(U230&lt;=SUMIFS(Barèmes!$F$6:$F$28,Barèmes!$A$6:$A$28,"Vitesse — 50 m (s)",Barèmes!$B$6:$B$28,H230,Barèmes!$C$6:$C$28,IF(H230="6ème","Mixte",G230)),Barèmes!$B$2,IF(U230&lt;=SUMIFS(Barèmes!$G$6:$G$28,Barèmes!$A$6:$A$28,"Vitesse — 50 m (s)",Barèmes!$B$6:$B$28,H230,Barèmes!$C$6:$C$28,IF(H230="6ème","Mixte",G230)),Barèmes!$C$2,IF(U230&lt;=SUMIFS(Barèmes!$H$6:$H$28,Barèmes!$A$6:$A$28,"Vitesse — 50 m (s)",Barèmes!$B$6:$B$28,H230,Barèmes!$C$6:$C$28,IF(H230="6ème","Mixte",G230)),Barèmes!$D$2,IF(U230&lt;=SUMIFS(Barèmes!$I$6:$I$28,Barèmes!$A$6:$A$28,"Vitesse — 50 m (s)",Barèmes!$B$6:$B$28,H230,Barèmes!$C$6:$C$28,IF(H230="6ème","Mixte",G230)),Barèmes!$E$2,Barèmes!$F$2)))),IF(U230&gt;=SUMIFS(Barèmes!$F$6:$F$28,Barèmes!$A$6:$A$28,"Vitesse — 50 m (s)",Barèmes!$B$6:$B$28,H230,Barèmes!$C$6:$C$28,IF(H230="6ème","Mixte",G230)),Barèmes!$B$2,IF(U230&gt;=SUMIFS(Barèmes!$G$6:$G$28,Barèmes!$A$6:$A$28,"Vitesse — 50 m (s)",Barèmes!$B$6:$B$28,H230,Barèmes!$C$6:$C$28,IF(H230="6ème","Mixte",G230)),Barèmes!$C$2,IF(U230&gt;=SUMIFS(Barèmes!$H$6:$H$28,Barèmes!$A$6:$A$28,"Vitesse — 50 m (s)",Barèmes!$B$6:$B$28,H230,Barèmes!$C$6:$C$28,IF(H230="6ème","Mixte",G230)),Barèmes!$D$2,IF(U230&gt;=SUMIFS(Barèmes!$I$6:$I$28,Barèmes!$A$6:$A$28,"Vitesse — 50 m (s)",Barèmes!$B$6:$B$28,H230,Barèmes!$C$6:$C$28,IF(H230="6ème","Mixte",G230)),Barèmes!$E$2,Barèmes!$F$2))))))</f>
        <v/>
      </c>
      <c r="X230" s="18"/>
      <c r="Y230" s="26" t="str" cm="1">
        <f t="array" ref="Y230">IF(OR(X230="",SUMPRODUCT((Barèmes!$A$6:$A$28="Souplesse (score 1-5)")*(Barèmes!$B$6:$B$28=H230)*(Barèmes!$C$6:$C$28=IF(H230="6ème","Mixte",G230)))=0),"",IF(SUMPRODUCT((Barèmes!$A$6:$A$28="Souplesse (score 1-5)")*(Barèmes!$B$6:$B$28=H230)*(Barèmes!$C$6:$C$28=IF(H230="6ème","Mixte",G230))*(Barèmes!$J$6:$J$28="+"))&gt;0,IF(X230&lt;=SUMIFS(Barèmes!$D$6:$D$28,Barèmes!$A$6:$A$28,"Souplesse (score 1-5)",Barèmes!$B$6:$B$28,H230,Barèmes!$C$6:$C$28,IF(H230="6ème","Mixte",G230)),"à besoin",IF(X230&lt;=SUMIFS(Barèmes!$E$6:$E$28,Barèmes!$A$6:$A$28,"Souplesse (score 1-5)",Barèmes!$B$6:$B$28,H230,Barèmes!$C$6:$C$28,IF(H230="6ème","Mixte",G230)),"fragile","satisfaisant")),IF(X230&gt;=SUMIFS(Barèmes!$D$6:$D$28,Barèmes!$A$6:$A$28,"Souplesse (score 1-5)",Barèmes!$B$6:$B$28,H230,Barèmes!$C$6:$C$28,IF(H230="6ème","Mixte",G230)),"à besoin",IF(X230&gt;=SUMIFS(Barèmes!$E$6:$E$28,Barèmes!$A$6:$A$28,"Souplesse (score 1-5)",Barèmes!$B$6:$B$28,H230,Barèmes!$C$6:$C$28,IF(H230="6ème","Mixte",G230)),"fragile","satisfaisant"))))</f>
        <v/>
      </c>
      <c r="Z230" s="26" t="str" cm="1">
        <f t="array" ref="Z230">IF(OR(X230="",SUMPRODUCT((Barèmes!$A$6:$A$28="Souplesse (score 1-5)")*(Barèmes!$B$6:$B$28=H230)*(Barèmes!$C$6:$C$28=IF(H230="6ème","Mixte",G230)))=0),"",IF(SUMPRODUCT((Barèmes!$A$6:$A$28="Souplesse (score 1-5)")*(Barèmes!$B$6:$B$28=H230)*(Barèmes!$C$6:$C$28=IF(H230="6ème","Mixte",G230))*(Barèmes!$J$6:$J$28="+"))&gt;0,IF(X230&lt;=SUMIFS(Barèmes!$F$6:$F$28,Barèmes!$A$6:$A$28,"Souplesse (score 1-5)",Barèmes!$B$6:$B$28,H230,Barèmes!$C$6:$C$28,IF(H230="6ème","Mixte",G230)),Barèmes!$B$2,IF(X230&lt;=SUMIFS(Barèmes!$G$6:$G$28,Barèmes!$A$6:$A$28,"Souplesse (score 1-5)",Barèmes!$B$6:$B$28,H230,Barèmes!$C$6:$C$28,IF(H230="6ème","Mixte",G230)),Barèmes!$C$2,IF(X230&lt;=SUMIFS(Barèmes!$H$6:$H$28,Barèmes!$A$6:$A$28,"Souplesse (score 1-5)",Barèmes!$B$6:$B$28,H230,Barèmes!$C$6:$C$28,IF(H230="6ème","Mixte",G230)),Barèmes!$D$2,IF(X230&lt;=SUMIFS(Barèmes!$I$6:$I$28,Barèmes!$A$6:$A$28,"Souplesse (score 1-5)",Barèmes!$B$6:$B$28,H230,Barèmes!$C$6:$C$28,IF(H230="6ème","Mixte",G230)),Barèmes!$E$2,Barèmes!$F$2)))),IF(X230&gt;=SUMIFS(Barèmes!$F$6:$F$28,Barèmes!$A$6:$A$28,"Souplesse (score 1-5)",Barèmes!$B$6:$B$28,H230,Barèmes!$C$6:$C$28,IF(H230="6ème","Mixte",G230)),Barèmes!$B$2,IF(X230&gt;=SUMIFS(Barèmes!$G$6:$G$28,Barèmes!$A$6:$A$28,"Souplesse (score 1-5)",Barèmes!$B$6:$B$28,H230,Barèmes!$C$6:$C$28,IF(H230="6ème","Mixte",G230)),Barèmes!$C$2,IF(X230&gt;=SUMIFS(Barèmes!$H$6:$H$28,Barèmes!$A$6:$A$28,"Souplesse (score 1-5)",Barèmes!$B$6:$B$28,H230,Barèmes!$C$6:$C$28,IF(H230="6ème","Mixte",G230)),Barèmes!$D$2,IF(X230&gt;=SUMIFS(Barèmes!$I$6:$I$28,Barèmes!$A$6:$A$28,"Souplesse (score 1-5)",Barèmes!$B$6:$B$28,H230,Barèmes!$C$6:$C$28,IF(H230="6ème","Mixte",G230)),Barèmes!$E$2,Barèmes!$F$2))))))</f>
        <v/>
      </c>
      <c r="AA230" s="22"/>
      <c r="AB230" s="27" t="str">
        <f>IF(OR(AA230="",SUMPRODUCT((Barèmes!$A$6:$A$28="Agilité — T-test 974 (s)")*(Barèmes!$B$6:$B$28=H230)*(Barèmes!$C$6:$C$28=IF(H230="6ème","Mixte",G230)))=0),"",IF(SUMPRODUCT((Barèmes!$A$6:$A$28="Agilité — T-test 974 (s)")*(Barèmes!$B$6:$B$28=H230)*(Barèmes!$C$6:$C$28=IF(H230="6ème","Mixte",G230))*(Barèmes!$J$6:$J$28="+"))&gt;0,IF(AA230&lt;=SUMIFS(Barèmes!$D$6:$D$28,Barèmes!$A$6:$A$28,"Agilité — T-test 974 (s)",Barèmes!$B$6:$B$28,H230,Barèmes!$C$6:$C$28,IF(H230="6ème","Mixte",G230)),"à besoin",IF(AA230&lt;=SUMIFS(Barèmes!$E$6:$E$28,Barèmes!$A$6:$A$28,"Agilité — T-test 974 (s)",Barèmes!$B$6:$B$28,H230,Barèmes!$C$6:$C$28,IF(H230="6ème","Mixte",G230)),"fragile","satisfaisant")),IF(AA230&gt;=SUMIFS(Barèmes!$D$6:$D$28,Barèmes!$A$6:$A$28,"Agilité — T-test 974 (s)",Barèmes!$B$6:$B$28,H230,Barèmes!$C$6:$C$28,IF(H230="6ème","Mixte",G230)),"à besoin",IF(AA230&gt;=SUMIFS(Barèmes!$E$6:$E$28,Barèmes!$A$6:$A$28,"Agilité — T-test 974 (s)",Barèmes!$B$6:$B$28,H230,Barèmes!$C$6:$C$28,IF(H230="6ème","Mixte",G230)),"fragile","satisfaisant"))))</f>
        <v/>
      </c>
      <c r="AC230" s="27" t="str">
        <f>IF(OR(AA230="",SUMPRODUCT((Barèmes!$A$6:$A$28="Agilité — T-test 974 (s)")*(Barèmes!$B$6:$B$28=H230)*(Barèmes!$C$6:$C$28=IF(H230="6ème","Mixte",G230)))=0),"",IF(SUMPRODUCT((Barèmes!$A$6:$A$28="Agilité — T-test 974 (s)")*(Barèmes!$B$6:$B$28=H230)*(Barèmes!$C$6:$C$28=IF(H230="6ème","Mixte",G230))*(Barèmes!$J$6:$J$28="+"))&gt;0,IF(AA230&lt;=SUMIFS(Barèmes!$F$6:$F$28,Barèmes!$A$6:$A$28,"Agilité — T-test 974 (s)",Barèmes!$B$6:$B$28,H230,Barèmes!$C$6:$C$28,IF(H230="6ème","Mixte",G230)),Barèmes!$B$2,IF(AA230&lt;=SUMIFS(Barèmes!$G$6:$G$28,Barèmes!$A$6:$A$28,"Agilité — T-test 974 (s)",Barèmes!$B$6:$B$28,H230,Barèmes!$C$6:$C$28,IF(H230="6ème","Mixte",G230)),Barèmes!$C$2,IF(AA230&lt;=SUMIFS(Barèmes!$H$6:$H$28,Barèmes!$A$6:$A$28,"Agilité — T-test 974 (s)",Barèmes!$B$6:$B$28,H230,Barèmes!$C$6:$C$28,IF(H230="6ème","Mixte",G230)),Barèmes!$D$2,IF(AA230&lt;=SUMIFS(Barèmes!$I$6:$I$28,Barèmes!$A$6:$A$28,"Agilité — T-test 974 (s)",Barèmes!$B$6:$B$28,H230,Barèmes!$C$6:$C$28,IF(H230="6ème","Mixte",G230)),Barèmes!$E$2,Barèmes!$F$2)))),IF(AA230&gt;=SUMIFS(Barèmes!$F$6:$F$28,Barèmes!$A$6:$A$28,"Agilité — T-test 974 (s)",Barèmes!$B$6:$B$28,H230,Barèmes!$C$6:$C$28,IF(H230="6ème","Mixte",G230)),Barèmes!$B$2,IF(AA230&gt;=SUMIFS(Barèmes!$G$6:$G$28,Barèmes!$A$6:$A$28,"Agilité — T-test 974 (s)",Barèmes!$B$6:$B$28,H230,Barèmes!$C$6:$C$28,IF(H230="6ème","Mixte",G230)),Barèmes!$C$2,IF(AA230&gt;=SUMIFS(Barèmes!$H$6:$H$28,Barèmes!$A$6:$A$28,"Agilité — T-test 974 (s)",Barèmes!$B$6:$B$28,H230,Barèmes!$C$6:$C$28,IF(H230="6ème","Mixte",G230)),Barèmes!$D$2,IF(AA230&gt;=SUMIFS(Barèmes!$I$6:$I$28,Barèmes!$A$6:$A$28,"Agilité — T-test 974 (s)",Barèmes!$B$6:$B$28,H230,Barèmes!$C$6:$C$28,IF(H230="6ème","Mixte",G230)),Barèmes!$E$2,Barèmes!$F$2))))))</f>
        <v/>
      </c>
      <c r="AD230" s="28" t="str">
        <f t="shared" si="26"/>
        <v/>
      </c>
      <c r="AE230" s="29" t="str">
        <f t="shared" si="27"/>
        <v/>
      </c>
      <c r="AF230" s="30" t="str">
        <f>IF(OR(AD230="",SUMPRODUCT((Barèmes!$A$6:$A$28="Surcoût d'agilité (s) — technique")*(Barèmes!$B$6:$B$28=H230)*(Barèmes!$C$6:$C$28=IF(H230="6ème","Mixte",G230)))=0),"",IF(SUMPRODUCT((Barèmes!$A$6:$A$28="Surcoût d'agilité (s) — technique")*(Barèmes!$B$6:$B$28=H230)*(Barèmes!$C$6:$C$28=IF(H230="6ème","Mixte",G230))*(Barèmes!$J$6:$J$28="+"))&gt;0,IF(AD230&lt;=SUMIFS(Barèmes!$D$6:$D$28,Barèmes!$A$6:$A$28,"Surcoût d'agilité (s) — technique",Barèmes!$B$6:$B$28,H230,Barèmes!$C$6:$C$28,IF(H230="6ème","Mixte",G230)),"à besoin",IF(AD230&lt;=SUMIFS(Barèmes!$E$6:$E$28,Barèmes!$A$6:$A$28,"Surcoût d'agilité (s) — technique",Barèmes!$B$6:$B$28,H230,Barèmes!$C$6:$C$28,IF(H230="6ème","Mixte",G230)),"fragile","satisfaisant")),IF(AD230&gt;=SUMIFS(Barèmes!$D$6:$D$28,Barèmes!$A$6:$A$28,"Surcoût d'agilité (s) — technique",Barèmes!$B$6:$B$28,H230,Barèmes!$C$6:$C$28,IF(H230="6ème","Mixte",G230)),"à besoin",IF(AD230&gt;=SUMIFS(Barèmes!$E$6:$E$28,Barèmes!$A$6:$A$28,"Surcoût d'agilité (s) — technique",Barèmes!$B$6:$B$28,H230,Barèmes!$C$6:$C$28,IF(H230="6ème","Mixte",G230)),"fragile","satisfaisant"))))</f>
        <v/>
      </c>
      <c r="AG230" s="30" t="str">
        <f>IF(OR(AD230="",SUMPRODUCT((Barèmes!$A$6:$A$28="Surcoût d'agilité (s) — technique")*(Barèmes!$B$6:$B$28=H230)*(Barèmes!$C$6:$C$28=IF(H230="6ème","Mixte",G230)))=0),"",IF(SUMPRODUCT((Barèmes!$A$6:$A$28="Surcoût d'agilité (s) — technique")*(Barèmes!$B$6:$B$28=H230)*(Barèmes!$C$6:$C$28=IF(H230="6ème","Mixte",G230))*(Barèmes!$J$6:$J$28="+"))&gt;0,IF(AD230&lt;=SUMIFS(Barèmes!$F$6:$F$28,Barèmes!$A$6:$A$28,"Surcoût d'agilité (s) — technique",Barèmes!$B$6:$B$28,H230,Barèmes!$C$6:$C$28,IF(H230="6ème","Mixte",G230)),Barèmes!$B$2,IF(AD230&lt;=SUMIFS(Barèmes!$G$6:$G$28,Barèmes!$A$6:$A$28,"Surcoût d'agilité (s) — technique",Barèmes!$B$6:$B$28,H230,Barèmes!$C$6:$C$28,IF(H230="6ème","Mixte",G230)),Barèmes!$C$2,IF(AD230&lt;=SUMIFS(Barèmes!$H$6:$H$28,Barèmes!$A$6:$A$28,"Surcoût d'agilité (s) — technique",Barèmes!$B$6:$B$28,H230,Barèmes!$C$6:$C$28,IF(H230="6ème","Mixte",G230)),Barèmes!$D$2,IF(AD230&lt;=SUMIFS(Barèmes!$I$6:$I$28,Barèmes!$A$6:$A$28,"Surcoût d'agilité (s) — technique",Barèmes!$B$6:$B$28,H230,Barèmes!$C$6:$C$28,IF(H230="6ème","Mixte",G230)),Barèmes!$E$2,Barèmes!$F$2)))),IF(AD230&gt;=SUMIFS(Barèmes!$F$6:$F$28,Barèmes!$A$6:$A$28,"Surcoût d'agilité (s) — technique",Barèmes!$B$6:$B$28,H230,Barèmes!$C$6:$C$28,IF(H230="6ème","Mixte",G230)),Barèmes!$B$2,IF(AD230&gt;=SUMIFS(Barèmes!$G$6:$G$28,Barèmes!$A$6:$A$28,"Surcoût d'agilité (s) — technique",Barèmes!$B$6:$B$28,H230,Barèmes!$C$6:$C$28,IF(H230="6ème","Mixte",G230)),Barèmes!$C$2,IF(AD230&gt;=SUMIFS(Barèmes!$H$6:$H$28,Barèmes!$A$6:$A$28,"Surcoût d'agilité (s) — technique",Barèmes!$B$6:$B$28,H230,Barèmes!$C$6:$C$28,IF(H230="6ème","Mixte",G230)),Barèmes!$D$2,IF(AD230&gt;=SUMIFS(Barèmes!$I$6:$I$28,Barèmes!$A$6:$A$28,"Surcoût d'agilité (s) — technique",Barèmes!$B$6:$B$28,H230,Barèmes!$C$6:$C$28,IF(H230="6ème","Mixte",G230)),Barèmes!$E$2,Barèmes!$F$2))))))</f>
        <v/>
      </c>
      <c r="AH230" s="31" t="str">
        <f>IF((IF(N230="",0,1)+IF(Q230="",0,1)+IF(W230="",0,1)+IF(Z230="",0,1)+IF(AC230="",0,1))=0,"",3*IF(N230=Barèmes!$B$2,1,IF(N230=Barèmes!$C$2,2,IF(N230=Barèmes!$D$2,3,IF(N230=Barèmes!$E$2,4,IF(N230=Barèmes!$F$2,5,0)))))+3*IF(Q230=Barèmes!$B$2,1,IF(Q230=Barèmes!$C$2,2,IF(Q230=Barèmes!$D$2,3,IF(Q230=Barèmes!$E$2,4,IF(Q230=Barèmes!$F$2,5,0)))))+2*IF(W230=Barèmes!$B$2,1,IF(W230=Barèmes!$C$2,2,IF(W230=Barèmes!$D$2,3,IF(W230=Barèmes!$E$2,4,IF(W230=Barèmes!$F$2,5,0)))))+1*IF(Z230=Barèmes!$B$2,1,IF(Z230=Barèmes!$C$2,2,IF(Z230=Barèmes!$D$2,3,IF(Z230=Barèmes!$E$2,4,IF(Z230=Barèmes!$F$2,5,0)))))+1*IF(AC230=Barèmes!$B$2,1,IF(AC230=Barèmes!$C$2,2,IF(AC230=Barèmes!$D$2,3,IF(AC230=Barèmes!$E$2,4,IF(AC230=Barèmes!$F$2,5,0))))))</f>
        <v/>
      </c>
      <c r="AI230" s="31"/>
      <c r="AJ230" s="32" t="str">
        <f>IFERROR(INDEX(Croissance!$B$5:$B$604,MATCH(A230,Croissance!$A$5:$A$604,0)),"")</f>
        <v/>
      </c>
      <c r="AK230" s="32" t="str">
        <f>IFERROR(INDEX(Croissance!$C$5:$C$604,MATCH(A230,Croissance!$A$5:$A$604,0)),"")</f>
        <v/>
      </c>
      <c r="AL230" s="32" t="str">
        <f>IFERROR(INDEX(Croissance!$D$5:$D$604,MATCH(A230,Croissance!$A$5:$A$604,0)),"")</f>
        <v/>
      </c>
      <c r="AM230" s="32" t="str">
        <f>IFERROR(INDEX(Croissance!$E$5:$E$604,MATCH(A230,Croissance!$A$5:$A$604,0)),"")</f>
        <v/>
      </c>
      <c r="AO230" s="33">
        <f t="shared" si="32"/>
        <v>0</v>
      </c>
      <c r="AP230" s="33">
        <f t="shared" si="28"/>
        <v>0</v>
      </c>
      <c r="AQ230" s="33">
        <f>IF(A230="",0,IF(AND(OR('Synthèse classe'!$C$2="Tous",C230='Synthèse classe'!$C$2),OR('Synthèse classe'!$C$3="Toutes",D230='Synthèse classe'!$C$3),OR('Synthèse classe'!$C$4="Toutes",AND('Synthèse classe'!$C$4="Dernière",AP230=1),B230=IFERROR(VALUE('Synthèse classe'!$C$4),0))),1,0))</f>
        <v>0</v>
      </c>
      <c r="AR230" s="34" t="str">
        <f t="shared" si="29"/>
        <v/>
      </c>
    </row>
    <row r="231" spans="1:44" x14ac:dyDescent="0.2">
      <c r="A231" s="17" t="str">
        <f t="shared" si="25"/>
        <v/>
      </c>
      <c r="B231" s="18"/>
      <c r="C231" s="19"/>
      <c r="D231" s="19"/>
      <c r="E231" s="19"/>
      <c r="F231" s="19"/>
      <c r="G231" s="19"/>
      <c r="H231" s="17" t="str">
        <f t="shared" si="30"/>
        <v/>
      </c>
      <c r="I231" s="20"/>
      <c r="J231" s="18"/>
      <c r="K231" s="19"/>
      <c r="L231" s="21" t="str">
        <f t="shared" si="31"/>
        <v/>
      </c>
      <c r="M231" s="21" t="str">
        <f>IF(OR(J231="",SUMPRODUCT((Barèmes!$A$6:$A$28="Endurance — Luc Léger (palier)")*(Barèmes!$B$6:$B$28=H231)*(Barèmes!$C$6:$C$28=IF(H231="6ème","Mixte",G231)))=0),"",IF(SUMPRODUCT((Barèmes!$A$6:$A$28="Endurance — Luc Léger (palier)")*(Barèmes!$B$6:$B$28=H231)*(Barèmes!$C$6:$C$28=IF(H231="6ème","Mixte",G231))*(Barèmes!$J$6:$J$28="+"))&gt;0,IF(J231&lt;=SUMIFS(Barèmes!$D$6:$D$28,Barèmes!$A$6:$A$28,"Endurance — Luc Léger (palier)",Barèmes!$B$6:$B$28,H231,Barèmes!$C$6:$C$28,IF(H231="6ème","Mixte",G231)),"à besoin",IF(J231&lt;=SUMIFS(Barèmes!$E$6:$E$28,Barèmes!$A$6:$A$28,"Endurance — Luc Léger (palier)",Barèmes!$B$6:$B$28,H231,Barèmes!$C$6:$C$28,IF(H231="6ème","Mixte",G231)),"fragile","satisfaisant")),IF(J231&gt;=SUMIFS(Barèmes!$D$6:$D$28,Barèmes!$A$6:$A$28,"Endurance — Luc Léger (palier)",Barèmes!$B$6:$B$28,H231,Barèmes!$C$6:$C$28,IF(H231="6ème","Mixte",G231)),"à besoin",IF(J231&gt;=SUMIFS(Barèmes!$E$6:$E$28,Barèmes!$A$6:$A$28,"Endurance — Luc Léger (palier)",Barèmes!$B$6:$B$28,H231,Barèmes!$C$6:$C$28,IF(H231="6ème","Mixte",G231)),"fragile","satisfaisant"))))</f>
        <v/>
      </c>
      <c r="N231" s="21" t="str">
        <f>IF(OR(J231="",SUMPRODUCT((Barèmes!$A$6:$A$28="Endurance — Luc Léger (palier)")*(Barèmes!$B$6:$B$28=H231)*(Barèmes!$C$6:$C$28=IF(H231="6ème","Mixte",G231)))=0),"",IF(SUMPRODUCT((Barèmes!$A$6:$A$28="Endurance — Luc Léger (palier)")*(Barèmes!$B$6:$B$28=H231)*(Barèmes!$C$6:$C$28=IF(H231="6ème","Mixte",G231))*(Barèmes!$J$6:$J$28="+"))&gt;0,IF(J231&lt;=SUMIFS(Barèmes!$F$6:$F$28,Barèmes!$A$6:$A$28,"Endurance — Luc Léger (palier)",Barèmes!$B$6:$B$28,H231,Barèmes!$C$6:$C$28,IF(H231="6ème","Mixte",G231)),Barèmes!$B$2,IF(J231&lt;=SUMIFS(Barèmes!$G$6:$G$28,Barèmes!$A$6:$A$28,"Endurance — Luc Léger (palier)",Barèmes!$B$6:$B$28,H231,Barèmes!$C$6:$C$28,IF(H231="6ème","Mixte",G231)),Barèmes!$C$2,IF(J231&lt;=SUMIFS(Barèmes!$H$6:$H$28,Barèmes!$A$6:$A$28,"Endurance — Luc Léger (palier)",Barèmes!$B$6:$B$28,H231,Barèmes!$C$6:$C$28,IF(H231="6ème","Mixte",G231)),Barèmes!$D$2,IF(J231&lt;=SUMIFS(Barèmes!$I$6:$I$28,Barèmes!$A$6:$A$28,"Endurance — Luc Léger (palier)",Barèmes!$B$6:$B$28,H231,Barèmes!$C$6:$C$28,IF(H231="6ème","Mixte",G231)),Barèmes!$E$2,Barèmes!$F$2)))),IF(J231&gt;=SUMIFS(Barèmes!$F$6:$F$28,Barèmes!$A$6:$A$28,"Endurance — Luc Léger (palier)",Barèmes!$B$6:$B$28,H231,Barèmes!$C$6:$C$28,IF(H231="6ème","Mixte",G231)),Barèmes!$B$2,IF(J231&gt;=SUMIFS(Barèmes!$G$6:$G$28,Barèmes!$A$6:$A$28,"Endurance — Luc Léger (palier)",Barèmes!$B$6:$B$28,H231,Barèmes!$C$6:$C$28,IF(H231="6ème","Mixte",G231)),Barèmes!$C$2,IF(J231&gt;=SUMIFS(Barèmes!$H$6:$H$28,Barèmes!$A$6:$A$28,"Endurance — Luc Léger (palier)",Barèmes!$B$6:$B$28,H231,Barèmes!$C$6:$C$28,IF(H231="6ème","Mixte",G231)),Barèmes!$D$2,IF(J231&gt;=SUMIFS(Barèmes!$I$6:$I$28,Barèmes!$A$6:$A$28,"Endurance — Luc Léger (palier)",Barèmes!$B$6:$B$28,H231,Barèmes!$C$6:$C$28,IF(H231="6ème","Mixte",G231)),Barèmes!$E$2,Barèmes!$F$2))))))</f>
        <v/>
      </c>
      <c r="O231" s="22"/>
      <c r="P231" s="23" t="str">
        <f>IF(OR(O231="",SUMPRODUCT((Barèmes!$A$6:$A$28="Force bas du corps — Saut en longueur (m)")*(Barèmes!$B$6:$B$28=H231)*(Barèmes!$C$6:$C$28=IF(H231="6ème","Mixte",G231)))=0),"",IF(SUMPRODUCT((Barèmes!$A$6:$A$28="Force bas du corps — Saut en longueur (m)")*(Barèmes!$B$6:$B$28=H231)*(Barèmes!$C$6:$C$28=IF(H231="6ème","Mixte",G231))*(Barèmes!$J$6:$J$28="+"))&gt;0,IF(O231&lt;=SUMIFS(Barèmes!$D$6:$D$28,Barèmes!$A$6:$A$28,"Force bas du corps — Saut en longueur (m)",Barèmes!$B$6:$B$28,H231,Barèmes!$C$6:$C$28,IF(H231="6ème","Mixte",G231)),"à besoin",IF(O231&lt;=SUMIFS(Barèmes!$E$6:$E$28,Barèmes!$A$6:$A$28,"Force bas du corps — Saut en longueur (m)",Barèmes!$B$6:$B$28,H231,Barèmes!$C$6:$C$28,IF(H231="6ème","Mixte",G231)),"fragile","satisfaisant")),IF(O231&gt;=SUMIFS(Barèmes!$D$6:$D$28,Barèmes!$A$6:$A$28,"Force bas du corps — Saut en longueur (m)",Barèmes!$B$6:$B$28,H231,Barèmes!$C$6:$C$28,IF(H231="6ème","Mixte",G231)),"à besoin",IF(O231&gt;=SUMIFS(Barèmes!$E$6:$E$28,Barèmes!$A$6:$A$28,"Force bas du corps — Saut en longueur (m)",Barèmes!$B$6:$B$28,H231,Barèmes!$C$6:$C$28,IF(H231="6ème","Mixte",G231)),"fragile","satisfaisant"))))</f>
        <v/>
      </c>
      <c r="Q231" s="23" t="str">
        <f>IF(OR(O231="",SUMPRODUCT((Barèmes!$A$6:$A$28="Force bas du corps — Saut en longueur (m)")*(Barèmes!$B$6:$B$28=H231)*(Barèmes!$C$6:$C$28=IF(H231="6ème","Mixte",G231)))=0),"",IF(SUMPRODUCT((Barèmes!$A$6:$A$28="Force bas du corps — Saut en longueur (m)")*(Barèmes!$B$6:$B$28=H231)*(Barèmes!$C$6:$C$28=IF(H231="6ème","Mixte",G231))*(Barèmes!$J$6:$J$28="+"))&gt;0,IF(O231&lt;=SUMIFS(Barèmes!$F$6:$F$28,Barèmes!$A$6:$A$28,"Force bas du corps — Saut en longueur (m)",Barèmes!$B$6:$B$28,H231,Barèmes!$C$6:$C$28,IF(H231="6ème","Mixte",G231)),Barèmes!$B$2,IF(O231&lt;=SUMIFS(Barèmes!$G$6:$G$28,Barèmes!$A$6:$A$28,"Force bas du corps — Saut en longueur (m)",Barèmes!$B$6:$B$28,H231,Barèmes!$C$6:$C$28,IF(H231="6ème","Mixte",G231)),Barèmes!$C$2,IF(O231&lt;=SUMIFS(Barèmes!$H$6:$H$28,Barèmes!$A$6:$A$28,"Force bas du corps — Saut en longueur (m)",Barèmes!$B$6:$B$28,H231,Barèmes!$C$6:$C$28,IF(H231="6ème","Mixte",G231)),Barèmes!$D$2,IF(O231&lt;=SUMIFS(Barèmes!$I$6:$I$28,Barèmes!$A$6:$A$28,"Force bas du corps — Saut en longueur (m)",Barèmes!$B$6:$B$28,H231,Barèmes!$C$6:$C$28,IF(H231="6ème","Mixte",G231)),Barèmes!$E$2,Barèmes!$F$2)))),IF(O231&gt;=SUMIFS(Barèmes!$F$6:$F$28,Barèmes!$A$6:$A$28,"Force bas du corps — Saut en longueur (m)",Barèmes!$B$6:$B$28,H231,Barèmes!$C$6:$C$28,IF(H231="6ème","Mixte",G231)),Barèmes!$B$2,IF(O231&gt;=SUMIFS(Barèmes!$G$6:$G$28,Barèmes!$A$6:$A$28,"Force bas du corps — Saut en longueur (m)",Barèmes!$B$6:$B$28,H231,Barèmes!$C$6:$C$28,IF(H231="6ème","Mixte",G231)),Barèmes!$C$2,IF(O231&gt;=SUMIFS(Barèmes!$H$6:$H$28,Barèmes!$A$6:$A$28,"Force bas du corps — Saut en longueur (m)",Barèmes!$B$6:$B$28,H231,Barèmes!$C$6:$C$28,IF(H231="6ème","Mixte",G231)),Barèmes!$D$2,IF(O231&gt;=SUMIFS(Barèmes!$I$6:$I$28,Barèmes!$A$6:$A$28,"Force bas du corps — Saut en longueur (m)",Barèmes!$B$6:$B$28,H231,Barèmes!$C$6:$C$28,IF(H231="6ème","Mixte",G231)),Barèmes!$E$2,Barèmes!$F$2))))))</f>
        <v/>
      </c>
      <c r="R231" s="22"/>
      <c r="S231" s="24" t="str">
        <f>IF(OR(R231="",SUMPRODUCT((Barèmes!$A$6:$A$28="Vitesse — 30 m (s)")*(Barèmes!$B$6:$B$28=H231)*(Barèmes!$C$6:$C$28=IF(H231="6ème","Mixte",G231)))=0),"",IF(SUMPRODUCT((Barèmes!$A$6:$A$28="Vitesse — 30 m (s)")*(Barèmes!$B$6:$B$28=H231)*(Barèmes!$C$6:$C$28=IF(H231="6ème","Mixte",G231))*(Barèmes!$J$6:$J$28="+"))&gt;0,IF(R231&lt;=SUMIFS(Barèmes!$D$6:$D$28,Barèmes!$A$6:$A$28,"Vitesse — 30 m (s)",Barèmes!$B$6:$B$28,H231,Barèmes!$C$6:$C$28,IF(H231="6ème","Mixte",G231)),"à besoin",IF(R231&lt;=SUMIFS(Barèmes!$E$6:$E$28,Barèmes!$A$6:$A$28,"Vitesse — 30 m (s)",Barèmes!$B$6:$B$28,H231,Barèmes!$C$6:$C$28,IF(H231="6ème","Mixte",G231)),"fragile","satisfaisant")),IF(R231&gt;=SUMIFS(Barèmes!$D$6:$D$28,Barèmes!$A$6:$A$28,"Vitesse — 30 m (s)",Barèmes!$B$6:$B$28,H231,Barèmes!$C$6:$C$28,IF(H231="6ème","Mixte",G231)),"à besoin",IF(R231&gt;=SUMIFS(Barèmes!$E$6:$E$28,Barèmes!$A$6:$A$28,"Vitesse — 30 m (s)",Barèmes!$B$6:$B$28,H231,Barèmes!$C$6:$C$28,IF(H231="6ème","Mixte",G231)),"fragile","satisfaisant"))))</f>
        <v/>
      </c>
      <c r="T231" s="24" t="str">
        <f>IF(OR(R231="",SUMPRODUCT((Barèmes!$A$6:$A$28="Vitesse — 30 m (s)")*(Barèmes!$B$6:$B$28=H231)*(Barèmes!$C$6:$C$28=IF(H231="6ème","Mixte",G231)))=0),"",IF(SUMPRODUCT((Barèmes!$A$6:$A$28="Vitesse — 30 m (s)")*(Barèmes!$B$6:$B$28=H231)*(Barèmes!$C$6:$C$28=IF(H231="6ème","Mixte",G231))*(Barèmes!$J$6:$J$28="+"))&gt;0,IF(R231&lt;=SUMIFS(Barèmes!$F$6:$F$28,Barèmes!$A$6:$A$28,"Vitesse — 30 m (s)",Barèmes!$B$6:$B$28,H231,Barèmes!$C$6:$C$28,IF(H231="6ème","Mixte",G231)),Barèmes!$B$2,IF(R231&lt;=SUMIFS(Barèmes!$G$6:$G$28,Barèmes!$A$6:$A$28,"Vitesse — 30 m (s)",Barèmes!$B$6:$B$28,H231,Barèmes!$C$6:$C$28,IF(H231="6ème","Mixte",G231)),Barèmes!$C$2,IF(R231&lt;=SUMIFS(Barèmes!$H$6:$H$28,Barèmes!$A$6:$A$28,"Vitesse — 30 m (s)",Barèmes!$B$6:$B$28,H231,Barèmes!$C$6:$C$28,IF(H231="6ème","Mixte",G231)),Barèmes!$D$2,IF(R231&lt;=SUMIFS(Barèmes!$I$6:$I$28,Barèmes!$A$6:$A$28,"Vitesse — 30 m (s)",Barèmes!$B$6:$B$28,H231,Barèmes!$C$6:$C$28,IF(H231="6ème","Mixte",G231)),Barèmes!$E$2,Barèmes!$F$2)))),IF(R231&gt;=SUMIFS(Barèmes!$F$6:$F$28,Barèmes!$A$6:$A$28,"Vitesse — 30 m (s)",Barèmes!$B$6:$B$28,H231,Barèmes!$C$6:$C$28,IF(H231="6ème","Mixte",G231)),Barèmes!$B$2,IF(R231&gt;=SUMIFS(Barèmes!$G$6:$G$28,Barèmes!$A$6:$A$28,"Vitesse — 30 m (s)",Barèmes!$B$6:$B$28,H231,Barèmes!$C$6:$C$28,IF(H231="6ème","Mixte",G231)),Barèmes!$C$2,IF(R231&gt;=SUMIFS(Barèmes!$H$6:$H$28,Barèmes!$A$6:$A$28,"Vitesse — 30 m (s)",Barèmes!$B$6:$B$28,H231,Barèmes!$C$6:$C$28,IF(H231="6ème","Mixte",G231)),Barèmes!$D$2,IF(R231&gt;=SUMIFS(Barèmes!$I$6:$I$28,Barèmes!$A$6:$A$28,"Vitesse — 30 m (s)",Barèmes!$B$6:$B$28,H231,Barèmes!$C$6:$C$28,IF(H231="6ème","Mixte",G231)),Barèmes!$E$2,Barèmes!$F$2))))))</f>
        <v/>
      </c>
      <c r="U231" s="22"/>
      <c r="V231" s="25" t="str">
        <f>IF(OR(U231="",SUMPRODUCT((Barèmes!$A$6:$A$28="Vitesse — 50 m (s)")*(Barèmes!$B$6:$B$28=H231)*(Barèmes!$C$6:$C$28=IF(H231="6ème","Mixte",G231)))=0),"",IF(SUMPRODUCT((Barèmes!$A$6:$A$28="Vitesse — 50 m (s)")*(Barèmes!$B$6:$B$28=H231)*(Barèmes!$C$6:$C$28=IF(H231="6ème","Mixte",G231))*(Barèmes!$J$6:$J$28="+"))&gt;0,IF(U231&lt;=SUMIFS(Barèmes!$D$6:$D$28,Barèmes!$A$6:$A$28,"Vitesse — 50 m (s)",Barèmes!$B$6:$B$28,H231,Barèmes!$C$6:$C$28,IF(H231="6ème","Mixte",G231)),"à besoin",IF(U231&lt;=SUMIFS(Barèmes!$E$6:$E$28,Barèmes!$A$6:$A$28,"Vitesse — 50 m (s)",Barèmes!$B$6:$B$28,H231,Barèmes!$C$6:$C$28,IF(H231="6ème","Mixte",G231)),"fragile","satisfaisant")),IF(U231&gt;=SUMIFS(Barèmes!$D$6:$D$28,Barèmes!$A$6:$A$28,"Vitesse — 50 m (s)",Barèmes!$B$6:$B$28,H231,Barèmes!$C$6:$C$28,IF(H231="6ème","Mixte",G231)),"à besoin",IF(U231&gt;=SUMIFS(Barèmes!$E$6:$E$28,Barèmes!$A$6:$A$28,"Vitesse — 50 m (s)",Barèmes!$B$6:$B$28,H231,Barèmes!$C$6:$C$28,IF(H231="6ème","Mixte",G231)),"fragile","satisfaisant"))))</f>
        <v/>
      </c>
      <c r="W231" s="25" t="str">
        <f>IF(OR(U231="",SUMPRODUCT((Barèmes!$A$6:$A$28="Vitesse — 50 m (s)")*(Barèmes!$B$6:$B$28=H231)*(Barèmes!$C$6:$C$28=IF(H231="6ème","Mixte",G231)))=0),"",IF(SUMPRODUCT((Barèmes!$A$6:$A$28="Vitesse — 50 m (s)")*(Barèmes!$B$6:$B$28=H231)*(Barèmes!$C$6:$C$28=IF(H231="6ème","Mixte",G231))*(Barèmes!$J$6:$J$28="+"))&gt;0,IF(U231&lt;=SUMIFS(Barèmes!$F$6:$F$28,Barèmes!$A$6:$A$28,"Vitesse — 50 m (s)",Barèmes!$B$6:$B$28,H231,Barèmes!$C$6:$C$28,IF(H231="6ème","Mixte",G231)),Barèmes!$B$2,IF(U231&lt;=SUMIFS(Barèmes!$G$6:$G$28,Barèmes!$A$6:$A$28,"Vitesse — 50 m (s)",Barèmes!$B$6:$B$28,H231,Barèmes!$C$6:$C$28,IF(H231="6ème","Mixte",G231)),Barèmes!$C$2,IF(U231&lt;=SUMIFS(Barèmes!$H$6:$H$28,Barèmes!$A$6:$A$28,"Vitesse — 50 m (s)",Barèmes!$B$6:$B$28,H231,Barèmes!$C$6:$C$28,IF(H231="6ème","Mixte",G231)),Barèmes!$D$2,IF(U231&lt;=SUMIFS(Barèmes!$I$6:$I$28,Barèmes!$A$6:$A$28,"Vitesse — 50 m (s)",Barèmes!$B$6:$B$28,H231,Barèmes!$C$6:$C$28,IF(H231="6ème","Mixte",G231)),Barèmes!$E$2,Barèmes!$F$2)))),IF(U231&gt;=SUMIFS(Barèmes!$F$6:$F$28,Barèmes!$A$6:$A$28,"Vitesse — 50 m (s)",Barèmes!$B$6:$B$28,H231,Barèmes!$C$6:$C$28,IF(H231="6ème","Mixte",G231)),Barèmes!$B$2,IF(U231&gt;=SUMIFS(Barèmes!$G$6:$G$28,Barèmes!$A$6:$A$28,"Vitesse — 50 m (s)",Barèmes!$B$6:$B$28,H231,Barèmes!$C$6:$C$28,IF(H231="6ème","Mixte",G231)),Barèmes!$C$2,IF(U231&gt;=SUMIFS(Barèmes!$H$6:$H$28,Barèmes!$A$6:$A$28,"Vitesse — 50 m (s)",Barèmes!$B$6:$B$28,H231,Barèmes!$C$6:$C$28,IF(H231="6ème","Mixte",G231)),Barèmes!$D$2,IF(U231&gt;=SUMIFS(Barèmes!$I$6:$I$28,Barèmes!$A$6:$A$28,"Vitesse — 50 m (s)",Barèmes!$B$6:$B$28,H231,Barèmes!$C$6:$C$28,IF(H231="6ème","Mixte",G231)),Barèmes!$E$2,Barèmes!$F$2))))))</f>
        <v/>
      </c>
      <c r="X231" s="18"/>
      <c r="Y231" s="26" t="str" cm="1">
        <f t="array" ref="Y231">IF(OR(X231="",SUMPRODUCT((Barèmes!$A$6:$A$28="Souplesse (score 1-5)")*(Barèmes!$B$6:$B$28=H231)*(Barèmes!$C$6:$C$28=IF(H231="6ème","Mixte",G231)))=0),"",IF(SUMPRODUCT((Barèmes!$A$6:$A$28="Souplesse (score 1-5)")*(Barèmes!$B$6:$B$28=H231)*(Barèmes!$C$6:$C$28=IF(H231="6ème","Mixte",G231))*(Barèmes!$J$6:$J$28="+"))&gt;0,IF(X231&lt;=SUMIFS(Barèmes!$D$6:$D$28,Barèmes!$A$6:$A$28,"Souplesse (score 1-5)",Barèmes!$B$6:$B$28,H231,Barèmes!$C$6:$C$28,IF(H231="6ème","Mixte",G231)),"à besoin",IF(X231&lt;=SUMIFS(Barèmes!$E$6:$E$28,Barèmes!$A$6:$A$28,"Souplesse (score 1-5)",Barèmes!$B$6:$B$28,H231,Barèmes!$C$6:$C$28,IF(H231="6ème","Mixte",G231)),"fragile","satisfaisant")),IF(X231&gt;=SUMIFS(Barèmes!$D$6:$D$28,Barèmes!$A$6:$A$28,"Souplesse (score 1-5)",Barèmes!$B$6:$B$28,H231,Barèmes!$C$6:$C$28,IF(H231="6ème","Mixte",G231)),"à besoin",IF(X231&gt;=SUMIFS(Barèmes!$E$6:$E$28,Barèmes!$A$6:$A$28,"Souplesse (score 1-5)",Barèmes!$B$6:$B$28,H231,Barèmes!$C$6:$C$28,IF(H231="6ème","Mixte",G231)),"fragile","satisfaisant"))))</f>
        <v/>
      </c>
      <c r="Z231" s="26" t="str" cm="1">
        <f t="array" ref="Z231">IF(OR(X231="",SUMPRODUCT((Barèmes!$A$6:$A$28="Souplesse (score 1-5)")*(Barèmes!$B$6:$B$28=H231)*(Barèmes!$C$6:$C$28=IF(H231="6ème","Mixte",G231)))=0),"",IF(SUMPRODUCT((Barèmes!$A$6:$A$28="Souplesse (score 1-5)")*(Barèmes!$B$6:$B$28=H231)*(Barèmes!$C$6:$C$28=IF(H231="6ème","Mixte",G231))*(Barèmes!$J$6:$J$28="+"))&gt;0,IF(X231&lt;=SUMIFS(Barèmes!$F$6:$F$28,Barèmes!$A$6:$A$28,"Souplesse (score 1-5)",Barèmes!$B$6:$B$28,H231,Barèmes!$C$6:$C$28,IF(H231="6ème","Mixte",G231)),Barèmes!$B$2,IF(X231&lt;=SUMIFS(Barèmes!$G$6:$G$28,Barèmes!$A$6:$A$28,"Souplesse (score 1-5)",Barèmes!$B$6:$B$28,H231,Barèmes!$C$6:$C$28,IF(H231="6ème","Mixte",G231)),Barèmes!$C$2,IF(X231&lt;=SUMIFS(Barèmes!$H$6:$H$28,Barèmes!$A$6:$A$28,"Souplesse (score 1-5)",Barèmes!$B$6:$B$28,H231,Barèmes!$C$6:$C$28,IF(H231="6ème","Mixte",G231)),Barèmes!$D$2,IF(X231&lt;=SUMIFS(Barèmes!$I$6:$I$28,Barèmes!$A$6:$A$28,"Souplesse (score 1-5)",Barèmes!$B$6:$B$28,H231,Barèmes!$C$6:$C$28,IF(H231="6ème","Mixte",G231)),Barèmes!$E$2,Barèmes!$F$2)))),IF(X231&gt;=SUMIFS(Barèmes!$F$6:$F$28,Barèmes!$A$6:$A$28,"Souplesse (score 1-5)",Barèmes!$B$6:$B$28,H231,Barèmes!$C$6:$C$28,IF(H231="6ème","Mixte",G231)),Barèmes!$B$2,IF(X231&gt;=SUMIFS(Barèmes!$G$6:$G$28,Barèmes!$A$6:$A$28,"Souplesse (score 1-5)",Barèmes!$B$6:$B$28,H231,Barèmes!$C$6:$C$28,IF(H231="6ème","Mixte",G231)),Barèmes!$C$2,IF(X231&gt;=SUMIFS(Barèmes!$H$6:$H$28,Barèmes!$A$6:$A$28,"Souplesse (score 1-5)",Barèmes!$B$6:$B$28,H231,Barèmes!$C$6:$C$28,IF(H231="6ème","Mixte",G231)),Barèmes!$D$2,IF(X231&gt;=SUMIFS(Barèmes!$I$6:$I$28,Barèmes!$A$6:$A$28,"Souplesse (score 1-5)",Barèmes!$B$6:$B$28,H231,Barèmes!$C$6:$C$28,IF(H231="6ème","Mixte",G231)),Barèmes!$E$2,Barèmes!$F$2))))))</f>
        <v/>
      </c>
      <c r="AA231" s="22"/>
      <c r="AB231" s="27" t="str">
        <f>IF(OR(AA231="",SUMPRODUCT((Barèmes!$A$6:$A$28="Agilité — T-test 974 (s)")*(Barèmes!$B$6:$B$28=H231)*(Barèmes!$C$6:$C$28=IF(H231="6ème","Mixte",G231)))=0),"",IF(SUMPRODUCT((Barèmes!$A$6:$A$28="Agilité — T-test 974 (s)")*(Barèmes!$B$6:$B$28=H231)*(Barèmes!$C$6:$C$28=IF(H231="6ème","Mixte",G231))*(Barèmes!$J$6:$J$28="+"))&gt;0,IF(AA231&lt;=SUMIFS(Barèmes!$D$6:$D$28,Barèmes!$A$6:$A$28,"Agilité — T-test 974 (s)",Barèmes!$B$6:$B$28,H231,Barèmes!$C$6:$C$28,IF(H231="6ème","Mixte",G231)),"à besoin",IF(AA231&lt;=SUMIFS(Barèmes!$E$6:$E$28,Barèmes!$A$6:$A$28,"Agilité — T-test 974 (s)",Barèmes!$B$6:$B$28,H231,Barèmes!$C$6:$C$28,IF(H231="6ème","Mixte",G231)),"fragile","satisfaisant")),IF(AA231&gt;=SUMIFS(Barèmes!$D$6:$D$28,Barèmes!$A$6:$A$28,"Agilité — T-test 974 (s)",Barèmes!$B$6:$B$28,H231,Barèmes!$C$6:$C$28,IF(H231="6ème","Mixte",G231)),"à besoin",IF(AA231&gt;=SUMIFS(Barèmes!$E$6:$E$28,Barèmes!$A$6:$A$28,"Agilité — T-test 974 (s)",Barèmes!$B$6:$B$28,H231,Barèmes!$C$6:$C$28,IF(H231="6ème","Mixte",G231)),"fragile","satisfaisant"))))</f>
        <v/>
      </c>
      <c r="AC231" s="27" t="str">
        <f>IF(OR(AA231="",SUMPRODUCT((Barèmes!$A$6:$A$28="Agilité — T-test 974 (s)")*(Barèmes!$B$6:$B$28=H231)*(Barèmes!$C$6:$C$28=IF(H231="6ème","Mixte",G231)))=0),"",IF(SUMPRODUCT((Barèmes!$A$6:$A$28="Agilité — T-test 974 (s)")*(Barèmes!$B$6:$B$28=H231)*(Barèmes!$C$6:$C$28=IF(H231="6ème","Mixte",G231))*(Barèmes!$J$6:$J$28="+"))&gt;0,IF(AA231&lt;=SUMIFS(Barèmes!$F$6:$F$28,Barèmes!$A$6:$A$28,"Agilité — T-test 974 (s)",Barèmes!$B$6:$B$28,H231,Barèmes!$C$6:$C$28,IF(H231="6ème","Mixte",G231)),Barèmes!$B$2,IF(AA231&lt;=SUMIFS(Barèmes!$G$6:$G$28,Barèmes!$A$6:$A$28,"Agilité — T-test 974 (s)",Barèmes!$B$6:$B$28,H231,Barèmes!$C$6:$C$28,IF(H231="6ème","Mixte",G231)),Barèmes!$C$2,IF(AA231&lt;=SUMIFS(Barèmes!$H$6:$H$28,Barèmes!$A$6:$A$28,"Agilité — T-test 974 (s)",Barèmes!$B$6:$B$28,H231,Barèmes!$C$6:$C$28,IF(H231="6ème","Mixte",G231)),Barèmes!$D$2,IF(AA231&lt;=SUMIFS(Barèmes!$I$6:$I$28,Barèmes!$A$6:$A$28,"Agilité — T-test 974 (s)",Barèmes!$B$6:$B$28,H231,Barèmes!$C$6:$C$28,IF(H231="6ème","Mixte",G231)),Barèmes!$E$2,Barèmes!$F$2)))),IF(AA231&gt;=SUMIFS(Barèmes!$F$6:$F$28,Barèmes!$A$6:$A$28,"Agilité — T-test 974 (s)",Barèmes!$B$6:$B$28,H231,Barèmes!$C$6:$C$28,IF(H231="6ème","Mixte",G231)),Barèmes!$B$2,IF(AA231&gt;=SUMIFS(Barèmes!$G$6:$G$28,Barèmes!$A$6:$A$28,"Agilité — T-test 974 (s)",Barèmes!$B$6:$B$28,H231,Barèmes!$C$6:$C$28,IF(H231="6ème","Mixte",G231)),Barèmes!$C$2,IF(AA231&gt;=SUMIFS(Barèmes!$H$6:$H$28,Barèmes!$A$6:$A$28,"Agilité — T-test 974 (s)",Barèmes!$B$6:$B$28,H231,Barèmes!$C$6:$C$28,IF(H231="6ème","Mixte",G231)),Barèmes!$D$2,IF(AA231&gt;=SUMIFS(Barèmes!$I$6:$I$28,Barèmes!$A$6:$A$28,"Agilité — T-test 974 (s)",Barèmes!$B$6:$B$28,H231,Barèmes!$C$6:$C$28,IF(H231="6ème","Mixte",G231)),Barèmes!$E$2,Barèmes!$F$2))))))</f>
        <v/>
      </c>
      <c r="AD231" s="28" t="str">
        <f t="shared" si="26"/>
        <v/>
      </c>
      <c r="AE231" s="29" t="str">
        <f t="shared" si="27"/>
        <v/>
      </c>
      <c r="AF231" s="30" t="str">
        <f>IF(OR(AD231="",SUMPRODUCT((Barèmes!$A$6:$A$28="Surcoût d'agilité (s) — technique")*(Barèmes!$B$6:$B$28=H231)*(Barèmes!$C$6:$C$28=IF(H231="6ème","Mixte",G231)))=0),"",IF(SUMPRODUCT((Barèmes!$A$6:$A$28="Surcoût d'agilité (s) — technique")*(Barèmes!$B$6:$B$28=H231)*(Barèmes!$C$6:$C$28=IF(H231="6ème","Mixte",G231))*(Barèmes!$J$6:$J$28="+"))&gt;0,IF(AD231&lt;=SUMIFS(Barèmes!$D$6:$D$28,Barèmes!$A$6:$A$28,"Surcoût d'agilité (s) — technique",Barèmes!$B$6:$B$28,H231,Barèmes!$C$6:$C$28,IF(H231="6ème","Mixte",G231)),"à besoin",IF(AD231&lt;=SUMIFS(Barèmes!$E$6:$E$28,Barèmes!$A$6:$A$28,"Surcoût d'agilité (s) — technique",Barèmes!$B$6:$B$28,H231,Barèmes!$C$6:$C$28,IF(H231="6ème","Mixte",G231)),"fragile","satisfaisant")),IF(AD231&gt;=SUMIFS(Barèmes!$D$6:$D$28,Barèmes!$A$6:$A$28,"Surcoût d'agilité (s) — technique",Barèmes!$B$6:$B$28,H231,Barèmes!$C$6:$C$28,IF(H231="6ème","Mixte",G231)),"à besoin",IF(AD231&gt;=SUMIFS(Barèmes!$E$6:$E$28,Barèmes!$A$6:$A$28,"Surcoût d'agilité (s) — technique",Barèmes!$B$6:$B$28,H231,Barèmes!$C$6:$C$28,IF(H231="6ème","Mixte",G231)),"fragile","satisfaisant"))))</f>
        <v/>
      </c>
      <c r="AG231" s="30" t="str">
        <f>IF(OR(AD231="",SUMPRODUCT((Barèmes!$A$6:$A$28="Surcoût d'agilité (s) — technique")*(Barèmes!$B$6:$B$28=H231)*(Barèmes!$C$6:$C$28=IF(H231="6ème","Mixte",G231)))=0),"",IF(SUMPRODUCT((Barèmes!$A$6:$A$28="Surcoût d'agilité (s) — technique")*(Barèmes!$B$6:$B$28=H231)*(Barèmes!$C$6:$C$28=IF(H231="6ème","Mixte",G231))*(Barèmes!$J$6:$J$28="+"))&gt;0,IF(AD231&lt;=SUMIFS(Barèmes!$F$6:$F$28,Barèmes!$A$6:$A$28,"Surcoût d'agilité (s) — technique",Barèmes!$B$6:$B$28,H231,Barèmes!$C$6:$C$28,IF(H231="6ème","Mixte",G231)),Barèmes!$B$2,IF(AD231&lt;=SUMIFS(Barèmes!$G$6:$G$28,Barèmes!$A$6:$A$28,"Surcoût d'agilité (s) — technique",Barèmes!$B$6:$B$28,H231,Barèmes!$C$6:$C$28,IF(H231="6ème","Mixte",G231)),Barèmes!$C$2,IF(AD231&lt;=SUMIFS(Barèmes!$H$6:$H$28,Barèmes!$A$6:$A$28,"Surcoût d'agilité (s) — technique",Barèmes!$B$6:$B$28,H231,Barèmes!$C$6:$C$28,IF(H231="6ème","Mixte",G231)),Barèmes!$D$2,IF(AD231&lt;=SUMIFS(Barèmes!$I$6:$I$28,Barèmes!$A$6:$A$28,"Surcoût d'agilité (s) — technique",Barèmes!$B$6:$B$28,H231,Barèmes!$C$6:$C$28,IF(H231="6ème","Mixte",G231)),Barèmes!$E$2,Barèmes!$F$2)))),IF(AD231&gt;=SUMIFS(Barèmes!$F$6:$F$28,Barèmes!$A$6:$A$28,"Surcoût d'agilité (s) — technique",Barèmes!$B$6:$B$28,H231,Barèmes!$C$6:$C$28,IF(H231="6ème","Mixte",G231)),Barèmes!$B$2,IF(AD231&gt;=SUMIFS(Barèmes!$G$6:$G$28,Barèmes!$A$6:$A$28,"Surcoût d'agilité (s) — technique",Barèmes!$B$6:$B$28,H231,Barèmes!$C$6:$C$28,IF(H231="6ème","Mixte",G231)),Barèmes!$C$2,IF(AD231&gt;=SUMIFS(Barèmes!$H$6:$H$28,Barèmes!$A$6:$A$28,"Surcoût d'agilité (s) — technique",Barèmes!$B$6:$B$28,H231,Barèmes!$C$6:$C$28,IF(H231="6ème","Mixte",G231)),Barèmes!$D$2,IF(AD231&gt;=SUMIFS(Barèmes!$I$6:$I$28,Barèmes!$A$6:$A$28,"Surcoût d'agilité (s) — technique",Barèmes!$B$6:$B$28,H231,Barèmes!$C$6:$C$28,IF(H231="6ème","Mixte",G231)),Barèmes!$E$2,Barèmes!$F$2))))))</f>
        <v/>
      </c>
      <c r="AH231" s="31" t="str">
        <f>IF((IF(N231="",0,1)+IF(Q231="",0,1)+IF(W231="",0,1)+IF(Z231="",0,1)+IF(AC231="",0,1))=0,"",3*IF(N231=Barèmes!$B$2,1,IF(N231=Barèmes!$C$2,2,IF(N231=Barèmes!$D$2,3,IF(N231=Barèmes!$E$2,4,IF(N231=Barèmes!$F$2,5,0)))))+3*IF(Q231=Barèmes!$B$2,1,IF(Q231=Barèmes!$C$2,2,IF(Q231=Barèmes!$D$2,3,IF(Q231=Barèmes!$E$2,4,IF(Q231=Barèmes!$F$2,5,0)))))+2*IF(W231=Barèmes!$B$2,1,IF(W231=Barèmes!$C$2,2,IF(W231=Barèmes!$D$2,3,IF(W231=Barèmes!$E$2,4,IF(W231=Barèmes!$F$2,5,0)))))+1*IF(Z231=Barèmes!$B$2,1,IF(Z231=Barèmes!$C$2,2,IF(Z231=Barèmes!$D$2,3,IF(Z231=Barèmes!$E$2,4,IF(Z231=Barèmes!$F$2,5,0)))))+1*IF(AC231=Barèmes!$B$2,1,IF(AC231=Barèmes!$C$2,2,IF(AC231=Barèmes!$D$2,3,IF(AC231=Barèmes!$E$2,4,IF(AC231=Barèmes!$F$2,5,0))))))</f>
        <v/>
      </c>
      <c r="AI231" s="31"/>
      <c r="AJ231" s="32" t="str">
        <f>IFERROR(INDEX(Croissance!$B$5:$B$604,MATCH(A231,Croissance!$A$5:$A$604,0)),"")</f>
        <v/>
      </c>
      <c r="AK231" s="32" t="str">
        <f>IFERROR(INDEX(Croissance!$C$5:$C$604,MATCH(A231,Croissance!$A$5:$A$604,0)),"")</f>
        <v/>
      </c>
      <c r="AL231" s="32" t="str">
        <f>IFERROR(INDEX(Croissance!$D$5:$D$604,MATCH(A231,Croissance!$A$5:$A$604,0)),"")</f>
        <v/>
      </c>
      <c r="AM231" s="32" t="str">
        <f>IFERROR(INDEX(Croissance!$E$5:$E$604,MATCH(A231,Croissance!$A$5:$A$604,0)),"")</f>
        <v/>
      </c>
      <c r="AO231" s="33">
        <f t="shared" si="32"/>
        <v>0</v>
      </c>
      <c r="AP231" s="33">
        <f t="shared" si="28"/>
        <v>0</v>
      </c>
      <c r="AQ231" s="33">
        <f>IF(A231="",0,IF(AND(OR('Synthèse classe'!$C$2="Tous",C231='Synthèse classe'!$C$2),OR('Synthèse classe'!$C$3="Toutes",D231='Synthèse classe'!$C$3),OR('Synthèse classe'!$C$4="Toutes",AND('Synthèse classe'!$C$4="Dernière",AP231=1),B231=IFERROR(VALUE('Synthèse classe'!$C$4),0))),1,0))</f>
        <v>0</v>
      </c>
      <c r="AR231" s="34" t="str">
        <f t="shared" si="29"/>
        <v/>
      </c>
    </row>
    <row r="232" spans="1:44" x14ac:dyDescent="0.2">
      <c r="A232" s="17" t="str">
        <f t="shared" si="25"/>
        <v/>
      </c>
      <c r="B232" s="18"/>
      <c r="C232" s="19"/>
      <c r="D232" s="19"/>
      <c r="E232" s="19"/>
      <c r="F232" s="19"/>
      <c r="G232" s="19"/>
      <c r="H232" s="17" t="str">
        <f t="shared" si="30"/>
        <v/>
      </c>
      <c r="I232" s="20"/>
      <c r="J232" s="18"/>
      <c r="K232" s="19"/>
      <c r="L232" s="21" t="str">
        <f t="shared" si="31"/>
        <v/>
      </c>
      <c r="M232" s="21" t="str">
        <f>IF(OR(J232="",SUMPRODUCT((Barèmes!$A$6:$A$28="Endurance — Luc Léger (palier)")*(Barèmes!$B$6:$B$28=H232)*(Barèmes!$C$6:$C$28=IF(H232="6ème","Mixte",G232)))=0),"",IF(SUMPRODUCT((Barèmes!$A$6:$A$28="Endurance — Luc Léger (palier)")*(Barèmes!$B$6:$B$28=H232)*(Barèmes!$C$6:$C$28=IF(H232="6ème","Mixte",G232))*(Barèmes!$J$6:$J$28="+"))&gt;0,IF(J232&lt;=SUMIFS(Barèmes!$D$6:$D$28,Barèmes!$A$6:$A$28,"Endurance — Luc Léger (palier)",Barèmes!$B$6:$B$28,H232,Barèmes!$C$6:$C$28,IF(H232="6ème","Mixte",G232)),"à besoin",IF(J232&lt;=SUMIFS(Barèmes!$E$6:$E$28,Barèmes!$A$6:$A$28,"Endurance — Luc Léger (palier)",Barèmes!$B$6:$B$28,H232,Barèmes!$C$6:$C$28,IF(H232="6ème","Mixte",G232)),"fragile","satisfaisant")),IF(J232&gt;=SUMIFS(Barèmes!$D$6:$D$28,Barèmes!$A$6:$A$28,"Endurance — Luc Léger (palier)",Barèmes!$B$6:$B$28,H232,Barèmes!$C$6:$C$28,IF(H232="6ème","Mixte",G232)),"à besoin",IF(J232&gt;=SUMIFS(Barèmes!$E$6:$E$28,Barèmes!$A$6:$A$28,"Endurance — Luc Léger (palier)",Barèmes!$B$6:$B$28,H232,Barèmes!$C$6:$C$28,IF(H232="6ème","Mixte",G232)),"fragile","satisfaisant"))))</f>
        <v/>
      </c>
      <c r="N232" s="21" t="str">
        <f>IF(OR(J232="",SUMPRODUCT((Barèmes!$A$6:$A$28="Endurance — Luc Léger (palier)")*(Barèmes!$B$6:$B$28=H232)*(Barèmes!$C$6:$C$28=IF(H232="6ème","Mixte",G232)))=0),"",IF(SUMPRODUCT((Barèmes!$A$6:$A$28="Endurance — Luc Léger (palier)")*(Barèmes!$B$6:$B$28=H232)*(Barèmes!$C$6:$C$28=IF(H232="6ème","Mixte",G232))*(Barèmes!$J$6:$J$28="+"))&gt;0,IF(J232&lt;=SUMIFS(Barèmes!$F$6:$F$28,Barèmes!$A$6:$A$28,"Endurance — Luc Léger (palier)",Barèmes!$B$6:$B$28,H232,Barèmes!$C$6:$C$28,IF(H232="6ème","Mixte",G232)),Barèmes!$B$2,IF(J232&lt;=SUMIFS(Barèmes!$G$6:$G$28,Barèmes!$A$6:$A$28,"Endurance — Luc Léger (palier)",Barèmes!$B$6:$B$28,H232,Barèmes!$C$6:$C$28,IF(H232="6ème","Mixte",G232)),Barèmes!$C$2,IF(J232&lt;=SUMIFS(Barèmes!$H$6:$H$28,Barèmes!$A$6:$A$28,"Endurance — Luc Léger (palier)",Barèmes!$B$6:$B$28,H232,Barèmes!$C$6:$C$28,IF(H232="6ème","Mixte",G232)),Barèmes!$D$2,IF(J232&lt;=SUMIFS(Barèmes!$I$6:$I$28,Barèmes!$A$6:$A$28,"Endurance — Luc Léger (palier)",Barèmes!$B$6:$B$28,H232,Barèmes!$C$6:$C$28,IF(H232="6ème","Mixte",G232)),Barèmes!$E$2,Barèmes!$F$2)))),IF(J232&gt;=SUMIFS(Barèmes!$F$6:$F$28,Barèmes!$A$6:$A$28,"Endurance — Luc Léger (palier)",Barèmes!$B$6:$B$28,H232,Barèmes!$C$6:$C$28,IF(H232="6ème","Mixte",G232)),Barèmes!$B$2,IF(J232&gt;=SUMIFS(Barèmes!$G$6:$G$28,Barèmes!$A$6:$A$28,"Endurance — Luc Léger (palier)",Barèmes!$B$6:$B$28,H232,Barèmes!$C$6:$C$28,IF(H232="6ème","Mixte",G232)),Barèmes!$C$2,IF(J232&gt;=SUMIFS(Barèmes!$H$6:$H$28,Barèmes!$A$6:$A$28,"Endurance — Luc Léger (palier)",Barèmes!$B$6:$B$28,H232,Barèmes!$C$6:$C$28,IF(H232="6ème","Mixte",G232)),Barèmes!$D$2,IF(J232&gt;=SUMIFS(Barèmes!$I$6:$I$28,Barèmes!$A$6:$A$28,"Endurance — Luc Léger (palier)",Barèmes!$B$6:$B$28,H232,Barèmes!$C$6:$C$28,IF(H232="6ème","Mixte",G232)),Barèmes!$E$2,Barèmes!$F$2))))))</f>
        <v/>
      </c>
      <c r="O232" s="22"/>
      <c r="P232" s="23" t="str">
        <f>IF(OR(O232="",SUMPRODUCT((Barèmes!$A$6:$A$28="Force bas du corps — Saut en longueur (m)")*(Barèmes!$B$6:$B$28=H232)*(Barèmes!$C$6:$C$28=IF(H232="6ème","Mixte",G232)))=0),"",IF(SUMPRODUCT((Barèmes!$A$6:$A$28="Force bas du corps — Saut en longueur (m)")*(Barèmes!$B$6:$B$28=H232)*(Barèmes!$C$6:$C$28=IF(H232="6ème","Mixte",G232))*(Barèmes!$J$6:$J$28="+"))&gt;0,IF(O232&lt;=SUMIFS(Barèmes!$D$6:$D$28,Barèmes!$A$6:$A$28,"Force bas du corps — Saut en longueur (m)",Barèmes!$B$6:$B$28,H232,Barèmes!$C$6:$C$28,IF(H232="6ème","Mixte",G232)),"à besoin",IF(O232&lt;=SUMIFS(Barèmes!$E$6:$E$28,Barèmes!$A$6:$A$28,"Force bas du corps — Saut en longueur (m)",Barèmes!$B$6:$B$28,H232,Barèmes!$C$6:$C$28,IF(H232="6ème","Mixte",G232)),"fragile","satisfaisant")),IF(O232&gt;=SUMIFS(Barèmes!$D$6:$D$28,Barèmes!$A$6:$A$28,"Force bas du corps — Saut en longueur (m)",Barèmes!$B$6:$B$28,H232,Barèmes!$C$6:$C$28,IF(H232="6ème","Mixte",G232)),"à besoin",IF(O232&gt;=SUMIFS(Barèmes!$E$6:$E$28,Barèmes!$A$6:$A$28,"Force bas du corps — Saut en longueur (m)",Barèmes!$B$6:$B$28,H232,Barèmes!$C$6:$C$28,IF(H232="6ème","Mixte",G232)),"fragile","satisfaisant"))))</f>
        <v/>
      </c>
      <c r="Q232" s="23" t="str">
        <f>IF(OR(O232="",SUMPRODUCT((Barèmes!$A$6:$A$28="Force bas du corps — Saut en longueur (m)")*(Barèmes!$B$6:$B$28=H232)*(Barèmes!$C$6:$C$28=IF(H232="6ème","Mixte",G232)))=0),"",IF(SUMPRODUCT((Barèmes!$A$6:$A$28="Force bas du corps — Saut en longueur (m)")*(Barèmes!$B$6:$B$28=H232)*(Barèmes!$C$6:$C$28=IF(H232="6ème","Mixte",G232))*(Barèmes!$J$6:$J$28="+"))&gt;0,IF(O232&lt;=SUMIFS(Barèmes!$F$6:$F$28,Barèmes!$A$6:$A$28,"Force bas du corps — Saut en longueur (m)",Barèmes!$B$6:$B$28,H232,Barèmes!$C$6:$C$28,IF(H232="6ème","Mixte",G232)),Barèmes!$B$2,IF(O232&lt;=SUMIFS(Barèmes!$G$6:$G$28,Barèmes!$A$6:$A$28,"Force bas du corps — Saut en longueur (m)",Barèmes!$B$6:$B$28,H232,Barèmes!$C$6:$C$28,IF(H232="6ème","Mixte",G232)),Barèmes!$C$2,IF(O232&lt;=SUMIFS(Barèmes!$H$6:$H$28,Barèmes!$A$6:$A$28,"Force bas du corps — Saut en longueur (m)",Barèmes!$B$6:$B$28,H232,Barèmes!$C$6:$C$28,IF(H232="6ème","Mixte",G232)),Barèmes!$D$2,IF(O232&lt;=SUMIFS(Barèmes!$I$6:$I$28,Barèmes!$A$6:$A$28,"Force bas du corps — Saut en longueur (m)",Barèmes!$B$6:$B$28,H232,Barèmes!$C$6:$C$28,IF(H232="6ème","Mixte",G232)),Barèmes!$E$2,Barèmes!$F$2)))),IF(O232&gt;=SUMIFS(Barèmes!$F$6:$F$28,Barèmes!$A$6:$A$28,"Force bas du corps — Saut en longueur (m)",Barèmes!$B$6:$B$28,H232,Barèmes!$C$6:$C$28,IF(H232="6ème","Mixte",G232)),Barèmes!$B$2,IF(O232&gt;=SUMIFS(Barèmes!$G$6:$G$28,Barèmes!$A$6:$A$28,"Force bas du corps — Saut en longueur (m)",Barèmes!$B$6:$B$28,H232,Barèmes!$C$6:$C$28,IF(H232="6ème","Mixte",G232)),Barèmes!$C$2,IF(O232&gt;=SUMIFS(Barèmes!$H$6:$H$28,Barèmes!$A$6:$A$28,"Force bas du corps — Saut en longueur (m)",Barèmes!$B$6:$B$28,H232,Barèmes!$C$6:$C$28,IF(H232="6ème","Mixte",G232)),Barèmes!$D$2,IF(O232&gt;=SUMIFS(Barèmes!$I$6:$I$28,Barèmes!$A$6:$A$28,"Force bas du corps — Saut en longueur (m)",Barèmes!$B$6:$B$28,H232,Barèmes!$C$6:$C$28,IF(H232="6ème","Mixte",G232)),Barèmes!$E$2,Barèmes!$F$2))))))</f>
        <v/>
      </c>
      <c r="R232" s="22"/>
      <c r="S232" s="24" t="str">
        <f>IF(OR(R232="",SUMPRODUCT((Barèmes!$A$6:$A$28="Vitesse — 30 m (s)")*(Barèmes!$B$6:$B$28=H232)*(Barèmes!$C$6:$C$28=IF(H232="6ème","Mixte",G232)))=0),"",IF(SUMPRODUCT((Barèmes!$A$6:$A$28="Vitesse — 30 m (s)")*(Barèmes!$B$6:$B$28=H232)*(Barèmes!$C$6:$C$28=IF(H232="6ème","Mixte",G232))*(Barèmes!$J$6:$J$28="+"))&gt;0,IF(R232&lt;=SUMIFS(Barèmes!$D$6:$D$28,Barèmes!$A$6:$A$28,"Vitesse — 30 m (s)",Barèmes!$B$6:$B$28,H232,Barèmes!$C$6:$C$28,IF(H232="6ème","Mixte",G232)),"à besoin",IF(R232&lt;=SUMIFS(Barèmes!$E$6:$E$28,Barèmes!$A$6:$A$28,"Vitesse — 30 m (s)",Barèmes!$B$6:$B$28,H232,Barèmes!$C$6:$C$28,IF(H232="6ème","Mixte",G232)),"fragile","satisfaisant")),IF(R232&gt;=SUMIFS(Barèmes!$D$6:$D$28,Barèmes!$A$6:$A$28,"Vitesse — 30 m (s)",Barèmes!$B$6:$B$28,H232,Barèmes!$C$6:$C$28,IF(H232="6ème","Mixte",G232)),"à besoin",IF(R232&gt;=SUMIFS(Barèmes!$E$6:$E$28,Barèmes!$A$6:$A$28,"Vitesse — 30 m (s)",Barèmes!$B$6:$B$28,H232,Barèmes!$C$6:$C$28,IF(H232="6ème","Mixte",G232)),"fragile","satisfaisant"))))</f>
        <v/>
      </c>
      <c r="T232" s="24" t="str">
        <f>IF(OR(R232="",SUMPRODUCT((Barèmes!$A$6:$A$28="Vitesse — 30 m (s)")*(Barèmes!$B$6:$B$28=H232)*(Barèmes!$C$6:$C$28=IF(H232="6ème","Mixte",G232)))=0),"",IF(SUMPRODUCT((Barèmes!$A$6:$A$28="Vitesse — 30 m (s)")*(Barèmes!$B$6:$B$28=H232)*(Barèmes!$C$6:$C$28=IF(H232="6ème","Mixte",G232))*(Barèmes!$J$6:$J$28="+"))&gt;0,IF(R232&lt;=SUMIFS(Barèmes!$F$6:$F$28,Barèmes!$A$6:$A$28,"Vitesse — 30 m (s)",Barèmes!$B$6:$B$28,H232,Barèmes!$C$6:$C$28,IF(H232="6ème","Mixte",G232)),Barèmes!$B$2,IF(R232&lt;=SUMIFS(Barèmes!$G$6:$G$28,Barèmes!$A$6:$A$28,"Vitesse — 30 m (s)",Barèmes!$B$6:$B$28,H232,Barèmes!$C$6:$C$28,IF(H232="6ème","Mixte",G232)),Barèmes!$C$2,IF(R232&lt;=SUMIFS(Barèmes!$H$6:$H$28,Barèmes!$A$6:$A$28,"Vitesse — 30 m (s)",Barèmes!$B$6:$B$28,H232,Barèmes!$C$6:$C$28,IF(H232="6ème","Mixte",G232)),Barèmes!$D$2,IF(R232&lt;=SUMIFS(Barèmes!$I$6:$I$28,Barèmes!$A$6:$A$28,"Vitesse — 30 m (s)",Barèmes!$B$6:$B$28,H232,Barèmes!$C$6:$C$28,IF(H232="6ème","Mixte",G232)),Barèmes!$E$2,Barèmes!$F$2)))),IF(R232&gt;=SUMIFS(Barèmes!$F$6:$F$28,Barèmes!$A$6:$A$28,"Vitesse — 30 m (s)",Barèmes!$B$6:$B$28,H232,Barèmes!$C$6:$C$28,IF(H232="6ème","Mixte",G232)),Barèmes!$B$2,IF(R232&gt;=SUMIFS(Barèmes!$G$6:$G$28,Barèmes!$A$6:$A$28,"Vitesse — 30 m (s)",Barèmes!$B$6:$B$28,H232,Barèmes!$C$6:$C$28,IF(H232="6ème","Mixte",G232)),Barèmes!$C$2,IF(R232&gt;=SUMIFS(Barèmes!$H$6:$H$28,Barèmes!$A$6:$A$28,"Vitesse — 30 m (s)",Barèmes!$B$6:$B$28,H232,Barèmes!$C$6:$C$28,IF(H232="6ème","Mixte",G232)),Barèmes!$D$2,IF(R232&gt;=SUMIFS(Barèmes!$I$6:$I$28,Barèmes!$A$6:$A$28,"Vitesse — 30 m (s)",Barèmes!$B$6:$B$28,H232,Barèmes!$C$6:$C$28,IF(H232="6ème","Mixte",G232)),Barèmes!$E$2,Barèmes!$F$2))))))</f>
        <v/>
      </c>
      <c r="U232" s="22"/>
      <c r="V232" s="25" t="str">
        <f>IF(OR(U232="",SUMPRODUCT((Barèmes!$A$6:$A$28="Vitesse — 50 m (s)")*(Barèmes!$B$6:$B$28=H232)*(Barèmes!$C$6:$C$28=IF(H232="6ème","Mixte",G232)))=0),"",IF(SUMPRODUCT((Barèmes!$A$6:$A$28="Vitesse — 50 m (s)")*(Barèmes!$B$6:$B$28=H232)*(Barèmes!$C$6:$C$28=IF(H232="6ème","Mixte",G232))*(Barèmes!$J$6:$J$28="+"))&gt;0,IF(U232&lt;=SUMIFS(Barèmes!$D$6:$D$28,Barèmes!$A$6:$A$28,"Vitesse — 50 m (s)",Barèmes!$B$6:$B$28,H232,Barèmes!$C$6:$C$28,IF(H232="6ème","Mixte",G232)),"à besoin",IF(U232&lt;=SUMIFS(Barèmes!$E$6:$E$28,Barèmes!$A$6:$A$28,"Vitesse — 50 m (s)",Barèmes!$B$6:$B$28,H232,Barèmes!$C$6:$C$28,IF(H232="6ème","Mixte",G232)),"fragile","satisfaisant")),IF(U232&gt;=SUMIFS(Barèmes!$D$6:$D$28,Barèmes!$A$6:$A$28,"Vitesse — 50 m (s)",Barèmes!$B$6:$B$28,H232,Barèmes!$C$6:$C$28,IF(H232="6ème","Mixte",G232)),"à besoin",IF(U232&gt;=SUMIFS(Barèmes!$E$6:$E$28,Barèmes!$A$6:$A$28,"Vitesse — 50 m (s)",Barèmes!$B$6:$B$28,H232,Barèmes!$C$6:$C$28,IF(H232="6ème","Mixte",G232)),"fragile","satisfaisant"))))</f>
        <v/>
      </c>
      <c r="W232" s="25" t="str">
        <f>IF(OR(U232="",SUMPRODUCT((Barèmes!$A$6:$A$28="Vitesse — 50 m (s)")*(Barèmes!$B$6:$B$28=H232)*(Barèmes!$C$6:$C$28=IF(H232="6ème","Mixte",G232)))=0),"",IF(SUMPRODUCT((Barèmes!$A$6:$A$28="Vitesse — 50 m (s)")*(Barèmes!$B$6:$B$28=H232)*(Barèmes!$C$6:$C$28=IF(H232="6ème","Mixte",G232))*(Barèmes!$J$6:$J$28="+"))&gt;0,IF(U232&lt;=SUMIFS(Barèmes!$F$6:$F$28,Barèmes!$A$6:$A$28,"Vitesse — 50 m (s)",Barèmes!$B$6:$B$28,H232,Barèmes!$C$6:$C$28,IF(H232="6ème","Mixte",G232)),Barèmes!$B$2,IF(U232&lt;=SUMIFS(Barèmes!$G$6:$G$28,Barèmes!$A$6:$A$28,"Vitesse — 50 m (s)",Barèmes!$B$6:$B$28,H232,Barèmes!$C$6:$C$28,IF(H232="6ème","Mixte",G232)),Barèmes!$C$2,IF(U232&lt;=SUMIFS(Barèmes!$H$6:$H$28,Barèmes!$A$6:$A$28,"Vitesse — 50 m (s)",Barèmes!$B$6:$B$28,H232,Barèmes!$C$6:$C$28,IF(H232="6ème","Mixte",G232)),Barèmes!$D$2,IF(U232&lt;=SUMIFS(Barèmes!$I$6:$I$28,Barèmes!$A$6:$A$28,"Vitesse — 50 m (s)",Barèmes!$B$6:$B$28,H232,Barèmes!$C$6:$C$28,IF(H232="6ème","Mixte",G232)),Barèmes!$E$2,Barèmes!$F$2)))),IF(U232&gt;=SUMIFS(Barèmes!$F$6:$F$28,Barèmes!$A$6:$A$28,"Vitesse — 50 m (s)",Barèmes!$B$6:$B$28,H232,Barèmes!$C$6:$C$28,IF(H232="6ème","Mixte",G232)),Barèmes!$B$2,IF(U232&gt;=SUMIFS(Barèmes!$G$6:$G$28,Barèmes!$A$6:$A$28,"Vitesse — 50 m (s)",Barèmes!$B$6:$B$28,H232,Barèmes!$C$6:$C$28,IF(H232="6ème","Mixte",G232)),Barèmes!$C$2,IF(U232&gt;=SUMIFS(Barèmes!$H$6:$H$28,Barèmes!$A$6:$A$28,"Vitesse — 50 m (s)",Barèmes!$B$6:$B$28,H232,Barèmes!$C$6:$C$28,IF(H232="6ème","Mixte",G232)),Barèmes!$D$2,IF(U232&gt;=SUMIFS(Barèmes!$I$6:$I$28,Barèmes!$A$6:$A$28,"Vitesse — 50 m (s)",Barèmes!$B$6:$B$28,H232,Barèmes!$C$6:$C$28,IF(H232="6ème","Mixte",G232)),Barèmes!$E$2,Barèmes!$F$2))))))</f>
        <v/>
      </c>
      <c r="X232" s="18"/>
      <c r="Y232" s="26" t="str" cm="1">
        <f t="array" ref="Y232">IF(OR(X232="",SUMPRODUCT((Barèmes!$A$6:$A$28="Souplesse (score 1-5)")*(Barèmes!$B$6:$B$28=H232)*(Barèmes!$C$6:$C$28=IF(H232="6ème","Mixte",G232)))=0),"",IF(SUMPRODUCT((Barèmes!$A$6:$A$28="Souplesse (score 1-5)")*(Barèmes!$B$6:$B$28=H232)*(Barèmes!$C$6:$C$28=IF(H232="6ème","Mixte",G232))*(Barèmes!$J$6:$J$28="+"))&gt;0,IF(X232&lt;=SUMIFS(Barèmes!$D$6:$D$28,Barèmes!$A$6:$A$28,"Souplesse (score 1-5)",Barèmes!$B$6:$B$28,H232,Barèmes!$C$6:$C$28,IF(H232="6ème","Mixte",G232)),"à besoin",IF(X232&lt;=SUMIFS(Barèmes!$E$6:$E$28,Barèmes!$A$6:$A$28,"Souplesse (score 1-5)",Barèmes!$B$6:$B$28,H232,Barèmes!$C$6:$C$28,IF(H232="6ème","Mixte",G232)),"fragile","satisfaisant")),IF(X232&gt;=SUMIFS(Barèmes!$D$6:$D$28,Barèmes!$A$6:$A$28,"Souplesse (score 1-5)",Barèmes!$B$6:$B$28,H232,Barèmes!$C$6:$C$28,IF(H232="6ème","Mixte",G232)),"à besoin",IF(X232&gt;=SUMIFS(Barèmes!$E$6:$E$28,Barèmes!$A$6:$A$28,"Souplesse (score 1-5)",Barèmes!$B$6:$B$28,H232,Barèmes!$C$6:$C$28,IF(H232="6ème","Mixte",G232)),"fragile","satisfaisant"))))</f>
        <v/>
      </c>
      <c r="Z232" s="26" t="str" cm="1">
        <f t="array" ref="Z232">IF(OR(X232="",SUMPRODUCT((Barèmes!$A$6:$A$28="Souplesse (score 1-5)")*(Barèmes!$B$6:$B$28=H232)*(Barèmes!$C$6:$C$28=IF(H232="6ème","Mixte",G232)))=0),"",IF(SUMPRODUCT((Barèmes!$A$6:$A$28="Souplesse (score 1-5)")*(Barèmes!$B$6:$B$28=H232)*(Barèmes!$C$6:$C$28=IF(H232="6ème","Mixte",G232))*(Barèmes!$J$6:$J$28="+"))&gt;0,IF(X232&lt;=SUMIFS(Barèmes!$F$6:$F$28,Barèmes!$A$6:$A$28,"Souplesse (score 1-5)",Barèmes!$B$6:$B$28,H232,Barèmes!$C$6:$C$28,IF(H232="6ème","Mixte",G232)),Barèmes!$B$2,IF(X232&lt;=SUMIFS(Barèmes!$G$6:$G$28,Barèmes!$A$6:$A$28,"Souplesse (score 1-5)",Barèmes!$B$6:$B$28,H232,Barèmes!$C$6:$C$28,IF(H232="6ème","Mixte",G232)),Barèmes!$C$2,IF(X232&lt;=SUMIFS(Barèmes!$H$6:$H$28,Barèmes!$A$6:$A$28,"Souplesse (score 1-5)",Barèmes!$B$6:$B$28,H232,Barèmes!$C$6:$C$28,IF(H232="6ème","Mixte",G232)),Barèmes!$D$2,IF(X232&lt;=SUMIFS(Barèmes!$I$6:$I$28,Barèmes!$A$6:$A$28,"Souplesse (score 1-5)",Barèmes!$B$6:$B$28,H232,Barèmes!$C$6:$C$28,IF(H232="6ème","Mixte",G232)),Barèmes!$E$2,Barèmes!$F$2)))),IF(X232&gt;=SUMIFS(Barèmes!$F$6:$F$28,Barèmes!$A$6:$A$28,"Souplesse (score 1-5)",Barèmes!$B$6:$B$28,H232,Barèmes!$C$6:$C$28,IF(H232="6ème","Mixte",G232)),Barèmes!$B$2,IF(X232&gt;=SUMIFS(Barèmes!$G$6:$G$28,Barèmes!$A$6:$A$28,"Souplesse (score 1-5)",Barèmes!$B$6:$B$28,H232,Barèmes!$C$6:$C$28,IF(H232="6ème","Mixte",G232)),Barèmes!$C$2,IF(X232&gt;=SUMIFS(Barèmes!$H$6:$H$28,Barèmes!$A$6:$A$28,"Souplesse (score 1-5)",Barèmes!$B$6:$B$28,H232,Barèmes!$C$6:$C$28,IF(H232="6ème","Mixte",G232)),Barèmes!$D$2,IF(X232&gt;=SUMIFS(Barèmes!$I$6:$I$28,Barèmes!$A$6:$A$28,"Souplesse (score 1-5)",Barèmes!$B$6:$B$28,H232,Barèmes!$C$6:$C$28,IF(H232="6ème","Mixte",G232)),Barèmes!$E$2,Barèmes!$F$2))))))</f>
        <v/>
      </c>
      <c r="AA232" s="22"/>
      <c r="AB232" s="27" t="str">
        <f>IF(OR(AA232="",SUMPRODUCT((Barèmes!$A$6:$A$28="Agilité — T-test 974 (s)")*(Barèmes!$B$6:$B$28=H232)*(Barèmes!$C$6:$C$28=IF(H232="6ème","Mixte",G232)))=0),"",IF(SUMPRODUCT((Barèmes!$A$6:$A$28="Agilité — T-test 974 (s)")*(Barèmes!$B$6:$B$28=H232)*(Barèmes!$C$6:$C$28=IF(H232="6ème","Mixte",G232))*(Barèmes!$J$6:$J$28="+"))&gt;0,IF(AA232&lt;=SUMIFS(Barèmes!$D$6:$D$28,Barèmes!$A$6:$A$28,"Agilité — T-test 974 (s)",Barèmes!$B$6:$B$28,H232,Barèmes!$C$6:$C$28,IF(H232="6ème","Mixte",G232)),"à besoin",IF(AA232&lt;=SUMIFS(Barèmes!$E$6:$E$28,Barèmes!$A$6:$A$28,"Agilité — T-test 974 (s)",Barèmes!$B$6:$B$28,H232,Barèmes!$C$6:$C$28,IF(H232="6ème","Mixte",G232)),"fragile","satisfaisant")),IF(AA232&gt;=SUMIFS(Barèmes!$D$6:$D$28,Barèmes!$A$6:$A$28,"Agilité — T-test 974 (s)",Barèmes!$B$6:$B$28,H232,Barèmes!$C$6:$C$28,IF(H232="6ème","Mixte",G232)),"à besoin",IF(AA232&gt;=SUMIFS(Barèmes!$E$6:$E$28,Barèmes!$A$6:$A$28,"Agilité — T-test 974 (s)",Barèmes!$B$6:$B$28,H232,Barèmes!$C$6:$C$28,IF(H232="6ème","Mixte",G232)),"fragile","satisfaisant"))))</f>
        <v/>
      </c>
      <c r="AC232" s="27" t="str">
        <f>IF(OR(AA232="",SUMPRODUCT((Barèmes!$A$6:$A$28="Agilité — T-test 974 (s)")*(Barèmes!$B$6:$B$28=H232)*(Barèmes!$C$6:$C$28=IF(H232="6ème","Mixte",G232)))=0),"",IF(SUMPRODUCT((Barèmes!$A$6:$A$28="Agilité — T-test 974 (s)")*(Barèmes!$B$6:$B$28=H232)*(Barèmes!$C$6:$C$28=IF(H232="6ème","Mixte",G232))*(Barèmes!$J$6:$J$28="+"))&gt;0,IF(AA232&lt;=SUMIFS(Barèmes!$F$6:$F$28,Barèmes!$A$6:$A$28,"Agilité — T-test 974 (s)",Barèmes!$B$6:$B$28,H232,Barèmes!$C$6:$C$28,IF(H232="6ème","Mixte",G232)),Barèmes!$B$2,IF(AA232&lt;=SUMIFS(Barèmes!$G$6:$G$28,Barèmes!$A$6:$A$28,"Agilité — T-test 974 (s)",Barèmes!$B$6:$B$28,H232,Barèmes!$C$6:$C$28,IF(H232="6ème","Mixte",G232)),Barèmes!$C$2,IF(AA232&lt;=SUMIFS(Barèmes!$H$6:$H$28,Barèmes!$A$6:$A$28,"Agilité — T-test 974 (s)",Barèmes!$B$6:$B$28,H232,Barèmes!$C$6:$C$28,IF(H232="6ème","Mixte",G232)),Barèmes!$D$2,IF(AA232&lt;=SUMIFS(Barèmes!$I$6:$I$28,Barèmes!$A$6:$A$28,"Agilité — T-test 974 (s)",Barèmes!$B$6:$B$28,H232,Barèmes!$C$6:$C$28,IF(H232="6ème","Mixte",G232)),Barèmes!$E$2,Barèmes!$F$2)))),IF(AA232&gt;=SUMIFS(Barèmes!$F$6:$F$28,Barèmes!$A$6:$A$28,"Agilité — T-test 974 (s)",Barèmes!$B$6:$B$28,H232,Barèmes!$C$6:$C$28,IF(H232="6ème","Mixte",G232)),Barèmes!$B$2,IF(AA232&gt;=SUMIFS(Barèmes!$G$6:$G$28,Barèmes!$A$6:$A$28,"Agilité — T-test 974 (s)",Barèmes!$B$6:$B$28,H232,Barèmes!$C$6:$C$28,IF(H232="6ème","Mixte",G232)),Barèmes!$C$2,IF(AA232&gt;=SUMIFS(Barèmes!$H$6:$H$28,Barèmes!$A$6:$A$28,"Agilité — T-test 974 (s)",Barèmes!$B$6:$B$28,H232,Barèmes!$C$6:$C$28,IF(H232="6ème","Mixte",G232)),Barèmes!$D$2,IF(AA232&gt;=SUMIFS(Barèmes!$I$6:$I$28,Barèmes!$A$6:$A$28,"Agilité — T-test 974 (s)",Barèmes!$B$6:$B$28,H232,Barèmes!$C$6:$C$28,IF(H232="6ème","Mixte",G232)),Barèmes!$E$2,Barèmes!$F$2))))))</f>
        <v/>
      </c>
      <c r="AD232" s="28" t="str">
        <f t="shared" si="26"/>
        <v/>
      </c>
      <c r="AE232" s="29" t="str">
        <f t="shared" si="27"/>
        <v/>
      </c>
      <c r="AF232" s="30" t="str">
        <f>IF(OR(AD232="",SUMPRODUCT((Barèmes!$A$6:$A$28="Surcoût d'agilité (s) — technique")*(Barèmes!$B$6:$B$28=H232)*(Barèmes!$C$6:$C$28=IF(H232="6ème","Mixte",G232)))=0),"",IF(SUMPRODUCT((Barèmes!$A$6:$A$28="Surcoût d'agilité (s) — technique")*(Barèmes!$B$6:$B$28=H232)*(Barèmes!$C$6:$C$28=IF(H232="6ème","Mixte",G232))*(Barèmes!$J$6:$J$28="+"))&gt;0,IF(AD232&lt;=SUMIFS(Barèmes!$D$6:$D$28,Barèmes!$A$6:$A$28,"Surcoût d'agilité (s) — technique",Barèmes!$B$6:$B$28,H232,Barèmes!$C$6:$C$28,IF(H232="6ème","Mixte",G232)),"à besoin",IF(AD232&lt;=SUMIFS(Barèmes!$E$6:$E$28,Barèmes!$A$6:$A$28,"Surcoût d'agilité (s) — technique",Barèmes!$B$6:$B$28,H232,Barèmes!$C$6:$C$28,IF(H232="6ème","Mixte",G232)),"fragile","satisfaisant")),IF(AD232&gt;=SUMIFS(Barèmes!$D$6:$D$28,Barèmes!$A$6:$A$28,"Surcoût d'agilité (s) — technique",Barèmes!$B$6:$B$28,H232,Barèmes!$C$6:$C$28,IF(H232="6ème","Mixte",G232)),"à besoin",IF(AD232&gt;=SUMIFS(Barèmes!$E$6:$E$28,Barèmes!$A$6:$A$28,"Surcoût d'agilité (s) — technique",Barèmes!$B$6:$B$28,H232,Barèmes!$C$6:$C$28,IF(H232="6ème","Mixte",G232)),"fragile","satisfaisant"))))</f>
        <v/>
      </c>
      <c r="AG232" s="30" t="str">
        <f>IF(OR(AD232="",SUMPRODUCT((Barèmes!$A$6:$A$28="Surcoût d'agilité (s) — technique")*(Barèmes!$B$6:$B$28=H232)*(Barèmes!$C$6:$C$28=IF(H232="6ème","Mixte",G232)))=0),"",IF(SUMPRODUCT((Barèmes!$A$6:$A$28="Surcoût d'agilité (s) — technique")*(Barèmes!$B$6:$B$28=H232)*(Barèmes!$C$6:$C$28=IF(H232="6ème","Mixte",G232))*(Barèmes!$J$6:$J$28="+"))&gt;0,IF(AD232&lt;=SUMIFS(Barèmes!$F$6:$F$28,Barèmes!$A$6:$A$28,"Surcoût d'agilité (s) — technique",Barèmes!$B$6:$B$28,H232,Barèmes!$C$6:$C$28,IF(H232="6ème","Mixte",G232)),Barèmes!$B$2,IF(AD232&lt;=SUMIFS(Barèmes!$G$6:$G$28,Barèmes!$A$6:$A$28,"Surcoût d'agilité (s) — technique",Barèmes!$B$6:$B$28,H232,Barèmes!$C$6:$C$28,IF(H232="6ème","Mixte",G232)),Barèmes!$C$2,IF(AD232&lt;=SUMIFS(Barèmes!$H$6:$H$28,Barèmes!$A$6:$A$28,"Surcoût d'agilité (s) — technique",Barèmes!$B$6:$B$28,H232,Barèmes!$C$6:$C$28,IF(H232="6ème","Mixte",G232)),Barèmes!$D$2,IF(AD232&lt;=SUMIFS(Barèmes!$I$6:$I$28,Barèmes!$A$6:$A$28,"Surcoût d'agilité (s) — technique",Barèmes!$B$6:$B$28,H232,Barèmes!$C$6:$C$28,IF(H232="6ème","Mixte",G232)),Barèmes!$E$2,Barèmes!$F$2)))),IF(AD232&gt;=SUMIFS(Barèmes!$F$6:$F$28,Barèmes!$A$6:$A$28,"Surcoût d'agilité (s) — technique",Barèmes!$B$6:$B$28,H232,Barèmes!$C$6:$C$28,IF(H232="6ème","Mixte",G232)),Barèmes!$B$2,IF(AD232&gt;=SUMIFS(Barèmes!$G$6:$G$28,Barèmes!$A$6:$A$28,"Surcoût d'agilité (s) — technique",Barèmes!$B$6:$B$28,H232,Barèmes!$C$6:$C$28,IF(H232="6ème","Mixte",G232)),Barèmes!$C$2,IF(AD232&gt;=SUMIFS(Barèmes!$H$6:$H$28,Barèmes!$A$6:$A$28,"Surcoût d'agilité (s) — technique",Barèmes!$B$6:$B$28,H232,Barèmes!$C$6:$C$28,IF(H232="6ème","Mixte",G232)),Barèmes!$D$2,IF(AD232&gt;=SUMIFS(Barèmes!$I$6:$I$28,Barèmes!$A$6:$A$28,"Surcoût d'agilité (s) — technique",Barèmes!$B$6:$B$28,H232,Barèmes!$C$6:$C$28,IF(H232="6ème","Mixte",G232)),Barèmes!$E$2,Barèmes!$F$2))))))</f>
        <v/>
      </c>
      <c r="AH232" s="31" t="str">
        <f>IF((IF(N232="",0,1)+IF(Q232="",0,1)+IF(W232="",0,1)+IF(Z232="",0,1)+IF(AC232="",0,1))=0,"",3*IF(N232=Barèmes!$B$2,1,IF(N232=Barèmes!$C$2,2,IF(N232=Barèmes!$D$2,3,IF(N232=Barèmes!$E$2,4,IF(N232=Barèmes!$F$2,5,0)))))+3*IF(Q232=Barèmes!$B$2,1,IF(Q232=Barèmes!$C$2,2,IF(Q232=Barèmes!$D$2,3,IF(Q232=Barèmes!$E$2,4,IF(Q232=Barèmes!$F$2,5,0)))))+2*IF(W232=Barèmes!$B$2,1,IF(W232=Barèmes!$C$2,2,IF(W232=Barèmes!$D$2,3,IF(W232=Barèmes!$E$2,4,IF(W232=Barèmes!$F$2,5,0)))))+1*IF(Z232=Barèmes!$B$2,1,IF(Z232=Barèmes!$C$2,2,IF(Z232=Barèmes!$D$2,3,IF(Z232=Barèmes!$E$2,4,IF(Z232=Barèmes!$F$2,5,0)))))+1*IF(AC232=Barèmes!$B$2,1,IF(AC232=Barèmes!$C$2,2,IF(AC232=Barèmes!$D$2,3,IF(AC232=Barèmes!$E$2,4,IF(AC232=Barèmes!$F$2,5,0))))))</f>
        <v/>
      </c>
      <c r="AI232" s="31"/>
      <c r="AJ232" s="32" t="str">
        <f>IFERROR(INDEX(Croissance!$B$5:$B$604,MATCH(A232,Croissance!$A$5:$A$604,0)),"")</f>
        <v/>
      </c>
      <c r="AK232" s="32" t="str">
        <f>IFERROR(INDEX(Croissance!$C$5:$C$604,MATCH(A232,Croissance!$A$5:$A$604,0)),"")</f>
        <v/>
      </c>
      <c r="AL232" s="32" t="str">
        <f>IFERROR(INDEX(Croissance!$D$5:$D$604,MATCH(A232,Croissance!$A$5:$A$604,0)),"")</f>
        <v/>
      </c>
      <c r="AM232" s="32" t="str">
        <f>IFERROR(INDEX(Croissance!$E$5:$E$604,MATCH(A232,Croissance!$A$5:$A$604,0)),"")</f>
        <v/>
      </c>
      <c r="AO232" s="33">
        <f t="shared" si="32"/>
        <v>0</v>
      </c>
      <c r="AP232" s="33">
        <f t="shared" si="28"/>
        <v>0</v>
      </c>
      <c r="AQ232" s="33">
        <f>IF(A232="",0,IF(AND(OR('Synthèse classe'!$C$2="Tous",C232='Synthèse classe'!$C$2),OR('Synthèse classe'!$C$3="Toutes",D232='Synthèse classe'!$C$3),OR('Synthèse classe'!$C$4="Toutes",AND('Synthèse classe'!$C$4="Dernière",AP232=1),B232=IFERROR(VALUE('Synthèse classe'!$C$4),0))),1,0))</f>
        <v>0</v>
      </c>
      <c r="AR232" s="34" t="str">
        <f t="shared" si="29"/>
        <v/>
      </c>
    </row>
    <row r="233" spans="1:44" x14ac:dyDescent="0.2">
      <c r="A233" s="17" t="str">
        <f t="shared" si="25"/>
        <v/>
      </c>
      <c r="B233" s="18"/>
      <c r="C233" s="19"/>
      <c r="D233" s="19"/>
      <c r="E233" s="19"/>
      <c r="F233" s="19"/>
      <c r="G233" s="19"/>
      <c r="H233" s="17" t="str">
        <f t="shared" si="30"/>
        <v/>
      </c>
      <c r="I233" s="20"/>
      <c r="J233" s="18"/>
      <c r="K233" s="19"/>
      <c r="L233" s="21" t="str">
        <f t="shared" si="31"/>
        <v/>
      </c>
      <c r="M233" s="21" t="str">
        <f>IF(OR(J233="",SUMPRODUCT((Barèmes!$A$6:$A$28="Endurance — Luc Léger (palier)")*(Barèmes!$B$6:$B$28=H233)*(Barèmes!$C$6:$C$28=IF(H233="6ème","Mixte",G233)))=0),"",IF(SUMPRODUCT((Barèmes!$A$6:$A$28="Endurance — Luc Léger (palier)")*(Barèmes!$B$6:$B$28=H233)*(Barèmes!$C$6:$C$28=IF(H233="6ème","Mixte",G233))*(Barèmes!$J$6:$J$28="+"))&gt;0,IF(J233&lt;=SUMIFS(Barèmes!$D$6:$D$28,Barèmes!$A$6:$A$28,"Endurance — Luc Léger (palier)",Barèmes!$B$6:$B$28,H233,Barèmes!$C$6:$C$28,IF(H233="6ème","Mixte",G233)),"à besoin",IF(J233&lt;=SUMIFS(Barèmes!$E$6:$E$28,Barèmes!$A$6:$A$28,"Endurance — Luc Léger (palier)",Barèmes!$B$6:$B$28,H233,Barèmes!$C$6:$C$28,IF(H233="6ème","Mixte",G233)),"fragile","satisfaisant")),IF(J233&gt;=SUMIFS(Barèmes!$D$6:$D$28,Barèmes!$A$6:$A$28,"Endurance — Luc Léger (palier)",Barèmes!$B$6:$B$28,H233,Barèmes!$C$6:$C$28,IF(H233="6ème","Mixte",G233)),"à besoin",IF(J233&gt;=SUMIFS(Barèmes!$E$6:$E$28,Barèmes!$A$6:$A$28,"Endurance — Luc Léger (palier)",Barèmes!$B$6:$B$28,H233,Barèmes!$C$6:$C$28,IF(H233="6ème","Mixte",G233)),"fragile","satisfaisant"))))</f>
        <v/>
      </c>
      <c r="N233" s="21" t="str">
        <f>IF(OR(J233="",SUMPRODUCT((Barèmes!$A$6:$A$28="Endurance — Luc Léger (palier)")*(Barèmes!$B$6:$B$28=H233)*(Barèmes!$C$6:$C$28=IF(H233="6ème","Mixte",G233)))=0),"",IF(SUMPRODUCT((Barèmes!$A$6:$A$28="Endurance — Luc Léger (palier)")*(Barèmes!$B$6:$B$28=H233)*(Barèmes!$C$6:$C$28=IF(H233="6ème","Mixte",G233))*(Barèmes!$J$6:$J$28="+"))&gt;0,IF(J233&lt;=SUMIFS(Barèmes!$F$6:$F$28,Barèmes!$A$6:$A$28,"Endurance — Luc Léger (palier)",Barèmes!$B$6:$B$28,H233,Barèmes!$C$6:$C$28,IF(H233="6ème","Mixte",G233)),Barèmes!$B$2,IF(J233&lt;=SUMIFS(Barèmes!$G$6:$G$28,Barèmes!$A$6:$A$28,"Endurance — Luc Léger (palier)",Barèmes!$B$6:$B$28,H233,Barèmes!$C$6:$C$28,IF(H233="6ème","Mixte",G233)),Barèmes!$C$2,IF(J233&lt;=SUMIFS(Barèmes!$H$6:$H$28,Barèmes!$A$6:$A$28,"Endurance — Luc Léger (palier)",Barèmes!$B$6:$B$28,H233,Barèmes!$C$6:$C$28,IF(H233="6ème","Mixte",G233)),Barèmes!$D$2,IF(J233&lt;=SUMIFS(Barèmes!$I$6:$I$28,Barèmes!$A$6:$A$28,"Endurance — Luc Léger (palier)",Barèmes!$B$6:$B$28,H233,Barèmes!$C$6:$C$28,IF(H233="6ème","Mixte",G233)),Barèmes!$E$2,Barèmes!$F$2)))),IF(J233&gt;=SUMIFS(Barèmes!$F$6:$F$28,Barèmes!$A$6:$A$28,"Endurance — Luc Léger (palier)",Barèmes!$B$6:$B$28,H233,Barèmes!$C$6:$C$28,IF(H233="6ème","Mixte",G233)),Barèmes!$B$2,IF(J233&gt;=SUMIFS(Barèmes!$G$6:$G$28,Barèmes!$A$6:$A$28,"Endurance — Luc Léger (palier)",Barèmes!$B$6:$B$28,H233,Barèmes!$C$6:$C$28,IF(H233="6ème","Mixte",G233)),Barèmes!$C$2,IF(J233&gt;=SUMIFS(Barèmes!$H$6:$H$28,Barèmes!$A$6:$A$28,"Endurance — Luc Léger (palier)",Barèmes!$B$6:$B$28,H233,Barèmes!$C$6:$C$28,IF(H233="6ème","Mixte",G233)),Barèmes!$D$2,IF(J233&gt;=SUMIFS(Barèmes!$I$6:$I$28,Barèmes!$A$6:$A$28,"Endurance — Luc Léger (palier)",Barèmes!$B$6:$B$28,H233,Barèmes!$C$6:$C$28,IF(H233="6ème","Mixte",G233)),Barèmes!$E$2,Barèmes!$F$2))))))</f>
        <v/>
      </c>
      <c r="O233" s="22"/>
      <c r="P233" s="23" t="str">
        <f>IF(OR(O233="",SUMPRODUCT((Barèmes!$A$6:$A$28="Force bas du corps — Saut en longueur (m)")*(Barèmes!$B$6:$B$28=H233)*(Barèmes!$C$6:$C$28=IF(H233="6ème","Mixte",G233)))=0),"",IF(SUMPRODUCT((Barèmes!$A$6:$A$28="Force bas du corps — Saut en longueur (m)")*(Barèmes!$B$6:$B$28=H233)*(Barèmes!$C$6:$C$28=IF(H233="6ème","Mixte",G233))*(Barèmes!$J$6:$J$28="+"))&gt;0,IF(O233&lt;=SUMIFS(Barèmes!$D$6:$D$28,Barèmes!$A$6:$A$28,"Force bas du corps — Saut en longueur (m)",Barèmes!$B$6:$B$28,H233,Barèmes!$C$6:$C$28,IF(H233="6ème","Mixte",G233)),"à besoin",IF(O233&lt;=SUMIFS(Barèmes!$E$6:$E$28,Barèmes!$A$6:$A$28,"Force bas du corps — Saut en longueur (m)",Barèmes!$B$6:$B$28,H233,Barèmes!$C$6:$C$28,IF(H233="6ème","Mixte",G233)),"fragile","satisfaisant")),IF(O233&gt;=SUMIFS(Barèmes!$D$6:$D$28,Barèmes!$A$6:$A$28,"Force bas du corps — Saut en longueur (m)",Barèmes!$B$6:$B$28,H233,Barèmes!$C$6:$C$28,IF(H233="6ème","Mixte",G233)),"à besoin",IF(O233&gt;=SUMIFS(Barèmes!$E$6:$E$28,Barèmes!$A$6:$A$28,"Force bas du corps — Saut en longueur (m)",Barèmes!$B$6:$B$28,H233,Barèmes!$C$6:$C$28,IF(H233="6ème","Mixte",G233)),"fragile","satisfaisant"))))</f>
        <v/>
      </c>
      <c r="Q233" s="23" t="str">
        <f>IF(OR(O233="",SUMPRODUCT((Barèmes!$A$6:$A$28="Force bas du corps — Saut en longueur (m)")*(Barèmes!$B$6:$B$28=H233)*(Barèmes!$C$6:$C$28=IF(H233="6ème","Mixte",G233)))=0),"",IF(SUMPRODUCT((Barèmes!$A$6:$A$28="Force bas du corps — Saut en longueur (m)")*(Barèmes!$B$6:$B$28=H233)*(Barèmes!$C$6:$C$28=IF(H233="6ème","Mixte",G233))*(Barèmes!$J$6:$J$28="+"))&gt;0,IF(O233&lt;=SUMIFS(Barèmes!$F$6:$F$28,Barèmes!$A$6:$A$28,"Force bas du corps — Saut en longueur (m)",Barèmes!$B$6:$B$28,H233,Barèmes!$C$6:$C$28,IF(H233="6ème","Mixte",G233)),Barèmes!$B$2,IF(O233&lt;=SUMIFS(Barèmes!$G$6:$G$28,Barèmes!$A$6:$A$28,"Force bas du corps — Saut en longueur (m)",Barèmes!$B$6:$B$28,H233,Barèmes!$C$6:$C$28,IF(H233="6ème","Mixte",G233)),Barèmes!$C$2,IF(O233&lt;=SUMIFS(Barèmes!$H$6:$H$28,Barèmes!$A$6:$A$28,"Force bas du corps — Saut en longueur (m)",Barèmes!$B$6:$B$28,H233,Barèmes!$C$6:$C$28,IF(H233="6ème","Mixte",G233)),Barèmes!$D$2,IF(O233&lt;=SUMIFS(Barèmes!$I$6:$I$28,Barèmes!$A$6:$A$28,"Force bas du corps — Saut en longueur (m)",Barèmes!$B$6:$B$28,H233,Barèmes!$C$6:$C$28,IF(H233="6ème","Mixte",G233)),Barèmes!$E$2,Barèmes!$F$2)))),IF(O233&gt;=SUMIFS(Barèmes!$F$6:$F$28,Barèmes!$A$6:$A$28,"Force bas du corps — Saut en longueur (m)",Barèmes!$B$6:$B$28,H233,Barèmes!$C$6:$C$28,IF(H233="6ème","Mixte",G233)),Barèmes!$B$2,IF(O233&gt;=SUMIFS(Barèmes!$G$6:$G$28,Barèmes!$A$6:$A$28,"Force bas du corps — Saut en longueur (m)",Barèmes!$B$6:$B$28,H233,Barèmes!$C$6:$C$28,IF(H233="6ème","Mixte",G233)),Barèmes!$C$2,IF(O233&gt;=SUMIFS(Barèmes!$H$6:$H$28,Barèmes!$A$6:$A$28,"Force bas du corps — Saut en longueur (m)",Barèmes!$B$6:$B$28,H233,Barèmes!$C$6:$C$28,IF(H233="6ème","Mixte",G233)),Barèmes!$D$2,IF(O233&gt;=SUMIFS(Barèmes!$I$6:$I$28,Barèmes!$A$6:$A$28,"Force bas du corps — Saut en longueur (m)",Barèmes!$B$6:$B$28,H233,Barèmes!$C$6:$C$28,IF(H233="6ème","Mixte",G233)),Barèmes!$E$2,Barèmes!$F$2))))))</f>
        <v/>
      </c>
      <c r="R233" s="22"/>
      <c r="S233" s="24" t="str">
        <f>IF(OR(R233="",SUMPRODUCT((Barèmes!$A$6:$A$28="Vitesse — 30 m (s)")*(Barèmes!$B$6:$B$28=H233)*(Barèmes!$C$6:$C$28=IF(H233="6ème","Mixte",G233)))=0),"",IF(SUMPRODUCT((Barèmes!$A$6:$A$28="Vitesse — 30 m (s)")*(Barèmes!$B$6:$B$28=H233)*(Barèmes!$C$6:$C$28=IF(H233="6ème","Mixte",G233))*(Barèmes!$J$6:$J$28="+"))&gt;0,IF(R233&lt;=SUMIFS(Barèmes!$D$6:$D$28,Barèmes!$A$6:$A$28,"Vitesse — 30 m (s)",Barèmes!$B$6:$B$28,H233,Barèmes!$C$6:$C$28,IF(H233="6ème","Mixte",G233)),"à besoin",IF(R233&lt;=SUMIFS(Barèmes!$E$6:$E$28,Barèmes!$A$6:$A$28,"Vitesse — 30 m (s)",Barèmes!$B$6:$B$28,H233,Barèmes!$C$6:$C$28,IF(H233="6ème","Mixte",G233)),"fragile","satisfaisant")),IF(R233&gt;=SUMIFS(Barèmes!$D$6:$D$28,Barèmes!$A$6:$A$28,"Vitesse — 30 m (s)",Barèmes!$B$6:$B$28,H233,Barèmes!$C$6:$C$28,IF(H233="6ème","Mixte",G233)),"à besoin",IF(R233&gt;=SUMIFS(Barèmes!$E$6:$E$28,Barèmes!$A$6:$A$28,"Vitesse — 30 m (s)",Barèmes!$B$6:$B$28,H233,Barèmes!$C$6:$C$28,IF(H233="6ème","Mixte",G233)),"fragile","satisfaisant"))))</f>
        <v/>
      </c>
      <c r="T233" s="24" t="str">
        <f>IF(OR(R233="",SUMPRODUCT((Barèmes!$A$6:$A$28="Vitesse — 30 m (s)")*(Barèmes!$B$6:$B$28=H233)*(Barèmes!$C$6:$C$28=IF(H233="6ème","Mixte",G233)))=0),"",IF(SUMPRODUCT((Barèmes!$A$6:$A$28="Vitesse — 30 m (s)")*(Barèmes!$B$6:$B$28=H233)*(Barèmes!$C$6:$C$28=IF(H233="6ème","Mixte",G233))*(Barèmes!$J$6:$J$28="+"))&gt;0,IF(R233&lt;=SUMIFS(Barèmes!$F$6:$F$28,Barèmes!$A$6:$A$28,"Vitesse — 30 m (s)",Barèmes!$B$6:$B$28,H233,Barèmes!$C$6:$C$28,IF(H233="6ème","Mixte",G233)),Barèmes!$B$2,IF(R233&lt;=SUMIFS(Barèmes!$G$6:$G$28,Barèmes!$A$6:$A$28,"Vitesse — 30 m (s)",Barèmes!$B$6:$B$28,H233,Barèmes!$C$6:$C$28,IF(H233="6ème","Mixte",G233)),Barèmes!$C$2,IF(R233&lt;=SUMIFS(Barèmes!$H$6:$H$28,Barèmes!$A$6:$A$28,"Vitesse — 30 m (s)",Barèmes!$B$6:$B$28,H233,Barèmes!$C$6:$C$28,IF(H233="6ème","Mixte",G233)),Barèmes!$D$2,IF(R233&lt;=SUMIFS(Barèmes!$I$6:$I$28,Barèmes!$A$6:$A$28,"Vitesse — 30 m (s)",Barèmes!$B$6:$B$28,H233,Barèmes!$C$6:$C$28,IF(H233="6ème","Mixte",G233)),Barèmes!$E$2,Barèmes!$F$2)))),IF(R233&gt;=SUMIFS(Barèmes!$F$6:$F$28,Barèmes!$A$6:$A$28,"Vitesse — 30 m (s)",Barèmes!$B$6:$B$28,H233,Barèmes!$C$6:$C$28,IF(H233="6ème","Mixte",G233)),Barèmes!$B$2,IF(R233&gt;=SUMIFS(Barèmes!$G$6:$G$28,Barèmes!$A$6:$A$28,"Vitesse — 30 m (s)",Barèmes!$B$6:$B$28,H233,Barèmes!$C$6:$C$28,IF(H233="6ème","Mixte",G233)),Barèmes!$C$2,IF(R233&gt;=SUMIFS(Barèmes!$H$6:$H$28,Barèmes!$A$6:$A$28,"Vitesse — 30 m (s)",Barèmes!$B$6:$B$28,H233,Barèmes!$C$6:$C$28,IF(H233="6ème","Mixte",G233)),Barèmes!$D$2,IF(R233&gt;=SUMIFS(Barèmes!$I$6:$I$28,Barèmes!$A$6:$A$28,"Vitesse — 30 m (s)",Barèmes!$B$6:$B$28,H233,Barèmes!$C$6:$C$28,IF(H233="6ème","Mixte",G233)),Barèmes!$E$2,Barèmes!$F$2))))))</f>
        <v/>
      </c>
      <c r="U233" s="22"/>
      <c r="V233" s="25" t="str">
        <f>IF(OR(U233="",SUMPRODUCT((Barèmes!$A$6:$A$28="Vitesse — 50 m (s)")*(Barèmes!$B$6:$B$28=H233)*(Barèmes!$C$6:$C$28=IF(H233="6ème","Mixte",G233)))=0),"",IF(SUMPRODUCT((Barèmes!$A$6:$A$28="Vitesse — 50 m (s)")*(Barèmes!$B$6:$B$28=H233)*(Barèmes!$C$6:$C$28=IF(H233="6ème","Mixte",G233))*(Barèmes!$J$6:$J$28="+"))&gt;0,IF(U233&lt;=SUMIFS(Barèmes!$D$6:$D$28,Barèmes!$A$6:$A$28,"Vitesse — 50 m (s)",Barèmes!$B$6:$B$28,H233,Barèmes!$C$6:$C$28,IF(H233="6ème","Mixte",G233)),"à besoin",IF(U233&lt;=SUMIFS(Barèmes!$E$6:$E$28,Barèmes!$A$6:$A$28,"Vitesse — 50 m (s)",Barèmes!$B$6:$B$28,H233,Barèmes!$C$6:$C$28,IF(H233="6ème","Mixte",G233)),"fragile","satisfaisant")),IF(U233&gt;=SUMIFS(Barèmes!$D$6:$D$28,Barèmes!$A$6:$A$28,"Vitesse — 50 m (s)",Barèmes!$B$6:$B$28,H233,Barèmes!$C$6:$C$28,IF(H233="6ème","Mixte",G233)),"à besoin",IF(U233&gt;=SUMIFS(Barèmes!$E$6:$E$28,Barèmes!$A$6:$A$28,"Vitesse — 50 m (s)",Barèmes!$B$6:$B$28,H233,Barèmes!$C$6:$C$28,IF(H233="6ème","Mixte",G233)),"fragile","satisfaisant"))))</f>
        <v/>
      </c>
      <c r="W233" s="25" t="str">
        <f>IF(OR(U233="",SUMPRODUCT((Barèmes!$A$6:$A$28="Vitesse — 50 m (s)")*(Barèmes!$B$6:$B$28=H233)*(Barèmes!$C$6:$C$28=IF(H233="6ème","Mixte",G233)))=0),"",IF(SUMPRODUCT((Barèmes!$A$6:$A$28="Vitesse — 50 m (s)")*(Barèmes!$B$6:$B$28=H233)*(Barèmes!$C$6:$C$28=IF(H233="6ème","Mixte",G233))*(Barèmes!$J$6:$J$28="+"))&gt;0,IF(U233&lt;=SUMIFS(Barèmes!$F$6:$F$28,Barèmes!$A$6:$A$28,"Vitesse — 50 m (s)",Barèmes!$B$6:$B$28,H233,Barèmes!$C$6:$C$28,IF(H233="6ème","Mixte",G233)),Barèmes!$B$2,IF(U233&lt;=SUMIFS(Barèmes!$G$6:$G$28,Barèmes!$A$6:$A$28,"Vitesse — 50 m (s)",Barèmes!$B$6:$B$28,H233,Barèmes!$C$6:$C$28,IF(H233="6ème","Mixte",G233)),Barèmes!$C$2,IF(U233&lt;=SUMIFS(Barèmes!$H$6:$H$28,Barèmes!$A$6:$A$28,"Vitesse — 50 m (s)",Barèmes!$B$6:$B$28,H233,Barèmes!$C$6:$C$28,IF(H233="6ème","Mixte",G233)),Barèmes!$D$2,IF(U233&lt;=SUMIFS(Barèmes!$I$6:$I$28,Barèmes!$A$6:$A$28,"Vitesse — 50 m (s)",Barèmes!$B$6:$B$28,H233,Barèmes!$C$6:$C$28,IF(H233="6ème","Mixte",G233)),Barèmes!$E$2,Barèmes!$F$2)))),IF(U233&gt;=SUMIFS(Barèmes!$F$6:$F$28,Barèmes!$A$6:$A$28,"Vitesse — 50 m (s)",Barèmes!$B$6:$B$28,H233,Barèmes!$C$6:$C$28,IF(H233="6ème","Mixte",G233)),Barèmes!$B$2,IF(U233&gt;=SUMIFS(Barèmes!$G$6:$G$28,Barèmes!$A$6:$A$28,"Vitesse — 50 m (s)",Barèmes!$B$6:$B$28,H233,Barèmes!$C$6:$C$28,IF(H233="6ème","Mixte",G233)),Barèmes!$C$2,IF(U233&gt;=SUMIFS(Barèmes!$H$6:$H$28,Barèmes!$A$6:$A$28,"Vitesse — 50 m (s)",Barèmes!$B$6:$B$28,H233,Barèmes!$C$6:$C$28,IF(H233="6ème","Mixte",G233)),Barèmes!$D$2,IF(U233&gt;=SUMIFS(Barèmes!$I$6:$I$28,Barèmes!$A$6:$A$28,"Vitesse — 50 m (s)",Barèmes!$B$6:$B$28,H233,Barèmes!$C$6:$C$28,IF(H233="6ème","Mixte",G233)),Barèmes!$E$2,Barèmes!$F$2))))))</f>
        <v/>
      </c>
      <c r="X233" s="18"/>
      <c r="Y233" s="26" t="str" cm="1">
        <f t="array" ref="Y233">IF(OR(X233="",SUMPRODUCT((Barèmes!$A$6:$A$28="Souplesse (score 1-5)")*(Barèmes!$B$6:$B$28=H233)*(Barèmes!$C$6:$C$28=IF(H233="6ème","Mixte",G233)))=0),"",IF(SUMPRODUCT((Barèmes!$A$6:$A$28="Souplesse (score 1-5)")*(Barèmes!$B$6:$B$28=H233)*(Barèmes!$C$6:$C$28=IF(H233="6ème","Mixte",G233))*(Barèmes!$J$6:$J$28="+"))&gt;0,IF(X233&lt;=SUMIFS(Barèmes!$D$6:$D$28,Barèmes!$A$6:$A$28,"Souplesse (score 1-5)",Barèmes!$B$6:$B$28,H233,Barèmes!$C$6:$C$28,IF(H233="6ème","Mixte",G233)),"à besoin",IF(X233&lt;=SUMIFS(Barèmes!$E$6:$E$28,Barèmes!$A$6:$A$28,"Souplesse (score 1-5)",Barèmes!$B$6:$B$28,H233,Barèmes!$C$6:$C$28,IF(H233="6ème","Mixte",G233)),"fragile","satisfaisant")),IF(X233&gt;=SUMIFS(Barèmes!$D$6:$D$28,Barèmes!$A$6:$A$28,"Souplesse (score 1-5)",Barèmes!$B$6:$B$28,H233,Barèmes!$C$6:$C$28,IF(H233="6ème","Mixte",G233)),"à besoin",IF(X233&gt;=SUMIFS(Barèmes!$E$6:$E$28,Barèmes!$A$6:$A$28,"Souplesse (score 1-5)",Barèmes!$B$6:$B$28,H233,Barèmes!$C$6:$C$28,IF(H233="6ème","Mixte",G233)),"fragile","satisfaisant"))))</f>
        <v/>
      </c>
      <c r="Z233" s="26" t="str" cm="1">
        <f t="array" ref="Z233">IF(OR(X233="",SUMPRODUCT((Barèmes!$A$6:$A$28="Souplesse (score 1-5)")*(Barèmes!$B$6:$B$28=H233)*(Barèmes!$C$6:$C$28=IF(H233="6ème","Mixte",G233)))=0),"",IF(SUMPRODUCT((Barèmes!$A$6:$A$28="Souplesse (score 1-5)")*(Barèmes!$B$6:$B$28=H233)*(Barèmes!$C$6:$C$28=IF(H233="6ème","Mixte",G233))*(Barèmes!$J$6:$J$28="+"))&gt;0,IF(X233&lt;=SUMIFS(Barèmes!$F$6:$F$28,Barèmes!$A$6:$A$28,"Souplesse (score 1-5)",Barèmes!$B$6:$B$28,H233,Barèmes!$C$6:$C$28,IF(H233="6ème","Mixte",G233)),Barèmes!$B$2,IF(X233&lt;=SUMIFS(Barèmes!$G$6:$G$28,Barèmes!$A$6:$A$28,"Souplesse (score 1-5)",Barèmes!$B$6:$B$28,H233,Barèmes!$C$6:$C$28,IF(H233="6ème","Mixte",G233)),Barèmes!$C$2,IF(X233&lt;=SUMIFS(Barèmes!$H$6:$H$28,Barèmes!$A$6:$A$28,"Souplesse (score 1-5)",Barèmes!$B$6:$B$28,H233,Barèmes!$C$6:$C$28,IF(H233="6ème","Mixte",G233)),Barèmes!$D$2,IF(X233&lt;=SUMIFS(Barèmes!$I$6:$I$28,Barèmes!$A$6:$A$28,"Souplesse (score 1-5)",Barèmes!$B$6:$B$28,H233,Barèmes!$C$6:$C$28,IF(H233="6ème","Mixte",G233)),Barèmes!$E$2,Barèmes!$F$2)))),IF(X233&gt;=SUMIFS(Barèmes!$F$6:$F$28,Barèmes!$A$6:$A$28,"Souplesse (score 1-5)",Barèmes!$B$6:$B$28,H233,Barèmes!$C$6:$C$28,IF(H233="6ème","Mixte",G233)),Barèmes!$B$2,IF(X233&gt;=SUMIFS(Barèmes!$G$6:$G$28,Barèmes!$A$6:$A$28,"Souplesse (score 1-5)",Barèmes!$B$6:$B$28,H233,Barèmes!$C$6:$C$28,IF(H233="6ème","Mixte",G233)),Barèmes!$C$2,IF(X233&gt;=SUMIFS(Barèmes!$H$6:$H$28,Barèmes!$A$6:$A$28,"Souplesse (score 1-5)",Barèmes!$B$6:$B$28,H233,Barèmes!$C$6:$C$28,IF(H233="6ème","Mixte",G233)),Barèmes!$D$2,IF(X233&gt;=SUMIFS(Barèmes!$I$6:$I$28,Barèmes!$A$6:$A$28,"Souplesse (score 1-5)",Barèmes!$B$6:$B$28,H233,Barèmes!$C$6:$C$28,IF(H233="6ème","Mixte",G233)),Barèmes!$E$2,Barèmes!$F$2))))))</f>
        <v/>
      </c>
      <c r="AA233" s="22"/>
      <c r="AB233" s="27" t="str">
        <f>IF(OR(AA233="",SUMPRODUCT((Barèmes!$A$6:$A$28="Agilité — T-test 974 (s)")*(Barèmes!$B$6:$B$28=H233)*(Barèmes!$C$6:$C$28=IF(H233="6ème","Mixte",G233)))=0),"",IF(SUMPRODUCT((Barèmes!$A$6:$A$28="Agilité — T-test 974 (s)")*(Barèmes!$B$6:$B$28=H233)*(Barèmes!$C$6:$C$28=IF(H233="6ème","Mixte",G233))*(Barèmes!$J$6:$J$28="+"))&gt;0,IF(AA233&lt;=SUMIFS(Barèmes!$D$6:$D$28,Barèmes!$A$6:$A$28,"Agilité — T-test 974 (s)",Barèmes!$B$6:$B$28,H233,Barèmes!$C$6:$C$28,IF(H233="6ème","Mixte",G233)),"à besoin",IF(AA233&lt;=SUMIFS(Barèmes!$E$6:$E$28,Barèmes!$A$6:$A$28,"Agilité — T-test 974 (s)",Barèmes!$B$6:$B$28,H233,Barèmes!$C$6:$C$28,IF(H233="6ème","Mixte",G233)),"fragile","satisfaisant")),IF(AA233&gt;=SUMIFS(Barèmes!$D$6:$D$28,Barèmes!$A$6:$A$28,"Agilité — T-test 974 (s)",Barèmes!$B$6:$B$28,H233,Barèmes!$C$6:$C$28,IF(H233="6ème","Mixte",G233)),"à besoin",IF(AA233&gt;=SUMIFS(Barèmes!$E$6:$E$28,Barèmes!$A$6:$A$28,"Agilité — T-test 974 (s)",Barèmes!$B$6:$B$28,H233,Barèmes!$C$6:$C$28,IF(H233="6ème","Mixte",G233)),"fragile","satisfaisant"))))</f>
        <v/>
      </c>
      <c r="AC233" s="27" t="str">
        <f>IF(OR(AA233="",SUMPRODUCT((Barèmes!$A$6:$A$28="Agilité — T-test 974 (s)")*(Barèmes!$B$6:$B$28=H233)*(Barèmes!$C$6:$C$28=IF(H233="6ème","Mixte",G233)))=0),"",IF(SUMPRODUCT((Barèmes!$A$6:$A$28="Agilité — T-test 974 (s)")*(Barèmes!$B$6:$B$28=H233)*(Barèmes!$C$6:$C$28=IF(H233="6ème","Mixte",G233))*(Barèmes!$J$6:$J$28="+"))&gt;0,IF(AA233&lt;=SUMIFS(Barèmes!$F$6:$F$28,Barèmes!$A$6:$A$28,"Agilité — T-test 974 (s)",Barèmes!$B$6:$B$28,H233,Barèmes!$C$6:$C$28,IF(H233="6ème","Mixte",G233)),Barèmes!$B$2,IF(AA233&lt;=SUMIFS(Barèmes!$G$6:$G$28,Barèmes!$A$6:$A$28,"Agilité — T-test 974 (s)",Barèmes!$B$6:$B$28,H233,Barèmes!$C$6:$C$28,IF(H233="6ème","Mixte",G233)),Barèmes!$C$2,IF(AA233&lt;=SUMIFS(Barèmes!$H$6:$H$28,Barèmes!$A$6:$A$28,"Agilité — T-test 974 (s)",Barèmes!$B$6:$B$28,H233,Barèmes!$C$6:$C$28,IF(H233="6ème","Mixte",G233)),Barèmes!$D$2,IF(AA233&lt;=SUMIFS(Barèmes!$I$6:$I$28,Barèmes!$A$6:$A$28,"Agilité — T-test 974 (s)",Barèmes!$B$6:$B$28,H233,Barèmes!$C$6:$C$28,IF(H233="6ème","Mixte",G233)),Barèmes!$E$2,Barèmes!$F$2)))),IF(AA233&gt;=SUMIFS(Barèmes!$F$6:$F$28,Barèmes!$A$6:$A$28,"Agilité — T-test 974 (s)",Barèmes!$B$6:$B$28,H233,Barèmes!$C$6:$C$28,IF(H233="6ème","Mixte",G233)),Barèmes!$B$2,IF(AA233&gt;=SUMIFS(Barèmes!$G$6:$G$28,Barèmes!$A$6:$A$28,"Agilité — T-test 974 (s)",Barèmes!$B$6:$B$28,H233,Barèmes!$C$6:$C$28,IF(H233="6ème","Mixte",G233)),Barèmes!$C$2,IF(AA233&gt;=SUMIFS(Barèmes!$H$6:$H$28,Barèmes!$A$6:$A$28,"Agilité — T-test 974 (s)",Barèmes!$B$6:$B$28,H233,Barèmes!$C$6:$C$28,IF(H233="6ème","Mixte",G233)),Barèmes!$D$2,IF(AA233&gt;=SUMIFS(Barèmes!$I$6:$I$28,Barèmes!$A$6:$A$28,"Agilité — T-test 974 (s)",Barèmes!$B$6:$B$28,H233,Barèmes!$C$6:$C$28,IF(H233="6ème","Mixte",G233)),Barèmes!$E$2,Barèmes!$F$2))))))</f>
        <v/>
      </c>
      <c r="AD233" s="28" t="str">
        <f t="shared" si="26"/>
        <v/>
      </c>
      <c r="AE233" s="29" t="str">
        <f t="shared" si="27"/>
        <v/>
      </c>
      <c r="AF233" s="30" t="str">
        <f>IF(OR(AD233="",SUMPRODUCT((Barèmes!$A$6:$A$28="Surcoût d'agilité (s) — technique")*(Barèmes!$B$6:$B$28=H233)*(Barèmes!$C$6:$C$28=IF(H233="6ème","Mixte",G233)))=0),"",IF(SUMPRODUCT((Barèmes!$A$6:$A$28="Surcoût d'agilité (s) — technique")*(Barèmes!$B$6:$B$28=H233)*(Barèmes!$C$6:$C$28=IF(H233="6ème","Mixte",G233))*(Barèmes!$J$6:$J$28="+"))&gt;0,IF(AD233&lt;=SUMIFS(Barèmes!$D$6:$D$28,Barèmes!$A$6:$A$28,"Surcoût d'agilité (s) — technique",Barèmes!$B$6:$B$28,H233,Barèmes!$C$6:$C$28,IF(H233="6ème","Mixte",G233)),"à besoin",IF(AD233&lt;=SUMIFS(Barèmes!$E$6:$E$28,Barèmes!$A$6:$A$28,"Surcoût d'agilité (s) — technique",Barèmes!$B$6:$B$28,H233,Barèmes!$C$6:$C$28,IF(H233="6ème","Mixte",G233)),"fragile","satisfaisant")),IF(AD233&gt;=SUMIFS(Barèmes!$D$6:$D$28,Barèmes!$A$6:$A$28,"Surcoût d'agilité (s) — technique",Barèmes!$B$6:$B$28,H233,Barèmes!$C$6:$C$28,IF(H233="6ème","Mixte",G233)),"à besoin",IF(AD233&gt;=SUMIFS(Barèmes!$E$6:$E$28,Barèmes!$A$6:$A$28,"Surcoût d'agilité (s) — technique",Barèmes!$B$6:$B$28,H233,Barèmes!$C$6:$C$28,IF(H233="6ème","Mixte",G233)),"fragile","satisfaisant"))))</f>
        <v/>
      </c>
      <c r="AG233" s="30" t="str">
        <f>IF(OR(AD233="",SUMPRODUCT((Barèmes!$A$6:$A$28="Surcoût d'agilité (s) — technique")*(Barèmes!$B$6:$B$28=H233)*(Barèmes!$C$6:$C$28=IF(H233="6ème","Mixte",G233)))=0),"",IF(SUMPRODUCT((Barèmes!$A$6:$A$28="Surcoût d'agilité (s) — technique")*(Barèmes!$B$6:$B$28=H233)*(Barèmes!$C$6:$C$28=IF(H233="6ème","Mixte",G233))*(Barèmes!$J$6:$J$28="+"))&gt;0,IF(AD233&lt;=SUMIFS(Barèmes!$F$6:$F$28,Barèmes!$A$6:$A$28,"Surcoût d'agilité (s) — technique",Barèmes!$B$6:$B$28,H233,Barèmes!$C$6:$C$28,IF(H233="6ème","Mixte",G233)),Barèmes!$B$2,IF(AD233&lt;=SUMIFS(Barèmes!$G$6:$G$28,Barèmes!$A$6:$A$28,"Surcoût d'agilité (s) — technique",Barèmes!$B$6:$B$28,H233,Barèmes!$C$6:$C$28,IF(H233="6ème","Mixte",G233)),Barèmes!$C$2,IF(AD233&lt;=SUMIFS(Barèmes!$H$6:$H$28,Barèmes!$A$6:$A$28,"Surcoût d'agilité (s) — technique",Barèmes!$B$6:$B$28,H233,Barèmes!$C$6:$C$28,IF(H233="6ème","Mixte",G233)),Barèmes!$D$2,IF(AD233&lt;=SUMIFS(Barèmes!$I$6:$I$28,Barèmes!$A$6:$A$28,"Surcoût d'agilité (s) — technique",Barèmes!$B$6:$B$28,H233,Barèmes!$C$6:$C$28,IF(H233="6ème","Mixte",G233)),Barèmes!$E$2,Barèmes!$F$2)))),IF(AD233&gt;=SUMIFS(Barèmes!$F$6:$F$28,Barèmes!$A$6:$A$28,"Surcoût d'agilité (s) — technique",Barèmes!$B$6:$B$28,H233,Barèmes!$C$6:$C$28,IF(H233="6ème","Mixte",G233)),Barèmes!$B$2,IF(AD233&gt;=SUMIFS(Barèmes!$G$6:$G$28,Barèmes!$A$6:$A$28,"Surcoût d'agilité (s) — technique",Barèmes!$B$6:$B$28,H233,Barèmes!$C$6:$C$28,IF(H233="6ème","Mixte",G233)),Barèmes!$C$2,IF(AD233&gt;=SUMIFS(Barèmes!$H$6:$H$28,Barèmes!$A$6:$A$28,"Surcoût d'agilité (s) — technique",Barèmes!$B$6:$B$28,H233,Barèmes!$C$6:$C$28,IF(H233="6ème","Mixte",G233)),Barèmes!$D$2,IF(AD233&gt;=SUMIFS(Barèmes!$I$6:$I$28,Barèmes!$A$6:$A$28,"Surcoût d'agilité (s) — technique",Barèmes!$B$6:$B$28,H233,Barèmes!$C$6:$C$28,IF(H233="6ème","Mixte",G233)),Barèmes!$E$2,Barèmes!$F$2))))))</f>
        <v/>
      </c>
      <c r="AH233" s="31" t="str">
        <f>IF((IF(N233="",0,1)+IF(Q233="",0,1)+IF(W233="",0,1)+IF(Z233="",0,1)+IF(AC233="",0,1))=0,"",3*IF(N233=Barèmes!$B$2,1,IF(N233=Barèmes!$C$2,2,IF(N233=Barèmes!$D$2,3,IF(N233=Barèmes!$E$2,4,IF(N233=Barèmes!$F$2,5,0)))))+3*IF(Q233=Barèmes!$B$2,1,IF(Q233=Barèmes!$C$2,2,IF(Q233=Barèmes!$D$2,3,IF(Q233=Barèmes!$E$2,4,IF(Q233=Barèmes!$F$2,5,0)))))+2*IF(W233=Barèmes!$B$2,1,IF(W233=Barèmes!$C$2,2,IF(W233=Barèmes!$D$2,3,IF(W233=Barèmes!$E$2,4,IF(W233=Barèmes!$F$2,5,0)))))+1*IF(Z233=Barèmes!$B$2,1,IF(Z233=Barèmes!$C$2,2,IF(Z233=Barèmes!$D$2,3,IF(Z233=Barèmes!$E$2,4,IF(Z233=Barèmes!$F$2,5,0)))))+1*IF(AC233=Barèmes!$B$2,1,IF(AC233=Barèmes!$C$2,2,IF(AC233=Barèmes!$D$2,3,IF(AC233=Barèmes!$E$2,4,IF(AC233=Barèmes!$F$2,5,0))))))</f>
        <v/>
      </c>
      <c r="AI233" s="31"/>
      <c r="AJ233" s="32" t="str">
        <f>IFERROR(INDEX(Croissance!$B$5:$B$604,MATCH(A233,Croissance!$A$5:$A$604,0)),"")</f>
        <v/>
      </c>
      <c r="AK233" s="32" t="str">
        <f>IFERROR(INDEX(Croissance!$C$5:$C$604,MATCH(A233,Croissance!$A$5:$A$604,0)),"")</f>
        <v/>
      </c>
      <c r="AL233" s="32" t="str">
        <f>IFERROR(INDEX(Croissance!$D$5:$D$604,MATCH(A233,Croissance!$A$5:$A$604,0)),"")</f>
        <v/>
      </c>
      <c r="AM233" s="32" t="str">
        <f>IFERROR(INDEX(Croissance!$E$5:$E$604,MATCH(A233,Croissance!$A$5:$A$604,0)),"")</f>
        <v/>
      </c>
      <c r="AO233" s="33">
        <f t="shared" si="32"/>
        <v>0</v>
      </c>
      <c r="AP233" s="33">
        <f t="shared" si="28"/>
        <v>0</v>
      </c>
      <c r="AQ233" s="33">
        <f>IF(A233="",0,IF(AND(OR('Synthèse classe'!$C$2="Tous",C233='Synthèse classe'!$C$2),OR('Synthèse classe'!$C$3="Toutes",D233='Synthèse classe'!$C$3),OR('Synthèse classe'!$C$4="Toutes",AND('Synthèse classe'!$C$4="Dernière",AP233=1),B233=IFERROR(VALUE('Synthèse classe'!$C$4),0))),1,0))</f>
        <v>0</v>
      </c>
      <c r="AR233" s="34" t="str">
        <f t="shared" si="29"/>
        <v/>
      </c>
    </row>
    <row r="234" spans="1:44" x14ac:dyDescent="0.2">
      <c r="A234" s="17" t="str">
        <f t="shared" si="25"/>
        <v/>
      </c>
      <c r="B234" s="18"/>
      <c r="C234" s="19"/>
      <c r="D234" s="19"/>
      <c r="E234" s="19"/>
      <c r="F234" s="19"/>
      <c r="G234" s="19"/>
      <c r="H234" s="17" t="str">
        <f t="shared" si="30"/>
        <v/>
      </c>
      <c r="I234" s="20"/>
      <c r="J234" s="18"/>
      <c r="K234" s="19"/>
      <c r="L234" s="21" t="str">
        <f t="shared" si="31"/>
        <v/>
      </c>
      <c r="M234" s="21" t="str">
        <f>IF(OR(J234="",SUMPRODUCT((Barèmes!$A$6:$A$28="Endurance — Luc Léger (palier)")*(Barèmes!$B$6:$B$28=H234)*(Barèmes!$C$6:$C$28=IF(H234="6ème","Mixte",G234)))=0),"",IF(SUMPRODUCT((Barèmes!$A$6:$A$28="Endurance — Luc Léger (palier)")*(Barèmes!$B$6:$B$28=H234)*(Barèmes!$C$6:$C$28=IF(H234="6ème","Mixte",G234))*(Barèmes!$J$6:$J$28="+"))&gt;0,IF(J234&lt;=SUMIFS(Barèmes!$D$6:$D$28,Barèmes!$A$6:$A$28,"Endurance — Luc Léger (palier)",Barèmes!$B$6:$B$28,H234,Barèmes!$C$6:$C$28,IF(H234="6ème","Mixte",G234)),"à besoin",IF(J234&lt;=SUMIFS(Barèmes!$E$6:$E$28,Barèmes!$A$6:$A$28,"Endurance — Luc Léger (palier)",Barèmes!$B$6:$B$28,H234,Barèmes!$C$6:$C$28,IF(H234="6ème","Mixte",G234)),"fragile","satisfaisant")),IF(J234&gt;=SUMIFS(Barèmes!$D$6:$D$28,Barèmes!$A$6:$A$28,"Endurance — Luc Léger (palier)",Barèmes!$B$6:$B$28,H234,Barèmes!$C$6:$C$28,IF(H234="6ème","Mixte",G234)),"à besoin",IF(J234&gt;=SUMIFS(Barèmes!$E$6:$E$28,Barèmes!$A$6:$A$28,"Endurance — Luc Léger (palier)",Barèmes!$B$6:$B$28,H234,Barèmes!$C$6:$C$28,IF(H234="6ème","Mixte",G234)),"fragile","satisfaisant"))))</f>
        <v/>
      </c>
      <c r="N234" s="21" t="str">
        <f>IF(OR(J234="",SUMPRODUCT((Barèmes!$A$6:$A$28="Endurance — Luc Léger (palier)")*(Barèmes!$B$6:$B$28=H234)*(Barèmes!$C$6:$C$28=IF(H234="6ème","Mixte",G234)))=0),"",IF(SUMPRODUCT((Barèmes!$A$6:$A$28="Endurance — Luc Léger (palier)")*(Barèmes!$B$6:$B$28=H234)*(Barèmes!$C$6:$C$28=IF(H234="6ème","Mixte",G234))*(Barèmes!$J$6:$J$28="+"))&gt;0,IF(J234&lt;=SUMIFS(Barèmes!$F$6:$F$28,Barèmes!$A$6:$A$28,"Endurance — Luc Léger (palier)",Barèmes!$B$6:$B$28,H234,Barèmes!$C$6:$C$28,IF(H234="6ème","Mixte",G234)),Barèmes!$B$2,IF(J234&lt;=SUMIFS(Barèmes!$G$6:$G$28,Barèmes!$A$6:$A$28,"Endurance — Luc Léger (palier)",Barèmes!$B$6:$B$28,H234,Barèmes!$C$6:$C$28,IF(H234="6ème","Mixte",G234)),Barèmes!$C$2,IF(J234&lt;=SUMIFS(Barèmes!$H$6:$H$28,Barèmes!$A$6:$A$28,"Endurance — Luc Léger (palier)",Barèmes!$B$6:$B$28,H234,Barèmes!$C$6:$C$28,IF(H234="6ème","Mixte",G234)),Barèmes!$D$2,IF(J234&lt;=SUMIFS(Barèmes!$I$6:$I$28,Barèmes!$A$6:$A$28,"Endurance — Luc Léger (palier)",Barèmes!$B$6:$B$28,H234,Barèmes!$C$6:$C$28,IF(H234="6ème","Mixte",G234)),Barèmes!$E$2,Barèmes!$F$2)))),IF(J234&gt;=SUMIFS(Barèmes!$F$6:$F$28,Barèmes!$A$6:$A$28,"Endurance — Luc Léger (palier)",Barèmes!$B$6:$B$28,H234,Barèmes!$C$6:$C$28,IF(H234="6ème","Mixte",G234)),Barèmes!$B$2,IF(J234&gt;=SUMIFS(Barèmes!$G$6:$G$28,Barèmes!$A$6:$A$28,"Endurance — Luc Léger (palier)",Barèmes!$B$6:$B$28,H234,Barèmes!$C$6:$C$28,IF(H234="6ème","Mixte",G234)),Barèmes!$C$2,IF(J234&gt;=SUMIFS(Barèmes!$H$6:$H$28,Barèmes!$A$6:$A$28,"Endurance — Luc Léger (palier)",Barèmes!$B$6:$B$28,H234,Barèmes!$C$6:$C$28,IF(H234="6ème","Mixte",G234)),Barèmes!$D$2,IF(J234&gt;=SUMIFS(Barèmes!$I$6:$I$28,Barèmes!$A$6:$A$28,"Endurance — Luc Léger (palier)",Barèmes!$B$6:$B$28,H234,Barèmes!$C$6:$C$28,IF(H234="6ème","Mixte",G234)),Barèmes!$E$2,Barèmes!$F$2))))))</f>
        <v/>
      </c>
      <c r="O234" s="22"/>
      <c r="P234" s="23" t="str">
        <f>IF(OR(O234="",SUMPRODUCT((Barèmes!$A$6:$A$28="Force bas du corps — Saut en longueur (m)")*(Barèmes!$B$6:$B$28=H234)*(Barèmes!$C$6:$C$28=IF(H234="6ème","Mixte",G234)))=0),"",IF(SUMPRODUCT((Barèmes!$A$6:$A$28="Force bas du corps — Saut en longueur (m)")*(Barèmes!$B$6:$B$28=H234)*(Barèmes!$C$6:$C$28=IF(H234="6ème","Mixte",G234))*(Barèmes!$J$6:$J$28="+"))&gt;0,IF(O234&lt;=SUMIFS(Barèmes!$D$6:$D$28,Barèmes!$A$6:$A$28,"Force bas du corps — Saut en longueur (m)",Barèmes!$B$6:$B$28,H234,Barèmes!$C$6:$C$28,IF(H234="6ème","Mixte",G234)),"à besoin",IF(O234&lt;=SUMIFS(Barèmes!$E$6:$E$28,Barèmes!$A$6:$A$28,"Force bas du corps — Saut en longueur (m)",Barèmes!$B$6:$B$28,H234,Barèmes!$C$6:$C$28,IF(H234="6ème","Mixte",G234)),"fragile","satisfaisant")),IF(O234&gt;=SUMIFS(Barèmes!$D$6:$D$28,Barèmes!$A$6:$A$28,"Force bas du corps — Saut en longueur (m)",Barèmes!$B$6:$B$28,H234,Barèmes!$C$6:$C$28,IF(H234="6ème","Mixte",G234)),"à besoin",IF(O234&gt;=SUMIFS(Barèmes!$E$6:$E$28,Barèmes!$A$6:$A$28,"Force bas du corps — Saut en longueur (m)",Barèmes!$B$6:$B$28,H234,Barèmes!$C$6:$C$28,IF(H234="6ème","Mixte",G234)),"fragile","satisfaisant"))))</f>
        <v/>
      </c>
      <c r="Q234" s="23" t="str">
        <f>IF(OR(O234="",SUMPRODUCT((Barèmes!$A$6:$A$28="Force bas du corps — Saut en longueur (m)")*(Barèmes!$B$6:$B$28=H234)*(Barèmes!$C$6:$C$28=IF(H234="6ème","Mixte",G234)))=0),"",IF(SUMPRODUCT((Barèmes!$A$6:$A$28="Force bas du corps — Saut en longueur (m)")*(Barèmes!$B$6:$B$28=H234)*(Barèmes!$C$6:$C$28=IF(H234="6ème","Mixte",G234))*(Barèmes!$J$6:$J$28="+"))&gt;0,IF(O234&lt;=SUMIFS(Barèmes!$F$6:$F$28,Barèmes!$A$6:$A$28,"Force bas du corps — Saut en longueur (m)",Barèmes!$B$6:$B$28,H234,Barèmes!$C$6:$C$28,IF(H234="6ème","Mixte",G234)),Barèmes!$B$2,IF(O234&lt;=SUMIFS(Barèmes!$G$6:$G$28,Barèmes!$A$6:$A$28,"Force bas du corps — Saut en longueur (m)",Barèmes!$B$6:$B$28,H234,Barèmes!$C$6:$C$28,IF(H234="6ème","Mixte",G234)),Barèmes!$C$2,IF(O234&lt;=SUMIFS(Barèmes!$H$6:$H$28,Barèmes!$A$6:$A$28,"Force bas du corps — Saut en longueur (m)",Barèmes!$B$6:$B$28,H234,Barèmes!$C$6:$C$28,IF(H234="6ème","Mixte",G234)),Barèmes!$D$2,IF(O234&lt;=SUMIFS(Barèmes!$I$6:$I$28,Barèmes!$A$6:$A$28,"Force bas du corps — Saut en longueur (m)",Barèmes!$B$6:$B$28,H234,Barèmes!$C$6:$C$28,IF(H234="6ème","Mixte",G234)),Barèmes!$E$2,Barèmes!$F$2)))),IF(O234&gt;=SUMIFS(Barèmes!$F$6:$F$28,Barèmes!$A$6:$A$28,"Force bas du corps — Saut en longueur (m)",Barèmes!$B$6:$B$28,H234,Barèmes!$C$6:$C$28,IF(H234="6ème","Mixte",G234)),Barèmes!$B$2,IF(O234&gt;=SUMIFS(Barèmes!$G$6:$G$28,Barèmes!$A$6:$A$28,"Force bas du corps — Saut en longueur (m)",Barèmes!$B$6:$B$28,H234,Barèmes!$C$6:$C$28,IF(H234="6ème","Mixte",G234)),Barèmes!$C$2,IF(O234&gt;=SUMIFS(Barèmes!$H$6:$H$28,Barèmes!$A$6:$A$28,"Force bas du corps — Saut en longueur (m)",Barèmes!$B$6:$B$28,H234,Barèmes!$C$6:$C$28,IF(H234="6ème","Mixte",G234)),Barèmes!$D$2,IF(O234&gt;=SUMIFS(Barèmes!$I$6:$I$28,Barèmes!$A$6:$A$28,"Force bas du corps — Saut en longueur (m)",Barèmes!$B$6:$B$28,H234,Barèmes!$C$6:$C$28,IF(H234="6ème","Mixte",G234)),Barèmes!$E$2,Barèmes!$F$2))))))</f>
        <v/>
      </c>
      <c r="R234" s="22"/>
      <c r="S234" s="24" t="str">
        <f>IF(OR(R234="",SUMPRODUCT((Barèmes!$A$6:$A$28="Vitesse — 30 m (s)")*(Barèmes!$B$6:$B$28=H234)*(Barèmes!$C$6:$C$28=IF(H234="6ème","Mixte",G234)))=0),"",IF(SUMPRODUCT((Barèmes!$A$6:$A$28="Vitesse — 30 m (s)")*(Barèmes!$B$6:$B$28=H234)*(Barèmes!$C$6:$C$28=IF(H234="6ème","Mixte",G234))*(Barèmes!$J$6:$J$28="+"))&gt;0,IF(R234&lt;=SUMIFS(Barèmes!$D$6:$D$28,Barèmes!$A$6:$A$28,"Vitesse — 30 m (s)",Barèmes!$B$6:$B$28,H234,Barèmes!$C$6:$C$28,IF(H234="6ème","Mixte",G234)),"à besoin",IF(R234&lt;=SUMIFS(Barèmes!$E$6:$E$28,Barèmes!$A$6:$A$28,"Vitesse — 30 m (s)",Barèmes!$B$6:$B$28,H234,Barèmes!$C$6:$C$28,IF(H234="6ème","Mixte",G234)),"fragile","satisfaisant")),IF(R234&gt;=SUMIFS(Barèmes!$D$6:$D$28,Barèmes!$A$6:$A$28,"Vitesse — 30 m (s)",Barèmes!$B$6:$B$28,H234,Barèmes!$C$6:$C$28,IF(H234="6ème","Mixte",G234)),"à besoin",IF(R234&gt;=SUMIFS(Barèmes!$E$6:$E$28,Barèmes!$A$6:$A$28,"Vitesse — 30 m (s)",Barèmes!$B$6:$B$28,H234,Barèmes!$C$6:$C$28,IF(H234="6ème","Mixte",G234)),"fragile","satisfaisant"))))</f>
        <v/>
      </c>
      <c r="T234" s="24" t="str">
        <f>IF(OR(R234="",SUMPRODUCT((Barèmes!$A$6:$A$28="Vitesse — 30 m (s)")*(Barèmes!$B$6:$B$28=H234)*(Barèmes!$C$6:$C$28=IF(H234="6ème","Mixte",G234)))=0),"",IF(SUMPRODUCT((Barèmes!$A$6:$A$28="Vitesse — 30 m (s)")*(Barèmes!$B$6:$B$28=H234)*(Barèmes!$C$6:$C$28=IF(H234="6ème","Mixte",G234))*(Barèmes!$J$6:$J$28="+"))&gt;0,IF(R234&lt;=SUMIFS(Barèmes!$F$6:$F$28,Barèmes!$A$6:$A$28,"Vitesse — 30 m (s)",Barèmes!$B$6:$B$28,H234,Barèmes!$C$6:$C$28,IF(H234="6ème","Mixte",G234)),Barèmes!$B$2,IF(R234&lt;=SUMIFS(Barèmes!$G$6:$G$28,Barèmes!$A$6:$A$28,"Vitesse — 30 m (s)",Barèmes!$B$6:$B$28,H234,Barèmes!$C$6:$C$28,IF(H234="6ème","Mixte",G234)),Barèmes!$C$2,IF(R234&lt;=SUMIFS(Barèmes!$H$6:$H$28,Barèmes!$A$6:$A$28,"Vitesse — 30 m (s)",Barèmes!$B$6:$B$28,H234,Barèmes!$C$6:$C$28,IF(H234="6ème","Mixte",G234)),Barèmes!$D$2,IF(R234&lt;=SUMIFS(Barèmes!$I$6:$I$28,Barèmes!$A$6:$A$28,"Vitesse — 30 m (s)",Barèmes!$B$6:$B$28,H234,Barèmes!$C$6:$C$28,IF(H234="6ème","Mixte",G234)),Barèmes!$E$2,Barèmes!$F$2)))),IF(R234&gt;=SUMIFS(Barèmes!$F$6:$F$28,Barèmes!$A$6:$A$28,"Vitesse — 30 m (s)",Barèmes!$B$6:$B$28,H234,Barèmes!$C$6:$C$28,IF(H234="6ème","Mixte",G234)),Barèmes!$B$2,IF(R234&gt;=SUMIFS(Barèmes!$G$6:$G$28,Barèmes!$A$6:$A$28,"Vitesse — 30 m (s)",Barèmes!$B$6:$B$28,H234,Barèmes!$C$6:$C$28,IF(H234="6ème","Mixte",G234)),Barèmes!$C$2,IF(R234&gt;=SUMIFS(Barèmes!$H$6:$H$28,Barèmes!$A$6:$A$28,"Vitesse — 30 m (s)",Barèmes!$B$6:$B$28,H234,Barèmes!$C$6:$C$28,IF(H234="6ème","Mixte",G234)),Barèmes!$D$2,IF(R234&gt;=SUMIFS(Barèmes!$I$6:$I$28,Barèmes!$A$6:$A$28,"Vitesse — 30 m (s)",Barèmes!$B$6:$B$28,H234,Barèmes!$C$6:$C$28,IF(H234="6ème","Mixte",G234)),Barèmes!$E$2,Barèmes!$F$2))))))</f>
        <v/>
      </c>
      <c r="U234" s="22"/>
      <c r="V234" s="25" t="str">
        <f>IF(OR(U234="",SUMPRODUCT((Barèmes!$A$6:$A$28="Vitesse — 50 m (s)")*(Barèmes!$B$6:$B$28=H234)*(Barèmes!$C$6:$C$28=IF(H234="6ème","Mixte",G234)))=0),"",IF(SUMPRODUCT((Barèmes!$A$6:$A$28="Vitesse — 50 m (s)")*(Barèmes!$B$6:$B$28=H234)*(Barèmes!$C$6:$C$28=IF(H234="6ème","Mixte",G234))*(Barèmes!$J$6:$J$28="+"))&gt;0,IF(U234&lt;=SUMIFS(Barèmes!$D$6:$D$28,Barèmes!$A$6:$A$28,"Vitesse — 50 m (s)",Barèmes!$B$6:$B$28,H234,Barèmes!$C$6:$C$28,IF(H234="6ème","Mixte",G234)),"à besoin",IF(U234&lt;=SUMIFS(Barèmes!$E$6:$E$28,Barèmes!$A$6:$A$28,"Vitesse — 50 m (s)",Barèmes!$B$6:$B$28,H234,Barèmes!$C$6:$C$28,IF(H234="6ème","Mixte",G234)),"fragile","satisfaisant")),IF(U234&gt;=SUMIFS(Barèmes!$D$6:$D$28,Barèmes!$A$6:$A$28,"Vitesse — 50 m (s)",Barèmes!$B$6:$B$28,H234,Barèmes!$C$6:$C$28,IF(H234="6ème","Mixte",G234)),"à besoin",IF(U234&gt;=SUMIFS(Barèmes!$E$6:$E$28,Barèmes!$A$6:$A$28,"Vitesse — 50 m (s)",Barèmes!$B$6:$B$28,H234,Barèmes!$C$6:$C$28,IF(H234="6ème","Mixte",G234)),"fragile","satisfaisant"))))</f>
        <v/>
      </c>
      <c r="W234" s="25" t="str">
        <f>IF(OR(U234="",SUMPRODUCT((Barèmes!$A$6:$A$28="Vitesse — 50 m (s)")*(Barèmes!$B$6:$B$28=H234)*(Barèmes!$C$6:$C$28=IF(H234="6ème","Mixte",G234)))=0),"",IF(SUMPRODUCT((Barèmes!$A$6:$A$28="Vitesse — 50 m (s)")*(Barèmes!$B$6:$B$28=H234)*(Barèmes!$C$6:$C$28=IF(H234="6ème","Mixte",G234))*(Barèmes!$J$6:$J$28="+"))&gt;0,IF(U234&lt;=SUMIFS(Barèmes!$F$6:$F$28,Barèmes!$A$6:$A$28,"Vitesse — 50 m (s)",Barèmes!$B$6:$B$28,H234,Barèmes!$C$6:$C$28,IF(H234="6ème","Mixte",G234)),Barèmes!$B$2,IF(U234&lt;=SUMIFS(Barèmes!$G$6:$G$28,Barèmes!$A$6:$A$28,"Vitesse — 50 m (s)",Barèmes!$B$6:$B$28,H234,Barèmes!$C$6:$C$28,IF(H234="6ème","Mixte",G234)),Barèmes!$C$2,IF(U234&lt;=SUMIFS(Barèmes!$H$6:$H$28,Barèmes!$A$6:$A$28,"Vitesse — 50 m (s)",Barèmes!$B$6:$B$28,H234,Barèmes!$C$6:$C$28,IF(H234="6ème","Mixte",G234)),Barèmes!$D$2,IF(U234&lt;=SUMIFS(Barèmes!$I$6:$I$28,Barèmes!$A$6:$A$28,"Vitesse — 50 m (s)",Barèmes!$B$6:$B$28,H234,Barèmes!$C$6:$C$28,IF(H234="6ème","Mixte",G234)),Barèmes!$E$2,Barèmes!$F$2)))),IF(U234&gt;=SUMIFS(Barèmes!$F$6:$F$28,Barèmes!$A$6:$A$28,"Vitesse — 50 m (s)",Barèmes!$B$6:$B$28,H234,Barèmes!$C$6:$C$28,IF(H234="6ème","Mixte",G234)),Barèmes!$B$2,IF(U234&gt;=SUMIFS(Barèmes!$G$6:$G$28,Barèmes!$A$6:$A$28,"Vitesse — 50 m (s)",Barèmes!$B$6:$B$28,H234,Barèmes!$C$6:$C$28,IF(H234="6ème","Mixte",G234)),Barèmes!$C$2,IF(U234&gt;=SUMIFS(Barèmes!$H$6:$H$28,Barèmes!$A$6:$A$28,"Vitesse — 50 m (s)",Barèmes!$B$6:$B$28,H234,Barèmes!$C$6:$C$28,IF(H234="6ème","Mixte",G234)),Barèmes!$D$2,IF(U234&gt;=SUMIFS(Barèmes!$I$6:$I$28,Barèmes!$A$6:$A$28,"Vitesse — 50 m (s)",Barèmes!$B$6:$B$28,H234,Barèmes!$C$6:$C$28,IF(H234="6ème","Mixte",G234)),Barèmes!$E$2,Barèmes!$F$2))))))</f>
        <v/>
      </c>
      <c r="X234" s="18"/>
      <c r="Y234" s="26" t="str" cm="1">
        <f t="array" ref="Y234">IF(OR(X234="",SUMPRODUCT((Barèmes!$A$6:$A$28="Souplesse (score 1-5)")*(Barèmes!$B$6:$B$28=H234)*(Barèmes!$C$6:$C$28=IF(H234="6ème","Mixte",G234)))=0),"",IF(SUMPRODUCT((Barèmes!$A$6:$A$28="Souplesse (score 1-5)")*(Barèmes!$B$6:$B$28=H234)*(Barèmes!$C$6:$C$28=IF(H234="6ème","Mixte",G234))*(Barèmes!$J$6:$J$28="+"))&gt;0,IF(X234&lt;=SUMIFS(Barèmes!$D$6:$D$28,Barèmes!$A$6:$A$28,"Souplesse (score 1-5)",Barèmes!$B$6:$B$28,H234,Barèmes!$C$6:$C$28,IF(H234="6ème","Mixte",G234)),"à besoin",IF(X234&lt;=SUMIFS(Barèmes!$E$6:$E$28,Barèmes!$A$6:$A$28,"Souplesse (score 1-5)",Barèmes!$B$6:$B$28,H234,Barèmes!$C$6:$C$28,IF(H234="6ème","Mixte",G234)),"fragile","satisfaisant")),IF(X234&gt;=SUMIFS(Barèmes!$D$6:$D$28,Barèmes!$A$6:$A$28,"Souplesse (score 1-5)",Barèmes!$B$6:$B$28,H234,Barèmes!$C$6:$C$28,IF(H234="6ème","Mixte",G234)),"à besoin",IF(X234&gt;=SUMIFS(Barèmes!$E$6:$E$28,Barèmes!$A$6:$A$28,"Souplesse (score 1-5)",Barèmes!$B$6:$B$28,H234,Barèmes!$C$6:$C$28,IF(H234="6ème","Mixte",G234)),"fragile","satisfaisant"))))</f>
        <v/>
      </c>
      <c r="Z234" s="26" t="str" cm="1">
        <f t="array" ref="Z234">IF(OR(X234="",SUMPRODUCT((Barèmes!$A$6:$A$28="Souplesse (score 1-5)")*(Barèmes!$B$6:$B$28=H234)*(Barèmes!$C$6:$C$28=IF(H234="6ème","Mixte",G234)))=0),"",IF(SUMPRODUCT((Barèmes!$A$6:$A$28="Souplesse (score 1-5)")*(Barèmes!$B$6:$B$28=H234)*(Barèmes!$C$6:$C$28=IF(H234="6ème","Mixte",G234))*(Barèmes!$J$6:$J$28="+"))&gt;0,IF(X234&lt;=SUMIFS(Barèmes!$F$6:$F$28,Barèmes!$A$6:$A$28,"Souplesse (score 1-5)",Barèmes!$B$6:$B$28,H234,Barèmes!$C$6:$C$28,IF(H234="6ème","Mixte",G234)),Barèmes!$B$2,IF(X234&lt;=SUMIFS(Barèmes!$G$6:$G$28,Barèmes!$A$6:$A$28,"Souplesse (score 1-5)",Barèmes!$B$6:$B$28,H234,Barèmes!$C$6:$C$28,IF(H234="6ème","Mixte",G234)),Barèmes!$C$2,IF(X234&lt;=SUMIFS(Barèmes!$H$6:$H$28,Barèmes!$A$6:$A$28,"Souplesse (score 1-5)",Barèmes!$B$6:$B$28,H234,Barèmes!$C$6:$C$28,IF(H234="6ème","Mixte",G234)),Barèmes!$D$2,IF(X234&lt;=SUMIFS(Barèmes!$I$6:$I$28,Barèmes!$A$6:$A$28,"Souplesse (score 1-5)",Barèmes!$B$6:$B$28,H234,Barèmes!$C$6:$C$28,IF(H234="6ème","Mixte",G234)),Barèmes!$E$2,Barèmes!$F$2)))),IF(X234&gt;=SUMIFS(Barèmes!$F$6:$F$28,Barèmes!$A$6:$A$28,"Souplesse (score 1-5)",Barèmes!$B$6:$B$28,H234,Barèmes!$C$6:$C$28,IF(H234="6ème","Mixte",G234)),Barèmes!$B$2,IF(X234&gt;=SUMIFS(Barèmes!$G$6:$G$28,Barèmes!$A$6:$A$28,"Souplesse (score 1-5)",Barèmes!$B$6:$B$28,H234,Barèmes!$C$6:$C$28,IF(H234="6ème","Mixte",G234)),Barèmes!$C$2,IF(X234&gt;=SUMIFS(Barèmes!$H$6:$H$28,Barèmes!$A$6:$A$28,"Souplesse (score 1-5)",Barèmes!$B$6:$B$28,H234,Barèmes!$C$6:$C$28,IF(H234="6ème","Mixte",G234)),Barèmes!$D$2,IF(X234&gt;=SUMIFS(Barèmes!$I$6:$I$28,Barèmes!$A$6:$A$28,"Souplesse (score 1-5)",Barèmes!$B$6:$B$28,H234,Barèmes!$C$6:$C$28,IF(H234="6ème","Mixte",G234)),Barèmes!$E$2,Barèmes!$F$2))))))</f>
        <v/>
      </c>
      <c r="AA234" s="22"/>
      <c r="AB234" s="27" t="str">
        <f>IF(OR(AA234="",SUMPRODUCT((Barèmes!$A$6:$A$28="Agilité — T-test 974 (s)")*(Barèmes!$B$6:$B$28=H234)*(Barèmes!$C$6:$C$28=IF(H234="6ème","Mixte",G234)))=0),"",IF(SUMPRODUCT((Barèmes!$A$6:$A$28="Agilité — T-test 974 (s)")*(Barèmes!$B$6:$B$28=H234)*(Barèmes!$C$6:$C$28=IF(H234="6ème","Mixte",G234))*(Barèmes!$J$6:$J$28="+"))&gt;0,IF(AA234&lt;=SUMIFS(Barèmes!$D$6:$D$28,Barèmes!$A$6:$A$28,"Agilité — T-test 974 (s)",Barèmes!$B$6:$B$28,H234,Barèmes!$C$6:$C$28,IF(H234="6ème","Mixte",G234)),"à besoin",IF(AA234&lt;=SUMIFS(Barèmes!$E$6:$E$28,Barèmes!$A$6:$A$28,"Agilité — T-test 974 (s)",Barèmes!$B$6:$B$28,H234,Barèmes!$C$6:$C$28,IF(H234="6ème","Mixte",G234)),"fragile","satisfaisant")),IF(AA234&gt;=SUMIFS(Barèmes!$D$6:$D$28,Barèmes!$A$6:$A$28,"Agilité — T-test 974 (s)",Barèmes!$B$6:$B$28,H234,Barèmes!$C$6:$C$28,IF(H234="6ème","Mixte",G234)),"à besoin",IF(AA234&gt;=SUMIFS(Barèmes!$E$6:$E$28,Barèmes!$A$6:$A$28,"Agilité — T-test 974 (s)",Barèmes!$B$6:$B$28,H234,Barèmes!$C$6:$C$28,IF(H234="6ème","Mixte",G234)),"fragile","satisfaisant"))))</f>
        <v/>
      </c>
      <c r="AC234" s="27" t="str">
        <f>IF(OR(AA234="",SUMPRODUCT((Barèmes!$A$6:$A$28="Agilité — T-test 974 (s)")*(Barèmes!$B$6:$B$28=H234)*(Barèmes!$C$6:$C$28=IF(H234="6ème","Mixte",G234)))=0),"",IF(SUMPRODUCT((Barèmes!$A$6:$A$28="Agilité — T-test 974 (s)")*(Barèmes!$B$6:$B$28=H234)*(Barèmes!$C$6:$C$28=IF(H234="6ème","Mixte",G234))*(Barèmes!$J$6:$J$28="+"))&gt;0,IF(AA234&lt;=SUMIFS(Barèmes!$F$6:$F$28,Barèmes!$A$6:$A$28,"Agilité — T-test 974 (s)",Barèmes!$B$6:$B$28,H234,Barèmes!$C$6:$C$28,IF(H234="6ème","Mixte",G234)),Barèmes!$B$2,IF(AA234&lt;=SUMIFS(Barèmes!$G$6:$G$28,Barèmes!$A$6:$A$28,"Agilité — T-test 974 (s)",Barèmes!$B$6:$B$28,H234,Barèmes!$C$6:$C$28,IF(H234="6ème","Mixte",G234)),Barèmes!$C$2,IF(AA234&lt;=SUMIFS(Barèmes!$H$6:$H$28,Barèmes!$A$6:$A$28,"Agilité — T-test 974 (s)",Barèmes!$B$6:$B$28,H234,Barèmes!$C$6:$C$28,IF(H234="6ème","Mixte",G234)),Barèmes!$D$2,IF(AA234&lt;=SUMIFS(Barèmes!$I$6:$I$28,Barèmes!$A$6:$A$28,"Agilité — T-test 974 (s)",Barèmes!$B$6:$B$28,H234,Barèmes!$C$6:$C$28,IF(H234="6ème","Mixte",G234)),Barèmes!$E$2,Barèmes!$F$2)))),IF(AA234&gt;=SUMIFS(Barèmes!$F$6:$F$28,Barèmes!$A$6:$A$28,"Agilité — T-test 974 (s)",Barèmes!$B$6:$B$28,H234,Barèmes!$C$6:$C$28,IF(H234="6ème","Mixte",G234)),Barèmes!$B$2,IF(AA234&gt;=SUMIFS(Barèmes!$G$6:$G$28,Barèmes!$A$6:$A$28,"Agilité — T-test 974 (s)",Barèmes!$B$6:$B$28,H234,Barèmes!$C$6:$C$28,IF(H234="6ème","Mixte",G234)),Barèmes!$C$2,IF(AA234&gt;=SUMIFS(Barèmes!$H$6:$H$28,Barèmes!$A$6:$A$28,"Agilité — T-test 974 (s)",Barèmes!$B$6:$B$28,H234,Barèmes!$C$6:$C$28,IF(H234="6ème","Mixte",G234)),Barèmes!$D$2,IF(AA234&gt;=SUMIFS(Barèmes!$I$6:$I$28,Barèmes!$A$6:$A$28,"Agilité — T-test 974 (s)",Barèmes!$B$6:$B$28,H234,Barèmes!$C$6:$C$28,IF(H234="6ème","Mixte",G234)),Barèmes!$E$2,Barèmes!$F$2))))))</f>
        <v/>
      </c>
      <c r="AD234" s="28" t="str">
        <f t="shared" si="26"/>
        <v/>
      </c>
      <c r="AE234" s="29" t="str">
        <f t="shared" si="27"/>
        <v/>
      </c>
      <c r="AF234" s="30" t="str">
        <f>IF(OR(AD234="",SUMPRODUCT((Barèmes!$A$6:$A$28="Surcoût d'agilité (s) — technique")*(Barèmes!$B$6:$B$28=H234)*(Barèmes!$C$6:$C$28=IF(H234="6ème","Mixte",G234)))=0),"",IF(SUMPRODUCT((Barèmes!$A$6:$A$28="Surcoût d'agilité (s) — technique")*(Barèmes!$B$6:$B$28=H234)*(Barèmes!$C$6:$C$28=IF(H234="6ème","Mixte",G234))*(Barèmes!$J$6:$J$28="+"))&gt;0,IF(AD234&lt;=SUMIFS(Barèmes!$D$6:$D$28,Barèmes!$A$6:$A$28,"Surcoût d'agilité (s) — technique",Barèmes!$B$6:$B$28,H234,Barèmes!$C$6:$C$28,IF(H234="6ème","Mixte",G234)),"à besoin",IF(AD234&lt;=SUMIFS(Barèmes!$E$6:$E$28,Barèmes!$A$6:$A$28,"Surcoût d'agilité (s) — technique",Barèmes!$B$6:$B$28,H234,Barèmes!$C$6:$C$28,IF(H234="6ème","Mixte",G234)),"fragile","satisfaisant")),IF(AD234&gt;=SUMIFS(Barèmes!$D$6:$D$28,Barèmes!$A$6:$A$28,"Surcoût d'agilité (s) — technique",Barèmes!$B$6:$B$28,H234,Barèmes!$C$6:$C$28,IF(H234="6ème","Mixte",G234)),"à besoin",IF(AD234&gt;=SUMIFS(Barèmes!$E$6:$E$28,Barèmes!$A$6:$A$28,"Surcoût d'agilité (s) — technique",Barèmes!$B$6:$B$28,H234,Barèmes!$C$6:$C$28,IF(H234="6ème","Mixte",G234)),"fragile","satisfaisant"))))</f>
        <v/>
      </c>
      <c r="AG234" s="30" t="str">
        <f>IF(OR(AD234="",SUMPRODUCT((Barèmes!$A$6:$A$28="Surcoût d'agilité (s) — technique")*(Barèmes!$B$6:$B$28=H234)*(Barèmes!$C$6:$C$28=IF(H234="6ème","Mixte",G234)))=0),"",IF(SUMPRODUCT((Barèmes!$A$6:$A$28="Surcoût d'agilité (s) — technique")*(Barèmes!$B$6:$B$28=H234)*(Barèmes!$C$6:$C$28=IF(H234="6ème","Mixte",G234))*(Barèmes!$J$6:$J$28="+"))&gt;0,IF(AD234&lt;=SUMIFS(Barèmes!$F$6:$F$28,Barèmes!$A$6:$A$28,"Surcoût d'agilité (s) — technique",Barèmes!$B$6:$B$28,H234,Barèmes!$C$6:$C$28,IF(H234="6ème","Mixte",G234)),Barèmes!$B$2,IF(AD234&lt;=SUMIFS(Barèmes!$G$6:$G$28,Barèmes!$A$6:$A$28,"Surcoût d'agilité (s) — technique",Barèmes!$B$6:$B$28,H234,Barèmes!$C$6:$C$28,IF(H234="6ème","Mixte",G234)),Barèmes!$C$2,IF(AD234&lt;=SUMIFS(Barèmes!$H$6:$H$28,Barèmes!$A$6:$A$28,"Surcoût d'agilité (s) — technique",Barèmes!$B$6:$B$28,H234,Barèmes!$C$6:$C$28,IF(H234="6ème","Mixte",G234)),Barèmes!$D$2,IF(AD234&lt;=SUMIFS(Barèmes!$I$6:$I$28,Barèmes!$A$6:$A$28,"Surcoût d'agilité (s) — technique",Barèmes!$B$6:$B$28,H234,Barèmes!$C$6:$C$28,IF(H234="6ème","Mixte",G234)),Barèmes!$E$2,Barèmes!$F$2)))),IF(AD234&gt;=SUMIFS(Barèmes!$F$6:$F$28,Barèmes!$A$6:$A$28,"Surcoût d'agilité (s) — technique",Barèmes!$B$6:$B$28,H234,Barèmes!$C$6:$C$28,IF(H234="6ème","Mixte",G234)),Barèmes!$B$2,IF(AD234&gt;=SUMIFS(Barèmes!$G$6:$G$28,Barèmes!$A$6:$A$28,"Surcoût d'agilité (s) — technique",Barèmes!$B$6:$B$28,H234,Barèmes!$C$6:$C$28,IF(H234="6ème","Mixte",G234)),Barèmes!$C$2,IF(AD234&gt;=SUMIFS(Barèmes!$H$6:$H$28,Barèmes!$A$6:$A$28,"Surcoût d'agilité (s) — technique",Barèmes!$B$6:$B$28,H234,Barèmes!$C$6:$C$28,IF(H234="6ème","Mixte",G234)),Barèmes!$D$2,IF(AD234&gt;=SUMIFS(Barèmes!$I$6:$I$28,Barèmes!$A$6:$A$28,"Surcoût d'agilité (s) — technique",Barèmes!$B$6:$B$28,H234,Barèmes!$C$6:$C$28,IF(H234="6ème","Mixte",G234)),Barèmes!$E$2,Barèmes!$F$2))))))</f>
        <v/>
      </c>
      <c r="AH234" s="31" t="str">
        <f>IF((IF(N234="",0,1)+IF(Q234="",0,1)+IF(W234="",0,1)+IF(Z234="",0,1)+IF(AC234="",0,1))=0,"",3*IF(N234=Barèmes!$B$2,1,IF(N234=Barèmes!$C$2,2,IF(N234=Barèmes!$D$2,3,IF(N234=Barèmes!$E$2,4,IF(N234=Barèmes!$F$2,5,0)))))+3*IF(Q234=Barèmes!$B$2,1,IF(Q234=Barèmes!$C$2,2,IF(Q234=Barèmes!$D$2,3,IF(Q234=Barèmes!$E$2,4,IF(Q234=Barèmes!$F$2,5,0)))))+2*IF(W234=Barèmes!$B$2,1,IF(W234=Barèmes!$C$2,2,IF(W234=Barèmes!$D$2,3,IF(W234=Barèmes!$E$2,4,IF(W234=Barèmes!$F$2,5,0)))))+1*IF(Z234=Barèmes!$B$2,1,IF(Z234=Barèmes!$C$2,2,IF(Z234=Barèmes!$D$2,3,IF(Z234=Barèmes!$E$2,4,IF(Z234=Barèmes!$F$2,5,0)))))+1*IF(AC234=Barèmes!$B$2,1,IF(AC234=Barèmes!$C$2,2,IF(AC234=Barèmes!$D$2,3,IF(AC234=Barèmes!$E$2,4,IF(AC234=Barèmes!$F$2,5,0))))))</f>
        <v/>
      </c>
      <c r="AI234" s="31"/>
      <c r="AJ234" s="32" t="str">
        <f>IFERROR(INDEX(Croissance!$B$5:$B$604,MATCH(A234,Croissance!$A$5:$A$604,0)),"")</f>
        <v/>
      </c>
      <c r="AK234" s="32" t="str">
        <f>IFERROR(INDEX(Croissance!$C$5:$C$604,MATCH(A234,Croissance!$A$5:$A$604,0)),"")</f>
        <v/>
      </c>
      <c r="AL234" s="32" t="str">
        <f>IFERROR(INDEX(Croissance!$D$5:$D$604,MATCH(A234,Croissance!$A$5:$A$604,0)),"")</f>
        <v/>
      </c>
      <c r="AM234" s="32" t="str">
        <f>IFERROR(INDEX(Croissance!$E$5:$E$604,MATCH(A234,Croissance!$A$5:$A$604,0)),"")</f>
        <v/>
      </c>
      <c r="AO234" s="33">
        <f t="shared" si="32"/>
        <v>0</v>
      </c>
      <c r="AP234" s="33">
        <f t="shared" si="28"/>
        <v>0</v>
      </c>
      <c r="AQ234" s="33">
        <f>IF(A234="",0,IF(AND(OR('Synthèse classe'!$C$2="Tous",C234='Synthèse classe'!$C$2),OR('Synthèse classe'!$C$3="Toutes",D234='Synthèse classe'!$C$3),OR('Synthèse classe'!$C$4="Toutes",AND('Synthèse classe'!$C$4="Dernière",AP234=1),B234=IFERROR(VALUE('Synthèse classe'!$C$4),0))),1,0))</f>
        <v>0</v>
      </c>
      <c r="AR234" s="34" t="str">
        <f t="shared" si="29"/>
        <v/>
      </c>
    </row>
    <row r="235" spans="1:44" x14ac:dyDescent="0.2">
      <c r="A235" s="17" t="str">
        <f t="shared" si="25"/>
        <v/>
      </c>
      <c r="B235" s="18"/>
      <c r="C235" s="19"/>
      <c r="D235" s="19"/>
      <c r="E235" s="19"/>
      <c r="F235" s="19"/>
      <c r="G235" s="19"/>
      <c r="H235" s="17" t="str">
        <f t="shared" si="30"/>
        <v/>
      </c>
      <c r="I235" s="20"/>
      <c r="J235" s="18"/>
      <c r="K235" s="19"/>
      <c r="L235" s="21" t="str">
        <f t="shared" si="31"/>
        <v/>
      </c>
      <c r="M235" s="21" t="str">
        <f>IF(OR(J235="",SUMPRODUCT((Barèmes!$A$6:$A$28="Endurance — Luc Léger (palier)")*(Barèmes!$B$6:$B$28=H235)*(Barèmes!$C$6:$C$28=IF(H235="6ème","Mixte",G235)))=0),"",IF(SUMPRODUCT((Barèmes!$A$6:$A$28="Endurance — Luc Léger (palier)")*(Barèmes!$B$6:$B$28=H235)*(Barèmes!$C$6:$C$28=IF(H235="6ème","Mixte",G235))*(Barèmes!$J$6:$J$28="+"))&gt;0,IF(J235&lt;=SUMIFS(Barèmes!$D$6:$D$28,Barèmes!$A$6:$A$28,"Endurance — Luc Léger (palier)",Barèmes!$B$6:$B$28,H235,Barèmes!$C$6:$C$28,IF(H235="6ème","Mixte",G235)),"à besoin",IF(J235&lt;=SUMIFS(Barèmes!$E$6:$E$28,Barèmes!$A$6:$A$28,"Endurance — Luc Léger (palier)",Barèmes!$B$6:$B$28,H235,Barèmes!$C$6:$C$28,IF(H235="6ème","Mixte",G235)),"fragile","satisfaisant")),IF(J235&gt;=SUMIFS(Barèmes!$D$6:$D$28,Barèmes!$A$6:$A$28,"Endurance — Luc Léger (palier)",Barèmes!$B$6:$B$28,H235,Barèmes!$C$6:$C$28,IF(H235="6ème","Mixte",G235)),"à besoin",IF(J235&gt;=SUMIFS(Barèmes!$E$6:$E$28,Barèmes!$A$6:$A$28,"Endurance — Luc Léger (palier)",Barèmes!$B$6:$B$28,H235,Barèmes!$C$6:$C$28,IF(H235="6ème","Mixte",G235)),"fragile","satisfaisant"))))</f>
        <v/>
      </c>
      <c r="N235" s="21" t="str">
        <f>IF(OR(J235="",SUMPRODUCT((Barèmes!$A$6:$A$28="Endurance — Luc Léger (palier)")*(Barèmes!$B$6:$B$28=H235)*(Barèmes!$C$6:$C$28=IF(H235="6ème","Mixte",G235)))=0),"",IF(SUMPRODUCT((Barèmes!$A$6:$A$28="Endurance — Luc Léger (palier)")*(Barèmes!$B$6:$B$28=H235)*(Barèmes!$C$6:$C$28=IF(H235="6ème","Mixte",G235))*(Barèmes!$J$6:$J$28="+"))&gt;0,IF(J235&lt;=SUMIFS(Barèmes!$F$6:$F$28,Barèmes!$A$6:$A$28,"Endurance — Luc Léger (palier)",Barèmes!$B$6:$B$28,H235,Barèmes!$C$6:$C$28,IF(H235="6ème","Mixte",G235)),Barèmes!$B$2,IF(J235&lt;=SUMIFS(Barèmes!$G$6:$G$28,Barèmes!$A$6:$A$28,"Endurance — Luc Léger (palier)",Barèmes!$B$6:$B$28,H235,Barèmes!$C$6:$C$28,IF(H235="6ème","Mixte",G235)),Barèmes!$C$2,IF(J235&lt;=SUMIFS(Barèmes!$H$6:$H$28,Barèmes!$A$6:$A$28,"Endurance — Luc Léger (palier)",Barèmes!$B$6:$B$28,H235,Barèmes!$C$6:$C$28,IF(H235="6ème","Mixte",G235)),Barèmes!$D$2,IF(J235&lt;=SUMIFS(Barèmes!$I$6:$I$28,Barèmes!$A$6:$A$28,"Endurance — Luc Léger (palier)",Barèmes!$B$6:$B$28,H235,Barèmes!$C$6:$C$28,IF(H235="6ème","Mixte",G235)),Barèmes!$E$2,Barèmes!$F$2)))),IF(J235&gt;=SUMIFS(Barèmes!$F$6:$F$28,Barèmes!$A$6:$A$28,"Endurance — Luc Léger (palier)",Barèmes!$B$6:$B$28,H235,Barèmes!$C$6:$C$28,IF(H235="6ème","Mixte",G235)),Barèmes!$B$2,IF(J235&gt;=SUMIFS(Barèmes!$G$6:$G$28,Barèmes!$A$6:$A$28,"Endurance — Luc Léger (palier)",Barèmes!$B$6:$B$28,H235,Barèmes!$C$6:$C$28,IF(H235="6ème","Mixte",G235)),Barèmes!$C$2,IF(J235&gt;=SUMIFS(Barèmes!$H$6:$H$28,Barèmes!$A$6:$A$28,"Endurance — Luc Léger (palier)",Barèmes!$B$6:$B$28,H235,Barèmes!$C$6:$C$28,IF(H235="6ème","Mixte",G235)),Barèmes!$D$2,IF(J235&gt;=SUMIFS(Barèmes!$I$6:$I$28,Barèmes!$A$6:$A$28,"Endurance — Luc Léger (palier)",Barèmes!$B$6:$B$28,H235,Barèmes!$C$6:$C$28,IF(H235="6ème","Mixte",G235)),Barèmes!$E$2,Barèmes!$F$2))))))</f>
        <v/>
      </c>
      <c r="O235" s="22"/>
      <c r="P235" s="23" t="str">
        <f>IF(OR(O235="",SUMPRODUCT((Barèmes!$A$6:$A$28="Force bas du corps — Saut en longueur (m)")*(Barèmes!$B$6:$B$28=H235)*(Barèmes!$C$6:$C$28=IF(H235="6ème","Mixte",G235)))=0),"",IF(SUMPRODUCT((Barèmes!$A$6:$A$28="Force bas du corps — Saut en longueur (m)")*(Barèmes!$B$6:$B$28=H235)*(Barèmes!$C$6:$C$28=IF(H235="6ème","Mixte",G235))*(Barèmes!$J$6:$J$28="+"))&gt;0,IF(O235&lt;=SUMIFS(Barèmes!$D$6:$D$28,Barèmes!$A$6:$A$28,"Force bas du corps — Saut en longueur (m)",Barèmes!$B$6:$B$28,H235,Barèmes!$C$6:$C$28,IF(H235="6ème","Mixte",G235)),"à besoin",IF(O235&lt;=SUMIFS(Barèmes!$E$6:$E$28,Barèmes!$A$6:$A$28,"Force bas du corps — Saut en longueur (m)",Barèmes!$B$6:$B$28,H235,Barèmes!$C$6:$C$28,IF(H235="6ème","Mixte",G235)),"fragile","satisfaisant")),IF(O235&gt;=SUMIFS(Barèmes!$D$6:$D$28,Barèmes!$A$6:$A$28,"Force bas du corps — Saut en longueur (m)",Barèmes!$B$6:$B$28,H235,Barèmes!$C$6:$C$28,IF(H235="6ème","Mixte",G235)),"à besoin",IF(O235&gt;=SUMIFS(Barèmes!$E$6:$E$28,Barèmes!$A$6:$A$28,"Force bas du corps — Saut en longueur (m)",Barèmes!$B$6:$B$28,H235,Barèmes!$C$6:$C$28,IF(H235="6ème","Mixte",G235)),"fragile","satisfaisant"))))</f>
        <v/>
      </c>
      <c r="Q235" s="23" t="str">
        <f>IF(OR(O235="",SUMPRODUCT((Barèmes!$A$6:$A$28="Force bas du corps — Saut en longueur (m)")*(Barèmes!$B$6:$B$28=H235)*(Barèmes!$C$6:$C$28=IF(H235="6ème","Mixte",G235)))=0),"",IF(SUMPRODUCT((Barèmes!$A$6:$A$28="Force bas du corps — Saut en longueur (m)")*(Barèmes!$B$6:$B$28=H235)*(Barèmes!$C$6:$C$28=IF(H235="6ème","Mixte",G235))*(Barèmes!$J$6:$J$28="+"))&gt;0,IF(O235&lt;=SUMIFS(Barèmes!$F$6:$F$28,Barèmes!$A$6:$A$28,"Force bas du corps — Saut en longueur (m)",Barèmes!$B$6:$B$28,H235,Barèmes!$C$6:$C$28,IF(H235="6ème","Mixte",G235)),Barèmes!$B$2,IF(O235&lt;=SUMIFS(Barèmes!$G$6:$G$28,Barèmes!$A$6:$A$28,"Force bas du corps — Saut en longueur (m)",Barèmes!$B$6:$B$28,H235,Barèmes!$C$6:$C$28,IF(H235="6ème","Mixte",G235)),Barèmes!$C$2,IF(O235&lt;=SUMIFS(Barèmes!$H$6:$H$28,Barèmes!$A$6:$A$28,"Force bas du corps — Saut en longueur (m)",Barèmes!$B$6:$B$28,H235,Barèmes!$C$6:$C$28,IF(H235="6ème","Mixte",G235)),Barèmes!$D$2,IF(O235&lt;=SUMIFS(Barèmes!$I$6:$I$28,Barèmes!$A$6:$A$28,"Force bas du corps — Saut en longueur (m)",Barèmes!$B$6:$B$28,H235,Barèmes!$C$6:$C$28,IF(H235="6ème","Mixte",G235)),Barèmes!$E$2,Barèmes!$F$2)))),IF(O235&gt;=SUMIFS(Barèmes!$F$6:$F$28,Barèmes!$A$6:$A$28,"Force bas du corps — Saut en longueur (m)",Barèmes!$B$6:$B$28,H235,Barèmes!$C$6:$C$28,IF(H235="6ème","Mixte",G235)),Barèmes!$B$2,IF(O235&gt;=SUMIFS(Barèmes!$G$6:$G$28,Barèmes!$A$6:$A$28,"Force bas du corps — Saut en longueur (m)",Barèmes!$B$6:$B$28,H235,Barèmes!$C$6:$C$28,IF(H235="6ème","Mixte",G235)),Barèmes!$C$2,IF(O235&gt;=SUMIFS(Barèmes!$H$6:$H$28,Barèmes!$A$6:$A$28,"Force bas du corps — Saut en longueur (m)",Barèmes!$B$6:$B$28,H235,Barèmes!$C$6:$C$28,IF(H235="6ème","Mixte",G235)),Barèmes!$D$2,IF(O235&gt;=SUMIFS(Barèmes!$I$6:$I$28,Barèmes!$A$6:$A$28,"Force bas du corps — Saut en longueur (m)",Barèmes!$B$6:$B$28,H235,Barèmes!$C$6:$C$28,IF(H235="6ème","Mixte",G235)),Barèmes!$E$2,Barèmes!$F$2))))))</f>
        <v/>
      </c>
      <c r="R235" s="22"/>
      <c r="S235" s="24" t="str">
        <f>IF(OR(R235="",SUMPRODUCT((Barèmes!$A$6:$A$28="Vitesse — 30 m (s)")*(Barèmes!$B$6:$B$28=H235)*(Barèmes!$C$6:$C$28=IF(H235="6ème","Mixte",G235)))=0),"",IF(SUMPRODUCT((Barèmes!$A$6:$A$28="Vitesse — 30 m (s)")*(Barèmes!$B$6:$B$28=H235)*(Barèmes!$C$6:$C$28=IF(H235="6ème","Mixte",G235))*(Barèmes!$J$6:$J$28="+"))&gt;0,IF(R235&lt;=SUMIFS(Barèmes!$D$6:$D$28,Barèmes!$A$6:$A$28,"Vitesse — 30 m (s)",Barèmes!$B$6:$B$28,H235,Barèmes!$C$6:$C$28,IF(H235="6ème","Mixte",G235)),"à besoin",IF(R235&lt;=SUMIFS(Barèmes!$E$6:$E$28,Barèmes!$A$6:$A$28,"Vitesse — 30 m (s)",Barèmes!$B$6:$B$28,H235,Barèmes!$C$6:$C$28,IF(H235="6ème","Mixte",G235)),"fragile","satisfaisant")),IF(R235&gt;=SUMIFS(Barèmes!$D$6:$D$28,Barèmes!$A$6:$A$28,"Vitesse — 30 m (s)",Barèmes!$B$6:$B$28,H235,Barèmes!$C$6:$C$28,IF(H235="6ème","Mixte",G235)),"à besoin",IF(R235&gt;=SUMIFS(Barèmes!$E$6:$E$28,Barèmes!$A$6:$A$28,"Vitesse — 30 m (s)",Barèmes!$B$6:$B$28,H235,Barèmes!$C$6:$C$28,IF(H235="6ème","Mixte",G235)),"fragile","satisfaisant"))))</f>
        <v/>
      </c>
      <c r="T235" s="24" t="str">
        <f>IF(OR(R235="",SUMPRODUCT((Barèmes!$A$6:$A$28="Vitesse — 30 m (s)")*(Barèmes!$B$6:$B$28=H235)*(Barèmes!$C$6:$C$28=IF(H235="6ème","Mixte",G235)))=0),"",IF(SUMPRODUCT((Barèmes!$A$6:$A$28="Vitesse — 30 m (s)")*(Barèmes!$B$6:$B$28=H235)*(Barèmes!$C$6:$C$28=IF(H235="6ème","Mixte",G235))*(Barèmes!$J$6:$J$28="+"))&gt;0,IF(R235&lt;=SUMIFS(Barèmes!$F$6:$F$28,Barèmes!$A$6:$A$28,"Vitesse — 30 m (s)",Barèmes!$B$6:$B$28,H235,Barèmes!$C$6:$C$28,IF(H235="6ème","Mixte",G235)),Barèmes!$B$2,IF(R235&lt;=SUMIFS(Barèmes!$G$6:$G$28,Barèmes!$A$6:$A$28,"Vitesse — 30 m (s)",Barèmes!$B$6:$B$28,H235,Barèmes!$C$6:$C$28,IF(H235="6ème","Mixte",G235)),Barèmes!$C$2,IF(R235&lt;=SUMIFS(Barèmes!$H$6:$H$28,Barèmes!$A$6:$A$28,"Vitesse — 30 m (s)",Barèmes!$B$6:$B$28,H235,Barèmes!$C$6:$C$28,IF(H235="6ème","Mixte",G235)),Barèmes!$D$2,IF(R235&lt;=SUMIFS(Barèmes!$I$6:$I$28,Barèmes!$A$6:$A$28,"Vitesse — 30 m (s)",Barèmes!$B$6:$B$28,H235,Barèmes!$C$6:$C$28,IF(H235="6ème","Mixte",G235)),Barèmes!$E$2,Barèmes!$F$2)))),IF(R235&gt;=SUMIFS(Barèmes!$F$6:$F$28,Barèmes!$A$6:$A$28,"Vitesse — 30 m (s)",Barèmes!$B$6:$B$28,H235,Barèmes!$C$6:$C$28,IF(H235="6ème","Mixte",G235)),Barèmes!$B$2,IF(R235&gt;=SUMIFS(Barèmes!$G$6:$G$28,Barèmes!$A$6:$A$28,"Vitesse — 30 m (s)",Barèmes!$B$6:$B$28,H235,Barèmes!$C$6:$C$28,IF(H235="6ème","Mixte",G235)),Barèmes!$C$2,IF(R235&gt;=SUMIFS(Barèmes!$H$6:$H$28,Barèmes!$A$6:$A$28,"Vitesse — 30 m (s)",Barèmes!$B$6:$B$28,H235,Barèmes!$C$6:$C$28,IF(H235="6ème","Mixte",G235)),Barèmes!$D$2,IF(R235&gt;=SUMIFS(Barèmes!$I$6:$I$28,Barèmes!$A$6:$A$28,"Vitesse — 30 m (s)",Barèmes!$B$6:$B$28,H235,Barèmes!$C$6:$C$28,IF(H235="6ème","Mixte",G235)),Barèmes!$E$2,Barèmes!$F$2))))))</f>
        <v/>
      </c>
      <c r="U235" s="22"/>
      <c r="V235" s="25" t="str">
        <f>IF(OR(U235="",SUMPRODUCT((Barèmes!$A$6:$A$28="Vitesse — 50 m (s)")*(Barèmes!$B$6:$B$28=H235)*(Barèmes!$C$6:$C$28=IF(H235="6ème","Mixte",G235)))=0),"",IF(SUMPRODUCT((Barèmes!$A$6:$A$28="Vitesse — 50 m (s)")*(Barèmes!$B$6:$B$28=H235)*(Barèmes!$C$6:$C$28=IF(H235="6ème","Mixte",G235))*(Barèmes!$J$6:$J$28="+"))&gt;0,IF(U235&lt;=SUMIFS(Barèmes!$D$6:$D$28,Barèmes!$A$6:$A$28,"Vitesse — 50 m (s)",Barèmes!$B$6:$B$28,H235,Barèmes!$C$6:$C$28,IF(H235="6ème","Mixte",G235)),"à besoin",IF(U235&lt;=SUMIFS(Barèmes!$E$6:$E$28,Barèmes!$A$6:$A$28,"Vitesse — 50 m (s)",Barèmes!$B$6:$B$28,H235,Barèmes!$C$6:$C$28,IF(H235="6ème","Mixte",G235)),"fragile","satisfaisant")),IF(U235&gt;=SUMIFS(Barèmes!$D$6:$D$28,Barèmes!$A$6:$A$28,"Vitesse — 50 m (s)",Barèmes!$B$6:$B$28,H235,Barèmes!$C$6:$C$28,IF(H235="6ème","Mixte",G235)),"à besoin",IF(U235&gt;=SUMIFS(Barèmes!$E$6:$E$28,Barèmes!$A$6:$A$28,"Vitesse — 50 m (s)",Barèmes!$B$6:$B$28,H235,Barèmes!$C$6:$C$28,IF(H235="6ème","Mixte",G235)),"fragile","satisfaisant"))))</f>
        <v/>
      </c>
      <c r="W235" s="25" t="str">
        <f>IF(OR(U235="",SUMPRODUCT((Barèmes!$A$6:$A$28="Vitesse — 50 m (s)")*(Barèmes!$B$6:$B$28=H235)*(Barèmes!$C$6:$C$28=IF(H235="6ème","Mixte",G235)))=0),"",IF(SUMPRODUCT((Barèmes!$A$6:$A$28="Vitesse — 50 m (s)")*(Barèmes!$B$6:$B$28=H235)*(Barèmes!$C$6:$C$28=IF(H235="6ème","Mixte",G235))*(Barèmes!$J$6:$J$28="+"))&gt;0,IF(U235&lt;=SUMIFS(Barèmes!$F$6:$F$28,Barèmes!$A$6:$A$28,"Vitesse — 50 m (s)",Barèmes!$B$6:$B$28,H235,Barèmes!$C$6:$C$28,IF(H235="6ème","Mixte",G235)),Barèmes!$B$2,IF(U235&lt;=SUMIFS(Barèmes!$G$6:$G$28,Barèmes!$A$6:$A$28,"Vitesse — 50 m (s)",Barèmes!$B$6:$B$28,H235,Barèmes!$C$6:$C$28,IF(H235="6ème","Mixte",G235)),Barèmes!$C$2,IF(U235&lt;=SUMIFS(Barèmes!$H$6:$H$28,Barèmes!$A$6:$A$28,"Vitesse — 50 m (s)",Barèmes!$B$6:$B$28,H235,Barèmes!$C$6:$C$28,IF(H235="6ème","Mixte",G235)),Barèmes!$D$2,IF(U235&lt;=SUMIFS(Barèmes!$I$6:$I$28,Barèmes!$A$6:$A$28,"Vitesse — 50 m (s)",Barèmes!$B$6:$B$28,H235,Barèmes!$C$6:$C$28,IF(H235="6ème","Mixte",G235)),Barèmes!$E$2,Barèmes!$F$2)))),IF(U235&gt;=SUMIFS(Barèmes!$F$6:$F$28,Barèmes!$A$6:$A$28,"Vitesse — 50 m (s)",Barèmes!$B$6:$B$28,H235,Barèmes!$C$6:$C$28,IF(H235="6ème","Mixte",G235)),Barèmes!$B$2,IF(U235&gt;=SUMIFS(Barèmes!$G$6:$G$28,Barèmes!$A$6:$A$28,"Vitesse — 50 m (s)",Barèmes!$B$6:$B$28,H235,Barèmes!$C$6:$C$28,IF(H235="6ème","Mixte",G235)),Barèmes!$C$2,IF(U235&gt;=SUMIFS(Barèmes!$H$6:$H$28,Barèmes!$A$6:$A$28,"Vitesse — 50 m (s)",Barèmes!$B$6:$B$28,H235,Barèmes!$C$6:$C$28,IF(H235="6ème","Mixte",G235)),Barèmes!$D$2,IF(U235&gt;=SUMIFS(Barèmes!$I$6:$I$28,Barèmes!$A$6:$A$28,"Vitesse — 50 m (s)",Barèmes!$B$6:$B$28,H235,Barèmes!$C$6:$C$28,IF(H235="6ème","Mixte",G235)),Barèmes!$E$2,Barèmes!$F$2))))))</f>
        <v/>
      </c>
      <c r="X235" s="18"/>
      <c r="Y235" s="26" t="str" cm="1">
        <f t="array" ref="Y235">IF(OR(X235="",SUMPRODUCT((Barèmes!$A$6:$A$28="Souplesse (score 1-5)")*(Barèmes!$B$6:$B$28=H235)*(Barèmes!$C$6:$C$28=IF(H235="6ème","Mixte",G235)))=0),"",IF(SUMPRODUCT((Barèmes!$A$6:$A$28="Souplesse (score 1-5)")*(Barèmes!$B$6:$B$28=H235)*(Barèmes!$C$6:$C$28=IF(H235="6ème","Mixte",G235))*(Barèmes!$J$6:$J$28="+"))&gt;0,IF(X235&lt;=SUMIFS(Barèmes!$D$6:$D$28,Barèmes!$A$6:$A$28,"Souplesse (score 1-5)",Barèmes!$B$6:$B$28,H235,Barèmes!$C$6:$C$28,IF(H235="6ème","Mixte",G235)),"à besoin",IF(X235&lt;=SUMIFS(Barèmes!$E$6:$E$28,Barèmes!$A$6:$A$28,"Souplesse (score 1-5)",Barèmes!$B$6:$B$28,H235,Barèmes!$C$6:$C$28,IF(H235="6ème","Mixte",G235)),"fragile","satisfaisant")),IF(X235&gt;=SUMIFS(Barèmes!$D$6:$D$28,Barèmes!$A$6:$A$28,"Souplesse (score 1-5)",Barèmes!$B$6:$B$28,H235,Barèmes!$C$6:$C$28,IF(H235="6ème","Mixte",G235)),"à besoin",IF(X235&gt;=SUMIFS(Barèmes!$E$6:$E$28,Barèmes!$A$6:$A$28,"Souplesse (score 1-5)",Barèmes!$B$6:$B$28,H235,Barèmes!$C$6:$C$28,IF(H235="6ème","Mixte",G235)),"fragile","satisfaisant"))))</f>
        <v/>
      </c>
      <c r="Z235" s="26" t="str" cm="1">
        <f t="array" ref="Z235">IF(OR(X235="",SUMPRODUCT((Barèmes!$A$6:$A$28="Souplesse (score 1-5)")*(Barèmes!$B$6:$B$28=H235)*(Barèmes!$C$6:$C$28=IF(H235="6ème","Mixte",G235)))=0),"",IF(SUMPRODUCT((Barèmes!$A$6:$A$28="Souplesse (score 1-5)")*(Barèmes!$B$6:$B$28=H235)*(Barèmes!$C$6:$C$28=IF(H235="6ème","Mixte",G235))*(Barèmes!$J$6:$J$28="+"))&gt;0,IF(X235&lt;=SUMIFS(Barèmes!$F$6:$F$28,Barèmes!$A$6:$A$28,"Souplesse (score 1-5)",Barèmes!$B$6:$B$28,H235,Barèmes!$C$6:$C$28,IF(H235="6ème","Mixte",G235)),Barèmes!$B$2,IF(X235&lt;=SUMIFS(Barèmes!$G$6:$G$28,Barèmes!$A$6:$A$28,"Souplesse (score 1-5)",Barèmes!$B$6:$B$28,H235,Barèmes!$C$6:$C$28,IF(H235="6ème","Mixte",G235)),Barèmes!$C$2,IF(X235&lt;=SUMIFS(Barèmes!$H$6:$H$28,Barèmes!$A$6:$A$28,"Souplesse (score 1-5)",Barèmes!$B$6:$B$28,H235,Barèmes!$C$6:$C$28,IF(H235="6ème","Mixte",G235)),Barèmes!$D$2,IF(X235&lt;=SUMIFS(Barèmes!$I$6:$I$28,Barèmes!$A$6:$A$28,"Souplesse (score 1-5)",Barèmes!$B$6:$B$28,H235,Barèmes!$C$6:$C$28,IF(H235="6ème","Mixte",G235)),Barèmes!$E$2,Barèmes!$F$2)))),IF(X235&gt;=SUMIFS(Barèmes!$F$6:$F$28,Barèmes!$A$6:$A$28,"Souplesse (score 1-5)",Barèmes!$B$6:$B$28,H235,Barèmes!$C$6:$C$28,IF(H235="6ème","Mixte",G235)),Barèmes!$B$2,IF(X235&gt;=SUMIFS(Barèmes!$G$6:$G$28,Barèmes!$A$6:$A$28,"Souplesse (score 1-5)",Barèmes!$B$6:$B$28,H235,Barèmes!$C$6:$C$28,IF(H235="6ème","Mixte",G235)),Barèmes!$C$2,IF(X235&gt;=SUMIFS(Barèmes!$H$6:$H$28,Barèmes!$A$6:$A$28,"Souplesse (score 1-5)",Barèmes!$B$6:$B$28,H235,Barèmes!$C$6:$C$28,IF(H235="6ème","Mixte",G235)),Barèmes!$D$2,IF(X235&gt;=SUMIFS(Barèmes!$I$6:$I$28,Barèmes!$A$6:$A$28,"Souplesse (score 1-5)",Barèmes!$B$6:$B$28,H235,Barèmes!$C$6:$C$28,IF(H235="6ème","Mixte",G235)),Barèmes!$E$2,Barèmes!$F$2))))))</f>
        <v/>
      </c>
      <c r="AA235" s="22"/>
      <c r="AB235" s="27" t="str">
        <f>IF(OR(AA235="",SUMPRODUCT((Barèmes!$A$6:$A$28="Agilité — T-test 974 (s)")*(Barèmes!$B$6:$B$28=H235)*(Barèmes!$C$6:$C$28=IF(H235="6ème","Mixte",G235)))=0),"",IF(SUMPRODUCT((Barèmes!$A$6:$A$28="Agilité — T-test 974 (s)")*(Barèmes!$B$6:$B$28=H235)*(Barèmes!$C$6:$C$28=IF(H235="6ème","Mixte",G235))*(Barèmes!$J$6:$J$28="+"))&gt;0,IF(AA235&lt;=SUMIFS(Barèmes!$D$6:$D$28,Barèmes!$A$6:$A$28,"Agilité — T-test 974 (s)",Barèmes!$B$6:$B$28,H235,Barèmes!$C$6:$C$28,IF(H235="6ème","Mixte",G235)),"à besoin",IF(AA235&lt;=SUMIFS(Barèmes!$E$6:$E$28,Barèmes!$A$6:$A$28,"Agilité — T-test 974 (s)",Barèmes!$B$6:$B$28,H235,Barèmes!$C$6:$C$28,IF(H235="6ème","Mixte",G235)),"fragile","satisfaisant")),IF(AA235&gt;=SUMIFS(Barèmes!$D$6:$D$28,Barèmes!$A$6:$A$28,"Agilité — T-test 974 (s)",Barèmes!$B$6:$B$28,H235,Barèmes!$C$6:$C$28,IF(H235="6ème","Mixte",G235)),"à besoin",IF(AA235&gt;=SUMIFS(Barèmes!$E$6:$E$28,Barèmes!$A$6:$A$28,"Agilité — T-test 974 (s)",Barèmes!$B$6:$B$28,H235,Barèmes!$C$6:$C$28,IF(H235="6ème","Mixte",G235)),"fragile","satisfaisant"))))</f>
        <v/>
      </c>
      <c r="AC235" s="27" t="str">
        <f>IF(OR(AA235="",SUMPRODUCT((Barèmes!$A$6:$A$28="Agilité — T-test 974 (s)")*(Barèmes!$B$6:$B$28=H235)*(Barèmes!$C$6:$C$28=IF(H235="6ème","Mixte",G235)))=0),"",IF(SUMPRODUCT((Barèmes!$A$6:$A$28="Agilité — T-test 974 (s)")*(Barèmes!$B$6:$B$28=H235)*(Barèmes!$C$6:$C$28=IF(H235="6ème","Mixte",G235))*(Barèmes!$J$6:$J$28="+"))&gt;0,IF(AA235&lt;=SUMIFS(Barèmes!$F$6:$F$28,Barèmes!$A$6:$A$28,"Agilité — T-test 974 (s)",Barèmes!$B$6:$B$28,H235,Barèmes!$C$6:$C$28,IF(H235="6ème","Mixte",G235)),Barèmes!$B$2,IF(AA235&lt;=SUMIFS(Barèmes!$G$6:$G$28,Barèmes!$A$6:$A$28,"Agilité — T-test 974 (s)",Barèmes!$B$6:$B$28,H235,Barèmes!$C$6:$C$28,IF(H235="6ème","Mixte",G235)),Barèmes!$C$2,IF(AA235&lt;=SUMIFS(Barèmes!$H$6:$H$28,Barèmes!$A$6:$A$28,"Agilité — T-test 974 (s)",Barèmes!$B$6:$B$28,H235,Barèmes!$C$6:$C$28,IF(H235="6ème","Mixte",G235)),Barèmes!$D$2,IF(AA235&lt;=SUMIFS(Barèmes!$I$6:$I$28,Barèmes!$A$6:$A$28,"Agilité — T-test 974 (s)",Barèmes!$B$6:$B$28,H235,Barèmes!$C$6:$C$28,IF(H235="6ème","Mixte",G235)),Barèmes!$E$2,Barèmes!$F$2)))),IF(AA235&gt;=SUMIFS(Barèmes!$F$6:$F$28,Barèmes!$A$6:$A$28,"Agilité — T-test 974 (s)",Barèmes!$B$6:$B$28,H235,Barèmes!$C$6:$C$28,IF(H235="6ème","Mixte",G235)),Barèmes!$B$2,IF(AA235&gt;=SUMIFS(Barèmes!$G$6:$G$28,Barèmes!$A$6:$A$28,"Agilité — T-test 974 (s)",Barèmes!$B$6:$B$28,H235,Barèmes!$C$6:$C$28,IF(H235="6ème","Mixte",G235)),Barèmes!$C$2,IF(AA235&gt;=SUMIFS(Barèmes!$H$6:$H$28,Barèmes!$A$6:$A$28,"Agilité — T-test 974 (s)",Barèmes!$B$6:$B$28,H235,Barèmes!$C$6:$C$28,IF(H235="6ème","Mixte",G235)),Barèmes!$D$2,IF(AA235&gt;=SUMIFS(Barèmes!$I$6:$I$28,Barèmes!$A$6:$A$28,"Agilité — T-test 974 (s)",Barèmes!$B$6:$B$28,H235,Barèmes!$C$6:$C$28,IF(H235="6ème","Mixte",G235)),Barèmes!$E$2,Barèmes!$F$2))))))</f>
        <v/>
      </c>
      <c r="AD235" s="28" t="str">
        <f t="shared" si="26"/>
        <v/>
      </c>
      <c r="AE235" s="29" t="str">
        <f t="shared" si="27"/>
        <v/>
      </c>
      <c r="AF235" s="30" t="str">
        <f>IF(OR(AD235="",SUMPRODUCT((Barèmes!$A$6:$A$28="Surcoût d'agilité (s) — technique")*(Barèmes!$B$6:$B$28=H235)*(Barèmes!$C$6:$C$28=IF(H235="6ème","Mixte",G235)))=0),"",IF(SUMPRODUCT((Barèmes!$A$6:$A$28="Surcoût d'agilité (s) — technique")*(Barèmes!$B$6:$B$28=H235)*(Barèmes!$C$6:$C$28=IF(H235="6ème","Mixte",G235))*(Barèmes!$J$6:$J$28="+"))&gt;0,IF(AD235&lt;=SUMIFS(Barèmes!$D$6:$D$28,Barèmes!$A$6:$A$28,"Surcoût d'agilité (s) — technique",Barèmes!$B$6:$B$28,H235,Barèmes!$C$6:$C$28,IF(H235="6ème","Mixte",G235)),"à besoin",IF(AD235&lt;=SUMIFS(Barèmes!$E$6:$E$28,Barèmes!$A$6:$A$28,"Surcoût d'agilité (s) — technique",Barèmes!$B$6:$B$28,H235,Barèmes!$C$6:$C$28,IF(H235="6ème","Mixte",G235)),"fragile","satisfaisant")),IF(AD235&gt;=SUMIFS(Barèmes!$D$6:$D$28,Barèmes!$A$6:$A$28,"Surcoût d'agilité (s) — technique",Barèmes!$B$6:$B$28,H235,Barèmes!$C$6:$C$28,IF(H235="6ème","Mixte",G235)),"à besoin",IF(AD235&gt;=SUMIFS(Barèmes!$E$6:$E$28,Barèmes!$A$6:$A$28,"Surcoût d'agilité (s) — technique",Barèmes!$B$6:$B$28,H235,Barèmes!$C$6:$C$28,IF(H235="6ème","Mixte",G235)),"fragile","satisfaisant"))))</f>
        <v/>
      </c>
      <c r="AG235" s="30" t="str">
        <f>IF(OR(AD235="",SUMPRODUCT((Barèmes!$A$6:$A$28="Surcoût d'agilité (s) — technique")*(Barèmes!$B$6:$B$28=H235)*(Barèmes!$C$6:$C$28=IF(H235="6ème","Mixte",G235)))=0),"",IF(SUMPRODUCT((Barèmes!$A$6:$A$28="Surcoût d'agilité (s) — technique")*(Barèmes!$B$6:$B$28=H235)*(Barèmes!$C$6:$C$28=IF(H235="6ème","Mixte",G235))*(Barèmes!$J$6:$J$28="+"))&gt;0,IF(AD235&lt;=SUMIFS(Barèmes!$F$6:$F$28,Barèmes!$A$6:$A$28,"Surcoût d'agilité (s) — technique",Barèmes!$B$6:$B$28,H235,Barèmes!$C$6:$C$28,IF(H235="6ème","Mixte",G235)),Barèmes!$B$2,IF(AD235&lt;=SUMIFS(Barèmes!$G$6:$G$28,Barèmes!$A$6:$A$28,"Surcoût d'agilité (s) — technique",Barèmes!$B$6:$B$28,H235,Barèmes!$C$6:$C$28,IF(H235="6ème","Mixte",G235)),Barèmes!$C$2,IF(AD235&lt;=SUMIFS(Barèmes!$H$6:$H$28,Barèmes!$A$6:$A$28,"Surcoût d'agilité (s) — technique",Barèmes!$B$6:$B$28,H235,Barèmes!$C$6:$C$28,IF(H235="6ème","Mixte",G235)),Barèmes!$D$2,IF(AD235&lt;=SUMIFS(Barèmes!$I$6:$I$28,Barèmes!$A$6:$A$28,"Surcoût d'agilité (s) — technique",Barèmes!$B$6:$B$28,H235,Barèmes!$C$6:$C$28,IF(H235="6ème","Mixte",G235)),Barèmes!$E$2,Barèmes!$F$2)))),IF(AD235&gt;=SUMIFS(Barèmes!$F$6:$F$28,Barèmes!$A$6:$A$28,"Surcoût d'agilité (s) — technique",Barèmes!$B$6:$B$28,H235,Barèmes!$C$6:$C$28,IF(H235="6ème","Mixte",G235)),Barèmes!$B$2,IF(AD235&gt;=SUMIFS(Barèmes!$G$6:$G$28,Barèmes!$A$6:$A$28,"Surcoût d'agilité (s) — technique",Barèmes!$B$6:$B$28,H235,Barèmes!$C$6:$C$28,IF(H235="6ème","Mixte",G235)),Barèmes!$C$2,IF(AD235&gt;=SUMIFS(Barèmes!$H$6:$H$28,Barèmes!$A$6:$A$28,"Surcoût d'agilité (s) — technique",Barèmes!$B$6:$B$28,H235,Barèmes!$C$6:$C$28,IF(H235="6ème","Mixte",G235)),Barèmes!$D$2,IF(AD235&gt;=SUMIFS(Barèmes!$I$6:$I$28,Barèmes!$A$6:$A$28,"Surcoût d'agilité (s) — technique",Barèmes!$B$6:$B$28,H235,Barèmes!$C$6:$C$28,IF(H235="6ème","Mixte",G235)),Barèmes!$E$2,Barèmes!$F$2))))))</f>
        <v/>
      </c>
      <c r="AH235" s="31" t="str">
        <f>IF((IF(N235="",0,1)+IF(Q235="",0,1)+IF(W235="",0,1)+IF(Z235="",0,1)+IF(AC235="",0,1))=0,"",3*IF(N235=Barèmes!$B$2,1,IF(N235=Barèmes!$C$2,2,IF(N235=Barèmes!$D$2,3,IF(N235=Barèmes!$E$2,4,IF(N235=Barèmes!$F$2,5,0)))))+3*IF(Q235=Barèmes!$B$2,1,IF(Q235=Barèmes!$C$2,2,IF(Q235=Barèmes!$D$2,3,IF(Q235=Barèmes!$E$2,4,IF(Q235=Barèmes!$F$2,5,0)))))+2*IF(W235=Barèmes!$B$2,1,IF(W235=Barèmes!$C$2,2,IF(W235=Barèmes!$D$2,3,IF(W235=Barèmes!$E$2,4,IF(W235=Barèmes!$F$2,5,0)))))+1*IF(Z235=Barèmes!$B$2,1,IF(Z235=Barèmes!$C$2,2,IF(Z235=Barèmes!$D$2,3,IF(Z235=Barèmes!$E$2,4,IF(Z235=Barèmes!$F$2,5,0)))))+1*IF(AC235=Barèmes!$B$2,1,IF(AC235=Barèmes!$C$2,2,IF(AC235=Barèmes!$D$2,3,IF(AC235=Barèmes!$E$2,4,IF(AC235=Barèmes!$F$2,5,0))))))</f>
        <v/>
      </c>
      <c r="AI235" s="31"/>
      <c r="AJ235" s="32" t="str">
        <f>IFERROR(INDEX(Croissance!$B$5:$B$604,MATCH(A235,Croissance!$A$5:$A$604,0)),"")</f>
        <v/>
      </c>
      <c r="AK235" s="32" t="str">
        <f>IFERROR(INDEX(Croissance!$C$5:$C$604,MATCH(A235,Croissance!$A$5:$A$604,0)),"")</f>
        <v/>
      </c>
      <c r="AL235" s="32" t="str">
        <f>IFERROR(INDEX(Croissance!$D$5:$D$604,MATCH(A235,Croissance!$A$5:$A$604,0)),"")</f>
        <v/>
      </c>
      <c r="AM235" s="32" t="str">
        <f>IFERROR(INDEX(Croissance!$E$5:$E$604,MATCH(A235,Croissance!$A$5:$A$604,0)),"")</f>
        <v/>
      </c>
      <c r="AO235" s="33">
        <f t="shared" si="32"/>
        <v>0</v>
      </c>
      <c r="AP235" s="33">
        <f t="shared" si="28"/>
        <v>0</v>
      </c>
      <c r="AQ235" s="33">
        <f>IF(A235="",0,IF(AND(OR('Synthèse classe'!$C$2="Tous",C235='Synthèse classe'!$C$2),OR('Synthèse classe'!$C$3="Toutes",D235='Synthèse classe'!$C$3),OR('Synthèse classe'!$C$4="Toutes",AND('Synthèse classe'!$C$4="Dernière",AP235=1),B235=IFERROR(VALUE('Synthèse classe'!$C$4),0))),1,0))</f>
        <v>0</v>
      </c>
      <c r="AR235" s="34" t="str">
        <f t="shared" si="29"/>
        <v/>
      </c>
    </row>
    <row r="236" spans="1:44" x14ac:dyDescent="0.2">
      <c r="A236" s="17" t="str">
        <f t="shared" si="25"/>
        <v/>
      </c>
      <c r="B236" s="18"/>
      <c r="C236" s="19"/>
      <c r="D236" s="19"/>
      <c r="E236" s="19"/>
      <c r="F236" s="19"/>
      <c r="G236" s="19"/>
      <c r="H236" s="17" t="str">
        <f t="shared" si="30"/>
        <v/>
      </c>
      <c r="I236" s="20"/>
      <c r="J236" s="18"/>
      <c r="K236" s="19"/>
      <c r="L236" s="21" t="str">
        <f t="shared" si="31"/>
        <v/>
      </c>
      <c r="M236" s="21" t="str">
        <f>IF(OR(J236="",SUMPRODUCT((Barèmes!$A$6:$A$28="Endurance — Luc Léger (palier)")*(Barèmes!$B$6:$B$28=H236)*(Barèmes!$C$6:$C$28=IF(H236="6ème","Mixte",G236)))=0),"",IF(SUMPRODUCT((Barèmes!$A$6:$A$28="Endurance — Luc Léger (palier)")*(Barèmes!$B$6:$B$28=H236)*(Barèmes!$C$6:$C$28=IF(H236="6ème","Mixte",G236))*(Barèmes!$J$6:$J$28="+"))&gt;0,IF(J236&lt;=SUMIFS(Barèmes!$D$6:$D$28,Barèmes!$A$6:$A$28,"Endurance — Luc Léger (palier)",Barèmes!$B$6:$B$28,H236,Barèmes!$C$6:$C$28,IF(H236="6ème","Mixte",G236)),"à besoin",IF(J236&lt;=SUMIFS(Barèmes!$E$6:$E$28,Barèmes!$A$6:$A$28,"Endurance — Luc Léger (palier)",Barèmes!$B$6:$B$28,H236,Barèmes!$C$6:$C$28,IF(H236="6ème","Mixte",G236)),"fragile","satisfaisant")),IF(J236&gt;=SUMIFS(Barèmes!$D$6:$D$28,Barèmes!$A$6:$A$28,"Endurance — Luc Léger (palier)",Barèmes!$B$6:$B$28,H236,Barèmes!$C$6:$C$28,IF(H236="6ème","Mixte",G236)),"à besoin",IF(J236&gt;=SUMIFS(Barèmes!$E$6:$E$28,Barèmes!$A$6:$A$28,"Endurance — Luc Léger (palier)",Barèmes!$B$6:$B$28,H236,Barèmes!$C$6:$C$28,IF(H236="6ème","Mixte",G236)),"fragile","satisfaisant"))))</f>
        <v/>
      </c>
      <c r="N236" s="21" t="str">
        <f>IF(OR(J236="",SUMPRODUCT((Barèmes!$A$6:$A$28="Endurance — Luc Léger (palier)")*(Barèmes!$B$6:$B$28=H236)*(Barèmes!$C$6:$C$28=IF(H236="6ème","Mixte",G236)))=0),"",IF(SUMPRODUCT((Barèmes!$A$6:$A$28="Endurance — Luc Léger (palier)")*(Barèmes!$B$6:$B$28=H236)*(Barèmes!$C$6:$C$28=IF(H236="6ème","Mixte",G236))*(Barèmes!$J$6:$J$28="+"))&gt;0,IF(J236&lt;=SUMIFS(Barèmes!$F$6:$F$28,Barèmes!$A$6:$A$28,"Endurance — Luc Léger (palier)",Barèmes!$B$6:$B$28,H236,Barèmes!$C$6:$C$28,IF(H236="6ème","Mixte",G236)),Barèmes!$B$2,IF(J236&lt;=SUMIFS(Barèmes!$G$6:$G$28,Barèmes!$A$6:$A$28,"Endurance — Luc Léger (palier)",Barèmes!$B$6:$B$28,H236,Barèmes!$C$6:$C$28,IF(H236="6ème","Mixte",G236)),Barèmes!$C$2,IF(J236&lt;=SUMIFS(Barèmes!$H$6:$H$28,Barèmes!$A$6:$A$28,"Endurance — Luc Léger (palier)",Barèmes!$B$6:$B$28,H236,Barèmes!$C$6:$C$28,IF(H236="6ème","Mixte",G236)),Barèmes!$D$2,IF(J236&lt;=SUMIFS(Barèmes!$I$6:$I$28,Barèmes!$A$6:$A$28,"Endurance — Luc Léger (palier)",Barèmes!$B$6:$B$28,H236,Barèmes!$C$6:$C$28,IF(H236="6ème","Mixte",G236)),Barèmes!$E$2,Barèmes!$F$2)))),IF(J236&gt;=SUMIFS(Barèmes!$F$6:$F$28,Barèmes!$A$6:$A$28,"Endurance — Luc Léger (palier)",Barèmes!$B$6:$B$28,H236,Barèmes!$C$6:$C$28,IF(H236="6ème","Mixte",G236)),Barèmes!$B$2,IF(J236&gt;=SUMIFS(Barèmes!$G$6:$G$28,Barèmes!$A$6:$A$28,"Endurance — Luc Léger (palier)",Barèmes!$B$6:$B$28,H236,Barèmes!$C$6:$C$28,IF(H236="6ème","Mixte",G236)),Barèmes!$C$2,IF(J236&gt;=SUMIFS(Barèmes!$H$6:$H$28,Barèmes!$A$6:$A$28,"Endurance — Luc Léger (palier)",Barèmes!$B$6:$B$28,H236,Barèmes!$C$6:$C$28,IF(H236="6ème","Mixte",G236)),Barèmes!$D$2,IF(J236&gt;=SUMIFS(Barèmes!$I$6:$I$28,Barèmes!$A$6:$A$28,"Endurance — Luc Léger (palier)",Barèmes!$B$6:$B$28,H236,Barèmes!$C$6:$C$28,IF(H236="6ème","Mixte",G236)),Barèmes!$E$2,Barèmes!$F$2))))))</f>
        <v/>
      </c>
      <c r="O236" s="22"/>
      <c r="P236" s="23" t="str">
        <f>IF(OR(O236="",SUMPRODUCT((Barèmes!$A$6:$A$28="Force bas du corps — Saut en longueur (m)")*(Barèmes!$B$6:$B$28=H236)*(Barèmes!$C$6:$C$28=IF(H236="6ème","Mixte",G236)))=0),"",IF(SUMPRODUCT((Barèmes!$A$6:$A$28="Force bas du corps — Saut en longueur (m)")*(Barèmes!$B$6:$B$28=H236)*(Barèmes!$C$6:$C$28=IF(H236="6ème","Mixte",G236))*(Barèmes!$J$6:$J$28="+"))&gt;0,IF(O236&lt;=SUMIFS(Barèmes!$D$6:$D$28,Barèmes!$A$6:$A$28,"Force bas du corps — Saut en longueur (m)",Barèmes!$B$6:$B$28,H236,Barèmes!$C$6:$C$28,IF(H236="6ème","Mixte",G236)),"à besoin",IF(O236&lt;=SUMIFS(Barèmes!$E$6:$E$28,Barèmes!$A$6:$A$28,"Force bas du corps — Saut en longueur (m)",Barèmes!$B$6:$B$28,H236,Barèmes!$C$6:$C$28,IF(H236="6ème","Mixte",G236)),"fragile","satisfaisant")),IF(O236&gt;=SUMIFS(Barèmes!$D$6:$D$28,Barèmes!$A$6:$A$28,"Force bas du corps — Saut en longueur (m)",Barèmes!$B$6:$B$28,H236,Barèmes!$C$6:$C$28,IF(H236="6ème","Mixte",G236)),"à besoin",IF(O236&gt;=SUMIFS(Barèmes!$E$6:$E$28,Barèmes!$A$6:$A$28,"Force bas du corps — Saut en longueur (m)",Barèmes!$B$6:$B$28,H236,Barèmes!$C$6:$C$28,IF(H236="6ème","Mixte",G236)),"fragile","satisfaisant"))))</f>
        <v/>
      </c>
      <c r="Q236" s="23" t="str">
        <f>IF(OR(O236="",SUMPRODUCT((Barèmes!$A$6:$A$28="Force bas du corps — Saut en longueur (m)")*(Barèmes!$B$6:$B$28=H236)*(Barèmes!$C$6:$C$28=IF(H236="6ème","Mixte",G236)))=0),"",IF(SUMPRODUCT((Barèmes!$A$6:$A$28="Force bas du corps — Saut en longueur (m)")*(Barèmes!$B$6:$B$28=H236)*(Barèmes!$C$6:$C$28=IF(H236="6ème","Mixte",G236))*(Barèmes!$J$6:$J$28="+"))&gt;0,IF(O236&lt;=SUMIFS(Barèmes!$F$6:$F$28,Barèmes!$A$6:$A$28,"Force bas du corps — Saut en longueur (m)",Barèmes!$B$6:$B$28,H236,Barèmes!$C$6:$C$28,IF(H236="6ème","Mixte",G236)),Barèmes!$B$2,IF(O236&lt;=SUMIFS(Barèmes!$G$6:$G$28,Barèmes!$A$6:$A$28,"Force bas du corps — Saut en longueur (m)",Barèmes!$B$6:$B$28,H236,Barèmes!$C$6:$C$28,IF(H236="6ème","Mixte",G236)),Barèmes!$C$2,IF(O236&lt;=SUMIFS(Barèmes!$H$6:$H$28,Barèmes!$A$6:$A$28,"Force bas du corps — Saut en longueur (m)",Barèmes!$B$6:$B$28,H236,Barèmes!$C$6:$C$28,IF(H236="6ème","Mixte",G236)),Barèmes!$D$2,IF(O236&lt;=SUMIFS(Barèmes!$I$6:$I$28,Barèmes!$A$6:$A$28,"Force bas du corps — Saut en longueur (m)",Barèmes!$B$6:$B$28,H236,Barèmes!$C$6:$C$28,IF(H236="6ème","Mixte",G236)),Barèmes!$E$2,Barèmes!$F$2)))),IF(O236&gt;=SUMIFS(Barèmes!$F$6:$F$28,Barèmes!$A$6:$A$28,"Force bas du corps — Saut en longueur (m)",Barèmes!$B$6:$B$28,H236,Barèmes!$C$6:$C$28,IF(H236="6ème","Mixte",G236)),Barèmes!$B$2,IF(O236&gt;=SUMIFS(Barèmes!$G$6:$G$28,Barèmes!$A$6:$A$28,"Force bas du corps — Saut en longueur (m)",Barèmes!$B$6:$B$28,H236,Barèmes!$C$6:$C$28,IF(H236="6ème","Mixte",G236)),Barèmes!$C$2,IF(O236&gt;=SUMIFS(Barèmes!$H$6:$H$28,Barèmes!$A$6:$A$28,"Force bas du corps — Saut en longueur (m)",Barèmes!$B$6:$B$28,H236,Barèmes!$C$6:$C$28,IF(H236="6ème","Mixte",G236)),Barèmes!$D$2,IF(O236&gt;=SUMIFS(Barèmes!$I$6:$I$28,Barèmes!$A$6:$A$28,"Force bas du corps — Saut en longueur (m)",Barèmes!$B$6:$B$28,H236,Barèmes!$C$6:$C$28,IF(H236="6ème","Mixte",G236)),Barèmes!$E$2,Barèmes!$F$2))))))</f>
        <v/>
      </c>
      <c r="R236" s="22"/>
      <c r="S236" s="24" t="str">
        <f>IF(OR(R236="",SUMPRODUCT((Barèmes!$A$6:$A$28="Vitesse — 30 m (s)")*(Barèmes!$B$6:$B$28=H236)*(Barèmes!$C$6:$C$28=IF(H236="6ème","Mixte",G236)))=0),"",IF(SUMPRODUCT((Barèmes!$A$6:$A$28="Vitesse — 30 m (s)")*(Barèmes!$B$6:$B$28=H236)*(Barèmes!$C$6:$C$28=IF(H236="6ème","Mixte",G236))*(Barèmes!$J$6:$J$28="+"))&gt;0,IF(R236&lt;=SUMIFS(Barèmes!$D$6:$D$28,Barèmes!$A$6:$A$28,"Vitesse — 30 m (s)",Barèmes!$B$6:$B$28,H236,Barèmes!$C$6:$C$28,IF(H236="6ème","Mixte",G236)),"à besoin",IF(R236&lt;=SUMIFS(Barèmes!$E$6:$E$28,Barèmes!$A$6:$A$28,"Vitesse — 30 m (s)",Barèmes!$B$6:$B$28,H236,Barèmes!$C$6:$C$28,IF(H236="6ème","Mixte",G236)),"fragile","satisfaisant")),IF(R236&gt;=SUMIFS(Barèmes!$D$6:$D$28,Barèmes!$A$6:$A$28,"Vitesse — 30 m (s)",Barèmes!$B$6:$B$28,H236,Barèmes!$C$6:$C$28,IF(H236="6ème","Mixte",G236)),"à besoin",IF(R236&gt;=SUMIFS(Barèmes!$E$6:$E$28,Barèmes!$A$6:$A$28,"Vitesse — 30 m (s)",Barèmes!$B$6:$B$28,H236,Barèmes!$C$6:$C$28,IF(H236="6ème","Mixte",G236)),"fragile","satisfaisant"))))</f>
        <v/>
      </c>
      <c r="T236" s="24" t="str">
        <f>IF(OR(R236="",SUMPRODUCT((Barèmes!$A$6:$A$28="Vitesse — 30 m (s)")*(Barèmes!$B$6:$B$28=H236)*(Barèmes!$C$6:$C$28=IF(H236="6ème","Mixte",G236)))=0),"",IF(SUMPRODUCT((Barèmes!$A$6:$A$28="Vitesse — 30 m (s)")*(Barèmes!$B$6:$B$28=H236)*(Barèmes!$C$6:$C$28=IF(H236="6ème","Mixte",G236))*(Barèmes!$J$6:$J$28="+"))&gt;0,IF(R236&lt;=SUMIFS(Barèmes!$F$6:$F$28,Barèmes!$A$6:$A$28,"Vitesse — 30 m (s)",Barèmes!$B$6:$B$28,H236,Barèmes!$C$6:$C$28,IF(H236="6ème","Mixte",G236)),Barèmes!$B$2,IF(R236&lt;=SUMIFS(Barèmes!$G$6:$G$28,Barèmes!$A$6:$A$28,"Vitesse — 30 m (s)",Barèmes!$B$6:$B$28,H236,Barèmes!$C$6:$C$28,IF(H236="6ème","Mixte",G236)),Barèmes!$C$2,IF(R236&lt;=SUMIFS(Barèmes!$H$6:$H$28,Barèmes!$A$6:$A$28,"Vitesse — 30 m (s)",Barèmes!$B$6:$B$28,H236,Barèmes!$C$6:$C$28,IF(H236="6ème","Mixte",G236)),Barèmes!$D$2,IF(R236&lt;=SUMIFS(Barèmes!$I$6:$I$28,Barèmes!$A$6:$A$28,"Vitesse — 30 m (s)",Barèmes!$B$6:$B$28,H236,Barèmes!$C$6:$C$28,IF(H236="6ème","Mixte",G236)),Barèmes!$E$2,Barèmes!$F$2)))),IF(R236&gt;=SUMIFS(Barèmes!$F$6:$F$28,Barèmes!$A$6:$A$28,"Vitesse — 30 m (s)",Barèmes!$B$6:$B$28,H236,Barèmes!$C$6:$C$28,IF(H236="6ème","Mixte",G236)),Barèmes!$B$2,IF(R236&gt;=SUMIFS(Barèmes!$G$6:$G$28,Barèmes!$A$6:$A$28,"Vitesse — 30 m (s)",Barèmes!$B$6:$B$28,H236,Barèmes!$C$6:$C$28,IF(H236="6ème","Mixte",G236)),Barèmes!$C$2,IF(R236&gt;=SUMIFS(Barèmes!$H$6:$H$28,Barèmes!$A$6:$A$28,"Vitesse — 30 m (s)",Barèmes!$B$6:$B$28,H236,Barèmes!$C$6:$C$28,IF(H236="6ème","Mixte",G236)),Barèmes!$D$2,IF(R236&gt;=SUMIFS(Barèmes!$I$6:$I$28,Barèmes!$A$6:$A$28,"Vitesse — 30 m (s)",Barèmes!$B$6:$B$28,H236,Barèmes!$C$6:$C$28,IF(H236="6ème","Mixte",G236)),Barèmes!$E$2,Barèmes!$F$2))))))</f>
        <v/>
      </c>
      <c r="U236" s="22"/>
      <c r="V236" s="25" t="str">
        <f>IF(OR(U236="",SUMPRODUCT((Barèmes!$A$6:$A$28="Vitesse — 50 m (s)")*(Barèmes!$B$6:$B$28=H236)*(Barèmes!$C$6:$C$28=IF(H236="6ème","Mixte",G236)))=0),"",IF(SUMPRODUCT((Barèmes!$A$6:$A$28="Vitesse — 50 m (s)")*(Barèmes!$B$6:$B$28=H236)*(Barèmes!$C$6:$C$28=IF(H236="6ème","Mixte",G236))*(Barèmes!$J$6:$J$28="+"))&gt;0,IF(U236&lt;=SUMIFS(Barèmes!$D$6:$D$28,Barèmes!$A$6:$A$28,"Vitesse — 50 m (s)",Barèmes!$B$6:$B$28,H236,Barèmes!$C$6:$C$28,IF(H236="6ème","Mixte",G236)),"à besoin",IF(U236&lt;=SUMIFS(Barèmes!$E$6:$E$28,Barèmes!$A$6:$A$28,"Vitesse — 50 m (s)",Barèmes!$B$6:$B$28,H236,Barèmes!$C$6:$C$28,IF(H236="6ème","Mixte",G236)),"fragile","satisfaisant")),IF(U236&gt;=SUMIFS(Barèmes!$D$6:$D$28,Barèmes!$A$6:$A$28,"Vitesse — 50 m (s)",Barèmes!$B$6:$B$28,H236,Barèmes!$C$6:$C$28,IF(H236="6ème","Mixte",G236)),"à besoin",IF(U236&gt;=SUMIFS(Barèmes!$E$6:$E$28,Barèmes!$A$6:$A$28,"Vitesse — 50 m (s)",Barèmes!$B$6:$B$28,H236,Barèmes!$C$6:$C$28,IF(H236="6ème","Mixte",G236)),"fragile","satisfaisant"))))</f>
        <v/>
      </c>
      <c r="W236" s="25" t="str">
        <f>IF(OR(U236="",SUMPRODUCT((Barèmes!$A$6:$A$28="Vitesse — 50 m (s)")*(Barèmes!$B$6:$B$28=H236)*(Barèmes!$C$6:$C$28=IF(H236="6ème","Mixte",G236)))=0),"",IF(SUMPRODUCT((Barèmes!$A$6:$A$28="Vitesse — 50 m (s)")*(Barèmes!$B$6:$B$28=H236)*(Barèmes!$C$6:$C$28=IF(H236="6ème","Mixte",G236))*(Barèmes!$J$6:$J$28="+"))&gt;0,IF(U236&lt;=SUMIFS(Barèmes!$F$6:$F$28,Barèmes!$A$6:$A$28,"Vitesse — 50 m (s)",Barèmes!$B$6:$B$28,H236,Barèmes!$C$6:$C$28,IF(H236="6ème","Mixte",G236)),Barèmes!$B$2,IF(U236&lt;=SUMIFS(Barèmes!$G$6:$G$28,Barèmes!$A$6:$A$28,"Vitesse — 50 m (s)",Barèmes!$B$6:$B$28,H236,Barèmes!$C$6:$C$28,IF(H236="6ème","Mixte",G236)),Barèmes!$C$2,IF(U236&lt;=SUMIFS(Barèmes!$H$6:$H$28,Barèmes!$A$6:$A$28,"Vitesse — 50 m (s)",Barèmes!$B$6:$B$28,H236,Barèmes!$C$6:$C$28,IF(H236="6ème","Mixte",G236)),Barèmes!$D$2,IF(U236&lt;=SUMIFS(Barèmes!$I$6:$I$28,Barèmes!$A$6:$A$28,"Vitesse — 50 m (s)",Barèmes!$B$6:$B$28,H236,Barèmes!$C$6:$C$28,IF(H236="6ème","Mixte",G236)),Barèmes!$E$2,Barèmes!$F$2)))),IF(U236&gt;=SUMIFS(Barèmes!$F$6:$F$28,Barèmes!$A$6:$A$28,"Vitesse — 50 m (s)",Barèmes!$B$6:$B$28,H236,Barèmes!$C$6:$C$28,IF(H236="6ème","Mixte",G236)),Barèmes!$B$2,IF(U236&gt;=SUMIFS(Barèmes!$G$6:$G$28,Barèmes!$A$6:$A$28,"Vitesse — 50 m (s)",Barèmes!$B$6:$B$28,H236,Barèmes!$C$6:$C$28,IF(H236="6ème","Mixte",G236)),Barèmes!$C$2,IF(U236&gt;=SUMIFS(Barèmes!$H$6:$H$28,Barèmes!$A$6:$A$28,"Vitesse — 50 m (s)",Barèmes!$B$6:$B$28,H236,Barèmes!$C$6:$C$28,IF(H236="6ème","Mixte",G236)),Barèmes!$D$2,IF(U236&gt;=SUMIFS(Barèmes!$I$6:$I$28,Barèmes!$A$6:$A$28,"Vitesse — 50 m (s)",Barèmes!$B$6:$B$28,H236,Barèmes!$C$6:$C$28,IF(H236="6ème","Mixte",G236)),Barèmes!$E$2,Barèmes!$F$2))))))</f>
        <v/>
      </c>
      <c r="X236" s="18"/>
      <c r="Y236" s="26" t="str" cm="1">
        <f t="array" ref="Y236">IF(OR(X236="",SUMPRODUCT((Barèmes!$A$6:$A$28="Souplesse (score 1-5)")*(Barèmes!$B$6:$B$28=H236)*(Barèmes!$C$6:$C$28=IF(H236="6ème","Mixte",G236)))=0),"",IF(SUMPRODUCT((Barèmes!$A$6:$A$28="Souplesse (score 1-5)")*(Barèmes!$B$6:$B$28=H236)*(Barèmes!$C$6:$C$28=IF(H236="6ème","Mixte",G236))*(Barèmes!$J$6:$J$28="+"))&gt;0,IF(X236&lt;=SUMIFS(Barèmes!$D$6:$D$28,Barèmes!$A$6:$A$28,"Souplesse (score 1-5)",Barèmes!$B$6:$B$28,H236,Barèmes!$C$6:$C$28,IF(H236="6ème","Mixte",G236)),"à besoin",IF(X236&lt;=SUMIFS(Barèmes!$E$6:$E$28,Barèmes!$A$6:$A$28,"Souplesse (score 1-5)",Barèmes!$B$6:$B$28,H236,Barèmes!$C$6:$C$28,IF(H236="6ème","Mixte",G236)),"fragile","satisfaisant")),IF(X236&gt;=SUMIFS(Barèmes!$D$6:$D$28,Barèmes!$A$6:$A$28,"Souplesse (score 1-5)",Barèmes!$B$6:$B$28,H236,Barèmes!$C$6:$C$28,IF(H236="6ème","Mixte",G236)),"à besoin",IF(X236&gt;=SUMIFS(Barèmes!$E$6:$E$28,Barèmes!$A$6:$A$28,"Souplesse (score 1-5)",Barèmes!$B$6:$B$28,H236,Barèmes!$C$6:$C$28,IF(H236="6ème","Mixte",G236)),"fragile","satisfaisant"))))</f>
        <v/>
      </c>
      <c r="Z236" s="26" t="str" cm="1">
        <f t="array" ref="Z236">IF(OR(X236="",SUMPRODUCT((Barèmes!$A$6:$A$28="Souplesse (score 1-5)")*(Barèmes!$B$6:$B$28=H236)*(Barèmes!$C$6:$C$28=IF(H236="6ème","Mixte",G236)))=0),"",IF(SUMPRODUCT((Barèmes!$A$6:$A$28="Souplesse (score 1-5)")*(Barèmes!$B$6:$B$28=H236)*(Barèmes!$C$6:$C$28=IF(H236="6ème","Mixte",G236))*(Barèmes!$J$6:$J$28="+"))&gt;0,IF(X236&lt;=SUMIFS(Barèmes!$F$6:$F$28,Barèmes!$A$6:$A$28,"Souplesse (score 1-5)",Barèmes!$B$6:$B$28,H236,Barèmes!$C$6:$C$28,IF(H236="6ème","Mixte",G236)),Barèmes!$B$2,IF(X236&lt;=SUMIFS(Barèmes!$G$6:$G$28,Barèmes!$A$6:$A$28,"Souplesse (score 1-5)",Barèmes!$B$6:$B$28,H236,Barèmes!$C$6:$C$28,IF(H236="6ème","Mixte",G236)),Barèmes!$C$2,IF(X236&lt;=SUMIFS(Barèmes!$H$6:$H$28,Barèmes!$A$6:$A$28,"Souplesse (score 1-5)",Barèmes!$B$6:$B$28,H236,Barèmes!$C$6:$C$28,IF(H236="6ème","Mixte",G236)),Barèmes!$D$2,IF(X236&lt;=SUMIFS(Barèmes!$I$6:$I$28,Barèmes!$A$6:$A$28,"Souplesse (score 1-5)",Barèmes!$B$6:$B$28,H236,Barèmes!$C$6:$C$28,IF(H236="6ème","Mixte",G236)),Barèmes!$E$2,Barèmes!$F$2)))),IF(X236&gt;=SUMIFS(Barèmes!$F$6:$F$28,Barèmes!$A$6:$A$28,"Souplesse (score 1-5)",Barèmes!$B$6:$B$28,H236,Barèmes!$C$6:$C$28,IF(H236="6ème","Mixte",G236)),Barèmes!$B$2,IF(X236&gt;=SUMIFS(Barèmes!$G$6:$G$28,Barèmes!$A$6:$A$28,"Souplesse (score 1-5)",Barèmes!$B$6:$B$28,H236,Barèmes!$C$6:$C$28,IF(H236="6ème","Mixte",G236)),Barèmes!$C$2,IF(X236&gt;=SUMIFS(Barèmes!$H$6:$H$28,Barèmes!$A$6:$A$28,"Souplesse (score 1-5)",Barèmes!$B$6:$B$28,H236,Barèmes!$C$6:$C$28,IF(H236="6ème","Mixte",G236)),Barèmes!$D$2,IF(X236&gt;=SUMIFS(Barèmes!$I$6:$I$28,Barèmes!$A$6:$A$28,"Souplesse (score 1-5)",Barèmes!$B$6:$B$28,H236,Barèmes!$C$6:$C$28,IF(H236="6ème","Mixte",G236)),Barèmes!$E$2,Barèmes!$F$2))))))</f>
        <v/>
      </c>
      <c r="AA236" s="22"/>
      <c r="AB236" s="27" t="str">
        <f>IF(OR(AA236="",SUMPRODUCT((Barèmes!$A$6:$A$28="Agilité — T-test 974 (s)")*(Barèmes!$B$6:$B$28=H236)*(Barèmes!$C$6:$C$28=IF(H236="6ème","Mixte",G236)))=0),"",IF(SUMPRODUCT((Barèmes!$A$6:$A$28="Agilité — T-test 974 (s)")*(Barèmes!$B$6:$B$28=H236)*(Barèmes!$C$6:$C$28=IF(H236="6ème","Mixte",G236))*(Barèmes!$J$6:$J$28="+"))&gt;0,IF(AA236&lt;=SUMIFS(Barèmes!$D$6:$D$28,Barèmes!$A$6:$A$28,"Agilité — T-test 974 (s)",Barèmes!$B$6:$B$28,H236,Barèmes!$C$6:$C$28,IF(H236="6ème","Mixte",G236)),"à besoin",IF(AA236&lt;=SUMIFS(Barèmes!$E$6:$E$28,Barèmes!$A$6:$A$28,"Agilité — T-test 974 (s)",Barèmes!$B$6:$B$28,H236,Barèmes!$C$6:$C$28,IF(H236="6ème","Mixte",G236)),"fragile","satisfaisant")),IF(AA236&gt;=SUMIFS(Barèmes!$D$6:$D$28,Barèmes!$A$6:$A$28,"Agilité — T-test 974 (s)",Barèmes!$B$6:$B$28,H236,Barèmes!$C$6:$C$28,IF(H236="6ème","Mixte",G236)),"à besoin",IF(AA236&gt;=SUMIFS(Barèmes!$E$6:$E$28,Barèmes!$A$6:$A$28,"Agilité — T-test 974 (s)",Barèmes!$B$6:$B$28,H236,Barèmes!$C$6:$C$28,IF(H236="6ème","Mixte",G236)),"fragile","satisfaisant"))))</f>
        <v/>
      </c>
      <c r="AC236" s="27" t="str">
        <f>IF(OR(AA236="",SUMPRODUCT((Barèmes!$A$6:$A$28="Agilité — T-test 974 (s)")*(Barèmes!$B$6:$B$28=H236)*(Barèmes!$C$6:$C$28=IF(H236="6ème","Mixte",G236)))=0),"",IF(SUMPRODUCT((Barèmes!$A$6:$A$28="Agilité — T-test 974 (s)")*(Barèmes!$B$6:$B$28=H236)*(Barèmes!$C$6:$C$28=IF(H236="6ème","Mixte",G236))*(Barèmes!$J$6:$J$28="+"))&gt;0,IF(AA236&lt;=SUMIFS(Barèmes!$F$6:$F$28,Barèmes!$A$6:$A$28,"Agilité — T-test 974 (s)",Barèmes!$B$6:$B$28,H236,Barèmes!$C$6:$C$28,IF(H236="6ème","Mixte",G236)),Barèmes!$B$2,IF(AA236&lt;=SUMIFS(Barèmes!$G$6:$G$28,Barèmes!$A$6:$A$28,"Agilité — T-test 974 (s)",Barèmes!$B$6:$B$28,H236,Barèmes!$C$6:$C$28,IF(H236="6ème","Mixte",G236)),Barèmes!$C$2,IF(AA236&lt;=SUMIFS(Barèmes!$H$6:$H$28,Barèmes!$A$6:$A$28,"Agilité — T-test 974 (s)",Barèmes!$B$6:$B$28,H236,Barèmes!$C$6:$C$28,IF(H236="6ème","Mixte",G236)),Barèmes!$D$2,IF(AA236&lt;=SUMIFS(Barèmes!$I$6:$I$28,Barèmes!$A$6:$A$28,"Agilité — T-test 974 (s)",Barèmes!$B$6:$B$28,H236,Barèmes!$C$6:$C$28,IF(H236="6ème","Mixte",G236)),Barèmes!$E$2,Barèmes!$F$2)))),IF(AA236&gt;=SUMIFS(Barèmes!$F$6:$F$28,Barèmes!$A$6:$A$28,"Agilité — T-test 974 (s)",Barèmes!$B$6:$B$28,H236,Barèmes!$C$6:$C$28,IF(H236="6ème","Mixte",G236)),Barèmes!$B$2,IF(AA236&gt;=SUMIFS(Barèmes!$G$6:$G$28,Barèmes!$A$6:$A$28,"Agilité — T-test 974 (s)",Barèmes!$B$6:$B$28,H236,Barèmes!$C$6:$C$28,IF(H236="6ème","Mixte",G236)),Barèmes!$C$2,IF(AA236&gt;=SUMIFS(Barèmes!$H$6:$H$28,Barèmes!$A$6:$A$28,"Agilité — T-test 974 (s)",Barèmes!$B$6:$B$28,H236,Barèmes!$C$6:$C$28,IF(H236="6ème","Mixte",G236)),Barèmes!$D$2,IF(AA236&gt;=SUMIFS(Barèmes!$I$6:$I$28,Barèmes!$A$6:$A$28,"Agilité — T-test 974 (s)",Barèmes!$B$6:$B$28,H236,Barèmes!$C$6:$C$28,IF(H236="6ème","Mixte",G236)),Barèmes!$E$2,Barèmes!$F$2))))))</f>
        <v/>
      </c>
      <c r="AD236" s="28" t="str">
        <f t="shared" si="26"/>
        <v/>
      </c>
      <c r="AE236" s="29" t="str">
        <f t="shared" si="27"/>
        <v/>
      </c>
      <c r="AF236" s="30" t="str">
        <f>IF(OR(AD236="",SUMPRODUCT((Barèmes!$A$6:$A$28="Surcoût d'agilité (s) — technique")*(Barèmes!$B$6:$B$28=H236)*(Barèmes!$C$6:$C$28=IF(H236="6ème","Mixte",G236)))=0),"",IF(SUMPRODUCT((Barèmes!$A$6:$A$28="Surcoût d'agilité (s) — technique")*(Barèmes!$B$6:$B$28=H236)*(Barèmes!$C$6:$C$28=IF(H236="6ème","Mixte",G236))*(Barèmes!$J$6:$J$28="+"))&gt;0,IF(AD236&lt;=SUMIFS(Barèmes!$D$6:$D$28,Barèmes!$A$6:$A$28,"Surcoût d'agilité (s) — technique",Barèmes!$B$6:$B$28,H236,Barèmes!$C$6:$C$28,IF(H236="6ème","Mixte",G236)),"à besoin",IF(AD236&lt;=SUMIFS(Barèmes!$E$6:$E$28,Barèmes!$A$6:$A$28,"Surcoût d'agilité (s) — technique",Barèmes!$B$6:$B$28,H236,Barèmes!$C$6:$C$28,IF(H236="6ème","Mixte",G236)),"fragile","satisfaisant")),IF(AD236&gt;=SUMIFS(Barèmes!$D$6:$D$28,Barèmes!$A$6:$A$28,"Surcoût d'agilité (s) — technique",Barèmes!$B$6:$B$28,H236,Barèmes!$C$6:$C$28,IF(H236="6ème","Mixte",G236)),"à besoin",IF(AD236&gt;=SUMIFS(Barèmes!$E$6:$E$28,Barèmes!$A$6:$A$28,"Surcoût d'agilité (s) — technique",Barèmes!$B$6:$B$28,H236,Barèmes!$C$6:$C$28,IF(H236="6ème","Mixte",G236)),"fragile","satisfaisant"))))</f>
        <v/>
      </c>
      <c r="AG236" s="30" t="str">
        <f>IF(OR(AD236="",SUMPRODUCT((Barèmes!$A$6:$A$28="Surcoût d'agilité (s) — technique")*(Barèmes!$B$6:$B$28=H236)*(Barèmes!$C$6:$C$28=IF(H236="6ème","Mixte",G236)))=0),"",IF(SUMPRODUCT((Barèmes!$A$6:$A$28="Surcoût d'agilité (s) — technique")*(Barèmes!$B$6:$B$28=H236)*(Barèmes!$C$6:$C$28=IF(H236="6ème","Mixte",G236))*(Barèmes!$J$6:$J$28="+"))&gt;0,IF(AD236&lt;=SUMIFS(Barèmes!$F$6:$F$28,Barèmes!$A$6:$A$28,"Surcoût d'agilité (s) — technique",Barèmes!$B$6:$B$28,H236,Barèmes!$C$6:$C$28,IF(H236="6ème","Mixte",G236)),Barèmes!$B$2,IF(AD236&lt;=SUMIFS(Barèmes!$G$6:$G$28,Barèmes!$A$6:$A$28,"Surcoût d'agilité (s) — technique",Barèmes!$B$6:$B$28,H236,Barèmes!$C$6:$C$28,IF(H236="6ème","Mixte",G236)),Barèmes!$C$2,IF(AD236&lt;=SUMIFS(Barèmes!$H$6:$H$28,Barèmes!$A$6:$A$28,"Surcoût d'agilité (s) — technique",Barèmes!$B$6:$B$28,H236,Barèmes!$C$6:$C$28,IF(H236="6ème","Mixte",G236)),Barèmes!$D$2,IF(AD236&lt;=SUMIFS(Barèmes!$I$6:$I$28,Barèmes!$A$6:$A$28,"Surcoût d'agilité (s) — technique",Barèmes!$B$6:$B$28,H236,Barèmes!$C$6:$C$28,IF(H236="6ème","Mixte",G236)),Barèmes!$E$2,Barèmes!$F$2)))),IF(AD236&gt;=SUMIFS(Barèmes!$F$6:$F$28,Barèmes!$A$6:$A$28,"Surcoût d'agilité (s) — technique",Barèmes!$B$6:$B$28,H236,Barèmes!$C$6:$C$28,IF(H236="6ème","Mixte",G236)),Barèmes!$B$2,IF(AD236&gt;=SUMIFS(Barèmes!$G$6:$G$28,Barèmes!$A$6:$A$28,"Surcoût d'agilité (s) — technique",Barèmes!$B$6:$B$28,H236,Barèmes!$C$6:$C$28,IF(H236="6ème","Mixte",G236)),Barèmes!$C$2,IF(AD236&gt;=SUMIFS(Barèmes!$H$6:$H$28,Barèmes!$A$6:$A$28,"Surcoût d'agilité (s) — technique",Barèmes!$B$6:$B$28,H236,Barèmes!$C$6:$C$28,IF(H236="6ème","Mixte",G236)),Barèmes!$D$2,IF(AD236&gt;=SUMIFS(Barèmes!$I$6:$I$28,Barèmes!$A$6:$A$28,"Surcoût d'agilité (s) — technique",Barèmes!$B$6:$B$28,H236,Barèmes!$C$6:$C$28,IF(H236="6ème","Mixte",G236)),Barèmes!$E$2,Barèmes!$F$2))))))</f>
        <v/>
      </c>
      <c r="AH236" s="31" t="str">
        <f>IF((IF(N236="",0,1)+IF(Q236="",0,1)+IF(W236="",0,1)+IF(Z236="",0,1)+IF(AC236="",0,1))=0,"",3*IF(N236=Barèmes!$B$2,1,IF(N236=Barèmes!$C$2,2,IF(N236=Barèmes!$D$2,3,IF(N236=Barèmes!$E$2,4,IF(N236=Barèmes!$F$2,5,0)))))+3*IF(Q236=Barèmes!$B$2,1,IF(Q236=Barèmes!$C$2,2,IF(Q236=Barèmes!$D$2,3,IF(Q236=Barèmes!$E$2,4,IF(Q236=Barèmes!$F$2,5,0)))))+2*IF(W236=Barèmes!$B$2,1,IF(W236=Barèmes!$C$2,2,IF(W236=Barèmes!$D$2,3,IF(W236=Barèmes!$E$2,4,IF(W236=Barèmes!$F$2,5,0)))))+1*IF(Z236=Barèmes!$B$2,1,IF(Z236=Barèmes!$C$2,2,IF(Z236=Barèmes!$D$2,3,IF(Z236=Barèmes!$E$2,4,IF(Z236=Barèmes!$F$2,5,0)))))+1*IF(AC236=Barèmes!$B$2,1,IF(AC236=Barèmes!$C$2,2,IF(AC236=Barèmes!$D$2,3,IF(AC236=Barèmes!$E$2,4,IF(AC236=Barèmes!$F$2,5,0))))))</f>
        <v/>
      </c>
      <c r="AI236" s="31"/>
      <c r="AJ236" s="32" t="str">
        <f>IFERROR(INDEX(Croissance!$B$5:$B$604,MATCH(A236,Croissance!$A$5:$A$604,0)),"")</f>
        <v/>
      </c>
      <c r="AK236" s="32" t="str">
        <f>IFERROR(INDEX(Croissance!$C$5:$C$604,MATCH(A236,Croissance!$A$5:$A$604,0)),"")</f>
        <v/>
      </c>
      <c r="AL236" s="32" t="str">
        <f>IFERROR(INDEX(Croissance!$D$5:$D$604,MATCH(A236,Croissance!$A$5:$A$604,0)),"")</f>
        <v/>
      </c>
      <c r="AM236" s="32" t="str">
        <f>IFERROR(INDEX(Croissance!$E$5:$E$604,MATCH(A236,Croissance!$A$5:$A$604,0)),"")</f>
        <v/>
      </c>
      <c r="AO236" s="33">
        <f t="shared" si="32"/>
        <v>0</v>
      </c>
      <c r="AP236" s="33">
        <f t="shared" si="28"/>
        <v>0</v>
      </c>
      <c r="AQ236" s="33">
        <f>IF(A236="",0,IF(AND(OR('Synthèse classe'!$C$2="Tous",C236='Synthèse classe'!$C$2),OR('Synthèse classe'!$C$3="Toutes",D236='Synthèse classe'!$C$3),OR('Synthèse classe'!$C$4="Toutes",AND('Synthèse classe'!$C$4="Dernière",AP236=1),B236=IFERROR(VALUE('Synthèse classe'!$C$4),0))),1,0))</f>
        <v>0</v>
      </c>
      <c r="AR236" s="34" t="str">
        <f t="shared" si="29"/>
        <v/>
      </c>
    </row>
    <row r="237" spans="1:44" x14ac:dyDescent="0.2">
      <c r="A237" s="17" t="str">
        <f t="shared" si="25"/>
        <v/>
      </c>
      <c r="B237" s="18"/>
      <c r="C237" s="19"/>
      <c r="D237" s="19"/>
      <c r="E237" s="19"/>
      <c r="F237" s="19"/>
      <c r="G237" s="19"/>
      <c r="H237" s="17" t="str">
        <f t="shared" si="30"/>
        <v/>
      </c>
      <c r="I237" s="20"/>
      <c r="J237" s="18"/>
      <c r="K237" s="19"/>
      <c r="L237" s="21" t="str">
        <f t="shared" si="31"/>
        <v/>
      </c>
      <c r="M237" s="21" t="str">
        <f>IF(OR(J237="",SUMPRODUCT((Barèmes!$A$6:$A$28="Endurance — Luc Léger (palier)")*(Barèmes!$B$6:$B$28=H237)*(Barèmes!$C$6:$C$28=IF(H237="6ème","Mixte",G237)))=0),"",IF(SUMPRODUCT((Barèmes!$A$6:$A$28="Endurance — Luc Léger (palier)")*(Barèmes!$B$6:$B$28=H237)*(Barèmes!$C$6:$C$28=IF(H237="6ème","Mixte",G237))*(Barèmes!$J$6:$J$28="+"))&gt;0,IF(J237&lt;=SUMIFS(Barèmes!$D$6:$D$28,Barèmes!$A$6:$A$28,"Endurance — Luc Léger (palier)",Barèmes!$B$6:$B$28,H237,Barèmes!$C$6:$C$28,IF(H237="6ème","Mixte",G237)),"à besoin",IF(J237&lt;=SUMIFS(Barèmes!$E$6:$E$28,Barèmes!$A$6:$A$28,"Endurance — Luc Léger (palier)",Barèmes!$B$6:$B$28,H237,Barèmes!$C$6:$C$28,IF(H237="6ème","Mixte",G237)),"fragile","satisfaisant")),IF(J237&gt;=SUMIFS(Barèmes!$D$6:$D$28,Barèmes!$A$6:$A$28,"Endurance — Luc Léger (palier)",Barèmes!$B$6:$B$28,H237,Barèmes!$C$6:$C$28,IF(H237="6ème","Mixte",G237)),"à besoin",IF(J237&gt;=SUMIFS(Barèmes!$E$6:$E$28,Barèmes!$A$6:$A$28,"Endurance — Luc Léger (palier)",Barèmes!$B$6:$B$28,H237,Barèmes!$C$6:$C$28,IF(H237="6ème","Mixte",G237)),"fragile","satisfaisant"))))</f>
        <v/>
      </c>
      <c r="N237" s="21" t="str">
        <f>IF(OR(J237="",SUMPRODUCT((Barèmes!$A$6:$A$28="Endurance — Luc Léger (palier)")*(Barèmes!$B$6:$B$28=H237)*(Barèmes!$C$6:$C$28=IF(H237="6ème","Mixte",G237)))=0),"",IF(SUMPRODUCT((Barèmes!$A$6:$A$28="Endurance — Luc Léger (palier)")*(Barèmes!$B$6:$B$28=H237)*(Barèmes!$C$6:$C$28=IF(H237="6ème","Mixte",G237))*(Barèmes!$J$6:$J$28="+"))&gt;0,IF(J237&lt;=SUMIFS(Barèmes!$F$6:$F$28,Barèmes!$A$6:$A$28,"Endurance — Luc Léger (palier)",Barèmes!$B$6:$B$28,H237,Barèmes!$C$6:$C$28,IF(H237="6ème","Mixte",G237)),Barèmes!$B$2,IF(J237&lt;=SUMIFS(Barèmes!$G$6:$G$28,Barèmes!$A$6:$A$28,"Endurance — Luc Léger (palier)",Barèmes!$B$6:$B$28,H237,Barèmes!$C$6:$C$28,IF(H237="6ème","Mixte",G237)),Barèmes!$C$2,IF(J237&lt;=SUMIFS(Barèmes!$H$6:$H$28,Barèmes!$A$6:$A$28,"Endurance — Luc Léger (palier)",Barèmes!$B$6:$B$28,H237,Barèmes!$C$6:$C$28,IF(H237="6ème","Mixte",G237)),Barèmes!$D$2,IF(J237&lt;=SUMIFS(Barèmes!$I$6:$I$28,Barèmes!$A$6:$A$28,"Endurance — Luc Léger (palier)",Barèmes!$B$6:$B$28,H237,Barèmes!$C$6:$C$28,IF(H237="6ème","Mixte",G237)),Barèmes!$E$2,Barèmes!$F$2)))),IF(J237&gt;=SUMIFS(Barèmes!$F$6:$F$28,Barèmes!$A$6:$A$28,"Endurance — Luc Léger (palier)",Barèmes!$B$6:$B$28,H237,Barèmes!$C$6:$C$28,IF(H237="6ème","Mixte",G237)),Barèmes!$B$2,IF(J237&gt;=SUMIFS(Barèmes!$G$6:$G$28,Barèmes!$A$6:$A$28,"Endurance — Luc Léger (palier)",Barèmes!$B$6:$B$28,H237,Barèmes!$C$6:$C$28,IF(H237="6ème","Mixte",G237)),Barèmes!$C$2,IF(J237&gt;=SUMIFS(Barèmes!$H$6:$H$28,Barèmes!$A$6:$A$28,"Endurance — Luc Léger (palier)",Barèmes!$B$6:$B$28,H237,Barèmes!$C$6:$C$28,IF(H237="6ème","Mixte",G237)),Barèmes!$D$2,IF(J237&gt;=SUMIFS(Barèmes!$I$6:$I$28,Barèmes!$A$6:$A$28,"Endurance — Luc Léger (palier)",Barèmes!$B$6:$B$28,H237,Barèmes!$C$6:$C$28,IF(H237="6ème","Mixte",G237)),Barèmes!$E$2,Barèmes!$F$2))))))</f>
        <v/>
      </c>
      <c r="O237" s="22"/>
      <c r="P237" s="23" t="str">
        <f>IF(OR(O237="",SUMPRODUCT((Barèmes!$A$6:$A$28="Force bas du corps — Saut en longueur (m)")*(Barèmes!$B$6:$B$28=H237)*(Barèmes!$C$6:$C$28=IF(H237="6ème","Mixte",G237)))=0),"",IF(SUMPRODUCT((Barèmes!$A$6:$A$28="Force bas du corps — Saut en longueur (m)")*(Barèmes!$B$6:$B$28=H237)*(Barèmes!$C$6:$C$28=IF(H237="6ème","Mixte",G237))*(Barèmes!$J$6:$J$28="+"))&gt;0,IF(O237&lt;=SUMIFS(Barèmes!$D$6:$D$28,Barèmes!$A$6:$A$28,"Force bas du corps — Saut en longueur (m)",Barèmes!$B$6:$B$28,H237,Barèmes!$C$6:$C$28,IF(H237="6ème","Mixte",G237)),"à besoin",IF(O237&lt;=SUMIFS(Barèmes!$E$6:$E$28,Barèmes!$A$6:$A$28,"Force bas du corps — Saut en longueur (m)",Barèmes!$B$6:$B$28,H237,Barèmes!$C$6:$C$28,IF(H237="6ème","Mixte",G237)),"fragile","satisfaisant")),IF(O237&gt;=SUMIFS(Barèmes!$D$6:$D$28,Barèmes!$A$6:$A$28,"Force bas du corps — Saut en longueur (m)",Barèmes!$B$6:$B$28,H237,Barèmes!$C$6:$C$28,IF(H237="6ème","Mixte",G237)),"à besoin",IF(O237&gt;=SUMIFS(Barèmes!$E$6:$E$28,Barèmes!$A$6:$A$28,"Force bas du corps — Saut en longueur (m)",Barèmes!$B$6:$B$28,H237,Barèmes!$C$6:$C$28,IF(H237="6ème","Mixte",G237)),"fragile","satisfaisant"))))</f>
        <v/>
      </c>
      <c r="Q237" s="23" t="str">
        <f>IF(OR(O237="",SUMPRODUCT((Barèmes!$A$6:$A$28="Force bas du corps — Saut en longueur (m)")*(Barèmes!$B$6:$B$28=H237)*(Barèmes!$C$6:$C$28=IF(H237="6ème","Mixte",G237)))=0),"",IF(SUMPRODUCT((Barèmes!$A$6:$A$28="Force bas du corps — Saut en longueur (m)")*(Barèmes!$B$6:$B$28=H237)*(Barèmes!$C$6:$C$28=IF(H237="6ème","Mixte",G237))*(Barèmes!$J$6:$J$28="+"))&gt;0,IF(O237&lt;=SUMIFS(Barèmes!$F$6:$F$28,Barèmes!$A$6:$A$28,"Force bas du corps — Saut en longueur (m)",Barèmes!$B$6:$B$28,H237,Barèmes!$C$6:$C$28,IF(H237="6ème","Mixte",G237)),Barèmes!$B$2,IF(O237&lt;=SUMIFS(Barèmes!$G$6:$G$28,Barèmes!$A$6:$A$28,"Force bas du corps — Saut en longueur (m)",Barèmes!$B$6:$B$28,H237,Barèmes!$C$6:$C$28,IF(H237="6ème","Mixte",G237)),Barèmes!$C$2,IF(O237&lt;=SUMIFS(Barèmes!$H$6:$H$28,Barèmes!$A$6:$A$28,"Force bas du corps — Saut en longueur (m)",Barèmes!$B$6:$B$28,H237,Barèmes!$C$6:$C$28,IF(H237="6ème","Mixte",G237)),Barèmes!$D$2,IF(O237&lt;=SUMIFS(Barèmes!$I$6:$I$28,Barèmes!$A$6:$A$28,"Force bas du corps — Saut en longueur (m)",Barèmes!$B$6:$B$28,H237,Barèmes!$C$6:$C$28,IF(H237="6ème","Mixte",G237)),Barèmes!$E$2,Barèmes!$F$2)))),IF(O237&gt;=SUMIFS(Barèmes!$F$6:$F$28,Barèmes!$A$6:$A$28,"Force bas du corps — Saut en longueur (m)",Barèmes!$B$6:$B$28,H237,Barèmes!$C$6:$C$28,IF(H237="6ème","Mixte",G237)),Barèmes!$B$2,IF(O237&gt;=SUMIFS(Barèmes!$G$6:$G$28,Barèmes!$A$6:$A$28,"Force bas du corps — Saut en longueur (m)",Barèmes!$B$6:$B$28,H237,Barèmes!$C$6:$C$28,IF(H237="6ème","Mixte",G237)),Barèmes!$C$2,IF(O237&gt;=SUMIFS(Barèmes!$H$6:$H$28,Barèmes!$A$6:$A$28,"Force bas du corps — Saut en longueur (m)",Barèmes!$B$6:$B$28,H237,Barèmes!$C$6:$C$28,IF(H237="6ème","Mixte",G237)),Barèmes!$D$2,IF(O237&gt;=SUMIFS(Barèmes!$I$6:$I$28,Barèmes!$A$6:$A$28,"Force bas du corps — Saut en longueur (m)",Barèmes!$B$6:$B$28,H237,Barèmes!$C$6:$C$28,IF(H237="6ème","Mixte",G237)),Barèmes!$E$2,Barèmes!$F$2))))))</f>
        <v/>
      </c>
      <c r="R237" s="22"/>
      <c r="S237" s="24" t="str">
        <f>IF(OR(R237="",SUMPRODUCT((Barèmes!$A$6:$A$28="Vitesse — 30 m (s)")*(Barèmes!$B$6:$B$28=H237)*(Barèmes!$C$6:$C$28=IF(H237="6ème","Mixte",G237)))=0),"",IF(SUMPRODUCT((Barèmes!$A$6:$A$28="Vitesse — 30 m (s)")*(Barèmes!$B$6:$B$28=H237)*(Barèmes!$C$6:$C$28=IF(H237="6ème","Mixte",G237))*(Barèmes!$J$6:$J$28="+"))&gt;0,IF(R237&lt;=SUMIFS(Barèmes!$D$6:$D$28,Barèmes!$A$6:$A$28,"Vitesse — 30 m (s)",Barèmes!$B$6:$B$28,H237,Barèmes!$C$6:$C$28,IF(H237="6ème","Mixte",G237)),"à besoin",IF(R237&lt;=SUMIFS(Barèmes!$E$6:$E$28,Barèmes!$A$6:$A$28,"Vitesse — 30 m (s)",Barèmes!$B$6:$B$28,H237,Barèmes!$C$6:$C$28,IF(H237="6ème","Mixte",G237)),"fragile","satisfaisant")),IF(R237&gt;=SUMIFS(Barèmes!$D$6:$D$28,Barèmes!$A$6:$A$28,"Vitesse — 30 m (s)",Barèmes!$B$6:$B$28,H237,Barèmes!$C$6:$C$28,IF(H237="6ème","Mixte",G237)),"à besoin",IF(R237&gt;=SUMIFS(Barèmes!$E$6:$E$28,Barèmes!$A$6:$A$28,"Vitesse — 30 m (s)",Barèmes!$B$6:$B$28,H237,Barèmes!$C$6:$C$28,IF(H237="6ème","Mixte",G237)),"fragile","satisfaisant"))))</f>
        <v/>
      </c>
      <c r="T237" s="24" t="str">
        <f>IF(OR(R237="",SUMPRODUCT((Barèmes!$A$6:$A$28="Vitesse — 30 m (s)")*(Barèmes!$B$6:$B$28=H237)*(Barèmes!$C$6:$C$28=IF(H237="6ème","Mixte",G237)))=0),"",IF(SUMPRODUCT((Barèmes!$A$6:$A$28="Vitesse — 30 m (s)")*(Barèmes!$B$6:$B$28=H237)*(Barèmes!$C$6:$C$28=IF(H237="6ème","Mixte",G237))*(Barèmes!$J$6:$J$28="+"))&gt;0,IF(R237&lt;=SUMIFS(Barèmes!$F$6:$F$28,Barèmes!$A$6:$A$28,"Vitesse — 30 m (s)",Barèmes!$B$6:$B$28,H237,Barèmes!$C$6:$C$28,IF(H237="6ème","Mixte",G237)),Barèmes!$B$2,IF(R237&lt;=SUMIFS(Barèmes!$G$6:$G$28,Barèmes!$A$6:$A$28,"Vitesse — 30 m (s)",Barèmes!$B$6:$B$28,H237,Barèmes!$C$6:$C$28,IF(H237="6ème","Mixte",G237)),Barèmes!$C$2,IF(R237&lt;=SUMIFS(Barèmes!$H$6:$H$28,Barèmes!$A$6:$A$28,"Vitesse — 30 m (s)",Barèmes!$B$6:$B$28,H237,Barèmes!$C$6:$C$28,IF(H237="6ème","Mixte",G237)),Barèmes!$D$2,IF(R237&lt;=SUMIFS(Barèmes!$I$6:$I$28,Barèmes!$A$6:$A$28,"Vitesse — 30 m (s)",Barèmes!$B$6:$B$28,H237,Barèmes!$C$6:$C$28,IF(H237="6ème","Mixte",G237)),Barèmes!$E$2,Barèmes!$F$2)))),IF(R237&gt;=SUMIFS(Barèmes!$F$6:$F$28,Barèmes!$A$6:$A$28,"Vitesse — 30 m (s)",Barèmes!$B$6:$B$28,H237,Barèmes!$C$6:$C$28,IF(H237="6ème","Mixte",G237)),Barèmes!$B$2,IF(R237&gt;=SUMIFS(Barèmes!$G$6:$G$28,Barèmes!$A$6:$A$28,"Vitesse — 30 m (s)",Barèmes!$B$6:$B$28,H237,Barèmes!$C$6:$C$28,IF(H237="6ème","Mixte",G237)),Barèmes!$C$2,IF(R237&gt;=SUMIFS(Barèmes!$H$6:$H$28,Barèmes!$A$6:$A$28,"Vitesse — 30 m (s)",Barèmes!$B$6:$B$28,H237,Barèmes!$C$6:$C$28,IF(H237="6ème","Mixte",G237)),Barèmes!$D$2,IF(R237&gt;=SUMIFS(Barèmes!$I$6:$I$28,Barèmes!$A$6:$A$28,"Vitesse — 30 m (s)",Barèmes!$B$6:$B$28,H237,Barèmes!$C$6:$C$28,IF(H237="6ème","Mixte",G237)),Barèmes!$E$2,Barèmes!$F$2))))))</f>
        <v/>
      </c>
      <c r="U237" s="22"/>
      <c r="V237" s="25" t="str">
        <f>IF(OR(U237="",SUMPRODUCT((Barèmes!$A$6:$A$28="Vitesse — 50 m (s)")*(Barèmes!$B$6:$B$28=H237)*(Barèmes!$C$6:$C$28=IF(H237="6ème","Mixte",G237)))=0),"",IF(SUMPRODUCT((Barèmes!$A$6:$A$28="Vitesse — 50 m (s)")*(Barèmes!$B$6:$B$28=H237)*(Barèmes!$C$6:$C$28=IF(H237="6ème","Mixte",G237))*(Barèmes!$J$6:$J$28="+"))&gt;0,IF(U237&lt;=SUMIFS(Barèmes!$D$6:$D$28,Barèmes!$A$6:$A$28,"Vitesse — 50 m (s)",Barèmes!$B$6:$B$28,H237,Barèmes!$C$6:$C$28,IF(H237="6ème","Mixte",G237)),"à besoin",IF(U237&lt;=SUMIFS(Barèmes!$E$6:$E$28,Barèmes!$A$6:$A$28,"Vitesse — 50 m (s)",Barèmes!$B$6:$B$28,H237,Barèmes!$C$6:$C$28,IF(H237="6ème","Mixte",G237)),"fragile","satisfaisant")),IF(U237&gt;=SUMIFS(Barèmes!$D$6:$D$28,Barèmes!$A$6:$A$28,"Vitesse — 50 m (s)",Barèmes!$B$6:$B$28,H237,Barèmes!$C$6:$C$28,IF(H237="6ème","Mixte",G237)),"à besoin",IF(U237&gt;=SUMIFS(Barèmes!$E$6:$E$28,Barèmes!$A$6:$A$28,"Vitesse — 50 m (s)",Barèmes!$B$6:$B$28,H237,Barèmes!$C$6:$C$28,IF(H237="6ème","Mixte",G237)),"fragile","satisfaisant"))))</f>
        <v/>
      </c>
      <c r="W237" s="25" t="str">
        <f>IF(OR(U237="",SUMPRODUCT((Barèmes!$A$6:$A$28="Vitesse — 50 m (s)")*(Barèmes!$B$6:$B$28=H237)*(Barèmes!$C$6:$C$28=IF(H237="6ème","Mixte",G237)))=0),"",IF(SUMPRODUCT((Barèmes!$A$6:$A$28="Vitesse — 50 m (s)")*(Barèmes!$B$6:$B$28=H237)*(Barèmes!$C$6:$C$28=IF(H237="6ème","Mixte",G237))*(Barèmes!$J$6:$J$28="+"))&gt;0,IF(U237&lt;=SUMIFS(Barèmes!$F$6:$F$28,Barèmes!$A$6:$A$28,"Vitesse — 50 m (s)",Barèmes!$B$6:$B$28,H237,Barèmes!$C$6:$C$28,IF(H237="6ème","Mixte",G237)),Barèmes!$B$2,IF(U237&lt;=SUMIFS(Barèmes!$G$6:$G$28,Barèmes!$A$6:$A$28,"Vitesse — 50 m (s)",Barèmes!$B$6:$B$28,H237,Barèmes!$C$6:$C$28,IF(H237="6ème","Mixte",G237)),Barèmes!$C$2,IF(U237&lt;=SUMIFS(Barèmes!$H$6:$H$28,Barèmes!$A$6:$A$28,"Vitesse — 50 m (s)",Barèmes!$B$6:$B$28,H237,Barèmes!$C$6:$C$28,IF(H237="6ème","Mixte",G237)),Barèmes!$D$2,IF(U237&lt;=SUMIFS(Barèmes!$I$6:$I$28,Barèmes!$A$6:$A$28,"Vitesse — 50 m (s)",Barèmes!$B$6:$B$28,H237,Barèmes!$C$6:$C$28,IF(H237="6ème","Mixte",G237)),Barèmes!$E$2,Barèmes!$F$2)))),IF(U237&gt;=SUMIFS(Barèmes!$F$6:$F$28,Barèmes!$A$6:$A$28,"Vitesse — 50 m (s)",Barèmes!$B$6:$B$28,H237,Barèmes!$C$6:$C$28,IF(H237="6ème","Mixte",G237)),Barèmes!$B$2,IF(U237&gt;=SUMIFS(Barèmes!$G$6:$G$28,Barèmes!$A$6:$A$28,"Vitesse — 50 m (s)",Barèmes!$B$6:$B$28,H237,Barèmes!$C$6:$C$28,IF(H237="6ème","Mixte",G237)),Barèmes!$C$2,IF(U237&gt;=SUMIFS(Barèmes!$H$6:$H$28,Barèmes!$A$6:$A$28,"Vitesse — 50 m (s)",Barèmes!$B$6:$B$28,H237,Barèmes!$C$6:$C$28,IF(H237="6ème","Mixte",G237)),Barèmes!$D$2,IF(U237&gt;=SUMIFS(Barèmes!$I$6:$I$28,Barèmes!$A$6:$A$28,"Vitesse — 50 m (s)",Barèmes!$B$6:$B$28,H237,Barèmes!$C$6:$C$28,IF(H237="6ème","Mixte",G237)),Barèmes!$E$2,Barèmes!$F$2))))))</f>
        <v/>
      </c>
      <c r="X237" s="18"/>
      <c r="Y237" s="26" t="str" cm="1">
        <f t="array" ref="Y237">IF(OR(X237="",SUMPRODUCT((Barèmes!$A$6:$A$28="Souplesse (score 1-5)")*(Barèmes!$B$6:$B$28=H237)*(Barèmes!$C$6:$C$28=IF(H237="6ème","Mixte",G237)))=0),"",IF(SUMPRODUCT((Barèmes!$A$6:$A$28="Souplesse (score 1-5)")*(Barèmes!$B$6:$B$28=H237)*(Barèmes!$C$6:$C$28=IF(H237="6ème","Mixte",G237))*(Barèmes!$J$6:$J$28="+"))&gt;0,IF(X237&lt;=SUMIFS(Barèmes!$D$6:$D$28,Barèmes!$A$6:$A$28,"Souplesse (score 1-5)",Barèmes!$B$6:$B$28,H237,Barèmes!$C$6:$C$28,IF(H237="6ème","Mixte",G237)),"à besoin",IF(X237&lt;=SUMIFS(Barèmes!$E$6:$E$28,Barèmes!$A$6:$A$28,"Souplesse (score 1-5)",Barèmes!$B$6:$B$28,H237,Barèmes!$C$6:$C$28,IF(H237="6ème","Mixte",G237)),"fragile","satisfaisant")),IF(X237&gt;=SUMIFS(Barèmes!$D$6:$D$28,Barèmes!$A$6:$A$28,"Souplesse (score 1-5)",Barèmes!$B$6:$B$28,H237,Barèmes!$C$6:$C$28,IF(H237="6ème","Mixte",G237)),"à besoin",IF(X237&gt;=SUMIFS(Barèmes!$E$6:$E$28,Barèmes!$A$6:$A$28,"Souplesse (score 1-5)",Barèmes!$B$6:$B$28,H237,Barèmes!$C$6:$C$28,IF(H237="6ème","Mixte",G237)),"fragile","satisfaisant"))))</f>
        <v/>
      </c>
      <c r="Z237" s="26" t="str" cm="1">
        <f t="array" ref="Z237">IF(OR(X237="",SUMPRODUCT((Barèmes!$A$6:$A$28="Souplesse (score 1-5)")*(Barèmes!$B$6:$B$28=H237)*(Barèmes!$C$6:$C$28=IF(H237="6ème","Mixte",G237)))=0),"",IF(SUMPRODUCT((Barèmes!$A$6:$A$28="Souplesse (score 1-5)")*(Barèmes!$B$6:$B$28=H237)*(Barèmes!$C$6:$C$28=IF(H237="6ème","Mixte",G237))*(Barèmes!$J$6:$J$28="+"))&gt;0,IF(X237&lt;=SUMIFS(Barèmes!$F$6:$F$28,Barèmes!$A$6:$A$28,"Souplesse (score 1-5)",Barèmes!$B$6:$B$28,H237,Barèmes!$C$6:$C$28,IF(H237="6ème","Mixte",G237)),Barèmes!$B$2,IF(X237&lt;=SUMIFS(Barèmes!$G$6:$G$28,Barèmes!$A$6:$A$28,"Souplesse (score 1-5)",Barèmes!$B$6:$B$28,H237,Barèmes!$C$6:$C$28,IF(H237="6ème","Mixte",G237)),Barèmes!$C$2,IF(X237&lt;=SUMIFS(Barèmes!$H$6:$H$28,Barèmes!$A$6:$A$28,"Souplesse (score 1-5)",Barèmes!$B$6:$B$28,H237,Barèmes!$C$6:$C$28,IF(H237="6ème","Mixte",G237)),Barèmes!$D$2,IF(X237&lt;=SUMIFS(Barèmes!$I$6:$I$28,Barèmes!$A$6:$A$28,"Souplesse (score 1-5)",Barèmes!$B$6:$B$28,H237,Barèmes!$C$6:$C$28,IF(H237="6ème","Mixte",G237)),Barèmes!$E$2,Barèmes!$F$2)))),IF(X237&gt;=SUMIFS(Barèmes!$F$6:$F$28,Barèmes!$A$6:$A$28,"Souplesse (score 1-5)",Barèmes!$B$6:$B$28,H237,Barèmes!$C$6:$C$28,IF(H237="6ème","Mixte",G237)),Barèmes!$B$2,IF(X237&gt;=SUMIFS(Barèmes!$G$6:$G$28,Barèmes!$A$6:$A$28,"Souplesse (score 1-5)",Barèmes!$B$6:$B$28,H237,Barèmes!$C$6:$C$28,IF(H237="6ème","Mixte",G237)),Barèmes!$C$2,IF(X237&gt;=SUMIFS(Barèmes!$H$6:$H$28,Barèmes!$A$6:$A$28,"Souplesse (score 1-5)",Barèmes!$B$6:$B$28,H237,Barèmes!$C$6:$C$28,IF(H237="6ème","Mixte",G237)),Barèmes!$D$2,IF(X237&gt;=SUMIFS(Barèmes!$I$6:$I$28,Barèmes!$A$6:$A$28,"Souplesse (score 1-5)",Barèmes!$B$6:$B$28,H237,Barèmes!$C$6:$C$28,IF(H237="6ème","Mixte",G237)),Barèmes!$E$2,Barèmes!$F$2))))))</f>
        <v/>
      </c>
      <c r="AA237" s="22"/>
      <c r="AB237" s="27" t="str">
        <f>IF(OR(AA237="",SUMPRODUCT((Barèmes!$A$6:$A$28="Agilité — T-test 974 (s)")*(Barèmes!$B$6:$B$28=H237)*(Barèmes!$C$6:$C$28=IF(H237="6ème","Mixte",G237)))=0),"",IF(SUMPRODUCT((Barèmes!$A$6:$A$28="Agilité — T-test 974 (s)")*(Barèmes!$B$6:$B$28=H237)*(Barèmes!$C$6:$C$28=IF(H237="6ème","Mixte",G237))*(Barèmes!$J$6:$J$28="+"))&gt;0,IF(AA237&lt;=SUMIFS(Barèmes!$D$6:$D$28,Barèmes!$A$6:$A$28,"Agilité — T-test 974 (s)",Barèmes!$B$6:$B$28,H237,Barèmes!$C$6:$C$28,IF(H237="6ème","Mixte",G237)),"à besoin",IF(AA237&lt;=SUMIFS(Barèmes!$E$6:$E$28,Barèmes!$A$6:$A$28,"Agilité — T-test 974 (s)",Barèmes!$B$6:$B$28,H237,Barèmes!$C$6:$C$28,IF(H237="6ème","Mixte",G237)),"fragile","satisfaisant")),IF(AA237&gt;=SUMIFS(Barèmes!$D$6:$D$28,Barèmes!$A$6:$A$28,"Agilité — T-test 974 (s)",Barèmes!$B$6:$B$28,H237,Barèmes!$C$6:$C$28,IF(H237="6ème","Mixte",G237)),"à besoin",IF(AA237&gt;=SUMIFS(Barèmes!$E$6:$E$28,Barèmes!$A$6:$A$28,"Agilité — T-test 974 (s)",Barèmes!$B$6:$B$28,H237,Barèmes!$C$6:$C$28,IF(H237="6ème","Mixte",G237)),"fragile","satisfaisant"))))</f>
        <v/>
      </c>
      <c r="AC237" s="27" t="str">
        <f>IF(OR(AA237="",SUMPRODUCT((Barèmes!$A$6:$A$28="Agilité — T-test 974 (s)")*(Barèmes!$B$6:$B$28=H237)*(Barèmes!$C$6:$C$28=IF(H237="6ème","Mixte",G237)))=0),"",IF(SUMPRODUCT((Barèmes!$A$6:$A$28="Agilité — T-test 974 (s)")*(Barèmes!$B$6:$B$28=H237)*(Barèmes!$C$6:$C$28=IF(H237="6ème","Mixte",G237))*(Barèmes!$J$6:$J$28="+"))&gt;0,IF(AA237&lt;=SUMIFS(Barèmes!$F$6:$F$28,Barèmes!$A$6:$A$28,"Agilité — T-test 974 (s)",Barèmes!$B$6:$B$28,H237,Barèmes!$C$6:$C$28,IF(H237="6ème","Mixte",G237)),Barèmes!$B$2,IF(AA237&lt;=SUMIFS(Barèmes!$G$6:$G$28,Barèmes!$A$6:$A$28,"Agilité — T-test 974 (s)",Barèmes!$B$6:$B$28,H237,Barèmes!$C$6:$C$28,IF(H237="6ème","Mixte",G237)),Barèmes!$C$2,IF(AA237&lt;=SUMIFS(Barèmes!$H$6:$H$28,Barèmes!$A$6:$A$28,"Agilité — T-test 974 (s)",Barèmes!$B$6:$B$28,H237,Barèmes!$C$6:$C$28,IF(H237="6ème","Mixte",G237)),Barèmes!$D$2,IF(AA237&lt;=SUMIFS(Barèmes!$I$6:$I$28,Barèmes!$A$6:$A$28,"Agilité — T-test 974 (s)",Barèmes!$B$6:$B$28,H237,Barèmes!$C$6:$C$28,IF(H237="6ème","Mixte",G237)),Barèmes!$E$2,Barèmes!$F$2)))),IF(AA237&gt;=SUMIFS(Barèmes!$F$6:$F$28,Barèmes!$A$6:$A$28,"Agilité — T-test 974 (s)",Barèmes!$B$6:$B$28,H237,Barèmes!$C$6:$C$28,IF(H237="6ème","Mixte",G237)),Barèmes!$B$2,IF(AA237&gt;=SUMIFS(Barèmes!$G$6:$G$28,Barèmes!$A$6:$A$28,"Agilité — T-test 974 (s)",Barèmes!$B$6:$B$28,H237,Barèmes!$C$6:$C$28,IF(H237="6ème","Mixte",G237)),Barèmes!$C$2,IF(AA237&gt;=SUMIFS(Barèmes!$H$6:$H$28,Barèmes!$A$6:$A$28,"Agilité — T-test 974 (s)",Barèmes!$B$6:$B$28,H237,Barèmes!$C$6:$C$28,IF(H237="6ème","Mixte",G237)),Barèmes!$D$2,IF(AA237&gt;=SUMIFS(Barèmes!$I$6:$I$28,Barèmes!$A$6:$A$28,"Agilité — T-test 974 (s)",Barèmes!$B$6:$B$28,H237,Barèmes!$C$6:$C$28,IF(H237="6ème","Mixte",G237)),Barèmes!$E$2,Barèmes!$F$2))))))</f>
        <v/>
      </c>
      <c r="AD237" s="28" t="str">
        <f t="shared" si="26"/>
        <v/>
      </c>
      <c r="AE237" s="29" t="str">
        <f t="shared" si="27"/>
        <v/>
      </c>
      <c r="AF237" s="30" t="str">
        <f>IF(OR(AD237="",SUMPRODUCT((Barèmes!$A$6:$A$28="Surcoût d'agilité (s) — technique")*(Barèmes!$B$6:$B$28=H237)*(Barèmes!$C$6:$C$28=IF(H237="6ème","Mixte",G237)))=0),"",IF(SUMPRODUCT((Barèmes!$A$6:$A$28="Surcoût d'agilité (s) — technique")*(Barèmes!$B$6:$B$28=H237)*(Barèmes!$C$6:$C$28=IF(H237="6ème","Mixte",G237))*(Barèmes!$J$6:$J$28="+"))&gt;0,IF(AD237&lt;=SUMIFS(Barèmes!$D$6:$D$28,Barèmes!$A$6:$A$28,"Surcoût d'agilité (s) — technique",Barèmes!$B$6:$B$28,H237,Barèmes!$C$6:$C$28,IF(H237="6ème","Mixte",G237)),"à besoin",IF(AD237&lt;=SUMIFS(Barèmes!$E$6:$E$28,Barèmes!$A$6:$A$28,"Surcoût d'agilité (s) — technique",Barèmes!$B$6:$B$28,H237,Barèmes!$C$6:$C$28,IF(H237="6ème","Mixte",G237)),"fragile","satisfaisant")),IF(AD237&gt;=SUMIFS(Barèmes!$D$6:$D$28,Barèmes!$A$6:$A$28,"Surcoût d'agilité (s) — technique",Barèmes!$B$6:$B$28,H237,Barèmes!$C$6:$C$28,IF(H237="6ème","Mixte",G237)),"à besoin",IF(AD237&gt;=SUMIFS(Barèmes!$E$6:$E$28,Barèmes!$A$6:$A$28,"Surcoût d'agilité (s) — technique",Barèmes!$B$6:$B$28,H237,Barèmes!$C$6:$C$28,IF(H237="6ème","Mixte",G237)),"fragile","satisfaisant"))))</f>
        <v/>
      </c>
      <c r="AG237" s="30" t="str">
        <f>IF(OR(AD237="",SUMPRODUCT((Barèmes!$A$6:$A$28="Surcoût d'agilité (s) — technique")*(Barèmes!$B$6:$B$28=H237)*(Barèmes!$C$6:$C$28=IF(H237="6ème","Mixte",G237)))=0),"",IF(SUMPRODUCT((Barèmes!$A$6:$A$28="Surcoût d'agilité (s) — technique")*(Barèmes!$B$6:$B$28=H237)*(Barèmes!$C$6:$C$28=IF(H237="6ème","Mixte",G237))*(Barèmes!$J$6:$J$28="+"))&gt;0,IF(AD237&lt;=SUMIFS(Barèmes!$F$6:$F$28,Barèmes!$A$6:$A$28,"Surcoût d'agilité (s) — technique",Barèmes!$B$6:$B$28,H237,Barèmes!$C$6:$C$28,IF(H237="6ème","Mixte",G237)),Barèmes!$B$2,IF(AD237&lt;=SUMIFS(Barèmes!$G$6:$G$28,Barèmes!$A$6:$A$28,"Surcoût d'agilité (s) — technique",Barèmes!$B$6:$B$28,H237,Barèmes!$C$6:$C$28,IF(H237="6ème","Mixte",G237)),Barèmes!$C$2,IF(AD237&lt;=SUMIFS(Barèmes!$H$6:$H$28,Barèmes!$A$6:$A$28,"Surcoût d'agilité (s) — technique",Barèmes!$B$6:$B$28,H237,Barèmes!$C$6:$C$28,IF(H237="6ème","Mixte",G237)),Barèmes!$D$2,IF(AD237&lt;=SUMIFS(Barèmes!$I$6:$I$28,Barèmes!$A$6:$A$28,"Surcoût d'agilité (s) — technique",Barèmes!$B$6:$B$28,H237,Barèmes!$C$6:$C$28,IF(H237="6ème","Mixte",G237)),Barèmes!$E$2,Barèmes!$F$2)))),IF(AD237&gt;=SUMIFS(Barèmes!$F$6:$F$28,Barèmes!$A$6:$A$28,"Surcoût d'agilité (s) — technique",Barèmes!$B$6:$B$28,H237,Barèmes!$C$6:$C$28,IF(H237="6ème","Mixte",G237)),Barèmes!$B$2,IF(AD237&gt;=SUMIFS(Barèmes!$G$6:$G$28,Barèmes!$A$6:$A$28,"Surcoût d'agilité (s) — technique",Barèmes!$B$6:$B$28,H237,Barèmes!$C$6:$C$28,IF(H237="6ème","Mixte",G237)),Barèmes!$C$2,IF(AD237&gt;=SUMIFS(Barèmes!$H$6:$H$28,Barèmes!$A$6:$A$28,"Surcoût d'agilité (s) — technique",Barèmes!$B$6:$B$28,H237,Barèmes!$C$6:$C$28,IF(H237="6ème","Mixte",G237)),Barèmes!$D$2,IF(AD237&gt;=SUMIFS(Barèmes!$I$6:$I$28,Barèmes!$A$6:$A$28,"Surcoût d'agilité (s) — technique",Barèmes!$B$6:$B$28,H237,Barèmes!$C$6:$C$28,IF(H237="6ème","Mixte",G237)),Barèmes!$E$2,Barèmes!$F$2))))))</f>
        <v/>
      </c>
      <c r="AH237" s="31" t="str">
        <f>IF((IF(N237="",0,1)+IF(Q237="",0,1)+IF(W237="",0,1)+IF(Z237="",0,1)+IF(AC237="",0,1))=0,"",3*IF(N237=Barèmes!$B$2,1,IF(N237=Barèmes!$C$2,2,IF(N237=Barèmes!$D$2,3,IF(N237=Barèmes!$E$2,4,IF(N237=Barèmes!$F$2,5,0)))))+3*IF(Q237=Barèmes!$B$2,1,IF(Q237=Barèmes!$C$2,2,IF(Q237=Barèmes!$D$2,3,IF(Q237=Barèmes!$E$2,4,IF(Q237=Barèmes!$F$2,5,0)))))+2*IF(W237=Barèmes!$B$2,1,IF(W237=Barèmes!$C$2,2,IF(W237=Barèmes!$D$2,3,IF(W237=Barèmes!$E$2,4,IF(W237=Barèmes!$F$2,5,0)))))+1*IF(Z237=Barèmes!$B$2,1,IF(Z237=Barèmes!$C$2,2,IF(Z237=Barèmes!$D$2,3,IF(Z237=Barèmes!$E$2,4,IF(Z237=Barèmes!$F$2,5,0)))))+1*IF(AC237=Barèmes!$B$2,1,IF(AC237=Barèmes!$C$2,2,IF(AC237=Barèmes!$D$2,3,IF(AC237=Barèmes!$E$2,4,IF(AC237=Barèmes!$F$2,5,0))))))</f>
        <v/>
      </c>
      <c r="AI237" s="31"/>
      <c r="AJ237" s="32" t="str">
        <f>IFERROR(INDEX(Croissance!$B$5:$B$604,MATCH(A237,Croissance!$A$5:$A$604,0)),"")</f>
        <v/>
      </c>
      <c r="AK237" s="32" t="str">
        <f>IFERROR(INDEX(Croissance!$C$5:$C$604,MATCH(A237,Croissance!$A$5:$A$604,0)),"")</f>
        <v/>
      </c>
      <c r="AL237" s="32" t="str">
        <f>IFERROR(INDEX(Croissance!$D$5:$D$604,MATCH(A237,Croissance!$A$5:$A$604,0)),"")</f>
        <v/>
      </c>
      <c r="AM237" s="32" t="str">
        <f>IFERROR(INDEX(Croissance!$E$5:$E$604,MATCH(A237,Croissance!$A$5:$A$604,0)),"")</f>
        <v/>
      </c>
      <c r="AO237" s="33">
        <f t="shared" si="32"/>
        <v>0</v>
      </c>
      <c r="AP237" s="33">
        <f t="shared" si="28"/>
        <v>0</v>
      </c>
      <c r="AQ237" s="33">
        <f>IF(A237="",0,IF(AND(OR('Synthèse classe'!$C$2="Tous",C237='Synthèse classe'!$C$2),OR('Synthèse classe'!$C$3="Toutes",D237='Synthèse classe'!$C$3),OR('Synthèse classe'!$C$4="Toutes",AND('Synthèse classe'!$C$4="Dernière",AP237=1),B237=IFERROR(VALUE('Synthèse classe'!$C$4),0))),1,0))</f>
        <v>0</v>
      </c>
      <c r="AR237" s="34" t="str">
        <f t="shared" si="29"/>
        <v/>
      </c>
    </row>
    <row r="238" spans="1:44" x14ac:dyDescent="0.2">
      <c r="A238" s="17" t="str">
        <f t="shared" si="25"/>
        <v/>
      </c>
      <c r="B238" s="18"/>
      <c r="C238" s="19"/>
      <c r="D238" s="19"/>
      <c r="E238" s="19"/>
      <c r="F238" s="19"/>
      <c r="G238" s="19"/>
      <c r="H238" s="17" t="str">
        <f t="shared" si="30"/>
        <v/>
      </c>
      <c r="I238" s="20"/>
      <c r="J238" s="18"/>
      <c r="K238" s="19"/>
      <c r="L238" s="21" t="str">
        <f t="shared" si="31"/>
        <v/>
      </c>
      <c r="M238" s="21" t="str">
        <f>IF(OR(J238="",SUMPRODUCT((Barèmes!$A$6:$A$28="Endurance — Luc Léger (palier)")*(Barèmes!$B$6:$B$28=H238)*(Barèmes!$C$6:$C$28=IF(H238="6ème","Mixte",G238)))=0),"",IF(SUMPRODUCT((Barèmes!$A$6:$A$28="Endurance — Luc Léger (palier)")*(Barèmes!$B$6:$B$28=H238)*(Barèmes!$C$6:$C$28=IF(H238="6ème","Mixte",G238))*(Barèmes!$J$6:$J$28="+"))&gt;0,IF(J238&lt;=SUMIFS(Barèmes!$D$6:$D$28,Barèmes!$A$6:$A$28,"Endurance — Luc Léger (palier)",Barèmes!$B$6:$B$28,H238,Barèmes!$C$6:$C$28,IF(H238="6ème","Mixte",G238)),"à besoin",IF(J238&lt;=SUMIFS(Barèmes!$E$6:$E$28,Barèmes!$A$6:$A$28,"Endurance — Luc Léger (palier)",Barèmes!$B$6:$B$28,H238,Barèmes!$C$6:$C$28,IF(H238="6ème","Mixte",G238)),"fragile","satisfaisant")),IF(J238&gt;=SUMIFS(Barèmes!$D$6:$D$28,Barèmes!$A$6:$A$28,"Endurance — Luc Léger (palier)",Barèmes!$B$6:$B$28,H238,Barèmes!$C$6:$C$28,IF(H238="6ème","Mixte",G238)),"à besoin",IF(J238&gt;=SUMIFS(Barèmes!$E$6:$E$28,Barèmes!$A$6:$A$28,"Endurance — Luc Léger (palier)",Barèmes!$B$6:$B$28,H238,Barèmes!$C$6:$C$28,IF(H238="6ème","Mixte",G238)),"fragile","satisfaisant"))))</f>
        <v/>
      </c>
      <c r="N238" s="21" t="str">
        <f>IF(OR(J238="",SUMPRODUCT((Barèmes!$A$6:$A$28="Endurance — Luc Léger (palier)")*(Barèmes!$B$6:$B$28=H238)*(Barèmes!$C$6:$C$28=IF(H238="6ème","Mixte",G238)))=0),"",IF(SUMPRODUCT((Barèmes!$A$6:$A$28="Endurance — Luc Léger (palier)")*(Barèmes!$B$6:$B$28=H238)*(Barèmes!$C$6:$C$28=IF(H238="6ème","Mixte",G238))*(Barèmes!$J$6:$J$28="+"))&gt;0,IF(J238&lt;=SUMIFS(Barèmes!$F$6:$F$28,Barèmes!$A$6:$A$28,"Endurance — Luc Léger (palier)",Barèmes!$B$6:$B$28,H238,Barèmes!$C$6:$C$28,IF(H238="6ème","Mixte",G238)),Barèmes!$B$2,IF(J238&lt;=SUMIFS(Barèmes!$G$6:$G$28,Barèmes!$A$6:$A$28,"Endurance — Luc Léger (palier)",Barèmes!$B$6:$B$28,H238,Barèmes!$C$6:$C$28,IF(H238="6ème","Mixte",G238)),Barèmes!$C$2,IF(J238&lt;=SUMIFS(Barèmes!$H$6:$H$28,Barèmes!$A$6:$A$28,"Endurance — Luc Léger (palier)",Barèmes!$B$6:$B$28,H238,Barèmes!$C$6:$C$28,IF(H238="6ème","Mixte",G238)),Barèmes!$D$2,IF(J238&lt;=SUMIFS(Barèmes!$I$6:$I$28,Barèmes!$A$6:$A$28,"Endurance — Luc Léger (palier)",Barèmes!$B$6:$B$28,H238,Barèmes!$C$6:$C$28,IF(H238="6ème","Mixte",G238)),Barèmes!$E$2,Barèmes!$F$2)))),IF(J238&gt;=SUMIFS(Barèmes!$F$6:$F$28,Barèmes!$A$6:$A$28,"Endurance — Luc Léger (palier)",Barèmes!$B$6:$B$28,H238,Barèmes!$C$6:$C$28,IF(H238="6ème","Mixte",G238)),Barèmes!$B$2,IF(J238&gt;=SUMIFS(Barèmes!$G$6:$G$28,Barèmes!$A$6:$A$28,"Endurance — Luc Léger (palier)",Barèmes!$B$6:$B$28,H238,Barèmes!$C$6:$C$28,IF(H238="6ème","Mixte",G238)),Barèmes!$C$2,IF(J238&gt;=SUMIFS(Barèmes!$H$6:$H$28,Barèmes!$A$6:$A$28,"Endurance — Luc Léger (palier)",Barèmes!$B$6:$B$28,H238,Barèmes!$C$6:$C$28,IF(H238="6ème","Mixte",G238)),Barèmes!$D$2,IF(J238&gt;=SUMIFS(Barèmes!$I$6:$I$28,Barèmes!$A$6:$A$28,"Endurance — Luc Léger (palier)",Barèmes!$B$6:$B$28,H238,Barèmes!$C$6:$C$28,IF(H238="6ème","Mixte",G238)),Barèmes!$E$2,Barèmes!$F$2))))))</f>
        <v/>
      </c>
      <c r="O238" s="22"/>
      <c r="P238" s="23" t="str">
        <f>IF(OR(O238="",SUMPRODUCT((Barèmes!$A$6:$A$28="Force bas du corps — Saut en longueur (m)")*(Barèmes!$B$6:$B$28=H238)*(Barèmes!$C$6:$C$28=IF(H238="6ème","Mixte",G238)))=0),"",IF(SUMPRODUCT((Barèmes!$A$6:$A$28="Force bas du corps — Saut en longueur (m)")*(Barèmes!$B$6:$B$28=H238)*(Barèmes!$C$6:$C$28=IF(H238="6ème","Mixte",G238))*(Barèmes!$J$6:$J$28="+"))&gt;0,IF(O238&lt;=SUMIFS(Barèmes!$D$6:$D$28,Barèmes!$A$6:$A$28,"Force bas du corps — Saut en longueur (m)",Barèmes!$B$6:$B$28,H238,Barèmes!$C$6:$C$28,IF(H238="6ème","Mixte",G238)),"à besoin",IF(O238&lt;=SUMIFS(Barèmes!$E$6:$E$28,Barèmes!$A$6:$A$28,"Force bas du corps — Saut en longueur (m)",Barèmes!$B$6:$B$28,H238,Barèmes!$C$6:$C$28,IF(H238="6ème","Mixte",G238)),"fragile","satisfaisant")),IF(O238&gt;=SUMIFS(Barèmes!$D$6:$D$28,Barèmes!$A$6:$A$28,"Force bas du corps — Saut en longueur (m)",Barèmes!$B$6:$B$28,H238,Barèmes!$C$6:$C$28,IF(H238="6ème","Mixte",G238)),"à besoin",IF(O238&gt;=SUMIFS(Barèmes!$E$6:$E$28,Barèmes!$A$6:$A$28,"Force bas du corps — Saut en longueur (m)",Barèmes!$B$6:$B$28,H238,Barèmes!$C$6:$C$28,IF(H238="6ème","Mixte",G238)),"fragile","satisfaisant"))))</f>
        <v/>
      </c>
      <c r="Q238" s="23" t="str">
        <f>IF(OR(O238="",SUMPRODUCT((Barèmes!$A$6:$A$28="Force bas du corps — Saut en longueur (m)")*(Barèmes!$B$6:$B$28=H238)*(Barèmes!$C$6:$C$28=IF(H238="6ème","Mixte",G238)))=0),"",IF(SUMPRODUCT((Barèmes!$A$6:$A$28="Force bas du corps — Saut en longueur (m)")*(Barèmes!$B$6:$B$28=H238)*(Barèmes!$C$6:$C$28=IF(H238="6ème","Mixte",G238))*(Barèmes!$J$6:$J$28="+"))&gt;0,IF(O238&lt;=SUMIFS(Barèmes!$F$6:$F$28,Barèmes!$A$6:$A$28,"Force bas du corps — Saut en longueur (m)",Barèmes!$B$6:$B$28,H238,Barèmes!$C$6:$C$28,IF(H238="6ème","Mixte",G238)),Barèmes!$B$2,IF(O238&lt;=SUMIFS(Barèmes!$G$6:$G$28,Barèmes!$A$6:$A$28,"Force bas du corps — Saut en longueur (m)",Barèmes!$B$6:$B$28,H238,Barèmes!$C$6:$C$28,IF(H238="6ème","Mixte",G238)),Barèmes!$C$2,IF(O238&lt;=SUMIFS(Barèmes!$H$6:$H$28,Barèmes!$A$6:$A$28,"Force bas du corps — Saut en longueur (m)",Barèmes!$B$6:$B$28,H238,Barèmes!$C$6:$C$28,IF(H238="6ème","Mixte",G238)),Barèmes!$D$2,IF(O238&lt;=SUMIFS(Barèmes!$I$6:$I$28,Barèmes!$A$6:$A$28,"Force bas du corps — Saut en longueur (m)",Barèmes!$B$6:$B$28,H238,Barèmes!$C$6:$C$28,IF(H238="6ème","Mixte",G238)),Barèmes!$E$2,Barèmes!$F$2)))),IF(O238&gt;=SUMIFS(Barèmes!$F$6:$F$28,Barèmes!$A$6:$A$28,"Force bas du corps — Saut en longueur (m)",Barèmes!$B$6:$B$28,H238,Barèmes!$C$6:$C$28,IF(H238="6ème","Mixte",G238)),Barèmes!$B$2,IF(O238&gt;=SUMIFS(Barèmes!$G$6:$G$28,Barèmes!$A$6:$A$28,"Force bas du corps — Saut en longueur (m)",Barèmes!$B$6:$B$28,H238,Barèmes!$C$6:$C$28,IF(H238="6ème","Mixte",G238)),Barèmes!$C$2,IF(O238&gt;=SUMIFS(Barèmes!$H$6:$H$28,Barèmes!$A$6:$A$28,"Force bas du corps — Saut en longueur (m)",Barèmes!$B$6:$B$28,H238,Barèmes!$C$6:$C$28,IF(H238="6ème","Mixte",G238)),Barèmes!$D$2,IF(O238&gt;=SUMIFS(Barèmes!$I$6:$I$28,Barèmes!$A$6:$A$28,"Force bas du corps — Saut en longueur (m)",Barèmes!$B$6:$B$28,H238,Barèmes!$C$6:$C$28,IF(H238="6ème","Mixte",G238)),Barèmes!$E$2,Barèmes!$F$2))))))</f>
        <v/>
      </c>
      <c r="R238" s="22"/>
      <c r="S238" s="24" t="str">
        <f>IF(OR(R238="",SUMPRODUCT((Barèmes!$A$6:$A$28="Vitesse — 30 m (s)")*(Barèmes!$B$6:$B$28=H238)*(Barèmes!$C$6:$C$28=IF(H238="6ème","Mixte",G238)))=0),"",IF(SUMPRODUCT((Barèmes!$A$6:$A$28="Vitesse — 30 m (s)")*(Barèmes!$B$6:$B$28=H238)*(Barèmes!$C$6:$C$28=IF(H238="6ème","Mixte",G238))*(Barèmes!$J$6:$J$28="+"))&gt;0,IF(R238&lt;=SUMIFS(Barèmes!$D$6:$D$28,Barèmes!$A$6:$A$28,"Vitesse — 30 m (s)",Barèmes!$B$6:$B$28,H238,Barèmes!$C$6:$C$28,IF(H238="6ème","Mixte",G238)),"à besoin",IF(R238&lt;=SUMIFS(Barèmes!$E$6:$E$28,Barèmes!$A$6:$A$28,"Vitesse — 30 m (s)",Barèmes!$B$6:$B$28,H238,Barèmes!$C$6:$C$28,IF(H238="6ème","Mixte",G238)),"fragile","satisfaisant")),IF(R238&gt;=SUMIFS(Barèmes!$D$6:$D$28,Barèmes!$A$6:$A$28,"Vitesse — 30 m (s)",Barèmes!$B$6:$B$28,H238,Barèmes!$C$6:$C$28,IF(H238="6ème","Mixte",G238)),"à besoin",IF(R238&gt;=SUMIFS(Barèmes!$E$6:$E$28,Barèmes!$A$6:$A$28,"Vitesse — 30 m (s)",Barèmes!$B$6:$B$28,H238,Barèmes!$C$6:$C$28,IF(H238="6ème","Mixte",G238)),"fragile","satisfaisant"))))</f>
        <v/>
      </c>
      <c r="T238" s="24" t="str">
        <f>IF(OR(R238="",SUMPRODUCT((Barèmes!$A$6:$A$28="Vitesse — 30 m (s)")*(Barèmes!$B$6:$B$28=H238)*(Barèmes!$C$6:$C$28=IF(H238="6ème","Mixte",G238)))=0),"",IF(SUMPRODUCT((Barèmes!$A$6:$A$28="Vitesse — 30 m (s)")*(Barèmes!$B$6:$B$28=H238)*(Barèmes!$C$6:$C$28=IF(H238="6ème","Mixte",G238))*(Barèmes!$J$6:$J$28="+"))&gt;0,IF(R238&lt;=SUMIFS(Barèmes!$F$6:$F$28,Barèmes!$A$6:$A$28,"Vitesse — 30 m (s)",Barèmes!$B$6:$B$28,H238,Barèmes!$C$6:$C$28,IF(H238="6ème","Mixte",G238)),Barèmes!$B$2,IF(R238&lt;=SUMIFS(Barèmes!$G$6:$G$28,Barèmes!$A$6:$A$28,"Vitesse — 30 m (s)",Barèmes!$B$6:$B$28,H238,Barèmes!$C$6:$C$28,IF(H238="6ème","Mixte",G238)),Barèmes!$C$2,IF(R238&lt;=SUMIFS(Barèmes!$H$6:$H$28,Barèmes!$A$6:$A$28,"Vitesse — 30 m (s)",Barèmes!$B$6:$B$28,H238,Barèmes!$C$6:$C$28,IF(H238="6ème","Mixte",G238)),Barèmes!$D$2,IF(R238&lt;=SUMIFS(Barèmes!$I$6:$I$28,Barèmes!$A$6:$A$28,"Vitesse — 30 m (s)",Barèmes!$B$6:$B$28,H238,Barèmes!$C$6:$C$28,IF(H238="6ème","Mixte",G238)),Barèmes!$E$2,Barèmes!$F$2)))),IF(R238&gt;=SUMIFS(Barèmes!$F$6:$F$28,Barèmes!$A$6:$A$28,"Vitesse — 30 m (s)",Barèmes!$B$6:$B$28,H238,Barèmes!$C$6:$C$28,IF(H238="6ème","Mixte",G238)),Barèmes!$B$2,IF(R238&gt;=SUMIFS(Barèmes!$G$6:$G$28,Barèmes!$A$6:$A$28,"Vitesse — 30 m (s)",Barèmes!$B$6:$B$28,H238,Barèmes!$C$6:$C$28,IF(H238="6ème","Mixte",G238)),Barèmes!$C$2,IF(R238&gt;=SUMIFS(Barèmes!$H$6:$H$28,Barèmes!$A$6:$A$28,"Vitesse — 30 m (s)",Barèmes!$B$6:$B$28,H238,Barèmes!$C$6:$C$28,IF(H238="6ème","Mixte",G238)),Barèmes!$D$2,IF(R238&gt;=SUMIFS(Barèmes!$I$6:$I$28,Barèmes!$A$6:$A$28,"Vitesse — 30 m (s)",Barèmes!$B$6:$B$28,H238,Barèmes!$C$6:$C$28,IF(H238="6ème","Mixte",G238)),Barèmes!$E$2,Barèmes!$F$2))))))</f>
        <v/>
      </c>
      <c r="U238" s="22"/>
      <c r="V238" s="25" t="str">
        <f>IF(OR(U238="",SUMPRODUCT((Barèmes!$A$6:$A$28="Vitesse — 50 m (s)")*(Barèmes!$B$6:$B$28=H238)*(Barèmes!$C$6:$C$28=IF(H238="6ème","Mixte",G238)))=0),"",IF(SUMPRODUCT((Barèmes!$A$6:$A$28="Vitesse — 50 m (s)")*(Barèmes!$B$6:$B$28=H238)*(Barèmes!$C$6:$C$28=IF(H238="6ème","Mixte",G238))*(Barèmes!$J$6:$J$28="+"))&gt;0,IF(U238&lt;=SUMIFS(Barèmes!$D$6:$D$28,Barèmes!$A$6:$A$28,"Vitesse — 50 m (s)",Barèmes!$B$6:$B$28,H238,Barèmes!$C$6:$C$28,IF(H238="6ème","Mixte",G238)),"à besoin",IF(U238&lt;=SUMIFS(Barèmes!$E$6:$E$28,Barèmes!$A$6:$A$28,"Vitesse — 50 m (s)",Barèmes!$B$6:$B$28,H238,Barèmes!$C$6:$C$28,IF(H238="6ème","Mixte",G238)),"fragile","satisfaisant")),IF(U238&gt;=SUMIFS(Barèmes!$D$6:$D$28,Barèmes!$A$6:$A$28,"Vitesse — 50 m (s)",Barèmes!$B$6:$B$28,H238,Barèmes!$C$6:$C$28,IF(H238="6ème","Mixte",G238)),"à besoin",IF(U238&gt;=SUMIFS(Barèmes!$E$6:$E$28,Barèmes!$A$6:$A$28,"Vitesse — 50 m (s)",Barèmes!$B$6:$B$28,H238,Barèmes!$C$6:$C$28,IF(H238="6ème","Mixte",G238)),"fragile","satisfaisant"))))</f>
        <v/>
      </c>
      <c r="W238" s="25" t="str">
        <f>IF(OR(U238="",SUMPRODUCT((Barèmes!$A$6:$A$28="Vitesse — 50 m (s)")*(Barèmes!$B$6:$B$28=H238)*(Barèmes!$C$6:$C$28=IF(H238="6ème","Mixte",G238)))=0),"",IF(SUMPRODUCT((Barèmes!$A$6:$A$28="Vitesse — 50 m (s)")*(Barèmes!$B$6:$B$28=H238)*(Barèmes!$C$6:$C$28=IF(H238="6ème","Mixte",G238))*(Barèmes!$J$6:$J$28="+"))&gt;0,IF(U238&lt;=SUMIFS(Barèmes!$F$6:$F$28,Barèmes!$A$6:$A$28,"Vitesse — 50 m (s)",Barèmes!$B$6:$B$28,H238,Barèmes!$C$6:$C$28,IF(H238="6ème","Mixte",G238)),Barèmes!$B$2,IF(U238&lt;=SUMIFS(Barèmes!$G$6:$G$28,Barèmes!$A$6:$A$28,"Vitesse — 50 m (s)",Barèmes!$B$6:$B$28,H238,Barèmes!$C$6:$C$28,IF(H238="6ème","Mixte",G238)),Barèmes!$C$2,IF(U238&lt;=SUMIFS(Barèmes!$H$6:$H$28,Barèmes!$A$6:$A$28,"Vitesse — 50 m (s)",Barèmes!$B$6:$B$28,H238,Barèmes!$C$6:$C$28,IF(H238="6ème","Mixte",G238)),Barèmes!$D$2,IF(U238&lt;=SUMIFS(Barèmes!$I$6:$I$28,Barèmes!$A$6:$A$28,"Vitesse — 50 m (s)",Barèmes!$B$6:$B$28,H238,Barèmes!$C$6:$C$28,IF(H238="6ème","Mixte",G238)),Barèmes!$E$2,Barèmes!$F$2)))),IF(U238&gt;=SUMIFS(Barèmes!$F$6:$F$28,Barèmes!$A$6:$A$28,"Vitesse — 50 m (s)",Barèmes!$B$6:$B$28,H238,Barèmes!$C$6:$C$28,IF(H238="6ème","Mixte",G238)),Barèmes!$B$2,IF(U238&gt;=SUMIFS(Barèmes!$G$6:$G$28,Barèmes!$A$6:$A$28,"Vitesse — 50 m (s)",Barèmes!$B$6:$B$28,H238,Barèmes!$C$6:$C$28,IF(H238="6ème","Mixte",G238)),Barèmes!$C$2,IF(U238&gt;=SUMIFS(Barèmes!$H$6:$H$28,Barèmes!$A$6:$A$28,"Vitesse — 50 m (s)",Barèmes!$B$6:$B$28,H238,Barèmes!$C$6:$C$28,IF(H238="6ème","Mixte",G238)),Barèmes!$D$2,IF(U238&gt;=SUMIFS(Barèmes!$I$6:$I$28,Barèmes!$A$6:$A$28,"Vitesse — 50 m (s)",Barèmes!$B$6:$B$28,H238,Barèmes!$C$6:$C$28,IF(H238="6ème","Mixte",G238)),Barèmes!$E$2,Barèmes!$F$2))))))</f>
        <v/>
      </c>
      <c r="X238" s="18"/>
      <c r="Y238" s="26" t="str" cm="1">
        <f t="array" ref="Y238">IF(OR(X238="",SUMPRODUCT((Barèmes!$A$6:$A$28="Souplesse (score 1-5)")*(Barèmes!$B$6:$B$28=H238)*(Barèmes!$C$6:$C$28=IF(H238="6ème","Mixte",G238)))=0),"",IF(SUMPRODUCT((Barèmes!$A$6:$A$28="Souplesse (score 1-5)")*(Barèmes!$B$6:$B$28=H238)*(Barèmes!$C$6:$C$28=IF(H238="6ème","Mixte",G238))*(Barèmes!$J$6:$J$28="+"))&gt;0,IF(X238&lt;=SUMIFS(Barèmes!$D$6:$D$28,Barèmes!$A$6:$A$28,"Souplesse (score 1-5)",Barèmes!$B$6:$B$28,H238,Barèmes!$C$6:$C$28,IF(H238="6ème","Mixte",G238)),"à besoin",IF(X238&lt;=SUMIFS(Barèmes!$E$6:$E$28,Barèmes!$A$6:$A$28,"Souplesse (score 1-5)",Barèmes!$B$6:$B$28,H238,Barèmes!$C$6:$C$28,IF(H238="6ème","Mixte",G238)),"fragile","satisfaisant")),IF(X238&gt;=SUMIFS(Barèmes!$D$6:$D$28,Barèmes!$A$6:$A$28,"Souplesse (score 1-5)",Barèmes!$B$6:$B$28,H238,Barèmes!$C$6:$C$28,IF(H238="6ème","Mixte",G238)),"à besoin",IF(X238&gt;=SUMIFS(Barèmes!$E$6:$E$28,Barèmes!$A$6:$A$28,"Souplesse (score 1-5)",Barèmes!$B$6:$B$28,H238,Barèmes!$C$6:$C$28,IF(H238="6ème","Mixte",G238)),"fragile","satisfaisant"))))</f>
        <v/>
      </c>
      <c r="Z238" s="26" t="str" cm="1">
        <f t="array" ref="Z238">IF(OR(X238="",SUMPRODUCT((Barèmes!$A$6:$A$28="Souplesse (score 1-5)")*(Barèmes!$B$6:$B$28=H238)*(Barèmes!$C$6:$C$28=IF(H238="6ème","Mixte",G238)))=0),"",IF(SUMPRODUCT((Barèmes!$A$6:$A$28="Souplesse (score 1-5)")*(Barèmes!$B$6:$B$28=H238)*(Barèmes!$C$6:$C$28=IF(H238="6ème","Mixte",G238))*(Barèmes!$J$6:$J$28="+"))&gt;0,IF(X238&lt;=SUMIFS(Barèmes!$F$6:$F$28,Barèmes!$A$6:$A$28,"Souplesse (score 1-5)",Barèmes!$B$6:$B$28,H238,Barèmes!$C$6:$C$28,IF(H238="6ème","Mixte",G238)),Barèmes!$B$2,IF(X238&lt;=SUMIFS(Barèmes!$G$6:$G$28,Barèmes!$A$6:$A$28,"Souplesse (score 1-5)",Barèmes!$B$6:$B$28,H238,Barèmes!$C$6:$C$28,IF(H238="6ème","Mixte",G238)),Barèmes!$C$2,IF(X238&lt;=SUMIFS(Barèmes!$H$6:$H$28,Barèmes!$A$6:$A$28,"Souplesse (score 1-5)",Barèmes!$B$6:$B$28,H238,Barèmes!$C$6:$C$28,IF(H238="6ème","Mixte",G238)),Barèmes!$D$2,IF(X238&lt;=SUMIFS(Barèmes!$I$6:$I$28,Barèmes!$A$6:$A$28,"Souplesse (score 1-5)",Barèmes!$B$6:$B$28,H238,Barèmes!$C$6:$C$28,IF(H238="6ème","Mixte",G238)),Barèmes!$E$2,Barèmes!$F$2)))),IF(X238&gt;=SUMIFS(Barèmes!$F$6:$F$28,Barèmes!$A$6:$A$28,"Souplesse (score 1-5)",Barèmes!$B$6:$B$28,H238,Barèmes!$C$6:$C$28,IF(H238="6ème","Mixte",G238)),Barèmes!$B$2,IF(X238&gt;=SUMIFS(Barèmes!$G$6:$G$28,Barèmes!$A$6:$A$28,"Souplesse (score 1-5)",Barèmes!$B$6:$B$28,H238,Barèmes!$C$6:$C$28,IF(H238="6ème","Mixte",G238)),Barèmes!$C$2,IF(X238&gt;=SUMIFS(Barèmes!$H$6:$H$28,Barèmes!$A$6:$A$28,"Souplesse (score 1-5)",Barèmes!$B$6:$B$28,H238,Barèmes!$C$6:$C$28,IF(H238="6ème","Mixte",G238)),Barèmes!$D$2,IF(X238&gt;=SUMIFS(Barèmes!$I$6:$I$28,Barèmes!$A$6:$A$28,"Souplesse (score 1-5)",Barèmes!$B$6:$B$28,H238,Barèmes!$C$6:$C$28,IF(H238="6ème","Mixte",G238)),Barèmes!$E$2,Barèmes!$F$2))))))</f>
        <v/>
      </c>
      <c r="AA238" s="22"/>
      <c r="AB238" s="27" t="str">
        <f>IF(OR(AA238="",SUMPRODUCT((Barèmes!$A$6:$A$28="Agilité — T-test 974 (s)")*(Barèmes!$B$6:$B$28=H238)*(Barèmes!$C$6:$C$28=IF(H238="6ème","Mixte",G238)))=0),"",IF(SUMPRODUCT((Barèmes!$A$6:$A$28="Agilité — T-test 974 (s)")*(Barèmes!$B$6:$B$28=H238)*(Barèmes!$C$6:$C$28=IF(H238="6ème","Mixte",G238))*(Barèmes!$J$6:$J$28="+"))&gt;0,IF(AA238&lt;=SUMIFS(Barèmes!$D$6:$D$28,Barèmes!$A$6:$A$28,"Agilité — T-test 974 (s)",Barèmes!$B$6:$B$28,H238,Barèmes!$C$6:$C$28,IF(H238="6ème","Mixte",G238)),"à besoin",IF(AA238&lt;=SUMIFS(Barèmes!$E$6:$E$28,Barèmes!$A$6:$A$28,"Agilité — T-test 974 (s)",Barèmes!$B$6:$B$28,H238,Barèmes!$C$6:$C$28,IF(H238="6ème","Mixte",G238)),"fragile","satisfaisant")),IF(AA238&gt;=SUMIFS(Barèmes!$D$6:$D$28,Barèmes!$A$6:$A$28,"Agilité — T-test 974 (s)",Barèmes!$B$6:$B$28,H238,Barèmes!$C$6:$C$28,IF(H238="6ème","Mixte",G238)),"à besoin",IF(AA238&gt;=SUMIFS(Barèmes!$E$6:$E$28,Barèmes!$A$6:$A$28,"Agilité — T-test 974 (s)",Barèmes!$B$6:$B$28,H238,Barèmes!$C$6:$C$28,IF(H238="6ème","Mixte",G238)),"fragile","satisfaisant"))))</f>
        <v/>
      </c>
      <c r="AC238" s="27" t="str">
        <f>IF(OR(AA238="",SUMPRODUCT((Barèmes!$A$6:$A$28="Agilité — T-test 974 (s)")*(Barèmes!$B$6:$B$28=H238)*(Barèmes!$C$6:$C$28=IF(H238="6ème","Mixte",G238)))=0),"",IF(SUMPRODUCT((Barèmes!$A$6:$A$28="Agilité — T-test 974 (s)")*(Barèmes!$B$6:$B$28=H238)*(Barèmes!$C$6:$C$28=IF(H238="6ème","Mixte",G238))*(Barèmes!$J$6:$J$28="+"))&gt;0,IF(AA238&lt;=SUMIFS(Barèmes!$F$6:$F$28,Barèmes!$A$6:$A$28,"Agilité — T-test 974 (s)",Barèmes!$B$6:$B$28,H238,Barèmes!$C$6:$C$28,IF(H238="6ème","Mixte",G238)),Barèmes!$B$2,IF(AA238&lt;=SUMIFS(Barèmes!$G$6:$G$28,Barèmes!$A$6:$A$28,"Agilité — T-test 974 (s)",Barèmes!$B$6:$B$28,H238,Barèmes!$C$6:$C$28,IF(H238="6ème","Mixte",G238)),Barèmes!$C$2,IF(AA238&lt;=SUMIFS(Barèmes!$H$6:$H$28,Barèmes!$A$6:$A$28,"Agilité — T-test 974 (s)",Barèmes!$B$6:$B$28,H238,Barèmes!$C$6:$C$28,IF(H238="6ème","Mixte",G238)),Barèmes!$D$2,IF(AA238&lt;=SUMIFS(Barèmes!$I$6:$I$28,Barèmes!$A$6:$A$28,"Agilité — T-test 974 (s)",Barèmes!$B$6:$B$28,H238,Barèmes!$C$6:$C$28,IF(H238="6ème","Mixte",G238)),Barèmes!$E$2,Barèmes!$F$2)))),IF(AA238&gt;=SUMIFS(Barèmes!$F$6:$F$28,Barèmes!$A$6:$A$28,"Agilité — T-test 974 (s)",Barèmes!$B$6:$B$28,H238,Barèmes!$C$6:$C$28,IF(H238="6ème","Mixte",G238)),Barèmes!$B$2,IF(AA238&gt;=SUMIFS(Barèmes!$G$6:$G$28,Barèmes!$A$6:$A$28,"Agilité — T-test 974 (s)",Barèmes!$B$6:$B$28,H238,Barèmes!$C$6:$C$28,IF(H238="6ème","Mixte",G238)),Barèmes!$C$2,IF(AA238&gt;=SUMIFS(Barèmes!$H$6:$H$28,Barèmes!$A$6:$A$28,"Agilité — T-test 974 (s)",Barèmes!$B$6:$B$28,H238,Barèmes!$C$6:$C$28,IF(H238="6ème","Mixte",G238)),Barèmes!$D$2,IF(AA238&gt;=SUMIFS(Barèmes!$I$6:$I$28,Barèmes!$A$6:$A$28,"Agilité — T-test 974 (s)",Barèmes!$B$6:$B$28,H238,Barèmes!$C$6:$C$28,IF(H238="6ème","Mixte",G238)),Barèmes!$E$2,Barèmes!$F$2))))))</f>
        <v/>
      </c>
      <c r="AD238" s="28" t="str">
        <f t="shared" si="26"/>
        <v/>
      </c>
      <c r="AE238" s="29" t="str">
        <f t="shared" si="27"/>
        <v/>
      </c>
      <c r="AF238" s="30" t="str">
        <f>IF(OR(AD238="",SUMPRODUCT((Barèmes!$A$6:$A$28="Surcoût d'agilité (s) — technique")*(Barèmes!$B$6:$B$28=H238)*(Barèmes!$C$6:$C$28=IF(H238="6ème","Mixte",G238)))=0),"",IF(SUMPRODUCT((Barèmes!$A$6:$A$28="Surcoût d'agilité (s) — technique")*(Barèmes!$B$6:$B$28=H238)*(Barèmes!$C$6:$C$28=IF(H238="6ème","Mixte",G238))*(Barèmes!$J$6:$J$28="+"))&gt;0,IF(AD238&lt;=SUMIFS(Barèmes!$D$6:$D$28,Barèmes!$A$6:$A$28,"Surcoût d'agilité (s) — technique",Barèmes!$B$6:$B$28,H238,Barèmes!$C$6:$C$28,IF(H238="6ème","Mixte",G238)),"à besoin",IF(AD238&lt;=SUMIFS(Barèmes!$E$6:$E$28,Barèmes!$A$6:$A$28,"Surcoût d'agilité (s) — technique",Barèmes!$B$6:$B$28,H238,Barèmes!$C$6:$C$28,IF(H238="6ème","Mixte",G238)),"fragile","satisfaisant")),IF(AD238&gt;=SUMIFS(Barèmes!$D$6:$D$28,Barèmes!$A$6:$A$28,"Surcoût d'agilité (s) — technique",Barèmes!$B$6:$B$28,H238,Barèmes!$C$6:$C$28,IF(H238="6ème","Mixte",G238)),"à besoin",IF(AD238&gt;=SUMIFS(Barèmes!$E$6:$E$28,Barèmes!$A$6:$A$28,"Surcoût d'agilité (s) — technique",Barèmes!$B$6:$B$28,H238,Barèmes!$C$6:$C$28,IF(H238="6ème","Mixte",G238)),"fragile","satisfaisant"))))</f>
        <v/>
      </c>
      <c r="AG238" s="30" t="str">
        <f>IF(OR(AD238="",SUMPRODUCT((Barèmes!$A$6:$A$28="Surcoût d'agilité (s) — technique")*(Barèmes!$B$6:$B$28=H238)*(Barèmes!$C$6:$C$28=IF(H238="6ème","Mixte",G238)))=0),"",IF(SUMPRODUCT((Barèmes!$A$6:$A$28="Surcoût d'agilité (s) — technique")*(Barèmes!$B$6:$B$28=H238)*(Barèmes!$C$6:$C$28=IF(H238="6ème","Mixte",G238))*(Barèmes!$J$6:$J$28="+"))&gt;0,IF(AD238&lt;=SUMIFS(Barèmes!$F$6:$F$28,Barèmes!$A$6:$A$28,"Surcoût d'agilité (s) — technique",Barèmes!$B$6:$B$28,H238,Barèmes!$C$6:$C$28,IF(H238="6ème","Mixte",G238)),Barèmes!$B$2,IF(AD238&lt;=SUMIFS(Barèmes!$G$6:$G$28,Barèmes!$A$6:$A$28,"Surcoût d'agilité (s) — technique",Barèmes!$B$6:$B$28,H238,Barèmes!$C$6:$C$28,IF(H238="6ème","Mixte",G238)),Barèmes!$C$2,IF(AD238&lt;=SUMIFS(Barèmes!$H$6:$H$28,Barèmes!$A$6:$A$28,"Surcoût d'agilité (s) — technique",Barèmes!$B$6:$B$28,H238,Barèmes!$C$6:$C$28,IF(H238="6ème","Mixte",G238)),Barèmes!$D$2,IF(AD238&lt;=SUMIFS(Barèmes!$I$6:$I$28,Barèmes!$A$6:$A$28,"Surcoût d'agilité (s) — technique",Barèmes!$B$6:$B$28,H238,Barèmes!$C$6:$C$28,IF(H238="6ème","Mixte",G238)),Barèmes!$E$2,Barèmes!$F$2)))),IF(AD238&gt;=SUMIFS(Barèmes!$F$6:$F$28,Barèmes!$A$6:$A$28,"Surcoût d'agilité (s) — technique",Barèmes!$B$6:$B$28,H238,Barèmes!$C$6:$C$28,IF(H238="6ème","Mixte",G238)),Barèmes!$B$2,IF(AD238&gt;=SUMIFS(Barèmes!$G$6:$G$28,Barèmes!$A$6:$A$28,"Surcoût d'agilité (s) — technique",Barèmes!$B$6:$B$28,H238,Barèmes!$C$6:$C$28,IF(H238="6ème","Mixte",G238)),Barèmes!$C$2,IF(AD238&gt;=SUMIFS(Barèmes!$H$6:$H$28,Barèmes!$A$6:$A$28,"Surcoût d'agilité (s) — technique",Barèmes!$B$6:$B$28,H238,Barèmes!$C$6:$C$28,IF(H238="6ème","Mixte",G238)),Barèmes!$D$2,IF(AD238&gt;=SUMIFS(Barèmes!$I$6:$I$28,Barèmes!$A$6:$A$28,"Surcoût d'agilité (s) — technique",Barèmes!$B$6:$B$28,H238,Barèmes!$C$6:$C$28,IF(H238="6ème","Mixte",G238)),Barèmes!$E$2,Barèmes!$F$2))))))</f>
        <v/>
      </c>
      <c r="AH238" s="31" t="str">
        <f>IF((IF(N238="",0,1)+IF(Q238="",0,1)+IF(W238="",0,1)+IF(Z238="",0,1)+IF(AC238="",0,1))=0,"",3*IF(N238=Barèmes!$B$2,1,IF(N238=Barèmes!$C$2,2,IF(N238=Barèmes!$D$2,3,IF(N238=Barèmes!$E$2,4,IF(N238=Barèmes!$F$2,5,0)))))+3*IF(Q238=Barèmes!$B$2,1,IF(Q238=Barèmes!$C$2,2,IF(Q238=Barèmes!$D$2,3,IF(Q238=Barèmes!$E$2,4,IF(Q238=Barèmes!$F$2,5,0)))))+2*IF(W238=Barèmes!$B$2,1,IF(W238=Barèmes!$C$2,2,IF(W238=Barèmes!$D$2,3,IF(W238=Barèmes!$E$2,4,IF(W238=Barèmes!$F$2,5,0)))))+1*IF(Z238=Barèmes!$B$2,1,IF(Z238=Barèmes!$C$2,2,IF(Z238=Barèmes!$D$2,3,IF(Z238=Barèmes!$E$2,4,IF(Z238=Barèmes!$F$2,5,0)))))+1*IF(AC238=Barèmes!$B$2,1,IF(AC238=Barèmes!$C$2,2,IF(AC238=Barèmes!$D$2,3,IF(AC238=Barèmes!$E$2,4,IF(AC238=Barèmes!$F$2,5,0))))))</f>
        <v/>
      </c>
      <c r="AI238" s="31"/>
      <c r="AJ238" s="32" t="str">
        <f>IFERROR(INDEX(Croissance!$B$5:$B$604,MATCH(A238,Croissance!$A$5:$A$604,0)),"")</f>
        <v/>
      </c>
      <c r="AK238" s="32" t="str">
        <f>IFERROR(INDEX(Croissance!$C$5:$C$604,MATCH(A238,Croissance!$A$5:$A$604,0)),"")</f>
        <v/>
      </c>
      <c r="AL238" s="32" t="str">
        <f>IFERROR(INDEX(Croissance!$D$5:$D$604,MATCH(A238,Croissance!$A$5:$A$604,0)),"")</f>
        <v/>
      </c>
      <c r="AM238" s="32" t="str">
        <f>IFERROR(INDEX(Croissance!$E$5:$E$604,MATCH(A238,Croissance!$A$5:$A$604,0)),"")</f>
        <v/>
      </c>
      <c r="AO238" s="33">
        <f t="shared" si="32"/>
        <v>0</v>
      </c>
      <c r="AP238" s="33">
        <f t="shared" si="28"/>
        <v>0</v>
      </c>
      <c r="AQ238" s="33">
        <f>IF(A238="",0,IF(AND(OR('Synthèse classe'!$C$2="Tous",C238='Synthèse classe'!$C$2),OR('Synthèse classe'!$C$3="Toutes",D238='Synthèse classe'!$C$3),OR('Synthèse classe'!$C$4="Toutes",AND('Synthèse classe'!$C$4="Dernière",AP238=1),B238=IFERROR(VALUE('Synthèse classe'!$C$4),0))),1,0))</f>
        <v>0</v>
      </c>
      <c r="AR238" s="34" t="str">
        <f t="shared" si="29"/>
        <v/>
      </c>
    </row>
    <row r="239" spans="1:44" x14ac:dyDescent="0.2">
      <c r="A239" s="17" t="str">
        <f t="shared" si="25"/>
        <v/>
      </c>
      <c r="B239" s="18"/>
      <c r="C239" s="19"/>
      <c r="D239" s="19"/>
      <c r="E239" s="19"/>
      <c r="F239" s="19"/>
      <c r="G239" s="19"/>
      <c r="H239" s="17" t="str">
        <f t="shared" si="30"/>
        <v/>
      </c>
      <c r="I239" s="20"/>
      <c r="J239" s="18"/>
      <c r="K239" s="19"/>
      <c r="L239" s="21" t="str">
        <f t="shared" si="31"/>
        <v/>
      </c>
      <c r="M239" s="21" t="str">
        <f>IF(OR(J239="",SUMPRODUCT((Barèmes!$A$6:$A$28="Endurance — Luc Léger (palier)")*(Barèmes!$B$6:$B$28=H239)*(Barèmes!$C$6:$C$28=IF(H239="6ème","Mixte",G239)))=0),"",IF(SUMPRODUCT((Barèmes!$A$6:$A$28="Endurance — Luc Léger (palier)")*(Barèmes!$B$6:$B$28=H239)*(Barèmes!$C$6:$C$28=IF(H239="6ème","Mixte",G239))*(Barèmes!$J$6:$J$28="+"))&gt;0,IF(J239&lt;=SUMIFS(Barèmes!$D$6:$D$28,Barèmes!$A$6:$A$28,"Endurance — Luc Léger (palier)",Barèmes!$B$6:$B$28,H239,Barèmes!$C$6:$C$28,IF(H239="6ème","Mixte",G239)),"à besoin",IF(J239&lt;=SUMIFS(Barèmes!$E$6:$E$28,Barèmes!$A$6:$A$28,"Endurance — Luc Léger (palier)",Barèmes!$B$6:$B$28,H239,Barèmes!$C$6:$C$28,IF(H239="6ème","Mixte",G239)),"fragile","satisfaisant")),IF(J239&gt;=SUMIFS(Barèmes!$D$6:$D$28,Barèmes!$A$6:$A$28,"Endurance — Luc Léger (palier)",Barèmes!$B$6:$B$28,H239,Barèmes!$C$6:$C$28,IF(H239="6ème","Mixte",G239)),"à besoin",IF(J239&gt;=SUMIFS(Barèmes!$E$6:$E$28,Barèmes!$A$6:$A$28,"Endurance — Luc Léger (palier)",Barèmes!$B$6:$B$28,H239,Barèmes!$C$6:$C$28,IF(H239="6ème","Mixte",G239)),"fragile","satisfaisant"))))</f>
        <v/>
      </c>
      <c r="N239" s="21" t="str">
        <f>IF(OR(J239="",SUMPRODUCT((Barèmes!$A$6:$A$28="Endurance — Luc Léger (palier)")*(Barèmes!$B$6:$B$28=H239)*(Barèmes!$C$6:$C$28=IF(H239="6ème","Mixte",G239)))=0),"",IF(SUMPRODUCT((Barèmes!$A$6:$A$28="Endurance — Luc Léger (palier)")*(Barèmes!$B$6:$B$28=H239)*(Barèmes!$C$6:$C$28=IF(H239="6ème","Mixte",G239))*(Barèmes!$J$6:$J$28="+"))&gt;0,IF(J239&lt;=SUMIFS(Barèmes!$F$6:$F$28,Barèmes!$A$6:$A$28,"Endurance — Luc Léger (palier)",Barèmes!$B$6:$B$28,H239,Barèmes!$C$6:$C$28,IF(H239="6ème","Mixte",G239)),Barèmes!$B$2,IF(J239&lt;=SUMIFS(Barèmes!$G$6:$G$28,Barèmes!$A$6:$A$28,"Endurance — Luc Léger (palier)",Barèmes!$B$6:$B$28,H239,Barèmes!$C$6:$C$28,IF(H239="6ème","Mixte",G239)),Barèmes!$C$2,IF(J239&lt;=SUMIFS(Barèmes!$H$6:$H$28,Barèmes!$A$6:$A$28,"Endurance — Luc Léger (palier)",Barèmes!$B$6:$B$28,H239,Barèmes!$C$6:$C$28,IF(H239="6ème","Mixte",G239)),Barèmes!$D$2,IF(J239&lt;=SUMIFS(Barèmes!$I$6:$I$28,Barèmes!$A$6:$A$28,"Endurance — Luc Léger (palier)",Barèmes!$B$6:$B$28,H239,Barèmes!$C$6:$C$28,IF(H239="6ème","Mixte",G239)),Barèmes!$E$2,Barèmes!$F$2)))),IF(J239&gt;=SUMIFS(Barèmes!$F$6:$F$28,Barèmes!$A$6:$A$28,"Endurance — Luc Léger (palier)",Barèmes!$B$6:$B$28,H239,Barèmes!$C$6:$C$28,IF(H239="6ème","Mixte",G239)),Barèmes!$B$2,IF(J239&gt;=SUMIFS(Barèmes!$G$6:$G$28,Barèmes!$A$6:$A$28,"Endurance — Luc Léger (palier)",Barèmes!$B$6:$B$28,H239,Barèmes!$C$6:$C$28,IF(H239="6ème","Mixte",G239)),Barèmes!$C$2,IF(J239&gt;=SUMIFS(Barèmes!$H$6:$H$28,Barèmes!$A$6:$A$28,"Endurance — Luc Léger (palier)",Barèmes!$B$6:$B$28,H239,Barèmes!$C$6:$C$28,IF(H239="6ème","Mixte",G239)),Barèmes!$D$2,IF(J239&gt;=SUMIFS(Barèmes!$I$6:$I$28,Barèmes!$A$6:$A$28,"Endurance — Luc Léger (palier)",Barèmes!$B$6:$B$28,H239,Barèmes!$C$6:$C$28,IF(H239="6ème","Mixte",G239)),Barèmes!$E$2,Barèmes!$F$2))))))</f>
        <v/>
      </c>
      <c r="O239" s="22"/>
      <c r="P239" s="23" t="str">
        <f>IF(OR(O239="",SUMPRODUCT((Barèmes!$A$6:$A$28="Force bas du corps — Saut en longueur (m)")*(Barèmes!$B$6:$B$28=H239)*(Barèmes!$C$6:$C$28=IF(H239="6ème","Mixte",G239)))=0),"",IF(SUMPRODUCT((Barèmes!$A$6:$A$28="Force bas du corps — Saut en longueur (m)")*(Barèmes!$B$6:$B$28=H239)*(Barèmes!$C$6:$C$28=IF(H239="6ème","Mixte",G239))*(Barèmes!$J$6:$J$28="+"))&gt;0,IF(O239&lt;=SUMIFS(Barèmes!$D$6:$D$28,Barèmes!$A$6:$A$28,"Force bas du corps — Saut en longueur (m)",Barèmes!$B$6:$B$28,H239,Barèmes!$C$6:$C$28,IF(H239="6ème","Mixte",G239)),"à besoin",IF(O239&lt;=SUMIFS(Barèmes!$E$6:$E$28,Barèmes!$A$6:$A$28,"Force bas du corps — Saut en longueur (m)",Barèmes!$B$6:$B$28,H239,Barèmes!$C$6:$C$28,IF(H239="6ème","Mixte",G239)),"fragile","satisfaisant")),IF(O239&gt;=SUMIFS(Barèmes!$D$6:$D$28,Barèmes!$A$6:$A$28,"Force bas du corps — Saut en longueur (m)",Barèmes!$B$6:$B$28,H239,Barèmes!$C$6:$C$28,IF(H239="6ème","Mixte",G239)),"à besoin",IF(O239&gt;=SUMIFS(Barèmes!$E$6:$E$28,Barèmes!$A$6:$A$28,"Force bas du corps — Saut en longueur (m)",Barèmes!$B$6:$B$28,H239,Barèmes!$C$6:$C$28,IF(H239="6ème","Mixte",G239)),"fragile","satisfaisant"))))</f>
        <v/>
      </c>
      <c r="Q239" s="23" t="str">
        <f>IF(OR(O239="",SUMPRODUCT((Barèmes!$A$6:$A$28="Force bas du corps — Saut en longueur (m)")*(Barèmes!$B$6:$B$28=H239)*(Barèmes!$C$6:$C$28=IF(H239="6ème","Mixte",G239)))=0),"",IF(SUMPRODUCT((Barèmes!$A$6:$A$28="Force bas du corps — Saut en longueur (m)")*(Barèmes!$B$6:$B$28=H239)*(Barèmes!$C$6:$C$28=IF(H239="6ème","Mixte",G239))*(Barèmes!$J$6:$J$28="+"))&gt;0,IF(O239&lt;=SUMIFS(Barèmes!$F$6:$F$28,Barèmes!$A$6:$A$28,"Force bas du corps — Saut en longueur (m)",Barèmes!$B$6:$B$28,H239,Barèmes!$C$6:$C$28,IF(H239="6ème","Mixte",G239)),Barèmes!$B$2,IF(O239&lt;=SUMIFS(Barèmes!$G$6:$G$28,Barèmes!$A$6:$A$28,"Force bas du corps — Saut en longueur (m)",Barèmes!$B$6:$B$28,H239,Barèmes!$C$6:$C$28,IF(H239="6ème","Mixte",G239)),Barèmes!$C$2,IF(O239&lt;=SUMIFS(Barèmes!$H$6:$H$28,Barèmes!$A$6:$A$28,"Force bas du corps — Saut en longueur (m)",Barèmes!$B$6:$B$28,H239,Barèmes!$C$6:$C$28,IF(H239="6ème","Mixte",G239)),Barèmes!$D$2,IF(O239&lt;=SUMIFS(Barèmes!$I$6:$I$28,Barèmes!$A$6:$A$28,"Force bas du corps — Saut en longueur (m)",Barèmes!$B$6:$B$28,H239,Barèmes!$C$6:$C$28,IF(H239="6ème","Mixte",G239)),Barèmes!$E$2,Barèmes!$F$2)))),IF(O239&gt;=SUMIFS(Barèmes!$F$6:$F$28,Barèmes!$A$6:$A$28,"Force bas du corps — Saut en longueur (m)",Barèmes!$B$6:$B$28,H239,Barèmes!$C$6:$C$28,IF(H239="6ème","Mixte",G239)),Barèmes!$B$2,IF(O239&gt;=SUMIFS(Barèmes!$G$6:$G$28,Barèmes!$A$6:$A$28,"Force bas du corps — Saut en longueur (m)",Barèmes!$B$6:$B$28,H239,Barèmes!$C$6:$C$28,IF(H239="6ème","Mixte",G239)),Barèmes!$C$2,IF(O239&gt;=SUMIFS(Barèmes!$H$6:$H$28,Barèmes!$A$6:$A$28,"Force bas du corps — Saut en longueur (m)",Barèmes!$B$6:$B$28,H239,Barèmes!$C$6:$C$28,IF(H239="6ème","Mixte",G239)),Barèmes!$D$2,IF(O239&gt;=SUMIFS(Barèmes!$I$6:$I$28,Barèmes!$A$6:$A$28,"Force bas du corps — Saut en longueur (m)",Barèmes!$B$6:$B$28,H239,Barèmes!$C$6:$C$28,IF(H239="6ème","Mixte",G239)),Barèmes!$E$2,Barèmes!$F$2))))))</f>
        <v/>
      </c>
      <c r="R239" s="22"/>
      <c r="S239" s="24" t="str">
        <f>IF(OR(R239="",SUMPRODUCT((Barèmes!$A$6:$A$28="Vitesse — 30 m (s)")*(Barèmes!$B$6:$B$28=H239)*(Barèmes!$C$6:$C$28=IF(H239="6ème","Mixte",G239)))=0),"",IF(SUMPRODUCT((Barèmes!$A$6:$A$28="Vitesse — 30 m (s)")*(Barèmes!$B$6:$B$28=H239)*(Barèmes!$C$6:$C$28=IF(H239="6ème","Mixte",G239))*(Barèmes!$J$6:$J$28="+"))&gt;0,IF(R239&lt;=SUMIFS(Barèmes!$D$6:$D$28,Barèmes!$A$6:$A$28,"Vitesse — 30 m (s)",Barèmes!$B$6:$B$28,H239,Barèmes!$C$6:$C$28,IF(H239="6ème","Mixte",G239)),"à besoin",IF(R239&lt;=SUMIFS(Barèmes!$E$6:$E$28,Barèmes!$A$6:$A$28,"Vitesse — 30 m (s)",Barèmes!$B$6:$B$28,H239,Barèmes!$C$6:$C$28,IF(H239="6ème","Mixte",G239)),"fragile","satisfaisant")),IF(R239&gt;=SUMIFS(Barèmes!$D$6:$D$28,Barèmes!$A$6:$A$28,"Vitesse — 30 m (s)",Barèmes!$B$6:$B$28,H239,Barèmes!$C$6:$C$28,IF(H239="6ème","Mixte",G239)),"à besoin",IF(R239&gt;=SUMIFS(Barèmes!$E$6:$E$28,Barèmes!$A$6:$A$28,"Vitesse — 30 m (s)",Barèmes!$B$6:$B$28,H239,Barèmes!$C$6:$C$28,IF(H239="6ème","Mixte",G239)),"fragile","satisfaisant"))))</f>
        <v/>
      </c>
      <c r="T239" s="24" t="str">
        <f>IF(OR(R239="",SUMPRODUCT((Barèmes!$A$6:$A$28="Vitesse — 30 m (s)")*(Barèmes!$B$6:$B$28=H239)*(Barèmes!$C$6:$C$28=IF(H239="6ème","Mixte",G239)))=0),"",IF(SUMPRODUCT((Barèmes!$A$6:$A$28="Vitesse — 30 m (s)")*(Barèmes!$B$6:$B$28=H239)*(Barèmes!$C$6:$C$28=IF(H239="6ème","Mixte",G239))*(Barèmes!$J$6:$J$28="+"))&gt;0,IF(R239&lt;=SUMIFS(Barèmes!$F$6:$F$28,Barèmes!$A$6:$A$28,"Vitesse — 30 m (s)",Barèmes!$B$6:$B$28,H239,Barèmes!$C$6:$C$28,IF(H239="6ème","Mixte",G239)),Barèmes!$B$2,IF(R239&lt;=SUMIFS(Barèmes!$G$6:$G$28,Barèmes!$A$6:$A$28,"Vitesse — 30 m (s)",Barèmes!$B$6:$B$28,H239,Barèmes!$C$6:$C$28,IF(H239="6ème","Mixte",G239)),Barèmes!$C$2,IF(R239&lt;=SUMIFS(Barèmes!$H$6:$H$28,Barèmes!$A$6:$A$28,"Vitesse — 30 m (s)",Barèmes!$B$6:$B$28,H239,Barèmes!$C$6:$C$28,IF(H239="6ème","Mixte",G239)),Barèmes!$D$2,IF(R239&lt;=SUMIFS(Barèmes!$I$6:$I$28,Barèmes!$A$6:$A$28,"Vitesse — 30 m (s)",Barèmes!$B$6:$B$28,H239,Barèmes!$C$6:$C$28,IF(H239="6ème","Mixte",G239)),Barèmes!$E$2,Barèmes!$F$2)))),IF(R239&gt;=SUMIFS(Barèmes!$F$6:$F$28,Barèmes!$A$6:$A$28,"Vitesse — 30 m (s)",Barèmes!$B$6:$B$28,H239,Barèmes!$C$6:$C$28,IF(H239="6ème","Mixte",G239)),Barèmes!$B$2,IF(R239&gt;=SUMIFS(Barèmes!$G$6:$G$28,Barèmes!$A$6:$A$28,"Vitesse — 30 m (s)",Barèmes!$B$6:$B$28,H239,Barèmes!$C$6:$C$28,IF(H239="6ème","Mixte",G239)),Barèmes!$C$2,IF(R239&gt;=SUMIFS(Barèmes!$H$6:$H$28,Barèmes!$A$6:$A$28,"Vitesse — 30 m (s)",Barèmes!$B$6:$B$28,H239,Barèmes!$C$6:$C$28,IF(H239="6ème","Mixte",G239)),Barèmes!$D$2,IF(R239&gt;=SUMIFS(Barèmes!$I$6:$I$28,Barèmes!$A$6:$A$28,"Vitesse — 30 m (s)",Barèmes!$B$6:$B$28,H239,Barèmes!$C$6:$C$28,IF(H239="6ème","Mixte",G239)),Barèmes!$E$2,Barèmes!$F$2))))))</f>
        <v/>
      </c>
      <c r="U239" s="22"/>
      <c r="V239" s="25" t="str">
        <f>IF(OR(U239="",SUMPRODUCT((Barèmes!$A$6:$A$28="Vitesse — 50 m (s)")*(Barèmes!$B$6:$B$28=H239)*(Barèmes!$C$6:$C$28=IF(H239="6ème","Mixte",G239)))=0),"",IF(SUMPRODUCT((Barèmes!$A$6:$A$28="Vitesse — 50 m (s)")*(Barèmes!$B$6:$B$28=H239)*(Barèmes!$C$6:$C$28=IF(H239="6ème","Mixte",G239))*(Barèmes!$J$6:$J$28="+"))&gt;0,IF(U239&lt;=SUMIFS(Barèmes!$D$6:$D$28,Barèmes!$A$6:$A$28,"Vitesse — 50 m (s)",Barèmes!$B$6:$B$28,H239,Barèmes!$C$6:$C$28,IF(H239="6ème","Mixte",G239)),"à besoin",IF(U239&lt;=SUMIFS(Barèmes!$E$6:$E$28,Barèmes!$A$6:$A$28,"Vitesse — 50 m (s)",Barèmes!$B$6:$B$28,H239,Barèmes!$C$6:$C$28,IF(H239="6ème","Mixte",G239)),"fragile","satisfaisant")),IF(U239&gt;=SUMIFS(Barèmes!$D$6:$D$28,Barèmes!$A$6:$A$28,"Vitesse — 50 m (s)",Barèmes!$B$6:$B$28,H239,Barèmes!$C$6:$C$28,IF(H239="6ème","Mixte",G239)),"à besoin",IF(U239&gt;=SUMIFS(Barèmes!$E$6:$E$28,Barèmes!$A$6:$A$28,"Vitesse — 50 m (s)",Barèmes!$B$6:$B$28,H239,Barèmes!$C$6:$C$28,IF(H239="6ème","Mixte",G239)),"fragile","satisfaisant"))))</f>
        <v/>
      </c>
      <c r="W239" s="25" t="str">
        <f>IF(OR(U239="",SUMPRODUCT((Barèmes!$A$6:$A$28="Vitesse — 50 m (s)")*(Barèmes!$B$6:$B$28=H239)*(Barèmes!$C$6:$C$28=IF(H239="6ème","Mixte",G239)))=0),"",IF(SUMPRODUCT((Barèmes!$A$6:$A$28="Vitesse — 50 m (s)")*(Barèmes!$B$6:$B$28=H239)*(Barèmes!$C$6:$C$28=IF(H239="6ème","Mixte",G239))*(Barèmes!$J$6:$J$28="+"))&gt;0,IF(U239&lt;=SUMIFS(Barèmes!$F$6:$F$28,Barèmes!$A$6:$A$28,"Vitesse — 50 m (s)",Barèmes!$B$6:$B$28,H239,Barèmes!$C$6:$C$28,IF(H239="6ème","Mixte",G239)),Barèmes!$B$2,IF(U239&lt;=SUMIFS(Barèmes!$G$6:$G$28,Barèmes!$A$6:$A$28,"Vitesse — 50 m (s)",Barèmes!$B$6:$B$28,H239,Barèmes!$C$6:$C$28,IF(H239="6ème","Mixte",G239)),Barèmes!$C$2,IF(U239&lt;=SUMIFS(Barèmes!$H$6:$H$28,Barèmes!$A$6:$A$28,"Vitesse — 50 m (s)",Barèmes!$B$6:$B$28,H239,Barèmes!$C$6:$C$28,IF(H239="6ème","Mixte",G239)),Barèmes!$D$2,IF(U239&lt;=SUMIFS(Barèmes!$I$6:$I$28,Barèmes!$A$6:$A$28,"Vitesse — 50 m (s)",Barèmes!$B$6:$B$28,H239,Barèmes!$C$6:$C$28,IF(H239="6ème","Mixte",G239)),Barèmes!$E$2,Barèmes!$F$2)))),IF(U239&gt;=SUMIFS(Barèmes!$F$6:$F$28,Barèmes!$A$6:$A$28,"Vitesse — 50 m (s)",Barèmes!$B$6:$B$28,H239,Barèmes!$C$6:$C$28,IF(H239="6ème","Mixte",G239)),Barèmes!$B$2,IF(U239&gt;=SUMIFS(Barèmes!$G$6:$G$28,Barèmes!$A$6:$A$28,"Vitesse — 50 m (s)",Barèmes!$B$6:$B$28,H239,Barèmes!$C$6:$C$28,IF(H239="6ème","Mixte",G239)),Barèmes!$C$2,IF(U239&gt;=SUMIFS(Barèmes!$H$6:$H$28,Barèmes!$A$6:$A$28,"Vitesse — 50 m (s)",Barèmes!$B$6:$B$28,H239,Barèmes!$C$6:$C$28,IF(H239="6ème","Mixte",G239)),Barèmes!$D$2,IF(U239&gt;=SUMIFS(Barèmes!$I$6:$I$28,Barèmes!$A$6:$A$28,"Vitesse — 50 m (s)",Barèmes!$B$6:$B$28,H239,Barèmes!$C$6:$C$28,IF(H239="6ème","Mixte",G239)),Barèmes!$E$2,Barèmes!$F$2))))))</f>
        <v/>
      </c>
      <c r="X239" s="18"/>
      <c r="Y239" s="26" t="str" cm="1">
        <f t="array" ref="Y239">IF(OR(X239="",SUMPRODUCT((Barèmes!$A$6:$A$28="Souplesse (score 1-5)")*(Barèmes!$B$6:$B$28=H239)*(Barèmes!$C$6:$C$28=IF(H239="6ème","Mixte",G239)))=0),"",IF(SUMPRODUCT((Barèmes!$A$6:$A$28="Souplesse (score 1-5)")*(Barèmes!$B$6:$B$28=H239)*(Barèmes!$C$6:$C$28=IF(H239="6ème","Mixte",G239))*(Barèmes!$J$6:$J$28="+"))&gt;0,IF(X239&lt;=SUMIFS(Barèmes!$D$6:$D$28,Barèmes!$A$6:$A$28,"Souplesse (score 1-5)",Barèmes!$B$6:$B$28,H239,Barèmes!$C$6:$C$28,IF(H239="6ème","Mixte",G239)),"à besoin",IF(X239&lt;=SUMIFS(Barèmes!$E$6:$E$28,Barèmes!$A$6:$A$28,"Souplesse (score 1-5)",Barèmes!$B$6:$B$28,H239,Barèmes!$C$6:$C$28,IF(H239="6ème","Mixte",G239)),"fragile","satisfaisant")),IF(X239&gt;=SUMIFS(Barèmes!$D$6:$D$28,Barèmes!$A$6:$A$28,"Souplesse (score 1-5)",Barèmes!$B$6:$B$28,H239,Barèmes!$C$6:$C$28,IF(H239="6ème","Mixte",G239)),"à besoin",IF(X239&gt;=SUMIFS(Barèmes!$E$6:$E$28,Barèmes!$A$6:$A$28,"Souplesse (score 1-5)",Barèmes!$B$6:$B$28,H239,Barèmes!$C$6:$C$28,IF(H239="6ème","Mixte",G239)),"fragile","satisfaisant"))))</f>
        <v/>
      </c>
      <c r="Z239" s="26" t="str" cm="1">
        <f t="array" ref="Z239">IF(OR(X239="",SUMPRODUCT((Barèmes!$A$6:$A$28="Souplesse (score 1-5)")*(Barèmes!$B$6:$B$28=H239)*(Barèmes!$C$6:$C$28=IF(H239="6ème","Mixte",G239)))=0),"",IF(SUMPRODUCT((Barèmes!$A$6:$A$28="Souplesse (score 1-5)")*(Barèmes!$B$6:$B$28=H239)*(Barèmes!$C$6:$C$28=IF(H239="6ème","Mixte",G239))*(Barèmes!$J$6:$J$28="+"))&gt;0,IF(X239&lt;=SUMIFS(Barèmes!$F$6:$F$28,Barèmes!$A$6:$A$28,"Souplesse (score 1-5)",Barèmes!$B$6:$B$28,H239,Barèmes!$C$6:$C$28,IF(H239="6ème","Mixte",G239)),Barèmes!$B$2,IF(X239&lt;=SUMIFS(Barèmes!$G$6:$G$28,Barèmes!$A$6:$A$28,"Souplesse (score 1-5)",Barèmes!$B$6:$B$28,H239,Barèmes!$C$6:$C$28,IF(H239="6ème","Mixte",G239)),Barèmes!$C$2,IF(X239&lt;=SUMIFS(Barèmes!$H$6:$H$28,Barèmes!$A$6:$A$28,"Souplesse (score 1-5)",Barèmes!$B$6:$B$28,H239,Barèmes!$C$6:$C$28,IF(H239="6ème","Mixte",G239)),Barèmes!$D$2,IF(X239&lt;=SUMIFS(Barèmes!$I$6:$I$28,Barèmes!$A$6:$A$28,"Souplesse (score 1-5)",Barèmes!$B$6:$B$28,H239,Barèmes!$C$6:$C$28,IF(H239="6ème","Mixte",G239)),Barèmes!$E$2,Barèmes!$F$2)))),IF(X239&gt;=SUMIFS(Barèmes!$F$6:$F$28,Barèmes!$A$6:$A$28,"Souplesse (score 1-5)",Barèmes!$B$6:$B$28,H239,Barèmes!$C$6:$C$28,IF(H239="6ème","Mixte",G239)),Barèmes!$B$2,IF(X239&gt;=SUMIFS(Barèmes!$G$6:$G$28,Barèmes!$A$6:$A$28,"Souplesse (score 1-5)",Barèmes!$B$6:$B$28,H239,Barèmes!$C$6:$C$28,IF(H239="6ème","Mixte",G239)),Barèmes!$C$2,IF(X239&gt;=SUMIFS(Barèmes!$H$6:$H$28,Barèmes!$A$6:$A$28,"Souplesse (score 1-5)",Barèmes!$B$6:$B$28,H239,Barèmes!$C$6:$C$28,IF(H239="6ème","Mixte",G239)),Barèmes!$D$2,IF(X239&gt;=SUMIFS(Barèmes!$I$6:$I$28,Barèmes!$A$6:$A$28,"Souplesse (score 1-5)",Barèmes!$B$6:$B$28,H239,Barèmes!$C$6:$C$28,IF(H239="6ème","Mixte",G239)),Barèmes!$E$2,Barèmes!$F$2))))))</f>
        <v/>
      </c>
      <c r="AA239" s="22"/>
      <c r="AB239" s="27" t="str">
        <f>IF(OR(AA239="",SUMPRODUCT((Barèmes!$A$6:$A$28="Agilité — T-test 974 (s)")*(Barèmes!$B$6:$B$28=H239)*(Barèmes!$C$6:$C$28=IF(H239="6ème","Mixte",G239)))=0),"",IF(SUMPRODUCT((Barèmes!$A$6:$A$28="Agilité — T-test 974 (s)")*(Barèmes!$B$6:$B$28=H239)*(Barèmes!$C$6:$C$28=IF(H239="6ème","Mixte",G239))*(Barèmes!$J$6:$J$28="+"))&gt;0,IF(AA239&lt;=SUMIFS(Barèmes!$D$6:$D$28,Barèmes!$A$6:$A$28,"Agilité — T-test 974 (s)",Barèmes!$B$6:$B$28,H239,Barèmes!$C$6:$C$28,IF(H239="6ème","Mixte",G239)),"à besoin",IF(AA239&lt;=SUMIFS(Barèmes!$E$6:$E$28,Barèmes!$A$6:$A$28,"Agilité — T-test 974 (s)",Barèmes!$B$6:$B$28,H239,Barèmes!$C$6:$C$28,IF(H239="6ème","Mixte",G239)),"fragile","satisfaisant")),IF(AA239&gt;=SUMIFS(Barèmes!$D$6:$D$28,Barèmes!$A$6:$A$28,"Agilité — T-test 974 (s)",Barèmes!$B$6:$B$28,H239,Barèmes!$C$6:$C$28,IF(H239="6ème","Mixte",G239)),"à besoin",IF(AA239&gt;=SUMIFS(Barèmes!$E$6:$E$28,Barèmes!$A$6:$A$28,"Agilité — T-test 974 (s)",Barèmes!$B$6:$B$28,H239,Barèmes!$C$6:$C$28,IF(H239="6ème","Mixte",G239)),"fragile","satisfaisant"))))</f>
        <v/>
      </c>
      <c r="AC239" s="27" t="str">
        <f>IF(OR(AA239="",SUMPRODUCT((Barèmes!$A$6:$A$28="Agilité — T-test 974 (s)")*(Barèmes!$B$6:$B$28=H239)*(Barèmes!$C$6:$C$28=IF(H239="6ème","Mixte",G239)))=0),"",IF(SUMPRODUCT((Barèmes!$A$6:$A$28="Agilité — T-test 974 (s)")*(Barèmes!$B$6:$B$28=H239)*(Barèmes!$C$6:$C$28=IF(H239="6ème","Mixte",G239))*(Barèmes!$J$6:$J$28="+"))&gt;0,IF(AA239&lt;=SUMIFS(Barèmes!$F$6:$F$28,Barèmes!$A$6:$A$28,"Agilité — T-test 974 (s)",Barèmes!$B$6:$B$28,H239,Barèmes!$C$6:$C$28,IF(H239="6ème","Mixte",G239)),Barèmes!$B$2,IF(AA239&lt;=SUMIFS(Barèmes!$G$6:$G$28,Barèmes!$A$6:$A$28,"Agilité — T-test 974 (s)",Barèmes!$B$6:$B$28,H239,Barèmes!$C$6:$C$28,IF(H239="6ème","Mixte",G239)),Barèmes!$C$2,IF(AA239&lt;=SUMIFS(Barèmes!$H$6:$H$28,Barèmes!$A$6:$A$28,"Agilité — T-test 974 (s)",Barèmes!$B$6:$B$28,H239,Barèmes!$C$6:$C$28,IF(H239="6ème","Mixte",G239)),Barèmes!$D$2,IF(AA239&lt;=SUMIFS(Barèmes!$I$6:$I$28,Barèmes!$A$6:$A$28,"Agilité — T-test 974 (s)",Barèmes!$B$6:$B$28,H239,Barèmes!$C$6:$C$28,IF(H239="6ème","Mixte",G239)),Barèmes!$E$2,Barèmes!$F$2)))),IF(AA239&gt;=SUMIFS(Barèmes!$F$6:$F$28,Barèmes!$A$6:$A$28,"Agilité — T-test 974 (s)",Barèmes!$B$6:$B$28,H239,Barèmes!$C$6:$C$28,IF(H239="6ème","Mixte",G239)),Barèmes!$B$2,IF(AA239&gt;=SUMIFS(Barèmes!$G$6:$G$28,Barèmes!$A$6:$A$28,"Agilité — T-test 974 (s)",Barèmes!$B$6:$B$28,H239,Barèmes!$C$6:$C$28,IF(H239="6ème","Mixte",G239)),Barèmes!$C$2,IF(AA239&gt;=SUMIFS(Barèmes!$H$6:$H$28,Barèmes!$A$6:$A$28,"Agilité — T-test 974 (s)",Barèmes!$B$6:$B$28,H239,Barèmes!$C$6:$C$28,IF(H239="6ème","Mixte",G239)),Barèmes!$D$2,IF(AA239&gt;=SUMIFS(Barèmes!$I$6:$I$28,Barèmes!$A$6:$A$28,"Agilité — T-test 974 (s)",Barèmes!$B$6:$B$28,H239,Barèmes!$C$6:$C$28,IF(H239="6ème","Mixte",G239)),Barèmes!$E$2,Barèmes!$F$2))))))</f>
        <v/>
      </c>
      <c r="AD239" s="28" t="str">
        <f t="shared" si="26"/>
        <v/>
      </c>
      <c r="AE239" s="29" t="str">
        <f t="shared" si="27"/>
        <v/>
      </c>
      <c r="AF239" s="30" t="str">
        <f>IF(OR(AD239="",SUMPRODUCT((Barèmes!$A$6:$A$28="Surcoût d'agilité (s) — technique")*(Barèmes!$B$6:$B$28=H239)*(Barèmes!$C$6:$C$28=IF(H239="6ème","Mixte",G239)))=0),"",IF(SUMPRODUCT((Barèmes!$A$6:$A$28="Surcoût d'agilité (s) — technique")*(Barèmes!$B$6:$B$28=H239)*(Barèmes!$C$6:$C$28=IF(H239="6ème","Mixte",G239))*(Barèmes!$J$6:$J$28="+"))&gt;0,IF(AD239&lt;=SUMIFS(Barèmes!$D$6:$D$28,Barèmes!$A$6:$A$28,"Surcoût d'agilité (s) — technique",Barèmes!$B$6:$B$28,H239,Barèmes!$C$6:$C$28,IF(H239="6ème","Mixte",G239)),"à besoin",IF(AD239&lt;=SUMIFS(Barèmes!$E$6:$E$28,Barèmes!$A$6:$A$28,"Surcoût d'agilité (s) — technique",Barèmes!$B$6:$B$28,H239,Barèmes!$C$6:$C$28,IF(H239="6ème","Mixte",G239)),"fragile","satisfaisant")),IF(AD239&gt;=SUMIFS(Barèmes!$D$6:$D$28,Barèmes!$A$6:$A$28,"Surcoût d'agilité (s) — technique",Barèmes!$B$6:$B$28,H239,Barèmes!$C$6:$C$28,IF(H239="6ème","Mixte",G239)),"à besoin",IF(AD239&gt;=SUMIFS(Barèmes!$E$6:$E$28,Barèmes!$A$6:$A$28,"Surcoût d'agilité (s) — technique",Barèmes!$B$6:$B$28,H239,Barèmes!$C$6:$C$28,IF(H239="6ème","Mixte",G239)),"fragile","satisfaisant"))))</f>
        <v/>
      </c>
      <c r="AG239" s="30" t="str">
        <f>IF(OR(AD239="",SUMPRODUCT((Barèmes!$A$6:$A$28="Surcoût d'agilité (s) — technique")*(Barèmes!$B$6:$B$28=H239)*(Barèmes!$C$6:$C$28=IF(H239="6ème","Mixte",G239)))=0),"",IF(SUMPRODUCT((Barèmes!$A$6:$A$28="Surcoût d'agilité (s) — technique")*(Barèmes!$B$6:$B$28=H239)*(Barèmes!$C$6:$C$28=IF(H239="6ème","Mixte",G239))*(Barèmes!$J$6:$J$28="+"))&gt;0,IF(AD239&lt;=SUMIFS(Barèmes!$F$6:$F$28,Barèmes!$A$6:$A$28,"Surcoût d'agilité (s) — technique",Barèmes!$B$6:$B$28,H239,Barèmes!$C$6:$C$28,IF(H239="6ème","Mixte",G239)),Barèmes!$B$2,IF(AD239&lt;=SUMIFS(Barèmes!$G$6:$G$28,Barèmes!$A$6:$A$28,"Surcoût d'agilité (s) — technique",Barèmes!$B$6:$B$28,H239,Barèmes!$C$6:$C$28,IF(H239="6ème","Mixte",G239)),Barèmes!$C$2,IF(AD239&lt;=SUMIFS(Barèmes!$H$6:$H$28,Barèmes!$A$6:$A$28,"Surcoût d'agilité (s) — technique",Barèmes!$B$6:$B$28,H239,Barèmes!$C$6:$C$28,IF(H239="6ème","Mixte",G239)),Barèmes!$D$2,IF(AD239&lt;=SUMIFS(Barèmes!$I$6:$I$28,Barèmes!$A$6:$A$28,"Surcoût d'agilité (s) — technique",Barèmes!$B$6:$B$28,H239,Barèmes!$C$6:$C$28,IF(H239="6ème","Mixte",G239)),Barèmes!$E$2,Barèmes!$F$2)))),IF(AD239&gt;=SUMIFS(Barèmes!$F$6:$F$28,Barèmes!$A$6:$A$28,"Surcoût d'agilité (s) — technique",Barèmes!$B$6:$B$28,H239,Barèmes!$C$6:$C$28,IF(H239="6ème","Mixte",G239)),Barèmes!$B$2,IF(AD239&gt;=SUMIFS(Barèmes!$G$6:$G$28,Barèmes!$A$6:$A$28,"Surcoût d'agilité (s) — technique",Barèmes!$B$6:$B$28,H239,Barèmes!$C$6:$C$28,IF(H239="6ème","Mixte",G239)),Barèmes!$C$2,IF(AD239&gt;=SUMIFS(Barèmes!$H$6:$H$28,Barèmes!$A$6:$A$28,"Surcoût d'agilité (s) — technique",Barèmes!$B$6:$B$28,H239,Barèmes!$C$6:$C$28,IF(H239="6ème","Mixte",G239)),Barèmes!$D$2,IF(AD239&gt;=SUMIFS(Barèmes!$I$6:$I$28,Barèmes!$A$6:$A$28,"Surcoût d'agilité (s) — technique",Barèmes!$B$6:$B$28,H239,Barèmes!$C$6:$C$28,IF(H239="6ème","Mixte",G239)),Barèmes!$E$2,Barèmes!$F$2))))))</f>
        <v/>
      </c>
      <c r="AH239" s="31" t="str">
        <f>IF((IF(N239="",0,1)+IF(Q239="",0,1)+IF(W239="",0,1)+IF(Z239="",0,1)+IF(AC239="",0,1))=0,"",3*IF(N239=Barèmes!$B$2,1,IF(N239=Barèmes!$C$2,2,IF(N239=Barèmes!$D$2,3,IF(N239=Barèmes!$E$2,4,IF(N239=Barèmes!$F$2,5,0)))))+3*IF(Q239=Barèmes!$B$2,1,IF(Q239=Barèmes!$C$2,2,IF(Q239=Barèmes!$D$2,3,IF(Q239=Barèmes!$E$2,4,IF(Q239=Barèmes!$F$2,5,0)))))+2*IF(W239=Barèmes!$B$2,1,IF(W239=Barèmes!$C$2,2,IF(W239=Barèmes!$D$2,3,IF(W239=Barèmes!$E$2,4,IF(W239=Barèmes!$F$2,5,0)))))+1*IF(Z239=Barèmes!$B$2,1,IF(Z239=Barèmes!$C$2,2,IF(Z239=Barèmes!$D$2,3,IF(Z239=Barèmes!$E$2,4,IF(Z239=Barèmes!$F$2,5,0)))))+1*IF(AC239=Barèmes!$B$2,1,IF(AC239=Barèmes!$C$2,2,IF(AC239=Barèmes!$D$2,3,IF(AC239=Barèmes!$E$2,4,IF(AC239=Barèmes!$F$2,5,0))))))</f>
        <v/>
      </c>
      <c r="AI239" s="31"/>
      <c r="AJ239" s="32" t="str">
        <f>IFERROR(INDEX(Croissance!$B$5:$B$604,MATCH(A239,Croissance!$A$5:$A$604,0)),"")</f>
        <v/>
      </c>
      <c r="AK239" s="32" t="str">
        <f>IFERROR(INDEX(Croissance!$C$5:$C$604,MATCH(A239,Croissance!$A$5:$A$604,0)),"")</f>
        <v/>
      </c>
      <c r="AL239" s="32" t="str">
        <f>IFERROR(INDEX(Croissance!$D$5:$D$604,MATCH(A239,Croissance!$A$5:$A$604,0)),"")</f>
        <v/>
      </c>
      <c r="AM239" s="32" t="str">
        <f>IFERROR(INDEX(Croissance!$E$5:$E$604,MATCH(A239,Croissance!$A$5:$A$604,0)),"")</f>
        <v/>
      </c>
      <c r="AO239" s="33">
        <f t="shared" si="32"/>
        <v>0</v>
      </c>
      <c r="AP239" s="33">
        <f t="shared" si="28"/>
        <v>0</v>
      </c>
      <c r="AQ239" s="33">
        <f>IF(A239="",0,IF(AND(OR('Synthèse classe'!$C$2="Tous",C239='Synthèse classe'!$C$2),OR('Synthèse classe'!$C$3="Toutes",D239='Synthèse classe'!$C$3),OR('Synthèse classe'!$C$4="Toutes",AND('Synthèse classe'!$C$4="Dernière",AP239=1),B239=IFERROR(VALUE('Synthèse classe'!$C$4),0))),1,0))</f>
        <v>0</v>
      </c>
      <c r="AR239" s="34" t="str">
        <f t="shared" si="29"/>
        <v/>
      </c>
    </row>
    <row r="240" spans="1:44" x14ac:dyDescent="0.2">
      <c r="A240" s="17" t="str">
        <f t="shared" si="25"/>
        <v/>
      </c>
      <c r="B240" s="18"/>
      <c r="C240" s="19"/>
      <c r="D240" s="19"/>
      <c r="E240" s="19"/>
      <c r="F240" s="19"/>
      <c r="G240" s="19"/>
      <c r="H240" s="17" t="str">
        <f t="shared" si="30"/>
        <v/>
      </c>
      <c r="I240" s="20"/>
      <c r="J240" s="18"/>
      <c r="K240" s="19"/>
      <c r="L240" s="21" t="str">
        <f t="shared" si="31"/>
        <v/>
      </c>
      <c r="M240" s="21" t="str">
        <f>IF(OR(J240="",SUMPRODUCT((Barèmes!$A$6:$A$28="Endurance — Luc Léger (palier)")*(Barèmes!$B$6:$B$28=H240)*(Barèmes!$C$6:$C$28=IF(H240="6ème","Mixte",G240)))=0),"",IF(SUMPRODUCT((Barèmes!$A$6:$A$28="Endurance — Luc Léger (palier)")*(Barèmes!$B$6:$B$28=H240)*(Barèmes!$C$6:$C$28=IF(H240="6ème","Mixte",G240))*(Barèmes!$J$6:$J$28="+"))&gt;0,IF(J240&lt;=SUMIFS(Barèmes!$D$6:$D$28,Barèmes!$A$6:$A$28,"Endurance — Luc Léger (palier)",Barèmes!$B$6:$B$28,H240,Barèmes!$C$6:$C$28,IF(H240="6ème","Mixte",G240)),"à besoin",IF(J240&lt;=SUMIFS(Barèmes!$E$6:$E$28,Barèmes!$A$6:$A$28,"Endurance — Luc Léger (palier)",Barèmes!$B$6:$B$28,H240,Barèmes!$C$6:$C$28,IF(H240="6ème","Mixte",G240)),"fragile","satisfaisant")),IF(J240&gt;=SUMIFS(Barèmes!$D$6:$D$28,Barèmes!$A$6:$A$28,"Endurance — Luc Léger (palier)",Barèmes!$B$6:$B$28,H240,Barèmes!$C$6:$C$28,IF(H240="6ème","Mixte",G240)),"à besoin",IF(J240&gt;=SUMIFS(Barèmes!$E$6:$E$28,Barèmes!$A$6:$A$28,"Endurance — Luc Léger (palier)",Barèmes!$B$6:$B$28,H240,Barèmes!$C$6:$C$28,IF(H240="6ème","Mixte",G240)),"fragile","satisfaisant"))))</f>
        <v/>
      </c>
      <c r="N240" s="21" t="str">
        <f>IF(OR(J240="",SUMPRODUCT((Barèmes!$A$6:$A$28="Endurance — Luc Léger (palier)")*(Barèmes!$B$6:$B$28=H240)*(Barèmes!$C$6:$C$28=IF(H240="6ème","Mixte",G240)))=0),"",IF(SUMPRODUCT((Barèmes!$A$6:$A$28="Endurance — Luc Léger (palier)")*(Barèmes!$B$6:$B$28=H240)*(Barèmes!$C$6:$C$28=IF(H240="6ème","Mixte",G240))*(Barèmes!$J$6:$J$28="+"))&gt;0,IF(J240&lt;=SUMIFS(Barèmes!$F$6:$F$28,Barèmes!$A$6:$A$28,"Endurance — Luc Léger (palier)",Barèmes!$B$6:$B$28,H240,Barèmes!$C$6:$C$28,IF(H240="6ème","Mixte",G240)),Barèmes!$B$2,IF(J240&lt;=SUMIFS(Barèmes!$G$6:$G$28,Barèmes!$A$6:$A$28,"Endurance — Luc Léger (palier)",Barèmes!$B$6:$B$28,H240,Barèmes!$C$6:$C$28,IF(H240="6ème","Mixte",G240)),Barèmes!$C$2,IF(J240&lt;=SUMIFS(Barèmes!$H$6:$H$28,Barèmes!$A$6:$A$28,"Endurance — Luc Léger (palier)",Barèmes!$B$6:$B$28,H240,Barèmes!$C$6:$C$28,IF(H240="6ème","Mixte",G240)),Barèmes!$D$2,IF(J240&lt;=SUMIFS(Barèmes!$I$6:$I$28,Barèmes!$A$6:$A$28,"Endurance — Luc Léger (palier)",Barèmes!$B$6:$B$28,H240,Barèmes!$C$6:$C$28,IF(H240="6ème","Mixte",G240)),Barèmes!$E$2,Barèmes!$F$2)))),IF(J240&gt;=SUMIFS(Barèmes!$F$6:$F$28,Barèmes!$A$6:$A$28,"Endurance — Luc Léger (palier)",Barèmes!$B$6:$B$28,H240,Barèmes!$C$6:$C$28,IF(H240="6ème","Mixte",G240)),Barèmes!$B$2,IF(J240&gt;=SUMIFS(Barèmes!$G$6:$G$28,Barèmes!$A$6:$A$28,"Endurance — Luc Léger (palier)",Barèmes!$B$6:$B$28,H240,Barèmes!$C$6:$C$28,IF(H240="6ème","Mixte",G240)),Barèmes!$C$2,IF(J240&gt;=SUMIFS(Barèmes!$H$6:$H$28,Barèmes!$A$6:$A$28,"Endurance — Luc Léger (palier)",Barèmes!$B$6:$B$28,H240,Barèmes!$C$6:$C$28,IF(H240="6ème","Mixte",G240)),Barèmes!$D$2,IF(J240&gt;=SUMIFS(Barèmes!$I$6:$I$28,Barèmes!$A$6:$A$28,"Endurance — Luc Léger (palier)",Barèmes!$B$6:$B$28,H240,Barèmes!$C$6:$C$28,IF(H240="6ème","Mixte",G240)),Barèmes!$E$2,Barèmes!$F$2))))))</f>
        <v/>
      </c>
      <c r="O240" s="22"/>
      <c r="P240" s="23" t="str">
        <f>IF(OR(O240="",SUMPRODUCT((Barèmes!$A$6:$A$28="Force bas du corps — Saut en longueur (m)")*(Barèmes!$B$6:$B$28=H240)*(Barèmes!$C$6:$C$28=IF(H240="6ème","Mixte",G240)))=0),"",IF(SUMPRODUCT((Barèmes!$A$6:$A$28="Force bas du corps — Saut en longueur (m)")*(Barèmes!$B$6:$B$28=H240)*(Barèmes!$C$6:$C$28=IF(H240="6ème","Mixte",G240))*(Barèmes!$J$6:$J$28="+"))&gt;0,IF(O240&lt;=SUMIFS(Barèmes!$D$6:$D$28,Barèmes!$A$6:$A$28,"Force bas du corps — Saut en longueur (m)",Barèmes!$B$6:$B$28,H240,Barèmes!$C$6:$C$28,IF(H240="6ème","Mixte",G240)),"à besoin",IF(O240&lt;=SUMIFS(Barèmes!$E$6:$E$28,Barèmes!$A$6:$A$28,"Force bas du corps — Saut en longueur (m)",Barèmes!$B$6:$B$28,H240,Barèmes!$C$6:$C$28,IF(H240="6ème","Mixte",G240)),"fragile","satisfaisant")),IF(O240&gt;=SUMIFS(Barèmes!$D$6:$D$28,Barèmes!$A$6:$A$28,"Force bas du corps — Saut en longueur (m)",Barèmes!$B$6:$B$28,H240,Barèmes!$C$6:$C$28,IF(H240="6ème","Mixte",G240)),"à besoin",IF(O240&gt;=SUMIFS(Barèmes!$E$6:$E$28,Barèmes!$A$6:$A$28,"Force bas du corps — Saut en longueur (m)",Barèmes!$B$6:$B$28,H240,Barèmes!$C$6:$C$28,IF(H240="6ème","Mixte",G240)),"fragile","satisfaisant"))))</f>
        <v/>
      </c>
      <c r="Q240" s="23" t="str">
        <f>IF(OR(O240="",SUMPRODUCT((Barèmes!$A$6:$A$28="Force bas du corps — Saut en longueur (m)")*(Barèmes!$B$6:$B$28=H240)*(Barèmes!$C$6:$C$28=IF(H240="6ème","Mixte",G240)))=0),"",IF(SUMPRODUCT((Barèmes!$A$6:$A$28="Force bas du corps — Saut en longueur (m)")*(Barèmes!$B$6:$B$28=H240)*(Barèmes!$C$6:$C$28=IF(H240="6ème","Mixte",G240))*(Barèmes!$J$6:$J$28="+"))&gt;0,IF(O240&lt;=SUMIFS(Barèmes!$F$6:$F$28,Barèmes!$A$6:$A$28,"Force bas du corps — Saut en longueur (m)",Barèmes!$B$6:$B$28,H240,Barèmes!$C$6:$C$28,IF(H240="6ème","Mixte",G240)),Barèmes!$B$2,IF(O240&lt;=SUMIFS(Barèmes!$G$6:$G$28,Barèmes!$A$6:$A$28,"Force bas du corps — Saut en longueur (m)",Barèmes!$B$6:$B$28,H240,Barèmes!$C$6:$C$28,IF(H240="6ème","Mixte",G240)),Barèmes!$C$2,IF(O240&lt;=SUMIFS(Barèmes!$H$6:$H$28,Barèmes!$A$6:$A$28,"Force bas du corps — Saut en longueur (m)",Barèmes!$B$6:$B$28,H240,Barèmes!$C$6:$C$28,IF(H240="6ème","Mixte",G240)),Barèmes!$D$2,IF(O240&lt;=SUMIFS(Barèmes!$I$6:$I$28,Barèmes!$A$6:$A$28,"Force bas du corps — Saut en longueur (m)",Barèmes!$B$6:$B$28,H240,Barèmes!$C$6:$C$28,IF(H240="6ème","Mixte",G240)),Barèmes!$E$2,Barèmes!$F$2)))),IF(O240&gt;=SUMIFS(Barèmes!$F$6:$F$28,Barèmes!$A$6:$A$28,"Force bas du corps — Saut en longueur (m)",Barèmes!$B$6:$B$28,H240,Barèmes!$C$6:$C$28,IF(H240="6ème","Mixte",G240)),Barèmes!$B$2,IF(O240&gt;=SUMIFS(Barèmes!$G$6:$G$28,Barèmes!$A$6:$A$28,"Force bas du corps — Saut en longueur (m)",Barèmes!$B$6:$B$28,H240,Barèmes!$C$6:$C$28,IF(H240="6ème","Mixte",G240)),Barèmes!$C$2,IF(O240&gt;=SUMIFS(Barèmes!$H$6:$H$28,Barèmes!$A$6:$A$28,"Force bas du corps — Saut en longueur (m)",Barèmes!$B$6:$B$28,H240,Barèmes!$C$6:$C$28,IF(H240="6ème","Mixte",G240)),Barèmes!$D$2,IF(O240&gt;=SUMIFS(Barèmes!$I$6:$I$28,Barèmes!$A$6:$A$28,"Force bas du corps — Saut en longueur (m)",Barèmes!$B$6:$B$28,H240,Barèmes!$C$6:$C$28,IF(H240="6ème","Mixte",G240)),Barèmes!$E$2,Barèmes!$F$2))))))</f>
        <v/>
      </c>
      <c r="R240" s="22"/>
      <c r="S240" s="24" t="str">
        <f>IF(OR(R240="",SUMPRODUCT((Barèmes!$A$6:$A$28="Vitesse — 30 m (s)")*(Barèmes!$B$6:$B$28=H240)*(Barèmes!$C$6:$C$28=IF(H240="6ème","Mixte",G240)))=0),"",IF(SUMPRODUCT((Barèmes!$A$6:$A$28="Vitesse — 30 m (s)")*(Barèmes!$B$6:$B$28=H240)*(Barèmes!$C$6:$C$28=IF(H240="6ème","Mixte",G240))*(Barèmes!$J$6:$J$28="+"))&gt;0,IF(R240&lt;=SUMIFS(Barèmes!$D$6:$D$28,Barèmes!$A$6:$A$28,"Vitesse — 30 m (s)",Barèmes!$B$6:$B$28,H240,Barèmes!$C$6:$C$28,IF(H240="6ème","Mixte",G240)),"à besoin",IF(R240&lt;=SUMIFS(Barèmes!$E$6:$E$28,Barèmes!$A$6:$A$28,"Vitesse — 30 m (s)",Barèmes!$B$6:$B$28,H240,Barèmes!$C$6:$C$28,IF(H240="6ème","Mixte",G240)),"fragile","satisfaisant")),IF(R240&gt;=SUMIFS(Barèmes!$D$6:$D$28,Barèmes!$A$6:$A$28,"Vitesse — 30 m (s)",Barèmes!$B$6:$B$28,H240,Barèmes!$C$6:$C$28,IF(H240="6ème","Mixte",G240)),"à besoin",IF(R240&gt;=SUMIFS(Barèmes!$E$6:$E$28,Barèmes!$A$6:$A$28,"Vitesse — 30 m (s)",Barèmes!$B$6:$B$28,H240,Barèmes!$C$6:$C$28,IF(H240="6ème","Mixte",G240)),"fragile","satisfaisant"))))</f>
        <v/>
      </c>
      <c r="T240" s="24" t="str">
        <f>IF(OR(R240="",SUMPRODUCT((Barèmes!$A$6:$A$28="Vitesse — 30 m (s)")*(Barèmes!$B$6:$B$28=H240)*(Barèmes!$C$6:$C$28=IF(H240="6ème","Mixte",G240)))=0),"",IF(SUMPRODUCT((Barèmes!$A$6:$A$28="Vitesse — 30 m (s)")*(Barèmes!$B$6:$B$28=H240)*(Barèmes!$C$6:$C$28=IF(H240="6ème","Mixte",G240))*(Barèmes!$J$6:$J$28="+"))&gt;0,IF(R240&lt;=SUMIFS(Barèmes!$F$6:$F$28,Barèmes!$A$6:$A$28,"Vitesse — 30 m (s)",Barèmes!$B$6:$B$28,H240,Barèmes!$C$6:$C$28,IF(H240="6ème","Mixte",G240)),Barèmes!$B$2,IF(R240&lt;=SUMIFS(Barèmes!$G$6:$G$28,Barèmes!$A$6:$A$28,"Vitesse — 30 m (s)",Barèmes!$B$6:$B$28,H240,Barèmes!$C$6:$C$28,IF(H240="6ème","Mixte",G240)),Barèmes!$C$2,IF(R240&lt;=SUMIFS(Barèmes!$H$6:$H$28,Barèmes!$A$6:$A$28,"Vitesse — 30 m (s)",Barèmes!$B$6:$B$28,H240,Barèmes!$C$6:$C$28,IF(H240="6ème","Mixte",G240)),Barèmes!$D$2,IF(R240&lt;=SUMIFS(Barèmes!$I$6:$I$28,Barèmes!$A$6:$A$28,"Vitesse — 30 m (s)",Barèmes!$B$6:$B$28,H240,Barèmes!$C$6:$C$28,IF(H240="6ème","Mixte",G240)),Barèmes!$E$2,Barèmes!$F$2)))),IF(R240&gt;=SUMIFS(Barèmes!$F$6:$F$28,Barèmes!$A$6:$A$28,"Vitesse — 30 m (s)",Barèmes!$B$6:$B$28,H240,Barèmes!$C$6:$C$28,IF(H240="6ème","Mixte",G240)),Barèmes!$B$2,IF(R240&gt;=SUMIFS(Barèmes!$G$6:$G$28,Barèmes!$A$6:$A$28,"Vitesse — 30 m (s)",Barèmes!$B$6:$B$28,H240,Barèmes!$C$6:$C$28,IF(H240="6ème","Mixte",G240)),Barèmes!$C$2,IF(R240&gt;=SUMIFS(Barèmes!$H$6:$H$28,Barèmes!$A$6:$A$28,"Vitesse — 30 m (s)",Barèmes!$B$6:$B$28,H240,Barèmes!$C$6:$C$28,IF(H240="6ème","Mixte",G240)),Barèmes!$D$2,IF(R240&gt;=SUMIFS(Barèmes!$I$6:$I$28,Barèmes!$A$6:$A$28,"Vitesse — 30 m (s)",Barèmes!$B$6:$B$28,H240,Barèmes!$C$6:$C$28,IF(H240="6ème","Mixte",G240)),Barèmes!$E$2,Barèmes!$F$2))))))</f>
        <v/>
      </c>
      <c r="U240" s="22"/>
      <c r="V240" s="25" t="str">
        <f>IF(OR(U240="",SUMPRODUCT((Barèmes!$A$6:$A$28="Vitesse — 50 m (s)")*(Barèmes!$B$6:$B$28=H240)*(Barèmes!$C$6:$C$28=IF(H240="6ème","Mixte",G240)))=0),"",IF(SUMPRODUCT((Barèmes!$A$6:$A$28="Vitesse — 50 m (s)")*(Barèmes!$B$6:$B$28=H240)*(Barèmes!$C$6:$C$28=IF(H240="6ème","Mixte",G240))*(Barèmes!$J$6:$J$28="+"))&gt;0,IF(U240&lt;=SUMIFS(Barèmes!$D$6:$D$28,Barèmes!$A$6:$A$28,"Vitesse — 50 m (s)",Barèmes!$B$6:$B$28,H240,Barèmes!$C$6:$C$28,IF(H240="6ème","Mixte",G240)),"à besoin",IF(U240&lt;=SUMIFS(Barèmes!$E$6:$E$28,Barèmes!$A$6:$A$28,"Vitesse — 50 m (s)",Barèmes!$B$6:$B$28,H240,Barèmes!$C$6:$C$28,IF(H240="6ème","Mixte",G240)),"fragile","satisfaisant")),IF(U240&gt;=SUMIFS(Barèmes!$D$6:$D$28,Barèmes!$A$6:$A$28,"Vitesse — 50 m (s)",Barèmes!$B$6:$B$28,H240,Barèmes!$C$6:$C$28,IF(H240="6ème","Mixte",G240)),"à besoin",IF(U240&gt;=SUMIFS(Barèmes!$E$6:$E$28,Barèmes!$A$6:$A$28,"Vitesse — 50 m (s)",Barèmes!$B$6:$B$28,H240,Barèmes!$C$6:$C$28,IF(H240="6ème","Mixte",G240)),"fragile","satisfaisant"))))</f>
        <v/>
      </c>
      <c r="W240" s="25" t="str">
        <f>IF(OR(U240="",SUMPRODUCT((Barèmes!$A$6:$A$28="Vitesse — 50 m (s)")*(Barèmes!$B$6:$B$28=H240)*(Barèmes!$C$6:$C$28=IF(H240="6ème","Mixte",G240)))=0),"",IF(SUMPRODUCT((Barèmes!$A$6:$A$28="Vitesse — 50 m (s)")*(Barèmes!$B$6:$B$28=H240)*(Barèmes!$C$6:$C$28=IF(H240="6ème","Mixte",G240))*(Barèmes!$J$6:$J$28="+"))&gt;0,IF(U240&lt;=SUMIFS(Barèmes!$F$6:$F$28,Barèmes!$A$6:$A$28,"Vitesse — 50 m (s)",Barèmes!$B$6:$B$28,H240,Barèmes!$C$6:$C$28,IF(H240="6ème","Mixte",G240)),Barèmes!$B$2,IF(U240&lt;=SUMIFS(Barèmes!$G$6:$G$28,Barèmes!$A$6:$A$28,"Vitesse — 50 m (s)",Barèmes!$B$6:$B$28,H240,Barèmes!$C$6:$C$28,IF(H240="6ème","Mixte",G240)),Barèmes!$C$2,IF(U240&lt;=SUMIFS(Barèmes!$H$6:$H$28,Barèmes!$A$6:$A$28,"Vitesse — 50 m (s)",Barèmes!$B$6:$B$28,H240,Barèmes!$C$6:$C$28,IF(H240="6ème","Mixte",G240)),Barèmes!$D$2,IF(U240&lt;=SUMIFS(Barèmes!$I$6:$I$28,Barèmes!$A$6:$A$28,"Vitesse — 50 m (s)",Barèmes!$B$6:$B$28,H240,Barèmes!$C$6:$C$28,IF(H240="6ème","Mixte",G240)),Barèmes!$E$2,Barèmes!$F$2)))),IF(U240&gt;=SUMIFS(Barèmes!$F$6:$F$28,Barèmes!$A$6:$A$28,"Vitesse — 50 m (s)",Barèmes!$B$6:$B$28,H240,Barèmes!$C$6:$C$28,IF(H240="6ème","Mixte",G240)),Barèmes!$B$2,IF(U240&gt;=SUMIFS(Barèmes!$G$6:$G$28,Barèmes!$A$6:$A$28,"Vitesse — 50 m (s)",Barèmes!$B$6:$B$28,H240,Barèmes!$C$6:$C$28,IF(H240="6ème","Mixte",G240)),Barèmes!$C$2,IF(U240&gt;=SUMIFS(Barèmes!$H$6:$H$28,Barèmes!$A$6:$A$28,"Vitesse — 50 m (s)",Barèmes!$B$6:$B$28,H240,Barèmes!$C$6:$C$28,IF(H240="6ème","Mixte",G240)),Barèmes!$D$2,IF(U240&gt;=SUMIFS(Barèmes!$I$6:$I$28,Barèmes!$A$6:$A$28,"Vitesse — 50 m (s)",Barèmes!$B$6:$B$28,H240,Barèmes!$C$6:$C$28,IF(H240="6ème","Mixte",G240)),Barèmes!$E$2,Barèmes!$F$2))))))</f>
        <v/>
      </c>
      <c r="X240" s="18"/>
      <c r="Y240" s="26" t="str" cm="1">
        <f t="array" ref="Y240">IF(OR(X240="",SUMPRODUCT((Barèmes!$A$6:$A$28="Souplesse (score 1-5)")*(Barèmes!$B$6:$B$28=H240)*(Barèmes!$C$6:$C$28=IF(H240="6ème","Mixte",G240)))=0),"",IF(SUMPRODUCT((Barèmes!$A$6:$A$28="Souplesse (score 1-5)")*(Barèmes!$B$6:$B$28=H240)*(Barèmes!$C$6:$C$28=IF(H240="6ème","Mixte",G240))*(Barèmes!$J$6:$J$28="+"))&gt;0,IF(X240&lt;=SUMIFS(Barèmes!$D$6:$D$28,Barèmes!$A$6:$A$28,"Souplesse (score 1-5)",Barèmes!$B$6:$B$28,H240,Barèmes!$C$6:$C$28,IF(H240="6ème","Mixte",G240)),"à besoin",IF(X240&lt;=SUMIFS(Barèmes!$E$6:$E$28,Barèmes!$A$6:$A$28,"Souplesse (score 1-5)",Barèmes!$B$6:$B$28,H240,Barèmes!$C$6:$C$28,IF(H240="6ème","Mixte",G240)),"fragile","satisfaisant")),IF(X240&gt;=SUMIFS(Barèmes!$D$6:$D$28,Barèmes!$A$6:$A$28,"Souplesse (score 1-5)",Barèmes!$B$6:$B$28,H240,Barèmes!$C$6:$C$28,IF(H240="6ème","Mixte",G240)),"à besoin",IF(X240&gt;=SUMIFS(Barèmes!$E$6:$E$28,Barèmes!$A$6:$A$28,"Souplesse (score 1-5)",Barèmes!$B$6:$B$28,H240,Barèmes!$C$6:$C$28,IF(H240="6ème","Mixte",G240)),"fragile","satisfaisant"))))</f>
        <v/>
      </c>
      <c r="Z240" s="26" t="str" cm="1">
        <f t="array" ref="Z240">IF(OR(X240="",SUMPRODUCT((Barèmes!$A$6:$A$28="Souplesse (score 1-5)")*(Barèmes!$B$6:$B$28=H240)*(Barèmes!$C$6:$C$28=IF(H240="6ème","Mixte",G240)))=0),"",IF(SUMPRODUCT((Barèmes!$A$6:$A$28="Souplesse (score 1-5)")*(Barèmes!$B$6:$B$28=H240)*(Barèmes!$C$6:$C$28=IF(H240="6ème","Mixte",G240))*(Barèmes!$J$6:$J$28="+"))&gt;0,IF(X240&lt;=SUMIFS(Barèmes!$F$6:$F$28,Barèmes!$A$6:$A$28,"Souplesse (score 1-5)",Barèmes!$B$6:$B$28,H240,Barèmes!$C$6:$C$28,IF(H240="6ème","Mixte",G240)),Barèmes!$B$2,IF(X240&lt;=SUMIFS(Barèmes!$G$6:$G$28,Barèmes!$A$6:$A$28,"Souplesse (score 1-5)",Barèmes!$B$6:$B$28,H240,Barèmes!$C$6:$C$28,IF(H240="6ème","Mixte",G240)),Barèmes!$C$2,IF(X240&lt;=SUMIFS(Barèmes!$H$6:$H$28,Barèmes!$A$6:$A$28,"Souplesse (score 1-5)",Barèmes!$B$6:$B$28,H240,Barèmes!$C$6:$C$28,IF(H240="6ème","Mixte",G240)),Barèmes!$D$2,IF(X240&lt;=SUMIFS(Barèmes!$I$6:$I$28,Barèmes!$A$6:$A$28,"Souplesse (score 1-5)",Barèmes!$B$6:$B$28,H240,Barèmes!$C$6:$C$28,IF(H240="6ème","Mixte",G240)),Barèmes!$E$2,Barèmes!$F$2)))),IF(X240&gt;=SUMIFS(Barèmes!$F$6:$F$28,Barèmes!$A$6:$A$28,"Souplesse (score 1-5)",Barèmes!$B$6:$B$28,H240,Barèmes!$C$6:$C$28,IF(H240="6ème","Mixte",G240)),Barèmes!$B$2,IF(X240&gt;=SUMIFS(Barèmes!$G$6:$G$28,Barèmes!$A$6:$A$28,"Souplesse (score 1-5)",Barèmes!$B$6:$B$28,H240,Barèmes!$C$6:$C$28,IF(H240="6ème","Mixte",G240)),Barèmes!$C$2,IF(X240&gt;=SUMIFS(Barèmes!$H$6:$H$28,Barèmes!$A$6:$A$28,"Souplesse (score 1-5)",Barèmes!$B$6:$B$28,H240,Barèmes!$C$6:$C$28,IF(H240="6ème","Mixte",G240)),Barèmes!$D$2,IF(X240&gt;=SUMIFS(Barèmes!$I$6:$I$28,Barèmes!$A$6:$A$28,"Souplesse (score 1-5)",Barèmes!$B$6:$B$28,H240,Barèmes!$C$6:$C$28,IF(H240="6ème","Mixte",G240)),Barèmes!$E$2,Barèmes!$F$2))))))</f>
        <v/>
      </c>
      <c r="AA240" s="22"/>
      <c r="AB240" s="27" t="str">
        <f>IF(OR(AA240="",SUMPRODUCT((Barèmes!$A$6:$A$28="Agilité — T-test 974 (s)")*(Barèmes!$B$6:$B$28=H240)*(Barèmes!$C$6:$C$28=IF(H240="6ème","Mixte",G240)))=0),"",IF(SUMPRODUCT((Barèmes!$A$6:$A$28="Agilité — T-test 974 (s)")*(Barèmes!$B$6:$B$28=H240)*(Barèmes!$C$6:$C$28=IF(H240="6ème","Mixte",G240))*(Barèmes!$J$6:$J$28="+"))&gt;0,IF(AA240&lt;=SUMIFS(Barèmes!$D$6:$D$28,Barèmes!$A$6:$A$28,"Agilité — T-test 974 (s)",Barèmes!$B$6:$B$28,H240,Barèmes!$C$6:$C$28,IF(H240="6ème","Mixte",G240)),"à besoin",IF(AA240&lt;=SUMIFS(Barèmes!$E$6:$E$28,Barèmes!$A$6:$A$28,"Agilité — T-test 974 (s)",Barèmes!$B$6:$B$28,H240,Barèmes!$C$6:$C$28,IF(H240="6ème","Mixte",G240)),"fragile","satisfaisant")),IF(AA240&gt;=SUMIFS(Barèmes!$D$6:$D$28,Barèmes!$A$6:$A$28,"Agilité — T-test 974 (s)",Barèmes!$B$6:$B$28,H240,Barèmes!$C$6:$C$28,IF(H240="6ème","Mixte",G240)),"à besoin",IF(AA240&gt;=SUMIFS(Barèmes!$E$6:$E$28,Barèmes!$A$6:$A$28,"Agilité — T-test 974 (s)",Barèmes!$B$6:$B$28,H240,Barèmes!$C$6:$C$28,IF(H240="6ème","Mixte",G240)),"fragile","satisfaisant"))))</f>
        <v/>
      </c>
      <c r="AC240" s="27" t="str">
        <f>IF(OR(AA240="",SUMPRODUCT((Barèmes!$A$6:$A$28="Agilité — T-test 974 (s)")*(Barèmes!$B$6:$B$28=H240)*(Barèmes!$C$6:$C$28=IF(H240="6ème","Mixte",G240)))=0),"",IF(SUMPRODUCT((Barèmes!$A$6:$A$28="Agilité — T-test 974 (s)")*(Barèmes!$B$6:$B$28=H240)*(Barèmes!$C$6:$C$28=IF(H240="6ème","Mixte",G240))*(Barèmes!$J$6:$J$28="+"))&gt;0,IF(AA240&lt;=SUMIFS(Barèmes!$F$6:$F$28,Barèmes!$A$6:$A$28,"Agilité — T-test 974 (s)",Barèmes!$B$6:$B$28,H240,Barèmes!$C$6:$C$28,IF(H240="6ème","Mixte",G240)),Barèmes!$B$2,IF(AA240&lt;=SUMIFS(Barèmes!$G$6:$G$28,Barèmes!$A$6:$A$28,"Agilité — T-test 974 (s)",Barèmes!$B$6:$B$28,H240,Barèmes!$C$6:$C$28,IF(H240="6ème","Mixte",G240)),Barèmes!$C$2,IF(AA240&lt;=SUMIFS(Barèmes!$H$6:$H$28,Barèmes!$A$6:$A$28,"Agilité — T-test 974 (s)",Barèmes!$B$6:$B$28,H240,Barèmes!$C$6:$C$28,IF(H240="6ème","Mixte",G240)),Barèmes!$D$2,IF(AA240&lt;=SUMIFS(Barèmes!$I$6:$I$28,Barèmes!$A$6:$A$28,"Agilité — T-test 974 (s)",Barèmes!$B$6:$B$28,H240,Barèmes!$C$6:$C$28,IF(H240="6ème","Mixte",G240)),Barèmes!$E$2,Barèmes!$F$2)))),IF(AA240&gt;=SUMIFS(Barèmes!$F$6:$F$28,Barèmes!$A$6:$A$28,"Agilité — T-test 974 (s)",Barèmes!$B$6:$B$28,H240,Barèmes!$C$6:$C$28,IF(H240="6ème","Mixte",G240)),Barèmes!$B$2,IF(AA240&gt;=SUMIFS(Barèmes!$G$6:$G$28,Barèmes!$A$6:$A$28,"Agilité — T-test 974 (s)",Barèmes!$B$6:$B$28,H240,Barèmes!$C$6:$C$28,IF(H240="6ème","Mixte",G240)),Barèmes!$C$2,IF(AA240&gt;=SUMIFS(Barèmes!$H$6:$H$28,Barèmes!$A$6:$A$28,"Agilité — T-test 974 (s)",Barèmes!$B$6:$B$28,H240,Barèmes!$C$6:$C$28,IF(H240="6ème","Mixte",G240)),Barèmes!$D$2,IF(AA240&gt;=SUMIFS(Barèmes!$I$6:$I$28,Barèmes!$A$6:$A$28,"Agilité — T-test 974 (s)",Barèmes!$B$6:$B$28,H240,Barèmes!$C$6:$C$28,IF(H240="6ème","Mixte",G240)),Barèmes!$E$2,Barèmes!$F$2))))))</f>
        <v/>
      </c>
      <c r="AD240" s="28" t="str">
        <f t="shared" si="26"/>
        <v/>
      </c>
      <c r="AE240" s="29" t="str">
        <f t="shared" si="27"/>
        <v/>
      </c>
      <c r="AF240" s="30" t="str">
        <f>IF(OR(AD240="",SUMPRODUCT((Barèmes!$A$6:$A$28="Surcoût d'agilité (s) — technique")*(Barèmes!$B$6:$B$28=H240)*(Barèmes!$C$6:$C$28=IF(H240="6ème","Mixte",G240)))=0),"",IF(SUMPRODUCT((Barèmes!$A$6:$A$28="Surcoût d'agilité (s) — technique")*(Barèmes!$B$6:$B$28=H240)*(Barèmes!$C$6:$C$28=IF(H240="6ème","Mixte",G240))*(Barèmes!$J$6:$J$28="+"))&gt;0,IF(AD240&lt;=SUMIFS(Barèmes!$D$6:$D$28,Barèmes!$A$6:$A$28,"Surcoût d'agilité (s) — technique",Barèmes!$B$6:$B$28,H240,Barèmes!$C$6:$C$28,IF(H240="6ème","Mixte",G240)),"à besoin",IF(AD240&lt;=SUMIFS(Barèmes!$E$6:$E$28,Barèmes!$A$6:$A$28,"Surcoût d'agilité (s) — technique",Barèmes!$B$6:$B$28,H240,Barèmes!$C$6:$C$28,IF(H240="6ème","Mixte",G240)),"fragile","satisfaisant")),IF(AD240&gt;=SUMIFS(Barèmes!$D$6:$D$28,Barèmes!$A$6:$A$28,"Surcoût d'agilité (s) — technique",Barèmes!$B$6:$B$28,H240,Barèmes!$C$6:$C$28,IF(H240="6ème","Mixte",G240)),"à besoin",IF(AD240&gt;=SUMIFS(Barèmes!$E$6:$E$28,Barèmes!$A$6:$A$28,"Surcoût d'agilité (s) — technique",Barèmes!$B$6:$B$28,H240,Barèmes!$C$6:$C$28,IF(H240="6ème","Mixte",G240)),"fragile","satisfaisant"))))</f>
        <v/>
      </c>
      <c r="AG240" s="30" t="str">
        <f>IF(OR(AD240="",SUMPRODUCT((Barèmes!$A$6:$A$28="Surcoût d'agilité (s) — technique")*(Barèmes!$B$6:$B$28=H240)*(Barèmes!$C$6:$C$28=IF(H240="6ème","Mixte",G240)))=0),"",IF(SUMPRODUCT((Barèmes!$A$6:$A$28="Surcoût d'agilité (s) — technique")*(Barèmes!$B$6:$B$28=H240)*(Barèmes!$C$6:$C$28=IF(H240="6ème","Mixte",G240))*(Barèmes!$J$6:$J$28="+"))&gt;0,IF(AD240&lt;=SUMIFS(Barèmes!$F$6:$F$28,Barèmes!$A$6:$A$28,"Surcoût d'agilité (s) — technique",Barèmes!$B$6:$B$28,H240,Barèmes!$C$6:$C$28,IF(H240="6ème","Mixte",G240)),Barèmes!$B$2,IF(AD240&lt;=SUMIFS(Barèmes!$G$6:$G$28,Barèmes!$A$6:$A$28,"Surcoût d'agilité (s) — technique",Barèmes!$B$6:$B$28,H240,Barèmes!$C$6:$C$28,IF(H240="6ème","Mixte",G240)),Barèmes!$C$2,IF(AD240&lt;=SUMIFS(Barèmes!$H$6:$H$28,Barèmes!$A$6:$A$28,"Surcoût d'agilité (s) — technique",Barèmes!$B$6:$B$28,H240,Barèmes!$C$6:$C$28,IF(H240="6ème","Mixte",G240)),Barèmes!$D$2,IF(AD240&lt;=SUMIFS(Barèmes!$I$6:$I$28,Barèmes!$A$6:$A$28,"Surcoût d'agilité (s) — technique",Barèmes!$B$6:$B$28,H240,Barèmes!$C$6:$C$28,IF(H240="6ème","Mixte",G240)),Barèmes!$E$2,Barèmes!$F$2)))),IF(AD240&gt;=SUMIFS(Barèmes!$F$6:$F$28,Barèmes!$A$6:$A$28,"Surcoût d'agilité (s) — technique",Barèmes!$B$6:$B$28,H240,Barèmes!$C$6:$C$28,IF(H240="6ème","Mixte",G240)),Barèmes!$B$2,IF(AD240&gt;=SUMIFS(Barèmes!$G$6:$G$28,Barèmes!$A$6:$A$28,"Surcoût d'agilité (s) — technique",Barèmes!$B$6:$B$28,H240,Barèmes!$C$6:$C$28,IF(H240="6ème","Mixte",G240)),Barèmes!$C$2,IF(AD240&gt;=SUMIFS(Barèmes!$H$6:$H$28,Barèmes!$A$6:$A$28,"Surcoût d'agilité (s) — technique",Barèmes!$B$6:$B$28,H240,Barèmes!$C$6:$C$28,IF(H240="6ème","Mixte",G240)),Barèmes!$D$2,IF(AD240&gt;=SUMIFS(Barèmes!$I$6:$I$28,Barèmes!$A$6:$A$28,"Surcoût d'agilité (s) — technique",Barèmes!$B$6:$B$28,H240,Barèmes!$C$6:$C$28,IF(H240="6ème","Mixte",G240)),Barèmes!$E$2,Barèmes!$F$2))))))</f>
        <v/>
      </c>
      <c r="AH240" s="31" t="str">
        <f>IF((IF(N240="",0,1)+IF(Q240="",0,1)+IF(W240="",0,1)+IF(Z240="",0,1)+IF(AC240="",0,1))=0,"",3*IF(N240=Barèmes!$B$2,1,IF(N240=Barèmes!$C$2,2,IF(N240=Barèmes!$D$2,3,IF(N240=Barèmes!$E$2,4,IF(N240=Barèmes!$F$2,5,0)))))+3*IF(Q240=Barèmes!$B$2,1,IF(Q240=Barèmes!$C$2,2,IF(Q240=Barèmes!$D$2,3,IF(Q240=Barèmes!$E$2,4,IF(Q240=Barèmes!$F$2,5,0)))))+2*IF(W240=Barèmes!$B$2,1,IF(W240=Barèmes!$C$2,2,IF(W240=Barèmes!$D$2,3,IF(W240=Barèmes!$E$2,4,IF(W240=Barèmes!$F$2,5,0)))))+1*IF(Z240=Barèmes!$B$2,1,IF(Z240=Barèmes!$C$2,2,IF(Z240=Barèmes!$D$2,3,IF(Z240=Barèmes!$E$2,4,IF(Z240=Barèmes!$F$2,5,0)))))+1*IF(AC240=Barèmes!$B$2,1,IF(AC240=Barèmes!$C$2,2,IF(AC240=Barèmes!$D$2,3,IF(AC240=Barèmes!$E$2,4,IF(AC240=Barèmes!$F$2,5,0))))))</f>
        <v/>
      </c>
      <c r="AI240" s="31"/>
      <c r="AJ240" s="32" t="str">
        <f>IFERROR(INDEX(Croissance!$B$5:$B$604,MATCH(A240,Croissance!$A$5:$A$604,0)),"")</f>
        <v/>
      </c>
      <c r="AK240" s="32" t="str">
        <f>IFERROR(INDEX(Croissance!$C$5:$C$604,MATCH(A240,Croissance!$A$5:$A$604,0)),"")</f>
        <v/>
      </c>
      <c r="AL240" s="32" t="str">
        <f>IFERROR(INDEX(Croissance!$D$5:$D$604,MATCH(A240,Croissance!$A$5:$A$604,0)),"")</f>
        <v/>
      </c>
      <c r="AM240" s="32" t="str">
        <f>IFERROR(INDEX(Croissance!$E$5:$E$604,MATCH(A240,Croissance!$A$5:$A$604,0)),"")</f>
        <v/>
      </c>
      <c r="AO240" s="33">
        <f t="shared" si="32"/>
        <v>0</v>
      </c>
      <c r="AP240" s="33">
        <f t="shared" si="28"/>
        <v>0</v>
      </c>
      <c r="AQ240" s="33">
        <f>IF(A240="",0,IF(AND(OR('Synthèse classe'!$C$2="Tous",C240='Synthèse classe'!$C$2),OR('Synthèse classe'!$C$3="Toutes",D240='Synthèse classe'!$C$3),OR('Synthèse classe'!$C$4="Toutes",AND('Synthèse classe'!$C$4="Dernière",AP240=1),B240=IFERROR(VALUE('Synthèse classe'!$C$4),0))),1,0))</f>
        <v>0</v>
      </c>
      <c r="AR240" s="34" t="str">
        <f t="shared" si="29"/>
        <v/>
      </c>
    </row>
    <row r="241" spans="1:44" x14ac:dyDescent="0.2">
      <c r="A241" s="17" t="str">
        <f t="shared" si="25"/>
        <v/>
      </c>
      <c r="B241" s="18"/>
      <c r="C241" s="19"/>
      <c r="D241" s="19"/>
      <c r="E241" s="19"/>
      <c r="F241" s="19"/>
      <c r="G241" s="19"/>
      <c r="H241" s="17" t="str">
        <f t="shared" si="30"/>
        <v/>
      </c>
      <c r="I241" s="20"/>
      <c r="J241" s="18"/>
      <c r="K241" s="19"/>
      <c r="L241" s="21" t="str">
        <f t="shared" si="31"/>
        <v/>
      </c>
      <c r="M241" s="21" t="str">
        <f>IF(OR(J241="",SUMPRODUCT((Barèmes!$A$6:$A$28="Endurance — Luc Léger (palier)")*(Barèmes!$B$6:$B$28=H241)*(Barèmes!$C$6:$C$28=IF(H241="6ème","Mixte",G241)))=0),"",IF(SUMPRODUCT((Barèmes!$A$6:$A$28="Endurance — Luc Léger (palier)")*(Barèmes!$B$6:$B$28=H241)*(Barèmes!$C$6:$C$28=IF(H241="6ème","Mixte",G241))*(Barèmes!$J$6:$J$28="+"))&gt;0,IF(J241&lt;=SUMIFS(Barèmes!$D$6:$D$28,Barèmes!$A$6:$A$28,"Endurance — Luc Léger (palier)",Barèmes!$B$6:$B$28,H241,Barèmes!$C$6:$C$28,IF(H241="6ème","Mixte",G241)),"à besoin",IF(J241&lt;=SUMIFS(Barèmes!$E$6:$E$28,Barèmes!$A$6:$A$28,"Endurance — Luc Léger (palier)",Barèmes!$B$6:$B$28,H241,Barèmes!$C$6:$C$28,IF(H241="6ème","Mixte",G241)),"fragile","satisfaisant")),IF(J241&gt;=SUMIFS(Barèmes!$D$6:$D$28,Barèmes!$A$6:$A$28,"Endurance — Luc Léger (palier)",Barèmes!$B$6:$B$28,H241,Barèmes!$C$6:$C$28,IF(H241="6ème","Mixte",G241)),"à besoin",IF(J241&gt;=SUMIFS(Barèmes!$E$6:$E$28,Barèmes!$A$6:$A$28,"Endurance — Luc Léger (palier)",Barèmes!$B$6:$B$28,H241,Barèmes!$C$6:$C$28,IF(H241="6ème","Mixte",G241)),"fragile","satisfaisant"))))</f>
        <v/>
      </c>
      <c r="N241" s="21" t="str">
        <f>IF(OR(J241="",SUMPRODUCT((Barèmes!$A$6:$A$28="Endurance — Luc Léger (palier)")*(Barèmes!$B$6:$B$28=H241)*(Barèmes!$C$6:$C$28=IF(H241="6ème","Mixte",G241)))=0),"",IF(SUMPRODUCT((Barèmes!$A$6:$A$28="Endurance — Luc Léger (palier)")*(Barèmes!$B$6:$B$28=H241)*(Barèmes!$C$6:$C$28=IF(H241="6ème","Mixte",G241))*(Barèmes!$J$6:$J$28="+"))&gt;0,IF(J241&lt;=SUMIFS(Barèmes!$F$6:$F$28,Barèmes!$A$6:$A$28,"Endurance — Luc Léger (palier)",Barèmes!$B$6:$B$28,H241,Barèmes!$C$6:$C$28,IF(H241="6ème","Mixte",G241)),Barèmes!$B$2,IF(J241&lt;=SUMIFS(Barèmes!$G$6:$G$28,Barèmes!$A$6:$A$28,"Endurance — Luc Léger (palier)",Barèmes!$B$6:$B$28,H241,Barèmes!$C$6:$C$28,IF(H241="6ème","Mixte",G241)),Barèmes!$C$2,IF(J241&lt;=SUMIFS(Barèmes!$H$6:$H$28,Barèmes!$A$6:$A$28,"Endurance — Luc Léger (palier)",Barèmes!$B$6:$B$28,H241,Barèmes!$C$6:$C$28,IF(H241="6ème","Mixte",G241)),Barèmes!$D$2,IF(J241&lt;=SUMIFS(Barèmes!$I$6:$I$28,Barèmes!$A$6:$A$28,"Endurance — Luc Léger (palier)",Barèmes!$B$6:$B$28,H241,Barèmes!$C$6:$C$28,IF(H241="6ème","Mixte",G241)),Barèmes!$E$2,Barèmes!$F$2)))),IF(J241&gt;=SUMIFS(Barèmes!$F$6:$F$28,Barèmes!$A$6:$A$28,"Endurance — Luc Léger (palier)",Barèmes!$B$6:$B$28,H241,Barèmes!$C$6:$C$28,IF(H241="6ème","Mixte",G241)),Barèmes!$B$2,IF(J241&gt;=SUMIFS(Barèmes!$G$6:$G$28,Barèmes!$A$6:$A$28,"Endurance — Luc Léger (palier)",Barèmes!$B$6:$B$28,H241,Barèmes!$C$6:$C$28,IF(H241="6ème","Mixte",G241)),Barèmes!$C$2,IF(J241&gt;=SUMIFS(Barèmes!$H$6:$H$28,Barèmes!$A$6:$A$28,"Endurance — Luc Léger (palier)",Barèmes!$B$6:$B$28,H241,Barèmes!$C$6:$C$28,IF(H241="6ème","Mixte",G241)),Barèmes!$D$2,IF(J241&gt;=SUMIFS(Barèmes!$I$6:$I$28,Barèmes!$A$6:$A$28,"Endurance — Luc Léger (palier)",Barèmes!$B$6:$B$28,H241,Barèmes!$C$6:$C$28,IF(H241="6ème","Mixte",G241)),Barèmes!$E$2,Barèmes!$F$2))))))</f>
        <v/>
      </c>
      <c r="O241" s="22"/>
      <c r="P241" s="23" t="str">
        <f>IF(OR(O241="",SUMPRODUCT((Barèmes!$A$6:$A$28="Force bas du corps — Saut en longueur (m)")*(Barèmes!$B$6:$B$28=H241)*(Barèmes!$C$6:$C$28=IF(H241="6ème","Mixte",G241)))=0),"",IF(SUMPRODUCT((Barèmes!$A$6:$A$28="Force bas du corps — Saut en longueur (m)")*(Barèmes!$B$6:$B$28=H241)*(Barèmes!$C$6:$C$28=IF(H241="6ème","Mixte",G241))*(Barèmes!$J$6:$J$28="+"))&gt;0,IF(O241&lt;=SUMIFS(Barèmes!$D$6:$D$28,Barèmes!$A$6:$A$28,"Force bas du corps — Saut en longueur (m)",Barèmes!$B$6:$B$28,H241,Barèmes!$C$6:$C$28,IF(H241="6ème","Mixte",G241)),"à besoin",IF(O241&lt;=SUMIFS(Barèmes!$E$6:$E$28,Barèmes!$A$6:$A$28,"Force bas du corps — Saut en longueur (m)",Barèmes!$B$6:$B$28,H241,Barèmes!$C$6:$C$28,IF(H241="6ème","Mixte",G241)),"fragile","satisfaisant")),IF(O241&gt;=SUMIFS(Barèmes!$D$6:$D$28,Barèmes!$A$6:$A$28,"Force bas du corps — Saut en longueur (m)",Barèmes!$B$6:$B$28,H241,Barèmes!$C$6:$C$28,IF(H241="6ème","Mixte",G241)),"à besoin",IF(O241&gt;=SUMIFS(Barèmes!$E$6:$E$28,Barèmes!$A$6:$A$28,"Force bas du corps — Saut en longueur (m)",Barèmes!$B$6:$B$28,H241,Barèmes!$C$6:$C$28,IF(H241="6ème","Mixte",G241)),"fragile","satisfaisant"))))</f>
        <v/>
      </c>
      <c r="Q241" s="23" t="str">
        <f>IF(OR(O241="",SUMPRODUCT((Barèmes!$A$6:$A$28="Force bas du corps — Saut en longueur (m)")*(Barèmes!$B$6:$B$28=H241)*(Barèmes!$C$6:$C$28=IF(H241="6ème","Mixte",G241)))=0),"",IF(SUMPRODUCT((Barèmes!$A$6:$A$28="Force bas du corps — Saut en longueur (m)")*(Barèmes!$B$6:$B$28=H241)*(Barèmes!$C$6:$C$28=IF(H241="6ème","Mixte",G241))*(Barèmes!$J$6:$J$28="+"))&gt;0,IF(O241&lt;=SUMIFS(Barèmes!$F$6:$F$28,Barèmes!$A$6:$A$28,"Force bas du corps — Saut en longueur (m)",Barèmes!$B$6:$B$28,H241,Barèmes!$C$6:$C$28,IF(H241="6ème","Mixte",G241)),Barèmes!$B$2,IF(O241&lt;=SUMIFS(Barèmes!$G$6:$G$28,Barèmes!$A$6:$A$28,"Force bas du corps — Saut en longueur (m)",Barèmes!$B$6:$B$28,H241,Barèmes!$C$6:$C$28,IF(H241="6ème","Mixte",G241)),Barèmes!$C$2,IF(O241&lt;=SUMIFS(Barèmes!$H$6:$H$28,Barèmes!$A$6:$A$28,"Force bas du corps — Saut en longueur (m)",Barèmes!$B$6:$B$28,H241,Barèmes!$C$6:$C$28,IF(H241="6ème","Mixte",G241)),Barèmes!$D$2,IF(O241&lt;=SUMIFS(Barèmes!$I$6:$I$28,Barèmes!$A$6:$A$28,"Force bas du corps — Saut en longueur (m)",Barèmes!$B$6:$B$28,H241,Barèmes!$C$6:$C$28,IF(H241="6ème","Mixte",G241)),Barèmes!$E$2,Barèmes!$F$2)))),IF(O241&gt;=SUMIFS(Barèmes!$F$6:$F$28,Barèmes!$A$6:$A$28,"Force bas du corps — Saut en longueur (m)",Barèmes!$B$6:$B$28,H241,Barèmes!$C$6:$C$28,IF(H241="6ème","Mixte",G241)),Barèmes!$B$2,IF(O241&gt;=SUMIFS(Barèmes!$G$6:$G$28,Barèmes!$A$6:$A$28,"Force bas du corps — Saut en longueur (m)",Barèmes!$B$6:$B$28,H241,Barèmes!$C$6:$C$28,IF(H241="6ème","Mixte",G241)),Barèmes!$C$2,IF(O241&gt;=SUMIFS(Barèmes!$H$6:$H$28,Barèmes!$A$6:$A$28,"Force bas du corps — Saut en longueur (m)",Barèmes!$B$6:$B$28,H241,Barèmes!$C$6:$C$28,IF(H241="6ème","Mixte",G241)),Barèmes!$D$2,IF(O241&gt;=SUMIFS(Barèmes!$I$6:$I$28,Barèmes!$A$6:$A$28,"Force bas du corps — Saut en longueur (m)",Barèmes!$B$6:$B$28,H241,Barèmes!$C$6:$C$28,IF(H241="6ème","Mixte",G241)),Barèmes!$E$2,Barèmes!$F$2))))))</f>
        <v/>
      </c>
      <c r="R241" s="22"/>
      <c r="S241" s="24" t="str">
        <f>IF(OR(R241="",SUMPRODUCT((Barèmes!$A$6:$A$28="Vitesse — 30 m (s)")*(Barèmes!$B$6:$B$28=H241)*(Barèmes!$C$6:$C$28=IF(H241="6ème","Mixte",G241)))=0),"",IF(SUMPRODUCT((Barèmes!$A$6:$A$28="Vitesse — 30 m (s)")*(Barèmes!$B$6:$B$28=H241)*(Barèmes!$C$6:$C$28=IF(H241="6ème","Mixte",G241))*(Barèmes!$J$6:$J$28="+"))&gt;0,IF(R241&lt;=SUMIFS(Barèmes!$D$6:$D$28,Barèmes!$A$6:$A$28,"Vitesse — 30 m (s)",Barèmes!$B$6:$B$28,H241,Barèmes!$C$6:$C$28,IF(H241="6ème","Mixte",G241)),"à besoin",IF(R241&lt;=SUMIFS(Barèmes!$E$6:$E$28,Barèmes!$A$6:$A$28,"Vitesse — 30 m (s)",Barèmes!$B$6:$B$28,H241,Barèmes!$C$6:$C$28,IF(H241="6ème","Mixte",G241)),"fragile","satisfaisant")),IF(R241&gt;=SUMIFS(Barèmes!$D$6:$D$28,Barèmes!$A$6:$A$28,"Vitesse — 30 m (s)",Barèmes!$B$6:$B$28,H241,Barèmes!$C$6:$C$28,IF(H241="6ème","Mixte",G241)),"à besoin",IF(R241&gt;=SUMIFS(Barèmes!$E$6:$E$28,Barèmes!$A$6:$A$28,"Vitesse — 30 m (s)",Barèmes!$B$6:$B$28,H241,Barèmes!$C$6:$C$28,IF(H241="6ème","Mixte",G241)),"fragile","satisfaisant"))))</f>
        <v/>
      </c>
      <c r="T241" s="24" t="str">
        <f>IF(OR(R241="",SUMPRODUCT((Barèmes!$A$6:$A$28="Vitesse — 30 m (s)")*(Barèmes!$B$6:$B$28=H241)*(Barèmes!$C$6:$C$28=IF(H241="6ème","Mixte",G241)))=0),"",IF(SUMPRODUCT((Barèmes!$A$6:$A$28="Vitesse — 30 m (s)")*(Barèmes!$B$6:$B$28=H241)*(Barèmes!$C$6:$C$28=IF(H241="6ème","Mixte",G241))*(Barèmes!$J$6:$J$28="+"))&gt;0,IF(R241&lt;=SUMIFS(Barèmes!$F$6:$F$28,Barèmes!$A$6:$A$28,"Vitesse — 30 m (s)",Barèmes!$B$6:$B$28,H241,Barèmes!$C$6:$C$28,IF(H241="6ème","Mixte",G241)),Barèmes!$B$2,IF(R241&lt;=SUMIFS(Barèmes!$G$6:$G$28,Barèmes!$A$6:$A$28,"Vitesse — 30 m (s)",Barèmes!$B$6:$B$28,H241,Barèmes!$C$6:$C$28,IF(H241="6ème","Mixte",G241)),Barèmes!$C$2,IF(R241&lt;=SUMIFS(Barèmes!$H$6:$H$28,Barèmes!$A$6:$A$28,"Vitesse — 30 m (s)",Barèmes!$B$6:$B$28,H241,Barèmes!$C$6:$C$28,IF(H241="6ème","Mixte",G241)),Barèmes!$D$2,IF(R241&lt;=SUMIFS(Barèmes!$I$6:$I$28,Barèmes!$A$6:$A$28,"Vitesse — 30 m (s)",Barèmes!$B$6:$B$28,H241,Barèmes!$C$6:$C$28,IF(H241="6ème","Mixte",G241)),Barèmes!$E$2,Barèmes!$F$2)))),IF(R241&gt;=SUMIFS(Barèmes!$F$6:$F$28,Barèmes!$A$6:$A$28,"Vitesse — 30 m (s)",Barèmes!$B$6:$B$28,H241,Barèmes!$C$6:$C$28,IF(H241="6ème","Mixte",G241)),Barèmes!$B$2,IF(R241&gt;=SUMIFS(Barèmes!$G$6:$G$28,Barèmes!$A$6:$A$28,"Vitesse — 30 m (s)",Barèmes!$B$6:$B$28,H241,Barèmes!$C$6:$C$28,IF(H241="6ème","Mixte",G241)),Barèmes!$C$2,IF(R241&gt;=SUMIFS(Barèmes!$H$6:$H$28,Barèmes!$A$6:$A$28,"Vitesse — 30 m (s)",Barèmes!$B$6:$B$28,H241,Barèmes!$C$6:$C$28,IF(H241="6ème","Mixte",G241)),Barèmes!$D$2,IF(R241&gt;=SUMIFS(Barèmes!$I$6:$I$28,Barèmes!$A$6:$A$28,"Vitesse — 30 m (s)",Barèmes!$B$6:$B$28,H241,Barèmes!$C$6:$C$28,IF(H241="6ème","Mixte",G241)),Barèmes!$E$2,Barèmes!$F$2))))))</f>
        <v/>
      </c>
      <c r="U241" s="22"/>
      <c r="V241" s="25" t="str">
        <f>IF(OR(U241="",SUMPRODUCT((Barèmes!$A$6:$A$28="Vitesse — 50 m (s)")*(Barèmes!$B$6:$B$28=H241)*(Barèmes!$C$6:$C$28=IF(H241="6ème","Mixte",G241)))=0),"",IF(SUMPRODUCT((Barèmes!$A$6:$A$28="Vitesse — 50 m (s)")*(Barèmes!$B$6:$B$28=H241)*(Barèmes!$C$6:$C$28=IF(H241="6ème","Mixte",G241))*(Barèmes!$J$6:$J$28="+"))&gt;0,IF(U241&lt;=SUMIFS(Barèmes!$D$6:$D$28,Barèmes!$A$6:$A$28,"Vitesse — 50 m (s)",Barèmes!$B$6:$B$28,H241,Barèmes!$C$6:$C$28,IF(H241="6ème","Mixte",G241)),"à besoin",IF(U241&lt;=SUMIFS(Barèmes!$E$6:$E$28,Barèmes!$A$6:$A$28,"Vitesse — 50 m (s)",Barèmes!$B$6:$B$28,H241,Barèmes!$C$6:$C$28,IF(H241="6ème","Mixte",G241)),"fragile","satisfaisant")),IF(U241&gt;=SUMIFS(Barèmes!$D$6:$D$28,Barèmes!$A$6:$A$28,"Vitesse — 50 m (s)",Barèmes!$B$6:$B$28,H241,Barèmes!$C$6:$C$28,IF(H241="6ème","Mixte",G241)),"à besoin",IF(U241&gt;=SUMIFS(Barèmes!$E$6:$E$28,Barèmes!$A$6:$A$28,"Vitesse — 50 m (s)",Barèmes!$B$6:$B$28,H241,Barèmes!$C$6:$C$28,IF(H241="6ème","Mixte",G241)),"fragile","satisfaisant"))))</f>
        <v/>
      </c>
      <c r="W241" s="25" t="str">
        <f>IF(OR(U241="",SUMPRODUCT((Barèmes!$A$6:$A$28="Vitesse — 50 m (s)")*(Barèmes!$B$6:$B$28=H241)*(Barèmes!$C$6:$C$28=IF(H241="6ème","Mixte",G241)))=0),"",IF(SUMPRODUCT((Barèmes!$A$6:$A$28="Vitesse — 50 m (s)")*(Barèmes!$B$6:$B$28=H241)*(Barèmes!$C$6:$C$28=IF(H241="6ème","Mixte",G241))*(Barèmes!$J$6:$J$28="+"))&gt;0,IF(U241&lt;=SUMIFS(Barèmes!$F$6:$F$28,Barèmes!$A$6:$A$28,"Vitesse — 50 m (s)",Barèmes!$B$6:$B$28,H241,Barèmes!$C$6:$C$28,IF(H241="6ème","Mixte",G241)),Barèmes!$B$2,IF(U241&lt;=SUMIFS(Barèmes!$G$6:$G$28,Barèmes!$A$6:$A$28,"Vitesse — 50 m (s)",Barèmes!$B$6:$B$28,H241,Barèmes!$C$6:$C$28,IF(H241="6ème","Mixte",G241)),Barèmes!$C$2,IF(U241&lt;=SUMIFS(Barèmes!$H$6:$H$28,Barèmes!$A$6:$A$28,"Vitesse — 50 m (s)",Barèmes!$B$6:$B$28,H241,Barèmes!$C$6:$C$28,IF(H241="6ème","Mixte",G241)),Barèmes!$D$2,IF(U241&lt;=SUMIFS(Barèmes!$I$6:$I$28,Barèmes!$A$6:$A$28,"Vitesse — 50 m (s)",Barèmes!$B$6:$B$28,H241,Barèmes!$C$6:$C$28,IF(H241="6ème","Mixte",G241)),Barèmes!$E$2,Barèmes!$F$2)))),IF(U241&gt;=SUMIFS(Barèmes!$F$6:$F$28,Barèmes!$A$6:$A$28,"Vitesse — 50 m (s)",Barèmes!$B$6:$B$28,H241,Barèmes!$C$6:$C$28,IF(H241="6ème","Mixte",G241)),Barèmes!$B$2,IF(U241&gt;=SUMIFS(Barèmes!$G$6:$G$28,Barèmes!$A$6:$A$28,"Vitesse — 50 m (s)",Barèmes!$B$6:$B$28,H241,Barèmes!$C$6:$C$28,IF(H241="6ème","Mixte",G241)),Barèmes!$C$2,IF(U241&gt;=SUMIFS(Barèmes!$H$6:$H$28,Barèmes!$A$6:$A$28,"Vitesse — 50 m (s)",Barèmes!$B$6:$B$28,H241,Barèmes!$C$6:$C$28,IF(H241="6ème","Mixte",G241)),Barèmes!$D$2,IF(U241&gt;=SUMIFS(Barèmes!$I$6:$I$28,Barèmes!$A$6:$A$28,"Vitesse — 50 m (s)",Barèmes!$B$6:$B$28,H241,Barèmes!$C$6:$C$28,IF(H241="6ème","Mixte",G241)),Barèmes!$E$2,Barèmes!$F$2))))))</f>
        <v/>
      </c>
      <c r="X241" s="18"/>
      <c r="Y241" s="26" t="str" cm="1">
        <f t="array" ref="Y241">IF(OR(X241="",SUMPRODUCT((Barèmes!$A$6:$A$28="Souplesse (score 1-5)")*(Barèmes!$B$6:$B$28=H241)*(Barèmes!$C$6:$C$28=IF(H241="6ème","Mixte",G241)))=0),"",IF(SUMPRODUCT((Barèmes!$A$6:$A$28="Souplesse (score 1-5)")*(Barèmes!$B$6:$B$28=H241)*(Barèmes!$C$6:$C$28=IF(H241="6ème","Mixte",G241))*(Barèmes!$J$6:$J$28="+"))&gt;0,IF(X241&lt;=SUMIFS(Barèmes!$D$6:$D$28,Barèmes!$A$6:$A$28,"Souplesse (score 1-5)",Barèmes!$B$6:$B$28,H241,Barèmes!$C$6:$C$28,IF(H241="6ème","Mixte",G241)),"à besoin",IF(X241&lt;=SUMIFS(Barèmes!$E$6:$E$28,Barèmes!$A$6:$A$28,"Souplesse (score 1-5)",Barèmes!$B$6:$B$28,H241,Barèmes!$C$6:$C$28,IF(H241="6ème","Mixte",G241)),"fragile","satisfaisant")),IF(X241&gt;=SUMIFS(Barèmes!$D$6:$D$28,Barèmes!$A$6:$A$28,"Souplesse (score 1-5)",Barèmes!$B$6:$B$28,H241,Barèmes!$C$6:$C$28,IF(H241="6ème","Mixte",G241)),"à besoin",IF(X241&gt;=SUMIFS(Barèmes!$E$6:$E$28,Barèmes!$A$6:$A$28,"Souplesse (score 1-5)",Barèmes!$B$6:$B$28,H241,Barèmes!$C$6:$C$28,IF(H241="6ème","Mixte",G241)),"fragile","satisfaisant"))))</f>
        <v/>
      </c>
      <c r="Z241" s="26" t="str" cm="1">
        <f t="array" ref="Z241">IF(OR(X241="",SUMPRODUCT((Barèmes!$A$6:$A$28="Souplesse (score 1-5)")*(Barèmes!$B$6:$B$28=H241)*(Barèmes!$C$6:$C$28=IF(H241="6ème","Mixte",G241)))=0),"",IF(SUMPRODUCT((Barèmes!$A$6:$A$28="Souplesse (score 1-5)")*(Barèmes!$B$6:$B$28=H241)*(Barèmes!$C$6:$C$28=IF(H241="6ème","Mixte",G241))*(Barèmes!$J$6:$J$28="+"))&gt;0,IF(X241&lt;=SUMIFS(Barèmes!$F$6:$F$28,Barèmes!$A$6:$A$28,"Souplesse (score 1-5)",Barèmes!$B$6:$B$28,H241,Barèmes!$C$6:$C$28,IF(H241="6ème","Mixte",G241)),Barèmes!$B$2,IF(X241&lt;=SUMIFS(Barèmes!$G$6:$G$28,Barèmes!$A$6:$A$28,"Souplesse (score 1-5)",Barèmes!$B$6:$B$28,H241,Barèmes!$C$6:$C$28,IF(H241="6ème","Mixte",G241)),Barèmes!$C$2,IF(X241&lt;=SUMIFS(Barèmes!$H$6:$H$28,Barèmes!$A$6:$A$28,"Souplesse (score 1-5)",Barèmes!$B$6:$B$28,H241,Barèmes!$C$6:$C$28,IF(H241="6ème","Mixte",G241)),Barèmes!$D$2,IF(X241&lt;=SUMIFS(Barèmes!$I$6:$I$28,Barèmes!$A$6:$A$28,"Souplesse (score 1-5)",Barèmes!$B$6:$B$28,H241,Barèmes!$C$6:$C$28,IF(H241="6ème","Mixte",G241)),Barèmes!$E$2,Barèmes!$F$2)))),IF(X241&gt;=SUMIFS(Barèmes!$F$6:$F$28,Barèmes!$A$6:$A$28,"Souplesse (score 1-5)",Barèmes!$B$6:$B$28,H241,Barèmes!$C$6:$C$28,IF(H241="6ème","Mixte",G241)),Barèmes!$B$2,IF(X241&gt;=SUMIFS(Barèmes!$G$6:$G$28,Barèmes!$A$6:$A$28,"Souplesse (score 1-5)",Barèmes!$B$6:$B$28,H241,Barèmes!$C$6:$C$28,IF(H241="6ème","Mixte",G241)),Barèmes!$C$2,IF(X241&gt;=SUMIFS(Barèmes!$H$6:$H$28,Barèmes!$A$6:$A$28,"Souplesse (score 1-5)",Barèmes!$B$6:$B$28,H241,Barèmes!$C$6:$C$28,IF(H241="6ème","Mixte",G241)),Barèmes!$D$2,IF(X241&gt;=SUMIFS(Barèmes!$I$6:$I$28,Barèmes!$A$6:$A$28,"Souplesse (score 1-5)",Barèmes!$B$6:$B$28,H241,Barèmes!$C$6:$C$28,IF(H241="6ème","Mixte",G241)),Barèmes!$E$2,Barèmes!$F$2))))))</f>
        <v/>
      </c>
      <c r="AA241" s="22"/>
      <c r="AB241" s="27" t="str">
        <f>IF(OR(AA241="",SUMPRODUCT((Barèmes!$A$6:$A$28="Agilité — T-test 974 (s)")*(Barèmes!$B$6:$B$28=H241)*(Barèmes!$C$6:$C$28=IF(H241="6ème","Mixte",G241)))=0),"",IF(SUMPRODUCT((Barèmes!$A$6:$A$28="Agilité — T-test 974 (s)")*(Barèmes!$B$6:$B$28=H241)*(Barèmes!$C$6:$C$28=IF(H241="6ème","Mixte",G241))*(Barèmes!$J$6:$J$28="+"))&gt;0,IF(AA241&lt;=SUMIFS(Barèmes!$D$6:$D$28,Barèmes!$A$6:$A$28,"Agilité — T-test 974 (s)",Barèmes!$B$6:$B$28,H241,Barèmes!$C$6:$C$28,IF(H241="6ème","Mixte",G241)),"à besoin",IF(AA241&lt;=SUMIFS(Barèmes!$E$6:$E$28,Barèmes!$A$6:$A$28,"Agilité — T-test 974 (s)",Barèmes!$B$6:$B$28,H241,Barèmes!$C$6:$C$28,IF(H241="6ème","Mixte",G241)),"fragile","satisfaisant")),IF(AA241&gt;=SUMIFS(Barèmes!$D$6:$D$28,Barèmes!$A$6:$A$28,"Agilité — T-test 974 (s)",Barèmes!$B$6:$B$28,H241,Barèmes!$C$6:$C$28,IF(H241="6ème","Mixte",G241)),"à besoin",IF(AA241&gt;=SUMIFS(Barèmes!$E$6:$E$28,Barèmes!$A$6:$A$28,"Agilité — T-test 974 (s)",Barèmes!$B$6:$B$28,H241,Barèmes!$C$6:$C$28,IF(H241="6ème","Mixte",G241)),"fragile","satisfaisant"))))</f>
        <v/>
      </c>
      <c r="AC241" s="27" t="str">
        <f>IF(OR(AA241="",SUMPRODUCT((Barèmes!$A$6:$A$28="Agilité — T-test 974 (s)")*(Barèmes!$B$6:$B$28=H241)*(Barèmes!$C$6:$C$28=IF(H241="6ème","Mixte",G241)))=0),"",IF(SUMPRODUCT((Barèmes!$A$6:$A$28="Agilité — T-test 974 (s)")*(Barèmes!$B$6:$B$28=H241)*(Barèmes!$C$6:$C$28=IF(H241="6ème","Mixte",G241))*(Barèmes!$J$6:$J$28="+"))&gt;0,IF(AA241&lt;=SUMIFS(Barèmes!$F$6:$F$28,Barèmes!$A$6:$A$28,"Agilité — T-test 974 (s)",Barèmes!$B$6:$B$28,H241,Barèmes!$C$6:$C$28,IF(H241="6ème","Mixte",G241)),Barèmes!$B$2,IF(AA241&lt;=SUMIFS(Barèmes!$G$6:$G$28,Barèmes!$A$6:$A$28,"Agilité — T-test 974 (s)",Barèmes!$B$6:$B$28,H241,Barèmes!$C$6:$C$28,IF(H241="6ème","Mixte",G241)),Barèmes!$C$2,IF(AA241&lt;=SUMIFS(Barèmes!$H$6:$H$28,Barèmes!$A$6:$A$28,"Agilité — T-test 974 (s)",Barèmes!$B$6:$B$28,H241,Barèmes!$C$6:$C$28,IF(H241="6ème","Mixte",G241)),Barèmes!$D$2,IF(AA241&lt;=SUMIFS(Barèmes!$I$6:$I$28,Barèmes!$A$6:$A$28,"Agilité — T-test 974 (s)",Barèmes!$B$6:$B$28,H241,Barèmes!$C$6:$C$28,IF(H241="6ème","Mixte",G241)),Barèmes!$E$2,Barèmes!$F$2)))),IF(AA241&gt;=SUMIFS(Barèmes!$F$6:$F$28,Barèmes!$A$6:$A$28,"Agilité — T-test 974 (s)",Barèmes!$B$6:$B$28,H241,Barèmes!$C$6:$C$28,IF(H241="6ème","Mixte",G241)),Barèmes!$B$2,IF(AA241&gt;=SUMIFS(Barèmes!$G$6:$G$28,Barèmes!$A$6:$A$28,"Agilité — T-test 974 (s)",Barèmes!$B$6:$B$28,H241,Barèmes!$C$6:$C$28,IF(H241="6ème","Mixte",G241)),Barèmes!$C$2,IF(AA241&gt;=SUMIFS(Barèmes!$H$6:$H$28,Barèmes!$A$6:$A$28,"Agilité — T-test 974 (s)",Barèmes!$B$6:$B$28,H241,Barèmes!$C$6:$C$28,IF(H241="6ème","Mixte",G241)),Barèmes!$D$2,IF(AA241&gt;=SUMIFS(Barèmes!$I$6:$I$28,Barèmes!$A$6:$A$28,"Agilité — T-test 974 (s)",Barèmes!$B$6:$B$28,H241,Barèmes!$C$6:$C$28,IF(H241="6ème","Mixte",G241)),Barèmes!$E$2,Barèmes!$F$2))))))</f>
        <v/>
      </c>
      <c r="AD241" s="28" t="str">
        <f t="shared" si="26"/>
        <v/>
      </c>
      <c r="AE241" s="29" t="str">
        <f t="shared" si="27"/>
        <v/>
      </c>
      <c r="AF241" s="30" t="str">
        <f>IF(OR(AD241="",SUMPRODUCT((Barèmes!$A$6:$A$28="Surcoût d'agilité (s) — technique")*(Barèmes!$B$6:$B$28=H241)*(Barèmes!$C$6:$C$28=IF(H241="6ème","Mixte",G241)))=0),"",IF(SUMPRODUCT((Barèmes!$A$6:$A$28="Surcoût d'agilité (s) — technique")*(Barèmes!$B$6:$B$28=H241)*(Barèmes!$C$6:$C$28=IF(H241="6ème","Mixte",G241))*(Barèmes!$J$6:$J$28="+"))&gt;0,IF(AD241&lt;=SUMIFS(Barèmes!$D$6:$D$28,Barèmes!$A$6:$A$28,"Surcoût d'agilité (s) — technique",Barèmes!$B$6:$B$28,H241,Barèmes!$C$6:$C$28,IF(H241="6ème","Mixte",G241)),"à besoin",IF(AD241&lt;=SUMIFS(Barèmes!$E$6:$E$28,Barèmes!$A$6:$A$28,"Surcoût d'agilité (s) — technique",Barèmes!$B$6:$B$28,H241,Barèmes!$C$6:$C$28,IF(H241="6ème","Mixte",G241)),"fragile","satisfaisant")),IF(AD241&gt;=SUMIFS(Barèmes!$D$6:$D$28,Barèmes!$A$6:$A$28,"Surcoût d'agilité (s) — technique",Barèmes!$B$6:$B$28,H241,Barèmes!$C$6:$C$28,IF(H241="6ème","Mixte",G241)),"à besoin",IF(AD241&gt;=SUMIFS(Barèmes!$E$6:$E$28,Barèmes!$A$6:$A$28,"Surcoût d'agilité (s) — technique",Barèmes!$B$6:$B$28,H241,Barèmes!$C$6:$C$28,IF(H241="6ème","Mixte",G241)),"fragile","satisfaisant"))))</f>
        <v/>
      </c>
      <c r="AG241" s="30" t="str">
        <f>IF(OR(AD241="",SUMPRODUCT((Barèmes!$A$6:$A$28="Surcoût d'agilité (s) — technique")*(Barèmes!$B$6:$B$28=H241)*(Barèmes!$C$6:$C$28=IF(H241="6ème","Mixte",G241)))=0),"",IF(SUMPRODUCT((Barèmes!$A$6:$A$28="Surcoût d'agilité (s) — technique")*(Barèmes!$B$6:$B$28=H241)*(Barèmes!$C$6:$C$28=IF(H241="6ème","Mixte",G241))*(Barèmes!$J$6:$J$28="+"))&gt;0,IF(AD241&lt;=SUMIFS(Barèmes!$F$6:$F$28,Barèmes!$A$6:$A$28,"Surcoût d'agilité (s) — technique",Barèmes!$B$6:$B$28,H241,Barèmes!$C$6:$C$28,IF(H241="6ème","Mixte",G241)),Barèmes!$B$2,IF(AD241&lt;=SUMIFS(Barèmes!$G$6:$G$28,Barèmes!$A$6:$A$28,"Surcoût d'agilité (s) — technique",Barèmes!$B$6:$B$28,H241,Barèmes!$C$6:$C$28,IF(H241="6ème","Mixte",G241)),Barèmes!$C$2,IF(AD241&lt;=SUMIFS(Barèmes!$H$6:$H$28,Barèmes!$A$6:$A$28,"Surcoût d'agilité (s) — technique",Barèmes!$B$6:$B$28,H241,Barèmes!$C$6:$C$28,IF(H241="6ème","Mixte",G241)),Barèmes!$D$2,IF(AD241&lt;=SUMIFS(Barèmes!$I$6:$I$28,Barèmes!$A$6:$A$28,"Surcoût d'agilité (s) — technique",Barèmes!$B$6:$B$28,H241,Barèmes!$C$6:$C$28,IF(H241="6ème","Mixte",G241)),Barèmes!$E$2,Barèmes!$F$2)))),IF(AD241&gt;=SUMIFS(Barèmes!$F$6:$F$28,Barèmes!$A$6:$A$28,"Surcoût d'agilité (s) — technique",Barèmes!$B$6:$B$28,H241,Barèmes!$C$6:$C$28,IF(H241="6ème","Mixte",G241)),Barèmes!$B$2,IF(AD241&gt;=SUMIFS(Barèmes!$G$6:$G$28,Barèmes!$A$6:$A$28,"Surcoût d'agilité (s) — technique",Barèmes!$B$6:$B$28,H241,Barèmes!$C$6:$C$28,IF(H241="6ème","Mixte",G241)),Barèmes!$C$2,IF(AD241&gt;=SUMIFS(Barèmes!$H$6:$H$28,Barèmes!$A$6:$A$28,"Surcoût d'agilité (s) — technique",Barèmes!$B$6:$B$28,H241,Barèmes!$C$6:$C$28,IF(H241="6ème","Mixte",G241)),Barèmes!$D$2,IF(AD241&gt;=SUMIFS(Barèmes!$I$6:$I$28,Barèmes!$A$6:$A$28,"Surcoût d'agilité (s) — technique",Barèmes!$B$6:$B$28,H241,Barèmes!$C$6:$C$28,IF(H241="6ème","Mixte",G241)),Barèmes!$E$2,Barèmes!$F$2))))))</f>
        <v/>
      </c>
      <c r="AH241" s="31" t="str">
        <f>IF((IF(N241="",0,1)+IF(Q241="",0,1)+IF(W241="",0,1)+IF(Z241="",0,1)+IF(AC241="",0,1))=0,"",3*IF(N241=Barèmes!$B$2,1,IF(N241=Barèmes!$C$2,2,IF(N241=Barèmes!$D$2,3,IF(N241=Barèmes!$E$2,4,IF(N241=Barèmes!$F$2,5,0)))))+3*IF(Q241=Barèmes!$B$2,1,IF(Q241=Barèmes!$C$2,2,IF(Q241=Barèmes!$D$2,3,IF(Q241=Barèmes!$E$2,4,IF(Q241=Barèmes!$F$2,5,0)))))+2*IF(W241=Barèmes!$B$2,1,IF(W241=Barèmes!$C$2,2,IF(W241=Barèmes!$D$2,3,IF(W241=Barèmes!$E$2,4,IF(W241=Barèmes!$F$2,5,0)))))+1*IF(Z241=Barèmes!$B$2,1,IF(Z241=Barèmes!$C$2,2,IF(Z241=Barèmes!$D$2,3,IF(Z241=Barèmes!$E$2,4,IF(Z241=Barèmes!$F$2,5,0)))))+1*IF(AC241=Barèmes!$B$2,1,IF(AC241=Barèmes!$C$2,2,IF(AC241=Barèmes!$D$2,3,IF(AC241=Barèmes!$E$2,4,IF(AC241=Barèmes!$F$2,5,0))))))</f>
        <v/>
      </c>
      <c r="AI241" s="31"/>
      <c r="AJ241" s="32" t="str">
        <f>IFERROR(INDEX(Croissance!$B$5:$B$604,MATCH(A241,Croissance!$A$5:$A$604,0)),"")</f>
        <v/>
      </c>
      <c r="AK241" s="32" t="str">
        <f>IFERROR(INDEX(Croissance!$C$5:$C$604,MATCH(A241,Croissance!$A$5:$A$604,0)),"")</f>
        <v/>
      </c>
      <c r="AL241" s="32" t="str">
        <f>IFERROR(INDEX(Croissance!$D$5:$D$604,MATCH(A241,Croissance!$A$5:$A$604,0)),"")</f>
        <v/>
      </c>
      <c r="AM241" s="32" t="str">
        <f>IFERROR(INDEX(Croissance!$E$5:$E$604,MATCH(A241,Croissance!$A$5:$A$604,0)),"")</f>
        <v/>
      </c>
      <c r="AO241" s="33">
        <f t="shared" si="32"/>
        <v>0</v>
      </c>
      <c r="AP241" s="33">
        <f t="shared" si="28"/>
        <v>0</v>
      </c>
      <c r="AQ241" s="33">
        <f>IF(A241="",0,IF(AND(OR('Synthèse classe'!$C$2="Tous",C241='Synthèse classe'!$C$2),OR('Synthèse classe'!$C$3="Toutes",D241='Synthèse classe'!$C$3),OR('Synthèse classe'!$C$4="Toutes",AND('Synthèse classe'!$C$4="Dernière",AP241=1),B241=IFERROR(VALUE('Synthèse classe'!$C$4),0))),1,0))</f>
        <v>0</v>
      </c>
      <c r="AR241" s="34" t="str">
        <f t="shared" si="29"/>
        <v/>
      </c>
    </row>
    <row r="242" spans="1:44" x14ac:dyDescent="0.2">
      <c r="A242" s="17" t="str">
        <f t="shared" si="25"/>
        <v/>
      </c>
      <c r="B242" s="18"/>
      <c r="C242" s="19"/>
      <c r="D242" s="19"/>
      <c r="E242" s="19"/>
      <c r="F242" s="19"/>
      <c r="G242" s="19"/>
      <c r="H242" s="17" t="str">
        <f t="shared" si="30"/>
        <v/>
      </c>
      <c r="I242" s="20"/>
      <c r="J242" s="18"/>
      <c r="K242" s="19"/>
      <c r="L242" s="21" t="str">
        <f t="shared" si="31"/>
        <v/>
      </c>
      <c r="M242" s="21" t="str">
        <f>IF(OR(J242="",SUMPRODUCT((Barèmes!$A$6:$A$28="Endurance — Luc Léger (palier)")*(Barèmes!$B$6:$B$28=H242)*(Barèmes!$C$6:$C$28=IF(H242="6ème","Mixte",G242)))=0),"",IF(SUMPRODUCT((Barèmes!$A$6:$A$28="Endurance — Luc Léger (palier)")*(Barèmes!$B$6:$B$28=H242)*(Barèmes!$C$6:$C$28=IF(H242="6ème","Mixte",G242))*(Barèmes!$J$6:$J$28="+"))&gt;0,IF(J242&lt;=SUMIFS(Barèmes!$D$6:$D$28,Barèmes!$A$6:$A$28,"Endurance — Luc Léger (palier)",Barèmes!$B$6:$B$28,H242,Barèmes!$C$6:$C$28,IF(H242="6ème","Mixte",G242)),"à besoin",IF(J242&lt;=SUMIFS(Barèmes!$E$6:$E$28,Barèmes!$A$6:$A$28,"Endurance — Luc Léger (palier)",Barèmes!$B$6:$B$28,H242,Barèmes!$C$6:$C$28,IF(H242="6ème","Mixte",G242)),"fragile","satisfaisant")),IF(J242&gt;=SUMIFS(Barèmes!$D$6:$D$28,Barèmes!$A$6:$A$28,"Endurance — Luc Léger (palier)",Barèmes!$B$6:$B$28,H242,Barèmes!$C$6:$C$28,IF(H242="6ème","Mixte",G242)),"à besoin",IF(J242&gt;=SUMIFS(Barèmes!$E$6:$E$28,Barèmes!$A$6:$A$28,"Endurance — Luc Léger (palier)",Barèmes!$B$6:$B$28,H242,Barèmes!$C$6:$C$28,IF(H242="6ème","Mixte",G242)),"fragile","satisfaisant"))))</f>
        <v/>
      </c>
      <c r="N242" s="21" t="str">
        <f>IF(OR(J242="",SUMPRODUCT((Barèmes!$A$6:$A$28="Endurance — Luc Léger (palier)")*(Barèmes!$B$6:$B$28=H242)*(Barèmes!$C$6:$C$28=IF(H242="6ème","Mixte",G242)))=0),"",IF(SUMPRODUCT((Barèmes!$A$6:$A$28="Endurance — Luc Léger (palier)")*(Barèmes!$B$6:$B$28=H242)*(Barèmes!$C$6:$C$28=IF(H242="6ème","Mixte",G242))*(Barèmes!$J$6:$J$28="+"))&gt;0,IF(J242&lt;=SUMIFS(Barèmes!$F$6:$F$28,Barèmes!$A$6:$A$28,"Endurance — Luc Léger (palier)",Barèmes!$B$6:$B$28,H242,Barèmes!$C$6:$C$28,IF(H242="6ème","Mixte",G242)),Barèmes!$B$2,IF(J242&lt;=SUMIFS(Barèmes!$G$6:$G$28,Barèmes!$A$6:$A$28,"Endurance — Luc Léger (palier)",Barèmes!$B$6:$B$28,H242,Barèmes!$C$6:$C$28,IF(H242="6ème","Mixte",G242)),Barèmes!$C$2,IF(J242&lt;=SUMIFS(Barèmes!$H$6:$H$28,Barèmes!$A$6:$A$28,"Endurance — Luc Léger (palier)",Barèmes!$B$6:$B$28,H242,Barèmes!$C$6:$C$28,IF(H242="6ème","Mixte",G242)),Barèmes!$D$2,IF(J242&lt;=SUMIFS(Barèmes!$I$6:$I$28,Barèmes!$A$6:$A$28,"Endurance — Luc Léger (palier)",Barèmes!$B$6:$B$28,H242,Barèmes!$C$6:$C$28,IF(H242="6ème","Mixte",G242)),Barèmes!$E$2,Barèmes!$F$2)))),IF(J242&gt;=SUMIFS(Barèmes!$F$6:$F$28,Barèmes!$A$6:$A$28,"Endurance — Luc Léger (palier)",Barèmes!$B$6:$B$28,H242,Barèmes!$C$6:$C$28,IF(H242="6ème","Mixte",G242)),Barèmes!$B$2,IF(J242&gt;=SUMIFS(Barèmes!$G$6:$G$28,Barèmes!$A$6:$A$28,"Endurance — Luc Léger (palier)",Barèmes!$B$6:$B$28,H242,Barèmes!$C$6:$C$28,IF(H242="6ème","Mixte",G242)),Barèmes!$C$2,IF(J242&gt;=SUMIFS(Barèmes!$H$6:$H$28,Barèmes!$A$6:$A$28,"Endurance — Luc Léger (palier)",Barèmes!$B$6:$B$28,H242,Barèmes!$C$6:$C$28,IF(H242="6ème","Mixte",G242)),Barèmes!$D$2,IF(J242&gt;=SUMIFS(Barèmes!$I$6:$I$28,Barèmes!$A$6:$A$28,"Endurance — Luc Léger (palier)",Barèmes!$B$6:$B$28,H242,Barèmes!$C$6:$C$28,IF(H242="6ème","Mixte",G242)),Barèmes!$E$2,Barèmes!$F$2))))))</f>
        <v/>
      </c>
      <c r="O242" s="22"/>
      <c r="P242" s="23" t="str">
        <f>IF(OR(O242="",SUMPRODUCT((Barèmes!$A$6:$A$28="Force bas du corps — Saut en longueur (m)")*(Barèmes!$B$6:$B$28=H242)*(Barèmes!$C$6:$C$28=IF(H242="6ème","Mixte",G242)))=0),"",IF(SUMPRODUCT((Barèmes!$A$6:$A$28="Force bas du corps — Saut en longueur (m)")*(Barèmes!$B$6:$B$28=H242)*(Barèmes!$C$6:$C$28=IF(H242="6ème","Mixte",G242))*(Barèmes!$J$6:$J$28="+"))&gt;0,IF(O242&lt;=SUMIFS(Barèmes!$D$6:$D$28,Barèmes!$A$6:$A$28,"Force bas du corps — Saut en longueur (m)",Barèmes!$B$6:$B$28,H242,Barèmes!$C$6:$C$28,IF(H242="6ème","Mixte",G242)),"à besoin",IF(O242&lt;=SUMIFS(Barèmes!$E$6:$E$28,Barèmes!$A$6:$A$28,"Force bas du corps — Saut en longueur (m)",Barèmes!$B$6:$B$28,H242,Barèmes!$C$6:$C$28,IF(H242="6ème","Mixte",G242)),"fragile","satisfaisant")),IF(O242&gt;=SUMIFS(Barèmes!$D$6:$D$28,Barèmes!$A$6:$A$28,"Force bas du corps — Saut en longueur (m)",Barèmes!$B$6:$B$28,H242,Barèmes!$C$6:$C$28,IF(H242="6ème","Mixte",G242)),"à besoin",IF(O242&gt;=SUMIFS(Barèmes!$E$6:$E$28,Barèmes!$A$6:$A$28,"Force bas du corps — Saut en longueur (m)",Barèmes!$B$6:$B$28,H242,Barèmes!$C$6:$C$28,IF(H242="6ème","Mixte",G242)),"fragile","satisfaisant"))))</f>
        <v/>
      </c>
      <c r="Q242" s="23" t="str">
        <f>IF(OR(O242="",SUMPRODUCT((Barèmes!$A$6:$A$28="Force bas du corps — Saut en longueur (m)")*(Barèmes!$B$6:$B$28=H242)*(Barèmes!$C$6:$C$28=IF(H242="6ème","Mixte",G242)))=0),"",IF(SUMPRODUCT((Barèmes!$A$6:$A$28="Force bas du corps — Saut en longueur (m)")*(Barèmes!$B$6:$B$28=H242)*(Barèmes!$C$6:$C$28=IF(H242="6ème","Mixte",G242))*(Barèmes!$J$6:$J$28="+"))&gt;0,IF(O242&lt;=SUMIFS(Barèmes!$F$6:$F$28,Barèmes!$A$6:$A$28,"Force bas du corps — Saut en longueur (m)",Barèmes!$B$6:$B$28,H242,Barèmes!$C$6:$C$28,IF(H242="6ème","Mixte",G242)),Barèmes!$B$2,IF(O242&lt;=SUMIFS(Barèmes!$G$6:$G$28,Barèmes!$A$6:$A$28,"Force bas du corps — Saut en longueur (m)",Barèmes!$B$6:$B$28,H242,Barèmes!$C$6:$C$28,IF(H242="6ème","Mixte",G242)),Barèmes!$C$2,IF(O242&lt;=SUMIFS(Barèmes!$H$6:$H$28,Barèmes!$A$6:$A$28,"Force bas du corps — Saut en longueur (m)",Barèmes!$B$6:$B$28,H242,Barèmes!$C$6:$C$28,IF(H242="6ème","Mixte",G242)),Barèmes!$D$2,IF(O242&lt;=SUMIFS(Barèmes!$I$6:$I$28,Barèmes!$A$6:$A$28,"Force bas du corps — Saut en longueur (m)",Barèmes!$B$6:$B$28,H242,Barèmes!$C$6:$C$28,IF(H242="6ème","Mixte",G242)),Barèmes!$E$2,Barèmes!$F$2)))),IF(O242&gt;=SUMIFS(Barèmes!$F$6:$F$28,Barèmes!$A$6:$A$28,"Force bas du corps — Saut en longueur (m)",Barèmes!$B$6:$B$28,H242,Barèmes!$C$6:$C$28,IF(H242="6ème","Mixte",G242)),Barèmes!$B$2,IF(O242&gt;=SUMIFS(Barèmes!$G$6:$G$28,Barèmes!$A$6:$A$28,"Force bas du corps — Saut en longueur (m)",Barèmes!$B$6:$B$28,H242,Barèmes!$C$6:$C$28,IF(H242="6ème","Mixte",G242)),Barèmes!$C$2,IF(O242&gt;=SUMIFS(Barèmes!$H$6:$H$28,Barèmes!$A$6:$A$28,"Force bas du corps — Saut en longueur (m)",Barèmes!$B$6:$B$28,H242,Barèmes!$C$6:$C$28,IF(H242="6ème","Mixte",G242)),Barèmes!$D$2,IF(O242&gt;=SUMIFS(Barèmes!$I$6:$I$28,Barèmes!$A$6:$A$28,"Force bas du corps — Saut en longueur (m)",Barèmes!$B$6:$B$28,H242,Barèmes!$C$6:$C$28,IF(H242="6ème","Mixte",G242)),Barèmes!$E$2,Barèmes!$F$2))))))</f>
        <v/>
      </c>
      <c r="R242" s="22"/>
      <c r="S242" s="24" t="str">
        <f>IF(OR(R242="",SUMPRODUCT((Barèmes!$A$6:$A$28="Vitesse — 30 m (s)")*(Barèmes!$B$6:$B$28=H242)*(Barèmes!$C$6:$C$28=IF(H242="6ème","Mixte",G242)))=0),"",IF(SUMPRODUCT((Barèmes!$A$6:$A$28="Vitesse — 30 m (s)")*(Barèmes!$B$6:$B$28=H242)*(Barèmes!$C$6:$C$28=IF(H242="6ème","Mixte",G242))*(Barèmes!$J$6:$J$28="+"))&gt;0,IF(R242&lt;=SUMIFS(Barèmes!$D$6:$D$28,Barèmes!$A$6:$A$28,"Vitesse — 30 m (s)",Barèmes!$B$6:$B$28,H242,Barèmes!$C$6:$C$28,IF(H242="6ème","Mixte",G242)),"à besoin",IF(R242&lt;=SUMIFS(Barèmes!$E$6:$E$28,Barèmes!$A$6:$A$28,"Vitesse — 30 m (s)",Barèmes!$B$6:$B$28,H242,Barèmes!$C$6:$C$28,IF(H242="6ème","Mixte",G242)),"fragile","satisfaisant")),IF(R242&gt;=SUMIFS(Barèmes!$D$6:$D$28,Barèmes!$A$6:$A$28,"Vitesse — 30 m (s)",Barèmes!$B$6:$B$28,H242,Barèmes!$C$6:$C$28,IF(H242="6ème","Mixte",G242)),"à besoin",IF(R242&gt;=SUMIFS(Barèmes!$E$6:$E$28,Barèmes!$A$6:$A$28,"Vitesse — 30 m (s)",Barèmes!$B$6:$B$28,H242,Barèmes!$C$6:$C$28,IF(H242="6ème","Mixte",G242)),"fragile","satisfaisant"))))</f>
        <v/>
      </c>
      <c r="T242" s="24" t="str">
        <f>IF(OR(R242="",SUMPRODUCT((Barèmes!$A$6:$A$28="Vitesse — 30 m (s)")*(Barèmes!$B$6:$B$28=H242)*(Barèmes!$C$6:$C$28=IF(H242="6ème","Mixte",G242)))=0),"",IF(SUMPRODUCT((Barèmes!$A$6:$A$28="Vitesse — 30 m (s)")*(Barèmes!$B$6:$B$28=H242)*(Barèmes!$C$6:$C$28=IF(H242="6ème","Mixte",G242))*(Barèmes!$J$6:$J$28="+"))&gt;0,IF(R242&lt;=SUMIFS(Barèmes!$F$6:$F$28,Barèmes!$A$6:$A$28,"Vitesse — 30 m (s)",Barèmes!$B$6:$B$28,H242,Barèmes!$C$6:$C$28,IF(H242="6ème","Mixte",G242)),Barèmes!$B$2,IF(R242&lt;=SUMIFS(Barèmes!$G$6:$G$28,Barèmes!$A$6:$A$28,"Vitesse — 30 m (s)",Barèmes!$B$6:$B$28,H242,Barèmes!$C$6:$C$28,IF(H242="6ème","Mixte",G242)),Barèmes!$C$2,IF(R242&lt;=SUMIFS(Barèmes!$H$6:$H$28,Barèmes!$A$6:$A$28,"Vitesse — 30 m (s)",Barèmes!$B$6:$B$28,H242,Barèmes!$C$6:$C$28,IF(H242="6ème","Mixte",G242)),Barèmes!$D$2,IF(R242&lt;=SUMIFS(Barèmes!$I$6:$I$28,Barèmes!$A$6:$A$28,"Vitesse — 30 m (s)",Barèmes!$B$6:$B$28,H242,Barèmes!$C$6:$C$28,IF(H242="6ème","Mixte",G242)),Barèmes!$E$2,Barèmes!$F$2)))),IF(R242&gt;=SUMIFS(Barèmes!$F$6:$F$28,Barèmes!$A$6:$A$28,"Vitesse — 30 m (s)",Barèmes!$B$6:$B$28,H242,Barèmes!$C$6:$C$28,IF(H242="6ème","Mixte",G242)),Barèmes!$B$2,IF(R242&gt;=SUMIFS(Barèmes!$G$6:$G$28,Barèmes!$A$6:$A$28,"Vitesse — 30 m (s)",Barèmes!$B$6:$B$28,H242,Barèmes!$C$6:$C$28,IF(H242="6ème","Mixte",G242)),Barèmes!$C$2,IF(R242&gt;=SUMIFS(Barèmes!$H$6:$H$28,Barèmes!$A$6:$A$28,"Vitesse — 30 m (s)",Barèmes!$B$6:$B$28,H242,Barèmes!$C$6:$C$28,IF(H242="6ème","Mixte",G242)),Barèmes!$D$2,IF(R242&gt;=SUMIFS(Barèmes!$I$6:$I$28,Barèmes!$A$6:$A$28,"Vitesse — 30 m (s)",Barèmes!$B$6:$B$28,H242,Barèmes!$C$6:$C$28,IF(H242="6ème","Mixte",G242)),Barèmes!$E$2,Barèmes!$F$2))))))</f>
        <v/>
      </c>
      <c r="U242" s="22"/>
      <c r="V242" s="25" t="str">
        <f>IF(OR(U242="",SUMPRODUCT((Barèmes!$A$6:$A$28="Vitesse — 50 m (s)")*(Barèmes!$B$6:$B$28=H242)*(Barèmes!$C$6:$C$28=IF(H242="6ème","Mixte",G242)))=0),"",IF(SUMPRODUCT((Barèmes!$A$6:$A$28="Vitesse — 50 m (s)")*(Barèmes!$B$6:$B$28=H242)*(Barèmes!$C$6:$C$28=IF(H242="6ème","Mixte",G242))*(Barèmes!$J$6:$J$28="+"))&gt;0,IF(U242&lt;=SUMIFS(Barèmes!$D$6:$D$28,Barèmes!$A$6:$A$28,"Vitesse — 50 m (s)",Barèmes!$B$6:$B$28,H242,Barèmes!$C$6:$C$28,IF(H242="6ème","Mixte",G242)),"à besoin",IF(U242&lt;=SUMIFS(Barèmes!$E$6:$E$28,Barèmes!$A$6:$A$28,"Vitesse — 50 m (s)",Barèmes!$B$6:$B$28,H242,Barèmes!$C$6:$C$28,IF(H242="6ème","Mixte",G242)),"fragile","satisfaisant")),IF(U242&gt;=SUMIFS(Barèmes!$D$6:$D$28,Barèmes!$A$6:$A$28,"Vitesse — 50 m (s)",Barèmes!$B$6:$B$28,H242,Barèmes!$C$6:$C$28,IF(H242="6ème","Mixte",G242)),"à besoin",IF(U242&gt;=SUMIFS(Barèmes!$E$6:$E$28,Barèmes!$A$6:$A$28,"Vitesse — 50 m (s)",Barèmes!$B$6:$B$28,H242,Barèmes!$C$6:$C$28,IF(H242="6ème","Mixte",G242)),"fragile","satisfaisant"))))</f>
        <v/>
      </c>
      <c r="W242" s="25" t="str">
        <f>IF(OR(U242="",SUMPRODUCT((Barèmes!$A$6:$A$28="Vitesse — 50 m (s)")*(Barèmes!$B$6:$B$28=H242)*(Barèmes!$C$6:$C$28=IF(H242="6ème","Mixte",G242)))=0),"",IF(SUMPRODUCT((Barèmes!$A$6:$A$28="Vitesse — 50 m (s)")*(Barèmes!$B$6:$B$28=H242)*(Barèmes!$C$6:$C$28=IF(H242="6ème","Mixte",G242))*(Barèmes!$J$6:$J$28="+"))&gt;0,IF(U242&lt;=SUMIFS(Barèmes!$F$6:$F$28,Barèmes!$A$6:$A$28,"Vitesse — 50 m (s)",Barèmes!$B$6:$B$28,H242,Barèmes!$C$6:$C$28,IF(H242="6ème","Mixte",G242)),Barèmes!$B$2,IF(U242&lt;=SUMIFS(Barèmes!$G$6:$G$28,Barèmes!$A$6:$A$28,"Vitesse — 50 m (s)",Barèmes!$B$6:$B$28,H242,Barèmes!$C$6:$C$28,IF(H242="6ème","Mixte",G242)),Barèmes!$C$2,IF(U242&lt;=SUMIFS(Barèmes!$H$6:$H$28,Barèmes!$A$6:$A$28,"Vitesse — 50 m (s)",Barèmes!$B$6:$B$28,H242,Barèmes!$C$6:$C$28,IF(H242="6ème","Mixte",G242)),Barèmes!$D$2,IF(U242&lt;=SUMIFS(Barèmes!$I$6:$I$28,Barèmes!$A$6:$A$28,"Vitesse — 50 m (s)",Barèmes!$B$6:$B$28,H242,Barèmes!$C$6:$C$28,IF(H242="6ème","Mixte",G242)),Barèmes!$E$2,Barèmes!$F$2)))),IF(U242&gt;=SUMIFS(Barèmes!$F$6:$F$28,Barèmes!$A$6:$A$28,"Vitesse — 50 m (s)",Barèmes!$B$6:$B$28,H242,Barèmes!$C$6:$C$28,IF(H242="6ème","Mixte",G242)),Barèmes!$B$2,IF(U242&gt;=SUMIFS(Barèmes!$G$6:$G$28,Barèmes!$A$6:$A$28,"Vitesse — 50 m (s)",Barèmes!$B$6:$B$28,H242,Barèmes!$C$6:$C$28,IF(H242="6ème","Mixte",G242)),Barèmes!$C$2,IF(U242&gt;=SUMIFS(Barèmes!$H$6:$H$28,Barèmes!$A$6:$A$28,"Vitesse — 50 m (s)",Barèmes!$B$6:$B$28,H242,Barèmes!$C$6:$C$28,IF(H242="6ème","Mixte",G242)),Barèmes!$D$2,IF(U242&gt;=SUMIFS(Barèmes!$I$6:$I$28,Barèmes!$A$6:$A$28,"Vitesse — 50 m (s)",Barèmes!$B$6:$B$28,H242,Barèmes!$C$6:$C$28,IF(H242="6ème","Mixte",G242)),Barèmes!$E$2,Barèmes!$F$2))))))</f>
        <v/>
      </c>
      <c r="X242" s="18"/>
      <c r="Y242" s="26" t="str" cm="1">
        <f t="array" ref="Y242">IF(OR(X242="",SUMPRODUCT((Barèmes!$A$6:$A$28="Souplesse (score 1-5)")*(Barèmes!$B$6:$B$28=H242)*(Barèmes!$C$6:$C$28=IF(H242="6ème","Mixte",G242)))=0),"",IF(SUMPRODUCT((Barèmes!$A$6:$A$28="Souplesse (score 1-5)")*(Barèmes!$B$6:$B$28=H242)*(Barèmes!$C$6:$C$28=IF(H242="6ème","Mixte",G242))*(Barèmes!$J$6:$J$28="+"))&gt;0,IF(X242&lt;=SUMIFS(Barèmes!$D$6:$D$28,Barèmes!$A$6:$A$28,"Souplesse (score 1-5)",Barèmes!$B$6:$B$28,H242,Barèmes!$C$6:$C$28,IF(H242="6ème","Mixte",G242)),"à besoin",IF(X242&lt;=SUMIFS(Barèmes!$E$6:$E$28,Barèmes!$A$6:$A$28,"Souplesse (score 1-5)",Barèmes!$B$6:$B$28,H242,Barèmes!$C$6:$C$28,IF(H242="6ème","Mixte",G242)),"fragile","satisfaisant")),IF(X242&gt;=SUMIFS(Barèmes!$D$6:$D$28,Barèmes!$A$6:$A$28,"Souplesse (score 1-5)",Barèmes!$B$6:$B$28,H242,Barèmes!$C$6:$C$28,IF(H242="6ème","Mixte",G242)),"à besoin",IF(X242&gt;=SUMIFS(Barèmes!$E$6:$E$28,Barèmes!$A$6:$A$28,"Souplesse (score 1-5)",Barèmes!$B$6:$B$28,H242,Barèmes!$C$6:$C$28,IF(H242="6ème","Mixte",G242)),"fragile","satisfaisant"))))</f>
        <v/>
      </c>
      <c r="Z242" s="26" t="str" cm="1">
        <f t="array" ref="Z242">IF(OR(X242="",SUMPRODUCT((Barèmes!$A$6:$A$28="Souplesse (score 1-5)")*(Barèmes!$B$6:$B$28=H242)*(Barèmes!$C$6:$C$28=IF(H242="6ème","Mixte",G242)))=0),"",IF(SUMPRODUCT((Barèmes!$A$6:$A$28="Souplesse (score 1-5)")*(Barèmes!$B$6:$B$28=H242)*(Barèmes!$C$6:$C$28=IF(H242="6ème","Mixte",G242))*(Barèmes!$J$6:$J$28="+"))&gt;0,IF(X242&lt;=SUMIFS(Barèmes!$F$6:$F$28,Barèmes!$A$6:$A$28,"Souplesse (score 1-5)",Barèmes!$B$6:$B$28,H242,Barèmes!$C$6:$C$28,IF(H242="6ème","Mixte",G242)),Barèmes!$B$2,IF(X242&lt;=SUMIFS(Barèmes!$G$6:$G$28,Barèmes!$A$6:$A$28,"Souplesse (score 1-5)",Barèmes!$B$6:$B$28,H242,Barèmes!$C$6:$C$28,IF(H242="6ème","Mixte",G242)),Barèmes!$C$2,IF(X242&lt;=SUMIFS(Barèmes!$H$6:$H$28,Barèmes!$A$6:$A$28,"Souplesse (score 1-5)",Barèmes!$B$6:$B$28,H242,Barèmes!$C$6:$C$28,IF(H242="6ème","Mixte",G242)),Barèmes!$D$2,IF(X242&lt;=SUMIFS(Barèmes!$I$6:$I$28,Barèmes!$A$6:$A$28,"Souplesse (score 1-5)",Barèmes!$B$6:$B$28,H242,Barèmes!$C$6:$C$28,IF(H242="6ème","Mixte",G242)),Barèmes!$E$2,Barèmes!$F$2)))),IF(X242&gt;=SUMIFS(Barèmes!$F$6:$F$28,Barèmes!$A$6:$A$28,"Souplesse (score 1-5)",Barèmes!$B$6:$B$28,H242,Barèmes!$C$6:$C$28,IF(H242="6ème","Mixte",G242)),Barèmes!$B$2,IF(X242&gt;=SUMIFS(Barèmes!$G$6:$G$28,Barèmes!$A$6:$A$28,"Souplesse (score 1-5)",Barèmes!$B$6:$B$28,H242,Barèmes!$C$6:$C$28,IF(H242="6ème","Mixte",G242)),Barèmes!$C$2,IF(X242&gt;=SUMIFS(Barèmes!$H$6:$H$28,Barèmes!$A$6:$A$28,"Souplesse (score 1-5)",Barèmes!$B$6:$B$28,H242,Barèmes!$C$6:$C$28,IF(H242="6ème","Mixte",G242)),Barèmes!$D$2,IF(X242&gt;=SUMIFS(Barèmes!$I$6:$I$28,Barèmes!$A$6:$A$28,"Souplesse (score 1-5)",Barèmes!$B$6:$B$28,H242,Barèmes!$C$6:$C$28,IF(H242="6ème","Mixte",G242)),Barèmes!$E$2,Barèmes!$F$2))))))</f>
        <v/>
      </c>
      <c r="AA242" s="22"/>
      <c r="AB242" s="27" t="str">
        <f>IF(OR(AA242="",SUMPRODUCT((Barèmes!$A$6:$A$28="Agilité — T-test 974 (s)")*(Barèmes!$B$6:$B$28=H242)*(Barèmes!$C$6:$C$28=IF(H242="6ème","Mixte",G242)))=0),"",IF(SUMPRODUCT((Barèmes!$A$6:$A$28="Agilité — T-test 974 (s)")*(Barèmes!$B$6:$B$28=H242)*(Barèmes!$C$6:$C$28=IF(H242="6ème","Mixte",G242))*(Barèmes!$J$6:$J$28="+"))&gt;0,IF(AA242&lt;=SUMIFS(Barèmes!$D$6:$D$28,Barèmes!$A$6:$A$28,"Agilité — T-test 974 (s)",Barèmes!$B$6:$B$28,H242,Barèmes!$C$6:$C$28,IF(H242="6ème","Mixte",G242)),"à besoin",IF(AA242&lt;=SUMIFS(Barèmes!$E$6:$E$28,Barèmes!$A$6:$A$28,"Agilité — T-test 974 (s)",Barèmes!$B$6:$B$28,H242,Barèmes!$C$6:$C$28,IF(H242="6ème","Mixte",G242)),"fragile","satisfaisant")),IF(AA242&gt;=SUMIFS(Barèmes!$D$6:$D$28,Barèmes!$A$6:$A$28,"Agilité — T-test 974 (s)",Barèmes!$B$6:$B$28,H242,Barèmes!$C$6:$C$28,IF(H242="6ème","Mixte",G242)),"à besoin",IF(AA242&gt;=SUMIFS(Barèmes!$E$6:$E$28,Barèmes!$A$6:$A$28,"Agilité — T-test 974 (s)",Barèmes!$B$6:$B$28,H242,Barèmes!$C$6:$C$28,IF(H242="6ème","Mixte",G242)),"fragile","satisfaisant"))))</f>
        <v/>
      </c>
      <c r="AC242" s="27" t="str">
        <f>IF(OR(AA242="",SUMPRODUCT((Barèmes!$A$6:$A$28="Agilité — T-test 974 (s)")*(Barèmes!$B$6:$B$28=H242)*(Barèmes!$C$6:$C$28=IF(H242="6ème","Mixte",G242)))=0),"",IF(SUMPRODUCT((Barèmes!$A$6:$A$28="Agilité — T-test 974 (s)")*(Barèmes!$B$6:$B$28=H242)*(Barèmes!$C$6:$C$28=IF(H242="6ème","Mixte",G242))*(Barèmes!$J$6:$J$28="+"))&gt;0,IF(AA242&lt;=SUMIFS(Barèmes!$F$6:$F$28,Barèmes!$A$6:$A$28,"Agilité — T-test 974 (s)",Barèmes!$B$6:$B$28,H242,Barèmes!$C$6:$C$28,IF(H242="6ème","Mixte",G242)),Barèmes!$B$2,IF(AA242&lt;=SUMIFS(Barèmes!$G$6:$G$28,Barèmes!$A$6:$A$28,"Agilité — T-test 974 (s)",Barèmes!$B$6:$B$28,H242,Barèmes!$C$6:$C$28,IF(H242="6ème","Mixte",G242)),Barèmes!$C$2,IF(AA242&lt;=SUMIFS(Barèmes!$H$6:$H$28,Barèmes!$A$6:$A$28,"Agilité — T-test 974 (s)",Barèmes!$B$6:$B$28,H242,Barèmes!$C$6:$C$28,IF(H242="6ème","Mixte",G242)),Barèmes!$D$2,IF(AA242&lt;=SUMIFS(Barèmes!$I$6:$I$28,Barèmes!$A$6:$A$28,"Agilité — T-test 974 (s)",Barèmes!$B$6:$B$28,H242,Barèmes!$C$6:$C$28,IF(H242="6ème","Mixte",G242)),Barèmes!$E$2,Barèmes!$F$2)))),IF(AA242&gt;=SUMIFS(Barèmes!$F$6:$F$28,Barèmes!$A$6:$A$28,"Agilité — T-test 974 (s)",Barèmes!$B$6:$B$28,H242,Barèmes!$C$6:$C$28,IF(H242="6ème","Mixte",G242)),Barèmes!$B$2,IF(AA242&gt;=SUMIFS(Barèmes!$G$6:$G$28,Barèmes!$A$6:$A$28,"Agilité — T-test 974 (s)",Barèmes!$B$6:$B$28,H242,Barèmes!$C$6:$C$28,IF(H242="6ème","Mixte",G242)),Barèmes!$C$2,IF(AA242&gt;=SUMIFS(Barèmes!$H$6:$H$28,Barèmes!$A$6:$A$28,"Agilité — T-test 974 (s)",Barèmes!$B$6:$B$28,H242,Barèmes!$C$6:$C$28,IF(H242="6ème","Mixte",G242)),Barèmes!$D$2,IF(AA242&gt;=SUMIFS(Barèmes!$I$6:$I$28,Barèmes!$A$6:$A$28,"Agilité — T-test 974 (s)",Barèmes!$B$6:$B$28,H242,Barèmes!$C$6:$C$28,IF(H242="6ème","Mixte",G242)),Barèmes!$E$2,Barèmes!$F$2))))))</f>
        <v/>
      </c>
      <c r="AD242" s="28" t="str">
        <f t="shared" si="26"/>
        <v/>
      </c>
      <c r="AE242" s="29" t="str">
        <f t="shared" si="27"/>
        <v/>
      </c>
      <c r="AF242" s="30" t="str">
        <f>IF(OR(AD242="",SUMPRODUCT((Barèmes!$A$6:$A$28="Surcoût d'agilité (s) — technique")*(Barèmes!$B$6:$B$28=H242)*(Barèmes!$C$6:$C$28=IF(H242="6ème","Mixte",G242)))=0),"",IF(SUMPRODUCT((Barèmes!$A$6:$A$28="Surcoût d'agilité (s) — technique")*(Barèmes!$B$6:$B$28=H242)*(Barèmes!$C$6:$C$28=IF(H242="6ème","Mixte",G242))*(Barèmes!$J$6:$J$28="+"))&gt;0,IF(AD242&lt;=SUMIFS(Barèmes!$D$6:$D$28,Barèmes!$A$6:$A$28,"Surcoût d'agilité (s) — technique",Barèmes!$B$6:$B$28,H242,Barèmes!$C$6:$C$28,IF(H242="6ème","Mixte",G242)),"à besoin",IF(AD242&lt;=SUMIFS(Barèmes!$E$6:$E$28,Barèmes!$A$6:$A$28,"Surcoût d'agilité (s) — technique",Barèmes!$B$6:$B$28,H242,Barèmes!$C$6:$C$28,IF(H242="6ème","Mixte",G242)),"fragile","satisfaisant")),IF(AD242&gt;=SUMIFS(Barèmes!$D$6:$D$28,Barèmes!$A$6:$A$28,"Surcoût d'agilité (s) — technique",Barèmes!$B$6:$B$28,H242,Barèmes!$C$6:$C$28,IF(H242="6ème","Mixte",G242)),"à besoin",IF(AD242&gt;=SUMIFS(Barèmes!$E$6:$E$28,Barèmes!$A$6:$A$28,"Surcoût d'agilité (s) — technique",Barèmes!$B$6:$B$28,H242,Barèmes!$C$6:$C$28,IF(H242="6ème","Mixte",G242)),"fragile","satisfaisant"))))</f>
        <v/>
      </c>
      <c r="AG242" s="30" t="str">
        <f>IF(OR(AD242="",SUMPRODUCT((Barèmes!$A$6:$A$28="Surcoût d'agilité (s) — technique")*(Barèmes!$B$6:$B$28=H242)*(Barèmes!$C$6:$C$28=IF(H242="6ème","Mixte",G242)))=0),"",IF(SUMPRODUCT((Barèmes!$A$6:$A$28="Surcoût d'agilité (s) — technique")*(Barèmes!$B$6:$B$28=H242)*(Barèmes!$C$6:$C$28=IF(H242="6ème","Mixte",G242))*(Barèmes!$J$6:$J$28="+"))&gt;0,IF(AD242&lt;=SUMIFS(Barèmes!$F$6:$F$28,Barèmes!$A$6:$A$28,"Surcoût d'agilité (s) — technique",Barèmes!$B$6:$B$28,H242,Barèmes!$C$6:$C$28,IF(H242="6ème","Mixte",G242)),Barèmes!$B$2,IF(AD242&lt;=SUMIFS(Barèmes!$G$6:$G$28,Barèmes!$A$6:$A$28,"Surcoût d'agilité (s) — technique",Barèmes!$B$6:$B$28,H242,Barèmes!$C$6:$C$28,IF(H242="6ème","Mixte",G242)),Barèmes!$C$2,IF(AD242&lt;=SUMIFS(Barèmes!$H$6:$H$28,Barèmes!$A$6:$A$28,"Surcoût d'agilité (s) — technique",Barèmes!$B$6:$B$28,H242,Barèmes!$C$6:$C$28,IF(H242="6ème","Mixte",G242)),Barèmes!$D$2,IF(AD242&lt;=SUMIFS(Barèmes!$I$6:$I$28,Barèmes!$A$6:$A$28,"Surcoût d'agilité (s) — technique",Barèmes!$B$6:$B$28,H242,Barèmes!$C$6:$C$28,IF(H242="6ème","Mixte",G242)),Barèmes!$E$2,Barèmes!$F$2)))),IF(AD242&gt;=SUMIFS(Barèmes!$F$6:$F$28,Barèmes!$A$6:$A$28,"Surcoût d'agilité (s) — technique",Barèmes!$B$6:$B$28,H242,Barèmes!$C$6:$C$28,IF(H242="6ème","Mixte",G242)),Barèmes!$B$2,IF(AD242&gt;=SUMIFS(Barèmes!$G$6:$G$28,Barèmes!$A$6:$A$28,"Surcoût d'agilité (s) — technique",Barèmes!$B$6:$B$28,H242,Barèmes!$C$6:$C$28,IF(H242="6ème","Mixte",G242)),Barèmes!$C$2,IF(AD242&gt;=SUMIFS(Barèmes!$H$6:$H$28,Barèmes!$A$6:$A$28,"Surcoût d'agilité (s) — technique",Barèmes!$B$6:$B$28,H242,Barèmes!$C$6:$C$28,IF(H242="6ème","Mixte",G242)),Barèmes!$D$2,IF(AD242&gt;=SUMIFS(Barèmes!$I$6:$I$28,Barèmes!$A$6:$A$28,"Surcoût d'agilité (s) — technique",Barèmes!$B$6:$B$28,H242,Barèmes!$C$6:$C$28,IF(H242="6ème","Mixte",G242)),Barèmes!$E$2,Barèmes!$F$2))))))</f>
        <v/>
      </c>
      <c r="AH242" s="31" t="str">
        <f>IF((IF(N242="",0,1)+IF(Q242="",0,1)+IF(W242="",0,1)+IF(Z242="",0,1)+IF(AC242="",0,1))=0,"",3*IF(N242=Barèmes!$B$2,1,IF(N242=Barèmes!$C$2,2,IF(N242=Barèmes!$D$2,3,IF(N242=Barèmes!$E$2,4,IF(N242=Barèmes!$F$2,5,0)))))+3*IF(Q242=Barèmes!$B$2,1,IF(Q242=Barèmes!$C$2,2,IF(Q242=Barèmes!$D$2,3,IF(Q242=Barèmes!$E$2,4,IF(Q242=Barèmes!$F$2,5,0)))))+2*IF(W242=Barèmes!$B$2,1,IF(W242=Barèmes!$C$2,2,IF(W242=Barèmes!$D$2,3,IF(W242=Barèmes!$E$2,4,IF(W242=Barèmes!$F$2,5,0)))))+1*IF(Z242=Barèmes!$B$2,1,IF(Z242=Barèmes!$C$2,2,IF(Z242=Barèmes!$D$2,3,IF(Z242=Barèmes!$E$2,4,IF(Z242=Barèmes!$F$2,5,0)))))+1*IF(AC242=Barèmes!$B$2,1,IF(AC242=Barèmes!$C$2,2,IF(AC242=Barèmes!$D$2,3,IF(AC242=Barèmes!$E$2,4,IF(AC242=Barèmes!$F$2,5,0))))))</f>
        <v/>
      </c>
      <c r="AI242" s="31"/>
      <c r="AJ242" s="32" t="str">
        <f>IFERROR(INDEX(Croissance!$B$5:$B$604,MATCH(A242,Croissance!$A$5:$A$604,0)),"")</f>
        <v/>
      </c>
      <c r="AK242" s="32" t="str">
        <f>IFERROR(INDEX(Croissance!$C$5:$C$604,MATCH(A242,Croissance!$A$5:$A$604,0)),"")</f>
        <v/>
      </c>
      <c r="AL242" s="32" t="str">
        <f>IFERROR(INDEX(Croissance!$D$5:$D$604,MATCH(A242,Croissance!$A$5:$A$604,0)),"")</f>
        <v/>
      </c>
      <c r="AM242" s="32" t="str">
        <f>IFERROR(INDEX(Croissance!$E$5:$E$604,MATCH(A242,Croissance!$A$5:$A$604,0)),"")</f>
        <v/>
      </c>
      <c r="AO242" s="33">
        <f t="shared" si="32"/>
        <v>0</v>
      </c>
      <c r="AP242" s="33">
        <f t="shared" si="28"/>
        <v>0</v>
      </c>
      <c r="AQ242" s="33">
        <f>IF(A242="",0,IF(AND(OR('Synthèse classe'!$C$2="Tous",C242='Synthèse classe'!$C$2),OR('Synthèse classe'!$C$3="Toutes",D242='Synthèse classe'!$C$3),OR('Synthèse classe'!$C$4="Toutes",AND('Synthèse classe'!$C$4="Dernière",AP242=1),B242=IFERROR(VALUE('Synthèse classe'!$C$4),0))),1,0))</f>
        <v>0</v>
      </c>
      <c r="AR242" s="34" t="str">
        <f t="shared" si="29"/>
        <v/>
      </c>
    </row>
    <row r="243" spans="1:44" x14ac:dyDescent="0.2">
      <c r="A243" s="17" t="str">
        <f t="shared" si="25"/>
        <v/>
      </c>
      <c r="B243" s="18"/>
      <c r="C243" s="19"/>
      <c r="D243" s="19"/>
      <c r="E243" s="19"/>
      <c r="F243" s="19"/>
      <c r="G243" s="19"/>
      <c r="H243" s="17" t="str">
        <f t="shared" si="30"/>
        <v/>
      </c>
      <c r="I243" s="20"/>
      <c r="J243" s="18"/>
      <c r="K243" s="19"/>
      <c r="L243" s="21" t="str">
        <f t="shared" si="31"/>
        <v/>
      </c>
      <c r="M243" s="21" t="str">
        <f>IF(OR(J243="",SUMPRODUCT((Barèmes!$A$6:$A$28="Endurance — Luc Léger (palier)")*(Barèmes!$B$6:$B$28=H243)*(Barèmes!$C$6:$C$28=IF(H243="6ème","Mixte",G243)))=0),"",IF(SUMPRODUCT((Barèmes!$A$6:$A$28="Endurance — Luc Léger (palier)")*(Barèmes!$B$6:$B$28=H243)*(Barèmes!$C$6:$C$28=IF(H243="6ème","Mixte",G243))*(Barèmes!$J$6:$J$28="+"))&gt;0,IF(J243&lt;=SUMIFS(Barèmes!$D$6:$D$28,Barèmes!$A$6:$A$28,"Endurance — Luc Léger (palier)",Barèmes!$B$6:$B$28,H243,Barèmes!$C$6:$C$28,IF(H243="6ème","Mixte",G243)),"à besoin",IF(J243&lt;=SUMIFS(Barèmes!$E$6:$E$28,Barèmes!$A$6:$A$28,"Endurance — Luc Léger (palier)",Barèmes!$B$6:$B$28,H243,Barèmes!$C$6:$C$28,IF(H243="6ème","Mixte",G243)),"fragile","satisfaisant")),IF(J243&gt;=SUMIFS(Barèmes!$D$6:$D$28,Barèmes!$A$6:$A$28,"Endurance — Luc Léger (palier)",Barèmes!$B$6:$B$28,H243,Barèmes!$C$6:$C$28,IF(H243="6ème","Mixte",G243)),"à besoin",IF(J243&gt;=SUMIFS(Barèmes!$E$6:$E$28,Barèmes!$A$6:$A$28,"Endurance — Luc Léger (palier)",Barèmes!$B$6:$B$28,H243,Barèmes!$C$6:$C$28,IF(H243="6ème","Mixte",G243)),"fragile","satisfaisant"))))</f>
        <v/>
      </c>
      <c r="N243" s="21" t="str">
        <f>IF(OR(J243="",SUMPRODUCT((Barèmes!$A$6:$A$28="Endurance — Luc Léger (palier)")*(Barèmes!$B$6:$B$28=H243)*(Barèmes!$C$6:$C$28=IF(H243="6ème","Mixte",G243)))=0),"",IF(SUMPRODUCT((Barèmes!$A$6:$A$28="Endurance — Luc Léger (palier)")*(Barèmes!$B$6:$B$28=H243)*(Barèmes!$C$6:$C$28=IF(H243="6ème","Mixte",G243))*(Barèmes!$J$6:$J$28="+"))&gt;0,IF(J243&lt;=SUMIFS(Barèmes!$F$6:$F$28,Barèmes!$A$6:$A$28,"Endurance — Luc Léger (palier)",Barèmes!$B$6:$B$28,H243,Barèmes!$C$6:$C$28,IF(H243="6ème","Mixte",G243)),Barèmes!$B$2,IF(J243&lt;=SUMIFS(Barèmes!$G$6:$G$28,Barèmes!$A$6:$A$28,"Endurance — Luc Léger (palier)",Barèmes!$B$6:$B$28,H243,Barèmes!$C$6:$C$28,IF(H243="6ème","Mixte",G243)),Barèmes!$C$2,IF(J243&lt;=SUMIFS(Barèmes!$H$6:$H$28,Barèmes!$A$6:$A$28,"Endurance — Luc Léger (palier)",Barèmes!$B$6:$B$28,H243,Barèmes!$C$6:$C$28,IF(H243="6ème","Mixte",G243)),Barèmes!$D$2,IF(J243&lt;=SUMIFS(Barèmes!$I$6:$I$28,Barèmes!$A$6:$A$28,"Endurance — Luc Léger (palier)",Barèmes!$B$6:$B$28,H243,Barèmes!$C$6:$C$28,IF(H243="6ème","Mixte",G243)),Barèmes!$E$2,Barèmes!$F$2)))),IF(J243&gt;=SUMIFS(Barèmes!$F$6:$F$28,Barèmes!$A$6:$A$28,"Endurance — Luc Léger (palier)",Barèmes!$B$6:$B$28,H243,Barèmes!$C$6:$C$28,IF(H243="6ème","Mixte",G243)),Barèmes!$B$2,IF(J243&gt;=SUMIFS(Barèmes!$G$6:$G$28,Barèmes!$A$6:$A$28,"Endurance — Luc Léger (palier)",Barèmes!$B$6:$B$28,H243,Barèmes!$C$6:$C$28,IF(H243="6ème","Mixte",G243)),Barèmes!$C$2,IF(J243&gt;=SUMIFS(Barèmes!$H$6:$H$28,Barèmes!$A$6:$A$28,"Endurance — Luc Léger (palier)",Barèmes!$B$6:$B$28,H243,Barèmes!$C$6:$C$28,IF(H243="6ème","Mixte",G243)),Barèmes!$D$2,IF(J243&gt;=SUMIFS(Barèmes!$I$6:$I$28,Barèmes!$A$6:$A$28,"Endurance — Luc Léger (palier)",Barèmes!$B$6:$B$28,H243,Barèmes!$C$6:$C$28,IF(H243="6ème","Mixte",G243)),Barèmes!$E$2,Barèmes!$F$2))))))</f>
        <v/>
      </c>
      <c r="O243" s="22"/>
      <c r="P243" s="23" t="str">
        <f>IF(OR(O243="",SUMPRODUCT((Barèmes!$A$6:$A$28="Force bas du corps — Saut en longueur (m)")*(Barèmes!$B$6:$B$28=H243)*(Barèmes!$C$6:$C$28=IF(H243="6ème","Mixte",G243)))=0),"",IF(SUMPRODUCT((Barèmes!$A$6:$A$28="Force bas du corps — Saut en longueur (m)")*(Barèmes!$B$6:$B$28=H243)*(Barèmes!$C$6:$C$28=IF(H243="6ème","Mixte",G243))*(Barèmes!$J$6:$J$28="+"))&gt;0,IF(O243&lt;=SUMIFS(Barèmes!$D$6:$D$28,Barèmes!$A$6:$A$28,"Force bas du corps — Saut en longueur (m)",Barèmes!$B$6:$B$28,H243,Barèmes!$C$6:$C$28,IF(H243="6ème","Mixte",G243)),"à besoin",IF(O243&lt;=SUMIFS(Barèmes!$E$6:$E$28,Barèmes!$A$6:$A$28,"Force bas du corps — Saut en longueur (m)",Barèmes!$B$6:$B$28,H243,Barèmes!$C$6:$C$28,IF(H243="6ème","Mixte",G243)),"fragile","satisfaisant")),IF(O243&gt;=SUMIFS(Barèmes!$D$6:$D$28,Barèmes!$A$6:$A$28,"Force bas du corps — Saut en longueur (m)",Barèmes!$B$6:$B$28,H243,Barèmes!$C$6:$C$28,IF(H243="6ème","Mixte",G243)),"à besoin",IF(O243&gt;=SUMIFS(Barèmes!$E$6:$E$28,Barèmes!$A$6:$A$28,"Force bas du corps — Saut en longueur (m)",Barèmes!$B$6:$B$28,H243,Barèmes!$C$6:$C$28,IF(H243="6ème","Mixte",G243)),"fragile","satisfaisant"))))</f>
        <v/>
      </c>
      <c r="Q243" s="23" t="str">
        <f>IF(OR(O243="",SUMPRODUCT((Barèmes!$A$6:$A$28="Force bas du corps — Saut en longueur (m)")*(Barèmes!$B$6:$B$28=H243)*(Barèmes!$C$6:$C$28=IF(H243="6ème","Mixte",G243)))=0),"",IF(SUMPRODUCT((Barèmes!$A$6:$A$28="Force bas du corps — Saut en longueur (m)")*(Barèmes!$B$6:$B$28=H243)*(Barèmes!$C$6:$C$28=IF(H243="6ème","Mixte",G243))*(Barèmes!$J$6:$J$28="+"))&gt;0,IF(O243&lt;=SUMIFS(Barèmes!$F$6:$F$28,Barèmes!$A$6:$A$28,"Force bas du corps — Saut en longueur (m)",Barèmes!$B$6:$B$28,H243,Barèmes!$C$6:$C$28,IF(H243="6ème","Mixte",G243)),Barèmes!$B$2,IF(O243&lt;=SUMIFS(Barèmes!$G$6:$G$28,Barèmes!$A$6:$A$28,"Force bas du corps — Saut en longueur (m)",Barèmes!$B$6:$B$28,H243,Barèmes!$C$6:$C$28,IF(H243="6ème","Mixte",G243)),Barèmes!$C$2,IF(O243&lt;=SUMIFS(Barèmes!$H$6:$H$28,Barèmes!$A$6:$A$28,"Force bas du corps — Saut en longueur (m)",Barèmes!$B$6:$B$28,H243,Barèmes!$C$6:$C$28,IF(H243="6ème","Mixte",G243)),Barèmes!$D$2,IF(O243&lt;=SUMIFS(Barèmes!$I$6:$I$28,Barèmes!$A$6:$A$28,"Force bas du corps — Saut en longueur (m)",Barèmes!$B$6:$B$28,H243,Barèmes!$C$6:$C$28,IF(H243="6ème","Mixte",G243)),Barèmes!$E$2,Barèmes!$F$2)))),IF(O243&gt;=SUMIFS(Barèmes!$F$6:$F$28,Barèmes!$A$6:$A$28,"Force bas du corps — Saut en longueur (m)",Barèmes!$B$6:$B$28,H243,Barèmes!$C$6:$C$28,IF(H243="6ème","Mixte",G243)),Barèmes!$B$2,IF(O243&gt;=SUMIFS(Barèmes!$G$6:$G$28,Barèmes!$A$6:$A$28,"Force bas du corps — Saut en longueur (m)",Barèmes!$B$6:$B$28,H243,Barèmes!$C$6:$C$28,IF(H243="6ème","Mixte",G243)),Barèmes!$C$2,IF(O243&gt;=SUMIFS(Barèmes!$H$6:$H$28,Barèmes!$A$6:$A$28,"Force bas du corps — Saut en longueur (m)",Barèmes!$B$6:$B$28,H243,Barèmes!$C$6:$C$28,IF(H243="6ème","Mixte",G243)),Barèmes!$D$2,IF(O243&gt;=SUMIFS(Barèmes!$I$6:$I$28,Barèmes!$A$6:$A$28,"Force bas du corps — Saut en longueur (m)",Barèmes!$B$6:$B$28,H243,Barèmes!$C$6:$C$28,IF(H243="6ème","Mixte",G243)),Barèmes!$E$2,Barèmes!$F$2))))))</f>
        <v/>
      </c>
      <c r="R243" s="22"/>
      <c r="S243" s="24" t="str">
        <f>IF(OR(R243="",SUMPRODUCT((Barèmes!$A$6:$A$28="Vitesse — 30 m (s)")*(Barèmes!$B$6:$B$28=H243)*(Barèmes!$C$6:$C$28=IF(H243="6ème","Mixte",G243)))=0),"",IF(SUMPRODUCT((Barèmes!$A$6:$A$28="Vitesse — 30 m (s)")*(Barèmes!$B$6:$B$28=H243)*(Barèmes!$C$6:$C$28=IF(H243="6ème","Mixte",G243))*(Barèmes!$J$6:$J$28="+"))&gt;0,IF(R243&lt;=SUMIFS(Barèmes!$D$6:$D$28,Barèmes!$A$6:$A$28,"Vitesse — 30 m (s)",Barèmes!$B$6:$B$28,H243,Barèmes!$C$6:$C$28,IF(H243="6ème","Mixte",G243)),"à besoin",IF(R243&lt;=SUMIFS(Barèmes!$E$6:$E$28,Barèmes!$A$6:$A$28,"Vitesse — 30 m (s)",Barèmes!$B$6:$B$28,H243,Barèmes!$C$6:$C$28,IF(H243="6ème","Mixte",G243)),"fragile","satisfaisant")),IF(R243&gt;=SUMIFS(Barèmes!$D$6:$D$28,Barèmes!$A$6:$A$28,"Vitesse — 30 m (s)",Barèmes!$B$6:$B$28,H243,Barèmes!$C$6:$C$28,IF(H243="6ème","Mixte",G243)),"à besoin",IF(R243&gt;=SUMIFS(Barèmes!$E$6:$E$28,Barèmes!$A$6:$A$28,"Vitesse — 30 m (s)",Barèmes!$B$6:$B$28,H243,Barèmes!$C$6:$C$28,IF(H243="6ème","Mixte",G243)),"fragile","satisfaisant"))))</f>
        <v/>
      </c>
      <c r="T243" s="24" t="str">
        <f>IF(OR(R243="",SUMPRODUCT((Barèmes!$A$6:$A$28="Vitesse — 30 m (s)")*(Barèmes!$B$6:$B$28=H243)*(Barèmes!$C$6:$C$28=IF(H243="6ème","Mixte",G243)))=0),"",IF(SUMPRODUCT((Barèmes!$A$6:$A$28="Vitesse — 30 m (s)")*(Barèmes!$B$6:$B$28=H243)*(Barèmes!$C$6:$C$28=IF(H243="6ème","Mixte",G243))*(Barèmes!$J$6:$J$28="+"))&gt;0,IF(R243&lt;=SUMIFS(Barèmes!$F$6:$F$28,Barèmes!$A$6:$A$28,"Vitesse — 30 m (s)",Barèmes!$B$6:$B$28,H243,Barèmes!$C$6:$C$28,IF(H243="6ème","Mixte",G243)),Barèmes!$B$2,IF(R243&lt;=SUMIFS(Barèmes!$G$6:$G$28,Barèmes!$A$6:$A$28,"Vitesse — 30 m (s)",Barèmes!$B$6:$B$28,H243,Barèmes!$C$6:$C$28,IF(H243="6ème","Mixte",G243)),Barèmes!$C$2,IF(R243&lt;=SUMIFS(Barèmes!$H$6:$H$28,Barèmes!$A$6:$A$28,"Vitesse — 30 m (s)",Barèmes!$B$6:$B$28,H243,Barèmes!$C$6:$C$28,IF(H243="6ème","Mixte",G243)),Barèmes!$D$2,IF(R243&lt;=SUMIFS(Barèmes!$I$6:$I$28,Barèmes!$A$6:$A$28,"Vitesse — 30 m (s)",Barèmes!$B$6:$B$28,H243,Barèmes!$C$6:$C$28,IF(H243="6ème","Mixte",G243)),Barèmes!$E$2,Barèmes!$F$2)))),IF(R243&gt;=SUMIFS(Barèmes!$F$6:$F$28,Barèmes!$A$6:$A$28,"Vitesse — 30 m (s)",Barèmes!$B$6:$B$28,H243,Barèmes!$C$6:$C$28,IF(H243="6ème","Mixte",G243)),Barèmes!$B$2,IF(R243&gt;=SUMIFS(Barèmes!$G$6:$G$28,Barèmes!$A$6:$A$28,"Vitesse — 30 m (s)",Barèmes!$B$6:$B$28,H243,Barèmes!$C$6:$C$28,IF(H243="6ème","Mixte",G243)),Barèmes!$C$2,IF(R243&gt;=SUMIFS(Barèmes!$H$6:$H$28,Barèmes!$A$6:$A$28,"Vitesse — 30 m (s)",Barèmes!$B$6:$B$28,H243,Barèmes!$C$6:$C$28,IF(H243="6ème","Mixte",G243)),Barèmes!$D$2,IF(R243&gt;=SUMIFS(Barèmes!$I$6:$I$28,Barèmes!$A$6:$A$28,"Vitesse — 30 m (s)",Barèmes!$B$6:$B$28,H243,Barèmes!$C$6:$C$28,IF(H243="6ème","Mixte",G243)),Barèmes!$E$2,Barèmes!$F$2))))))</f>
        <v/>
      </c>
      <c r="U243" s="22"/>
      <c r="V243" s="25" t="str">
        <f>IF(OR(U243="",SUMPRODUCT((Barèmes!$A$6:$A$28="Vitesse — 50 m (s)")*(Barèmes!$B$6:$B$28=H243)*(Barèmes!$C$6:$C$28=IF(H243="6ème","Mixte",G243)))=0),"",IF(SUMPRODUCT((Barèmes!$A$6:$A$28="Vitesse — 50 m (s)")*(Barèmes!$B$6:$B$28=H243)*(Barèmes!$C$6:$C$28=IF(H243="6ème","Mixte",G243))*(Barèmes!$J$6:$J$28="+"))&gt;0,IF(U243&lt;=SUMIFS(Barèmes!$D$6:$D$28,Barèmes!$A$6:$A$28,"Vitesse — 50 m (s)",Barèmes!$B$6:$B$28,H243,Barèmes!$C$6:$C$28,IF(H243="6ème","Mixte",G243)),"à besoin",IF(U243&lt;=SUMIFS(Barèmes!$E$6:$E$28,Barèmes!$A$6:$A$28,"Vitesse — 50 m (s)",Barèmes!$B$6:$B$28,H243,Barèmes!$C$6:$C$28,IF(H243="6ème","Mixte",G243)),"fragile","satisfaisant")),IF(U243&gt;=SUMIFS(Barèmes!$D$6:$D$28,Barèmes!$A$6:$A$28,"Vitesse — 50 m (s)",Barèmes!$B$6:$B$28,H243,Barèmes!$C$6:$C$28,IF(H243="6ème","Mixte",G243)),"à besoin",IF(U243&gt;=SUMIFS(Barèmes!$E$6:$E$28,Barèmes!$A$6:$A$28,"Vitesse — 50 m (s)",Barèmes!$B$6:$B$28,H243,Barèmes!$C$6:$C$28,IF(H243="6ème","Mixte",G243)),"fragile","satisfaisant"))))</f>
        <v/>
      </c>
      <c r="W243" s="25" t="str">
        <f>IF(OR(U243="",SUMPRODUCT((Barèmes!$A$6:$A$28="Vitesse — 50 m (s)")*(Barèmes!$B$6:$B$28=H243)*(Barèmes!$C$6:$C$28=IF(H243="6ème","Mixte",G243)))=0),"",IF(SUMPRODUCT((Barèmes!$A$6:$A$28="Vitesse — 50 m (s)")*(Barèmes!$B$6:$B$28=H243)*(Barèmes!$C$6:$C$28=IF(H243="6ème","Mixte",G243))*(Barèmes!$J$6:$J$28="+"))&gt;0,IF(U243&lt;=SUMIFS(Barèmes!$F$6:$F$28,Barèmes!$A$6:$A$28,"Vitesse — 50 m (s)",Barèmes!$B$6:$B$28,H243,Barèmes!$C$6:$C$28,IF(H243="6ème","Mixte",G243)),Barèmes!$B$2,IF(U243&lt;=SUMIFS(Barèmes!$G$6:$G$28,Barèmes!$A$6:$A$28,"Vitesse — 50 m (s)",Barèmes!$B$6:$B$28,H243,Barèmes!$C$6:$C$28,IF(H243="6ème","Mixte",G243)),Barèmes!$C$2,IF(U243&lt;=SUMIFS(Barèmes!$H$6:$H$28,Barèmes!$A$6:$A$28,"Vitesse — 50 m (s)",Barèmes!$B$6:$B$28,H243,Barèmes!$C$6:$C$28,IF(H243="6ème","Mixte",G243)),Barèmes!$D$2,IF(U243&lt;=SUMIFS(Barèmes!$I$6:$I$28,Barèmes!$A$6:$A$28,"Vitesse — 50 m (s)",Barèmes!$B$6:$B$28,H243,Barèmes!$C$6:$C$28,IF(H243="6ème","Mixte",G243)),Barèmes!$E$2,Barèmes!$F$2)))),IF(U243&gt;=SUMIFS(Barèmes!$F$6:$F$28,Barèmes!$A$6:$A$28,"Vitesse — 50 m (s)",Barèmes!$B$6:$B$28,H243,Barèmes!$C$6:$C$28,IF(H243="6ème","Mixte",G243)),Barèmes!$B$2,IF(U243&gt;=SUMIFS(Barèmes!$G$6:$G$28,Barèmes!$A$6:$A$28,"Vitesse — 50 m (s)",Barèmes!$B$6:$B$28,H243,Barèmes!$C$6:$C$28,IF(H243="6ème","Mixte",G243)),Barèmes!$C$2,IF(U243&gt;=SUMIFS(Barèmes!$H$6:$H$28,Barèmes!$A$6:$A$28,"Vitesse — 50 m (s)",Barèmes!$B$6:$B$28,H243,Barèmes!$C$6:$C$28,IF(H243="6ème","Mixte",G243)),Barèmes!$D$2,IF(U243&gt;=SUMIFS(Barèmes!$I$6:$I$28,Barèmes!$A$6:$A$28,"Vitesse — 50 m (s)",Barèmes!$B$6:$B$28,H243,Barèmes!$C$6:$C$28,IF(H243="6ème","Mixte",G243)),Barèmes!$E$2,Barèmes!$F$2))))))</f>
        <v/>
      </c>
      <c r="X243" s="18"/>
      <c r="Y243" s="26" t="str" cm="1">
        <f t="array" ref="Y243">IF(OR(X243="",SUMPRODUCT((Barèmes!$A$6:$A$28="Souplesse (score 1-5)")*(Barèmes!$B$6:$B$28=H243)*(Barèmes!$C$6:$C$28=IF(H243="6ème","Mixte",G243)))=0),"",IF(SUMPRODUCT((Barèmes!$A$6:$A$28="Souplesse (score 1-5)")*(Barèmes!$B$6:$B$28=H243)*(Barèmes!$C$6:$C$28=IF(H243="6ème","Mixte",G243))*(Barèmes!$J$6:$J$28="+"))&gt;0,IF(X243&lt;=SUMIFS(Barèmes!$D$6:$D$28,Barèmes!$A$6:$A$28,"Souplesse (score 1-5)",Barèmes!$B$6:$B$28,H243,Barèmes!$C$6:$C$28,IF(H243="6ème","Mixte",G243)),"à besoin",IF(X243&lt;=SUMIFS(Barèmes!$E$6:$E$28,Barèmes!$A$6:$A$28,"Souplesse (score 1-5)",Barèmes!$B$6:$B$28,H243,Barèmes!$C$6:$C$28,IF(H243="6ème","Mixte",G243)),"fragile","satisfaisant")),IF(X243&gt;=SUMIFS(Barèmes!$D$6:$D$28,Barèmes!$A$6:$A$28,"Souplesse (score 1-5)",Barèmes!$B$6:$B$28,H243,Barèmes!$C$6:$C$28,IF(H243="6ème","Mixte",G243)),"à besoin",IF(X243&gt;=SUMIFS(Barèmes!$E$6:$E$28,Barèmes!$A$6:$A$28,"Souplesse (score 1-5)",Barèmes!$B$6:$B$28,H243,Barèmes!$C$6:$C$28,IF(H243="6ème","Mixte",G243)),"fragile","satisfaisant"))))</f>
        <v/>
      </c>
      <c r="Z243" s="26" t="str" cm="1">
        <f t="array" ref="Z243">IF(OR(X243="",SUMPRODUCT((Barèmes!$A$6:$A$28="Souplesse (score 1-5)")*(Barèmes!$B$6:$B$28=H243)*(Barèmes!$C$6:$C$28=IF(H243="6ème","Mixte",G243)))=0),"",IF(SUMPRODUCT((Barèmes!$A$6:$A$28="Souplesse (score 1-5)")*(Barèmes!$B$6:$B$28=H243)*(Barèmes!$C$6:$C$28=IF(H243="6ème","Mixte",G243))*(Barèmes!$J$6:$J$28="+"))&gt;0,IF(X243&lt;=SUMIFS(Barèmes!$F$6:$F$28,Barèmes!$A$6:$A$28,"Souplesse (score 1-5)",Barèmes!$B$6:$B$28,H243,Barèmes!$C$6:$C$28,IF(H243="6ème","Mixte",G243)),Barèmes!$B$2,IF(X243&lt;=SUMIFS(Barèmes!$G$6:$G$28,Barèmes!$A$6:$A$28,"Souplesse (score 1-5)",Barèmes!$B$6:$B$28,H243,Barèmes!$C$6:$C$28,IF(H243="6ème","Mixte",G243)),Barèmes!$C$2,IF(X243&lt;=SUMIFS(Barèmes!$H$6:$H$28,Barèmes!$A$6:$A$28,"Souplesse (score 1-5)",Barèmes!$B$6:$B$28,H243,Barèmes!$C$6:$C$28,IF(H243="6ème","Mixte",G243)),Barèmes!$D$2,IF(X243&lt;=SUMIFS(Barèmes!$I$6:$I$28,Barèmes!$A$6:$A$28,"Souplesse (score 1-5)",Barèmes!$B$6:$B$28,H243,Barèmes!$C$6:$C$28,IF(H243="6ème","Mixte",G243)),Barèmes!$E$2,Barèmes!$F$2)))),IF(X243&gt;=SUMIFS(Barèmes!$F$6:$F$28,Barèmes!$A$6:$A$28,"Souplesse (score 1-5)",Barèmes!$B$6:$B$28,H243,Barèmes!$C$6:$C$28,IF(H243="6ème","Mixte",G243)),Barèmes!$B$2,IF(X243&gt;=SUMIFS(Barèmes!$G$6:$G$28,Barèmes!$A$6:$A$28,"Souplesse (score 1-5)",Barèmes!$B$6:$B$28,H243,Barèmes!$C$6:$C$28,IF(H243="6ème","Mixte",G243)),Barèmes!$C$2,IF(X243&gt;=SUMIFS(Barèmes!$H$6:$H$28,Barèmes!$A$6:$A$28,"Souplesse (score 1-5)",Barèmes!$B$6:$B$28,H243,Barèmes!$C$6:$C$28,IF(H243="6ème","Mixte",G243)),Barèmes!$D$2,IF(X243&gt;=SUMIFS(Barèmes!$I$6:$I$28,Barèmes!$A$6:$A$28,"Souplesse (score 1-5)",Barèmes!$B$6:$B$28,H243,Barèmes!$C$6:$C$28,IF(H243="6ème","Mixte",G243)),Barèmes!$E$2,Barèmes!$F$2))))))</f>
        <v/>
      </c>
      <c r="AA243" s="22"/>
      <c r="AB243" s="27" t="str">
        <f>IF(OR(AA243="",SUMPRODUCT((Barèmes!$A$6:$A$28="Agilité — T-test 974 (s)")*(Barèmes!$B$6:$B$28=H243)*(Barèmes!$C$6:$C$28=IF(H243="6ème","Mixte",G243)))=0),"",IF(SUMPRODUCT((Barèmes!$A$6:$A$28="Agilité — T-test 974 (s)")*(Barèmes!$B$6:$B$28=H243)*(Barèmes!$C$6:$C$28=IF(H243="6ème","Mixte",G243))*(Barèmes!$J$6:$J$28="+"))&gt;0,IF(AA243&lt;=SUMIFS(Barèmes!$D$6:$D$28,Barèmes!$A$6:$A$28,"Agilité — T-test 974 (s)",Barèmes!$B$6:$B$28,H243,Barèmes!$C$6:$C$28,IF(H243="6ème","Mixte",G243)),"à besoin",IF(AA243&lt;=SUMIFS(Barèmes!$E$6:$E$28,Barèmes!$A$6:$A$28,"Agilité — T-test 974 (s)",Barèmes!$B$6:$B$28,H243,Barèmes!$C$6:$C$28,IF(H243="6ème","Mixte",G243)),"fragile","satisfaisant")),IF(AA243&gt;=SUMIFS(Barèmes!$D$6:$D$28,Barèmes!$A$6:$A$28,"Agilité — T-test 974 (s)",Barèmes!$B$6:$B$28,H243,Barèmes!$C$6:$C$28,IF(H243="6ème","Mixte",G243)),"à besoin",IF(AA243&gt;=SUMIFS(Barèmes!$E$6:$E$28,Barèmes!$A$6:$A$28,"Agilité — T-test 974 (s)",Barèmes!$B$6:$B$28,H243,Barèmes!$C$6:$C$28,IF(H243="6ème","Mixte",G243)),"fragile","satisfaisant"))))</f>
        <v/>
      </c>
      <c r="AC243" s="27" t="str">
        <f>IF(OR(AA243="",SUMPRODUCT((Barèmes!$A$6:$A$28="Agilité — T-test 974 (s)")*(Barèmes!$B$6:$B$28=H243)*(Barèmes!$C$6:$C$28=IF(H243="6ème","Mixte",G243)))=0),"",IF(SUMPRODUCT((Barèmes!$A$6:$A$28="Agilité — T-test 974 (s)")*(Barèmes!$B$6:$B$28=H243)*(Barèmes!$C$6:$C$28=IF(H243="6ème","Mixte",G243))*(Barèmes!$J$6:$J$28="+"))&gt;0,IF(AA243&lt;=SUMIFS(Barèmes!$F$6:$F$28,Barèmes!$A$6:$A$28,"Agilité — T-test 974 (s)",Barèmes!$B$6:$B$28,H243,Barèmes!$C$6:$C$28,IF(H243="6ème","Mixte",G243)),Barèmes!$B$2,IF(AA243&lt;=SUMIFS(Barèmes!$G$6:$G$28,Barèmes!$A$6:$A$28,"Agilité — T-test 974 (s)",Barèmes!$B$6:$B$28,H243,Barèmes!$C$6:$C$28,IF(H243="6ème","Mixte",G243)),Barèmes!$C$2,IF(AA243&lt;=SUMIFS(Barèmes!$H$6:$H$28,Barèmes!$A$6:$A$28,"Agilité — T-test 974 (s)",Barèmes!$B$6:$B$28,H243,Barèmes!$C$6:$C$28,IF(H243="6ème","Mixte",G243)),Barèmes!$D$2,IF(AA243&lt;=SUMIFS(Barèmes!$I$6:$I$28,Barèmes!$A$6:$A$28,"Agilité — T-test 974 (s)",Barèmes!$B$6:$B$28,H243,Barèmes!$C$6:$C$28,IF(H243="6ème","Mixte",G243)),Barèmes!$E$2,Barèmes!$F$2)))),IF(AA243&gt;=SUMIFS(Barèmes!$F$6:$F$28,Barèmes!$A$6:$A$28,"Agilité — T-test 974 (s)",Barèmes!$B$6:$B$28,H243,Barèmes!$C$6:$C$28,IF(H243="6ème","Mixte",G243)),Barèmes!$B$2,IF(AA243&gt;=SUMIFS(Barèmes!$G$6:$G$28,Barèmes!$A$6:$A$28,"Agilité — T-test 974 (s)",Barèmes!$B$6:$B$28,H243,Barèmes!$C$6:$C$28,IF(H243="6ème","Mixte",G243)),Barèmes!$C$2,IF(AA243&gt;=SUMIFS(Barèmes!$H$6:$H$28,Barèmes!$A$6:$A$28,"Agilité — T-test 974 (s)",Barèmes!$B$6:$B$28,H243,Barèmes!$C$6:$C$28,IF(H243="6ème","Mixte",G243)),Barèmes!$D$2,IF(AA243&gt;=SUMIFS(Barèmes!$I$6:$I$28,Barèmes!$A$6:$A$28,"Agilité — T-test 974 (s)",Barèmes!$B$6:$B$28,H243,Barèmes!$C$6:$C$28,IF(H243="6ème","Mixte",G243)),Barèmes!$E$2,Barèmes!$F$2))))))</f>
        <v/>
      </c>
      <c r="AD243" s="28" t="str">
        <f t="shared" si="26"/>
        <v/>
      </c>
      <c r="AE243" s="29" t="str">
        <f t="shared" si="27"/>
        <v/>
      </c>
      <c r="AF243" s="30" t="str">
        <f>IF(OR(AD243="",SUMPRODUCT((Barèmes!$A$6:$A$28="Surcoût d'agilité (s) — technique")*(Barèmes!$B$6:$B$28=H243)*(Barèmes!$C$6:$C$28=IF(H243="6ème","Mixte",G243)))=0),"",IF(SUMPRODUCT((Barèmes!$A$6:$A$28="Surcoût d'agilité (s) — technique")*(Barèmes!$B$6:$B$28=H243)*(Barèmes!$C$6:$C$28=IF(H243="6ème","Mixte",G243))*(Barèmes!$J$6:$J$28="+"))&gt;0,IF(AD243&lt;=SUMIFS(Barèmes!$D$6:$D$28,Barèmes!$A$6:$A$28,"Surcoût d'agilité (s) — technique",Barèmes!$B$6:$B$28,H243,Barèmes!$C$6:$C$28,IF(H243="6ème","Mixte",G243)),"à besoin",IF(AD243&lt;=SUMIFS(Barèmes!$E$6:$E$28,Barèmes!$A$6:$A$28,"Surcoût d'agilité (s) — technique",Barèmes!$B$6:$B$28,H243,Barèmes!$C$6:$C$28,IF(H243="6ème","Mixte",G243)),"fragile","satisfaisant")),IF(AD243&gt;=SUMIFS(Barèmes!$D$6:$D$28,Barèmes!$A$6:$A$28,"Surcoût d'agilité (s) — technique",Barèmes!$B$6:$B$28,H243,Barèmes!$C$6:$C$28,IF(H243="6ème","Mixte",G243)),"à besoin",IF(AD243&gt;=SUMIFS(Barèmes!$E$6:$E$28,Barèmes!$A$6:$A$28,"Surcoût d'agilité (s) — technique",Barèmes!$B$6:$B$28,H243,Barèmes!$C$6:$C$28,IF(H243="6ème","Mixte",G243)),"fragile","satisfaisant"))))</f>
        <v/>
      </c>
      <c r="AG243" s="30" t="str">
        <f>IF(OR(AD243="",SUMPRODUCT((Barèmes!$A$6:$A$28="Surcoût d'agilité (s) — technique")*(Barèmes!$B$6:$B$28=H243)*(Barèmes!$C$6:$C$28=IF(H243="6ème","Mixte",G243)))=0),"",IF(SUMPRODUCT((Barèmes!$A$6:$A$28="Surcoût d'agilité (s) — technique")*(Barèmes!$B$6:$B$28=H243)*(Barèmes!$C$6:$C$28=IF(H243="6ème","Mixte",G243))*(Barèmes!$J$6:$J$28="+"))&gt;0,IF(AD243&lt;=SUMIFS(Barèmes!$F$6:$F$28,Barèmes!$A$6:$A$28,"Surcoût d'agilité (s) — technique",Barèmes!$B$6:$B$28,H243,Barèmes!$C$6:$C$28,IF(H243="6ème","Mixte",G243)),Barèmes!$B$2,IF(AD243&lt;=SUMIFS(Barèmes!$G$6:$G$28,Barèmes!$A$6:$A$28,"Surcoût d'agilité (s) — technique",Barèmes!$B$6:$B$28,H243,Barèmes!$C$6:$C$28,IF(H243="6ème","Mixte",G243)),Barèmes!$C$2,IF(AD243&lt;=SUMIFS(Barèmes!$H$6:$H$28,Barèmes!$A$6:$A$28,"Surcoût d'agilité (s) — technique",Barèmes!$B$6:$B$28,H243,Barèmes!$C$6:$C$28,IF(H243="6ème","Mixte",G243)),Barèmes!$D$2,IF(AD243&lt;=SUMIFS(Barèmes!$I$6:$I$28,Barèmes!$A$6:$A$28,"Surcoût d'agilité (s) — technique",Barèmes!$B$6:$B$28,H243,Barèmes!$C$6:$C$28,IF(H243="6ème","Mixte",G243)),Barèmes!$E$2,Barèmes!$F$2)))),IF(AD243&gt;=SUMIFS(Barèmes!$F$6:$F$28,Barèmes!$A$6:$A$28,"Surcoût d'agilité (s) — technique",Barèmes!$B$6:$B$28,H243,Barèmes!$C$6:$C$28,IF(H243="6ème","Mixte",G243)),Barèmes!$B$2,IF(AD243&gt;=SUMIFS(Barèmes!$G$6:$G$28,Barèmes!$A$6:$A$28,"Surcoût d'agilité (s) — technique",Barèmes!$B$6:$B$28,H243,Barèmes!$C$6:$C$28,IF(H243="6ème","Mixte",G243)),Barèmes!$C$2,IF(AD243&gt;=SUMIFS(Barèmes!$H$6:$H$28,Barèmes!$A$6:$A$28,"Surcoût d'agilité (s) — technique",Barèmes!$B$6:$B$28,H243,Barèmes!$C$6:$C$28,IF(H243="6ème","Mixte",G243)),Barèmes!$D$2,IF(AD243&gt;=SUMIFS(Barèmes!$I$6:$I$28,Barèmes!$A$6:$A$28,"Surcoût d'agilité (s) — technique",Barèmes!$B$6:$B$28,H243,Barèmes!$C$6:$C$28,IF(H243="6ème","Mixte",G243)),Barèmes!$E$2,Barèmes!$F$2))))))</f>
        <v/>
      </c>
      <c r="AH243" s="31" t="str">
        <f>IF((IF(N243="",0,1)+IF(Q243="",0,1)+IF(W243="",0,1)+IF(Z243="",0,1)+IF(AC243="",0,1))=0,"",3*IF(N243=Barèmes!$B$2,1,IF(N243=Barèmes!$C$2,2,IF(N243=Barèmes!$D$2,3,IF(N243=Barèmes!$E$2,4,IF(N243=Barèmes!$F$2,5,0)))))+3*IF(Q243=Barèmes!$B$2,1,IF(Q243=Barèmes!$C$2,2,IF(Q243=Barèmes!$D$2,3,IF(Q243=Barèmes!$E$2,4,IF(Q243=Barèmes!$F$2,5,0)))))+2*IF(W243=Barèmes!$B$2,1,IF(W243=Barèmes!$C$2,2,IF(W243=Barèmes!$D$2,3,IF(W243=Barèmes!$E$2,4,IF(W243=Barèmes!$F$2,5,0)))))+1*IF(Z243=Barèmes!$B$2,1,IF(Z243=Barèmes!$C$2,2,IF(Z243=Barèmes!$D$2,3,IF(Z243=Barèmes!$E$2,4,IF(Z243=Barèmes!$F$2,5,0)))))+1*IF(AC243=Barèmes!$B$2,1,IF(AC243=Barèmes!$C$2,2,IF(AC243=Barèmes!$D$2,3,IF(AC243=Barèmes!$E$2,4,IF(AC243=Barèmes!$F$2,5,0))))))</f>
        <v/>
      </c>
      <c r="AI243" s="31"/>
      <c r="AJ243" s="32" t="str">
        <f>IFERROR(INDEX(Croissance!$B$5:$B$604,MATCH(A243,Croissance!$A$5:$A$604,0)),"")</f>
        <v/>
      </c>
      <c r="AK243" s="32" t="str">
        <f>IFERROR(INDEX(Croissance!$C$5:$C$604,MATCH(A243,Croissance!$A$5:$A$604,0)),"")</f>
        <v/>
      </c>
      <c r="AL243" s="32" t="str">
        <f>IFERROR(INDEX(Croissance!$D$5:$D$604,MATCH(A243,Croissance!$A$5:$A$604,0)),"")</f>
        <v/>
      </c>
      <c r="AM243" s="32" t="str">
        <f>IFERROR(INDEX(Croissance!$E$5:$E$604,MATCH(A243,Croissance!$A$5:$A$604,0)),"")</f>
        <v/>
      </c>
      <c r="AO243" s="33">
        <f t="shared" si="32"/>
        <v>0</v>
      </c>
      <c r="AP243" s="33">
        <f t="shared" si="28"/>
        <v>0</v>
      </c>
      <c r="AQ243" s="33">
        <f>IF(A243="",0,IF(AND(OR('Synthèse classe'!$C$2="Tous",C243='Synthèse classe'!$C$2),OR('Synthèse classe'!$C$3="Toutes",D243='Synthèse classe'!$C$3),OR('Synthèse classe'!$C$4="Toutes",AND('Synthèse classe'!$C$4="Dernière",AP243=1),B243=IFERROR(VALUE('Synthèse classe'!$C$4),0))),1,0))</f>
        <v>0</v>
      </c>
      <c r="AR243" s="34" t="str">
        <f t="shared" si="29"/>
        <v/>
      </c>
    </row>
    <row r="244" spans="1:44" x14ac:dyDescent="0.2">
      <c r="A244" s="17" t="str">
        <f t="shared" si="25"/>
        <v/>
      </c>
      <c r="B244" s="18"/>
      <c r="C244" s="19"/>
      <c r="D244" s="19"/>
      <c r="E244" s="19"/>
      <c r="F244" s="19"/>
      <c r="G244" s="19"/>
      <c r="H244" s="17" t="str">
        <f t="shared" si="30"/>
        <v/>
      </c>
      <c r="I244" s="20"/>
      <c r="J244" s="18"/>
      <c r="K244" s="19"/>
      <c r="L244" s="21" t="str">
        <f t="shared" si="31"/>
        <v/>
      </c>
      <c r="M244" s="21" t="str">
        <f>IF(OR(J244="",SUMPRODUCT((Barèmes!$A$6:$A$28="Endurance — Luc Léger (palier)")*(Barèmes!$B$6:$B$28=H244)*(Barèmes!$C$6:$C$28=IF(H244="6ème","Mixte",G244)))=0),"",IF(SUMPRODUCT((Barèmes!$A$6:$A$28="Endurance — Luc Léger (palier)")*(Barèmes!$B$6:$B$28=H244)*(Barèmes!$C$6:$C$28=IF(H244="6ème","Mixte",G244))*(Barèmes!$J$6:$J$28="+"))&gt;0,IF(J244&lt;=SUMIFS(Barèmes!$D$6:$D$28,Barèmes!$A$6:$A$28,"Endurance — Luc Léger (palier)",Barèmes!$B$6:$B$28,H244,Barèmes!$C$6:$C$28,IF(H244="6ème","Mixte",G244)),"à besoin",IF(J244&lt;=SUMIFS(Barèmes!$E$6:$E$28,Barèmes!$A$6:$A$28,"Endurance — Luc Léger (palier)",Barèmes!$B$6:$B$28,H244,Barèmes!$C$6:$C$28,IF(H244="6ème","Mixte",G244)),"fragile","satisfaisant")),IF(J244&gt;=SUMIFS(Barèmes!$D$6:$D$28,Barèmes!$A$6:$A$28,"Endurance — Luc Léger (palier)",Barèmes!$B$6:$B$28,H244,Barèmes!$C$6:$C$28,IF(H244="6ème","Mixte",G244)),"à besoin",IF(J244&gt;=SUMIFS(Barèmes!$E$6:$E$28,Barèmes!$A$6:$A$28,"Endurance — Luc Léger (palier)",Barèmes!$B$6:$B$28,H244,Barèmes!$C$6:$C$28,IF(H244="6ème","Mixte",G244)),"fragile","satisfaisant"))))</f>
        <v/>
      </c>
      <c r="N244" s="21" t="str">
        <f>IF(OR(J244="",SUMPRODUCT((Barèmes!$A$6:$A$28="Endurance — Luc Léger (palier)")*(Barèmes!$B$6:$B$28=H244)*(Barèmes!$C$6:$C$28=IF(H244="6ème","Mixte",G244)))=0),"",IF(SUMPRODUCT((Barèmes!$A$6:$A$28="Endurance — Luc Léger (palier)")*(Barèmes!$B$6:$B$28=H244)*(Barèmes!$C$6:$C$28=IF(H244="6ème","Mixte",G244))*(Barèmes!$J$6:$J$28="+"))&gt;0,IF(J244&lt;=SUMIFS(Barèmes!$F$6:$F$28,Barèmes!$A$6:$A$28,"Endurance — Luc Léger (palier)",Barèmes!$B$6:$B$28,H244,Barèmes!$C$6:$C$28,IF(H244="6ème","Mixte",G244)),Barèmes!$B$2,IF(J244&lt;=SUMIFS(Barèmes!$G$6:$G$28,Barèmes!$A$6:$A$28,"Endurance — Luc Léger (palier)",Barèmes!$B$6:$B$28,H244,Barèmes!$C$6:$C$28,IF(H244="6ème","Mixte",G244)),Barèmes!$C$2,IF(J244&lt;=SUMIFS(Barèmes!$H$6:$H$28,Barèmes!$A$6:$A$28,"Endurance — Luc Léger (palier)",Barèmes!$B$6:$B$28,H244,Barèmes!$C$6:$C$28,IF(H244="6ème","Mixte",G244)),Barèmes!$D$2,IF(J244&lt;=SUMIFS(Barèmes!$I$6:$I$28,Barèmes!$A$6:$A$28,"Endurance — Luc Léger (palier)",Barèmes!$B$6:$B$28,H244,Barèmes!$C$6:$C$28,IF(H244="6ème","Mixte",G244)),Barèmes!$E$2,Barèmes!$F$2)))),IF(J244&gt;=SUMIFS(Barèmes!$F$6:$F$28,Barèmes!$A$6:$A$28,"Endurance — Luc Léger (palier)",Barèmes!$B$6:$B$28,H244,Barèmes!$C$6:$C$28,IF(H244="6ème","Mixte",G244)),Barèmes!$B$2,IF(J244&gt;=SUMIFS(Barèmes!$G$6:$G$28,Barèmes!$A$6:$A$28,"Endurance — Luc Léger (palier)",Barèmes!$B$6:$B$28,H244,Barèmes!$C$6:$C$28,IF(H244="6ème","Mixte",G244)),Barèmes!$C$2,IF(J244&gt;=SUMIFS(Barèmes!$H$6:$H$28,Barèmes!$A$6:$A$28,"Endurance — Luc Léger (palier)",Barèmes!$B$6:$B$28,H244,Barèmes!$C$6:$C$28,IF(H244="6ème","Mixte",G244)),Barèmes!$D$2,IF(J244&gt;=SUMIFS(Barèmes!$I$6:$I$28,Barèmes!$A$6:$A$28,"Endurance — Luc Léger (palier)",Barèmes!$B$6:$B$28,H244,Barèmes!$C$6:$C$28,IF(H244="6ème","Mixte",G244)),Barèmes!$E$2,Barèmes!$F$2))))))</f>
        <v/>
      </c>
      <c r="O244" s="22"/>
      <c r="P244" s="23" t="str">
        <f>IF(OR(O244="",SUMPRODUCT((Barèmes!$A$6:$A$28="Force bas du corps — Saut en longueur (m)")*(Barèmes!$B$6:$B$28=H244)*(Barèmes!$C$6:$C$28=IF(H244="6ème","Mixte",G244)))=0),"",IF(SUMPRODUCT((Barèmes!$A$6:$A$28="Force bas du corps — Saut en longueur (m)")*(Barèmes!$B$6:$B$28=H244)*(Barèmes!$C$6:$C$28=IF(H244="6ème","Mixte",G244))*(Barèmes!$J$6:$J$28="+"))&gt;0,IF(O244&lt;=SUMIFS(Barèmes!$D$6:$D$28,Barèmes!$A$6:$A$28,"Force bas du corps — Saut en longueur (m)",Barèmes!$B$6:$B$28,H244,Barèmes!$C$6:$C$28,IF(H244="6ème","Mixte",G244)),"à besoin",IF(O244&lt;=SUMIFS(Barèmes!$E$6:$E$28,Barèmes!$A$6:$A$28,"Force bas du corps — Saut en longueur (m)",Barèmes!$B$6:$B$28,H244,Barèmes!$C$6:$C$28,IF(H244="6ème","Mixte",G244)),"fragile","satisfaisant")),IF(O244&gt;=SUMIFS(Barèmes!$D$6:$D$28,Barèmes!$A$6:$A$28,"Force bas du corps — Saut en longueur (m)",Barèmes!$B$6:$B$28,H244,Barèmes!$C$6:$C$28,IF(H244="6ème","Mixte",G244)),"à besoin",IF(O244&gt;=SUMIFS(Barèmes!$E$6:$E$28,Barèmes!$A$6:$A$28,"Force bas du corps — Saut en longueur (m)",Barèmes!$B$6:$B$28,H244,Barèmes!$C$6:$C$28,IF(H244="6ème","Mixte",G244)),"fragile","satisfaisant"))))</f>
        <v/>
      </c>
      <c r="Q244" s="23" t="str">
        <f>IF(OR(O244="",SUMPRODUCT((Barèmes!$A$6:$A$28="Force bas du corps — Saut en longueur (m)")*(Barèmes!$B$6:$B$28=H244)*(Barèmes!$C$6:$C$28=IF(H244="6ème","Mixte",G244)))=0),"",IF(SUMPRODUCT((Barèmes!$A$6:$A$28="Force bas du corps — Saut en longueur (m)")*(Barèmes!$B$6:$B$28=H244)*(Barèmes!$C$6:$C$28=IF(H244="6ème","Mixte",G244))*(Barèmes!$J$6:$J$28="+"))&gt;0,IF(O244&lt;=SUMIFS(Barèmes!$F$6:$F$28,Barèmes!$A$6:$A$28,"Force bas du corps — Saut en longueur (m)",Barèmes!$B$6:$B$28,H244,Barèmes!$C$6:$C$28,IF(H244="6ème","Mixte",G244)),Barèmes!$B$2,IF(O244&lt;=SUMIFS(Barèmes!$G$6:$G$28,Barèmes!$A$6:$A$28,"Force bas du corps — Saut en longueur (m)",Barèmes!$B$6:$B$28,H244,Barèmes!$C$6:$C$28,IF(H244="6ème","Mixte",G244)),Barèmes!$C$2,IF(O244&lt;=SUMIFS(Barèmes!$H$6:$H$28,Barèmes!$A$6:$A$28,"Force bas du corps — Saut en longueur (m)",Barèmes!$B$6:$B$28,H244,Barèmes!$C$6:$C$28,IF(H244="6ème","Mixte",G244)),Barèmes!$D$2,IF(O244&lt;=SUMIFS(Barèmes!$I$6:$I$28,Barèmes!$A$6:$A$28,"Force bas du corps — Saut en longueur (m)",Barèmes!$B$6:$B$28,H244,Barèmes!$C$6:$C$28,IF(H244="6ème","Mixte",G244)),Barèmes!$E$2,Barèmes!$F$2)))),IF(O244&gt;=SUMIFS(Barèmes!$F$6:$F$28,Barèmes!$A$6:$A$28,"Force bas du corps — Saut en longueur (m)",Barèmes!$B$6:$B$28,H244,Barèmes!$C$6:$C$28,IF(H244="6ème","Mixte",G244)),Barèmes!$B$2,IF(O244&gt;=SUMIFS(Barèmes!$G$6:$G$28,Barèmes!$A$6:$A$28,"Force bas du corps — Saut en longueur (m)",Barèmes!$B$6:$B$28,H244,Barèmes!$C$6:$C$28,IF(H244="6ème","Mixte",G244)),Barèmes!$C$2,IF(O244&gt;=SUMIFS(Barèmes!$H$6:$H$28,Barèmes!$A$6:$A$28,"Force bas du corps — Saut en longueur (m)",Barèmes!$B$6:$B$28,H244,Barèmes!$C$6:$C$28,IF(H244="6ème","Mixte",G244)),Barèmes!$D$2,IF(O244&gt;=SUMIFS(Barèmes!$I$6:$I$28,Barèmes!$A$6:$A$28,"Force bas du corps — Saut en longueur (m)",Barèmes!$B$6:$B$28,H244,Barèmes!$C$6:$C$28,IF(H244="6ème","Mixte",G244)),Barèmes!$E$2,Barèmes!$F$2))))))</f>
        <v/>
      </c>
      <c r="R244" s="22"/>
      <c r="S244" s="24" t="str">
        <f>IF(OR(R244="",SUMPRODUCT((Barèmes!$A$6:$A$28="Vitesse — 30 m (s)")*(Barèmes!$B$6:$B$28=H244)*(Barèmes!$C$6:$C$28=IF(H244="6ème","Mixte",G244)))=0),"",IF(SUMPRODUCT((Barèmes!$A$6:$A$28="Vitesse — 30 m (s)")*(Barèmes!$B$6:$B$28=H244)*(Barèmes!$C$6:$C$28=IF(H244="6ème","Mixte",G244))*(Barèmes!$J$6:$J$28="+"))&gt;0,IF(R244&lt;=SUMIFS(Barèmes!$D$6:$D$28,Barèmes!$A$6:$A$28,"Vitesse — 30 m (s)",Barèmes!$B$6:$B$28,H244,Barèmes!$C$6:$C$28,IF(H244="6ème","Mixte",G244)),"à besoin",IF(R244&lt;=SUMIFS(Barèmes!$E$6:$E$28,Barèmes!$A$6:$A$28,"Vitesse — 30 m (s)",Barèmes!$B$6:$B$28,H244,Barèmes!$C$6:$C$28,IF(H244="6ème","Mixte",G244)),"fragile","satisfaisant")),IF(R244&gt;=SUMIFS(Barèmes!$D$6:$D$28,Barèmes!$A$6:$A$28,"Vitesse — 30 m (s)",Barèmes!$B$6:$B$28,H244,Barèmes!$C$6:$C$28,IF(H244="6ème","Mixte",G244)),"à besoin",IF(R244&gt;=SUMIFS(Barèmes!$E$6:$E$28,Barèmes!$A$6:$A$28,"Vitesse — 30 m (s)",Barèmes!$B$6:$B$28,H244,Barèmes!$C$6:$C$28,IF(H244="6ème","Mixte",G244)),"fragile","satisfaisant"))))</f>
        <v/>
      </c>
      <c r="T244" s="24" t="str">
        <f>IF(OR(R244="",SUMPRODUCT((Barèmes!$A$6:$A$28="Vitesse — 30 m (s)")*(Barèmes!$B$6:$B$28=H244)*(Barèmes!$C$6:$C$28=IF(H244="6ème","Mixte",G244)))=0),"",IF(SUMPRODUCT((Barèmes!$A$6:$A$28="Vitesse — 30 m (s)")*(Barèmes!$B$6:$B$28=H244)*(Barèmes!$C$6:$C$28=IF(H244="6ème","Mixte",G244))*(Barèmes!$J$6:$J$28="+"))&gt;0,IF(R244&lt;=SUMIFS(Barèmes!$F$6:$F$28,Barèmes!$A$6:$A$28,"Vitesse — 30 m (s)",Barèmes!$B$6:$B$28,H244,Barèmes!$C$6:$C$28,IF(H244="6ème","Mixte",G244)),Barèmes!$B$2,IF(R244&lt;=SUMIFS(Barèmes!$G$6:$G$28,Barèmes!$A$6:$A$28,"Vitesse — 30 m (s)",Barèmes!$B$6:$B$28,H244,Barèmes!$C$6:$C$28,IF(H244="6ème","Mixte",G244)),Barèmes!$C$2,IF(R244&lt;=SUMIFS(Barèmes!$H$6:$H$28,Barèmes!$A$6:$A$28,"Vitesse — 30 m (s)",Barèmes!$B$6:$B$28,H244,Barèmes!$C$6:$C$28,IF(H244="6ème","Mixte",G244)),Barèmes!$D$2,IF(R244&lt;=SUMIFS(Barèmes!$I$6:$I$28,Barèmes!$A$6:$A$28,"Vitesse — 30 m (s)",Barèmes!$B$6:$B$28,H244,Barèmes!$C$6:$C$28,IF(H244="6ème","Mixte",G244)),Barèmes!$E$2,Barèmes!$F$2)))),IF(R244&gt;=SUMIFS(Barèmes!$F$6:$F$28,Barèmes!$A$6:$A$28,"Vitesse — 30 m (s)",Barèmes!$B$6:$B$28,H244,Barèmes!$C$6:$C$28,IF(H244="6ème","Mixte",G244)),Barèmes!$B$2,IF(R244&gt;=SUMIFS(Barèmes!$G$6:$G$28,Barèmes!$A$6:$A$28,"Vitesse — 30 m (s)",Barèmes!$B$6:$B$28,H244,Barèmes!$C$6:$C$28,IF(H244="6ème","Mixte",G244)),Barèmes!$C$2,IF(R244&gt;=SUMIFS(Barèmes!$H$6:$H$28,Barèmes!$A$6:$A$28,"Vitesse — 30 m (s)",Barèmes!$B$6:$B$28,H244,Barèmes!$C$6:$C$28,IF(H244="6ème","Mixte",G244)),Barèmes!$D$2,IF(R244&gt;=SUMIFS(Barèmes!$I$6:$I$28,Barèmes!$A$6:$A$28,"Vitesse — 30 m (s)",Barèmes!$B$6:$B$28,H244,Barèmes!$C$6:$C$28,IF(H244="6ème","Mixte",G244)),Barèmes!$E$2,Barèmes!$F$2))))))</f>
        <v/>
      </c>
      <c r="U244" s="22"/>
      <c r="V244" s="25" t="str">
        <f>IF(OR(U244="",SUMPRODUCT((Barèmes!$A$6:$A$28="Vitesse — 50 m (s)")*(Barèmes!$B$6:$B$28=H244)*(Barèmes!$C$6:$C$28=IF(H244="6ème","Mixte",G244)))=0),"",IF(SUMPRODUCT((Barèmes!$A$6:$A$28="Vitesse — 50 m (s)")*(Barèmes!$B$6:$B$28=H244)*(Barèmes!$C$6:$C$28=IF(H244="6ème","Mixte",G244))*(Barèmes!$J$6:$J$28="+"))&gt;0,IF(U244&lt;=SUMIFS(Barèmes!$D$6:$D$28,Barèmes!$A$6:$A$28,"Vitesse — 50 m (s)",Barèmes!$B$6:$B$28,H244,Barèmes!$C$6:$C$28,IF(H244="6ème","Mixte",G244)),"à besoin",IF(U244&lt;=SUMIFS(Barèmes!$E$6:$E$28,Barèmes!$A$6:$A$28,"Vitesse — 50 m (s)",Barèmes!$B$6:$B$28,H244,Barèmes!$C$6:$C$28,IF(H244="6ème","Mixte",G244)),"fragile","satisfaisant")),IF(U244&gt;=SUMIFS(Barèmes!$D$6:$D$28,Barèmes!$A$6:$A$28,"Vitesse — 50 m (s)",Barèmes!$B$6:$B$28,H244,Barèmes!$C$6:$C$28,IF(H244="6ème","Mixte",G244)),"à besoin",IF(U244&gt;=SUMIFS(Barèmes!$E$6:$E$28,Barèmes!$A$6:$A$28,"Vitesse — 50 m (s)",Barèmes!$B$6:$B$28,H244,Barèmes!$C$6:$C$28,IF(H244="6ème","Mixte",G244)),"fragile","satisfaisant"))))</f>
        <v/>
      </c>
      <c r="W244" s="25" t="str">
        <f>IF(OR(U244="",SUMPRODUCT((Barèmes!$A$6:$A$28="Vitesse — 50 m (s)")*(Barèmes!$B$6:$B$28=H244)*(Barèmes!$C$6:$C$28=IF(H244="6ème","Mixte",G244)))=0),"",IF(SUMPRODUCT((Barèmes!$A$6:$A$28="Vitesse — 50 m (s)")*(Barèmes!$B$6:$B$28=H244)*(Barèmes!$C$6:$C$28=IF(H244="6ème","Mixte",G244))*(Barèmes!$J$6:$J$28="+"))&gt;0,IF(U244&lt;=SUMIFS(Barèmes!$F$6:$F$28,Barèmes!$A$6:$A$28,"Vitesse — 50 m (s)",Barèmes!$B$6:$B$28,H244,Barèmes!$C$6:$C$28,IF(H244="6ème","Mixte",G244)),Barèmes!$B$2,IF(U244&lt;=SUMIFS(Barèmes!$G$6:$G$28,Barèmes!$A$6:$A$28,"Vitesse — 50 m (s)",Barèmes!$B$6:$B$28,H244,Barèmes!$C$6:$C$28,IF(H244="6ème","Mixte",G244)),Barèmes!$C$2,IF(U244&lt;=SUMIFS(Barèmes!$H$6:$H$28,Barèmes!$A$6:$A$28,"Vitesse — 50 m (s)",Barèmes!$B$6:$B$28,H244,Barèmes!$C$6:$C$28,IF(H244="6ème","Mixte",G244)),Barèmes!$D$2,IF(U244&lt;=SUMIFS(Barèmes!$I$6:$I$28,Barèmes!$A$6:$A$28,"Vitesse — 50 m (s)",Barèmes!$B$6:$B$28,H244,Barèmes!$C$6:$C$28,IF(H244="6ème","Mixte",G244)),Barèmes!$E$2,Barèmes!$F$2)))),IF(U244&gt;=SUMIFS(Barèmes!$F$6:$F$28,Barèmes!$A$6:$A$28,"Vitesse — 50 m (s)",Barèmes!$B$6:$B$28,H244,Barèmes!$C$6:$C$28,IF(H244="6ème","Mixte",G244)),Barèmes!$B$2,IF(U244&gt;=SUMIFS(Barèmes!$G$6:$G$28,Barèmes!$A$6:$A$28,"Vitesse — 50 m (s)",Barèmes!$B$6:$B$28,H244,Barèmes!$C$6:$C$28,IF(H244="6ème","Mixte",G244)),Barèmes!$C$2,IF(U244&gt;=SUMIFS(Barèmes!$H$6:$H$28,Barèmes!$A$6:$A$28,"Vitesse — 50 m (s)",Barèmes!$B$6:$B$28,H244,Barèmes!$C$6:$C$28,IF(H244="6ème","Mixte",G244)),Barèmes!$D$2,IF(U244&gt;=SUMIFS(Barèmes!$I$6:$I$28,Barèmes!$A$6:$A$28,"Vitesse — 50 m (s)",Barèmes!$B$6:$B$28,H244,Barèmes!$C$6:$C$28,IF(H244="6ème","Mixte",G244)),Barèmes!$E$2,Barèmes!$F$2))))))</f>
        <v/>
      </c>
      <c r="X244" s="18"/>
      <c r="Y244" s="26" t="str" cm="1">
        <f t="array" ref="Y244">IF(OR(X244="",SUMPRODUCT((Barèmes!$A$6:$A$28="Souplesse (score 1-5)")*(Barèmes!$B$6:$B$28=H244)*(Barèmes!$C$6:$C$28=IF(H244="6ème","Mixte",G244)))=0),"",IF(SUMPRODUCT((Barèmes!$A$6:$A$28="Souplesse (score 1-5)")*(Barèmes!$B$6:$B$28=H244)*(Barèmes!$C$6:$C$28=IF(H244="6ème","Mixte",G244))*(Barèmes!$J$6:$J$28="+"))&gt;0,IF(X244&lt;=SUMIFS(Barèmes!$D$6:$D$28,Barèmes!$A$6:$A$28,"Souplesse (score 1-5)",Barèmes!$B$6:$B$28,H244,Barèmes!$C$6:$C$28,IF(H244="6ème","Mixte",G244)),"à besoin",IF(X244&lt;=SUMIFS(Barèmes!$E$6:$E$28,Barèmes!$A$6:$A$28,"Souplesse (score 1-5)",Barèmes!$B$6:$B$28,H244,Barèmes!$C$6:$C$28,IF(H244="6ème","Mixte",G244)),"fragile","satisfaisant")),IF(X244&gt;=SUMIFS(Barèmes!$D$6:$D$28,Barèmes!$A$6:$A$28,"Souplesse (score 1-5)",Barèmes!$B$6:$B$28,H244,Barèmes!$C$6:$C$28,IF(H244="6ème","Mixte",G244)),"à besoin",IF(X244&gt;=SUMIFS(Barèmes!$E$6:$E$28,Barèmes!$A$6:$A$28,"Souplesse (score 1-5)",Barèmes!$B$6:$B$28,H244,Barèmes!$C$6:$C$28,IF(H244="6ème","Mixte",G244)),"fragile","satisfaisant"))))</f>
        <v/>
      </c>
      <c r="Z244" s="26" t="str" cm="1">
        <f t="array" ref="Z244">IF(OR(X244="",SUMPRODUCT((Barèmes!$A$6:$A$28="Souplesse (score 1-5)")*(Barèmes!$B$6:$B$28=H244)*(Barèmes!$C$6:$C$28=IF(H244="6ème","Mixte",G244)))=0),"",IF(SUMPRODUCT((Barèmes!$A$6:$A$28="Souplesse (score 1-5)")*(Barèmes!$B$6:$B$28=H244)*(Barèmes!$C$6:$C$28=IF(H244="6ème","Mixte",G244))*(Barèmes!$J$6:$J$28="+"))&gt;0,IF(X244&lt;=SUMIFS(Barèmes!$F$6:$F$28,Barèmes!$A$6:$A$28,"Souplesse (score 1-5)",Barèmes!$B$6:$B$28,H244,Barèmes!$C$6:$C$28,IF(H244="6ème","Mixte",G244)),Barèmes!$B$2,IF(X244&lt;=SUMIFS(Barèmes!$G$6:$G$28,Barèmes!$A$6:$A$28,"Souplesse (score 1-5)",Barèmes!$B$6:$B$28,H244,Barèmes!$C$6:$C$28,IF(H244="6ème","Mixte",G244)),Barèmes!$C$2,IF(X244&lt;=SUMIFS(Barèmes!$H$6:$H$28,Barèmes!$A$6:$A$28,"Souplesse (score 1-5)",Barèmes!$B$6:$B$28,H244,Barèmes!$C$6:$C$28,IF(H244="6ème","Mixte",G244)),Barèmes!$D$2,IF(X244&lt;=SUMIFS(Barèmes!$I$6:$I$28,Barèmes!$A$6:$A$28,"Souplesse (score 1-5)",Barèmes!$B$6:$B$28,H244,Barèmes!$C$6:$C$28,IF(H244="6ème","Mixte",G244)),Barèmes!$E$2,Barèmes!$F$2)))),IF(X244&gt;=SUMIFS(Barèmes!$F$6:$F$28,Barèmes!$A$6:$A$28,"Souplesse (score 1-5)",Barèmes!$B$6:$B$28,H244,Barèmes!$C$6:$C$28,IF(H244="6ème","Mixte",G244)),Barèmes!$B$2,IF(X244&gt;=SUMIFS(Barèmes!$G$6:$G$28,Barèmes!$A$6:$A$28,"Souplesse (score 1-5)",Barèmes!$B$6:$B$28,H244,Barèmes!$C$6:$C$28,IF(H244="6ème","Mixte",G244)),Barèmes!$C$2,IF(X244&gt;=SUMIFS(Barèmes!$H$6:$H$28,Barèmes!$A$6:$A$28,"Souplesse (score 1-5)",Barèmes!$B$6:$B$28,H244,Barèmes!$C$6:$C$28,IF(H244="6ème","Mixte",G244)),Barèmes!$D$2,IF(X244&gt;=SUMIFS(Barèmes!$I$6:$I$28,Barèmes!$A$6:$A$28,"Souplesse (score 1-5)",Barèmes!$B$6:$B$28,H244,Barèmes!$C$6:$C$28,IF(H244="6ème","Mixte",G244)),Barèmes!$E$2,Barèmes!$F$2))))))</f>
        <v/>
      </c>
      <c r="AA244" s="22"/>
      <c r="AB244" s="27" t="str">
        <f>IF(OR(AA244="",SUMPRODUCT((Barèmes!$A$6:$A$28="Agilité — T-test 974 (s)")*(Barèmes!$B$6:$B$28=H244)*(Barèmes!$C$6:$C$28=IF(H244="6ème","Mixte",G244)))=0),"",IF(SUMPRODUCT((Barèmes!$A$6:$A$28="Agilité — T-test 974 (s)")*(Barèmes!$B$6:$B$28=H244)*(Barèmes!$C$6:$C$28=IF(H244="6ème","Mixte",G244))*(Barèmes!$J$6:$J$28="+"))&gt;0,IF(AA244&lt;=SUMIFS(Barèmes!$D$6:$D$28,Barèmes!$A$6:$A$28,"Agilité — T-test 974 (s)",Barèmes!$B$6:$B$28,H244,Barèmes!$C$6:$C$28,IF(H244="6ème","Mixte",G244)),"à besoin",IF(AA244&lt;=SUMIFS(Barèmes!$E$6:$E$28,Barèmes!$A$6:$A$28,"Agilité — T-test 974 (s)",Barèmes!$B$6:$B$28,H244,Barèmes!$C$6:$C$28,IF(H244="6ème","Mixte",G244)),"fragile","satisfaisant")),IF(AA244&gt;=SUMIFS(Barèmes!$D$6:$D$28,Barèmes!$A$6:$A$28,"Agilité — T-test 974 (s)",Barèmes!$B$6:$B$28,H244,Barèmes!$C$6:$C$28,IF(H244="6ème","Mixte",G244)),"à besoin",IF(AA244&gt;=SUMIFS(Barèmes!$E$6:$E$28,Barèmes!$A$6:$A$28,"Agilité — T-test 974 (s)",Barèmes!$B$6:$B$28,H244,Barèmes!$C$6:$C$28,IF(H244="6ème","Mixte",G244)),"fragile","satisfaisant"))))</f>
        <v/>
      </c>
      <c r="AC244" s="27" t="str">
        <f>IF(OR(AA244="",SUMPRODUCT((Barèmes!$A$6:$A$28="Agilité — T-test 974 (s)")*(Barèmes!$B$6:$B$28=H244)*(Barèmes!$C$6:$C$28=IF(H244="6ème","Mixte",G244)))=0),"",IF(SUMPRODUCT((Barèmes!$A$6:$A$28="Agilité — T-test 974 (s)")*(Barèmes!$B$6:$B$28=H244)*(Barèmes!$C$6:$C$28=IF(H244="6ème","Mixte",G244))*(Barèmes!$J$6:$J$28="+"))&gt;0,IF(AA244&lt;=SUMIFS(Barèmes!$F$6:$F$28,Barèmes!$A$6:$A$28,"Agilité — T-test 974 (s)",Barèmes!$B$6:$B$28,H244,Barèmes!$C$6:$C$28,IF(H244="6ème","Mixte",G244)),Barèmes!$B$2,IF(AA244&lt;=SUMIFS(Barèmes!$G$6:$G$28,Barèmes!$A$6:$A$28,"Agilité — T-test 974 (s)",Barèmes!$B$6:$B$28,H244,Barèmes!$C$6:$C$28,IF(H244="6ème","Mixte",G244)),Barèmes!$C$2,IF(AA244&lt;=SUMIFS(Barèmes!$H$6:$H$28,Barèmes!$A$6:$A$28,"Agilité — T-test 974 (s)",Barèmes!$B$6:$B$28,H244,Barèmes!$C$6:$C$28,IF(H244="6ème","Mixte",G244)),Barèmes!$D$2,IF(AA244&lt;=SUMIFS(Barèmes!$I$6:$I$28,Barèmes!$A$6:$A$28,"Agilité — T-test 974 (s)",Barèmes!$B$6:$B$28,H244,Barèmes!$C$6:$C$28,IF(H244="6ème","Mixte",G244)),Barèmes!$E$2,Barèmes!$F$2)))),IF(AA244&gt;=SUMIFS(Barèmes!$F$6:$F$28,Barèmes!$A$6:$A$28,"Agilité — T-test 974 (s)",Barèmes!$B$6:$B$28,H244,Barèmes!$C$6:$C$28,IF(H244="6ème","Mixte",G244)),Barèmes!$B$2,IF(AA244&gt;=SUMIFS(Barèmes!$G$6:$G$28,Barèmes!$A$6:$A$28,"Agilité — T-test 974 (s)",Barèmes!$B$6:$B$28,H244,Barèmes!$C$6:$C$28,IF(H244="6ème","Mixte",G244)),Barèmes!$C$2,IF(AA244&gt;=SUMIFS(Barèmes!$H$6:$H$28,Barèmes!$A$6:$A$28,"Agilité — T-test 974 (s)",Barèmes!$B$6:$B$28,H244,Barèmes!$C$6:$C$28,IF(H244="6ème","Mixte",G244)),Barèmes!$D$2,IF(AA244&gt;=SUMIFS(Barèmes!$I$6:$I$28,Barèmes!$A$6:$A$28,"Agilité — T-test 974 (s)",Barèmes!$B$6:$B$28,H244,Barèmes!$C$6:$C$28,IF(H244="6ème","Mixte",G244)),Barèmes!$E$2,Barèmes!$F$2))))))</f>
        <v/>
      </c>
      <c r="AD244" s="28" t="str">
        <f t="shared" si="26"/>
        <v/>
      </c>
      <c r="AE244" s="29" t="str">
        <f t="shared" si="27"/>
        <v/>
      </c>
      <c r="AF244" s="30" t="str">
        <f>IF(OR(AD244="",SUMPRODUCT((Barèmes!$A$6:$A$28="Surcoût d'agilité (s) — technique")*(Barèmes!$B$6:$B$28=H244)*(Barèmes!$C$6:$C$28=IF(H244="6ème","Mixte",G244)))=0),"",IF(SUMPRODUCT((Barèmes!$A$6:$A$28="Surcoût d'agilité (s) — technique")*(Barèmes!$B$6:$B$28=H244)*(Barèmes!$C$6:$C$28=IF(H244="6ème","Mixte",G244))*(Barèmes!$J$6:$J$28="+"))&gt;0,IF(AD244&lt;=SUMIFS(Barèmes!$D$6:$D$28,Barèmes!$A$6:$A$28,"Surcoût d'agilité (s) — technique",Barèmes!$B$6:$B$28,H244,Barèmes!$C$6:$C$28,IF(H244="6ème","Mixte",G244)),"à besoin",IF(AD244&lt;=SUMIFS(Barèmes!$E$6:$E$28,Barèmes!$A$6:$A$28,"Surcoût d'agilité (s) — technique",Barèmes!$B$6:$B$28,H244,Barèmes!$C$6:$C$28,IF(H244="6ème","Mixte",G244)),"fragile","satisfaisant")),IF(AD244&gt;=SUMIFS(Barèmes!$D$6:$D$28,Barèmes!$A$6:$A$28,"Surcoût d'agilité (s) — technique",Barèmes!$B$6:$B$28,H244,Barèmes!$C$6:$C$28,IF(H244="6ème","Mixte",G244)),"à besoin",IF(AD244&gt;=SUMIFS(Barèmes!$E$6:$E$28,Barèmes!$A$6:$A$28,"Surcoût d'agilité (s) — technique",Barèmes!$B$6:$B$28,H244,Barèmes!$C$6:$C$28,IF(H244="6ème","Mixte",G244)),"fragile","satisfaisant"))))</f>
        <v/>
      </c>
      <c r="AG244" s="30" t="str">
        <f>IF(OR(AD244="",SUMPRODUCT((Barèmes!$A$6:$A$28="Surcoût d'agilité (s) — technique")*(Barèmes!$B$6:$B$28=H244)*(Barèmes!$C$6:$C$28=IF(H244="6ème","Mixte",G244)))=0),"",IF(SUMPRODUCT((Barèmes!$A$6:$A$28="Surcoût d'agilité (s) — technique")*(Barèmes!$B$6:$B$28=H244)*(Barèmes!$C$6:$C$28=IF(H244="6ème","Mixte",G244))*(Barèmes!$J$6:$J$28="+"))&gt;0,IF(AD244&lt;=SUMIFS(Barèmes!$F$6:$F$28,Barèmes!$A$6:$A$28,"Surcoût d'agilité (s) — technique",Barèmes!$B$6:$B$28,H244,Barèmes!$C$6:$C$28,IF(H244="6ème","Mixte",G244)),Barèmes!$B$2,IF(AD244&lt;=SUMIFS(Barèmes!$G$6:$G$28,Barèmes!$A$6:$A$28,"Surcoût d'agilité (s) — technique",Barèmes!$B$6:$B$28,H244,Barèmes!$C$6:$C$28,IF(H244="6ème","Mixte",G244)),Barèmes!$C$2,IF(AD244&lt;=SUMIFS(Barèmes!$H$6:$H$28,Barèmes!$A$6:$A$28,"Surcoût d'agilité (s) — technique",Barèmes!$B$6:$B$28,H244,Barèmes!$C$6:$C$28,IF(H244="6ème","Mixte",G244)),Barèmes!$D$2,IF(AD244&lt;=SUMIFS(Barèmes!$I$6:$I$28,Barèmes!$A$6:$A$28,"Surcoût d'agilité (s) — technique",Barèmes!$B$6:$B$28,H244,Barèmes!$C$6:$C$28,IF(H244="6ème","Mixte",G244)),Barèmes!$E$2,Barèmes!$F$2)))),IF(AD244&gt;=SUMIFS(Barèmes!$F$6:$F$28,Barèmes!$A$6:$A$28,"Surcoût d'agilité (s) — technique",Barèmes!$B$6:$B$28,H244,Barèmes!$C$6:$C$28,IF(H244="6ème","Mixte",G244)),Barèmes!$B$2,IF(AD244&gt;=SUMIFS(Barèmes!$G$6:$G$28,Barèmes!$A$6:$A$28,"Surcoût d'agilité (s) — technique",Barèmes!$B$6:$B$28,H244,Barèmes!$C$6:$C$28,IF(H244="6ème","Mixte",G244)),Barèmes!$C$2,IF(AD244&gt;=SUMIFS(Barèmes!$H$6:$H$28,Barèmes!$A$6:$A$28,"Surcoût d'agilité (s) — technique",Barèmes!$B$6:$B$28,H244,Barèmes!$C$6:$C$28,IF(H244="6ème","Mixte",G244)),Barèmes!$D$2,IF(AD244&gt;=SUMIFS(Barèmes!$I$6:$I$28,Barèmes!$A$6:$A$28,"Surcoût d'agilité (s) — technique",Barèmes!$B$6:$B$28,H244,Barèmes!$C$6:$C$28,IF(H244="6ème","Mixte",G244)),Barèmes!$E$2,Barèmes!$F$2))))))</f>
        <v/>
      </c>
      <c r="AH244" s="31" t="str">
        <f>IF((IF(N244="",0,1)+IF(Q244="",0,1)+IF(W244="",0,1)+IF(Z244="",0,1)+IF(AC244="",0,1))=0,"",3*IF(N244=Barèmes!$B$2,1,IF(N244=Barèmes!$C$2,2,IF(N244=Barèmes!$D$2,3,IF(N244=Barèmes!$E$2,4,IF(N244=Barèmes!$F$2,5,0)))))+3*IF(Q244=Barèmes!$B$2,1,IF(Q244=Barèmes!$C$2,2,IF(Q244=Barèmes!$D$2,3,IF(Q244=Barèmes!$E$2,4,IF(Q244=Barèmes!$F$2,5,0)))))+2*IF(W244=Barèmes!$B$2,1,IF(W244=Barèmes!$C$2,2,IF(W244=Barèmes!$D$2,3,IF(W244=Barèmes!$E$2,4,IF(W244=Barèmes!$F$2,5,0)))))+1*IF(Z244=Barèmes!$B$2,1,IF(Z244=Barèmes!$C$2,2,IF(Z244=Barèmes!$D$2,3,IF(Z244=Barèmes!$E$2,4,IF(Z244=Barèmes!$F$2,5,0)))))+1*IF(AC244=Barèmes!$B$2,1,IF(AC244=Barèmes!$C$2,2,IF(AC244=Barèmes!$D$2,3,IF(AC244=Barèmes!$E$2,4,IF(AC244=Barèmes!$F$2,5,0))))))</f>
        <v/>
      </c>
      <c r="AI244" s="31"/>
      <c r="AJ244" s="32" t="str">
        <f>IFERROR(INDEX(Croissance!$B$5:$B$604,MATCH(A244,Croissance!$A$5:$A$604,0)),"")</f>
        <v/>
      </c>
      <c r="AK244" s="32" t="str">
        <f>IFERROR(INDEX(Croissance!$C$5:$C$604,MATCH(A244,Croissance!$A$5:$A$604,0)),"")</f>
        <v/>
      </c>
      <c r="AL244" s="32" t="str">
        <f>IFERROR(INDEX(Croissance!$D$5:$D$604,MATCH(A244,Croissance!$A$5:$A$604,0)),"")</f>
        <v/>
      </c>
      <c r="AM244" s="32" t="str">
        <f>IFERROR(INDEX(Croissance!$E$5:$E$604,MATCH(A244,Croissance!$A$5:$A$604,0)),"")</f>
        <v/>
      </c>
      <c r="AO244" s="33">
        <f t="shared" si="32"/>
        <v>0</v>
      </c>
      <c r="AP244" s="33">
        <f t="shared" si="28"/>
        <v>0</v>
      </c>
      <c r="AQ244" s="33">
        <f>IF(A244="",0,IF(AND(OR('Synthèse classe'!$C$2="Tous",C244='Synthèse classe'!$C$2),OR('Synthèse classe'!$C$3="Toutes",D244='Synthèse classe'!$C$3),OR('Synthèse classe'!$C$4="Toutes",AND('Synthèse classe'!$C$4="Dernière",AP244=1),B244=IFERROR(VALUE('Synthèse classe'!$C$4),0))),1,0))</f>
        <v>0</v>
      </c>
      <c r="AR244" s="34" t="str">
        <f t="shared" si="29"/>
        <v/>
      </c>
    </row>
    <row r="245" spans="1:44" x14ac:dyDescent="0.2">
      <c r="A245" s="17" t="str">
        <f t="shared" si="25"/>
        <v/>
      </c>
      <c r="B245" s="18"/>
      <c r="C245" s="19"/>
      <c r="D245" s="19"/>
      <c r="E245" s="19"/>
      <c r="F245" s="19"/>
      <c r="G245" s="19"/>
      <c r="H245" s="17" t="str">
        <f t="shared" si="30"/>
        <v/>
      </c>
      <c r="I245" s="20"/>
      <c r="J245" s="18"/>
      <c r="K245" s="19"/>
      <c r="L245" s="21" t="str">
        <f t="shared" si="31"/>
        <v/>
      </c>
      <c r="M245" s="21" t="str">
        <f>IF(OR(J245="",SUMPRODUCT((Barèmes!$A$6:$A$28="Endurance — Luc Léger (palier)")*(Barèmes!$B$6:$B$28=H245)*(Barèmes!$C$6:$C$28=IF(H245="6ème","Mixte",G245)))=0),"",IF(SUMPRODUCT((Barèmes!$A$6:$A$28="Endurance — Luc Léger (palier)")*(Barèmes!$B$6:$B$28=H245)*(Barèmes!$C$6:$C$28=IF(H245="6ème","Mixte",G245))*(Barèmes!$J$6:$J$28="+"))&gt;0,IF(J245&lt;=SUMIFS(Barèmes!$D$6:$D$28,Barèmes!$A$6:$A$28,"Endurance — Luc Léger (palier)",Barèmes!$B$6:$B$28,H245,Barèmes!$C$6:$C$28,IF(H245="6ème","Mixte",G245)),"à besoin",IF(J245&lt;=SUMIFS(Barèmes!$E$6:$E$28,Barèmes!$A$6:$A$28,"Endurance — Luc Léger (palier)",Barèmes!$B$6:$B$28,H245,Barèmes!$C$6:$C$28,IF(H245="6ème","Mixte",G245)),"fragile","satisfaisant")),IF(J245&gt;=SUMIFS(Barèmes!$D$6:$D$28,Barèmes!$A$6:$A$28,"Endurance — Luc Léger (palier)",Barèmes!$B$6:$B$28,H245,Barèmes!$C$6:$C$28,IF(H245="6ème","Mixte",G245)),"à besoin",IF(J245&gt;=SUMIFS(Barèmes!$E$6:$E$28,Barèmes!$A$6:$A$28,"Endurance — Luc Léger (palier)",Barèmes!$B$6:$B$28,H245,Barèmes!$C$6:$C$28,IF(H245="6ème","Mixte",G245)),"fragile","satisfaisant"))))</f>
        <v/>
      </c>
      <c r="N245" s="21" t="str">
        <f>IF(OR(J245="",SUMPRODUCT((Barèmes!$A$6:$A$28="Endurance — Luc Léger (palier)")*(Barèmes!$B$6:$B$28=H245)*(Barèmes!$C$6:$C$28=IF(H245="6ème","Mixte",G245)))=0),"",IF(SUMPRODUCT((Barèmes!$A$6:$A$28="Endurance — Luc Léger (palier)")*(Barèmes!$B$6:$B$28=H245)*(Barèmes!$C$6:$C$28=IF(H245="6ème","Mixte",G245))*(Barèmes!$J$6:$J$28="+"))&gt;0,IF(J245&lt;=SUMIFS(Barèmes!$F$6:$F$28,Barèmes!$A$6:$A$28,"Endurance — Luc Léger (palier)",Barèmes!$B$6:$B$28,H245,Barèmes!$C$6:$C$28,IF(H245="6ème","Mixte",G245)),Barèmes!$B$2,IF(J245&lt;=SUMIFS(Barèmes!$G$6:$G$28,Barèmes!$A$6:$A$28,"Endurance — Luc Léger (palier)",Barèmes!$B$6:$B$28,H245,Barèmes!$C$6:$C$28,IF(H245="6ème","Mixte",G245)),Barèmes!$C$2,IF(J245&lt;=SUMIFS(Barèmes!$H$6:$H$28,Barèmes!$A$6:$A$28,"Endurance — Luc Léger (palier)",Barèmes!$B$6:$B$28,H245,Barèmes!$C$6:$C$28,IF(H245="6ème","Mixte",G245)),Barèmes!$D$2,IF(J245&lt;=SUMIFS(Barèmes!$I$6:$I$28,Barèmes!$A$6:$A$28,"Endurance — Luc Léger (palier)",Barèmes!$B$6:$B$28,H245,Barèmes!$C$6:$C$28,IF(H245="6ème","Mixte",G245)),Barèmes!$E$2,Barèmes!$F$2)))),IF(J245&gt;=SUMIFS(Barèmes!$F$6:$F$28,Barèmes!$A$6:$A$28,"Endurance — Luc Léger (palier)",Barèmes!$B$6:$B$28,H245,Barèmes!$C$6:$C$28,IF(H245="6ème","Mixte",G245)),Barèmes!$B$2,IF(J245&gt;=SUMIFS(Barèmes!$G$6:$G$28,Barèmes!$A$6:$A$28,"Endurance — Luc Léger (palier)",Barèmes!$B$6:$B$28,H245,Barèmes!$C$6:$C$28,IF(H245="6ème","Mixte",G245)),Barèmes!$C$2,IF(J245&gt;=SUMIFS(Barèmes!$H$6:$H$28,Barèmes!$A$6:$A$28,"Endurance — Luc Léger (palier)",Barèmes!$B$6:$B$28,H245,Barèmes!$C$6:$C$28,IF(H245="6ème","Mixte",G245)),Barèmes!$D$2,IF(J245&gt;=SUMIFS(Barèmes!$I$6:$I$28,Barèmes!$A$6:$A$28,"Endurance — Luc Léger (palier)",Barèmes!$B$6:$B$28,H245,Barèmes!$C$6:$C$28,IF(H245="6ème","Mixte",G245)),Barèmes!$E$2,Barèmes!$F$2))))))</f>
        <v/>
      </c>
      <c r="O245" s="22"/>
      <c r="P245" s="23" t="str">
        <f>IF(OR(O245="",SUMPRODUCT((Barèmes!$A$6:$A$28="Force bas du corps — Saut en longueur (m)")*(Barèmes!$B$6:$B$28=H245)*(Barèmes!$C$6:$C$28=IF(H245="6ème","Mixte",G245)))=0),"",IF(SUMPRODUCT((Barèmes!$A$6:$A$28="Force bas du corps — Saut en longueur (m)")*(Barèmes!$B$6:$B$28=H245)*(Barèmes!$C$6:$C$28=IF(H245="6ème","Mixte",G245))*(Barèmes!$J$6:$J$28="+"))&gt;0,IF(O245&lt;=SUMIFS(Barèmes!$D$6:$D$28,Barèmes!$A$6:$A$28,"Force bas du corps — Saut en longueur (m)",Barèmes!$B$6:$B$28,H245,Barèmes!$C$6:$C$28,IF(H245="6ème","Mixte",G245)),"à besoin",IF(O245&lt;=SUMIFS(Barèmes!$E$6:$E$28,Barèmes!$A$6:$A$28,"Force bas du corps — Saut en longueur (m)",Barèmes!$B$6:$B$28,H245,Barèmes!$C$6:$C$28,IF(H245="6ème","Mixte",G245)),"fragile","satisfaisant")),IF(O245&gt;=SUMIFS(Barèmes!$D$6:$D$28,Barèmes!$A$6:$A$28,"Force bas du corps — Saut en longueur (m)",Barèmes!$B$6:$B$28,H245,Barèmes!$C$6:$C$28,IF(H245="6ème","Mixte",G245)),"à besoin",IF(O245&gt;=SUMIFS(Barèmes!$E$6:$E$28,Barèmes!$A$6:$A$28,"Force bas du corps — Saut en longueur (m)",Barèmes!$B$6:$B$28,H245,Barèmes!$C$6:$C$28,IF(H245="6ème","Mixte",G245)),"fragile","satisfaisant"))))</f>
        <v/>
      </c>
      <c r="Q245" s="23" t="str">
        <f>IF(OR(O245="",SUMPRODUCT((Barèmes!$A$6:$A$28="Force bas du corps — Saut en longueur (m)")*(Barèmes!$B$6:$B$28=H245)*(Barèmes!$C$6:$C$28=IF(H245="6ème","Mixte",G245)))=0),"",IF(SUMPRODUCT((Barèmes!$A$6:$A$28="Force bas du corps — Saut en longueur (m)")*(Barèmes!$B$6:$B$28=H245)*(Barèmes!$C$6:$C$28=IF(H245="6ème","Mixte",G245))*(Barèmes!$J$6:$J$28="+"))&gt;0,IF(O245&lt;=SUMIFS(Barèmes!$F$6:$F$28,Barèmes!$A$6:$A$28,"Force bas du corps — Saut en longueur (m)",Barèmes!$B$6:$B$28,H245,Barèmes!$C$6:$C$28,IF(H245="6ème","Mixte",G245)),Barèmes!$B$2,IF(O245&lt;=SUMIFS(Barèmes!$G$6:$G$28,Barèmes!$A$6:$A$28,"Force bas du corps — Saut en longueur (m)",Barèmes!$B$6:$B$28,H245,Barèmes!$C$6:$C$28,IF(H245="6ème","Mixte",G245)),Barèmes!$C$2,IF(O245&lt;=SUMIFS(Barèmes!$H$6:$H$28,Barèmes!$A$6:$A$28,"Force bas du corps — Saut en longueur (m)",Barèmes!$B$6:$B$28,H245,Barèmes!$C$6:$C$28,IF(H245="6ème","Mixte",G245)),Barèmes!$D$2,IF(O245&lt;=SUMIFS(Barèmes!$I$6:$I$28,Barèmes!$A$6:$A$28,"Force bas du corps — Saut en longueur (m)",Barèmes!$B$6:$B$28,H245,Barèmes!$C$6:$C$28,IF(H245="6ème","Mixte",G245)),Barèmes!$E$2,Barèmes!$F$2)))),IF(O245&gt;=SUMIFS(Barèmes!$F$6:$F$28,Barèmes!$A$6:$A$28,"Force bas du corps — Saut en longueur (m)",Barèmes!$B$6:$B$28,H245,Barèmes!$C$6:$C$28,IF(H245="6ème","Mixte",G245)),Barèmes!$B$2,IF(O245&gt;=SUMIFS(Barèmes!$G$6:$G$28,Barèmes!$A$6:$A$28,"Force bas du corps — Saut en longueur (m)",Barèmes!$B$6:$B$28,H245,Barèmes!$C$6:$C$28,IF(H245="6ème","Mixte",G245)),Barèmes!$C$2,IF(O245&gt;=SUMIFS(Barèmes!$H$6:$H$28,Barèmes!$A$6:$A$28,"Force bas du corps — Saut en longueur (m)",Barèmes!$B$6:$B$28,H245,Barèmes!$C$6:$C$28,IF(H245="6ème","Mixte",G245)),Barèmes!$D$2,IF(O245&gt;=SUMIFS(Barèmes!$I$6:$I$28,Barèmes!$A$6:$A$28,"Force bas du corps — Saut en longueur (m)",Barèmes!$B$6:$B$28,H245,Barèmes!$C$6:$C$28,IF(H245="6ème","Mixte",G245)),Barèmes!$E$2,Barèmes!$F$2))))))</f>
        <v/>
      </c>
      <c r="R245" s="22"/>
      <c r="S245" s="24" t="str">
        <f>IF(OR(R245="",SUMPRODUCT((Barèmes!$A$6:$A$28="Vitesse — 30 m (s)")*(Barèmes!$B$6:$B$28=H245)*(Barèmes!$C$6:$C$28=IF(H245="6ème","Mixte",G245)))=0),"",IF(SUMPRODUCT((Barèmes!$A$6:$A$28="Vitesse — 30 m (s)")*(Barèmes!$B$6:$B$28=H245)*(Barèmes!$C$6:$C$28=IF(H245="6ème","Mixte",G245))*(Barèmes!$J$6:$J$28="+"))&gt;0,IF(R245&lt;=SUMIFS(Barèmes!$D$6:$D$28,Barèmes!$A$6:$A$28,"Vitesse — 30 m (s)",Barèmes!$B$6:$B$28,H245,Barèmes!$C$6:$C$28,IF(H245="6ème","Mixte",G245)),"à besoin",IF(R245&lt;=SUMIFS(Barèmes!$E$6:$E$28,Barèmes!$A$6:$A$28,"Vitesse — 30 m (s)",Barèmes!$B$6:$B$28,H245,Barèmes!$C$6:$C$28,IF(H245="6ème","Mixte",G245)),"fragile","satisfaisant")),IF(R245&gt;=SUMIFS(Barèmes!$D$6:$D$28,Barèmes!$A$6:$A$28,"Vitesse — 30 m (s)",Barèmes!$B$6:$B$28,H245,Barèmes!$C$6:$C$28,IF(H245="6ème","Mixte",G245)),"à besoin",IF(R245&gt;=SUMIFS(Barèmes!$E$6:$E$28,Barèmes!$A$6:$A$28,"Vitesse — 30 m (s)",Barèmes!$B$6:$B$28,H245,Barèmes!$C$6:$C$28,IF(H245="6ème","Mixte",G245)),"fragile","satisfaisant"))))</f>
        <v/>
      </c>
      <c r="T245" s="24" t="str">
        <f>IF(OR(R245="",SUMPRODUCT((Barèmes!$A$6:$A$28="Vitesse — 30 m (s)")*(Barèmes!$B$6:$B$28=H245)*(Barèmes!$C$6:$C$28=IF(H245="6ème","Mixte",G245)))=0),"",IF(SUMPRODUCT((Barèmes!$A$6:$A$28="Vitesse — 30 m (s)")*(Barèmes!$B$6:$B$28=H245)*(Barèmes!$C$6:$C$28=IF(H245="6ème","Mixte",G245))*(Barèmes!$J$6:$J$28="+"))&gt;0,IF(R245&lt;=SUMIFS(Barèmes!$F$6:$F$28,Barèmes!$A$6:$A$28,"Vitesse — 30 m (s)",Barèmes!$B$6:$B$28,H245,Barèmes!$C$6:$C$28,IF(H245="6ème","Mixte",G245)),Barèmes!$B$2,IF(R245&lt;=SUMIFS(Barèmes!$G$6:$G$28,Barèmes!$A$6:$A$28,"Vitesse — 30 m (s)",Barèmes!$B$6:$B$28,H245,Barèmes!$C$6:$C$28,IF(H245="6ème","Mixte",G245)),Barèmes!$C$2,IF(R245&lt;=SUMIFS(Barèmes!$H$6:$H$28,Barèmes!$A$6:$A$28,"Vitesse — 30 m (s)",Barèmes!$B$6:$B$28,H245,Barèmes!$C$6:$C$28,IF(H245="6ème","Mixte",G245)),Barèmes!$D$2,IF(R245&lt;=SUMIFS(Barèmes!$I$6:$I$28,Barèmes!$A$6:$A$28,"Vitesse — 30 m (s)",Barèmes!$B$6:$B$28,H245,Barèmes!$C$6:$C$28,IF(H245="6ème","Mixte",G245)),Barèmes!$E$2,Barèmes!$F$2)))),IF(R245&gt;=SUMIFS(Barèmes!$F$6:$F$28,Barèmes!$A$6:$A$28,"Vitesse — 30 m (s)",Barèmes!$B$6:$B$28,H245,Barèmes!$C$6:$C$28,IF(H245="6ème","Mixte",G245)),Barèmes!$B$2,IF(R245&gt;=SUMIFS(Barèmes!$G$6:$G$28,Barèmes!$A$6:$A$28,"Vitesse — 30 m (s)",Barèmes!$B$6:$B$28,H245,Barèmes!$C$6:$C$28,IF(H245="6ème","Mixte",G245)),Barèmes!$C$2,IF(R245&gt;=SUMIFS(Barèmes!$H$6:$H$28,Barèmes!$A$6:$A$28,"Vitesse — 30 m (s)",Barèmes!$B$6:$B$28,H245,Barèmes!$C$6:$C$28,IF(H245="6ème","Mixte",G245)),Barèmes!$D$2,IF(R245&gt;=SUMIFS(Barèmes!$I$6:$I$28,Barèmes!$A$6:$A$28,"Vitesse — 30 m (s)",Barèmes!$B$6:$B$28,H245,Barèmes!$C$6:$C$28,IF(H245="6ème","Mixte",G245)),Barèmes!$E$2,Barèmes!$F$2))))))</f>
        <v/>
      </c>
      <c r="U245" s="22"/>
      <c r="V245" s="25" t="str">
        <f>IF(OR(U245="",SUMPRODUCT((Barèmes!$A$6:$A$28="Vitesse — 50 m (s)")*(Barèmes!$B$6:$B$28=H245)*(Barèmes!$C$6:$C$28=IF(H245="6ème","Mixte",G245)))=0),"",IF(SUMPRODUCT((Barèmes!$A$6:$A$28="Vitesse — 50 m (s)")*(Barèmes!$B$6:$B$28=H245)*(Barèmes!$C$6:$C$28=IF(H245="6ème","Mixte",G245))*(Barèmes!$J$6:$J$28="+"))&gt;0,IF(U245&lt;=SUMIFS(Barèmes!$D$6:$D$28,Barèmes!$A$6:$A$28,"Vitesse — 50 m (s)",Barèmes!$B$6:$B$28,H245,Barèmes!$C$6:$C$28,IF(H245="6ème","Mixte",G245)),"à besoin",IF(U245&lt;=SUMIFS(Barèmes!$E$6:$E$28,Barèmes!$A$6:$A$28,"Vitesse — 50 m (s)",Barèmes!$B$6:$B$28,H245,Barèmes!$C$6:$C$28,IF(H245="6ème","Mixte",G245)),"fragile","satisfaisant")),IF(U245&gt;=SUMIFS(Barèmes!$D$6:$D$28,Barèmes!$A$6:$A$28,"Vitesse — 50 m (s)",Barèmes!$B$6:$B$28,H245,Barèmes!$C$6:$C$28,IF(H245="6ème","Mixte",G245)),"à besoin",IF(U245&gt;=SUMIFS(Barèmes!$E$6:$E$28,Barèmes!$A$6:$A$28,"Vitesse — 50 m (s)",Barèmes!$B$6:$B$28,H245,Barèmes!$C$6:$C$28,IF(H245="6ème","Mixte",G245)),"fragile","satisfaisant"))))</f>
        <v/>
      </c>
      <c r="W245" s="25" t="str">
        <f>IF(OR(U245="",SUMPRODUCT((Barèmes!$A$6:$A$28="Vitesse — 50 m (s)")*(Barèmes!$B$6:$B$28=H245)*(Barèmes!$C$6:$C$28=IF(H245="6ème","Mixte",G245)))=0),"",IF(SUMPRODUCT((Barèmes!$A$6:$A$28="Vitesse — 50 m (s)")*(Barèmes!$B$6:$B$28=H245)*(Barèmes!$C$6:$C$28=IF(H245="6ème","Mixte",G245))*(Barèmes!$J$6:$J$28="+"))&gt;0,IF(U245&lt;=SUMIFS(Barèmes!$F$6:$F$28,Barèmes!$A$6:$A$28,"Vitesse — 50 m (s)",Barèmes!$B$6:$B$28,H245,Barèmes!$C$6:$C$28,IF(H245="6ème","Mixte",G245)),Barèmes!$B$2,IF(U245&lt;=SUMIFS(Barèmes!$G$6:$G$28,Barèmes!$A$6:$A$28,"Vitesse — 50 m (s)",Barèmes!$B$6:$B$28,H245,Barèmes!$C$6:$C$28,IF(H245="6ème","Mixte",G245)),Barèmes!$C$2,IF(U245&lt;=SUMIFS(Barèmes!$H$6:$H$28,Barèmes!$A$6:$A$28,"Vitesse — 50 m (s)",Barèmes!$B$6:$B$28,H245,Barèmes!$C$6:$C$28,IF(H245="6ème","Mixte",G245)),Barèmes!$D$2,IF(U245&lt;=SUMIFS(Barèmes!$I$6:$I$28,Barèmes!$A$6:$A$28,"Vitesse — 50 m (s)",Barèmes!$B$6:$B$28,H245,Barèmes!$C$6:$C$28,IF(H245="6ème","Mixte",G245)),Barèmes!$E$2,Barèmes!$F$2)))),IF(U245&gt;=SUMIFS(Barèmes!$F$6:$F$28,Barèmes!$A$6:$A$28,"Vitesse — 50 m (s)",Barèmes!$B$6:$B$28,H245,Barèmes!$C$6:$C$28,IF(H245="6ème","Mixte",G245)),Barèmes!$B$2,IF(U245&gt;=SUMIFS(Barèmes!$G$6:$G$28,Barèmes!$A$6:$A$28,"Vitesse — 50 m (s)",Barèmes!$B$6:$B$28,H245,Barèmes!$C$6:$C$28,IF(H245="6ème","Mixte",G245)),Barèmes!$C$2,IF(U245&gt;=SUMIFS(Barèmes!$H$6:$H$28,Barèmes!$A$6:$A$28,"Vitesse — 50 m (s)",Barèmes!$B$6:$B$28,H245,Barèmes!$C$6:$C$28,IF(H245="6ème","Mixte",G245)),Barèmes!$D$2,IF(U245&gt;=SUMIFS(Barèmes!$I$6:$I$28,Barèmes!$A$6:$A$28,"Vitesse — 50 m (s)",Barèmes!$B$6:$B$28,H245,Barèmes!$C$6:$C$28,IF(H245="6ème","Mixte",G245)),Barèmes!$E$2,Barèmes!$F$2))))))</f>
        <v/>
      </c>
      <c r="X245" s="18"/>
      <c r="Y245" s="26" t="str" cm="1">
        <f t="array" ref="Y245">IF(OR(X245="",SUMPRODUCT((Barèmes!$A$6:$A$28="Souplesse (score 1-5)")*(Barèmes!$B$6:$B$28=H245)*(Barèmes!$C$6:$C$28=IF(H245="6ème","Mixte",G245)))=0),"",IF(SUMPRODUCT((Barèmes!$A$6:$A$28="Souplesse (score 1-5)")*(Barèmes!$B$6:$B$28=H245)*(Barèmes!$C$6:$C$28=IF(H245="6ème","Mixte",G245))*(Barèmes!$J$6:$J$28="+"))&gt;0,IF(X245&lt;=SUMIFS(Barèmes!$D$6:$D$28,Barèmes!$A$6:$A$28,"Souplesse (score 1-5)",Barèmes!$B$6:$B$28,H245,Barèmes!$C$6:$C$28,IF(H245="6ème","Mixte",G245)),"à besoin",IF(X245&lt;=SUMIFS(Barèmes!$E$6:$E$28,Barèmes!$A$6:$A$28,"Souplesse (score 1-5)",Barèmes!$B$6:$B$28,H245,Barèmes!$C$6:$C$28,IF(H245="6ème","Mixte",G245)),"fragile","satisfaisant")),IF(X245&gt;=SUMIFS(Barèmes!$D$6:$D$28,Barèmes!$A$6:$A$28,"Souplesse (score 1-5)",Barèmes!$B$6:$B$28,H245,Barèmes!$C$6:$C$28,IF(H245="6ème","Mixte",G245)),"à besoin",IF(X245&gt;=SUMIFS(Barèmes!$E$6:$E$28,Barèmes!$A$6:$A$28,"Souplesse (score 1-5)",Barèmes!$B$6:$B$28,H245,Barèmes!$C$6:$C$28,IF(H245="6ème","Mixte",G245)),"fragile","satisfaisant"))))</f>
        <v/>
      </c>
      <c r="Z245" s="26" t="str" cm="1">
        <f t="array" ref="Z245">IF(OR(X245="",SUMPRODUCT((Barèmes!$A$6:$A$28="Souplesse (score 1-5)")*(Barèmes!$B$6:$B$28=H245)*(Barèmes!$C$6:$C$28=IF(H245="6ème","Mixte",G245)))=0),"",IF(SUMPRODUCT((Barèmes!$A$6:$A$28="Souplesse (score 1-5)")*(Barèmes!$B$6:$B$28=H245)*(Barèmes!$C$6:$C$28=IF(H245="6ème","Mixte",G245))*(Barèmes!$J$6:$J$28="+"))&gt;0,IF(X245&lt;=SUMIFS(Barèmes!$F$6:$F$28,Barèmes!$A$6:$A$28,"Souplesse (score 1-5)",Barèmes!$B$6:$B$28,H245,Barèmes!$C$6:$C$28,IF(H245="6ème","Mixte",G245)),Barèmes!$B$2,IF(X245&lt;=SUMIFS(Barèmes!$G$6:$G$28,Barèmes!$A$6:$A$28,"Souplesse (score 1-5)",Barèmes!$B$6:$B$28,H245,Barèmes!$C$6:$C$28,IF(H245="6ème","Mixte",G245)),Barèmes!$C$2,IF(X245&lt;=SUMIFS(Barèmes!$H$6:$H$28,Barèmes!$A$6:$A$28,"Souplesse (score 1-5)",Barèmes!$B$6:$B$28,H245,Barèmes!$C$6:$C$28,IF(H245="6ème","Mixte",G245)),Barèmes!$D$2,IF(X245&lt;=SUMIFS(Barèmes!$I$6:$I$28,Barèmes!$A$6:$A$28,"Souplesse (score 1-5)",Barèmes!$B$6:$B$28,H245,Barèmes!$C$6:$C$28,IF(H245="6ème","Mixte",G245)),Barèmes!$E$2,Barèmes!$F$2)))),IF(X245&gt;=SUMIFS(Barèmes!$F$6:$F$28,Barèmes!$A$6:$A$28,"Souplesse (score 1-5)",Barèmes!$B$6:$B$28,H245,Barèmes!$C$6:$C$28,IF(H245="6ème","Mixte",G245)),Barèmes!$B$2,IF(X245&gt;=SUMIFS(Barèmes!$G$6:$G$28,Barèmes!$A$6:$A$28,"Souplesse (score 1-5)",Barèmes!$B$6:$B$28,H245,Barèmes!$C$6:$C$28,IF(H245="6ème","Mixte",G245)),Barèmes!$C$2,IF(X245&gt;=SUMIFS(Barèmes!$H$6:$H$28,Barèmes!$A$6:$A$28,"Souplesse (score 1-5)",Barèmes!$B$6:$B$28,H245,Barèmes!$C$6:$C$28,IF(H245="6ème","Mixte",G245)),Barèmes!$D$2,IF(X245&gt;=SUMIFS(Barèmes!$I$6:$I$28,Barèmes!$A$6:$A$28,"Souplesse (score 1-5)",Barèmes!$B$6:$B$28,H245,Barèmes!$C$6:$C$28,IF(H245="6ème","Mixte",G245)),Barèmes!$E$2,Barèmes!$F$2))))))</f>
        <v/>
      </c>
      <c r="AA245" s="22"/>
      <c r="AB245" s="27" t="str">
        <f>IF(OR(AA245="",SUMPRODUCT((Barèmes!$A$6:$A$28="Agilité — T-test 974 (s)")*(Barèmes!$B$6:$B$28=H245)*(Barèmes!$C$6:$C$28=IF(H245="6ème","Mixte",G245)))=0),"",IF(SUMPRODUCT((Barèmes!$A$6:$A$28="Agilité — T-test 974 (s)")*(Barèmes!$B$6:$B$28=H245)*(Barèmes!$C$6:$C$28=IF(H245="6ème","Mixte",G245))*(Barèmes!$J$6:$J$28="+"))&gt;0,IF(AA245&lt;=SUMIFS(Barèmes!$D$6:$D$28,Barèmes!$A$6:$A$28,"Agilité — T-test 974 (s)",Barèmes!$B$6:$B$28,H245,Barèmes!$C$6:$C$28,IF(H245="6ème","Mixte",G245)),"à besoin",IF(AA245&lt;=SUMIFS(Barèmes!$E$6:$E$28,Barèmes!$A$6:$A$28,"Agilité — T-test 974 (s)",Barèmes!$B$6:$B$28,H245,Barèmes!$C$6:$C$28,IF(H245="6ème","Mixte",G245)),"fragile","satisfaisant")),IF(AA245&gt;=SUMIFS(Barèmes!$D$6:$D$28,Barèmes!$A$6:$A$28,"Agilité — T-test 974 (s)",Barèmes!$B$6:$B$28,H245,Barèmes!$C$6:$C$28,IF(H245="6ème","Mixte",G245)),"à besoin",IF(AA245&gt;=SUMIFS(Barèmes!$E$6:$E$28,Barèmes!$A$6:$A$28,"Agilité — T-test 974 (s)",Barèmes!$B$6:$B$28,H245,Barèmes!$C$6:$C$28,IF(H245="6ème","Mixte",G245)),"fragile","satisfaisant"))))</f>
        <v/>
      </c>
      <c r="AC245" s="27" t="str">
        <f>IF(OR(AA245="",SUMPRODUCT((Barèmes!$A$6:$A$28="Agilité — T-test 974 (s)")*(Barèmes!$B$6:$B$28=H245)*(Barèmes!$C$6:$C$28=IF(H245="6ème","Mixte",G245)))=0),"",IF(SUMPRODUCT((Barèmes!$A$6:$A$28="Agilité — T-test 974 (s)")*(Barèmes!$B$6:$B$28=H245)*(Barèmes!$C$6:$C$28=IF(H245="6ème","Mixte",G245))*(Barèmes!$J$6:$J$28="+"))&gt;0,IF(AA245&lt;=SUMIFS(Barèmes!$F$6:$F$28,Barèmes!$A$6:$A$28,"Agilité — T-test 974 (s)",Barèmes!$B$6:$B$28,H245,Barèmes!$C$6:$C$28,IF(H245="6ème","Mixte",G245)),Barèmes!$B$2,IF(AA245&lt;=SUMIFS(Barèmes!$G$6:$G$28,Barèmes!$A$6:$A$28,"Agilité — T-test 974 (s)",Barèmes!$B$6:$B$28,H245,Barèmes!$C$6:$C$28,IF(H245="6ème","Mixte",G245)),Barèmes!$C$2,IF(AA245&lt;=SUMIFS(Barèmes!$H$6:$H$28,Barèmes!$A$6:$A$28,"Agilité — T-test 974 (s)",Barèmes!$B$6:$B$28,H245,Barèmes!$C$6:$C$28,IF(H245="6ème","Mixte",G245)),Barèmes!$D$2,IF(AA245&lt;=SUMIFS(Barèmes!$I$6:$I$28,Barèmes!$A$6:$A$28,"Agilité — T-test 974 (s)",Barèmes!$B$6:$B$28,H245,Barèmes!$C$6:$C$28,IF(H245="6ème","Mixte",G245)),Barèmes!$E$2,Barèmes!$F$2)))),IF(AA245&gt;=SUMIFS(Barèmes!$F$6:$F$28,Barèmes!$A$6:$A$28,"Agilité — T-test 974 (s)",Barèmes!$B$6:$B$28,H245,Barèmes!$C$6:$C$28,IF(H245="6ème","Mixte",G245)),Barèmes!$B$2,IF(AA245&gt;=SUMIFS(Barèmes!$G$6:$G$28,Barèmes!$A$6:$A$28,"Agilité — T-test 974 (s)",Barèmes!$B$6:$B$28,H245,Barèmes!$C$6:$C$28,IF(H245="6ème","Mixte",G245)),Barèmes!$C$2,IF(AA245&gt;=SUMIFS(Barèmes!$H$6:$H$28,Barèmes!$A$6:$A$28,"Agilité — T-test 974 (s)",Barèmes!$B$6:$B$28,H245,Barèmes!$C$6:$C$28,IF(H245="6ème","Mixte",G245)),Barèmes!$D$2,IF(AA245&gt;=SUMIFS(Barèmes!$I$6:$I$28,Barèmes!$A$6:$A$28,"Agilité — T-test 974 (s)",Barèmes!$B$6:$B$28,H245,Barèmes!$C$6:$C$28,IF(H245="6ème","Mixte",G245)),Barèmes!$E$2,Barèmes!$F$2))))))</f>
        <v/>
      </c>
      <c r="AD245" s="28" t="str">
        <f t="shared" si="26"/>
        <v/>
      </c>
      <c r="AE245" s="29" t="str">
        <f t="shared" si="27"/>
        <v/>
      </c>
      <c r="AF245" s="30" t="str">
        <f>IF(OR(AD245="",SUMPRODUCT((Barèmes!$A$6:$A$28="Surcoût d'agilité (s) — technique")*(Barèmes!$B$6:$B$28=H245)*(Barèmes!$C$6:$C$28=IF(H245="6ème","Mixte",G245)))=0),"",IF(SUMPRODUCT((Barèmes!$A$6:$A$28="Surcoût d'agilité (s) — technique")*(Barèmes!$B$6:$B$28=H245)*(Barèmes!$C$6:$C$28=IF(H245="6ème","Mixte",G245))*(Barèmes!$J$6:$J$28="+"))&gt;0,IF(AD245&lt;=SUMIFS(Barèmes!$D$6:$D$28,Barèmes!$A$6:$A$28,"Surcoût d'agilité (s) — technique",Barèmes!$B$6:$B$28,H245,Barèmes!$C$6:$C$28,IF(H245="6ème","Mixte",G245)),"à besoin",IF(AD245&lt;=SUMIFS(Barèmes!$E$6:$E$28,Barèmes!$A$6:$A$28,"Surcoût d'agilité (s) — technique",Barèmes!$B$6:$B$28,H245,Barèmes!$C$6:$C$28,IF(H245="6ème","Mixte",G245)),"fragile","satisfaisant")),IF(AD245&gt;=SUMIFS(Barèmes!$D$6:$D$28,Barèmes!$A$6:$A$28,"Surcoût d'agilité (s) — technique",Barèmes!$B$6:$B$28,H245,Barèmes!$C$6:$C$28,IF(H245="6ème","Mixte",G245)),"à besoin",IF(AD245&gt;=SUMIFS(Barèmes!$E$6:$E$28,Barèmes!$A$6:$A$28,"Surcoût d'agilité (s) — technique",Barèmes!$B$6:$B$28,H245,Barèmes!$C$6:$C$28,IF(H245="6ème","Mixte",G245)),"fragile","satisfaisant"))))</f>
        <v/>
      </c>
      <c r="AG245" s="30" t="str">
        <f>IF(OR(AD245="",SUMPRODUCT((Barèmes!$A$6:$A$28="Surcoût d'agilité (s) — technique")*(Barèmes!$B$6:$B$28=H245)*(Barèmes!$C$6:$C$28=IF(H245="6ème","Mixte",G245)))=0),"",IF(SUMPRODUCT((Barèmes!$A$6:$A$28="Surcoût d'agilité (s) — technique")*(Barèmes!$B$6:$B$28=H245)*(Barèmes!$C$6:$C$28=IF(H245="6ème","Mixte",G245))*(Barèmes!$J$6:$J$28="+"))&gt;0,IF(AD245&lt;=SUMIFS(Barèmes!$F$6:$F$28,Barèmes!$A$6:$A$28,"Surcoût d'agilité (s) — technique",Barèmes!$B$6:$B$28,H245,Barèmes!$C$6:$C$28,IF(H245="6ème","Mixte",G245)),Barèmes!$B$2,IF(AD245&lt;=SUMIFS(Barèmes!$G$6:$G$28,Barèmes!$A$6:$A$28,"Surcoût d'agilité (s) — technique",Barèmes!$B$6:$B$28,H245,Barèmes!$C$6:$C$28,IF(H245="6ème","Mixte",G245)),Barèmes!$C$2,IF(AD245&lt;=SUMIFS(Barèmes!$H$6:$H$28,Barèmes!$A$6:$A$28,"Surcoût d'agilité (s) — technique",Barèmes!$B$6:$B$28,H245,Barèmes!$C$6:$C$28,IF(H245="6ème","Mixte",G245)),Barèmes!$D$2,IF(AD245&lt;=SUMIFS(Barèmes!$I$6:$I$28,Barèmes!$A$6:$A$28,"Surcoût d'agilité (s) — technique",Barèmes!$B$6:$B$28,H245,Barèmes!$C$6:$C$28,IF(H245="6ème","Mixte",G245)),Barèmes!$E$2,Barèmes!$F$2)))),IF(AD245&gt;=SUMIFS(Barèmes!$F$6:$F$28,Barèmes!$A$6:$A$28,"Surcoût d'agilité (s) — technique",Barèmes!$B$6:$B$28,H245,Barèmes!$C$6:$C$28,IF(H245="6ème","Mixte",G245)),Barèmes!$B$2,IF(AD245&gt;=SUMIFS(Barèmes!$G$6:$G$28,Barèmes!$A$6:$A$28,"Surcoût d'agilité (s) — technique",Barèmes!$B$6:$B$28,H245,Barèmes!$C$6:$C$28,IF(H245="6ème","Mixte",G245)),Barèmes!$C$2,IF(AD245&gt;=SUMIFS(Barèmes!$H$6:$H$28,Barèmes!$A$6:$A$28,"Surcoût d'agilité (s) — technique",Barèmes!$B$6:$B$28,H245,Barèmes!$C$6:$C$28,IF(H245="6ème","Mixte",G245)),Barèmes!$D$2,IF(AD245&gt;=SUMIFS(Barèmes!$I$6:$I$28,Barèmes!$A$6:$A$28,"Surcoût d'agilité (s) — technique",Barèmes!$B$6:$B$28,H245,Barèmes!$C$6:$C$28,IF(H245="6ème","Mixte",G245)),Barèmes!$E$2,Barèmes!$F$2))))))</f>
        <v/>
      </c>
      <c r="AH245" s="31" t="str">
        <f>IF((IF(N245="",0,1)+IF(Q245="",0,1)+IF(W245="",0,1)+IF(Z245="",0,1)+IF(AC245="",0,1))=0,"",3*IF(N245=Barèmes!$B$2,1,IF(N245=Barèmes!$C$2,2,IF(N245=Barèmes!$D$2,3,IF(N245=Barèmes!$E$2,4,IF(N245=Barèmes!$F$2,5,0)))))+3*IF(Q245=Barèmes!$B$2,1,IF(Q245=Barèmes!$C$2,2,IF(Q245=Barèmes!$D$2,3,IF(Q245=Barèmes!$E$2,4,IF(Q245=Barèmes!$F$2,5,0)))))+2*IF(W245=Barèmes!$B$2,1,IF(W245=Barèmes!$C$2,2,IF(W245=Barèmes!$D$2,3,IF(W245=Barèmes!$E$2,4,IF(W245=Barèmes!$F$2,5,0)))))+1*IF(Z245=Barèmes!$B$2,1,IF(Z245=Barèmes!$C$2,2,IF(Z245=Barèmes!$D$2,3,IF(Z245=Barèmes!$E$2,4,IF(Z245=Barèmes!$F$2,5,0)))))+1*IF(AC245=Barèmes!$B$2,1,IF(AC245=Barèmes!$C$2,2,IF(AC245=Barèmes!$D$2,3,IF(AC245=Barèmes!$E$2,4,IF(AC245=Barèmes!$F$2,5,0))))))</f>
        <v/>
      </c>
      <c r="AI245" s="31"/>
      <c r="AJ245" s="32" t="str">
        <f>IFERROR(INDEX(Croissance!$B$5:$B$604,MATCH(A245,Croissance!$A$5:$A$604,0)),"")</f>
        <v/>
      </c>
      <c r="AK245" s="32" t="str">
        <f>IFERROR(INDEX(Croissance!$C$5:$C$604,MATCH(A245,Croissance!$A$5:$A$604,0)),"")</f>
        <v/>
      </c>
      <c r="AL245" s="32" t="str">
        <f>IFERROR(INDEX(Croissance!$D$5:$D$604,MATCH(A245,Croissance!$A$5:$A$604,0)),"")</f>
        <v/>
      </c>
      <c r="AM245" s="32" t="str">
        <f>IFERROR(INDEX(Croissance!$E$5:$E$604,MATCH(A245,Croissance!$A$5:$A$604,0)),"")</f>
        <v/>
      </c>
      <c r="AO245" s="33">
        <f t="shared" si="32"/>
        <v>0</v>
      </c>
      <c r="AP245" s="33">
        <f t="shared" si="28"/>
        <v>0</v>
      </c>
      <c r="AQ245" s="33">
        <f>IF(A245="",0,IF(AND(OR('Synthèse classe'!$C$2="Tous",C245='Synthèse classe'!$C$2),OR('Synthèse classe'!$C$3="Toutes",D245='Synthèse classe'!$C$3),OR('Synthèse classe'!$C$4="Toutes",AND('Synthèse classe'!$C$4="Dernière",AP245=1),B245=IFERROR(VALUE('Synthèse classe'!$C$4),0))),1,0))</f>
        <v>0</v>
      </c>
      <c r="AR245" s="34" t="str">
        <f t="shared" si="29"/>
        <v/>
      </c>
    </row>
    <row r="246" spans="1:44" x14ac:dyDescent="0.2">
      <c r="A246" s="17" t="str">
        <f t="shared" si="25"/>
        <v/>
      </c>
      <c r="B246" s="18"/>
      <c r="C246" s="19"/>
      <c r="D246" s="19"/>
      <c r="E246" s="19"/>
      <c r="F246" s="19"/>
      <c r="G246" s="19"/>
      <c r="H246" s="17" t="str">
        <f t="shared" si="30"/>
        <v/>
      </c>
      <c r="I246" s="20"/>
      <c r="J246" s="18"/>
      <c r="K246" s="19"/>
      <c r="L246" s="21" t="str">
        <f t="shared" si="31"/>
        <v/>
      </c>
      <c r="M246" s="21" t="str">
        <f>IF(OR(J246="",SUMPRODUCT((Barèmes!$A$6:$A$28="Endurance — Luc Léger (palier)")*(Barèmes!$B$6:$B$28=H246)*(Barèmes!$C$6:$C$28=IF(H246="6ème","Mixte",G246)))=0),"",IF(SUMPRODUCT((Barèmes!$A$6:$A$28="Endurance — Luc Léger (palier)")*(Barèmes!$B$6:$B$28=H246)*(Barèmes!$C$6:$C$28=IF(H246="6ème","Mixte",G246))*(Barèmes!$J$6:$J$28="+"))&gt;0,IF(J246&lt;=SUMIFS(Barèmes!$D$6:$D$28,Barèmes!$A$6:$A$28,"Endurance — Luc Léger (palier)",Barèmes!$B$6:$B$28,H246,Barèmes!$C$6:$C$28,IF(H246="6ème","Mixte",G246)),"à besoin",IF(J246&lt;=SUMIFS(Barèmes!$E$6:$E$28,Barèmes!$A$6:$A$28,"Endurance — Luc Léger (palier)",Barèmes!$B$6:$B$28,H246,Barèmes!$C$6:$C$28,IF(H246="6ème","Mixte",G246)),"fragile","satisfaisant")),IF(J246&gt;=SUMIFS(Barèmes!$D$6:$D$28,Barèmes!$A$6:$A$28,"Endurance — Luc Léger (palier)",Barèmes!$B$6:$B$28,H246,Barèmes!$C$6:$C$28,IF(H246="6ème","Mixte",G246)),"à besoin",IF(J246&gt;=SUMIFS(Barèmes!$E$6:$E$28,Barèmes!$A$6:$A$28,"Endurance — Luc Léger (palier)",Barèmes!$B$6:$B$28,H246,Barèmes!$C$6:$C$28,IF(H246="6ème","Mixte",G246)),"fragile","satisfaisant"))))</f>
        <v/>
      </c>
      <c r="N246" s="21" t="str">
        <f>IF(OR(J246="",SUMPRODUCT((Barèmes!$A$6:$A$28="Endurance — Luc Léger (palier)")*(Barèmes!$B$6:$B$28=H246)*(Barèmes!$C$6:$C$28=IF(H246="6ème","Mixte",G246)))=0),"",IF(SUMPRODUCT((Barèmes!$A$6:$A$28="Endurance — Luc Léger (palier)")*(Barèmes!$B$6:$B$28=H246)*(Barèmes!$C$6:$C$28=IF(H246="6ème","Mixte",G246))*(Barèmes!$J$6:$J$28="+"))&gt;0,IF(J246&lt;=SUMIFS(Barèmes!$F$6:$F$28,Barèmes!$A$6:$A$28,"Endurance — Luc Léger (palier)",Barèmes!$B$6:$B$28,H246,Barèmes!$C$6:$C$28,IF(H246="6ème","Mixte",G246)),Barèmes!$B$2,IF(J246&lt;=SUMIFS(Barèmes!$G$6:$G$28,Barèmes!$A$6:$A$28,"Endurance — Luc Léger (palier)",Barèmes!$B$6:$B$28,H246,Barèmes!$C$6:$C$28,IF(H246="6ème","Mixte",G246)),Barèmes!$C$2,IF(J246&lt;=SUMIFS(Barèmes!$H$6:$H$28,Barèmes!$A$6:$A$28,"Endurance — Luc Léger (palier)",Barèmes!$B$6:$B$28,H246,Barèmes!$C$6:$C$28,IF(H246="6ème","Mixte",G246)),Barèmes!$D$2,IF(J246&lt;=SUMIFS(Barèmes!$I$6:$I$28,Barèmes!$A$6:$A$28,"Endurance — Luc Léger (palier)",Barèmes!$B$6:$B$28,H246,Barèmes!$C$6:$C$28,IF(H246="6ème","Mixte",G246)),Barèmes!$E$2,Barèmes!$F$2)))),IF(J246&gt;=SUMIFS(Barèmes!$F$6:$F$28,Barèmes!$A$6:$A$28,"Endurance — Luc Léger (palier)",Barèmes!$B$6:$B$28,H246,Barèmes!$C$6:$C$28,IF(H246="6ème","Mixte",G246)),Barèmes!$B$2,IF(J246&gt;=SUMIFS(Barèmes!$G$6:$G$28,Barèmes!$A$6:$A$28,"Endurance — Luc Léger (palier)",Barèmes!$B$6:$B$28,H246,Barèmes!$C$6:$C$28,IF(H246="6ème","Mixte",G246)),Barèmes!$C$2,IF(J246&gt;=SUMIFS(Barèmes!$H$6:$H$28,Barèmes!$A$6:$A$28,"Endurance — Luc Léger (palier)",Barèmes!$B$6:$B$28,H246,Barèmes!$C$6:$C$28,IF(H246="6ème","Mixte",G246)),Barèmes!$D$2,IF(J246&gt;=SUMIFS(Barèmes!$I$6:$I$28,Barèmes!$A$6:$A$28,"Endurance — Luc Léger (palier)",Barèmes!$B$6:$B$28,H246,Barèmes!$C$6:$C$28,IF(H246="6ème","Mixte",G246)),Barèmes!$E$2,Barèmes!$F$2))))))</f>
        <v/>
      </c>
      <c r="O246" s="22"/>
      <c r="P246" s="23" t="str">
        <f>IF(OR(O246="",SUMPRODUCT((Barèmes!$A$6:$A$28="Force bas du corps — Saut en longueur (m)")*(Barèmes!$B$6:$B$28=H246)*(Barèmes!$C$6:$C$28=IF(H246="6ème","Mixte",G246)))=0),"",IF(SUMPRODUCT((Barèmes!$A$6:$A$28="Force bas du corps — Saut en longueur (m)")*(Barèmes!$B$6:$B$28=H246)*(Barèmes!$C$6:$C$28=IF(H246="6ème","Mixte",G246))*(Barèmes!$J$6:$J$28="+"))&gt;0,IF(O246&lt;=SUMIFS(Barèmes!$D$6:$D$28,Barèmes!$A$6:$A$28,"Force bas du corps — Saut en longueur (m)",Barèmes!$B$6:$B$28,H246,Barèmes!$C$6:$C$28,IF(H246="6ème","Mixte",G246)),"à besoin",IF(O246&lt;=SUMIFS(Barèmes!$E$6:$E$28,Barèmes!$A$6:$A$28,"Force bas du corps — Saut en longueur (m)",Barèmes!$B$6:$B$28,H246,Barèmes!$C$6:$C$28,IF(H246="6ème","Mixte",G246)),"fragile","satisfaisant")),IF(O246&gt;=SUMIFS(Barèmes!$D$6:$D$28,Barèmes!$A$6:$A$28,"Force bas du corps — Saut en longueur (m)",Barèmes!$B$6:$B$28,H246,Barèmes!$C$6:$C$28,IF(H246="6ème","Mixte",G246)),"à besoin",IF(O246&gt;=SUMIFS(Barèmes!$E$6:$E$28,Barèmes!$A$6:$A$28,"Force bas du corps — Saut en longueur (m)",Barèmes!$B$6:$B$28,H246,Barèmes!$C$6:$C$28,IF(H246="6ème","Mixte",G246)),"fragile","satisfaisant"))))</f>
        <v/>
      </c>
      <c r="Q246" s="23" t="str">
        <f>IF(OR(O246="",SUMPRODUCT((Barèmes!$A$6:$A$28="Force bas du corps — Saut en longueur (m)")*(Barèmes!$B$6:$B$28=H246)*(Barèmes!$C$6:$C$28=IF(H246="6ème","Mixte",G246)))=0),"",IF(SUMPRODUCT((Barèmes!$A$6:$A$28="Force bas du corps — Saut en longueur (m)")*(Barèmes!$B$6:$B$28=H246)*(Barèmes!$C$6:$C$28=IF(H246="6ème","Mixte",G246))*(Barèmes!$J$6:$J$28="+"))&gt;0,IF(O246&lt;=SUMIFS(Barèmes!$F$6:$F$28,Barèmes!$A$6:$A$28,"Force bas du corps — Saut en longueur (m)",Barèmes!$B$6:$B$28,H246,Barèmes!$C$6:$C$28,IF(H246="6ème","Mixte",G246)),Barèmes!$B$2,IF(O246&lt;=SUMIFS(Barèmes!$G$6:$G$28,Barèmes!$A$6:$A$28,"Force bas du corps — Saut en longueur (m)",Barèmes!$B$6:$B$28,H246,Barèmes!$C$6:$C$28,IF(H246="6ème","Mixte",G246)),Barèmes!$C$2,IF(O246&lt;=SUMIFS(Barèmes!$H$6:$H$28,Barèmes!$A$6:$A$28,"Force bas du corps — Saut en longueur (m)",Barèmes!$B$6:$B$28,H246,Barèmes!$C$6:$C$28,IF(H246="6ème","Mixte",G246)),Barèmes!$D$2,IF(O246&lt;=SUMIFS(Barèmes!$I$6:$I$28,Barèmes!$A$6:$A$28,"Force bas du corps — Saut en longueur (m)",Barèmes!$B$6:$B$28,H246,Barèmes!$C$6:$C$28,IF(H246="6ème","Mixte",G246)),Barèmes!$E$2,Barèmes!$F$2)))),IF(O246&gt;=SUMIFS(Barèmes!$F$6:$F$28,Barèmes!$A$6:$A$28,"Force bas du corps — Saut en longueur (m)",Barèmes!$B$6:$B$28,H246,Barèmes!$C$6:$C$28,IF(H246="6ème","Mixte",G246)),Barèmes!$B$2,IF(O246&gt;=SUMIFS(Barèmes!$G$6:$G$28,Barèmes!$A$6:$A$28,"Force bas du corps — Saut en longueur (m)",Barèmes!$B$6:$B$28,H246,Barèmes!$C$6:$C$28,IF(H246="6ème","Mixte",G246)),Barèmes!$C$2,IF(O246&gt;=SUMIFS(Barèmes!$H$6:$H$28,Barèmes!$A$6:$A$28,"Force bas du corps — Saut en longueur (m)",Barèmes!$B$6:$B$28,H246,Barèmes!$C$6:$C$28,IF(H246="6ème","Mixte",G246)),Barèmes!$D$2,IF(O246&gt;=SUMIFS(Barèmes!$I$6:$I$28,Barèmes!$A$6:$A$28,"Force bas du corps — Saut en longueur (m)",Barèmes!$B$6:$B$28,H246,Barèmes!$C$6:$C$28,IF(H246="6ème","Mixte",G246)),Barèmes!$E$2,Barèmes!$F$2))))))</f>
        <v/>
      </c>
      <c r="R246" s="22"/>
      <c r="S246" s="24" t="str">
        <f>IF(OR(R246="",SUMPRODUCT((Barèmes!$A$6:$A$28="Vitesse — 30 m (s)")*(Barèmes!$B$6:$B$28=H246)*(Barèmes!$C$6:$C$28=IF(H246="6ème","Mixte",G246)))=0),"",IF(SUMPRODUCT((Barèmes!$A$6:$A$28="Vitesse — 30 m (s)")*(Barèmes!$B$6:$B$28=H246)*(Barèmes!$C$6:$C$28=IF(H246="6ème","Mixte",G246))*(Barèmes!$J$6:$J$28="+"))&gt;0,IF(R246&lt;=SUMIFS(Barèmes!$D$6:$D$28,Barèmes!$A$6:$A$28,"Vitesse — 30 m (s)",Barèmes!$B$6:$B$28,H246,Barèmes!$C$6:$C$28,IF(H246="6ème","Mixte",G246)),"à besoin",IF(R246&lt;=SUMIFS(Barèmes!$E$6:$E$28,Barèmes!$A$6:$A$28,"Vitesse — 30 m (s)",Barèmes!$B$6:$B$28,H246,Barèmes!$C$6:$C$28,IF(H246="6ème","Mixte",G246)),"fragile","satisfaisant")),IF(R246&gt;=SUMIFS(Barèmes!$D$6:$D$28,Barèmes!$A$6:$A$28,"Vitesse — 30 m (s)",Barèmes!$B$6:$B$28,H246,Barèmes!$C$6:$C$28,IF(H246="6ème","Mixte",G246)),"à besoin",IF(R246&gt;=SUMIFS(Barèmes!$E$6:$E$28,Barèmes!$A$6:$A$28,"Vitesse — 30 m (s)",Barèmes!$B$6:$B$28,H246,Barèmes!$C$6:$C$28,IF(H246="6ème","Mixte",G246)),"fragile","satisfaisant"))))</f>
        <v/>
      </c>
      <c r="T246" s="24" t="str">
        <f>IF(OR(R246="",SUMPRODUCT((Barèmes!$A$6:$A$28="Vitesse — 30 m (s)")*(Barèmes!$B$6:$B$28=H246)*(Barèmes!$C$6:$C$28=IF(H246="6ème","Mixte",G246)))=0),"",IF(SUMPRODUCT((Barèmes!$A$6:$A$28="Vitesse — 30 m (s)")*(Barèmes!$B$6:$B$28=H246)*(Barèmes!$C$6:$C$28=IF(H246="6ème","Mixte",G246))*(Barèmes!$J$6:$J$28="+"))&gt;0,IF(R246&lt;=SUMIFS(Barèmes!$F$6:$F$28,Barèmes!$A$6:$A$28,"Vitesse — 30 m (s)",Barèmes!$B$6:$B$28,H246,Barèmes!$C$6:$C$28,IF(H246="6ème","Mixte",G246)),Barèmes!$B$2,IF(R246&lt;=SUMIFS(Barèmes!$G$6:$G$28,Barèmes!$A$6:$A$28,"Vitesse — 30 m (s)",Barèmes!$B$6:$B$28,H246,Barèmes!$C$6:$C$28,IF(H246="6ème","Mixte",G246)),Barèmes!$C$2,IF(R246&lt;=SUMIFS(Barèmes!$H$6:$H$28,Barèmes!$A$6:$A$28,"Vitesse — 30 m (s)",Barèmes!$B$6:$B$28,H246,Barèmes!$C$6:$C$28,IF(H246="6ème","Mixte",G246)),Barèmes!$D$2,IF(R246&lt;=SUMIFS(Barèmes!$I$6:$I$28,Barèmes!$A$6:$A$28,"Vitesse — 30 m (s)",Barèmes!$B$6:$B$28,H246,Barèmes!$C$6:$C$28,IF(H246="6ème","Mixte",G246)),Barèmes!$E$2,Barèmes!$F$2)))),IF(R246&gt;=SUMIFS(Barèmes!$F$6:$F$28,Barèmes!$A$6:$A$28,"Vitesse — 30 m (s)",Barèmes!$B$6:$B$28,H246,Barèmes!$C$6:$C$28,IF(H246="6ème","Mixte",G246)),Barèmes!$B$2,IF(R246&gt;=SUMIFS(Barèmes!$G$6:$G$28,Barèmes!$A$6:$A$28,"Vitesse — 30 m (s)",Barèmes!$B$6:$B$28,H246,Barèmes!$C$6:$C$28,IF(H246="6ème","Mixte",G246)),Barèmes!$C$2,IF(R246&gt;=SUMIFS(Barèmes!$H$6:$H$28,Barèmes!$A$6:$A$28,"Vitesse — 30 m (s)",Barèmes!$B$6:$B$28,H246,Barèmes!$C$6:$C$28,IF(H246="6ème","Mixte",G246)),Barèmes!$D$2,IF(R246&gt;=SUMIFS(Barèmes!$I$6:$I$28,Barèmes!$A$6:$A$28,"Vitesse — 30 m (s)",Barèmes!$B$6:$B$28,H246,Barèmes!$C$6:$C$28,IF(H246="6ème","Mixte",G246)),Barèmes!$E$2,Barèmes!$F$2))))))</f>
        <v/>
      </c>
      <c r="U246" s="22"/>
      <c r="V246" s="25" t="str">
        <f>IF(OR(U246="",SUMPRODUCT((Barèmes!$A$6:$A$28="Vitesse — 50 m (s)")*(Barèmes!$B$6:$B$28=H246)*(Barèmes!$C$6:$C$28=IF(H246="6ème","Mixte",G246)))=0),"",IF(SUMPRODUCT((Barèmes!$A$6:$A$28="Vitesse — 50 m (s)")*(Barèmes!$B$6:$B$28=H246)*(Barèmes!$C$6:$C$28=IF(H246="6ème","Mixte",G246))*(Barèmes!$J$6:$J$28="+"))&gt;0,IF(U246&lt;=SUMIFS(Barèmes!$D$6:$D$28,Barèmes!$A$6:$A$28,"Vitesse — 50 m (s)",Barèmes!$B$6:$B$28,H246,Barèmes!$C$6:$C$28,IF(H246="6ème","Mixte",G246)),"à besoin",IF(U246&lt;=SUMIFS(Barèmes!$E$6:$E$28,Barèmes!$A$6:$A$28,"Vitesse — 50 m (s)",Barèmes!$B$6:$B$28,H246,Barèmes!$C$6:$C$28,IF(H246="6ème","Mixte",G246)),"fragile","satisfaisant")),IF(U246&gt;=SUMIFS(Barèmes!$D$6:$D$28,Barèmes!$A$6:$A$28,"Vitesse — 50 m (s)",Barèmes!$B$6:$B$28,H246,Barèmes!$C$6:$C$28,IF(H246="6ème","Mixte",G246)),"à besoin",IF(U246&gt;=SUMIFS(Barèmes!$E$6:$E$28,Barèmes!$A$6:$A$28,"Vitesse — 50 m (s)",Barèmes!$B$6:$B$28,H246,Barèmes!$C$6:$C$28,IF(H246="6ème","Mixte",G246)),"fragile","satisfaisant"))))</f>
        <v/>
      </c>
      <c r="W246" s="25" t="str">
        <f>IF(OR(U246="",SUMPRODUCT((Barèmes!$A$6:$A$28="Vitesse — 50 m (s)")*(Barèmes!$B$6:$B$28=H246)*(Barèmes!$C$6:$C$28=IF(H246="6ème","Mixte",G246)))=0),"",IF(SUMPRODUCT((Barèmes!$A$6:$A$28="Vitesse — 50 m (s)")*(Barèmes!$B$6:$B$28=H246)*(Barèmes!$C$6:$C$28=IF(H246="6ème","Mixte",G246))*(Barèmes!$J$6:$J$28="+"))&gt;0,IF(U246&lt;=SUMIFS(Barèmes!$F$6:$F$28,Barèmes!$A$6:$A$28,"Vitesse — 50 m (s)",Barèmes!$B$6:$B$28,H246,Barèmes!$C$6:$C$28,IF(H246="6ème","Mixte",G246)),Barèmes!$B$2,IF(U246&lt;=SUMIFS(Barèmes!$G$6:$G$28,Barèmes!$A$6:$A$28,"Vitesse — 50 m (s)",Barèmes!$B$6:$B$28,H246,Barèmes!$C$6:$C$28,IF(H246="6ème","Mixte",G246)),Barèmes!$C$2,IF(U246&lt;=SUMIFS(Barèmes!$H$6:$H$28,Barèmes!$A$6:$A$28,"Vitesse — 50 m (s)",Barèmes!$B$6:$B$28,H246,Barèmes!$C$6:$C$28,IF(H246="6ème","Mixte",G246)),Barèmes!$D$2,IF(U246&lt;=SUMIFS(Barèmes!$I$6:$I$28,Barèmes!$A$6:$A$28,"Vitesse — 50 m (s)",Barèmes!$B$6:$B$28,H246,Barèmes!$C$6:$C$28,IF(H246="6ème","Mixte",G246)),Barèmes!$E$2,Barèmes!$F$2)))),IF(U246&gt;=SUMIFS(Barèmes!$F$6:$F$28,Barèmes!$A$6:$A$28,"Vitesse — 50 m (s)",Barèmes!$B$6:$B$28,H246,Barèmes!$C$6:$C$28,IF(H246="6ème","Mixte",G246)),Barèmes!$B$2,IF(U246&gt;=SUMIFS(Barèmes!$G$6:$G$28,Barèmes!$A$6:$A$28,"Vitesse — 50 m (s)",Barèmes!$B$6:$B$28,H246,Barèmes!$C$6:$C$28,IF(H246="6ème","Mixte",G246)),Barèmes!$C$2,IF(U246&gt;=SUMIFS(Barèmes!$H$6:$H$28,Barèmes!$A$6:$A$28,"Vitesse — 50 m (s)",Barèmes!$B$6:$B$28,H246,Barèmes!$C$6:$C$28,IF(H246="6ème","Mixte",G246)),Barèmes!$D$2,IF(U246&gt;=SUMIFS(Barèmes!$I$6:$I$28,Barèmes!$A$6:$A$28,"Vitesse — 50 m (s)",Barèmes!$B$6:$B$28,H246,Barèmes!$C$6:$C$28,IF(H246="6ème","Mixte",G246)),Barèmes!$E$2,Barèmes!$F$2))))))</f>
        <v/>
      </c>
      <c r="X246" s="18"/>
      <c r="Y246" s="26" t="str" cm="1">
        <f t="array" ref="Y246">IF(OR(X246="",SUMPRODUCT((Barèmes!$A$6:$A$28="Souplesse (score 1-5)")*(Barèmes!$B$6:$B$28=H246)*(Barèmes!$C$6:$C$28=IF(H246="6ème","Mixte",G246)))=0),"",IF(SUMPRODUCT((Barèmes!$A$6:$A$28="Souplesse (score 1-5)")*(Barèmes!$B$6:$B$28=H246)*(Barèmes!$C$6:$C$28=IF(H246="6ème","Mixte",G246))*(Barèmes!$J$6:$J$28="+"))&gt;0,IF(X246&lt;=SUMIFS(Barèmes!$D$6:$D$28,Barèmes!$A$6:$A$28,"Souplesse (score 1-5)",Barèmes!$B$6:$B$28,H246,Barèmes!$C$6:$C$28,IF(H246="6ème","Mixte",G246)),"à besoin",IF(X246&lt;=SUMIFS(Barèmes!$E$6:$E$28,Barèmes!$A$6:$A$28,"Souplesse (score 1-5)",Barèmes!$B$6:$B$28,H246,Barèmes!$C$6:$C$28,IF(H246="6ème","Mixte",G246)),"fragile","satisfaisant")),IF(X246&gt;=SUMIFS(Barèmes!$D$6:$D$28,Barèmes!$A$6:$A$28,"Souplesse (score 1-5)",Barèmes!$B$6:$B$28,H246,Barèmes!$C$6:$C$28,IF(H246="6ème","Mixte",G246)),"à besoin",IF(X246&gt;=SUMIFS(Barèmes!$E$6:$E$28,Barèmes!$A$6:$A$28,"Souplesse (score 1-5)",Barèmes!$B$6:$B$28,H246,Barèmes!$C$6:$C$28,IF(H246="6ème","Mixte",G246)),"fragile","satisfaisant"))))</f>
        <v/>
      </c>
      <c r="Z246" s="26" t="str" cm="1">
        <f t="array" ref="Z246">IF(OR(X246="",SUMPRODUCT((Barèmes!$A$6:$A$28="Souplesse (score 1-5)")*(Barèmes!$B$6:$B$28=H246)*(Barèmes!$C$6:$C$28=IF(H246="6ème","Mixte",G246)))=0),"",IF(SUMPRODUCT((Barèmes!$A$6:$A$28="Souplesse (score 1-5)")*(Barèmes!$B$6:$B$28=H246)*(Barèmes!$C$6:$C$28=IF(H246="6ème","Mixte",G246))*(Barèmes!$J$6:$J$28="+"))&gt;0,IF(X246&lt;=SUMIFS(Barèmes!$F$6:$F$28,Barèmes!$A$6:$A$28,"Souplesse (score 1-5)",Barèmes!$B$6:$B$28,H246,Barèmes!$C$6:$C$28,IF(H246="6ème","Mixte",G246)),Barèmes!$B$2,IF(X246&lt;=SUMIFS(Barèmes!$G$6:$G$28,Barèmes!$A$6:$A$28,"Souplesse (score 1-5)",Barèmes!$B$6:$B$28,H246,Barèmes!$C$6:$C$28,IF(H246="6ème","Mixte",G246)),Barèmes!$C$2,IF(X246&lt;=SUMIFS(Barèmes!$H$6:$H$28,Barèmes!$A$6:$A$28,"Souplesse (score 1-5)",Barèmes!$B$6:$B$28,H246,Barèmes!$C$6:$C$28,IF(H246="6ème","Mixte",G246)),Barèmes!$D$2,IF(X246&lt;=SUMIFS(Barèmes!$I$6:$I$28,Barèmes!$A$6:$A$28,"Souplesse (score 1-5)",Barèmes!$B$6:$B$28,H246,Barèmes!$C$6:$C$28,IF(H246="6ème","Mixte",G246)),Barèmes!$E$2,Barèmes!$F$2)))),IF(X246&gt;=SUMIFS(Barèmes!$F$6:$F$28,Barèmes!$A$6:$A$28,"Souplesse (score 1-5)",Barèmes!$B$6:$B$28,H246,Barèmes!$C$6:$C$28,IF(H246="6ème","Mixte",G246)),Barèmes!$B$2,IF(X246&gt;=SUMIFS(Barèmes!$G$6:$G$28,Barèmes!$A$6:$A$28,"Souplesse (score 1-5)",Barèmes!$B$6:$B$28,H246,Barèmes!$C$6:$C$28,IF(H246="6ème","Mixte",G246)),Barèmes!$C$2,IF(X246&gt;=SUMIFS(Barèmes!$H$6:$H$28,Barèmes!$A$6:$A$28,"Souplesse (score 1-5)",Barèmes!$B$6:$B$28,H246,Barèmes!$C$6:$C$28,IF(H246="6ème","Mixte",G246)),Barèmes!$D$2,IF(X246&gt;=SUMIFS(Barèmes!$I$6:$I$28,Barèmes!$A$6:$A$28,"Souplesse (score 1-5)",Barèmes!$B$6:$B$28,H246,Barèmes!$C$6:$C$28,IF(H246="6ème","Mixte",G246)),Barèmes!$E$2,Barèmes!$F$2))))))</f>
        <v/>
      </c>
      <c r="AA246" s="22"/>
      <c r="AB246" s="27" t="str">
        <f>IF(OR(AA246="",SUMPRODUCT((Barèmes!$A$6:$A$28="Agilité — T-test 974 (s)")*(Barèmes!$B$6:$B$28=H246)*(Barèmes!$C$6:$C$28=IF(H246="6ème","Mixte",G246)))=0),"",IF(SUMPRODUCT((Barèmes!$A$6:$A$28="Agilité — T-test 974 (s)")*(Barèmes!$B$6:$B$28=H246)*(Barèmes!$C$6:$C$28=IF(H246="6ème","Mixte",G246))*(Barèmes!$J$6:$J$28="+"))&gt;0,IF(AA246&lt;=SUMIFS(Barèmes!$D$6:$D$28,Barèmes!$A$6:$A$28,"Agilité — T-test 974 (s)",Barèmes!$B$6:$B$28,H246,Barèmes!$C$6:$C$28,IF(H246="6ème","Mixte",G246)),"à besoin",IF(AA246&lt;=SUMIFS(Barèmes!$E$6:$E$28,Barèmes!$A$6:$A$28,"Agilité — T-test 974 (s)",Barèmes!$B$6:$B$28,H246,Barèmes!$C$6:$C$28,IF(H246="6ème","Mixte",G246)),"fragile","satisfaisant")),IF(AA246&gt;=SUMIFS(Barèmes!$D$6:$D$28,Barèmes!$A$6:$A$28,"Agilité — T-test 974 (s)",Barèmes!$B$6:$B$28,H246,Barèmes!$C$6:$C$28,IF(H246="6ème","Mixte",G246)),"à besoin",IF(AA246&gt;=SUMIFS(Barèmes!$E$6:$E$28,Barèmes!$A$6:$A$28,"Agilité — T-test 974 (s)",Barèmes!$B$6:$B$28,H246,Barèmes!$C$6:$C$28,IF(H246="6ème","Mixte",G246)),"fragile","satisfaisant"))))</f>
        <v/>
      </c>
      <c r="AC246" s="27" t="str">
        <f>IF(OR(AA246="",SUMPRODUCT((Barèmes!$A$6:$A$28="Agilité — T-test 974 (s)")*(Barèmes!$B$6:$B$28=H246)*(Barèmes!$C$6:$C$28=IF(H246="6ème","Mixte",G246)))=0),"",IF(SUMPRODUCT((Barèmes!$A$6:$A$28="Agilité — T-test 974 (s)")*(Barèmes!$B$6:$B$28=H246)*(Barèmes!$C$6:$C$28=IF(H246="6ème","Mixte",G246))*(Barèmes!$J$6:$J$28="+"))&gt;0,IF(AA246&lt;=SUMIFS(Barèmes!$F$6:$F$28,Barèmes!$A$6:$A$28,"Agilité — T-test 974 (s)",Barèmes!$B$6:$B$28,H246,Barèmes!$C$6:$C$28,IF(H246="6ème","Mixte",G246)),Barèmes!$B$2,IF(AA246&lt;=SUMIFS(Barèmes!$G$6:$G$28,Barèmes!$A$6:$A$28,"Agilité — T-test 974 (s)",Barèmes!$B$6:$B$28,H246,Barèmes!$C$6:$C$28,IF(H246="6ème","Mixte",G246)),Barèmes!$C$2,IF(AA246&lt;=SUMIFS(Barèmes!$H$6:$H$28,Barèmes!$A$6:$A$28,"Agilité — T-test 974 (s)",Barèmes!$B$6:$B$28,H246,Barèmes!$C$6:$C$28,IF(H246="6ème","Mixte",G246)),Barèmes!$D$2,IF(AA246&lt;=SUMIFS(Barèmes!$I$6:$I$28,Barèmes!$A$6:$A$28,"Agilité — T-test 974 (s)",Barèmes!$B$6:$B$28,H246,Barèmes!$C$6:$C$28,IF(H246="6ème","Mixte",G246)),Barèmes!$E$2,Barèmes!$F$2)))),IF(AA246&gt;=SUMIFS(Barèmes!$F$6:$F$28,Barèmes!$A$6:$A$28,"Agilité — T-test 974 (s)",Barèmes!$B$6:$B$28,H246,Barèmes!$C$6:$C$28,IF(H246="6ème","Mixte",G246)),Barèmes!$B$2,IF(AA246&gt;=SUMIFS(Barèmes!$G$6:$G$28,Barèmes!$A$6:$A$28,"Agilité — T-test 974 (s)",Barèmes!$B$6:$B$28,H246,Barèmes!$C$6:$C$28,IF(H246="6ème","Mixte",G246)),Barèmes!$C$2,IF(AA246&gt;=SUMIFS(Barèmes!$H$6:$H$28,Barèmes!$A$6:$A$28,"Agilité — T-test 974 (s)",Barèmes!$B$6:$B$28,H246,Barèmes!$C$6:$C$28,IF(H246="6ème","Mixte",G246)),Barèmes!$D$2,IF(AA246&gt;=SUMIFS(Barèmes!$I$6:$I$28,Barèmes!$A$6:$A$28,"Agilité — T-test 974 (s)",Barèmes!$B$6:$B$28,H246,Barèmes!$C$6:$C$28,IF(H246="6ème","Mixte",G246)),Barèmes!$E$2,Barèmes!$F$2))))))</f>
        <v/>
      </c>
      <c r="AD246" s="28" t="str">
        <f t="shared" si="26"/>
        <v/>
      </c>
      <c r="AE246" s="29" t="str">
        <f t="shared" si="27"/>
        <v/>
      </c>
      <c r="AF246" s="30" t="str">
        <f>IF(OR(AD246="",SUMPRODUCT((Barèmes!$A$6:$A$28="Surcoût d'agilité (s) — technique")*(Barèmes!$B$6:$B$28=H246)*(Barèmes!$C$6:$C$28=IF(H246="6ème","Mixte",G246)))=0),"",IF(SUMPRODUCT((Barèmes!$A$6:$A$28="Surcoût d'agilité (s) — technique")*(Barèmes!$B$6:$B$28=H246)*(Barèmes!$C$6:$C$28=IF(H246="6ème","Mixte",G246))*(Barèmes!$J$6:$J$28="+"))&gt;0,IF(AD246&lt;=SUMIFS(Barèmes!$D$6:$D$28,Barèmes!$A$6:$A$28,"Surcoût d'agilité (s) — technique",Barèmes!$B$6:$B$28,H246,Barèmes!$C$6:$C$28,IF(H246="6ème","Mixte",G246)),"à besoin",IF(AD246&lt;=SUMIFS(Barèmes!$E$6:$E$28,Barèmes!$A$6:$A$28,"Surcoût d'agilité (s) — technique",Barèmes!$B$6:$B$28,H246,Barèmes!$C$6:$C$28,IF(H246="6ème","Mixte",G246)),"fragile","satisfaisant")),IF(AD246&gt;=SUMIFS(Barèmes!$D$6:$D$28,Barèmes!$A$6:$A$28,"Surcoût d'agilité (s) — technique",Barèmes!$B$6:$B$28,H246,Barèmes!$C$6:$C$28,IF(H246="6ème","Mixte",G246)),"à besoin",IF(AD246&gt;=SUMIFS(Barèmes!$E$6:$E$28,Barèmes!$A$6:$A$28,"Surcoût d'agilité (s) — technique",Barèmes!$B$6:$B$28,H246,Barèmes!$C$6:$C$28,IF(H246="6ème","Mixte",G246)),"fragile","satisfaisant"))))</f>
        <v/>
      </c>
      <c r="AG246" s="30" t="str">
        <f>IF(OR(AD246="",SUMPRODUCT((Barèmes!$A$6:$A$28="Surcoût d'agilité (s) — technique")*(Barèmes!$B$6:$B$28=H246)*(Barèmes!$C$6:$C$28=IF(H246="6ème","Mixte",G246)))=0),"",IF(SUMPRODUCT((Barèmes!$A$6:$A$28="Surcoût d'agilité (s) — technique")*(Barèmes!$B$6:$B$28=H246)*(Barèmes!$C$6:$C$28=IF(H246="6ème","Mixte",G246))*(Barèmes!$J$6:$J$28="+"))&gt;0,IF(AD246&lt;=SUMIFS(Barèmes!$F$6:$F$28,Barèmes!$A$6:$A$28,"Surcoût d'agilité (s) — technique",Barèmes!$B$6:$B$28,H246,Barèmes!$C$6:$C$28,IF(H246="6ème","Mixte",G246)),Barèmes!$B$2,IF(AD246&lt;=SUMIFS(Barèmes!$G$6:$G$28,Barèmes!$A$6:$A$28,"Surcoût d'agilité (s) — technique",Barèmes!$B$6:$B$28,H246,Barèmes!$C$6:$C$28,IF(H246="6ème","Mixte",G246)),Barèmes!$C$2,IF(AD246&lt;=SUMIFS(Barèmes!$H$6:$H$28,Barèmes!$A$6:$A$28,"Surcoût d'agilité (s) — technique",Barèmes!$B$6:$B$28,H246,Barèmes!$C$6:$C$28,IF(H246="6ème","Mixte",G246)),Barèmes!$D$2,IF(AD246&lt;=SUMIFS(Barèmes!$I$6:$I$28,Barèmes!$A$6:$A$28,"Surcoût d'agilité (s) — technique",Barèmes!$B$6:$B$28,H246,Barèmes!$C$6:$C$28,IF(H246="6ème","Mixte",G246)),Barèmes!$E$2,Barèmes!$F$2)))),IF(AD246&gt;=SUMIFS(Barèmes!$F$6:$F$28,Barèmes!$A$6:$A$28,"Surcoût d'agilité (s) — technique",Barèmes!$B$6:$B$28,H246,Barèmes!$C$6:$C$28,IF(H246="6ème","Mixte",G246)),Barèmes!$B$2,IF(AD246&gt;=SUMIFS(Barèmes!$G$6:$G$28,Barèmes!$A$6:$A$28,"Surcoût d'agilité (s) — technique",Barèmes!$B$6:$B$28,H246,Barèmes!$C$6:$C$28,IF(H246="6ème","Mixte",G246)),Barèmes!$C$2,IF(AD246&gt;=SUMIFS(Barèmes!$H$6:$H$28,Barèmes!$A$6:$A$28,"Surcoût d'agilité (s) — technique",Barèmes!$B$6:$B$28,H246,Barèmes!$C$6:$C$28,IF(H246="6ème","Mixte",G246)),Barèmes!$D$2,IF(AD246&gt;=SUMIFS(Barèmes!$I$6:$I$28,Barèmes!$A$6:$A$28,"Surcoût d'agilité (s) — technique",Barèmes!$B$6:$B$28,H246,Barèmes!$C$6:$C$28,IF(H246="6ème","Mixte",G246)),Barèmes!$E$2,Barèmes!$F$2))))))</f>
        <v/>
      </c>
      <c r="AH246" s="31" t="str">
        <f>IF((IF(N246="",0,1)+IF(Q246="",0,1)+IF(W246="",0,1)+IF(Z246="",0,1)+IF(AC246="",0,1))=0,"",3*IF(N246=Barèmes!$B$2,1,IF(N246=Barèmes!$C$2,2,IF(N246=Barèmes!$D$2,3,IF(N246=Barèmes!$E$2,4,IF(N246=Barèmes!$F$2,5,0)))))+3*IF(Q246=Barèmes!$B$2,1,IF(Q246=Barèmes!$C$2,2,IF(Q246=Barèmes!$D$2,3,IF(Q246=Barèmes!$E$2,4,IF(Q246=Barèmes!$F$2,5,0)))))+2*IF(W246=Barèmes!$B$2,1,IF(W246=Barèmes!$C$2,2,IF(W246=Barèmes!$D$2,3,IF(W246=Barèmes!$E$2,4,IF(W246=Barèmes!$F$2,5,0)))))+1*IF(Z246=Barèmes!$B$2,1,IF(Z246=Barèmes!$C$2,2,IF(Z246=Barèmes!$D$2,3,IF(Z246=Barèmes!$E$2,4,IF(Z246=Barèmes!$F$2,5,0)))))+1*IF(AC246=Barèmes!$B$2,1,IF(AC246=Barèmes!$C$2,2,IF(AC246=Barèmes!$D$2,3,IF(AC246=Barèmes!$E$2,4,IF(AC246=Barèmes!$F$2,5,0))))))</f>
        <v/>
      </c>
      <c r="AI246" s="31"/>
      <c r="AJ246" s="32" t="str">
        <f>IFERROR(INDEX(Croissance!$B$5:$B$604,MATCH(A246,Croissance!$A$5:$A$604,0)),"")</f>
        <v/>
      </c>
      <c r="AK246" s="32" t="str">
        <f>IFERROR(INDEX(Croissance!$C$5:$C$604,MATCH(A246,Croissance!$A$5:$A$604,0)),"")</f>
        <v/>
      </c>
      <c r="AL246" s="32" t="str">
        <f>IFERROR(INDEX(Croissance!$D$5:$D$604,MATCH(A246,Croissance!$A$5:$A$604,0)),"")</f>
        <v/>
      </c>
      <c r="AM246" s="32" t="str">
        <f>IFERROR(INDEX(Croissance!$E$5:$E$604,MATCH(A246,Croissance!$A$5:$A$604,0)),"")</f>
        <v/>
      </c>
      <c r="AO246" s="33">
        <f t="shared" si="32"/>
        <v>0</v>
      </c>
      <c r="AP246" s="33">
        <f t="shared" si="28"/>
        <v>0</v>
      </c>
      <c r="AQ246" s="33">
        <f>IF(A246="",0,IF(AND(OR('Synthèse classe'!$C$2="Tous",C246='Synthèse classe'!$C$2),OR('Synthèse classe'!$C$3="Toutes",D246='Synthèse classe'!$C$3),OR('Synthèse classe'!$C$4="Toutes",AND('Synthèse classe'!$C$4="Dernière",AP246=1),B246=IFERROR(VALUE('Synthèse classe'!$C$4),0))),1,0))</f>
        <v>0</v>
      </c>
      <c r="AR246" s="34" t="str">
        <f t="shared" si="29"/>
        <v/>
      </c>
    </row>
    <row r="247" spans="1:44" x14ac:dyDescent="0.2">
      <c r="A247" s="17" t="str">
        <f t="shared" si="25"/>
        <v/>
      </c>
      <c r="B247" s="18"/>
      <c r="C247" s="19"/>
      <c r="D247" s="19"/>
      <c r="E247" s="19"/>
      <c r="F247" s="19"/>
      <c r="G247" s="19"/>
      <c r="H247" s="17" t="str">
        <f t="shared" si="30"/>
        <v/>
      </c>
      <c r="I247" s="20"/>
      <c r="J247" s="18"/>
      <c r="K247" s="19"/>
      <c r="L247" s="21" t="str">
        <f t="shared" si="31"/>
        <v/>
      </c>
      <c r="M247" s="21" t="str">
        <f>IF(OR(J247="",SUMPRODUCT((Barèmes!$A$6:$A$28="Endurance — Luc Léger (palier)")*(Barèmes!$B$6:$B$28=H247)*(Barèmes!$C$6:$C$28=IF(H247="6ème","Mixte",G247)))=0),"",IF(SUMPRODUCT((Barèmes!$A$6:$A$28="Endurance — Luc Léger (palier)")*(Barèmes!$B$6:$B$28=H247)*(Barèmes!$C$6:$C$28=IF(H247="6ème","Mixte",G247))*(Barèmes!$J$6:$J$28="+"))&gt;0,IF(J247&lt;=SUMIFS(Barèmes!$D$6:$D$28,Barèmes!$A$6:$A$28,"Endurance — Luc Léger (palier)",Barèmes!$B$6:$B$28,H247,Barèmes!$C$6:$C$28,IF(H247="6ème","Mixte",G247)),"à besoin",IF(J247&lt;=SUMIFS(Barèmes!$E$6:$E$28,Barèmes!$A$6:$A$28,"Endurance — Luc Léger (palier)",Barèmes!$B$6:$B$28,H247,Barèmes!$C$6:$C$28,IF(H247="6ème","Mixte",G247)),"fragile","satisfaisant")),IF(J247&gt;=SUMIFS(Barèmes!$D$6:$D$28,Barèmes!$A$6:$A$28,"Endurance — Luc Léger (palier)",Barèmes!$B$6:$B$28,H247,Barèmes!$C$6:$C$28,IF(H247="6ème","Mixte",G247)),"à besoin",IF(J247&gt;=SUMIFS(Barèmes!$E$6:$E$28,Barèmes!$A$6:$A$28,"Endurance — Luc Léger (palier)",Barèmes!$B$6:$B$28,H247,Barèmes!$C$6:$C$28,IF(H247="6ème","Mixte",G247)),"fragile","satisfaisant"))))</f>
        <v/>
      </c>
      <c r="N247" s="21" t="str">
        <f>IF(OR(J247="",SUMPRODUCT((Barèmes!$A$6:$A$28="Endurance — Luc Léger (palier)")*(Barèmes!$B$6:$B$28=H247)*(Barèmes!$C$6:$C$28=IF(H247="6ème","Mixte",G247)))=0),"",IF(SUMPRODUCT((Barèmes!$A$6:$A$28="Endurance — Luc Léger (palier)")*(Barèmes!$B$6:$B$28=H247)*(Barèmes!$C$6:$C$28=IF(H247="6ème","Mixte",G247))*(Barèmes!$J$6:$J$28="+"))&gt;0,IF(J247&lt;=SUMIFS(Barèmes!$F$6:$F$28,Barèmes!$A$6:$A$28,"Endurance — Luc Léger (palier)",Barèmes!$B$6:$B$28,H247,Barèmes!$C$6:$C$28,IF(H247="6ème","Mixte",G247)),Barèmes!$B$2,IF(J247&lt;=SUMIFS(Barèmes!$G$6:$G$28,Barèmes!$A$6:$A$28,"Endurance — Luc Léger (palier)",Barèmes!$B$6:$B$28,H247,Barèmes!$C$6:$C$28,IF(H247="6ème","Mixte",G247)),Barèmes!$C$2,IF(J247&lt;=SUMIFS(Barèmes!$H$6:$H$28,Barèmes!$A$6:$A$28,"Endurance — Luc Léger (palier)",Barèmes!$B$6:$B$28,H247,Barèmes!$C$6:$C$28,IF(H247="6ème","Mixte",G247)),Barèmes!$D$2,IF(J247&lt;=SUMIFS(Barèmes!$I$6:$I$28,Barèmes!$A$6:$A$28,"Endurance — Luc Léger (palier)",Barèmes!$B$6:$B$28,H247,Barèmes!$C$6:$C$28,IF(H247="6ème","Mixte",G247)),Barèmes!$E$2,Barèmes!$F$2)))),IF(J247&gt;=SUMIFS(Barèmes!$F$6:$F$28,Barèmes!$A$6:$A$28,"Endurance — Luc Léger (palier)",Barèmes!$B$6:$B$28,H247,Barèmes!$C$6:$C$28,IF(H247="6ème","Mixte",G247)),Barèmes!$B$2,IF(J247&gt;=SUMIFS(Barèmes!$G$6:$G$28,Barèmes!$A$6:$A$28,"Endurance — Luc Léger (palier)",Barèmes!$B$6:$B$28,H247,Barèmes!$C$6:$C$28,IF(H247="6ème","Mixte",G247)),Barèmes!$C$2,IF(J247&gt;=SUMIFS(Barèmes!$H$6:$H$28,Barèmes!$A$6:$A$28,"Endurance — Luc Léger (palier)",Barèmes!$B$6:$B$28,H247,Barèmes!$C$6:$C$28,IF(H247="6ème","Mixte",G247)),Barèmes!$D$2,IF(J247&gt;=SUMIFS(Barèmes!$I$6:$I$28,Barèmes!$A$6:$A$28,"Endurance — Luc Léger (palier)",Barèmes!$B$6:$B$28,H247,Barèmes!$C$6:$C$28,IF(H247="6ème","Mixte",G247)),Barèmes!$E$2,Barèmes!$F$2))))))</f>
        <v/>
      </c>
      <c r="O247" s="22"/>
      <c r="P247" s="23" t="str">
        <f>IF(OR(O247="",SUMPRODUCT((Barèmes!$A$6:$A$28="Force bas du corps — Saut en longueur (m)")*(Barèmes!$B$6:$B$28=H247)*(Barèmes!$C$6:$C$28=IF(H247="6ème","Mixte",G247)))=0),"",IF(SUMPRODUCT((Barèmes!$A$6:$A$28="Force bas du corps — Saut en longueur (m)")*(Barèmes!$B$6:$B$28=H247)*(Barèmes!$C$6:$C$28=IF(H247="6ème","Mixte",G247))*(Barèmes!$J$6:$J$28="+"))&gt;0,IF(O247&lt;=SUMIFS(Barèmes!$D$6:$D$28,Barèmes!$A$6:$A$28,"Force bas du corps — Saut en longueur (m)",Barèmes!$B$6:$B$28,H247,Barèmes!$C$6:$C$28,IF(H247="6ème","Mixte",G247)),"à besoin",IF(O247&lt;=SUMIFS(Barèmes!$E$6:$E$28,Barèmes!$A$6:$A$28,"Force bas du corps — Saut en longueur (m)",Barèmes!$B$6:$B$28,H247,Barèmes!$C$6:$C$28,IF(H247="6ème","Mixte",G247)),"fragile","satisfaisant")),IF(O247&gt;=SUMIFS(Barèmes!$D$6:$D$28,Barèmes!$A$6:$A$28,"Force bas du corps — Saut en longueur (m)",Barèmes!$B$6:$B$28,H247,Barèmes!$C$6:$C$28,IF(H247="6ème","Mixte",G247)),"à besoin",IF(O247&gt;=SUMIFS(Barèmes!$E$6:$E$28,Barèmes!$A$6:$A$28,"Force bas du corps — Saut en longueur (m)",Barèmes!$B$6:$B$28,H247,Barèmes!$C$6:$C$28,IF(H247="6ème","Mixte",G247)),"fragile","satisfaisant"))))</f>
        <v/>
      </c>
      <c r="Q247" s="23" t="str">
        <f>IF(OR(O247="",SUMPRODUCT((Barèmes!$A$6:$A$28="Force bas du corps — Saut en longueur (m)")*(Barèmes!$B$6:$B$28=H247)*(Barèmes!$C$6:$C$28=IF(H247="6ème","Mixte",G247)))=0),"",IF(SUMPRODUCT((Barèmes!$A$6:$A$28="Force bas du corps — Saut en longueur (m)")*(Barèmes!$B$6:$B$28=H247)*(Barèmes!$C$6:$C$28=IF(H247="6ème","Mixte",G247))*(Barèmes!$J$6:$J$28="+"))&gt;0,IF(O247&lt;=SUMIFS(Barèmes!$F$6:$F$28,Barèmes!$A$6:$A$28,"Force bas du corps — Saut en longueur (m)",Barèmes!$B$6:$B$28,H247,Barèmes!$C$6:$C$28,IF(H247="6ème","Mixte",G247)),Barèmes!$B$2,IF(O247&lt;=SUMIFS(Barèmes!$G$6:$G$28,Barèmes!$A$6:$A$28,"Force bas du corps — Saut en longueur (m)",Barèmes!$B$6:$B$28,H247,Barèmes!$C$6:$C$28,IF(H247="6ème","Mixte",G247)),Barèmes!$C$2,IF(O247&lt;=SUMIFS(Barèmes!$H$6:$H$28,Barèmes!$A$6:$A$28,"Force bas du corps — Saut en longueur (m)",Barèmes!$B$6:$B$28,H247,Barèmes!$C$6:$C$28,IF(H247="6ème","Mixte",G247)),Barèmes!$D$2,IF(O247&lt;=SUMIFS(Barèmes!$I$6:$I$28,Barèmes!$A$6:$A$28,"Force bas du corps — Saut en longueur (m)",Barèmes!$B$6:$B$28,H247,Barèmes!$C$6:$C$28,IF(H247="6ème","Mixte",G247)),Barèmes!$E$2,Barèmes!$F$2)))),IF(O247&gt;=SUMIFS(Barèmes!$F$6:$F$28,Barèmes!$A$6:$A$28,"Force bas du corps — Saut en longueur (m)",Barèmes!$B$6:$B$28,H247,Barèmes!$C$6:$C$28,IF(H247="6ème","Mixte",G247)),Barèmes!$B$2,IF(O247&gt;=SUMIFS(Barèmes!$G$6:$G$28,Barèmes!$A$6:$A$28,"Force bas du corps — Saut en longueur (m)",Barèmes!$B$6:$B$28,H247,Barèmes!$C$6:$C$28,IF(H247="6ème","Mixte",G247)),Barèmes!$C$2,IF(O247&gt;=SUMIFS(Barèmes!$H$6:$H$28,Barèmes!$A$6:$A$28,"Force bas du corps — Saut en longueur (m)",Barèmes!$B$6:$B$28,H247,Barèmes!$C$6:$C$28,IF(H247="6ème","Mixte",G247)),Barèmes!$D$2,IF(O247&gt;=SUMIFS(Barèmes!$I$6:$I$28,Barèmes!$A$6:$A$28,"Force bas du corps — Saut en longueur (m)",Barèmes!$B$6:$B$28,H247,Barèmes!$C$6:$C$28,IF(H247="6ème","Mixte",G247)),Barèmes!$E$2,Barèmes!$F$2))))))</f>
        <v/>
      </c>
      <c r="R247" s="22"/>
      <c r="S247" s="24" t="str">
        <f>IF(OR(R247="",SUMPRODUCT((Barèmes!$A$6:$A$28="Vitesse — 30 m (s)")*(Barèmes!$B$6:$B$28=H247)*(Barèmes!$C$6:$C$28=IF(H247="6ème","Mixte",G247)))=0),"",IF(SUMPRODUCT((Barèmes!$A$6:$A$28="Vitesse — 30 m (s)")*(Barèmes!$B$6:$B$28=H247)*(Barèmes!$C$6:$C$28=IF(H247="6ème","Mixte",G247))*(Barèmes!$J$6:$J$28="+"))&gt;0,IF(R247&lt;=SUMIFS(Barèmes!$D$6:$D$28,Barèmes!$A$6:$A$28,"Vitesse — 30 m (s)",Barèmes!$B$6:$B$28,H247,Barèmes!$C$6:$C$28,IF(H247="6ème","Mixte",G247)),"à besoin",IF(R247&lt;=SUMIFS(Barèmes!$E$6:$E$28,Barèmes!$A$6:$A$28,"Vitesse — 30 m (s)",Barèmes!$B$6:$B$28,H247,Barèmes!$C$6:$C$28,IF(H247="6ème","Mixte",G247)),"fragile","satisfaisant")),IF(R247&gt;=SUMIFS(Barèmes!$D$6:$D$28,Barèmes!$A$6:$A$28,"Vitesse — 30 m (s)",Barèmes!$B$6:$B$28,H247,Barèmes!$C$6:$C$28,IF(H247="6ème","Mixte",G247)),"à besoin",IF(R247&gt;=SUMIFS(Barèmes!$E$6:$E$28,Barèmes!$A$6:$A$28,"Vitesse — 30 m (s)",Barèmes!$B$6:$B$28,H247,Barèmes!$C$6:$C$28,IF(H247="6ème","Mixte",G247)),"fragile","satisfaisant"))))</f>
        <v/>
      </c>
      <c r="T247" s="24" t="str">
        <f>IF(OR(R247="",SUMPRODUCT((Barèmes!$A$6:$A$28="Vitesse — 30 m (s)")*(Barèmes!$B$6:$B$28=H247)*(Barèmes!$C$6:$C$28=IF(H247="6ème","Mixte",G247)))=0),"",IF(SUMPRODUCT((Barèmes!$A$6:$A$28="Vitesse — 30 m (s)")*(Barèmes!$B$6:$B$28=H247)*(Barèmes!$C$6:$C$28=IF(H247="6ème","Mixte",G247))*(Barèmes!$J$6:$J$28="+"))&gt;0,IF(R247&lt;=SUMIFS(Barèmes!$F$6:$F$28,Barèmes!$A$6:$A$28,"Vitesse — 30 m (s)",Barèmes!$B$6:$B$28,H247,Barèmes!$C$6:$C$28,IF(H247="6ème","Mixte",G247)),Barèmes!$B$2,IF(R247&lt;=SUMIFS(Barèmes!$G$6:$G$28,Barèmes!$A$6:$A$28,"Vitesse — 30 m (s)",Barèmes!$B$6:$B$28,H247,Barèmes!$C$6:$C$28,IF(H247="6ème","Mixte",G247)),Barèmes!$C$2,IF(R247&lt;=SUMIFS(Barèmes!$H$6:$H$28,Barèmes!$A$6:$A$28,"Vitesse — 30 m (s)",Barèmes!$B$6:$B$28,H247,Barèmes!$C$6:$C$28,IF(H247="6ème","Mixte",G247)),Barèmes!$D$2,IF(R247&lt;=SUMIFS(Barèmes!$I$6:$I$28,Barèmes!$A$6:$A$28,"Vitesse — 30 m (s)",Barèmes!$B$6:$B$28,H247,Barèmes!$C$6:$C$28,IF(H247="6ème","Mixte",G247)),Barèmes!$E$2,Barèmes!$F$2)))),IF(R247&gt;=SUMIFS(Barèmes!$F$6:$F$28,Barèmes!$A$6:$A$28,"Vitesse — 30 m (s)",Barèmes!$B$6:$B$28,H247,Barèmes!$C$6:$C$28,IF(H247="6ème","Mixte",G247)),Barèmes!$B$2,IF(R247&gt;=SUMIFS(Barèmes!$G$6:$G$28,Barèmes!$A$6:$A$28,"Vitesse — 30 m (s)",Barèmes!$B$6:$B$28,H247,Barèmes!$C$6:$C$28,IF(H247="6ème","Mixte",G247)),Barèmes!$C$2,IF(R247&gt;=SUMIFS(Barèmes!$H$6:$H$28,Barèmes!$A$6:$A$28,"Vitesse — 30 m (s)",Barèmes!$B$6:$B$28,H247,Barèmes!$C$6:$C$28,IF(H247="6ème","Mixte",G247)),Barèmes!$D$2,IF(R247&gt;=SUMIFS(Barèmes!$I$6:$I$28,Barèmes!$A$6:$A$28,"Vitesse — 30 m (s)",Barèmes!$B$6:$B$28,H247,Barèmes!$C$6:$C$28,IF(H247="6ème","Mixte",G247)),Barèmes!$E$2,Barèmes!$F$2))))))</f>
        <v/>
      </c>
      <c r="U247" s="22"/>
      <c r="V247" s="25" t="str">
        <f>IF(OR(U247="",SUMPRODUCT((Barèmes!$A$6:$A$28="Vitesse — 50 m (s)")*(Barèmes!$B$6:$B$28=H247)*(Barèmes!$C$6:$C$28=IF(H247="6ème","Mixte",G247)))=0),"",IF(SUMPRODUCT((Barèmes!$A$6:$A$28="Vitesse — 50 m (s)")*(Barèmes!$B$6:$B$28=H247)*(Barèmes!$C$6:$C$28=IF(H247="6ème","Mixte",G247))*(Barèmes!$J$6:$J$28="+"))&gt;0,IF(U247&lt;=SUMIFS(Barèmes!$D$6:$D$28,Barèmes!$A$6:$A$28,"Vitesse — 50 m (s)",Barèmes!$B$6:$B$28,H247,Barèmes!$C$6:$C$28,IF(H247="6ème","Mixte",G247)),"à besoin",IF(U247&lt;=SUMIFS(Barèmes!$E$6:$E$28,Barèmes!$A$6:$A$28,"Vitesse — 50 m (s)",Barèmes!$B$6:$B$28,H247,Barèmes!$C$6:$C$28,IF(H247="6ème","Mixte",G247)),"fragile","satisfaisant")),IF(U247&gt;=SUMIFS(Barèmes!$D$6:$D$28,Barèmes!$A$6:$A$28,"Vitesse — 50 m (s)",Barèmes!$B$6:$B$28,H247,Barèmes!$C$6:$C$28,IF(H247="6ème","Mixte",G247)),"à besoin",IF(U247&gt;=SUMIFS(Barèmes!$E$6:$E$28,Barèmes!$A$6:$A$28,"Vitesse — 50 m (s)",Barèmes!$B$6:$B$28,H247,Barèmes!$C$6:$C$28,IF(H247="6ème","Mixte",G247)),"fragile","satisfaisant"))))</f>
        <v/>
      </c>
      <c r="W247" s="25" t="str">
        <f>IF(OR(U247="",SUMPRODUCT((Barèmes!$A$6:$A$28="Vitesse — 50 m (s)")*(Barèmes!$B$6:$B$28=H247)*(Barèmes!$C$6:$C$28=IF(H247="6ème","Mixte",G247)))=0),"",IF(SUMPRODUCT((Barèmes!$A$6:$A$28="Vitesse — 50 m (s)")*(Barèmes!$B$6:$B$28=H247)*(Barèmes!$C$6:$C$28=IF(H247="6ème","Mixte",G247))*(Barèmes!$J$6:$J$28="+"))&gt;0,IF(U247&lt;=SUMIFS(Barèmes!$F$6:$F$28,Barèmes!$A$6:$A$28,"Vitesse — 50 m (s)",Barèmes!$B$6:$B$28,H247,Barèmes!$C$6:$C$28,IF(H247="6ème","Mixte",G247)),Barèmes!$B$2,IF(U247&lt;=SUMIFS(Barèmes!$G$6:$G$28,Barèmes!$A$6:$A$28,"Vitesse — 50 m (s)",Barèmes!$B$6:$B$28,H247,Barèmes!$C$6:$C$28,IF(H247="6ème","Mixte",G247)),Barèmes!$C$2,IF(U247&lt;=SUMIFS(Barèmes!$H$6:$H$28,Barèmes!$A$6:$A$28,"Vitesse — 50 m (s)",Barèmes!$B$6:$B$28,H247,Barèmes!$C$6:$C$28,IF(H247="6ème","Mixte",G247)),Barèmes!$D$2,IF(U247&lt;=SUMIFS(Barèmes!$I$6:$I$28,Barèmes!$A$6:$A$28,"Vitesse — 50 m (s)",Barèmes!$B$6:$B$28,H247,Barèmes!$C$6:$C$28,IF(H247="6ème","Mixte",G247)),Barèmes!$E$2,Barèmes!$F$2)))),IF(U247&gt;=SUMIFS(Barèmes!$F$6:$F$28,Barèmes!$A$6:$A$28,"Vitesse — 50 m (s)",Barèmes!$B$6:$B$28,H247,Barèmes!$C$6:$C$28,IF(H247="6ème","Mixte",G247)),Barèmes!$B$2,IF(U247&gt;=SUMIFS(Barèmes!$G$6:$G$28,Barèmes!$A$6:$A$28,"Vitesse — 50 m (s)",Barèmes!$B$6:$B$28,H247,Barèmes!$C$6:$C$28,IF(H247="6ème","Mixte",G247)),Barèmes!$C$2,IF(U247&gt;=SUMIFS(Barèmes!$H$6:$H$28,Barèmes!$A$6:$A$28,"Vitesse — 50 m (s)",Barèmes!$B$6:$B$28,H247,Barèmes!$C$6:$C$28,IF(H247="6ème","Mixte",G247)),Barèmes!$D$2,IF(U247&gt;=SUMIFS(Barèmes!$I$6:$I$28,Barèmes!$A$6:$A$28,"Vitesse — 50 m (s)",Barèmes!$B$6:$B$28,H247,Barèmes!$C$6:$C$28,IF(H247="6ème","Mixte",G247)),Barèmes!$E$2,Barèmes!$F$2))))))</f>
        <v/>
      </c>
      <c r="X247" s="18"/>
      <c r="Y247" s="26" t="str" cm="1">
        <f t="array" ref="Y247">IF(OR(X247="",SUMPRODUCT((Barèmes!$A$6:$A$28="Souplesse (score 1-5)")*(Barèmes!$B$6:$B$28=H247)*(Barèmes!$C$6:$C$28=IF(H247="6ème","Mixte",G247)))=0),"",IF(SUMPRODUCT((Barèmes!$A$6:$A$28="Souplesse (score 1-5)")*(Barèmes!$B$6:$B$28=H247)*(Barèmes!$C$6:$C$28=IF(H247="6ème","Mixte",G247))*(Barèmes!$J$6:$J$28="+"))&gt;0,IF(X247&lt;=SUMIFS(Barèmes!$D$6:$D$28,Barèmes!$A$6:$A$28,"Souplesse (score 1-5)",Barèmes!$B$6:$B$28,H247,Barèmes!$C$6:$C$28,IF(H247="6ème","Mixte",G247)),"à besoin",IF(X247&lt;=SUMIFS(Barèmes!$E$6:$E$28,Barèmes!$A$6:$A$28,"Souplesse (score 1-5)",Barèmes!$B$6:$B$28,H247,Barèmes!$C$6:$C$28,IF(H247="6ème","Mixte",G247)),"fragile","satisfaisant")),IF(X247&gt;=SUMIFS(Barèmes!$D$6:$D$28,Barèmes!$A$6:$A$28,"Souplesse (score 1-5)",Barèmes!$B$6:$B$28,H247,Barèmes!$C$6:$C$28,IF(H247="6ème","Mixte",G247)),"à besoin",IF(X247&gt;=SUMIFS(Barèmes!$E$6:$E$28,Barèmes!$A$6:$A$28,"Souplesse (score 1-5)",Barèmes!$B$6:$B$28,H247,Barèmes!$C$6:$C$28,IF(H247="6ème","Mixte",G247)),"fragile","satisfaisant"))))</f>
        <v/>
      </c>
      <c r="Z247" s="26" t="str" cm="1">
        <f t="array" ref="Z247">IF(OR(X247="",SUMPRODUCT((Barèmes!$A$6:$A$28="Souplesse (score 1-5)")*(Barèmes!$B$6:$B$28=H247)*(Barèmes!$C$6:$C$28=IF(H247="6ème","Mixte",G247)))=0),"",IF(SUMPRODUCT((Barèmes!$A$6:$A$28="Souplesse (score 1-5)")*(Barèmes!$B$6:$B$28=H247)*(Barèmes!$C$6:$C$28=IF(H247="6ème","Mixte",G247))*(Barèmes!$J$6:$J$28="+"))&gt;0,IF(X247&lt;=SUMIFS(Barèmes!$F$6:$F$28,Barèmes!$A$6:$A$28,"Souplesse (score 1-5)",Barèmes!$B$6:$B$28,H247,Barèmes!$C$6:$C$28,IF(H247="6ème","Mixte",G247)),Barèmes!$B$2,IF(X247&lt;=SUMIFS(Barèmes!$G$6:$G$28,Barèmes!$A$6:$A$28,"Souplesse (score 1-5)",Barèmes!$B$6:$B$28,H247,Barèmes!$C$6:$C$28,IF(H247="6ème","Mixte",G247)),Barèmes!$C$2,IF(X247&lt;=SUMIFS(Barèmes!$H$6:$H$28,Barèmes!$A$6:$A$28,"Souplesse (score 1-5)",Barèmes!$B$6:$B$28,H247,Barèmes!$C$6:$C$28,IF(H247="6ème","Mixte",G247)),Barèmes!$D$2,IF(X247&lt;=SUMIFS(Barèmes!$I$6:$I$28,Barèmes!$A$6:$A$28,"Souplesse (score 1-5)",Barèmes!$B$6:$B$28,H247,Barèmes!$C$6:$C$28,IF(H247="6ème","Mixte",G247)),Barèmes!$E$2,Barèmes!$F$2)))),IF(X247&gt;=SUMIFS(Barèmes!$F$6:$F$28,Barèmes!$A$6:$A$28,"Souplesse (score 1-5)",Barèmes!$B$6:$B$28,H247,Barèmes!$C$6:$C$28,IF(H247="6ème","Mixte",G247)),Barèmes!$B$2,IF(X247&gt;=SUMIFS(Barèmes!$G$6:$G$28,Barèmes!$A$6:$A$28,"Souplesse (score 1-5)",Barèmes!$B$6:$B$28,H247,Barèmes!$C$6:$C$28,IF(H247="6ème","Mixte",G247)),Barèmes!$C$2,IF(X247&gt;=SUMIFS(Barèmes!$H$6:$H$28,Barèmes!$A$6:$A$28,"Souplesse (score 1-5)",Barèmes!$B$6:$B$28,H247,Barèmes!$C$6:$C$28,IF(H247="6ème","Mixte",G247)),Barèmes!$D$2,IF(X247&gt;=SUMIFS(Barèmes!$I$6:$I$28,Barèmes!$A$6:$A$28,"Souplesse (score 1-5)",Barèmes!$B$6:$B$28,H247,Barèmes!$C$6:$C$28,IF(H247="6ème","Mixte",G247)),Barèmes!$E$2,Barèmes!$F$2))))))</f>
        <v/>
      </c>
      <c r="AA247" s="22"/>
      <c r="AB247" s="27" t="str">
        <f>IF(OR(AA247="",SUMPRODUCT((Barèmes!$A$6:$A$28="Agilité — T-test 974 (s)")*(Barèmes!$B$6:$B$28=H247)*(Barèmes!$C$6:$C$28=IF(H247="6ème","Mixte",G247)))=0),"",IF(SUMPRODUCT((Barèmes!$A$6:$A$28="Agilité — T-test 974 (s)")*(Barèmes!$B$6:$B$28=H247)*(Barèmes!$C$6:$C$28=IF(H247="6ème","Mixte",G247))*(Barèmes!$J$6:$J$28="+"))&gt;0,IF(AA247&lt;=SUMIFS(Barèmes!$D$6:$D$28,Barèmes!$A$6:$A$28,"Agilité — T-test 974 (s)",Barèmes!$B$6:$B$28,H247,Barèmes!$C$6:$C$28,IF(H247="6ème","Mixte",G247)),"à besoin",IF(AA247&lt;=SUMIFS(Barèmes!$E$6:$E$28,Barèmes!$A$6:$A$28,"Agilité — T-test 974 (s)",Barèmes!$B$6:$B$28,H247,Barèmes!$C$6:$C$28,IF(H247="6ème","Mixte",G247)),"fragile","satisfaisant")),IF(AA247&gt;=SUMIFS(Barèmes!$D$6:$D$28,Barèmes!$A$6:$A$28,"Agilité — T-test 974 (s)",Barèmes!$B$6:$B$28,H247,Barèmes!$C$6:$C$28,IF(H247="6ème","Mixte",G247)),"à besoin",IF(AA247&gt;=SUMIFS(Barèmes!$E$6:$E$28,Barèmes!$A$6:$A$28,"Agilité — T-test 974 (s)",Barèmes!$B$6:$B$28,H247,Barèmes!$C$6:$C$28,IF(H247="6ème","Mixte",G247)),"fragile","satisfaisant"))))</f>
        <v/>
      </c>
      <c r="AC247" s="27" t="str">
        <f>IF(OR(AA247="",SUMPRODUCT((Barèmes!$A$6:$A$28="Agilité — T-test 974 (s)")*(Barèmes!$B$6:$B$28=H247)*(Barèmes!$C$6:$C$28=IF(H247="6ème","Mixte",G247)))=0),"",IF(SUMPRODUCT((Barèmes!$A$6:$A$28="Agilité — T-test 974 (s)")*(Barèmes!$B$6:$B$28=H247)*(Barèmes!$C$6:$C$28=IF(H247="6ème","Mixte",G247))*(Barèmes!$J$6:$J$28="+"))&gt;0,IF(AA247&lt;=SUMIFS(Barèmes!$F$6:$F$28,Barèmes!$A$6:$A$28,"Agilité — T-test 974 (s)",Barèmes!$B$6:$B$28,H247,Barèmes!$C$6:$C$28,IF(H247="6ème","Mixte",G247)),Barèmes!$B$2,IF(AA247&lt;=SUMIFS(Barèmes!$G$6:$G$28,Barèmes!$A$6:$A$28,"Agilité — T-test 974 (s)",Barèmes!$B$6:$B$28,H247,Barèmes!$C$6:$C$28,IF(H247="6ème","Mixte",G247)),Barèmes!$C$2,IF(AA247&lt;=SUMIFS(Barèmes!$H$6:$H$28,Barèmes!$A$6:$A$28,"Agilité — T-test 974 (s)",Barèmes!$B$6:$B$28,H247,Barèmes!$C$6:$C$28,IF(H247="6ème","Mixte",G247)),Barèmes!$D$2,IF(AA247&lt;=SUMIFS(Barèmes!$I$6:$I$28,Barèmes!$A$6:$A$28,"Agilité — T-test 974 (s)",Barèmes!$B$6:$B$28,H247,Barèmes!$C$6:$C$28,IF(H247="6ème","Mixte",G247)),Barèmes!$E$2,Barèmes!$F$2)))),IF(AA247&gt;=SUMIFS(Barèmes!$F$6:$F$28,Barèmes!$A$6:$A$28,"Agilité — T-test 974 (s)",Barèmes!$B$6:$B$28,H247,Barèmes!$C$6:$C$28,IF(H247="6ème","Mixte",G247)),Barèmes!$B$2,IF(AA247&gt;=SUMIFS(Barèmes!$G$6:$G$28,Barèmes!$A$6:$A$28,"Agilité — T-test 974 (s)",Barèmes!$B$6:$B$28,H247,Barèmes!$C$6:$C$28,IF(H247="6ème","Mixte",G247)),Barèmes!$C$2,IF(AA247&gt;=SUMIFS(Barèmes!$H$6:$H$28,Barèmes!$A$6:$A$28,"Agilité — T-test 974 (s)",Barèmes!$B$6:$B$28,H247,Barèmes!$C$6:$C$28,IF(H247="6ème","Mixte",G247)),Barèmes!$D$2,IF(AA247&gt;=SUMIFS(Barèmes!$I$6:$I$28,Barèmes!$A$6:$A$28,"Agilité — T-test 974 (s)",Barèmes!$B$6:$B$28,H247,Barèmes!$C$6:$C$28,IF(H247="6ème","Mixte",G247)),Barèmes!$E$2,Barèmes!$F$2))))))</f>
        <v/>
      </c>
      <c r="AD247" s="28" t="str">
        <f t="shared" si="26"/>
        <v/>
      </c>
      <c r="AE247" s="29" t="str">
        <f t="shared" si="27"/>
        <v/>
      </c>
      <c r="AF247" s="30" t="str">
        <f>IF(OR(AD247="",SUMPRODUCT((Barèmes!$A$6:$A$28="Surcoût d'agilité (s) — technique")*(Barèmes!$B$6:$B$28=H247)*(Barèmes!$C$6:$C$28=IF(H247="6ème","Mixte",G247)))=0),"",IF(SUMPRODUCT((Barèmes!$A$6:$A$28="Surcoût d'agilité (s) — technique")*(Barèmes!$B$6:$B$28=H247)*(Barèmes!$C$6:$C$28=IF(H247="6ème","Mixte",G247))*(Barèmes!$J$6:$J$28="+"))&gt;0,IF(AD247&lt;=SUMIFS(Barèmes!$D$6:$D$28,Barèmes!$A$6:$A$28,"Surcoût d'agilité (s) — technique",Barèmes!$B$6:$B$28,H247,Barèmes!$C$6:$C$28,IF(H247="6ème","Mixte",G247)),"à besoin",IF(AD247&lt;=SUMIFS(Barèmes!$E$6:$E$28,Barèmes!$A$6:$A$28,"Surcoût d'agilité (s) — technique",Barèmes!$B$6:$B$28,H247,Barèmes!$C$6:$C$28,IF(H247="6ème","Mixte",G247)),"fragile","satisfaisant")),IF(AD247&gt;=SUMIFS(Barèmes!$D$6:$D$28,Barèmes!$A$6:$A$28,"Surcoût d'agilité (s) — technique",Barèmes!$B$6:$B$28,H247,Barèmes!$C$6:$C$28,IF(H247="6ème","Mixte",G247)),"à besoin",IF(AD247&gt;=SUMIFS(Barèmes!$E$6:$E$28,Barèmes!$A$6:$A$28,"Surcoût d'agilité (s) — technique",Barèmes!$B$6:$B$28,H247,Barèmes!$C$6:$C$28,IF(H247="6ème","Mixte",G247)),"fragile","satisfaisant"))))</f>
        <v/>
      </c>
      <c r="AG247" s="30" t="str">
        <f>IF(OR(AD247="",SUMPRODUCT((Barèmes!$A$6:$A$28="Surcoût d'agilité (s) — technique")*(Barèmes!$B$6:$B$28=H247)*(Barèmes!$C$6:$C$28=IF(H247="6ème","Mixte",G247)))=0),"",IF(SUMPRODUCT((Barèmes!$A$6:$A$28="Surcoût d'agilité (s) — technique")*(Barèmes!$B$6:$B$28=H247)*(Barèmes!$C$6:$C$28=IF(H247="6ème","Mixte",G247))*(Barèmes!$J$6:$J$28="+"))&gt;0,IF(AD247&lt;=SUMIFS(Barèmes!$F$6:$F$28,Barèmes!$A$6:$A$28,"Surcoût d'agilité (s) — technique",Barèmes!$B$6:$B$28,H247,Barèmes!$C$6:$C$28,IF(H247="6ème","Mixte",G247)),Barèmes!$B$2,IF(AD247&lt;=SUMIFS(Barèmes!$G$6:$G$28,Barèmes!$A$6:$A$28,"Surcoût d'agilité (s) — technique",Barèmes!$B$6:$B$28,H247,Barèmes!$C$6:$C$28,IF(H247="6ème","Mixte",G247)),Barèmes!$C$2,IF(AD247&lt;=SUMIFS(Barèmes!$H$6:$H$28,Barèmes!$A$6:$A$28,"Surcoût d'agilité (s) — technique",Barèmes!$B$6:$B$28,H247,Barèmes!$C$6:$C$28,IF(H247="6ème","Mixte",G247)),Barèmes!$D$2,IF(AD247&lt;=SUMIFS(Barèmes!$I$6:$I$28,Barèmes!$A$6:$A$28,"Surcoût d'agilité (s) — technique",Barèmes!$B$6:$B$28,H247,Barèmes!$C$6:$C$28,IF(H247="6ème","Mixte",G247)),Barèmes!$E$2,Barèmes!$F$2)))),IF(AD247&gt;=SUMIFS(Barèmes!$F$6:$F$28,Barèmes!$A$6:$A$28,"Surcoût d'agilité (s) — technique",Barèmes!$B$6:$B$28,H247,Barèmes!$C$6:$C$28,IF(H247="6ème","Mixte",G247)),Barèmes!$B$2,IF(AD247&gt;=SUMIFS(Barèmes!$G$6:$G$28,Barèmes!$A$6:$A$28,"Surcoût d'agilité (s) — technique",Barèmes!$B$6:$B$28,H247,Barèmes!$C$6:$C$28,IF(H247="6ème","Mixte",G247)),Barèmes!$C$2,IF(AD247&gt;=SUMIFS(Barèmes!$H$6:$H$28,Barèmes!$A$6:$A$28,"Surcoût d'agilité (s) — technique",Barèmes!$B$6:$B$28,H247,Barèmes!$C$6:$C$28,IF(H247="6ème","Mixte",G247)),Barèmes!$D$2,IF(AD247&gt;=SUMIFS(Barèmes!$I$6:$I$28,Barèmes!$A$6:$A$28,"Surcoût d'agilité (s) — technique",Barèmes!$B$6:$B$28,H247,Barèmes!$C$6:$C$28,IF(H247="6ème","Mixte",G247)),Barèmes!$E$2,Barèmes!$F$2))))))</f>
        <v/>
      </c>
      <c r="AH247" s="31" t="str">
        <f>IF((IF(N247="",0,1)+IF(Q247="",0,1)+IF(W247="",0,1)+IF(Z247="",0,1)+IF(AC247="",0,1))=0,"",3*IF(N247=Barèmes!$B$2,1,IF(N247=Barèmes!$C$2,2,IF(N247=Barèmes!$D$2,3,IF(N247=Barèmes!$E$2,4,IF(N247=Barèmes!$F$2,5,0)))))+3*IF(Q247=Barèmes!$B$2,1,IF(Q247=Barèmes!$C$2,2,IF(Q247=Barèmes!$D$2,3,IF(Q247=Barèmes!$E$2,4,IF(Q247=Barèmes!$F$2,5,0)))))+2*IF(W247=Barèmes!$B$2,1,IF(W247=Barèmes!$C$2,2,IF(W247=Barèmes!$D$2,3,IF(W247=Barèmes!$E$2,4,IF(W247=Barèmes!$F$2,5,0)))))+1*IF(Z247=Barèmes!$B$2,1,IF(Z247=Barèmes!$C$2,2,IF(Z247=Barèmes!$D$2,3,IF(Z247=Barèmes!$E$2,4,IF(Z247=Barèmes!$F$2,5,0)))))+1*IF(AC247=Barèmes!$B$2,1,IF(AC247=Barèmes!$C$2,2,IF(AC247=Barèmes!$D$2,3,IF(AC247=Barèmes!$E$2,4,IF(AC247=Barèmes!$F$2,5,0))))))</f>
        <v/>
      </c>
      <c r="AI247" s="31"/>
      <c r="AJ247" s="32" t="str">
        <f>IFERROR(INDEX(Croissance!$B$5:$B$604,MATCH(A247,Croissance!$A$5:$A$604,0)),"")</f>
        <v/>
      </c>
      <c r="AK247" s="32" t="str">
        <f>IFERROR(INDEX(Croissance!$C$5:$C$604,MATCH(A247,Croissance!$A$5:$A$604,0)),"")</f>
        <v/>
      </c>
      <c r="AL247" s="32" t="str">
        <f>IFERROR(INDEX(Croissance!$D$5:$D$604,MATCH(A247,Croissance!$A$5:$A$604,0)),"")</f>
        <v/>
      </c>
      <c r="AM247" s="32" t="str">
        <f>IFERROR(INDEX(Croissance!$E$5:$E$604,MATCH(A247,Croissance!$A$5:$A$604,0)),"")</f>
        <v/>
      </c>
      <c r="AO247" s="33">
        <f t="shared" si="32"/>
        <v>0</v>
      </c>
      <c r="AP247" s="33">
        <f t="shared" si="28"/>
        <v>0</v>
      </c>
      <c r="AQ247" s="33">
        <f>IF(A247="",0,IF(AND(OR('Synthèse classe'!$C$2="Tous",C247='Synthèse classe'!$C$2),OR('Synthèse classe'!$C$3="Toutes",D247='Synthèse classe'!$C$3),OR('Synthèse classe'!$C$4="Toutes",AND('Synthèse classe'!$C$4="Dernière",AP247=1),B247=IFERROR(VALUE('Synthèse classe'!$C$4),0))),1,0))</f>
        <v>0</v>
      </c>
      <c r="AR247" s="34" t="str">
        <f t="shared" si="29"/>
        <v/>
      </c>
    </row>
    <row r="248" spans="1:44" x14ac:dyDescent="0.2">
      <c r="A248" s="17" t="str">
        <f t="shared" si="25"/>
        <v/>
      </c>
      <c r="B248" s="18"/>
      <c r="C248" s="19"/>
      <c r="D248" s="19"/>
      <c r="E248" s="19"/>
      <c r="F248" s="19"/>
      <c r="G248" s="19"/>
      <c r="H248" s="17" t="str">
        <f t="shared" si="30"/>
        <v/>
      </c>
      <c r="I248" s="20"/>
      <c r="J248" s="18"/>
      <c r="K248" s="19"/>
      <c r="L248" s="21" t="str">
        <f t="shared" si="31"/>
        <v/>
      </c>
      <c r="M248" s="21" t="str">
        <f>IF(OR(J248="",SUMPRODUCT((Barèmes!$A$6:$A$28="Endurance — Luc Léger (palier)")*(Barèmes!$B$6:$B$28=H248)*(Barèmes!$C$6:$C$28=IF(H248="6ème","Mixte",G248)))=0),"",IF(SUMPRODUCT((Barèmes!$A$6:$A$28="Endurance — Luc Léger (palier)")*(Barèmes!$B$6:$B$28=H248)*(Barèmes!$C$6:$C$28=IF(H248="6ème","Mixte",G248))*(Barèmes!$J$6:$J$28="+"))&gt;0,IF(J248&lt;=SUMIFS(Barèmes!$D$6:$D$28,Barèmes!$A$6:$A$28,"Endurance — Luc Léger (palier)",Barèmes!$B$6:$B$28,H248,Barèmes!$C$6:$C$28,IF(H248="6ème","Mixte",G248)),"à besoin",IF(J248&lt;=SUMIFS(Barèmes!$E$6:$E$28,Barèmes!$A$6:$A$28,"Endurance — Luc Léger (palier)",Barèmes!$B$6:$B$28,H248,Barèmes!$C$6:$C$28,IF(H248="6ème","Mixte",G248)),"fragile","satisfaisant")),IF(J248&gt;=SUMIFS(Barèmes!$D$6:$D$28,Barèmes!$A$6:$A$28,"Endurance — Luc Léger (palier)",Barèmes!$B$6:$B$28,H248,Barèmes!$C$6:$C$28,IF(H248="6ème","Mixte",G248)),"à besoin",IF(J248&gt;=SUMIFS(Barèmes!$E$6:$E$28,Barèmes!$A$6:$A$28,"Endurance — Luc Léger (palier)",Barèmes!$B$6:$B$28,H248,Barèmes!$C$6:$C$28,IF(H248="6ème","Mixte",G248)),"fragile","satisfaisant"))))</f>
        <v/>
      </c>
      <c r="N248" s="21" t="str">
        <f>IF(OR(J248="",SUMPRODUCT((Barèmes!$A$6:$A$28="Endurance — Luc Léger (palier)")*(Barèmes!$B$6:$B$28=H248)*(Barèmes!$C$6:$C$28=IF(H248="6ème","Mixte",G248)))=0),"",IF(SUMPRODUCT((Barèmes!$A$6:$A$28="Endurance — Luc Léger (palier)")*(Barèmes!$B$6:$B$28=H248)*(Barèmes!$C$6:$C$28=IF(H248="6ème","Mixte",G248))*(Barèmes!$J$6:$J$28="+"))&gt;0,IF(J248&lt;=SUMIFS(Barèmes!$F$6:$F$28,Barèmes!$A$6:$A$28,"Endurance — Luc Léger (palier)",Barèmes!$B$6:$B$28,H248,Barèmes!$C$6:$C$28,IF(H248="6ème","Mixte",G248)),Barèmes!$B$2,IF(J248&lt;=SUMIFS(Barèmes!$G$6:$G$28,Barèmes!$A$6:$A$28,"Endurance — Luc Léger (palier)",Barèmes!$B$6:$B$28,H248,Barèmes!$C$6:$C$28,IF(H248="6ème","Mixte",G248)),Barèmes!$C$2,IF(J248&lt;=SUMIFS(Barèmes!$H$6:$H$28,Barèmes!$A$6:$A$28,"Endurance — Luc Léger (palier)",Barèmes!$B$6:$B$28,H248,Barèmes!$C$6:$C$28,IF(H248="6ème","Mixte",G248)),Barèmes!$D$2,IF(J248&lt;=SUMIFS(Barèmes!$I$6:$I$28,Barèmes!$A$6:$A$28,"Endurance — Luc Léger (palier)",Barèmes!$B$6:$B$28,H248,Barèmes!$C$6:$C$28,IF(H248="6ème","Mixte",G248)),Barèmes!$E$2,Barèmes!$F$2)))),IF(J248&gt;=SUMIFS(Barèmes!$F$6:$F$28,Barèmes!$A$6:$A$28,"Endurance — Luc Léger (palier)",Barèmes!$B$6:$B$28,H248,Barèmes!$C$6:$C$28,IF(H248="6ème","Mixte",G248)),Barèmes!$B$2,IF(J248&gt;=SUMIFS(Barèmes!$G$6:$G$28,Barèmes!$A$6:$A$28,"Endurance — Luc Léger (palier)",Barèmes!$B$6:$B$28,H248,Barèmes!$C$6:$C$28,IF(H248="6ème","Mixte",G248)),Barèmes!$C$2,IF(J248&gt;=SUMIFS(Barèmes!$H$6:$H$28,Barèmes!$A$6:$A$28,"Endurance — Luc Léger (palier)",Barèmes!$B$6:$B$28,H248,Barèmes!$C$6:$C$28,IF(H248="6ème","Mixte",G248)),Barèmes!$D$2,IF(J248&gt;=SUMIFS(Barèmes!$I$6:$I$28,Barèmes!$A$6:$A$28,"Endurance — Luc Léger (palier)",Barèmes!$B$6:$B$28,H248,Barèmes!$C$6:$C$28,IF(H248="6ème","Mixte",G248)),Barèmes!$E$2,Barèmes!$F$2))))))</f>
        <v/>
      </c>
      <c r="O248" s="22"/>
      <c r="P248" s="23" t="str">
        <f>IF(OR(O248="",SUMPRODUCT((Barèmes!$A$6:$A$28="Force bas du corps — Saut en longueur (m)")*(Barèmes!$B$6:$B$28=H248)*(Barèmes!$C$6:$C$28=IF(H248="6ème","Mixte",G248)))=0),"",IF(SUMPRODUCT((Barèmes!$A$6:$A$28="Force bas du corps — Saut en longueur (m)")*(Barèmes!$B$6:$B$28=H248)*(Barèmes!$C$6:$C$28=IF(H248="6ème","Mixte",G248))*(Barèmes!$J$6:$J$28="+"))&gt;0,IF(O248&lt;=SUMIFS(Barèmes!$D$6:$D$28,Barèmes!$A$6:$A$28,"Force bas du corps — Saut en longueur (m)",Barèmes!$B$6:$B$28,H248,Barèmes!$C$6:$C$28,IF(H248="6ème","Mixte",G248)),"à besoin",IF(O248&lt;=SUMIFS(Barèmes!$E$6:$E$28,Barèmes!$A$6:$A$28,"Force bas du corps — Saut en longueur (m)",Barèmes!$B$6:$B$28,H248,Barèmes!$C$6:$C$28,IF(H248="6ème","Mixte",G248)),"fragile","satisfaisant")),IF(O248&gt;=SUMIFS(Barèmes!$D$6:$D$28,Barèmes!$A$6:$A$28,"Force bas du corps — Saut en longueur (m)",Barèmes!$B$6:$B$28,H248,Barèmes!$C$6:$C$28,IF(H248="6ème","Mixte",G248)),"à besoin",IF(O248&gt;=SUMIFS(Barèmes!$E$6:$E$28,Barèmes!$A$6:$A$28,"Force bas du corps — Saut en longueur (m)",Barèmes!$B$6:$B$28,H248,Barèmes!$C$6:$C$28,IF(H248="6ème","Mixte",G248)),"fragile","satisfaisant"))))</f>
        <v/>
      </c>
      <c r="Q248" s="23" t="str">
        <f>IF(OR(O248="",SUMPRODUCT((Barèmes!$A$6:$A$28="Force bas du corps — Saut en longueur (m)")*(Barèmes!$B$6:$B$28=H248)*(Barèmes!$C$6:$C$28=IF(H248="6ème","Mixte",G248)))=0),"",IF(SUMPRODUCT((Barèmes!$A$6:$A$28="Force bas du corps — Saut en longueur (m)")*(Barèmes!$B$6:$B$28=H248)*(Barèmes!$C$6:$C$28=IF(H248="6ème","Mixte",G248))*(Barèmes!$J$6:$J$28="+"))&gt;0,IF(O248&lt;=SUMIFS(Barèmes!$F$6:$F$28,Barèmes!$A$6:$A$28,"Force bas du corps — Saut en longueur (m)",Barèmes!$B$6:$B$28,H248,Barèmes!$C$6:$C$28,IF(H248="6ème","Mixte",G248)),Barèmes!$B$2,IF(O248&lt;=SUMIFS(Barèmes!$G$6:$G$28,Barèmes!$A$6:$A$28,"Force bas du corps — Saut en longueur (m)",Barèmes!$B$6:$B$28,H248,Barèmes!$C$6:$C$28,IF(H248="6ème","Mixte",G248)),Barèmes!$C$2,IF(O248&lt;=SUMIFS(Barèmes!$H$6:$H$28,Barèmes!$A$6:$A$28,"Force bas du corps — Saut en longueur (m)",Barèmes!$B$6:$B$28,H248,Barèmes!$C$6:$C$28,IF(H248="6ème","Mixte",G248)),Barèmes!$D$2,IF(O248&lt;=SUMIFS(Barèmes!$I$6:$I$28,Barèmes!$A$6:$A$28,"Force bas du corps — Saut en longueur (m)",Barèmes!$B$6:$B$28,H248,Barèmes!$C$6:$C$28,IF(H248="6ème","Mixte",G248)),Barèmes!$E$2,Barèmes!$F$2)))),IF(O248&gt;=SUMIFS(Barèmes!$F$6:$F$28,Barèmes!$A$6:$A$28,"Force bas du corps — Saut en longueur (m)",Barèmes!$B$6:$B$28,H248,Barèmes!$C$6:$C$28,IF(H248="6ème","Mixte",G248)),Barèmes!$B$2,IF(O248&gt;=SUMIFS(Barèmes!$G$6:$G$28,Barèmes!$A$6:$A$28,"Force bas du corps — Saut en longueur (m)",Barèmes!$B$6:$B$28,H248,Barèmes!$C$6:$C$28,IF(H248="6ème","Mixte",G248)),Barèmes!$C$2,IF(O248&gt;=SUMIFS(Barèmes!$H$6:$H$28,Barèmes!$A$6:$A$28,"Force bas du corps — Saut en longueur (m)",Barèmes!$B$6:$B$28,H248,Barèmes!$C$6:$C$28,IF(H248="6ème","Mixte",G248)),Barèmes!$D$2,IF(O248&gt;=SUMIFS(Barèmes!$I$6:$I$28,Barèmes!$A$6:$A$28,"Force bas du corps — Saut en longueur (m)",Barèmes!$B$6:$B$28,H248,Barèmes!$C$6:$C$28,IF(H248="6ème","Mixte",G248)),Barèmes!$E$2,Barèmes!$F$2))))))</f>
        <v/>
      </c>
      <c r="R248" s="22"/>
      <c r="S248" s="24" t="str">
        <f>IF(OR(R248="",SUMPRODUCT((Barèmes!$A$6:$A$28="Vitesse — 30 m (s)")*(Barèmes!$B$6:$B$28=H248)*(Barèmes!$C$6:$C$28=IF(H248="6ème","Mixte",G248)))=0),"",IF(SUMPRODUCT((Barèmes!$A$6:$A$28="Vitesse — 30 m (s)")*(Barèmes!$B$6:$B$28=H248)*(Barèmes!$C$6:$C$28=IF(H248="6ème","Mixte",G248))*(Barèmes!$J$6:$J$28="+"))&gt;0,IF(R248&lt;=SUMIFS(Barèmes!$D$6:$D$28,Barèmes!$A$6:$A$28,"Vitesse — 30 m (s)",Barèmes!$B$6:$B$28,H248,Barèmes!$C$6:$C$28,IF(H248="6ème","Mixte",G248)),"à besoin",IF(R248&lt;=SUMIFS(Barèmes!$E$6:$E$28,Barèmes!$A$6:$A$28,"Vitesse — 30 m (s)",Barèmes!$B$6:$B$28,H248,Barèmes!$C$6:$C$28,IF(H248="6ème","Mixte",G248)),"fragile","satisfaisant")),IF(R248&gt;=SUMIFS(Barèmes!$D$6:$D$28,Barèmes!$A$6:$A$28,"Vitesse — 30 m (s)",Barèmes!$B$6:$B$28,H248,Barèmes!$C$6:$C$28,IF(H248="6ème","Mixte",G248)),"à besoin",IF(R248&gt;=SUMIFS(Barèmes!$E$6:$E$28,Barèmes!$A$6:$A$28,"Vitesse — 30 m (s)",Barèmes!$B$6:$B$28,H248,Barèmes!$C$6:$C$28,IF(H248="6ème","Mixte",G248)),"fragile","satisfaisant"))))</f>
        <v/>
      </c>
      <c r="T248" s="24" t="str">
        <f>IF(OR(R248="",SUMPRODUCT((Barèmes!$A$6:$A$28="Vitesse — 30 m (s)")*(Barèmes!$B$6:$B$28=H248)*(Barèmes!$C$6:$C$28=IF(H248="6ème","Mixte",G248)))=0),"",IF(SUMPRODUCT((Barèmes!$A$6:$A$28="Vitesse — 30 m (s)")*(Barèmes!$B$6:$B$28=H248)*(Barèmes!$C$6:$C$28=IF(H248="6ème","Mixte",G248))*(Barèmes!$J$6:$J$28="+"))&gt;0,IF(R248&lt;=SUMIFS(Barèmes!$F$6:$F$28,Barèmes!$A$6:$A$28,"Vitesse — 30 m (s)",Barèmes!$B$6:$B$28,H248,Barèmes!$C$6:$C$28,IF(H248="6ème","Mixte",G248)),Barèmes!$B$2,IF(R248&lt;=SUMIFS(Barèmes!$G$6:$G$28,Barèmes!$A$6:$A$28,"Vitesse — 30 m (s)",Barèmes!$B$6:$B$28,H248,Barèmes!$C$6:$C$28,IF(H248="6ème","Mixte",G248)),Barèmes!$C$2,IF(R248&lt;=SUMIFS(Barèmes!$H$6:$H$28,Barèmes!$A$6:$A$28,"Vitesse — 30 m (s)",Barèmes!$B$6:$B$28,H248,Barèmes!$C$6:$C$28,IF(H248="6ème","Mixte",G248)),Barèmes!$D$2,IF(R248&lt;=SUMIFS(Barèmes!$I$6:$I$28,Barèmes!$A$6:$A$28,"Vitesse — 30 m (s)",Barèmes!$B$6:$B$28,H248,Barèmes!$C$6:$C$28,IF(H248="6ème","Mixte",G248)),Barèmes!$E$2,Barèmes!$F$2)))),IF(R248&gt;=SUMIFS(Barèmes!$F$6:$F$28,Barèmes!$A$6:$A$28,"Vitesse — 30 m (s)",Barèmes!$B$6:$B$28,H248,Barèmes!$C$6:$C$28,IF(H248="6ème","Mixte",G248)),Barèmes!$B$2,IF(R248&gt;=SUMIFS(Barèmes!$G$6:$G$28,Barèmes!$A$6:$A$28,"Vitesse — 30 m (s)",Barèmes!$B$6:$B$28,H248,Barèmes!$C$6:$C$28,IF(H248="6ème","Mixte",G248)),Barèmes!$C$2,IF(R248&gt;=SUMIFS(Barèmes!$H$6:$H$28,Barèmes!$A$6:$A$28,"Vitesse — 30 m (s)",Barèmes!$B$6:$B$28,H248,Barèmes!$C$6:$C$28,IF(H248="6ème","Mixte",G248)),Barèmes!$D$2,IF(R248&gt;=SUMIFS(Barèmes!$I$6:$I$28,Barèmes!$A$6:$A$28,"Vitesse — 30 m (s)",Barèmes!$B$6:$B$28,H248,Barèmes!$C$6:$C$28,IF(H248="6ème","Mixte",G248)),Barèmes!$E$2,Barèmes!$F$2))))))</f>
        <v/>
      </c>
      <c r="U248" s="22"/>
      <c r="V248" s="25" t="str">
        <f>IF(OR(U248="",SUMPRODUCT((Barèmes!$A$6:$A$28="Vitesse — 50 m (s)")*(Barèmes!$B$6:$B$28=H248)*(Barèmes!$C$6:$C$28=IF(H248="6ème","Mixte",G248)))=0),"",IF(SUMPRODUCT((Barèmes!$A$6:$A$28="Vitesse — 50 m (s)")*(Barèmes!$B$6:$B$28=H248)*(Barèmes!$C$6:$C$28=IF(H248="6ème","Mixte",G248))*(Barèmes!$J$6:$J$28="+"))&gt;0,IF(U248&lt;=SUMIFS(Barèmes!$D$6:$D$28,Barèmes!$A$6:$A$28,"Vitesse — 50 m (s)",Barèmes!$B$6:$B$28,H248,Barèmes!$C$6:$C$28,IF(H248="6ème","Mixte",G248)),"à besoin",IF(U248&lt;=SUMIFS(Barèmes!$E$6:$E$28,Barèmes!$A$6:$A$28,"Vitesse — 50 m (s)",Barèmes!$B$6:$B$28,H248,Barèmes!$C$6:$C$28,IF(H248="6ème","Mixte",G248)),"fragile","satisfaisant")),IF(U248&gt;=SUMIFS(Barèmes!$D$6:$D$28,Barèmes!$A$6:$A$28,"Vitesse — 50 m (s)",Barèmes!$B$6:$B$28,H248,Barèmes!$C$6:$C$28,IF(H248="6ème","Mixte",G248)),"à besoin",IF(U248&gt;=SUMIFS(Barèmes!$E$6:$E$28,Barèmes!$A$6:$A$28,"Vitesse — 50 m (s)",Barèmes!$B$6:$B$28,H248,Barèmes!$C$6:$C$28,IF(H248="6ème","Mixte",G248)),"fragile","satisfaisant"))))</f>
        <v/>
      </c>
      <c r="W248" s="25" t="str">
        <f>IF(OR(U248="",SUMPRODUCT((Barèmes!$A$6:$A$28="Vitesse — 50 m (s)")*(Barèmes!$B$6:$B$28=H248)*(Barèmes!$C$6:$C$28=IF(H248="6ème","Mixte",G248)))=0),"",IF(SUMPRODUCT((Barèmes!$A$6:$A$28="Vitesse — 50 m (s)")*(Barèmes!$B$6:$B$28=H248)*(Barèmes!$C$6:$C$28=IF(H248="6ème","Mixte",G248))*(Barèmes!$J$6:$J$28="+"))&gt;0,IF(U248&lt;=SUMIFS(Barèmes!$F$6:$F$28,Barèmes!$A$6:$A$28,"Vitesse — 50 m (s)",Barèmes!$B$6:$B$28,H248,Barèmes!$C$6:$C$28,IF(H248="6ème","Mixte",G248)),Barèmes!$B$2,IF(U248&lt;=SUMIFS(Barèmes!$G$6:$G$28,Barèmes!$A$6:$A$28,"Vitesse — 50 m (s)",Barèmes!$B$6:$B$28,H248,Barèmes!$C$6:$C$28,IF(H248="6ème","Mixte",G248)),Barèmes!$C$2,IF(U248&lt;=SUMIFS(Barèmes!$H$6:$H$28,Barèmes!$A$6:$A$28,"Vitesse — 50 m (s)",Barèmes!$B$6:$B$28,H248,Barèmes!$C$6:$C$28,IF(H248="6ème","Mixte",G248)),Barèmes!$D$2,IF(U248&lt;=SUMIFS(Barèmes!$I$6:$I$28,Barèmes!$A$6:$A$28,"Vitesse — 50 m (s)",Barèmes!$B$6:$B$28,H248,Barèmes!$C$6:$C$28,IF(H248="6ème","Mixte",G248)),Barèmes!$E$2,Barèmes!$F$2)))),IF(U248&gt;=SUMIFS(Barèmes!$F$6:$F$28,Barèmes!$A$6:$A$28,"Vitesse — 50 m (s)",Barèmes!$B$6:$B$28,H248,Barèmes!$C$6:$C$28,IF(H248="6ème","Mixte",G248)),Barèmes!$B$2,IF(U248&gt;=SUMIFS(Barèmes!$G$6:$G$28,Barèmes!$A$6:$A$28,"Vitesse — 50 m (s)",Barèmes!$B$6:$B$28,H248,Barèmes!$C$6:$C$28,IF(H248="6ème","Mixte",G248)),Barèmes!$C$2,IF(U248&gt;=SUMIFS(Barèmes!$H$6:$H$28,Barèmes!$A$6:$A$28,"Vitesse — 50 m (s)",Barèmes!$B$6:$B$28,H248,Barèmes!$C$6:$C$28,IF(H248="6ème","Mixte",G248)),Barèmes!$D$2,IF(U248&gt;=SUMIFS(Barèmes!$I$6:$I$28,Barèmes!$A$6:$A$28,"Vitesse — 50 m (s)",Barèmes!$B$6:$B$28,H248,Barèmes!$C$6:$C$28,IF(H248="6ème","Mixte",G248)),Barèmes!$E$2,Barèmes!$F$2))))))</f>
        <v/>
      </c>
      <c r="X248" s="18"/>
      <c r="Y248" s="26" t="str" cm="1">
        <f t="array" ref="Y248">IF(OR(X248="",SUMPRODUCT((Barèmes!$A$6:$A$28="Souplesse (score 1-5)")*(Barèmes!$B$6:$B$28=H248)*(Barèmes!$C$6:$C$28=IF(H248="6ème","Mixte",G248)))=0),"",IF(SUMPRODUCT((Barèmes!$A$6:$A$28="Souplesse (score 1-5)")*(Barèmes!$B$6:$B$28=H248)*(Barèmes!$C$6:$C$28=IF(H248="6ème","Mixte",G248))*(Barèmes!$J$6:$J$28="+"))&gt;0,IF(X248&lt;=SUMIFS(Barèmes!$D$6:$D$28,Barèmes!$A$6:$A$28,"Souplesse (score 1-5)",Barèmes!$B$6:$B$28,H248,Barèmes!$C$6:$C$28,IF(H248="6ème","Mixte",G248)),"à besoin",IF(X248&lt;=SUMIFS(Barèmes!$E$6:$E$28,Barèmes!$A$6:$A$28,"Souplesse (score 1-5)",Barèmes!$B$6:$B$28,H248,Barèmes!$C$6:$C$28,IF(H248="6ème","Mixte",G248)),"fragile","satisfaisant")),IF(X248&gt;=SUMIFS(Barèmes!$D$6:$D$28,Barèmes!$A$6:$A$28,"Souplesse (score 1-5)",Barèmes!$B$6:$B$28,H248,Barèmes!$C$6:$C$28,IF(H248="6ème","Mixte",G248)),"à besoin",IF(X248&gt;=SUMIFS(Barèmes!$E$6:$E$28,Barèmes!$A$6:$A$28,"Souplesse (score 1-5)",Barèmes!$B$6:$B$28,H248,Barèmes!$C$6:$C$28,IF(H248="6ème","Mixte",G248)),"fragile","satisfaisant"))))</f>
        <v/>
      </c>
      <c r="Z248" s="26" t="str" cm="1">
        <f t="array" ref="Z248">IF(OR(X248="",SUMPRODUCT((Barèmes!$A$6:$A$28="Souplesse (score 1-5)")*(Barèmes!$B$6:$B$28=H248)*(Barèmes!$C$6:$C$28=IF(H248="6ème","Mixte",G248)))=0),"",IF(SUMPRODUCT((Barèmes!$A$6:$A$28="Souplesse (score 1-5)")*(Barèmes!$B$6:$B$28=H248)*(Barèmes!$C$6:$C$28=IF(H248="6ème","Mixte",G248))*(Barèmes!$J$6:$J$28="+"))&gt;0,IF(X248&lt;=SUMIFS(Barèmes!$F$6:$F$28,Barèmes!$A$6:$A$28,"Souplesse (score 1-5)",Barèmes!$B$6:$B$28,H248,Barèmes!$C$6:$C$28,IF(H248="6ème","Mixte",G248)),Barèmes!$B$2,IF(X248&lt;=SUMIFS(Barèmes!$G$6:$G$28,Barèmes!$A$6:$A$28,"Souplesse (score 1-5)",Barèmes!$B$6:$B$28,H248,Barèmes!$C$6:$C$28,IF(H248="6ème","Mixte",G248)),Barèmes!$C$2,IF(X248&lt;=SUMIFS(Barèmes!$H$6:$H$28,Barèmes!$A$6:$A$28,"Souplesse (score 1-5)",Barèmes!$B$6:$B$28,H248,Barèmes!$C$6:$C$28,IF(H248="6ème","Mixte",G248)),Barèmes!$D$2,IF(X248&lt;=SUMIFS(Barèmes!$I$6:$I$28,Barèmes!$A$6:$A$28,"Souplesse (score 1-5)",Barèmes!$B$6:$B$28,H248,Barèmes!$C$6:$C$28,IF(H248="6ème","Mixte",G248)),Barèmes!$E$2,Barèmes!$F$2)))),IF(X248&gt;=SUMIFS(Barèmes!$F$6:$F$28,Barèmes!$A$6:$A$28,"Souplesse (score 1-5)",Barèmes!$B$6:$B$28,H248,Barèmes!$C$6:$C$28,IF(H248="6ème","Mixte",G248)),Barèmes!$B$2,IF(X248&gt;=SUMIFS(Barèmes!$G$6:$G$28,Barèmes!$A$6:$A$28,"Souplesse (score 1-5)",Barèmes!$B$6:$B$28,H248,Barèmes!$C$6:$C$28,IF(H248="6ème","Mixte",G248)),Barèmes!$C$2,IF(X248&gt;=SUMIFS(Barèmes!$H$6:$H$28,Barèmes!$A$6:$A$28,"Souplesse (score 1-5)",Barèmes!$B$6:$B$28,H248,Barèmes!$C$6:$C$28,IF(H248="6ème","Mixte",G248)),Barèmes!$D$2,IF(X248&gt;=SUMIFS(Barèmes!$I$6:$I$28,Barèmes!$A$6:$A$28,"Souplesse (score 1-5)",Barèmes!$B$6:$B$28,H248,Barèmes!$C$6:$C$28,IF(H248="6ème","Mixte",G248)),Barèmes!$E$2,Barèmes!$F$2))))))</f>
        <v/>
      </c>
      <c r="AA248" s="22"/>
      <c r="AB248" s="27" t="str">
        <f>IF(OR(AA248="",SUMPRODUCT((Barèmes!$A$6:$A$28="Agilité — T-test 974 (s)")*(Barèmes!$B$6:$B$28=H248)*(Barèmes!$C$6:$C$28=IF(H248="6ème","Mixte",G248)))=0),"",IF(SUMPRODUCT((Barèmes!$A$6:$A$28="Agilité — T-test 974 (s)")*(Barèmes!$B$6:$B$28=H248)*(Barèmes!$C$6:$C$28=IF(H248="6ème","Mixte",G248))*(Barèmes!$J$6:$J$28="+"))&gt;0,IF(AA248&lt;=SUMIFS(Barèmes!$D$6:$D$28,Barèmes!$A$6:$A$28,"Agilité — T-test 974 (s)",Barèmes!$B$6:$B$28,H248,Barèmes!$C$6:$C$28,IF(H248="6ème","Mixte",G248)),"à besoin",IF(AA248&lt;=SUMIFS(Barèmes!$E$6:$E$28,Barèmes!$A$6:$A$28,"Agilité — T-test 974 (s)",Barèmes!$B$6:$B$28,H248,Barèmes!$C$6:$C$28,IF(H248="6ème","Mixte",G248)),"fragile","satisfaisant")),IF(AA248&gt;=SUMIFS(Barèmes!$D$6:$D$28,Barèmes!$A$6:$A$28,"Agilité — T-test 974 (s)",Barèmes!$B$6:$B$28,H248,Barèmes!$C$6:$C$28,IF(H248="6ème","Mixte",G248)),"à besoin",IF(AA248&gt;=SUMIFS(Barèmes!$E$6:$E$28,Barèmes!$A$6:$A$28,"Agilité — T-test 974 (s)",Barèmes!$B$6:$B$28,H248,Barèmes!$C$6:$C$28,IF(H248="6ème","Mixte",G248)),"fragile","satisfaisant"))))</f>
        <v/>
      </c>
      <c r="AC248" s="27" t="str">
        <f>IF(OR(AA248="",SUMPRODUCT((Barèmes!$A$6:$A$28="Agilité — T-test 974 (s)")*(Barèmes!$B$6:$B$28=H248)*(Barèmes!$C$6:$C$28=IF(H248="6ème","Mixte",G248)))=0),"",IF(SUMPRODUCT((Barèmes!$A$6:$A$28="Agilité — T-test 974 (s)")*(Barèmes!$B$6:$B$28=H248)*(Barèmes!$C$6:$C$28=IF(H248="6ème","Mixte",G248))*(Barèmes!$J$6:$J$28="+"))&gt;0,IF(AA248&lt;=SUMIFS(Barèmes!$F$6:$F$28,Barèmes!$A$6:$A$28,"Agilité — T-test 974 (s)",Barèmes!$B$6:$B$28,H248,Barèmes!$C$6:$C$28,IF(H248="6ème","Mixte",G248)),Barèmes!$B$2,IF(AA248&lt;=SUMIFS(Barèmes!$G$6:$G$28,Barèmes!$A$6:$A$28,"Agilité — T-test 974 (s)",Barèmes!$B$6:$B$28,H248,Barèmes!$C$6:$C$28,IF(H248="6ème","Mixte",G248)),Barèmes!$C$2,IF(AA248&lt;=SUMIFS(Barèmes!$H$6:$H$28,Barèmes!$A$6:$A$28,"Agilité — T-test 974 (s)",Barèmes!$B$6:$B$28,H248,Barèmes!$C$6:$C$28,IF(H248="6ème","Mixte",G248)),Barèmes!$D$2,IF(AA248&lt;=SUMIFS(Barèmes!$I$6:$I$28,Barèmes!$A$6:$A$28,"Agilité — T-test 974 (s)",Barèmes!$B$6:$B$28,H248,Barèmes!$C$6:$C$28,IF(H248="6ème","Mixte",G248)),Barèmes!$E$2,Barèmes!$F$2)))),IF(AA248&gt;=SUMIFS(Barèmes!$F$6:$F$28,Barèmes!$A$6:$A$28,"Agilité — T-test 974 (s)",Barèmes!$B$6:$B$28,H248,Barèmes!$C$6:$C$28,IF(H248="6ème","Mixte",G248)),Barèmes!$B$2,IF(AA248&gt;=SUMIFS(Barèmes!$G$6:$G$28,Barèmes!$A$6:$A$28,"Agilité — T-test 974 (s)",Barèmes!$B$6:$B$28,H248,Barèmes!$C$6:$C$28,IF(H248="6ème","Mixte",G248)),Barèmes!$C$2,IF(AA248&gt;=SUMIFS(Barèmes!$H$6:$H$28,Barèmes!$A$6:$A$28,"Agilité — T-test 974 (s)",Barèmes!$B$6:$B$28,H248,Barèmes!$C$6:$C$28,IF(H248="6ème","Mixte",G248)),Barèmes!$D$2,IF(AA248&gt;=SUMIFS(Barèmes!$I$6:$I$28,Barèmes!$A$6:$A$28,"Agilité — T-test 974 (s)",Barèmes!$B$6:$B$28,H248,Barèmes!$C$6:$C$28,IF(H248="6ème","Mixte",G248)),Barèmes!$E$2,Barèmes!$F$2))))))</f>
        <v/>
      </c>
      <c r="AD248" s="28" t="str">
        <f t="shared" si="26"/>
        <v/>
      </c>
      <c r="AE248" s="29" t="str">
        <f t="shared" si="27"/>
        <v/>
      </c>
      <c r="AF248" s="30" t="str">
        <f>IF(OR(AD248="",SUMPRODUCT((Barèmes!$A$6:$A$28="Surcoût d'agilité (s) — technique")*(Barèmes!$B$6:$B$28=H248)*(Barèmes!$C$6:$C$28=IF(H248="6ème","Mixte",G248)))=0),"",IF(SUMPRODUCT((Barèmes!$A$6:$A$28="Surcoût d'agilité (s) — technique")*(Barèmes!$B$6:$B$28=H248)*(Barèmes!$C$6:$C$28=IF(H248="6ème","Mixte",G248))*(Barèmes!$J$6:$J$28="+"))&gt;0,IF(AD248&lt;=SUMIFS(Barèmes!$D$6:$D$28,Barèmes!$A$6:$A$28,"Surcoût d'agilité (s) — technique",Barèmes!$B$6:$B$28,H248,Barèmes!$C$6:$C$28,IF(H248="6ème","Mixte",G248)),"à besoin",IF(AD248&lt;=SUMIFS(Barèmes!$E$6:$E$28,Barèmes!$A$6:$A$28,"Surcoût d'agilité (s) — technique",Barèmes!$B$6:$B$28,H248,Barèmes!$C$6:$C$28,IF(H248="6ème","Mixte",G248)),"fragile","satisfaisant")),IF(AD248&gt;=SUMIFS(Barèmes!$D$6:$D$28,Barèmes!$A$6:$A$28,"Surcoût d'agilité (s) — technique",Barèmes!$B$6:$B$28,H248,Barèmes!$C$6:$C$28,IF(H248="6ème","Mixte",G248)),"à besoin",IF(AD248&gt;=SUMIFS(Barèmes!$E$6:$E$28,Barèmes!$A$6:$A$28,"Surcoût d'agilité (s) — technique",Barèmes!$B$6:$B$28,H248,Barèmes!$C$6:$C$28,IF(H248="6ème","Mixte",G248)),"fragile","satisfaisant"))))</f>
        <v/>
      </c>
      <c r="AG248" s="30" t="str">
        <f>IF(OR(AD248="",SUMPRODUCT((Barèmes!$A$6:$A$28="Surcoût d'agilité (s) — technique")*(Barèmes!$B$6:$B$28=H248)*(Barèmes!$C$6:$C$28=IF(H248="6ème","Mixte",G248)))=0),"",IF(SUMPRODUCT((Barèmes!$A$6:$A$28="Surcoût d'agilité (s) — technique")*(Barèmes!$B$6:$B$28=H248)*(Barèmes!$C$6:$C$28=IF(H248="6ème","Mixte",G248))*(Barèmes!$J$6:$J$28="+"))&gt;0,IF(AD248&lt;=SUMIFS(Barèmes!$F$6:$F$28,Barèmes!$A$6:$A$28,"Surcoût d'agilité (s) — technique",Barèmes!$B$6:$B$28,H248,Barèmes!$C$6:$C$28,IF(H248="6ème","Mixte",G248)),Barèmes!$B$2,IF(AD248&lt;=SUMIFS(Barèmes!$G$6:$G$28,Barèmes!$A$6:$A$28,"Surcoût d'agilité (s) — technique",Barèmes!$B$6:$B$28,H248,Barèmes!$C$6:$C$28,IF(H248="6ème","Mixte",G248)),Barèmes!$C$2,IF(AD248&lt;=SUMIFS(Barèmes!$H$6:$H$28,Barèmes!$A$6:$A$28,"Surcoût d'agilité (s) — technique",Barèmes!$B$6:$B$28,H248,Barèmes!$C$6:$C$28,IF(H248="6ème","Mixte",G248)),Barèmes!$D$2,IF(AD248&lt;=SUMIFS(Barèmes!$I$6:$I$28,Barèmes!$A$6:$A$28,"Surcoût d'agilité (s) — technique",Barèmes!$B$6:$B$28,H248,Barèmes!$C$6:$C$28,IF(H248="6ème","Mixte",G248)),Barèmes!$E$2,Barèmes!$F$2)))),IF(AD248&gt;=SUMIFS(Barèmes!$F$6:$F$28,Barèmes!$A$6:$A$28,"Surcoût d'agilité (s) — technique",Barèmes!$B$6:$B$28,H248,Barèmes!$C$6:$C$28,IF(H248="6ème","Mixte",G248)),Barèmes!$B$2,IF(AD248&gt;=SUMIFS(Barèmes!$G$6:$G$28,Barèmes!$A$6:$A$28,"Surcoût d'agilité (s) — technique",Barèmes!$B$6:$B$28,H248,Barèmes!$C$6:$C$28,IF(H248="6ème","Mixte",G248)),Barèmes!$C$2,IF(AD248&gt;=SUMIFS(Barèmes!$H$6:$H$28,Barèmes!$A$6:$A$28,"Surcoût d'agilité (s) — technique",Barèmes!$B$6:$B$28,H248,Barèmes!$C$6:$C$28,IF(H248="6ème","Mixte",G248)),Barèmes!$D$2,IF(AD248&gt;=SUMIFS(Barèmes!$I$6:$I$28,Barèmes!$A$6:$A$28,"Surcoût d'agilité (s) — technique",Barèmes!$B$6:$B$28,H248,Barèmes!$C$6:$C$28,IF(H248="6ème","Mixte",G248)),Barèmes!$E$2,Barèmes!$F$2))))))</f>
        <v/>
      </c>
      <c r="AH248" s="31" t="str">
        <f>IF((IF(N248="",0,1)+IF(Q248="",0,1)+IF(W248="",0,1)+IF(Z248="",0,1)+IF(AC248="",0,1))=0,"",3*IF(N248=Barèmes!$B$2,1,IF(N248=Barèmes!$C$2,2,IF(N248=Barèmes!$D$2,3,IF(N248=Barèmes!$E$2,4,IF(N248=Barèmes!$F$2,5,0)))))+3*IF(Q248=Barèmes!$B$2,1,IF(Q248=Barèmes!$C$2,2,IF(Q248=Barèmes!$D$2,3,IF(Q248=Barèmes!$E$2,4,IF(Q248=Barèmes!$F$2,5,0)))))+2*IF(W248=Barèmes!$B$2,1,IF(W248=Barèmes!$C$2,2,IF(W248=Barèmes!$D$2,3,IF(W248=Barèmes!$E$2,4,IF(W248=Barèmes!$F$2,5,0)))))+1*IF(Z248=Barèmes!$B$2,1,IF(Z248=Barèmes!$C$2,2,IF(Z248=Barèmes!$D$2,3,IF(Z248=Barèmes!$E$2,4,IF(Z248=Barèmes!$F$2,5,0)))))+1*IF(AC248=Barèmes!$B$2,1,IF(AC248=Barèmes!$C$2,2,IF(AC248=Barèmes!$D$2,3,IF(AC248=Barèmes!$E$2,4,IF(AC248=Barèmes!$F$2,5,0))))))</f>
        <v/>
      </c>
      <c r="AI248" s="31"/>
      <c r="AJ248" s="32" t="str">
        <f>IFERROR(INDEX(Croissance!$B$5:$B$604,MATCH(A248,Croissance!$A$5:$A$604,0)),"")</f>
        <v/>
      </c>
      <c r="AK248" s="32" t="str">
        <f>IFERROR(INDEX(Croissance!$C$5:$C$604,MATCH(A248,Croissance!$A$5:$A$604,0)),"")</f>
        <v/>
      </c>
      <c r="AL248" s="32" t="str">
        <f>IFERROR(INDEX(Croissance!$D$5:$D$604,MATCH(A248,Croissance!$A$5:$A$604,0)),"")</f>
        <v/>
      </c>
      <c r="AM248" s="32" t="str">
        <f>IFERROR(INDEX(Croissance!$E$5:$E$604,MATCH(A248,Croissance!$A$5:$A$604,0)),"")</f>
        <v/>
      </c>
      <c r="AO248" s="33">
        <f t="shared" si="32"/>
        <v>0</v>
      </c>
      <c r="AP248" s="33">
        <f t="shared" si="28"/>
        <v>0</v>
      </c>
      <c r="AQ248" s="33">
        <f>IF(A248="",0,IF(AND(OR('Synthèse classe'!$C$2="Tous",C248='Synthèse classe'!$C$2),OR('Synthèse classe'!$C$3="Toutes",D248='Synthèse classe'!$C$3),OR('Synthèse classe'!$C$4="Toutes",AND('Synthèse classe'!$C$4="Dernière",AP248=1),B248=IFERROR(VALUE('Synthèse classe'!$C$4),0))),1,0))</f>
        <v>0</v>
      </c>
      <c r="AR248" s="34" t="str">
        <f t="shared" si="29"/>
        <v/>
      </c>
    </row>
    <row r="249" spans="1:44" x14ac:dyDescent="0.2">
      <c r="A249" s="17" t="str">
        <f t="shared" si="25"/>
        <v/>
      </c>
      <c r="B249" s="18"/>
      <c r="C249" s="19"/>
      <c r="D249" s="19"/>
      <c r="E249" s="19"/>
      <c r="F249" s="19"/>
      <c r="G249" s="19"/>
      <c r="H249" s="17" t="str">
        <f t="shared" si="30"/>
        <v/>
      </c>
      <c r="I249" s="20"/>
      <c r="J249" s="18"/>
      <c r="K249" s="19"/>
      <c r="L249" s="21" t="str">
        <f t="shared" si="31"/>
        <v/>
      </c>
      <c r="M249" s="21" t="str">
        <f>IF(OR(J249="",SUMPRODUCT((Barèmes!$A$6:$A$28="Endurance — Luc Léger (palier)")*(Barèmes!$B$6:$B$28=H249)*(Barèmes!$C$6:$C$28=IF(H249="6ème","Mixte",G249)))=0),"",IF(SUMPRODUCT((Barèmes!$A$6:$A$28="Endurance — Luc Léger (palier)")*(Barèmes!$B$6:$B$28=H249)*(Barèmes!$C$6:$C$28=IF(H249="6ème","Mixte",G249))*(Barèmes!$J$6:$J$28="+"))&gt;0,IF(J249&lt;=SUMIFS(Barèmes!$D$6:$D$28,Barèmes!$A$6:$A$28,"Endurance — Luc Léger (palier)",Barèmes!$B$6:$B$28,H249,Barèmes!$C$6:$C$28,IF(H249="6ème","Mixte",G249)),"à besoin",IF(J249&lt;=SUMIFS(Barèmes!$E$6:$E$28,Barèmes!$A$6:$A$28,"Endurance — Luc Léger (palier)",Barèmes!$B$6:$B$28,H249,Barèmes!$C$6:$C$28,IF(H249="6ème","Mixte",G249)),"fragile","satisfaisant")),IF(J249&gt;=SUMIFS(Barèmes!$D$6:$D$28,Barèmes!$A$6:$A$28,"Endurance — Luc Léger (palier)",Barèmes!$B$6:$B$28,H249,Barèmes!$C$6:$C$28,IF(H249="6ème","Mixte",G249)),"à besoin",IF(J249&gt;=SUMIFS(Barèmes!$E$6:$E$28,Barèmes!$A$6:$A$28,"Endurance — Luc Léger (palier)",Barèmes!$B$6:$B$28,H249,Barèmes!$C$6:$C$28,IF(H249="6ème","Mixte",G249)),"fragile","satisfaisant"))))</f>
        <v/>
      </c>
      <c r="N249" s="21" t="str">
        <f>IF(OR(J249="",SUMPRODUCT((Barèmes!$A$6:$A$28="Endurance — Luc Léger (palier)")*(Barèmes!$B$6:$B$28=H249)*(Barèmes!$C$6:$C$28=IF(H249="6ème","Mixte",G249)))=0),"",IF(SUMPRODUCT((Barèmes!$A$6:$A$28="Endurance — Luc Léger (palier)")*(Barèmes!$B$6:$B$28=H249)*(Barèmes!$C$6:$C$28=IF(H249="6ème","Mixte",G249))*(Barèmes!$J$6:$J$28="+"))&gt;0,IF(J249&lt;=SUMIFS(Barèmes!$F$6:$F$28,Barèmes!$A$6:$A$28,"Endurance — Luc Léger (palier)",Barèmes!$B$6:$B$28,H249,Barèmes!$C$6:$C$28,IF(H249="6ème","Mixte",G249)),Barèmes!$B$2,IF(J249&lt;=SUMIFS(Barèmes!$G$6:$G$28,Barèmes!$A$6:$A$28,"Endurance — Luc Léger (palier)",Barèmes!$B$6:$B$28,H249,Barèmes!$C$6:$C$28,IF(H249="6ème","Mixte",G249)),Barèmes!$C$2,IF(J249&lt;=SUMIFS(Barèmes!$H$6:$H$28,Barèmes!$A$6:$A$28,"Endurance — Luc Léger (palier)",Barèmes!$B$6:$B$28,H249,Barèmes!$C$6:$C$28,IF(H249="6ème","Mixte",G249)),Barèmes!$D$2,IF(J249&lt;=SUMIFS(Barèmes!$I$6:$I$28,Barèmes!$A$6:$A$28,"Endurance — Luc Léger (palier)",Barèmes!$B$6:$B$28,H249,Barèmes!$C$6:$C$28,IF(H249="6ème","Mixte",G249)),Barèmes!$E$2,Barèmes!$F$2)))),IF(J249&gt;=SUMIFS(Barèmes!$F$6:$F$28,Barèmes!$A$6:$A$28,"Endurance — Luc Léger (palier)",Barèmes!$B$6:$B$28,H249,Barèmes!$C$6:$C$28,IF(H249="6ème","Mixte",G249)),Barèmes!$B$2,IF(J249&gt;=SUMIFS(Barèmes!$G$6:$G$28,Barèmes!$A$6:$A$28,"Endurance — Luc Léger (palier)",Barèmes!$B$6:$B$28,H249,Barèmes!$C$6:$C$28,IF(H249="6ème","Mixte",G249)),Barèmes!$C$2,IF(J249&gt;=SUMIFS(Barèmes!$H$6:$H$28,Barèmes!$A$6:$A$28,"Endurance — Luc Léger (palier)",Barèmes!$B$6:$B$28,H249,Barèmes!$C$6:$C$28,IF(H249="6ème","Mixte",G249)),Barèmes!$D$2,IF(J249&gt;=SUMIFS(Barèmes!$I$6:$I$28,Barèmes!$A$6:$A$28,"Endurance — Luc Léger (palier)",Barèmes!$B$6:$B$28,H249,Barèmes!$C$6:$C$28,IF(H249="6ème","Mixte",G249)),Barèmes!$E$2,Barèmes!$F$2))))))</f>
        <v/>
      </c>
      <c r="O249" s="22"/>
      <c r="P249" s="23" t="str">
        <f>IF(OR(O249="",SUMPRODUCT((Barèmes!$A$6:$A$28="Force bas du corps — Saut en longueur (m)")*(Barèmes!$B$6:$B$28=H249)*(Barèmes!$C$6:$C$28=IF(H249="6ème","Mixte",G249)))=0),"",IF(SUMPRODUCT((Barèmes!$A$6:$A$28="Force bas du corps — Saut en longueur (m)")*(Barèmes!$B$6:$B$28=H249)*(Barèmes!$C$6:$C$28=IF(H249="6ème","Mixte",G249))*(Barèmes!$J$6:$J$28="+"))&gt;0,IF(O249&lt;=SUMIFS(Barèmes!$D$6:$D$28,Barèmes!$A$6:$A$28,"Force bas du corps — Saut en longueur (m)",Barèmes!$B$6:$B$28,H249,Barèmes!$C$6:$C$28,IF(H249="6ème","Mixte",G249)),"à besoin",IF(O249&lt;=SUMIFS(Barèmes!$E$6:$E$28,Barèmes!$A$6:$A$28,"Force bas du corps — Saut en longueur (m)",Barèmes!$B$6:$B$28,H249,Barèmes!$C$6:$C$28,IF(H249="6ème","Mixte",G249)),"fragile","satisfaisant")),IF(O249&gt;=SUMIFS(Barèmes!$D$6:$D$28,Barèmes!$A$6:$A$28,"Force bas du corps — Saut en longueur (m)",Barèmes!$B$6:$B$28,H249,Barèmes!$C$6:$C$28,IF(H249="6ème","Mixte",G249)),"à besoin",IF(O249&gt;=SUMIFS(Barèmes!$E$6:$E$28,Barèmes!$A$6:$A$28,"Force bas du corps — Saut en longueur (m)",Barèmes!$B$6:$B$28,H249,Barèmes!$C$6:$C$28,IF(H249="6ème","Mixte",G249)),"fragile","satisfaisant"))))</f>
        <v/>
      </c>
      <c r="Q249" s="23" t="str">
        <f>IF(OR(O249="",SUMPRODUCT((Barèmes!$A$6:$A$28="Force bas du corps — Saut en longueur (m)")*(Barèmes!$B$6:$B$28=H249)*(Barèmes!$C$6:$C$28=IF(H249="6ème","Mixte",G249)))=0),"",IF(SUMPRODUCT((Barèmes!$A$6:$A$28="Force bas du corps — Saut en longueur (m)")*(Barèmes!$B$6:$B$28=H249)*(Barèmes!$C$6:$C$28=IF(H249="6ème","Mixte",G249))*(Barèmes!$J$6:$J$28="+"))&gt;0,IF(O249&lt;=SUMIFS(Barèmes!$F$6:$F$28,Barèmes!$A$6:$A$28,"Force bas du corps — Saut en longueur (m)",Barèmes!$B$6:$B$28,H249,Barèmes!$C$6:$C$28,IF(H249="6ème","Mixte",G249)),Barèmes!$B$2,IF(O249&lt;=SUMIFS(Barèmes!$G$6:$G$28,Barèmes!$A$6:$A$28,"Force bas du corps — Saut en longueur (m)",Barèmes!$B$6:$B$28,H249,Barèmes!$C$6:$C$28,IF(H249="6ème","Mixte",G249)),Barèmes!$C$2,IF(O249&lt;=SUMIFS(Barèmes!$H$6:$H$28,Barèmes!$A$6:$A$28,"Force bas du corps — Saut en longueur (m)",Barèmes!$B$6:$B$28,H249,Barèmes!$C$6:$C$28,IF(H249="6ème","Mixte",G249)),Barèmes!$D$2,IF(O249&lt;=SUMIFS(Barèmes!$I$6:$I$28,Barèmes!$A$6:$A$28,"Force bas du corps — Saut en longueur (m)",Barèmes!$B$6:$B$28,H249,Barèmes!$C$6:$C$28,IF(H249="6ème","Mixte",G249)),Barèmes!$E$2,Barèmes!$F$2)))),IF(O249&gt;=SUMIFS(Barèmes!$F$6:$F$28,Barèmes!$A$6:$A$28,"Force bas du corps — Saut en longueur (m)",Barèmes!$B$6:$B$28,H249,Barèmes!$C$6:$C$28,IF(H249="6ème","Mixte",G249)),Barèmes!$B$2,IF(O249&gt;=SUMIFS(Barèmes!$G$6:$G$28,Barèmes!$A$6:$A$28,"Force bas du corps — Saut en longueur (m)",Barèmes!$B$6:$B$28,H249,Barèmes!$C$6:$C$28,IF(H249="6ème","Mixte",G249)),Barèmes!$C$2,IF(O249&gt;=SUMIFS(Barèmes!$H$6:$H$28,Barèmes!$A$6:$A$28,"Force bas du corps — Saut en longueur (m)",Barèmes!$B$6:$B$28,H249,Barèmes!$C$6:$C$28,IF(H249="6ème","Mixte",G249)),Barèmes!$D$2,IF(O249&gt;=SUMIFS(Barèmes!$I$6:$I$28,Barèmes!$A$6:$A$28,"Force bas du corps — Saut en longueur (m)",Barèmes!$B$6:$B$28,H249,Barèmes!$C$6:$C$28,IF(H249="6ème","Mixte",G249)),Barèmes!$E$2,Barèmes!$F$2))))))</f>
        <v/>
      </c>
      <c r="R249" s="22"/>
      <c r="S249" s="24" t="str">
        <f>IF(OR(R249="",SUMPRODUCT((Barèmes!$A$6:$A$28="Vitesse — 30 m (s)")*(Barèmes!$B$6:$B$28=H249)*(Barèmes!$C$6:$C$28=IF(H249="6ème","Mixte",G249)))=0),"",IF(SUMPRODUCT((Barèmes!$A$6:$A$28="Vitesse — 30 m (s)")*(Barèmes!$B$6:$B$28=H249)*(Barèmes!$C$6:$C$28=IF(H249="6ème","Mixte",G249))*(Barèmes!$J$6:$J$28="+"))&gt;0,IF(R249&lt;=SUMIFS(Barèmes!$D$6:$D$28,Barèmes!$A$6:$A$28,"Vitesse — 30 m (s)",Barèmes!$B$6:$B$28,H249,Barèmes!$C$6:$C$28,IF(H249="6ème","Mixte",G249)),"à besoin",IF(R249&lt;=SUMIFS(Barèmes!$E$6:$E$28,Barèmes!$A$6:$A$28,"Vitesse — 30 m (s)",Barèmes!$B$6:$B$28,H249,Barèmes!$C$6:$C$28,IF(H249="6ème","Mixte",G249)),"fragile","satisfaisant")),IF(R249&gt;=SUMIFS(Barèmes!$D$6:$D$28,Barèmes!$A$6:$A$28,"Vitesse — 30 m (s)",Barèmes!$B$6:$B$28,H249,Barèmes!$C$6:$C$28,IF(H249="6ème","Mixte",G249)),"à besoin",IF(R249&gt;=SUMIFS(Barèmes!$E$6:$E$28,Barèmes!$A$6:$A$28,"Vitesse — 30 m (s)",Barèmes!$B$6:$B$28,H249,Barèmes!$C$6:$C$28,IF(H249="6ème","Mixte",G249)),"fragile","satisfaisant"))))</f>
        <v/>
      </c>
      <c r="T249" s="24" t="str">
        <f>IF(OR(R249="",SUMPRODUCT((Barèmes!$A$6:$A$28="Vitesse — 30 m (s)")*(Barèmes!$B$6:$B$28=H249)*(Barèmes!$C$6:$C$28=IF(H249="6ème","Mixte",G249)))=0),"",IF(SUMPRODUCT((Barèmes!$A$6:$A$28="Vitesse — 30 m (s)")*(Barèmes!$B$6:$B$28=H249)*(Barèmes!$C$6:$C$28=IF(H249="6ème","Mixte",G249))*(Barèmes!$J$6:$J$28="+"))&gt;0,IF(R249&lt;=SUMIFS(Barèmes!$F$6:$F$28,Barèmes!$A$6:$A$28,"Vitesse — 30 m (s)",Barèmes!$B$6:$B$28,H249,Barèmes!$C$6:$C$28,IF(H249="6ème","Mixte",G249)),Barèmes!$B$2,IF(R249&lt;=SUMIFS(Barèmes!$G$6:$G$28,Barèmes!$A$6:$A$28,"Vitesse — 30 m (s)",Barèmes!$B$6:$B$28,H249,Barèmes!$C$6:$C$28,IF(H249="6ème","Mixte",G249)),Barèmes!$C$2,IF(R249&lt;=SUMIFS(Barèmes!$H$6:$H$28,Barèmes!$A$6:$A$28,"Vitesse — 30 m (s)",Barèmes!$B$6:$B$28,H249,Barèmes!$C$6:$C$28,IF(H249="6ème","Mixte",G249)),Barèmes!$D$2,IF(R249&lt;=SUMIFS(Barèmes!$I$6:$I$28,Barèmes!$A$6:$A$28,"Vitesse — 30 m (s)",Barèmes!$B$6:$B$28,H249,Barèmes!$C$6:$C$28,IF(H249="6ème","Mixte",G249)),Barèmes!$E$2,Barèmes!$F$2)))),IF(R249&gt;=SUMIFS(Barèmes!$F$6:$F$28,Barèmes!$A$6:$A$28,"Vitesse — 30 m (s)",Barèmes!$B$6:$B$28,H249,Barèmes!$C$6:$C$28,IF(H249="6ème","Mixte",G249)),Barèmes!$B$2,IF(R249&gt;=SUMIFS(Barèmes!$G$6:$G$28,Barèmes!$A$6:$A$28,"Vitesse — 30 m (s)",Barèmes!$B$6:$B$28,H249,Barèmes!$C$6:$C$28,IF(H249="6ème","Mixte",G249)),Barèmes!$C$2,IF(R249&gt;=SUMIFS(Barèmes!$H$6:$H$28,Barèmes!$A$6:$A$28,"Vitesse — 30 m (s)",Barèmes!$B$6:$B$28,H249,Barèmes!$C$6:$C$28,IF(H249="6ème","Mixte",G249)),Barèmes!$D$2,IF(R249&gt;=SUMIFS(Barèmes!$I$6:$I$28,Barèmes!$A$6:$A$28,"Vitesse — 30 m (s)",Barèmes!$B$6:$B$28,H249,Barèmes!$C$6:$C$28,IF(H249="6ème","Mixte",G249)),Barèmes!$E$2,Barèmes!$F$2))))))</f>
        <v/>
      </c>
      <c r="U249" s="22"/>
      <c r="V249" s="25" t="str">
        <f>IF(OR(U249="",SUMPRODUCT((Barèmes!$A$6:$A$28="Vitesse — 50 m (s)")*(Barèmes!$B$6:$B$28=H249)*(Barèmes!$C$6:$C$28=IF(H249="6ème","Mixte",G249)))=0),"",IF(SUMPRODUCT((Barèmes!$A$6:$A$28="Vitesse — 50 m (s)")*(Barèmes!$B$6:$B$28=H249)*(Barèmes!$C$6:$C$28=IF(H249="6ème","Mixte",G249))*(Barèmes!$J$6:$J$28="+"))&gt;0,IF(U249&lt;=SUMIFS(Barèmes!$D$6:$D$28,Barèmes!$A$6:$A$28,"Vitesse — 50 m (s)",Barèmes!$B$6:$B$28,H249,Barèmes!$C$6:$C$28,IF(H249="6ème","Mixte",G249)),"à besoin",IF(U249&lt;=SUMIFS(Barèmes!$E$6:$E$28,Barèmes!$A$6:$A$28,"Vitesse — 50 m (s)",Barèmes!$B$6:$B$28,H249,Barèmes!$C$6:$C$28,IF(H249="6ème","Mixte",G249)),"fragile","satisfaisant")),IF(U249&gt;=SUMIFS(Barèmes!$D$6:$D$28,Barèmes!$A$6:$A$28,"Vitesse — 50 m (s)",Barèmes!$B$6:$B$28,H249,Barèmes!$C$6:$C$28,IF(H249="6ème","Mixte",G249)),"à besoin",IF(U249&gt;=SUMIFS(Barèmes!$E$6:$E$28,Barèmes!$A$6:$A$28,"Vitesse — 50 m (s)",Barèmes!$B$6:$B$28,H249,Barèmes!$C$6:$C$28,IF(H249="6ème","Mixte",G249)),"fragile","satisfaisant"))))</f>
        <v/>
      </c>
      <c r="W249" s="25" t="str">
        <f>IF(OR(U249="",SUMPRODUCT((Barèmes!$A$6:$A$28="Vitesse — 50 m (s)")*(Barèmes!$B$6:$B$28=H249)*(Barèmes!$C$6:$C$28=IF(H249="6ème","Mixte",G249)))=0),"",IF(SUMPRODUCT((Barèmes!$A$6:$A$28="Vitesse — 50 m (s)")*(Barèmes!$B$6:$B$28=H249)*(Barèmes!$C$6:$C$28=IF(H249="6ème","Mixte",G249))*(Barèmes!$J$6:$J$28="+"))&gt;0,IF(U249&lt;=SUMIFS(Barèmes!$F$6:$F$28,Barèmes!$A$6:$A$28,"Vitesse — 50 m (s)",Barèmes!$B$6:$B$28,H249,Barèmes!$C$6:$C$28,IF(H249="6ème","Mixte",G249)),Barèmes!$B$2,IF(U249&lt;=SUMIFS(Barèmes!$G$6:$G$28,Barèmes!$A$6:$A$28,"Vitesse — 50 m (s)",Barèmes!$B$6:$B$28,H249,Barèmes!$C$6:$C$28,IF(H249="6ème","Mixte",G249)),Barèmes!$C$2,IF(U249&lt;=SUMIFS(Barèmes!$H$6:$H$28,Barèmes!$A$6:$A$28,"Vitesse — 50 m (s)",Barèmes!$B$6:$B$28,H249,Barèmes!$C$6:$C$28,IF(H249="6ème","Mixte",G249)),Barèmes!$D$2,IF(U249&lt;=SUMIFS(Barèmes!$I$6:$I$28,Barèmes!$A$6:$A$28,"Vitesse — 50 m (s)",Barèmes!$B$6:$B$28,H249,Barèmes!$C$6:$C$28,IF(H249="6ème","Mixte",G249)),Barèmes!$E$2,Barèmes!$F$2)))),IF(U249&gt;=SUMIFS(Barèmes!$F$6:$F$28,Barèmes!$A$6:$A$28,"Vitesse — 50 m (s)",Barèmes!$B$6:$B$28,H249,Barèmes!$C$6:$C$28,IF(H249="6ème","Mixte",G249)),Barèmes!$B$2,IF(U249&gt;=SUMIFS(Barèmes!$G$6:$G$28,Barèmes!$A$6:$A$28,"Vitesse — 50 m (s)",Barèmes!$B$6:$B$28,H249,Barèmes!$C$6:$C$28,IF(H249="6ème","Mixte",G249)),Barèmes!$C$2,IF(U249&gt;=SUMIFS(Barèmes!$H$6:$H$28,Barèmes!$A$6:$A$28,"Vitesse — 50 m (s)",Barèmes!$B$6:$B$28,H249,Barèmes!$C$6:$C$28,IF(H249="6ème","Mixte",G249)),Barèmes!$D$2,IF(U249&gt;=SUMIFS(Barèmes!$I$6:$I$28,Barèmes!$A$6:$A$28,"Vitesse — 50 m (s)",Barèmes!$B$6:$B$28,H249,Barèmes!$C$6:$C$28,IF(H249="6ème","Mixte",G249)),Barèmes!$E$2,Barèmes!$F$2))))))</f>
        <v/>
      </c>
      <c r="X249" s="18"/>
      <c r="Y249" s="26" t="str" cm="1">
        <f t="array" ref="Y249">IF(OR(X249="",SUMPRODUCT((Barèmes!$A$6:$A$28="Souplesse (score 1-5)")*(Barèmes!$B$6:$B$28=H249)*(Barèmes!$C$6:$C$28=IF(H249="6ème","Mixte",G249)))=0),"",IF(SUMPRODUCT((Barèmes!$A$6:$A$28="Souplesse (score 1-5)")*(Barèmes!$B$6:$B$28=H249)*(Barèmes!$C$6:$C$28=IF(H249="6ème","Mixte",G249))*(Barèmes!$J$6:$J$28="+"))&gt;0,IF(X249&lt;=SUMIFS(Barèmes!$D$6:$D$28,Barèmes!$A$6:$A$28,"Souplesse (score 1-5)",Barèmes!$B$6:$B$28,H249,Barèmes!$C$6:$C$28,IF(H249="6ème","Mixte",G249)),"à besoin",IF(X249&lt;=SUMIFS(Barèmes!$E$6:$E$28,Barèmes!$A$6:$A$28,"Souplesse (score 1-5)",Barèmes!$B$6:$B$28,H249,Barèmes!$C$6:$C$28,IF(H249="6ème","Mixte",G249)),"fragile","satisfaisant")),IF(X249&gt;=SUMIFS(Barèmes!$D$6:$D$28,Barèmes!$A$6:$A$28,"Souplesse (score 1-5)",Barèmes!$B$6:$B$28,H249,Barèmes!$C$6:$C$28,IF(H249="6ème","Mixte",G249)),"à besoin",IF(X249&gt;=SUMIFS(Barèmes!$E$6:$E$28,Barèmes!$A$6:$A$28,"Souplesse (score 1-5)",Barèmes!$B$6:$B$28,H249,Barèmes!$C$6:$C$28,IF(H249="6ème","Mixte",G249)),"fragile","satisfaisant"))))</f>
        <v/>
      </c>
      <c r="Z249" s="26" t="str" cm="1">
        <f t="array" ref="Z249">IF(OR(X249="",SUMPRODUCT((Barèmes!$A$6:$A$28="Souplesse (score 1-5)")*(Barèmes!$B$6:$B$28=H249)*(Barèmes!$C$6:$C$28=IF(H249="6ème","Mixte",G249)))=0),"",IF(SUMPRODUCT((Barèmes!$A$6:$A$28="Souplesse (score 1-5)")*(Barèmes!$B$6:$B$28=H249)*(Barèmes!$C$6:$C$28=IF(H249="6ème","Mixte",G249))*(Barèmes!$J$6:$J$28="+"))&gt;0,IF(X249&lt;=SUMIFS(Barèmes!$F$6:$F$28,Barèmes!$A$6:$A$28,"Souplesse (score 1-5)",Barèmes!$B$6:$B$28,H249,Barèmes!$C$6:$C$28,IF(H249="6ème","Mixte",G249)),Barèmes!$B$2,IF(X249&lt;=SUMIFS(Barèmes!$G$6:$G$28,Barèmes!$A$6:$A$28,"Souplesse (score 1-5)",Barèmes!$B$6:$B$28,H249,Barèmes!$C$6:$C$28,IF(H249="6ème","Mixte",G249)),Barèmes!$C$2,IF(X249&lt;=SUMIFS(Barèmes!$H$6:$H$28,Barèmes!$A$6:$A$28,"Souplesse (score 1-5)",Barèmes!$B$6:$B$28,H249,Barèmes!$C$6:$C$28,IF(H249="6ème","Mixte",G249)),Barèmes!$D$2,IF(X249&lt;=SUMIFS(Barèmes!$I$6:$I$28,Barèmes!$A$6:$A$28,"Souplesse (score 1-5)",Barèmes!$B$6:$B$28,H249,Barèmes!$C$6:$C$28,IF(H249="6ème","Mixte",G249)),Barèmes!$E$2,Barèmes!$F$2)))),IF(X249&gt;=SUMIFS(Barèmes!$F$6:$F$28,Barèmes!$A$6:$A$28,"Souplesse (score 1-5)",Barèmes!$B$6:$B$28,H249,Barèmes!$C$6:$C$28,IF(H249="6ème","Mixte",G249)),Barèmes!$B$2,IF(X249&gt;=SUMIFS(Barèmes!$G$6:$G$28,Barèmes!$A$6:$A$28,"Souplesse (score 1-5)",Barèmes!$B$6:$B$28,H249,Barèmes!$C$6:$C$28,IF(H249="6ème","Mixte",G249)),Barèmes!$C$2,IF(X249&gt;=SUMIFS(Barèmes!$H$6:$H$28,Barèmes!$A$6:$A$28,"Souplesse (score 1-5)",Barèmes!$B$6:$B$28,H249,Barèmes!$C$6:$C$28,IF(H249="6ème","Mixte",G249)),Barèmes!$D$2,IF(X249&gt;=SUMIFS(Barèmes!$I$6:$I$28,Barèmes!$A$6:$A$28,"Souplesse (score 1-5)",Barèmes!$B$6:$B$28,H249,Barèmes!$C$6:$C$28,IF(H249="6ème","Mixte",G249)),Barèmes!$E$2,Barèmes!$F$2))))))</f>
        <v/>
      </c>
      <c r="AA249" s="22"/>
      <c r="AB249" s="27" t="str">
        <f>IF(OR(AA249="",SUMPRODUCT((Barèmes!$A$6:$A$28="Agilité — T-test 974 (s)")*(Barèmes!$B$6:$B$28=H249)*(Barèmes!$C$6:$C$28=IF(H249="6ème","Mixte",G249)))=0),"",IF(SUMPRODUCT((Barèmes!$A$6:$A$28="Agilité — T-test 974 (s)")*(Barèmes!$B$6:$B$28=H249)*(Barèmes!$C$6:$C$28=IF(H249="6ème","Mixte",G249))*(Barèmes!$J$6:$J$28="+"))&gt;0,IF(AA249&lt;=SUMIFS(Barèmes!$D$6:$D$28,Barèmes!$A$6:$A$28,"Agilité — T-test 974 (s)",Barèmes!$B$6:$B$28,H249,Barèmes!$C$6:$C$28,IF(H249="6ème","Mixte",G249)),"à besoin",IF(AA249&lt;=SUMIFS(Barèmes!$E$6:$E$28,Barèmes!$A$6:$A$28,"Agilité — T-test 974 (s)",Barèmes!$B$6:$B$28,H249,Barèmes!$C$6:$C$28,IF(H249="6ème","Mixte",G249)),"fragile","satisfaisant")),IF(AA249&gt;=SUMIFS(Barèmes!$D$6:$D$28,Barèmes!$A$6:$A$28,"Agilité — T-test 974 (s)",Barèmes!$B$6:$B$28,H249,Barèmes!$C$6:$C$28,IF(H249="6ème","Mixte",G249)),"à besoin",IF(AA249&gt;=SUMIFS(Barèmes!$E$6:$E$28,Barèmes!$A$6:$A$28,"Agilité — T-test 974 (s)",Barèmes!$B$6:$B$28,H249,Barèmes!$C$6:$C$28,IF(H249="6ème","Mixte",G249)),"fragile","satisfaisant"))))</f>
        <v/>
      </c>
      <c r="AC249" s="27" t="str">
        <f>IF(OR(AA249="",SUMPRODUCT((Barèmes!$A$6:$A$28="Agilité — T-test 974 (s)")*(Barèmes!$B$6:$B$28=H249)*(Barèmes!$C$6:$C$28=IF(H249="6ème","Mixte",G249)))=0),"",IF(SUMPRODUCT((Barèmes!$A$6:$A$28="Agilité — T-test 974 (s)")*(Barèmes!$B$6:$B$28=H249)*(Barèmes!$C$6:$C$28=IF(H249="6ème","Mixte",G249))*(Barèmes!$J$6:$J$28="+"))&gt;0,IF(AA249&lt;=SUMIFS(Barèmes!$F$6:$F$28,Barèmes!$A$6:$A$28,"Agilité — T-test 974 (s)",Barèmes!$B$6:$B$28,H249,Barèmes!$C$6:$C$28,IF(H249="6ème","Mixte",G249)),Barèmes!$B$2,IF(AA249&lt;=SUMIFS(Barèmes!$G$6:$G$28,Barèmes!$A$6:$A$28,"Agilité — T-test 974 (s)",Barèmes!$B$6:$B$28,H249,Barèmes!$C$6:$C$28,IF(H249="6ème","Mixte",G249)),Barèmes!$C$2,IF(AA249&lt;=SUMIFS(Barèmes!$H$6:$H$28,Barèmes!$A$6:$A$28,"Agilité — T-test 974 (s)",Barèmes!$B$6:$B$28,H249,Barèmes!$C$6:$C$28,IF(H249="6ème","Mixte",G249)),Barèmes!$D$2,IF(AA249&lt;=SUMIFS(Barèmes!$I$6:$I$28,Barèmes!$A$6:$A$28,"Agilité — T-test 974 (s)",Barèmes!$B$6:$B$28,H249,Barèmes!$C$6:$C$28,IF(H249="6ème","Mixte",G249)),Barèmes!$E$2,Barèmes!$F$2)))),IF(AA249&gt;=SUMIFS(Barèmes!$F$6:$F$28,Barèmes!$A$6:$A$28,"Agilité — T-test 974 (s)",Barèmes!$B$6:$B$28,H249,Barèmes!$C$6:$C$28,IF(H249="6ème","Mixte",G249)),Barèmes!$B$2,IF(AA249&gt;=SUMIFS(Barèmes!$G$6:$G$28,Barèmes!$A$6:$A$28,"Agilité — T-test 974 (s)",Barèmes!$B$6:$B$28,H249,Barèmes!$C$6:$C$28,IF(H249="6ème","Mixte",G249)),Barèmes!$C$2,IF(AA249&gt;=SUMIFS(Barèmes!$H$6:$H$28,Barèmes!$A$6:$A$28,"Agilité — T-test 974 (s)",Barèmes!$B$6:$B$28,H249,Barèmes!$C$6:$C$28,IF(H249="6ème","Mixte",G249)),Barèmes!$D$2,IF(AA249&gt;=SUMIFS(Barèmes!$I$6:$I$28,Barèmes!$A$6:$A$28,"Agilité — T-test 974 (s)",Barèmes!$B$6:$B$28,H249,Barèmes!$C$6:$C$28,IF(H249="6ème","Mixte",G249)),Barèmes!$E$2,Barèmes!$F$2))))))</f>
        <v/>
      </c>
      <c r="AD249" s="28" t="str">
        <f t="shared" si="26"/>
        <v/>
      </c>
      <c r="AE249" s="29" t="str">
        <f t="shared" si="27"/>
        <v/>
      </c>
      <c r="AF249" s="30" t="str">
        <f>IF(OR(AD249="",SUMPRODUCT((Barèmes!$A$6:$A$28="Surcoût d'agilité (s) — technique")*(Barèmes!$B$6:$B$28=H249)*(Barèmes!$C$6:$C$28=IF(H249="6ème","Mixte",G249)))=0),"",IF(SUMPRODUCT((Barèmes!$A$6:$A$28="Surcoût d'agilité (s) — technique")*(Barèmes!$B$6:$B$28=H249)*(Barèmes!$C$6:$C$28=IF(H249="6ème","Mixte",G249))*(Barèmes!$J$6:$J$28="+"))&gt;0,IF(AD249&lt;=SUMIFS(Barèmes!$D$6:$D$28,Barèmes!$A$6:$A$28,"Surcoût d'agilité (s) — technique",Barèmes!$B$6:$B$28,H249,Barèmes!$C$6:$C$28,IF(H249="6ème","Mixte",G249)),"à besoin",IF(AD249&lt;=SUMIFS(Barèmes!$E$6:$E$28,Barèmes!$A$6:$A$28,"Surcoût d'agilité (s) — technique",Barèmes!$B$6:$B$28,H249,Barèmes!$C$6:$C$28,IF(H249="6ème","Mixte",G249)),"fragile","satisfaisant")),IF(AD249&gt;=SUMIFS(Barèmes!$D$6:$D$28,Barèmes!$A$6:$A$28,"Surcoût d'agilité (s) — technique",Barèmes!$B$6:$B$28,H249,Barèmes!$C$6:$C$28,IF(H249="6ème","Mixte",G249)),"à besoin",IF(AD249&gt;=SUMIFS(Barèmes!$E$6:$E$28,Barèmes!$A$6:$A$28,"Surcoût d'agilité (s) — technique",Barèmes!$B$6:$B$28,H249,Barèmes!$C$6:$C$28,IF(H249="6ème","Mixte",G249)),"fragile","satisfaisant"))))</f>
        <v/>
      </c>
      <c r="AG249" s="30" t="str">
        <f>IF(OR(AD249="",SUMPRODUCT((Barèmes!$A$6:$A$28="Surcoût d'agilité (s) — technique")*(Barèmes!$B$6:$B$28=H249)*(Barèmes!$C$6:$C$28=IF(H249="6ème","Mixte",G249)))=0),"",IF(SUMPRODUCT((Barèmes!$A$6:$A$28="Surcoût d'agilité (s) — technique")*(Barèmes!$B$6:$B$28=H249)*(Barèmes!$C$6:$C$28=IF(H249="6ème","Mixte",G249))*(Barèmes!$J$6:$J$28="+"))&gt;0,IF(AD249&lt;=SUMIFS(Barèmes!$F$6:$F$28,Barèmes!$A$6:$A$28,"Surcoût d'agilité (s) — technique",Barèmes!$B$6:$B$28,H249,Barèmes!$C$6:$C$28,IF(H249="6ème","Mixte",G249)),Barèmes!$B$2,IF(AD249&lt;=SUMIFS(Barèmes!$G$6:$G$28,Barèmes!$A$6:$A$28,"Surcoût d'agilité (s) — technique",Barèmes!$B$6:$B$28,H249,Barèmes!$C$6:$C$28,IF(H249="6ème","Mixte",G249)),Barèmes!$C$2,IF(AD249&lt;=SUMIFS(Barèmes!$H$6:$H$28,Barèmes!$A$6:$A$28,"Surcoût d'agilité (s) — technique",Barèmes!$B$6:$B$28,H249,Barèmes!$C$6:$C$28,IF(H249="6ème","Mixte",G249)),Barèmes!$D$2,IF(AD249&lt;=SUMIFS(Barèmes!$I$6:$I$28,Barèmes!$A$6:$A$28,"Surcoût d'agilité (s) — technique",Barèmes!$B$6:$B$28,H249,Barèmes!$C$6:$C$28,IF(H249="6ème","Mixte",G249)),Barèmes!$E$2,Barèmes!$F$2)))),IF(AD249&gt;=SUMIFS(Barèmes!$F$6:$F$28,Barèmes!$A$6:$A$28,"Surcoût d'agilité (s) — technique",Barèmes!$B$6:$B$28,H249,Barèmes!$C$6:$C$28,IF(H249="6ème","Mixte",G249)),Barèmes!$B$2,IF(AD249&gt;=SUMIFS(Barèmes!$G$6:$G$28,Barèmes!$A$6:$A$28,"Surcoût d'agilité (s) — technique",Barèmes!$B$6:$B$28,H249,Barèmes!$C$6:$C$28,IF(H249="6ème","Mixte",G249)),Barèmes!$C$2,IF(AD249&gt;=SUMIFS(Barèmes!$H$6:$H$28,Barèmes!$A$6:$A$28,"Surcoût d'agilité (s) — technique",Barèmes!$B$6:$B$28,H249,Barèmes!$C$6:$C$28,IF(H249="6ème","Mixte",G249)),Barèmes!$D$2,IF(AD249&gt;=SUMIFS(Barèmes!$I$6:$I$28,Barèmes!$A$6:$A$28,"Surcoût d'agilité (s) — technique",Barèmes!$B$6:$B$28,H249,Barèmes!$C$6:$C$28,IF(H249="6ème","Mixte",G249)),Barèmes!$E$2,Barèmes!$F$2))))))</f>
        <v/>
      </c>
      <c r="AH249" s="31" t="str">
        <f>IF((IF(N249="",0,1)+IF(Q249="",0,1)+IF(W249="",0,1)+IF(Z249="",0,1)+IF(AC249="",0,1))=0,"",3*IF(N249=Barèmes!$B$2,1,IF(N249=Barèmes!$C$2,2,IF(N249=Barèmes!$D$2,3,IF(N249=Barèmes!$E$2,4,IF(N249=Barèmes!$F$2,5,0)))))+3*IF(Q249=Barèmes!$B$2,1,IF(Q249=Barèmes!$C$2,2,IF(Q249=Barèmes!$D$2,3,IF(Q249=Barèmes!$E$2,4,IF(Q249=Barèmes!$F$2,5,0)))))+2*IF(W249=Barèmes!$B$2,1,IF(W249=Barèmes!$C$2,2,IF(W249=Barèmes!$D$2,3,IF(W249=Barèmes!$E$2,4,IF(W249=Barèmes!$F$2,5,0)))))+1*IF(Z249=Barèmes!$B$2,1,IF(Z249=Barèmes!$C$2,2,IF(Z249=Barèmes!$D$2,3,IF(Z249=Barèmes!$E$2,4,IF(Z249=Barèmes!$F$2,5,0)))))+1*IF(AC249=Barèmes!$B$2,1,IF(AC249=Barèmes!$C$2,2,IF(AC249=Barèmes!$D$2,3,IF(AC249=Barèmes!$E$2,4,IF(AC249=Barèmes!$F$2,5,0))))))</f>
        <v/>
      </c>
      <c r="AI249" s="31"/>
      <c r="AJ249" s="32" t="str">
        <f>IFERROR(INDEX(Croissance!$B$5:$B$604,MATCH(A249,Croissance!$A$5:$A$604,0)),"")</f>
        <v/>
      </c>
      <c r="AK249" s="32" t="str">
        <f>IFERROR(INDEX(Croissance!$C$5:$C$604,MATCH(A249,Croissance!$A$5:$A$604,0)),"")</f>
        <v/>
      </c>
      <c r="AL249" s="32" t="str">
        <f>IFERROR(INDEX(Croissance!$D$5:$D$604,MATCH(A249,Croissance!$A$5:$A$604,0)),"")</f>
        <v/>
      </c>
      <c r="AM249" s="32" t="str">
        <f>IFERROR(INDEX(Croissance!$E$5:$E$604,MATCH(A249,Croissance!$A$5:$A$604,0)),"")</f>
        <v/>
      </c>
      <c r="AO249" s="33">
        <f t="shared" si="32"/>
        <v>0</v>
      </c>
      <c r="AP249" s="33">
        <f t="shared" si="28"/>
        <v>0</v>
      </c>
      <c r="AQ249" s="33">
        <f>IF(A249="",0,IF(AND(OR('Synthèse classe'!$C$2="Tous",C249='Synthèse classe'!$C$2),OR('Synthèse classe'!$C$3="Toutes",D249='Synthèse classe'!$C$3),OR('Synthèse classe'!$C$4="Toutes",AND('Synthèse classe'!$C$4="Dernière",AP249=1),B249=IFERROR(VALUE('Synthèse classe'!$C$4),0))),1,0))</f>
        <v>0</v>
      </c>
      <c r="AR249" s="34" t="str">
        <f t="shared" si="29"/>
        <v/>
      </c>
    </row>
    <row r="250" spans="1:44" x14ac:dyDescent="0.2">
      <c r="A250" s="17" t="str">
        <f t="shared" si="25"/>
        <v/>
      </c>
      <c r="B250" s="18"/>
      <c r="C250" s="19"/>
      <c r="D250" s="19"/>
      <c r="E250" s="19"/>
      <c r="F250" s="19"/>
      <c r="G250" s="19"/>
      <c r="H250" s="17" t="str">
        <f t="shared" si="30"/>
        <v/>
      </c>
      <c r="I250" s="20"/>
      <c r="J250" s="18"/>
      <c r="K250" s="19"/>
      <c r="L250" s="21" t="str">
        <f t="shared" si="31"/>
        <v/>
      </c>
      <c r="M250" s="21" t="str">
        <f>IF(OR(J250="",SUMPRODUCT((Barèmes!$A$6:$A$28="Endurance — Luc Léger (palier)")*(Barèmes!$B$6:$B$28=H250)*(Barèmes!$C$6:$C$28=IF(H250="6ème","Mixte",G250)))=0),"",IF(SUMPRODUCT((Barèmes!$A$6:$A$28="Endurance — Luc Léger (palier)")*(Barèmes!$B$6:$B$28=H250)*(Barèmes!$C$6:$C$28=IF(H250="6ème","Mixte",G250))*(Barèmes!$J$6:$J$28="+"))&gt;0,IF(J250&lt;=SUMIFS(Barèmes!$D$6:$D$28,Barèmes!$A$6:$A$28,"Endurance — Luc Léger (palier)",Barèmes!$B$6:$B$28,H250,Barèmes!$C$6:$C$28,IF(H250="6ème","Mixte",G250)),"à besoin",IF(J250&lt;=SUMIFS(Barèmes!$E$6:$E$28,Barèmes!$A$6:$A$28,"Endurance — Luc Léger (palier)",Barèmes!$B$6:$B$28,H250,Barèmes!$C$6:$C$28,IF(H250="6ème","Mixte",G250)),"fragile","satisfaisant")),IF(J250&gt;=SUMIFS(Barèmes!$D$6:$D$28,Barèmes!$A$6:$A$28,"Endurance — Luc Léger (palier)",Barèmes!$B$6:$B$28,H250,Barèmes!$C$6:$C$28,IF(H250="6ème","Mixte",G250)),"à besoin",IF(J250&gt;=SUMIFS(Barèmes!$E$6:$E$28,Barèmes!$A$6:$A$28,"Endurance — Luc Léger (palier)",Barèmes!$B$6:$B$28,H250,Barèmes!$C$6:$C$28,IF(H250="6ème","Mixte",G250)),"fragile","satisfaisant"))))</f>
        <v/>
      </c>
      <c r="N250" s="21" t="str">
        <f>IF(OR(J250="",SUMPRODUCT((Barèmes!$A$6:$A$28="Endurance — Luc Léger (palier)")*(Barèmes!$B$6:$B$28=H250)*(Barèmes!$C$6:$C$28=IF(H250="6ème","Mixte",G250)))=0),"",IF(SUMPRODUCT((Barèmes!$A$6:$A$28="Endurance — Luc Léger (palier)")*(Barèmes!$B$6:$B$28=H250)*(Barèmes!$C$6:$C$28=IF(H250="6ème","Mixte",G250))*(Barèmes!$J$6:$J$28="+"))&gt;0,IF(J250&lt;=SUMIFS(Barèmes!$F$6:$F$28,Barèmes!$A$6:$A$28,"Endurance — Luc Léger (palier)",Barèmes!$B$6:$B$28,H250,Barèmes!$C$6:$C$28,IF(H250="6ème","Mixte",G250)),Barèmes!$B$2,IF(J250&lt;=SUMIFS(Barèmes!$G$6:$G$28,Barèmes!$A$6:$A$28,"Endurance — Luc Léger (palier)",Barèmes!$B$6:$B$28,H250,Barèmes!$C$6:$C$28,IF(H250="6ème","Mixte",G250)),Barèmes!$C$2,IF(J250&lt;=SUMIFS(Barèmes!$H$6:$H$28,Barèmes!$A$6:$A$28,"Endurance — Luc Léger (palier)",Barèmes!$B$6:$B$28,H250,Barèmes!$C$6:$C$28,IF(H250="6ème","Mixte",G250)),Barèmes!$D$2,IF(J250&lt;=SUMIFS(Barèmes!$I$6:$I$28,Barèmes!$A$6:$A$28,"Endurance — Luc Léger (palier)",Barèmes!$B$6:$B$28,H250,Barèmes!$C$6:$C$28,IF(H250="6ème","Mixte",G250)),Barèmes!$E$2,Barèmes!$F$2)))),IF(J250&gt;=SUMIFS(Barèmes!$F$6:$F$28,Barèmes!$A$6:$A$28,"Endurance — Luc Léger (palier)",Barèmes!$B$6:$B$28,H250,Barèmes!$C$6:$C$28,IF(H250="6ème","Mixte",G250)),Barèmes!$B$2,IF(J250&gt;=SUMIFS(Barèmes!$G$6:$G$28,Barèmes!$A$6:$A$28,"Endurance — Luc Léger (palier)",Barèmes!$B$6:$B$28,H250,Barèmes!$C$6:$C$28,IF(H250="6ème","Mixte",G250)),Barèmes!$C$2,IF(J250&gt;=SUMIFS(Barèmes!$H$6:$H$28,Barèmes!$A$6:$A$28,"Endurance — Luc Léger (palier)",Barèmes!$B$6:$B$28,H250,Barèmes!$C$6:$C$28,IF(H250="6ème","Mixte",G250)),Barèmes!$D$2,IF(J250&gt;=SUMIFS(Barèmes!$I$6:$I$28,Barèmes!$A$6:$A$28,"Endurance — Luc Léger (palier)",Barèmes!$B$6:$B$28,H250,Barèmes!$C$6:$C$28,IF(H250="6ème","Mixte",G250)),Barèmes!$E$2,Barèmes!$F$2))))))</f>
        <v/>
      </c>
      <c r="O250" s="22"/>
      <c r="P250" s="23" t="str">
        <f>IF(OR(O250="",SUMPRODUCT((Barèmes!$A$6:$A$28="Force bas du corps — Saut en longueur (m)")*(Barèmes!$B$6:$B$28=H250)*(Barèmes!$C$6:$C$28=IF(H250="6ème","Mixte",G250)))=0),"",IF(SUMPRODUCT((Barèmes!$A$6:$A$28="Force bas du corps — Saut en longueur (m)")*(Barèmes!$B$6:$B$28=H250)*(Barèmes!$C$6:$C$28=IF(H250="6ème","Mixte",G250))*(Barèmes!$J$6:$J$28="+"))&gt;0,IF(O250&lt;=SUMIFS(Barèmes!$D$6:$D$28,Barèmes!$A$6:$A$28,"Force bas du corps — Saut en longueur (m)",Barèmes!$B$6:$B$28,H250,Barèmes!$C$6:$C$28,IF(H250="6ème","Mixte",G250)),"à besoin",IF(O250&lt;=SUMIFS(Barèmes!$E$6:$E$28,Barèmes!$A$6:$A$28,"Force bas du corps — Saut en longueur (m)",Barèmes!$B$6:$B$28,H250,Barèmes!$C$6:$C$28,IF(H250="6ème","Mixte",G250)),"fragile","satisfaisant")),IF(O250&gt;=SUMIFS(Barèmes!$D$6:$D$28,Barèmes!$A$6:$A$28,"Force bas du corps — Saut en longueur (m)",Barèmes!$B$6:$B$28,H250,Barèmes!$C$6:$C$28,IF(H250="6ème","Mixte",G250)),"à besoin",IF(O250&gt;=SUMIFS(Barèmes!$E$6:$E$28,Barèmes!$A$6:$A$28,"Force bas du corps — Saut en longueur (m)",Barèmes!$B$6:$B$28,H250,Barèmes!$C$6:$C$28,IF(H250="6ème","Mixte",G250)),"fragile","satisfaisant"))))</f>
        <v/>
      </c>
      <c r="Q250" s="23" t="str">
        <f>IF(OR(O250="",SUMPRODUCT((Barèmes!$A$6:$A$28="Force bas du corps — Saut en longueur (m)")*(Barèmes!$B$6:$B$28=H250)*(Barèmes!$C$6:$C$28=IF(H250="6ème","Mixte",G250)))=0),"",IF(SUMPRODUCT((Barèmes!$A$6:$A$28="Force bas du corps — Saut en longueur (m)")*(Barèmes!$B$6:$B$28=H250)*(Barèmes!$C$6:$C$28=IF(H250="6ème","Mixte",G250))*(Barèmes!$J$6:$J$28="+"))&gt;0,IF(O250&lt;=SUMIFS(Barèmes!$F$6:$F$28,Barèmes!$A$6:$A$28,"Force bas du corps — Saut en longueur (m)",Barèmes!$B$6:$B$28,H250,Barèmes!$C$6:$C$28,IF(H250="6ème","Mixte",G250)),Barèmes!$B$2,IF(O250&lt;=SUMIFS(Barèmes!$G$6:$G$28,Barèmes!$A$6:$A$28,"Force bas du corps — Saut en longueur (m)",Barèmes!$B$6:$B$28,H250,Barèmes!$C$6:$C$28,IF(H250="6ème","Mixte",G250)),Barèmes!$C$2,IF(O250&lt;=SUMIFS(Barèmes!$H$6:$H$28,Barèmes!$A$6:$A$28,"Force bas du corps — Saut en longueur (m)",Barèmes!$B$6:$B$28,H250,Barèmes!$C$6:$C$28,IF(H250="6ème","Mixte",G250)),Barèmes!$D$2,IF(O250&lt;=SUMIFS(Barèmes!$I$6:$I$28,Barèmes!$A$6:$A$28,"Force bas du corps — Saut en longueur (m)",Barèmes!$B$6:$B$28,H250,Barèmes!$C$6:$C$28,IF(H250="6ème","Mixte",G250)),Barèmes!$E$2,Barèmes!$F$2)))),IF(O250&gt;=SUMIFS(Barèmes!$F$6:$F$28,Barèmes!$A$6:$A$28,"Force bas du corps — Saut en longueur (m)",Barèmes!$B$6:$B$28,H250,Barèmes!$C$6:$C$28,IF(H250="6ème","Mixte",G250)),Barèmes!$B$2,IF(O250&gt;=SUMIFS(Barèmes!$G$6:$G$28,Barèmes!$A$6:$A$28,"Force bas du corps — Saut en longueur (m)",Barèmes!$B$6:$B$28,H250,Barèmes!$C$6:$C$28,IF(H250="6ème","Mixte",G250)),Barèmes!$C$2,IF(O250&gt;=SUMIFS(Barèmes!$H$6:$H$28,Barèmes!$A$6:$A$28,"Force bas du corps — Saut en longueur (m)",Barèmes!$B$6:$B$28,H250,Barèmes!$C$6:$C$28,IF(H250="6ème","Mixte",G250)),Barèmes!$D$2,IF(O250&gt;=SUMIFS(Barèmes!$I$6:$I$28,Barèmes!$A$6:$A$28,"Force bas du corps — Saut en longueur (m)",Barèmes!$B$6:$B$28,H250,Barèmes!$C$6:$C$28,IF(H250="6ème","Mixte",G250)),Barèmes!$E$2,Barèmes!$F$2))))))</f>
        <v/>
      </c>
      <c r="R250" s="22"/>
      <c r="S250" s="24" t="str">
        <f>IF(OR(R250="",SUMPRODUCT((Barèmes!$A$6:$A$28="Vitesse — 30 m (s)")*(Barèmes!$B$6:$B$28=H250)*(Barèmes!$C$6:$C$28=IF(H250="6ème","Mixte",G250)))=0),"",IF(SUMPRODUCT((Barèmes!$A$6:$A$28="Vitesse — 30 m (s)")*(Barèmes!$B$6:$B$28=H250)*(Barèmes!$C$6:$C$28=IF(H250="6ème","Mixte",G250))*(Barèmes!$J$6:$J$28="+"))&gt;0,IF(R250&lt;=SUMIFS(Barèmes!$D$6:$D$28,Barèmes!$A$6:$A$28,"Vitesse — 30 m (s)",Barèmes!$B$6:$B$28,H250,Barèmes!$C$6:$C$28,IF(H250="6ème","Mixte",G250)),"à besoin",IF(R250&lt;=SUMIFS(Barèmes!$E$6:$E$28,Barèmes!$A$6:$A$28,"Vitesse — 30 m (s)",Barèmes!$B$6:$B$28,H250,Barèmes!$C$6:$C$28,IF(H250="6ème","Mixte",G250)),"fragile","satisfaisant")),IF(R250&gt;=SUMIFS(Barèmes!$D$6:$D$28,Barèmes!$A$6:$A$28,"Vitesse — 30 m (s)",Barèmes!$B$6:$B$28,H250,Barèmes!$C$6:$C$28,IF(H250="6ème","Mixte",G250)),"à besoin",IF(R250&gt;=SUMIFS(Barèmes!$E$6:$E$28,Barèmes!$A$6:$A$28,"Vitesse — 30 m (s)",Barèmes!$B$6:$B$28,H250,Barèmes!$C$6:$C$28,IF(H250="6ème","Mixte",G250)),"fragile","satisfaisant"))))</f>
        <v/>
      </c>
      <c r="T250" s="24" t="str">
        <f>IF(OR(R250="",SUMPRODUCT((Barèmes!$A$6:$A$28="Vitesse — 30 m (s)")*(Barèmes!$B$6:$B$28=H250)*(Barèmes!$C$6:$C$28=IF(H250="6ème","Mixte",G250)))=0),"",IF(SUMPRODUCT((Barèmes!$A$6:$A$28="Vitesse — 30 m (s)")*(Barèmes!$B$6:$B$28=H250)*(Barèmes!$C$6:$C$28=IF(H250="6ème","Mixte",G250))*(Barèmes!$J$6:$J$28="+"))&gt;0,IF(R250&lt;=SUMIFS(Barèmes!$F$6:$F$28,Barèmes!$A$6:$A$28,"Vitesse — 30 m (s)",Barèmes!$B$6:$B$28,H250,Barèmes!$C$6:$C$28,IF(H250="6ème","Mixte",G250)),Barèmes!$B$2,IF(R250&lt;=SUMIFS(Barèmes!$G$6:$G$28,Barèmes!$A$6:$A$28,"Vitesse — 30 m (s)",Barèmes!$B$6:$B$28,H250,Barèmes!$C$6:$C$28,IF(H250="6ème","Mixte",G250)),Barèmes!$C$2,IF(R250&lt;=SUMIFS(Barèmes!$H$6:$H$28,Barèmes!$A$6:$A$28,"Vitesse — 30 m (s)",Barèmes!$B$6:$B$28,H250,Barèmes!$C$6:$C$28,IF(H250="6ème","Mixte",G250)),Barèmes!$D$2,IF(R250&lt;=SUMIFS(Barèmes!$I$6:$I$28,Barèmes!$A$6:$A$28,"Vitesse — 30 m (s)",Barèmes!$B$6:$B$28,H250,Barèmes!$C$6:$C$28,IF(H250="6ème","Mixte",G250)),Barèmes!$E$2,Barèmes!$F$2)))),IF(R250&gt;=SUMIFS(Barèmes!$F$6:$F$28,Barèmes!$A$6:$A$28,"Vitesse — 30 m (s)",Barèmes!$B$6:$B$28,H250,Barèmes!$C$6:$C$28,IF(H250="6ème","Mixte",G250)),Barèmes!$B$2,IF(R250&gt;=SUMIFS(Barèmes!$G$6:$G$28,Barèmes!$A$6:$A$28,"Vitesse — 30 m (s)",Barèmes!$B$6:$B$28,H250,Barèmes!$C$6:$C$28,IF(H250="6ème","Mixte",G250)),Barèmes!$C$2,IF(R250&gt;=SUMIFS(Barèmes!$H$6:$H$28,Barèmes!$A$6:$A$28,"Vitesse — 30 m (s)",Barèmes!$B$6:$B$28,H250,Barèmes!$C$6:$C$28,IF(H250="6ème","Mixte",G250)),Barèmes!$D$2,IF(R250&gt;=SUMIFS(Barèmes!$I$6:$I$28,Barèmes!$A$6:$A$28,"Vitesse — 30 m (s)",Barèmes!$B$6:$B$28,H250,Barèmes!$C$6:$C$28,IF(H250="6ème","Mixte",G250)),Barèmes!$E$2,Barèmes!$F$2))))))</f>
        <v/>
      </c>
      <c r="U250" s="22"/>
      <c r="V250" s="25" t="str">
        <f>IF(OR(U250="",SUMPRODUCT((Barèmes!$A$6:$A$28="Vitesse — 50 m (s)")*(Barèmes!$B$6:$B$28=H250)*(Barèmes!$C$6:$C$28=IF(H250="6ème","Mixte",G250)))=0),"",IF(SUMPRODUCT((Barèmes!$A$6:$A$28="Vitesse — 50 m (s)")*(Barèmes!$B$6:$B$28=H250)*(Barèmes!$C$6:$C$28=IF(H250="6ème","Mixte",G250))*(Barèmes!$J$6:$J$28="+"))&gt;0,IF(U250&lt;=SUMIFS(Barèmes!$D$6:$D$28,Barèmes!$A$6:$A$28,"Vitesse — 50 m (s)",Barèmes!$B$6:$B$28,H250,Barèmes!$C$6:$C$28,IF(H250="6ème","Mixte",G250)),"à besoin",IF(U250&lt;=SUMIFS(Barèmes!$E$6:$E$28,Barèmes!$A$6:$A$28,"Vitesse — 50 m (s)",Barèmes!$B$6:$B$28,H250,Barèmes!$C$6:$C$28,IF(H250="6ème","Mixte",G250)),"fragile","satisfaisant")),IF(U250&gt;=SUMIFS(Barèmes!$D$6:$D$28,Barèmes!$A$6:$A$28,"Vitesse — 50 m (s)",Barèmes!$B$6:$B$28,H250,Barèmes!$C$6:$C$28,IF(H250="6ème","Mixte",G250)),"à besoin",IF(U250&gt;=SUMIFS(Barèmes!$E$6:$E$28,Barèmes!$A$6:$A$28,"Vitesse — 50 m (s)",Barèmes!$B$6:$B$28,H250,Barèmes!$C$6:$C$28,IF(H250="6ème","Mixte",G250)),"fragile","satisfaisant"))))</f>
        <v/>
      </c>
      <c r="W250" s="25" t="str">
        <f>IF(OR(U250="",SUMPRODUCT((Barèmes!$A$6:$A$28="Vitesse — 50 m (s)")*(Barèmes!$B$6:$B$28=H250)*(Barèmes!$C$6:$C$28=IF(H250="6ème","Mixte",G250)))=0),"",IF(SUMPRODUCT((Barèmes!$A$6:$A$28="Vitesse — 50 m (s)")*(Barèmes!$B$6:$B$28=H250)*(Barèmes!$C$6:$C$28=IF(H250="6ème","Mixte",G250))*(Barèmes!$J$6:$J$28="+"))&gt;0,IF(U250&lt;=SUMIFS(Barèmes!$F$6:$F$28,Barèmes!$A$6:$A$28,"Vitesse — 50 m (s)",Barèmes!$B$6:$B$28,H250,Barèmes!$C$6:$C$28,IF(H250="6ème","Mixte",G250)),Barèmes!$B$2,IF(U250&lt;=SUMIFS(Barèmes!$G$6:$G$28,Barèmes!$A$6:$A$28,"Vitesse — 50 m (s)",Barèmes!$B$6:$B$28,H250,Barèmes!$C$6:$C$28,IF(H250="6ème","Mixte",G250)),Barèmes!$C$2,IF(U250&lt;=SUMIFS(Barèmes!$H$6:$H$28,Barèmes!$A$6:$A$28,"Vitesse — 50 m (s)",Barèmes!$B$6:$B$28,H250,Barèmes!$C$6:$C$28,IF(H250="6ème","Mixte",G250)),Barèmes!$D$2,IF(U250&lt;=SUMIFS(Barèmes!$I$6:$I$28,Barèmes!$A$6:$A$28,"Vitesse — 50 m (s)",Barèmes!$B$6:$B$28,H250,Barèmes!$C$6:$C$28,IF(H250="6ème","Mixte",G250)),Barèmes!$E$2,Barèmes!$F$2)))),IF(U250&gt;=SUMIFS(Barèmes!$F$6:$F$28,Barèmes!$A$6:$A$28,"Vitesse — 50 m (s)",Barèmes!$B$6:$B$28,H250,Barèmes!$C$6:$C$28,IF(H250="6ème","Mixte",G250)),Barèmes!$B$2,IF(U250&gt;=SUMIFS(Barèmes!$G$6:$G$28,Barèmes!$A$6:$A$28,"Vitesse — 50 m (s)",Barèmes!$B$6:$B$28,H250,Barèmes!$C$6:$C$28,IF(H250="6ème","Mixte",G250)),Barèmes!$C$2,IF(U250&gt;=SUMIFS(Barèmes!$H$6:$H$28,Barèmes!$A$6:$A$28,"Vitesse — 50 m (s)",Barèmes!$B$6:$B$28,H250,Barèmes!$C$6:$C$28,IF(H250="6ème","Mixte",G250)),Barèmes!$D$2,IF(U250&gt;=SUMIFS(Barèmes!$I$6:$I$28,Barèmes!$A$6:$A$28,"Vitesse — 50 m (s)",Barèmes!$B$6:$B$28,H250,Barèmes!$C$6:$C$28,IF(H250="6ème","Mixte",G250)),Barèmes!$E$2,Barèmes!$F$2))))))</f>
        <v/>
      </c>
      <c r="X250" s="18"/>
      <c r="Y250" s="26" t="str" cm="1">
        <f t="array" ref="Y250">IF(OR(X250="",SUMPRODUCT((Barèmes!$A$6:$A$28="Souplesse (score 1-5)")*(Barèmes!$B$6:$B$28=H250)*(Barèmes!$C$6:$C$28=IF(H250="6ème","Mixte",G250)))=0),"",IF(SUMPRODUCT((Barèmes!$A$6:$A$28="Souplesse (score 1-5)")*(Barèmes!$B$6:$B$28=H250)*(Barèmes!$C$6:$C$28=IF(H250="6ème","Mixte",G250))*(Barèmes!$J$6:$J$28="+"))&gt;0,IF(X250&lt;=SUMIFS(Barèmes!$D$6:$D$28,Barèmes!$A$6:$A$28,"Souplesse (score 1-5)",Barèmes!$B$6:$B$28,H250,Barèmes!$C$6:$C$28,IF(H250="6ème","Mixte",G250)),"à besoin",IF(X250&lt;=SUMIFS(Barèmes!$E$6:$E$28,Barèmes!$A$6:$A$28,"Souplesse (score 1-5)",Barèmes!$B$6:$B$28,H250,Barèmes!$C$6:$C$28,IF(H250="6ème","Mixte",G250)),"fragile","satisfaisant")),IF(X250&gt;=SUMIFS(Barèmes!$D$6:$D$28,Barèmes!$A$6:$A$28,"Souplesse (score 1-5)",Barèmes!$B$6:$B$28,H250,Barèmes!$C$6:$C$28,IF(H250="6ème","Mixte",G250)),"à besoin",IF(X250&gt;=SUMIFS(Barèmes!$E$6:$E$28,Barèmes!$A$6:$A$28,"Souplesse (score 1-5)",Barèmes!$B$6:$B$28,H250,Barèmes!$C$6:$C$28,IF(H250="6ème","Mixte",G250)),"fragile","satisfaisant"))))</f>
        <v/>
      </c>
      <c r="Z250" s="26" t="str" cm="1">
        <f t="array" ref="Z250">IF(OR(X250="",SUMPRODUCT((Barèmes!$A$6:$A$28="Souplesse (score 1-5)")*(Barèmes!$B$6:$B$28=H250)*(Barèmes!$C$6:$C$28=IF(H250="6ème","Mixte",G250)))=0),"",IF(SUMPRODUCT((Barèmes!$A$6:$A$28="Souplesse (score 1-5)")*(Barèmes!$B$6:$B$28=H250)*(Barèmes!$C$6:$C$28=IF(H250="6ème","Mixte",G250))*(Barèmes!$J$6:$J$28="+"))&gt;0,IF(X250&lt;=SUMIFS(Barèmes!$F$6:$F$28,Barèmes!$A$6:$A$28,"Souplesse (score 1-5)",Barèmes!$B$6:$B$28,H250,Barèmes!$C$6:$C$28,IF(H250="6ème","Mixte",G250)),Barèmes!$B$2,IF(X250&lt;=SUMIFS(Barèmes!$G$6:$G$28,Barèmes!$A$6:$A$28,"Souplesse (score 1-5)",Barèmes!$B$6:$B$28,H250,Barèmes!$C$6:$C$28,IF(H250="6ème","Mixte",G250)),Barèmes!$C$2,IF(X250&lt;=SUMIFS(Barèmes!$H$6:$H$28,Barèmes!$A$6:$A$28,"Souplesse (score 1-5)",Barèmes!$B$6:$B$28,H250,Barèmes!$C$6:$C$28,IF(H250="6ème","Mixte",G250)),Barèmes!$D$2,IF(X250&lt;=SUMIFS(Barèmes!$I$6:$I$28,Barèmes!$A$6:$A$28,"Souplesse (score 1-5)",Barèmes!$B$6:$B$28,H250,Barèmes!$C$6:$C$28,IF(H250="6ème","Mixte",G250)),Barèmes!$E$2,Barèmes!$F$2)))),IF(X250&gt;=SUMIFS(Barèmes!$F$6:$F$28,Barèmes!$A$6:$A$28,"Souplesse (score 1-5)",Barèmes!$B$6:$B$28,H250,Barèmes!$C$6:$C$28,IF(H250="6ème","Mixte",G250)),Barèmes!$B$2,IF(X250&gt;=SUMIFS(Barèmes!$G$6:$G$28,Barèmes!$A$6:$A$28,"Souplesse (score 1-5)",Barèmes!$B$6:$B$28,H250,Barèmes!$C$6:$C$28,IF(H250="6ème","Mixte",G250)),Barèmes!$C$2,IF(X250&gt;=SUMIFS(Barèmes!$H$6:$H$28,Barèmes!$A$6:$A$28,"Souplesse (score 1-5)",Barèmes!$B$6:$B$28,H250,Barèmes!$C$6:$C$28,IF(H250="6ème","Mixte",G250)),Barèmes!$D$2,IF(X250&gt;=SUMIFS(Barèmes!$I$6:$I$28,Barèmes!$A$6:$A$28,"Souplesse (score 1-5)",Barèmes!$B$6:$B$28,H250,Barèmes!$C$6:$C$28,IF(H250="6ème","Mixte",G250)),Barèmes!$E$2,Barèmes!$F$2))))))</f>
        <v/>
      </c>
      <c r="AA250" s="22"/>
      <c r="AB250" s="27" t="str">
        <f>IF(OR(AA250="",SUMPRODUCT((Barèmes!$A$6:$A$28="Agilité — T-test 974 (s)")*(Barèmes!$B$6:$B$28=H250)*(Barèmes!$C$6:$C$28=IF(H250="6ème","Mixte",G250)))=0),"",IF(SUMPRODUCT((Barèmes!$A$6:$A$28="Agilité — T-test 974 (s)")*(Barèmes!$B$6:$B$28=H250)*(Barèmes!$C$6:$C$28=IF(H250="6ème","Mixte",G250))*(Barèmes!$J$6:$J$28="+"))&gt;0,IF(AA250&lt;=SUMIFS(Barèmes!$D$6:$D$28,Barèmes!$A$6:$A$28,"Agilité — T-test 974 (s)",Barèmes!$B$6:$B$28,H250,Barèmes!$C$6:$C$28,IF(H250="6ème","Mixte",G250)),"à besoin",IF(AA250&lt;=SUMIFS(Barèmes!$E$6:$E$28,Barèmes!$A$6:$A$28,"Agilité — T-test 974 (s)",Barèmes!$B$6:$B$28,H250,Barèmes!$C$6:$C$28,IF(H250="6ème","Mixte",G250)),"fragile","satisfaisant")),IF(AA250&gt;=SUMIFS(Barèmes!$D$6:$D$28,Barèmes!$A$6:$A$28,"Agilité — T-test 974 (s)",Barèmes!$B$6:$B$28,H250,Barèmes!$C$6:$C$28,IF(H250="6ème","Mixte",G250)),"à besoin",IF(AA250&gt;=SUMIFS(Barèmes!$E$6:$E$28,Barèmes!$A$6:$A$28,"Agilité — T-test 974 (s)",Barèmes!$B$6:$B$28,H250,Barèmes!$C$6:$C$28,IF(H250="6ème","Mixte",G250)),"fragile","satisfaisant"))))</f>
        <v/>
      </c>
      <c r="AC250" s="27" t="str">
        <f>IF(OR(AA250="",SUMPRODUCT((Barèmes!$A$6:$A$28="Agilité — T-test 974 (s)")*(Barèmes!$B$6:$B$28=H250)*(Barèmes!$C$6:$C$28=IF(H250="6ème","Mixte",G250)))=0),"",IF(SUMPRODUCT((Barèmes!$A$6:$A$28="Agilité — T-test 974 (s)")*(Barèmes!$B$6:$B$28=H250)*(Barèmes!$C$6:$C$28=IF(H250="6ème","Mixte",G250))*(Barèmes!$J$6:$J$28="+"))&gt;0,IF(AA250&lt;=SUMIFS(Barèmes!$F$6:$F$28,Barèmes!$A$6:$A$28,"Agilité — T-test 974 (s)",Barèmes!$B$6:$B$28,H250,Barèmes!$C$6:$C$28,IF(H250="6ème","Mixte",G250)),Barèmes!$B$2,IF(AA250&lt;=SUMIFS(Barèmes!$G$6:$G$28,Barèmes!$A$6:$A$28,"Agilité — T-test 974 (s)",Barèmes!$B$6:$B$28,H250,Barèmes!$C$6:$C$28,IF(H250="6ème","Mixte",G250)),Barèmes!$C$2,IF(AA250&lt;=SUMIFS(Barèmes!$H$6:$H$28,Barèmes!$A$6:$A$28,"Agilité — T-test 974 (s)",Barèmes!$B$6:$B$28,H250,Barèmes!$C$6:$C$28,IF(H250="6ème","Mixte",G250)),Barèmes!$D$2,IF(AA250&lt;=SUMIFS(Barèmes!$I$6:$I$28,Barèmes!$A$6:$A$28,"Agilité — T-test 974 (s)",Barèmes!$B$6:$B$28,H250,Barèmes!$C$6:$C$28,IF(H250="6ème","Mixte",G250)),Barèmes!$E$2,Barèmes!$F$2)))),IF(AA250&gt;=SUMIFS(Barèmes!$F$6:$F$28,Barèmes!$A$6:$A$28,"Agilité — T-test 974 (s)",Barèmes!$B$6:$B$28,H250,Barèmes!$C$6:$C$28,IF(H250="6ème","Mixte",G250)),Barèmes!$B$2,IF(AA250&gt;=SUMIFS(Barèmes!$G$6:$G$28,Barèmes!$A$6:$A$28,"Agilité — T-test 974 (s)",Barèmes!$B$6:$B$28,H250,Barèmes!$C$6:$C$28,IF(H250="6ème","Mixte",G250)),Barèmes!$C$2,IF(AA250&gt;=SUMIFS(Barèmes!$H$6:$H$28,Barèmes!$A$6:$A$28,"Agilité — T-test 974 (s)",Barèmes!$B$6:$B$28,H250,Barèmes!$C$6:$C$28,IF(H250="6ème","Mixte",G250)),Barèmes!$D$2,IF(AA250&gt;=SUMIFS(Barèmes!$I$6:$I$28,Barèmes!$A$6:$A$28,"Agilité — T-test 974 (s)",Barèmes!$B$6:$B$28,H250,Barèmes!$C$6:$C$28,IF(H250="6ème","Mixte",G250)),Barèmes!$E$2,Barèmes!$F$2))))))</f>
        <v/>
      </c>
      <c r="AD250" s="28" t="str">
        <f t="shared" si="26"/>
        <v/>
      </c>
      <c r="AE250" s="29" t="str">
        <f t="shared" si="27"/>
        <v/>
      </c>
      <c r="AF250" s="30" t="str">
        <f>IF(OR(AD250="",SUMPRODUCT((Barèmes!$A$6:$A$28="Surcoût d'agilité (s) — technique")*(Barèmes!$B$6:$B$28=H250)*(Barèmes!$C$6:$C$28=IF(H250="6ème","Mixte",G250)))=0),"",IF(SUMPRODUCT((Barèmes!$A$6:$A$28="Surcoût d'agilité (s) — technique")*(Barèmes!$B$6:$B$28=H250)*(Barèmes!$C$6:$C$28=IF(H250="6ème","Mixte",G250))*(Barèmes!$J$6:$J$28="+"))&gt;0,IF(AD250&lt;=SUMIFS(Barèmes!$D$6:$D$28,Barèmes!$A$6:$A$28,"Surcoût d'agilité (s) — technique",Barèmes!$B$6:$B$28,H250,Barèmes!$C$6:$C$28,IF(H250="6ème","Mixte",G250)),"à besoin",IF(AD250&lt;=SUMIFS(Barèmes!$E$6:$E$28,Barèmes!$A$6:$A$28,"Surcoût d'agilité (s) — technique",Barèmes!$B$6:$B$28,H250,Barèmes!$C$6:$C$28,IF(H250="6ème","Mixte",G250)),"fragile","satisfaisant")),IF(AD250&gt;=SUMIFS(Barèmes!$D$6:$D$28,Barèmes!$A$6:$A$28,"Surcoût d'agilité (s) — technique",Barèmes!$B$6:$B$28,H250,Barèmes!$C$6:$C$28,IF(H250="6ème","Mixte",G250)),"à besoin",IF(AD250&gt;=SUMIFS(Barèmes!$E$6:$E$28,Barèmes!$A$6:$A$28,"Surcoût d'agilité (s) — technique",Barèmes!$B$6:$B$28,H250,Barèmes!$C$6:$C$28,IF(H250="6ème","Mixte",G250)),"fragile","satisfaisant"))))</f>
        <v/>
      </c>
      <c r="AG250" s="30" t="str">
        <f>IF(OR(AD250="",SUMPRODUCT((Barèmes!$A$6:$A$28="Surcoût d'agilité (s) — technique")*(Barèmes!$B$6:$B$28=H250)*(Barèmes!$C$6:$C$28=IF(H250="6ème","Mixte",G250)))=0),"",IF(SUMPRODUCT((Barèmes!$A$6:$A$28="Surcoût d'agilité (s) — technique")*(Barèmes!$B$6:$B$28=H250)*(Barèmes!$C$6:$C$28=IF(H250="6ème","Mixte",G250))*(Barèmes!$J$6:$J$28="+"))&gt;0,IF(AD250&lt;=SUMIFS(Barèmes!$F$6:$F$28,Barèmes!$A$6:$A$28,"Surcoût d'agilité (s) — technique",Barèmes!$B$6:$B$28,H250,Barèmes!$C$6:$C$28,IF(H250="6ème","Mixte",G250)),Barèmes!$B$2,IF(AD250&lt;=SUMIFS(Barèmes!$G$6:$G$28,Barèmes!$A$6:$A$28,"Surcoût d'agilité (s) — technique",Barèmes!$B$6:$B$28,H250,Barèmes!$C$6:$C$28,IF(H250="6ème","Mixte",G250)),Barèmes!$C$2,IF(AD250&lt;=SUMIFS(Barèmes!$H$6:$H$28,Barèmes!$A$6:$A$28,"Surcoût d'agilité (s) — technique",Barèmes!$B$6:$B$28,H250,Barèmes!$C$6:$C$28,IF(H250="6ème","Mixte",G250)),Barèmes!$D$2,IF(AD250&lt;=SUMIFS(Barèmes!$I$6:$I$28,Barèmes!$A$6:$A$28,"Surcoût d'agilité (s) — technique",Barèmes!$B$6:$B$28,H250,Barèmes!$C$6:$C$28,IF(H250="6ème","Mixte",G250)),Barèmes!$E$2,Barèmes!$F$2)))),IF(AD250&gt;=SUMIFS(Barèmes!$F$6:$F$28,Barèmes!$A$6:$A$28,"Surcoût d'agilité (s) — technique",Barèmes!$B$6:$B$28,H250,Barèmes!$C$6:$C$28,IF(H250="6ème","Mixte",G250)),Barèmes!$B$2,IF(AD250&gt;=SUMIFS(Barèmes!$G$6:$G$28,Barèmes!$A$6:$A$28,"Surcoût d'agilité (s) — technique",Barèmes!$B$6:$B$28,H250,Barèmes!$C$6:$C$28,IF(H250="6ème","Mixte",G250)),Barèmes!$C$2,IF(AD250&gt;=SUMIFS(Barèmes!$H$6:$H$28,Barèmes!$A$6:$A$28,"Surcoût d'agilité (s) — technique",Barèmes!$B$6:$B$28,H250,Barèmes!$C$6:$C$28,IF(H250="6ème","Mixte",G250)),Barèmes!$D$2,IF(AD250&gt;=SUMIFS(Barèmes!$I$6:$I$28,Barèmes!$A$6:$A$28,"Surcoût d'agilité (s) — technique",Barèmes!$B$6:$B$28,H250,Barèmes!$C$6:$C$28,IF(H250="6ème","Mixte",G250)),Barèmes!$E$2,Barèmes!$F$2))))))</f>
        <v/>
      </c>
      <c r="AH250" s="31" t="str">
        <f>IF((IF(N250="",0,1)+IF(Q250="",0,1)+IF(W250="",0,1)+IF(Z250="",0,1)+IF(AC250="",0,1))=0,"",3*IF(N250=Barèmes!$B$2,1,IF(N250=Barèmes!$C$2,2,IF(N250=Barèmes!$D$2,3,IF(N250=Barèmes!$E$2,4,IF(N250=Barèmes!$F$2,5,0)))))+3*IF(Q250=Barèmes!$B$2,1,IF(Q250=Barèmes!$C$2,2,IF(Q250=Barèmes!$D$2,3,IF(Q250=Barèmes!$E$2,4,IF(Q250=Barèmes!$F$2,5,0)))))+2*IF(W250=Barèmes!$B$2,1,IF(W250=Barèmes!$C$2,2,IF(W250=Barèmes!$D$2,3,IF(W250=Barèmes!$E$2,4,IF(W250=Barèmes!$F$2,5,0)))))+1*IF(Z250=Barèmes!$B$2,1,IF(Z250=Barèmes!$C$2,2,IF(Z250=Barèmes!$D$2,3,IF(Z250=Barèmes!$E$2,4,IF(Z250=Barèmes!$F$2,5,0)))))+1*IF(AC250=Barèmes!$B$2,1,IF(AC250=Barèmes!$C$2,2,IF(AC250=Barèmes!$D$2,3,IF(AC250=Barèmes!$E$2,4,IF(AC250=Barèmes!$F$2,5,0))))))</f>
        <v/>
      </c>
      <c r="AI250" s="31"/>
      <c r="AJ250" s="32" t="str">
        <f>IFERROR(INDEX(Croissance!$B$5:$B$604,MATCH(A250,Croissance!$A$5:$A$604,0)),"")</f>
        <v/>
      </c>
      <c r="AK250" s="32" t="str">
        <f>IFERROR(INDEX(Croissance!$C$5:$C$604,MATCH(A250,Croissance!$A$5:$A$604,0)),"")</f>
        <v/>
      </c>
      <c r="AL250" s="32" t="str">
        <f>IFERROR(INDEX(Croissance!$D$5:$D$604,MATCH(A250,Croissance!$A$5:$A$604,0)),"")</f>
        <v/>
      </c>
      <c r="AM250" s="32" t="str">
        <f>IFERROR(INDEX(Croissance!$E$5:$E$604,MATCH(A250,Croissance!$A$5:$A$604,0)),"")</f>
        <v/>
      </c>
      <c r="AO250" s="33">
        <f t="shared" si="32"/>
        <v>0</v>
      </c>
      <c r="AP250" s="33">
        <f t="shared" si="28"/>
        <v>0</v>
      </c>
      <c r="AQ250" s="33">
        <f>IF(A250="",0,IF(AND(OR('Synthèse classe'!$C$2="Tous",C250='Synthèse classe'!$C$2),OR('Synthèse classe'!$C$3="Toutes",D250='Synthèse classe'!$C$3),OR('Synthèse classe'!$C$4="Toutes",AND('Synthèse classe'!$C$4="Dernière",AP250=1),B250=IFERROR(VALUE('Synthèse classe'!$C$4),0))),1,0))</f>
        <v>0</v>
      </c>
      <c r="AR250" s="34" t="str">
        <f t="shared" si="29"/>
        <v/>
      </c>
    </row>
    <row r="251" spans="1:44" x14ac:dyDescent="0.2">
      <c r="A251" s="17" t="str">
        <f t="shared" si="25"/>
        <v/>
      </c>
      <c r="B251" s="18"/>
      <c r="C251" s="19"/>
      <c r="D251" s="19"/>
      <c r="E251" s="19"/>
      <c r="F251" s="19"/>
      <c r="G251" s="19"/>
      <c r="H251" s="17" t="str">
        <f t="shared" si="30"/>
        <v/>
      </c>
      <c r="I251" s="20"/>
      <c r="J251" s="18"/>
      <c r="K251" s="19"/>
      <c r="L251" s="21" t="str">
        <f t="shared" si="31"/>
        <v/>
      </c>
      <c r="M251" s="21" t="str">
        <f>IF(OR(J251="",SUMPRODUCT((Barèmes!$A$6:$A$28="Endurance — Luc Léger (palier)")*(Barèmes!$B$6:$B$28=H251)*(Barèmes!$C$6:$C$28=IF(H251="6ème","Mixte",G251)))=0),"",IF(SUMPRODUCT((Barèmes!$A$6:$A$28="Endurance — Luc Léger (palier)")*(Barèmes!$B$6:$B$28=H251)*(Barèmes!$C$6:$C$28=IF(H251="6ème","Mixte",G251))*(Barèmes!$J$6:$J$28="+"))&gt;0,IF(J251&lt;=SUMIFS(Barèmes!$D$6:$D$28,Barèmes!$A$6:$A$28,"Endurance — Luc Léger (palier)",Barèmes!$B$6:$B$28,H251,Barèmes!$C$6:$C$28,IF(H251="6ème","Mixte",G251)),"à besoin",IF(J251&lt;=SUMIFS(Barèmes!$E$6:$E$28,Barèmes!$A$6:$A$28,"Endurance — Luc Léger (palier)",Barèmes!$B$6:$B$28,H251,Barèmes!$C$6:$C$28,IF(H251="6ème","Mixte",G251)),"fragile","satisfaisant")),IF(J251&gt;=SUMIFS(Barèmes!$D$6:$D$28,Barèmes!$A$6:$A$28,"Endurance — Luc Léger (palier)",Barèmes!$B$6:$B$28,H251,Barèmes!$C$6:$C$28,IF(H251="6ème","Mixte",G251)),"à besoin",IF(J251&gt;=SUMIFS(Barèmes!$E$6:$E$28,Barèmes!$A$6:$A$28,"Endurance — Luc Léger (palier)",Barèmes!$B$6:$B$28,H251,Barèmes!$C$6:$C$28,IF(H251="6ème","Mixte",G251)),"fragile","satisfaisant"))))</f>
        <v/>
      </c>
      <c r="N251" s="21" t="str">
        <f>IF(OR(J251="",SUMPRODUCT((Barèmes!$A$6:$A$28="Endurance — Luc Léger (palier)")*(Barèmes!$B$6:$B$28=H251)*(Barèmes!$C$6:$C$28=IF(H251="6ème","Mixte",G251)))=0),"",IF(SUMPRODUCT((Barèmes!$A$6:$A$28="Endurance — Luc Léger (palier)")*(Barèmes!$B$6:$B$28=H251)*(Barèmes!$C$6:$C$28=IF(H251="6ème","Mixte",G251))*(Barèmes!$J$6:$J$28="+"))&gt;0,IF(J251&lt;=SUMIFS(Barèmes!$F$6:$F$28,Barèmes!$A$6:$A$28,"Endurance — Luc Léger (palier)",Barèmes!$B$6:$B$28,H251,Barèmes!$C$6:$C$28,IF(H251="6ème","Mixte",G251)),Barèmes!$B$2,IF(J251&lt;=SUMIFS(Barèmes!$G$6:$G$28,Barèmes!$A$6:$A$28,"Endurance — Luc Léger (palier)",Barèmes!$B$6:$B$28,H251,Barèmes!$C$6:$C$28,IF(H251="6ème","Mixte",G251)),Barèmes!$C$2,IF(J251&lt;=SUMIFS(Barèmes!$H$6:$H$28,Barèmes!$A$6:$A$28,"Endurance — Luc Léger (palier)",Barèmes!$B$6:$B$28,H251,Barèmes!$C$6:$C$28,IF(H251="6ème","Mixte",G251)),Barèmes!$D$2,IF(J251&lt;=SUMIFS(Barèmes!$I$6:$I$28,Barèmes!$A$6:$A$28,"Endurance — Luc Léger (palier)",Barèmes!$B$6:$B$28,H251,Barèmes!$C$6:$C$28,IF(H251="6ème","Mixte",G251)),Barèmes!$E$2,Barèmes!$F$2)))),IF(J251&gt;=SUMIFS(Barèmes!$F$6:$F$28,Barèmes!$A$6:$A$28,"Endurance — Luc Léger (palier)",Barèmes!$B$6:$B$28,H251,Barèmes!$C$6:$C$28,IF(H251="6ème","Mixte",G251)),Barèmes!$B$2,IF(J251&gt;=SUMIFS(Barèmes!$G$6:$G$28,Barèmes!$A$6:$A$28,"Endurance — Luc Léger (palier)",Barèmes!$B$6:$B$28,H251,Barèmes!$C$6:$C$28,IF(H251="6ème","Mixte",G251)),Barèmes!$C$2,IF(J251&gt;=SUMIFS(Barèmes!$H$6:$H$28,Barèmes!$A$6:$A$28,"Endurance — Luc Léger (palier)",Barèmes!$B$6:$B$28,H251,Barèmes!$C$6:$C$28,IF(H251="6ème","Mixte",G251)),Barèmes!$D$2,IF(J251&gt;=SUMIFS(Barèmes!$I$6:$I$28,Barèmes!$A$6:$A$28,"Endurance — Luc Léger (palier)",Barèmes!$B$6:$B$28,H251,Barèmes!$C$6:$C$28,IF(H251="6ème","Mixte",G251)),Barèmes!$E$2,Barèmes!$F$2))))))</f>
        <v/>
      </c>
      <c r="O251" s="22"/>
      <c r="P251" s="23" t="str">
        <f>IF(OR(O251="",SUMPRODUCT((Barèmes!$A$6:$A$28="Force bas du corps — Saut en longueur (m)")*(Barèmes!$B$6:$B$28=H251)*(Barèmes!$C$6:$C$28=IF(H251="6ème","Mixte",G251)))=0),"",IF(SUMPRODUCT((Barèmes!$A$6:$A$28="Force bas du corps — Saut en longueur (m)")*(Barèmes!$B$6:$B$28=H251)*(Barèmes!$C$6:$C$28=IF(H251="6ème","Mixte",G251))*(Barèmes!$J$6:$J$28="+"))&gt;0,IF(O251&lt;=SUMIFS(Barèmes!$D$6:$D$28,Barèmes!$A$6:$A$28,"Force bas du corps — Saut en longueur (m)",Barèmes!$B$6:$B$28,H251,Barèmes!$C$6:$C$28,IF(H251="6ème","Mixte",G251)),"à besoin",IF(O251&lt;=SUMIFS(Barèmes!$E$6:$E$28,Barèmes!$A$6:$A$28,"Force bas du corps — Saut en longueur (m)",Barèmes!$B$6:$B$28,H251,Barèmes!$C$6:$C$28,IF(H251="6ème","Mixte",G251)),"fragile","satisfaisant")),IF(O251&gt;=SUMIFS(Barèmes!$D$6:$D$28,Barèmes!$A$6:$A$28,"Force bas du corps — Saut en longueur (m)",Barèmes!$B$6:$B$28,H251,Barèmes!$C$6:$C$28,IF(H251="6ème","Mixte",G251)),"à besoin",IF(O251&gt;=SUMIFS(Barèmes!$E$6:$E$28,Barèmes!$A$6:$A$28,"Force bas du corps — Saut en longueur (m)",Barèmes!$B$6:$B$28,H251,Barèmes!$C$6:$C$28,IF(H251="6ème","Mixte",G251)),"fragile","satisfaisant"))))</f>
        <v/>
      </c>
      <c r="Q251" s="23" t="str">
        <f>IF(OR(O251="",SUMPRODUCT((Barèmes!$A$6:$A$28="Force bas du corps — Saut en longueur (m)")*(Barèmes!$B$6:$B$28=H251)*(Barèmes!$C$6:$C$28=IF(H251="6ème","Mixte",G251)))=0),"",IF(SUMPRODUCT((Barèmes!$A$6:$A$28="Force bas du corps — Saut en longueur (m)")*(Barèmes!$B$6:$B$28=H251)*(Barèmes!$C$6:$C$28=IF(H251="6ème","Mixte",G251))*(Barèmes!$J$6:$J$28="+"))&gt;0,IF(O251&lt;=SUMIFS(Barèmes!$F$6:$F$28,Barèmes!$A$6:$A$28,"Force bas du corps — Saut en longueur (m)",Barèmes!$B$6:$B$28,H251,Barèmes!$C$6:$C$28,IF(H251="6ème","Mixte",G251)),Barèmes!$B$2,IF(O251&lt;=SUMIFS(Barèmes!$G$6:$G$28,Barèmes!$A$6:$A$28,"Force bas du corps — Saut en longueur (m)",Barèmes!$B$6:$B$28,H251,Barèmes!$C$6:$C$28,IF(H251="6ème","Mixte",G251)),Barèmes!$C$2,IF(O251&lt;=SUMIFS(Barèmes!$H$6:$H$28,Barèmes!$A$6:$A$28,"Force bas du corps — Saut en longueur (m)",Barèmes!$B$6:$B$28,H251,Barèmes!$C$6:$C$28,IF(H251="6ème","Mixte",G251)),Barèmes!$D$2,IF(O251&lt;=SUMIFS(Barèmes!$I$6:$I$28,Barèmes!$A$6:$A$28,"Force bas du corps — Saut en longueur (m)",Barèmes!$B$6:$B$28,H251,Barèmes!$C$6:$C$28,IF(H251="6ème","Mixte",G251)),Barèmes!$E$2,Barèmes!$F$2)))),IF(O251&gt;=SUMIFS(Barèmes!$F$6:$F$28,Barèmes!$A$6:$A$28,"Force bas du corps — Saut en longueur (m)",Barèmes!$B$6:$B$28,H251,Barèmes!$C$6:$C$28,IF(H251="6ème","Mixte",G251)),Barèmes!$B$2,IF(O251&gt;=SUMIFS(Barèmes!$G$6:$G$28,Barèmes!$A$6:$A$28,"Force bas du corps — Saut en longueur (m)",Barèmes!$B$6:$B$28,H251,Barèmes!$C$6:$C$28,IF(H251="6ème","Mixte",G251)),Barèmes!$C$2,IF(O251&gt;=SUMIFS(Barèmes!$H$6:$H$28,Barèmes!$A$6:$A$28,"Force bas du corps — Saut en longueur (m)",Barèmes!$B$6:$B$28,H251,Barèmes!$C$6:$C$28,IF(H251="6ème","Mixte",G251)),Barèmes!$D$2,IF(O251&gt;=SUMIFS(Barèmes!$I$6:$I$28,Barèmes!$A$6:$A$28,"Force bas du corps — Saut en longueur (m)",Barèmes!$B$6:$B$28,H251,Barèmes!$C$6:$C$28,IF(H251="6ème","Mixte",G251)),Barèmes!$E$2,Barèmes!$F$2))))))</f>
        <v/>
      </c>
      <c r="R251" s="22"/>
      <c r="S251" s="24" t="str">
        <f>IF(OR(R251="",SUMPRODUCT((Barèmes!$A$6:$A$28="Vitesse — 30 m (s)")*(Barèmes!$B$6:$B$28=H251)*(Barèmes!$C$6:$C$28=IF(H251="6ème","Mixte",G251)))=0),"",IF(SUMPRODUCT((Barèmes!$A$6:$A$28="Vitesse — 30 m (s)")*(Barèmes!$B$6:$B$28=H251)*(Barèmes!$C$6:$C$28=IF(H251="6ème","Mixte",G251))*(Barèmes!$J$6:$J$28="+"))&gt;0,IF(R251&lt;=SUMIFS(Barèmes!$D$6:$D$28,Barèmes!$A$6:$A$28,"Vitesse — 30 m (s)",Barèmes!$B$6:$B$28,H251,Barèmes!$C$6:$C$28,IF(H251="6ème","Mixte",G251)),"à besoin",IF(R251&lt;=SUMIFS(Barèmes!$E$6:$E$28,Barèmes!$A$6:$A$28,"Vitesse — 30 m (s)",Barèmes!$B$6:$B$28,H251,Barèmes!$C$6:$C$28,IF(H251="6ème","Mixte",G251)),"fragile","satisfaisant")),IF(R251&gt;=SUMIFS(Barèmes!$D$6:$D$28,Barèmes!$A$6:$A$28,"Vitesse — 30 m (s)",Barèmes!$B$6:$B$28,H251,Barèmes!$C$6:$C$28,IF(H251="6ème","Mixte",G251)),"à besoin",IF(R251&gt;=SUMIFS(Barèmes!$E$6:$E$28,Barèmes!$A$6:$A$28,"Vitesse — 30 m (s)",Barèmes!$B$6:$B$28,H251,Barèmes!$C$6:$C$28,IF(H251="6ème","Mixte",G251)),"fragile","satisfaisant"))))</f>
        <v/>
      </c>
      <c r="T251" s="24" t="str">
        <f>IF(OR(R251="",SUMPRODUCT((Barèmes!$A$6:$A$28="Vitesse — 30 m (s)")*(Barèmes!$B$6:$B$28=H251)*(Barèmes!$C$6:$C$28=IF(H251="6ème","Mixte",G251)))=0),"",IF(SUMPRODUCT((Barèmes!$A$6:$A$28="Vitesse — 30 m (s)")*(Barèmes!$B$6:$B$28=H251)*(Barèmes!$C$6:$C$28=IF(H251="6ème","Mixte",G251))*(Barèmes!$J$6:$J$28="+"))&gt;0,IF(R251&lt;=SUMIFS(Barèmes!$F$6:$F$28,Barèmes!$A$6:$A$28,"Vitesse — 30 m (s)",Barèmes!$B$6:$B$28,H251,Barèmes!$C$6:$C$28,IF(H251="6ème","Mixte",G251)),Barèmes!$B$2,IF(R251&lt;=SUMIFS(Barèmes!$G$6:$G$28,Barèmes!$A$6:$A$28,"Vitesse — 30 m (s)",Barèmes!$B$6:$B$28,H251,Barèmes!$C$6:$C$28,IF(H251="6ème","Mixte",G251)),Barèmes!$C$2,IF(R251&lt;=SUMIFS(Barèmes!$H$6:$H$28,Barèmes!$A$6:$A$28,"Vitesse — 30 m (s)",Barèmes!$B$6:$B$28,H251,Barèmes!$C$6:$C$28,IF(H251="6ème","Mixte",G251)),Barèmes!$D$2,IF(R251&lt;=SUMIFS(Barèmes!$I$6:$I$28,Barèmes!$A$6:$A$28,"Vitesse — 30 m (s)",Barèmes!$B$6:$B$28,H251,Barèmes!$C$6:$C$28,IF(H251="6ème","Mixte",G251)),Barèmes!$E$2,Barèmes!$F$2)))),IF(R251&gt;=SUMIFS(Barèmes!$F$6:$F$28,Barèmes!$A$6:$A$28,"Vitesse — 30 m (s)",Barèmes!$B$6:$B$28,H251,Barèmes!$C$6:$C$28,IF(H251="6ème","Mixte",G251)),Barèmes!$B$2,IF(R251&gt;=SUMIFS(Barèmes!$G$6:$G$28,Barèmes!$A$6:$A$28,"Vitesse — 30 m (s)",Barèmes!$B$6:$B$28,H251,Barèmes!$C$6:$C$28,IF(H251="6ème","Mixte",G251)),Barèmes!$C$2,IF(R251&gt;=SUMIFS(Barèmes!$H$6:$H$28,Barèmes!$A$6:$A$28,"Vitesse — 30 m (s)",Barèmes!$B$6:$B$28,H251,Barèmes!$C$6:$C$28,IF(H251="6ème","Mixte",G251)),Barèmes!$D$2,IF(R251&gt;=SUMIFS(Barèmes!$I$6:$I$28,Barèmes!$A$6:$A$28,"Vitesse — 30 m (s)",Barèmes!$B$6:$B$28,H251,Barèmes!$C$6:$C$28,IF(H251="6ème","Mixte",G251)),Barèmes!$E$2,Barèmes!$F$2))))))</f>
        <v/>
      </c>
      <c r="U251" s="22"/>
      <c r="V251" s="25" t="str">
        <f>IF(OR(U251="",SUMPRODUCT((Barèmes!$A$6:$A$28="Vitesse — 50 m (s)")*(Barèmes!$B$6:$B$28=H251)*(Barèmes!$C$6:$C$28=IF(H251="6ème","Mixte",G251)))=0),"",IF(SUMPRODUCT((Barèmes!$A$6:$A$28="Vitesse — 50 m (s)")*(Barèmes!$B$6:$B$28=H251)*(Barèmes!$C$6:$C$28=IF(H251="6ème","Mixte",G251))*(Barèmes!$J$6:$J$28="+"))&gt;0,IF(U251&lt;=SUMIFS(Barèmes!$D$6:$D$28,Barèmes!$A$6:$A$28,"Vitesse — 50 m (s)",Barèmes!$B$6:$B$28,H251,Barèmes!$C$6:$C$28,IF(H251="6ème","Mixte",G251)),"à besoin",IF(U251&lt;=SUMIFS(Barèmes!$E$6:$E$28,Barèmes!$A$6:$A$28,"Vitesse — 50 m (s)",Barèmes!$B$6:$B$28,H251,Barèmes!$C$6:$C$28,IF(H251="6ème","Mixte",G251)),"fragile","satisfaisant")),IF(U251&gt;=SUMIFS(Barèmes!$D$6:$D$28,Barèmes!$A$6:$A$28,"Vitesse — 50 m (s)",Barèmes!$B$6:$B$28,H251,Barèmes!$C$6:$C$28,IF(H251="6ème","Mixte",G251)),"à besoin",IF(U251&gt;=SUMIFS(Barèmes!$E$6:$E$28,Barèmes!$A$6:$A$28,"Vitesse — 50 m (s)",Barèmes!$B$6:$B$28,H251,Barèmes!$C$6:$C$28,IF(H251="6ème","Mixte",G251)),"fragile","satisfaisant"))))</f>
        <v/>
      </c>
      <c r="W251" s="25" t="str">
        <f>IF(OR(U251="",SUMPRODUCT((Barèmes!$A$6:$A$28="Vitesse — 50 m (s)")*(Barèmes!$B$6:$B$28=H251)*(Barèmes!$C$6:$C$28=IF(H251="6ème","Mixte",G251)))=0),"",IF(SUMPRODUCT((Barèmes!$A$6:$A$28="Vitesse — 50 m (s)")*(Barèmes!$B$6:$B$28=H251)*(Barèmes!$C$6:$C$28=IF(H251="6ème","Mixte",G251))*(Barèmes!$J$6:$J$28="+"))&gt;0,IF(U251&lt;=SUMIFS(Barèmes!$F$6:$F$28,Barèmes!$A$6:$A$28,"Vitesse — 50 m (s)",Barèmes!$B$6:$B$28,H251,Barèmes!$C$6:$C$28,IF(H251="6ème","Mixte",G251)),Barèmes!$B$2,IF(U251&lt;=SUMIFS(Barèmes!$G$6:$G$28,Barèmes!$A$6:$A$28,"Vitesse — 50 m (s)",Barèmes!$B$6:$B$28,H251,Barèmes!$C$6:$C$28,IF(H251="6ème","Mixte",G251)),Barèmes!$C$2,IF(U251&lt;=SUMIFS(Barèmes!$H$6:$H$28,Barèmes!$A$6:$A$28,"Vitesse — 50 m (s)",Barèmes!$B$6:$B$28,H251,Barèmes!$C$6:$C$28,IF(H251="6ème","Mixte",G251)),Barèmes!$D$2,IF(U251&lt;=SUMIFS(Barèmes!$I$6:$I$28,Barèmes!$A$6:$A$28,"Vitesse — 50 m (s)",Barèmes!$B$6:$B$28,H251,Barèmes!$C$6:$C$28,IF(H251="6ème","Mixte",G251)),Barèmes!$E$2,Barèmes!$F$2)))),IF(U251&gt;=SUMIFS(Barèmes!$F$6:$F$28,Barèmes!$A$6:$A$28,"Vitesse — 50 m (s)",Barèmes!$B$6:$B$28,H251,Barèmes!$C$6:$C$28,IF(H251="6ème","Mixte",G251)),Barèmes!$B$2,IF(U251&gt;=SUMIFS(Barèmes!$G$6:$G$28,Barèmes!$A$6:$A$28,"Vitesse — 50 m (s)",Barèmes!$B$6:$B$28,H251,Barèmes!$C$6:$C$28,IF(H251="6ème","Mixte",G251)),Barèmes!$C$2,IF(U251&gt;=SUMIFS(Barèmes!$H$6:$H$28,Barèmes!$A$6:$A$28,"Vitesse — 50 m (s)",Barèmes!$B$6:$B$28,H251,Barèmes!$C$6:$C$28,IF(H251="6ème","Mixte",G251)),Barèmes!$D$2,IF(U251&gt;=SUMIFS(Barèmes!$I$6:$I$28,Barèmes!$A$6:$A$28,"Vitesse — 50 m (s)",Barèmes!$B$6:$B$28,H251,Barèmes!$C$6:$C$28,IF(H251="6ème","Mixte",G251)),Barèmes!$E$2,Barèmes!$F$2))))))</f>
        <v/>
      </c>
      <c r="X251" s="18"/>
      <c r="Y251" s="26" t="str" cm="1">
        <f t="array" ref="Y251">IF(OR(X251="",SUMPRODUCT((Barèmes!$A$6:$A$28="Souplesse (score 1-5)")*(Barèmes!$B$6:$B$28=H251)*(Barèmes!$C$6:$C$28=IF(H251="6ème","Mixte",G251)))=0),"",IF(SUMPRODUCT((Barèmes!$A$6:$A$28="Souplesse (score 1-5)")*(Barèmes!$B$6:$B$28=H251)*(Barèmes!$C$6:$C$28=IF(H251="6ème","Mixte",G251))*(Barèmes!$J$6:$J$28="+"))&gt;0,IF(X251&lt;=SUMIFS(Barèmes!$D$6:$D$28,Barèmes!$A$6:$A$28,"Souplesse (score 1-5)",Barèmes!$B$6:$B$28,H251,Barèmes!$C$6:$C$28,IF(H251="6ème","Mixte",G251)),"à besoin",IF(X251&lt;=SUMIFS(Barèmes!$E$6:$E$28,Barèmes!$A$6:$A$28,"Souplesse (score 1-5)",Barèmes!$B$6:$B$28,H251,Barèmes!$C$6:$C$28,IF(H251="6ème","Mixte",G251)),"fragile","satisfaisant")),IF(X251&gt;=SUMIFS(Barèmes!$D$6:$D$28,Barèmes!$A$6:$A$28,"Souplesse (score 1-5)",Barèmes!$B$6:$B$28,H251,Barèmes!$C$6:$C$28,IF(H251="6ème","Mixte",G251)),"à besoin",IF(X251&gt;=SUMIFS(Barèmes!$E$6:$E$28,Barèmes!$A$6:$A$28,"Souplesse (score 1-5)",Barèmes!$B$6:$B$28,H251,Barèmes!$C$6:$C$28,IF(H251="6ème","Mixte",G251)),"fragile","satisfaisant"))))</f>
        <v/>
      </c>
      <c r="Z251" s="26" t="str" cm="1">
        <f t="array" ref="Z251">IF(OR(X251="",SUMPRODUCT((Barèmes!$A$6:$A$28="Souplesse (score 1-5)")*(Barèmes!$B$6:$B$28=H251)*(Barèmes!$C$6:$C$28=IF(H251="6ème","Mixte",G251)))=0),"",IF(SUMPRODUCT((Barèmes!$A$6:$A$28="Souplesse (score 1-5)")*(Barèmes!$B$6:$B$28=H251)*(Barèmes!$C$6:$C$28=IF(H251="6ème","Mixte",G251))*(Barèmes!$J$6:$J$28="+"))&gt;0,IF(X251&lt;=SUMIFS(Barèmes!$F$6:$F$28,Barèmes!$A$6:$A$28,"Souplesse (score 1-5)",Barèmes!$B$6:$B$28,H251,Barèmes!$C$6:$C$28,IF(H251="6ème","Mixte",G251)),Barèmes!$B$2,IF(X251&lt;=SUMIFS(Barèmes!$G$6:$G$28,Barèmes!$A$6:$A$28,"Souplesse (score 1-5)",Barèmes!$B$6:$B$28,H251,Barèmes!$C$6:$C$28,IF(H251="6ème","Mixte",G251)),Barèmes!$C$2,IF(X251&lt;=SUMIFS(Barèmes!$H$6:$H$28,Barèmes!$A$6:$A$28,"Souplesse (score 1-5)",Barèmes!$B$6:$B$28,H251,Barèmes!$C$6:$C$28,IF(H251="6ème","Mixte",G251)),Barèmes!$D$2,IF(X251&lt;=SUMIFS(Barèmes!$I$6:$I$28,Barèmes!$A$6:$A$28,"Souplesse (score 1-5)",Barèmes!$B$6:$B$28,H251,Barèmes!$C$6:$C$28,IF(H251="6ème","Mixte",G251)),Barèmes!$E$2,Barèmes!$F$2)))),IF(X251&gt;=SUMIFS(Barèmes!$F$6:$F$28,Barèmes!$A$6:$A$28,"Souplesse (score 1-5)",Barèmes!$B$6:$B$28,H251,Barèmes!$C$6:$C$28,IF(H251="6ème","Mixte",G251)),Barèmes!$B$2,IF(X251&gt;=SUMIFS(Barèmes!$G$6:$G$28,Barèmes!$A$6:$A$28,"Souplesse (score 1-5)",Barèmes!$B$6:$B$28,H251,Barèmes!$C$6:$C$28,IF(H251="6ème","Mixte",G251)),Barèmes!$C$2,IF(X251&gt;=SUMIFS(Barèmes!$H$6:$H$28,Barèmes!$A$6:$A$28,"Souplesse (score 1-5)",Barèmes!$B$6:$B$28,H251,Barèmes!$C$6:$C$28,IF(H251="6ème","Mixte",G251)),Barèmes!$D$2,IF(X251&gt;=SUMIFS(Barèmes!$I$6:$I$28,Barèmes!$A$6:$A$28,"Souplesse (score 1-5)",Barèmes!$B$6:$B$28,H251,Barèmes!$C$6:$C$28,IF(H251="6ème","Mixte",G251)),Barèmes!$E$2,Barèmes!$F$2))))))</f>
        <v/>
      </c>
      <c r="AA251" s="22"/>
      <c r="AB251" s="27" t="str">
        <f>IF(OR(AA251="",SUMPRODUCT((Barèmes!$A$6:$A$28="Agilité — T-test 974 (s)")*(Barèmes!$B$6:$B$28=H251)*(Barèmes!$C$6:$C$28=IF(H251="6ème","Mixte",G251)))=0),"",IF(SUMPRODUCT((Barèmes!$A$6:$A$28="Agilité — T-test 974 (s)")*(Barèmes!$B$6:$B$28=H251)*(Barèmes!$C$6:$C$28=IF(H251="6ème","Mixte",G251))*(Barèmes!$J$6:$J$28="+"))&gt;0,IF(AA251&lt;=SUMIFS(Barèmes!$D$6:$D$28,Barèmes!$A$6:$A$28,"Agilité — T-test 974 (s)",Barèmes!$B$6:$B$28,H251,Barèmes!$C$6:$C$28,IF(H251="6ème","Mixte",G251)),"à besoin",IF(AA251&lt;=SUMIFS(Barèmes!$E$6:$E$28,Barèmes!$A$6:$A$28,"Agilité — T-test 974 (s)",Barèmes!$B$6:$B$28,H251,Barèmes!$C$6:$C$28,IF(H251="6ème","Mixte",G251)),"fragile","satisfaisant")),IF(AA251&gt;=SUMIFS(Barèmes!$D$6:$D$28,Barèmes!$A$6:$A$28,"Agilité — T-test 974 (s)",Barèmes!$B$6:$B$28,H251,Barèmes!$C$6:$C$28,IF(H251="6ème","Mixte",G251)),"à besoin",IF(AA251&gt;=SUMIFS(Barèmes!$E$6:$E$28,Barèmes!$A$6:$A$28,"Agilité — T-test 974 (s)",Barèmes!$B$6:$B$28,H251,Barèmes!$C$6:$C$28,IF(H251="6ème","Mixte",G251)),"fragile","satisfaisant"))))</f>
        <v/>
      </c>
      <c r="AC251" s="27" t="str">
        <f>IF(OR(AA251="",SUMPRODUCT((Barèmes!$A$6:$A$28="Agilité — T-test 974 (s)")*(Barèmes!$B$6:$B$28=H251)*(Barèmes!$C$6:$C$28=IF(H251="6ème","Mixte",G251)))=0),"",IF(SUMPRODUCT((Barèmes!$A$6:$A$28="Agilité — T-test 974 (s)")*(Barèmes!$B$6:$B$28=H251)*(Barèmes!$C$6:$C$28=IF(H251="6ème","Mixte",G251))*(Barèmes!$J$6:$J$28="+"))&gt;0,IF(AA251&lt;=SUMIFS(Barèmes!$F$6:$F$28,Barèmes!$A$6:$A$28,"Agilité — T-test 974 (s)",Barèmes!$B$6:$B$28,H251,Barèmes!$C$6:$C$28,IF(H251="6ème","Mixte",G251)),Barèmes!$B$2,IF(AA251&lt;=SUMIFS(Barèmes!$G$6:$G$28,Barèmes!$A$6:$A$28,"Agilité — T-test 974 (s)",Barèmes!$B$6:$B$28,H251,Barèmes!$C$6:$C$28,IF(H251="6ème","Mixte",G251)),Barèmes!$C$2,IF(AA251&lt;=SUMIFS(Barèmes!$H$6:$H$28,Barèmes!$A$6:$A$28,"Agilité — T-test 974 (s)",Barèmes!$B$6:$B$28,H251,Barèmes!$C$6:$C$28,IF(H251="6ème","Mixte",G251)),Barèmes!$D$2,IF(AA251&lt;=SUMIFS(Barèmes!$I$6:$I$28,Barèmes!$A$6:$A$28,"Agilité — T-test 974 (s)",Barèmes!$B$6:$B$28,H251,Barèmes!$C$6:$C$28,IF(H251="6ème","Mixte",G251)),Barèmes!$E$2,Barèmes!$F$2)))),IF(AA251&gt;=SUMIFS(Barèmes!$F$6:$F$28,Barèmes!$A$6:$A$28,"Agilité — T-test 974 (s)",Barèmes!$B$6:$B$28,H251,Barèmes!$C$6:$C$28,IF(H251="6ème","Mixte",G251)),Barèmes!$B$2,IF(AA251&gt;=SUMIFS(Barèmes!$G$6:$G$28,Barèmes!$A$6:$A$28,"Agilité — T-test 974 (s)",Barèmes!$B$6:$B$28,H251,Barèmes!$C$6:$C$28,IF(H251="6ème","Mixte",G251)),Barèmes!$C$2,IF(AA251&gt;=SUMIFS(Barèmes!$H$6:$H$28,Barèmes!$A$6:$A$28,"Agilité — T-test 974 (s)",Barèmes!$B$6:$B$28,H251,Barèmes!$C$6:$C$28,IF(H251="6ème","Mixte",G251)),Barèmes!$D$2,IF(AA251&gt;=SUMIFS(Barèmes!$I$6:$I$28,Barèmes!$A$6:$A$28,"Agilité — T-test 974 (s)",Barèmes!$B$6:$B$28,H251,Barèmes!$C$6:$C$28,IF(H251="6ème","Mixte",G251)),Barèmes!$E$2,Barèmes!$F$2))))))</f>
        <v/>
      </c>
      <c r="AD251" s="28" t="str">
        <f t="shared" si="26"/>
        <v/>
      </c>
      <c r="AE251" s="29" t="str">
        <f t="shared" si="27"/>
        <v/>
      </c>
      <c r="AF251" s="30" t="str">
        <f>IF(OR(AD251="",SUMPRODUCT((Barèmes!$A$6:$A$28="Surcoût d'agilité (s) — technique")*(Barèmes!$B$6:$B$28=H251)*(Barèmes!$C$6:$C$28=IF(H251="6ème","Mixte",G251)))=0),"",IF(SUMPRODUCT((Barèmes!$A$6:$A$28="Surcoût d'agilité (s) — technique")*(Barèmes!$B$6:$B$28=H251)*(Barèmes!$C$6:$C$28=IF(H251="6ème","Mixte",G251))*(Barèmes!$J$6:$J$28="+"))&gt;0,IF(AD251&lt;=SUMIFS(Barèmes!$D$6:$D$28,Barèmes!$A$6:$A$28,"Surcoût d'agilité (s) — technique",Barèmes!$B$6:$B$28,H251,Barèmes!$C$6:$C$28,IF(H251="6ème","Mixte",G251)),"à besoin",IF(AD251&lt;=SUMIFS(Barèmes!$E$6:$E$28,Barèmes!$A$6:$A$28,"Surcoût d'agilité (s) — technique",Barèmes!$B$6:$B$28,H251,Barèmes!$C$6:$C$28,IF(H251="6ème","Mixte",G251)),"fragile","satisfaisant")),IF(AD251&gt;=SUMIFS(Barèmes!$D$6:$D$28,Barèmes!$A$6:$A$28,"Surcoût d'agilité (s) — technique",Barèmes!$B$6:$B$28,H251,Barèmes!$C$6:$C$28,IF(H251="6ème","Mixte",G251)),"à besoin",IF(AD251&gt;=SUMIFS(Barèmes!$E$6:$E$28,Barèmes!$A$6:$A$28,"Surcoût d'agilité (s) — technique",Barèmes!$B$6:$B$28,H251,Barèmes!$C$6:$C$28,IF(H251="6ème","Mixte",G251)),"fragile","satisfaisant"))))</f>
        <v/>
      </c>
      <c r="AG251" s="30" t="str">
        <f>IF(OR(AD251="",SUMPRODUCT((Barèmes!$A$6:$A$28="Surcoût d'agilité (s) — technique")*(Barèmes!$B$6:$B$28=H251)*(Barèmes!$C$6:$C$28=IF(H251="6ème","Mixte",G251)))=0),"",IF(SUMPRODUCT((Barèmes!$A$6:$A$28="Surcoût d'agilité (s) — technique")*(Barèmes!$B$6:$B$28=H251)*(Barèmes!$C$6:$C$28=IF(H251="6ème","Mixte",G251))*(Barèmes!$J$6:$J$28="+"))&gt;0,IF(AD251&lt;=SUMIFS(Barèmes!$F$6:$F$28,Barèmes!$A$6:$A$28,"Surcoût d'agilité (s) — technique",Barèmes!$B$6:$B$28,H251,Barèmes!$C$6:$C$28,IF(H251="6ème","Mixte",G251)),Barèmes!$B$2,IF(AD251&lt;=SUMIFS(Barèmes!$G$6:$G$28,Barèmes!$A$6:$A$28,"Surcoût d'agilité (s) — technique",Barèmes!$B$6:$B$28,H251,Barèmes!$C$6:$C$28,IF(H251="6ème","Mixte",G251)),Barèmes!$C$2,IF(AD251&lt;=SUMIFS(Barèmes!$H$6:$H$28,Barèmes!$A$6:$A$28,"Surcoût d'agilité (s) — technique",Barèmes!$B$6:$B$28,H251,Barèmes!$C$6:$C$28,IF(H251="6ème","Mixte",G251)),Barèmes!$D$2,IF(AD251&lt;=SUMIFS(Barèmes!$I$6:$I$28,Barèmes!$A$6:$A$28,"Surcoût d'agilité (s) — technique",Barèmes!$B$6:$B$28,H251,Barèmes!$C$6:$C$28,IF(H251="6ème","Mixte",G251)),Barèmes!$E$2,Barèmes!$F$2)))),IF(AD251&gt;=SUMIFS(Barèmes!$F$6:$F$28,Barèmes!$A$6:$A$28,"Surcoût d'agilité (s) — technique",Barèmes!$B$6:$B$28,H251,Barèmes!$C$6:$C$28,IF(H251="6ème","Mixte",G251)),Barèmes!$B$2,IF(AD251&gt;=SUMIFS(Barèmes!$G$6:$G$28,Barèmes!$A$6:$A$28,"Surcoût d'agilité (s) — technique",Barèmes!$B$6:$B$28,H251,Barèmes!$C$6:$C$28,IF(H251="6ème","Mixte",G251)),Barèmes!$C$2,IF(AD251&gt;=SUMIFS(Barèmes!$H$6:$H$28,Barèmes!$A$6:$A$28,"Surcoût d'agilité (s) — technique",Barèmes!$B$6:$B$28,H251,Barèmes!$C$6:$C$28,IF(H251="6ème","Mixte",G251)),Barèmes!$D$2,IF(AD251&gt;=SUMIFS(Barèmes!$I$6:$I$28,Barèmes!$A$6:$A$28,"Surcoût d'agilité (s) — technique",Barèmes!$B$6:$B$28,H251,Barèmes!$C$6:$C$28,IF(H251="6ème","Mixte",G251)),Barèmes!$E$2,Barèmes!$F$2))))))</f>
        <v/>
      </c>
      <c r="AH251" s="31" t="str">
        <f>IF((IF(N251="",0,1)+IF(Q251="",0,1)+IF(W251="",0,1)+IF(Z251="",0,1)+IF(AC251="",0,1))=0,"",3*IF(N251=Barèmes!$B$2,1,IF(N251=Barèmes!$C$2,2,IF(N251=Barèmes!$D$2,3,IF(N251=Barèmes!$E$2,4,IF(N251=Barèmes!$F$2,5,0)))))+3*IF(Q251=Barèmes!$B$2,1,IF(Q251=Barèmes!$C$2,2,IF(Q251=Barèmes!$D$2,3,IF(Q251=Barèmes!$E$2,4,IF(Q251=Barèmes!$F$2,5,0)))))+2*IF(W251=Barèmes!$B$2,1,IF(W251=Barèmes!$C$2,2,IF(W251=Barèmes!$D$2,3,IF(W251=Barèmes!$E$2,4,IF(W251=Barèmes!$F$2,5,0)))))+1*IF(Z251=Barèmes!$B$2,1,IF(Z251=Barèmes!$C$2,2,IF(Z251=Barèmes!$D$2,3,IF(Z251=Barèmes!$E$2,4,IF(Z251=Barèmes!$F$2,5,0)))))+1*IF(AC251=Barèmes!$B$2,1,IF(AC251=Barèmes!$C$2,2,IF(AC251=Barèmes!$D$2,3,IF(AC251=Barèmes!$E$2,4,IF(AC251=Barèmes!$F$2,5,0))))))</f>
        <v/>
      </c>
      <c r="AI251" s="31"/>
      <c r="AJ251" s="32" t="str">
        <f>IFERROR(INDEX(Croissance!$B$5:$B$604,MATCH(A251,Croissance!$A$5:$A$604,0)),"")</f>
        <v/>
      </c>
      <c r="AK251" s="32" t="str">
        <f>IFERROR(INDEX(Croissance!$C$5:$C$604,MATCH(A251,Croissance!$A$5:$A$604,0)),"")</f>
        <v/>
      </c>
      <c r="AL251" s="32" t="str">
        <f>IFERROR(INDEX(Croissance!$D$5:$D$604,MATCH(A251,Croissance!$A$5:$A$604,0)),"")</f>
        <v/>
      </c>
      <c r="AM251" s="32" t="str">
        <f>IFERROR(INDEX(Croissance!$E$5:$E$604,MATCH(A251,Croissance!$A$5:$A$604,0)),"")</f>
        <v/>
      </c>
      <c r="AO251" s="33">
        <f t="shared" si="32"/>
        <v>0</v>
      </c>
      <c r="AP251" s="33">
        <f t="shared" si="28"/>
        <v>0</v>
      </c>
      <c r="AQ251" s="33">
        <f>IF(A251="",0,IF(AND(OR('Synthèse classe'!$C$2="Tous",C251='Synthèse classe'!$C$2),OR('Synthèse classe'!$C$3="Toutes",D251='Synthèse classe'!$C$3),OR('Synthèse classe'!$C$4="Toutes",AND('Synthèse classe'!$C$4="Dernière",AP251=1),B251=IFERROR(VALUE('Synthèse classe'!$C$4),0))),1,0))</f>
        <v>0</v>
      </c>
      <c r="AR251" s="34" t="str">
        <f t="shared" si="29"/>
        <v/>
      </c>
    </row>
    <row r="252" spans="1:44" x14ac:dyDescent="0.2">
      <c r="A252" s="17" t="str">
        <f t="shared" si="25"/>
        <v/>
      </c>
      <c r="B252" s="18"/>
      <c r="C252" s="19"/>
      <c r="D252" s="19"/>
      <c r="E252" s="19"/>
      <c r="F252" s="19"/>
      <c r="G252" s="19"/>
      <c r="H252" s="17" t="str">
        <f t="shared" si="30"/>
        <v/>
      </c>
      <c r="I252" s="20"/>
      <c r="J252" s="18"/>
      <c r="K252" s="19"/>
      <c r="L252" s="21" t="str">
        <f t="shared" si="31"/>
        <v/>
      </c>
      <c r="M252" s="21" t="str">
        <f>IF(OR(J252="",SUMPRODUCT((Barèmes!$A$6:$A$28="Endurance — Luc Léger (palier)")*(Barèmes!$B$6:$B$28=H252)*(Barèmes!$C$6:$C$28=IF(H252="6ème","Mixte",G252)))=0),"",IF(SUMPRODUCT((Barèmes!$A$6:$A$28="Endurance — Luc Léger (palier)")*(Barèmes!$B$6:$B$28=H252)*(Barèmes!$C$6:$C$28=IF(H252="6ème","Mixte",G252))*(Barèmes!$J$6:$J$28="+"))&gt;0,IF(J252&lt;=SUMIFS(Barèmes!$D$6:$D$28,Barèmes!$A$6:$A$28,"Endurance — Luc Léger (palier)",Barèmes!$B$6:$B$28,H252,Barèmes!$C$6:$C$28,IF(H252="6ème","Mixte",G252)),"à besoin",IF(J252&lt;=SUMIFS(Barèmes!$E$6:$E$28,Barèmes!$A$6:$A$28,"Endurance — Luc Léger (palier)",Barèmes!$B$6:$B$28,H252,Barèmes!$C$6:$C$28,IF(H252="6ème","Mixte",G252)),"fragile","satisfaisant")),IF(J252&gt;=SUMIFS(Barèmes!$D$6:$D$28,Barèmes!$A$6:$A$28,"Endurance — Luc Léger (palier)",Barèmes!$B$6:$B$28,H252,Barèmes!$C$6:$C$28,IF(H252="6ème","Mixte",G252)),"à besoin",IF(J252&gt;=SUMIFS(Barèmes!$E$6:$E$28,Barèmes!$A$6:$A$28,"Endurance — Luc Léger (palier)",Barèmes!$B$6:$B$28,H252,Barèmes!$C$6:$C$28,IF(H252="6ème","Mixte",G252)),"fragile","satisfaisant"))))</f>
        <v/>
      </c>
      <c r="N252" s="21" t="str">
        <f>IF(OR(J252="",SUMPRODUCT((Barèmes!$A$6:$A$28="Endurance — Luc Léger (palier)")*(Barèmes!$B$6:$B$28=H252)*(Barèmes!$C$6:$C$28=IF(H252="6ème","Mixte",G252)))=0),"",IF(SUMPRODUCT((Barèmes!$A$6:$A$28="Endurance — Luc Léger (palier)")*(Barèmes!$B$6:$B$28=H252)*(Barèmes!$C$6:$C$28=IF(H252="6ème","Mixte",G252))*(Barèmes!$J$6:$J$28="+"))&gt;0,IF(J252&lt;=SUMIFS(Barèmes!$F$6:$F$28,Barèmes!$A$6:$A$28,"Endurance — Luc Léger (palier)",Barèmes!$B$6:$B$28,H252,Barèmes!$C$6:$C$28,IF(H252="6ème","Mixte",G252)),Barèmes!$B$2,IF(J252&lt;=SUMIFS(Barèmes!$G$6:$G$28,Barèmes!$A$6:$A$28,"Endurance — Luc Léger (palier)",Barèmes!$B$6:$B$28,H252,Barèmes!$C$6:$C$28,IF(H252="6ème","Mixte",G252)),Barèmes!$C$2,IF(J252&lt;=SUMIFS(Barèmes!$H$6:$H$28,Barèmes!$A$6:$A$28,"Endurance — Luc Léger (palier)",Barèmes!$B$6:$B$28,H252,Barèmes!$C$6:$C$28,IF(H252="6ème","Mixte",G252)),Barèmes!$D$2,IF(J252&lt;=SUMIFS(Barèmes!$I$6:$I$28,Barèmes!$A$6:$A$28,"Endurance — Luc Léger (palier)",Barèmes!$B$6:$B$28,H252,Barèmes!$C$6:$C$28,IF(H252="6ème","Mixte",G252)),Barèmes!$E$2,Barèmes!$F$2)))),IF(J252&gt;=SUMIFS(Barèmes!$F$6:$F$28,Barèmes!$A$6:$A$28,"Endurance — Luc Léger (palier)",Barèmes!$B$6:$B$28,H252,Barèmes!$C$6:$C$28,IF(H252="6ème","Mixte",G252)),Barèmes!$B$2,IF(J252&gt;=SUMIFS(Barèmes!$G$6:$G$28,Barèmes!$A$6:$A$28,"Endurance — Luc Léger (palier)",Barèmes!$B$6:$B$28,H252,Barèmes!$C$6:$C$28,IF(H252="6ème","Mixte",G252)),Barèmes!$C$2,IF(J252&gt;=SUMIFS(Barèmes!$H$6:$H$28,Barèmes!$A$6:$A$28,"Endurance — Luc Léger (palier)",Barèmes!$B$6:$B$28,H252,Barèmes!$C$6:$C$28,IF(H252="6ème","Mixte",G252)),Barèmes!$D$2,IF(J252&gt;=SUMIFS(Barèmes!$I$6:$I$28,Barèmes!$A$6:$A$28,"Endurance — Luc Léger (palier)",Barèmes!$B$6:$B$28,H252,Barèmes!$C$6:$C$28,IF(H252="6ème","Mixte",G252)),Barèmes!$E$2,Barèmes!$F$2))))))</f>
        <v/>
      </c>
      <c r="O252" s="22"/>
      <c r="P252" s="23" t="str">
        <f>IF(OR(O252="",SUMPRODUCT((Barèmes!$A$6:$A$28="Force bas du corps — Saut en longueur (m)")*(Barèmes!$B$6:$B$28=H252)*(Barèmes!$C$6:$C$28=IF(H252="6ème","Mixte",G252)))=0),"",IF(SUMPRODUCT((Barèmes!$A$6:$A$28="Force bas du corps — Saut en longueur (m)")*(Barèmes!$B$6:$B$28=H252)*(Barèmes!$C$6:$C$28=IF(H252="6ème","Mixte",G252))*(Barèmes!$J$6:$J$28="+"))&gt;0,IF(O252&lt;=SUMIFS(Barèmes!$D$6:$D$28,Barèmes!$A$6:$A$28,"Force bas du corps — Saut en longueur (m)",Barèmes!$B$6:$B$28,H252,Barèmes!$C$6:$C$28,IF(H252="6ème","Mixte",G252)),"à besoin",IF(O252&lt;=SUMIFS(Barèmes!$E$6:$E$28,Barèmes!$A$6:$A$28,"Force bas du corps — Saut en longueur (m)",Barèmes!$B$6:$B$28,H252,Barèmes!$C$6:$C$28,IF(H252="6ème","Mixte",G252)),"fragile","satisfaisant")),IF(O252&gt;=SUMIFS(Barèmes!$D$6:$D$28,Barèmes!$A$6:$A$28,"Force bas du corps — Saut en longueur (m)",Barèmes!$B$6:$B$28,H252,Barèmes!$C$6:$C$28,IF(H252="6ème","Mixte",G252)),"à besoin",IF(O252&gt;=SUMIFS(Barèmes!$E$6:$E$28,Barèmes!$A$6:$A$28,"Force bas du corps — Saut en longueur (m)",Barèmes!$B$6:$B$28,H252,Barèmes!$C$6:$C$28,IF(H252="6ème","Mixte",G252)),"fragile","satisfaisant"))))</f>
        <v/>
      </c>
      <c r="Q252" s="23" t="str">
        <f>IF(OR(O252="",SUMPRODUCT((Barèmes!$A$6:$A$28="Force bas du corps — Saut en longueur (m)")*(Barèmes!$B$6:$B$28=H252)*(Barèmes!$C$6:$C$28=IF(H252="6ème","Mixte",G252)))=0),"",IF(SUMPRODUCT((Barèmes!$A$6:$A$28="Force bas du corps — Saut en longueur (m)")*(Barèmes!$B$6:$B$28=H252)*(Barèmes!$C$6:$C$28=IF(H252="6ème","Mixte",G252))*(Barèmes!$J$6:$J$28="+"))&gt;0,IF(O252&lt;=SUMIFS(Barèmes!$F$6:$F$28,Barèmes!$A$6:$A$28,"Force bas du corps — Saut en longueur (m)",Barèmes!$B$6:$B$28,H252,Barèmes!$C$6:$C$28,IF(H252="6ème","Mixte",G252)),Barèmes!$B$2,IF(O252&lt;=SUMIFS(Barèmes!$G$6:$G$28,Barèmes!$A$6:$A$28,"Force bas du corps — Saut en longueur (m)",Barèmes!$B$6:$B$28,H252,Barèmes!$C$6:$C$28,IF(H252="6ème","Mixte",G252)),Barèmes!$C$2,IF(O252&lt;=SUMIFS(Barèmes!$H$6:$H$28,Barèmes!$A$6:$A$28,"Force bas du corps — Saut en longueur (m)",Barèmes!$B$6:$B$28,H252,Barèmes!$C$6:$C$28,IF(H252="6ème","Mixte",G252)),Barèmes!$D$2,IF(O252&lt;=SUMIFS(Barèmes!$I$6:$I$28,Barèmes!$A$6:$A$28,"Force bas du corps — Saut en longueur (m)",Barèmes!$B$6:$B$28,H252,Barèmes!$C$6:$C$28,IF(H252="6ème","Mixte",G252)),Barèmes!$E$2,Barèmes!$F$2)))),IF(O252&gt;=SUMIFS(Barèmes!$F$6:$F$28,Barèmes!$A$6:$A$28,"Force bas du corps — Saut en longueur (m)",Barèmes!$B$6:$B$28,H252,Barèmes!$C$6:$C$28,IF(H252="6ème","Mixte",G252)),Barèmes!$B$2,IF(O252&gt;=SUMIFS(Barèmes!$G$6:$G$28,Barèmes!$A$6:$A$28,"Force bas du corps — Saut en longueur (m)",Barèmes!$B$6:$B$28,H252,Barèmes!$C$6:$C$28,IF(H252="6ème","Mixte",G252)),Barèmes!$C$2,IF(O252&gt;=SUMIFS(Barèmes!$H$6:$H$28,Barèmes!$A$6:$A$28,"Force bas du corps — Saut en longueur (m)",Barèmes!$B$6:$B$28,H252,Barèmes!$C$6:$C$28,IF(H252="6ème","Mixte",G252)),Barèmes!$D$2,IF(O252&gt;=SUMIFS(Barèmes!$I$6:$I$28,Barèmes!$A$6:$A$28,"Force bas du corps — Saut en longueur (m)",Barèmes!$B$6:$B$28,H252,Barèmes!$C$6:$C$28,IF(H252="6ème","Mixte",G252)),Barèmes!$E$2,Barèmes!$F$2))))))</f>
        <v/>
      </c>
      <c r="R252" s="22"/>
      <c r="S252" s="24" t="str">
        <f>IF(OR(R252="",SUMPRODUCT((Barèmes!$A$6:$A$28="Vitesse — 30 m (s)")*(Barèmes!$B$6:$B$28=H252)*(Barèmes!$C$6:$C$28=IF(H252="6ème","Mixte",G252)))=0),"",IF(SUMPRODUCT((Barèmes!$A$6:$A$28="Vitesse — 30 m (s)")*(Barèmes!$B$6:$B$28=H252)*(Barèmes!$C$6:$C$28=IF(H252="6ème","Mixte",G252))*(Barèmes!$J$6:$J$28="+"))&gt;0,IF(R252&lt;=SUMIFS(Barèmes!$D$6:$D$28,Barèmes!$A$6:$A$28,"Vitesse — 30 m (s)",Barèmes!$B$6:$B$28,H252,Barèmes!$C$6:$C$28,IF(H252="6ème","Mixte",G252)),"à besoin",IF(R252&lt;=SUMIFS(Barèmes!$E$6:$E$28,Barèmes!$A$6:$A$28,"Vitesse — 30 m (s)",Barèmes!$B$6:$B$28,H252,Barèmes!$C$6:$C$28,IF(H252="6ème","Mixte",G252)),"fragile","satisfaisant")),IF(R252&gt;=SUMIFS(Barèmes!$D$6:$D$28,Barèmes!$A$6:$A$28,"Vitesse — 30 m (s)",Barèmes!$B$6:$B$28,H252,Barèmes!$C$6:$C$28,IF(H252="6ème","Mixte",G252)),"à besoin",IF(R252&gt;=SUMIFS(Barèmes!$E$6:$E$28,Barèmes!$A$6:$A$28,"Vitesse — 30 m (s)",Barèmes!$B$6:$B$28,H252,Barèmes!$C$6:$C$28,IF(H252="6ème","Mixte",G252)),"fragile","satisfaisant"))))</f>
        <v/>
      </c>
      <c r="T252" s="24" t="str">
        <f>IF(OR(R252="",SUMPRODUCT((Barèmes!$A$6:$A$28="Vitesse — 30 m (s)")*(Barèmes!$B$6:$B$28=H252)*(Barèmes!$C$6:$C$28=IF(H252="6ème","Mixte",G252)))=0),"",IF(SUMPRODUCT((Barèmes!$A$6:$A$28="Vitesse — 30 m (s)")*(Barèmes!$B$6:$B$28=H252)*(Barèmes!$C$6:$C$28=IF(H252="6ème","Mixte",G252))*(Barèmes!$J$6:$J$28="+"))&gt;0,IF(R252&lt;=SUMIFS(Barèmes!$F$6:$F$28,Barèmes!$A$6:$A$28,"Vitesse — 30 m (s)",Barèmes!$B$6:$B$28,H252,Barèmes!$C$6:$C$28,IF(H252="6ème","Mixte",G252)),Barèmes!$B$2,IF(R252&lt;=SUMIFS(Barèmes!$G$6:$G$28,Barèmes!$A$6:$A$28,"Vitesse — 30 m (s)",Barèmes!$B$6:$B$28,H252,Barèmes!$C$6:$C$28,IF(H252="6ème","Mixte",G252)),Barèmes!$C$2,IF(R252&lt;=SUMIFS(Barèmes!$H$6:$H$28,Barèmes!$A$6:$A$28,"Vitesse — 30 m (s)",Barèmes!$B$6:$B$28,H252,Barèmes!$C$6:$C$28,IF(H252="6ème","Mixte",G252)),Barèmes!$D$2,IF(R252&lt;=SUMIFS(Barèmes!$I$6:$I$28,Barèmes!$A$6:$A$28,"Vitesse — 30 m (s)",Barèmes!$B$6:$B$28,H252,Barèmes!$C$6:$C$28,IF(H252="6ème","Mixte",G252)),Barèmes!$E$2,Barèmes!$F$2)))),IF(R252&gt;=SUMIFS(Barèmes!$F$6:$F$28,Barèmes!$A$6:$A$28,"Vitesse — 30 m (s)",Barèmes!$B$6:$B$28,H252,Barèmes!$C$6:$C$28,IF(H252="6ème","Mixte",G252)),Barèmes!$B$2,IF(R252&gt;=SUMIFS(Barèmes!$G$6:$G$28,Barèmes!$A$6:$A$28,"Vitesse — 30 m (s)",Barèmes!$B$6:$B$28,H252,Barèmes!$C$6:$C$28,IF(H252="6ème","Mixte",G252)),Barèmes!$C$2,IF(R252&gt;=SUMIFS(Barèmes!$H$6:$H$28,Barèmes!$A$6:$A$28,"Vitesse — 30 m (s)",Barèmes!$B$6:$B$28,H252,Barèmes!$C$6:$C$28,IF(H252="6ème","Mixte",G252)),Barèmes!$D$2,IF(R252&gt;=SUMIFS(Barèmes!$I$6:$I$28,Barèmes!$A$6:$A$28,"Vitesse — 30 m (s)",Barèmes!$B$6:$B$28,H252,Barèmes!$C$6:$C$28,IF(H252="6ème","Mixte",G252)),Barèmes!$E$2,Barèmes!$F$2))))))</f>
        <v/>
      </c>
      <c r="U252" s="22"/>
      <c r="V252" s="25" t="str">
        <f>IF(OR(U252="",SUMPRODUCT((Barèmes!$A$6:$A$28="Vitesse — 50 m (s)")*(Barèmes!$B$6:$B$28=H252)*(Barèmes!$C$6:$C$28=IF(H252="6ème","Mixte",G252)))=0),"",IF(SUMPRODUCT((Barèmes!$A$6:$A$28="Vitesse — 50 m (s)")*(Barèmes!$B$6:$B$28=H252)*(Barèmes!$C$6:$C$28=IF(H252="6ème","Mixte",G252))*(Barèmes!$J$6:$J$28="+"))&gt;0,IF(U252&lt;=SUMIFS(Barèmes!$D$6:$D$28,Barèmes!$A$6:$A$28,"Vitesse — 50 m (s)",Barèmes!$B$6:$B$28,H252,Barèmes!$C$6:$C$28,IF(H252="6ème","Mixte",G252)),"à besoin",IF(U252&lt;=SUMIFS(Barèmes!$E$6:$E$28,Barèmes!$A$6:$A$28,"Vitesse — 50 m (s)",Barèmes!$B$6:$B$28,H252,Barèmes!$C$6:$C$28,IF(H252="6ème","Mixte",G252)),"fragile","satisfaisant")),IF(U252&gt;=SUMIFS(Barèmes!$D$6:$D$28,Barèmes!$A$6:$A$28,"Vitesse — 50 m (s)",Barèmes!$B$6:$B$28,H252,Barèmes!$C$6:$C$28,IF(H252="6ème","Mixte",G252)),"à besoin",IF(U252&gt;=SUMIFS(Barèmes!$E$6:$E$28,Barèmes!$A$6:$A$28,"Vitesse — 50 m (s)",Barèmes!$B$6:$B$28,H252,Barèmes!$C$6:$C$28,IF(H252="6ème","Mixte",G252)),"fragile","satisfaisant"))))</f>
        <v/>
      </c>
      <c r="W252" s="25" t="str">
        <f>IF(OR(U252="",SUMPRODUCT((Barèmes!$A$6:$A$28="Vitesse — 50 m (s)")*(Barèmes!$B$6:$B$28=H252)*(Barèmes!$C$6:$C$28=IF(H252="6ème","Mixte",G252)))=0),"",IF(SUMPRODUCT((Barèmes!$A$6:$A$28="Vitesse — 50 m (s)")*(Barèmes!$B$6:$B$28=H252)*(Barèmes!$C$6:$C$28=IF(H252="6ème","Mixte",G252))*(Barèmes!$J$6:$J$28="+"))&gt;0,IF(U252&lt;=SUMIFS(Barèmes!$F$6:$F$28,Barèmes!$A$6:$A$28,"Vitesse — 50 m (s)",Barèmes!$B$6:$B$28,H252,Barèmes!$C$6:$C$28,IF(H252="6ème","Mixte",G252)),Barèmes!$B$2,IF(U252&lt;=SUMIFS(Barèmes!$G$6:$G$28,Barèmes!$A$6:$A$28,"Vitesse — 50 m (s)",Barèmes!$B$6:$B$28,H252,Barèmes!$C$6:$C$28,IF(H252="6ème","Mixte",G252)),Barèmes!$C$2,IF(U252&lt;=SUMIFS(Barèmes!$H$6:$H$28,Barèmes!$A$6:$A$28,"Vitesse — 50 m (s)",Barèmes!$B$6:$B$28,H252,Barèmes!$C$6:$C$28,IF(H252="6ème","Mixte",G252)),Barèmes!$D$2,IF(U252&lt;=SUMIFS(Barèmes!$I$6:$I$28,Barèmes!$A$6:$A$28,"Vitesse — 50 m (s)",Barèmes!$B$6:$B$28,H252,Barèmes!$C$6:$C$28,IF(H252="6ème","Mixte",G252)),Barèmes!$E$2,Barèmes!$F$2)))),IF(U252&gt;=SUMIFS(Barèmes!$F$6:$F$28,Barèmes!$A$6:$A$28,"Vitesse — 50 m (s)",Barèmes!$B$6:$B$28,H252,Barèmes!$C$6:$C$28,IF(H252="6ème","Mixte",G252)),Barèmes!$B$2,IF(U252&gt;=SUMIFS(Barèmes!$G$6:$G$28,Barèmes!$A$6:$A$28,"Vitesse — 50 m (s)",Barèmes!$B$6:$B$28,H252,Barèmes!$C$6:$C$28,IF(H252="6ème","Mixte",G252)),Barèmes!$C$2,IF(U252&gt;=SUMIFS(Barèmes!$H$6:$H$28,Barèmes!$A$6:$A$28,"Vitesse — 50 m (s)",Barèmes!$B$6:$B$28,H252,Barèmes!$C$6:$C$28,IF(H252="6ème","Mixte",G252)),Barèmes!$D$2,IF(U252&gt;=SUMIFS(Barèmes!$I$6:$I$28,Barèmes!$A$6:$A$28,"Vitesse — 50 m (s)",Barèmes!$B$6:$B$28,H252,Barèmes!$C$6:$C$28,IF(H252="6ème","Mixte",G252)),Barèmes!$E$2,Barèmes!$F$2))))))</f>
        <v/>
      </c>
      <c r="X252" s="18"/>
      <c r="Y252" s="26" t="str" cm="1">
        <f t="array" ref="Y252">IF(OR(X252="",SUMPRODUCT((Barèmes!$A$6:$A$28="Souplesse (score 1-5)")*(Barèmes!$B$6:$B$28=H252)*(Barèmes!$C$6:$C$28=IF(H252="6ème","Mixte",G252)))=0),"",IF(SUMPRODUCT((Barèmes!$A$6:$A$28="Souplesse (score 1-5)")*(Barèmes!$B$6:$B$28=H252)*(Barèmes!$C$6:$C$28=IF(H252="6ème","Mixte",G252))*(Barèmes!$J$6:$J$28="+"))&gt;0,IF(X252&lt;=SUMIFS(Barèmes!$D$6:$D$28,Barèmes!$A$6:$A$28,"Souplesse (score 1-5)",Barèmes!$B$6:$B$28,H252,Barèmes!$C$6:$C$28,IF(H252="6ème","Mixte",G252)),"à besoin",IF(X252&lt;=SUMIFS(Barèmes!$E$6:$E$28,Barèmes!$A$6:$A$28,"Souplesse (score 1-5)",Barèmes!$B$6:$B$28,H252,Barèmes!$C$6:$C$28,IF(H252="6ème","Mixte",G252)),"fragile","satisfaisant")),IF(X252&gt;=SUMIFS(Barèmes!$D$6:$D$28,Barèmes!$A$6:$A$28,"Souplesse (score 1-5)",Barèmes!$B$6:$B$28,H252,Barèmes!$C$6:$C$28,IF(H252="6ème","Mixte",G252)),"à besoin",IF(X252&gt;=SUMIFS(Barèmes!$E$6:$E$28,Barèmes!$A$6:$A$28,"Souplesse (score 1-5)",Barèmes!$B$6:$B$28,H252,Barèmes!$C$6:$C$28,IF(H252="6ème","Mixte",G252)),"fragile","satisfaisant"))))</f>
        <v/>
      </c>
      <c r="Z252" s="26" t="str" cm="1">
        <f t="array" ref="Z252">IF(OR(X252="",SUMPRODUCT((Barèmes!$A$6:$A$28="Souplesse (score 1-5)")*(Barèmes!$B$6:$B$28=H252)*(Barèmes!$C$6:$C$28=IF(H252="6ème","Mixte",G252)))=0),"",IF(SUMPRODUCT((Barèmes!$A$6:$A$28="Souplesse (score 1-5)")*(Barèmes!$B$6:$B$28=H252)*(Barèmes!$C$6:$C$28=IF(H252="6ème","Mixte",G252))*(Barèmes!$J$6:$J$28="+"))&gt;0,IF(X252&lt;=SUMIFS(Barèmes!$F$6:$F$28,Barèmes!$A$6:$A$28,"Souplesse (score 1-5)",Barèmes!$B$6:$B$28,H252,Barèmes!$C$6:$C$28,IF(H252="6ème","Mixte",G252)),Barèmes!$B$2,IF(X252&lt;=SUMIFS(Barèmes!$G$6:$G$28,Barèmes!$A$6:$A$28,"Souplesse (score 1-5)",Barèmes!$B$6:$B$28,H252,Barèmes!$C$6:$C$28,IF(H252="6ème","Mixte",G252)),Barèmes!$C$2,IF(X252&lt;=SUMIFS(Barèmes!$H$6:$H$28,Barèmes!$A$6:$A$28,"Souplesse (score 1-5)",Barèmes!$B$6:$B$28,H252,Barèmes!$C$6:$C$28,IF(H252="6ème","Mixte",G252)),Barèmes!$D$2,IF(X252&lt;=SUMIFS(Barèmes!$I$6:$I$28,Barèmes!$A$6:$A$28,"Souplesse (score 1-5)",Barèmes!$B$6:$B$28,H252,Barèmes!$C$6:$C$28,IF(H252="6ème","Mixte",G252)),Barèmes!$E$2,Barèmes!$F$2)))),IF(X252&gt;=SUMIFS(Barèmes!$F$6:$F$28,Barèmes!$A$6:$A$28,"Souplesse (score 1-5)",Barèmes!$B$6:$B$28,H252,Barèmes!$C$6:$C$28,IF(H252="6ème","Mixte",G252)),Barèmes!$B$2,IF(X252&gt;=SUMIFS(Barèmes!$G$6:$G$28,Barèmes!$A$6:$A$28,"Souplesse (score 1-5)",Barèmes!$B$6:$B$28,H252,Barèmes!$C$6:$C$28,IF(H252="6ème","Mixte",G252)),Barèmes!$C$2,IF(X252&gt;=SUMIFS(Barèmes!$H$6:$H$28,Barèmes!$A$6:$A$28,"Souplesse (score 1-5)",Barèmes!$B$6:$B$28,H252,Barèmes!$C$6:$C$28,IF(H252="6ème","Mixte",G252)),Barèmes!$D$2,IF(X252&gt;=SUMIFS(Barèmes!$I$6:$I$28,Barèmes!$A$6:$A$28,"Souplesse (score 1-5)",Barèmes!$B$6:$B$28,H252,Barèmes!$C$6:$C$28,IF(H252="6ème","Mixte",G252)),Barèmes!$E$2,Barèmes!$F$2))))))</f>
        <v/>
      </c>
      <c r="AA252" s="22"/>
      <c r="AB252" s="27" t="str">
        <f>IF(OR(AA252="",SUMPRODUCT((Barèmes!$A$6:$A$28="Agilité — T-test 974 (s)")*(Barèmes!$B$6:$B$28=H252)*(Barèmes!$C$6:$C$28=IF(H252="6ème","Mixte",G252)))=0),"",IF(SUMPRODUCT((Barèmes!$A$6:$A$28="Agilité — T-test 974 (s)")*(Barèmes!$B$6:$B$28=H252)*(Barèmes!$C$6:$C$28=IF(H252="6ème","Mixte",G252))*(Barèmes!$J$6:$J$28="+"))&gt;0,IF(AA252&lt;=SUMIFS(Barèmes!$D$6:$D$28,Barèmes!$A$6:$A$28,"Agilité — T-test 974 (s)",Barèmes!$B$6:$B$28,H252,Barèmes!$C$6:$C$28,IF(H252="6ème","Mixte",G252)),"à besoin",IF(AA252&lt;=SUMIFS(Barèmes!$E$6:$E$28,Barèmes!$A$6:$A$28,"Agilité — T-test 974 (s)",Barèmes!$B$6:$B$28,H252,Barèmes!$C$6:$C$28,IF(H252="6ème","Mixte",G252)),"fragile","satisfaisant")),IF(AA252&gt;=SUMIFS(Barèmes!$D$6:$D$28,Barèmes!$A$6:$A$28,"Agilité — T-test 974 (s)",Barèmes!$B$6:$B$28,H252,Barèmes!$C$6:$C$28,IF(H252="6ème","Mixte",G252)),"à besoin",IF(AA252&gt;=SUMIFS(Barèmes!$E$6:$E$28,Barèmes!$A$6:$A$28,"Agilité — T-test 974 (s)",Barèmes!$B$6:$B$28,H252,Barèmes!$C$6:$C$28,IF(H252="6ème","Mixte",G252)),"fragile","satisfaisant"))))</f>
        <v/>
      </c>
      <c r="AC252" s="27" t="str">
        <f>IF(OR(AA252="",SUMPRODUCT((Barèmes!$A$6:$A$28="Agilité — T-test 974 (s)")*(Barèmes!$B$6:$B$28=H252)*(Barèmes!$C$6:$C$28=IF(H252="6ème","Mixte",G252)))=0),"",IF(SUMPRODUCT((Barèmes!$A$6:$A$28="Agilité — T-test 974 (s)")*(Barèmes!$B$6:$B$28=H252)*(Barèmes!$C$6:$C$28=IF(H252="6ème","Mixte",G252))*(Barèmes!$J$6:$J$28="+"))&gt;0,IF(AA252&lt;=SUMIFS(Barèmes!$F$6:$F$28,Barèmes!$A$6:$A$28,"Agilité — T-test 974 (s)",Barèmes!$B$6:$B$28,H252,Barèmes!$C$6:$C$28,IF(H252="6ème","Mixte",G252)),Barèmes!$B$2,IF(AA252&lt;=SUMIFS(Barèmes!$G$6:$G$28,Barèmes!$A$6:$A$28,"Agilité — T-test 974 (s)",Barèmes!$B$6:$B$28,H252,Barèmes!$C$6:$C$28,IF(H252="6ème","Mixte",G252)),Barèmes!$C$2,IF(AA252&lt;=SUMIFS(Barèmes!$H$6:$H$28,Barèmes!$A$6:$A$28,"Agilité — T-test 974 (s)",Barèmes!$B$6:$B$28,H252,Barèmes!$C$6:$C$28,IF(H252="6ème","Mixte",G252)),Barèmes!$D$2,IF(AA252&lt;=SUMIFS(Barèmes!$I$6:$I$28,Barèmes!$A$6:$A$28,"Agilité — T-test 974 (s)",Barèmes!$B$6:$B$28,H252,Barèmes!$C$6:$C$28,IF(H252="6ème","Mixte",G252)),Barèmes!$E$2,Barèmes!$F$2)))),IF(AA252&gt;=SUMIFS(Barèmes!$F$6:$F$28,Barèmes!$A$6:$A$28,"Agilité — T-test 974 (s)",Barèmes!$B$6:$B$28,H252,Barèmes!$C$6:$C$28,IF(H252="6ème","Mixte",G252)),Barèmes!$B$2,IF(AA252&gt;=SUMIFS(Barèmes!$G$6:$G$28,Barèmes!$A$6:$A$28,"Agilité — T-test 974 (s)",Barèmes!$B$6:$B$28,H252,Barèmes!$C$6:$C$28,IF(H252="6ème","Mixte",G252)),Barèmes!$C$2,IF(AA252&gt;=SUMIFS(Barèmes!$H$6:$H$28,Barèmes!$A$6:$A$28,"Agilité — T-test 974 (s)",Barèmes!$B$6:$B$28,H252,Barèmes!$C$6:$C$28,IF(H252="6ème","Mixte",G252)),Barèmes!$D$2,IF(AA252&gt;=SUMIFS(Barèmes!$I$6:$I$28,Barèmes!$A$6:$A$28,"Agilité — T-test 974 (s)",Barèmes!$B$6:$B$28,H252,Barèmes!$C$6:$C$28,IF(H252="6ème","Mixte",G252)),Barèmes!$E$2,Barèmes!$F$2))))))</f>
        <v/>
      </c>
      <c r="AD252" s="28" t="str">
        <f t="shared" si="26"/>
        <v/>
      </c>
      <c r="AE252" s="29" t="str">
        <f t="shared" si="27"/>
        <v/>
      </c>
      <c r="AF252" s="30" t="str">
        <f>IF(OR(AD252="",SUMPRODUCT((Barèmes!$A$6:$A$28="Surcoût d'agilité (s) — technique")*(Barèmes!$B$6:$B$28=H252)*(Barèmes!$C$6:$C$28=IF(H252="6ème","Mixte",G252)))=0),"",IF(SUMPRODUCT((Barèmes!$A$6:$A$28="Surcoût d'agilité (s) — technique")*(Barèmes!$B$6:$B$28=H252)*(Barèmes!$C$6:$C$28=IF(H252="6ème","Mixte",G252))*(Barèmes!$J$6:$J$28="+"))&gt;0,IF(AD252&lt;=SUMIFS(Barèmes!$D$6:$D$28,Barèmes!$A$6:$A$28,"Surcoût d'agilité (s) — technique",Barèmes!$B$6:$B$28,H252,Barèmes!$C$6:$C$28,IF(H252="6ème","Mixte",G252)),"à besoin",IF(AD252&lt;=SUMIFS(Barèmes!$E$6:$E$28,Barèmes!$A$6:$A$28,"Surcoût d'agilité (s) — technique",Barèmes!$B$6:$B$28,H252,Barèmes!$C$6:$C$28,IF(H252="6ème","Mixte",G252)),"fragile","satisfaisant")),IF(AD252&gt;=SUMIFS(Barèmes!$D$6:$D$28,Barèmes!$A$6:$A$28,"Surcoût d'agilité (s) — technique",Barèmes!$B$6:$B$28,H252,Barèmes!$C$6:$C$28,IF(H252="6ème","Mixte",G252)),"à besoin",IF(AD252&gt;=SUMIFS(Barèmes!$E$6:$E$28,Barèmes!$A$6:$A$28,"Surcoût d'agilité (s) — technique",Barèmes!$B$6:$B$28,H252,Barèmes!$C$6:$C$28,IF(H252="6ème","Mixte",G252)),"fragile","satisfaisant"))))</f>
        <v/>
      </c>
      <c r="AG252" s="30" t="str">
        <f>IF(OR(AD252="",SUMPRODUCT((Barèmes!$A$6:$A$28="Surcoût d'agilité (s) — technique")*(Barèmes!$B$6:$B$28=H252)*(Barèmes!$C$6:$C$28=IF(H252="6ème","Mixte",G252)))=0),"",IF(SUMPRODUCT((Barèmes!$A$6:$A$28="Surcoût d'agilité (s) — technique")*(Barèmes!$B$6:$B$28=H252)*(Barèmes!$C$6:$C$28=IF(H252="6ème","Mixte",G252))*(Barèmes!$J$6:$J$28="+"))&gt;0,IF(AD252&lt;=SUMIFS(Barèmes!$F$6:$F$28,Barèmes!$A$6:$A$28,"Surcoût d'agilité (s) — technique",Barèmes!$B$6:$B$28,H252,Barèmes!$C$6:$C$28,IF(H252="6ème","Mixte",G252)),Barèmes!$B$2,IF(AD252&lt;=SUMIFS(Barèmes!$G$6:$G$28,Barèmes!$A$6:$A$28,"Surcoût d'agilité (s) — technique",Barèmes!$B$6:$B$28,H252,Barèmes!$C$6:$C$28,IF(H252="6ème","Mixte",G252)),Barèmes!$C$2,IF(AD252&lt;=SUMIFS(Barèmes!$H$6:$H$28,Barèmes!$A$6:$A$28,"Surcoût d'agilité (s) — technique",Barèmes!$B$6:$B$28,H252,Barèmes!$C$6:$C$28,IF(H252="6ème","Mixte",G252)),Barèmes!$D$2,IF(AD252&lt;=SUMIFS(Barèmes!$I$6:$I$28,Barèmes!$A$6:$A$28,"Surcoût d'agilité (s) — technique",Barèmes!$B$6:$B$28,H252,Barèmes!$C$6:$C$28,IF(H252="6ème","Mixte",G252)),Barèmes!$E$2,Barèmes!$F$2)))),IF(AD252&gt;=SUMIFS(Barèmes!$F$6:$F$28,Barèmes!$A$6:$A$28,"Surcoût d'agilité (s) — technique",Barèmes!$B$6:$B$28,H252,Barèmes!$C$6:$C$28,IF(H252="6ème","Mixte",G252)),Barèmes!$B$2,IF(AD252&gt;=SUMIFS(Barèmes!$G$6:$G$28,Barèmes!$A$6:$A$28,"Surcoût d'agilité (s) — technique",Barèmes!$B$6:$B$28,H252,Barèmes!$C$6:$C$28,IF(H252="6ème","Mixte",G252)),Barèmes!$C$2,IF(AD252&gt;=SUMIFS(Barèmes!$H$6:$H$28,Barèmes!$A$6:$A$28,"Surcoût d'agilité (s) — technique",Barèmes!$B$6:$B$28,H252,Barèmes!$C$6:$C$28,IF(H252="6ème","Mixte",G252)),Barèmes!$D$2,IF(AD252&gt;=SUMIFS(Barèmes!$I$6:$I$28,Barèmes!$A$6:$A$28,"Surcoût d'agilité (s) — technique",Barèmes!$B$6:$B$28,H252,Barèmes!$C$6:$C$28,IF(H252="6ème","Mixte",G252)),Barèmes!$E$2,Barèmes!$F$2))))))</f>
        <v/>
      </c>
      <c r="AH252" s="31" t="str">
        <f>IF((IF(N252="",0,1)+IF(Q252="",0,1)+IF(W252="",0,1)+IF(Z252="",0,1)+IF(AC252="",0,1))=0,"",3*IF(N252=Barèmes!$B$2,1,IF(N252=Barèmes!$C$2,2,IF(N252=Barèmes!$D$2,3,IF(N252=Barèmes!$E$2,4,IF(N252=Barèmes!$F$2,5,0)))))+3*IF(Q252=Barèmes!$B$2,1,IF(Q252=Barèmes!$C$2,2,IF(Q252=Barèmes!$D$2,3,IF(Q252=Barèmes!$E$2,4,IF(Q252=Barèmes!$F$2,5,0)))))+2*IF(W252=Barèmes!$B$2,1,IF(W252=Barèmes!$C$2,2,IF(W252=Barèmes!$D$2,3,IF(W252=Barèmes!$E$2,4,IF(W252=Barèmes!$F$2,5,0)))))+1*IF(Z252=Barèmes!$B$2,1,IF(Z252=Barèmes!$C$2,2,IF(Z252=Barèmes!$D$2,3,IF(Z252=Barèmes!$E$2,4,IF(Z252=Barèmes!$F$2,5,0)))))+1*IF(AC252=Barèmes!$B$2,1,IF(AC252=Barèmes!$C$2,2,IF(AC252=Barèmes!$D$2,3,IF(AC252=Barèmes!$E$2,4,IF(AC252=Barèmes!$F$2,5,0))))))</f>
        <v/>
      </c>
      <c r="AI252" s="31"/>
      <c r="AJ252" s="32" t="str">
        <f>IFERROR(INDEX(Croissance!$B$5:$B$604,MATCH(A252,Croissance!$A$5:$A$604,0)),"")</f>
        <v/>
      </c>
      <c r="AK252" s="32" t="str">
        <f>IFERROR(INDEX(Croissance!$C$5:$C$604,MATCH(A252,Croissance!$A$5:$A$604,0)),"")</f>
        <v/>
      </c>
      <c r="AL252" s="32" t="str">
        <f>IFERROR(INDEX(Croissance!$D$5:$D$604,MATCH(A252,Croissance!$A$5:$A$604,0)),"")</f>
        <v/>
      </c>
      <c r="AM252" s="32" t="str">
        <f>IFERROR(INDEX(Croissance!$E$5:$E$604,MATCH(A252,Croissance!$A$5:$A$604,0)),"")</f>
        <v/>
      </c>
      <c r="AO252" s="33">
        <f t="shared" si="32"/>
        <v>0</v>
      </c>
      <c r="AP252" s="33">
        <f t="shared" si="28"/>
        <v>0</v>
      </c>
      <c r="AQ252" s="33">
        <f>IF(A252="",0,IF(AND(OR('Synthèse classe'!$C$2="Tous",C252='Synthèse classe'!$C$2),OR('Synthèse classe'!$C$3="Toutes",D252='Synthèse classe'!$C$3),OR('Synthèse classe'!$C$4="Toutes",AND('Synthèse classe'!$C$4="Dernière",AP252=1),B252=IFERROR(VALUE('Synthèse classe'!$C$4),0))),1,0))</f>
        <v>0</v>
      </c>
      <c r="AR252" s="34" t="str">
        <f t="shared" si="29"/>
        <v/>
      </c>
    </row>
    <row r="253" spans="1:44" x14ac:dyDescent="0.2">
      <c r="A253" s="17" t="str">
        <f t="shared" si="25"/>
        <v/>
      </c>
      <c r="B253" s="18"/>
      <c r="C253" s="19"/>
      <c r="D253" s="19"/>
      <c r="E253" s="19"/>
      <c r="F253" s="19"/>
      <c r="G253" s="19"/>
      <c r="H253" s="17" t="str">
        <f t="shared" si="30"/>
        <v/>
      </c>
      <c r="I253" s="20"/>
      <c r="J253" s="18"/>
      <c r="K253" s="19"/>
      <c r="L253" s="21" t="str">
        <f t="shared" si="31"/>
        <v/>
      </c>
      <c r="M253" s="21" t="str">
        <f>IF(OR(J253="",SUMPRODUCT((Barèmes!$A$6:$A$28="Endurance — Luc Léger (palier)")*(Barèmes!$B$6:$B$28=H253)*(Barèmes!$C$6:$C$28=IF(H253="6ème","Mixte",G253)))=0),"",IF(SUMPRODUCT((Barèmes!$A$6:$A$28="Endurance — Luc Léger (palier)")*(Barèmes!$B$6:$B$28=H253)*(Barèmes!$C$6:$C$28=IF(H253="6ème","Mixte",G253))*(Barèmes!$J$6:$J$28="+"))&gt;0,IF(J253&lt;=SUMIFS(Barèmes!$D$6:$D$28,Barèmes!$A$6:$A$28,"Endurance — Luc Léger (palier)",Barèmes!$B$6:$B$28,H253,Barèmes!$C$6:$C$28,IF(H253="6ème","Mixte",G253)),"à besoin",IF(J253&lt;=SUMIFS(Barèmes!$E$6:$E$28,Barèmes!$A$6:$A$28,"Endurance — Luc Léger (palier)",Barèmes!$B$6:$B$28,H253,Barèmes!$C$6:$C$28,IF(H253="6ème","Mixte",G253)),"fragile","satisfaisant")),IF(J253&gt;=SUMIFS(Barèmes!$D$6:$D$28,Barèmes!$A$6:$A$28,"Endurance — Luc Léger (palier)",Barèmes!$B$6:$B$28,H253,Barèmes!$C$6:$C$28,IF(H253="6ème","Mixte",G253)),"à besoin",IF(J253&gt;=SUMIFS(Barèmes!$E$6:$E$28,Barèmes!$A$6:$A$28,"Endurance — Luc Léger (palier)",Barèmes!$B$6:$B$28,H253,Barèmes!$C$6:$C$28,IF(H253="6ème","Mixte",G253)),"fragile","satisfaisant"))))</f>
        <v/>
      </c>
      <c r="N253" s="21" t="str">
        <f>IF(OR(J253="",SUMPRODUCT((Barèmes!$A$6:$A$28="Endurance — Luc Léger (palier)")*(Barèmes!$B$6:$B$28=H253)*(Barèmes!$C$6:$C$28=IF(H253="6ème","Mixte",G253)))=0),"",IF(SUMPRODUCT((Barèmes!$A$6:$A$28="Endurance — Luc Léger (palier)")*(Barèmes!$B$6:$B$28=H253)*(Barèmes!$C$6:$C$28=IF(H253="6ème","Mixte",G253))*(Barèmes!$J$6:$J$28="+"))&gt;0,IF(J253&lt;=SUMIFS(Barèmes!$F$6:$F$28,Barèmes!$A$6:$A$28,"Endurance — Luc Léger (palier)",Barèmes!$B$6:$B$28,H253,Barèmes!$C$6:$C$28,IF(H253="6ème","Mixte",G253)),Barèmes!$B$2,IF(J253&lt;=SUMIFS(Barèmes!$G$6:$G$28,Barèmes!$A$6:$A$28,"Endurance — Luc Léger (palier)",Barèmes!$B$6:$B$28,H253,Barèmes!$C$6:$C$28,IF(H253="6ème","Mixte",G253)),Barèmes!$C$2,IF(J253&lt;=SUMIFS(Barèmes!$H$6:$H$28,Barèmes!$A$6:$A$28,"Endurance — Luc Léger (palier)",Barèmes!$B$6:$B$28,H253,Barèmes!$C$6:$C$28,IF(H253="6ème","Mixte",G253)),Barèmes!$D$2,IF(J253&lt;=SUMIFS(Barèmes!$I$6:$I$28,Barèmes!$A$6:$A$28,"Endurance — Luc Léger (palier)",Barèmes!$B$6:$B$28,H253,Barèmes!$C$6:$C$28,IF(H253="6ème","Mixte",G253)),Barèmes!$E$2,Barèmes!$F$2)))),IF(J253&gt;=SUMIFS(Barèmes!$F$6:$F$28,Barèmes!$A$6:$A$28,"Endurance — Luc Léger (palier)",Barèmes!$B$6:$B$28,H253,Barèmes!$C$6:$C$28,IF(H253="6ème","Mixte",G253)),Barèmes!$B$2,IF(J253&gt;=SUMIFS(Barèmes!$G$6:$G$28,Barèmes!$A$6:$A$28,"Endurance — Luc Léger (palier)",Barèmes!$B$6:$B$28,H253,Barèmes!$C$6:$C$28,IF(H253="6ème","Mixte",G253)),Barèmes!$C$2,IF(J253&gt;=SUMIFS(Barèmes!$H$6:$H$28,Barèmes!$A$6:$A$28,"Endurance — Luc Léger (palier)",Barèmes!$B$6:$B$28,H253,Barèmes!$C$6:$C$28,IF(H253="6ème","Mixte",G253)),Barèmes!$D$2,IF(J253&gt;=SUMIFS(Barèmes!$I$6:$I$28,Barèmes!$A$6:$A$28,"Endurance — Luc Léger (palier)",Barèmes!$B$6:$B$28,H253,Barèmes!$C$6:$C$28,IF(H253="6ème","Mixte",G253)),Barèmes!$E$2,Barèmes!$F$2))))))</f>
        <v/>
      </c>
      <c r="O253" s="22"/>
      <c r="P253" s="23" t="str">
        <f>IF(OR(O253="",SUMPRODUCT((Barèmes!$A$6:$A$28="Force bas du corps — Saut en longueur (m)")*(Barèmes!$B$6:$B$28=H253)*(Barèmes!$C$6:$C$28=IF(H253="6ème","Mixte",G253)))=0),"",IF(SUMPRODUCT((Barèmes!$A$6:$A$28="Force bas du corps — Saut en longueur (m)")*(Barèmes!$B$6:$B$28=H253)*(Barèmes!$C$6:$C$28=IF(H253="6ème","Mixte",G253))*(Barèmes!$J$6:$J$28="+"))&gt;0,IF(O253&lt;=SUMIFS(Barèmes!$D$6:$D$28,Barèmes!$A$6:$A$28,"Force bas du corps — Saut en longueur (m)",Barèmes!$B$6:$B$28,H253,Barèmes!$C$6:$C$28,IF(H253="6ème","Mixte",G253)),"à besoin",IF(O253&lt;=SUMIFS(Barèmes!$E$6:$E$28,Barèmes!$A$6:$A$28,"Force bas du corps — Saut en longueur (m)",Barèmes!$B$6:$B$28,H253,Barèmes!$C$6:$C$28,IF(H253="6ème","Mixte",G253)),"fragile","satisfaisant")),IF(O253&gt;=SUMIFS(Barèmes!$D$6:$D$28,Barèmes!$A$6:$A$28,"Force bas du corps — Saut en longueur (m)",Barèmes!$B$6:$B$28,H253,Barèmes!$C$6:$C$28,IF(H253="6ème","Mixte",G253)),"à besoin",IF(O253&gt;=SUMIFS(Barèmes!$E$6:$E$28,Barèmes!$A$6:$A$28,"Force bas du corps — Saut en longueur (m)",Barèmes!$B$6:$B$28,H253,Barèmes!$C$6:$C$28,IF(H253="6ème","Mixte",G253)),"fragile","satisfaisant"))))</f>
        <v/>
      </c>
      <c r="Q253" s="23" t="str">
        <f>IF(OR(O253="",SUMPRODUCT((Barèmes!$A$6:$A$28="Force bas du corps — Saut en longueur (m)")*(Barèmes!$B$6:$B$28=H253)*(Barèmes!$C$6:$C$28=IF(H253="6ème","Mixte",G253)))=0),"",IF(SUMPRODUCT((Barèmes!$A$6:$A$28="Force bas du corps — Saut en longueur (m)")*(Barèmes!$B$6:$B$28=H253)*(Barèmes!$C$6:$C$28=IF(H253="6ème","Mixte",G253))*(Barèmes!$J$6:$J$28="+"))&gt;0,IF(O253&lt;=SUMIFS(Barèmes!$F$6:$F$28,Barèmes!$A$6:$A$28,"Force bas du corps — Saut en longueur (m)",Barèmes!$B$6:$B$28,H253,Barèmes!$C$6:$C$28,IF(H253="6ème","Mixte",G253)),Barèmes!$B$2,IF(O253&lt;=SUMIFS(Barèmes!$G$6:$G$28,Barèmes!$A$6:$A$28,"Force bas du corps — Saut en longueur (m)",Barèmes!$B$6:$B$28,H253,Barèmes!$C$6:$C$28,IF(H253="6ème","Mixte",G253)),Barèmes!$C$2,IF(O253&lt;=SUMIFS(Barèmes!$H$6:$H$28,Barèmes!$A$6:$A$28,"Force bas du corps — Saut en longueur (m)",Barèmes!$B$6:$B$28,H253,Barèmes!$C$6:$C$28,IF(H253="6ème","Mixte",G253)),Barèmes!$D$2,IF(O253&lt;=SUMIFS(Barèmes!$I$6:$I$28,Barèmes!$A$6:$A$28,"Force bas du corps — Saut en longueur (m)",Barèmes!$B$6:$B$28,H253,Barèmes!$C$6:$C$28,IF(H253="6ème","Mixte",G253)),Barèmes!$E$2,Barèmes!$F$2)))),IF(O253&gt;=SUMIFS(Barèmes!$F$6:$F$28,Barèmes!$A$6:$A$28,"Force bas du corps — Saut en longueur (m)",Barèmes!$B$6:$B$28,H253,Barèmes!$C$6:$C$28,IF(H253="6ème","Mixte",G253)),Barèmes!$B$2,IF(O253&gt;=SUMIFS(Barèmes!$G$6:$G$28,Barèmes!$A$6:$A$28,"Force bas du corps — Saut en longueur (m)",Barèmes!$B$6:$B$28,H253,Barèmes!$C$6:$C$28,IF(H253="6ème","Mixte",G253)),Barèmes!$C$2,IF(O253&gt;=SUMIFS(Barèmes!$H$6:$H$28,Barèmes!$A$6:$A$28,"Force bas du corps — Saut en longueur (m)",Barèmes!$B$6:$B$28,H253,Barèmes!$C$6:$C$28,IF(H253="6ème","Mixte",G253)),Barèmes!$D$2,IF(O253&gt;=SUMIFS(Barèmes!$I$6:$I$28,Barèmes!$A$6:$A$28,"Force bas du corps — Saut en longueur (m)",Barèmes!$B$6:$B$28,H253,Barèmes!$C$6:$C$28,IF(H253="6ème","Mixte",G253)),Barèmes!$E$2,Barèmes!$F$2))))))</f>
        <v/>
      </c>
      <c r="R253" s="22"/>
      <c r="S253" s="24" t="str">
        <f>IF(OR(R253="",SUMPRODUCT((Barèmes!$A$6:$A$28="Vitesse — 30 m (s)")*(Barèmes!$B$6:$B$28=H253)*(Barèmes!$C$6:$C$28=IF(H253="6ème","Mixte",G253)))=0),"",IF(SUMPRODUCT((Barèmes!$A$6:$A$28="Vitesse — 30 m (s)")*(Barèmes!$B$6:$B$28=H253)*(Barèmes!$C$6:$C$28=IF(H253="6ème","Mixte",G253))*(Barèmes!$J$6:$J$28="+"))&gt;0,IF(R253&lt;=SUMIFS(Barèmes!$D$6:$D$28,Barèmes!$A$6:$A$28,"Vitesse — 30 m (s)",Barèmes!$B$6:$B$28,H253,Barèmes!$C$6:$C$28,IF(H253="6ème","Mixte",G253)),"à besoin",IF(R253&lt;=SUMIFS(Barèmes!$E$6:$E$28,Barèmes!$A$6:$A$28,"Vitesse — 30 m (s)",Barèmes!$B$6:$B$28,H253,Barèmes!$C$6:$C$28,IF(H253="6ème","Mixte",G253)),"fragile","satisfaisant")),IF(R253&gt;=SUMIFS(Barèmes!$D$6:$D$28,Barèmes!$A$6:$A$28,"Vitesse — 30 m (s)",Barèmes!$B$6:$B$28,H253,Barèmes!$C$6:$C$28,IF(H253="6ème","Mixte",G253)),"à besoin",IF(R253&gt;=SUMIFS(Barèmes!$E$6:$E$28,Barèmes!$A$6:$A$28,"Vitesse — 30 m (s)",Barèmes!$B$6:$B$28,H253,Barèmes!$C$6:$C$28,IF(H253="6ème","Mixte",G253)),"fragile","satisfaisant"))))</f>
        <v/>
      </c>
      <c r="T253" s="24" t="str">
        <f>IF(OR(R253="",SUMPRODUCT((Barèmes!$A$6:$A$28="Vitesse — 30 m (s)")*(Barèmes!$B$6:$B$28=H253)*(Barèmes!$C$6:$C$28=IF(H253="6ème","Mixte",G253)))=0),"",IF(SUMPRODUCT((Barèmes!$A$6:$A$28="Vitesse — 30 m (s)")*(Barèmes!$B$6:$B$28=H253)*(Barèmes!$C$6:$C$28=IF(H253="6ème","Mixte",G253))*(Barèmes!$J$6:$J$28="+"))&gt;0,IF(R253&lt;=SUMIFS(Barèmes!$F$6:$F$28,Barèmes!$A$6:$A$28,"Vitesse — 30 m (s)",Barèmes!$B$6:$B$28,H253,Barèmes!$C$6:$C$28,IF(H253="6ème","Mixte",G253)),Barèmes!$B$2,IF(R253&lt;=SUMIFS(Barèmes!$G$6:$G$28,Barèmes!$A$6:$A$28,"Vitesse — 30 m (s)",Barèmes!$B$6:$B$28,H253,Barèmes!$C$6:$C$28,IF(H253="6ème","Mixte",G253)),Barèmes!$C$2,IF(R253&lt;=SUMIFS(Barèmes!$H$6:$H$28,Barèmes!$A$6:$A$28,"Vitesse — 30 m (s)",Barèmes!$B$6:$B$28,H253,Barèmes!$C$6:$C$28,IF(H253="6ème","Mixte",G253)),Barèmes!$D$2,IF(R253&lt;=SUMIFS(Barèmes!$I$6:$I$28,Barèmes!$A$6:$A$28,"Vitesse — 30 m (s)",Barèmes!$B$6:$B$28,H253,Barèmes!$C$6:$C$28,IF(H253="6ème","Mixte",G253)),Barèmes!$E$2,Barèmes!$F$2)))),IF(R253&gt;=SUMIFS(Barèmes!$F$6:$F$28,Barèmes!$A$6:$A$28,"Vitesse — 30 m (s)",Barèmes!$B$6:$B$28,H253,Barèmes!$C$6:$C$28,IF(H253="6ème","Mixte",G253)),Barèmes!$B$2,IF(R253&gt;=SUMIFS(Barèmes!$G$6:$G$28,Barèmes!$A$6:$A$28,"Vitesse — 30 m (s)",Barèmes!$B$6:$B$28,H253,Barèmes!$C$6:$C$28,IF(H253="6ème","Mixte",G253)),Barèmes!$C$2,IF(R253&gt;=SUMIFS(Barèmes!$H$6:$H$28,Barèmes!$A$6:$A$28,"Vitesse — 30 m (s)",Barèmes!$B$6:$B$28,H253,Barèmes!$C$6:$C$28,IF(H253="6ème","Mixte",G253)),Barèmes!$D$2,IF(R253&gt;=SUMIFS(Barèmes!$I$6:$I$28,Barèmes!$A$6:$A$28,"Vitesse — 30 m (s)",Barèmes!$B$6:$B$28,H253,Barèmes!$C$6:$C$28,IF(H253="6ème","Mixte",G253)),Barèmes!$E$2,Barèmes!$F$2))))))</f>
        <v/>
      </c>
      <c r="U253" s="22"/>
      <c r="V253" s="25" t="str">
        <f>IF(OR(U253="",SUMPRODUCT((Barèmes!$A$6:$A$28="Vitesse — 50 m (s)")*(Barèmes!$B$6:$B$28=H253)*(Barèmes!$C$6:$C$28=IF(H253="6ème","Mixte",G253)))=0),"",IF(SUMPRODUCT((Barèmes!$A$6:$A$28="Vitesse — 50 m (s)")*(Barèmes!$B$6:$B$28=H253)*(Barèmes!$C$6:$C$28=IF(H253="6ème","Mixte",G253))*(Barèmes!$J$6:$J$28="+"))&gt;0,IF(U253&lt;=SUMIFS(Barèmes!$D$6:$D$28,Barèmes!$A$6:$A$28,"Vitesse — 50 m (s)",Barèmes!$B$6:$B$28,H253,Barèmes!$C$6:$C$28,IF(H253="6ème","Mixte",G253)),"à besoin",IF(U253&lt;=SUMIFS(Barèmes!$E$6:$E$28,Barèmes!$A$6:$A$28,"Vitesse — 50 m (s)",Barèmes!$B$6:$B$28,H253,Barèmes!$C$6:$C$28,IF(H253="6ème","Mixte",G253)),"fragile","satisfaisant")),IF(U253&gt;=SUMIFS(Barèmes!$D$6:$D$28,Barèmes!$A$6:$A$28,"Vitesse — 50 m (s)",Barèmes!$B$6:$B$28,H253,Barèmes!$C$6:$C$28,IF(H253="6ème","Mixte",G253)),"à besoin",IF(U253&gt;=SUMIFS(Barèmes!$E$6:$E$28,Barèmes!$A$6:$A$28,"Vitesse — 50 m (s)",Barèmes!$B$6:$B$28,H253,Barèmes!$C$6:$C$28,IF(H253="6ème","Mixte",G253)),"fragile","satisfaisant"))))</f>
        <v/>
      </c>
      <c r="W253" s="25" t="str">
        <f>IF(OR(U253="",SUMPRODUCT((Barèmes!$A$6:$A$28="Vitesse — 50 m (s)")*(Barèmes!$B$6:$B$28=H253)*(Barèmes!$C$6:$C$28=IF(H253="6ème","Mixte",G253)))=0),"",IF(SUMPRODUCT((Barèmes!$A$6:$A$28="Vitesse — 50 m (s)")*(Barèmes!$B$6:$B$28=H253)*(Barèmes!$C$6:$C$28=IF(H253="6ème","Mixte",G253))*(Barèmes!$J$6:$J$28="+"))&gt;0,IF(U253&lt;=SUMIFS(Barèmes!$F$6:$F$28,Barèmes!$A$6:$A$28,"Vitesse — 50 m (s)",Barèmes!$B$6:$B$28,H253,Barèmes!$C$6:$C$28,IF(H253="6ème","Mixte",G253)),Barèmes!$B$2,IF(U253&lt;=SUMIFS(Barèmes!$G$6:$G$28,Barèmes!$A$6:$A$28,"Vitesse — 50 m (s)",Barèmes!$B$6:$B$28,H253,Barèmes!$C$6:$C$28,IF(H253="6ème","Mixte",G253)),Barèmes!$C$2,IF(U253&lt;=SUMIFS(Barèmes!$H$6:$H$28,Barèmes!$A$6:$A$28,"Vitesse — 50 m (s)",Barèmes!$B$6:$B$28,H253,Barèmes!$C$6:$C$28,IF(H253="6ème","Mixte",G253)),Barèmes!$D$2,IF(U253&lt;=SUMIFS(Barèmes!$I$6:$I$28,Barèmes!$A$6:$A$28,"Vitesse — 50 m (s)",Barèmes!$B$6:$B$28,H253,Barèmes!$C$6:$C$28,IF(H253="6ème","Mixte",G253)),Barèmes!$E$2,Barèmes!$F$2)))),IF(U253&gt;=SUMIFS(Barèmes!$F$6:$F$28,Barèmes!$A$6:$A$28,"Vitesse — 50 m (s)",Barèmes!$B$6:$B$28,H253,Barèmes!$C$6:$C$28,IF(H253="6ème","Mixte",G253)),Barèmes!$B$2,IF(U253&gt;=SUMIFS(Barèmes!$G$6:$G$28,Barèmes!$A$6:$A$28,"Vitesse — 50 m (s)",Barèmes!$B$6:$B$28,H253,Barèmes!$C$6:$C$28,IF(H253="6ème","Mixte",G253)),Barèmes!$C$2,IF(U253&gt;=SUMIFS(Barèmes!$H$6:$H$28,Barèmes!$A$6:$A$28,"Vitesse — 50 m (s)",Barèmes!$B$6:$B$28,H253,Barèmes!$C$6:$C$28,IF(H253="6ème","Mixte",G253)),Barèmes!$D$2,IF(U253&gt;=SUMIFS(Barèmes!$I$6:$I$28,Barèmes!$A$6:$A$28,"Vitesse — 50 m (s)",Barèmes!$B$6:$B$28,H253,Barèmes!$C$6:$C$28,IF(H253="6ème","Mixte",G253)),Barèmes!$E$2,Barèmes!$F$2))))))</f>
        <v/>
      </c>
      <c r="X253" s="18"/>
      <c r="Y253" s="26" t="str" cm="1">
        <f t="array" ref="Y253">IF(OR(X253="",SUMPRODUCT((Barèmes!$A$6:$A$28="Souplesse (score 1-5)")*(Barèmes!$B$6:$B$28=H253)*(Barèmes!$C$6:$C$28=IF(H253="6ème","Mixte",G253)))=0),"",IF(SUMPRODUCT((Barèmes!$A$6:$A$28="Souplesse (score 1-5)")*(Barèmes!$B$6:$B$28=H253)*(Barèmes!$C$6:$C$28=IF(H253="6ème","Mixte",G253))*(Barèmes!$J$6:$J$28="+"))&gt;0,IF(X253&lt;=SUMIFS(Barèmes!$D$6:$D$28,Barèmes!$A$6:$A$28,"Souplesse (score 1-5)",Barèmes!$B$6:$B$28,H253,Barèmes!$C$6:$C$28,IF(H253="6ème","Mixte",G253)),"à besoin",IF(X253&lt;=SUMIFS(Barèmes!$E$6:$E$28,Barèmes!$A$6:$A$28,"Souplesse (score 1-5)",Barèmes!$B$6:$B$28,H253,Barèmes!$C$6:$C$28,IF(H253="6ème","Mixte",G253)),"fragile","satisfaisant")),IF(X253&gt;=SUMIFS(Barèmes!$D$6:$D$28,Barèmes!$A$6:$A$28,"Souplesse (score 1-5)",Barèmes!$B$6:$B$28,H253,Barèmes!$C$6:$C$28,IF(H253="6ème","Mixte",G253)),"à besoin",IF(X253&gt;=SUMIFS(Barèmes!$E$6:$E$28,Barèmes!$A$6:$A$28,"Souplesse (score 1-5)",Barèmes!$B$6:$B$28,H253,Barèmes!$C$6:$C$28,IF(H253="6ème","Mixte",G253)),"fragile","satisfaisant"))))</f>
        <v/>
      </c>
      <c r="Z253" s="26" t="str" cm="1">
        <f t="array" ref="Z253">IF(OR(X253="",SUMPRODUCT((Barèmes!$A$6:$A$28="Souplesse (score 1-5)")*(Barèmes!$B$6:$B$28=H253)*(Barèmes!$C$6:$C$28=IF(H253="6ème","Mixte",G253)))=0),"",IF(SUMPRODUCT((Barèmes!$A$6:$A$28="Souplesse (score 1-5)")*(Barèmes!$B$6:$B$28=H253)*(Barèmes!$C$6:$C$28=IF(H253="6ème","Mixte",G253))*(Barèmes!$J$6:$J$28="+"))&gt;0,IF(X253&lt;=SUMIFS(Barèmes!$F$6:$F$28,Barèmes!$A$6:$A$28,"Souplesse (score 1-5)",Barèmes!$B$6:$B$28,H253,Barèmes!$C$6:$C$28,IF(H253="6ème","Mixte",G253)),Barèmes!$B$2,IF(X253&lt;=SUMIFS(Barèmes!$G$6:$G$28,Barèmes!$A$6:$A$28,"Souplesse (score 1-5)",Barèmes!$B$6:$B$28,H253,Barèmes!$C$6:$C$28,IF(H253="6ème","Mixte",G253)),Barèmes!$C$2,IF(X253&lt;=SUMIFS(Barèmes!$H$6:$H$28,Barèmes!$A$6:$A$28,"Souplesse (score 1-5)",Barèmes!$B$6:$B$28,H253,Barèmes!$C$6:$C$28,IF(H253="6ème","Mixte",G253)),Barèmes!$D$2,IF(X253&lt;=SUMIFS(Barèmes!$I$6:$I$28,Barèmes!$A$6:$A$28,"Souplesse (score 1-5)",Barèmes!$B$6:$B$28,H253,Barèmes!$C$6:$C$28,IF(H253="6ème","Mixte",G253)),Barèmes!$E$2,Barèmes!$F$2)))),IF(X253&gt;=SUMIFS(Barèmes!$F$6:$F$28,Barèmes!$A$6:$A$28,"Souplesse (score 1-5)",Barèmes!$B$6:$B$28,H253,Barèmes!$C$6:$C$28,IF(H253="6ème","Mixte",G253)),Barèmes!$B$2,IF(X253&gt;=SUMIFS(Barèmes!$G$6:$G$28,Barèmes!$A$6:$A$28,"Souplesse (score 1-5)",Barèmes!$B$6:$B$28,H253,Barèmes!$C$6:$C$28,IF(H253="6ème","Mixte",G253)),Barèmes!$C$2,IF(X253&gt;=SUMIFS(Barèmes!$H$6:$H$28,Barèmes!$A$6:$A$28,"Souplesse (score 1-5)",Barèmes!$B$6:$B$28,H253,Barèmes!$C$6:$C$28,IF(H253="6ème","Mixte",G253)),Barèmes!$D$2,IF(X253&gt;=SUMIFS(Barèmes!$I$6:$I$28,Barèmes!$A$6:$A$28,"Souplesse (score 1-5)",Barèmes!$B$6:$B$28,H253,Barèmes!$C$6:$C$28,IF(H253="6ème","Mixte",G253)),Barèmes!$E$2,Barèmes!$F$2))))))</f>
        <v/>
      </c>
      <c r="AA253" s="22"/>
      <c r="AB253" s="27" t="str">
        <f>IF(OR(AA253="",SUMPRODUCT((Barèmes!$A$6:$A$28="Agilité — T-test 974 (s)")*(Barèmes!$B$6:$B$28=H253)*(Barèmes!$C$6:$C$28=IF(H253="6ème","Mixte",G253)))=0),"",IF(SUMPRODUCT((Barèmes!$A$6:$A$28="Agilité — T-test 974 (s)")*(Barèmes!$B$6:$B$28=H253)*(Barèmes!$C$6:$C$28=IF(H253="6ème","Mixte",G253))*(Barèmes!$J$6:$J$28="+"))&gt;0,IF(AA253&lt;=SUMIFS(Barèmes!$D$6:$D$28,Barèmes!$A$6:$A$28,"Agilité — T-test 974 (s)",Barèmes!$B$6:$B$28,H253,Barèmes!$C$6:$C$28,IF(H253="6ème","Mixte",G253)),"à besoin",IF(AA253&lt;=SUMIFS(Barèmes!$E$6:$E$28,Barèmes!$A$6:$A$28,"Agilité — T-test 974 (s)",Barèmes!$B$6:$B$28,H253,Barèmes!$C$6:$C$28,IF(H253="6ème","Mixte",G253)),"fragile","satisfaisant")),IF(AA253&gt;=SUMIFS(Barèmes!$D$6:$D$28,Barèmes!$A$6:$A$28,"Agilité — T-test 974 (s)",Barèmes!$B$6:$B$28,H253,Barèmes!$C$6:$C$28,IF(H253="6ème","Mixte",G253)),"à besoin",IF(AA253&gt;=SUMIFS(Barèmes!$E$6:$E$28,Barèmes!$A$6:$A$28,"Agilité — T-test 974 (s)",Barèmes!$B$6:$B$28,H253,Barèmes!$C$6:$C$28,IF(H253="6ème","Mixte",G253)),"fragile","satisfaisant"))))</f>
        <v/>
      </c>
      <c r="AC253" s="27" t="str">
        <f>IF(OR(AA253="",SUMPRODUCT((Barèmes!$A$6:$A$28="Agilité — T-test 974 (s)")*(Barèmes!$B$6:$B$28=H253)*(Barèmes!$C$6:$C$28=IF(H253="6ème","Mixte",G253)))=0),"",IF(SUMPRODUCT((Barèmes!$A$6:$A$28="Agilité — T-test 974 (s)")*(Barèmes!$B$6:$B$28=H253)*(Barèmes!$C$6:$C$28=IF(H253="6ème","Mixte",G253))*(Barèmes!$J$6:$J$28="+"))&gt;0,IF(AA253&lt;=SUMIFS(Barèmes!$F$6:$F$28,Barèmes!$A$6:$A$28,"Agilité — T-test 974 (s)",Barèmes!$B$6:$B$28,H253,Barèmes!$C$6:$C$28,IF(H253="6ème","Mixte",G253)),Barèmes!$B$2,IF(AA253&lt;=SUMIFS(Barèmes!$G$6:$G$28,Barèmes!$A$6:$A$28,"Agilité — T-test 974 (s)",Barèmes!$B$6:$B$28,H253,Barèmes!$C$6:$C$28,IF(H253="6ème","Mixte",G253)),Barèmes!$C$2,IF(AA253&lt;=SUMIFS(Barèmes!$H$6:$H$28,Barèmes!$A$6:$A$28,"Agilité — T-test 974 (s)",Barèmes!$B$6:$B$28,H253,Barèmes!$C$6:$C$28,IF(H253="6ème","Mixte",G253)),Barèmes!$D$2,IF(AA253&lt;=SUMIFS(Barèmes!$I$6:$I$28,Barèmes!$A$6:$A$28,"Agilité — T-test 974 (s)",Barèmes!$B$6:$B$28,H253,Barèmes!$C$6:$C$28,IF(H253="6ème","Mixte",G253)),Barèmes!$E$2,Barèmes!$F$2)))),IF(AA253&gt;=SUMIFS(Barèmes!$F$6:$F$28,Barèmes!$A$6:$A$28,"Agilité — T-test 974 (s)",Barèmes!$B$6:$B$28,H253,Barèmes!$C$6:$C$28,IF(H253="6ème","Mixte",G253)),Barèmes!$B$2,IF(AA253&gt;=SUMIFS(Barèmes!$G$6:$G$28,Barèmes!$A$6:$A$28,"Agilité — T-test 974 (s)",Barèmes!$B$6:$B$28,H253,Barèmes!$C$6:$C$28,IF(H253="6ème","Mixte",G253)),Barèmes!$C$2,IF(AA253&gt;=SUMIFS(Barèmes!$H$6:$H$28,Barèmes!$A$6:$A$28,"Agilité — T-test 974 (s)",Barèmes!$B$6:$B$28,H253,Barèmes!$C$6:$C$28,IF(H253="6ème","Mixte",G253)),Barèmes!$D$2,IF(AA253&gt;=SUMIFS(Barèmes!$I$6:$I$28,Barèmes!$A$6:$A$28,"Agilité — T-test 974 (s)",Barèmes!$B$6:$B$28,H253,Barèmes!$C$6:$C$28,IF(H253="6ème","Mixte",G253)),Barèmes!$E$2,Barèmes!$F$2))))))</f>
        <v/>
      </c>
      <c r="AD253" s="28" t="str">
        <f t="shared" si="26"/>
        <v/>
      </c>
      <c r="AE253" s="29" t="str">
        <f t="shared" si="27"/>
        <v/>
      </c>
      <c r="AF253" s="30" t="str">
        <f>IF(OR(AD253="",SUMPRODUCT((Barèmes!$A$6:$A$28="Surcoût d'agilité (s) — technique")*(Barèmes!$B$6:$B$28=H253)*(Barèmes!$C$6:$C$28=IF(H253="6ème","Mixte",G253)))=0),"",IF(SUMPRODUCT((Barèmes!$A$6:$A$28="Surcoût d'agilité (s) — technique")*(Barèmes!$B$6:$B$28=H253)*(Barèmes!$C$6:$C$28=IF(H253="6ème","Mixte",G253))*(Barèmes!$J$6:$J$28="+"))&gt;0,IF(AD253&lt;=SUMIFS(Barèmes!$D$6:$D$28,Barèmes!$A$6:$A$28,"Surcoût d'agilité (s) — technique",Barèmes!$B$6:$B$28,H253,Barèmes!$C$6:$C$28,IF(H253="6ème","Mixte",G253)),"à besoin",IF(AD253&lt;=SUMIFS(Barèmes!$E$6:$E$28,Barèmes!$A$6:$A$28,"Surcoût d'agilité (s) — technique",Barèmes!$B$6:$B$28,H253,Barèmes!$C$6:$C$28,IF(H253="6ème","Mixte",G253)),"fragile","satisfaisant")),IF(AD253&gt;=SUMIFS(Barèmes!$D$6:$D$28,Barèmes!$A$6:$A$28,"Surcoût d'agilité (s) — technique",Barèmes!$B$6:$B$28,H253,Barèmes!$C$6:$C$28,IF(H253="6ème","Mixte",G253)),"à besoin",IF(AD253&gt;=SUMIFS(Barèmes!$E$6:$E$28,Barèmes!$A$6:$A$28,"Surcoût d'agilité (s) — technique",Barèmes!$B$6:$B$28,H253,Barèmes!$C$6:$C$28,IF(H253="6ème","Mixte",G253)),"fragile","satisfaisant"))))</f>
        <v/>
      </c>
      <c r="AG253" s="30" t="str">
        <f>IF(OR(AD253="",SUMPRODUCT((Barèmes!$A$6:$A$28="Surcoût d'agilité (s) — technique")*(Barèmes!$B$6:$B$28=H253)*(Barèmes!$C$6:$C$28=IF(H253="6ème","Mixte",G253)))=0),"",IF(SUMPRODUCT((Barèmes!$A$6:$A$28="Surcoût d'agilité (s) — technique")*(Barèmes!$B$6:$B$28=H253)*(Barèmes!$C$6:$C$28=IF(H253="6ème","Mixte",G253))*(Barèmes!$J$6:$J$28="+"))&gt;0,IF(AD253&lt;=SUMIFS(Barèmes!$F$6:$F$28,Barèmes!$A$6:$A$28,"Surcoût d'agilité (s) — technique",Barèmes!$B$6:$B$28,H253,Barèmes!$C$6:$C$28,IF(H253="6ème","Mixte",G253)),Barèmes!$B$2,IF(AD253&lt;=SUMIFS(Barèmes!$G$6:$G$28,Barèmes!$A$6:$A$28,"Surcoût d'agilité (s) — technique",Barèmes!$B$6:$B$28,H253,Barèmes!$C$6:$C$28,IF(H253="6ème","Mixte",G253)),Barèmes!$C$2,IF(AD253&lt;=SUMIFS(Barèmes!$H$6:$H$28,Barèmes!$A$6:$A$28,"Surcoût d'agilité (s) — technique",Barèmes!$B$6:$B$28,H253,Barèmes!$C$6:$C$28,IF(H253="6ème","Mixte",G253)),Barèmes!$D$2,IF(AD253&lt;=SUMIFS(Barèmes!$I$6:$I$28,Barèmes!$A$6:$A$28,"Surcoût d'agilité (s) — technique",Barèmes!$B$6:$B$28,H253,Barèmes!$C$6:$C$28,IF(H253="6ème","Mixte",G253)),Barèmes!$E$2,Barèmes!$F$2)))),IF(AD253&gt;=SUMIFS(Barèmes!$F$6:$F$28,Barèmes!$A$6:$A$28,"Surcoût d'agilité (s) — technique",Barèmes!$B$6:$B$28,H253,Barèmes!$C$6:$C$28,IF(H253="6ème","Mixte",G253)),Barèmes!$B$2,IF(AD253&gt;=SUMIFS(Barèmes!$G$6:$G$28,Barèmes!$A$6:$A$28,"Surcoût d'agilité (s) — technique",Barèmes!$B$6:$B$28,H253,Barèmes!$C$6:$C$28,IF(H253="6ème","Mixte",G253)),Barèmes!$C$2,IF(AD253&gt;=SUMIFS(Barèmes!$H$6:$H$28,Barèmes!$A$6:$A$28,"Surcoût d'agilité (s) — technique",Barèmes!$B$6:$B$28,H253,Barèmes!$C$6:$C$28,IF(H253="6ème","Mixte",G253)),Barèmes!$D$2,IF(AD253&gt;=SUMIFS(Barèmes!$I$6:$I$28,Barèmes!$A$6:$A$28,"Surcoût d'agilité (s) — technique",Barèmes!$B$6:$B$28,H253,Barèmes!$C$6:$C$28,IF(H253="6ème","Mixte",G253)),Barèmes!$E$2,Barèmes!$F$2))))))</f>
        <v/>
      </c>
      <c r="AH253" s="31" t="str">
        <f>IF((IF(N253="",0,1)+IF(Q253="",0,1)+IF(W253="",0,1)+IF(Z253="",0,1)+IF(AC253="",0,1))=0,"",3*IF(N253=Barèmes!$B$2,1,IF(N253=Barèmes!$C$2,2,IF(N253=Barèmes!$D$2,3,IF(N253=Barèmes!$E$2,4,IF(N253=Barèmes!$F$2,5,0)))))+3*IF(Q253=Barèmes!$B$2,1,IF(Q253=Barèmes!$C$2,2,IF(Q253=Barèmes!$D$2,3,IF(Q253=Barèmes!$E$2,4,IF(Q253=Barèmes!$F$2,5,0)))))+2*IF(W253=Barèmes!$B$2,1,IF(W253=Barèmes!$C$2,2,IF(W253=Barèmes!$D$2,3,IF(W253=Barèmes!$E$2,4,IF(W253=Barèmes!$F$2,5,0)))))+1*IF(Z253=Barèmes!$B$2,1,IF(Z253=Barèmes!$C$2,2,IF(Z253=Barèmes!$D$2,3,IF(Z253=Barèmes!$E$2,4,IF(Z253=Barèmes!$F$2,5,0)))))+1*IF(AC253=Barèmes!$B$2,1,IF(AC253=Barèmes!$C$2,2,IF(AC253=Barèmes!$D$2,3,IF(AC253=Barèmes!$E$2,4,IF(AC253=Barèmes!$F$2,5,0))))))</f>
        <v/>
      </c>
      <c r="AI253" s="31"/>
      <c r="AJ253" s="32" t="str">
        <f>IFERROR(INDEX(Croissance!$B$5:$B$604,MATCH(A253,Croissance!$A$5:$A$604,0)),"")</f>
        <v/>
      </c>
      <c r="AK253" s="32" t="str">
        <f>IFERROR(INDEX(Croissance!$C$5:$C$604,MATCH(A253,Croissance!$A$5:$A$604,0)),"")</f>
        <v/>
      </c>
      <c r="AL253" s="32" t="str">
        <f>IFERROR(INDEX(Croissance!$D$5:$D$604,MATCH(A253,Croissance!$A$5:$A$604,0)),"")</f>
        <v/>
      </c>
      <c r="AM253" s="32" t="str">
        <f>IFERROR(INDEX(Croissance!$E$5:$E$604,MATCH(A253,Croissance!$A$5:$A$604,0)),"")</f>
        <v/>
      </c>
      <c r="AO253" s="33">
        <f t="shared" si="32"/>
        <v>0</v>
      </c>
      <c r="AP253" s="33">
        <f t="shared" si="28"/>
        <v>0</v>
      </c>
      <c r="AQ253" s="33">
        <f>IF(A253="",0,IF(AND(OR('Synthèse classe'!$C$2="Tous",C253='Synthèse classe'!$C$2),OR('Synthèse classe'!$C$3="Toutes",D253='Synthèse classe'!$C$3),OR('Synthèse classe'!$C$4="Toutes",AND('Synthèse classe'!$C$4="Dernière",AP253=1),B253=IFERROR(VALUE('Synthèse classe'!$C$4),0))),1,0))</f>
        <v>0</v>
      </c>
      <c r="AR253" s="34" t="str">
        <f t="shared" si="29"/>
        <v/>
      </c>
    </row>
    <row r="254" spans="1:44" x14ac:dyDescent="0.2">
      <c r="A254" s="17" t="str">
        <f t="shared" si="25"/>
        <v/>
      </c>
      <c r="B254" s="18"/>
      <c r="C254" s="19"/>
      <c r="D254" s="19"/>
      <c r="E254" s="19"/>
      <c r="F254" s="19"/>
      <c r="G254" s="19"/>
      <c r="H254" s="17" t="str">
        <f t="shared" si="30"/>
        <v/>
      </c>
      <c r="I254" s="20"/>
      <c r="J254" s="18"/>
      <c r="K254" s="19"/>
      <c r="L254" s="21" t="str">
        <f t="shared" si="31"/>
        <v/>
      </c>
      <c r="M254" s="21" t="str">
        <f>IF(OR(J254="",SUMPRODUCT((Barèmes!$A$6:$A$28="Endurance — Luc Léger (palier)")*(Barèmes!$B$6:$B$28=H254)*(Barèmes!$C$6:$C$28=IF(H254="6ème","Mixte",G254)))=0),"",IF(SUMPRODUCT((Barèmes!$A$6:$A$28="Endurance — Luc Léger (palier)")*(Barèmes!$B$6:$B$28=H254)*(Barèmes!$C$6:$C$28=IF(H254="6ème","Mixte",G254))*(Barèmes!$J$6:$J$28="+"))&gt;0,IF(J254&lt;=SUMIFS(Barèmes!$D$6:$D$28,Barèmes!$A$6:$A$28,"Endurance — Luc Léger (palier)",Barèmes!$B$6:$B$28,H254,Barèmes!$C$6:$C$28,IF(H254="6ème","Mixte",G254)),"à besoin",IF(J254&lt;=SUMIFS(Barèmes!$E$6:$E$28,Barèmes!$A$6:$A$28,"Endurance — Luc Léger (palier)",Barèmes!$B$6:$B$28,H254,Barèmes!$C$6:$C$28,IF(H254="6ème","Mixte",G254)),"fragile","satisfaisant")),IF(J254&gt;=SUMIFS(Barèmes!$D$6:$D$28,Barèmes!$A$6:$A$28,"Endurance — Luc Léger (palier)",Barèmes!$B$6:$B$28,H254,Barèmes!$C$6:$C$28,IF(H254="6ème","Mixte",G254)),"à besoin",IF(J254&gt;=SUMIFS(Barèmes!$E$6:$E$28,Barèmes!$A$6:$A$28,"Endurance — Luc Léger (palier)",Barèmes!$B$6:$B$28,H254,Barèmes!$C$6:$C$28,IF(H254="6ème","Mixte",G254)),"fragile","satisfaisant"))))</f>
        <v/>
      </c>
      <c r="N254" s="21" t="str">
        <f>IF(OR(J254="",SUMPRODUCT((Barèmes!$A$6:$A$28="Endurance — Luc Léger (palier)")*(Barèmes!$B$6:$B$28=H254)*(Barèmes!$C$6:$C$28=IF(H254="6ème","Mixte",G254)))=0),"",IF(SUMPRODUCT((Barèmes!$A$6:$A$28="Endurance — Luc Léger (palier)")*(Barèmes!$B$6:$B$28=H254)*(Barèmes!$C$6:$C$28=IF(H254="6ème","Mixte",G254))*(Barèmes!$J$6:$J$28="+"))&gt;0,IF(J254&lt;=SUMIFS(Barèmes!$F$6:$F$28,Barèmes!$A$6:$A$28,"Endurance — Luc Léger (palier)",Barèmes!$B$6:$B$28,H254,Barèmes!$C$6:$C$28,IF(H254="6ème","Mixte",G254)),Barèmes!$B$2,IF(J254&lt;=SUMIFS(Barèmes!$G$6:$G$28,Barèmes!$A$6:$A$28,"Endurance — Luc Léger (palier)",Barèmes!$B$6:$B$28,H254,Barèmes!$C$6:$C$28,IF(H254="6ème","Mixte",G254)),Barèmes!$C$2,IF(J254&lt;=SUMIFS(Barèmes!$H$6:$H$28,Barèmes!$A$6:$A$28,"Endurance — Luc Léger (palier)",Barèmes!$B$6:$B$28,H254,Barèmes!$C$6:$C$28,IF(H254="6ème","Mixte",G254)),Barèmes!$D$2,IF(J254&lt;=SUMIFS(Barèmes!$I$6:$I$28,Barèmes!$A$6:$A$28,"Endurance — Luc Léger (palier)",Barèmes!$B$6:$B$28,H254,Barèmes!$C$6:$C$28,IF(H254="6ème","Mixte",G254)),Barèmes!$E$2,Barèmes!$F$2)))),IF(J254&gt;=SUMIFS(Barèmes!$F$6:$F$28,Barèmes!$A$6:$A$28,"Endurance — Luc Léger (palier)",Barèmes!$B$6:$B$28,H254,Barèmes!$C$6:$C$28,IF(H254="6ème","Mixte",G254)),Barèmes!$B$2,IF(J254&gt;=SUMIFS(Barèmes!$G$6:$G$28,Barèmes!$A$6:$A$28,"Endurance — Luc Léger (palier)",Barèmes!$B$6:$B$28,H254,Barèmes!$C$6:$C$28,IF(H254="6ème","Mixte",G254)),Barèmes!$C$2,IF(J254&gt;=SUMIFS(Barèmes!$H$6:$H$28,Barèmes!$A$6:$A$28,"Endurance — Luc Léger (palier)",Barèmes!$B$6:$B$28,H254,Barèmes!$C$6:$C$28,IF(H254="6ème","Mixte",G254)),Barèmes!$D$2,IF(J254&gt;=SUMIFS(Barèmes!$I$6:$I$28,Barèmes!$A$6:$A$28,"Endurance — Luc Léger (palier)",Barèmes!$B$6:$B$28,H254,Barèmes!$C$6:$C$28,IF(H254="6ème","Mixte",G254)),Barèmes!$E$2,Barèmes!$F$2))))))</f>
        <v/>
      </c>
      <c r="O254" s="22"/>
      <c r="P254" s="23" t="str">
        <f>IF(OR(O254="",SUMPRODUCT((Barèmes!$A$6:$A$28="Force bas du corps — Saut en longueur (m)")*(Barèmes!$B$6:$B$28=H254)*(Barèmes!$C$6:$C$28=IF(H254="6ème","Mixte",G254)))=0),"",IF(SUMPRODUCT((Barèmes!$A$6:$A$28="Force bas du corps — Saut en longueur (m)")*(Barèmes!$B$6:$B$28=H254)*(Barèmes!$C$6:$C$28=IF(H254="6ème","Mixte",G254))*(Barèmes!$J$6:$J$28="+"))&gt;0,IF(O254&lt;=SUMIFS(Barèmes!$D$6:$D$28,Barèmes!$A$6:$A$28,"Force bas du corps — Saut en longueur (m)",Barèmes!$B$6:$B$28,H254,Barèmes!$C$6:$C$28,IF(H254="6ème","Mixte",G254)),"à besoin",IF(O254&lt;=SUMIFS(Barèmes!$E$6:$E$28,Barèmes!$A$6:$A$28,"Force bas du corps — Saut en longueur (m)",Barèmes!$B$6:$B$28,H254,Barèmes!$C$6:$C$28,IF(H254="6ème","Mixte",G254)),"fragile","satisfaisant")),IF(O254&gt;=SUMIFS(Barèmes!$D$6:$D$28,Barèmes!$A$6:$A$28,"Force bas du corps — Saut en longueur (m)",Barèmes!$B$6:$B$28,H254,Barèmes!$C$6:$C$28,IF(H254="6ème","Mixte",G254)),"à besoin",IF(O254&gt;=SUMIFS(Barèmes!$E$6:$E$28,Barèmes!$A$6:$A$28,"Force bas du corps — Saut en longueur (m)",Barèmes!$B$6:$B$28,H254,Barèmes!$C$6:$C$28,IF(H254="6ème","Mixte",G254)),"fragile","satisfaisant"))))</f>
        <v/>
      </c>
      <c r="Q254" s="23" t="str">
        <f>IF(OR(O254="",SUMPRODUCT((Barèmes!$A$6:$A$28="Force bas du corps — Saut en longueur (m)")*(Barèmes!$B$6:$B$28=H254)*(Barèmes!$C$6:$C$28=IF(H254="6ème","Mixte",G254)))=0),"",IF(SUMPRODUCT((Barèmes!$A$6:$A$28="Force bas du corps — Saut en longueur (m)")*(Barèmes!$B$6:$B$28=H254)*(Barèmes!$C$6:$C$28=IF(H254="6ème","Mixte",G254))*(Barèmes!$J$6:$J$28="+"))&gt;0,IF(O254&lt;=SUMIFS(Barèmes!$F$6:$F$28,Barèmes!$A$6:$A$28,"Force bas du corps — Saut en longueur (m)",Barèmes!$B$6:$B$28,H254,Barèmes!$C$6:$C$28,IF(H254="6ème","Mixte",G254)),Barèmes!$B$2,IF(O254&lt;=SUMIFS(Barèmes!$G$6:$G$28,Barèmes!$A$6:$A$28,"Force bas du corps — Saut en longueur (m)",Barèmes!$B$6:$B$28,H254,Barèmes!$C$6:$C$28,IF(H254="6ème","Mixte",G254)),Barèmes!$C$2,IF(O254&lt;=SUMIFS(Barèmes!$H$6:$H$28,Barèmes!$A$6:$A$28,"Force bas du corps — Saut en longueur (m)",Barèmes!$B$6:$B$28,H254,Barèmes!$C$6:$C$28,IF(H254="6ème","Mixte",G254)),Barèmes!$D$2,IF(O254&lt;=SUMIFS(Barèmes!$I$6:$I$28,Barèmes!$A$6:$A$28,"Force bas du corps — Saut en longueur (m)",Barèmes!$B$6:$B$28,H254,Barèmes!$C$6:$C$28,IF(H254="6ème","Mixte",G254)),Barèmes!$E$2,Barèmes!$F$2)))),IF(O254&gt;=SUMIFS(Barèmes!$F$6:$F$28,Barèmes!$A$6:$A$28,"Force bas du corps — Saut en longueur (m)",Barèmes!$B$6:$B$28,H254,Barèmes!$C$6:$C$28,IF(H254="6ème","Mixte",G254)),Barèmes!$B$2,IF(O254&gt;=SUMIFS(Barèmes!$G$6:$G$28,Barèmes!$A$6:$A$28,"Force bas du corps — Saut en longueur (m)",Barèmes!$B$6:$B$28,H254,Barèmes!$C$6:$C$28,IF(H254="6ème","Mixte",G254)),Barèmes!$C$2,IF(O254&gt;=SUMIFS(Barèmes!$H$6:$H$28,Barèmes!$A$6:$A$28,"Force bas du corps — Saut en longueur (m)",Barèmes!$B$6:$B$28,H254,Barèmes!$C$6:$C$28,IF(H254="6ème","Mixte",G254)),Barèmes!$D$2,IF(O254&gt;=SUMIFS(Barèmes!$I$6:$I$28,Barèmes!$A$6:$A$28,"Force bas du corps — Saut en longueur (m)",Barèmes!$B$6:$B$28,H254,Barèmes!$C$6:$C$28,IF(H254="6ème","Mixte",G254)),Barèmes!$E$2,Barèmes!$F$2))))))</f>
        <v/>
      </c>
      <c r="R254" s="22"/>
      <c r="S254" s="24" t="str">
        <f>IF(OR(R254="",SUMPRODUCT((Barèmes!$A$6:$A$28="Vitesse — 30 m (s)")*(Barèmes!$B$6:$B$28=H254)*(Barèmes!$C$6:$C$28=IF(H254="6ème","Mixte",G254)))=0),"",IF(SUMPRODUCT((Barèmes!$A$6:$A$28="Vitesse — 30 m (s)")*(Barèmes!$B$6:$B$28=H254)*(Barèmes!$C$6:$C$28=IF(H254="6ème","Mixte",G254))*(Barèmes!$J$6:$J$28="+"))&gt;0,IF(R254&lt;=SUMIFS(Barèmes!$D$6:$D$28,Barèmes!$A$6:$A$28,"Vitesse — 30 m (s)",Barèmes!$B$6:$B$28,H254,Barèmes!$C$6:$C$28,IF(H254="6ème","Mixte",G254)),"à besoin",IF(R254&lt;=SUMIFS(Barèmes!$E$6:$E$28,Barèmes!$A$6:$A$28,"Vitesse — 30 m (s)",Barèmes!$B$6:$B$28,H254,Barèmes!$C$6:$C$28,IF(H254="6ème","Mixte",G254)),"fragile","satisfaisant")),IF(R254&gt;=SUMIFS(Barèmes!$D$6:$D$28,Barèmes!$A$6:$A$28,"Vitesse — 30 m (s)",Barèmes!$B$6:$B$28,H254,Barèmes!$C$6:$C$28,IF(H254="6ème","Mixte",G254)),"à besoin",IF(R254&gt;=SUMIFS(Barèmes!$E$6:$E$28,Barèmes!$A$6:$A$28,"Vitesse — 30 m (s)",Barèmes!$B$6:$B$28,H254,Barèmes!$C$6:$C$28,IF(H254="6ème","Mixte",G254)),"fragile","satisfaisant"))))</f>
        <v/>
      </c>
      <c r="T254" s="24" t="str">
        <f>IF(OR(R254="",SUMPRODUCT((Barèmes!$A$6:$A$28="Vitesse — 30 m (s)")*(Barèmes!$B$6:$B$28=H254)*(Barèmes!$C$6:$C$28=IF(H254="6ème","Mixte",G254)))=0),"",IF(SUMPRODUCT((Barèmes!$A$6:$A$28="Vitesse — 30 m (s)")*(Barèmes!$B$6:$B$28=H254)*(Barèmes!$C$6:$C$28=IF(H254="6ème","Mixte",G254))*(Barèmes!$J$6:$J$28="+"))&gt;0,IF(R254&lt;=SUMIFS(Barèmes!$F$6:$F$28,Barèmes!$A$6:$A$28,"Vitesse — 30 m (s)",Barèmes!$B$6:$B$28,H254,Barèmes!$C$6:$C$28,IF(H254="6ème","Mixte",G254)),Barèmes!$B$2,IF(R254&lt;=SUMIFS(Barèmes!$G$6:$G$28,Barèmes!$A$6:$A$28,"Vitesse — 30 m (s)",Barèmes!$B$6:$B$28,H254,Barèmes!$C$6:$C$28,IF(H254="6ème","Mixte",G254)),Barèmes!$C$2,IF(R254&lt;=SUMIFS(Barèmes!$H$6:$H$28,Barèmes!$A$6:$A$28,"Vitesse — 30 m (s)",Barèmes!$B$6:$B$28,H254,Barèmes!$C$6:$C$28,IF(H254="6ème","Mixte",G254)),Barèmes!$D$2,IF(R254&lt;=SUMIFS(Barèmes!$I$6:$I$28,Barèmes!$A$6:$A$28,"Vitesse — 30 m (s)",Barèmes!$B$6:$B$28,H254,Barèmes!$C$6:$C$28,IF(H254="6ème","Mixte",G254)),Barèmes!$E$2,Barèmes!$F$2)))),IF(R254&gt;=SUMIFS(Barèmes!$F$6:$F$28,Barèmes!$A$6:$A$28,"Vitesse — 30 m (s)",Barèmes!$B$6:$B$28,H254,Barèmes!$C$6:$C$28,IF(H254="6ème","Mixte",G254)),Barèmes!$B$2,IF(R254&gt;=SUMIFS(Barèmes!$G$6:$G$28,Barèmes!$A$6:$A$28,"Vitesse — 30 m (s)",Barèmes!$B$6:$B$28,H254,Barèmes!$C$6:$C$28,IF(H254="6ème","Mixte",G254)),Barèmes!$C$2,IF(R254&gt;=SUMIFS(Barèmes!$H$6:$H$28,Barèmes!$A$6:$A$28,"Vitesse — 30 m (s)",Barèmes!$B$6:$B$28,H254,Barèmes!$C$6:$C$28,IF(H254="6ème","Mixte",G254)),Barèmes!$D$2,IF(R254&gt;=SUMIFS(Barèmes!$I$6:$I$28,Barèmes!$A$6:$A$28,"Vitesse — 30 m (s)",Barèmes!$B$6:$B$28,H254,Barèmes!$C$6:$C$28,IF(H254="6ème","Mixte",G254)),Barèmes!$E$2,Barèmes!$F$2))))))</f>
        <v/>
      </c>
      <c r="U254" s="22"/>
      <c r="V254" s="25" t="str">
        <f>IF(OR(U254="",SUMPRODUCT((Barèmes!$A$6:$A$28="Vitesse — 50 m (s)")*(Barèmes!$B$6:$B$28=H254)*(Barèmes!$C$6:$C$28=IF(H254="6ème","Mixte",G254)))=0),"",IF(SUMPRODUCT((Barèmes!$A$6:$A$28="Vitesse — 50 m (s)")*(Barèmes!$B$6:$B$28=H254)*(Barèmes!$C$6:$C$28=IF(H254="6ème","Mixte",G254))*(Barèmes!$J$6:$J$28="+"))&gt;0,IF(U254&lt;=SUMIFS(Barèmes!$D$6:$D$28,Barèmes!$A$6:$A$28,"Vitesse — 50 m (s)",Barèmes!$B$6:$B$28,H254,Barèmes!$C$6:$C$28,IF(H254="6ème","Mixte",G254)),"à besoin",IF(U254&lt;=SUMIFS(Barèmes!$E$6:$E$28,Barèmes!$A$6:$A$28,"Vitesse — 50 m (s)",Barèmes!$B$6:$B$28,H254,Barèmes!$C$6:$C$28,IF(H254="6ème","Mixte",G254)),"fragile","satisfaisant")),IF(U254&gt;=SUMIFS(Barèmes!$D$6:$D$28,Barèmes!$A$6:$A$28,"Vitesse — 50 m (s)",Barèmes!$B$6:$B$28,H254,Barèmes!$C$6:$C$28,IF(H254="6ème","Mixte",G254)),"à besoin",IF(U254&gt;=SUMIFS(Barèmes!$E$6:$E$28,Barèmes!$A$6:$A$28,"Vitesse — 50 m (s)",Barèmes!$B$6:$B$28,H254,Barèmes!$C$6:$C$28,IF(H254="6ème","Mixte",G254)),"fragile","satisfaisant"))))</f>
        <v/>
      </c>
      <c r="W254" s="25" t="str">
        <f>IF(OR(U254="",SUMPRODUCT((Barèmes!$A$6:$A$28="Vitesse — 50 m (s)")*(Barèmes!$B$6:$B$28=H254)*(Barèmes!$C$6:$C$28=IF(H254="6ème","Mixte",G254)))=0),"",IF(SUMPRODUCT((Barèmes!$A$6:$A$28="Vitesse — 50 m (s)")*(Barèmes!$B$6:$B$28=H254)*(Barèmes!$C$6:$C$28=IF(H254="6ème","Mixte",G254))*(Barèmes!$J$6:$J$28="+"))&gt;0,IF(U254&lt;=SUMIFS(Barèmes!$F$6:$F$28,Barèmes!$A$6:$A$28,"Vitesse — 50 m (s)",Barèmes!$B$6:$B$28,H254,Barèmes!$C$6:$C$28,IF(H254="6ème","Mixte",G254)),Barèmes!$B$2,IF(U254&lt;=SUMIFS(Barèmes!$G$6:$G$28,Barèmes!$A$6:$A$28,"Vitesse — 50 m (s)",Barèmes!$B$6:$B$28,H254,Barèmes!$C$6:$C$28,IF(H254="6ème","Mixte",G254)),Barèmes!$C$2,IF(U254&lt;=SUMIFS(Barèmes!$H$6:$H$28,Barèmes!$A$6:$A$28,"Vitesse — 50 m (s)",Barèmes!$B$6:$B$28,H254,Barèmes!$C$6:$C$28,IF(H254="6ème","Mixte",G254)),Barèmes!$D$2,IF(U254&lt;=SUMIFS(Barèmes!$I$6:$I$28,Barèmes!$A$6:$A$28,"Vitesse — 50 m (s)",Barèmes!$B$6:$B$28,H254,Barèmes!$C$6:$C$28,IF(H254="6ème","Mixte",G254)),Barèmes!$E$2,Barèmes!$F$2)))),IF(U254&gt;=SUMIFS(Barèmes!$F$6:$F$28,Barèmes!$A$6:$A$28,"Vitesse — 50 m (s)",Barèmes!$B$6:$B$28,H254,Barèmes!$C$6:$C$28,IF(H254="6ème","Mixte",G254)),Barèmes!$B$2,IF(U254&gt;=SUMIFS(Barèmes!$G$6:$G$28,Barèmes!$A$6:$A$28,"Vitesse — 50 m (s)",Barèmes!$B$6:$B$28,H254,Barèmes!$C$6:$C$28,IF(H254="6ème","Mixte",G254)),Barèmes!$C$2,IF(U254&gt;=SUMIFS(Barèmes!$H$6:$H$28,Barèmes!$A$6:$A$28,"Vitesse — 50 m (s)",Barèmes!$B$6:$B$28,H254,Barèmes!$C$6:$C$28,IF(H254="6ème","Mixte",G254)),Barèmes!$D$2,IF(U254&gt;=SUMIFS(Barèmes!$I$6:$I$28,Barèmes!$A$6:$A$28,"Vitesse — 50 m (s)",Barèmes!$B$6:$B$28,H254,Barèmes!$C$6:$C$28,IF(H254="6ème","Mixte",G254)),Barèmes!$E$2,Barèmes!$F$2))))))</f>
        <v/>
      </c>
      <c r="X254" s="18"/>
      <c r="Y254" s="26" t="str" cm="1">
        <f t="array" ref="Y254">IF(OR(X254="",SUMPRODUCT((Barèmes!$A$6:$A$28="Souplesse (score 1-5)")*(Barèmes!$B$6:$B$28=H254)*(Barèmes!$C$6:$C$28=IF(H254="6ème","Mixte",G254)))=0),"",IF(SUMPRODUCT((Barèmes!$A$6:$A$28="Souplesse (score 1-5)")*(Barèmes!$B$6:$B$28=H254)*(Barèmes!$C$6:$C$28=IF(H254="6ème","Mixte",G254))*(Barèmes!$J$6:$J$28="+"))&gt;0,IF(X254&lt;=SUMIFS(Barèmes!$D$6:$D$28,Barèmes!$A$6:$A$28,"Souplesse (score 1-5)",Barèmes!$B$6:$B$28,H254,Barèmes!$C$6:$C$28,IF(H254="6ème","Mixte",G254)),"à besoin",IF(X254&lt;=SUMIFS(Barèmes!$E$6:$E$28,Barèmes!$A$6:$A$28,"Souplesse (score 1-5)",Barèmes!$B$6:$B$28,H254,Barèmes!$C$6:$C$28,IF(H254="6ème","Mixte",G254)),"fragile","satisfaisant")),IF(X254&gt;=SUMIFS(Barèmes!$D$6:$D$28,Barèmes!$A$6:$A$28,"Souplesse (score 1-5)",Barèmes!$B$6:$B$28,H254,Barèmes!$C$6:$C$28,IF(H254="6ème","Mixte",G254)),"à besoin",IF(X254&gt;=SUMIFS(Barèmes!$E$6:$E$28,Barèmes!$A$6:$A$28,"Souplesse (score 1-5)",Barèmes!$B$6:$B$28,H254,Barèmes!$C$6:$C$28,IF(H254="6ème","Mixte",G254)),"fragile","satisfaisant"))))</f>
        <v/>
      </c>
      <c r="Z254" s="26" t="str" cm="1">
        <f t="array" ref="Z254">IF(OR(X254="",SUMPRODUCT((Barèmes!$A$6:$A$28="Souplesse (score 1-5)")*(Barèmes!$B$6:$B$28=H254)*(Barèmes!$C$6:$C$28=IF(H254="6ème","Mixte",G254)))=0),"",IF(SUMPRODUCT((Barèmes!$A$6:$A$28="Souplesse (score 1-5)")*(Barèmes!$B$6:$B$28=H254)*(Barèmes!$C$6:$C$28=IF(H254="6ème","Mixte",G254))*(Barèmes!$J$6:$J$28="+"))&gt;0,IF(X254&lt;=SUMIFS(Barèmes!$F$6:$F$28,Barèmes!$A$6:$A$28,"Souplesse (score 1-5)",Barèmes!$B$6:$B$28,H254,Barèmes!$C$6:$C$28,IF(H254="6ème","Mixte",G254)),Barèmes!$B$2,IF(X254&lt;=SUMIFS(Barèmes!$G$6:$G$28,Barèmes!$A$6:$A$28,"Souplesse (score 1-5)",Barèmes!$B$6:$B$28,H254,Barèmes!$C$6:$C$28,IF(H254="6ème","Mixte",G254)),Barèmes!$C$2,IF(X254&lt;=SUMIFS(Barèmes!$H$6:$H$28,Barèmes!$A$6:$A$28,"Souplesse (score 1-5)",Barèmes!$B$6:$B$28,H254,Barèmes!$C$6:$C$28,IF(H254="6ème","Mixte",G254)),Barèmes!$D$2,IF(X254&lt;=SUMIFS(Barèmes!$I$6:$I$28,Barèmes!$A$6:$A$28,"Souplesse (score 1-5)",Barèmes!$B$6:$B$28,H254,Barèmes!$C$6:$C$28,IF(H254="6ème","Mixte",G254)),Barèmes!$E$2,Barèmes!$F$2)))),IF(X254&gt;=SUMIFS(Barèmes!$F$6:$F$28,Barèmes!$A$6:$A$28,"Souplesse (score 1-5)",Barèmes!$B$6:$B$28,H254,Barèmes!$C$6:$C$28,IF(H254="6ème","Mixte",G254)),Barèmes!$B$2,IF(X254&gt;=SUMIFS(Barèmes!$G$6:$G$28,Barèmes!$A$6:$A$28,"Souplesse (score 1-5)",Barèmes!$B$6:$B$28,H254,Barèmes!$C$6:$C$28,IF(H254="6ème","Mixte",G254)),Barèmes!$C$2,IF(X254&gt;=SUMIFS(Barèmes!$H$6:$H$28,Barèmes!$A$6:$A$28,"Souplesse (score 1-5)",Barèmes!$B$6:$B$28,H254,Barèmes!$C$6:$C$28,IF(H254="6ème","Mixte",G254)),Barèmes!$D$2,IF(X254&gt;=SUMIFS(Barèmes!$I$6:$I$28,Barèmes!$A$6:$A$28,"Souplesse (score 1-5)",Barèmes!$B$6:$B$28,H254,Barèmes!$C$6:$C$28,IF(H254="6ème","Mixte",G254)),Barèmes!$E$2,Barèmes!$F$2))))))</f>
        <v/>
      </c>
      <c r="AA254" s="22"/>
      <c r="AB254" s="27" t="str">
        <f>IF(OR(AA254="",SUMPRODUCT((Barèmes!$A$6:$A$28="Agilité — T-test 974 (s)")*(Barèmes!$B$6:$B$28=H254)*(Barèmes!$C$6:$C$28=IF(H254="6ème","Mixte",G254)))=0),"",IF(SUMPRODUCT((Barèmes!$A$6:$A$28="Agilité — T-test 974 (s)")*(Barèmes!$B$6:$B$28=H254)*(Barèmes!$C$6:$C$28=IF(H254="6ème","Mixte",G254))*(Barèmes!$J$6:$J$28="+"))&gt;0,IF(AA254&lt;=SUMIFS(Barèmes!$D$6:$D$28,Barèmes!$A$6:$A$28,"Agilité — T-test 974 (s)",Barèmes!$B$6:$B$28,H254,Barèmes!$C$6:$C$28,IF(H254="6ème","Mixte",G254)),"à besoin",IF(AA254&lt;=SUMIFS(Barèmes!$E$6:$E$28,Barèmes!$A$6:$A$28,"Agilité — T-test 974 (s)",Barèmes!$B$6:$B$28,H254,Barèmes!$C$6:$C$28,IF(H254="6ème","Mixte",G254)),"fragile","satisfaisant")),IF(AA254&gt;=SUMIFS(Barèmes!$D$6:$D$28,Barèmes!$A$6:$A$28,"Agilité — T-test 974 (s)",Barèmes!$B$6:$B$28,H254,Barèmes!$C$6:$C$28,IF(H254="6ème","Mixte",G254)),"à besoin",IF(AA254&gt;=SUMIFS(Barèmes!$E$6:$E$28,Barèmes!$A$6:$A$28,"Agilité — T-test 974 (s)",Barèmes!$B$6:$B$28,H254,Barèmes!$C$6:$C$28,IF(H254="6ème","Mixte",G254)),"fragile","satisfaisant"))))</f>
        <v/>
      </c>
      <c r="AC254" s="27" t="str">
        <f>IF(OR(AA254="",SUMPRODUCT((Barèmes!$A$6:$A$28="Agilité — T-test 974 (s)")*(Barèmes!$B$6:$B$28=H254)*(Barèmes!$C$6:$C$28=IF(H254="6ème","Mixte",G254)))=0),"",IF(SUMPRODUCT((Barèmes!$A$6:$A$28="Agilité — T-test 974 (s)")*(Barèmes!$B$6:$B$28=H254)*(Barèmes!$C$6:$C$28=IF(H254="6ème","Mixte",G254))*(Barèmes!$J$6:$J$28="+"))&gt;0,IF(AA254&lt;=SUMIFS(Barèmes!$F$6:$F$28,Barèmes!$A$6:$A$28,"Agilité — T-test 974 (s)",Barèmes!$B$6:$B$28,H254,Barèmes!$C$6:$C$28,IF(H254="6ème","Mixte",G254)),Barèmes!$B$2,IF(AA254&lt;=SUMIFS(Barèmes!$G$6:$G$28,Barèmes!$A$6:$A$28,"Agilité — T-test 974 (s)",Barèmes!$B$6:$B$28,H254,Barèmes!$C$6:$C$28,IF(H254="6ème","Mixte",G254)),Barèmes!$C$2,IF(AA254&lt;=SUMIFS(Barèmes!$H$6:$H$28,Barèmes!$A$6:$A$28,"Agilité — T-test 974 (s)",Barèmes!$B$6:$B$28,H254,Barèmes!$C$6:$C$28,IF(H254="6ème","Mixte",G254)),Barèmes!$D$2,IF(AA254&lt;=SUMIFS(Barèmes!$I$6:$I$28,Barèmes!$A$6:$A$28,"Agilité — T-test 974 (s)",Barèmes!$B$6:$B$28,H254,Barèmes!$C$6:$C$28,IF(H254="6ème","Mixte",G254)),Barèmes!$E$2,Barèmes!$F$2)))),IF(AA254&gt;=SUMIFS(Barèmes!$F$6:$F$28,Barèmes!$A$6:$A$28,"Agilité — T-test 974 (s)",Barèmes!$B$6:$B$28,H254,Barèmes!$C$6:$C$28,IF(H254="6ème","Mixte",G254)),Barèmes!$B$2,IF(AA254&gt;=SUMIFS(Barèmes!$G$6:$G$28,Barèmes!$A$6:$A$28,"Agilité — T-test 974 (s)",Barèmes!$B$6:$B$28,H254,Barèmes!$C$6:$C$28,IF(H254="6ème","Mixte",G254)),Barèmes!$C$2,IF(AA254&gt;=SUMIFS(Barèmes!$H$6:$H$28,Barèmes!$A$6:$A$28,"Agilité — T-test 974 (s)",Barèmes!$B$6:$B$28,H254,Barèmes!$C$6:$C$28,IF(H254="6ème","Mixte",G254)),Barèmes!$D$2,IF(AA254&gt;=SUMIFS(Barèmes!$I$6:$I$28,Barèmes!$A$6:$A$28,"Agilité — T-test 974 (s)",Barèmes!$B$6:$B$28,H254,Barèmes!$C$6:$C$28,IF(H254="6ème","Mixte",G254)),Barèmes!$E$2,Barèmes!$F$2))))))</f>
        <v/>
      </c>
      <c r="AD254" s="28" t="str">
        <f t="shared" si="26"/>
        <v/>
      </c>
      <c r="AE254" s="29" t="str">
        <f t="shared" si="27"/>
        <v/>
      </c>
      <c r="AF254" s="30" t="str">
        <f>IF(OR(AD254="",SUMPRODUCT((Barèmes!$A$6:$A$28="Surcoût d'agilité (s) — technique")*(Barèmes!$B$6:$B$28=H254)*(Barèmes!$C$6:$C$28=IF(H254="6ème","Mixte",G254)))=0),"",IF(SUMPRODUCT((Barèmes!$A$6:$A$28="Surcoût d'agilité (s) — technique")*(Barèmes!$B$6:$B$28=H254)*(Barèmes!$C$6:$C$28=IF(H254="6ème","Mixte",G254))*(Barèmes!$J$6:$J$28="+"))&gt;0,IF(AD254&lt;=SUMIFS(Barèmes!$D$6:$D$28,Barèmes!$A$6:$A$28,"Surcoût d'agilité (s) — technique",Barèmes!$B$6:$B$28,H254,Barèmes!$C$6:$C$28,IF(H254="6ème","Mixte",G254)),"à besoin",IF(AD254&lt;=SUMIFS(Barèmes!$E$6:$E$28,Barèmes!$A$6:$A$28,"Surcoût d'agilité (s) — technique",Barèmes!$B$6:$B$28,H254,Barèmes!$C$6:$C$28,IF(H254="6ème","Mixte",G254)),"fragile","satisfaisant")),IF(AD254&gt;=SUMIFS(Barèmes!$D$6:$D$28,Barèmes!$A$6:$A$28,"Surcoût d'agilité (s) — technique",Barèmes!$B$6:$B$28,H254,Barèmes!$C$6:$C$28,IF(H254="6ème","Mixte",G254)),"à besoin",IF(AD254&gt;=SUMIFS(Barèmes!$E$6:$E$28,Barèmes!$A$6:$A$28,"Surcoût d'agilité (s) — technique",Barèmes!$B$6:$B$28,H254,Barèmes!$C$6:$C$28,IF(H254="6ème","Mixte",G254)),"fragile","satisfaisant"))))</f>
        <v/>
      </c>
      <c r="AG254" s="30" t="str">
        <f>IF(OR(AD254="",SUMPRODUCT((Barèmes!$A$6:$A$28="Surcoût d'agilité (s) — technique")*(Barèmes!$B$6:$B$28=H254)*(Barèmes!$C$6:$C$28=IF(H254="6ème","Mixte",G254)))=0),"",IF(SUMPRODUCT((Barèmes!$A$6:$A$28="Surcoût d'agilité (s) — technique")*(Barèmes!$B$6:$B$28=H254)*(Barèmes!$C$6:$C$28=IF(H254="6ème","Mixte",G254))*(Barèmes!$J$6:$J$28="+"))&gt;0,IF(AD254&lt;=SUMIFS(Barèmes!$F$6:$F$28,Barèmes!$A$6:$A$28,"Surcoût d'agilité (s) — technique",Barèmes!$B$6:$B$28,H254,Barèmes!$C$6:$C$28,IF(H254="6ème","Mixte",G254)),Barèmes!$B$2,IF(AD254&lt;=SUMIFS(Barèmes!$G$6:$G$28,Barèmes!$A$6:$A$28,"Surcoût d'agilité (s) — technique",Barèmes!$B$6:$B$28,H254,Barèmes!$C$6:$C$28,IF(H254="6ème","Mixte",G254)),Barèmes!$C$2,IF(AD254&lt;=SUMIFS(Barèmes!$H$6:$H$28,Barèmes!$A$6:$A$28,"Surcoût d'agilité (s) — technique",Barèmes!$B$6:$B$28,H254,Barèmes!$C$6:$C$28,IF(H254="6ème","Mixte",G254)),Barèmes!$D$2,IF(AD254&lt;=SUMIFS(Barèmes!$I$6:$I$28,Barèmes!$A$6:$A$28,"Surcoût d'agilité (s) — technique",Barèmes!$B$6:$B$28,H254,Barèmes!$C$6:$C$28,IF(H254="6ème","Mixte",G254)),Barèmes!$E$2,Barèmes!$F$2)))),IF(AD254&gt;=SUMIFS(Barèmes!$F$6:$F$28,Barèmes!$A$6:$A$28,"Surcoût d'agilité (s) — technique",Barèmes!$B$6:$B$28,H254,Barèmes!$C$6:$C$28,IF(H254="6ème","Mixte",G254)),Barèmes!$B$2,IF(AD254&gt;=SUMIFS(Barèmes!$G$6:$G$28,Barèmes!$A$6:$A$28,"Surcoût d'agilité (s) — technique",Barèmes!$B$6:$B$28,H254,Barèmes!$C$6:$C$28,IF(H254="6ème","Mixte",G254)),Barèmes!$C$2,IF(AD254&gt;=SUMIFS(Barèmes!$H$6:$H$28,Barèmes!$A$6:$A$28,"Surcoût d'agilité (s) — technique",Barèmes!$B$6:$B$28,H254,Barèmes!$C$6:$C$28,IF(H254="6ème","Mixte",G254)),Barèmes!$D$2,IF(AD254&gt;=SUMIFS(Barèmes!$I$6:$I$28,Barèmes!$A$6:$A$28,"Surcoût d'agilité (s) — technique",Barèmes!$B$6:$B$28,H254,Barèmes!$C$6:$C$28,IF(H254="6ème","Mixte",G254)),Barèmes!$E$2,Barèmes!$F$2))))))</f>
        <v/>
      </c>
      <c r="AH254" s="31" t="str">
        <f>IF((IF(N254="",0,1)+IF(Q254="",0,1)+IF(W254="",0,1)+IF(Z254="",0,1)+IF(AC254="",0,1))=0,"",3*IF(N254=Barèmes!$B$2,1,IF(N254=Barèmes!$C$2,2,IF(N254=Barèmes!$D$2,3,IF(N254=Barèmes!$E$2,4,IF(N254=Barèmes!$F$2,5,0)))))+3*IF(Q254=Barèmes!$B$2,1,IF(Q254=Barèmes!$C$2,2,IF(Q254=Barèmes!$D$2,3,IF(Q254=Barèmes!$E$2,4,IF(Q254=Barèmes!$F$2,5,0)))))+2*IF(W254=Barèmes!$B$2,1,IF(W254=Barèmes!$C$2,2,IF(W254=Barèmes!$D$2,3,IF(W254=Barèmes!$E$2,4,IF(W254=Barèmes!$F$2,5,0)))))+1*IF(Z254=Barèmes!$B$2,1,IF(Z254=Barèmes!$C$2,2,IF(Z254=Barèmes!$D$2,3,IF(Z254=Barèmes!$E$2,4,IF(Z254=Barèmes!$F$2,5,0)))))+1*IF(AC254=Barèmes!$B$2,1,IF(AC254=Barèmes!$C$2,2,IF(AC254=Barèmes!$D$2,3,IF(AC254=Barèmes!$E$2,4,IF(AC254=Barèmes!$F$2,5,0))))))</f>
        <v/>
      </c>
      <c r="AI254" s="31"/>
      <c r="AJ254" s="32" t="str">
        <f>IFERROR(INDEX(Croissance!$B$5:$B$604,MATCH(A254,Croissance!$A$5:$A$604,0)),"")</f>
        <v/>
      </c>
      <c r="AK254" s="32" t="str">
        <f>IFERROR(INDEX(Croissance!$C$5:$C$604,MATCH(A254,Croissance!$A$5:$A$604,0)),"")</f>
        <v/>
      </c>
      <c r="AL254" s="32" t="str">
        <f>IFERROR(INDEX(Croissance!$D$5:$D$604,MATCH(A254,Croissance!$A$5:$A$604,0)),"")</f>
        <v/>
      </c>
      <c r="AM254" s="32" t="str">
        <f>IFERROR(INDEX(Croissance!$E$5:$E$604,MATCH(A254,Croissance!$A$5:$A$604,0)),"")</f>
        <v/>
      </c>
      <c r="AO254" s="33">
        <f t="shared" si="32"/>
        <v>0</v>
      </c>
      <c r="AP254" s="33">
        <f t="shared" si="28"/>
        <v>0</v>
      </c>
      <c r="AQ254" s="33">
        <f>IF(A254="",0,IF(AND(OR('Synthèse classe'!$C$2="Tous",C254='Synthèse classe'!$C$2),OR('Synthèse classe'!$C$3="Toutes",D254='Synthèse classe'!$C$3),OR('Synthèse classe'!$C$4="Toutes",AND('Synthèse classe'!$C$4="Dernière",AP254=1),B254=IFERROR(VALUE('Synthèse classe'!$C$4),0))),1,0))</f>
        <v>0</v>
      </c>
      <c r="AR254" s="34" t="str">
        <f t="shared" si="29"/>
        <v/>
      </c>
    </row>
    <row r="255" spans="1:44" x14ac:dyDescent="0.2">
      <c r="A255" s="17" t="str">
        <f t="shared" si="25"/>
        <v/>
      </c>
      <c r="B255" s="18"/>
      <c r="C255" s="19"/>
      <c r="D255" s="19"/>
      <c r="E255" s="19"/>
      <c r="F255" s="19"/>
      <c r="G255" s="19"/>
      <c r="H255" s="17" t="str">
        <f t="shared" si="30"/>
        <v/>
      </c>
      <c r="I255" s="20"/>
      <c r="J255" s="18"/>
      <c r="K255" s="19"/>
      <c r="L255" s="21" t="str">
        <f t="shared" si="31"/>
        <v/>
      </c>
      <c r="M255" s="21" t="str">
        <f>IF(OR(J255="",SUMPRODUCT((Barèmes!$A$6:$A$28="Endurance — Luc Léger (palier)")*(Barèmes!$B$6:$B$28=H255)*(Barèmes!$C$6:$C$28=IF(H255="6ème","Mixte",G255)))=0),"",IF(SUMPRODUCT((Barèmes!$A$6:$A$28="Endurance — Luc Léger (palier)")*(Barèmes!$B$6:$B$28=H255)*(Barèmes!$C$6:$C$28=IF(H255="6ème","Mixte",G255))*(Barèmes!$J$6:$J$28="+"))&gt;0,IF(J255&lt;=SUMIFS(Barèmes!$D$6:$D$28,Barèmes!$A$6:$A$28,"Endurance — Luc Léger (palier)",Barèmes!$B$6:$B$28,H255,Barèmes!$C$6:$C$28,IF(H255="6ème","Mixte",G255)),"à besoin",IF(J255&lt;=SUMIFS(Barèmes!$E$6:$E$28,Barèmes!$A$6:$A$28,"Endurance — Luc Léger (palier)",Barèmes!$B$6:$B$28,H255,Barèmes!$C$6:$C$28,IF(H255="6ème","Mixte",G255)),"fragile","satisfaisant")),IF(J255&gt;=SUMIFS(Barèmes!$D$6:$D$28,Barèmes!$A$6:$A$28,"Endurance — Luc Léger (palier)",Barèmes!$B$6:$B$28,H255,Barèmes!$C$6:$C$28,IF(H255="6ème","Mixte",G255)),"à besoin",IF(J255&gt;=SUMIFS(Barèmes!$E$6:$E$28,Barèmes!$A$6:$A$28,"Endurance — Luc Léger (palier)",Barèmes!$B$6:$B$28,H255,Barèmes!$C$6:$C$28,IF(H255="6ème","Mixte",G255)),"fragile","satisfaisant"))))</f>
        <v/>
      </c>
      <c r="N255" s="21" t="str">
        <f>IF(OR(J255="",SUMPRODUCT((Barèmes!$A$6:$A$28="Endurance — Luc Léger (palier)")*(Barèmes!$B$6:$B$28=H255)*(Barèmes!$C$6:$C$28=IF(H255="6ème","Mixte",G255)))=0),"",IF(SUMPRODUCT((Barèmes!$A$6:$A$28="Endurance — Luc Léger (palier)")*(Barèmes!$B$6:$B$28=H255)*(Barèmes!$C$6:$C$28=IF(H255="6ème","Mixte",G255))*(Barèmes!$J$6:$J$28="+"))&gt;0,IF(J255&lt;=SUMIFS(Barèmes!$F$6:$F$28,Barèmes!$A$6:$A$28,"Endurance — Luc Léger (palier)",Barèmes!$B$6:$B$28,H255,Barèmes!$C$6:$C$28,IF(H255="6ème","Mixte",G255)),Barèmes!$B$2,IF(J255&lt;=SUMIFS(Barèmes!$G$6:$G$28,Barèmes!$A$6:$A$28,"Endurance — Luc Léger (palier)",Barèmes!$B$6:$B$28,H255,Barèmes!$C$6:$C$28,IF(H255="6ème","Mixte",G255)),Barèmes!$C$2,IF(J255&lt;=SUMIFS(Barèmes!$H$6:$H$28,Barèmes!$A$6:$A$28,"Endurance — Luc Léger (palier)",Barèmes!$B$6:$B$28,H255,Barèmes!$C$6:$C$28,IF(H255="6ème","Mixte",G255)),Barèmes!$D$2,IF(J255&lt;=SUMIFS(Barèmes!$I$6:$I$28,Barèmes!$A$6:$A$28,"Endurance — Luc Léger (palier)",Barèmes!$B$6:$B$28,H255,Barèmes!$C$6:$C$28,IF(H255="6ème","Mixte",G255)),Barèmes!$E$2,Barèmes!$F$2)))),IF(J255&gt;=SUMIFS(Barèmes!$F$6:$F$28,Barèmes!$A$6:$A$28,"Endurance — Luc Léger (palier)",Barèmes!$B$6:$B$28,H255,Barèmes!$C$6:$C$28,IF(H255="6ème","Mixte",G255)),Barèmes!$B$2,IF(J255&gt;=SUMIFS(Barèmes!$G$6:$G$28,Barèmes!$A$6:$A$28,"Endurance — Luc Léger (palier)",Barèmes!$B$6:$B$28,H255,Barèmes!$C$6:$C$28,IF(H255="6ème","Mixte",G255)),Barèmes!$C$2,IF(J255&gt;=SUMIFS(Barèmes!$H$6:$H$28,Barèmes!$A$6:$A$28,"Endurance — Luc Léger (palier)",Barèmes!$B$6:$B$28,H255,Barèmes!$C$6:$C$28,IF(H255="6ème","Mixte",G255)),Barèmes!$D$2,IF(J255&gt;=SUMIFS(Barèmes!$I$6:$I$28,Barèmes!$A$6:$A$28,"Endurance — Luc Léger (palier)",Barèmes!$B$6:$B$28,H255,Barèmes!$C$6:$C$28,IF(H255="6ème","Mixte",G255)),Barèmes!$E$2,Barèmes!$F$2))))))</f>
        <v/>
      </c>
      <c r="O255" s="22"/>
      <c r="P255" s="23" t="str">
        <f>IF(OR(O255="",SUMPRODUCT((Barèmes!$A$6:$A$28="Force bas du corps — Saut en longueur (m)")*(Barèmes!$B$6:$B$28=H255)*(Barèmes!$C$6:$C$28=IF(H255="6ème","Mixte",G255)))=0),"",IF(SUMPRODUCT((Barèmes!$A$6:$A$28="Force bas du corps — Saut en longueur (m)")*(Barèmes!$B$6:$B$28=H255)*(Barèmes!$C$6:$C$28=IF(H255="6ème","Mixte",G255))*(Barèmes!$J$6:$J$28="+"))&gt;0,IF(O255&lt;=SUMIFS(Barèmes!$D$6:$D$28,Barèmes!$A$6:$A$28,"Force bas du corps — Saut en longueur (m)",Barèmes!$B$6:$B$28,H255,Barèmes!$C$6:$C$28,IF(H255="6ème","Mixte",G255)),"à besoin",IF(O255&lt;=SUMIFS(Barèmes!$E$6:$E$28,Barèmes!$A$6:$A$28,"Force bas du corps — Saut en longueur (m)",Barèmes!$B$6:$B$28,H255,Barèmes!$C$6:$C$28,IF(H255="6ème","Mixte",G255)),"fragile","satisfaisant")),IF(O255&gt;=SUMIFS(Barèmes!$D$6:$D$28,Barèmes!$A$6:$A$28,"Force bas du corps — Saut en longueur (m)",Barèmes!$B$6:$B$28,H255,Barèmes!$C$6:$C$28,IF(H255="6ème","Mixte",G255)),"à besoin",IF(O255&gt;=SUMIFS(Barèmes!$E$6:$E$28,Barèmes!$A$6:$A$28,"Force bas du corps — Saut en longueur (m)",Barèmes!$B$6:$B$28,H255,Barèmes!$C$6:$C$28,IF(H255="6ème","Mixte",G255)),"fragile","satisfaisant"))))</f>
        <v/>
      </c>
      <c r="Q255" s="23" t="str">
        <f>IF(OR(O255="",SUMPRODUCT((Barèmes!$A$6:$A$28="Force bas du corps — Saut en longueur (m)")*(Barèmes!$B$6:$B$28=H255)*(Barèmes!$C$6:$C$28=IF(H255="6ème","Mixte",G255)))=0),"",IF(SUMPRODUCT((Barèmes!$A$6:$A$28="Force bas du corps — Saut en longueur (m)")*(Barèmes!$B$6:$B$28=H255)*(Barèmes!$C$6:$C$28=IF(H255="6ème","Mixte",G255))*(Barèmes!$J$6:$J$28="+"))&gt;0,IF(O255&lt;=SUMIFS(Barèmes!$F$6:$F$28,Barèmes!$A$6:$A$28,"Force bas du corps — Saut en longueur (m)",Barèmes!$B$6:$B$28,H255,Barèmes!$C$6:$C$28,IF(H255="6ème","Mixte",G255)),Barèmes!$B$2,IF(O255&lt;=SUMIFS(Barèmes!$G$6:$G$28,Barèmes!$A$6:$A$28,"Force bas du corps — Saut en longueur (m)",Barèmes!$B$6:$B$28,H255,Barèmes!$C$6:$C$28,IF(H255="6ème","Mixte",G255)),Barèmes!$C$2,IF(O255&lt;=SUMIFS(Barèmes!$H$6:$H$28,Barèmes!$A$6:$A$28,"Force bas du corps — Saut en longueur (m)",Barèmes!$B$6:$B$28,H255,Barèmes!$C$6:$C$28,IF(H255="6ème","Mixte",G255)),Barèmes!$D$2,IF(O255&lt;=SUMIFS(Barèmes!$I$6:$I$28,Barèmes!$A$6:$A$28,"Force bas du corps — Saut en longueur (m)",Barèmes!$B$6:$B$28,H255,Barèmes!$C$6:$C$28,IF(H255="6ème","Mixte",G255)),Barèmes!$E$2,Barèmes!$F$2)))),IF(O255&gt;=SUMIFS(Barèmes!$F$6:$F$28,Barèmes!$A$6:$A$28,"Force bas du corps — Saut en longueur (m)",Barèmes!$B$6:$B$28,H255,Barèmes!$C$6:$C$28,IF(H255="6ème","Mixte",G255)),Barèmes!$B$2,IF(O255&gt;=SUMIFS(Barèmes!$G$6:$G$28,Barèmes!$A$6:$A$28,"Force bas du corps — Saut en longueur (m)",Barèmes!$B$6:$B$28,H255,Barèmes!$C$6:$C$28,IF(H255="6ème","Mixte",G255)),Barèmes!$C$2,IF(O255&gt;=SUMIFS(Barèmes!$H$6:$H$28,Barèmes!$A$6:$A$28,"Force bas du corps — Saut en longueur (m)",Barèmes!$B$6:$B$28,H255,Barèmes!$C$6:$C$28,IF(H255="6ème","Mixte",G255)),Barèmes!$D$2,IF(O255&gt;=SUMIFS(Barèmes!$I$6:$I$28,Barèmes!$A$6:$A$28,"Force bas du corps — Saut en longueur (m)",Barèmes!$B$6:$B$28,H255,Barèmes!$C$6:$C$28,IF(H255="6ème","Mixte",G255)),Barèmes!$E$2,Barèmes!$F$2))))))</f>
        <v/>
      </c>
      <c r="R255" s="22"/>
      <c r="S255" s="24" t="str">
        <f>IF(OR(R255="",SUMPRODUCT((Barèmes!$A$6:$A$28="Vitesse — 30 m (s)")*(Barèmes!$B$6:$B$28=H255)*(Barèmes!$C$6:$C$28=IF(H255="6ème","Mixte",G255)))=0),"",IF(SUMPRODUCT((Barèmes!$A$6:$A$28="Vitesse — 30 m (s)")*(Barèmes!$B$6:$B$28=H255)*(Barèmes!$C$6:$C$28=IF(H255="6ème","Mixte",G255))*(Barèmes!$J$6:$J$28="+"))&gt;0,IF(R255&lt;=SUMIFS(Barèmes!$D$6:$D$28,Barèmes!$A$6:$A$28,"Vitesse — 30 m (s)",Barèmes!$B$6:$B$28,H255,Barèmes!$C$6:$C$28,IF(H255="6ème","Mixte",G255)),"à besoin",IF(R255&lt;=SUMIFS(Barèmes!$E$6:$E$28,Barèmes!$A$6:$A$28,"Vitesse — 30 m (s)",Barèmes!$B$6:$B$28,H255,Barèmes!$C$6:$C$28,IF(H255="6ème","Mixte",G255)),"fragile","satisfaisant")),IF(R255&gt;=SUMIFS(Barèmes!$D$6:$D$28,Barèmes!$A$6:$A$28,"Vitesse — 30 m (s)",Barèmes!$B$6:$B$28,H255,Barèmes!$C$6:$C$28,IF(H255="6ème","Mixte",G255)),"à besoin",IF(R255&gt;=SUMIFS(Barèmes!$E$6:$E$28,Barèmes!$A$6:$A$28,"Vitesse — 30 m (s)",Barèmes!$B$6:$B$28,H255,Barèmes!$C$6:$C$28,IF(H255="6ème","Mixte",G255)),"fragile","satisfaisant"))))</f>
        <v/>
      </c>
      <c r="T255" s="24" t="str">
        <f>IF(OR(R255="",SUMPRODUCT((Barèmes!$A$6:$A$28="Vitesse — 30 m (s)")*(Barèmes!$B$6:$B$28=H255)*(Barèmes!$C$6:$C$28=IF(H255="6ème","Mixte",G255)))=0),"",IF(SUMPRODUCT((Barèmes!$A$6:$A$28="Vitesse — 30 m (s)")*(Barèmes!$B$6:$B$28=H255)*(Barèmes!$C$6:$C$28=IF(H255="6ème","Mixte",G255))*(Barèmes!$J$6:$J$28="+"))&gt;0,IF(R255&lt;=SUMIFS(Barèmes!$F$6:$F$28,Barèmes!$A$6:$A$28,"Vitesse — 30 m (s)",Barèmes!$B$6:$B$28,H255,Barèmes!$C$6:$C$28,IF(H255="6ème","Mixte",G255)),Barèmes!$B$2,IF(R255&lt;=SUMIFS(Barèmes!$G$6:$G$28,Barèmes!$A$6:$A$28,"Vitesse — 30 m (s)",Barèmes!$B$6:$B$28,H255,Barèmes!$C$6:$C$28,IF(H255="6ème","Mixte",G255)),Barèmes!$C$2,IF(R255&lt;=SUMIFS(Barèmes!$H$6:$H$28,Barèmes!$A$6:$A$28,"Vitesse — 30 m (s)",Barèmes!$B$6:$B$28,H255,Barèmes!$C$6:$C$28,IF(H255="6ème","Mixte",G255)),Barèmes!$D$2,IF(R255&lt;=SUMIFS(Barèmes!$I$6:$I$28,Barèmes!$A$6:$A$28,"Vitesse — 30 m (s)",Barèmes!$B$6:$B$28,H255,Barèmes!$C$6:$C$28,IF(H255="6ème","Mixte",G255)),Barèmes!$E$2,Barèmes!$F$2)))),IF(R255&gt;=SUMIFS(Barèmes!$F$6:$F$28,Barèmes!$A$6:$A$28,"Vitesse — 30 m (s)",Barèmes!$B$6:$B$28,H255,Barèmes!$C$6:$C$28,IF(H255="6ème","Mixte",G255)),Barèmes!$B$2,IF(R255&gt;=SUMIFS(Barèmes!$G$6:$G$28,Barèmes!$A$6:$A$28,"Vitesse — 30 m (s)",Barèmes!$B$6:$B$28,H255,Barèmes!$C$6:$C$28,IF(H255="6ème","Mixte",G255)),Barèmes!$C$2,IF(R255&gt;=SUMIFS(Barèmes!$H$6:$H$28,Barèmes!$A$6:$A$28,"Vitesse — 30 m (s)",Barèmes!$B$6:$B$28,H255,Barèmes!$C$6:$C$28,IF(H255="6ème","Mixte",G255)),Barèmes!$D$2,IF(R255&gt;=SUMIFS(Barèmes!$I$6:$I$28,Barèmes!$A$6:$A$28,"Vitesse — 30 m (s)",Barèmes!$B$6:$B$28,H255,Barèmes!$C$6:$C$28,IF(H255="6ème","Mixte",G255)),Barèmes!$E$2,Barèmes!$F$2))))))</f>
        <v/>
      </c>
      <c r="U255" s="22"/>
      <c r="V255" s="25" t="str">
        <f>IF(OR(U255="",SUMPRODUCT((Barèmes!$A$6:$A$28="Vitesse — 50 m (s)")*(Barèmes!$B$6:$B$28=H255)*(Barèmes!$C$6:$C$28=IF(H255="6ème","Mixte",G255)))=0),"",IF(SUMPRODUCT((Barèmes!$A$6:$A$28="Vitesse — 50 m (s)")*(Barèmes!$B$6:$B$28=H255)*(Barèmes!$C$6:$C$28=IF(H255="6ème","Mixte",G255))*(Barèmes!$J$6:$J$28="+"))&gt;0,IF(U255&lt;=SUMIFS(Barèmes!$D$6:$D$28,Barèmes!$A$6:$A$28,"Vitesse — 50 m (s)",Barèmes!$B$6:$B$28,H255,Barèmes!$C$6:$C$28,IF(H255="6ème","Mixte",G255)),"à besoin",IF(U255&lt;=SUMIFS(Barèmes!$E$6:$E$28,Barèmes!$A$6:$A$28,"Vitesse — 50 m (s)",Barèmes!$B$6:$B$28,H255,Barèmes!$C$6:$C$28,IF(H255="6ème","Mixte",G255)),"fragile","satisfaisant")),IF(U255&gt;=SUMIFS(Barèmes!$D$6:$D$28,Barèmes!$A$6:$A$28,"Vitesse — 50 m (s)",Barèmes!$B$6:$B$28,H255,Barèmes!$C$6:$C$28,IF(H255="6ème","Mixte",G255)),"à besoin",IF(U255&gt;=SUMIFS(Barèmes!$E$6:$E$28,Barèmes!$A$6:$A$28,"Vitesse — 50 m (s)",Barèmes!$B$6:$B$28,H255,Barèmes!$C$6:$C$28,IF(H255="6ème","Mixte",G255)),"fragile","satisfaisant"))))</f>
        <v/>
      </c>
      <c r="W255" s="25" t="str">
        <f>IF(OR(U255="",SUMPRODUCT((Barèmes!$A$6:$A$28="Vitesse — 50 m (s)")*(Barèmes!$B$6:$B$28=H255)*(Barèmes!$C$6:$C$28=IF(H255="6ème","Mixte",G255)))=0),"",IF(SUMPRODUCT((Barèmes!$A$6:$A$28="Vitesse — 50 m (s)")*(Barèmes!$B$6:$B$28=H255)*(Barèmes!$C$6:$C$28=IF(H255="6ème","Mixte",G255))*(Barèmes!$J$6:$J$28="+"))&gt;0,IF(U255&lt;=SUMIFS(Barèmes!$F$6:$F$28,Barèmes!$A$6:$A$28,"Vitesse — 50 m (s)",Barèmes!$B$6:$B$28,H255,Barèmes!$C$6:$C$28,IF(H255="6ème","Mixte",G255)),Barèmes!$B$2,IF(U255&lt;=SUMIFS(Barèmes!$G$6:$G$28,Barèmes!$A$6:$A$28,"Vitesse — 50 m (s)",Barèmes!$B$6:$B$28,H255,Barèmes!$C$6:$C$28,IF(H255="6ème","Mixte",G255)),Barèmes!$C$2,IF(U255&lt;=SUMIFS(Barèmes!$H$6:$H$28,Barèmes!$A$6:$A$28,"Vitesse — 50 m (s)",Barèmes!$B$6:$B$28,H255,Barèmes!$C$6:$C$28,IF(H255="6ème","Mixte",G255)),Barèmes!$D$2,IF(U255&lt;=SUMIFS(Barèmes!$I$6:$I$28,Barèmes!$A$6:$A$28,"Vitesse — 50 m (s)",Barèmes!$B$6:$B$28,H255,Barèmes!$C$6:$C$28,IF(H255="6ème","Mixte",G255)),Barèmes!$E$2,Barèmes!$F$2)))),IF(U255&gt;=SUMIFS(Barèmes!$F$6:$F$28,Barèmes!$A$6:$A$28,"Vitesse — 50 m (s)",Barèmes!$B$6:$B$28,H255,Barèmes!$C$6:$C$28,IF(H255="6ème","Mixte",G255)),Barèmes!$B$2,IF(U255&gt;=SUMIFS(Barèmes!$G$6:$G$28,Barèmes!$A$6:$A$28,"Vitesse — 50 m (s)",Barèmes!$B$6:$B$28,H255,Barèmes!$C$6:$C$28,IF(H255="6ème","Mixte",G255)),Barèmes!$C$2,IF(U255&gt;=SUMIFS(Barèmes!$H$6:$H$28,Barèmes!$A$6:$A$28,"Vitesse — 50 m (s)",Barèmes!$B$6:$B$28,H255,Barèmes!$C$6:$C$28,IF(H255="6ème","Mixte",G255)),Barèmes!$D$2,IF(U255&gt;=SUMIFS(Barèmes!$I$6:$I$28,Barèmes!$A$6:$A$28,"Vitesse — 50 m (s)",Barèmes!$B$6:$B$28,H255,Barèmes!$C$6:$C$28,IF(H255="6ème","Mixte",G255)),Barèmes!$E$2,Barèmes!$F$2))))))</f>
        <v/>
      </c>
      <c r="X255" s="18"/>
      <c r="Y255" s="26" t="str" cm="1">
        <f t="array" ref="Y255">IF(OR(X255="",SUMPRODUCT((Barèmes!$A$6:$A$28="Souplesse (score 1-5)")*(Barèmes!$B$6:$B$28=H255)*(Barèmes!$C$6:$C$28=IF(H255="6ème","Mixte",G255)))=0),"",IF(SUMPRODUCT((Barèmes!$A$6:$A$28="Souplesse (score 1-5)")*(Barèmes!$B$6:$B$28=H255)*(Barèmes!$C$6:$C$28=IF(H255="6ème","Mixte",G255))*(Barèmes!$J$6:$J$28="+"))&gt;0,IF(X255&lt;=SUMIFS(Barèmes!$D$6:$D$28,Barèmes!$A$6:$A$28,"Souplesse (score 1-5)",Barèmes!$B$6:$B$28,H255,Barèmes!$C$6:$C$28,IF(H255="6ème","Mixte",G255)),"à besoin",IF(X255&lt;=SUMIFS(Barèmes!$E$6:$E$28,Barèmes!$A$6:$A$28,"Souplesse (score 1-5)",Barèmes!$B$6:$B$28,H255,Barèmes!$C$6:$C$28,IF(H255="6ème","Mixte",G255)),"fragile","satisfaisant")),IF(X255&gt;=SUMIFS(Barèmes!$D$6:$D$28,Barèmes!$A$6:$A$28,"Souplesse (score 1-5)",Barèmes!$B$6:$B$28,H255,Barèmes!$C$6:$C$28,IF(H255="6ème","Mixte",G255)),"à besoin",IF(X255&gt;=SUMIFS(Barèmes!$E$6:$E$28,Barèmes!$A$6:$A$28,"Souplesse (score 1-5)",Barèmes!$B$6:$B$28,H255,Barèmes!$C$6:$C$28,IF(H255="6ème","Mixte",G255)),"fragile","satisfaisant"))))</f>
        <v/>
      </c>
      <c r="Z255" s="26" t="str" cm="1">
        <f t="array" ref="Z255">IF(OR(X255="",SUMPRODUCT((Barèmes!$A$6:$A$28="Souplesse (score 1-5)")*(Barèmes!$B$6:$B$28=H255)*(Barèmes!$C$6:$C$28=IF(H255="6ème","Mixte",G255)))=0),"",IF(SUMPRODUCT((Barèmes!$A$6:$A$28="Souplesse (score 1-5)")*(Barèmes!$B$6:$B$28=H255)*(Barèmes!$C$6:$C$28=IF(H255="6ème","Mixte",G255))*(Barèmes!$J$6:$J$28="+"))&gt;0,IF(X255&lt;=SUMIFS(Barèmes!$F$6:$F$28,Barèmes!$A$6:$A$28,"Souplesse (score 1-5)",Barèmes!$B$6:$B$28,H255,Barèmes!$C$6:$C$28,IF(H255="6ème","Mixte",G255)),Barèmes!$B$2,IF(X255&lt;=SUMIFS(Barèmes!$G$6:$G$28,Barèmes!$A$6:$A$28,"Souplesse (score 1-5)",Barèmes!$B$6:$B$28,H255,Barèmes!$C$6:$C$28,IF(H255="6ème","Mixte",G255)),Barèmes!$C$2,IF(X255&lt;=SUMIFS(Barèmes!$H$6:$H$28,Barèmes!$A$6:$A$28,"Souplesse (score 1-5)",Barèmes!$B$6:$B$28,H255,Barèmes!$C$6:$C$28,IF(H255="6ème","Mixte",G255)),Barèmes!$D$2,IF(X255&lt;=SUMIFS(Barèmes!$I$6:$I$28,Barèmes!$A$6:$A$28,"Souplesse (score 1-5)",Barèmes!$B$6:$B$28,H255,Barèmes!$C$6:$C$28,IF(H255="6ème","Mixte",G255)),Barèmes!$E$2,Barèmes!$F$2)))),IF(X255&gt;=SUMIFS(Barèmes!$F$6:$F$28,Barèmes!$A$6:$A$28,"Souplesse (score 1-5)",Barèmes!$B$6:$B$28,H255,Barèmes!$C$6:$C$28,IF(H255="6ème","Mixte",G255)),Barèmes!$B$2,IF(X255&gt;=SUMIFS(Barèmes!$G$6:$G$28,Barèmes!$A$6:$A$28,"Souplesse (score 1-5)",Barèmes!$B$6:$B$28,H255,Barèmes!$C$6:$C$28,IF(H255="6ème","Mixte",G255)),Barèmes!$C$2,IF(X255&gt;=SUMIFS(Barèmes!$H$6:$H$28,Barèmes!$A$6:$A$28,"Souplesse (score 1-5)",Barèmes!$B$6:$B$28,H255,Barèmes!$C$6:$C$28,IF(H255="6ème","Mixte",G255)),Barèmes!$D$2,IF(X255&gt;=SUMIFS(Barèmes!$I$6:$I$28,Barèmes!$A$6:$A$28,"Souplesse (score 1-5)",Barèmes!$B$6:$B$28,H255,Barèmes!$C$6:$C$28,IF(H255="6ème","Mixte",G255)),Barèmes!$E$2,Barèmes!$F$2))))))</f>
        <v/>
      </c>
      <c r="AA255" s="22"/>
      <c r="AB255" s="27" t="str">
        <f>IF(OR(AA255="",SUMPRODUCT((Barèmes!$A$6:$A$28="Agilité — T-test 974 (s)")*(Barèmes!$B$6:$B$28=H255)*(Barèmes!$C$6:$C$28=IF(H255="6ème","Mixte",G255)))=0),"",IF(SUMPRODUCT((Barèmes!$A$6:$A$28="Agilité — T-test 974 (s)")*(Barèmes!$B$6:$B$28=H255)*(Barèmes!$C$6:$C$28=IF(H255="6ème","Mixte",G255))*(Barèmes!$J$6:$J$28="+"))&gt;0,IF(AA255&lt;=SUMIFS(Barèmes!$D$6:$D$28,Barèmes!$A$6:$A$28,"Agilité — T-test 974 (s)",Barèmes!$B$6:$B$28,H255,Barèmes!$C$6:$C$28,IF(H255="6ème","Mixte",G255)),"à besoin",IF(AA255&lt;=SUMIFS(Barèmes!$E$6:$E$28,Barèmes!$A$6:$A$28,"Agilité — T-test 974 (s)",Barèmes!$B$6:$B$28,H255,Barèmes!$C$6:$C$28,IF(H255="6ème","Mixte",G255)),"fragile","satisfaisant")),IF(AA255&gt;=SUMIFS(Barèmes!$D$6:$D$28,Barèmes!$A$6:$A$28,"Agilité — T-test 974 (s)",Barèmes!$B$6:$B$28,H255,Barèmes!$C$6:$C$28,IF(H255="6ème","Mixte",G255)),"à besoin",IF(AA255&gt;=SUMIFS(Barèmes!$E$6:$E$28,Barèmes!$A$6:$A$28,"Agilité — T-test 974 (s)",Barèmes!$B$6:$B$28,H255,Barèmes!$C$6:$C$28,IF(H255="6ème","Mixte",G255)),"fragile","satisfaisant"))))</f>
        <v/>
      </c>
      <c r="AC255" s="27" t="str">
        <f>IF(OR(AA255="",SUMPRODUCT((Barèmes!$A$6:$A$28="Agilité — T-test 974 (s)")*(Barèmes!$B$6:$B$28=H255)*(Barèmes!$C$6:$C$28=IF(H255="6ème","Mixte",G255)))=0),"",IF(SUMPRODUCT((Barèmes!$A$6:$A$28="Agilité — T-test 974 (s)")*(Barèmes!$B$6:$B$28=H255)*(Barèmes!$C$6:$C$28=IF(H255="6ème","Mixte",G255))*(Barèmes!$J$6:$J$28="+"))&gt;0,IF(AA255&lt;=SUMIFS(Barèmes!$F$6:$F$28,Barèmes!$A$6:$A$28,"Agilité — T-test 974 (s)",Barèmes!$B$6:$B$28,H255,Barèmes!$C$6:$C$28,IF(H255="6ème","Mixte",G255)),Barèmes!$B$2,IF(AA255&lt;=SUMIFS(Barèmes!$G$6:$G$28,Barèmes!$A$6:$A$28,"Agilité — T-test 974 (s)",Barèmes!$B$6:$B$28,H255,Barèmes!$C$6:$C$28,IF(H255="6ème","Mixte",G255)),Barèmes!$C$2,IF(AA255&lt;=SUMIFS(Barèmes!$H$6:$H$28,Barèmes!$A$6:$A$28,"Agilité — T-test 974 (s)",Barèmes!$B$6:$B$28,H255,Barèmes!$C$6:$C$28,IF(H255="6ème","Mixte",G255)),Barèmes!$D$2,IF(AA255&lt;=SUMIFS(Barèmes!$I$6:$I$28,Barèmes!$A$6:$A$28,"Agilité — T-test 974 (s)",Barèmes!$B$6:$B$28,H255,Barèmes!$C$6:$C$28,IF(H255="6ème","Mixte",G255)),Barèmes!$E$2,Barèmes!$F$2)))),IF(AA255&gt;=SUMIFS(Barèmes!$F$6:$F$28,Barèmes!$A$6:$A$28,"Agilité — T-test 974 (s)",Barèmes!$B$6:$B$28,H255,Barèmes!$C$6:$C$28,IF(H255="6ème","Mixte",G255)),Barèmes!$B$2,IF(AA255&gt;=SUMIFS(Barèmes!$G$6:$G$28,Barèmes!$A$6:$A$28,"Agilité — T-test 974 (s)",Barèmes!$B$6:$B$28,H255,Barèmes!$C$6:$C$28,IF(H255="6ème","Mixte",G255)),Barèmes!$C$2,IF(AA255&gt;=SUMIFS(Barèmes!$H$6:$H$28,Barèmes!$A$6:$A$28,"Agilité — T-test 974 (s)",Barèmes!$B$6:$B$28,H255,Barèmes!$C$6:$C$28,IF(H255="6ème","Mixte",G255)),Barèmes!$D$2,IF(AA255&gt;=SUMIFS(Barèmes!$I$6:$I$28,Barèmes!$A$6:$A$28,"Agilité — T-test 974 (s)",Barèmes!$B$6:$B$28,H255,Barèmes!$C$6:$C$28,IF(H255="6ème","Mixte",G255)),Barèmes!$E$2,Barèmes!$F$2))))))</f>
        <v/>
      </c>
      <c r="AD255" s="28" t="str">
        <f t="shared" si="26"/>
        <v/>
      </c>
      <c r="AE255" s="29" t="str">
        <f t="shared" si="27"/>
        <v/>
      </c>
      <c r="AF255" s="30" t="str">
        <f>IF(OR(AD255="",SUMPRODUCT((Barèmes!$A$6:$A$28="Surcoût d'agilité (s) — technique")*(Barèmes!$B$6:$B$28=H255)*(Barèmes!$C$6:$C$28=IF(H255="6ème","Mixte",G255)))=0),"",IF(SUMPRODUCT((Barèmes!$A$6:$A$28="Surcoût d'agilité (s) — technique")*(Barèmes!$B$6:$B$28=H255)*(Barèmes!$C$6:$C$28=IF(H255="6ème","Mixte",G255))*(Barèmes!$J$6:$J$28="+"))&gt;0,IF(AD255&lt;=SUMIFS(Barèmes!$D$6:$D$28,Barèmes!$A$6:$A$28,"Surcoût d'agilité (s) — technique",Barèmes!$B$6:$B$28,H255,Barèmes!$C$6:$C$28,IF(H255="6ème","Mixte",G255)),"à besoin",IF(AD255&lt;=SUMIFS(Barèmes!$E$6:$E$28,Barèmes!$A$6:$A$28,"Surcoût d'agilité (s) — technique",Barèmes!$B$6:$B$28,H255,Barèmes!$C$6:$C$28,IF(H255="6ème","Mixte",G255)),"fragile","satisfaisant")),IF(AD255&gt;=SUMIFS(Barèmes!$D$6:$D$28,Barèmes!$A$6:$A$28,"Surcoût d'agilité (s) — technique",Barèmes!$B$6:$B$28,H255,Barèmes!$C$6:$C$28,IF(H255="6ème","Mixte",G255)),"à besoin",IF(AD255&gt;=SUMIFS(Barèmes!$E$6:$E$28,Barèmes!$A$6:$A$28,"Surcoût d'agilité (s) — technique",Barèmes!$B$6:$B$28,H255,Barèmes!$C$6:$C$28,IF(H255="6ème","Mixte",G255)),"fragile","satisfaisant"))))</f>
        <v/>
      </c>
      <c r="AG255" s="30" t="str">
        <f>IF(OR(AD255="",SUMPRODUCT((Barèmes!$A$6:$A$28="Surcoût d'agilité (s) — technique")*(Barèmes!$B$6:$B$28=H255)*(Barèmes!$C$6:$C$28=IF(H255="6ème","Mixte",G255)))=0),"",IF(SUMPRODUCT((Barèmes!$A$6:$A$28="Surcoût d'agilité (s) — technique")*(Barèmes!$B$6:$B$28=H255)*(Barèmes!$C$6:$C$28=IF(H255="6ème","Mixte",G255))*(Barèmes!$J$6:$J$28="+"))&gt;0,IF(AD255&lt;=SUMIFS(Barèmes!$F$6:$F$28,Barèmes!$A$6:$A$28,"Surcoût d'agilité (s) — technique",Barèmes!$B$6:$B$28,H255,Barèmes!$C$6:$C$28,IF(H255="6ème","Mixte",G255)),Barèmes!$B$2,IF(AD255&lt;=SUMIFS(Barèmes!$G$6:$G$28,Barèmes!$A$6:$A$28,"Surcoût d'agilité (s) — technique",Barèmes!$B$6:$B$28,H255,Barèmes!$C$6:$C$28,IF(H255="6ème","Mixte",G255)),Barèmes!$C$2,IF(AD255&lt;=SUMIFS(Barèmes!$H$6:$H$28,Barèmes!$A$6:$A$28,"Surcoût d'agilité (s) — technique",Barèmes!$B$6:$B$28,H255,Barèmes!$C$6:$C$28,IF(H255="6ème","Mixte",G255)),Barèmes!$D$2,IF(AD255&lt;=SUMIFS(Barèmes!$I$6:$I$28,Barèmes!$A$6:$A$28,"Surcoût d'agilité (s) — technique",Barèmes!$B$6:$B$28,H255,Barèmes!$C$6:$C$28,IF(H255="6ème","Mixte",G255)),Barèmes!$E$2,Barèmes!$F$2)))),IF(AD255&gt;=SUMIFS(Barèmes!$F$6:$F$28,Barèmes!$A$6:$A$28,"Surcoût d'agilité (s) — technique",Barèmes!$B$6:$B$28,H255,Barèmes!$C$6:$C$28,IF(H255="6ème","Mixte",G255)),Barèmes!$B$2,IF(AD255&gt;=SUMIFS(Barèmes!$G$6:$G$28,Barèmes!$A$6:$A$28,"Surcoût d'agilité (s) — technique",Barèmes!$B$6:$B$28,H255,Barèmes!$C$6:$C$28,IF(H255="6ème","Mixte",G255)),Barèmes!$C$2,IF(AD255&gt;=SUMIFS(Barèmes!$H$6:$H$28,Barèmes!$A$6:$A$28,"Surcoût d'agilité (s) — technique",Barèmes!$B$6:$B$28,H255,Barèmes!$C$6:$C$28,IF(H255="6ème","Mixte",G255)),Barèmes!$D$2,IF(AD255&gt;=SUMIFS(Barèmes!$I$6:$I$28,Barèmes!$A$6:$A$28,"Surcoût d'agilité (s) — technique",Barèmes!$B$6:$B$28,H255,Barèmes!$C$6:$C$28,IF(H255="6ème","Mixte",G255)),Barèmes!$E$2,Barèmes!$F$2))))))</f>
        <v/>
      </c>
      <c r="AH255" s="31" t="str">
        <f>IF((IF(N255="",0,1)+IF(Q255="",0,1)+IF(W255="",0,1)+IF(Z255="",0,1)+IF(AC255="",0,1))=0,"",3*IF(N255=Barèmes!$B$2,1,IF(N255=Barèmes!$C$2,2,IF(N255=Barèmes!$D$2,3,IF(N255=Barèmes!$E$2,4,IF(N255=Barèmes!$F$2,5,0)))))+3*IF(Q255=Barèmes!$B$2,1,IF(Q255=Barèmes!$C$2,2,IF(Q255=Barèmes!$D$2,3,IF(Q255=Barèmes!$E$2,4,IF(Q255=Barèmes!$F$2,5,0)))))+2*IF(W255=Barèmes!$B$2,1,IF(W255=Barèmes!$C$2,2,IF(W255=Barèmes!$D$2,3,IF(W255=Barèmes!$E$2,4,IF(W255=Barèmes!$F$2,5,0)))))+1*IF(Z255=Barèmes!$B$2,1,IF(Z255=Barèmes!$C$2,2,IF(Z255=Barèmes!$D$2,3,IF(Z255=Barèmes!$E$2,4,IF(Z255=Barèmes!$F$2,5,0)))))+1*IF(AC255=Barèmes!$B$2,1,IF(AC255=Barèmes!$C$2,2,IF(AC255=Barèmes!$D$2,3,IF(AC255=Barèmes!$E$2,4,IF(AC255=Barèmes!$F$2,5,0))))))</f>
        <v/>
      </c>
      <c r="AI255" s="31"/>
      <c r="AJ255" s="32" t="str">
        <f>IFERROR(INDEX(Croissance!$B$5:$B$604,MATCH(A255,Croissance!$A$5:$A$604,0)),"")</f>
        <v/>
      </c>
      <c r="AK255" s="32" t="str">
        <f>IFERROR(INDEX(Croissance!$C$5:$C$604,MATCH(A255,Croissance!$A$5:$A$604,0)),"")</f>
        <v/>
      </c>
      <c r="AL255" s="32" t="str">
        <f>IFERROR(INDEX(Croissance!$D$5:$D$604,MATCH(A255,Croissance!$A$5:$A$604,0)),"")</f>
        <v/>
      </c>
      <c r="AM255" s="32" t="str">
        <f>IFERROR(INDEX(Croissance!$E$5:$E$604,MATCH(A255,Croissance!$A$5:$A$604,0)),"")</f>
        <v/>
      </c>
      <c r="AO255" s="33">
        <f t="shared" si="32"/>
        <v>0</v>
      </c>
      <c r="AP255" s="33">
        <f t="shared" si="28"/>
        <v>0</v>
      </c>
      <c r="AQ255" s="33">
        <f>IF(A255="",0,IF(AND(OR('Synthèse classe'!$C$2="Tous",C255='Synthèse classe'!$C$2),OR('Synthèse classe'!$C$3="Toutes",D255='Synthèse classe'!$C$3),OR('Synthèse classe'!$C$4="Toutes",AND('Synthèse classe'!$C$4="Dernière",AP255=1),B255=IFERROR(VALUE('Synthèse classe'!$C$4),0))),1,0))</f>
        <v>0</v>
      </c>
      <c r="AR255" s="34" t="str">
        <f t="shared" si="29"/>
        <v/>
      </c>
    </row>
    <row r="256" spans="1:44" x14ac:dyDescent="0.2">
      <c r="A256" s="17" t="str">
        <f t="shared" si="25"/>
        <v/>
      </c>
      <c r="B256" s="18"/>
      <c r="C256" s="19"/>
      <c r="D256" s="19"/>
      <c r="E256" s="19"/>
      <c r="F256" s="19"/>
      <c r="G256" s="19"/>
      <c r="H256" s="17" t="str">
        <f t="shared" si="30"/>
        <v/>
      </c>
      <c r="I256" s="20"/>
      <c r="J256" s="18"/>
      <c r="K256" s="19"/>
      <c r="L256" s="21" t="str">
        <f t="shared" si="31"/>
        <v/>
      </c>
      <c r="M256" s="21" t="str">
        <f>IF(OR(J256="",SUMPRODUCT((Barèmes!$A$6:$A$28="Endurance — Luc Léger (palier)")*(Barèmes!$B$6:$B$28=H256)*(Barèmes!$C$6:$C$28=IF(H256="6ème","Mixte",G256)))=0),"",IF(SUMPRODUCT((Barèmes!$A$6:$A$28="Endurance — Luc Léger (palier)")*(Barèmes!$B$6:$B$28=H256)*(Barèmes!$C$6:$C$28=IF(H256="6ème","Mixte",G256))*(Barèmes!$J$6:$J$28="+"))&gt;0,IF(J256&lt;=SUMIFS(Barèmes!$D$6:$D$28,Barèmes!$A$6:$A$28,"Endurance — Luc Léger (palier)",Barèmes!$B$6:$B$28,H256,Barèmes!$C$6:$C$28,IF(H256="6ème","Mixte",G256)),"à besoin",IF(J256&lt;=SUMIFS(Barèmes!$E$6:$E$28,Barèmes!$A$6:$A$28,"Endurance — Luc Léger (palier)",Barèmes!$B$6:$B$28,H256,Barèmes!$C$6:$C$28,IF(H256="6ème","Mixte",G256)),"fragile","satisfaisant")),IF(J256&gt;=SUMIFS(Barèmes!$D$6:$D$28,Barèmes!$A$6:$A$28,"Endurance — Luc Léger (palier)",Barèmes!$B$6:$B$28,H256,Barèmes!$C$6:$C$28,IF(H256="6ème","Mixte",G256)),"à besoin",IF(J256&gt;=SUMIFS(Barèmes!$E$6:$E$28,Barèmes!$A$6:$A$28,"Endurance — Luc Léger (palier)",Barèmes!$B$6:$B$28,H256,Barèmes!$C$6:$C$28,IF(H256="6ème","Mixte",G256)),"fragile","satisfaisant"))))</f>
        <v/>
      </c>
      <c r="N256" s="21" t="str">
        <f>IF(OR(J256="",SUMPRODUCT((Barèmes!$A$6:$A$28="Endurance — Luc Léger (palier)")*(Barèmes!$B$6:$B$28=H256)*(Barèmes!$C$6:$C$28=IF(H256="6ème","Mixte",G256)))=0),"",IF(SUMPRODUCT((Barèmes!$A$6:$A$28="Endurance — Luc Léger (palier)")*(Barèmes!$B$6:$B$28=H256)*(Barèmes!$C$6:$C$28=IF(H256="6ème","Mixte",G256))*(Barèmes!$J$6:$J$28="+"))&gt;0,IF(J256&lt;=SUMIFS(Barèmes!$F$6:$F$28,Barèmes!$A$6:$A$28,"Endurance — Luc Léger (palier)",Barèmes!$B$6:$B$28,H256,Barèmes!$C$6:$C$28,IF(H256="6ème","Mixte",G256)),Barèmes!$B$2,IF(J256&lt;=SUMIFS(Barèmes!$G$6:$G$28,Barèmes!$A$6:$A$28,"Endurance — Luc Léger (palier)",Barèmes!$B$6:$B$28,H256,Barèmes!$C$6:$C$28,IF(H256="6ème","Mixte",G256)),Barèmes!$C$2,IF(J256&lt;=SUMIFS(Barèmes!$H$6:$H$28,Barèmes!$A$6:$A$28,"Endurance — Luc Léger (palier)",Barèmes!$B$6:$B$28,H256,Barèmes!$C$6:$C$28,IF(H256="6ème","Mixte",G256)),Barèmes!$D$2,IF(J256&lt;=SUMIFS(Barèmes!$I$6:$I$28,Barèmes!$A$6:$A$28,"Endurance — Luc Léger (palier)",Barèmes!$B$6:$B$28,H256,Barèmes!$C$6:$C$28,IF(H256="6ème","Mixte",G256)),Barèmes!$E$2,Barèmes!$F$2)))),IF(J256&gt;=SUMIFS(Barèmes!$F$6:$F$28,Barèmes!$A$6:$A$28,"Endurance — Luc Léger (palier)",Barèmes!$B$6:$B$28,H256,Barèmes!$C$6:$C$28,IF(H256="6ème","Mixte",G256)),Barèmes!$B$2,IF(J256&gt;=SUMIFS(Barèmes!$G$6:$G$28,Barèmes!$A$6:$A$28,"Endurance — Luc Léger (palier)",Barèmes!$B$6:$B$28,H256,Barèmes!$C$6:$C$28,IF(H256="6ème","Mixte",G256)),Barèmes!$C$2,IF(J256&gt;=SUMIFS(Barèmes!$H$6:$H$28,Barèmes!$A$6:$A$28,"Endurance — Luc Léger (palier)",Barèmes!$B$6:$B$28,H256,Barèmes!$C$6:$C$28,IF(H256="6ème","Mixte",G256)),Barèmes!$D$2,IF(J256&gt;=SUMIFS(Barèmes!$I$6:$I$28,Barèmes!$A$6:$A$28,"Endurance — Luc Léger (palier)",Barèmes!$B$6:$B$28,H256,Barèmes!$C$6:$C$28,IF(H256="6ème","Mixte",G256)),Barèmes!$E$2,Barèmes!$F$2))))))</f>
        <v/>
      </c>
      <c r="O256" s="22"/>
      <c r="P256" s="23" t="str">
        <f>IF(OR(O256="",SUMPRODUCT((Barèmes!$A$6:$A$28="Force bas du corps — Saut en longueur (m)")*(Barèmes!$B$6:$B$28=H256)*(Barèmes!$C$6:$C$28=IF(H256="6ème","Mixte",G256)))=0),"",IF(SUMPRODUCT((Barèmes!$A$6:$A$28="Force bas du corps — Saut en longueur (m)")*(Barèmes!$B$6:$B$28=H256)*(Barèmes!$C$6:$C$28=IF(H256="6ème","Mixte",G256))*(Barèmes!$J$6:$J$28="+"))&gt;0,IF(O256&lt;=SUMIFS(Barèmes!$D$6:$D$28,Barèmes!$A$6:$A$28,"Force bas du corps — Saut en longueur (m)",Barèmes!$B$6:$B$28,H256,Barèmes!$C$6:$C$28,IF(H256="6ème","Mixte",G256)),"à besoin",IF(O256&lt;=SUMIFS(Barèmes!$E$6:$E$28,Barèmes!$A$6:$A$28,"Force bas du corps — Saut en longueur (m)",Barèmes!$B$6:$B$28,H256,Barèmes!$C$6:$C$28,IF(H256="6ème","Mixte",G256)),"fragile","satisfaisant")),IF(O256&gt;=SUMIFS(Barèmes!$D$6:$D$28,Barèmes!$A$6:$A$28,"Force bas du corps — Saut en longueur (m)",Barèmes!$B$6:$B$28,H256,Barèmes!$C$6:$C$28,IF(H256="6ème","Mixte",G256)),"à besoin",IF(O256&gt;=SUMIFS(Barèmes!$E$6:$E$28,Barèmes!$A$6:$A$28,"Force bas du corps — Saut en longueur (m)",Barèmes!$B$6:$B$28,H256,Barèmes!$C$6:$C$28,IF(H256="6ème","Mixte",G256)),"fragile","satisfaisant"))))</f>
        <v/>
      </c>
      <c r="Q256" s="23" t="str">
        <f>IF(OR(O256="",SUMPRODUCT((Barèmes!$A$6:$A$28="Force bas du corps — Saut en longueur (m)")*(Barèmes!$B$6:$B$28=H256)*(Barèmes!$C$6:$C$28=IF(H256="6ème","Mixte",G256)))=0),"",IF(SUMPRODUCT((Barèmes!$A$6:$A$28="Force bas du corps — Saut en longueur (m)")*(Barèmes!$B$6:$B$28=H256)*(Barèmes!$C$6:$C$28=IF(H256="6ème","Mixte",G256))*(Barèmes!$J$6:$J$28="+"))&gt;0,IF(O256&lt;=SUMIFS(Barèmes!$F$6:$F$28,Barèmes!$A$6:$A$28,"Force bas du corps — Saut en longueur (m)",Barèmes!$B$6:$B$28,H256,Barèmes!$C$6:$C$28,IF(H256="6ème","Mixte",G256)),Barèmes!$B$2,IF(O256&lt;=SUMIFS(Barèmes!$G$6:$G$28,Barèmes!$A$6:$A$28,"Force bas du corps — Saut en longueur (m)",Barèmes!$B$6:$B$28,H256,Barèmes!$C$6:$C$28,IF(H256="6ème","Mixte",G256)),Barèmes!$C$2,IF(O256&lt;=SUMIFS(Barèmes!$H$6:$H$28,Barèmes!$A$6:$A$28,"Force bas du corps — Saut en longueur (m)",Barèmes!$B$6:$B$28,H256,Barèmes!$C$6:$C$28,IF(H256="6ème","Mixte",G256)),Barèmes!$D$2,IF(O256&lt;=SUMIFS(Barèmes!$I$6:$I$28,Barèmes!$A$6:$A$28,"Force bas du corps — Saut en longueur (m)",Barèmes!$B$6:$B$28,H256,Barèmes!$C$6:$C$28,IF(H256="6ème","Mixte",G256)),Barèmes!$E$2,Barèmes!$F$2)))),IF(O256&gt;=SUMIFS(Barèmes!$F$6:$F$28,Barèmes!$A$6:$A$28,"Force bas du corps — Saut en longueur (m)",Barèmes!$B$6:$B$28,H256,Barèmes!$C$6:$C$28,IF(H256="6ème","Mixte",G256)),Barèmes!$B$2,IF(O256&gt;=SUMIFS(Barèmes!$G$6:$G$28,Barèmes!$A$6:$A$28,"Force bas du corps — Saut en longueur (m)",Barèmes!$B$6:$B$28,H256,Barèmes!$C$6:$C$28,IF(H256="6ème","Mixte",G256)),Barèmes!$C$2,IF(O256&gt;=SUMIFS(Barèmes!$H$6:$H$28,Barèmes!$A$6:$A$28,"Force bas du corps — Saut en longueur (m)",Barèmes!$B$6:$B$28,H256,Barèmes!$C$6:$C$28,IF(H256="6ème","Mixte",G256)),Barèmes!$D$2,IF(O256&gt;=SUMIFS(Barèmes!$I$6:$I$28,Barèmes!$A$6:$A$28,"Force bas du corps — Saut en longueur (m)",Barèmes!$B$6:$B$28,H256,Barèmes!$C$6:$C$28,IF(H256="6ème","Mixte",G256)),Barèmes!$E$2,Barèmes!$F$2))))))</f>
        <v/>
      </c>
      <c r="R256" s="22"/>
      <c r="S256" s="24" t="str">
        <f>IF(OR(R256="",SUMPRODUCT((Barèmes!$A$6:$A$28="Vitesse — 30 m (s)")*(Barèmes!$B$6:$B$28=H256)*(Barèmes!$C$6:$C$28=IF(H256="6ème","Mixte",G256)))=0),"",IF(SUMPRODUCT((Barèmes!$A$6:$A$28="Vitesse — 30 m (s)")*(Barèmes!$B$6:$B$28=H256)*(Barèmes!$C$6:$C$28=IF(H256="6ème","Mixte",G256))*(Barèmes!$J$6:$J$28="+"))&gt;0,IF(R256&lt;=SUMIFS(Barèmes!$D$6:$D$28,Barèmes!$A$6:$A$28,"Vitesse — 30 m (s)",Barèmes!$B$6:$B$28,H256,Barèmes!$C$6:$C$28,IF(H256="6ème","Mixte",G256)),"à besoin",IF(R256&lt;=SUMIFS(Barèmes!$E$6:$E$28,Barèmes!$A$6:$A$28,"Vitesse — 30 m (s)",Barèmes!$B$6:$B$28,H256,Barèmes!$C$6:$C$28,IF(H256="6ème","Mixte",G256)),"fragile","satisfaisant")),IF(R256&gt;=SUMIFS(Barèmes!$D$6:$D$28,Barèmes!$A$6:$A$28,"Vitesse — 30 m (s)",Barèmes!$B$6:$B$28,H256,Barèmes!$C$6:$C$28,IF(H256="6ème","Mixte",G256)),"à besoin",IF(R256&gt;=SUMIFS(Barèmes!$E$6:$E$28,Barèmes!$A$6:$A$28,"Vitesse — 30 m (s)",Barèmes!$B$6:$B$28,H256,Barèmes!$C$6:$C$28,IF(H256="6ème","Mixte",G256)),"fragile","satisfaisant"))))</f>
        <v/>
      </c>
      <c r="T256" s="24" t="str">
        <f>IF(OR(R256="",SUMPRODUCT((Barèmes!$A$6:$A$28="Vitesse — 30 m (s)")*(Barèmes!$B$6:$B$28=H256)*(Barèmes!$C$6:$C$28=IF(H256="6ème","Mixte",G256)))=0),"",IF(SUMPRODUCT((Barèmes!$A$6:$A$28="Vitesse — 30 m (s)")*(Barèmes!$B$6:$B$28=H256)*(Barèmes!$C$6:$C$28=IF(H256="6ème","Mixte",G256))*(Barèmes!$J$6:$J$28="+"))&gt;0,IF(R256&lt;=SUMIFS(Barèmes!$F$6:$F$28,Barèmes!$A$6:$A$28,"Vitesse — 30 m (s)",Barèmes!$B$6:$B$28,H256,Barèmes!$C$6:$C$28,IF(H256="6ème","Mixte",G256)),Barèmes!$B$2,IF(R256&lt;=SUMIFS(Barèmes!$G$6:$G$28,Barèmes!$A$6:$A$28,"Vitesse — 30 m (s)",Barèmes!$B$6:$B$28,H256,Barèmes!$C$6:$C$28,IF(H256="6ème","Mixte",G256)),Barèmes!$C$2,IF(R256&lt;=SUMIFS(Barèmes!$H$6:$H$28,Barèmes!$A$6:$A$28,"Vitesse — 30 m (s)",Barèmes!$B$6:$B$28,H256,Barèmes!$C$6:$C$28,IF(H256="6ème","Mixte",G256)),Barèmes!$D$2,IF(R256&lt;=SUMIFS(Barèmes!$I$6:$I$28,Barèmes!$A$6:$A$28,"Vitesse — 30 m (s)",Barèmes!$B$6:$B$28,H256,Barèmes!$C$6:$C$28,IF(H256="6ème","Mixte",G256)),Barèmes!$E$2,Barèmes!$F$2)))),IF(R256&gt;=SUMIFS(Barèmes!$F$6:$F$28,Barèmes!$A$6:$A$28,"Vitesse — 30 m (s)",Barèmes!$B$6:$B$28,H256,Barèmes!$C$6:$C$28,IF(H256="6ème","Mixte",G256)),Barèmes!$B$2,IF(R256&gt;=SUMIFS(Barèmes!$G$6:$G$28,Barèmes!$A$6:$A$28,"Vitesse — 30 m (s)",Barèmes!$B$6:$B$28,H256,Barèmes!$C$6:$C$28,IF(H256="6ème","Mixte",G256)),Barèmes!$C$2,IF(R256&gt;=SUMIFS(Barèmes!$H$6:$H$28,Barèmes!$A$6:$A$28,"Vitesse — 30 m (s)",Barèmes!$B$6:$B$28,H256,Barèmes!$C$6:$C$28,IF(H256="6ème","Mixte",G256)),Barèmes!$D$2,IF(R256&gt;=SUMIFS(Barèmes!$I$6:$I$28,Barèmes!$A$6:$A$28,"Vitesse — 30 m (s)",Barèmes!$B$6:$B$28,H256,Barèmes!$C$6:$C$28,IF(H256="6ème","Mixte",G256)),Barèmes!$E$2,Barèmes!$F$2))))))</f>
        <v/>
      </c>
      <c r="U256" s="22"/>
      <c r="V256" s="25" t="str">
        <f>IF(OR(U256="",SUMPRODUCT((Barèmes!$A$6:$A$28="Vitesse — 50 m (s)")*(Barèmes!$B$6:$B$28=H256)*(Barèmes!$C$6:$C$28=IF(H256="6ème","Mixte",G256)))=0),"",IF(SUMPRODUCT((Barèmes!$A$6:$A$28="Vitesse — 50 m (s)")*(Barèmes!$B$6:$B$28=H256)*(Barèmes!$C$6:$C$28=IF(H256="6ème","Mixte",G256))*(Barèmes!$J$6:$J$28="+"))&gt;0,IF(U256&lt;=SUMIFS(Barèmes!$D$6:$D$28,Barèmes!$A$6:$A$28,"Vitesse — 50 m (s)",Barèmes!$B$6:$B$28,H256,Barèmes!$C$6:$C$28,IF(H256="6ème","Mixte",G256)),"à besoin",IF(U256&lt;=SUMIFS(Barèmes!$E$6:$E$28,Barèmes!$A$6:$A$28,"Vitesse — 50 m (s)",Barèmes!$B$6:$B$28,H256,Barèmes!$C$6:$C$28,IF(H256="6ème","Mixte",G256)),"fragile","satisfaisant")),IF(U256&gt;=SUMIFS(Barèmes!$D$6:$D$28,Barèmes!$A$6:$A$28,"Vitesse — 50 m (s)",Barèmes!$B$6:$B$28,H256,Barèmes!$C$6:$C$28,IF(H256="6ème","Mixte",G256)),"à besoin",IF(U256&gt;=SUMIFS(Barèmes!$E$6:$E$28,Barèmes!$A$6:$A$28,"Vitesse — 50 m (s)",Barèmes!$B$6:$B$28,H256,Barèmes!$C$6:$C$28,IF(H256="6ème","Mixte",G256)),"fragile","satisfaisant"))))</f>
        <v/>
      </c>
      <c r="W256" s="25" t="str">
        <f>IF(OR(U256="",SUMPRODUCT((Barèmes!$A$6:$A$28="Vitesse — 50 m (s)")*(Barèmes!$B$6:$B$28=H256)*(Barèmes!$C$6:$C$28=IF(H256="6ème","Mixte",G256)))=0),"",IF(SUMPRODUCT((Barèmes!$A$6:$A$28="Vitesse — 50 m (s)")*(Barèmes!$B$6:$B$28=H256)*(Barèmes!$C$6:$C$28=IF(H256="6ème","Mixte",G256))*(Barèmes!$J$6:$J$28="+"))&gt;0,IF(U256&lt;=SUMIFS(Barèmes!$F$6:$F$28,Barèmes!$A$6:$A$28,"Vitesse — 50 m (s)",Barèmes!$B$6:$B$28,H256,Barèmes!$C$6:$C$28,IF(H256="6ème","Mixte",G256)),Barèmes!$B$2,IF(U256&lt;=SUMIFS(Barèmes!$G$6:$G$28,Barèmes!$A$6:$A$28,"Vitesse — 50 m (s)",Barèmes!$B$6:$B$28,H256,Barèmes!$C$6:$C$28,IF(H256="6ème","Mixte",G256)),Barèmes!$C$2,IF(U256&lt;=SUMIFS(Barèmes!$H$6:$H$28,Barèmes!$A$6:$A$28,"Vitesse — 50 m (s)",Barèmes!$B$6:$B$28,H256,Barèmes!$C$6:$C$28,IF(H256="6ème","Mixte",G256)),Barèmes!$D$2,IF(U256&lt;=SUMIFS(Barèmes!$I$6:$I$28,Barèmes!$A$6:$A$28,"Vitesse — 50 m (s)",Barèmes!$B$6:$B$28,H256,Barèmes!$C$6:$C$28,IF(H256="6ème","Mixte",G256)),Barèmes!$E$2,Barèmes!$F$2)))),IF(U256&gt;=SUMIFS(Barèmes!$F$6:$F$28,Barèmes!$A$6:$A$28,"Vitesse — 50 m (s)",Barèmes!$B$6:$B$28,H256,Barèmes!$C$6:$C$28,IF(H256="6ème","Mixte",G256)),Barèmes!$B$2,IF(U256&gt;=SUMIFS(Barèmes!$G$6:$G$28,Barèmes!$A$6:$A$28,"Vitesse — 50 m (s)",Barèmes!$B$6:$B$28,H256,Barèmes!$C$6:$C$28,IF(H256="6ème","Mixte",G256)),Barèmes!$C$2,IF(U256&gt;=SUMIFS(Barèmes!$H$6:$H$28,Barèmes!$A$6:$A$28,"Vitesse — 50 m (s)",Barèmes!$B$6:$B$28,H256,Barèmes!$C$6:$C$28,IF(H256="6ème","Mixte",G256)),Barèmes!$D$2,IF(U256&gt;=SUMIFS(Barèmes!$I$6:$I$28,Barèmes!$A$6:$A$28,"Vitesse — 50 m (s)",Barèmes!$B$6:$B$28,H256,Barèmes!$C$6:$C$28,IF(H256="6ème","Mixte",G256)),Barèmes!$E$2,Barèmes!$F$2))))))</f>
        <v/>
      </c>
      <c r="X256" s="18"/>
      <c r="Y256" s="26" t="str" cm="1">
        <f t="array" ref="Y256">IF(OR(X256="",SUMPRODUCT((Barèmes!$A$6:$A$28="Souplesse (score 1-5)")*(Barèmes!$B$6:$B$28=H256)*(Barèmes!$C$6:$C$28=IF(H256="6ème","Mixte",G256)))=0),"",IF(SUMPRODUCT((Barèmes!$A$6:$A$28="Souplesse (score 1-5)")*(Barèmes!$B$6:$B$28=H256)*(Barèmes!$C$6:$C$28=IF(H256="6ème","Mixte",G256))*(Barèmes!$J$6:$J$28="+"))&gt;0,IF(X256&lt;=SUMIFS(Barèmes!$D$6:$D$28,Barèmes!$A$6:$A$28,"Souplesse (score 1-5)",Barèmes!$B$6:$B$28,H256,Barèmes!$C$6:$C$28,IF(H256="6ème","Mixte",G256)),"à besoin",IF(X256&lt;=SUMIFS(Barèmes!$E$6:$E$28,Barèmes!$A$6:$A$28,"Souplesse (score 1-5)",Barèmes!$B$6:$B$28,H256,Barèmes!$C$6:$C$28,IF(H256="6ème","Mixte",G256)),"fragile","satisfaisant")),IF(X256&gt;=SUMIFS(Barèmes!$D$6:$D$28,Barèmes!$A$6:$A$28,"Souplesse (score 1-5)",Barèmes!$B$6:$B$28,H256,Barèmes!$C$6:$C$28,IF(H256="6ème","Mixte",G256)),"à besoin",IF(X256&gt;=SUMIFS(Barèmes!$E$6:$E$28,Barèmes!$A$6:$A$28,"Souplesse (score 1-5)",Barèmes!$B$6:$B$28,H256,Barèmes!$C$6:$C$28,IF(H256="6ème","Mixte",G256)),"fragile","satisfaisant"))))</f>
        <v/>
      </c>
      <c r="Z256" s="26" t="str" cm="1">
        <f t="array" ref="Z256">IF(OR(X256="",SUMPRODUCT((Barèmes!$A$6:$A$28="Souplesse (score 1-5)")*(Barèmes!$B$6:$B$28=H256)*(Barèmes!$C$6:$C$28=IF(H256="6ème","Mixte",G256)))=0),"",IF(SUMPRODUCT((Barèmes!$A$6:$A$28="Souplesse (score 1-5)")*(Barèmes!$B$6:$B$28=H256)*(Barèmes!$C$6:$C$28=IF(H256="6ème","Mixte",G256))*(Barèmes!$J$6:$J$28="+"))&gt;0,IF(X256&lt;=SUMIFS(Barèmes!$F$6:$F$28,Barèmes!$A$6:$A$28,"Souplesse (score 1-5)",Barèmes!$B$6:$B$28,H256,Barèmes!$C$6:$C$28,IF(H256="6ème","Mixte",G256)),Barèmes!$B$2,IF(X256&lt;=SUMIFS(Barèmes!$G$6:$G$28,Barèmes!$A$6:$A$28,"Souplesse (score 1-5)",Barèmes!$B$6:$B$28,H256,Barèmes!$C$6:$C$28,IF(H256="6ème","Mixte",G256)),Barèmes!$C$2,IF(X256&lt;=SUMIFS(Barèmes!$H$6:$H$28,Barèmes!$A$6:$A$28,"Souplesse (score 1-5)",Barèmes!$B$6:$B$28,H256,Barèmes!$C$6:$C$28,IF(H256="6ème","Mixte",G256)),Barèmes!$D$2,IF(X256&lt;=SUMIFS(Barèmes!$I$6:$I$28,Barèmes!$A$6:$A$28,"Souplesse (score 1-5)",Barèmes!$B$6:$B$28,H256,Barèmes!$C$6:$C$28,IF(H256="6ème","Mixte",G256)),Barèmes!$E$2,Barèmes!$F$2)))),IF(X256&gt;=SUMIFS(Barèmes!$F$6:$F$28,Barèmes!$A$6:$A$28,"Souplesse (score 1-5)",Barèmes!$B$6:$B$28,H256,Barèmes!$C$6:$C$28,IF(H256="6ème","Mixte",G256)),Barèmes!$B$2,IF(X256&gt;=SUMIFS(Barèmes!$G$6:$G$28,Barèmes!$A$6:$A$28,"Souplesse (score 1-5)",Barèmes!$B$6:$B$28,H256,Barèmes!$C$6:$C$28,IF(H256="6ème","Mixte",G256)),Barèmes!$C$2,IF(X256&gt;=SUMIFS(Barèmes!$H$6:$H$28,Barèmes!$A$6:$A$28,"Souplesse (score 1-5)",Barèmes!$B$6:$B$28,H256,Barèmes!$C$6:$C$28,IF(H256="6ème","Mixte",G256)),Barèmes!$D$2,IF(X256&gt;=SUMIFS(Barèmes!$I$6:$I$28,Barèmes!$A$6:$A$28,"Souplesse (score 1-5)",Barèmes!$B$6:$B$28,H256,Barèmes!$C$6:$C$28,IF(H256="6ème","Mixte",G256)),Barèmes!$E$2,Barèmes!$F$2))))))</f>
        <v/>
      </c>
      <c r="AA256" s="22"/>
      <c r="AB256" s="27" t="str">
        <f>IF(OR(AA256="",SUMPRODUCT((Barèmes!$A$6:$A$28="Agilité — T-test 974 (s)")*(Barèmes!$B$6:$B$28=H256)*(Barèmes!$C$6:$C$28=IF(H256="6ème","Mixte",G256)))=0),"",IF(SUMPRODUCT((Barèmes!$A$6:$A$28="Agilité — T-test 974 (s)")*(Barèmes!$B$6:$B$28=H256)*(Barèmes!$C$6:$C$28=IF(H256="6ème","Mixte",G256))*(Barèmes!$J$6:$J$28="+"))&gt;0,IF(AA256&lt;=SUMIFS(Barèmes!$D$6:$D$28,Barèmes!$A$6:$A$28,"Agilité — T-test 974 (s)",Barèmes!$B$6:$B$28,H256,Barèmes!$C$6:$C$28,IF(H256="6ème","Mixte",G256)),"à besoin",IF(AA256&lt;=SUMIFS(Barèmes!$E$6:$E$28,Barèmes!$A$6:$A$28,"Agilité — T-test 974 (s)",Barèmes!$B$6:$B$28,H256,Barèmes!$C$6:$C$28,IF(H256="6ème","Mixte",G256)),"fragile","satisfaisant")),IF(AA256&gt;=SUMIFS(Barèmes!$D$6:$D$28,Barèmes!$A$6:$A$28,"Agilité — T-test 974 (s)",Barèmes!$B$6:$B$28,H256,Barèmes!$C$6:$C$28,IF(H256="6ème","Mixte",G256)),"à besoin",IF(AA256&gt;=SUMIFS(Barèmes!$E$6:$E$28,Barèmes!$A$6:$A$28,"Agilité — T-test 974 (s)",Barèmes!$B$6:$B$28,H256,Barèmes!$C$6:$C$28,IF(H256="6ème","Mixte",G256)),"fragile","satisfaisant"))))</f>
        <v/>
      </c>
      <c r="AC256" s="27" t="str">
        <f>IF(OR(AA256="",SUMPRODUCT((Barèmes!$A$6:$A$28="Agilité — T-test 974 (s)")*(Barèmes!$B$6:$B$28=H256)*(Barèmes!$C$6:$C$28=IF(H256="6ème","Mixte",G256)))=0),"",IF(SUMPRODUCT((Barèmes!$A$6:$A$28="Agilité — T-test 974 (s)")*(Barèmes!$B$6:$B$28=H256)*(Barèmes!$C$6:$C$28=IF(H256="6ème","Mixte",G256))*(Barèmes!$J$6:$J$28="+"))&gt;0,IF(AA256&lt;=SUMIFS(Barèmes!$F$6:$F$28,Barèmes!$A$6:$A$28,"Agilité — T-test 974 (s)",Barèmes!$B$6:$B$28,H256,Barèmes!$C$6:$C$28,IF(H256="6ème","Mixte",G256)),Barèmes!$B$2,IF(AA256&lt;=SUMIFS(Barèmes!$G$6:$G$28,Barèmes!$A$6:$A$28,"Agilité — T-test 974 (s)",Barèmes!$B$6:$B$28,H256,Barèmes!$C$6:$C$28,IF(H256="6ème","Mixte",G256)),Barèmes!$C$2,IF(AA256&lt;=SUMIFS(Barèmes!$H$6:$H$28,Barèmes!$A$6:$A$28,"Agilité — T-test 974 (s)",Barèmes!$B$6:$B$28,H256,Barèmes!$C$6:$C$28,IF(H256="6ème","Mixte",G256)),Barèmes!$D$2,IF(AA256&lt;=SUMIFS(Barèmes!$I$6:$I$28,Barèmes!$A$6:$A$28,"Agilité — T-test 974 (s)",Barèmes!$B$6:$B$28,H256,Barèmes!$C$6:$C$28,IF(H256="6ème","Mixte",G256)),Barèmes!$E$2,Barèmes!$F$2)))),IF(AA256&gt;=SUMIFS(Barèmes!$F$6:$F$28,Barèmes!$A$6:$A$28,"Agilité — T-test 974 (s)",Barèmes!$B$6:$B$28,H256,Barèmes!$C$6:$C$28,IF(H256="6ème","Mixte",G256)),Barèmes!$B$2,IF(AA256&gt;=SUMIFS(Barèmes!$G$6:$G$28,Barèmes!$A$6:$A$28,"Agilité — T-test 974 (s)",Barèmes!$B$6:$B$28,H256,Barèmes!$C$6:$C$28,IF(H256="6ème","Mixte",G256)),Barèmes!$C$2,IF(AA256&gt;=SUMIFS(Barèmes!$H$6:$H$28,Barèmes!$A$6:$A$28,"Agilité — T-test 974 (s)",Barèmes!$B$6:$B$28,H256,Barèmes!$C$6:$C$28,IF(H256="6ème","Mixte",G256)),Barèmes!$D$2,IF(AA256&gt;=SUMIFS(Barèmes!$I$6:$I$28,Barèmes!$A$6:$A$28,"Agilité — T-test 974 (s)",Barèmes!$B$6:$B$28,H256,Barèmes!$C$6:$C$28,IF(H256="6ème","Mixte",G256)),Barèmes!$E$2,Barèmes!$F$2))))))</f>
        <v/>
      </c>
      <c r="AD256" s="28" t="str">
        <f t="shared" si="26"/>
        <v/>
      </c>
      <c r="AE256" s="29" t="str">
        <f t="shared" si="27"/>
        <v/>
      </c>
      <c r="AF256" s="30" t="str">
        <f>IF(OR(AD256="",SUMPRODUCT((Barèmes!$A$6:$A$28="Surcoût d'agilité (s) — technique")*(Barèmes!$B$6:$B$28=H256)*(Barèmes!$C$6:$C$28=IF(H256="6ème","Mixte",G256)))=0),"",IF(SUMPRODUCT((Barèmes!$A$6:$A$28="Surcoût d'agilité (s) — technique")*(Barèmes!$B$6:$B$28=H256)*(Barèmes!$C$6:$C$28=IF(H256="6ème","Mixte",G256))*(Barèmes!$J$6:$J$28="+"))&gt;0,IF(AD256&lt;=SUMIFS(Barèmes!$D$6:$D$28,Barèmes!$A$6:$A$28,"Surcoût d'agilité (s) — technique",Barèmes!$B$6:$B$28,H256,Barèmes!$C$6:$C$28,IF(H256="6ème","Mixte",G256)),"à besoin",IF(AD256&lt;=SUMIFS(Barèmes!$E$6:$E$28,Barèmes!$A$6:$A$28,"Surcoût d'agilité (s) — technique",Barèmes!$B$6:$B$28,H256,Barèmes!$C$6:$C$28,IF(H256="6ème","Mixte",G256)),"fragile","satisfaisant")),IF(AD256&gt;=SUMIFS(Barèmes!$D$6:$D$28,Barèmes!$A$6:$A$28,"Surcoût d'agilité (s) — technique",Barèmes!$B$6:$B$28,H256,Barèmes!$C$6:$C$28,IF(H256="6ème","Mixte",G256)),"à besoin",IF(AD256&gt;=SUMIFS(Barèmes!$E$6:$E$28,Barèmes!$A$6:$A$28,"Surcoût d'agilité (s) — technique",Barèmes!$B$6:$B$28,H256,Barèmes!$C$6:$C$28,IF(H256="6ème","Mixte",G256)),"fragile","satisfaisant"))))</f>
        <v/>
      </c>
      <c r="AG256" s="30" t="str">
        <f>IF(OR(AD256="",SUMPRODUCT((Barèmes!$A$6:$A$28="Surcoût d'agilité (s) — technique")*(Barèmes!$B$6:$B$28=H256)*(Barèmes!$C$6:$C$28=IF(H256="6ème","Mixte",G256)))=0),"",IF(SUMPRODUCT((Barèmes!$A$6:$A$28="Surcoût d'agilité (s) — technique")*(Barèmes!$B$6:$B$28=H256)*(Barèmes!$C$6:$C$28=IF(H256="6ème","Mixte",G256))*(Barèmes!$J$6:$J$28="+"))&gt;0,IF(AD256&lt;=SUMIFS(Barèmes!$F$6:$F$28,Barèmes!$A$6:$A$28,"Surcoût d'agilité (s) — technique",Barèmes!$B$6:$B$28,H256,Barèmes!$C$6:$C$28,IF(H256="6ème","Mixte",G256)),Barèmes!$B$2,IF(AD256&lt;=SUMIFS(Barèmes!$G$6:$G$28,Barèmes!$A$6:$A$28,"Surcoût d'agilité (s) — technique",Barèmes!$B$6:$B$28,H256,Barèmes!$C$6:$C$28,IF(H256="6ème","Mixte",G256)),Barèmes!$C$2,IF(AD256&lt;=SUMIFS(Barèmes!$H$6:$H$28,Barèmes!$A$6:$A$28,"Surcoût d'agilité (s) — technique",Barèmes!$B$6:$B$28,H256,Barèmes!$C$6:$C$28,IF(H256="6ème","Mixte",G256)),Barèmes!$D$2,IF(AD256&lt;=SUMIFS(Barèmes!$I$6:$I$28,Barèmes!$A$6:$A$28,"Surcoût d'agilité (s) — technique",Barèmes!$B$6:$B$28,H256,Barèmes!$C$6:$C$28,IF(H256="6ème","Mixte",G256)),Barèmes!$E$2,Barèmes!$F$2)))),IF(AD256&gt;=SUMIFS(Barèmes!$F$6:$F$28,Barèmes!$A$6:$A$28,"Surcoût d'agilité (s) — technique",Barèmes!$B$6:$B$28,H256,Barèmes!$C$6:$C$28,IF(H256="6ème","Mixte",G256)),Barèmes!$B$2,IF(AD256&gt;=SUMIFS(Barèmes!$G$6:$G$28,Barèmes!$A$6:$A$28,"Surcoût d'agilité (s) — technique",Barèmes!$B$6:$B$28,H256,Barèmes!$C$6:$C$28,IF(H256="6ème","Mixte",G256)),Barèmes!$C$2,IF(AD256&gt;=SUMIFS(Barèmes!$H$6:$H$28,Barèmes!$A$6:$A$28,"Surcoût d'agilité (s) — technique",Barèmes!$B$6:$B$28,H256,Barèmes!$C$6:$C$28,IF(H256="6ème","Mixte",G256)),Barèmes!$D$2,IF(AD256&gt;=SUMIFS(Barèmes!$I$6:$I$28,Barèmes!$A$6:$A$28,"Surcoût d'agilité (s) — technique",Barèmes!$B$6:$B$28,H256,Barèmes!$C$6:$C$28,IF(H256="6ème","Mixte",G256)),Barèmes!$E$2,Barèmes!$F$2))))))</f>
        <v/>
      </c>
      <c r="AH256" s="31" t="str">
        <f>IF((IF(N256="",0,1)+IF(Q256="",0,1)+IF(W256="",0,1)+IF(Z256="",0,1)+IF(AC256="",0,1))=0,"",3*IF(N256=Barèmes!$B$2,1,IF(N256=Barèmes!$C$2,2,IF(N256=Barèmes!$D$2,3,IF(N256=Barèmes!$E$2,4,IF(N256=Barèmes!$F$2,5,0)))))+3*IF(Q256=Barèmes!$B$2,1,IF(Q256=Barèmes!$C$2,2,IF(Q256=Barèmes!$D$2,3,IF(Q256=Barèmes!$E$2,4,IF(Q256=Barèmes!$F$2,5,0)))))+2*IF(W256=Barèmes!$B$2,1,IF(W256=Barèmes!$C$2,2,IF(W256=Barèmes!$D$2,3,IF(W256=Barèmes!$E$2,4,IF(W256=Barèmes!$F$2,5,0)))))+1*IF(Z256=Barèmes!$B$2,1,IF(Z256=Barèmes!$C$2,2,IF(Z256=Barèmes!$D$2,3,IF(Z256=Barèmes!$E$2,4,IF(Z256=Barèmes!$F$2,5,0)))))+1*IF(AC256=Barèmes!$B$2,1,IF(AC256=Barèmes!$C$2,2,IF(AC256=Barèmes!$D$2,3,IF(AC256=Barèmes!$E$2,4,IF(AC256=Barèmes!$F$2,5,0))))))</f>
        <v/>
      </c>
      <c r="AI256" s="31"/>
      <c r="AJ256" s="32" t="str">
        <f>IFERROR(INDEX(Croissance!$B$5:$B$604,MATCH(A256,Croissance!$A$5:$A$604,0)),"")</f>
        <v/>
      </c>
      <c r="AK256" s="32" t="str">
        <f>IFERROR(INDEX(Croissance!$C$5:$C$604,MATCH(A256,Croissance!$A$5:$A$604,0)),"")</f>
        <v/>
      </c>
      <c r="AL256" s="32" t="str">
        <f>IFERROR(INDEX(Croissance!$D$5:$D$604,MATCH(A256,Croissance!$A$5:$A$604,0)),"")</f>
        <v/>
      </c>
      <c r="AM256" s="32" t="str">
        <f>IFERROR(INDEX(Croissance!$E$5:$E$604,MATCH(A256,Croissance!$A$5:$A$604,0)),"")</f>
        <v/>
      </c>
      <c r="AO256" s="33">
        <f t="shared" si="32"/>
        <v>0</v>
      </c>
      <c r="AP256" s="33">
        <f t="shared" si="28"/>
        <v>0</v>
      </c>
      <c r="AQ256" s="33">
        <f>IF(A256="",0,IF(AND(OR('Synthèse classe'!$C$2="Tous",C256='Synthèse classe'!$C$2),OR('Synthèse classe'!$C$3="Toutes",D256='Synthèse classe'!$C$3),OR('Synthèse classe'!$C$4="Toutes",AND('Synthèse classe'!$C$4="Dernière",AP256=1),B256=IFERROR(VALUE('Synthèse classe'!$C$4),0))),1,0))</f>
        <v>0</v>
      </c>
      <c r="AR256" s="34" t="str">
        <f t="shared" si="29"/>
        <v/>
      </c>
    </row>
    <row r="257" spans="1:44" x14ac:dyDescent="0.2">
      <c r="A257" s="17" t="str">
        <f t="shared" si="25"/>
        <v/>
      </c>
      <c r="B257" s="18"/>
      <c r="C257" s="19"/>
      <c r="D257" s="19"/>
      <c r="E257" s="19"/>
      <c r="F257" s="19"/>
      <c r="G257" s="19"/>
      <c r="H257" s="17" t="str">
        <f t="shared" si="30"/>
        <v/>
      </c>
      <c r="I257" s="20"/>
      <c r="J257" s="18"/>
      <c r="K257" s="19"/>
      <c r="L257" s="21" t="str">
        <f t="shared" si="31"/>
        <v/>
      </c>
      <c r="M257" s="21" t="str">
        <f>IF(OR(J257="",SUMPRODUCT((Barèmes!$A$6:$A$28="Endurance — Luc Léger (palier)")*(Barèmes!$B$6:$B$28=H257)*(Barèmes!$C$6:$C$28=IF(H257="6ème","Mixte",G257)))=0),"",IF(SUMPRODUCT((Barèmes!$A$6:$A$28="Endurance — Luc Léger (palier)")*(Barèmes!$B$6:$B$28=H257)*(Barèmes!$C$6:$C$28=IF(H257="6ème","Mixte",G257))*(Barèmes!$J$6:$J$28="+"))&gt;0,IF(J257&lt;=SUMIFS(Barèmes!$D$6:$D$28,Barèmes!$A$6:$A$28,"Endurance — Luc Léger (palier)",Barèmes!$B$6:$B$28,H257,Barèmes!$C$6:$C$28,IF(H257="6ème","Mixte",G257)),"à besoin",IF(J257&lt;=SUMIFS(Barèmes!$E$6:$E$28,Barèmes!$A$6:$A$28,"Endurance — Luc Léger (palier)",Barèmes!$B$6:$B$28,H257,Barèmes!$C$6:$C$28,IF(H257="6ème","Mixte",G257)),"fragile","satisfaisant")),IF(J257&gt;=SUMIFS(Barèmes!$D$6:$D$28,Barèmes!$A$6:$A$28,"Endurance — Luc Léger (palier)",Barèmes!$B$6:$B$28,H257,Barèmes!$C$6:$C$28,IF(H257="6ème","Mixte",G257)),"à besoin",IF(J257&gt;=SUMIFS(Barèmes!$E$6:$E$28,Barèmes!$A$6:$A$28,"Endurance — Luc Léger (palier)",Barèmes!$B$6:$B$28,H257,Barèmes!$C$6:$C$28,IF(H257="6ème","Mixte",G257)),"fragile","satisfaisant"))))</f>
        <v/>
      </c>
      <c r="N257" s="21" t="str">
        <f>IF(OR(J257="",SUMPRODUCT((Barèmes!$A$6:$A$28="Endurance — Luc Léger (palier)")*(Barèmes!$B$6:$B$28=H257)*(Barèmes!$C$6:$C$28=IF(H257="6ème","Mixte",G257)))=0),"",IF(SUMPRODUCT((Barèmes!$A$6:$A$28="Endurance — Luc Léger (palier)")*(Barèmes!$B$6:$B$28=H257)*(Barèmes!$C$6:$C$28=IF(H257="6ème","Mixte",G257))*(Barèmes!$J$6:$J$28="+"))&gt;0,IF(J257&lt;=SUMIFS(Barèmes!$F$6:$F$28,Barèmes!$A$6:$A$28,"Endurance — Luc Léger (palier)",Barèmes!$B$6:$B$28,H257,Barèmes!$C$6:$C$28,IF(H257="6ème","Mixte",G257)),Barèmes!$B$2,IF(J257&lt;=SUMIFS(Barèmes!$G$6:$G$28,Barèmes!$A$6:$A$28,"Endurance — Luc Léger (palier)",Barèmes!$B$6:$B$28,H257,Barèmes!$C$6:$C$28,IF(H257="6ème","Mixte",G257)),Barèmes!$C$2,IF(J257&lt;=SUMIFS(Barèmes!$H$6:$H$28,Barèmes!$A$6:$A$28,"Endurance — Luc Léger (palier)",Barèmes!$B$6:$B$28,H257,Barèmes!$C$6:$C$28,IF(H257="6ème","Mixte",G257)),Barèmes!$D$2,IF(J257&lt;=SUMIFS(Barèmes!$I$6:$I$28,Barèmes!$A$6:$A$28,"Endurance — Luc Léger (palier)",Barèmes!$B$6:$B$28,H257,Barèmes!$C$6:$C$28,IF(H257="6ème","Mixte",G257)),Barèmes!$E$2,Barèmes!$F$2)))),IF(J257&gt;=SUMIFS(Barèmes!$F$6:$F$28,Barèmes!$A$6:$A$28,"Endurance — Luc Léger (palier)",Barèmes!$B$6:$B$28,H257,Barèmes!$C$6:$C$28,IF(H257="6ème","Mixte",G257)),Barèmes!$B$2,IF(J257&gt;=SUMIFS(Barèmes!$G$6:$G$28,Barèmes!$A$6:$A$28,"Endurance — Luc Léger (palier)",Barèmes!$B$6:$B$28,H257,Barèmes!$C$6:$C$28,IF(H257="6ème","Mixte",G257)),Barèmes!$C$2,IF(J257&gt;=SUMIFS(Barèmes!$H$6:$H$28,Barèmes!$A$6:$A$28,"Endurance — Luc Léger (palier)",Barèmes!$B$6:$B$28,H257,Barèmes!$C$6:$C$28,IF(H257="6ème","Mixte",G257)),Barèmes!$D$2,IF(J257&gt;=SUMIFS(Barèmes!$I$6:$I$28,Barèmes!$A$6:$A$28,"Endurance — Luc Léger (palier)",Barèmes!$B$6:$B$28,H257,Barèmes!$C$6:$C$28,IF(H257="6ème","Mixte",G257)),Barèmes!$E$2,Barèmes!$F$2))))))</f>
        <v/>
      </c>
      <c r="O257" s="22"/>
      <c r="P257" s="23" t="str">
        <f>IF(OR(O257="",SUMPRODUCT((Barèmes!$A$6:$A$28="Force bas du corps — Saut en longueur (m)")*(Barèmes!$B$6:$B$28=H257)*(Barèmes!$C$6:$C$28=IF(H257="6ème","Mixte",G257)))=0),"",IF(SUMPRODUCT((Barèmes!$A$6:$A$28="Force bas du corps — Saut en longueur (m)")*(Barèmes!$B$6:$B$28=H257)*(Barèmes!$C$6:$C$28=IF(H257="6ème","Mixte",G257))*(Barèmes!$J$6:$J$28="+"))&gt;0,IF(O257&lt;=SUMIFS(Barèmes!$D$6:$D$28,Barèmes!$A$6:$A$28,"Force bas du corps — Saut en longueur (m)",Barèmes!$B$6:$B$28,H257,Barèmes!$C$6:$C$28,IF(H257="6ème","Mixte",G257)),"à besoin",IF(O257&lt;=SUMIFS(Barèmes!$E$6:$E$28,Barèmes!$A$6:$A$28,"Force bas du corps — Saut en longueur (m)",Barèmes!$B$6:$B$28,H257,Barèmes!$C$6:$C$28,IF(H257="6ème","Mixte",G257)),"fragile","satisfaisant")),IF(O257&gt;=SUMIFS(Barèmes!$D$6:$D$28,Barèmes!$A$6:$A$28,"Force bas du corps — Saut en longueur (m)",Barèmes!$B$6:$B$28,H257,Barèmes!$C$6:$C$28,IF(H257="6ème","Mixte",G257)),"à besoin",IF(O257&gt;=SUMIFS(Barèmes!$E$6:$E$28,Barèmes!$A$6:$A$28,"Force bas du corps — Saut en longueur (m)",Barèmes!$B$6:$B$28,H257,Barèmes!$C$6:$C$28,IF(H257="6ème","Mixte",G257)),"fragile","satisfaisant"))))</f>
        <v/>
      </c>
      <c r="Q257" s="23" t="str">
        <f>IF(OR(O257="",SUMPRODUCT((Barèmes!$A$6:$A$28="Force bas du corps — Saut en longueur (m)")*(Barèmes!$B$6:$B$28=H257)*(Barèmes!$C$6:$C$28=IF(H257="6ème","Mixte",G257)))=0),"",IF(SUMPRODUCT((Barèmes!$A$6:$A$28="Force bas du corps — Saut en longueur (m)")*(Barèmes!$B$6:$B$28=H257)*(Barèmes!$C$6:$C$28=IF(H257="6ème","Mixte",G257))*(Barèmes!$J$6:$J$28="+"))&gt;0,IF(O257&lt;=SUMIFS(Barèmes!$F$6:$F$28,Barèmes!$A$6:$A$28,"Force bas du corps — Saut en longueur (m)",Barèmes!$B$6:$B$28,H257,Barèmes!$C$6:$C$28,IF(H257="6ème","Mixte",G257)),Barèmes!$B$2,IF(O257&lt;=SUMIFS(Barèmes!$G$6:$G$28,Barèmes!$A$6:$A$28,"Force bas du corps — Saut en longueur (m)",Barèmes!$B$6:$B$28,H257,Barèmes!$C$6:$C$28,IF(H257="6ème","Mixte",G257)),Barèmes!$C$2,IF(O257&lt;=SUMIFS(Barèmes!$H$6:$H$28,Barèmes!$A$6:$A$28,"Force bas du corps — Saut en longueur (m)",Barèmes!$B$6:$B$28,H257,Barèmes!$C$6:$C$28,IF(H257="6ème","Mixte",G257)),Barèmes!$D$2,IF(O257&lt;=SUMIFS(Barèmes!$I$6:$I$28,Barèmes!$A$6:$A$28,"Force bas du corps — Saut en longueur (m)",Barèmes!$B$6:$B$28,H257,Barèmes!$C$6:$C$28,IF(H257="6ème","Mixte",G257)),Barèmes!$E$2,Barèmes!$F$2)))),IF(O257&gt;=SUMIFS(Barèmes!$F$6:$F$28,Barèmes!$A$6:$A$28,"Force bas du corps — Saut en longueur (m)",Barèmes!$B$6:$B$28,H257,Barèmes!$C$6:$C$28,IF(H257="6ème","Mixte",G257)),Barèmes!$B$2,IF(O257&gt;=SUMIFS(Barèmes!$G$6:$G$28,Barèmes!$A$6:$A$28,"Force bas du corps — Saut en longueur (m)",Barèmes!$B$6:$B$28,H257,Barèmes!$C$6:$C$28,IF(H257="6ème","Mixte",G257)),Barèmes!$C$2,IF(O257&gt;=SUMIFS(Barèmes!$H$6:$H$28,Barèmes!$A$6:$A$28,"Force bas du corps — Saut en longueur (m)",Barèmes!$B$6:$B$28,H257,Barèmes!$C$6:$C$28,IF(H257="6ème","Mixte",G257)),Barèmes!$D$2,IF(O257&gt;=SUMIFS(Barèmes!$I$6:$I$28,Barèmes!$A$6:$A$28,"Force bas du corps — Saut en longueur (m)",Barèmes!$B$6:$B$28,H257,Barèmes!$C$6:$C$28,IF(H257="6ème","Mixte",G257)),Barèmes!$E$2,Barèmes!$F$2))))))</f>
        <v/>
      </c>
      <c r="R257" s="22"/>
      <c r="S257" s="24" t="str">
        <f>IF(OR(R257="",SUMPRODUCT((Barèmes!$A$6:$A$28="Vitesse — 30 m (s)")*(Barèmes!$B$6:$B$28=H257)*(Barèmes!$C$6:$C$28=IF(H257="6ème","Mixte",G257)))=0),"",IF(SUMPRODUCT((Barèmes!$A$6:$A$28="Vitesse — 30 m (s)")*(Barèmes!$B$6:$B$28=H257)*(Barèmes!$C$6:$C$28=IF(H257="6ème","Mixte",G257))*(Barèmes!$J$6:$J$28="+"))&gt;0,IF(R257&lt;=SUMIFS(Barèmes!$D$6:$D$28,Barèmes!$A$6:$A$28,"Vitesse — 30 m (s)",Barèmes!$B$6:$B$28,H257,Barèmes!$C$6:$C$28,IF(H257="6ème","Mixte",G257)),"à besoin",IF(R257&lt;=SUMIFS(Barèmes!$E$6:$E$28,Barèmes!$A$6:$A$28,"Vitesse — 30 m (s)",Barèmes!$B$6:$B$28,H257,Barèmes!$C$6:$C$28,IF(H257="6ème","Mixte",G257)),"fragile","satisfaisant")),IF(R257&gt;=SUMIFS(Barèmes!$D$6:$D$28,Barèmes!$A$6:$A$28,"Vitesse — 30 m (s)",Barèmes!$B$6:$B$28,H257,Barèmes!$C$6:$C$28,IF(H257="6ème","Mixte",G257)),"à besoin",IF(R257&gt;=SUMIFS(Barèmes!$E$6:$E$28,Barèmes!$A$6:$A$28,"Vitesse — 30 m (s)",Barèmes!$B$6:$B$28,H257,Barèmes!$C$6:$C$28,IF(H257="6ème","Mixte",G257)),"fragile","satisfaisant"))))</f>
        <v/>
      </c>
      <c r="T257" s="24" t="str">
        <f>IF(OR(R257="",SUMPRODUCT((Barèmes!$A$6:$A$28="Vitesse — 30 m (s)")*(Barèmes!$B$6:$B$28=H257)*(Barèmes!$C$6:$C$28=IF(H257="6ème","Mixte",G257)))=0),"",IF(SUMPRODUCT((Barèmes!$A$6:$A$28="Vitesse — 30 m (s)")*(Barèmes!$B$6:$B$28=H257)*(Barèmes!$C$6:$C$28=IF(H257="6ème","Mixte",G257))*(Barèmes!$J$6:$J$28="+"))&gt;0,IF(R257&lt;=SUMIFS(Barèmes!$F$6:$F$28,Barèmes!$A$6:$A$28,"Vitesse — 30 m (s)",Barèmes!$B$6:$B$28,H257,Barèmes!$C$6:$C$28,IF(H257="6ème","Mixte",G257)),Barèmes!$B$2,IF(R257&lt;=SUMIFS(Barèmes!$G$6:$G$28,Barèmes!$A$6:$A$28,"Vitesse — 30 m (s)",Barèmes!$B$6:$B$28,H257,Barèmes!$C$6:$C$28,IF(H257="6ème","Mixte",G257)),Barèmes!$C$2,IF(R257&lt;=SUMIFS(Barèmes!$H$6:$H$28,Barèmes!$A$6:$A$28,"Vitesse — 30 m (s)",Barèmes!$B$6:$B$28,H257,Barèmes!$C$6:$C$28,IF(H257="6ème","Mixte",G257)),Barèmes!$D$2,IF(R257&lt;=SUMIFS(Barèmes!$I$6:$I$28,Barèmes!$A$6:$A$28,"Vitesse — 30 m (s)",Barèmes!$B$6:$B$28,H257,Barèmes!$C$6:$C$28,IF(H257="6ème","Mixte",G257)),Barèmes!$E$2,Barèmes!$F$2)))),IF(R257&gt;=SUMIFS(Barèmes!$F$6:$F$28,Barèmes!$A$6:$A$28,"Vitesse — 30 m (s)",Barèmes!$B$6:$B$28,H257,Barèmes!$C$6:$C$28,IF(H257="6ème","Mixte",G257)),Barèmes!$B$2,IF(R257&gt;=SUMIFS(Barèmes!$G$6:$G$28,Barèmes!$A$6:$A$28,"Vitesse — 30 m (s)",Barèmes!$B$6:$B$28,H257,Barèmes!$C$6:$C$28,IF(H257="6ème","Mixte",G257)),Barèmes!$C$2,IF(R257&gt;=SUMIFS(Barèmes!$H$6:$H$28,Barèmes!$A$6:$A$28,"Vitesse — 30 m (s)",Barèmes!$B$6:$B$28,H257,Barèmes!$C$6:$C$28,IF(H257="6ème","Mixte",G257)),Barèmes!$D$2,IF(R257&gt;=SUMIFS(Barèmes!$I$6:$I$28,Barèmes!$A$6:$A$28,"Vitesse — 30 m (s)",Barèmes!$B$6:$B$28,H257,Barèmes!$C$6:$C$28,IF(H257="6ème","Mixte",G257)),Barèmes!$E$2,Barèmes!$F$2))))))</f>
        <v/>
      </c>
      <c r="U257" s="22"/>
      <c r="V257" s="25" t="str">
        <f>IF(OR(U257="",SUMPRODUCT((Barèmes!$A$6:$A$28="Vitesse — 50 m (s)")*(Barèmes!$B$6:$B$28=H257)*(Barèmes!$C$6:$C$28=IF(H257="6ème","Mixte",G257)))=0),"",IF(SUMPRODUCT((Barèmes!$A$6:$A$28="Vitesse — 50 m (s)")*(Barèmes!$B$6:$B$28=H257)*(Barèmes!$C$6:$C$28=IF(H257="6ème","Mixte",G257))*(Barèmes!$J$6:$J$28="+"))&gt;0,IF(U257&lt;=SUMIFS(Barèmes!$D$6:$D$28,Barèmes!$A$6:$A$28,"Vitesse — 50 m (s)",Barèmes!$B$6:$B$28,H257,Barèmes!$C$6:$C$28,IF(H257="6ème","Mixte",G257)),"à besoin",IF(U257&lt;=SUMIFS(Barèmes!$E$6:$E$28,Barèmes!$A$6:$A$28,"Vitesse — 50 m (s)",Barèmes!$B$6:$B$28,H257,Barèmes!$C$6:$C$28,IF(H257="6ème","Mixte",G257)),"fragile","satisfaisant")),IF(U257&gt;=SUMIFS(Barèmes!$D$6:$D$28,Barèmes!$A$6:$A$28,"Vitesse — 50 m (s)",Barèmes!$B$6:$B$28,H257,Barèmes!$C$6:$C$28,IF(H257="6ème","Mixte",G257)),"à besoin",IF(U257&gt;=SUMIFS(Barèmes!$E$6:$E$28,Barèmes!$A$6:$A$28,"Vitesse — 50 m (s)",Barèmes!$B$6:$B$28,H257,Barèmes!$C$6:$C$28,IF(H257="6ème","Mixte",G257)),"fragile","satisfaisant"))))</f>
        <v/>
      </c>
      <c r="W257" s="25" t="str">
        <f>IF(OR(U257="",SUMPRODUCT((Barèmes!$A$6:$A$28="Vitesse — 50 m (s)")*(Barèmes!$B$6:$B$28=H257)*(Barèmes!$C$6:$C$28=IF(H257="6ème","Mixte",G257)))=0),"",IF(SUMPRODUCT((Barèmes!$A$6:$A$28="Vitesse — 50 m (s)")*(Barèmes!$B$6:$B$28=H257)*(Barèmes!$C$6:$C$28=IF(H257="6ème","Mixte",G257))*(Barèmes!$J$6:$J$28="+"))&gt;0,IF(U257&lt;=SUMIFS(Barèmes!$F$6:$F$28,Barèmes!$A$6:$A$28,"Vitesse — 50 m (s)",Barèmes!$B$6:$B$28,H257,Barèmes!$C$6:$C$28,IF(H257="6ème","Mixte",G257)),Barèmes!$B$2,IF(U257&lt;=SUMIFS(Barèmes!$G$6:$G$28,Barèmes!$A$6:$A$28,"Vitesse — 50 m (s)",Barèmes!$B$6:$B$28,H257,Barèmes!$C$6:$C$28,IF(H257="6ème","Mixte",G257)),Barèmes!$C$2,IF(U257&lt;=SUMIFS(Barèmes!$H$6:$H$28,Barèmes!$A$6:$A$28,"Vitesse — 50 m (s)",Barèmes!$B$6:$B$28,H257,Barèmes!$C$6:$C$28,IF(H257="6ème","Mixte",G257)),Barèmes!$D$2,IF(U257&lt;=SUMIFS(Barèmes!$I$6:$I$28,Barèmes!$A$6:$A$28,"Vitesse — 50 m (s)",Barèmes!$B$6:$B$28,H257,Barèmes!$C$6:$C$28,IF(H257="6ème","Mixte",G257)),Barèmes!$E$2,Barèmes!$F$2)))),IF(U257&gt;=SUMIFS(Barèmes!$F$6:$F$28,Barèmes!$A$6:$A$28,"Vitesse — 50 m (s)",Barèmes!$B$6:$B$28,H257,Barèmes!$C$6:$C$28,IF(H257="6ème","Mixte",G257)),Barèmes!$B$2,IF(U257&gt;=SUMIFS(Barèmes!$G$6:$G$28,Barèmes!$A$6:$A$28,"Vitesse — 50 m (s)",Barèmes!$B$6:$B$28,H257,Barèmes!$C$6:$C$28,IF(H257="6ème","Mixte",G257)),Barèmes!$C$2,IF(U257&gt;=SUMIFS(Barèmes!$H$6:$H$28,Barèmes!$A$6:$A$28,"Vitesse — 50 m (s)",Barèmes!$B$6:$B$28,H257,Barèmes!$C$6:$C$28,IF(H257="6ème","Mixte",G257)),Barèmes!$D$2,IF(U257&gt;=SUMIFS(Barèmes!$I$6:$I$28,Barèmes!$A$6:$A$28,"Vitesse — 50 m (s)",Barèmes!$B$6:$B$28,H257,Barèmes!$C$6:$C$28,IF(H257="6ème","Mixte",G257)),Barèmes!$E$2,Barèmes!$F$2))))))</f>
        <v/>
      </c>
      <c r="X257" s="18"/>
      <c r="Y257" s="26" t="str" cm="1">
        <f t="array" ref="Y257">IF(OR(X257="",SUMPRODUCT((Barèmes!$A$6:$A$28="Souplesse (score 1-5)")*(Barèmes!$B$6:$B$28=H257)*(Barèmes!$C$6:$C$28=IF(H257="6ème","Mixte",G257)))=0),"",IF(SUMPRODUCT((Barèmes!$A$6:$A$28="Souplesse (score 1-5)")*(Barèmes!$B$6:$B$28=H257)*(Barèmes!$C$6:$C$28=IF(H257="6ème","Mixte",G257))*(Barèmes!$J$6:$J$28="+"))&gt;0,IF(X257&lt;=SUMIFS(Barèmes!$D$6:$D$28,Barèmes!$A$6:$A$28,"Souplesse (score 1-5)",Barèmes!$B$6:$B$28,H257,Barèmes!$C$6:$C$28,IF(H257="6ème","Mixte",G257)),"à besoin",IF(X257&lt;=SUMIFS(Barèmes!$E$6:$E$28,Barèmes!$A$6:$A$28,"Souplesse (score 1-5)",Barèmes!$B$6:$B$28,H257,Barèmes!$C$6:$C$28,IF(H257="6ème","Mixte",G257)),"fragile","satisfaisant")),IF(X257&gt;=SUMIFS(Barèmes!$D$6:$D$28,Barèmes!$A$6:$A$28,"Souplesse (score 1-5)",Barèmes!$B$6:$B$28,H257,Barèmes!$C$6:$C$28,IF(H257="6ème","Mixte",G257)),"à besoin",IF(X257&gt;=SUMIFS(Barèmes!$E$6:$E$28,Barèmes!$A$6:$A$28,"Souplesse (score 1-5)",Barèmes!$B$6:$B$28,H257,Barèmes!$C$6:$C$28,IF(H257="6ème","Mixte",G257)),"fragile","satisfaisant"))))</f>
        <v/>
      </c>
      <c r="Z257" s="26" t="str" cm="1">
        <f t="array" ref="Z257">IF(OR(X257="",SUMPRODUCT((Barèmes!$A$6:$A$28="Souplesse (score 1-5)")*(Barèmes!$B$6:$B$28=H257)*(Barèmes!$C$6:$C$28=IF(H257="6ème","Mixte",G257)))=0),"",IF(SUMPRODUCT((Barèmes!$A$6:$A$28="Souplesse (score 1-5)")*(Barèmes!$B$6:$B$28=H257)*(Barèmes!$C$6:$C$28=IF(H257="6ème","Mixte",G257))*(Barèmes!$J$6:$J$28="+"))&gt;0,IF(X257&lt;=SUMIFS(Barèmes!$F$6:$F$28,Barèmes!$A$6:$A$28,"Souplesse (score 1-5)",Barèmes!$B$6:$B$28,H257,Barèmes!$C$6:$C$28,IF(H257="6ème","Mixte",G257)),Barèmes!$B$2,IF(X257&lt;=SUMIFS(Barèmes!$G$6:$G$28,Barèmes!$A$6:$A$28,"Souplesse (score 1-5)",Barèmes!$B$6:$B$28,H257,Barèmes!$C$6:$C$28,IF(H257="6ème","Mixte",G257)),Barèmes!$C$2,IF(X257&lt;=SUMIFS(Barèmes!$H$6:$H$28,Barèmes!$A$6:$A$28,"Souplesse (score 1-5)",Barèmes!$B$6:$B$28,H257,Barèmes!$C$6:$C$28,IF(H257="6ème","Mixte",G257)),Barèmes!$D$2,IF(X257&lt;=SUMIFS(Barèmes!$I$6:$I$28,Barèmes!$A$6:$A$28,"Souplesse (score 1-5)",Barèmes!$B$6:$B$28,H257,Barèmes!$C$6:$C$28,IF(H257="6ème","Mixte",G257)),Barèmes!$E$2,Barèmes!$F$2)))),IF(X257&gt;=SUMIFS(Barèmes!$F$6:$F$28,Barèmes!$A$6:$A$28,"Souplesse (score 1-5)",Barèmes!$B$6:$B$28,H257,Barèmes!$C$6:$C$28,IF(H257="6ème","Mixte",G257)),Barèmes!$B$2,IF(X257&gt;=SUMIFS(Barèmes!$G$6:$G$28,Barèmes!$A$6:$A$28,"Souplesse (score 1-5)",Barèmes!$B$6:$B$28,H257,Barèmes!$C$6:$C$28,IF(H257="6ème","Mixte",G257)),Barèmes!$C$2,IF(X257&gt;=SUMIFS(Barèmes!$H$6:$H$28,Barèmes!$A$6:$A$28,"Souplesse (score 1-5)",Barèmes!$B$6:$B$28,H257,Barèmes!$C$6:$C$28,IF(H257="6ème","Mixte",G257)),Barèmes!$D$2,IF(X257&gt;=SUMIFS(Barèmes!$I$6:$I$28,Barèmes!$A$6:$A$28,"Souplesse (score 1-5)",Barèmes!$B$6:$B$28,H257,Barèmes!$C$6:$C$28,IF(H257="6ème","Mixte",G257)),Barèmes!$E$2,Barèmes!$F$2))))))</f>
        <v/>
      </c>
      <c r="AA257" s="22"/>
      <c r="AB257" s="27" t="str">
        <f>IF(OR(AA257="",SUMPRODUCT((Barèmes!$A$6:$A$28="Agilité — T-test 974 (s)")*(Barèmes!$B$6:$B$28=H257)*(Barèmes!$C$6:$C$28=IF(H257="6ème","Mixte",G257)))=0),"",IF(SUMPRODUCT((Barèmes!$A$6:$A$28="Agilité — T-test 974 (s)")*(Barèmes!$B$6:$B$28=H257)*(Barèmes!$C$6:$C$28=IF(H257="6ème","Mixte",G257))*(Barèmes!$J$6:$J$28="+"))&gt;0,IF(AA257&lt;=SUMIFS(Barèmes!$D$6:$D$28,Barèmes!$A$6:$A$28,"Agilité — T-test 974 (s)",Barèmes!$B$6:$B$28,H257,Barèmes!$C$6:$C$28,IF(H257="6ème","Mixte",G257)),"à besoin",IF(AA257&lt;=SUMIFS(Barèmes!$E$6:$E$28,Barèmes!$A$6:$A$28,"Agilité — T-test 974 (s)",Barèmes!$B$6:$B$28,H257,Barèmes!$C$6:$C$28,IF(H257="6ème","Mixte",G257)),"fragile","satisfaisant")),IF(AA257&gt;=SUMIFS(Barèmes!$D$6:$D$28,Barèmes!$A$6:$A$28,"Agilité — T-test 974 (s)",Barèmes!$B$6:$B$28,H257,Barèmes!$C$6:$C$28,IF(H257="6ème","Mixte",G257)),"à besoin",IF(AA257&gt;=SUMIFS(Barèmes!$E$6:$E$28,Barèmes!$A$6:$A$28,"Agilité — T-test 974 (s)",Barèmes!$B$6:$B$28,H257,Barèmes!$C$6:$C$28,IF(H257="6ème","Mixte",G257)),"fragile","satisfaisant"))))</f>
        <v/>
      </c>
      <c r="AC257" s="27" t="str">
        <f>IF(OR(AA257="",SUMPRODUCT((Barèmes!$A$6:$A$28="Agilité — T-test 974 (s)")*(Barèmes!$B$6:$B$28=H257)*(Barèmes!$C$6:$C$28=IF(H257="6ème","Mixte",G257)))=0),"",IF(SUMPRODUCT((Barèmes!$A$6:$A$28="Agilité — T-test 974 (s)")*(Barèmes!$B$6:$B$28=H257)*(Barèmes!$C$6:$C$28=IF(H257="6ème","Mixte",G257))*(Barèmes!$J$6:$J$28="+"))&gt;0,IF(AA257&lt;=SUMIFS(Barèmes!$F$6:$F$28,Barèmes!$A$6:$A$28,"Agilité — T-test 974 (s)",Barèmes!$B$6:$B$28,H257,Barèmes!$C$6:$C$28,IF(H257="6ème","Mixte",G257)),Barèmes!$B$2,IF(AA257&lt;=SUMIFS(Barèmes!$G$6:$G$28,Barèmes!$A$6:$A$28,"Agilité — T-test 974 (s)",Barèmes!$B$6:$B$28,H257,Barèmes!$C$6:$C$28,IF(H257="6ème","Mixte",G257)),Barèmes!$C$2,IF(AA257&lt;=SUMIFS(Barèmes!$H$6:$H$28,Barèmes!$A$6:$A$28,"Agilité — T-test 974 (s)",Barèmes!$B$6:$B$28,H257,Barèmes!$C$6:$C$28,IF(H257="6ème","Mixte",G257)),Barèmes!$D$2,IF(AA257&lt;=SUMIFS(Barèmes!$I$6:$I$28,Barèmes!$A$6:$A$28,"Agilité — T-test 974 (s)",Barèmes!$B$6:$B$28,H257,Barèmes!$C$6:$C$28,IF(H257="6ème","Mixte",G257)),Barèmes!$E$2,Barèmes!$F$2)))),IF(AA257&gt;=SUMIFS(Barèmes!$F$6:$F$28,Barèmes!$A$6:$A$28,"Agilité — T-test 974 (s)",Barèmes!$B$6:$B$28,H257,Barèmes!$C$6:$C$28,IF(H257="6ème","Mixte",G257)),Barèmes!$B$2,IF(AA257&gt;=SUMIFS(Barèmes!$G$6:$G$28,Barèmes!$A$6:$A$28,"Agilité — T-test 974 (s)",Barèmes!$B$6:$B$28,H257,Barèmes!$C$6:$C$28,IF(H257="6ème","Mixte",G257)),Barèmes!$C$2,IF(AA257&gt;=SUMIFS(Barèmes!$H$6:$H$28,Barèmes!$A$6:$A$28,"Agilité — T-test 974 (s)",Barèmes!$B$6:$B$28,H257,Barèmes!$C$6:$C$28,IF(H257="6ème","Mixte",G257)),Barèmes!$D$2,IF(AA257&gt;=SUMIFS(Barèmes!$I$6:$I$28,Barèmes!$A$6:$A$28,"Agilité — T-test 974 (s)",Barèmes!$B$6:$B$28,H257,Barèmes!$C$6:$C$28,IF(H257="6ème","Mixte",G257)),Barèmes!$E$2,Barèmes!$F$2))))))</f>
        <v/>
      </c>
      <c r="AD257" s="28" t="str">
        <f t="shared" si="26"/>
        <v/>
      </c>
      <c r="AE257" s="29" t="str">
        <f t="shared" si="27"/>
        <v/>
      </c>
      <c r="AF257" s="30" t="str">
        <f>IF(OR(AD257="",SUMPRODUCT((Barèmes!$A$6:$A$28="Surcoût d'agilité (s) — technique")*(Barèmes!$B$6:$B$28=H257)*(Barèmes!$C$6:$C$28=IF(H257="6ème","Mixte",G257)))=0),"",IF(SUMPRODUCT((Barèmes!$A$6:$A$28="Surcoût d'agilité (s) — technique")*(Barèmes!$B$6:$B$28=H257)*(Barèmes!$C$6:$C$28=IF(H257="6ème","Mixte",G257))*(Barèmes!$J$6:$J$28="+"))&gt;0,IF(AD257&lt;=SUMIFS(Barèmes!$D$6:$D$28,Barèmes!$A$6:$A$28,"Surcoût d'agilité (s) — technique",Barèmes!$B$6:$B$28,H257,Barèmes!$C$6:$C$28,IF(H257="6ème","Mixte",G257)),"à besoin",IF(AD257&lt;=SUMIFS(Barèmes!$E$6:$E$28,Barèmes!$A$6:$A$28,"Surcoût d'agilité (s) — technique",Barèmes!$B$6:$B$28,H257,Barèmes!$C$6:$C$28,IF(H257="6ème","Mixte",G257)),"fragile","satisfaisant")),IF(AD257&gt;=SUMIFS(Barèmes!$D$6:$D$28,Barèmes!$A$6:$A$28,"Surcoût d'agilité (s) — technique",Barèmes!$B$6:$B$28,H257,Barèmes!$C$6:$C$28,IF(H257="6ème","Mixte",G257)),"à besoin",IF(AD257&gt;=SUMIFS(Barèmes!$E$6:$E$28,Barèmes!$A$6:$A$28,"Surcoût d'agilité (s) — technique",Barèmes!$B$6:$B$28,H257,Barèmes!$C$6:$C$28,IF(H257="6ème","Mixte",G257)),"fragile","satisfaisant"))))</f>
        <v/>
      </c>
      <c r="AG257" s="30" t="str">
        <f>IF(OR(AD257="",SUMPRODUCT((Barèmes!$A$6:$A$28="Surcoût d'agilité (s) — technique")*(Barèmes!$B$6:$B$28=H257)*(Barèmes!$C$6:$C$28=IF(H257="6ème","Mixte",G257)))=0),"",IF(SUMPRODUCT((Barèmes!$A$6:$A$28="Surcoût d'agilité (s) — technique")*(Barèmes!$B$6:$B$28=H257)*(Barèmes!$C$6:$C$28=IF(H257="6ème","Mixte",G257))*(Barèmes!$J$6:$J$28="+"))&gt;0,IF(AD257&lt;=SUMIFS(Barèmes!$F$6:$F$28,Barèmes!$A$6:$A$28,"Surcoût d'agilité (s) — technique",Barèmes!$B$6:$B$28,H257,Barèmes!$C$6:$C$28,IF(H257="6ème","Mixte",G257)),Barèmes!$B$2,IF(AD257&lt;=SUMIFS(Barèmes!$G$6:$G$28,Barèmes!$A$6:$A$28,"Surcoût d'agilité (s) — technique",Barèmes!$B$6:$B$28,H257,Barèmes!$C$6:$C$28,IF(H257="6ème","Mixte",G257)),Barèmes!$C$2,IF(AD257&lt;=SUMIFS(Barèmes!$H$6:$H$28,Barèmes!$A$6:$A$28,"Surcoût d'agilité (s) — technique",Barèmes!$B$6:$B$28,H257,Barèmes!$C$6:$C$28,IF(H257="6ème","Mixte",G257)),Barèmes!$D$2,IF(AD257&lt;=SUMIFS(Barèmes!$I$6:$I$28,Barèmes!$A$6:$A$28,"Surcoût d'agilité (s) — technique",Barèmes!$B$6:$B$28,H257,Barèmes!$C$6:$C$28,IF(H257="6ème","Mixte",G257)),Barèmes!$E$2,Barèmes!$F$2)))),IF(AD257&gt;=SUMIFS(Barèmes!$F$6:$F$28,Barèmes!$A$6:$A$28,"Surcoût d'agilité (s) — technique",Barèmes!$B$6:$B$28,H257,Barèmes!$C$6:$C$28,IF(H257="6ème","Mixte",G257)),Barèmes!$B$2,IF(AD257&gt;=SUMIFS(Barèmes!$G$6:$G$28,Barèmes!$A$6:$A$28,"Surcoût d'agilité (s) — technique",Barèmes!$B$6:$B$28,H257,Barèmes!$C$6:$C$28,IF(H257="6ème","Mixte",G257)),Barèmes!$C$2,IF(AD257&gt;=SUMIFS(Barèmes!$H$6:$H$28,Barèmes!$A$6:$A$28,"Surcoût d'agilité (s) — technique",Barèmes!$B$6:$B$28,H257,Barèmes!$C$6:$C$28,IF(H257="6ème","Mixte",G257)),Barèmes!$D$2,IF(AD257&gt;=SUMIFS(Barèmes!$I$6:$I$28,Barèmes!$A$6:$A$28,"Surcoût d'agilité (s) — technique",Barèmes!$B$6:$B$28,H257,Barèmes!$C$6:$C$28,IF(H257="6ème","Mixte",G257)),Barèmes!$E$2,Barèmes!$F$2))))))</f>
        <v/>
      </c>
      <c r="AH257" s="31" t="str">
        <f>IF((IF(N257="",0,1)+IF(Q257="",0,1)+IF(W257="",0,1)+IF(Z257="",0,1)+IF(AC257="",0,1))=0,"",3*IF(N257=Barèmes!$B$2,1,IF(N257=Barèmes!$C$2,2,IF(N257=Barèmes!$D$2,3,IF(N257=Barèmes!$E$2,4,IF(N257=Barèmes!$F$2,5,0)))))+3*IF(Q257=Barèmes!$B$2,1,IF(Q257=Barèmes!$C$2,2,IF(Q257=Barèmes!$D$2,3,IF(Q257=Barèmes!$E$2,4,IF(Q257=Barèmes!$F$2,5,0)))))+2*IF(W257=Barèmes!$B$2,1,IF(W257=Barèmes!$C$2,2,IF(W257=Barèmes!$D$2,3,IF(W257=Barèmes!$E$2,4,IF(W257=Barèmes!$F$2,5,0)))))+1*IF(Z257=Barèmes!$B$2,1,IF(Z257=Barèmes!$C$2,2,IF(Z257=Barèmes!$D$2,3,IF(Z257=Barèmes!$E$2,4,IF(Z257=Barèmes!$F$2,5,0)))))+1*IF(AC257=Barèmes!$B$2,1,IF(AC257=Barèmes!$C$2,2,IF(AC257=Barèmes!$D$2,3,IF(AC257=Barèmes!$E$2,4,IF(AC257=Barèmes!$F$2,5,0))))))</f>
        <v/>
      </c>
      <c r="AI257" s="31"/>
      <c r="AJ257" s="32" t="str">
        <f>IFERROR(INDEX(Croissance!$B$5:$B$604,MATCH(A257,Croissance!$A$5:$A$604,0)),"")</f>
        <v/>
      </c>
      <c r="AK257" s="32" t="str">
        <f>IFERROR(INDEX(Croissance!$C$5:$C$604,MATCH(A257,Croissance!$A$5:$A$604,0)),"")</f>
        <v/>
      </c>
      <c r="AL257" s="32" t="str">
        <f>IFERROR(INDEX(Croissance!$D$5:$D$604,MATCH(A257,Croissance!$A$5:$A$604,0)),"")</f>
        <v/>
      </c>
      <c r="AM257" s="32" t="str">
        <f>IFERROR(INDEX(Croissance!$E$5:$E$604,MATCH(A257,Croissance!$A$5:$A$604,0)),"")</f>
        <v/>
      </c>
      <c r="AO257" s="33">
        <f t="shared" si="32"/>
        <v>0</v>
      </c>
      <c r="AP257" s="33">
        <f t="shared" si="28"/>
        <v>0</v>
      </c>
      <c r="AQ257" s="33">
        <f>IF(A257="",0,IF(AND(OR('Synthèse classe'!$C$2="Tous",C257='Synthèse classe'!$C$2),OR('Synthèse classe'!$C$3="Toutes",D257='Synthèse classe'!$C$3),OR('Synthèse classe'!$C$4="Toutes",AND('Synthèse classe'!$C$4="Dernière",AP257=1),B257=IFERROR(VALUE('Synthèse classe'!$C$4),0))),1,0))</f>
        <v>0</v>
      </c>
      <c r="AR257" s="34" t="str">
        <f t="shared" si="29"/>
        <v/>
      </c>
    </row>
    <row r="258" spans="1:44" x14ac:dyDescent="0.2">
      <c r="A258" s="17" t="str">
        <f t="shared" si="25"/>
        <v/>
      </c>
      <c r="B258" s="18"/>
      <c r="C258" s="19"/>
      <c r="D258" s="19"/>
      <c r="E258" s="19"/>
      <c r="F258" s="19"/>
      <c r="G258" s="19"/>
      <c r="H258" s="17" t="str">
        <f t="shared" si="30"/>
        <v/>
      </c>
      <c r="I258" s="20"/>
      <c r="J258" s="18"/>
      <c r="K258" s="19"/>
      <c r="L258" s="21" t="str">
        <f t="shared" si="31"/>
        <v/>
      </c>
      <c r="M258" s="21" t="str">
        <f>IF(OR(J258="",SUMPRODUCT((Barèmes!$A$6:$A$28="Endurance — Luc Léger (palier)")*(Barèmes!$B$6:$B$28=H258)*(Barèmes!$C$6:$C$28=IF(H258="6ème","Mixte",G258)))=0),"",IF(SUMPRODUCT((Barèmes!$A$6:$A$28="Endurance — Luc Léger (palier)")*(Barèmes!$B$6:$B$28=H258)*(Barèmes!$C$6:$C$28=IF(H258="6ème","Mixte",G258))*(Barèmes!$J$6:$J$28="+"))&gt;0,IF(J258&lt;=SUMIFS(Barèmes!$D$6:$D$28,Barèmes!$A$6:$A$28,"Endurance — Luc Léger (palier)",Barèmes!$B$6:$B$28,H258,Barèmes!$C$6:$C$28,IF(H258="6ème","Mixte",G258)),"à besoin",IF(J258&lt;=SUMIFS(Barèmes!$E$6:$E$28,Barèmes!$A$6:$A$28,"Endurance — Luc Léger (palier)",Barèmes!$B$6:$B$28,H258,Barèmes!$C$6:$C$28,IF(H258="6ème","Mixte",G258)),"fragile","satisfaisant")),IF(J258&gt;=SUMIFS(Barèmes!$D$6:$D$28,Barèmes!$A$6:$A$28,"Endurance — Luc Léger (palier)",Barèmes!$B$6:$B$28,H258,Barèmes!$C$6:$C$28,IF(H258="6ème","Mixte",G258)),"à besoin",IF(J258&gt;=SUMIFS(Barèmes!$E$6:$E$28,Barèmes!$A$6:$A$28,"Endurance — Luc Léger (palier)",Barèmes!$B$6:$B$28,H258,Barèmes!$C$6:$C$28,IF(H258="6ème","Mixte",G258)),"fragile","satisfaisant"))))</f>
        <v/>
      </c>
      <c r="N258" s="21" t="str">
        <f>IF(OR(J258="",SUMPRODUCT((Barèmes!$A$6:$A$28="Endurance — Luc Léger (palier)")*(Barèmes!$B$6:$B$28=H258)*(Barèmes!$C$6:$C$28=IF(H258="6ème","Mixte",G258)))=0),"",IF(SUMPRODUCT((Barèmes!$A$6:$A$28="Endurance — Luc Léger (palier)")*(Barèmes!$B$6:$B$28=H258)*(Barèmes!$C$6:$C$28=IF(H258="6ème","Mixte",G258))*(Barèmes!$J$6:$J$28="+"))&gt;0,IF(J258&lt;=SUMIFS(Barèmes!$F$6:$F$28,Barèmes!$A$6:$A$28,"Endurance — Luc Léger (palier)",Barèmes!$B$6:$B$28,H258,Barèmes!$C$6:$C$28,IF(H258="6ème","Mixte",G258)),Barèmes!$B$2,IF(J258&lt;=SUMIFS(Barèmes!$G$6:$G$28,Barèmes!$A$6:$A$28,"Endurance — Luc Léger (palier)",Barèmes!$B$6:$B$28,H258,Barèmes!$C$6:$C$28,IF(H258="6ème","Mixte",G258)),Barèmes!$C$2,IF(J258&lt;=SUMIFS(Barèmes!$H$6:$H$28,Barèmes!$A$6:$A$28,"Endurance — Luc Léger (palier)",Barèmes!$B$6:$B$28,H258,Barèmes!$C$6:$C$28,IF(H258="6ème","Mixte",G258)),Barèmes!$D$2,IF(J258&lt;=SUMIFS(Barèmes!$I$6:$I$28,Barèmes!$A$6:$A$28,"Endurance — Luc Léger (palier)",Barèmes!$B$6:$B$28,H258,Barèmes!$C$6:$C$28,IF(H258="6ème","Mixte",G258)),Barèmes!$E$2,Barèmes!$F$2)))),IF(J258&gt;=SUMIFS(Barèmes!$F$6:$F$28,Barèmes!$A$6:$A$28,"Endurance — Luc Léger (palier)",Barèmes!$B$6:$B$28,H258,Barèmes!$C$6:$C$28,IF(H258="6ème","Mixte",G258)),Barèmes!$B$2,IF(J258&gt;=SUMIFS(Barèmes!$G$6:$G$28,Barèmes!$A$6:$A$28,"Endurance — Luc Léger (palier)",Barèmes!$B$6:$B$28,H258,Barèmes!$C$6:$C$28,IF(H258="6ème","Mixte",G258)),Barèmes!$C$2,IF(J258&gt;=SUMIFS(Barèmes!$H$6:$H$28,Barèmes!$A$6:$A$28,"Endurance — Luc Léger (palier)",Barèmes!$B$6:$B$28,H258,Barèmes!$C$6:$C$28,IF(H258="6ème","Mixte",G258)),Barèmes!$D$2,IF(J258&gt;=SUMIFS(Barèmes!$I$6:$I$28,Barèmes!$A$6:$A$28,"Endurance — Luc Léger (palier)",Barèmes!$B$6:$B$28,H258,Barèmes!$C$6:$C$28,IF(H258="6ème","Mixte",G258)),Barèmes!$E$2,Barèmes!$F$2))))))</f>
        <v/>
      </c>
      <c r="O258" s="22"/>
      <c r="P258" s="23" t="str">
        <f>IF(OR(O258="",SUMPRODUCT((Barèmes!$A$6:$A$28="Force bas du corps — Saut en longueur (m)")*(Barèmes!$B$6:$B$28=H258)*(Barèmes!$C$6:$C$28=IF(H258="6ème","Mixte",G258)))=0),"",IF(SUMPRODUCT((Barèmes!$A$6:$A$28="Force bas du corps — Saut en longueur (m)")*(Barèmes!$B$6:$B$28=H258)*(Barèmes!$C$6:$C$28=IF(H258="6ème","Mixte",G258))*(Barèmes!$J$6:$J$28="+"))&gt;0,IF(O258&lt;=SUMIFS(Barèmes!$D$6:$D$28,Barèmes!$A$6:$A$28,"Force bas du corps — Saut en longueur (m)",Barèmes!$B$6:$B$28,H258,Barèmes!$C$6:$C$28,IF(H258="6ème","Mixte",G258)),"à besoin",IF(O258&lt;=SUMIFS(Barèmes!$E$6:$E$28,Barèmes!$A$6:$A$28,"Force bas du corps — Saut en longueur (m)",Barèmes!$B$6:$B$28,H258,Barèmes!$C$6:$C$28,IF(H258="6ème","Mixte",G258)),"fragile","satisfaisant")),IF(O258&gt;=SUMIFS(Barèmes!$D$6:$D$28,Barèmes!$A$6:$A$28,"Force bas du corps — Saut en longueur (m)",Barèmes!$B$6:$B$28,H258,Barèmes!$C$6:$C$28,IF(H258="6ème","Mixte",G258)),"à besoin",IF(O258&gt;=SUMIFS(Barèmes!$E$6:$E$28,Barèmes!$A$6:$A$28,"Force bas du corps — Saut en longueur (m)",Barèmes!$B$6:$B$28,H258,Barèmes!$C$6:$C$28,IF(H258="6ème","Mixte",G258)),"fragile","satisfaisant"))))</f>
        <v/>
      </c>
      <c r="Q258" s="23" t="str">
        <f>IF(OR(O258="",SUMPRODUCT((Barèmes!$A$6:$A$28="Force bas du corps — Saut en longueur (m)")*(Barèmes!$B$6:$B$28=H258)*(Barèmes!$C$6:$C$28=IF(H258="6ème","Mixte",G258)))=0),"",IF(SUMPRODUCT((Barèmes!$A$6:$A$28="Force bas du corps — Saut en longueur (m)")*(Barèmes!$B$6:$B$28=H258)*(Barèmes!$C$6:$C$28=IF(H258="6ème","Mixte",G258))*(Barèmes!$J$6:$J$28="+"))&gt;0,IF(O258&lt;=SUMIFS(Barèmes!$F$6:$F$28,Barèmes!$A$6:$A$28,"Force bas du corps — Saut en longueur (m)",Barèmes!$B$6:$B$28,H258,Barèmes!$C$6:$C$28,IF(H258="6ème","Mixte",G258)),Barèmes!$B$2,IF(O258&lt;=SUMIFS(Barèmes!$G$6:$G$28,Barèmes!$A$6:$A$28,"Force bas du corps — Saut en longueur (m)",Barèmes!$B$6:$B$28,H258,Barèmes!$C$6:$C$28,IF(H258="6ème","Mixte",G258)),Barèmes!$C$2,IF(O258&lt;=SUMIFS(Barèmes!$H$6:$H$28,Barèmes!$A$6:$A$28,"Force bas du corps — Saut en longueur (m)",Barèmes!$B$6:$B$28,H258,Barèmes!$C$6:$C$28,IF(H258="6ème","Mixte",G258)),Barèmes!$D$2,IF(O258&lt;=SUMIFS(Barèmes!$I$6:$I$28,Barèmes!$A$6:$A$28,"Force bas du corps — Saut en longueur (m)",Barèmes!$B$6:$B$28,H258,Barèmes!$C$6:$C$28,IF(H258="6ème","Mixte",G258)),Barèmes!$E$2,Barèmes!$F$2)))),IF(O258&gt;=SUMIFS(Barèmes!$F$6:$F$28,Barèmes!$A$6:$A$28,"Force bas du corps — Saut en longueur (m)",Barèmes!$B$6:$B$28,H258,Barèmes!$C$6:$C$28,IF(H258="6ème","Mixte",G258)),Barèmes!$B$2,IF(O258&gt;=SUMIFS(Barèmes!$G$6:$G$28,Barèmes!$A$6:$A$28,"Force bas du corps — Saut en longueur (m)",Barèmes!$B$6:$B$28,H258,Barèmes!$C$6:$C$28,IF(H258="6ème","Mixte",G258)),Barèmes!$C$2,IF(O258&gt;=SUMIFS(Barèmes!$H$6:$H$28,Barèmes!$A$6:$A$28,"Force bas du corps — Saut en longueur (m)",Barèmes!$B$6:$B$28,H258,Barèmes!$C$6:$C$28,IF(H258="6ème","Mixte",G258)),Barèmes!$D$2,IF(O258&gt;=SUMIFS(Barèmes!$I$6:$I$28,Barèmes!$A$6:$A$28,"Force bas du corps — Saut en longueur (m)",Barèmes!$B$6:$B$28,H258,Barèmes!$C$6:$C$28,IF(H258="6ème","Mixte",G258)),Barèmes!$E$2,Barèmes!$F$2))))))</f>
        <v/>
      </c>
      <c r="R258" s="22"/>
      <c r="S258" s="24" t="str">
        <f>IF(OR(R258="",SUMPRODUCT((Barèmes!$A$6:$A$28="Vitesse — 30 m (s)")*(Barèmes!$B$6:$B$28=H258)*(Barèmes!$C$6:$C$28=IF(H258="6ème","Mixte",G258)))=0),"",IF(SUMPRODUCT((Barèmes!$A$6:$A$28="Vitesse — 30 m (s)")*(Barèmes!$B$6:$B$28=H258)*(Barèmes!$C$6:$C$28=IF(H258="6ème","Mixte",G258))*(Barèmes!$J$6:$J$28="+"))&gt;0,IF(R258&lt;=SUMIFS(Barèmes!$D$6:$D$28,Barèmes!$A$6:$A$28,"Vitesse — 30 m (s)",Barèmes!$B$6:$B$28,H258,Barèmes!$C$6:$C$28,IF(H258="6ème","Mixte",G258)),"à besoin",IF(R258&lt;=SUMIFS(Barèmes!$E$6:$E$28,Barèmes!$A$6:$A$28,"Vitesse — 30 m (s)",Barèmes!$B$6:$B$28,H258,Barèmes!$C$6:$C$28,IF(H258="6ème","Mixte",G258)),"fragile","satisfaisant")),IF(R258&gt;=SUMIFS(Barèmes!$D$6:$D$28,Barèmes!$A$6:$A$28,"Vitesse — 30 m (s)",Barèmes!$B$6:$B$28,H258,Barèmes!$C$6:$C$28,IF(H258="6ème","Mixte",G258)),"à besoin",IF(R258&gt;=SUMIFS(Barèmes!$E$6:$E$28,Barèmes!$A$6:$A$28,"Vitesse — 30 m (s)",Barèmes!$B$6:$B$28,H258,Barèmes!$C$6:$C$28,IF(H258="6ème","Mixte",G258)),"fragile","satisfaisant"))))</f>
        <v/>
      </c>
      <c r="T258" s="24" t="str">
        <f>IF(OR(R258="",SUMPRODUCT((Barèmes!$A$6:$A$28="Vitesse — 30 m (s)")*(Barèmes!$B$6:$B$28=H258)*(Barèmes!$C$6:$C$28=IF(H258="6ème","Mixte",G258)))=0),"",IF(SUMPRODUCT((Barèmes!$A$6:$A$28="Vitesse — 30 m (s)")*(Barèmes!$B$6:$B$28=H258)*(Barèmes!$C$6:$C$28=IF(H258="6ème","Mixte",G258))*(Barèmes!$J$6:$J$28="+"))&gt;0,IF(R258&lt;=SUMIFS(Barèmes!$F$6:$F$28,Barèmes!$A$6:$A$28,"Vitesse — 30 m (s)",Barèmes!$B$6:$B$28,H258,Barèmes!$C$6:$C$28,IF(H258="6ème","Mixte",G258)),Barèmes!$B$2,IF(R258&lt;=SUMIFS(Barèmes!$G$6:$G$28,Barèmes!$A$6:$A$28,"Vitesse — 30 m (s)",Barèmes!$B$6:$B$28,H258,Barèmes!$C$6:$C$28,IF(H258="6ème","Mixte",G258)),Barèmes!$C$2,IF(R258&lt;=SUMIFS(Barèmes!$H$6:$H$28,Barèmes!$A$6:$A$28,"Vitesse — 30 m (s)",Barèmes!$B$6:$B$28,H258,Barèmes!$C$6:$C$28,IF(H258="6ème","Mixte",G258)),Barèmes!$D$2,IF(R258&lt;=SUMIFS(Barèmes!$I$6:$I$28,Barèmes!$A$6:$A$28,"Vitesse — 30 m (s)",Barèmes!$B$6:$B$28,H258,Barèmes!$C$6:$C$28,IF(H258="6ème","Mixte",G258)),Barèmes!$E$2,Barèmes!$F$2)))),IF(R258&gt;=SUMIFS(Barèmes!$F$6:$F$28,Barèmes!$A$6:$A$28,"Vitesse — 30 m (s)",Barèmes!$B$6:$B$28,H258,Barèmes!$C$6:$C$28,IF(H258="6ème","Mixte",G258)),Barèmes!$B$2,IF(R258&gt;=SUMIFS(Barèmes!$G$6:$G$28,Barèmes!$A$6:$A$28,"Vitesse — 30 m (s)",Barèmes!$B$6:$B$28,H258,Barèmes!$C$6:$C$28,IF(H258="6ème","Mixte",G258)),Barèmes!$C$2,IF(R258&gt;=SUMIFS(Barèmes!$H$6:$H$28,Barèmes!$A$6:$A$28,"Vitesse — 30 m (s)",Barèmes!$B$6:$B$28,H258,Barèmes!$C$6:$C$28,IF(H258="6ème","Mixte",G258)),Barèmes!$D$2,IF(R258&gt;=SUMIFS(Barèmes!$I$6:$I$28,Barèmes!$A$6:$A$28,"Vitesse — 30 m (s)",Barèmes!$B$6:$B$28,H258,Barèmes!$C$6:$C$28,IF(H258="6ème","Mixte",G258)),Barèmes!$E$2,Barèmes!$F$2))))))</f>
        <v/>
      </c>
      <c r="U258" s="22"/>
      <c r="V258" s="25" t="str">
        <f>IF(OR(U258="",SUMPRODUCT((Barèmes!$A$6:$A$28="Vitesse — 50 m (s)")*(Barèmes!$B$6:$B$28=H258)*(Barèmes!$C$6:$C$28=IF(H258="6ème","Mixte",G258)))=0),"",IF(SUMPRODUCT((Barèmes!$A$6:$A$28="Vitesse — 50 m (s)")*(Barèmes!$B$6:$B$28=H258)*(Barèmes!$C$6:$C$28=IF(H258="6ème","Mixte",G258))*(Barèmes!$J$6:$J$28="+"))&gt;0,IF(U258&lt;=SUMIFS(Barèmes!$D$6:$D$28,Barèmes!$A$6:$A$28,"Vitesse — 50 m (s)",Barèmes!$B$6:$B$28,H258,Barèmes!$C$6:$C$28,IF(H258="6ème","Mixte",G258)),"à besoin",IF(U258&lt;=SUMIFS(Barèmes!$E$6:$E$28,Barèmes!$A$6:$A$28,"Vitesse — 50 m (s)",Barèmes!$B$6:$B$28,H258,Barèmes!$C$6:$C$28,IF(H258="6ème","Mixte",G258)),"fragile","satisfaisant")),IF(U258&gt;=SUMIFS(Barèmes!$D$6:$D$28,Barèmes!$A$6:$A$28,"Vitesse — 50 m (s)",Barèmes!$B$6:$B$28,H258,Barèmes!$C$6:$C$28,IF(H258="6ème","Mixte",G258)),"à besoin",IF(U258&gt;=SUMIFS(Barèmes!$E$6:$E$28,Barèmes!$A$6:$A$28,"Vitesse — 50 m (s)",Barèmes!$B$6:$B$28,H258,Barèmes!$C$6:$C$28,IF(H258="6ème","Mixte",G258)),"fragile","satisfaisant"))))</f>
        <v/>
      </c>
      <c r="W258" s="25" t="str">
        <f>IF(OR(U258="",SUMPRODUCT((Barèmes!$A$6:$A$28="Vitesse — 50 m (s)")*(Barèmes!$B$6:$B$28=H258)*(Barèmes!$C$6:$C$28=IF(H258="6ème","Mixte",G258)))=0),"",IF(SUMPRODUCT((Barèmes!$A$6:$A$28="Vitesse — 50 m (s)")*(Barèmes!$B$6:$B$28=H258)*(Barèmes!$C$6:$C$28=IF(H258="6ème","Mixte",G258))*(Barèmes!$J$6:$J$28="+"))&gt;0,IF(U258&lt;=SUMIFS(Barèmes!$F$6:$F$28,Barèmes!$A$6:$A$28,"Vitesse — 50 m (s)",Barèmes!$B$6:$B$28,H258,Barèmes!$C$6:$C$28,IF(H258="6ème","Mixte",G258)),Barèmes!$B$2,IF(U258&lt;=SUMIFS(Barèmes!$G$6:$G$28,Barèmes!$A$6:$A$28,"Vitesse — 50 m (s)",Barèmes!$B$6:$B$28,H258,Barèmes!$C$6:$C$28,IF(H258="6ème","Mixte",G258)),Barèmes!$C$2,IF(U258&lt;=SUMIFS(Barèmes!$H$6:$H$28,Barèmes!$A$6:$A$28,"Vitesse — 50 m (s)",Barèmes!$B$6:$B$28,H258,Barèmes!$C$6:$C$28,IF(H258="6ème","Mixte",G258)),Barèmes!$D$2,IF(U258&lt;=SUMIFS(Barèmes!$I$6:$I$28,Barèmes!$A$6:$A$28,"Vitesse — 50 m (s)",Barèmes!$B$6:$B$28,H258,Barèmes!$C$6:$C$28,IF(H258="6ème","Mixte",G258)),Barèmes!$E$2,Barèmes!$F$2)))),IF(U258&gt;=SUMIFS(Barèmes!$F$6:$F$28,Barèmes!$A$6:$A$28,"Vitesse — 50 m (s)",Barèmes!$B$6:$B$28,H258,Barèmes!$C$6:$C$28,IF(H258="6ème","Mixte",G258)),Barèmes!$B$2,IF(U258&gt;=SUMIFS(Barèmes!$G$6:$G$28,Barèmes!$A$6:$A$28,"Vitesse — 50 m (s)",Barèmes!$B$6:$B$28,H258,Barèmes!$C$6:$C$28,IF(H258="6ème","Mixte",G258)),Barèmes!$C$2,IF(U258&gt;=SUMIFS(Barèmes!$H$6:$H$28,Barèmes!$A$6:$A$28,"Vitesse — 50 m (s)",Barèmes!$B$6:$B$28,H258,Barèmes!$C$6:$C$28,IF(H258="6ème","Mixte",G258)),Barèmes!$D$2,IF(U258&gt;=SUMIFS(Barèmes!$I$6:$I$28,Barèmes!$A$6:$A$28,"Vitesse — 50 m (s)",Barèmes!$B$6:$B$28,H258,Barèmes!$C$6:$C$28,IF(H258="6ème","Mixte",G258)),Barèmes!$E$2,Barèmes!$F$2))))))</f>
        <v/>
      </c>
      <c r="X258" s="18"/>
      <c r="Y258" s="26" t="str" cm="1">
        <f t="array" ref="Y258">IF(OR(X258="",SUMPRODUCT((Barèmes!$A$6:$A$28="Souplesse (score 1-5)")*(Barèmes!$B$6:$B$28=H258)*(Barèmes!$C$6:$C$28=IF(H258="6ème","Mixte",G258)))=0),"",IF(SUMPRODUCT((Barèmes!$A$6:$A$28="Souplesse (score 1-5)")*(Barèmes!$B$6:$B$28=H258)*(Barèmes!$C$6:$C$28=IF(H258="6ème","Mixte",G258))*(Barèmes!$J$6:$J$28="+"))&gt;0,IF(X258&lt;=SUMIFS(Barèmes!$D$6:$D$28,Barèmes!$A$6:$A$28,"Souplesse (score 1-5)",Barèmes!$B$6:$B$28,H258,Barèmes!$C$6:$C$28,IF(H258="6ème","Mixte",G258)),"à besoin",IF(X258&lt;=SUMIFS(Barèmes!$E$6:$E$28,Barèmes!$A$6:$A$28,"Souplesse (score 1-5)",Barèmes!$B$6:$B$28,H258,Barèmes!$C$6:$C$28,IF(H258="6ème","Mixte",G258)),"fragile","satisfaisant")),IF(X258&gt;=SUMIFS(Barèmes!$D$6:$D$28,Barèmes!$A$6:$A$28,"Souplesse (score 1-5)",Barèmes!$B$6:$B$28,H258,Barèmes!$C$6:$C$28,IF(H258="6ème","Mixte",G258)),"à besoin",IF(X258&gt;=SUMIFS(Barèmes!$E$6:$E$28,Barèmes!$A$6:$A$28,"Souplesse (score 1-5)",Barèmes!$B$6:$B$28,H258,Barèmes!$C$6:$C$28,IF(H258="6ème","Mixte",G258)),"fragile","satisfaisant"))))</f>
        <v/>
      </c>
      <c r="Z258" s="26" t="str" cm="1">
        <f t="array" ref="Z258">IF(OR(X258="",SUMPRODUCT((Barèmes!$A$6:$A$28="Souplesse (score 1-5)")*(Barèmes!$B$6:$B$28=H258)*(Barèmes!$C$6:$C$28=IF(H258="6ème","Mixte",G258)))=0),"",IF(SUMPRODUCT((Barèmes!$A$6:$A$28="Souplesse (score 1-5)")*(Barèmes!$B$6:$B$28=H258)*(Barèmes!$C$6:$C$28=IF(H258="6ème","Mixte",G258))*(Barèmes!$J$6:$J$28="+"))&gt;0,IF(X258&lt;=SUMIFS(Barèmes!$F$6:$F$28,Barèmes!$A$6:$A$28,"Souplesse (score 1-5)",Barèmes!$B$6:$B$28,H258,Barèmes!$C$6:$C$28,IF(H258="6ème","Mixte",G258)),Barèmes!$B$2,IF(X258&lt;=SUMIFS(Barèmes!$G$6:$G$28,Barèmes!$A$6:$A$28,"Souplesse (score 1-5)",Barèmes!$B$6:$B$28,H258,Barèmes!$C$6:$C$28,IF(H258="6ème","Mixte",G258)),Barèmes!$C$2,IF(X258&lt;=SUMIFS(Barèmes!$H$6:$H$28,Barèmes!$A$6:$A$28,"Souplesse (score 1-5)",Barèmes!$B$6:$B$28,H258,Barèmes!$C$6:$C$28,IF(H258="6ème","Mixte",G258)),Barèmes!$D$2,IF(X258&lt;=SUMIFS(Barèmes!$I$6:$I$28,Barèmes!$A$6:$A$28,"Souplesse (score 1-5)",Barèmes!$B$6:$B$28,H258,Barèmes!$C$6:$C$28,IF(H258="6ème","Mixte",G258)),Barèmes!$E$2,Barèmes!$F$2)))),IF(X258&gt;=SUMIFS(Barèmes!$F$6:$F$28,Barèmes!$A$6:$A$28,"Souplesse (score 1-5)",Barèmes!$B$6:$B$28,H258,Barèmes!$C$6:$C$28,IF(H258="6ème","Mixte",G258)),Barèmes!$B$2,IF(X258&gt;=SUMIFS(Barèmes!$G$6:$G$28,Barèmes!$A$6:$A$28,"Souplesse (score 1-5)",Barèmes!$B$6:$B$28,H258,Barèmes!$C$6:$C$28,IF(H258="6ème","Mixte",G258)),Barèmes!$C$2,IF(X258&gt;=SUMIFS(Barèmes!$H$6:$H$28,Barèmes!$A$6:$A$28,"Souplesse (score 1-5)",Barèmes!$B$6:$B$28,H258,Barèmes!$C$6:$C$28,IF(H258="6ème","Mixte",G258)),Barèmes!$D$2,IF(X258&gt;=SUMIFS(Barèmes!$I$6:$I$28,Barèmes!$A$6:$A$28,"Souplesse (score 1-5)",Barèmes!$B$6:$B$28,H258,Barèmes!$C$6:$C$28,IF(H258="6ème","Mixte",G258)),Barèmes!$E$2,Barèmes!$F$2))))))</f>
        <v/>
      </c>
      <c r="AA258" s="22"/>
      <c r="AB258" s="27" t="str">
        <f>IF(OR(AA258="",SUMPRODUCT((Barèmes!$A$6:$A$28="Agilité — T-test 974 (s)")*(Barèmes!$B$6:$B$28=H258)*(Barèmes!$C$6:$C$28=IF(H258="6ème","Mixte",G258)))=0),"",IF(SUMPRODUCT((Barèmes!$A$6:$A$28="Agilité — T-test 974 (s)")*(Barèmes!$B$6:$B$28=H258)*(Barèmes!$C$6:$C$28=IF(H258="6ème","Mixte",G258))*(Barèmes!$J$6:$J$28="+"))&gt;0,IF(AA258&lt;=SUMIFS(Barèmes!$D$6:$D$28,Barèmes!$A$6:$A$28,"Agilité — T-test 974 (s)",Barèmes!$B$6:$B$28,H258,Barèmes!$C$6:$C$28,IF(H258="6ème","Mixte",G258)),"à besoin",IF(AA258&lt;=SUMIFS(Barèmes!$E$6:$E$28,Barèmes!$A$6:$A$28,"Agilité — T-test 974 (s)",Barèmes!$B$6:$B$28,H258,Barèmes!$C$6:$C$28,IF(H258="6ème","Mixte",G258)),"fragile","satisfaisant")),IF(AA258&gt;=SUMIFS(Barèmes!$D$6:$D$28,Barèmes!$A$6:$A$28,"Agilité — T-test 974 (s)",Barèmes!$B$6:$B$28,H258,Barèmes!$C$6:$C$28,IF(H258="6ème","Mixte",G258)),"à besoin",IF(AA258&gt;=SUMIFS(Barèmes!$E$6:$E$28,Barèmes!$A$6:$A$28,"Agilité — T-test 974 (s)",Barèmes!$B$6:$B$28,H258,Barèmes!$C$6:$C$28,IF(H258="6ème","Mixte",G258)),"fragile","satisfaisant"))))</f>
        <v/>
      </c>
      <c r="AC258" s="27" t="str">
        <f>IF(OR(AA258="",SUMPRODUCT((Barèmes!$A$6:$A$28="Agilité — T-test 974 (s)")*(Barèmes!$B$6:$B$28=H258)*(Barèmes!$C$6:$C$28=IF(H258="6ème","Mixte",G258)))=0),"",IF(SUMPRODUCT((Barèmes!$A$6:$A$28="Agilité — T-test 974 (s)")*(Barèmes!$B$6:$B$28=H258)*(Barèmes!$C$6:$C$28=IF(H258="6ème","Mixte",G258))*(Barèmes!$J$6:$J$28="+"))&gt;0,IF(AA258&lt;=SUMIFS(Barèmes!$F$6:$F$28,Barèmes!$A$6:$A$28,"Agilité — T-test 974 (s)",Barèmes!$B$6:$B$28,H258,Barèmes!$C$6:$C$28,IF(H258="6ème","Mixte",G258)),Barèmes!$B$2,IF(AA258&lt;=SUMIFS(Barèmes!$G$6:$G$28,Barèmes!$A$6:$A$28,"Agilité — T-test 974 (s)",Barèmes!$B$6:$B$28,H258,Barèmes!$C$6:$C$28,IF(H258="6ème","Mixte",G258)),Barèmes!$C$2,IF(AA258&lt;=SUMIFS(Barèmes!$H$6:$H$28,Barèmes!$A$6:$A$28,"Agilité — T-test 974 (s)",Barèmes!$B$6:$B$28,H258,Barèmes!$C$6:$C$28,IF(H258="6ème","Mixte",G258)),Barèmes!$D$2,IF(AA258&lt;=SUMIFS(Barèmes!$I$6:$I$28,Barèmes!$A$6:$A$28,"Agilité — T-test 974 (s)",Barèmes!$B$6:$B$28,H258,Barèmes!$C$6:$C$28,IF(H258="6ème","Mixte",G258)),Barèmes!$E$2,Barèmes!$F$2)))),IF(AA258&gt;=SUMIFS(Barèmes!$F$6:$F$28,Barèmes!$A$6:$A$28,"Agilité — T-test 974 (s)",Barèmes!$B$6:$B$28,H258,Barèmes!$C$6:$C$28,IF(H258="6ème","Mixte",G258)),Barèmes!$B$2,IF(AA258&gt;=SUMIFS(Barèmes!$G$6:$G$28,Barèmes!$A$6:$A$28,"Agilité — T-test 974 (s)",Barèmes!$B$6:$B$28,H258,Barèmes!$C$6:$C$28,IF(H258="6ème","Mixte",G258)),Barèmes!$C$2,IF(AA258&gt;=SUMIFS(Barèmes!$H$6:$H$28,Barèmes!$A$6:$A$28,"Agilité — T-test 974 (s)",Barèmes!$B$6:$B$28,H258,Barèmes!$C$6:$C$28,IF(H258="6ème","Mixte",G258)),Barèmes!$D$2,IF(AA258&gt;=SUMIFS(Barèmes!$I$6:$I$28,Barèmes!$A$6:$A$28,"Agilité — T-test 974 (s)",Barèmes!$B$6:$B$28,H258,Barèmes!$C$6:$C$28,IF(H258="6ème","Mixte",G258)),Barèmes!$E$2,Barèmes!$F$2))))))</f>
        <v/>
      </c>
      <c r="AD258" s="28" t="str">
        <f t="shared" si="26"/>
        <v/>
      </c>
      <c r="AE258" s="29" t="str">
        <f t="shared" si="27"/>
        <v/>
      </c>
      <c r="AF258" s="30" t="str">
        <f>IF(OR(AD258="",SUMPRODUCT((Barèmes!$A$6:$A$28="Surcoût d'agilité (s) — technique")*(Barèmes!$B$6:$B$28=H258)*(Barèmes!$C$6:$C$28=IF(H258="6ème","Mixte",G258)))=0),"",IF(SUMPRODUCT((Barèmes!$A$6:$A$28="Surcoût d'agilité (s) — technique")*(Barèmes!$B$6:$B$28=H258)*(Barèmes!$C$6:$C$28=IF(H258="6ème","Mixte",G258))*(Barèmes!$J$6:$J$28="+"))&gt;0,IF(AD258&lt;=SUMIFS(Barèmes!$D$6:$D$28,Barèmes!$A$6:$A$28,"Surcoût d'agilité (s) — technique",Barèmes!$B$6:$B$28,H258,Barèmes!$C$6:$C$28,IF(H258="6ème","Mixte",G258)),"à besoin",IF(AD258&lt;=SUMIFS(Barèmes!$E$6:$E$28,Barèmes!$A$6:$A$28,"Surcoût d'agilité (s) — technique",Barèmes!$B$6:$B$28,H258,Barèmes!$C$6:$C$28,IF(H258="6ème","Mixte",G258)),"fragile","satisfaisant")),IF(AD258&gt;=SUMIFS(Barèmes!$D$6:$D$28,Barèmes!$A$6:$A$28,"Surcoût d'agilité (s) — technique",Barèmes!$B$6:$B$28,H258,Barèmes!$C$6:$C$28,IF(H258="6ème","Mixte",G258)),"à besoin",IF(AD258&gt;=SUMIFS(Barèmes!$E$6:$E$28,Barèmes!$A$6:$A$28,"Surcoût d'agilité (s) — technique",Barèmes!$B$6:$B$28,H258,Barèmes!$C$6:$C$28,IF(H258="6ème","Mixte",G258)),"fragile","satisfaisant"))))</f>
        <v/>
      </c>
      <c r="AG258" s="30" t="str">
        <f>IF(OR(AD258="",SUMPRODUCT((Barèmes!$A$6:$A$28="Surcoût d'agilité (s) — technique")*(Barèmes!$B$6:$B$28=H258)*(Barèmes!$C$6:$C$28=IF(H258="6ème","Mixte",G258)))=0),"",IF(SUMPRODUCT((Barèmes!$A$6:$A$28="Surcoût d'agilité (s) — technique")*(Barèmes!$B$6:$B$28=H258)*(Barèmes!$C$6:$C$28=IF(H258="6ème","Mixte",G258))*(Barèmes!$J$6:$J$28="+"))&gt;0,IF(AD258&lt;=SUMIFS(Barèmes!$F$6:$F$28,Barèmes!$A$6:$A$28,"Surcoût d'agilité (s) — technique",Barèmes!$B$6:$B$28,H258,Barèmes!$C$6:$C$28,IF(H258="6ème","Mixte",G258)),Barèmes!$B$2,IF(AD258&lt;=SUMIFS(Barèmes!$G$6:$G$28,Barèmes!$A$6:$A$28,"Surcoût d'agilité (s) — technique",Barèmes!$B$6:$B$28,H258,Barèmes!$C$6:$C$28,IF(H258="6ème","Mixte",G258)),Barèmes!$C$2,IF(AD258&lt;=SUMIFS(Barèmes!$H$6:$H$28,Barèmes!$A$6:$A$28,"Surcoût d'agilité (s) — technique",Barèmes!$B$6:$B$28,H258,Barèmes!$C$6:$C$28,IF(H258="6ème","Mixte",G258)),Barèmes!$D$2,IF(AD258&lt;=SUMIFS(Barèmes!$I$6:$I$28,Barèmes!$A$6:$A$28,"Surcoût d'agilité (s) — technique",Barèmes!$B$6:$B$28,H258,Barèmes!$C$6:$C$28,IF(H258="6ème","Mixte",G258)),Barèmes!$E$2,Barèmes!$F$2)))),IF(AD258&gt;=SUMIFS(Barèmes!$F$6:$F$28,Barèmes!$A$6:$A$28,"Surcoût d'agilité (s) — technique",Barèmes!$B$6:$B$28,H258,Barèmes!$C$6:$C$28,IF(H258="6ème","Mixte",G258)),Barèmes!$B$2,IF(AD258&gt;=SUMIFS(Barèmes!$G$6:$G$28,Barèmes!$A$6:$A$28,"Surcoût d'agilité (s) — technique",Barèmes!$B$6:$B$28,H258,Barèmes!$C$6:$C$28,IF(H258="6ème","Mixte",G258)),Barèmes!$C$2,IF(AD258&gt;=SUMIFS(Barèmes!$H$6:$H$28,Barèmes!$A$6:$A$28,"Surcoût d'agilité (s) — technique",Barèmes!$B$6:$B$28,H258,Barèmes!$C$6:$C$28,IF(H258="6ème","Mixte",G258)),Barèmes!$D$2,IF(AD258&gt;=SUMIFS(Barèmes!$I$6:$I$28,Barèmes!$A$6:$A$28,"Surcoût d'agilité (s) — technique",Barèmes!$B$6:$B$28,H258,Barèmes!$C$6:$C$28,IF(H258="6ème","Mixte",G258)),Barèmes!$E$2,Barèmes!$F$2))))))</f>
        <v/>
      </c>
      <c r="AH258" s="31" t="str">
        <f>IF((IF(N258="",0,1)+IF(Q258="",0,1)+IF(W258="",0,1)+IF(Z258="",0,1)+IF(AC258="",0,1))=0,"",3*IF(N258=Barèmes!$B$2,1,IF(N258=Barèmes!$C$2,2,IF(N258=Barèmes!$D$2,3,IF(N258=Barèmes!$E$2,4,IF(N258=Barèmes!$F$2,5,0)))))+3*IF(Q258=Barèmes!$B$2,1,IF(Q258=Barèmes!$C$2,2,IF(Q258=Barèmes!$D$2,3,IF(Q258=Barèmes!$E$2,4,IF(Q258=Barèmes!$F$2,5,0)))))+2*IF(W258=Barèmes!$B$2,1,IF(W258=Barèmes!$C$2,2,IF(W258=Barèmes!$D$2,3,IF(W258=Barèmes!$E$2,4,IF(W258=Barèmes!$F$2,5,0)))))+1*IF(Z258=Barèmes!$B$2,1,IF(Z258=Barèmes!$C$2,2,IF(Z258=Barèmes!$D$2,3,IF(Z258=Barèmes!$E$2,4,IF(Z258=Barèmes!$F$2,5,0)))))+1*IF(AC258=Barèmes!$B$2,1,IF(AC258=Barèmes!$C$2,2,IF(AC258=Barèmes!$D$2,3,IF(AC258=Barèmes!$E$2,4,IF(AC258=Barèmes!$F$2,5,0))))))</f>
        <v/>
      </c>
      <c r="AI258" s="31"/>
      <c r="AJ258" s="32" t="str">
        <f>IFERROR(INDEX(Croissance!$B$5:$B$604,MATCH(A258,Croissance!$A$5:$A$604,0)),"")</f>
        <v/>
      </c>
      <c r="AK258" s="32" t="str">
        <f>IFERROR(INDEX(Croissance!$C$5:$C$604,MATCH(A258,Croissance!$A$5:$A$604,0)),"")</f>
        <v/>
      </c>
      <c r="AL258" s="32" t="str">
        <f>IFERROR(INDEX(Croissance!$D$5:$D$604,MATCH(A258,Croissance!$A$5:$A$604,0)),"")</f>
        <v/>
      </c>
      <c r="AM258" s="32" t="str">
        <f>IFERROR(INDEX(Croissance!$E$5:$E$604,MATCH(A258,Croissance!$A$5:$A$604,0)),"")</f>
        <v/>
      </c>
      <c r="AO258" s="33">
        <f t="shared" si="32"/>
        <v>0</v>
      </c>
      <c r="AP258" s="33">
        <f t="shared" si="28"/>
        <v>0</v>
      </c>
      <c r="AQ258" s="33">
        <f>IF(A258="",0,IF(AND(OR('Synthèse classe'!$C$2="Tous",C258='Synthèse classe'!$C$2),OR('Synthèse classe'!$C$3="Toutes",D258='Synthèse classe'!$C$3),OR('Synthèse classe'!$C$4="Toutes",AND('Synthèse classe'!$C$4="Dernière",AP258=1),B258=IFERROR(VALUE('Synthèse classe'!$C$4),0))),1,0))</f>
        <v>0</v>
      </c>
      <c r="AR258" s="34" t="str">
        <f t="shared" si="29"/>
        <v/>
      </c>
    </row>
    <row r="259" spans="1:44" x14ac:dyDescent="0.2">
      <c r="A259" s="17" t="str">
        <f t="shared" si="25"/>
        <v/>
      </c>
      <c r="B259" s="18"/>
      <c r="C259" s="19"/>
      <c r="D259" s="19"/>
      <c r="E259" s="19"/>
      <c r="F259" s="19"/>
      <c r="G259" s="19"/>
      <c r="H259" s="17" t="str">
        <f t="shared" si="30"/>
        <v/>
      </c>
      <c r="I259" s="20"/>
      <c r="J259" s="18"/>
      <c r="K259" s="19"/>
      <c r="L259" s="21" t="str">
        <f t="shared" si="31"/>
        <v/>
      </c>
      <c r="M259" s="21" t="str">
        <f>IF(OR(J259="",SUMPRODUCT((Barèmes!$A$6:$A$28="Endurance — Luc Léger (palier)")*(Barèmes!$B$6:$B$28=H259)*(Barèmes!$C$6:$C$28=IF(H259="6ème","Mixte",G259)))=0),"",IF(SUMPRODUCT((Barèmes!$A$6:$A$28="Endurance — Luc Léger (palier)")*(Barèmes!$B$6:$B$28=H259)*(Barèmes!$C$6:$C$28=IF(H259="6ème","Mixte",G259))*(Barèmes!$J$6:$J$28="+"))&gt;0,IF(J259&lt;=SUMIFS(Barèmes!$D$6:$D$28,Barèmes!$A$6:$A$28,"Endurance — Luc Léger (palier)",Barèmes!$B$6:$B$28,H259,Barèmes!$C$6:$C$28,IF(H259="6ème","Mixte",G259)),"à besoin",IF(J259&lt;=SUMIFS(Barèmes!$E$6:$E$28,Barèmes!$A$6:$A$28,"Endurance — Luc Léger (palier)",Barèmes!$B$6:$B$28,H259,Barèmes!$C$6:$C$28,IF(H259="6ème","Mixte",G259)),"fragile","satisfaisant")),IF(J259&gt;=SUMIFS(Barèmes!$D$6:$D$28,Barèmes!$A$6:$A$28,"Endurance — Luc Léger (palier)",Barèmes!$B$6:$B$28,H259,Barèmes!$C$6:$C$28,IF(H259="6ème","Mixte",G259)),"à besoin",IF(J259&gt;=SUMIFS(Barèmes!$E$6:$E$28,Barèmes!$A$6:$A$28,"Endurance — Luc Léger (palier)",Barèmes!$B$6:$B$28,H259,Barèmes!$C$6:$C$28,IF(H259="6ème","Mixte",G259)),"fragile","satisfaisant"))))</f>
        <v/>
      </c>
      <c r="N259" s="21" t="str">
        <f>IF(OR(J259="",SUMPRODUCT((Barèmes!$A$6:$A$28="Endurance — Luc Léger (palier)")*(Barèmes!$B$6:$B$28=H259)*(Barèmes!$C$6:$C$28=IF(H259="6ème","Mixte",G259)))=0),"",IF(SUMPRODUCT((Barèmes!$A$6:$A$28="Endurance — Luc Léger (palier)")*(Barèmes!$B$6:$B$28=H259)*(Barèmes!$C$6:$C$28=IF(H259="6ème","Mixte",G259))*(Barèmes!$J$6:$J$28="+"))&gt;0,IF(J259&lt;=SUMIFS(Barèmes!$F$6:$F$28,Barèmes!$A$6:$A$28,"Endurance — Luc Léger (palier)",Barèmes!$B$6:$B$28,H259,Barèmes!$C$6:$C$28,IF(H259="6ème","Mixte",G259)),Barèmes!$B$2,IF(J259&lt;=SUMIFS(Barèmes!$G$6:$G$28,Barèmes!$A$6:$A$28,"Endurance — Luc Léger (palier)",Barèmes!$B$6:$B$28,H259,Barèmes!$C$6:$C$28,IF(H259="6ème","Mixte",G259)),Barèmes!$C$2,IF(J259&lt;=SUMIFS(Barèmes!$H$6:$H$28,Barèmes!$A$6:$A$28,"Endurance — Luc Léger (palier)",Barèmes!$B$6:$B$28,H259,Barèmes!$C$6:$C$28,IF(H259="6ème","Mixte",G259)),Barèmes!$D$2,IF(J259&lt;=SUMIFS(Barèmes!$I$6:$I$28,Barèmes!$A$6:$A$28,"Endurance — Luc Léger (palier)",Barèmes!$B$6:$B$28,H259,Barèmes!$C$6:$C$28,IF(H259="6ème","Mixte",G259)),Barèmes!$E$2,Barèmes!$F$2)))),IF(J259&gt;=SUMIFS(Barèmes!$F$6:$F$28,Barèmes!$A$6:$A$28,"Endurance — Luc Léger (palier)",Barèmes!$B$6:$B$28,H259,Barèmes!$C$6:$C$28,IF(H259="6ème","Mixte",G259)),Barèmes!$B$2,IF(J259&gt;=SUMIFS(Barèmes!$G$6:$G$28,Barèmes!$A$6:$A$28,"Endurance — Luc Léger (palier)",Barèmes!$B$6:$B$28,H259,Barèmes!$C$6:$C$28,IF(H259="6ème","Mixte",G259)),Barèmes!$C$2,IF(J259&gt;=SUMIFS(Barèmes!$H$6:$H$28,Barèmes!$A$6:$A$28,"Endurance — Luc Léger (palier)",Barèmes!$B$6:$B$28,H259,Barèmes!$C$6:$C$28,IF(H259="6ème","Mixte",G259)),Barèmes!$D$2,IF(J259&gt;=SUMIFS(Barèmes!$I$6:$I$28,Barèmes!$A$6:$A$28,"Endurance — Luc Léger (palier)",Barèmes!$B$6:$B$28,H259,Barèmes!$C$6:$C$28,IF(H259="6ème","Mixte",G259)),Barèmes!$E$2,Barèmes!$F$2))))))</f>
        <v/>
      </c>
      <c r="O259" s="22"/>
      <c r="P259" s="23" t="str">
        <f>IF(OR(O259="",SUMPRODUCT((Barèmes!$A$6:$A$28="Force bas du corps — Saut en longueur (m)")*(Barèmes!$B$6:$B$28=H259)*(Barèmes!$C$6:$C$28=IF(H259="6ème","Mixte",G259)))=0),"",IF(SUMPRODUCT((Barèmes!$A$6:$A$28="Force bas du corps — Saut en longueur (m)")*(Barèmes!$B$6:$B$28=H259)*(Barèmes!$C$6:$C$28=IF(H259="6ème","Mixte",G259))*(Barèmes!$J$6:$J$28="+"))&gt;0,IF(O259&lt;=SUMIFS(Barèmes!$D$6:$D$28,Barèmes!$A$6:$A$28,"Force bas du corps — Saut en longueur (m)",Barèmes!$B$6:$B$28,H259,Barèmes!$C$6:$C$28,IF(H259="6ème","Mixte",G259)),"à besoin",IF(O259&lt;=SUMIFS(Barèmes!$E$6:$E$28,Barèmes!$A$6:$A$28,"Force bas du corps — Saut en longueur (m)",Barèmes!$B$6:$B$28,H259,Barèmes!$C$6:$C$28,IF(H259="6ème","Mixte",G259)),"fragile","satisfaisant")),IF(O259&gt;=SUMIFS(Barèmes!$D$6:$D$28,Barèmes!$A$6:$A$28,"Force bas du corps — Saut en longueur (m)",Barèmes!$B$6:$B$28,H259,Barèmes!$C$6:$C$28,IF(H259="6ème","Mixte",G259)),"à besoin",IF(O259&gt;=SUMIFS(Barèmes!$E$6:$E$28,Barèmes!$A$6:$A$28,"Force bas du corps — Saut en longueur (m)",Barèmes!$B$6:$B$28,H259,Barèmes!$C$6:$C$28,IF(H259="6ème","Mixte",G259)),"fragile","satisfaisant"))))</f>
        <v/>
      </c>
      <c r="Q259" s="23" t="str">
        <f>IF(OR(O259="",SUMPRODUCT((Barèmes!$A$6:$A$28="Force bas du corps — Saut en longueur (m)")*(Barèmes!$B$6:$B$28=H259)*(Barèmes!$C$6:$C$28=IF(H259="6ème","Mixte",G259)))=0),"",IF(SUMPRODUCT((Barèmes!$A$6:$A$28="Force bas du corps — Saut en longueur (m)")*(Barèmes!$B$6:$B$28=H259)*(Barèmes!$C$6:$C$28=IF(H259="6ème","Mixte",G259))*(Barèmes!$J$6:$J$28="+"))&gt;0,IF(O259&lt;=SUMIFS(Barèmes!$F$6:$F$28,Barèmes!$A$6:$A$28,"Force bas du corps — Saut en longueur (m)",Barèmes!$B$6:$B$28,H259,Barèmes!$C$6:$C$28,IF(H259="6ème","Mixte",G259)),Barèmes!$B$2,IF(O259&lt;=SUMIFS(Barèmes!$G$6:$G$28,Barèmes!$A$6:$A$28,"Force bas du corps — Saut en longueur (m)",Barèmes!$B$6:$B$28,H259,Barèmes!$C$6:$C$28,IF(H259="6ème","Mixte",G259)),Barèmes!$C$2,IF(O259&lt;=SUMIFS(Barèmes!$H$6:$H$28,Barèmes!$A$6:$A$28,"Force bas du corps — Saut en longueur (m)",Barèmes!$B$6:$B$28,H259,Barèmes!$C$6:$C$28,IF(H259="6ème","Mixte",G259)),Barèmes!$D$2,IF(O259&lt;=SUMIFS(Barèmes!$I$6:$I$28,Barèmes!$A$6:$A$28,"Force bas du corps — Saut en longueur (m)",Barèmes!$B$6:$B$28,H259,Barèmes!$C$6:$C$28,IF(H259="6ème","Mixte",G259)),Barèmes!$E$2,Barèmes!$F$2)))),IF(O259&gt;=SUMIFS(Barèmes!$F$6:$F$28,Barèmes!$A$6:$A$28,"Force bas du corps — Saut en longueur (m)",Barèmes!$B$6:$B$28,H259,Barèmes!$C$6:$C$28,IF(H259="6ème","Mixte",G259)),Barèmes!$B$2,IF(O259&gt;=SUMIFS(Barèmes!$G$6:$G$28,Barèmes!$A$6:$A$28,"Force bas du corps — Saut en longueur (m)",Barèmes!$B$6:$B$28,H259,Barèmes!$C$6:$C$28,IF(H259="6ème","Mixte",G259)),Barèmes!$C$2,IF(O259&gt;=SUMIFS(Barèmes!$H$6:$H$28,Barèmes!$A$6:$A$28,"Force bas du corps — Saut en longueur (m)",Barèmes!$B$6:$B$28,H259,Barèmes!$C$6:$C$28,IF(H259="6ème","Mixte",G259)),Barèmes!$D$2,IF(O259&gt;=SUMIFS(Barèmes!$I$6:$I$28,Barèmes!$A$6:$A$28,"Force bas du corps — Saut en longueur (m)",Barèmes!$B$6:$B$28,H259,Barèmes!$C$6:$C$28,IF(H259="6ème","Mixte",G259)),Barèmes!$E$2,Barèmes!$F$2))))))</f>
        <v/>
      </c>
      <c r="R259" s="22"/>
      <c r="S259" s="24" t="str">
        <f>IF(OR(R259="",SUMPRODUCT((Barèmes!$A$6:$A$28="Vitesse — 30 m (s)")*(Barèmes!$B$6:$B$28=H259)*(Barèmes!$C$6:$C$28=IF(H259="6ème","Mixte",G259)))=0),"",IF(SUMPRODUCT((Barèmes!$A$6:$A$28="Vitesse — 30 m (s)")*(Barèmes!$B$6:$B$28=H259)*(Barèmes!$C$6:$C$28=IF(H259="6ème","Mixte",G259))*(Barèmes!$J$6:$J$28="+"))&gt;0,IF(R259&lt;=SUMIFS(Barèmes!$D$6:$D$28,Barèmes!$A$6:$A$28,"Vitesse — 30 m (s)",Barèmes!$B$6:$B$28,H259,Barèmes!$C$6:$C$28,IF(H259="6ème","Mixte",G259)),"à besoin",IF(R259&lt;=SUMIFS(Barèmes!$E$6:$E$28,Barèmes!$A$6:$A$28,"Vitesse — 30 m (s)",Barèmes!$B$6:$B$28,H259,Barèmes!$C$6:$C$28,IF(H259="6ème","Mixte",G259)),"fragile","satisfaisant")),IF(R259&gt;=SUMIFS(Barèmes!$D$6:$D$28,Barèmes!$A$6:$A$28,"Vitesse — 30 m (s)",Barèmes!$B$6:$B$28,H259,Barèmes!$C$6:$C$28,IF(H259="6ème","Mixte",G259)),"à besoin",IF(R259&gt;=SUMIFS(Barèmes!$E$6:$E$28,Barèmes!$A$6:$A$28,"Vitesse — 30 m (s)",Barèmes!$B$6:$B$28,H259,Barèmes!$C$6:$C$28,IF(H259="6ème","Mixte",G259)),"fragile","satisfaisant"))))</f>
        <v/>
      </c>
      <c r="T259" s="24" t="str">
        <f>IF(OR(R259="",SUMPRODUCT((Barèmes!$A$6:$A$28="Vitesse — 30 m (s)")*(Barèmes!$B$6:$B$28=H259)*(Barèmes!$C$6:$C$28=IF(H259="6ème","Mixte",G259)))=0),"",IF(SUMPRODUCT((Barèmes!$A$6:$A$28="Vitesse — 30 m (s)")*(Barèmes!$B$6:$B$28=H259)*(Barèmes!$C$6:$C$28=IF(H259="6ème","Mixte",G259))*(Barèmes!$J$6:$J$28="+"))&gt;0,IF(R259&lt;=SUMIFS(Barèmes!$F$6:$F$28,Barèmes!$A$6:$A$28,"Vitesse — 30 m (s)",Barèmes!$B$6:$B$28,H259,Barèmes!$C$6:$C$28,IF(H259="6ème","Mixte",G259)),Barèmes!$B$2,IF(R259&lt;=SUMIFS(Barèmes!$G$6:$G$28,Barèmes!$A$6:$A$28,"Vitesse — 30 m (s)",Barèmes!$B$6:$B$28,H259,Barèmes!$C$6:$C$28,IF(H259="6ème","Mixte",G259)),Barèmes!$C$2,IF(R259&lt;=SUMIFS(Barèmes!$H$6:$H$28,Barèmes!$A$6:$A$28,"Vitesse — 30 m (s)",Barèmes!$B$6:$B$28,H259,Barèmes!$C$6:$C$28,IF(H259="6ème","Mixte",G259)),Barèmes!$D$2,IF(R259&lt;=SUMIFS(Barèmes!$I$6:$I$28,Barèmes!$A$6:$A$28,"Vitesse — 30 m (s)",Barèmes!$B$6:$B$28,H259,Barèmes!$C$6:$C$28,IF(H259="6ème","Mixte",G259)),Barèmes!$E$2,Barèmes!$F$2)))),IF(R259&gt;=SUMIFS(Barèmes!$F$6:$F$28,Barèmes!$A$6:$A$28,"Vitesse — 30 m (s)",Barèmes!$B$6:$B$28,H259,Barèmes!$C$6:$C$28,IF(H259="6ème","Mixte",G259)),Barèmes!$B$2,IF(R259&gt;=SUMIFS(Barèmes!$G$6:$G$28,Barèmes!$A$6:$A$28,"Vitesse — 30 m (s)",Barèmes!$B$6:$B$28,H259,Barèmes!$C$6:$C$28,IF(H259="6ème","Mixte",G259)),Barèmes!$C$2,IF(R259&gt;=SUMIFS(Barèmes!$H$6:$H$28,Barèmes!$A$6:$A$28,"Vitesse — 30 m (s)",Barèmes!$B$6:$B$28,H259,Barèmes!$C$6:$C$28,IF(H259="6ème","Mixte",G259)),Barèmes!$D$2,IF(R259&gt;=SUMIFS(Barèmes!$I$6:$I$28,Barèmes!$A$6:$A$28,"Vitesse — 30 m (s)",Barèmes!$B$6:$B$28,H259,Barèmes!$C$6:$C$28,IF(H259="6ème","Mixte",G259)),Barèmes!$E$2,Barèmes!$F$2))))))</f>
        <v/>
      </c>
      <c r="U259" s="22"/>
      <c r="V259" s="25" t="str">
        <f>IF(OR(U259="",SUMPRODUCT((Barèmes!$A$6:$A$28="Vitesse — 50 m (s)")*(Barèmes!$B$6:$B$28=H259)*(Barèmes!$C$6:$C$28=IF(H259="6ème","Mixte",G259)))=0),"",IF(SUMPRODUCT((Barèmes!$A$6:$A$28="Vitesse — 50 m (s)")*(Barèmes!$B$6:$B$28=H259)*(Barèmes!$C$6:$C$28=IF(H259="6ème","Mixte",G259))*(Barèmes!$J$6:$J$28="+"))&gt;0,IF(U259&lt;=SUMIFS(Barèmes!$D$6:$D$28,Barèmes!$A$6:$A$28,"Vitesse — 50 m (s)",Barèmes!$B$6:$B$28,H259,Barèmes!$C$6:$C$28,IF(H259="6ème","Mixte",G259)),"à besoin",IF(U259&lt;=SUMIFS(Barèmes!$E$6:$E$28,Barèmes!$A$6:$A$28,"Vitesse — 50 m (s)",Barèmes!$B$6:$B$28,H259,Barèmes!$C$6:$C$28,IF(H259="6ème","Mixte",G259)),"fragile","satisfaisant")),IF(U259&gt;=SUMIFS(Barèmes!$D$6:$D$28,Barèmes!$A$6:$A$28,"Vitesse — 50 m (s)",Barèmes!$B$6:$B$28,H259,Barèmes!$C$6:$C$28,IF(H259="6ème","Mixte",G259)),"à besoin",IF(U259&gt;=SUMIFS(Barèmes!$E$6:$E$28,Barèmes!$A$6:$A$28,"Vitesse — 50 m (s)",Barèmes!$B$6:$B$28,H259,Barèmes!$C$6:$C$28,IF(H259="6ème","Mixte",G259)),"fragile","satisfaisant"))))</f>
        <v/>
      </c>
      <c r="W259" s="25" t="str">
        <f>IF(OR(U259="",SUMPRODUCT((Barèmes!$A$6:$A$28="Vitesse — 50 m (s)")*(Barèmes!$B$6:$B$28=H259)*(Barèmes!$C$6:$C$28=IF(H259="6ème","Mixte",G259)))=0),"",IF(SUMPRODUCT((Barèmes!$A$6:$A$28="Vitesse — 50 m (s)")*(Barèmes!$B$6:$B$28=H259)*(Barèmes!$C$6:$C$28=IF(H259="6ème","Mixte",G259))*(Barèmes!$J$6:$J$28="+"))&gt;0,IF(U259&lt;=SUMIFS(Barèmes!$F$6:$F$28,Barèmes!$A$6:$A$28,"Vitesse — 50 m (s)",Barèmes!$B$6:$B$28,H259,Barèmes!$C$6:$C$28,IF(H259="6ème","Mixte",G259)),Barèmes!$B$2,IF(U259&lt;=SUMIFS(Barèmes!$G$6:$G$28,Barèmes!$A$6:$A$28,"Vitesse — 50 m (s)",Barèmes!$B$6:$B$28,H259,Barèmes!$C$6:$C$28,IF(H259="6ème","Mixte",G259)),Barèmes!$C$2,IF(U259&lt;=SUMIFS(Barèmes!$H$6:$H$28,Barèmes!$A$6:$A$28,"Vitesse — 50 m (s)",Barèmes!$B$6:$B$28,H259,Barèmes!$C$6:$C$28,IF(H259="6ème","Mixte",G259)),Barèmes!$D$2,IF(U259&lt;=SUMIFS(Barèmes!$I$6:$I$28,Barèmes!$A$6:$A$28,"Vitesse — 50 m (s)",Barèmes!$B$6:$B$28,H259,Barèmes!$C$6:$C$28,IF(H259="6ème","Mixte",G259)),Barèmes!$E$2,Barèmes!$F$2)))),IF(U259&gt;=SUMIFS(Barèmes!$F$6:$F$28,Barèmes!$A$6:$A$28,"Vitesse — 50 m (s)",Barèmes!$B$6:$B$28,H259,Barèmes!$C$6:$C$28,IF(H259="6ème","Mixte",G259)),Barèmes!$B$2,IF(U259&gt;=SUMIFS(Barèmes!$G$6:$G$28,Barèmes!$A$6:$A$28,"Vitesse — 50 m (s)",Barèmes!$B$6:$B$28,H259,Barèmes!$C$6:$C$28,IF(H259="6ème","Mixte",G259)),Barèmes!$C$2,IF(U259&gt;=SUMIFS(Barèmes!$H$6:$H$28,Barèmes!$A$6:$A$28,"Vitesse — 50 m (s)",Barèmes!$B$6:$B$28,H259,Barèmes!$C$6:$C$28,IF(H259="6ème","Mixte",G259)),Barèmes!$D$2,IF(U259&gt;=SUMIFS(Barèmes!$I$6:$I$28,Barèmes!$A$6:$A$28,"Vitesse — 50 m (s)",Barèmes!$B$6:$B$28,H259,Barèmes!$C$6:$C$28,IF(H259="6ème","Mixte",G259)),Barèmes!$E$2,Barèmes!$F$2))))))</f>
        <v/>
      </c>
      <c r="X259" s="18"/>
      <c r="Y259" s="26" t="str" cm="1">
        <f t="array" ref="Y259">IF(OR(X259="",SUMPRODUCT((Barèmes!$A$6:$A$28="Souplesse (score 1-5)")*(Barèmes!$B$6:$B$28=H259)*(Barèmes!$C$6:$C$28=IF(H259="6ème","Mixte",G259)))=0),"",IF(SUMPRODUCT((Barèmes!$A$6:$A$28="Souplesse (score 1-5)")*(Barèmes!$B$6:$B$28=H259)*(Barèmes!$C$6:$C$28=IF(H259="6ème","Mixte",G259))*(Barèmes!$J$6:$J$28="+"))&gt;0,IF(X259&lt;=SUMIFS(Barèmes!$D$6:$D$28,Barèmes!$A$6:$A$28,"Souplesse (score 1-5)",Barèmes!$B$6:$B$28,H259,Barèmes!$C$6:$C$28,IF(H259="6ème","Mixte",G259)),"à besoin",IF(X259&lt;=SUMIFS(Barèmes!$E$6:$E$28,Barèmes!$A$6:$A$28,"Souplesse (score 1-5)",Barèmes!$B$6:$B$28,H259,Barèmes!$C$6:$C$28,IF(H259="6ème","Mixte",G259)),"fragile","satisfaisant")),IF(X259&gt;=SUMIFS(Barèmes!$D$6:$D$28,Barèmes!$A$6:$A$28,"Souplesse (score 1-5)",Barèmes!$B$6:$B$28,H259,Barèmes!$C$6:$C$28,IF(H259="6ème","Mixte",G259)),"à besoin",IF(X259&gt;=SUMIFS(Barèmes!$E$6:$E$28,Barèmes!$A$6:$A$28,"Souplesse (score 1-5)",Barèmes!$B$6:$B$28,H259,Barèmes!$C$6:$C$28,IF(H259="6ème","Mixte",G259)),"fragile","satisfaisant"))))</f>
        <v/>
      </c>
      <c r="Z259" s="26" t="str" cm="1">
        <f t="array" ref="Z259">IF(OR(X259="",SUMPRODUCT((Barèmes!$A$6:$A$28="Souplesse (score 1-5)")*(Barèmes!$B$6:$B$28=H259)*(Barèmes!$C$6:$C$28=IF(H259="6ème","Mixte",G259)))=0),"",IF(SUMPRODUCT((Barèmes!$A$6:$A$28="Souplesse (score 1-5)")*(Barèmes!$B$6:$B$28=H259)*(Barèmes!$C$6:$C$28=IF(H259="6ème","Mixte",G259))*(Barèmes!$J$6:$J$28="+"))&gt;0,IF(X259&lt;=SUMIFS(Barèmes!$F$6:$F$28,Barèmes!$A$6:$A$28,"Souplesse (score 1-5)",Barèmes!$B$6:$B$28,H259,Barèmes!$C$6:$C$28,IF(H259="6ème","Mixte",G259)),Barèmes!$B$2,IF(X259&lt;=SUMIFS(Barèmes!$G$6:$G$28,Barèmes!$A$6:$A$28,"Souplesse (score 1-5)",Barèmes!$B$6:$B$28,H259,Barèmes!$C$6:$C$28,IF(H259="6ème","Mixte",G259)),Barèmes!$C$2,IF(X259&lt;=SUMIFS(Barèmes!$H$6:$H$28,Barèmes!$A$6:$A$28,"Souplesse (score 1-5)",Barèmes!$B$6:$B$28,H259,Barèmes!$C$6:$C$28,IF(H259="6ème","Mixte",G259)),Barèmes!$D$2,IF(X259&lt;=SUMIFS(Barèmes!$I$6:$I$28,Barèmes!$A$6:$A$28,"Souplesse (score 1-5)",Barèmes!$B$6:$B$28,H259,Barèmes!$C$6:$C$28,IF(H259="6ème","Mixte",G259)),Barèmes!$E$2,Barèmes!$F$2)))),IF(X259&gt;=SUMIFS(Barèmes!$F$6:$F$28,Barèmes!$A$6:$A$28,"Souplesse (score 1-5)",Barèmes!$B$6:$B$28,H259,Barèmes!$C$6:$C$28,IF(H259="6ème","Mixte",G259)),Barèmes!$B$2,IF(X259&gt;=SUMIFS(Barèmes!$G$6:$G$28,Barèmes!$A$6:$A$28,"Souplesse (score 1-5)",Barèmes!$B$6:$B$28,H259,Barèmes!$C$6:$C$28,IF(H259="6ème","Mixte",G259)),Barèmes!$C$2,IF(X259&gt;=SUMIFS(Barèmes!$H$6:$H$28,Barèmes!$A$6:$A$28,"Souplesse (score 1-5)",Barèmes!$B$6:$B$28,H259,Barèmes!$C$6:$C$28,IF(H259="6ème","Mixte",G259)),Barèmes!$D$2,IF(X259&gt;=SUMIFS(Barèmes!$I$6:$I$28,Barèmes!$A$6:$A$28,"Souplesse (score 1-5)",Barèmes!$B$6:$B$28,H259,Barèmes!$C$6:$C$28,IF(H259="6ème","Mixte",G259)),Barèmes!$E$2,Barèmes!$F$2))))))</f>
        <v/>
      </c>
      <c r="AA259" s="22"/>
      <c r="AB259" s="27" t="str">
        <f>IF(OR(AA259="",SUMPRODUCT((Barèmes!$A$6:$A$28="Agilité — T-test 974 (s)")*(Barèmes!$B$6:$B$28=H259)*(Barèmes!$C$6:$C$28=IF(H259="6ème","Mixte",G259)))=0),"",IF(SUMPRODUCT((Barèmes!$A$6:$A$28="Agilité — T-test 974 (s)")*(Barèmes!$B$6:$B$28=H259)*(Barèmes!$C$6:$C$28=IF(H259="6ème","Mixte",G259))*(Barèmes!$J$6:$J$28="+"))&gt;0,IF(AA259&lt;=SUMIFS(Barèmes!$D$6:$D$28,Barèmes!$A$6:$A$28,"Agilité — T-test 974 (s)",Barèmes!$B$6:$B$28,H259,Barèmes!$C$6:$C$28,IF(H259="6ème","Mixte",G259)),"à besoin",IF(AA259&lt;=SUMIFS(Barèmes!$E$6:$E$28,Barèmes!$A$6:$A$28,"Agilité — T-test 974 (s)",Barèmes!$B$6:$B$28,H259,Barèmes!$C$6:$C$28,IF(H259="6ème","Mixte",G259)),"fragile","satisfaisant")),IF(AA259&gt;=SUMIFS(Barèmes!$D$6:$D$28,Barèmes!$A$6:$A$28,"Agilité — T-test 974 (s)",Barèmes!$B$6:$B$28,H259,Barèmes!$C$6:$C$28,IF(H259="6ème","Mixte",G259)),"à besoin",IF(AA259&gt;=SUMIFS(Barèmes!$E$6:$E$28,Barèmes!$A$6:$A$28,"Agilité — T-test 974 (s)",Barèmes!$B$6:$B$28,H259,Barèmes!$C$6:$C$28,IF(H259="6ème","Mixte",G259)),"fragile","satisfaisant"))))</f>
        <v/>
      </c>
      <c r="AC259" s="27" t="str">
        <f>IF(OR(AA259="",SUMPRODUCT((Barèmes!$A$6:$A$28="Agilité — T-test 974 (s)")*(Barèmes!$B$6:$B$28=H259)*(Barèmes!$C$6:$C$28=IF(H259="6ème","Mixte",G259)))=0),"",IF(SUMPRODUCT((Barèmes!$A$6:$A$28="Agilité — T-test 974 (s)")*(Barèmes!$B$6:$B$28=H259)*(Barèmes!$C$6:$C$28=IF(H259="6ème","Mixte",G259))*(Barèmes!$J$6:$J$28="+"))&gt;0,IF(AA259&lt;=SUMIFS(Barèmes!$F$6:$F$28,Barèmes!$A$6:$A$28,"Agilité — T-test 974 (s)",Barèmes!$B$6:$B$28,H259,Barèmes!$C$6:$C$28,IF(H259="6ème","Mixte",G259)),Barèmes!$B$2,IF(AA259&lt;=SUMIFS(Barèmes!$G$6:$G$28,Barèmes!$A$6:$A$28,"Agilité — T-test 974 (s)",Barèmes!$B$6:$B$28,H259,Barèmes!$C$6:$C$28,IF(H259="6ème","Mixte",G259)),Barèmes!$C$2,IF(AA259&lt;=SUMIFS(Barèmes!$H$6:$H$28,Barèmes!$A$6:$A$28,"Agilité — T-test 974 (s)",Barèmes!$B$6:$B$28,H259,Barèmes!$C$6:$C$28,IF(H259="6ème","Mixte",G259)),Barèmes!$D$2,IF(AA259&lt;=SUMIFS(Barèmes!$I$6:$I$28,Barèmes!$A$6:$A$28,"Agilité — T-test 974 (s)",Barèmes!$B$6:$B$28,H259,Barèmes!$C$6:$C$28,IF(H259="6ème","Mixte",G259)),Barèmes!$E$2,Barèmes!$F$2)))),IF(AA259&gt;=SUMIFS(Barèmes!$F$6:$F$28,Barèmes!$A$6:$A$28,"Agilité — T-test 974 (s)",Barèmes!$B$6:$B$28,H259,Barèmes!$C$6:$C$28,IF(H259="6ème","Mixte",G259)),Barèmes!$B$2,IF(AA259&gt;=SUMIFS(Barèmes!$G$6:$G$28,Barèmes!$A$6:$A$28,"Agilité — T-test 974 (s)",Barèmes!$B$6:$B$28,H259,Barèmes!$C$6:$C$28,IF(H259="6ème","Mixte",G259)),Barèmes!$C$2,IF(AA259&gt;=SUMIFS(Barèmes!$H$6:$H$28,Barèmes!$A$6:$A$28,"Agilité — T-test 974 (s)",Barèmes!$B$6:$B$28,H259,Barèmes!$C$6:$C$28,IF(H259="6ème","Mixte",G259)),Barèmes!$D$2,IF(AA259&gt;=SUMIFS(Barèmes!$I$6:$I$28,Barèmes!$A$6:$A$28,"Agilité — T-test 974 (s)",Barèmes!$B$6:$B$28,H259,Barèmes!$C$6:$C$28,IF(H259="6ème","Mixte",G259)),Barèmes!$E$2,Barèmes!$F$2))))))</f>
        <v/>
      </c>
      <c r="AD259" s="28" t="str">
        <f t="shared" si="26"/>
        <v/>
      </c>
      <c r="AE259" s="29" t="str">
        <f t="shared" si="27"/>
        <v/>
      </c>
      <c r="AF259" s="30" t="str">
        <f>IF(OR(AD259="",SUMPRODUCT((Barèmes!$A$6:$A$28="Surcoût d'agilité (s) — technique")*(Barèmes!$B$6:$B$28=H259)*(Barèmes!$C$6:$C$28=IF(H259="6ème","Mixte",G259)))=0),"",IF(SUMPRODUCT((Barèmes!$A$6:$A$28="Surcoût d'agilité (s) — technique")*(Barèmes!$B$6:$B$28=H259)*(Barèmes!$C$6:$C$28=IF(H259="6ème","Mixte",G259))*(Barèmes!$J$6:$J$28="+"))&gt;0,IF(AD259&lt;=SUMIFS(Barèmes!$D$6:$D$28,Barèmes!$A$6:$A$28,"Surcoût d'agilité (s) — technique",Barèmes!$B$6:$B$28,H259,Barèmes!$C$6:$C$28,IF(H259="6ème","Mixte",G259)),"à besoin",IF(AD259&lt;=SUMIFS(Barèmes!$E$6:$E$28,Barèmes!$A$6:$A$28,"Surcoût d'agilité (s) — technique",Barèmes!$B$6:$B$28,H259,Barèmes!$C$6:$C$28,IF(H259="6ème","Mixte",G259)),"fragile","satisfaisant")),IF(AD259&gt;=SUMIFS(Barèmes!$D$6:$D$28,Barèmes!$A$6:$A$28,"Surcoût d'agilité (s) — technique",Barèmes!$B$6:$B$28,H259,Barèmes!$C$6:$C$28,IF(H259="6ème","Mixte",G259)),"à besoin",IF(AD259&gt;=SUMIFS(Barèmes!$E$6:$E$28,Barèmes!$A$6:$A$28,"Surcoût d'agilité (s) — technique",Barèmes!$B$6:$B$28,H259,Barèmes!$C$6:$C$28,IF(H259="6ème","Mixte",G259)),"fragile","satisfaisant"))))</f>
        <v/>
      </c>
      <c r="AG259" s="30" t="str">
        <f>IF(OR(AD259="",SUMPRODUCT((Barèmes!$A$6:$A$28="Surcoût d'agilité (s) — technique")*(Barèmes!$B$6:$B$28=H259)*(Barèmes!$C$6:$C$28=IF(H259="6ème","Mixte",G259)))=0),"",IF(SUMPRODUCT((Barèmes!$A$6:$A$28="Surcoût d'agilité (s) — technique")*(Barèmes!$B$6:$B$28=H259)*(Barèmes!$C$6:$C$28=IF(H259="6ème","Mixte",G259))*(Barèmes!$J$6:$J$28="+"))&gt;0,IF(AD259&lt;=SUMIFS(Barèmes!$F$6:$F$28,Barèmes!$A$6:$A$28,"Surcoût d'agilité (s) — technique",Barèmes!$B$6:$B$28,H259,Barèmes!$C$6:$C$28,IF(H259="6ème","Mixte",G259)),Barèmes!$B$2,IF(AD259&lt;=SUMIFS(Barèmes!$G$6:$G$28,Barèmes!$A$6:$A$28,"Surcoût d'agilité (s) — technique",Barèmes!$B$6:$B$28,H259,Barèmes!$C$6:$C$28,IF(H259="6ème","Mixte",G259)),Barèmes!$C$2,IF(AD259&lt;=SUMIFS(Barèmes!$H$6:$H$28,Barèmes!$A$6:$A$28,"Surcoût d'agilité (s) — technique",Barèmes!$B$6:$B$28,H259,Barèmes!$C$6:$C$28,IF(H259="6ème","Mixte",G259)),Barèmes!$D$2,IF(AD259&lt;=SUMIFS(Barèmes!$I$6:$I$28,Barèmes!$A$6:$A$28,"Surcoût d'agilité (s) — technique",Barèmes!$B$6:$B$28,H259,Barèmes!$C$6:$C$28,IF(H259="6ème","Mixte",G259)),Barèmes!$E$2,Barèmes!$F$2)))),IF(AD259&gt;=SUMIFS(Barèmes!$F$6:$F$28,Barèmes!$A$6:$A$28,"Surcoût d'agilité (s) — technique",Barèmes!$B$6:$B$28,H259,Barèmes!$C$6:$C$28,IF(H259="6ème","Mixte",G259)),Barèmes!$B$2,IF(AD259&gt;=SUMIFS(Barèmes!$G$6:$G$28,Barèmes!$A$6:$A$28,"Surcoût d'agilité (s) — technique",Barèmes!$B$6:$B$28,H259,Barèmes!$C$6:$C$28,IF(H259="6ème","Mixte",G259)),Barèmes!$C$2,IF(AD259&gt;=SUMIFS(Barèmes!$H$6:$H$28,Barèmes!$A$6:$A$28,"Surcoût d'agilité (s) — technique",Barèmes!$B$6:$B$28,H259,Barèmes!$C$6:$C$28,IF(H259="6ème","Mixte",G259)),Barèmes!$D$2,IF(AD259&gt;=SUMIFS(Barèmes!$I$6:$I$28,Barèmes!$A$6:$A$28,"Surcoût d'agilité (s) — technique",Barèmes!$B$6:$B$28,H259,Barèmes!$C$6:$C$28,IF(H259="6ème","Mixte",G259)),Barèmes!$E$2,Barèmes!$F$2))))))</f>
        <v/>
      </c>
      <c r="AH259" s="31" t="str">
        <f>IF((IF(N259="",0,1)+IF(Q259="",0,1)+IF(W259="",0,1)+IF(Z259="",0,1)+IF(AC259="",0,1))=0,"",3*IF(N259=Barèmes!$B$2,1,IF(N259=Barèmes!$C$2,2,IF(N259=Barèmes!$D$2,3,IF(N259=Barèmes!$E$2,4,IF(N259=Barèmes!$F$2,5,0)))))+3*IF(Q259=Barèmes!$B$2,1,IF(Q259=Barèmes!$C$2,2,IF(Q259=Barèmes!$D$2,3,IF(Q259=Barèmes!$E$2,4,IF(Q259=Barèmes!$F$2,5,0)))))+2*IF(W259=Barèmes!$B$2,1,IF(W259=Barèmes!$C$2,2,IF(W259=Barèmes!$D$2,3,IF(W259=Barèmes!$E$2,4,IF(W259=Barèmes!$F$2,5,0)))))+1*IF(Z259=Barèmes!$B$2,1,IF(Z259=Barèmes!$C$2,2,IF(Z259=Barèmes!$D$2,3,IF(Z259=Barèmes!$E$2,4,IF(Z259=Barèmes!$F$2,5,0)))))+1*IF(AC259=Barèmes!$B$2,1,IF(AC259=Barèmes!$C$2,2,IF(AC259=Barèmes!$D$2,3,IF(AC259=Barèmes!$E$2,4,IF(AC259=Barèmes!$F$2,5,0))))))</f>
        <v/>
      </c>
      <c r="AI259" s="31"/>
      <c r="AJ259" s="32" t="str">
        <f>IFERROR(INDEX(Croissance!$B$5:$B$604,MATCH(A259,Croissance!$A$5:$A$604,0)),"")</f>
        <v/>
      </c>
      <c r="AK259" s="32" t="str">
        <f>IFERROR(INDEX(Croissance!$C$5:$C$604,MATCH(A259,Croissance!$A$5:$A$604,0)),"")</f>
        <v/>
      </c>
      <c r="AL259" s="32" t="str">
        <f>IFERROR(INDEX(Croissance!$D$5:$D$604,MATCH(A259,Croissance!$A$5:$A$604,0)),"")</f>
        <v/>
      </c>
      <c r="AM259" s="32" t="str">
        <f>IFERROR(INDEX(Croissance!$E$5:$E$604,MATCH(A259,Croissance!$A$5:$A$604,0)),"")</f>
        <v/>
      </c>
      <c r="AO259" s="33">
        <f t="shared" si="32"/>
        <v>0</v>
      </c>
      <c r="AP259" s="33">
        <f t="shared" si="28"/>
        <v>0</v>
      </c>
      <c r="AQ259" s="33">
        <f>IF(A259="",0,IF(AND(OR('Synthèse classe'!$C$2="Tous",C259='Synthèse classe'!$C$2),OR('Synthèse classe'!$C$3="Toutes",D259='Synthèse classe'!$C$3),OR('Synthèse classe'!$C$4="Toutes",AND('Synthèse classe'!$C$4="Dernière",AP259=1),B259=IFERROR(VALUE('Synthèse classe'!$C$4),0))),1,0))</f>
        <v>0</v>
      </c>
      <c r="AR259" s="34" t="str">
        <f t="shared" si="29"/>
        <v/>
      </c>
    </row>
    <row r="260" spans="1:44" x14ac:dyDescent="0.2">
      <c r="A260" s="17" t="str">
        <f t="shared" si="25"/>
        <v/>
      </c>
      <c r="B260" s="18"/>
      <c r="C260" s="19"/>
      <c r="D260" s="19"/>
      <c r="E260" s="19"/>
      <c r="F260" s="19"/>
      <c r="G260" s="19"/>
      <c r="H260" s="17" t="str">
        <f t="shared" si="30"/>
        <v/>
      </c>
      <c r="I260" s="20"/>
      <c r="J260" s="18"/>
      <c r="K260" s="19"/>
      <c r="L260" s="21" t="str">
        <f t="shared" si="31"/>
        <v/>
      </c>
      <c r="M260" s="21" t="str">
        <f>IF(OR(J260="",SUMPRODUCT((Barèmes!$A$6:$A$28="Endurance — Luc Léger (palier)")*(Barèmes!$B$6:$B$28=H260)*(Barèmes!$C$6:$C$28=IF(H260="6ème","Mixte",G260)))=0),"",IF(SUMPRODUCT((Barèmes!$A$6:$A$28="Endurance — Luc Léger (palier)")*(Barèmes!$B$6:$B$28=H260)*(Barèmes!$C$6:$C$28=IF(H260="6ème","Mixte",G260))*(Barèmes!$J$6:$J$28="+"))&gt;0,IF(J260&lt;=SUMIFS(Barèmes!$D$6:$D$28,Barèmes!$A$6:$A$28,"Endurance — Luc Léger (palier)",Barèmes!$B$6:$B$28,H260,Barèmes!$C$6:$C$28,IF(H260="6ème","Mixte",G260)),"à besoin",IF(J260&lt;=SUMIFS(Barèmes!$E$6:$E$28,Barèmes!$A$6:$A$28,"Endurance — Luc Léger (palier)",Barèmes!$B$6:$B$28,H260,Barèmes!$C$6:$C$28,IF(H260="6ème","Mixte",G260)),"fragile","satisfaisant")),IF(J260&gt;=SUMIFS(Barèmes!$D$6:$D$28,Barèmes!$A$6:$A$28,"Endurance — Luc Léger (palier)",Barèmes!$B$6:$B$28,H260,Barèmes!$C$6:$C$28,IF(H260="6ème","Mixte",G260)),"à besoin",IF(J260&gt;=SUMIFS(Barèmes!$E$6:$E$28,Barèmes!$A$6:$A$28,"Endurance — Luc Léger (palier)",Barèmes!$B$6:$B$28,H260,Barèmes!$C$6:$C$28,IF(H260="6ème","Mixte",G260)),"fragile","satisfaisant"))))</f>
        <v/>
      </c>
      <c r="N260" s="21" t="str">
        <f>IF(OR(J260="",SUMPRODUCT((Barèmes!$A$6:$A$28="Endurance — Luc Léger (palier)")*(Barèmes!$B$6:$B$28=H260)*(Barèmes!$C$6:$C$28=IF(H260="6ème","Mixte",G260)))=0),"",IF(SUMPRODUCT((Barèmes!$A$6:$A$28="Endurance — Luc Léger (palier)")*(Barèmes!$B$6:$B$28=H260)*(Barèmes!$C$6:$C$28=IF(H260="6ème","Mixte",G260))*(Barèmes!$J$6:$J$28="+"))&gt;0,IF(J260&lt;=SUMIFS(Barèmes!$F$6:$F$28,Barèmes!$A$6:$A$28,"Endurance — Luc Léger (palier)",Barèmes!$B$6:$B$28,H260,Barèmes!$C$6:$C$28,IF(H260="6ème","Mixte",G260)),Barèmes!$B$2,IF(J260&lt;=SUMIFS(Barèmes!$G$6:$G$28,Barèmes!$A$6:$A$28,"Endurance — Luc Léger (palier)",Barèmes!$B$6:$B$28,H260,Barèmes!$C$6:$C$28,IF(H260="6ème","Mixte",G260)),Barèmes!$C$2,IF(J260&lt;=SUMIFS(Barèmes!$H$6:$H$28,Barèmes!$A$6:$A$28,"Endurance — Luc Léger (palier)",Barèmes!$B$6:$B$28,H260,Barèmes!$C$6:$C$28,IF(H260="6ème","Mixte",G260)),Barèmes!$D$2,IF(J260&lt;=SUMIFS(Barèmes!$I$6:$I$28,Barèmes!$A$6:$A$28,"Endurance — Luc Léger (palier)",Barèmes!$B$6:$B$28,H260,Barèmes!$C$6:$C$28,IF(H260="6ème","Mixte",G260)),Barèmes!$E$2,Barèmes!$F$2)))),IF(J260&gt;=SUMIFS(Barèmes!$F$6:$F$28,Barèmes!$A$6:$A$28,"Endurance — Luc Léger (palier)",Barèmes!$B$6:$B$28,H260,Barèmes!$C$6:$C$28,IF(H260="6ème","Mixte",G260)),Barèmes!$B$2,IF(J260&gt;=SUMIFS(Barèmes!$G$6:$G$28,Barèmes!$A$6:$A$28,"Endurance — Luc Léger (palier)",Barèmes!$B$6:$B$28,H260,Barèmes!$C$6:$C$28,IF(H260="6ème","Mixte",G260)),Barèmes!$C$2,IF(J260&gt;=SUMIFS(Barèmes!$H$6:$H$28,Barèmes!$A$6:$A$28,"Endurance — Luc Léger (palier)",Barèmes!$B$6:$B$28,H260,Barèmes!$C$6:$C$28,IF(H260="6ème","Mixte",G260)),Barèmes!$D$2,IF(J260&gt;=SUMIFS(Barèmes!$I$6:$I$28,Barèmes!$A$6:$A$28,"Endurance — Luc Léger (palier)",Barèmes!$B$6:$B$28,H260,Barèmes!$C$6:$C$28,IF(H260="6ème","Mixte",G260)),Barèmes!$E$2,Barèmes!$F$2))))))</f>
        <v/>
      </c>
      <c r="O260" s="22"/>
      <c r="P260" s="23" t="str">
        <f>IF(OR(O260="",SUMPRODUCT((Barèmes!$A$6:$A$28="Force bas du corps — Saut en longueur (m)")*(Barèmes!$B$6:$B$28=H260)*(Barèmes!$C$6:$C$28=IF(H260="6ème","Mixte",G260)))=0),"",IF(SUMPRODUCT((Barèmes!$A$6:$A$28="Force bas du corps — Saut en longueur (m)")*(Barèmes!$B$6:$B$28=H260)*(Barèmes!$C$6:$C$28=IF(H260="6ème","Mixte",G260))*(Barèmes!$J$6:$J$28="+"))&gt;0,IF(O260&lt;=SUMIFS(Barèmes!$D$6:$D$28,Barèmes!$A$6:$A$28,"Force bas du corps — Saut en longueur (m)",Barèmes!$B$6:$B$28,H260,Barèmes!$C$6:$C$28,IF(H260="6ème","Mixte",G260)),"à besoin",IF(O260&lt;=SUMIFS(Barèmes!$E$6:$E$28,Barèmes!$A$6:$A$28,"Force bas du corps — Saut en longueur (m)",Barèmes!$B$6:$B$28,H260,Barèmes!$C$6:$C$28,IF(H260="6ème","Mixte",G260)),"fragile","satisfaisant")),IF(O260&gt;=SUMIFS(Barèmes!$D$6:$D$28,Barèmes!$A$6:$A$28,"Force bas du corps — Saut en longueur (m)",Barèmes!$B$6:$B$28,H260,Barèmes!$C$6:$C$28,IF(H260="6ème","Mixte",G260)),"à besoin",IF(O260&gt;=SUMIFS(Barèmes!$E$6:$E$28,Barèmes!$A$6:$A$28,"Force bas du corps — Saut en longueur (m)",Barèmes!$B$6:$B$28,H260,Barèmes!$C$6:$C$28,IF(H260="6ème","Mixte",G260)),"fragile","satisfaisant"))))</f>
        <v/>
      </c>
      <c r="Q260" s="23" t="str">
        <f>IF(OR(O260="",SUMPRODUCT((Barèmes!$A$6:$A$28="Force bas du corps — Saut en longueur (m)")*(Barèmes!$B$6:$B$28=H260)*(Barèmes!$C$6:$C$28=IF(H260="6ème","Mixte",G260)))=0),"",IF(SUMPRODUCT((Barèmes!$A$6:$A$28="Force bas du corps — Saut en longueur (m)")*(Barèmes!$B$6:$B$28=H260)*(Barèmes!$C$6:$C$28=IF(H260="6ème","Mixte",G260))*(Barèmes!$J$6:$J$28="+"))&gt;0,IF(O260&lt;=SUMIFS(Barèmes!$F$6:$F$28,Barèmes!$A$6:$A$28,"Force bas du corps — Saut en longueur (m)",Barèmes!$B$6:$B$28,H260,Barèmes!$C$6:$C$28,IF(H260="6ème","Mixte",G260)),Barèmes!$B$2,IF(O260&lt;=SUMIFS(Barèmes!$G$6:$G$28,Barèmes!$A$6:$A$28,"Force bas du corps — Saut en longueur (m)",Barèmes!$B$6:$B$28,H260,Barèmes!$C$6:$C$28,IF(H260="6ème","Mixte",G260)),Barèmes!$C$2,IF(O260&lt;=SUMIFS(Barèmes!$H$6:$H$28,Barèmes!$A$6:$A$28,"Force bas du corps — Saut en longueur (m)",Barèmes!$B$6:$B$28,H260,Barèmes!$C$6:$C$28,IF(H260="6ème","Mixte",G260)),Barèmes!$D$2,IF(O260&lt;=SUMIFS(Barèmes!$I$6:$I$28,Barèmes!$A$6:$A$28,"Force bas du corps — Saut en longueur (m)",Barèmes!$B$6:$B$28,H260,Barèmes!$C$6:$C$28,IF(H260="6ème","Mixte",G260)),Barèmes!$E$2,Barèmes!$F$2)))),IF(O260&gt;=SUMIFS(Barèmes!$F$6:$F$28,Barèmes!$A$6:$A$28,"Force bas du corps — Saut en longueur (m)",Barèmes!$B$6:$B$28,H260,Barèmes!$C$6:$C$28,IF(H260="6ème","Mixte",G260)),Barèmes!$B$2,IF(O260&gt;=SUMIFS(Barèmes!$G$6:$G$28,Barèmes!$A$6:$A$28,"Force bas du corps — Saut en longueur (m)",Barèmes!$B$6:$B$28,H260,Barèmes!$C$6:$C$28,IF(H260="6ème","Mixte",G260)),Barèmes!$C$2,IF(O260&gt;=SUMIFS(Barèmes!$H$6:$H$28,Barèmes!$A$6:$A$28,"Force bas du corps — Saut en longueur (m)",Barèmes!$B$6:$B$28,H260,Barèmes!$C$6:$C$28,IF(H260="6ème","Mixte",G260)),Barèmes!$D$2,IF(O260&gt;=SUMIFS(Barèmes!$I$6:$I$28,Barèmes!$A$6:$A$28,"Force bas du corps — Saut en longueur (m)",Barèmes!$B$6:$B$28,H260,Barèmes!$C$6:$C$28,IF(H260="6ème","Mixte",G260)),Barèmes!$E$2,Barèmes!$F$2))))))</f>
        <v/>
      </c>
      <c r="R260" s="22"/>
      <c r="S260" s="24" t="str">
        <f>IF(OR(R260="",SUMPRODUCT((Barèmes!$A$6:$A$28="Vitesse — 30 m (s)")*(Barèmes!$B$6:$B$28=H260)*(Barèmes!$C$6:$C$28=IF(H260="6ème","Mixte",G260)))=0),"",IF(SUMPRODUCT((Barèmes!$A$6:$A$28="Vitesse — 30 m (s)")*(Barèmes!$B$6:$B$28=H260)*(Barèmes!$C$6:$C$28=IF(H260="6ème","Mixte",G260))*(Barèmes!$J$6:$J$28="+"))&gt;0,IF(R260&lt;=SUMIFS(Barèmes!$D$6:$D$28,Barèmes!$A$6:$A$28,"Vitesse — 30 m (s)",Barèmes!$B$6:$B$28,H260,Barèmes!$C$6:$C$28,IF(H260="6ème","Mixte",G260)),"à besoin",IF(R260&lt;=SUMIFS(Barèmes!$E$6:$E$28,Barèmes!$A$6:$A$28,"Vitesse — 30 m (s)",Barèmes!$B$6:$B$28,H260,Barèmes!$C$6:$C$28,IF(H260="6ème","Mixte",G260)),"fragile","satisfaisant")),IF(R260&gt;=SUMIFS(Barèmes!$D$6:$D$28,Barèmes!$A$6:$A$28,"Vitesse — 30 m (s)",Barèmes!$B$6:$B$28,H260,Barèmes!$C$6:$C$28,IF(H260="6ème","Mixte",G260)),"à besoin",IF(R260&gt;=SUMIFS(Barèmes!$E$6:$E$28,Barèmes!$A$6:$A$28,"Vitesse — 30 m (s)",Barèmes!$B$6:$B$28,H260,Barèmes!$C$6:$C$28,IF(H260="6ème","Mixte",G260)),"fragile","satisfaisant"))))</f>
        <v/>
      </c>
      <c r="T260" s="24" t="str">
        <f>IF(OR(R260="",SUMPRODUCT((Barèmes!$A$6:$A$28="Vitesse — 30 m (s)")*(Barèmes!$B$6:$B$28=H260)*(Barèmes!$C$6:$C$28=IF(H260="6ème","Mixte",G260)))=0),"",IF(SUMPRODUCT((Barèmes!$A$6:$A$28="Vitesse — 30 m (s)")*(Barèmes!$B$6:$B$28=H260)*(Barèmes!$C$6:$C$28=IF(H260="6ème","Mixte",G260))*(Barèmes!$J$6:$J$28="+"))&gt;0,IF(R260&lt;=SUMIFS(Barèmes!$F$6:$F$28,Barèmes!$A$6:$A$28,"Vitesse — 30 m (s)",Barèmes!$B$6:$B$28,H260,Barèmes!$C$6:$C$28,IF(H260="6ème","Mixte",G260)),Barèmes!$B$2,IF(R260&lt;=SUMIFS(Barèmes!$G$6:$G$28,Barèmes!$A$6:$A$28,"Vitesse — 30 m (s)",Barèmes!$B$6:$B$28,H260,Barèmes!$C$6:$C$28,IF(H260="6ème","Mixte",G260)),Barèmes!$C$2,IF(R260&lt;=SUMIFS(Barèmes!$H$6:$H$28,Barèmes!$A$6:$A$28,"Vitesse — 30 m (s)",Barèmes!$B$6:$B$28,H260,Barèmes!$C$6:$C$28,IF(H260="6ème","Mixte",G260)),Barèmes!$D$2,IF(R260&lt;=SUMIFS(Barèmes!$I$6:$I$28,Barèmes!$A$6:$A$28,"Vitesse — 30 m (s)",Barèmes!$B$6:$B$28,H260,Barèmes!$C$6:$C$28,IF(H260="6ème","Mixte",G260)),Barèmes!$E$2,Barèmes!$F$2)))),IF(R260&gt;=SUMIFS(Barèmes!$F$6:$F$28,Barèmes!$A$6:$A$28,"Vitesse — 30 m (s)",Barèmes!$B$6:$B$28,H260,Barèmes!$C$6:$C$28,IF(H260="6ème","Mixte",G260)),Barèmes!$B$2,IF(R260&gt;=SUMIFS(Barèmes!$G$6:$G$28,Barèmes!$A$6:$A$28,"Vitesse — 30 m (s)",Barèmes!$B$6:$B$28,H260,Barèmes!$C$6:$C$28,IF(H260="6ème","Mixte",G260)),Barèmes!$C$2,IF(R260&gt;=SUMIFS(Barèmes!$H$6:$H$28,Barèmes!$A$6:$A$28,"Vitesse — 30 m (s)",Barèmes!$B$6:$B$28,H260,Barèmes!$C$6:$C$28,IF(H260="6ème","Mixte",G260)),Barèmes!$D$2,IF(R260&gt;=SUMIFS(Barèmes!$I$6:$I$28,Barèmes!$A$6:$A$28,"Vitesse — 30 m (s)",Barèmes!$B$6:$B$28,H260,Barèmes!$C$6:$C$28,IF(H260="6ème","Mixte",G260)),Barèmes!$E$2,Barèmes!$F$2))))))</f>
        <v/>
      </c>
      <c r="U260" s="22"/>
      <c r="V260" s="25" t="str">
        <f>IF(OR(U260="",SUMPRODUCT((Barèmes!$A$6:$A$28="Vitesse — 50 m (s)")*(Barèmes!$B$6:$B$28=H260)*(Barèmes!$C$6:$C$28=IF(H260="6ème","Mixte",G260)))=0),"",IF(SUMPRODUCT((Barèmes!$A$6:$A$28="Vitesse — 50 m (s)")*(Barèmes!$B$6:$B$28=H260)*(Barèmes!$C$6:$C$28=IF(H260="6ème","Mixte",G260))*(Barèmes!$J$6:$J$28="+"))&gt;0,IF(U260&lt;=SUMIFS(Barèmes!$D$6:$D$28,Barèmes!$A$6:$A$28,"Vitesse — 50 m (s)",Barèmes!$B$6:$B$28,H260,Barèmes!$C$6:$C$28,IF(H260="6ème","Mixte",G260)),"à besoin",IF(U260&lt;=SUMIFS(Barèmes!$E$6:$E$28,Barèmes!$A$6:$A$28,"Vitesse — 50 m (s)",Barèmes!$B$6:$B$28,H260,Barèmes!$C$6:$C$28,IF(H260="6ème","Mixte",G260)),"fragile","satisfaisant")),IF(U260&gt;=SUMIFS(Barèmes!$D$6:$D$28,Barèmes!$A$6:$A$28,"Vitesse — 50 m (s)",Barèmes!$B$6:$B$28,H260,Barèmes!$C$6:$C$28,IF(H260="6ème","Mixte",G260)),"à besoin",IF(U260&gt;=SUMIFS(Barèmes!$E$6:$E$28,Barèmes!$A$6:$A$28,"Vitesse — 50 m (s)",Barèmes!$B$6:$B$28,H260,Barèmes!$C$6:$C$28,IF(H260="6ème","Mixte",G260)),"fragile","satisfaisant"))))</f>
        <v/>
      </c>
      <c r="W260" s="25" t="str">
        <f>IF(OR(U260="",SUMPRODUCT((Barèmes!$A$6:$A$28="Vitesse — 50 m (s)")*(Barèmes!$B$6:$B$28=H260)*(Barèmes!$C$6:$C$28=IF(H260="6ème","Mixte",G260)))=0),"",IF(SUMPRODUCT((Barèmes!$A$6:$A$28="Vitesse — 50 m (s)")*(Barèmes!$B$6:$B$28=H260)*(Barèmes!$C$6:$C$28=IF(H260="6ème","Mixte",G260))*(Barèmes!$J$6:$J$28="+"))&gt;0,IF(U260&lt;=SUMIFS(Barèmes!$F$6:$F$28,Barèmes!$A$6:$A$28,"Vitesse — 50 m (s)",Barèmes!$B$6:$B$28,H260,Barèmes!$C$6:$C$28,IF(H260="6ème","Mixte",G260)),Barèmes!$B$2,IF(U260&lt;=SUMIFS(Barèmes!$G$6:$G$28,Barèmes!$A$6:$A$28,"Vitesse — 50 m (s)",Barèmes!$B$6:$B$28,H260,Barèmes!$C$6:$C$28,IF(H260="6ème","Mixte",G260)),Barèmes!$C$2,IF(U260&lt;=SUMIFS(Barèmes!$H$6:$H$28,Barèmes!$A$6:$A$28,"Vitesse — 50 m (s)",Barèmes!$B$6:$B$28,H260,Barèmes!$C$6:$C$28,IF(H260="6ème","Mixte",G260)),Barèmes!$D$2,IF(U260&lt;=SUMIFS(Barèmes!$I$6:$I$28,Barèmes!$A$6:$A$28,"Vitesse — 50 m (s)",Barèmes!$B$6:$B$28,H260,Barèmes!$C$6:$C$28,IF(H260="6ème","Mixte",G260)),Barèmes!$E$2,Barèmes!$F$2)))),IF(U260&gt;=SUMIFS(Barèmes!$F$6:$F$28,Barèmes!$A$6:$A$28,"Vitesse — 50 m (s)",Barèmes!$B$6:$B$28,H260,Barèmes!$C$6:$C$28,IF(H260="6ème","Mixte",G260)),Barèmes!$B$2,IF(U260&gt;=SUMIFS(Barèmes!$G$6:$G$28,Barèmes!$A$6:$A$28,"Vitesse — 50 m (s)",Barèmes!$B$6:$B$28,H260,Barèmes!$C$6:$C$28,IF(H260="6ème","Mixte",G260)),Barèmes!$C$2,IF(U260&gt;=SUMIFS(Barèmes!$H$6:$H$28,Barèmes!$A$6:$A$28,"Vitesse — 50 m (s)",Barèmes!$B$6:$B$28,H260,Barèmes!$C$6:$C$28,IF(H260="6ème","Mixte",G260)),Barèmes!$D$2,IF(U260&gt;=SUMIFS(Barèmes!$I$6:$I$28,Barèmes!$A$6:$A$28,"Vitesse — 50 m (s)",Barèmes!$B$6:$B$28,H260,Barèmes!$C$6:$C$28,IF(H260="6ème","Mixte",G260)),Barèmes!$E$2,Barèmes!$F$2))))))</f>
        <v/>
      </c>
      <c r="X260" s="18"/>
      <c r="Y260" s="26" t="str" cm="1">
        <f t="array" ref="Y260">IF(OR(X260="",SUMPRODUCT((Barèmes!$A$6:$A$28="Souplesse (score 1-5)")*(Barèmes!$B$6:$B$28=H260)*(Barèmes!$C$6:$C$28=IF(H260="6ème","Mixte",G260)))=0),"",IF(SUMPRODUCT((Barèmes!$A$6:$A$28="Souplesse (score 1-5)")*(Barèmes!$B$6:$B$28=H260)*(Barèmes!$C$6:$C$28=IF(H260="6ème","Mixte",G260))*(Barèmes!$J$6:$J$28="+"))&gt;0,IF(X260&lt;=SUMIFS(Barèmes!$D$6:$D$28,Barèmes!$A$6:$A$28,"Souplesse (score 1-5)",Barèmes!$B$6:$B$28,H260,Barèmes!$C$6:$C$28,IF(H260="6ème","Mixte",G260)),"à besoin",IF(X260&lt;=SUMIFS(Barèmes!$E$6:$E$28,Barèmes!$A$6:$A$28,"Souplesse (score 1-5)",Barèmes!$B$6:$B$28,H260,Barèmes!$C$6:$C$28,IF(H260="6ème","Mixte",G260)),"fragile","satisfaisant")),IF(X260&gt;=SUMIFS(Barèmes!$D$6:$D$28,Barèmes!$A$6:$A$28,"Souplesse (score 1-5)",Barèmes!$B$6:$B$28,H260,Barèmes!$C$6:$C$28,IF(H260="6ème","Mixte",G260)),"à besoin",IF(X260&gt;=SUMIFS(Barèmes!$E$6:$E$28,Barèmes!$A$6:$A$28,"Souplesse (score 1-5)",Barèmes!$B$6:$B$28,H260,Barèmes!$C$6:$C$28,IF(H260="6ème","Mixte",G260)),"fragile","satisfaisant"))))</f>
        <v/>
      </c>
      <c r="Z260" s="26" t="str" cm="1">
        <f t="array" ref="Z260">IF(OR(X260="",SUMPRODUCT((Barèmes!$A$6:$A$28="Souplesse (score 1-5)")*(Barèmes!$B$6:$B$28=H260)*(Barèmes!$C$6:$C$28=IF(H260="6ème","Mixte",G260)))=0),"",IF(SUMPRODUCT((Barèmes!$A$6:$A$28="Souplesse (score 1-5)")*(Barèmes!$B$6:$B$28=H260)*(Barèmes!$C$6:$C$28=IF(H260="6ème","Mixte",G260))*(Barèmes!$J$6:$J$28="+"))&gt;0,IF(X260&lt;=SUMIFS(Barèmes!$F$6:$F$28,Barèmes!$A$6:$A$28,"Souplesse (score 1-5)",Barèmes!$B$6:$B$28,H260,Barèmes!$C$6:$C$28,IF(H260="6ème","Mixte",G260)),Barèmes!$B$2,IF(X260&lt;=SUMIFS(Barèmes!$G$6:$G$28,Barèmes!$A$6:$A$28,"Souplesse (score 1-5)",Barèmes!$B$6:$B$28,H260,Barèmes!$C$6:$C$28,IF(H260="6ème","Mixte",G260)),Barèmes!$C$2,IF(X260&lt;=SUMIFS(Barèmes!$H$6:$H$28,Barèmes!$A$6:$A$28,"Souplesse (score 1-5)",Barèmes!$B$6:$B$28,H260,Barèmes!$C$6:$C$28,IF(H260="6ème","Mixte",G260)),Barèmes!$D$2,IF(X260&lt;=SUMIFS(Barèmes!$I$6:$I$28,Barèmes!$A$6:$A$28,"Souplesse (score 1-5)",Barèmes!$B$6:$B$28,H260,Barèmes!$C$6:$C$28,IF(H260="6ème","Mixte",G260)),Barèmes!$E$2,Barèmes!$F$2)))),IF(X260&gt;=SUMIFS(Barèmes!$F$6:$F$28,Barèmes!$A$6:$A$28,"Souplesse (score 1-5)",Barèmes!$B$6:$B$28,H260,Barèmes!$C$6:$C$28,IF(H260="6ème","Mixte",G260)),Barèmes!$B$2,IF(X260&gt;=SUMIFS(Barèmes!$G$6:$G$28,Barèmes!$A$6:$A$28,"Souplesse (score 1-5)",Barèmes!$B$6:$B$28,H260,Barèmes!$C$6:$C$28,IF(H260="6ème","Mixte",G260)),Barèmes!$C$2,IF(X260&gt;=SUMIFS(Barèmes!$H$6:$H$28,Barèmes!$A$6:$A$28,"Souplesse (score 1-5)",Barèmes!$B$6:$B$28,H260,Barèmes!$C$6:$C$28,IF(H260="6ème","Mixte",G260)),Barèmes!$D$2,IF(X260&gt;=SUMIFS(Barèmes!$I$6:$I$28,Barèmes!$A$6:$A$28,"Souplesse (score 1-5)",Barèmes!$B$6:$B$28,H260,Barèmes!$C$6:$C$28,IF(H260="6ème","Mixte",G260)),Barèmes!$E$2,Barèmes!$F$2))))))</f>
        <v/>
      </c>
      <c r="AA260" s="22"/>
      <c r="AB260" s="27" t="str">
        <f>IF(OR(AA260="",SUMPRODUCT((Barèmes!$A$6:$A$28="Agilité — T-test 974 (s)")*(Barèmes!$B$6:$B$28=H260)*(Barèmes!$C$6:$C$28=IF(H260="6ème","Mixte",G260)))=0),"",IF(SUMPRODUCT((Barèmes!$A$6:$A$28="Agilité — T-test 974 (s)")*(Barèmes!$B$6:$B$28=H260)*(Barèmes!$C$6:$C$28=IF(H260="6ème","Mixte",G260))*(Barèmes!$J$6:$J$28="+"))&gt;0,IF(AA260&lt;=SUMIFS(Barèmes!$D$6:$D$28,Barèmes!$A$6:$A$28,"Agilité — T-test 974 (s)",Barèmes!$B$6:$B$28,H260,Barèmes!$C$6:$C$28,IF(H260="6ème","Mixte",G260)),"à besoin",IF(AA260&lt;=SUMIFS(Barèmes!$E$6:$E$28,Barèmes!$A$6:$A$28,"Agilité — T-test 974 (s)",Barèmes!$B$6:$B$28,H260,Barèmes!$C$6:$C$28,IF(H260="6ème","Mixte",G260)),"fragile","satisfaisant")),IF(AA260&gt;=SUMIFS(Barèmes!$D$6:$D$28,Barèmes!$A$6:$A$28,"Agilité — T-test 974 (s)",Barèmes!$B$6:$B$28,H260,Barèmes!$C$6:$C$28,IF(H260="6ème","Mixte",G260)),"à besoin",IF(AA260&gt;=SUMIFS(Barèmes!$E$6:$E$28,Barèmes!$A$6:$A$28,"Agilité — T-test 974 (s)",Barèmes!$B$6:$B$28,H260,Barèmes!$C$6:$C$28,IF(H260="6ème","Mixte",G260)),"fragile","satisfaisant"))))</f>
        <v/>
      </c>
      <c r="AC260" s="27" t="str">
        <f>IF(OR(AA260="",SUMPRODUCT((Barèmes!$A$6:$A$28="Agilité — T-test 974 (s)")*(Barèmes!$B$6:$B$28=H260)*(Barèmes!$C$6:$C$28=IF(H260="6ème","Mixte",G260)))=0),"",IF(SUMPRODUCT((Barèmes!$A$6:$A$28="Agilité — T-test 974 (s)")*(Barèmes!$B$6:$B$28=H260)*(Barèmes!$C$6:$C$28=IF(H260="6ème","Mixte",G260))*(Barèmes!$J$6:$J$28="+"))&gt;0,IF(AA260&lt;=SUMIFS(Barèmes!$F$6:$F$28,Barèmes!$A$6:$A$28,"Agilité — T-test 974 (s)",Barèmes!$B$6:$B$28,H260,Barèmes!$C$6:$C$28,IF(H260="6ème","Mixte",G260)),Barèmes!$B$2,IF(AA260&lt;=SUMIFS(Barèmes!$G$6:$G$28,Barèmes!$A$6:$A$28,"Agilité — T-test 974 (s)",Barèmes!$B$6:$B$28,H260,Barèmes!$C$6:$C$28,IF(H260="6ème","Mixte",G260)),Barèmes!$C$2,IF(AA260&lt;=SUMIFS(Barèmes!$H$6:$H$28,Barèmes!$A$6:$A$28,"Agilité — T-test 974 (s)",Barèmes!$B$6:$B$28,H260,Barèmes!$C$6:$C$28,IF(H260="6ème","Mixte",G260)),Barèmes!$D$2,IF(AA260&lt;=SUMIFS(Barèmes!$I$6:$I$28,Barèmes!$A$6:$A$28,"Agilité — T-test 974 (s)",Barèmes!$B$6:$B$28,H260,Barèmes!$C$6:$C$28,IF(H260="6ème","Mixte",G260)),Barèmes!$E$2,Barèmes!$F$2)))),IF(AA260&gt;=SUMIFS(Barèmes!$F$6:$F$28,Barèmes!$A$6:$A$28,"Agilité — T-test 974 (s)",Barèmes!$B$6:$B$28,H260,Barèmes!$C$6:$C$28,IF(H260="6ème","Mixte",G260)),Barèmes!$B$2,IF(AA260&gt;=SUMIFS(Barèmes!$G$6:$G$28,Barèmes!$A$6:$A$28,"Agilité — T-test 974 (s)",Barèmes!$B$6:$B$28,H260,Barèmes!$C$6:$C$28,IF(H260="6ème","Mixte",G260)),Barèmes!$C$2,IF(AA260&gt;=SUMIFS(Barèmes!$H$6:$H$28,Barèmes!$A$6:$A$28,"Agilité — T-test 974 (s)",Barèmes!$B$6:$B$28,H260,Barèmes!$C$6:$C$28,IF(H260="6ème","Mixte",G260)),Barèmes!$D$2,IF(AA260&gt;=SUMIFS(Barèmes!$I$6:$I$28,Barèmes!$A$6:$A$28,"Agilité — T-test 974 (s)",Barèmes!$B$6:$B$28,H260,Barèmes!$C$6:$C$28,IF(H260="6ème","Mixte",G260)),Barèmes!$E$2,Barèmes!$F$2))))))</f>
        <v/>
      </c>
      <c r="AD260" s="28" t="str">
        <f t="shared" si="26"/>
        <v/>
      </c>
      <c r="AE260" s="29" t="str">
        <f t="shared" si="27"/>
        <v/>
      </c>
      <c r="AF260" s="30" t="str">
        <f>IF(OR(AD260="",SUMPRODUCT((Barèmes!$A$6:$A$28="Surcoût d'agilité (s) — technique")*(Barèmes!$B$6:$B$28=H260)*(Barèmes!$C$6:$C$28=IF(H260="6ème","Mixte",G260)))=0),"",IF(SUMPRODUCT((Barèmes!$A$6:$A$28="Surcoût d'agilité (s) — technique")*(Barèmes!$B$6:$B$28=H260)*(Barèmes!$C$6:$C$28=IF(H260="6ème","Mixte",G260))*(Barèmes!$J$6:$J$28="+"))&gt;0,IF(AD260&lt;=SUMIFS(Barèmes!$D$6:$D$28,Barèmes!$A$6:$A$28,"Surcoût d'agilité (s) — technique",Barèmes!$B$6:$B$28,H260,Barèmes!$C$6:$C$28,IF(H260="6ème","Mixte",G260)),"à besoin",IF(AD260&lt;=SUMIFS(Barèmes!$E$6:$E$28,Barèmes!$A$6:$A$28,"Surcoût d'agilité (s) — technique",Barèmes!$B$6:$B$28,H260,Barèmes!$C$6:$C$28,IF(H260="6ème","Mixte",G260)),"fragile","satisfaisant")),IF(AD260&gt;=SUMIFS(Barèmes!$D$6:$D$28,Barèmes!$A$6:$A$28,"Surcoût d'agilité (s) — technique",Barèmes!$B$6:$B$28,H260,Barèmes!$C$6:$C$28,IF(H260="6ème","Mixte",G260)),"à besoin",IF(AD260&gt;=SUMIFS(Barèmes!$E$6:$E$28,Barèmes!$A$6:$A$28,"Surcoût d'agilité (s) — technique",Barèmes!$B$6:$B$28,H260,Barèmes!$C$6:$C$28,IF(H260="6ème","Mixte",G260)),"fragile","satisfaisant"))))</f>
        <v/>
      </c>
      <c r="AG260" s="30" t="str">
        <f>IF(OR(AD260="",SUMPRODUCT((Barèmes!$A$6:$A$28="Surcoût d'agilité (s) — technique")*(Barèmes!$B$6:$B$28=H260)*(Barèmes!$C$6:$C$28=IF(H260="6ème","Mixte",G260)))=0),"",IF(SUMPRODUCT((Barèmes!$A$6:$A$28="Surcoût d'agilité (s) — technique")*(Barèmes!$B$6:$B$28=H260)*(Barèmes!$C$6:$C$28=IF(H260="6ème","Mixte",G260))*(Barèmes!$J$6:$J$28="+"))&gt;0,IF(AD260&lt;=SUMIFS(Barèmes!$F$6:$F$28,Barèmes!$A$6:$A$28,"Surcoût d'agilité (s) — technique",Barèmes!$B$6:$B$28,H260,Barèmes!$C$6:$C$28,IF(H260="6ème","Mixte",G260)),Barèmes!$B$2,IF(AD260&lt;=SUMIFS(Barèmes!$G$6:$G$28,Barèmes!$A$6:$A$28,"Surcoût d'agilité (s) — technique",Barèmes!$B$6:$B$28,H260,Barèmes!$C$6:$C$28,IF(H260="6ème","Mixte",G260)),Barèmes!$C$2,IF(AD260&lt;=SUMIFS(Barèmes!$H$6:$H$28,Barèmes!$A$6:$A$28,"Surcoût d'agilité (s) — technique",Barèmes!$B$6:$B$28,H260,Barèmes!$C$6:$C$28,IF(H260="6ème","Mixte",G260)),Barèmes!$D$2,IF(AD260&lt;=SUMIFS(Barèmes!$I$6:$I$28,Barèmes!$A$6:$A$28,"Surcoût d'agilité (s) — technique",Barèmes!$B$6:$B$28,H260,Barèmes!$C$6:$C$28,IF(H260="6ème","Mixte",G260)),Barèmes!$E$2,Barèmes!$F$2)))),IF(AD260&gt;=SUMIFS(Barèmes!$F$6:$F$28,Barèmes!$A$6:$A$28,"Surcoût d'agilité (s) — technique",Barèmes!$B$6:$B$28,H260,Barèmes!$C$6:$C$28,IF(H260="6ème","Mixte",G260)),Barèmes!$B$2,IF(AD260&gt;=SUMIFS(Barèmes!$G$6:$G$28,Barèmes!$A$6:$A$28,"Surcoût d'agilité (s) — technique",Barèmes!$B$6:$B$28,H260,Barèmes!$C$6:$C$28,IF(H260="6ème","Mixte",G260)),Barèmes!$C$2,IF(AD260&gt;=SUMIFS(Barèmes!$H$6:$H$28,Barèmes!$A$6:$A$28,"Surcoût d'agilité (s) — technique",Barèmes!$B$6:$B$28,H260,Barèmes!$C$6:$C$28,IF(H260="6ème","Mixte",G260)),Barèmes!$D$2,IF(AD260&gt;=SUMIFS(Barèmes!$I$6:$I$28,Barèmes!$A$6:$A$28,"Surcoût d'agilité (s) — technique",Barèmes!$B$6:$B$28,H260,Barèmes!$C$6:$C$28,IF(H260="6ème","Mixte",G260)),Barèmes!$E$2,Barèmes!$F$2))))))</f>
        <v/>
      </c>
      <c r="AH260" s="31" t="str">
        <f>IF((IF(N260="",0,1)+IF(Q260="",0,1)+IF(W260="",0,1)+IF(Z260="",0,1)+IF(AC260="",0,1))=0,"",3*IF(N260=Barèmes!$B$2,1,IF(N260=Barèmes!$C$2,2,IF(N260=Barèmes!$D$2,3,IF(N260=Barèmes!$E$2,4,IF(N260=Barèmes!$F$2,5,0)))))+3*IF(Q260=Barèmes!$B$2,1,IF(Q260=Barèmes!$C$2,2,IF(Q260=Barèmes!$D$2,3,IF(Q260=Barèmes!$E$2,4,IF(Q260=Barèmes!$F$2,5,0)))))+2*IF(W260=Barèmes!$B$2,1,IF(W260=Barèmes!$C$2,2,IF(W260=Barèmes!$D$2,3,IF(W260=Barèmes!$E$2,4,IF(W260=Barèmes!$F$2,5,0)))))+1*IF(Z260=Barèmes!$B$2,1,IF(Z260=Barèmes!$C$2,2,IF(Z260=Barèmes!$D$2,3,IF(Z260=Barèmes!$E$2,4,IF(Z260=Barèmes!$F$2,5,0)))))+1*IF(AC260=Barèmes!$B$2,1,IF(AC260=Barèmes!$C$2,2,IF(AC260=Barèmes!$D$2,3,IF(AC260=Barèmes!$E$2,4,IF(AC260=Barèmes!$F$2,5,0))))))</f>
        <v/>
      </c>
      <c r="AI260" s="31"/>
      <c r="AJ260" s="32" t="str">
        <f>IFERROR(INDEX(Croissance!$B$5:$B$604,MATCH(A260,Croissance!$A$5:$A$604,0)),"")</f>
        <v/>
      </c>
      <c r="AK260" s="32" t="str">
        <f>IFERROR(INDEX(Croissance!$C$5:$C$604,MATCH(A260,Croissance!$A$5:$A$604,0)),"")</f>
        <v/>
      </c>
      <c r="AL260" s="32" t="str">
        <f>IFERROR(INDEX(Croissance!$D$5:$D$604,MATCH(A260,Croissance!$A$5:$A$604,0)),"")</f>
        <v/>
      </c>
      <c r="AM260" s="32" t="str">
        <f>IFERROR(INDEX(Croissance!$E$5:$E$604,MATCH(A260,Croissance!$A$5:$A$604,0)),"")</f>
        <v/>
      </c>
      <c r="AO260" s="33">
        <f t="shared" si="32"/>
        <v>0</v>
      </c>
      <c r="AP260" s="33">
        <f t="shared" si="28"/>
        <v>0</v>
      </c>
      <c r="AQ260" s="33">
        <f>IF(A260="",0,IF(AND(OR('Synthèse classe'!$C$2="Tous",C260='Synthèse classe'!$C$2),OR('Synthèse classe'!$C$3="Toutes",D260='Synthèse classe'!$C$3),OR('Synthèse classe'!$C$4="Toutes",AND('Synthèse classe'!$C$4="Dernière",AP260=1),B260=IFERROR(VALUE('Synthèse classe'!$C$4),0))),1,0))</f>
        <v>0</v>
      </c>
      <c r="AR260" s="34" t="str">
        <f t="shared" si="29"/>
        <v/>
      </c>
    </row>
    <row r="261" spans="1:44" x14ac:dyDescent="0.2">
      <c r="A261" s="17" t="str">
        <f t="shared" ref="A261:A324" si="33">IF(AND(E261&lt;&gt;"",F261&lt;&gt;"",C261&lt;&gt;"",D261&lt;&gt;""),UPPER(LEFT(C261,3))&amp;D261&amp;UPPER(LEFT(E261,3))&amp;UPPER(LEFT(F261,3)),"")</f>
        <v/>
      </c>
      <c r="B261" s="18"/>
      <c r="C261" s="19"/>
      <c r="D261" s="19"/>
      <c r="E261" s="19"/>
      <c r="F261" s="19"/>
      <c r="G261" s="19"/>
      <c r="H261" s="17" t="str">
        <f t="shared" si="30"/>
        <v/>
      </c>
      <c r="I261" s="20"/>
      <c r="J261" s="18"/>
      <c r="K261" s="19"/>
      <c r="L261" s="21" t="str">
        <f t="shared" si="31"/>
        <v/>
      </c>
      <c r="M261" s="21" t="str">
        <f>IF(OR(J261="",SUMPRODUCT((Barèmes!$A$6:$A$28="Endurance — Luc Léger (palier)")*(Barèmes!$B$6:$B$28=H261)*(Barèmes!$C$6:$C$28=IF(H261="6ème","Mixte",G261)))=0),"",IF(SUMPRODUCT((Barèmes!$A$6:$A$28="Endurance — Luc Léger (palier)")*(Barèmes!$B$6:$B$28=H261)*(Barèmes!$C$6:$C$28=IF(H261="6ème","Mixte",G261))*(Barèmes!$J$6:$J$28="+"))&gt;0,IF(J261&lt;=SUMIFS(Barèmes!$D$6:$D$28,Barèmes!$A$6:$A$28,"Endurance — Luc Léger (palier)",Barèmes!$B$6:$B$28,H261,Barèmes!$C$6:$C$28,IF(H261="6ème","Mixte",G261)),"à besoin",IF(J261&lt;=SUMIFS(Barèmes!$E$6:$E$28,Barèmes!$A$6:$A$28,"Endurance — Luc Léger (palier)",Barèmes!$B$6:$B$28,H261,Barèmes!$C$6:$C$28,IF(H261="6ème","Mixte",G261)),"fragile","satisfaisant")),IF(J261&gt;=SUMIFS(Barèmes!$D$6:$D$28,Barèmes!$A$6:$A$28,"Endurance — Luc Léger (palier)",Barèmes!$B$6:$B$28,H261,Barèmes!$C$6:$C$28,IF(H261="6ème","Mixte",G261)),"à besoin",IF(J261&gt;=SUMIFS(Barèmes!$E$6:$E$28,Barèmes!$A$6:$A$28,"Endurance — Luc Léger (palier)",Barèmes!$B$6:$B$28,H261,Barèmes!$C$6:$C$28,IF(H261="6ème","Mixte",G261)),"fragile","satisfaisant"))))</f>
        <v/>
      </c>
      <c r="N261" s="21" t="str">
        <f>IF(OR(J261="",SUMPRODUCT((Barèmes!$A$6:$A$28="Endurance — Luc Léger (palier)")*(Barèmes!$B$6:$B$28=H261)*(Barèmes!$C$6:$C$28=IF(H261="6ème","Mixte",G261)))=0),"",IF(SUMPRODUCT((Barèmes!$A$6:$A$28="Endurance — Luc Léger (palier)")*(Barèmes!$B$6:$B$28=H261)*(Barèmes!$C$6:$C$28=IF(H261="6ème","Mixte",G261))*(Barèmes!$J$6:$J$28="+"))&gt;0,IF(J261&lt;=SUMIFS(Barèmes!$F$6:$F$28,Barèmes!$A$6:$A$28,"Endurance — Luc Léger (palier)",Barèmes!$B$6:$B$28,H261,Barèmes!$C$6:$C$28,IF(H261="6ème","Mixte",G261)),Barèmes!$B$2,IF(J261&lt;=SUMIFS(Barèmes!$G$6:$G$28,Barèmes!$A$6:$A$28,"Endurance — Luc Léger (palier)",Barèmes!$B$6:$B$28,H261,Barèmes!$C$6:$C$28,IF(H261="6ème","Mixte",G261)),Barèmes!$C$2,IF(J261&lt;=SUMIFS(Barèmes!$H$6:$H$28,Barèmes!$A$6:$A$28,"Endurance — Luc Léger (palier)",Barèmes!$B$6:$B$28,H261,Barèmes!$C$6:$C$28,IF(H261="6ème","Mixte",G261)),Barèmes!$D$2,IF(J261&lt;=SUMIFS(Barèmes!$I$6:$I$28,Barèmes!$A$6:$A$28,"Endurance — Luc Léger (palier)",Barèmes!$B$6:$B$28,H261,Barèmes!$C$6:$C$28,IF(H261="6ème","Mixte",G261)),Barèmes!$E$2,Barèmes!$F$2)))),IF(J261&gt;=SUMIFS(Barèmes!$F$6:$F$28,Barèmes!$A$6:$A$28,"Endurance — Luc Léger (palier)",Barèmes!$B$6:$B$28,H261,Barèmes!$C$6:$C$28,IF(H261="6ème","Mixte",G261)),Barèmes!$B$2,IF(J261&gt;=SUMIFS(Barèmes!$G$6:$G$28,Barèmes!$A$6:$A$28,"Endurance — Luc Léger (palier)",Barèmes!$B$6:$B$28,H261,Barèmes!$C$6:$C$28,IF(H261="6ème","Mixte",G261)),Barèmes!$C$2,IF(J261&gt;=SUMIFS(Barèmes!$H$6:$H$28,Barèmes!$A$6:$A$28,"Endurance — Luc Léger (palier)",Barèmes!$B$6:$B$28,H261,Barèmes!$C$6:$C$28,IF(H261="6ème","Mixte",G261)),Barèmes!$D$2,IF(J261&gt;=SUMIFS(Barèmes!$I$6:$I$28,Barèmes!$A$6:$A$28,"Endurance — Luc Léger (palier)",Barèmes!$B$6:$B$28,H261,Barèmes!$C$6:$C$28,IF(H261="6ème","Mixte",G261)),Barèmes!$E$2,Barèmes!$F$2))))))</f>
        <v/>
      </c>
      <c r="O261" s="22"/>
      <c r="P261" s="23" t="str">
        <f>IF(OR(O261="",SUMPRODUCT((Barèmes!$A$6:$A$28="Force bas du corps — Saut en longueur (m)")*(Barèmes!$B$6:$B$28=H261)*(Barèmes!$C$6:$C$28=IF(H261="6ème","Mixte",G261)))=0),"",IF(SUMPRODUCT((Barèmes!$A$6:$A$28="Force bas du corps — Saut en longueur (m)")*(Barèmes!$B$6:$B$28=H261)*(Barèmes!$C$6:$C$28=IF(H261="6ème","Mixte",G261))*(Barèmes!$J$6:$J$28="+"))&gt;0,IF(O261&lt;=SUMIFS(Barèmes!$D$6:$D$28,Barèmes!$A$6:$A$28,"Force bas du corps — Saut en longueur (m)",Barèmes!$B$6:$B$28,H261,Barèmes!$C$6:$C$28,IF(H261="6ème","Mixte",G261)),"à besoin",IF(O261&lt;=SUMIFS(Barèmes!$E$6:$E$28,Barèmes!$A$6:$A$28,"Force bas du corps — Saut en longueur (m)",Barèmes!$B$6:$B$28,H261,Barèmes!$C$6:$C$28,IF(H261="6ème","Mixte",G261)),"fragile","satisfaisant")),IF(O261&gt;=SUMIFS(Barèmes!$D$6:$D$28,Barèmes!$A$6:$A$28,"Force bas du corps — Saut en longueur (m)",Barèmes!$B$6:$B$28,H261,Barèmes!$C$6:$C$28,IF(H261="6ème","Mixte",G261)),"à besoin",IF(O261&gt;=SUMIFS(Barèmes!$E$6:$E$28,Barèmes!$A$6:$A$28,"Force bas du corps — Saut en longueur (m)",Barèmes!$B$6:$B$28,H261,Barèmes!$C$6:$C$28,IF(H261="6ème","Mixte",G261)),"fragile","satisfaisant"))))</f>
        <v/>
      </c>
      <c r="Q261" s="23" t="str">
        <f>IF(OR(O261="",SUMPRODUCT((Barèmes!$A$6:$A$28="Force bas du corps — Saut en longueur (m)")*(Barèmes!$B$6:$B$28=H261)*(Barèmes!$C$6:$C$28=IF(H261="6ème","Mixte",G261)))=0),"",IF(SUMPRODUCT((Barèmes!$A$6:$A$28="Force bas du corps — Saut en longueur (m)")*(Barèmes!$B$6:$B$28=H261)*(Barèmes!$C$6:$C$28=IF(H261="6ème","Mixte",G261))*(Barèmes!$J$6:$J$28="+"))&gt;0,IF(O261&lt;=SUMIFS(Barèmes!$F$6:$F$28,Barèmes!$A$6:$A$28,"Force bas du corps — Saut en longueur (m)",Barèmes!$B$6:$B$28,H261,Barèmes!$C$6:$C$28,IF(H261="6ème","Mixte",G261)),Barèmes!$B$2,IF(O261&lt;=SUMIFS(Barèmes!$G$6:$G$28,Barèmes!$A$6:$A$28,"Force bas du corps — Saut en longueur (m)",Barèmes!$B$6:$B$28,H261,Barèmes!$C$6:$C$28,IF(H261="6ème","Mixte",G261)),Barèmes!$C$2,IF(O261&lt;=SUMIFS(Barèmes!$H$6:$H$28,Barèmes!$A$6:$A$28,"Force bas du corps — Saut en longueur (m)",Barèmes!$B$6:$B$28,H261,Barèmes!$C$6:$C$28,IF(H261="6ème","Mixte",G261)),Barèmes!$D$2,IF(O261&lt;=SUMIFS(Barèmes!$I$6:$I$28,Barèmes!$A$6:$A$28,"Force bas du corps — Saut en longueur (m)",Barèmes!$B$6:$B$28,H261,Barèmes!$C$6:$C$28,IF(H261="6ème","Mixte",G261)),Barèmes!$E$2,Barèmes!$F$2)))),IF(O261&gt;=SUMIFS(Barèmes!$F$6:$F$28,Barèmes!$A$6:$A$28,"Force bas du corps — Saut en longueur (m)",Barèmes!$B$6:$B$28,H261,Barèmes!$C$6:$C$28,IF(H261="6ème","Mixte",G261)),Barèmes!$B$2,IF(O261&gt;=SUMIFS(Barèmes!$G$6:$G$28,Barèmes!$A$6:$A$28,"Force bas du corps — Saut en longueur (m)",Barèmes!$B$6:$B$28,H261,Barèmes!$C$6:$C$28,IF(H261="6ème","Mixte",G261)),Barèmes!$C$2,IF(O261&gt;=SUMIFS(Barèmes!$H$6:$H$28,Barèmes!$A$6:$A$28,"Force bas du corps — Saut en longueur (m)",Barèmes!$B$6:$B$28,H261,Barèmes!$C$6:$C$28,IF(H261="6ème","Mixte",G261)),Barèmes!$D$2,IF(O261&gt;=SUMIFS(Barèmes!$I$6:$I$28,Barèmes!$A$6:$A$28,"Force bas du corps — Saut en longueur (m)",Barèmes!$B$6:$B$28,H261,Barèmes!$C$6:$C$28,IF(H261="6ème","Mixte",G261)),Barèmes!$E$2,Barèmes!$F$2))))))</f>
        <v/>
      </c>
      <c r="R261" s="22"/>
      <c r="S261" s="24" t="str">
        <f>IF(OR(R261="",SUMPRODUCT((Barèmes!$A$6:$A$28="Vitesse — 30 m (s)")*(Barèmes!$B$6:$B$28=H261)*(Barèmes!$C$6:$C$28=IF(H261="6ème","Mixte",G261)))=0),"",IF(SUMPRODUCT((Barèmes!$A$6:$A$28="Vitesse — 30 m (s)")*(Barèmes!$B$6:$B$28=H261)*(Barèmes!$C$6:$C$28=IF(H261="6ème","Mixte",G261))*(Barèmes!$J$6:$J$28="+"))&gt;0,IF(R261&lt;=SUMIFS(Barèmes!$D$6:$D$28,Barèmes!$A$6:$A$28,"Vitesse — 30 m (s)",Barèmes!$B$6:$B$28,H261,Barèmes!$C$6:$C$28,IF(H261="6ème","Mixte",G261)),"à besoin",IF(R261&lt;=SUMIFS(Barèmes!$E$6:$E$28,Barèmes!$A$6:$A$28,"Vitesse — 30 m (s)",Barèmes!$B$6:$B$28,H261,Barèmes!$C$6:$C$28,IF(H261="6ème","Mixte",G261)),"fragile","satisfaisant")),IF(R261&gt;=SUMIFS(Barèmes!$D$6:$D$28,Barèmes!$A$6:$A$28,"Vitesse — 30 m (s)",Barèmes!$B$6:$B$28,H261,Barèmes!$C$6:$C$28,IF(H261="6ème","Mixte",G261)),"à besoin",IF(R261&gt;=SUMIFS(Barèmes!$E$6:$E$28,Barèmes!$A$6:$A$28,"Vitesse — 30 m (s)",Barèmes!$B$6:$B$28,H261,Barèmes!$C$6:$C$28,IF(H261="6ème","Mixte",G261)),"fragile","satisfaisant"))))</f>
        <v/>
      </c>
      <c r="T261" s="24" t="str">
        <f>IF(OR(R261="",SUMPRODUCT((Barèmes!$A$6:$A$28="Vitesse — 30 m (s)")*(Barèmes!$B$6:$B$28=H261)*(Barèmes!$C$6:$C$28=IF(H261="6ème","Mixte",G261)))=0),"",IF(SUMPRODUCT((Barèmes!$A$6:$A$28="Vitesse — 30 m (s)")*(Barèmes!$B$6:$B$28=H261)*(Barèmes!$C$6:$C$28=IF(H261="6ème","Mixte",G261))*(Barèmes!$J$6:$J$28="+"))&gt;0,IF(R261&lt;=SUMIFS(Barèmes!$F$6:$F$28,Barèmes!$A$6:$A$28,"Vitesse — 30 m (s)",Barèmes!$B$6:$B$28,H261,Barèmes!$C$6:$C$28,IF(H261="6ème","Mixte",G261)),Barèmes!$B$2,IF(R261&lt;=SUMIFS(Barèmes!$G$6:$G$28,Barèmes!$A$6:$A$28,"Vitesse — 30 m (s)",Barèmes!$B$6:$B$28,H261,Barèmes!$C$6:$C$28,IF(H261="6ème","Mixte",G261)),Barèmes!$C$2,IF(R261&lt;=SUMIFS(Barèmes!$H$6:$H$28,Barèmes!$A$6:$A$28,"Vitesse — 30 m (s)",Barèmes!$B$6:$B$28,H261,Barèmes!$C$6:$C$28,IF(H261="6ème","Mixte",G261)),Barèmes!$D$2,IF(R261&lt;=SUMIFS(Barèmes!$I$6:$I$28,Barèmes!$A$6:$A$28,"Vitesse — 30 m (s)",Barèmes!$B$6:$B$28,H261,Barèmes!$C$6:$C$28,IF(H261="6ème","Mixte",G261)),Barèmes!$E$2,Barèmes!$F$2)))),IF(R261&gt;=SUMIFS(Barèmes!$F$6:$F$28,Barèmes!$A$6:$A$28,"Vitesse — 30 m (s)",Barèmes!$B$6:$B$28,H261,Barèmes!$C$6:$C$28,IF(H261="6ème","Mixte",G261)),Barèmes!$B$2,IF(R261&gt;=SUMIFS(Barèmes!$G$6:$G$28,Barèmes!$A$6:$A$28,"Vitesse — 30 m (s)",Barèmes!$B$6:$B$28,H261,Barèmes!$C$6:$C$28,IF(H261="6ème","Mixte",G261)),Barèmes!$C$2,IF(R261&gt;=SUMIFS(Barèmes!$H$6:$H$28,Barèmes!$A$6:$A$28,"Vitesse — 30 m (s)",Barèmes!$B$6:$B$28,H261,Barèmes!$C$6:$C$28,IF(H261="6ème","Mixte",G261)),Barèmes!$D$2,IF(R261&gt;=SUMIFS(Barèmes!$I$6:$I$28,Barèmes!$A$6:$A$28,"Vitesse — 30 m (s)",Barèmes!$B$6:$B$28,H261,Barèmes!$C$6:$C$28,IF(H261="6ème","Mixte",G261)),Barèmes!$E$2,Barèmes!$F$2))))))</f>
        <v/>
      </c>
      <c r="U261" s="22"/>
      <c r="V261" s="25" t="str">
        <f>IF(OR(U261="",SUMPRODUCT((Barèmes!$A$6:$A$28="Vitesse — 50 m (s)")*(Barèmes!$B$6:$B$28=H261)*(Barèmes!$C$6:$C$28=IF(H261="6ème","Mixte",G261)))=0),"",IF(SUMPRODUCT((Barèmes!$A$6:$A$28="Vitesse — 50 m (s)")*(Barèmes!$B$6:$B$28=H261)*(Barèmes!$C$6:$C$28=IF(H261="6ème","Mixte",G261))*(Barèmes!$J$6:$J$28="+"))&gt;0,IF(U261&lt;=SUMIFS(Barèmes!$D$6:$D$28,Barèmes!$A$6:$A$28,"Vitesse — 50 m (s)",Barèmes!$B$6:$B$28,H261,Barèmes!$C$6:$C$28,IF(H261="6ème","Mixte",G261)),"à besoin",IF(U261&lt;=SUMIFS(Barèmes!$E$6:$E$28,Barèmes!$A$6:$A$28,"Vitesse — 50 m (s)",Barèmes!$B$6:$B$28,H261,Barèmes!$C$6:$C$28,IF(H261="6ème","Mixte",G261)),"fragile","satisfaisant")),IF(U261&gt;=SUMIFS(Barèmes!$D$6:$D$28,Barèmes!$A$6:$A$28,"Vitesse — 50 m (s)",Barèmes!$B$6:$B$28,H261,Barèmes!$C$6:$C$28,IF(H261="6ème","Mixte",G261)),"à besoin",IF(U261&gt;=SUMIFS(Barèmes!$E$6:$E$28,Barèmes!$A$6:$A$28,"Vitesse — 50 m (s)",Barèmes!$B$6:$B$28,H261,Barèmes!$C$6:$C$28,IF(H261="6ème","Mixte",G261)),"fragile","satisfaisant"))))</f>
        <v/>
      </c>
      <c r="W261" s="25" t="str">
        <f>IF(OR(U261="",SUMPRODUCT((Barèmes!$A$6:$A$28="Vitesse — 50 m (s)")*(Barèmes!$B$6:$B$28=H261)*(Barèmes!$C$6:$C$28=IF(H261="6ème","Mixte",G261)))=0),"",IF(SUMPRODUCT((Barèmes!$A$6:$A$28="Vitesse — 50 m (s)")*(Barèmes!$B$6:$B$28=H261)*(Barèmes!$C$6:$C$28=IF(H261="6ème","Mixte",G261))*(Barèmes!$J$6:$J$28="+"))&gt;0,IF(U261&lt;=SUMIFS(Barèmes!$F$6:$F$28,Barèmes!$A$6:$A$28,"Vitesse — 50 m (s)",Barèmes!$B$6:$B$28,H261,Barèmes!$C$6:$C$28,IF(H261="6ème","Mixte",G261)),Barèmes!$B$2,IF(U261&lt;=SUMIFS(Barèmes!$G$6:$G$28,Barèmes!$A$6:$A$28,"Vitesse — 50 m (s)",Barèmes!$B$6:$B$28,H261,Barèmes!$C$6:$C$28,IF(H261="6ème","Mixte",G261)),Barèmes!$C$2,IF(U261&lt;=SUMIFS(Barèmes!$H$6:$H$28,Barèmes!$A$6:$A$28,"Vitesse — 50 m (s)",Barèmes!$B$6:$B$28,H261,Barèmes!$C$6:$C$28,IF(H261="6ème","Mixte",G261)),Barèmes!$D$2,IF(U261&lt;=SUMIFS(Barèmes!$I$6:$I$28,Barèmes!$A$6:$A$28,"Vitesse — 50 m (s)",Barèmes!$B$6:$B$28,H261,Barèmes!$C$6:$C$28,IF(H261="6ème","Mixte",G261)),Barèmes!$E$2,Barèmes!$F$2)))),IF(U261&gt;=SUMIFS(Barèmes!$F$6:$F$28,Barèmes!$A$6:$A$28,"Vitesse — 50 m (s)",Barèmes!$B$6:$B$28,H261,Barèmes!$C$6:$C$28,IF(H261="6ème","Mixte",G261)),Barèmes!$B$2,IF(U261&gt;=SUMIFS(Barèmes!$G$6:$G$28,Barèmes!$A$6:$A$28,"Vitesse — 50 m (s)",Barèmes!$B$6:$B$28,H261,Barèmes!$C$6:$C$28,IF(H261="6ème","Mixte",G261)),Barèmes!$C$2,IF(U261&gt;=SUMIFS(Barèmes!$H$6:$H$28,Barèmes!$A$6:$A$28,"Vitesse — 50 m (s)",Barèmes!$B$6:$B$28,H261,Barèmes!$C$6:$C$28,IF(H261="6ème","Mixte",G261)),Barèmes!$D$2,IF(U261&gt;=SUMIFS(Barèmes!$I$6:$I$28,Barèmes!$A$6:$A$28,"Vitesse — 50 m (s)",Barèmes!$B$6:$B$28,H261,Barèmes!$C$6:$C$28,IF(H261="6ème","Mixte",G261)),Barèmes!$E$2,Barèmes!$F$2))))))</f>
        <v/>
      </c>
      <c r="X261" s="18"/>
      <c r="Y261" s="26" t="str" cm="1">
        <f t="array" ref="Y261">IF(OR(X261="",SUMPRODUCT((Barèmes!$A$6:$A$28="Souplesse (score 1-5)")*(Barèmes!$B$6:$B$28=H261)*(Barèmes!$C$6:$C$28=IF(H261="6ème","Mixte",G261)))=0),"",IF(SUMPRODUCT((Barèmes!$A$6:$A$28="Souplesse (score 1-5)")*(Barèmes!$B$6:$B$28=H261)*(Barèmes!$C$6:$C$28=IF(H261="6ème","Mixte",G261))*(Barèmes!$J$6:$J$28="+"))&gt;0,IF(X261&lt;=SUMIFS(Barèmes!$D$6:$D$28,Barèmes!$A$6:$A$28,"Souplesse (score 1-5)",Barèmes!$B$6:$B$28,H261,Barèmes!$C$6:$C$28,IF(H261="6ème","Mixte",G261)),"à besoin",IF(X261&lt;=SUMIFS(Barèmes!$E$6:$E$28,Barèmes!$A$6:$A$28,"Souplesse (score 1-5)",Barèmes!$B$6:$B$28,H261,Barèmes!$C$6:$C$28,IF(H261="6ème","Mixte",G261)),"fragile","satisfaisant")),IF(X261&gt;=SUMIFS(Barèmes!$D$6:$D$28,Barèmes!$A$6:$A$28,"Souplesse (score 1-5)",Barèmes!$B$6:$B$28,H261,Barèmes!$C$6:$C$28,IF(H261="6ème","Mixte",G261)),"à besoin",IF(X261&gt;=SUMIFS(Barèmes!$E$6:$E$28,Barèmes!$A$6:$A$28,"Souplesse (score 1-5)",Barèmes!$B$6:$B$28,H261,Barèmes!$C$6:$C$28,IF(H261="6ème","Mixte",G261)),"fragile","satisfaisant"))))</f>
        <v/>
      </c>
      <c r="Z261" s="26" t="str" cm="1">
        <f t="array" ref="Z261">IF(OR(X261="",SUMPRODUCT((Barèmes!$A$6:$A$28="Souplesse (score 1-5)")*(Barèmes!$B$6:$B$28=H261)*(Barèmes!$C$6:$C$28=IF(H261="6ème","Mixte",G261)))=0),"",IF(SUMPRODUCT((Barèmes!$A$6:$A$28="Souplesse (score 1-5)")*(Barèmes!$B$6:$B$28=H261)*(Barèmes!$C$6:$C$28=IF(H261="6ème","Mixte",G261))*(Barèmes!$J$6:$J$28="+"))&gt;0,IF(X261&lt;=SUMIFS(Barèmes!$F$6:$F$28,Barèmes!$A$6:$A$28,"Souplesse (score 1-5)",Barèmes!$B$6:$B$28,H261,Barèmes!$C$6:$C$28,IF(H261="6ème","Mixte",G261)),Barèmes!$B$2,IF(X261&lt;=SUMIFS(Barèmes!$G$6:$G$28,Barèmes!$A$6:$A$28,"Souplesse (score 1-5)",Barèmes!$B$6:$B$28,H261,Barèmes!$C$6:$C$28,IF(H261="6ème","Mixte",G261)),Barèmes!$C$2,IF(X261&lt;=SUMIFS(Barèmes!$H$6:$H$28,Barèmes!$A$6:$A$28,"Souplesse (score 1-5)",Barèmes!$B$6:$B$28,H261,Barèmes!$C$6:$C$28,IF(H261="6ème","Mixte",G261)),Barèmes!$D$2,IF(X261&lt;=SUMIFS(Barèmes!$I$6:$I$28,Barèmes!$A$6:$A$28,"Souplesse (score 1-5)",Barèmes!$B$6:$B$28,H261,Barèmes!$C$6:$C$28,IF(H261="6ème","Mixte",G261)),Barèmes!$E$2,Barèmes!$F$2)))),IF(X261&gt;=SUMIFS(Barèmes!$F$6:$F$28,Barèmes!$A$6:$A$28,"Souplesse (score 1-5)",Barèmes!$B$6:$B$28,H261,Barèmes!$C$6:$C$28,IF(H261="6ème","Mixte",G261)),Barèmes!$B$2,IF(X261&gt;=SUMIFS(Barèmes!$G$6:$G$28,Barèmes!$A$6:$A$28,"Souplesse (score 1-5)",Barèmes!$B$6:$B$28,H261,Barèmes!$C$6:$C$28,IF(H261="6ème","Mixte",G261)),Barèmes!$C$2,IF(X261&gt;=SUMIFS(Barèmes!$H$6:$H$28,Barèmes!$A$6:$A$28,"Souplesse (score 1-5)",Barèmes!$B$6:$B$28,H261,Barèmes!$C$6:$C$28,IF(H261="6ème","Mixte",G261)),Barèmes!$D$2,IF(X261&gt;=SUMIFS(Barèmes!$I$6:$I$28,Barèmes!$A$6:$A$28,"Souplesse (score 1-5)",Barèmes!$B$6:$B$28,H261,Barèmes!$C$6:$C$28,IF(H261="6ème","Mixte",G261)),Barèmes!$E$2,Barèmes!$F$2))))))</f>
        <v/>
      </c>
      <c r="AA261" s="22"/>
      <c r="AB261" s="27" t="str">
        <f>IF(OR(AA261="",SUMPRODUCT((Barèmes!$A$6:$A$28="Agilité — T-test 974 (s)")*(Barèmes!$B$6:$B$28=H261)*(Barèmes!$C$6:$C$28=IF(H261="6ème","Mixte",G261)))=0),"",IF(SUMPRODUCT((Barèmes!$A$6:$A$28="Agilité — T-test 974 (s)")*(Barèmes!$B$6:$B$28=H261)*(Barèmes!$C$6:$C$28=IF(H261="6ème","Mixte",G261))*(Barèmes!$J$6:$J$28="+"))&gt;0,IF(AA261&lt;=SUMIFS(Barèmes!$D$6:$D$28,Barèmes!$A$6:$A$28,"Agilité — T-test 974 (s)",Barèmes!$B$6:$B$28,H261,Barèmes!$C$6:$C$28,IF(H261="6ème","Mixte",G261)),"à besoin",IF(AA261&lt;=SUMIFS(Barèmes!$E$6:$E$28,Barèmes!$A$6:$A$28,"Agilité — T-test 974 (s)",Barèmes!$B$6:$B$28,H261,Barèmes!$C$6:$C$28,IF(H261="6ème","Mixte",G261)),"fragile","satisfaisant")),IF(AA261&gt;=SUMIFS(Barèmes!$D$6:$D$28,Barèmes!$A$6:$A$28,"Agilité — T-test 974 (s)",Barèmes!$B$6:$B$28,H261,Barèmes!$C$6:$C$28,IF(H261="6ème","Mixte",G261)),"à besoin",IF(AA261&gt;=SUMIFS(Barèmes!$E$6:$E$28,Barèmes!$A$6:$A$28,"Agilité — T-test 974 (s)",Barèmes!$B$6:$B$28,H261,Barèmes!$C$6:$C$28,IF(H261="6ème","Mixte",G261)),"fragile","satisfaisant"))))</f>
        <v/>
      </c>
      <c r="AC261" s="27" t="str">
        <f>IF(OR(AA261="",SUMPRODUCT((Barèmes!$A$6:$A$28="Agilité — T-test 974 (s)")*(Barèmes!$B$6:$B$28=H261)*(Barèmes!$C$6:$C$28=IF(H261="6ème","Mixte",G261)))=0),"",IF(SUMPRODUCT((Barèmes!$A$6:$A$28="Agilité — T-test 974 (s)")*(Barèmes!$B$6:$B$28=H261)*(Barèmes!$C$6:$C$28=IF(H261="6ème","Mixte",G261))*(Barèmes!$J$6:$J$28="+"))&gt;0,IF(AA261&lt;=SUMIFS(Barèmes!$F$6:$F$28,Barèmes!$A$6:$A$28,"Agilité — T-test 974 (s)",Barèmes!$B$6:$B$28,H261,Barèmes!$C$6:$C$28,IF(H261="6ème","Mixte",G261)),Barèmes!$B$2,IF(AA261&lt;=SUMIFS(Barèmes!$G$6:$G$28,Barèmes!$A$6:$A$28,"Agilité — T-test 974 (s)",Barèmes!$B$6:$B$28,H261,Barèmes!$C$6:$C$28,IF(H261="6ème","Mixte",G261)),Barèmes!$C$2,IF(AA261&lt;=SUMIFS(Barèmes!$H$6:$H$28,Barèmes!$A$6:$A$28,"Agilité — T-test 974 (s)",Barèmes!$B$6:$B$28,H261,Barèmes!$C$6:$C$28,IF(H261="6ème","Mixte",G261)),Barèmes!$D$2,IF(AA261&lt;=SUMIFS(Barèmes!$I$6:$I$28,Barèmes!$A$6:$A$28,"Agilité — T-test 974 (s)",Barèmes!$B$6:$B$28,H261,Barèmes!$C$6:$C$28,IF(H261="6ème","Mixte",G261)),Barèmes!$E$2,Barèmes!$F$2)))),IF(AA261&gt;=SUMIFS(Barèmes!$F$6:$F$28,Barèmes!$A$6:$A$28,"Agilité — T-test 974 (s)",Barèmes!$B$6:$B$28,H261,Barèmes!$C$6:$C$28,IF(H261="6ème","Mixte",G261)),Barèmes!$B$2,IF(AA261&gt;=SUMIFS(Barèmes!$G$6:$G$28,Barèmes!$A$6:$A$28,"Agilité — T-test 974 (s)",Barèmes!$B$6:$B$28,H261,Barèmes!$C$6:$C$28,IF(H261="6ème","Mixte",G261)),Barèmes!$C$2,IF(AA261&gt;=SUMIFS(Barèmes!$H$6:$H$28,Barèmes!$A$6:$A$28,"Agilité — T-test 974 (s)",Barèmes!$B$6:$B$28,H261,Barèmes!$C$6:$C$28,IF(H261="6ème","Mixte",G261)),Barèmes!$D$2,IF(AA261&gt;=SUMIFS(Barèmes!$I$6:$I$28,Barèmes!$A$6:$A$28,"Agilité — T-test 974 (s)",Barèmes!$B$6:$B$28,H261,Barèmes!$C$6:$C$28,IF(H261="6ème","Mixte",G261)),Barèmes!$E$2,Barèmes!$F$2))))))</f>
        <v/>
      </c>
      <c r="AD261" s="28" t="str">
        <f t="shared" ref="AD261:AD324" si="34">IF(OR(AA261="",R261=""),"",AA261-R261)</f>
        <v/>
      </c>
      <c r="AE261" s="29" t="str">
        <f t="shared" ref="AE261:AE324" si="35">IF(OR(AA261="",R261="",R261=0),"",AA261/R261*100)</f>
        <v/>
      </c>
      <c r="AF261" s="30" t="str">
        <f>IF(OR(AD261="",SUMPRODUCT((Barèmes!$A$6:$A$28="Surcoût d'agilité (s) — technique")*(Barèmes!$B$6:$B$28=H261)*(Barèmes!$C$6:$C$28=IF(H261="6ème","Mixte",G261)))=0),"",IF(SUMPRODUCT((Barèmes!$A$6:$A$28="Surcoût d'agilité (s) — technique")*(Barèmes!$B$6:$B$28=H261)*(Barèmes!$C$6:$C$28=IF(H261="6ème","Mixte",G261))*(Barèmes!$J$6:$J$28="+"))&gt;0,IF(AD261&lt;=SUMIFS(Barèmes!$D$6:$D$28,Barèmes!$A$6:$A$28,"Surcoût d'agilité (s) — technique",Barèmes!$B$6:$B$28,H261,Barèmes!$C$6:$C$28,IF(H261="6ème","Mixte",G261)),"à besoin",IF(AD261&lt;=SUMIFS(Barèmes!$E$6:$E$28,Barèmes!$A$6:$A$28,"Surcoût d'agilité (s) — technique",Barèmes!$B$6:$B$28,H261,Barèmes!$C$6:$C$28,IF(H261="6ème","Mixte",G261)),"fragile","satisfaisant")),IF(AD261&gt;=SUMIFS(Barèmes!$D$6:$D$28,Barèmes!$A$6:$A$28,"Surcoût d'agilité (s) — technique",Barèmes!$B$6:$B$28,H261,Barèmes!$C$6:$C$28,IF(H261="6ème","Mixte",G261)),"à besoin",IF(AD261&gt;=SUMIFS(Barèmes!$E$6:$E$28,Barèmes!$A$6:$A$28,"Surcoût d'agilité (s) — technique",Barèmes!$B$6:$B$28,H261,Barèmes!$C$6:$C$28,IF(H261="6ème","Mixte",G261)),"fragile","satisfaisant"))))</f>
        <v/>
      </c>
      <c r="AG261" s="30" t="str">
        <f>IF(OR(AD261="",SUMPRODUCT((Barèmes!$A$6:$A$28="Surcoût d'agilité (s) — technique")*(Barèmes!$B$6:$B$28=H261)*(Barèmes!$C$6:$C$28=IF(H261="6ème","Mixte",G261)))=0),"",IF(SUMPRODUCT((Barèmes!$A$6:$A$28="Surcoût d'agilité (s) — technique")*(Barèmes!$B$6:$B$28=H261)*(Barèmes!$C$6:$C$28=IF(H261="6ème","Mixte",G261))*(Barèmes!$J$6:$J$28="+"))&gt;0,IF(AD261&lt;=SUMIFS(Barèmes!$F$6:$F$28,Barèmes!$A$6:$A$28,"Surcoût d'agilité (s) — technique",Barèmes!$B$6:$B$28,H261,Barèmes!$C$6:$C$28,IF(H261="6ème","Mixte",G261)),Barèmes!$B$2,IF(AD261&lt;=SUMIFS(Barèmes!$G$6:$G$28,Barèmes!$A$6:$A$28,"Surcoût d'agilité (s) — technique",Barèmes!$B$6:$B$28,H261,Barèmes!$C$6:$C$28,IF(H261="6ème","Mixte",G261)),Barèmes!$C$2,IF(AD261&lt;=SUMIFS(Barèmes!$H$6:$H$28,Barèmes!$A$6:$A$28,"Surcoût d'agilité (s) — technique",Barèmes!$B$6:$B$28,H261,Barèmes!$C$6:$C$28,IF(H261="6ème","Mixte",G261)),Barèmes!$D$2,IF(AD261&lt;=SUMIFS(Barèmes!$I$6:$I$28,Barèmes!$A$6:$A$28,"Surcoût d'agilité (s) — technique",Barèmes!$B$6:$B$28,H261,Barèmes!$C$6:$C$28,IF(H261="6ème","Mixte",G261)),Barèmes!$E$2,Barèmes!$F$2)))),IF(AD261&gt;=SUMIFS(Barèmes!$F$6:$F$28,Barèmes!$A$6:$A$28,"Surcoût d'agilité (s) — technique",Barèmes!$B$6:$B$28,H261,Barèmes!$C$6:$C$28,IF(H261="6ème","Mixte",G261)),Barèmes!$B$2,IF(AD261&gt;=SUMIFS(Barèmes!$G$6:$G$28,Barèmes!$A$6:$A$28,"Surcoût d'agilité (s) — technique",Barèmes!$B$6:$B$28,H261,Barèmes!$C$6:$C$28,IF(H261="6ème","Mixte",G261)),Barèmes!$C$2,IF(AD261&gt;=SUMIFS(Barèmes!$H$6:$H$28,Barèmes!$A$6:$A$28,"Surcoût d'agilité (s) — technique",Barèmes!$B$6:$B$28,H261,Barèmes!$C$6:$C$28,IF(H261="6ème","Mixte",G261)),Barèmes!$D$2,IF(AD261&gt;=SUMIFS(Barèmes!$I$6:$I$28,Barèmes!$A$6:$A$28,"Surcoût d'agilité (s) — technique",Barèmes!$B$6:$B$28,H261,Barèmes!$C$6:$C$28,IF(H261="6ème","Mixte",G261)),Barèmes!$E$2,Barèmes!$F$2))))))</f>
        <v/>
      </c>
      <c r="AH261" s="31" t="str">
        <f>IF((IF(N261="",0,1)+IF(Q261="",0,1)+IF(W261="",0,1)+IF(Z261="",0,1)+IF(AC261="",0,1))=0,"",3*IF(N261=Barèmes!$B$2,1,IF(N261=Barèmes!$C$2,2,IF(N261=Barèmes!$D$2,3,IF(N261=Barèmes!$E$2,4,IF(N261=Barèmes!$F$2,5,0)))))+3*IF(Q261=Barèmes!$B$2,1,IF(Q261=Barèmes!$C$2,2,IF(Q261=Barèmes!$D$2,3,IF(Q261=Barèmes!$E$2,4,IF(Q261=Barèmes!$F$2,5,0)))))+2*IF(W261=Barèmes!$B$2,1,IF(W261=Barèmes!$C$2,2,IF(W261=Barèmes!$D$2,3,IF(W261=Barèmes!$E$2,4,IF(W261=Barèmes!$F$2,5,0)))))+1*IF(Z261=Barèmes!$B$2,1,IF(Z261=Barèmes!$C$2,2,IF(Z261=Barèmes!$D$2,3,IF(Z261=Barèmes!$E$2,4,IF(Z261=Barèmes!$F$2,5,0)))))+1*IF(AC261=Barèmes!$B$2,1,IF(AC261=Barèmes!$C$2,2,IF(AC261=Barèmes!$D$2,3,IF(AC261=Barèmes!$E$2,4,IF(AC261=Barèmes!$F$2,5,0))))))</f>
        <v/>
      </c>
      <c r="AI261" s="31"/>
      <c r="AJ261" s="32" t="str">
        <f>IFERROR(INDEX(Croissance!$B$5:$B$604,MATCH(A261,Croissance!$A$5:$A$604,0)),"")</f>
        <v/>
      </c>
      <c r="AK261" s="32" t="str">
        <f>IFERROR(INDEX(Croissance!$C$5:$C$604,MATCH(A261,Croissance!$A$5:$A$604,0)),"")</f>
        <v/>
      </c>
      <c r="AL261" s="32" t="str">
        <f>IFERROR(INDEX(Croissance!$D$5:$D$604,MATCH(A261,Croissance!$A$5:$A$604,0)),"")</f>
        <v/>
      </c>
      <c r="AM261" s="32" t="str">
        <f>IFERROR(INDEX(Croissance!$E$5:$E$604,MATCH(A261,Croissance!$A$5:$A$604,0)),"")</f>
        <v/>
      </c>
      <c r="AO261" s="33">
        <f t="shared" si="32"/>
        <v>0</v>
      </c>
      <c r="AP261" s="33">
        <f t="shared" ref="AP261:AP324" si="36">IF(OR(A261="",B261=""),0,IF(SUMPRODUCT(($A$5:$A$604=A261)*($B$5:$B$604&gt;B261))=0,1,0))</f>
        <v>0</v>
      </c>
      <c r="AQ261" s="33">
        <f>IF(A261="",0,IF(AND(OR('Synthèse classe'!$C$2="Tous",C261='Synthèse classe'!$C$2),OR('Synthèse classe'!$C$3="Toutes",D261='Synthèse classe'!$C$3),OR('Synthèse classe'!$C$4="Toutes",AND('Synthèse classe'!$C$4="Dernière",AP261=1),B261=IFERROR(VALUE('Synthèse classe'!$C$4),0))),1,0))</f>
        <v>0</v>
      </c>
      <c r="AR261" s="34" t="str">
        <f t="shared" ref="AR261:AR324" si="37">IF(OR(A261="",B261=""),"",A261&amp;"|"&amp;B261)</f>
        <v/>
      </c>
    </row>
    <row r="262" spans="1:44" x14ac:dyDescent="0.2">
      <c r="A262" s="17" t="str">
        <f t="shared" si="33"/>
        <v/>
      </c>
      <c r="B262" s="18"/>
      <c r="C262" s="19"/>
      <c r="D262" s="19"/>
      <c r="E262" s="19"/>
      <c r="F262" s="19"/>
      <c r="G262" s="19"/>
      <c r="H262" s="17" t="str">
        <f t="shared" ref="H262:H325" si="38">IF(D262="","",IF(LEFT(D262,1)="6","6ème",IF(LEFT(D262,1)="2","2nde","Classe non reconnue")))</f>
        <v/>
      </c>
      <c r="I262" s="20"/>
      <c r="J262" s="18"/>
      <c r="K262" s="19"/>
      <c r="L262" s="21" t="str">
        <f t="shared" ref="L262:L325" si="39">IF(K262="","",IF(K262="A","fiable","⚠ à relativiser"))</f>
        <v/>
      </c>
      <c r="M262" s="21" t="str">
        <f>IF(OR(J262="",SUMPRODUCT((Barèmes!$A$6:$A$28="Endurance — Luc Léger (palier)")*(Barèmes!$B$6:$B$28=H262)*(Barèmes!$C$6:$C$28=IF(H262="6ème","Mixte",G262)))=0),"",IF(SUMPRODUCT((Barèmes!$A$6:$A$28="Endurance — Luc Léger (palier)")*(Barèmes!$B$6:$B$28=H262)*(Barèmes!$C$6:$C$28=IF(H262="6ème","Mixte",G262))*(Barèmes!$J$6:$J$28="+"))&gt;0,IF(J262&lt;=SUMIFS(Barèmes!$D$6:$D$28,Barèmes!$A$6:$A$28,"Endurance — Luc Léger (palier)",Barèmes!$B$6:$B$28,H262,Barèmes!$C$6:$C$28,IF(H262="6ème","Mixte",G262)),"à besoin",IF(J262&lt;=SUMIFS(Barèmes!$E$6:$E$28,Barèmes!$A$6:$A$28,"Endurance — Luc Léger (palier)",Barèmes!$B$6:$B$28,H262,Barèmes!$C$6:$C$28,IF(H262="6ème","Mixte",G262)),"fragile","satisfaisant")),IF(J262&gt;=SUMIFS(Barèmes!$D$6:$D$28,Barèmes!$A$6:$A$28,"Endurance — Luc Léger (palier)",Barèmes!$B$6:$B$28,H262,Barèmes!$C$6:$C$28,IF(H262="6ème","Mixte",G262)),"à besoin",IF(J262&gt;=SUMIFS(Barèmes!$E$6:$E$28,Barèmes!$A$6:$A$28,"Endurance — Luc Léger (palier)",Barèmes!$B$6:$B$28,H262,Barèmes!$C$6:$C$28,IF(H262="6ème","Mixte",G262)),"fragile","satisfaisant"))))</f>
        <v/>
      </c>
      <c r="N262" s="21" t="str">
        <f>IF(OR(J262="",SUMPRODUCT((Barèmes!$A$6:$A$28="Endurance — Luc Léger (palier)")*(Barèmes!$B$6:$B$28=H262)*(Barèmes!$C$6:$C$28=IF(H262="6ème","Mixte",G262)))=0),"",IF(SUMPRODUCT((Barèmes!$A$6:$A$28="Endurance — Luc Léger (palier)")*(Barèmes!$B$6:$B$28=H262)*(Barèmes!$C$6:$C$28=IF(H262="6ème","Mixte",G262))*(Barèmes!$J$6:$J$28="+"))&gt;0,IF(J262&lt;=SUMIFS(Barèmes!$F$6:$F$28,Barèmes!$A$6:$A$28,"Endurance — Luc Léger (palier)",Barèmes!$B$6:$B$28,H262,Barèmes!$C$6:$C$28,IF(H262="6ème","Mixte",G262)),Barèmes!$B$2,IF(J262&lt;=SUMIFS(Barèmes!$G$6:$G$28,Barèmes!$A$6:$A$28,"Endurance — Luc Léger (palier)",Barèmes!$B$6:$B$28,H262,Barèmes!$C$6:$C$28,IF(H262="6ème","Mixte",G262)),Barèmes!$C$2,IF(J262&lt;=SUMIFS(Barèmes!$H$6:$H$28,Barèmes!$A$6:$A$28,"Endurance — Luc Léger (palier)",Barèmes!$B$6:$B$28,H262,Barèmes!$C$6:$C$28,IF(H262="6ème","Mixte",G262)),Barèmes!$D$2,IF(J262&lt;=SUMIFS(Barèmes!$I$6:$I$28,Barèmes!$A$6:$A$28,"Endurance — Luc Léger (palier)",Barèmes!$B$6:$B$28,H262,Barèmes!$C$6:$C$28,IF(H262="6ème","Mixte",G262)),Barèmes!$E$2,Barèmes!$F$2)))),IF(J262&gt;=SUMIFS(Barèmes!$F$6:$F$28,Barèmes!$A$6:$A$28,"Endurance — Luc Léger (palier)",Barèmes!$B$6:$B$28,H262,Barèmes!$C$6:$C$28,IF(H262="6ème","Mixte",G262)),Barèmes!$B$2,IF(J262&gt;=SUMIFS(Barèmes!$G$6:$G$28,Barèmes!$A$6:$A$28,"Endurance — Luc Léger (palier)",Barèmes!$B$6:$B$28,H262,Barèmes!$C$6:$C$28,IF(H262="6ème","Mixte",G262)),Barèmes!$C$2,IF(J262&gt;=SUMIFS(Barèmes!$H$6:$H$28,Barèmes!$A$6:$A$28,"Endurance — Luc Léger (palier)",Barèmes!$B$6:$B$28,H262,Barèmes!$C$6:$C$28,IF(H262="6ème","Mixte",G262)),Barèmes!$D$2,IF(J262&gt;=SUMIFS(Barèmes!$I$6:$I$28,Barèmes!$A$6:$A$28,"Endurance — Luc Léger (palier)",Barèmes!$B$6:$B$28,H262,Barèmes!$C$6:$C$28,IF(H262="6ème","Mixte",G262)),Barèmes!$E$2,Barèmes!$F$2))))))</f>
        <v/>
      </c>
      <c r="O262" s="22"/>
      <c r="P262" s="23" t="str">
        <f>IF(OR(O262="",SUMPRODUCT((Barèmes!$A$6:$A$28="Force bas du corps — Saut en longueur (m)")*(Barèmes!$B$6:$B$28=H262)*(Barèmes!$C$6:$C$28=IF(H262="6ème","Mixte",G262)))=0),"",IF(SUMPRODUCT((Barèmes!$A$6:$A$28="Force bas du corps — Saut en longueur (m)")*(Barèmes!$B$6:$B$28=H262)*(Barèmes!$C$6:$C$28=IF(H262="6ème","Mixte",G262))*(Barèmes!$J$6:$J$28="+"))&gt;0,IF(O262&lt;=SUMIFS(Barèmes!$D$6:$D$28,Barèmes!$A$6:$A$28,"Force bas du corps — Saut en longueur (m)",Barèmes!$B$6:$B$28,H262,Barèmes!$C$6:$C$28,IF(H262="6ème","Mixte",G262)),"à besoin",IF(O262&lt;=SUMIFS(Barèmes!$E$6:$E$28,Barèmes!$A$6:$A$28,"Force bas du corps — Saut en longueur (m)",Barèmes!$B$6:$B$28,H262,Barèmes!$C$6:$C$28,IF(H262="6ème","Mixte",G262)),"fragile","satisfaisant")),IF(O262&gt;=SUMIFS(Barèmes!$D$6:$D$28,Barèmes!$A$6:$A$28,"Force bas du corps — Saut en longueur (m)",Barèmes!$B$6:$B$28,H262,Barèmes!$C$6:$C$28,IF(H262="6ème","Mixte",G262)),"à besoin",IF(O262&gt;=SUMIFS(Barèmes!$E$6:$E$28,Barèmes!$A$6:$A$28,"Force bas du corps — Saut en longueur (m)",Barèmes!$B$6:$B$28,H262,Barèmes!$C$6:$C$28,IF(H262="6ème","Mixte",G262)),"fragile","satisfaisant"))))</f>
        <v/>
      </c>
      <c r="Q262" s="23" t="str">
        <f>IF(OR(O262="",SUMPRODUCT((Barèmes!$A$6:$A$28="Force bas du corps — Saut en longueur (m)")*(Barèmes!$B$6:$B$28=H262)*(Barèmes!$C$6:$C$28=IF(H262="6ème","Mixte",G262)))=0),"",IF(SUMPRODUCT((Barèmes!$A$6:$A$28="Force bas du corps — Saut en longueur (m)")*(Barèmes!$B$6:$B$28=H262)*(Barèmes!$C$6:$C$28=IF(H262="6ème","Mixte",G262))*(Barèmes!$J$6:$J$28="+"))&gt;0,IF(O262&lt;=SUMIFS(Barèmes!$F$6:$F$28,Barèmes!$A$6:$A$28,"Force bas du corps — Saut en longueur (m)",Barèmes!$B$6:$B$28,H262,Barèmes!$C$6:$C$28,IF(H262="6ème","Mixte",G262)),Barèmes!$B$2,IF(O262&lt;=SUMIFS(Barèmes!$G$6:$G$28,Barèmes!$A$6:$A$28,"Force bas du corps — Saut en longueur (m)",Barèmes!$B$6:$B$28,H262,Barèmes!$C$6:$C$28,IF(H262="6ème","Mixte",G262)),Barèmes!$C$2,IF(O262&lt;=SUMIFS(Barèmes!$H$6:$H$28,Barèmes!$A$6:$A$28,"Force bas du corps — Saut en longueur (m)",Barèmes!$B$6:$B$28,H262,Barèmes!$C$6:$C$28,IF(H262="6ème","Mixte",G262)),Barèmes!$D$2,IF(O262&lt;=SUMIFS(Barèmes!$I$6:$I$28,Barèmes!$A$6:$A$28,"Force bas du corps — Saut en longueur (m)",Barèmes!$B$6:$B$28,H262,Barèmes!$C$6:$C$28,IF(H262="6ème","Mixte",G262)),Barèmes!$E$2,Barèmes!$F$2)))),IF(O262&gt;=SUMIFS(Barèmes!$F$6:$F$28,Barèmes!$A$6:$A$28,"Force bas du corps — Saut en longueur (m)",Barèmes!$B$6:$B$28,H262,Barèmes!$C$6:$C$28,IF(H262="6ème","Mixte",G262)),Barèmes!$B$2,IF(O262&gt;=SUMIFS(Barèmes!$G$6:$G$28,Barèmes!$A$6:$A$28,"Force bas du corps — Saut en longueur (m)",Barèmes!$B$6:$B$28,H262,Barèmes!$C$6:$C$28,IF(H262="6ème","Mixte",G262)),Barèmes!$C$2,IF(O262&gt;=SUMIFS(Barèmes!$H$6:$H$28,Barèmes!$A$6:$A$28,"Force bas du corps — Saut en longueur (m)",Barèmes!$B$6:$B$28,H262,Barèmes!$C$6:$C$28,IF(H262="6ème","Mixte",G262)),Barèmes!$D$2,IF(O262&gt;=SUMIFS(Barèmes!$I$6:$I$28,Barèmes!$A$6:$A$28,"Force bas du corps — Saut en longueur (m)",Barèmes!$B$6:$B$28,H262,Barèmes!$C$6:$C$28,IF(H262="6ème","Mixte",G262)),Barèmes!$E$2,Barèmes!$F$2))))))</f>
        <v/>
      </c>
      <c r="R262" s="22"/>
      <c r="S262" s="24" t="str">
        <f>IF(OR(R262="",SUMPRODUCT((Barèmes!$A$6:$A$28="Vitesse — 30 m (s)")*(Barèmes!$B$6:$B$28=H262)*(Barèmes!$C$6:$C$28=IF(H262="6ème","Mixte",G262)))=0),"",IF(SUMPRODUCT((Barèmes!$A$6:$A$28="Vitesse — 30 m (s)")*(Barèmes!$B$6:$B$28=H262)*(Barèmes!$C$6:$C$28=IF(H262="6ème","Mixte",G262))*(Barèmes!$J$6:$J$28="+"))&gt;0,IF(R262&lt;=SUMIFS(Barèmes!$D$6:$D$28,Barèmes!$A$6:$A$28,"Vitesse — 30 m (s)",Barèmes!$B$6:$B$28,H262,Barèmes!$C$6:$C$28,IF(H262="6ème","Mixte",G262)),"à besoin",IF(R262&lt;=SUMIFS(Barèmes!$E$6:$E$28,Barèmes!$A$6:$A$28,"Vitesse — 30 m (s)",Barèmes!$B$6:$B$28,H262,Barèmes!$C$6:$C$28,IF(H262="6ème","Mixte",G262)),"fragile","satisfaisant")),IF(R262&gt;=SUMIFS(Barèmes!$D$6:$D$28,Barèmes!$A$6:$A$28,"Vitesse — 30 m (s)",Barèmes!$B$6:$B$28,H262,Barèmes!$C$6:$C$28,IF(H262="6ème","Mixte",G262)),"à besoin",IF(R262&gt;=SUMIFS(Barèmes!$E$6:$E$28,Barèmes!$A$6:$A$28,"Vitesse — 30 m (s)",Barèmes!$B$6:$B$28,H262,Barèmes!$C$6:$C$28,IF(H262="6ème","Mixte",G262)),"fragile","satisfaisant"))))</f>
        <v/>
      </c>
      <c r="T262" s="24" t="str">
        <f>IF(OR(R262="",SUMPRODUCT((Barèmes!$A$6:$A$28="Vitesse — 30 m (s)")*(Barèmes!$B$6:$B$28=H262)*(Barèmes!$C$6:$C$28=IF(H262="6ème","Mixte",G262)))=0),"",IF(SUMPRODUCT((Barèmes!$A$6:$A$28="Vitesse — 30 m (s)")*(Barèmes!$B$6:$B$28=H262)*(Barèmes!$C$6:$C$28=IF(H262="6ème","Mixte",G262))*(Barèmes!$J$6:$J$28="+"))&gt;0,IF(R262&lt;=SUMIFS(Barèmes!$F$6:$F$28,Barèmes!$A$6:$A$28,"Vitesse — 30 m (s)",Barèmes!$B$6:$B$28,H262,Barèmes!$C$6:$C$28,IF(H262="6ème","Mixte",G262)),Barèmes!$B$2,IF(R262&lt;=SUMIFS(Barèmes!$G$6:$G$28,Barèmes!$A$6:$A$28,"Vitesse — 30 m (s)",Barèmes!$B$6:$B$28,H262,Barèmes!$C$6:$C$28,IF(H262="6ème","Mixte",G262)),Barèmes!$C$2,IF(R262&lt;=SUMIFS(Barèmes!$H$6:$H$28,Barèmes!$A$6:$A$28,"Vitesse — 30 m (s)",Barèmes!$B$6:$B$28,H262,Barèmes!$C$6:$C$28,IF(H262="6ème","Mixte",G262)),Barèmes!$D$2,IF(R262&lt;=SUMIFS(Barèmes!$I$6:$I$28,Barèmes!$A$6:$A$28,"Vitesse — 30 m (s)",Barèmes!$B$6:$B$28,H262,Barèmes!$C$6:$C$28,IF(H262="6ème","Mixte",G262)),Barèmes!$E$2,Barèmes!$F$2)))),IF(R262&gt;=SUMIFS(Barèmes!$F$6:$F$28,Barèmes!$A$6:$A$28,"Vitesse — 30 m (s)",Barèmes!$B$6:$B$28,H262,Barèmes!$C$6:$C$28,IF(H262="6ème","Mixte",G262)),Barèmes!$B$2,IF(R262&gt;=SUMIFS(Barèmes!$G$6:$G$28,Barèmes!$A$6:$A$28,"Vitesse — 30 m (s)",Barèmes!$B$6:$B$28,H262,Barèmes!$C$6:$C$28,IF(H262="6ème","Mixte",G262)),Barèmes!$C$2,IF(R262&gt;=SUMIFS(Barèmes!$H$6:$H$28,Barèmes!$A$6:$A$28,"Vitesse — 30 m (s)",Barèmes!$B$6:$B$28,H262,Barèmes!$C$6:$C$28,IF(H262="6ème","Mixte",G262)),Barèmes!$D$2,IF(R262&gt;=SUMIFS(Barèmes!$I$6:$I$28,Barèmes!$A$6:$A$28,"Vitesse — 30 m (s)",Barèmes!$B$6:$B$28,H262,Barèmes!$C$6:$C$28,IF(H262="6ème","Mixte",G262)),Barèmes!$E$2,Barèmes!$F$2))))))</f>
        <v/>
      </c>
      <c r="U262" s="22"/>
      <c r="V262" s="25" t="str">
        <f>IF(OR(U262="",SUMPRODUCT((Barèmes!$A$6:$A$28="Vitesse — 50 m (s)")*(Barèmes!$B$6:$B$28=H262)*(Barèmes!$C$6:$C$28=IF(H262="6ème","Mixte",G262)))=0),"",IF(SUMPRODUCT((Barèmes!$A$6:$A$28="Vitesse — 50 m (s)")*(Barèmes!$B$6:$B$28=H262)*(Barèmes!$C$6:$C$28=IF(H262="6ème","Mixte",G262))*(Barèmes!$J$6:$J$28="+"))&gt;0,IF(U262&lt;=SUMIFS(Barèmes!$D$6:$D$28,Barèmes!$A$6:$A$28,"Vitesse — 50 m (s)",Barèmes!$B$6:$B$28,H262,Barèmes!$C$6:$C$28,IF(H262="6ème","Mixte",G262)),"à besoin",IF(U262&lt;=SUMIFS(Barèmes!$E$6:$E$28,Barèmes!$A$6:$A$28,"Vitesse — 50 m (s)",Barèmes!$B$6:$B$28,H262,Barèmes!$C$6:$C$28,IF(H262="6ème","Mixte",G262)),"fragile","satisfaisant")),IF(U262&gt;=SUMIFS(Barèmes!$D$6:$D$28,Barèmes!$A$6:$A$28,"Vitesse — 50 m (s)",Barèmes!$B$6:$B$28,H262,Barèmes!$C$6:$C$28,IF(H262="6ème","Mixte",G262)),"à besoin",IF(U262&gt;=SUMIFS(Barèmes!$E$6:$E$28,Barèmes!$A$6:$A$28,"Vitesse — 50 m (s)",Barèmes!$B$6:$B$28,H262,Barèmes!$C$6:$C$28,IF(H262="6ème","Mixte",G262)),"fragile","satisfaisant"))))</f>
        <v/>
      </c>
      <c r="W262" s="25" t="str">
        <f>IF(OR(U262="",SUMPRODUCT((Barèmes!$A$6:$A$28="Vitesse — 50 m (s)")*(Barèmes!$B$6:$B$28=H262)*(Barèmes!$C$6:$C$28=IF(H262="6ème","Mixte",G262)))=0),"",IF(SUMPRODUCT((Barèmes!$A$6:$A$28="Vitesse — 50 m (s)")*(Barèmes!$B$6:$B$28=H262)*(Barèmes!$C$6:$C$28=IF(H262="6ème","Mixte",G262))*(Barèmes!$J$6:$J$28="+"))&gt;0,IF(U262&lt;=SUMIFS(Barèmes!$F$6:$F$28,Barèmes!$A$6:$A$28,"Vitesse — 50 m (s)",Barèmes!$B$6:$B$28,H262,Barèmes!$C$6:$C$28,IF(H262="6ème","Mixte",G262)),Barèmes!$B$2,IF(U262&lt;=SUMIFS(Barèmes!$G$6:$G$28,Barèmes!$A$6:$A$28,"Vitesse — 50 m (s)",Barèmes!$B$6:$B$28,H262,Barèmes!$C$6:$C$28,IF(H262="6ème","Mixte",G262)),Barèmes!$C$2,IF(U262&lt;=SUMIFS(Barèmes!$H$6:$H$28,Barèmes!$A$6:$A$28,"Vitesse — 50 m (s)",Barèmes!$B$6:$B$28,H262,Barèmes!$C$6:$C$28,IF(H262="6ème","Mixte",G262)),Barèmes!$D$2,IF(U262&lt;=SUMIFS(Barèmes!$I$6:$I$28,Barèmes!$A$6:$A$28,"Vitesse — 50 m (s)",Barèmes!$B$6:$B$28,H262,Barèmes!$C$6:$C$28,IF(H262="6ème","Mixte",G262)),Barèmes!$E$2,Barèmes!$F$2)))),IF(U262&gt;=SUMIFS(Barèmes!$F$6:$F$28,Barèmes!$A$6:$A$28,"Vitesse — 50 m (s)",Barèmes!$B$6:$B$28,H262,Barèmes!$C$6:$C$28,IF(H262="6ème","Mixte",G262)),Barèmes!$B$2,IF(U262&gt;=SUMIFS(Barèmes!$G$6:$G$28,Barèmes!$A$6:$A$28,"Vitesse — 50 m (s)",Barèmes!$B$6:$B$28,H262,Barèmes!$C$6:$C$28,IF(H262="6ème","Mixte",G262)),Barèmes!$C$2,IF(U262&gt;=SUMIFS(Barèmes!$H$6:$H$28,Barèmes!$A$6:$A$28,"Vitesse — 50 m (s)",Barèmes!$B$6:$B$28,H262,Barèmes!$C$6:$C$28,IF(H262="6ème","Mixte",G262)),Barèmes!$D$2,IF(U262&gt;=SUMIFS(Barèmes!$I$6:$I$28,Barèmes!$A$6:$A$28,"Vitesse — 50 m (s)",Barèmes!$B$6:$B$28,H262,Barèmes!$C$6:$C$28,IF(H262="6ème","Mixte",G262)),Barèmes!$E$2,Barèmes!$F$2))))))</f>
        <v/>
      </c>
      <c r="X262" s="18"/>
      <c r="Y262" s="26" t="str" cm="1">
        <f t="array" ref="Y262">IF(OR(X262="",SUMPRODUCT((Barèmes!$A$6:$A$28="Souplesse (score 1-5)")*(Barèmes!$B$6:$B$28=H262)*(Barèmes!$C$6:$C$28=IF(H262="6ème","Mixte",G262)))=0),"",IF(SUMPRODUCT((Barèmes!$A$6:$A$28="Souplesse (score 1-5)")*(Barèmes!$B$6:$B$28=H262)*(Barèmes!$C$6:$C$28=IF(H262="6ème","Mixte",G262))*(Barèmes!$J$6:$J$28="+"))&gt;0,IF(X262&lt;=SUMIFS(Barèmes!$D$6:$D$28,Barèmes!$A$6:$A$28,"Souplesse (score 1-5)",Barèmes!$B$6:$B$28,H262,Barèmes!$C$6:$C$28,IF(H262="6ème","Mixte",G262)),"à besoin",IF(X262&lt;=SUMIFS(Barèmes!$E$6:$E$28,Barèmes!$A$6:$A$28,"Souplesse (score 1-5)",Barèmes!$B$6:$B$28,H262,Barèmes!$C$6:$C$28,IF(H262="6ème","Mixte",G262)),"fragile","satisfaisant")),IF(X262&gt;=SUMIFS(Barèmes!$D$6:$D$28,Barèmes!$A$6:$A$28,"Souplesse (score 1-5)",Barèmes!$B$6:$B$28,H262,Barèmes!$C$6:$C$28,IF(H262="6ème","Mixte",G262)),"à besoin",IF(X262&gt;=SUMIFS(Barèmes!$E$6:$E$28,Barèmes!$A$6:$A$28,"Souplesse (score 1-5)",Barèmes!$B$6:$B$28,H262,Barèmes!$C$6:$C$28,IF(H262="6ème","Mixte",G262)),"fragile","satisfaisant"))))</f>
        <v/>
      </c>
      <c r="Z262" s="26" t="str" cm="1">
        <f t="array" ref="Z262">IF(OR(X262="",SUMPRODUCT((Barèmes!$A$6:$A$28="Souplesse (score 1-5)")*(Barèmes!$B$6:$B$28=H262)*(Barèmes!$C$6:$C$28=IF(H262="6ème","Mixte",G262)))=0),"",IF(SUMPRODUCT((Barèmes!$A$6:$A$28="Souplesse (score 1-5)")*(Barèmes!$B$6:$B$28=H262)*(Barèmes!$C$6:$C$28=IF(H262="6ème","Mixte",G262))*(Barèmes!$J$6:$J$28="+"))&gt;0,IF(X262&lt;=SUMIFS(Barèmes!$F$6:$F$28,Barèmes!$A$6:$A$28,"Souplesse (score 1-5)",Barèmes!$B$6:$B$28,H262,Barèmes!$C$6:$C$28,IF(H262="6ème","Mixte",G262)),Barèmes!$B$2,IF(X262&lt;=SUMIFS(Barèmes!$G$6:$G$28,Barèmes!$A$6:$A$28,"Souplesse (score 1-5)",Barèmes!$B$6:$B$28,H262,Barèmes!$C$6:$C$28,IF(H262="6ème","Mixte",G262)),Barèmes!$C$2,IF(X262&lt;=SUMIFS(Barèmes!$H$6:$H$28,Barèmes!$A$6:$A$28,"Souplesse (score 1-5)",Barèmes!$B$6:$B$28,H262,Barèmes!$C$6:$C$28,IF(H262="6ème","Mixte",G262)),Barèmes!$D$2,IF(X262&lt;=SUMIFS(Barèmes!$I$6:$I$28,Barèmes!$A$6:$A$28,"Souplesse (score 1-5)",Barèmes!$B$6:$B$28,H262,Barèmes!$C$6:$C$28,IF(H262="6ème","Mixte",G262)),Barèmes!$E$2,Barèmes!$F$2)))),IF(X262&gt;=SUMIFS(Barèmes!$F$6:$F$28,Barèmes!$A$6:$A$28,"Souplesse (score 1-5)",Barèmes!$B$6:$B$28,H262,Barèmes!$C$6:$C$28,IF(H262="6ème","Mixte",G262)),Barèmes!$B$2,IF(X262&gt;=SUMIFS(Barèmes!$G$6:$G$28,Barèmes!$A$6:$A$28,"Souplesse (score 1-5)",Barèmes!$B$6:$B$28,H262,Barèmes!$C$6:$C$28,IF(H262="6ème","Mixte",G262)),Barèmes!$C$2,IF(X262&gt;=SUMIFS(Barèmes!$H$6:$H$28,Barèmes!$A$6:$A$28,"Souplesse (score 1-5)",Barèmes!$B$6:$B$28,H262,Barèmes!$C$6:$C$28,IF(H262="6ème","Mixte",G262)),Barèmes!$D$2,IF(X262&gt;=SUMIFS(Barèmes!$I$6:$I$28,Barèmes!$A$6:$A$28,"Souplesse (score 1-5)",Barèmes!$B$6:$B$28,H262,Barèmes!$C$6:$C$28,IF(H262="6ème","Mixte",G262)),Barèmes!$E$2,Barèmes!$F$2))))))</f>
        <v/>
      </c>
      <c r="AA262" s="22"/>
      <c r="AB262" s="27" t="str">
        <f>IF(OR(AA262="",SUMPRODUCT((Barèmes!$A$6:$A$28="Agilité — T-test 974 (s)")*(Barèmes!$B$6:$B$28=H262)*(Barèmes!$C$6:$C$28=IF(H262="6ème","Mixte",G262)))=0),"",IF(SUMPRODUCT((Barèmes!$A$6:$A$28="Agilité — T-test 974 (s)")*(Barèmes!$B$6:$B$28=H262)*(Barèmes!$C$6:$C$28=IF(H262="6ème","Mixte",G262))*(Barèmes!$J$6:$J$28="+"))&gt;0,IF(AA262&lt;=SUMIFS(Barèmes!$D$6:$D$28,Barèmes!$A$6:$A$28,"Agilité — T-test 974 (s)",Barèmes!$B$6:$B$28,H262,Barèmes!$C$6:$C$28,IF(H262="6ème","Mixte",G262)),"à besoin",IF(AA262&lt;=SUMIFS(Barèmes!$E$6:$E$28,Barèmes!$A$6:$A$28,"Agilité — T-test 974 (s)",Barèmes!$B$6:$B$28,H262,Barèmes!$C$6:$C$28,IF(H262="6ème","Mixte",G262)),"fragile","satisfaisant")),IF(AA262&gt;=SUMIFS(Barèmes!$D$6:$D$28,Barèmes!$A$6:$A$28,"Agilité — T-test 974 (s)",Barèmes!$B$6:$B$28,H262,Barèmes!$C$6:$C$28,IF(H262="6ème","Mixte",G262)),"à besoin",IF(AA262&gt;=SUMIFS(Barèmes!$E$6:$E$28,Barèmes!$A$6:$A$28,"Agilité — T-test 974 (s)",Barèmes!$B$6:$B$28,H262,Barèmes!$C$6:$C$28,IF(H262="6ème","Mixte",G262)),"fragile","satisfaisant"))))</f>
        <v/>
      </c>
      <c r="AC262" s="27" t="str">
        <f>IF(OR(AA262="",SUMPRODUCT((Barèmes!$A$6:$A$28="Agilité — T-test 974 (s)")*(Barèmes!$B$6:$B$28=H262)*(Barèmes!$C$6:$C$28=IF(H262="6ème","Mixte",G262)))=0),"",IF(SUMPRODUCT((Barèmes!$A$6:$A$28="Agilité — T-test 974 (s)")*(Barèmes!$B$6:$B$28=H262)*(Barèmes!$C$6:$C$28=IF(H262="6ème","Mixte",G262))*(Barèmes!$J$6:$J$28="+"))&gt;0,IF(AA262&lt;=SUMIFS(Barèmes!$F$6:$F$28,Barèmes!$A$6:$A$28,"Agilité — T-test 974 (s)",Barèmes!$B$6:$B$28,H262,Barèmes!$C$6:$C$28,IF(H262="6ème","Mixte",G262)),Barèmes!$B$2,IF(AA262&lt;=SUMIFS(Barèmes!$G$6:$G$28,Barèmes!$A$6:$A$28,"Agilité — T-test 974 (s)",Barèmes!$B$6:$B$28,H262,Barèmes!$C$6:$C$28,IF(H262="6ème","Mixte",G262)),Barèmes!$C$2,IF(AA262&lt;=SUMIFS(Barèmes!$H$6:$H$28,Barèmes!$A$6:$A$28,"Agilité — T-test 974 (s)",Barèmes!$B$6:$B$28,H262,Barèmes!$C$6:$C$28,IF(H262="6ème","Mixte",G262)),Barèmes!$D$2,IF(AA262&lt;=SUMIFS(Barèmes!$I$6:$I$28,Barèmes!$A$6:$A$28,"Agilité — T-test 974 (s)",Barèmes!$B$6:$B$28,H262,Barèmes!$C$6:$C$28,IF(H262="6ème","Mixte",G262)),Barèmes!$E$2,Barèmes!$F$2)))),IF(AA262&gt;=SUMIFS(Barèmes!$F$6:$F$28,Barèmes!$A$6:$A$28,"Agilité — T-test 974 (s)",Barèmes!$B$6:$B$28,H262,Barèmes!$C$6:$C$28,IF(H262="6ème","Mixte",G262)),Barèmes!$B$2,IF(AA262&gt;=SUMIFS(Barèmes!$G$6:$G$28,Barèmes!$A$6:$A$28,"Agilité — T-test 974 (s)",Barèmes!$B$6:$B$28,H262,Barèmes!$C$6:$C$28,IF(H262="6ème","Mixte",G262)),Barèmes!$C$2,IF(AA262&gt;=SUMIFS(Barèmes!$H$6:$H$28,Barèmes!$A$6:$A$28,"Agilité — T-test 974 (s)",Barèmes!$B$6:$B$28,H262,Barèmes!$C$6:$C$28,IF(H262="6ème","Mixte",G262)),Barèmes!$D$2,IF(AA262&gt;=SUMIFS(Barèmes!$I$6:$I$28,Barèmes!$A$6:$A$28,"Agilité — T-test 974 (s)",Barèmes!$B$6:$B$28,H262,Barèmes!$C$6:$C$28,IF(H262="6ème","Mixte",G262)),Barèmes!$E$2,Barèmes!$F$2))))))</f>
        <v/>
      </c>
      <c r="AD262" s="28" t="str">
        <f t="shared" si="34"/>
        <v/>
      </c>
      <c r="AE262" s="29" t="str">
        <f t="shared" si="35"/>
        <v/>
      </c>
      <c r="AF262" s="30" t="str">
        <f>IF(OR(AD262="",SUMPRODUCT((Barèmes!$A$6:$A$28="Surcoût d'agilité (s) — technique")*(Barèmes!$B$6:$B$28=H262)*(Barèmes!$C$6:$C$28=IF(H262="6ème","Mixte",G262)))=0),"",IF(SUMPRODUCT((Barèmes!$A$6:$A$28="Surcoût d'agilité (s) — technique")*(Barèmes!$B$6:$B$28=H262)*(Barèmes!$C$6:$C$28=IF(H262="6ème","Mixte",G262))*(Barèmes!$J$6:$J$28="+"))&gt;0,IF(AD262&lt;=SUMIFS(Barèmes!$D$6:$D$28,Barèmes!$A$6:$A$28,"Surcoût d'agilité (s) — technique",Barèmes!$B$6:$B$28,H262,Barèmes!$C$6:$C$28,IF(H262="6ème","Mixte",G262)),"à besoin",IF(AD262&lt;=SUMIFS(Barèmes!$E$6:$E$28,Barèmes!$A$6:$A$28,"Surcoût d'agilité (s) — technique",Barèmes!$B$6:$B$28,H262,Barèmes!$C$6:$C$28,IF(H262="6ème","Mixte",G262)),"fragile","satisfaisant")),IF(AD262&gt;=SUMIFS(Barèmes!$D$6:$D$28,Barèmes!$A$6:$A$28,"Surcoût d'agilité (s) — technique",Barèmes!$B$6:$B$28,H262,Barèmes!$C$6:$C$28,IF(H262="6ème","Mixte",G262)),"à besoin",IF(AD262&gt;=SUMIFS(Barèmes!$E$6:$E$28,Barèmes!$A$6:$A$28,"Surcoût d'agilité (s) — technique",Barèmes!$B$6:$B$28,H262,Barèmes!$C$6:$C$28,IF(H262="6ème","Mixte",G262)),"fragile","satisfaisant"))))</f>
        <v/>
      </c>
      <c r="AG262" s="30" t="str">
        <f>IF(OR(AD262="",SUMPRODUCT((Barèmes!$A$6:$A$28="Surcoût d'agilité (s) — technique")*(Barèmes!$B$6:$B$28=H262)*(Barèmes!$C$6:$C$28=IF(H262="6ème","Mixte",G262)))=0),"",IF(SUMPRODUCT((Barèmes!$A$6:$A$28="Surcoût d'agilité (s) — technique")*(Barèmes!$B$6:$B$28=H262)*(Barèmes!$C$6:$C$28=IF(H262="6ème","Mixte",G262))*(Barèmes!$J$6:$J$28="+"))&gt;0,IF(AD262&lt;=SUMIFS(Barèmes!$F$6:$F$28,Barèmes!$A$6:$A$28,"Surcoût d'agilité (s) — technique",Barèmes!$B$6:$B$28,H262,Barèmes!$C$6:$C$28,IF(H262="6ème","Mixte",G262)),Barèmes!$B$2,IF(AD262&lt;=SUMIFS(Barèmes!$G$6:$G$28,Barèmes!$A$6:$A$28,"Surcoût d'agilité (s) — technique",Barèmes!$B$6:$B$28,H262,Barèmes!$C$6:$C$28,IF(H262="6ème","Mixte",G262)),Barèmes!$C$2,IF(AD262&lt;=SUMIFS(Barèmes!$H$6:$H$28,Barèmes!$A$6:$A$28,"Surcoût d'agilité (s) — technique",Barèmes!$B$6:$B$28,H262,Barèmes!$C$6:$C$28,IF(H262="6ème","Mixte",G262)),Barèmes!$D$2,IF(AD262&lt;=SUMIFS(Barèmes!$I$6:$I$28,Barèmes!$A$6:$A$28,"Surcoût d'agilité (s) — technique",Barèmes!$B$6:$B$28,H262,Barèmes!$C$6:$C$28,IF(H262="6ème","Mixte",G262)),Barèmes!$E$2,Barèmes!$F$2)))),IF(AD262&gt;=SUMIFS(Barèmes!$F$6:$F$28,Barèmes!$A$6:$A$28,"Surcoût d'agilité (s) — technique",Barèmes!$B$6:$B$28,H262,Barèmes!$C$6:$C$28,IF(H262="6ème","Mixte",G262)),Barèmes!$B$2,IF(AD262&gt;=SUMIFS(Barèmes!$G$6:$G$28,Barèmes!$A$6:$A$28,"Surcoût d'agilité (s) — technique",Barèmes!$B$6:$B$28,H262,Barèmes!$C$6:$C$28,IF(H262="6ème","Mixte",G262)),Barèmes!$C$2,IF(AD262&gt;=SUMIFS(Barèmes!$H$6:$H$28,Barèmes!$A$6:$A$28,"Surcoût d'agilité (s) — technique",Barèmes!$B$6:$B$28,H262,Barèmes!$C$6:$C$28,IF(H262="6ème","Mixte",G262)),Barèmes!$D$2,IF(AD262&gt;=SUMIFS(Barèmes!$I$6:$I$28,Barèmes!$A$6:$A$28,"Surcoût d'agilité (s) — technique",Barèmes!$B$6:$B$28,H262,Barèmes!$C$6:$C$28,IF(H262="6ème","Mixte",G262)),Barèmes!$E$2,Barèmes!$F$2))))))</f>
        <v/>
      </c>
      <c r="AH262" s="31" t="str">
        <f>IF((IF(N262="",0,1)+IF(Q262="",0,1)+IF(W262="",0,1)+IF(Z262="",0,1)+IF(AC262="",0,1))=0,"",3*IF(N262=Barèmes!$B$2,1,IF(N262=Barèmes!$C$2,2,IF(N262=Barèmes!$D$2,3,IF(N262=Barèmes!$E$2,4,IF(N262=Barèmes!$F$2,5,0)))))+3*IF(Q262=Barèmes!$B$2,1,IF(Q262=Barèmes!$C$2,2,IF(Q262=Barèmes!$D$2,3,IF(Q262=Barèmes!$E$2,4,IF(Q262=Barèmes!$F$2,5,0)))))+2*IF(W262=Barèmes!$B$2,1,IF(W262=Barèmes!$C$2,2,IF(W262=Barèmes!$D$2,3,IF(W262=Barèmes!$E$2,4,IF(W262=Barèmes!$F$2,5,0)))))+1*IF(Z262=Barèmes!$B$2,1,IF(Z262=Barèmes!$C$2,2,IF(Z262=Barèmes!$D$2,3,IF(Z262=Barèmes!$E$2,4,IF(Z262=Barèmes!$F$2,5,0)))))+1*IF(AC262=Barèmes!$B$2,1,IF(AC262=Barèmes!$C$2,2,IF(AC262=Barèmes!$D$2,3,IF(AC262=Barèmes!$E$2,4,IF(AC262=Barèmes!$F$2,5,0))))))</f>
        <v/>
      </c>
      <c r="AI262" s="31"/>
      <c r="AJ262" s="32" t="str">
        <f>IFERROR(INDEX(Croissance!$B$5:$B$604,MATCH(A262,Croissance!$A$5:$A$604,0)),"")</f>
        <v/>
      </c>
      <c r="AK262" s="32" t="str">
        <f>IFERROR(INDEX(Croissance!$C$5:$C$604,MATCH(A262,Croissance!$A$5:$A$604,0)),"")</f>
        <v/>
      </c>
      <c r="AL262" s="32" t="str">
        <f>IFERROR(INDEX(Croissance!$D$5:$D$604,MATCH(A262,Croissance!$A$5:$A$604,0)),"")</f>
        <v/>
      </c>
      <c r="AM262" s="32" t="str">
        <f>IFERROR(INDEX(Croissance!$E$5:$E$604,MATCH(A262,Croissance!$A$5:$A$604,0)),"")</f>
        <v/>
      </c>
      <c r="AO262" s="33">
        <f t="shared" ref="AO262:AO325" si="40">IF(K262="A",1,0)</f>
        <v>0</v>
      </c>
      <c r="AP262" s="33">
        <f t="shared" si="36"/>
        <v>0</v>
      </c>
      <c r="AQ262" s="33">
        <f>IF(A262="",0,IF(AND(OR('Synthèse classe'!$C$2="Tous",C262='Synthèse classe'!$C$2),OR('Synthèse classe'!$C$3="Toutes",D262='Synthèse classe'!$C$3),OR('Synthèse classe'!$C$4="Toutes",AND('Synthèse classe'!$C$4="Dernière",AP262=1),B262=IFERROR(VALUE('Synthèse classe'!$C$4),0))),1,0))</f>
        <v>0</v>
      </c>
      <c r="AR262" s="34" t="str">
        <f t="shared" si="37"/>
        <v/>
      </c>
    </row>
    <row r="263" spans="1:44" x14ac:dyDescent="0.2">
      <c r="A263" s="17" t="str">
        <f t="shared" si="33"/>
        <v/>
      </c>
      <c r="B263" s="18"/>
      <c r="C263" s="19"/>
      <c r="D263" s="19"/>
      <c r="E263" s="19"/>
      <c r="F263" s="19"/>
      <c r="G263" s="19"/>
      <c r="H263" s="17" t="str">
        <f t="shared" si="38"/>
        <v/>
      </c>
      <c r="I263" s="20"/>
      <c r="J263" s="18"/>
      <c r="K263" s="19"/>
      <c r="L263" s="21" t="str">
        <f t="shared" si="39"/>
        <v/>
      </c>
      <c r="M263" s="21" t="str">
        <f>IF(OR(J263="",SUMPRODUCT((Barèmes!$A$6:$A$28="Endurance — Luc Léger (palier)")*(Barèmes!$B$6:$B$28=H263)*(Barèmes!$C$6:$C$28=IF(H263="6ème","Mixte",G263)))=0),"",IF(SUMPRODUCT((Barèmes!$A$6:$A$28="Endurance — Luc Léger (palier)")*(Barèmes!$B$6:$B$28=H263)*(Barèmes!$C$6:$C$28=IF(H263="6ème","Mixte",G263))*(Barèmes!$J$6:$J$28="+"))&gt;0,IF(J263&lt;=SUMIFS(Barèmes!$D$6:$D$28,Barèmes!$A$6:$A$28,"Endurance — Luc Léger (palier)",Barèmes!$B$6:$B$28,H263,Barèmes!$C$6:$C$28,IF(H263="6ème","Mixte",G263)),"à besoin",IF(J263&lt;=SUMIFS(Barèmes!$E$6:$E$28,Barèmes!$A$6:$A$28,"Endurance — Luc Léger (palier)",Barèmes!$B$6:$B$28,H263,Barèmes!$C$6:$C$28,IF(H263="6ème","Mixte",G263)),"fragile","satisfaisant")),IF(J263&gt;=SUMIFS(Barèmes!$D$6:$D$28,Barèmes!$A$6:$A$28,"Endurance — Luc Léger (palier)",Barèmes!$B$6:$B$28,H263,Barèmes!$C$6:$C$28,IF(H263="6ème","Mixte",G263)),"à besoin",IF(J263&gt;=SUMIFS(Barèmes!$E$6:$E$28,Barèmes!$A$6:$A$28,"Endurance — Luc Léger (palier)",Barèmes!$B$6:$B$28,H263,Barèmes!$C$6:$C$28,IF(H263="6ème","Mixte",G263)),"fragile","satisfaisant"))))</f>
        <v/>
      </c>
      <c r="N263" s="21" t="str">
        <f>IF(OR(J263="",SUMPRODUCT((Barèmes!$A$6:$A$28="Endurance — Luc Léger (palier)")*(Barèmes!$B$6:$B$28=H263)*(Barèmes!$C$6:$C$28=IF(H263="6ème","Mixte",G263)))=0),"",IF(SUMPRODUCT((Barèmes!$A$6:$A$28="Endurance — Luc Léger (palier)")*(Barèmes!$B$6:$B$28=H263)*(Barèmes!$C$6:$C$28=IF(H263="6ème","Mixte",G263))*(Barèmes!$J$6:$J$28="+"))&gt;0,IF(J263&lt;=SUMIFS(Barèmes!$F$6:$F$28,Barèmes!$A$6:$A$28,"Endurance — Luc Léger (palier)",Barèmes!$B$6:$B$28,H263,Barèmes!$C$6:$C$28,IF(H263="6ème","Mixte",G263)),Barèmes!$B$2,IF(J263&lt;=SUMIFS(Barèmes!$G$6:$G$28,Barèmes!$A$6:$A$28,"Endurance — Luc Léger (palier)",Barèmes!$B$6:$B$28,H263,Barèmes!$C$6:$C$28,IF(H263="6ème","Mixte",G263)),Barèmes!$C$2,IF(J263&lt;=SUMIFS(Barèmes!$H$6:$H$28,Barèmes!$A$6:$A$28,"Endurance — Luc Léger (palier)",Barèmes!$B$6:$B$28,H263,Barèmes!$C$6:$C$28,IF(H263="6ème","Mixte",G263)),Barèmes!$D$2,IF(J263&lt;=SUMIFS(Barèmes!$I$6:$I$28,Barèmes!$A$6:$A$28,"Endurance — Luc Léger (palier)",Barèmes!$B$6:$B$28,H263,Barèmes!$C$6:$C$28,IF(H263="6ème","Mixte",G263)),Barèmes!$E$2,Barèmes!$F$2)))),IF(J263&gt;=SUMIFS(Barèmes!$F$6:$F$28,Barèmes!$A$6:$A$28,"Endurance — Luc Léger (palier)",Barèmes!$B$6:$B$28,H263,Barèmes!$C$6:$C$28,IF(H263="6ème","Mixte",G263)),Barèmes!$B$2,IF(J263&gt;=SUMIFS(Barèmes!$G$6:$G$28,Barèmes!$A$6:$A$28,"Endurance — Luc Léger (palier)",Barèmes!$B$6:$B$28,H263,Barèmes!$C$6:$C$28,IF(H263="6ème","Mixte",G263)),Barèmes!$C$2,IF(J263&gt;=SUMIFS(Barèmes!$H$6:$H$28,Barèmes!$A$6:$A$28,"Endurance — Luc Léger (palier)",Barèmes!$B$6:$B$28,H263,Barèmes!$C$6:$C$28,IF(H263="6ème","Mixte",G263)),Barèmes!$D$2,IF(J263&gt;=SUMIFS(Barèmes!$I$6:$I$28,Barèmes!$A$6:$A$28,"Endurance — Luc Léger (palier)",Barèmes!$B$6:$B$28,H263,Barèmes!$C$6:$C$28,IF(H263="6ème","Mixte",G263)),Barèmes!$E$2,Barèmes!$F$2))))))</f>
        <v/>
      </c>
      <c r="O263" s="22"/>
      <c r="P263" s="23" t="str">
        <f>IF(OR(O263="",SUMPRODUCT((Barèmes!$A$6:$A$28="Force bas du corps — Saut en longueur (m)")*(Barèmes!$B$6:$B$28=H263)*(Barèmes!$C$6:$C$28=IF(H263="6ème","Mixte",G263)))=0),"",IF(SUMPRODUCT((Barèmes!$A$6:$A$28="Force bas du corps — Saut en longueur (m)")*(Barèmes!$B$6:$B$28=H263)*(Barèmes!$C$6:$C$28=IF(H263="6ème","Mixte",G263))*(Barèmes!$J$6:$J$28="+"))&gt;0,IF(O263&lt;=SUMIFS(Barèmes!$D$6:$D$28,Barèmes!$A$6:$A$28,"Force bas du corps — Saut en longueur (m)",Barèmes!$B$6:$B$28,H263,Barèmes!$C$6:$C$28,IF(H263="6ème","Mixte",G263)),"à besoin",IF(O263&lt;=SUMIFS(Barèmes!$E$6:$E$28,Barèmes!$A$6:$A$28,"Force bas du corps — Saut en longueur (m)",Barèmes!$B$6:$B$28,H263,Barèmes!$C$6:$C$28,IF(H263="6ème","Mixte",G263)),"fragile","satisfaisant")),IF(O263&gt;=SUMIFS(Barèmes!$D$6:$D$28,Barèmes!$A$6:$A$28,"Force bas du corps — Saut en longueur (m)",Barèmes!$B$6:$B$28,H263,Barèmes!$C$6:$C$28,IF(H263="6ème","Mixte",G263)),"à besoin",IF(O263&gt;=SUMIFS(Barèmes!$E$6:$E$28,Barèmes!$A$6:$A$28,"Force bas du corps — Saut en longueur (m)",Barèmes!$B$6:$B$28,H263,Barèmes!$C$6:$C$28,IF(H263="6ème","Mixte",G263)),"fragile","satisfaisant"))))</f>
        <v/>
      </c>
      <c r="Q263" s="23" t="str">
        <f>IF(OR(O263="",SUMPRODUCT((Barèmes!$A$6:$A$28="Force bas du corps — Saut en longueur (m)")*(Barèmes!$B$6:$B$28=H263)*(Barèmes!$C$6:$C$28=IF(H263="6ème","Mixte",G263)))=0),"",IF(SUMPRODUCT((Barèmes!$A$6:$A$28="Force bas du corps — Saut en longueur (m)")*(Barèmes!$B$6:$B$28=H263)*(Barèmes!$C$6:$C$28=IF(H263="6ème","Mixte",G263))*(Barèmes!$J$6:$J$28="+"))&gt;0,IF(O263&lt;=SUMIFS(Barèmes!$F$6:$F$28,Barèmes!$A$6:$A$28,"Force bas du corps — Saut en longueur (m)",Barèmes!$B$6:$B$28,H263,Barèmes!$C$6:$C$28,IF(H263="6ème","Mixte",G263)),Barèmes!$B$2,IF(O263&lt;=SUMIFS(Barèmes!$G$6:$G$28,Barèmes!$A$6:$A$28,"Force bas du corps — Saut en longueur (m)",Barèmes!$B$6:$B$28,H263,Barèmes!$C$6:$C$28,IF(H263="6ème","Mixte",G263)),Barèmes!$C$2,IF(O263&lt;=SUMIFS(Barèmes!$H$6:$H$28,Barèmes!$A$6:$A$28,"Force bas du corps — Saut en longueur (m)",Barèmes!$B$6:$B$28,H263,Barèmes!$C$6:$C$28,IF(H263="6ème","Mixte",G263)),Barèmes!$D$2,IF(O263&lt;=SUMIFS(Barèmes!$I$6:$I$28,Barèmes!$A$6:$A$28,"Force bas du corps — Saut en longueur (m)",Barèmes!$B$6:$B$28,H263,Barèmes!$C$6:$C$28,IF(H263="6ème","Mixte",G263)),Barèmes!$E$2,Barèmes!$F$2)))),IF(O263&gt;=SUMIFS(Barèmes!$F$6:$F$28,Barèmes!$A$6:$A$28,"Force bas du corps — Saut en longueur (m)",Barèmes!$B$6:$B$28,H263,Barèmes!$C$6:$C$28,IF(H263="6ème","Mixte",G263)),Barèmes!$B$2,IF(O263&gt;=SUMIFS(Barèmes!$G$6:$G$28,Barèmes!$A$6:$A$28,"Force bas du corps — Saut en longueur (m)",Barèmes!$B$6:$B$28,H263,Barèmes!$C$6:$C$28,IF(H263="6ème","Mixte",G263)),Barèmes!$C$2,IF(O263&gt;=SUMIFS(Barèmes!$H$6:$H$28,Barèmes!$A$6:$A$28,"Force bas du corps — Saut en longueur (m)",Barèmes!$B$6:$B$28,H263,Barèmes!$C$6:$C$28,IF(H263="6ème","Mixte",G263)),Barèmes!$D$2,IF(O263&gt;=SUMIFS(Barèmes!$I$6:$I$28,Barèmes!$A$6:$A$28,"Force bas du corps — Saut en longueur (m)",Barèmes!$B$6:$B$28,H263,Barèmes!$C$6:$C$28,IF(H263="6ème","Mixte",G263)),Barèmes!$E$2,Barèmes!$F$2))))))</f>
        <v/>
      </c>
      <c r="R263" s="22"/>
      <c r="S263" s="24" t="str">
        <f>IF(OR(R263="",SUMPRODUCT((Barèmes!$A$6:$A$28="Vitesse — 30 m (s)")*(Barèmes!$B$6:$B$28=H263)*(Barèmes!$C$6:$C$28=IF(H263="6ème","Mixte",G263)))=0),"",IF(SUMPRODUCT((Barèmes!$A$6:$A$28="Vitesse — 30 m (s)")*(Barèmes!$B$6:$B$28=H263)*(Barèmes!$C$6:$C$28=IF(H263="6ème","Mixte",G263))*(Barèmes!$J$6:$J$28="+"))&gt;0,IF(R263&lt;=SUMIFS(Barèmes!$D$6:$D$28,Barèmes!$A$6:$A$28,"Vitesse — 30 m (s)",Barèmes!$B$6:$B$28,H263,Barèmes!$C$6:$C$28,IF(H263="6ème","Mixte",G263)),"à besoin",IF(R263&lt;=SUMIFS(Barèmes!$E$6:$E$28,Barèmes!$A$6:$A$28,"Vitesse — 30 m (s)",Barèmes!$B$6:$B$28,H263,Barèmes!$C$6:$C$28,IF(H263="6ème","Mixte",G263)),"fragile","satisfaisant")),IF(R263&gt;=SUMIFS(Barèmes!$D$6:$D$28,Barèmes!$A$6:$A$28,"Vitesse — 30 m (s)",Barèmes!$B$6:$B$28,H263,Barèmes!$C$6:$C$28,IF(H263="6ème","Mixte",G263)),"à besoin",IF(R263&gt;=SUMIFS(Barèmes!$E$6:$E$28,Barèmes!$A$6:$A$28,"Vitesse — 30 m (s)",Barèmes!$B$6:$B$28,H263,Barèmes!$C$6:$C$28,IF(H263="6ème","Mixte",G263)),"fragile","satisfaisant"))))</f>
        <v/>
      </c>
      <c r="T263" s="24" t="str">
        <f>IF(OR(R263="",SUMPRODUCT((Barèmes!$A$6:$A$28="Vitesse — 30 m (s)")*(Barèmes!$B$6:$B$28=H263)*(Barèmes!$C$6:$C$28=IF(H263="6ème","Mixte",G263)))=0),"",IF(SUMPRODUCT((Barèmes!$A$6:$A$28="Vitesse — 30 m (s)")*(Barèmes!$B$6:$B$28=H263)*(Barèmes!$C$6:$C$28=IF(H263="6ème","Mixte",G263))*(Barèmes!$J$6:$J$28="+"))&gt;0,IF(R263&lt;=SUMIFS(Barèmes!$F$6:$F$28,Barèmes!$A$6:$A$28,"Vitesse — 30 m (s)",Barèmes!$B$6:$B$28,H263,Barèmes!$C$6:$C$28,IF(H263="6ème","Mixte",G263)),Barèmes!$B$2,IF(R263&lt;=SUMIFS(Barèmes!$G$6:$G$28,Barèmes!$A$6:$A$28,"Vitesse — 30 m (s)",Barèmes!$B$6:$B$28,H263,Barèmes!$C$6:$C$28,IF(H263="6ème","Mixte",G263)),Barèmes!$C$2,IF(R263&lt;=SUMIFS(Barèmes!$H$6:$H$28,Barèmes!$A$6:$A$28,"Vitesse — 30 m (s)",Barèmes!$B$6:$B$28,H263,Barèmes!$C$6:$C$28,IF(H263="6ème","Mixte",G263)),Barèmes!$D$2,IF(R263&lt;=SUMIFS(Barèmes!$I$6:$I$28,Barèmes!$A$6:$A$28,"Vitesse — 30 m (s)",Barèmes!$B$6:$B$28,H263,Barèmes!$C$6:$C$28,IF(H263="6ème","Mixte",G263)),Barèmes!$E$2,Barèmes!$F$2)))),IF(R263&gt;=SUMIFS(Barèmes!$F$6:$F$28,Barèmes!$A$6:$A$28,"Vitesse — 30 m (s)",Barèmes!$B$6:$B$28,H263,Barèmes!$C$6:$C$28,IF(H263="6ème","Mixte",G263)),Barèmes!$B$2,IF(R263&gt;=SUMIFS(Barèmes!$G$6:$G$28,Barèmes!$A$6:$A$28,"Vitesse — 30 m (s)",Barèmes!$B$6:$B$28,H263,Barèmes!$C$6:$C$28,IF(H263="6ème","Mixte",G263)),Barèmes!$C$2,IF(R263&gt;=SUMIFS(Barèmes!$H$6:$H$28,Barèmes!$A$6:$A$28,"Vitesse — 30 m (s)",Barèmes!$B$6:$B$28,H263,Barèmes!$C$6:$C$28,IF(H263="6ème","Mixte",G263)),Barèmes!$D$2,IF(R263&gt;=SUMIFS(Barèmes!$I$6:$I$28,Barèmes!$A$6:$A$28,"Vitesse — 30 m (s)",Barèmes!$B$6:$B$28,H263,Barèmes!$C$6:$C$28,IF(H263="6ème","Mixte",G263)),Barèmes!$E$2,Barèmes!$F$2))))))</f>
        <v/>
      </c>
      <c r="U263" s="22"/>
      <c r="V263" s="25" t="str">
        <f>IF(OR(U263="",SUMPRODUCT((Barèmes!$A$6:$A$28="Vitesse — 50 m (s)")*(Barèmes!$B$6:$B$28=H263)*(Barèmes!$C$6:$C$28=IF(H263="6ème","Mixte",G263)))=0),"",IF(SUMPRODUCT((Barèmes!$A$6:$A$28="Vitesse — 50 m (s)")*(Barèmes!$B$6:$B$28=H263)*(Barèmes!$C$6:$C$28=IF(H263="6ème","Mixte",G263))*(Barèmes!$J$6:$J$28="+"))&gt;0,IF(U263&lt;=SUMIFS(Barèmes!$D$6:$D$28,Barèmes!$A$6:$A$28,"Vitesse — 50 m (s)",Barèmes!$B$6:$B$28,H263,Barèmes!$C$6:$C$28,IF(H263="6ème","Mixte",G263)),"à besoin",IF(U263&lt;=SUMIFS(Barèmes!$E$6:$E$28,Barèmes!$A$6:$A$28,"Vitesse — 50 m (s)",Barèmes!$B$6:$B$28,H263,Barèmes!$C$6:$C$28,IF(H263="6ème","Mixte",G263)),"fragile","satisfaisant")),IF(U263&gt;=SUMIFS(Barèmes!$D$6:$D$28,Barèmes!$A$6:$A$28,"Vitesse — 50 m (s)",Barèmes!$B$6:$B$28,H263,Barèmes!$C$6:$C$28,IF(H263="6ème","Mixte",G263)),"à besoin",IF(U263&gt;=SUMIFS(Barèmes!$E$6:$E$28,Barèmes!$A$6:$A$28,"Vitesse — 50 m (s)",Barèmes!$B$6:$B$28,H263,Barèmes!$C$6:$C$28,IF(H263="6ème","Mixte",G263)),"fragile","satisfaisant"))))</f>
        <v/>
      </c>
      <c r="W263" s="25" t="str">
        <f>IF(OR(U263="",SUMPRODUCT((Barèmes!$A$6:$A$28="Vitesse — 50 m (s)")*(Barèmes!$B$6:$B$28=H263)*(Barèmes!$C$6:$C$28=IF(H263="6ème","Mixte",G263)))=0),"",IF(SUMPRODUCT((Barèmes!$A$6:$A$28="Vitesse — 50 m (s)")*(Barèmes!$B$6:$B$28=H263)*(Barèmes!$C$6:$C$28=IF(H263="6ème","Mixte",G263))*(Barèmes!$J$6:$J$28="+"))&gt;0,IF(U263&lt;=SUMIFS(Barèmes!$F$6:$F$28,Barèmes!$A$6:$A$28,"Vitesse — 50 m (s)",Barèmes!$B$6:$B$28,H263,Barèmes!$C$6:$C$28,IF(H263="6ème","Mixte",G263)),Barèmes!$B$2,IF(U263&lt;=SUMIFS(Barèmes!$G$6:$G$28,Barèmes!$A$6:$A$28,"Vitesse — 50 m (s)",Barèmes!$B$6:$B$28,H263,Barèmes!$C$6:$C$28,IF(H263="6ème","Mixte",G263)),Barèmes!$C$2,IF(U263&lt;=SUMIFS(Barèmes!$H$6:$H$28,Barèmes!$A$6:$A$28,"Vitesse — 50 m (s)",Barèmes!$B$6:$B$28,H263,Barèmes!$C$6:$C$28,IF(H263="6ème","Mixte",G263)),Barèmes!$D$2,IF(U263&lt;=SUMIFS(Barèmes!$I$6:$I$28,Barèmes!$A$6:$A$28,"Vitesse — 50 m (s)",Barèmes!$B$6:$B$28,H263,Barèmes!$C$6:$C$28,IF(H263="6ème","Mixte",G263)),Barèmes!$E$2,Barèmes!$F$2)))),IF(U263&gt;=SUMIFS(Barèmes!$F$6:$F$28,Barèmes!$A$6:$A$28,"Vitesse — 50 m (s)",Barèmes!$B$6:$B$28,H263,Barèmes!$C$6:$C$28,IF(H263="6ème","Mixte",G263)),Barèmes!$B$2,IF(U263&gt;=SUMIFS(Barèmes!$G$6:$G$28,Barèmes!$A$6:$A$28,"Vitesse — 50 m (s)",Barèmes!$B$6:$B$28,H263,Barèmes!$C$6:$C$28,IF(H263="6ème","Mixte",G263)),Barèmes!$C$2,IF(U263&gt;=SUMIFS(Barèmes!$H$6:$H$28,Barèmes!$A$6:$A$28,"Vitesse — 50 m (s)",Barèmes!$B$6:$B$28,H263,Barèmes!$C$6:$C$28,IF(H263="6ème","Mixte",G263)),Barèmes!$D$2,IF(U263&gt;=SUMIFS(Barèmes!$I$6:$I$28,Barèmes!$A$6:$A$28,"Vitesse — 50 m (s)",Barèmes!$B$6:$B$28,H263,Barèmes!$C$6:$C$28,IF(H263="6ème","Mixte",G263)),Barèmes!$E$2,Barèmes!$F$2))))))</f>
        <v/>
      </c>
      <c r="X263" s="18"/>
      <c r="Y263" s="26" t="str" cm="1">
        <f t="array" ref="Y263">IF(OR(X263="",SUMPRODUCT((Barèmes!$A$6:$A$28="Souplesse (score 1-5)")*(Barèmes!$B$6:$B$28=H263)*(Barèmes!$C$6:$C$28=IF(H263="6ème","Mixte",G263)))=0),"",IF(SUMPRODUCT((Barèmes!$A$6:$A$28="Souplesse (score 1-5)")*(Barèmes!$B$6:$B$28=H263)*(Barèmes!$C$6:$C$28=IF(H263="6ème","Mixte",G263))*(Barèmes!$J$6:$J$28="+"))&gt;0,IF(X263&lt;=SUMIFS(Barèmes!$D$6:$D$28,Barèmes!$A$6:$A$28,"Souplesse (score 1-5)",Barèmes!$B$6:$B$28,H263,Barèmes!$C$6:$C$28,IF(H263="6ème","Mixte",G263)),"à besoin",IF(X263&lt;=SUMIFS(Barèmes!$E$6:$E$28,Barèmes!$A$6:$A$28,"Souplesse (score 1-5)",Barèmes!$B$6:$B$28,H263,Barèmes!$C$6:$C$28,IF(H263="6ème","Mixte",G263)),"fragile","satisfaisant")),IF(X263&gt;=SUMIFS(Barèmes!$D$6:$D$28,Barèmes!$A$6:$A$28,"Souplesse (score 1-5)",Barèmes!$B$6:$B$28,H263,Barèmes!$C$6:$C$28,IF(H263="6ème","Mixte",G263)),"à besoin",IF(X263&gt;=SUMIFS(Barèmes!$E$6:$E$28,Barèmes!$A$6:$A$28,"Souplesse (score 1-5)",Barèmes!$B$6:$B$28,H263,Barèmes!$C$6:$C$28,IF(H263="6ème","Mixte",G263)),"fragile","satisfaisant"))))</f>
        <v/>
      </c>
      <c r="Z263" s="26" t="str" cm="1">
        <f t="array" ref="Z263">IF(OR(X263="",SUMPRODUCT((Barèmes!$A$6:$A$28="Souplesse (score 1-5)")*(Barèmes!$B$6:$B$28=H263)*(Barèmes!$C$6:$C$28=IF(H263="6ème","Mixte",G263)))=0),"",IF(SUMPRODUCT((Barèmes!$A$6:$A$28="Souplesse (score 1-5)")*(Barèmes!$B$6:$B$28=H263)*(Barèmes!$C$6:$C$28=IF(H263="6ème","Mixte",G263))*(Barèmes!$J$6:$J$28="+"))&gt;0,IF(X263&lt;=SUMIFS(Barèmes!$F$6:$F$28,Barèmes!$A$6:$A$28,"Souplesse (score 1-5)",Barèmes!$B$6:$B$28,H263,Barèmes!$C$6:$C$28,IF(H263="6ème","Mixte",G263)),Barèmes!$B$2,IF(X263&lt;=SUMIFS(Barèmes!$G$6:$G$28,Barèmes!$A$6:$A$28,"Souplesse (score 1-5)",Barèmes!$B$6:$B$28,H263,Barèmes!$C$6:$C$28,IF(H263="6ème","Mixte",G263)),Barèmes!$C$2,IF(X263&lt;=SUMIFS(Barèmes!$H$6:$H$28,Barèmes!$A$6:$A$28,"Souplesse (score 1-5)",Barèmes!$B$6:$B$28,H263,Barèmes!$C$6:$C$28,IF(H263="6ème","Mixte",G263)),Barèmes!$D$2,IF(X263&lt;=SUMIFS(Barèmes!$I$6:$I$28,Barèmes!$A$6:$A$28,"Souplesse (score 1-5)",Barèmes!$B$6:$B$28,H263,Barèmes!$C$6:$C$28,IF(H263="6ème","Mixte",G263)),Barèmes!$E$2,Barèmes!$F$2)))),IF(X263&gt;=SUMIFS(Barèmes!$F$6:$F$28,Barèmes!$A$6:$A$28,"Souplesse (score 1-5)",Barèmes!$B$6:$B$28,H263,Barèmes!$C$6:$C$28,IF(H263="6ème","Mixte",G263)),Barèmes!$B$2,IF(X263&gt;=SUMIFS(Barèmes!$G$6:$G$28,Barèmes!$A$6:$A$28,"Souplesse (score 1-5)",Barèmes!$B$6:$B$28,H263,Barèmes!$C$6:$C$28,IF(H263="6ème","Mixte",G263)),Barèmes!$C$2,IF(X263&gt;=SUMIFS(Barèmes!$H$6:$H$28,Barèmes!$A$6:$A$28,"Souplesse (score 1-5)",Barèmes!$B$6:$B$28,H263,Barèmes!$C$6:$C$28,IF(H263="6ème","Mixte",G263)),Barèmes!$D$2,IF(X263&gt;=SUMIFS(Barèmes!$I$6:$I$28,Barèmes!$A$6:$A$28,"Souplesse (score 1-5)",Barèmes!$B$6:$B$28,H263,Barèmes!$C$6:$C$28,IF(H263="6ème","Mixte",G263)),Barèmes!$E$2,Barèmes!$F$2))))))</f>
        <v/>
      </c>
      <c r="AA263" s="22"/>
      <c r="AB263" s="27" t="str">
        <f>IF(OR(AA263="",SUMPRODUCT((Barèmes!$A$6:$A$28="Agilité — T-test 974 (s)")*(Barèmes!$B$6:$B$28=H263)*(Barèmes!$C$6:$C$28=IF(H263="6ème","Mixte",G263)))=0),"",IF(SUMPRODUCT((Barèmes!$A$6:$A$28="Agilité — T-test 974 (s)")*(Barèmes!$B$6:$B$28=H263)*(Barèmes!$C$6:$C$28=IF(H263="6ème","Mixte",G263))*(Barèmes!$J$6:$J$28="+"))&gt;0,IF(AA263&lt;=SUMIFS(Barèmes!$D$6:$D$28,Barèmes!$A$6:$A$28,"Agilité — T-test 974 (s)",Barèmes!$B$6:$B$28,H263,Barèmes!$C$6:$C$28,IF(H263="6ème","Mixte",G263)),"à besoin",IF(AA263&lt;=SUMIFS(Barèmes!$E$6:$E$28,Barèmes!$A$6:$A$28,"Agilité — T-test 974 (s)",Barèmes!$B$6:$B$28,H263,Barèmes!$C$6:$C$28,IF(H263="6ème","Mixte",G263)),"fragile","satisfaisant")),IF(AA263&gt;=SUMIFS(Barèmes!$D$6:$D$28,Barèmes!$A$6:$A$28,"Agilité — T-test 974 (s)",Barèmes!$B$6:$B$28,H263,Barèmes!$C$6:$C$28,IF(H263="6ème","Mixte",G263)),"à besoin",IF(AA263&gt;=SUMIFS(Barèmes!$E$6:$E$28,Barèmes!$A$6:$A$28,"Agilité — T-test 974 (s)",Barèmes!$B$6:$B$28,H263,Barèmes!$C$6:$C$28,IF(H263="6ème","Mixte",G263)),"fragile","satisfaisant"))))</f>
        <v/>
      </c>
      <c r="AC263" s="27" t="str">
        <f>IF(OR(AA263="",SUMPRODUCT((Barèmes!$A$6:$A$28="Agilité — T-test 974 (s)")*(Barèmes!$B$6:$B$28=H263)*(Barèmes!$C$6:$C$28=IF(H263="6ème","Mixte",G263)))=0),"",IF(SUMPRODUCT((Barèmes!$A$6:$A$28="Agilité — T-test 974 (s)")*(Barèmes!$B$6:$B$28=H263)*(Barèmes!$C$6:$C$28=IF(H263="6ème","Mixte",G263))*(Barèmes!$J$6:$J$28="+"))&gt;0,IF(AA263&lt;=SUMIFS(Barèmes!$F$6:$F$28,Barèmes!$A$6:$A$28,"Agilité — T-test 974 (s)",Barèmes!$B$6:$B$28,H263,Barèmes!$C$6:$C$28,IF(H263="6ème","Mixte",G263)),Barèmes!$B$2,IF(AA263&lt;=SUMIFS(Barèmes!$G$6:$G$28,Barèmes!$A$6:$A$28,"Agilité — T-test 974 (s)",Barèmes!$B$6:$B$28,H263,Barèmes!$C$6:$C$28,IF(H263="6ème","Mixte",G263)),Barèmes!$C$2,IF(AA263&lt;=SUMIFS(Barèmes!$H$6:$H$28,Barèmes!$A$6:$A$28,"Agilité — T-test 974 (s)",Barèmes!$B$6:$B$28,H263,Barèmes!$C$6:$C$28,IF(H263="6ème","Mixte",G263)),Barèmes!$D$2,IF(AA263&lt;=SUMIFS(Barèmes!$I$6:$I$28,Barèmes!$A$6:$A$28,"Agilité — T-test 974 (s)",Barèmes!$B$6:$B$28,H263,Barèmes!$C$6:$C$28,IF(H263="6ème","Mixte",G263)),Barèmes!$E$2,Barèmes!$F$2)))),IF(AA263&gt;=SUMIFS(Barèmes!$F$6:$F$28,Barèmes!$A$6:$A$28,"Agilité — T-test 974 (s)",Barèmes!$B$6:$B$28,H263,Barèmes!$C$6:$C$28,IF(H263="6ème","Mixte",G263)),Barèmes!$B$2,IF(AA263&gt;=SUMIFS(Barèmes!$G$6:$G$28,Barèmes!$A$6:$A$28,"Agilité — T-test 974 (s)",Barèmes!$B$6:$B$28,H263,Barèmes!$C$6:$C$28,IF(H263="6ème","Mixte",G263)),Barèmes!$C$2,IF(AA263&gt;=SUMIFS(Barèmes!$H$6:$H$28,Barèmes!$A$6:$A$28,"Agilité — T-test 974 (s)",Barèmes!$B$6:$B$28,H263,Barèmes!$C$6:$C$28,IF(H263="6ème","Mixte",G263)),Barèmes!$D$2,IF(AA263&gt;=SUMIFS(Barèmes!$I$6:$I$28,Barèmes!$A$6:$A$28,"Agilité — T-test 974 (s)",Barèmes!$B$6:$B$28,H263,Barèmes!$C$6:$C$28,IF(H263="6ème","Mixte",G263)),Barèmes!$E$2,Barèmes!$F$2))))))</f>
        <v/>
      </c>
      <c r="AD263" s="28" t="str">
        <f t="shared" si="34"/>
        <v/>
      </c>
      <c r="AE263" s="29" t="str">
        <f t="shared" si="35"/>
        <v/>
      </c>
      <c r="AF263" s="30" t="str">
        <f>IF(OR(AD263="",SUMPRODUCT((Barèmes!$A$6:$A$28="Surcoût d'agilité (s) — technique")*(Barèmes!$B$6:$B$28=H263)*(Barèmes!$C$6:$C$28=IF(H263="6ème","Mixte",G263)))=0),"",IF(SUMPRODUCT((Barèmes!$A$6:$A$28="Surcoût d'agilité (s) — technique")*(Barèmes!$B$6:$B$28=H263)*(Barèmes!$C$6:$C$28=IF(H263="6ème","Mixte",G263))*(Barèmes!$J$6:$J$28="+"))&gt;0,IF(AD263&lt;=SUMIFS(Barèmes!$D$6:$D$28,Barèmes!$A$6:$A$28,"Surcoût d'agilité (s) — technique",Barèmes!$B$6:$B$28,H263,Barèmes!$C$6:$C$28,IF(H263="6ème","Mixte",G263)),"à besoin",IF(AD263&lt;=SUMIFS(Barèmes!$E$6:$E$28,Barèmes!$A$6:$A$28,"Surcoût d'agilité (s) — technique",Barèmes!$B$6:$B$28,H263,Barèmes!$C$6:$C$28,IF(H263="6ème","Mixte",G263)),"fragile","satisfaisant")),IF(AD263&gt;=SUMIFS(Barèmes!$D$6:$D$28,Barèmes!$A$6:$A$28,"Surcoût d'agilité (s) — technique",Barèmes!$B$6:$B$28,H263,Barèmes!$C$6:$C$28,IF(H263="6ème","Mixte",G263)),"à besoin",IF(AD263&gt;=SUMIFS(Barèmes!$E$6:$E$28,Barèmes!$A$6:$A$28,"Surcoût d'agilité (s) — technique",Barèmes!$B$6:$B$28,H263,Barèmes!$C$6:$C$28,IF(H263="6ème","Mixte",G263)),"fragile","satisfaisant"))))</f>
        <v/>
      </c>
      <c r="AG263" s="30" t="str">
        <f>IF(OR(AD263="",SUMPRODUCT((Barèmes!$A$6:$A$28="Surcoût d'agilité (s) — technique")*(Barèmes!$B$6:$B$28=H263)*(Barèmes!$C$6:$C$28=IF(H263="6ème","Mixte",G263)))=0),"",IF(SUMPRODUCT((Barèmes!$A$6:$A$28="Surcoût d'agilité (s) — technique")*(Barèmes!$B$6:$B$28=H263)*(Barèmes!$C$6:$C$28=IF(H263="6ème","Mixte",G263))*(Barèmes!$J$6:$J$28="+"))&gt;0,IF(AD263&lt;=SUMIFS(Barèmes!$F$6:$F$28,Barèmes!$A$6:$A$28,"Surcoût d'agilité (s) — technique",Barèmes!$B$6:$B$28,H263,Barèmes!$C$6:$C$28,IF(H263="6ème","Mixte",G263)),Barèmes!$B$2,IF(AD263&lt;=SUMIFS(Barèmes!$G$6:$G$28,Barèmes!$A$6:$A$28,"Surcoût d'agilité (s) — technique",Barèmes!$B$6:$B$28,H263,Barèmes!$C$6:$C$28,IF(H263="6ème","Mixte",G263)),Barèmes!$C$2,IF(AD263&lt;=SUMIFS(Barèmes!$H$6:$H$28,Barèmes!$A$6:$A$28,"Surcoût d'agilité (s) — technique",Barèmes!$B$6:$B$28,H263,Barèmes!$C$6:$C$28,IF(H263="6ème","Mixte",G263)),Barèmes!$D$2,IF(AD263&lt;=SUMIFS(Barèmes!$I$6:$I$28,Barèmes!$A$6:$A$28,"Surcoût d'agilité (s) — technique",Barèmes!$B$6:$B$28,H263,Barèmes!$C$6:$C$28,IF(H263="6ème","Mixte",G263)),Barèmes!$E$2,Barèmes!$F$2)))),IF(AD263&gt;=SUMIFS(Barèmes!$F$6:$F$28,Barèmes!$A$6:$A$28,"Surcoût d'agilité (s) — technique",Barèmes!$B$6:$B$28,H263,Barèmes!$C$6:$C$28,IF(H263="6ème","Mixte",G263)),Barèmes!$B$2,IF(AD263&gt;=SUMIFS(Barèmes!$G$6:$G$28,Barèmes!$A$6:$A$28,"Surcoût d'agilité (s) — technique",Barèmes!$B$6:$B$28,H263,Barèmes!$C$6:$C$28,IF(H263="6ème","Mixte",G263)),Barèmes!$C$2,IF(AD263&gt;=SUMIFS(Barèmes!$H$6:$H$28,Barèmes!$A$6:$A$28,"Surcoût d'agilité (s) — technique",Barèmes!$B$6:$B$28,H263,Barèmes!$C$6:$C$28,IF(H263="6ème","Mixte",G263)),Barèmes!$D$2,IF(AD263&gt;=SUMIFS(Barèmes!$I$6:$I$28,Barèmes!$A$6:$A$28,"Surcoût d'agilité (s) — technique",Barèmes!$B$6:$B$28,H263,Barèmes!$C$6:$C$28,IF(H263="6ème","Mixte",G263)),Barèmes!$E$2,Barèmes!$F$2))))))</f>
        <v/>
      </c>
      <c r="AH263" s="31" t="str">
        <f>IF((IF(N263="",0,1)+IF(Q263="",0,1)+IF(W263="",0,1)+IF(Z263="",0,1)+IF(AC263="",0,1))=0,"",3*IF(N263=Barèmes!$B$2,1,IF(N263=Barèmes!$C$2,2,IF(N263=Barèmes!$D$2,3,IF(N263=Barèmes!$E$2,4,IF(N263=Barèmes!$F$2,5,0)))))+3*IF(Q263=Barèmes!$B$2,1,IF(Q263=Barèmes!$C$2,2,IF(Q263=Barèmes!$D$2,3,IF(Q263=Barèmes!$E$2,4,IF(Q263=Barèmes!$F$2,5,0)))))+2*IF(W263=Barèmes!$B$2,1,IF(W263=Barèmes!$C$2,2,IF(W263=Barèmes!$D$2,3,IF(W263=Barèmes!$E$2,4,IF(W263=Barèmes!$F$2,5,0)))))+1*IF(Z263=Barèmes!$B$2,1,IF(Z263=Barèmes!$C$2,2,IF(Z263=Barèmes!$D$2,3,IF(Z263=Barèmes!$E$2,4,IF(Z263=Barèmes!$F$2,5,0)))))+1*IF(AC263=Barèmes!$B$2,1,IF(AC263=Barèmes!$C$2,2,IF(AC263=Barèmes!$D$2,3,IF(AC263=Barèmes!$E$2,4,IF(AC263=Barèmes!$F$2,5,0))))))</f>
        <v/>
      </c>
      <c r="AI263" s="31"/>
      <c r="AJ263" s="32" t="str">
        <f>IFERROR(INDEX(Croissance!$B$5:$B$604,MATCH(A263,Croissance!$A$5:$A$604,0)),"")</f>
        <v/>
      </c>
      <c r="AK263" s="32" t="str">
        <f>IFERROR(INDEX(Croissance!$C$5:$C$604,MATCH(A263,Croissance!$A$5:$A$604,0)),"")</f>
        <v/>
      </c>
      <c r="AL263" s="32" t="str">
        <f>IFERROR(INDEX(Croissance!$D$5:$D$604,MATCH(A263,Croissance!$A$5:$A$604,0)),"")</f>
        <v/>
      </c>
      <c r="AM263" s="32" t="str">
        <f>IFERROR(INDEX(Croissance!$E$5:$E$604,MATCH(A263,Croissance!$A$5:$A$604,0)),"")</f>
        <v/>
      </c>
      <c r="AO263" s="33">
        <f t="shared" si="40"/>
        <v>0</v>
      </c>
      <c r="AP263" s="33">
        <f t="shared" si="36"/>
        <v>0</v>
      </c>
      <c r="AQ263" s="33">
        <f>IF(A263="",0,IF(AND(OR('Synthèse classe'!$C$2="Tous",C263='Synthèse classe'!$C$2),OR('Synthèse classe'!$C$3="Toutes",D263='Synthèse classe'!$C$3),OR('Synthèse classe'!$C$4="Toutes",AND('Synthèse classe'!$C$4="Dernière",AP263=1),B263=IFERROR(VALUE('Synthèse classe'!$C$4),0))),1,0))</f>
        <v>0</v>
      </c>
      <c r="AR263" s="34" t="str">
        <f t="shared" si="37"/>
        <v/>
      </c>
    </row>
    <row r="264" spans="1:44" x14ac:dyDescent="0.2">
      <c r="A264" s="17" t="str">
        <f t="shared" si="33"/>
        <v/>
      </c>
      <c r="B264" s="18"/>
      <c r="C264" s="19"/>
      <c r="D264" s="19"/>
      <c r="E264" s="19"/>
      <c r="F264" s="19"/>
      <c r="G264" s="19"/>
      <c r="H264" s="17" t="str">
        <f t="shared" si="38"/>
        <v/>
      </c>
      <c r="I264" s="20"/>
      <c r="J264" s="18"/>
      <c r="K264" s="19"/>
      <c r="L264" s="21" t="str">
        <f t="shared" si="39"/>
        <v/>
      </c>
      <c r="M264" s="21" t="str">
        <f>IF(OR(J264="",SUMPRODUCT((Barèmes!$A$6:$A$28="Endurance — Luc Léger (palier)")*(Barèmes!$B$6:$B$28=H264)*(Barèmes!$C$6:$C$28=IF(H264="6ème","Mixte",G264)))=0),"",IF(SUMPRODUCT((Barèmes!$A$6:$A$28="Endurance — Luc Léger (palier)")*(Barèmes!$B$6:$B$28=H264)*(Barèmes!$C$6:$C$28=IF(H264="6ème","Mixte",G264))*(Barèmes!$J$6:$J$28="+"))&gt;0,IF(J264&lt;=SUMIFS(Barèmes!$D$6:$D$28,Barèmes!$A$6:$A$28,"Endurance — Luc Léger (palier)",Barèmes!$B$6:$B$28,H264,Barèmes!$C$6:$C$28,IF(H264="6ème","Mixte",G264)),"à besoin",IF(J264&lt;=SUMIFS(Barèmes!$E$6:$E$28,Barèmes!$A$6:$A$28,"Endurance — Luc Léger (palier)",Barèmes!$B$6:$B$28,H264,Barèmes!$C$6:$C$28,IF(H264="6ème","Mixte",G264)),"fragile","satisfaisant")),IF(J264&gt;=SUMIFS(Barèmes!$D$6:$D$28,Barèmes!$A$6:$A$28,"Endurance — Luc Léger (palier)",Barèmes!$B$6:$B$28,H264,Barèmes!$C$6:$C$28,IF(H264="6ème","Mixte",G264)),"à besoin",IF(J264&gt;=SUMIFS(Barèmes!$E$6:$E$28,Barèmes!$A$6:$A$28,"Endurance — Luc Léger (palier)",Barèmes!$B$6:$B$28,H264,Barèmes!$C$6:$C$28,IF(H264="6ème","Mixte",G264)),"fragile","satisfaisant"))))</f>
        <v/>
      </c>
      <c r="N264" s="21" t="str">
        <f>IF(OR(J264="",SUMPRODUCT((Barèmes!$A$6:$A$28="Endurance — Luc Léger (palier)")*(Barèmes!$B$6:$B$28=H264)*(Barèmes!$C$6:$C$28=IF(H264="6ème","Mixte",G264)))=0),"",IF(SUMPRODUCT((Barèmes!$A$6:$A$28="Endurance — Luc Léger (palier)")*(Barèmes!$B$6:$B$28=H264)*(Barèmes!$C$6:$C$28=IF(H264="6ème","Mixte",G264))*(Barèmes!$J$6:$J$28="+"))&gt;0,IF(J264&lt;=SUMIFS(Barèmes!$F$6:$F$28,Barèmes!$A$6:$A$28,"Endurance — Luc Léger (palier)",Barèmes!$B$6:$B$28,H264,Barèmes!$C$6:$C$28,IF(H264="6ème","Mixte",G264)),Barèmes!$B$2,IF(J264&lt;=SUMIFS(Barèmes!$G$6:$G$28,Barèmes!$A$6:$A$28,"Endurance — Luc Léger (palier)",Barèmes!$B$6:$B$28,H264,Barèmes!$C$6:$C$28,IF(H264="6ème","Mixte",G264)),Barèmes!$C$2,IF(J264&lt;=SUMIFS(Barèmes!$H$6:$H$28,Barèmes!$A$6:$A$28,"Endurance — Luc Léger (palier)",Barèmes!$B$6:$B$28,H264,Barèmes!$C$6:$C$28,IF(H264="6ème","Mixte",G264)),Barèmes!$D$2,IF(J264&lt;=SUMIFS(Barèmes!$I$6:$I$28,Barèmes!$A$6:$A$28,"Endurance — Luc Léger (palier)",Barèmes!$B$6:$B$28,H264,Barèmes!$C$6:$C$28,IF(H264="6ème","Mixte",G264)),Barèmes!$E$2,Barèmes!$F$2)))),IF(J264&gt;=SUMIFS(Barèmes!$F$6:$F$28,Barèmes!$A$6:$A$28,"Endurance — Luc Léger (palier)",Barèmes!$B$6:$B$28,H264,Barèmes!$C$6:$C$28,IF(H264="6ème","Mixte",G264)),Barèmes!$B$2,IF(J264&gt;=SUMIFS(Barèmes!$G$6:$G$28,Barèmes!$A$6:$A$28,"Endurance — Luc Léger (palier)",Barèmes!$B$6:$B$28,H264,Barèmes!$C$6:$C$28,IF(H264="6ème","Mixte",G264)),Barèmes!$C$2,IF(J264&gt;=SUMIFS(Barèmes!$H$6:$H$28,Barèmes!$A$6:$A$28,"Endurance — Luc Léger (palier)",Barèmes!$B$6:$B$28,H264,Barèmes!$C$6:$C$28,IF(H264="6ème","Mixte",G264)),Barèmes!$D$2,IF(J264&gt;=SUMIFS(Barèmes!$I$6:$I$28,Barèmes!$A$6:$A$28,"Endurance — Luc Léger (palier)",Barèmes!$B$6:$B$28,H264,Barèmes!$C$6:$C$28,IF(H264="6ème","Mixte",G264)),Barèmes!$E$2,Barèmes!$F$2))))))</f>
        <v/>
      </c>
      <c r="O264" s="22"/>
      <c r="P264" s="23" t="str">
        <f>IF(OR(O264="",SUMPRODUCT((Barèmes!$A$6:$A$28="Force bas du corps — Saut en longueur (m)")*(Barèmes!$B$6:$B$28=H264)*(Barèmes!$C$6:$C$28=IF(H264="6ème","Mixte",G264)))=0),"",IF(SUMPRODUCT((Barèmes!$A$6:$A$28="Force bas du corps — Saut en longueur (m)")*(Barèmes!$B$6:$B$28=H264)*(Barèmes!$C$6:$C$28=IF(H264="6ème","Mixte",G264))*(Barèmes!$J$6:$J$28="+"))&gt;0,IF(O264&lt;=SUMIFS(Barèmes!$D$6:$D$28,Barèmes!$A$6:$A$28,"Force bas du corps — Saut en longueur (m)",Barèmes!$B$6:$B$28,H264,Barèmes!$C$6:$C$28,IF(H264="6ème","Mixte",G264)),"à besoin",IF(O264&lt;=SUMIFS(Barèmes!$E$6:$E$28,Barèmes!$A$6:$A$28,"Force bas du corps — Saut en longueur (m)",Barèmes!$B$6:$B$28,H264,Barèmes!$C$6:$C$28,IF(H264="6ème","Mixte",G264)),"fragile","satisfaisant")),IF(O264&gt;=SUMIFS(Barèmes!$D$6:$D$28,Barèmes!$A$6:$A$28,"Force bas du corps — Saut en longueur (m)",Barèmes!$B$6:$B$28,H264,Barèmes!$C$6:$C$28,IF(H264="6ème","Mixte",G264)),"à besoin",IF(O264&gt;=SUMIFS(Barèmes!$E$6:$E$28,Barèmes!$A$6:$A$28,"Force bas du corps — Saut en longueur (m)",Barèmes!$B$6:$B$28,H264,Barèmes!$C$6:$C$28,IF(H264="6ème","Mixte",G264)),"fragile","satisfaisant"))))</f>
        <v/>
      </c>
      <c r="Q264" s="23" t="str">
        <f>IF(OR(O264="",SUMPRODUCT((Barèmes!$A$6:$A$28="Force bas du corps — Saut en longueur (m)")*(Barèmes!$B$6:$B$28=H264)*(Barèmes!$C$6:$C$28=IF(H264="6ème","Mixte",G264)))=0),"",IF(SUMPRODUCT((Barèmes!$A$6:$A$28="Force bas du corps — Saut en longueur (m)")*(Barèmes!$B$6:$B$28=H264)*(Barèmes!$C$6:$C$28=IF(H264="6ème","Mixte",G264))*(Barèmes!$J$6:$J$28="+"))&gt;0,IF(O264&lt;=SUMIFS(Barèmes!$F$6:$F$28,Barèmes!$A$6:$A$28,"Force bas du corps — Saut en longueur (m)",Barèmes!$B$6:$B$28,H264,Barèmes!$C$6:$C$28,IF(H264="6ème","Mixte",G264)),Barèmes!$B$2,IF(O264&lt;=SUMIFS(Barèmes!$G$6:$G$28,Barèmes!$A$6:$A$28,"Force bas du corps — Saut en longueur (m)",Barèmes!$B$6:$B$28,H264,Barèmes!$C$6:$C$28,IF(H264="6ème","Mixte",G264)),Barèmes!$C$2,IF(O264&lt;=SUMIFS(Barèmes!$H$6:$H$28,Barèmes!$A$6:$A$28,"Force bas du corps — Saut en longueur (m)",Barèmes!$B$6:$B$28,H264,Barèmes!$C$6:$C$28,IF(H264="6ème","Mixte",G264)),Barèmes!$D$2,IF(O264&lt;=SUMIFS(Barèmes!$I$6:$I$28,Barèmes!$A$6:$A$28,"Force bas du corps — Saut en longueur (m)",Barèmes!$B$6:$B$28,H264,Barèmes!$C$6:$C$28,IF(H264="6ème","Mixte",G264)),Barèmes!$E$2,Barèmes!$F$2)))),IF(O264&gt;=SUMIFS(Barèmes!$F$6:$F$28,Barèmes!$A$6:$A$28,"Force bas du corps — Saut en longueur (m)",Barèmes!$B$6:$B$28,H264,Barèmes!$C$6:$C$28,IF(H264="6ème","Mixte",G264)),Barèmes!$B$2,IF(O264&gt;=SUMIFS(Barèmes!$G$6:$G$28,Barèmes!$A$6:$A$28,"Force bas du corps — Saut en longueur (m)",Barèmes!$B$6:$B$28,H264,Barèmes!$C$6:$C$28,IF(H264="6ème","Mixte",G264)),Barèmes!$C$2,IF(O264&gt;=SUMIFS(Barèmes!$H$6:$H$28,Barèmes!$A$6:$A$28,"Force bas du corps — Saut en longueur (m)",Barèmes!$B$6:$B$28,H264,Barèmes!$C$6:$C$28,IF(H264="6ème","Mixte",G264)),Barèmes!$D$2,IF(O264&gt;=SUMIFS(Barèmes!$I$6:$I$28,Barèmes!$A$6:$A$28,"Force bas du corps — Saut en longueur (m)",Barèmes!$B$6:$B$28,H264,Barèmes!$C$6:$C$28,IF(H264="6ème","Mixte",G264)),Barèmes!$E$2,Barèmes!$F$2))))))</f>
        <v/>
      </c>
      <c r="R264" s="22"/>
      <c r="S264" s="24" t="str">
        <f>IF(OR(R264="",SUMPRODUCT((Barèmes!$A$6:$A$28="Vitesse — 30 m (s)")*(Barèmes!$B$6:$B$28=H264)*(Barèmes!$C$6:$C$28=IF(H264="6ème","Mixte",G264)))=0),"",IF(SUMPRODUCT((Barèmes!$A$6:$A$28="Vitesse — 30 m (s)")*(Barèmes!$B$6:$B$28=H264)*(Barèmes!$C$6:$C$28=IF(H264="6ème","Mixte",G264))*(Barèmes!$J$6:$J$28="+"))&gt;0,IF(R264&lt;=SUMIFS(Barèmes!$D$6:$D$28,Barèmes!$A$6:$A$28,"Vitesse — 30 m (s)",Barèmes!$B$6:$B$28,H264,Barèmes!$C$6:$C$28,IF(H264="6ème","Mixte",G264)),"à besoin",IF(R264&lt;=SUMIFS(Barèmes!$E$6:$E$28,Barèmes!$A$6:$A$28,"Vitesse — 30 m (s)",Barèmes!$B$6:$B$28,H264,Barèmes!$C$6:$C$28,IF(H264="6ème","Mixte",G264)),"fragile","satisfaisant")),IF(R264&gt;=SUMIFS(Barèmes!$D$6:$D$28,Barèmes!$A$6:$A$28,"Vitesse — 30 m (s)",Barèmes!$B$6:$B$28,H264,Barèmes!$C$6:$C$28,IF(H264="6ème","Mixte",G264)),"à besoin",IF(R264&gt;=SUMIFS(Barèmes!$E$6:$E$28,Barèmes!$A$6:$A$28,"Vitesse — 30 m (s)",Barèmes!$B$6:$B$28,H264,Barèmes!$C$6:$C$28,IF(H264="6ème","Mixte",G264)),"fragile","satisfaisant"))))</f>
        <v/>
      </c>
      <c r="T264" s="24" t="str">
        <f>IF(OR(R264="",SUMPRODUCT((Barèmes!$A$6:$A$28="Vitesse — 30 m (s)")*(Barèmes!$B$6:$B$28=H264)*(Barèmes!$C$6:$C$28=IF(H264="6ème","Mixte",G264)))=0),"",IF(SUMPRODUCT((Barèmes!$A$6:$A$28="Vitesse — 30 m (s)")*(Barèmes!$B$6:$B$28=H264)*(Barèmes!$C$6:$C$28=IF(H264="6ème","Mixte",G264))*(Barèmes!$J$6:$J$28="+"))&gt;0,IF(R264&lt;=SUMIFS(Barèmes!$F$6:$F$28,Barèmes!$A$6:$A$28,"Vitesse — 30 m (s)",Barèmes!$B$6:$B$28,H264,Barèmes!$C$6:$C$28,IF(H264="6ème","Mixte",G264)),Barèmes!$B$2,IF(R264&lt;=SUMIFS(Barèmes!$G$6:$G$28,Barèmes!$A$6:$A$28,"Vitesse — 30 m (s)",Barèmes!$B$6:$B$28,H264,Barèmes!$C$6:$C$28,IF(H264="6ème","Mixte",G264)),Barèmes!$C$2,IF(R264&lt;=SUMIFS(Barèmes!$H$6:$H$28,Barèmes!$A$6:$A$28,"Vitesse — 30 m (s)",Barèmes!$B$6:$B$28,H264,Barèmes!$C$6:$C$28,IF(H264="6ème","Mixte",G264)),Barèmes!$D$2,IF(R264&lt;=SUMIFS(Barèmes!$I$6:$I$28,Barèmes!$A$6:$A$28,"Vitesse — 30 m (s)",Barèmes!$B$6:$B$28,H264,Barèmes!$C$6:$C$28,IF(H264="6ème","Mixte",G264)),Barèmes!$E$2,Barèmes!$F$2)))),IF(R264&gt;=SUMIFS(Barèmes!$F$6:$F$28,Barèmes!$A$6:$A$28,"Vitesse — 30 m (s)",Barèmes!$B$6:$B$28,H264,Barèmes!$C$6:$C$28,IF(H264="6ème","Mixte",G264)),Barèmes!$B$2,IF(R264&gt;=SUMIFS(Barèmes!$G$6:$G$28,Barèmes!$A$6:$A$28,"Vitesse — 30 m (s)",Barèmes!$B$6:$B$28,H264,Barèmes!$C$6:$C$28,IF(H264="6ème","Mixte",G264)),Barèmes!$C$2,IF(R264&gt;=SUMIFS(Barèmes!$H$6:$H$28,Barèmes!$A$6:$A$28,"Vitesse — 30 m (s)",Barèmes!$B$6:$B$28,H264,Barèmes!$C$6:$C$28,IF(H264="6ème","Mixte",G264)),Barèmes!$D$2,IF(R264&gt;=SUMIFS(Barèmes!$I$6:$I$28,Barèmes!$A$6:$A$28,"Vitesse — 30 m (s)",Barèmes!$B$6:$B$28,H264,Barèmes!$C$6:$C$28,IF(H264="6ème","Mixte",G264)),Barèmes!$E$2,Barèmes!$F$2))))))</f>
        <v/>
      </c>
      <c r="U264" s="22"/>
      <c r="V264" s="25" t="str">
        <f>IF(OR(U264="",SUMPRODUCT((Barèmes!$A$6:$A$28="Vitesse — 50 m (s)")*(Barèmes!$B$6:$B$28=H264)*(Barèmes!$C$6:$C$28=IF(H264="6ème","Mixte",G264)))=0),"",IF(SUMPRODUCT((Barèmes!$A$6:$A$28="Vitesse — 50 m (s)")*(Barèmes!$B$6:$B$28=H264)*(Barèmes!$C$6:$C$28=IF(H264="6ème","Mixte",G264))*(Barèmes!$J$6:$J$28="+"))&gt;0,IF(U264&lt;=SUMIFS(Barèmes!$D$6:$D$28,Barèmes!$A$6:$A$28,"Vitesse — 50 m (s)",Barèmes!$B$6:$B$28,H264,Barèmes!$C$6:$C$28,IF(H264="6ème","Mixte",G264)),"à besoin",IF(U264&lt;=SUMIFS(Barèmes!$E$6:$E$28,Barèmes!$A$6:$A$28,"Vitesse — 50 m (s)",Barèmes!$B$6:$B$28,H264,Barèmes!$C$6:$C$28,IF(H264="6ème","Mixte",G264)),"fragile","satisfaisant")),IF(U264&gt;=SUMIFS(Barèmes!$D$6:$D$28,Barèmes!$A$6:$A$28,"Vitesse — 50 m (s)",Barèmes!$B$6:$B$28,H264,Barèmes!$C$6:$C$28,IF(H264="6ème","Mixte",G264)),"à besoin",IF(U264&gt;=SUMIFS(Barèmes!$E$6:$E$28,Barèmes!$A$6:$A$28,"Vitesse — 50 m (s)",Barèmes!$B$6:$B$28,H264,Barèmes!$C$6:$C$28,IF(H264="6ème","Mixte",G264)),"fragile","satisfaisant"))))</f>
        <v/>
      </c>
      <c r="W264" s="25" t="str">
        <f>IF(OR(U264="",SUMPRODUCT((Barèmes!$A$6:$A$28="Vitesse — 50 m (s)")*(Barèmes!$B$6:$B$28=H264)*(Barèmes!$C$6:$C$28=IF(H264="6ème","Mixte",G264)))=0),"",IF(SUMPRODUCT((Barèmes!$A$6:$A$28="Vitesse — 50 m (s)")*(Barèmes!$B$6:$B$28=H264)*(Barèmes!$C$6:$C$28=IF(H264="6ème","Mixte",G264))*(Barèmes!$J$6:$J$28="+"))&gt;0,IF(U264&lt;=SUMIFS(Barèmes!$F$6:$F$28,Barèmes!$A$6:$A$28,"Vitesse — 50 m (s)",Barèmes!$B$6:$B$28,H264,Barèmes!$C$6:$C$28,IF(H264="6ème","Mixte",G264)),Barèmes!$B$2,IF(U264&lt;=SUMIFS(Barèmes!$G$6:$G$28,Barèmes!$A$6:$A$28,"Vitesse — 50 m (s)",Barèmes!$B$6:$B$28,H264,Barèmes!$C$6:$C$28,IF(H264="6ème","Mixte",G264)),Barèmes!$C$2,IF(U264&lt;=SUMIFS(Barèmes!$H$6:$H$28,Barèmes!$A$6:$A$28,"Vitesse — 50 m (s)",Barèmes!$B$6:$B$28,H264,Barèmes!$C$6:$C$28,IF(H264="6ème","Mixte",G264)),Barèmes!$D$2,IF(U264&lt;=SUMIFS(Barèmes!$I$6:$I$28,Barèmes!$A$6:$A$28,"Vitesse — 50 m (s)",Barèmes!$B$6:$B$28,H264,Barèmes!$C$6:$C$28,IF(H264="6ème","Mixte",G264)),Barèmes!$E$2,Barèmes!$F$2)))),IF(U264&gt;=SUMIFS(Barèmes!$F$6:$F$28,Barèmes!$A$6:$A$28,"Vitesse — 50 m (s)",Barèmes!$B$6:$B$28,H264,Barèmes!$C$6:$C$28,IF(H264="6ème","Mixte",G264)),Barèmes!$B$2,IF(U264&gt;=SUMIFS(Barèmes!$G$6:$G$28,Barèmes!$A$6:$A$28,"Vitesse — 50 m (s)",Barèmes!$B$6:$B$28,H264,Barèmes!$C$6:$C$28,IF(H264="6ème","Mixte",G264)),Barèmes!$C$2,IF(U264&gt;=SUMIFS(Barèmes!$H$6:$H$28,Barèmes!$A$6:$A$28,"Vitesse — 50 m (s)",Barèmes!$B$6:$B$28,H264,Barèmes!$C$6:$C$28,IF(H264="6ème","Mixte",G264)),Barèmes!$D$2,IF(U264&gt;=SUMIFS(Barèmes!$I$6:$I$28,Barèmes!$A$6:$A$28,"Vitesse — 50 m (s)",Barèmes!$B$6:$B$28,H264,Barèmes!$C$6:$C$28,IF(H264="6ème","Mixte",G264)),Barèmes!$E$2,Barèmes!$F$2))))))</f>
        <v/>
      </c>
      <c r="X264" s="18"/>
      <c r="Y264" s="26" t="str" cm="1">
        <f t="array" ref="Y264">IF(OR(X264="",SUMPRODUCT((Barèmes!$A$6:$A$28="Souplesse (score 1-5)")*(Barèmes!$B$6:$B$28=H264)*(Barèmes!$C$6:$C$28=IF(H264="6ème","Mixte",G264)))=0),"",IF(SUMPRODUCT((Barèmes!$A$6:$A$28="Souplesse (score 1-5)")*(Barèmes!$B$6:$B$28=H264)*(Barèmes!$C$6:$C$28=IF(H264="6ème","Mixte",G264))*(Barèmes!$J$6:$J$28="+"))&gt;0,IF(X264&lt;=SUMIFS(Barèmes!$D$6:$D$28,Barèmes!$A$6:$A$28,"Souplesse (score 1-5)",Barèmes!$B$6:$B$28,H264,Barèmes!$C$6:$C$28,IF(H264="6ème","Mixte",G264)),"à besoin",IF(X264&lt;=SUMIFS(Barèmes!$E$6:$E$28,Barèmes!$A$6:$A$28,"Souplesse (score 1-5)",Barèmes!$B$6:$B$28,H264,Barèmes!$C$6:$C$28,IF(H264="6ème","Mixte",G264)),"fragile","satisfaisant")),IF(X264&gt;=SUMIFS(Barèmes!$D$6:$D$28,Barèmes!$A$6:$A$28,"Souplesse (score 1-5)",Barèmes!$B$6:$B$28,H264,Barèmes!$C$6:$C$28,IF(H264="6ème","Mixte",G264)),"à besoin",IF(X264&gt;=SUMIFS(Barèmes!$E$6:$E$28,Barèmes!$A$6:$A$28,"Souplesse (score 1-5)",Barèmes!$B$6:$B$28,H264,Barèmes!$C$6:$C$28,IF(H264="6ème","Mixte",G264)),"fragile","satisfaisant"))))</f>
        <v/>
      </c>
      <c r="Z264" s="26" t="str" cm="1">
        <f t="array" ref="Z264">IF(OR(X264="",SUMPRODUCT((Barèmes!$A$6:$A$28="Souplesse (score 1-5)")*(Barèmes!$B$6:$B$28=H264)*(Barèmes!$C$6:$C$28=IF(H264="6ème","Mixte",G264)))=0),"",IF(SUMPRODUCT((Barèmes!$A$6:$A$28="Souplesse (score 1-5)")*(Barèmes!$B$6:$B$28=H264)*(Barèmes!$C$6:$C$28=IF(H264="6ème","Mixte",G264))*(Barèmes!$J$6:$J$28="+"))&gt;0,IF(X264&lt;=SUMIFS(Barèmes!$F$6:$F$28,Barèmes!$A$6:$A$28,"Souplesse (score 1-5)",Barèmes!$B$6:$B$28,H264,Barèmes!$C$6:$C$28,IF(H264="6ème","Mixte",G264)),Barèmes!$B$2,IF(X264&lt;=SUMIFS(Barèmes!$G$6:$G$28,Barèmes!$A$6:$A$28,"Souplesse (score 1-5)",Barèmes!$B$6:$B$28,H264,Barèmes!$C$6:$C$28,IF(H264="6ème","Mixte",G264)),Barèmes!$C$2,IF(X264&lt;=SUMIFS(Barèmes!$H$6:$H$28,Barèmes!$A$6:$A$28,"Souplesse (score 1-5)",Barèmes!$B$6:$B$28,H264,Barèmes!$C$6:$C$28,IF(H264="6ème","Mixte",G264)),Barèmes!$D$2,IF(X264&lt;=SUMIFS(Barèmes!$I$6:$I$28,Barèmes!$A$6:$A$28,"Souplesse (score 1-5)",Barèmes!$B$6:$B$28,H264,Barèmes!$C$6:$C$28,IF(H264="6ème","Mixte",G264)),Barèmes!$E$2,Barèmes!$F$2)))),IF(X264&gt;=SUMIFS(Barèmes!$F$6:$F$28,Barèmes!$A$6:$A$28,"Souplesse (score 1-5)",Barèmes!$B$6:$B$28,H264,Barèmes!$C$6:$C$28,IF(H264="6ème","Mixte",G264)),Barèmes!$B$2,IF(X264&gt;=SUMIFS(Barèmes!$G$6:$G$28,Barèmes!$A$6:$A$28,"Souplesse (score 1-5)",Barèmes!$B$6:$B$28,H264,Barèmes!$C$6:$C$28,IF(H264="6ème","Mixte",G264)),Barèmes!$C$2,IF(X264&gt;=SUMIFS(Barèmes!$H$6:$H$28,Barèmes!$A$6:$A$28,"Souplesse (score 1-5)",Barèmes!$B$6:$B$28,H264,Barèmes!$C$6:$C$28,IF(H264="6ème","Mixte",G264)),Barèmes!$D$2,IF(X264&gt;=SUMIFS(Barèmes!$I$6:$I$28,Barèmes!$A$6:$A$28,"Souplesse (score 1-5)",Barèmes!$B$6:$B$28,H264,Barèmes!$C$6:$C$28,IF(H264="6ème","Mixte",G264)),Barèmes!$E$2,Barèmes!$F$2))))))</f>
        <v/>
      </c>
      <c r="AA264" s="22"/>
      <c r="AB264" s="27" t="str">
        <f>IF(OR(AA264="",SUMPRODUCT((Barèmes!$A$6:$A$28="Agilité — T-test 974 (s)")*(Barèmes!$B$6:$B$28=H264)*(Barèmes!$C$6:$C$28=IF(H264="6ème","Mixte",G264)))=0),"",IF(SUMPRODUCT((Barèmes!$A$6:$A$28="Agilité — T-test 974 (s)")*(Barèmes!$B$6:$B$28=H264)*(Barèmes!$C$6:$C$28=IF(H264="6ème","Mixte",G264))*(Barèmes!$J$6:$J$28="+"))&gt;0,IF(AA264&lt;=SUMIFS(Barèmes!$D$6:$D$28,Barèmes!$A$6:$A$28,"Agilité — T-test 974 (s)",Barèmes!$B$6:$B$28,H264,Barèmes!$C$6:$C$28,IF(H264="6ème","Mixte",G264)),"à besoin",IF(AA264&lt;=SUMIFS(Barèmes!$E$6:$E$28,Barèmes!$A$6:$A$28,"Agilité — T-test 974 (s)",Barèmes!$B$6:$B$28,H264,Barèmes!$C$6:$C$28,IF(H264="6ème","Mixte",G264)),"fragile","satisfaisant")),IF(AA264&gt;=SUMIFS(Barèmes!$D$6:$D$28,Barèmes!$A$6:$A$28,"Agilité — T-test 974 (s)",Barèmes!$B$6:$B$28,H264,Barèmes!$C$6:$C$28,IF(H264="6ème","Mixte",G264)),"à besoin",IF(AA264&gt;=SUMIFS(Barèmes!$E$6:$E$28,Barèmes!$A$6:$A$28,"Agilité — T-test 974 (s)",Barèmes!$B$6:$B$28,H264,Barèmes!$C$6:$C$28,IF(H264="6ème","Mixte",G264)),"fragile","satisfaisant"))))</f>
        <v/>
      </c>
      <c r="AC264" s="27" t="str">
        <f>IF(OR(AA264="",SUMPRODUCT((Barèmes!$A$6:$A$28="Agilité — T-test 974 (s)")*(Barèmes!$B$6:$B$28=H264)*(Barèmes!$C$6:$C$28=IF(H264="6ème","Mixte",G264)))=0),"",IF(SUMPRODUCT((Barèmes!$A$6:$A$28="Agilité — T-test 974 (s)")*(Barèmes!$B$6:$B$28=H264)*(Barèmes!$C$6:$C$28=IF(H264="6ème","Mixte",G264))*(Barèmes!$J$6:$J$28="+"))&gt;0,IF(AA264&lt;=SUMIFS(Barèmes!$F$6:$F$28,Barèmes!$A$6:$A$28,"Agilité — T-test 974 (s)",Barèmes!$B$6:$B$28,H264,Barèmes!$C$6:$C$28,IF(H264="6ème","Mixte",G264)),Barèmes!$B$2,IF(AA264&lt;=SUMIFS(Barèmes!$G$6:$G$28,Barèmes!$A$6:$A$28,"Agilité — T-test 974 (s)",Barèmes!$B$6:$B$28,H264,Barèmes!$C$6:$C$28,IF(H264="6ème","Mixte",G264)),Barèmes!$C$2,IF(AA264&lt;=SUMIFS(Barèmes!$H$6:$H$28,Barèmes!$A$6:$A$28,"Agilité — T-test 974 (s)",Barèmes!$B$6:$B$28,H264,Barèmes!$C$6:$C$28,IF(H264="6ème","Mixte",G264)),Barèmes!$D$2,IF(AA264&lt;=SUMIFS(Barèmes!$I$6:$I$28,Barèmes!$A$6:$A$28,"Agilité — T-test 974 (s)",Barèmes!$B$6:$B$28,H264,Barèmes!$C$6:$C$28,IF(H264="6ème","Mixte",G264)),Barèmes!$E$2,Barèmes!$F$2)))),IF(AA264&gt;=SUMIFS(Barèmes!$F$6:$F$28,Barèmes!$A$6:$A$28,"Agilité — T-test 974 (s)",Barèmes!$B$6:$B$28,H264,Barèmes!$C$6:$C$28,IF(H264="6ème","Mixte",G264)),Barèmes!$B$2,IF(AA264&gt;=SUMIFS(Barèmes!$G$6:$G$28,Barèmes!$A$6:$A$28,"Agilité — T-test 974 (s)",Barèmes!$B$6:$B$28,H264,Barèmes!$C$6:$C$28,IF(H264="6ème","Mixte",G264)),Barèmes!$C$2,IF(AA264&gt;=SUMIFS(Barèmes!$H$6:$H$28,Barèmes!$A$6:$A$28,"Agilité — T-test 974 (s)",Barèmes!$B$6:$B$28,H264,Barèmes!$C$6:$C$28,IF(H264="6ème","Mixte",G264)),Barèmes!$D$2,IF(AA264&gt;=SUMIFS(Barèmes!$I$6:$I$28,Barèmes!$A$6:$A$28,"Agilité — T-test 974 (s)",Barèmes!$B$6:$B$28,H264,Barèmes!$C$6:$C$28,IF(H264="6ème","Mixte",G264)),Barèmes!$E$2,Barèmes!$F$2))))))</f>
        <v/>
      </c>
      <c r="AD264" s="28" t="str">
        <f t="shared" si="34"/>
        <v/>
      </c>
      <c r="AE264" s="29" t="str">
        <f t="shared" si="35"/>
        <v/>
      </c>
      <c r="AF264" s="30" t="str">
        <f>IF(OR(AD264="",SUMPRODUCT((Barèmes!$A$6:$A$28="Surcoût d'agilité (s) — technique")*(Barèmes!$B$6:$B$28=H264)*(Barèmes!$C$6:$C$28=IF(H264="6ème","Mixte",G264)))=0),"",IF(SUMPRODUCT((Barèmes!$A$6:$A$28="Surcoût d'agilité (s) — technique")*(Barèmes!$B$6:$B$28=H264)*(Barèmes!$C$6:$C$28=IF(H264="6ème","Mixte",G264))*(Barèmes!$J$6:$J$28="+"))&gt;0,IF(AD264&lt;=SUMIFS(Barèmes!$D$6:$D$28,Barèmes!$A$6:$A$28,"Surcoût d'agilité (s) — technique",Barèmes!$B$6:$B$28,H264,Barèmes!$C$6:$C$28,IF(H264="6ème","Mixte",G264)),"à besoin",IF(AD264&lt;=SUMIFS(Barèmes!$E$6:$E$28,Barèmes!$A$6:$A$28,"Surcoût d'agilité (s) — technique",Barèmes!$B$6:$B$28,H264,Barèmes!$C$6:$C$28,IF(H264="6ème","Mixte",G264)),"fragile","satisfaisant")),IF(AD264&gt;=SUMIFS(Barèmes!$D$6:$D$28,Barèmes!$A$6:$A$28,"Surcoût d'agilité (s) — technique",Barèmes!$B$6:$B$28,H264,Barèmes!$C$6:$C$28,IF(H264="6ème","Mixte",G264)),"à besoin",IF(AD264&gt;=SUMIFS(Barèmes!$E$6:$E$28,Barèmes!$A$6:$A$28,"Surcoût d'agilité (s) — technique",Barèmes!$B$6:$B$28,H264,Barèmes!$C$6:$C$28,IF(H264="6ème","Mixte",G264)),"fragile","satisfaisant"))))</f>
        <v/>
      </c>
      <c r="AG264" s="30" t="str">
        <f>IF(OR(AD264="",SUMPRODUCT((Barèmes!$A$6:$A$28="Surcoût d'agilité (s) — technique")*(Barèmes!$B$6:$B$28=H264)*(Barèmes!$C$6:$C$28=IF(H264="6ème","Mixte",G264)))=0),"",IF(SUMPRODUCT((Barèmes!$A$6:$A$28="Surcoût d'agilité (s) — technique")*(Barèmes!$B$6:$B$28=H264)*(Barèmes!$C$6:$C$28=IF(H264="6ème","Mixte",G264))*(Barèmes!$J$6:$J$28="+"))&gt;0,IF(AD264&lt;=SUMIFS(Barèmes!$F$6:$F$28,Barèmes!$A$6:$A$28,"Surcoût d'agilité (s) — technique",Barèmes!$B$6:$B$28,H264,Barèmes!$C$6:$C$28,IF(H264="6ème","Mixte",G264)),Barèmes!$B$2,IF(AD264&lt;=SUMIFS(Barèmes!$G$6:$G$28,Barèmes!$A$6:$A$28,"Surcoût d'agilité (s) — technique",Barèmes!$B$6:$B$28,H264,Barèmes!$C$6:$C$28,IF(H264="6ème","Mixte",G264)),Barèmes!$C$2,IF(AD264&lt;=SUMIFS(Barèmes!$H$6:$H$28,Barèmes!$A$6:$A$28,"Surcoût d'agilité (s) — technique",Barèmes!$B$6:$B$28,H264,Barèmes!$C$6:$C$28,IF(H264="6ème","Mixte",G264)),Barèmes!$D$2,IF(AD264&lt;=SUMIFS(Barèmes!$I$6:$I$28,Barèmes!$A$6:$A$28,"Surcoût d'agilité (s) — technique",Barèmes!$B$6:$B$28,H264,Barèmes!$C$6:$C$28,IF(H264="6ème","Mixte",G264)),Barèmes!$E$2,Barèmes!$F$2)))),IF(AD264&gt;=SUMIFS(Barèmes!$F$6:$F$28,Barèmes!$A$6:$A$28,"Surcoût d'agilité (s) — technique",Barèmes!$B$6:$B$28,H264,Barèmes!$C$6:$C$28,IF(H264="6ème","Mixte",G264)),Barèmes!$B$2,IF(AD264&gt;=SUMIFS(Barèmes!$G$6:$G$28,Barèmes!$A$6:$A$28,"Surcoût d'agilité (s) — technique",Barèmes!$B$6:$B$28,H264,Barèmes!$C$6:$C$28,IF(H264="6ème","Mixte",G264)),Barèmes!$C$2,IF(AD264&gt;=SUMIFS(Barèmes!$H$6:$H$28,Barèmes!$A$6:$A$28,"Surcoût d'agilité (s) — technique",Barèmes!$B$6:$B$28,H264,Barèmes!$C$6:$C$28,IF(H264="6ème","Mixte",G264)),Barèmes!$D$2,IF(AD264&gt;=SUMIFS(Barèmes!$I$6:$I$28,Barèmes!$A$6:$A$28,"Surcoût d'agilité (s) — technique",Barèmes!$B$6:$B$28,H264,Barèmes!$C$6:$C$28,IF(H264="6ème","Mixte",G264)),Barèmes!$E$2,Barèmes!$F$2))))))</f>
        <v/>
      </c>
      <c r="AH264" s="31" t="str">
        <f>IF((IF(N264="",0,1)+IF(Q264="",0,1)+IF(W264="",0,1)+IF(Z264="",0,1)+IF(AC264="",0,1))=0,"",3*IF(N264=Barèmes!$B$2,1,IF(N264=Barèmes!$C$2,2,IF(N264=Barèmes!$D$2,3,IF(N264=Barèmes!$E$2,4,IF(N264=Barèmes!$F$2,5,0)))))+3*IF(Q264=Barèmes!$B$2,1,IF(Q264=Barèmes!$C$2,2,IF(Q264=Barèmes!$D$2,3,IF(Q264=Barèmes!$E$2,4,IF(Q264=Barèmes!$F$2,5,0)))))+2*IF(W264=Barèmes!$B$2,1,IF(W264=Barèmes!$C$2,2,IF(W264=Barèmes!$D$2,3,IF(W264=Barèmes!$E$2,4,IF(W264=Barèmes!$F$2,5,0)))))+1*IF(Z264=Barèmes!$B$2,1,IF(Z264=Barèmes!$C$2,2,IF(Z264=Barèmes!$D$2,3,IF(Z264=Barèmes!$E$2,4,IF(Z264=Barèmes!$F$2,5,0)))))+1*IF(AC264=Barèmes!$B$2,1,IF(AC264=Barèmes!$C$2,2,IF(AC264=Barèmes!$D$2,3,IF(AC264=Barèmes!$E$2,4,IF(AC264=Barèmes!$F$2,5,0))))))</f>
        <v/>
      </c>
      <c r="AI264" s="31"/>
      <c r="AJ264" s="32" t="str">
        <f>IFERROR(INDEX(Croissance!$B$5:$B$604,MATCH(A264,Croissance!$A$5:$A$604,0)),"")</f>
        <v/>
      </c>
      <c r="AK264" s="32" t="str">
        <f>IFERROR(INDEX(Croissance!$C$5:$C$604,MATCH(A264,Croissance!$A$5:$A$604,0)),"")</f>
        <v/>
      </c>
      <c r="AL264" s="32" t="str">
        <f>IFERROR(INDEX(Croissance!$D$5:$D$604,MATCH(A264,Croissance!$A$5:$A$604,0)),"")</f>
        <v/>
      </c>
      <c r="AM264" s="32" t="str">
        <f>IFERROR(INDEX(Croissance!$E$5:$E$604,MATCH(A264,Croissance!$A$5:$A$604,0)),"")</f>
        <v/>
      </c>
      <c r="AO264" s="33">
        <f t="shared" si="40"/>
        <v>0</v>
      </c>
      <c r="AP264" s="33">
        <f t="shared" si="36"/>
        <v>0</v>
      </c>
      <c r="AQ264" s="33">
        <f>IF(A264="",0,IF(AND(OR('Synthèse classe'!$C$2="Tous",C264='Synthèse classe'!$C$2),OR('Synthèse classe'!$C$3="Toutes",D264='Synthèse classe'!$C$3),OR('Synthèse classe'!$C$4="Toutes",AND('Synthèse classe'!$C$4="Dernière",AP264=1),B264=IFERROR(VALUE('Synthèse classe'!$C$4),0))),1,0))</f>
        <v>0</v>
      </c>
      <c r="AR264" s="34" t="str">
        <f t="shared" si="37"/>
        <v/>
      </c>
    </row>
    <row r="265" spans="1:44" x14ac:dyDescent="0.2">
      <c r="A265" s="17" t="str">
        <f t="shared" si="33"/>
        <v/>
      </c>
      <c r="B265" s="18"/>
      <c r="C265" s="19"/>
      <c r="D265" s="19"/>
      <c r="E265" s="19"/>
      <c r="F265" s="19"/>
      <c r="G265" s="19"/>
      <c r="H265" s="17" t="str">
        <f t="shared" si="38"/>
        <v/>
      </c>
      <c r="I265" s="20"/>
      <c r="J265" s="18"/>
      <c r="K265" s="19"/>
      <c r="L265" s="21" t="str">
        <f t="shared" si="39"/>
        <v/>
      </c>
      <c r="M265" s="21" t="str">
        <f>IF(OR(J265="",SUMPRODUCT((Barèmes!$A$6:$A$28="Endurance — Luc Léger (palier)")*(Barèmes!$B$6:$B$28=H265)*(Barèmes!$C$6:$C$28=IF(H265="6ème","Mixte",G265)))=0),"",IF(SUMPRODUCT((Barèmes!$A$6:$A$28="Endurance — Luc Léger (palier)")*(Barèmes!$B$6:$B$28=H265)*(Barèmes!$C$6:$C$28=IF(H265="6ème","Mixte",G265))*(Barèmes!$J$6:$J$28="+"))&gt;0,IF(J265&lt;=SUMIFS(Barèmes!$D$6:$D$28,Barèmes!$A$6:$A$28,"Endurance — Luc Léger (palier)",Barèmes!$B$6:$B$28,H265,Barèmes!$C$6:$C$28,IF(H265="6ème","Mixte",G265)),"à besoin",IF(J265&lt;=SUMIFS(Barèmes!$E$6:$E$28,Barèmes!$A$6:$A$28,"Endurance — Luc Léger (palier)",Barèmes!$B$6:$B$28,H265,Barèmes!$C$6:$C$28,IF(H265="6ème","Mixte",G265)),"fragile","satisfaisant")),IF(J265&gt;=SUMIFS(Barèmes!$D$6:$D$28,Barèmes!$A$6:$A$28,"Endurance — Luc Léger (palier)",Barèmes!$B$6:$B$28,H265,Barèmes!$C$6:$C$28,IF(H265="6ème","Mixte",G265)),"à besoin",IF(J265&gt;=SUMIFS(Barèmes!$E$6:$E$28,Barèmes!$A$6:$A$28,"Endurance — Luc Léger (palier)",Barèmes!$B$6:$B$28,H265,Barèmes!$C$6:$C$28,IF(H265="6ème","Mixte",G265)),"fragile","satisfaisant"))))</f>
        <v/>
      </c>
      <c r="N265" s="21" t="str">
        <f>IF(OR(J265="",SUMPRODUCT((Barèmes!$A$6:$A$28="Endurance — Luc Léger (palier)")*(Barèmes!$B$6:$B$28=H265)*(Barèmes!$C$6:$C$28=IF(H265="6ème","Mixte",G265)))=0),"",IF(SUMPRODUCT((Barèmes!$A$6:$A$28="Endurance — Luc Léger (palier)")*(Barèmes!$B$6:$B$28=H265)*(Barèmes!$C$6:$C$28=IF(H265="6ème","Mixte",G265))*(Barèmes!$J$6:$J$28="+"))&gt;0,IF(J265&lt;=SUMIFS(Barèmes!$F$6:$F$28,Barèmes!$A$6:$A$28,"Endurance — Luc Léger (palier)",Barèmes!$B$6:$B$28,H265,Barèmes!$C$6:$C$28,IF(H265="6ème","Mixte",G265)),Barèmes!$B$2,IF(J265&lt;=SUMIFS(Barèmes!$G$6:$G$28,Barèmes!$A$6:$A$28,"Endurance — Luc Léger (palier)",Barèmes!$B$6:$B$28,H265,Barèmes!$C$6:$C$28,IF(H265="6ème","Mixte",G265)),Barèmes!$C$2,IF(J265&lt;=SUMIFS(Barèmes!$H$6:$H$28,Barèmes!$A$6:$A$28,"Endurance — Luc Léger (palier)",Barèmes!$B$6:$B$28,H265,Barèmes!$C$6:$C$28,IF(H265="6ème","Mixte",G265)),Barèmes!$D$2,IF(J265&lt;=SUMIFS(Barèmes!$I$6:$I$28,Barèmes!$A$6:$A$28,"Endurance — Luc Léger (palier)",Barèmes!$B$6:$B$28,H265,Barèmes!$C$6:$C$28,IF(H265="6ème","Mixte",G265)),Barèmes!$E$2,Barèmes!$F$2)))),IF(J265&gt;=SUMIFS(Barèmes!$F$6:$F$28,Barèmes!$A$6:$A$28,"Endurance — Luc Léger (palier)",Barèmes!$B$6:$B$28,H265,Barèmes!$C$6:$C$28,IF(H265="6ème","Mixte",G265)),Barèmes!$B$2,IF(J265&gt;=SUMIFS(Barèmes!$G$6:$G$28,Barèmes!$A$6:$A$28,"Endurance — Luc Léger (palier)",Barèmes!$B$6:$B$28,H265,Barèmes!$C$6:$C$28,IF(H265="6ème","Mixte",G265)),Barèmes!$C$2,IF(J265&gt;=SUMIFS(Barèmes!$H$6:$H$28,Barèmes!$A$6:$A$28,"Endurance — Luc Léger (palier)",Barèmes!$B$6:$B$28,H265,Barèmes!$C$6:$C$28,IF(H265="6ème","Mixte",G265)),Barèmes!$D$2,IF(J265&gt;=SUMIFS(Barèmes!$I$6:$I$28,Barèmes!$A$6:$A$28,"Endurance — Luc Léger (palier)",Barèmes!$B$6:$B$28,H265,Barèmes!$C$6:$C$28,IF(H265="6ème","Mixte",G265)),Barèmes!$E$2,Barèmes!$F$2))))))</f>
        <v/>
      </c>
      <c r="O265" s="22"/>
      <c r="P265" s="23" t="str">
        <f>IF(OR(O265="",SUMPRODUCT((Barèmes!$A$6:$A$28="Force bas du corps — Saut en longueur (m)")*(Barèmes!$B$6:$B$28=H265)*(Barèmes!$C$6:$C$28=IF(H265="6ème","Mixte",G265)))=0),"",IF(SUMPRODUCT((Barèmes!$A$6:$A$28="Force bas du corps — Saut en longueur (m)")*(Barèmes!$B$6:$B$28=H265)*(Barèmes!$C$6:$C$28=IF(H265="6ème","Mixte",G265))*(Barèmes!$J$6:$J$28="+"))&gt;0,IF(O265&lt;=SUMIFS(Barèmes!$D$6:$D$28,Barèmes!$A$6:$A$28,"Force bas du corps — Saut en longueur (m)",Barèmes!$B$6:$B$28,H265,Barèmes!$C$6:$C$28,IF(H265="6ème","Mixte",G265)),"à besoin",IF(O265&lt;=SUMIFS(Barèmes!$E$6:$E$28,Barèmes!$A$6:$A$28,"Force bas du corps — Saut en longueur (m)",Barèmes!$B$6:$B$28,H265,Barèmes!$C$6:$C$28,IF(H265="6ème","Mixte",G265)),"fragile","satisfaisant")),IF(O265&gt;=SUMIFS(Barèmes!$D$6:$D$28,Barèmes!$A$6:$A$28,"Force bas du corps — Saut en longueur (m)",Barèmes!$B$6:$B$28,H265,Barèmes!$C$6:$C$28,IF(H265="6ème","Mixte",G265)),"à besoin",IF(O265&gt;=SUMIFS(Barèmes!$E$6:$E$28,Barèmes!$A$6:$A$28,"Force bas du corps — Saut en longueur (m)",Barèmes!$B$6:$B$28,H265,Barèmes!$C$6:$C$28,IF(H265="6ème","Mixte",G265)),"fragile","satisfaisant"))))</f>
        <v/>
      </c>
      <c r="Q265" s="23" t="str">
        <f>IF(OR(O265="",SUMPRODUCT((Barèmes!$A$6:$A$28="Force bas du corps — Saut en longueur (m)")*(Barèmes!$B$6:$B$28=H265)*(Barèmes!$C$6:$C$28=IF(H265="6ème","Mixte",G265)))=0),"",IF(SUMPRODUCT((Barèmes!$A$6:$A$28="Force bas du corps — Saut en longueur (m)")*(Barèmes!$B$6:$B$28=H265)*(Barèmes!$C$6:$C$28=IF(H265="6ème","Mixte",G265))*(Barèmes!$J$6:$J$28="+"))&gt;0,IF(O265&lt;=SUMIFS(Barèmes!$F$6:$F$28,Barèmes!$A$6:$A$28,"Force bas du corps — Saut en longueur (m)",Barèmes!$B$6:$B$28,H265,Barèmes!$C$6:$C$28,IF(H265="6ème","Mixte",G265)),Barèmes!$B$2,IF(O265&lt;=SUMIFS(Barèmes!$G$6:$G$28,Barèmes!$A$6:$A$28,"Force bas du corps — Saut en longueur (m)",Barèmes!$B$6:$B$28,H265,Barèmes!$C$6:$C$28,IF(H265="6ème","Mixte",G265)),Barèmes!$C$2,IF(O265&lt;=SUMIFS(Barèmes!$H$6:$H$28,Barèmes!$A$6:$A$28,"Force bas du corps — Saut en longueur (m)",Barèmes!$B$6:$B$28,H265,Barèmes!$C$6:$C$28,IF(H265="6ème","Mixte",G265)),Barèmes!$D$2,IF(O265&lt;=SUMIFS(Barèmes!$I$6:$I$28,Barèmes!$A$6:$A$28,"Force bas du corps — Saut en longueur (m)",Barèmes!$B$6:$B$28,H265,Barèmes!$C$6:$C$28,IF(H265="6ème","Mixte",G265)),Barèmes!$E$2,Barèmes!$F$2)))),IF(O265&gt;=SUMIFS(Barèmes!$F$6:$F$28,Barèmes!$A$6:$A$28,"Force bas du corps — Saut en longueur (m)",Barèmes!$B$6:$B$28,H265,Barèmes!$C$6:$C$28,IF(H265="6ème","Mixte",G265)),Barèmes!$B$2,IF(O265&gt;=SUMIFS(Barèmes!$G$6:$G$28,Barèmes!$A$6:$A$28,"Force bas du corps — Saut en longueur (m)",Barèmes!$B$6:$B$28,H265,Barèmes!$C$6:$C$28,IF(H265="6ème","Mixte",G265)),Barèmes!$C$2,IF(O265&gt;=SUMIFS(Barèmes!$H$6:$H$28,Barèmes!$A$6:$A$28,"Force bas du corps — Saut en longueur (m)",Barèmes!$B$6:$B$28,H265,Barèmes!$C$6:$C$28,IF(H265="6ème","Mixte",G265)),Barèmes!$D$2,IF(O265&gt;=SUMIFS(Barèmes!$I$6:$I$28,Barèmes!$A$6:$A$28,"Force bas du corps — Saut en longueur (m)",Barèmes!$B$6:$B$28,H265,Barèmes!$C$6:$C$28,IF(H265="6ème","Mixte",G265)),Barèmes!$E$2,Barèmes!$F$2))))))</f>
        <v/>
      </c>
      <c r="R265" s="22"/>
      <c r="S265" s="24" t="str">
        <f>IF(OR(R265="",SUMPRODUCT((Barèmes!$A$6:$A$28="Vitesse — 30 m (s)")*(Barèmes!$B$6:$B$28=H265)*(Barèmes!$C$6:$C$28=IF(H265="6ème","Mixte",G265)))=0),"",IF(SUMPRODUCT((Barèmes!$A$6:$A$28="Vitesse — 30 m (s)")*(Barèmes!$B$6:$B$28=H265)*(Barèmes!$C$6:$C$28=IF(H265="6ème","Mixte",G265))*(Barèmes!$J$6:$J$28="+"))&gt;0,IF(R265&lt;=SUMIFS(Barèmes!$D$6:$D$28,Barèmes!$A$6:$A$28,"Vitesse — 30 m (s)",Barèmes!$B$6:$B$28,H265,Barèmes!$C$6:$C$28,IF(H265="6ème","Mixte",G265)),"à besoin",IF(R265&lt;=SUMIFS(Barèmes!$E$6:$E$28,Barèmes!$A$6:$A$28,"Vitesse — 30 m (s)",Barèmes!$B$6:$B$28,H265,Barèmes!$C$6:$C$28,IF(H265="6ème","Mixte",G265)),"fragile","satisfaisant")),IF(R265&gt;=SUMIFS(Barèmes!$D$6:$D$28,Barèmes!$A$6:$A$28,"Vitesse — 30 m (s)",Barèmes!$B$6:$B$28,H265,Barèmes!$C$6:$C$28,IF(H265="6ème","Mixte",G265)),"à besoin",IF(R265&gt;=SUMIFS(Barèmes!$E$6:$E$28,Barèmes!$A$6:$A$28,"Vitesse — 30 m (s)",Barèmes!$B$6:$B$28,H265,Barèmes!$C$6:$C$28,IF(H265="6ème","Mixte",G265)),"fragile","satisfaisant"))))</f>
        <v/>
      </c>
      <c r="T265" s="24" t="str">
        <f>IF(OR(R265="",SUMPRODUCT((Barèmes!$A$6:$A$28="Vitesse — 30 m (s)")*(Barèmes!$B$6:$B$28=H265)*(Barèmes!$C$6:$C$28=IF(H265="6ème","Mixte",G265)))=0),"",IF(SUMPRODUCT((Barèmes!$A$6:$A$28="Vitesse — 30 m (s)")*(Barèmes!$B$6:$B$28=H265)*(Barèmes!$C$6:$C$28=IF(H265="6ème","Mixte",G265))*(Barèmes!$J$6:$J$28="+"))&gt;0,IF(R265&lt;=SUMIFS(Barèmes!$F$6:$F$28,Barèmes!$A$6:$A$28,"Vitesse — 30 m (s)",Barèmes!$B$6:$B$28,H265,Barèmes!$C$6:$C$28,IF(H265="6ème","Mixte",G265)),Barèmes!$B$2,IF(R265&lt;=SUMIFS(Barèmes!$G$6:$G$28,Barèmes!$A$6:$A$28,"Vitesse — 30 m (s)",Barèmes!$B$6:$B$28,H265,Barèmes!$C$6:$C$28,IF(H265="6ème","Mixte",G265)),Barèmes!$C$2,IF(R265&lt;=SUMIFS(Barèmes!$H$6:$H$28,Barèmes!$A$6:$A$28,"Vitesse — 30 m (s)",Barèmes!$B$6:$B$28,H265,Barèmes!$C$6:$C$28,IF(H265="6ème","Mixte",G265)),Barèmes!$D$2,IF(R265&lt;=SUMIFS(Barèmes!$I$6:$I$28,Barèmes!$A$6:$A$28,"Vitesse — 30 m (s)",Barèmes!$B$6:$B$28,H265,Barèmes!$C$6:$C$28,IF(H265="6ème","Mixte",G265)),Barèmes!$E$2,Barèmes!$F$2)))),IF(R265&gt;=SUMIFS(Barèmes!$F$6:$F$28,Barèmes!$A$6:$A$28,"Vitesse — 30 m (s)",Barèmes!$B$6:$B$28,H265,Barèmes!$C$6:$C$28,IF(H265="6ème","Mixte",G265)),Barèmes!$B$2,IF(R265&gt;=SUMIFS(Barèmes!$G$6:$G$28,Barèmes!$A$6:$A$28,"Vitesse — 30 m (s)",Barèmes!$B$6:$B$28,H265,Barèmes!$C$6:$C$28,IF(H265="6ème","Mixte",G265)),Barèmes!$C$2,IF(R265&gt;=SUMIFS(Barèmes!$H$6:$H$28,Barèmes!$A$6:$A$28,"Vitesse — 30 m (s)",Barèmes!$B$6:$B$28,H265,Barèmes!$C$6:$C$28,IF(H265="6ème","Mixte",G265)),Barèmes!$D$2,IF(R265&gt;=SUMIFS(Barèmes!$I$6:$I$28,Barèmes!$A$6:$A$28,"Vitesse — 30 m (s)",Barèmes!$B$6:$B$28,H265,Barèmes!$C$6:$C$28,IF(H265="6ème","Mixte",G265)),Barèmes!$E$2,Barèmes!$F$2))))))</f>
        <v/>
      </c>
      <c r="U265" s="22"/>
      <c r="V265" s="25" t="str">
        <f>IF(OR(U265="",SUMPRODUCT((Barèmes!$A$6:$A$28="Vitesse — 50 m (s)")*(Barèmes!$B$6:$B$28=H265)*(Barèmes!$C$6:$C$28=IF(H265="6ème","Mixte",G265)))=0),"",IF(SUMPRODUCT((Barèmes!$A$6:$A$28="Vitesse — 50 m (s)")*(Barèmes!$B$6:$B$28=H265)*(Barèmes!$C$6:$C$28=IF(H265="6ème","Mixte",G265))*(Barèmes!$J$6:$J$28="+"))&gt;0,IF(U265&lt;=SUMIFS(Barèmes!$D$6:$D$28,Barèmes!$A$6:$A$28,"Vitesse — 50 m (s)",Barèmes!$B$6:$B$28,H265,Barèmes!$C$6:$C$28,IF(H265="6ème","Mixte",G265)),"à besoin",IF(U265&lt;=SUMIFS(Barèmes!$E$6:$E$28,Barèmes!$A$6:$A$28,"Vitesse — 50 m (s)",Barèmes!$B$6:$B$28,H265,Barèmes!$C$6:$C$28,IF(H265="6ème","Mixte",G265)),"fragile","satisfaisant")),IF(U265&gt;=SUMIFS(Barèmes!$D$6:$D$28,Barèmes!$A$6:$A$28,"Vitesse — 50 m (s)",Barèmes!$B$6:$B$28,H265,Barèmes!$C$6:$C$28,IF(H265="6ème","Mixte",G265)),"à besoin",IF(U265&gt;=SUMIFS(Barèmes!$E$6:$E$28,Barèmes!$A$6:$A$28,"Vitesse — 50 m (s)",Barèmes!$B$6:$B$28,H265,Barèmes!$C$6:$C$28,IF(H265="6ème","Mixte",G265)),"fragile","satisfaisant"))))</f>
        <v/>
      </c>
      <c r="W265" s="25" t="str">
        <f>IF(OR(U265="",SUMPRODUCT((Barèmes!$A$6:$A$28="Vitesse — 50 m (s)")*(Barèmes!$B$6:$B$28=H265)*(Barèmes!$C$6:$C$28=IF(H265="6ème","Mixte",G265)))=0),"",IF(SUMPRODUCT((Barèmes!$A$6:$A$28="Vitesse — 50 m (s)")*(Barèmes!$B$6:$B$28=H265)*(Barèmes!$C$6:$C$28=IF(H265="6ème","Mixte",G265))*(Barèmes!$J$6:$J$28="+"))&gt;0,IF(U265&lt;=SUMIFS(Barèmes!$F$6:$F$28,Barèmes!$A$6:$A$28,"Vitesse — 50 m (s)",Barèmes!$B$6:$B$28,H265,Barèmes!$C$6:$C$28,IF(H265="6ème","Mixte",G265)),Barèmes!$B$2,IF(U265&lt;=SUMIFS(Barèmes!$G$6:$G$28,Barèmes!$A$6:$A$28,"Vitesse — 50 m (s)",Barèmes!$B$6:$B$28,H265,Barèmes!$C$6:$C$28,IF(H265="6ème","Mixte",G265)),Barèmes!$C$2,IF(U265&lt;=SUMIFS(Barèmes!$H$6:$H$28,Barèmes!$A$6:$A$28,"Vitesse — 50 m (s)",Barèmes!$B$6:$B$28,H265,Barèmes!$C$6:$C$28,IF(H265="6ème","Mixte",G265)),Barèmes!$D$2,IF(U265&lt;=SUMIFS(Barèmes!$I$6:$I$28,Barèmes!$A$6:$A$28,"Vitesse — 50 m (s)",Barèmes!$B$6:$B$28,H265,Barèmes!$C$6:$C$28,IF(H265="6ème","Mixte",G265)),Barèmes!$E$2,Barèmes!$F$2)))),IF(U265&gt;=SUMIFS(Barèmes!$F$6:$F$28,Barèmes!$A$6:$A$28,"Vitesse — 50 m (s)",Barèmes!$B$6:$B$28,H265,Barèmes!$C$6:$C$28,IF(H265="6ème","Mixte",G265)),Barèmes!$B$2,IF(U265&gt;=SUMIFS(Barèmes!$G$6:$G$28,Barèmes!$A$6:$A$28,"Vitesse — 50 m (s)",Barèmes!$B$6:$B$28,H265,Barèmes!$C$6:$C$28,IF(H265="6ème","Mixte",G265)),Barèmes!$C$2,IF(U265&gt;=SUMIFS(Barèmes!$H$6:$H$28,Barèmes!$A$6:$A$28,"Vitesse — 50 m (s)",Barèmes!$B$6:$B$28,H265,Barèmes!$C$6:$C$28,IF(H265="6ème","Mixte",G265)),Barèmes!$D$2,IF(U265&gt;=SUMIFS(Barèmes!$I$6:$I$28,Barèmes!$A$6:$A$28,"Vitesse — 50 m (s)",Barèmes!$B$6:$B$28,H265,Barèmes!$C$6:$C$28,IF(H265="6ème","Mixte",G265)),Barèmes!$E$2,Barèmes!$F$2))))))</f>
        <v/>
      </c>
      <c r="X265" s="18"/>
      <c r="Y265" s="26" t="str" cm="1">
        <f t="array" ref="Y265">IF(OR(X265="",SUMPRODUCT((Barèmes!$A$6:$A$28="Souplesse (score 1-5)")*(Barèmes!$B$6:$B$28=H265)*(Barèmes!$C$6:$C$28=IF(H265="6ème","Mixte",G265)))=0),"",IF(SUMPRODUCT((Barèmes!$A$6:$A$28="Souplesse (score 1-5)")*(Barèmes!$B$6:$B$28=H265)*(Barèmes!$C$6:$C$28=IF(H265="6ème","Mixte",G265))*(Barèmes!$J$6:$J$28="+"))&gt;0,IF(X265&lt;=SUMIFS(Barèmes!$D$6:$D$28,Barèmes!$A$6:$A$28,"Souplesse (score 1-5)",Barèmes!$B$6:$B$28,H265,Barèmes!$C$6:$C$28,IF(H265="6ème","Mixte",G265)),"à besoin",IF(X265&lt;=SUMIFS(Barèmes!$E$6:$E$28,Barèmes!$A$6:$A$28,"Souplesse (score 1-5)",Barèmes!$B$6:$B$28,H265,Barèmes!$C$6:$C$28,IF(H265="6ème","Mixte",G265)),"fragile","satisfaisant")),IF(X265&gt;=SUMIFS(Barèmes!$D$6:$D$28,Barèmes!$A$6:$A$28,"Souplesse (score 1-5)",Barèmes!$B$6:$B$28,H265,Barèmes!$C$6:$C$28,IF(H265="6ème","Mixte",G265)),"à besoin",IF(X265&gt;=SUMIFS(Barèmes!$E$6:$E$28,Barèmes!$A$6:$A$28,"Souplesse (score 1-5)",Barèmes!$B$6:$B$28,H265,Barèmes!$C$6:$C$28,IF(H265="6ème","Mixte",G265)),"fragile","satisfaisant"))))</f>
        <v/>
      </c>
      <c r="Z265" s="26" t="str" cm="1">
        <f t="array" ref="Z265">IF(OR(X265="",SUMPRODUCT((Barèmes!$A$6:$A$28="Souplesse (score 1-5)")*(Barèmes!$B$6:$B$28=H265)*(Barèmes!$C$6:$C$28=IF(H265="6ème","Mixte",G265)))=0),"",IF(SUMPRODUCT((Barèmes!$A$6:$A$28="Souplesse (score 1-5)")*(Barèmes!$B$6:$B$28=H265)*(Barèmes!$C$6:$C$28=IF(H265="6ème","Mixte",G265))*(Barèmes!$J$6:$J$28="+"))&gt;0,IF(X265&lt;=SUMIFS(Barèmes!$F$6:$F$28,Barèmes!$A$6:$A$28,"Souplesse (score 1-5)",Barèmes!$B$6:$B$28,H265,Barèmes!$C$6:$C$28,IF(H265="6ème","Mixte",G265)),Barèmes!$B$2,IF(X265&lt;=SUMIFS(Barèmes!$G$6:$G$28,Barèmes!$A$6:$A$28,"Souplesse (score 1-5)",Barèmes!$B$6:$B$28,H265,Barèmes!$C$6:$C$28,IF(H265="6ème","Mixte",G265)),Barèmes!$C$2,IF(X265&lt;=SUMIFS(Barèmes!$H$6:$H$28,Barèmes!$A$6:$A$28,"Souplesse (score 1-5)",Barèmes!$B$6:$B$28,H265,Barèmes!$C$6:$C$28,IF(H265="6ème","Mixte",G265)),Barèmes!$D$2,IF(X265&lt;=SUMIFS(Barèmes!$I$6:$I$28,Barèmes!$A$6:$A$28,"Souplesse (score 1-5)",Barèmes!$B$6:$B$28,H265,Barèmes!$C$6:$C$28,IF(H265="6ème","Mixte",G265)),Barèmes!$E$2,Barèmes!$F$2)))),IF(X265&gt;=SUMIFS(Barèmes!$F$6:$F$28,Barèmes!$A$6:$A$28,"Souplesse (score 1-5)",Barèmes!$B$6:$B$28,H265,Barèmes!$C$6:$C$28,IF(H265="6ème","Mixte",G265)),Barèmes!$B$2,IF(X265&gt;=SUMIFS(Barèmes!$G$6:$G$28,Barèmes!$A$6:$A$28,"Souplesse (score 1-5)",Barèmes!$B$6:$B$28,H265,Barèmes!$C$6:$C$28,IF(H265="6ème","Mixte",G265)),Barèmes!$C$2,IF(X265&gt;=SUMIFS(Barèmes!$H$6:$H$28,Barèmes!$A$6:$A$28,"Souplesse (score 1-5)",Barèmes!$B$6:$B$28,H265,Barèmes!$C$6:$C$28,IF(H265="6ème","Mixte",G265)),Barèmes!$D$2,IF(X265&gt;=SUMIFS(Barèmes!$I$6:$I$28,Barèmes!$A$6:$A$28,"Souplesse (score 1-5)",Barèmes!$B$6:$B$28,H265,Barèmes!$C$6:$C$28,IF(H265="6ème","Mixte",G265)),Barèmes!$E$2,Barèmes!$F$2))))))</f>
        <v/>
      </c>
      <c r="AA265" s="22"/>
      <c r="AB265" s="27" t="str">
        <f>IF(OR(AA265="",SUMPRODUCT((Barèmes!$A$6:$A$28="Agilité — T-test 974 (s)")*(Barèmes!$B$6:$B$28=H265)*(Barèmes!$C$6:$C$28=IF(H265="6ème","Mixte",G265)))=0),"",IF(SUMPRODUCT((Barèmes!$A$6:$A$28="Agilité — T-test 974 (s)")*(Barèmes!$B$6:$B$28=H265)*(Barèmes!$C$6:$C$28=IF(H265="6ème","Mixte",G265))*(Barèmes!$J$6:$J$28="+"))&gt;0,IF(AA265&lt;=SUMIFS(Barèmes!$D$6:$D$28,Barèmes!$A$6:$A$28,"Agilité — T-test 974 (s)",Barèmes!$B$6:$B$28,H265,Barèmes!$C$6:$C$28,IF(H265="6ème","Mixte",G265)),"à besoin",IF(AA265&lt;=SUMIFS(Barèmes!$E$6:$E$28,Barèmes!$A$6:$A$28,"Agilité — T-test 974 (s)",Barèmes!$B$6:$B$28,H265,Barèmes!$C$6:$C$28,IF(H265="6ème","Mixte",G265)),"fragile","satisfaisant")),IF(AA265&gt;=SUMIFS(Barèmes!$D$6:$D$28,Barèmes!$A$6:$A$28,"Agilité — T-test 974 (s)",Barèmes!$B$6:$B$28,H265,Barèmes!$C$6:$C$28,IF(H265="6ème","Mixte",G265)),"à besoin",IF(AA265&gt;=SUMIFS(Barèmes!$E$6:$E$28,Barèmes!$A$6:$A$28,"Agilité — T-test 974 (s)",Barèmes!$B$6:$B$28,H265,Barèmes!$C$6:$C$28,IF(H265="6ème","Mixte",G265)),"fragile","satisfaisant"))))</f>
        <v/>
      </c>
      <c r="AC265" s="27" t="str">
        <f>IF(OR(AA265="",SUMPRODUCT((Barèmes!$A$6:$A$28="Agilité — T-test 974 (s)")*(Barèmes!$B$6:$B$28=H265)*(Barèmes!$C$6:$C$28=IF(H265="6ème","Mixte",G265)))=0),"",IF(SUMPRODUCT((Barèmes!$A$6:$A$28="Agilité — T-test 974 (s)")*(Barèmes!$B$6:$B$28=H265)*(Barèmes!$C$6:$C$28=IF(H265="6ème","Mixte",G265))*(Barèmes!$J$6:$J$28="+"))&gt;0,IF(AA265&lt;=SUMIFS(Barèmes!$F$6:$F$28,Barèmes!$A$6:$A$28,"Agilité — T-test 974 (s)",Barèmes!$B$6:$B$28,H265,Barèmes!$C$6:$C$28,IF(H265="6ème","Mixte",G265)),Barèmes!$B$2,IF(AA265&lt;=SUMIFS(Barèmes!$G$6:$G$28,Barèmes!$A$6:$A$28,"Agilité — T-test 974 (s)",Barèmes!$B$6:$B$28,H265,Barèmes!$C$6:$C$28,IF(H265="6ème","Mixte",G265)),Barèmes!$C$2,IF(AA265&lt;=SUMIFS(Barèmes!$H$6:$H$28,Barèmes!$A$6:$A$28,"Agilité — T-test 974 (s)",Barèmes!$B$6:$B$28,H265,Barèmes!$C$6:$C$28,IF(H265="6ème","Mixte",G265)),Barèmes!$D$2,IF(AA265&lt;=SUMIFS(Barèmes!$I$6:$I$28,Barèmes!$A$6:$A$28,"Agilité — T-test 974 (s)",Barèmes!$B$6:$B$28,H265,Barèmes!$C$6:$C$28,IF(H265="6ème","Mixte",G265)),Barèmes!$E$2,Barèmes!$F$2)))),IF(AA265&gt;=SUMIFS(Barèmes!$F$6:$F$28,Barèmes!$A$6:$A$28,"Agilité — T-test 974 (s)",Barèmes!$B$6:$B$28,H265,Barèmes!$C$6:$C$28,IF(H265="6ème","Mixte",G265)),Barèmes!$B$2,IF(AA265&gt;=SUMIFS(Barèmes!$G$6:$G$28,Barèmes!$A$6:$A$28,"Agilité — T-test 974 (s)",Barèmes!$B$6:$B$28,H265,Barèmes!$C$6:$C$28,IF(H265="6ème","Mixte",G265)),Barèmes!$C$2,IF(AA265&gt;=SUMIFS(Barèmes!$H$6:$H$28,Barèmes!$A$6:$A$28,"Agilité — T-test 974 (s)",Barèmes!$B$6:$B$28,H265,Barèmes!$C$6:$C$28,IF(H265="6ème","Mixte",G265)),Barèmes!$D$2,IF(AA265&gt;=SUMIFS(Barèmes!$I$6:$I$28,Barèmes!$A$6:$A$28,"Agilité — T-test 974 (s)",Barèmes!$B$6:$B$28,H265,Barèmes!$C$6:$C$28,IF(H265="6ème","Mixte",G265)),Barèmes!$E$2,Barèmes!$F$2))))))</f>
        <v/>
      </c>
      <c r="AD265" s="28" t="str">
        <f t="shared" si="34"/>
        <v/>
      </c>
      <c r="AE265" s="29" t="str">
        <f t="shared" si="35"/>
        <v/>
      </c>
      <c r="AF265" s="30" t="str">
        <f>IF(OR(AD265="",SUMPRODUCT((Barèmes!$A$6:$A$28="Surcoût d'agilité (s) — technique")*(Barèmes!$B$6:$B$28=H265)*(Barèmes!$C$6:$C$28=IF(H265="6ème","Mixte",G265)))=0),"",IF(SUMPRODUCT((Barèmes!$A$6:$A$28="Surcoût d'agilité (s) — technique")*(Barèmes!$B$6:$B$28=H265)*(Barèmes!$C$6:$C$28=IF(H265="6ème","Mixte",G265))*(Barèmes!$J$6:$J$28="+"))&gt;0,IF(AD265&lt;=SUMIFS(Barèmes!$D$6:$D$28,Barèmes!$A$6:$A$28,"Surcoût d'agilité (s) — technique",Barèmes!$B$6:$B$28,H265,Barèmes!$C$6:$C$28,IF(H265="6ème","Mixte",G265)),"à besoin",IF(AD265&lt;=SUMIFS(Barèmes!$E$6:$E$28,Barèmes!$A$6:$A$28,"Surcoût d'agilité (s) — technique",Barèmes!$B$6:$B$28,H265,Barèmes!$C$6:$C$28,IF(H265="6ème","Mixte",G265)),"fragile","satisfaisant")),IF(AD265&gt;=SUMIFS(Barèmes!$D$6:$D$28,Barèmes!$A$6:$A$28,"Surcoût d'agilité (s) — technique",Barèmes!$B$6:$B$28,H265,Barèmes!$C$6:$C$28,IF(H265="6ème","Mixte",G265)),"à besoin",IF(AD265&gt;=SUMIFS(Barèmes!$E$6:$E$28,Barèmes!$A$6:$A$28,"Surcoût d'agilité (s) — technique",Barèmes!$B$6:$B$28,H265,Barèmes!$C$6:$C$28,IF(H265="6ème","Mixte",G265)),"fragile","satisfaisant"))))</f>
        <v/>
      </c>
      <c r="AG265" s="30" t="str">
        <f>IF(OR(AD265="",SUMPRODUCT((Barèmes!$A$6:$A$28="Surcoût d'agilité (s) — technique")*(Barèmes!$B$6:$B$28=H265)*(Barèmes!$C$6:$C$28=IF(H265="6ème","Mixte",G265)))=0),"",IF(SUMPRODUCT((Barèmes!$A$6:$A$28="Surcoût d'agilité (s) — technique")*(Barèmes!$B$6:$B$28=H265)*(Barèmes!$C$6:$C$28=IF(H265="6ème","Mixte",G265))*(Barèmes!$J$6:$J$28="+"))&gt;0,IF(AD265&lt;=SUMIFS(Barèmes!$F$6:$F$28,Barèmes!$A$6:$A$28,"Surcoût d'agilité (s) — technique",Barèmes!$B$6:$B$28,H265,Barèmes!$C$6:$C$28,IF(H265="6ème","Mixte",G265)),Barèmes!$B$2,IF(AD265&lt;=SUMIFS(Barèmes!$G$6:$G$28,Barèmes!$A$6:$A$28,"Surcoût d'agilité (s) — technique",Barèmes!$B$6:$B$28,H265,Barèmes!$C$6:$C$28,IF(H265="6ème","Mixte",G265)),Barèmes!$C$2,IF(AD265&lt;=SUMIFS(Barèmes!$H$6:$H$28,Barèmes!$A$6:$A$28,"Surcoût d'agilité (s) — technique",Barèmes!$B$6:$B$28,H265,Barèmes!$C$6:$C$28,IF(H265="6ème","Mixte",G265)),Barèmes!$D$2,IF(AD265&lt;=SUMIFS(Barèmes!$I$6:$I$28,Barèmes!$A$6:$A$28,"Surcoût d'agilité (s) — technique",Barèmes!$B$6:$B$28,H265,Barèmes!$C$6:$C$28,IF(H265="6ème","Mixte",G265)),Barèmes!$E$2,Barèmes!$F$2)))),IF(AD265&gt;=SUMIFS(Barèmes!$F$6:$F$28,Barèmes!$A$6:$A$28,"Surcoût d'agilité (s) — technique",Barèmes!$B$6:$B$28,H265,Barèmes!$C$6:$C$28,IF(H265="6ème","Mixte",G265)),Barèmes!$B$2,IF(AD265&gt;=SUMIFS(Barèmes!$G$6:$G$28,Barèmes!$A$6:$A$28,"Surcoût d'agilité (s) — technique",Barèmes!$B$6:$B$28,H265,Barèmes!$C$6:$C$28,IF(H265="6ème","Mixte",G265)),Barèmes!$C$2,IF(AD265&gt;=SUMIFS(Barèmes!$H$6:$H$28,Barèmes!$A$6:$A$28,"Surcoût d'agilité (s) — technique",Barèmes!$B$6:$B$28,H265,Barèmes!$C$6:$C$28,IF(H265="6ème","Mixte",G265)),Barèmes!$D$2,IF(AD265&gt;=SUMIFS(Barèmes!$I$6:$I$28,Barèmes!$A$6:$A$28,"Surcoût d'agilité (s) — technique",Barèmes!$B$6:$B$28,H265,Barèmes!$C$6:$C$28,IF(H265="6ème","Mixte",G265)),Barèmes!$E$2,Barèmes!$F$2))))))</f>
        <v/>
      </c>
      <c r="AH265" s="31" t="str">
        <f>IF((IF(N265="",0,1)+IF(Q265="",0,1)+IF(W265="",0,1)+IF(Z265="",0,1)+IF(AC265="",0,1))=0,"",3*IF(N265=Barèmes!$B$2,1,IF(N265=Barèmes!$C$2,2,IF(N265=Barèmes!$D$2,3,IF(N265=Barèmes!$E$2,4,IF(N265=Barèmes!$F$2,5,0)))))+3*IF(Q265=Barèmes!$B$2,1,IF(Q265=Barèmes!$C$2,2,IF(Q265=Barèmes!$D$2,3,IF(Q265=Barèmes!$E$2,4,IF(Q265=Barèmes!$F$2,5,0)))))+2*IF(W265=Barèmes!$B$2,1,IF(W265=Barèmes!$C$2,2,IF(W265=Barèmes!$D$2,3,IF(W265=Barèmes!$E$2,4,IF(W265=Barèmes!$F$2,5,0)))))+1*IF(Z265=Barèmes!$B$2,1,IF(Z265=Barèmes!$C$2,2,IF(Z265=Barèmes!$D$2,3,IF(Z265=Barèmes!$E$2,4,IF(Z265=Barèmes!$F$2,5,0)))))+1*IF(AC265=Barèmes!$B$2,1,IF(AC265=Barèmes!$C$2,2,IF(AC265=Barèmes!$D$2,3,IF(AC265=Barèmes!$E$2,4,IF(AC265=Barèmes!$F$2,5,0))))))</f>
        <v/>
      </c>
      <c r="AI265" s="31"/>
      <c r="AJ265" s="32" t="str">
        <f>IFERROR(INDEX(Croissance!$B$5:$B$604,MATCH(A265,Croissance!$A$5:$A$604,0)),"")</f>
        <v/>
      </c>
      <c r="AK265" s="32" t="str">
        <f>IFERROR(INDEX(Croissance!$C$5:$C$604,MATCH(A265,Croissance!$A$5:$A$604,0)),"")</f>
        <v/>
      </c>
      <c r="AL265" s="32" t="str">
        <f>IFERROR(INDEX(Croissance!$D$5:$D$604,MATCH(A265,Croissance!$A$5:$A$604,0)),"")</f>
        <v/>
      </c>
      <c r="AM265" s="32" t="str">
        <f>IFERROR(INDEX(Croissance!$E$5:$E$604,MATCH(A265,Croissance!$A$5:$A$604,0)),"")</f>
        <v/>
      </c>
      <c r="AO265" s="33">
        <f t="shared" si="40"/>
        <v>0</v>
      </c>
      <c r="AP265" s="33">
        <f t="shared" si="36"/>
        <v>0</v>
      </c>
      <c r="AQ265" s="33">
        <f>IF(A265="",0,IF(AND(OR('Synthèse classe'!$C$2="Tous",C265='Synthèse classe'!$C$2),OR('Synthèse classe'!$C$3="Toutes",D265='Synthèse classe'!$C$3),OR('Synthèse classe'!$C$4="Toutes",AND('Synthèse classe'!$C$4="Dernière",AP265=1),B265=IFERROR(VALUE('Synthèse classe'!$C$4),0))),1,0))</f>
        <v>0</v>
      </c>
      <c r="AR265" s="34" t="str">
        <f t="shared" si="37"/>
        <v/>
      </c>
    </row>
    <row r="266" spans="1:44" x14ac:dyDescent="0.2">
      <c r="A266" s="17" t="str">
        <f t="shared" si="33"/>
        <v/>
      </c>
      <c r="B266" s="18"/>
      <c r="C266" s="19"/>
      <c r="D266" s="19"/>
      <c r="E266" s="19"/>
      <c r="F266" s="19"/>
      <c r="G266" s="19"/>
      <c r="H266" s="17" t="str">
        <f t="shared" si="38"/>
        <v/>
      </c>
      <c r="I266" s="20"/>
      <c r="J266" s="18"/>
      <c r="K266" s="19"/>
      <c r="L266" s="21" t="str">
        <f t="shared" si="39"/>
        <v/>
      </c>
      <c r="M266" s="21" t="str">
        <f>IF(OR(J266="",SUMPRODUCT((Barèmes!$A$6:$A$28="Endurance — Luc Léger (palier)")*(Barèmes!$B$6:$B$28=H266)*(Barèmes!$C$6:$C$28=IF(H266="6ème","Mixte",G266)))=0),"",IF(SUMPRODUCT((Barèmes!$A$6:$A$28="Endurance — Luc Léger (palier)")*(Barèmes!$B$6:$B$28=H266)*(Barèmes!$C$6:$C$28=IF(H266="6ème","Mixte",G266))*(Barèmes!$J$6:$J$28="+"))&gt;0,IF(J266&lt;=SUMIFS(Barèmes!$D$6:$D$28,Barèmes!$A$6:$A$28,"Endurance — Luc Léger (palier)",Barèmes!$B$6:$B$28,H266,Barèmes!$C$6:$C$28,IF(H266="6ème","Mixte",G266)),"à besoin",IF(J266&lt;=SUMIFS(Barèmes!$E$6:$E$28,Barèmes!$A$6:$A$28,"Endurance — Luc Léger (palier)",Barèmes!$B$6:$B$28,H266,Barèmes!$C$6:$C$28,IF(H266="6ème","Mixte",G266)),"fragile","satisfaisant")),IF(J266&gt;=SUMIFS(Barèmes!$D$6:$D$28,Barèmes!$A$6:$A$28,"Endurance — Luc Léger (palier)",Barèmes!$B$6:$B$28,H266,Barèmes!$C$6:$C$28,IF(H266="6ème","Mixte",G266)),"à besoin",IF(J266&gt;=SUMIFS(Barèmes!$E$6:$E$28,Barèmes!$A$6:$A$28,"Endurance — Luc Léger (palier)",Barèmes!$B$6:$B$28,H266,Barèmes!$C$6:$C$28,IF(H266="6ème","Mixte",G266)),"fragile","satisfaisant"))))</f>
        <v/>
      </c>
      <c r="N266" s="21" t="str">
        <f>IF(OR(J266="",SUMPRODUCT((Barèmes!$A$6:$A$28="Endurance — Luc Léger (palier)")*(Barèmes!$B$6:$B$28=H266)*(Barèmes!$C$6:$C$28=IF(H266="6ème","Mixte",G266)))=0),"",IF(SUMPRODUCT((Barèmes!$A$6:$A$28="Endurance — Luc Léger (palier)")*(Barèmes!$B$6:$B$28=H266)*(Barèmes!$C$6:$C$28=IF(H266="6ème","Mixte",G266))*(Barèmes!$J$6:$J$28="+"))&gt;0,IF(J266&lt;=SUMIFS(Barèmes!$F$6:$F$28,Barèmes!$A$6:$A$28,"Endurance — Luc Léger (palier)",Barèmes!$B$6:$B$28,H266,Barèmes!$C$6:$C$28,IF(H266="6ème","Mixte",G266)),Barèmes!$B$2,IF(J266&lt;=SUMIFS(Barèmes!$G$6:$G$28,Barèmes!$A$6:$A$28,"Endurance — Luc Léger (palier)",Barèmes!$B$6:$B$28,H266,Barèmes!$C$6:$C$28,IF(H266="6ème","Mixte",G266)),Barèmes!$C$2,IF(J266&lt;=SUMIFS(Barèmes!$H$6:$H$28,Barèmes!$A$6:$A$28,"Endurance — Luc Léger (palier)",Barèmes!$B$6:$B$28,H266,Barèmes!$C$6:$C$28,IF(H266="6ème","Mixte",G266)),Barèmes!$D$2,IF(J266&lt;=SUMIFS(Barèmes!$I$6:$I$28,Barèmes!$A$6:$A$28,"Endurance — Luc Léger (palier)",Barèmes!$B$6:$B$28,H266,Barèmes!$C$6:$C$28,IF(H266="6ème","Mixte",G266)),Barèmes!$E$2,Barèmes!$F$2)))),IF(J266&gt;=SUMIFS(Barèmes!$F$6:$F$28,Barèmes!$A$6:$A$28,"Endurance — Luc Léger (palier)",Barèmes!$B$6:$B$28,H266,Barèmes!$C$6:$C$28,IF(H266="6ème","Mixte",G266)),Barèmes!$B$2,IF(J266&gt;=SUMIFS(Barèmes!$G$6:$G$28,Barèmes!$A$6:$A$28,"Endurance — Luc Léger (palier)",Barèmes!$B$6:$B$28,H266,Barèmes!$C$6:$C$28,IF(H266="6ème","Mixte",G266)),Barèmes!$C$2,IF(J266&gt;=SUMIFS(Barèmes!$H$6:$H$28,Barèmes!$A$6:$A$28,"Endurance — Luc Léger (palier)",Barèmes!$B$6:$B$28,H266,Barèmes!$C$6:$C$28,IF(H266="6ème","Mixte",G266)),Barèmes!$D$2,IF(J266&gt;=SUMIFS(Barèmes!$I$6:$I$28,Barèmes!$A$6:$A$28,"Endurance — Luc Léger (palier)",Barèmes!$B$6:$B$28,H266,Barèmes!$C$6:$C$28,IF(H266="6ème","Mixte",G266)),Barèmes!$E$2,Barèmes!$F$2))))))</f>
        <v/>
      </c>
      <c r="O266" s="22"/>
      <c r="P266" s="23" t="str">
        <f>IF(OR(O266="",SUMPRODUCT((Barèmes!$A$6:$A$28="Force bas du corps — Saut en longueur (m)")*(Barèmes!$B$6:$B$28=H266)*(Barèmes!$C$6:$C$28=IF(H266="6ème","Mixte",G266)))=0),"",IF(SUMPRODUCT((Barèmes!$A$6:$A$28="Force bas du corps — Saut en longueur (m)")*(Barèmes!$B$6:$B$28=H266)*(Barèmes!$C$6:$C$28=IF(H266="6ème","Mixte",G266))*(Barèmes!$J$6:$J$28="+"))&gt;0,IF(O266&lt;=SUMIFS(Barèmes!$D$6:$D$28,Barèmes!$A$6:$A$28,"Force bas du corps — Saut en longueur (m)",Barèmes!$B$6:$B$28,H266,Barèmes!$C$6:$C$28,IF(H266="6ème","Mixte",G266)),"à besoin",IF(O266&lt;=SUMIFS(Barèmes!$E$6:$E$28,Barèmes!$A$6:$A$28,"Force bas du corps — Saut en longueur (m)",Barèmes!$B$6:$B$28,H266,Barèmes!$C$6:$C$28,IF(H266="6ème","Mixte",G266)),"fragile","satisfaisant")),IF(O266&gt;=SUMIFS(Barèmes!$D$6:$D$28,Barèmes!$A$6:$A$28,"Force bas du corps — Saut en longueur (m)",Barèmes!$B$6:$B$28,H266,Barèmes!$C$6:$C$28,IF(H266="6ème","Mixte",G266)),"à besoin",IF(O266&gt;=SUMIFS(Barèmes!$E$6:$E$28,Barèmes!$A$6:$A$28,"Force bas du corps — Saut en longueur (m)",Barèmes!$B$6:$B$28,H266,Barèmes!$C$6:$C$28,IF(H266="6ème","Mixte",G266)),"fragile","satisfaisant"))))</f>
        <v/>
      </c>
      <c r="Q266" s="23" t="str">
        <f>IF(OR(O266="",SUMPRODUCT((Barèmes!$A$6:$A$28="Force bas du corps — Saut en longueur (m)")*(Barèmes!$B$6:$B$28=H266)*(Barèmes!$C$6:$C$28=IF(H266="6ème","Mixte",G266)))=0),"",IF(SUMPRODUCT((Barèmes!$A$6:$A$28="Force bas du corps — Saut en longueur (m)")*(Barèmes!$B$6:$B$28=H266)*(Barèmes!$C$6:$C$28=IF(H266="6ème","Mixte",G266))*(Barèmes!$J$6:$J$28="+"))&gt;0,IF(O266&lt;=SUMIFS(Barèmes!$F$6:$F$28,Barèmes!$A$6:$A$28,"Force bas du corps — Saut en longueur (m)",Barèmes!$B$6:$B$28,H266,Barèmes!$C$6:$C$28,IF(H266="6ème","Mixte",G266)),Barèmes!$B$2,IF(O266&lt;=SUMIFS(Barèmes!$G$6:$G$28,Barèmes!$A$6:$A$28,"Force bas du corps — Saut en longueur (m)",Barèmes!$B$6:$B$28,H266,Barèmes!$C$6:$C$28,IF(H266="6ème","Mixte",G266)),Barèmes!$C$2,IF(O266&lt;=SUMIFS(Barèmes!$H$6:$H$28,Barèmes!$A$6:$A$28,"Force bas du corps — Saut en longueur (m)",Barèmes!$B$6:$B$28,H266,Barèmes!$C$6:$C$28,IF(H266="6ème","Mixte",G266)),Barèmes!$D$2,IF(O266&lt;=SUMIFS(Barèmes!$I$6:$I$28,Barèmes!$A$6:$A$28,"Force bas du corps — Saut en longueur (m)",Barèmes!$B$6:$B$28,H266,Barèmes!$C$6:$C$28,IF(H266="6ème","Mixte",G266)),Barèmes!$E$2,Barèmes!$F$2)))),IF(O266&gt;=SUMIFS(Barèmes!$F$6:$F$28,Barèmes!$A$6:$A$28,"Force bas du corps — Saut en longueur (m)",Barèmes!$B$6:$B$28,H266,Barèmes!$C$6:$C$28,IF(H266="6ème","Mixte",G266)),Barèmes!$B$2,IF(O266&gt;=SUMIFS(Barèmes!$G$6:$G$28,Barèmes!$A$6:$A$28,"Force bas du corps — Saut en longueur (m)",Barèmes!$B$6:$B$28,H266,Barèmes!$C$6:$C$28,IF(H266="6ème","Mixte",G266)),Barèmes!$C$2,IF(O266&gt;=SUMIFS(Barèmes!$H$6:$H$28,Barèmes!$A$6:$A$28,"Force bas du corps — Saut en longueur (m)",Barèmes!$B$6:$B$28,H266,Barèmes!$C$6:$C$28,IF(H266="6ème","Mixte",G266)),Barèmes!$D$2,IF(O266&gt;=SUMIFS(Barèmes!$I$6:$I$28,Barèmes!$A$6:$A$28,"Force bas du corps — Saut en longueur (m)",Barèmes!$B$6:$B$28,H266,Barèmes!$C$6:$C$28,IF(H266="6ème","Mixte",G266)),Barèmes!$E$2,Barèmes!$F$2))))))</f>
        <v/>
      </c>
      <c r="R266" s="22"/>
      <c r="S266" s="24" t="str">
        <f>IF(OR(R266="",SUMPRODUCT((Barèmes!$A$6:$A$28="Vitesse — 30 m (s)")*(Barèmes!$B$6:$B$28=H266)*(Barèmes!$C$6:$C$28=IF(H266="6ème","Mixte",G266)))=0),"",IF(SUMPRODUCT((Barèmes!$A$6:$A$28="Vitesse — 30 m (s)")*(Barèmes!$B$6:$B$28=H266)*(Barèmes!$C$6:$C$28=IF(H266="6ème","Mixte",G266))*(Barèmes!$J$6:$J$28="+"))&gt;0,IF(R266&lt;=SUMIFS(Barèmes!$D$6:$D$28,Barèmes!$A$6:$A$28,"Vitesse — 30 m (s)",Barèmes!$B$6:$B$28,H266,Barèmes!$C$6:$C$28,IF(H266="6ème","Mixte",G266)),"à besoin",IF(R266&lt;=SUMIFS(Barèmes!$E$6:$E$28,Barèmes!$A$6:$A$28,"Vitesse — 30 m (s)",Barèmes!$B$6:$B$28,H266,Barèmes!$C$6:$C$28,IF(H266="6ème","Mixte",G266)),"fragile","satisfaisant")),IF(R266&gt;=SUMIFS(Barèmes!$D$6:$D$28,Barèmes!$A$6:$A$28,"Vitesse — 30 m (s)",Barèmes!$B$6:$B$28,H266,Barèmes!$C$6:$C$28,IF(H266="6ème","Mixte",G266)),"à besoin",IF(R266&gt;=SUMIFS(Barèmes!$E$6:$E$28,Barèmes!$A$6:$A$28,"Vitesse — 30 m (s)",Barèmes!$B$6:$B$28,H266,Barèmes!$C$6:$C$28,IF(H266="6ème","Mixte",G266)),"fragile","satisfaisant"))))</f>
        <v/>
      </c>
      <c r="T266" s="24" t="str">
        <f>IF(OR(R266="",SUMPRODUCT((Barèmes!$A$6:$A$28="Vitesse — 30 m (s)")*(Barèmes!$B$6:$B$28=H266)*(Barèmes!$C$6:$C$28=IF(H266="6ème","Mixte",G266)))=0),"",IF(SUMPRODUCT((Barèmes!$A$6:$A$28="Vitesse — 30 m (s)")*(Barèmes!$B$6:$B$28=H266)*(Barèmes!$C$6:$C$28=IF(H266="6ème","Mixte",G266))*(Barèmes!$J$6:$J$28="+"))&gt;0,IF(R266&lt;=SUMIFS(Barèmes!$F$6:$F$28,Barèmes!$A$6:$A$28,"Vitesse — 30 m (s)",Barèmes!$B$6:$B$28,H266,Barèmes!$C$6:$C$28,IF(H266="6ème","Mixte",G266)),Barèmes!$B$2,IF(R266&lt;=SUMIFS(Barèmes!$G$6:$G$28,Barèmes!$A$6:$A$28,"Vitesse — 30 m (s)",Barèmes!$B$6:$B$28,H266,Barèmes!$C$6:$C$28,IF(H266="6ème","Mixte",G266)),Barèmes!$C$2,IF(R266&lt;=SUMIFS(Barèmes!$H$6:$H$28,Barèmes!$A$6:$A$28,"Vitesse — 30 m (s)",Barèmes!$B$6:$B$28,H266,Barèmes!$C$6:$C$28,IF(H266="6ème","Mixte",G266)),Barèmes!$D$2,IF(R266&lt;=SUMIFS(Barèmes!$I$6:$I$28,Barèmes!$A$6:$A$28,"Vitesse — 30 m (s)",Barèmes!$B$6:$B$28,H266,Barèmes!$C$6:$C$28,IF(H266="6ème","Mixte",G266)),Barèmes!$E$2,Barèmes!$F$2)))),IF(R266&gt;=SUMIFS(Barèmes!$F$6:$F$28,Barèmes!$A$6:$A$28,"Vitesse — 30 m (s)",Barèmes!$B$6:$B$28,H266,Barèmes!$C$6:$C$28,IF(H266="6ème","Mixte",G266)),Barèmes!$B$2,IF(R266&gt;=SUMIFS(Barèmes!$G$6:$G$28,Barèmes!$A$6:$A$28,"Vitesse — 30 m (s)",Barèmes!$B$6:$B$28,H266,Barèmes!$C$6:$C$28,IF(H266="6ème","Mixte",G266)),Barèmes!$C$2,IF(R266&gt;=SUMIFS(Barèmes!$H$6:$H$28,Barèmes!$A$6:$A$28,"Vitesse — 30 m (s)",Barèmes!$B$6:$B$28,H266,Barèmes!$C$6:$C$28,IF(H266="6ème","Mixte",G266)),Barèmes!$D$2,IF(R266&gt;=SUMIFS(Barèmes!$I$6:$I$28,Barèmes!$A$6:$A$28,"Vitesse — 30 m (s)",Barèmes!$B$6:$B$28,H266,Barèmes!$C$6:$C$28,IF(H266="6ème","Mixte",G266)),Barèmes!$E$2,Barèmes!$F$2))))))</f>
        <v/>
      </c>
      <c r="U266" s="22"/>
      <c r="V266" s="25" t="str">
        <f>IF(OR(U266="",SUMPRODUCT((Barèmes!$A$6:$A$28="Vitesse — 50 m (s)")*(Barèmes!$B$6:$B$28=H266)*(Barèmes!$C$6:$C$28=IF(H266="6ème","Mixte",G266)))=0),"",IF(SUMPRODUCT((Barèmes!$A$6:$A$28="Vitesse — 50 m (s)")*(Barèmes!$B$6:$B$28=H266)*(Barèmes!$C$6:$C$28=IF(H266="6ème","Mixte",G266))*(Barèmes!$J$6:$J$28="+"))&gt;0,IF(U266&lt;=SUMIFS(Barèmes!$D$6:$D$28,Barèmes!$A$6:$A$28,"Vitesse — 50 m (s)",Barèmes!$B$6:$B$28,H266,Barèmes!$C$6:$C$28,IF(H266="6ème","Mixte",G266)),"à besoin",IF(U266&lt;=SUMIFS(Barèmes!$E$6:$E$28,Barèmes!$A$6:$A$28,"Vitesse — 50 m (s)",Barèmes!$B$6:$B$28,H266,Barèmes!$C$6:$C$28,IF(H266="6ème","Mixte",G266)),"fragile","satisfaisant")),IF(U266&gt;=SUMIFS(Barèmes!$D$6:$D$28,Barèmes!$A$6:$A$28,"Vitesse — 50 m (s)",Barèmes!$B$6:$B$28,H266,Barèmes!$C$6:$C$28,IF(H266="6ème","Mixte",G266)),"à besoin",IF(U266&gt;=SUMIFS(Barèmes!$E$6:$E$28,Barèmes!$A$6:$A$28,"Vitesse — 50 m (s)",Barèmes!$B$6:$B$28,H266,Barèmes!$C$6:$C$28,IF(H266="6ème","Mixte",G266)),"fragile","satisfaisant"))))</f>
        <v/>
      </c>
      <c r="W266" s="25" t="str">
        <f>IF(OR(U266="",SUMPRODUCT((Barèmes!$A$6:$A$28="Vitesse — 50 m (s)")*(Barèmes!$B$6:$B$28=H266)*(Barèmes!$C$6:$C$28=IF(H266="6ème","Mixte",G266)))=0),"",IF(SUMPRODUCT((Barèmes!$A$6:$A$28="Vitesse — 50 m (s)")*(Barèmes!$B$6:$B$28=H266)*(Barèmes!$C$6:$C$28=IF(H266="6ème","Mixte",G266))*(Barèmes!$J$6:$J$28="+"))&gt;0,IF(U266&lt;=SUMIFS(Barèmes!$F$6:$F$28,Barèmes!$A$6:$A$28,"Vitesse — 50 m (s)",Barèmes!$B$6:$B$28,H266,Barèmes!$C$6:$C$28,IF(H266="6ème","Mixte",G266)),Barèmes!$B$2,IF(U266&lt;=SUMIFS(Barèmes!$G$6:$G$28,Barèmes!$A$6:$A$28,"Vitesse — 50 m (s)",Barèmes!$B$6:$B$28,H266,Barèmes!$C$6:$C$28,IF(H266="6ème","Mixte",G266)),Barèmes!$C$2,IF(U266&lt;=SUMIFS(Barèmes!$H$6:$H$28,Barèmes!$A$6:$A$28,"Vitesse — 50 m (s)",Barèmes!$B$6:$B$28,H266,Barèmes!$C$6:$C$28,IF(H266="6ème","Mixte",G266)),Barèmes!$D$2,IF(U266&lt;=SUMIFS(Barèmes!$I$6:$I$28,Barèmes!$A$6:$A$28,"Vitesse — 50 m (s)",Barèmes!$B$6:$B$28,H266,Barèmes!$C$6:$C$28,IF(H266="6ème","Mixte",G266)),Barèmes!$E$2,Barèmes!$F$2)))),IF(U266&gt;=SUMIFS(Barèmes!$F$6:$F$28,Barèmes!$A$6:$A$28,"Vitesse — 50 m (s)",Barèmes!$B$6:$B$28,H266,Barèmes!$C$6:$C$28,IF(H266="6ème","Mixte",G266)),Barèmes!$B$2,IF(U266&gt;=SUMIFS(Barèmes!$G$6:$G$28,Barèmes!$A$6:$A$28,"Vitesse — 50 m (s)",Barèmes!$B$6:$B$28,H266,Barèmes!$C$6:$C$28,IF(H266="6ème","Mixte",G266)),Barèmes!$C$2,IF(U266&gt;=SUMIFS(Barèmes!$H$6:$H$28,Barèmes!$A$6:$A$28,"Vitesse — 50 m (s)",Barèmes!$B$6:$B$28,H266,Barèmes!$C$6:$C$28,IF(H266="6ème","Mixte",G266)),Barèmes!$D$2,IF(U266&gt;=SUMIFS(Barèmes!$I$6:$I$28,Barèmes!$A$6:$A$28,"Vitesse — 50 m (s)",Barèmes!$B$6:$B$28,H266,Barèmes!$C$6:$C$28,IF(H266="6ème","Mixte",G266)),Barèmes!$E$2,Barèmes!$F$2))))))</f>
        <v/>
      </c>
      <c r="X266" s="18"/>
      <c r="Y266" s="26" t="str" cm="1">
        <f t="array" ref="Y266">IF(OR(X266="",SUMPRODUCT((Barèmes!$A$6:$A$28="Souplesse (score 1-5)")*(Barèmes!$B$6:$B$28=H266)*(Barèmes!$C$6:$C$28=IF(H266="6ème","Mixte",G266)))=0),"",IF(SUMPRODUCT((Barèmes!$A$6:$A$28="Souplesse (score 1-5)")*(Barèmes!$B$6:$B$28=H266)*(Barèmes!$C$6:$C$28=IF(H266="6ème","Mixte",G266))*(Barèmes!$J$6:$J$28="+"))&gt;0,IF(X266&lt;=SUMIFS(Barèmes!$D$6:$D$28,Barèmes!$A$6:$A$28,"Souplesse (score 1-5)",Barèmes!$B$6:$B$28,H266,Barèmes!$C$6:$C$28,IF(H266="6ème","Mixte",G266)),"à besoin",IF(X266&lt;=SUMIFS(Barèmes!$E$6:$E$28,Barèmes!$A$6:$A$28,"Souplesse (score 1-5)",Barèmes!$B$6:$B$28,H266,Barèmes!$C$6:$C$28,IF(H266="6ème","Mixte",G266)),"fragile","satisfaisant")),IF(X266&gt;=SUMIFS(Barèmes!$D$6:$D$28,Barèmes!$A$6:$A$28,"Souplesse (score 1-5)",Barèmes!$B$6:$B$28,H266,Barèmes!$C$6:$C$28,IF(H266="6ème","Mixte",G266)),"à besoin",IF(X266&gt;=SUMIFS(Barèmes!$E$6:$E$28,Barèmes!$A$6:$A$28,"Souplesse (score 1-5)",Barèmes!$B$6:$B$28,H266,Barèmes!$C$6:$C$28,IF(H266="6ème","Mixte",G266)),"fragile","satisfaisant"))))</f>
        <v/>
      </c>
      <c r="Z266" s="26" t="str" cm="1">
        <f t="array" ref="Z266">IF(OR(X266="",SUMPRODUCT((Barèmes!$A$6:$A$28="Souplesse (score 1-5)")*(Barèmes!$B$6:$B$28=H266)*(Barèmes!$C$6:$C$28=IF(H266="6ème","Mixte",G266)))=0),"",IF(SUMPRODUCT((Barèmes!$A$6:$A$28="Souplesse (score 1-5)")*(Barèmes!$B$6:$B$28=H266)*(Barèmes!$C$6:$C$28=IF(H266="6ème","Mixte",G266))*(Barèmes!$J$6:$J$28="+"))&gt;0,IF(X266&lt;=SUMIFS(Barèmes!$F$6:$F$28,Barèmes!$A$6:$A$28,"Souplesse (score 1-5)",Barèmes!$B$6:$B$28,H266,Barèmes!$C$6:$C$28,IF(H266="6ème","Mixte",G266)),Barèmes!$B$2,IF(X266&lt;=SUMIFS(Barèmes!$G$6:$G$28,Barèmes!$A$6:$A$28,"Souplesse (score 1-5)",Barèmes!$B$6:$B$28,H266,Barèmes!$C$6:$C$28,IF(H266="6ème","Mixte",G266)),Barèmes!$C$2,IF(X266&lt;=SUMIFS(Barèmes!$H$6:$H$28,Barèmes!$A$6:$A$28,"Souplesse (score 1-5)",Barèmes!$B$6:$B$28,H266,Barèmes!$C$6:$C$28,IF(H266="6ème","Mixte",G266)),Barèmes!$D$2,IF(X266&lt;=SUMIFS(Barèmes!$I$6:$I$28,Barèmes!$A$6:$A$28,"Souplesse (score 1-5)",Barèmes!$B$6:$B$28,H266,Barèmes!$C$6:$C$28,IF(H266="6ème","Mixte",G266)),Barèmes!$E$2,Barèmes!$F$2)))),IF(X266&gt;=SUMIFS(Barèmes!$F$6:$F$28,Barèmes!$A$6:$A$28,"Souplesse (score 1-5)",Barèmes!$B$6:$B$28,H266,Barèmes!$C$6:$C$28,IF(H266="6ème","Mixte",G266)),Barèmes!$B$2,IF(X266&gt;=SUMIFS(Barèmes!$G$6:$G$28,Barèmes!$A$6:$A$28,"Souplesse (score 1-5)",Barèmes!$B$6:$B$28,H266,Barèmes!$C$6:$C$28,IF(H266="6ème","Mixte",G266)),Barèmes!$C$2,IF(X266&gt;=SUMIFS(Barèmes!$H$6:$H$28,Barèmes!$A$6:$A$28,"Souplesse (score 1-5)",Barèmes!$B$6:$B$28,H266,Barèmes!$C$6:$C$28,IF(H266="6ème","Mixte",G266)),Barèmes!$D$2,IF(X266&gt;=SUMIFS(Barèmes!$I$6:$I$28,Barèmes!$A$6:$A$28,"Souplesse (score 1-5)",Barèmes!$B$6:$B$28,H266,Barèmes!$C$6:$C$28,IF(H266="6ème","Mixte",G266)),Barèmes!$E$2,Barèmes!$F$2))))))</f>
        <v/>
      </c>
      <c r="AA266" s="22"/>
      <c r="AB266" s="27" t="str">
        <f>IF(OR(AA266="",SUMPRODUCT((Barèmes!$A$6:$A$28="Agilité — T-test 974 (s)")*(Barèmes!$B$6:$B$28=H266)*(Barèmes!$C$6:$C$28=IF(H266="6ème","Mixte",G266)))=0),"",IF(SUMPRODUCT((Barèmes!$A$6:$A$28="Agilité — T-test 974 (s)")*(Barèmes!$B$6:$B$28=H266)*(Barèmes!$C$6:$C$28=IF(H266="6ème","Mixte",G266))*(Barèmes!$J$6:$J$28="+"))&gt;0,IF(AA266&lt;=SUMIFS(Barèmes!$D$6:$D$28,Barèmes!$A$6:$A$28,"Agilité — T-test 974 (s)",Barèmes!$B$6:$B$28,H266,Barèmes!$C$6:$C$28,IF(H266="6ème","Mixte",G266)),"à besoin",IF(AA266&lt;=SUMIFS(Barèmes!$E$6:$E$28,Barèmes!$A$6:$A$28,"Agilité — T-test 974 (s)",Barèmes!$B$6:$B$28,H266,Barèmes!$C$6:$C$28,IF(H266="6ème","Mixte",G266)),"fragile","satisfaisant")),IF(AA266&gt;=SUMIFS(Barèmes!$D$6:$D$28,Barèmes!$A$6:$A$28,"Agilité — T-test 974 (s)",Barèmes!$B$6:$B$28,H266,Barèmes!$C$6:$C$28,IF(H266="6ème","Mixte",G266)),"à besoin",IF(AA266&gt;=SUMIFS(Barèmes!$E$6:$E$28,Barèmes!$A$6:$A$28,"Agilité — T-test 974 (s)",Barèmes!$B$6:$B$28,H266,Barèmes!$C$6:$C$28,IF(H266="6ème","Mixte",G266)),"fragile","satisfaisant"))))</f>
        <v/>
      </c>
      <c r="AC266" s="27" t="str">
        <f>IF(OR(AA266="",SUMPRODUCT((Barèmes!$A$6:$A$28="Agilité — T-test 974 (s)")*(Barèmes!$B$6:$B$28=H266)*(Barèmes!$C$6:$C$28=IF(H266="6ème","Mixte",G266)))=0),"",IF(SUMPRODUCT((Barèmes!$A$6:$A$28="Agilité — T-test 974 (s)")*(Barèmes!$B$6:$B$28=H266)*(Barèmes!$C$6:$C$28=IF(H266="6ème","Mixte",G266))*(Barèmes!$J$6:$J$28="+"))&gt;0,IF(AA266&lt;=SUMIFS(Barèmes!$F$6:$F$28,Barèmes!$A$6:$A$28,"Agilité — T-test 974 (s)",Barèmes!$B$6:$B$28,H266,Barèmes!$C$6:$C$28,IF(H266="6ème","Mixte",G266)),Barèmes!$B$2,IF(AA266&lt;=SUMIFS(Barèmes!$G$6:$G$28,Barèmes!$A$6:$A$28,"Agilité — T-test 974 (s)",Barèmes!$B$6:$B$28,H266,Barèmes!$C$6:$C$28,IF(H266="6ème","Mixte",G266)),Barèmes!$C$2,IF(AA266&lt;=SUMIFS(Barèmes!$H$6:$H$28,Barèmes!$A$6:$A$28,"Agilité — T-test 974 (s)",Barèmes!$B$6:$B$28,H266,Barèmes!$C$6:$C$28,IF(H266="6ème","Mixte",G266)),Barèmes!$D$2,IF(AA266&lt;=SUMIFS(Barèmes!$I$6:$I$28,Barèmes!$A$6:$A$28,"Agilité — T-test 974 (s)",Barèmes!$B$6:$B$28,H266,Barèmes!$C$6:$C$28,IF(H266="6ème","Mixte",G266)),Barèmes!$E$2,Barèmes!$F$2)))),IF(AA266&gt;=SUMIFS(Barèmes!$F$6:$F$28,Barèmes!$A$6:$A$28,"Agilité — T-test 974 (s)",Barèmes!$B$6:$B$28,H266,Barèmes!$C$6:$C$28,IF(H266="6ème","Mixte",G266)),Barèmes!$B$2,IF(AA266&gt;=SUMIFS(Barèmes!$G$6:$G$28,Barèmes!$A$6:$A$28,"Agilité — T-test 974 (s)",Barèmes!$B$6:$B$28,H266,Barèmes!$C$6:$C$28,IF(H266="6ème","Mixte",G266)),Barèmes!$C$2,IF(AA266&gt;=SUMIFS(Barèmes!$H$6:$H$28,Barèmes!$A$6:$A$28,"Agilité — T-test 974 (s)",Barèmes!$B$6:$B$28,H266,Barèmes!$C$6:$C$28,IF(H266="6ème","Mixte",G266)),Barèmes!$D$2,IF(AA266&gt;=SUMIFS(Barèmes!$I$6:$I$28,Barèmes!$A$6:$A$28,"Agilité — T-test 974 (s)",Barèmes!$B$6:$B$28,H266,Barèmes!$C$6:$C$28,IF(H266="6ème","Mixte",G266)),Barèmes!$E$2,Barèmes!$F$2))))))</f>
        <v/>
      </c>
      <c r="AD266" s="28" t="str">
        <f t="shared" si="34"/>
        <v/>
      </c>
      <c r="AE266" s="29" t="str">
        <f t="shared" si="35"/>
        <v/>
      </c>
      <c r="AF266" s="30" t="str">
        <f>IF(OR(AD266="",SUMPRODUCT((Barèmes!$A$6:$A$28="Surcoût d'agilité (s) — technique")*(Barèmes!$B$6:$B$28=H266)*(Barèmes!$C$6:$C$28=IF(H266="6ème","Mixte",G266)))=0),"",IF(SUMPRODUCT((Barèmes!$A$6:$A$28="Surcoût d'agilité (s) — technique")*(Barèmes!$B$6:$B$28=H266)*(Barèmes!$C$6:$C$28=IF(H266="6ème","Mixte",G266))*(Barèmes!$J$6:$J$28="+"))&gt;0,IF(AD266&lt;=SUMIFS(Barèmes!$D$6:$D$28,Barèmes!$A$6:$A$28,"Surcoût d'agilité (s) — technique",Barèmes!$B$6:$B$28,H266,Barèmes!$C$6:$C$28,IF(H266="6ème","Mixte",G266)),"à besoin",IF(AD266&lt;=SUMIFS(Barèmes!$E$6:$E$28,Barèmes!$A$6:$A$28,"Surcoût d'agilité (s) — technique",Barèmes!$B$6:$B$28,H266,Barèmes!$C$6:$C$28,IF(H266="6ème","Mixte",G266)),"fragile","satisfaisant")),IF(AD266&gt;=SUMIFS(Barèmes!$D$6:$D$28,Barèmes!$A$6:$A$28,"Surcoût d'agilité (s) — technique",Barèmes!$B$6:$B$28,H266,Barèmes!$C$6:$C$28,IF(H266="6ème","Mixte",G266)),"à besoin",IF(AD266&gt;=SUMIFS(Barèmes!$E$6:$E$28,Barèmes!$A$6:$A$28,"Surcoût d'agilité (s) — technique",Barèmes!$B$6:$B$28,H266,Barèmes!$C$6:$C$28,IF(H266="6ème","Mixte",G266)),"fragile","satisfaisant"))))</f>
        <v/>
      </c>
      <c r="AG266" s="30" t="str">
        <f>IF(OR(AD266="",SUMPRODUCT((Barèmes!$A$6:$A$28="Surcoût d'agilité (s) — technique")*(Barèmes!$B$6:$B$28=H266)*(Barèmes!$C$6:$C$28=IF(H266="6ème","Mixte",G266)))=0),"",IF(SUMPRODUCT((Barèmes!$A$6:$A$28="Surcoût d'agilité (s) — technique")*(Barèmes!$B$6:$B$28=H266)*(Barèmes!$C$6:$C$28=IF(H266="6ème","Mixte",G266))*(Barèmes!$J$6:$J$28="+"))&gt;0,IF(AD266&lt;=SUMIFS(Barèmes!$F$6:$F$28,Barèmes!$A$6:$A$28,"Surcoût d'agilité (s) — technique",Barèmes!$B$6:$B$28,H266,Barèmes!$C$6:$C$28,IF(H266="6ème","Mixte",G266)),Barèmes!$B$2,IF(AD266&lt;=SUMIFS(Barèmes!$G$6:$G$28,Barèmes!$A$6:$A$28,"Surcoût d'agilité (s) — technique",Barèmes!$B$6:$B$28,H266,Barèmes!$C$6:$C$28,IF(H266="6ème","Mixte",G266)),Barèmes!$C$2,IF(AD266&lt;=SUMIFS(Barèmes!$H$6:$H$28,Barèmes!$A$6:$A$28,"Surcoût d'agilité (s) — technique",Barèmes!$B$6:$B$28,H266,Barèmes!$C$6:$C$28,IF(H266="6ème","Mixte",G266)),Barèmes!$D$2,IF(AD266&lt;=SUMIFS(Barèmes!$I$6:$I$28,Barèmes!$A$6:$A$28,"Surcoût d'agilité (s) — technique",Barèmes!$B$6:$B$28,H266,Barèmes!$C$6:$C$28,IF(H266="6ème","Mixte",G266)),Barèmes!$E$2,Barèmes!$F$2)))),IF(AD266&gt;=SUMIFS(Barèmes!$F$6:$F$28,Barèmes!$A$6:$A$28,"Surcoût d'agilité (s) — technique",Barèmes!$B$6:$B$28,H266,Barèmes!$C$6:$C$28,IF(H266="6ème","Mixte",G266)),Barèmes!$B$2,IF(AD266&gt;=SUMIFS(Barèmes!$G$6:$G$28,Barèmes!$A$6:$A$28,"Surcoût d'agilité (s) — technique",Barèmes!$B$6:$B$28,H266,Barèmes!$C$6:$C$28,IF(H266="6ème","Mixte",G266)),Barèmes!$C$2,IF(AD266&gt;=SUMIFS(Barèmes!$H$6:$H$28,Barèmes!$A$6:$A$28,"Surcoût d'agilité (s) — technique",Barèmes!$B$6:$B$28,H266,Barèmes!$C$6:$C$28,IF(H266="6ème","Mixte",G266)),Barèmes!$D$2,IF(AD266&gt;=SUMIFS(Barèmes!$I$6:$I$28,Barèmes!$A$6:$A$28,"Surcoût d'agilité (s) — technique",Barèmes!$B$6:$B$28,H266,Barèmes!$C$6:$C$28,IF(H266="6ème","Mixte",G266)),Barèmes!$E$2,Barèmes!$F$2))))))</f>
        <v/>
      </c>
      <c r="AH266" s="31" t="str">
        <f>IF((IF(N266="",0,1)+IF(Q266="",0,1)+IF(W266="",0,1)+IF(Z266="",0,1)+IF(AC266="",0,1))=0,"",3*IF(N266=Barèmes!$B$2,1,IF(N266=Barèmes!$C$2,2,IF(N266=Barèmes!$D$2,3,IF(N266=Barèmes!$E$2,4,IF(N266=Barèmes!$F$2,5,0)))))+3*IF(Q266=Barèmes!$B$2,1,IF(Q266=Barèmes!$C$2,2,IF(Q266=Barèmes!$D$2,3,IF(Q266=Barèmes!$E$2,4,IF(Q266=Barèmes!$F$2,5,0)))))+2*IF(W266=Barèmes!$B$2,1,IF(W266=Barèmes!$C$2,2,IF(W266=Barèmes!$D$2,3,IF(W266=Barèmes!$E$2,4,IF(W266=Barèmes!$F$2,5,0)))))+1*IF(Z266=Barèmes!$B$2,1,IF(Z266=Barèmes!$C$2,2,IF(Z266=Barèmes!$D$2,3,IF(Z266=Barèmes!$E$2,4,IF(Z266=Barèmes!$F$2,5,0)))))+1*IF(AC266=Barèmes!$B$2,1,IF(AC266=Barèmes!$C$2,2,IF(AC266=Barèmes!$D$2,3,IF(AC266=Barèmes!$E$2,4,IF(AC266=Barèmes!$F$2,5,0))))))</f>
        <v/>
      </c>
      <c r="AI266" s="31"/>
      <c r="AJ266" s="32" t="str">
        <f>IFERROR(INDEX(Croissance!$B$5:$B$604,MATCH(A266,Croissance!$A$5:$A$604,0)),"")</f>
        <v/>
      </c>
      <c r="AK266" s="32" t="str">
        <f>IFERROR(INDEX(Croissance!$C$5:$C$604,MATCH(A266,Croissance!$A$5:$A$604,0)),"")</f>
        <v/>
      </c>
      <c r="AL266" s="32" t="str">
        <f>IFERROR(INDEX(Croissance!$D$5:$D$604,MATCH(A266,Croissance!$A$5:$A$604,0)),"")</f>
        <v/>
      </c>
      <c r="AM266" s="32" t="str">
        <f>IFERROR(INDEX(Croissance!$E$5:$E$604,MATCH(A266,Croissance!$A$5:$A$604,0)),"")</f>
        <v/>
      </c>
      <c r="AO266" s="33">
        <f t="shared" si="40"/>
        <v>0</v>
      </c>
      <c r="AP266" s="33">
        <f t="shared" si="36"/>
        <v>0</v>
      </c>
      <c r="AQ266" s="33">
        <f>IF(A266="",0,IF(AND(OR('Synthèse classe'!$C$2="Tous",C266='Synthèse classe'!$C$2),OR('Synthèse classe'!$C$3="Toutes",D266='Synthèse classe'!$C$3),OR('Synthèse classe'!$C$4="Toutes",AND('Synthèse classe'!$C$4="Dernière",AP266=1),B266=IFERROR(VALUE('Synthèse classe'!$C$4),0))),1,0))</f>
        <v>0</v>
      </c>
      <c r="AR266" s="34" t="str">
        <f t="shared" si="37"/>
        <v/>
      </c>
    </row>
    <row r="267" spans="1:44" x14ac:dyDescent="0.2">
      <c r="A267" s="17" t="str">
        <f t="shared" si="33"/>
        <v/>
      </c>
      <c r="B267" s="18"/>
      <c r="C267" s="19"/>
      <c r="D267" s="19"/>
      <c r="E267" s="19"/>
      <c r="F267" s="19"/>
      <c r="G267" s="19"/>
      <c r="H267" s="17" t="str">
        <f t="shared" si="38"/>
        <v/>
      </c>
      <c r="I267" s="20"/>
      <c r="J267" s="18"/>
      <c r="K267" s="19"/>
      <c r="L267" s="21" t="str">
        <f t="shared" si="39"/>
        <v/>
      </c>
      <c r="M267" s="21" t="str">
        <f>IF(OR(J267="",SUMPRODUCT((Barèmes!$A$6:$A$28="Endurance — Luc Léger (palier)")*(Barèmes!$B$6:$B$28=H267)*(Barèmes!$C$6:$C$28=IF(H267="6ème","Mixte",G267)))=0),"",IF(SUMPRODUCT((Barèmes!$A$6:$A$28="Endurance — Luc Léger (palier)")*(Barèmes!$B$6:$B$28=H267)*(Barèmes!$C$6:$C$28=IF(H267="6ème","Mixte",G267))*(Barèmes!$J$6:$J$28="+"))&gt;0,IF(J267&lt;=SUMIFS(Barèmes!$D$6:$D$28,Barèmes!$A$6:$A$28,"Endurance — Luc Léger (palier)",Barèmes!$B$6:$B$28,H267,Barèmes!$C$6:$C$28,IF(H267="6ème","Mixte",G267)),"à besoin",IF(J267&lt;=SUMIFS(Barèmes!$E$6:$E$28,Barèmes!$A$6:$A$28,"Endurance — Luc Léger (palier)",Barèmes!$B$6:$B$28,H267,Barèmes!$C$6:$C$28,IF(H267="6ème","Mixte",G267)),"fragile","satisfaisant")),IF(J267&gt;=SUMIFS(Barèmes!$D$6:$D$28,Barèmes!$A$6:$A$28,"Endurance — Luc Léger (palier)",Barèmes!$B$6:$B$28,H267,Barèmes!$C$6:$C$28,IF(H267="6ème","Mixte",G267)),"à besoin",IF(J267&gt;=SUMIFS(Barèmes!$E$6:$E$28,Barèmes!$A$6:$A$28,"Endurance — Luc Léger (palier)",Barèmes!$B$6:$B$28,H267,Barèmes!$C$6:$C$28,IF(H267="6ème","Mixte",G267)),"fragile","satisfaisant"))))</f>
        <v/>
      </c>
      <c r="N267" s="21" t="str">
        <f>IF(OR(J267="",SUMPRODUCT((Barèmes!$A$6:$A$28="Endurance — Luc Léger (palier)")*(Barèmes!$B$6:$B$28=H267)*(Barèmes!$C$6:$C$28=IF(H267="6ème","Mixte",G267)))=0),"",IF(SUMPRODUCT((Barèmes!$A$6:$A$28="Endurance — Luc Léger (palier)")*(Barèmes!$B$6:$B$28=H267)*(Barèmes!$C$6:$C$28=IF(H267="6ème","Mixte",G267))*(Barèmes!$J$6:$J$28="+"))&gt;0,IF(J267&lt;=SUMIFS(Barèmes!$F$6:$F$28,Barèmes!$A$6:$A$28,"Endurance — Luc Léger (palier)",Barèmes!$B$6:$B$28,H267,Barèmes!$C$6:$C$28,IF(H267="6ème","Mixte",G267)),Barèmes!$B$2,IF(J267&lt;=SUMIFS(Barèmes!$G$6:$G$28,Barèmes!$A$6:$A$28,"Endurance — Luc Léger (palier)",Barèmes!$B$6:$B$28,H267,Barèmes!$C$6:$C$28,IF(H267="6ème","Mixte",G267)),Barèmes!$C$2,IF(J267&lt;=SUMIFS(Barèmes!$H$6:$H$28,Barèmes!$A$6:$A$28,"Endurance — Luc Léger (palier)",Barèmes!$B$6:$B$28,H267,Barèmes!$C$6:$C$28,IF(H267="6ème","Mixte",G267)),Barèmes!$D$2,IF(J267&lt;=SUMIFS(Barèmes!$I$6:$I$28,Barèmes!$A$6:$A$28,"Endurance — Luc Léger (palier)",Barèmes!$B$6:$B$28,H267,Barèmes!$C$6:$C$28,IF(H267="6ème","Mixte",G267)),Barèmes!$E$2,Barèmes!$F$2)))),IF(J267&gt;=SUMIFS(Barèmes!$F$6:$F$28,Barèmes!$A$6:$A$28,"Endurance — Luc Léger (palier)",Barèmes!$B$6:$B$28,H267,Barèmes!$C$6:$C$28,IF(H267="6ème","Mixte",G267)),Barèmes!$B$2,IF(J267&gt;=SUMIFS(Barèmes!$G$6:$G$28,Barèmes!$A$6:$A$28,"Endurance — Luc Léger (palier)",Barèmes!$B$6:$B$28,H267,Barèmes!$C$6:$C$28,IF(H267="6ème","Mixte",G267)),Barèmes!$C$2,IF(J267&gt;=SUMIFS(Barèmes!$H$6:$H$28,Barèmes!$A$6:$A$28,"Endurance — Luc Léger (palier)",Barèmes!$B$6:$B$28,H267,Barèmes!$C$6:$C$28,IF(H267="6ème","Mixte",G267)),Barèmes!$D$2,IF(J267&gt;=SUMIFS(Barèmes!$I$6:$I$28,Barèmes!$A$6:$A$28,"Endurance — Luc Léger (palier)",Barèmes!$B$6:$B$28,H267,Barèmes!$C$6:$C$28,IF(H267="6ème","Mixte",G267)),Barèmes!$E$2,Barèmes!$F$2))))))</f>
        <v/>
      </c>
      <c r="O267" s="22"/>
      <c r="P267" s="23" t="str">
        <f>IF(OR(O267="",SUMPRODUCT((Barèmes!$A$6:$A$28="Force bas du corps — Saut en longueur (m)")*(Barèmes!$B$6:$B$28=H267)*(Barèmes!$C$6:$C$28=IF(H267="6ème","Mixte",G267)))=0),"",IF(SUMPRODUCT((Barèmes!$A$6:$A$28="Force bas du corps — Saut en longueur (m)")*(Barèmes!$B$6:$B$28=H267)*(Barèmes!$C$6:$C$28=IF(H267="6ème","Mixte",G267))*(Barèmes!$J$6:$J$28="+"))&gt;0,IF(O267&lt;=SUMIFS(Barèmes!$D$6:$D$28,Barèmes!$A$6:$A$28,"Force bas du corps — Saut en longueur (m)",Barèmes!$B$6:$B$28,H267,Barèmes!$C$6:$C$28,IF(H267="6ème","Mixte",G267)),"à besoin",IF(O267&lt;=SUMIFS(Barèmes!$E$6:$E$28,Barèmes!$A$6:$A$28,"Force bas du corps — Saut en longueur (m)",Barèmes!$B$6:$B$28,H267,Barèmes!$C$6:$C$28,IF(H267="6ème","Mixte",G267)),"fragile","satisfaisant")),IF(O267&gt;=SUMIFS(Barèmes!$D$6:$D$28,Barèmes!$A$6:$A$28,"Force bas du corps — Saut en longueur (m)",Barèmes!$B$6:$B$28,H267,Barèmes!$C$6:$C$28,IF(H267="6ème","Mixte",G267)),"à besoin",IF(O267&gt;=SUMIFS(Barèmes!$E$6:$E$28,Barèmes!$A$6:$A$28,"Force bas du corps — Saut en longueur (m)",Barèmes!$B$6:$B$28,H267,Barèmes!$C$6:$C$28,IF(H267="6ème","Mixte",G267)),"fragile","satisfaisant"))))</f>
        <v/>
      </c>
      <c r="Q267" s="23" t="str">
        <f>IF(OR(O267="",SUMPRODUCT((Barèmes!$A$6:$A$28="Force bas du corps — Saut en longueur (m)")*(Barèmes!$B$6:$B$28=H267)*(Barèmes!$C$6:$C$28=IF(H267="6ème","Mixte",G267)))=0),"",IF(SUMPRODUCT((Barèmes!$A$6:$A$28="Force bas du corps — Saut en longueur (m)")*(Barèmes!$B$6:$B$28=H267)*(Barèmes!$C$6:$C$28=IF(H267="6ème","Mixte",G267))*(Barèmes!$J$6:$J$28="+"))&gt;0,IF(O267&lt;=SUMIFS(Barèmes!$F$6:$F$28,Barèmes!$A$6:$A$28,"Force bas du corps — Saut en longueur (m)",Barèmes!$B$6:$B$28,H267,Barèmes!$C$6:$C$28,IF(H267="6ème","Mixte",G267)),Barèmes!$B$2,IF(O267&lt;=SUMIFS(Barèmes!$G$6:$G$28,Barèmes!$A$6:$A$28,"Force bas du corps — Saut en longueur (m)",Barèmes!$B$6:$B$28,H267,Barèmes!$C$6:$C$28,IF(H267="6ème","Mixte",G267)),Barèmes!$C$2,IF(O267&lt;=SUMIFS(Barèmes!$H$6:$H$28,Barèmes!$A$6:$A$28,"Force bas du corps — Saut en longueur (m)",Barèmes!$B$6:$B$28,H267,Barèmes!$C$6:$C$28,IF(H267="6ème","Mixte",G267)),Barèmes!$D$2,IF(O267&lt;=SUMIFS(Barèmes!$I$6:$I$28,Barèmes!$A$6:$A$28,"Force bas du corps — Saut en longueur (m)",Barèmes!$B$6:$B$28,H267,Barèmes!$C$6:$C$28,IF(H267="6ème","Mixte",G267)),Barèmes!$E$2,Barèmes!$F$2)))),IF(O267&gt;=SUMIFS(Barèmes!$F$6:$F$28,Barèmes!$A$6:$A$28,"Force bas du corps — Saut en longueur (m)",Barèmes!$B$6:$B$28,H267,Barèmes!$C$6:$C$28,IF(H267="6ème","Mixte",G267)),Barèmes!$B$2,IF(O267&gt;=SUMIFS(Barèmes!$G$6:$G$28,Barèmes!$A$6:$A$28,"Force bas du corps — Saut en longueur (m)",Barèmes!$B$6:$B$28,H267,Barèmes!$C$6:$C$28,IF(H267="6ème","Mixte",G267)),Barèmes!$C$2,IF(O267&gt;=SUMIFS(Barèmes!$H$6:$H$28,Barèmes!$A$6:$A$28,"Force bas du corps — Saut en longueur (m)",Barèmes!$B$6:$B$28,H267,Barèmes!$C$6:$C$28,IF(H267="6ème","Mixte",G267)),Barèmes!$D$2,IF(O267&gt;=SUMIFS(Barèmes!$I$6:$I$28,Barèmes!$A$6:$A$28,"Force bas du corps — Saut en longueur (m)",Barèmes!$B$6:$B$28,H267,Barèmes!$C$6:$C$28,IF(H267="6ème","Mixte",G267)),Barèmes!$E$2,Barèmes!$F$2))))))</f>
        <v/>
      </c>
      <c r="R267" s="22"/>
      <c r="S267" s="24" t="str">
        <f>IF(OR(R267="",SUMPRODUCT((Barèmes!$A$6:$A$28="Vitesse — 30 m (s)")*(Barèmes!$B$6:$B$28=H267)*(Barèmes!$C$6:$C$28=IF(H267="6ème","Mixte",G267)))=0),"",IF(SUMPRODUCT((Barèmes!$A$6:$A$28="Vitesse — 30 m (s)")*(Barèmes!$B$6:$B$28=H267)*(Barèmes!$C$6:$C$28=IF(H267="6ème","Mixte",G267))*(Barèmes!$J$6:$J$28="+"))&gt;0,IF(R267&lt;=SUMIFS(Barèmes!$D$6:$D$28,Barèmes!$A$6:$A$28,"Vitesse — 30 m (s)",Barèmes!$B$6:$B$28,H267,Barèmes!$C$6:$C$28,IF(H267="6ème","Mixte",G267)),"à besoin",IF(R267&lt;=SUMIFS(Barèmes!$E$6:$E$28,Barèmes!$A$6:$A$28,"Vitesse — 30 m (s)",Barèmes!$B$6:$B$28,H267,Barèmes!$C$6:$C$28,IF(H267="6ème","Mixte",G267)),"fragile","satisfaisant")),IF(R267&gt;=SUMIFS(Barèmes!$D$6:$D$28,Barèmes!$A$6:$A$28,"Vitesse — 30 m (s)",Barèmes!$B$6:$B$28,H267,Barèmes!$C$6:$C$28,IF(H267="6ème","Mixte",G267)),"à besoin",IF(R267&gt;=SUMIFS(Barèmes!$E$6:$E$28,Barèmes!$A$6:$A$28,"Vitesse — 30 m (s)",Barèmes!$B$6:$B$28,H267,Barèmes!$C$6:$C$28,IF(H267="6ème","Mixte",G267)),"fragile","satisfaisant"))))</f>
        <v/>
      </c>
      <c r="T267" s="24" t="str">
        <f>IF(OR(R267="",SUMPRODUCT((Barèmes!$A$6:$A$28="Vitesse — 30 m (s)")*(Barèmes!$B$6:$B$28=H267)*(Barèmes!$C$6:$C$28=IF(H267="6ème","Mixte",G267)))=0),"",IF(SUMPRODUCT((Barèmes!$A$6:$A$28="Vitesse — 30 m (s)")*(Barèmes!$B$6:$B$28=H267)*(Barèmes!$C$6:$C$28=IF(H267="6ème","Mixte",G267))*(Barèmes!$J$6:$J$28="+"))&gt;0,IF(R267&lt;=SUMIFS(Barèmes!$F$6:$F$28,Barèmes!$A$6:$A$28,"Vitesse — 30 m (s)",Barèmes!$B$6:$B$28,H267,Barèmes!$C$6:$C$28,IF(H267="6ème","Mixte",G267)),Barèmes!$B$2,IF(R267&lt;=SUMIFS(Barèmes!$G$6:$G$28,Barèmes!$A$6:$A$28,"Vitesse — 30 m (s)",Barèmes!$B$6:$B$28,H267,Barèmes!$C$6:$C$28,IF(H267="6ème","Mixte",G267)),Barèmes!$C$2,IF(R267&lt;=SUMIFS(Barèmes!$H$6:$H$28,Barèmes!$A$6:$A$28,"Vitesse — 30 m (s)",Barèmes!$B$6:$B$28,H267,Barèmes!$C$6:$C$28,IF(H267="6ème","Mixte",G267)),Barèmes!$D$2,IF(R267&lt;=SUMIFS(Barèmes!$I$6:$I$28,Barèmes!$A$6:$A$28,"Vitesse — 30 m (s)",Barèmes!$B$6:$B$28,H267,Barèmes!$C$6:$C$28,IF(H267="6ème","Mixte",G267)),Barèmes!$E$2,Barèmes!$F$2)))),IF(R267&gt;=SUMIFS(Barèmes!$F$6:$F$28,Barèmes!$A$6:$A$28,"Vitesse — 30 m (s)",Barèmes!$B$6:$B$28,H267,Barèmes!$C$6:$C$28,IF(H267="6ème","Mixte",G267)),Barèmes!$B$2,IF(R267&gt;=SUMIFS(Barèmes!$G$6:$G$28,Barèmes!$A$6:$A$28,"Vitesse — 30 m (s)",Barèmes!$B$6:$B$28,H267,Barèmes!$C$6:$C$28,IF(H267="6ème","Mixte",G267)),Barèmes!$C$2,IF(R267&gt;=SUMIFS(Barèmes!$H$6:$H$28,Barèmes!$A$6:$A$28,"Vitesse — 30 m (s)",Barèmes!$B$6:$B$28,H267,Barèmes!$C$6:$C$28,IF(H267="6ème","Mixte",G267)),Barèmes!$D$2,IF(R267&gt;=SUMIFS(Barèmes!$I$6:$I$28,Barèmes!$A$6:$A$28,"Vitesse — 30 m (s)",Barèmes!$B$6:$B$28,H267,Barèmes!$C$6:$C$28,IF(H267="6ème","Mixte",G267)),Barèmes!$E$2,Barèmes!$F$2))))))</f>
        <v/>
      </c>
      <c r="U267" s="22"/>
      <c r="V267" s="25" t="str">
        <f>IF(OR(U267="",SUMPRODUCT((Barèmes!$A$6:$A$28="Vitesse — 50 m (s)")*(Barèmes!$B$6:$B$28=H267)*(Barèmes!$C$6:$C$28=IF(H267="6ème","Mixte",G267)))=0),"",IF(SUMPRODUCT((Barèmes!$A$6:$A$28="Vitesse — 50 m (s)")*(Barèmes!$B$6:$B$28=H267)*(Barèmes!$C$6:$C$28=IF(H267="6ème","Mixte",G267))*(Barèmes!$J$6:$J$28="+"))&gt;0,IF(U267&lt;=SUMIFS(Barèmes!$D$6:$D$28,Barèmes!$A$6:$A$28,"Vitesse — 50 m (s)",Barèmes!$B$6:$B$28,H267,Barèmes!$C$6:$C$28,IF(H267="6ème","Mixte",G267)),"à besoin",IF(U267&lt;=SUMIFS(Barèmes!$E$6:$E$28,Barèmes!$A$6:$A$28,"Vitesse — 50 m (s)",Barèmes!$B$6:$B$28,H267,Barèmes!$C$6:$C$28,IF(H267="6ème","Mixte",G267)),"fragile","satisfaisant")),IF(U267&gt;=SUMIFS(Barèmes!$D$6:$D$28,Barèmes!$A$6:$A$28,"Vitesse — 50 m (s)",Barèmes!$B$6:$B$28,H267,Barèmes!$C$6:$C$28,IF(H267="6ème","Mixte",G267)),"à besoin",IF(U267&gt;=SUMIFS(Barèmes!$E$6:$E$28,Barèmes!$A$6:$A$28,"Vitesse — 50 m (s)",Barèmes!$B$6:$B$28,H267,Barèmes!$C$6:$C$28,IF(H267="6ème","Mixte",G267)),"fragile","satisfaisant"))))</f>
        <v/>
      </c>
      <c r="W267" s="25" t="str">
        <f>IF(OR(U267="",SUMPRODUCT((Barèmes!$A$6:$A$28="Vitesse — 50 m (s)")*(Barèmes!$B$6:$B$28=H267)*(Barèmes!$C$6:$C$28=IF(H267="6ème","Mixte",G267)))=0),"",IF(SUMPRODUCT((Barèmes!$A$6:$A$28="Vitesse — 50 m (s)")*(Barèmes!$B$6:$B$28=H267)*(Barèmes!$C$6:$C$28=IF(H267="6ème","Mixte",G267))*(Barèmes!$J$6:$J$28="+"))&gt;0,IF(U267&lt;=SUMIFS(Barèmes!$F$6:$F$28,Barèmes!$A$6:$A$28,"Vitesse — 50 m (s)",Barèmes!$B$6:$B$28,H267,Barèmes!$C$6:$C$28,IF(H267="6ème","Mixte",G267)),Barèmes!$B$2,IF(U267&lt;=SUMIFS(Barèmes!$G$6:$G$28,Barèmes!$A$6:$A$28,"Vitesse — 50 m (s)",Barèmes!$B$6:$B$28,H267,Barèmes!$C$6:$C$28,IF(H267="6ème","Mixte",G267)),Barèmes!$C$2,IF(U267&lt;=SUMIFS(Barèmes!$H$6:$H$28,Barèmes!$A$6:$A$28,"Vitesse — 50 m (s)",Barèmes!$B$6:$B$28,H267,Barèmes!$C$6:$C$28,IF(H267="6ème","Mixte",G267)),Barèmes!$D$2,IF(U267&lt;=SUMIFS(Barèmes!$I$6:$I$28,Barèmes!$A$6:$A$28,"Vitesse — 50 m (s)",Barèmes!$B$6:$B$28,H267,Barèmes!$C$6:$C$28,IF(H267="6ème","Mixte",G267)),Barèmes!$E$2,Barèmes!$F$2)))),IF(U267&gt;=SUMIFS(Barèmes!$F$6:$F$28,Barèmes!$A$6:$A$28,"Vitesse — 50 m (s)",Barèmes!$B$6:$B$28,H267,Barèmes!$C$6:$C$28,IF(H267="6ème","Mixte",G267)),Barèmes!$B$2,IF(U267&gt;=SUMIFS(Barèmes!$G$6:$G$28,Barèmes!$A$6:$A$28,"Vitesse — 50 m (s)",Barèmes!$B$6:$B$28,H267,Barèmes!$C$6:$C$28,IF(H267="6ème","Mixte",G267)),Barèmes!$C$2,IF(U267&gt;=SUMIFS(Barèmes!$H$6:$H$28,Barèmes!$A$6:$A$28,"Vitesse — 50 m (s)",Barèmes!$B$6:$B$28,H267,Barèmes!$C$6:$C$28,IF(H267="6ème","Mixte",G267)),Barèmes!$D$2,IF(U267&gt;=SUMIFS(Barèmes!$I$6:$I$28,Barèmes!$A$6:$A$28,"Vitesse — 50 m (s)",Barèmes!$B$6:$B$28,H267,Barèmes!$C$6:$C$28,IF(H267="6ème","Mixte",G267)),Barèmes!$E$2,Barèmes!$F$2))))))</f>
        <v/>
      </c>
      <c r="X267" s="18"/>
      <c r="Y267" s="26" t="str" cm="1">
        <f t="array" ref="Y267">IF(OR(X267="",SUMPRODUCT((Barèmes!$A$6:$A$28="Souplesse (score 1-5)")*(Barèmes!$B$6:$B$28=H267)*(Barèmes!$C$6:$C$28=IF(H267="6ème","Mixte",G267)))=0),"",IF(SUMPRODUCT((Barèmes!$A$6:$A$28="Souplesse (score 1-5)")*(Barèmes!$B$6:$B$28=H267)*(Barèmes!$C$6:$C$28=IF(H267="6ème","Mixte",G267))*(Barèmes!$J$6:$J$28="+"))&gt;0,IF(X267&lt;=SUMIFS(Barèmes!$D$6:$D$28,Barèmes!$A$6:$A$28,"Souplesse (score 1-5)",Barèmes!$B$6:$B$28,H267,Barèmes!$C$6:$C$28,IF(H267="6ème","Mixte",G267)),"à besoin",IF(X267&lt;=SUMIFS(Barèmes!$E$6:$E$28,Barèmes!$A$6:$A$28,"Souplesse (score 1-5)",Barèmes!$B$6:$B$28,H267,Barèmes!$C$6:$C$28,IF(H267="6ème","Mixte",G267)),"fragile","satisfaisant")),IF(X267&gt;=SUMIFS(Barèmes!$D$6:$D$28,Barèmes!$A$6:$A$28,"Souplesse (score 1-5)",Barèmes!$B$6:$B$28,H267,Barèmes!$C$6:$C$28,IF(H267="6ème","Mixte",G267)),"à besoin",IF(X267&gt;=SUMIFS(Barèmes!$E$6:$E$28,Barèmes!$A$6:$A$28,"Souplesse (score 1-5)",Barèmes!$B$6:$B$28,H267,Barèmes!$C$6:$C$28,IF(H267="6ème","Mixte",G267)),"fragile","satisfaisant"))))</f>
        <v/>
      </c>
      <c r="Z267" s="26" t="str" cm="1">
        <f t="array" ref="Z267">IF(OR(X267="",SUMPRODUCT((Barèmes!$A$6:$A$28="Souplesse (score 1-5)")*(Barèmes!$B$6:$B$28=H267)*(Barèmes!$C$6:$C$28=IF(H267="6ème","Mixte",G267)))=0),"",IF(SUMPRODUCT((Barèmes!$A$6:$A$28="Souplesse (score 1-5)")*(Barèmes!$B$6:$B$28=H267)*(Barèmes!$C$6:$C$28=IF(H267="6ème","Mixte",G267))*(Barèmes!$J$6:$J$28="+"))&gt;0,IF(X267&lt;=SUMIFS(Barèmes!$F$6:$F$28,Barèmes!$A$6:$A$28,"Souplesse (score 1-5)",Barèmes!$B$6:$B$28,H267,Barèmes!$C$6:$C$28,IF(H267="6ème","Mixte",G267)),Barèmes!$B$2,IF(X267&lt;=SUMIFS(Barèmes!$G$6:$G$28,Barèmes!$A$6:$A$28,"Souplesse (score 1-5)",Barèmes!$B$6:$B$28,H267,Barèmes!$C$6:$C$28,IF(H267="6ème","Mixte",G267)),Barèmes!$C$2,IF(X267&lt;=SUMIFS(Barèmes!$H$6:$H$28,Barèmes!$A$6:$A$28,"Souplesse (score 1-5)",Barèmes!$B$6:$B$28,H267,Barèmes!$C$6:$C$28,IF(H267="6ème","Mixte",G267)),Barèmes!$D$2,IF(X267&lt;=SUMIFS(Barèmes!$I$6:$I$28,Barèmes!$A$6:$A$28,"Souplesse (score 1-5)",Barèmes!$B$6:$B$28,H267,Barèmes!$C$6:$C$28,IF(H267="6ème","Mixte",G267)),Barèmes!$E$2,Barèmes!$F$2)))),IF(X267&gt;=SUMIFS(Barèmes!$F$6:$F$28,Barèmes!$A$6:$A$28,"Souplesse (score 1-5)",Barèmes!$B$6:$B$28,H267,Barèmes!$C$6:$C$28,IF(H267="6ème","Mixte",G267)),Barèmes!$B$2,IF(X267&gt;=SUMIFS(Barèmes!$G$6:$G$28,Barèmes!$A$6:$A$28,"Souplesse (score 1-5)",Barèmes!$B$6:$B$28,H267,Barèmes!$C$6:$C$28,IF(H267="6ème","Mixte",G267)),Barèmes!$C$2,IF(X267&gt;=SUMIFS(Barèmes!$H$6:$H$28,Barèmes!$A$6:$A$28,"Souplesse (score 1-5)",Barèmes!$B$6:$B$28,H267,Barèmes!$C$6:$C$28,IF(H267="6ème","Mixte",G267)),Barèmes!$D$2,IF(X267&gt;=SUMIFS(Barèmes!$I$6:$I$28,Barèmes!$A$6:$A$28,"Souplesse (score 1-5)",Barèmes!$B$6:$B$28,H267,Barèmes!$C$6:$C$28,IF(H267="6ème","Mixte",G267)),Barèmes!$E$2,Barèmes!$F$2))))))</f>
        <v/>
      </c>
      <c r="AA267" s="22"/>
      <c r="AB267" s="27" t="str">
        <f>IF(OR(AA267="",SUMPRODUCT((Barèmes!$A$6:$A$28="Agilité — T-test 974 (s)")*(Barèmes!$B$6:$B$28=H267)*(Barèmes!$C$6:$C$28=IF(H267="6ème","Mixte",G267)))=0),"",IF(SUMPRODUCT((Barèmes!$A$6:$A$28="Agilité — T-test 974 (s)")*(Barèmes!$B$6:$B$28=H267)*(Barèmes!$C$6:$C$28=IF(H267="6ème","Mixte",G267))*(Barèmes!$J$6:$J$28="+"))&gt;0,IF(AA267&lt;=SUMIFS(Barèmes!$D$6:$D$28,Barèmes!$A$6:$A$28,"Agilité — T-test 974 (s)",Barèmes!$B$6:$B$28,H267,Barèmes!$C$6:$C$28,IF(H267="6ème","Mixte",G267)),"à besoin",IF(AA267&lt;=SUMIFS(Barèmes!$E$6:$E$28,Barèmes!$A$6:$A$28,"Agilité — T-test 974 (s)",Barèmes!$B$6:$B$28,H267,Barèmes!$C$6:$C$28,IF(H267="6ème","Mixte",G267)),"fragile","satisfaisant")),IF(AA267&gt;=SUMIFS(Barèmes!$D$6:$D$28,Barèmes!$A$6:$A$28,"Agilité — T-test 974 (s)",Barèmes!$B$6:$B$28,H267,Barèmes!$C$6:$C$28,IF(H267="6ème","Mixte",G267)),"à besoin",IF(AA267&gt;=SUMIFS(Barèmes!$E$6:$E$28,Barèmes!$A$6:$A$28,"Agilité — T-test 974 (s)",Barèmes!$B$6:$B$28,H267,Barèmes!$C$6:$C$28,IF(H267="6ème","Mixte",G267)),"fragile","satisfaisant"))))</f>
        <v/>
      </c>
      <c r="AC267" s="27" t="str">
        <f>IF(OR(AA267="",SUMPRODUCT((Barèmes!$A$6:$A$28="Agilité — T-test 974 (s)")*(Barèmes!$B$6:$B$28=H267)*(Barèmes!$C$6:$C$28=IF(H267="6ème","Mixte",G267)))=0),"",IF(SUMPRODUCT((Barèmes!$A$6:$A$28="Agilité — T-test 974 (s)")*(Barèmes!$B$6:$B$28=H267)*(Barèmes!$C$6:$C$28=IF(H267="6ème","Mixte",G267))*(Barèmes!$J$6:$J$28="+"))&gt;0,IF(AA267&lt;=SUMIFS(Barèmes!$F$6:$F$28,Barèmes!$A$6:$A$28,"Agilité — T-test 974 (s)",Barèmes!$B$6:$B$28,H267,Barèmes!$C$6:$C$28,IF(H267="6ème","Mixte",G267)),Barèmes!$B$2,IF(AA267&lt;=SUMIFS(Barèmes!$G$6:$G$28,Barèmes!$A$6:$A$28,"Agilité — T-test 974 (s)",Barèmes!$B$6:$B$28,H267,Barèmes!$C$6:$C$28,IF(H267="6ème","Mixte",G267)),Barèmes!$C$2,IF(AA267&lt;=SUMIFS(Barèmes!$H$6:$H$28,Barèmes!$A$6:$A$28,"Agilité — T-test 974 (s)",Barèmes!$B$6:$B$28,H267,Barèmes!$C$6:$C$28,IF(H267="6ème","Mixte",G267)),Barèmes!$D$2,IF(AA267&lt;=SUMIFS(Barèmes!$I$6:$I$28,Barèmes!$A$6:$A$28,"Agilité — T-test 974 (s)",Barèmes!$B$6:$B$28,H267,Barèmes!$C$6:$C$28,IF(H267="6ème","Mixte",G267)),Barèmes!$E$2,Barèmes!$F$2)))),IF(AA267&gt;=SUMIFS(Barèmes!$F$6:$F$28,Barèmes!$A$6:$A$28,"Agilité — T-test 974 (s)",Barèmes!$B$6:$B$28,H267,Barèmes!$C$6:$C$28,IF(H267="6ème","Mixte",G267)),Barèmes!$B$2,IF(AA267&gt;=SUMIFS(Barèmes!$G$6:$G$28,Barèmes!$A$6:$A$28,"Agilité — T-test 974 (s)",Barèmes!$B$6:$B$28,H267,Barèmes!$C$6:$C$28,IF(H267="6ème","Mixte",G267)),Barèmes!$C$2,IF(AA267&gt;=SUMIFS(Barèmes!$H$6:$H$28,Barèmes!$A$6:$A$28,"Agilité — T-test 974 (s)",Barèmes!$B$6:$B$28,H267,Barèmes!$C$6:$C$28,IF(H267="6ème","Mixte",G267)),Barèmes!$D$2,IF(AA267&gt;=SUMIFS(Barèmes!$I$6:$I$28,Barèmes!$A$6:$A$28,"Agilité — T-test 974 (s)",Barèmes!$B$6:$B$28,H267,Barèmes!$C$6:$C$28,IF(H267="6ème","Mixte",G267)),Barèmes!$E$2,Barèmes!$F$2))))))</f>
        <v/>
      </c>
      <c r="AD267" s="28" t="str">
        <f t="shared" si="34"/>
        <v/>
      </c>
      <c r="AE267" s="29" t="str">
        <f t="shared" si="35"/>
        <v/>
      </c>
      <c r="AF267" s="30" t="str">
        <f>IF(OR(AD267="",SUMPRODUCT((Barèmes!$A$6:$A$28="Surcoût d'agilité (s) — technique")*(Barèmes!$B$6:$B$28=H267)*(Barèmes!$C$6:$C$28=IF(H267="6ème","Mixte",G267)))=0),"",IF(SUMPRODUCT((Barèmes!$A$6:$A$28="Surcoût d'agilité (s) — technique")*(Barèmes!$B$6:$B$28=H267)*(Barèmes!$C$6:$C$28=IF(H267="6ème","Mixte",G267))*(Barèmes!$J$6:$J$28="+"))&gt;0,IF(AD267&lt;=SUMIFS(Barèmes!$D$6:$D$28,Barèmes!$A$6:$A$28,"Surcoût d'agilité (s) — technique",Barèmes!$B$6:$B$28,H267,Barèmes!$C$6:$C$28,IF(H267="6ème","Mixte",G267)),"à besoin",IF(AD267&lt;=SUMIFS(Barèmes!$E$6:$E$28,Barèmes!$A$6:$A$28,"Surcoût d'agilité (s) — technique",Barèmes!$B$6:$B$28,H267,Barèmes!$C$6:$C$28,IF(H267="6ème","Mixte",G267)),"fragile","satisfaisant")),IF(AD267&gt;=SUMIFS(Barèmes!$D$6:$D$28,Barèmes!$A$6:$A$28,"Surcoût d'agilité (s) — technique",Barèmes!$B$6:$B$28,H267,Barèmes!$C$6:$C$28,IF(H267="6ème","Mixte",G267)),"à besoin",IF(AD267&gt;=SUMIFS(Barèmes!$E$6:$E$28,Barèmes!$A$6:$A$28,"Surcoût d'agilité (s) — technique",Barèmes!$B$6:$B$28,H267,Barèmes!$C$6:$C$28,IF(H267="6ème","Mixte",G267)),"fragile","satisfaisant"))))</f>
        <v/>
      </c>
      <c r="AG267" s="30" t="str">
        <f>IF(OR(AD267="",SUMPRODUCT((Barèmes!$A$6:$A$28="Surcoût d'agilité (s) — technique")*(Barèmes!$B$6:$B$28=H267)*(Barèmes!$C$6:$C$28=IF(H267="6ème","Mixte",G267)))=0),"",IF(SUMPRODUCT((Barèmes!$A$6:$A$28="Surcoût d'agilité (s) — technique")*(Barèmes!$B$6:$B$28=H267)*(Barèmes!$C$6:$C$28=IF(H267="6ème","Mixte",G267))*(Barèmes!$J$6:$J$28="+"))&gt;0,IF(AD267&lt;=SUMIFS(Barèmes!$F$6:$F$28,Barèmes!$A$6:$A$28,"Surcoût d'agilité (s) — technique",Barèmes!$B$6:$B$28,H267,Barèmes!$C$6:$C$28,IF(H267="6ème","Mixte",G267)),Barèmes!$B$2,IF(AD267&lt;=SUMIFS(Barèmes!$G$6:$G$28,Barèmes!$A$6:$A$28,"Surcoût d'agilité (s) — technique",Barèmes!$B$6:$B$28,H267,Barèmes!$C$6:$C$28,IF(H267="6ème","Mixte",G267)),Barèmes!$C$2,IF(AD267&lt;=SUMIFS(Barèmes!$H$6:$H$28,Barèmes!$A$6:$A$28,"Surcoût d'agilité (s) — technique",Barèmes!$B$6:$B$28,H267,Barèmes!$C$6:$C$28,IF(H267="6ème","Mixte",G267)),Barèmes!$D$2,IF(AD267&lt;=SUMIFS(Barèmes!$I$6:$I$28,Barèmes!$A$6:$A$28,"Surcoût d'agilité (s) — technique",Barèmes!$B$6:$B$28,H267,Barèmes!$C$6:$C$28,IF(H267="6ème","Mixte",G267)),Barèmes!$E$2,Barèmes!$F$2)))),IF(AD267&gt;=SUMIFS(Barèmes!$F$6:$F$28,Barèmes!$A$6:$A$28,"Surcoût d'agilité (s) — technique",Barèmes!$B$6:$B$28,H267,Barèmes!$C$6:$C$28,IF(H267="6ème","Mixte",G267)),Barèmes!$B$2,IF(AD267&gt;=SUMIFS(Barèmes!$G$6:$G$28,Barèmes!$A$6:$A$28,"Surcoût d'agilité (s) — technique",Barèmes!$B$6:$B$28,H267,Barèmes!$C$6:$C$28,IF(H267="6ème","Mixte",G267)),Barèmes!$C$2,IF(AD267&gt;=SUMIFS(Barèmes!$H$6:$H$28,Barèmes!$A$6:$A$28,"Surcoût d'agilité (s) — technique",Barèmes!$B$6:$B$28,H267,Barèmes!$C$6:$C$28,IF(H267="6ème","Mixte",G267)),Barèmes!$D$2,IF(AD267&gt;=SUMIFS(Barèmes!$I$6:$I$28,Barèmes!$A$6:$A$28,"Surcoût d'agilité (s) — technique",Barèmes!$B$6:$B$28,H267,Barèmes!$C$6:$C$28,IF(H267="6ème","Mixte",G267)),Barèmes!$E$2,Barèmes!$F$2))))))</f>
        <v/>
      </c>
      <c r="AH267" s="31" t="str">
        <f>IF((IF(N267="",0,1)+IF(Q267="",0,1)+IF(W267="",0,1)+IF(Z267="",0,1)+IF(AC267="",0,1))=0,"",3*IF(N267=Barèmes!$B$2,1,IF(N267=Barèmes!$C$2,2,IF(N267=Barèmes!$D$2,3,IF(N267=Barèmes!$E$2,4,IF(N267=Barèmes!$F$2,5,0)))))+3*IF(Q267=Barèmes!$B$2,1,IF(Q267=Barèmes!$C$2,2,IF(Q267=Barèmes!$D$2,3,IF(Q267=Barèmes!$E$2,4,IF(Q267=Barèmes!$F$2,5,0)))))+2*IF(W267=Barèmes!$B$2,1,IF(W267=Barèmes!$C$2,2,IF(W267=Barèmes!$D$2,3,IF(W267=Barèmes!$E$2,4,IF(W267=Barèmes!$F$2,5,0)))))+1*IF(Z267=Barèmes!$B$2,1,IF(Z267=Barèmes!$C$2,2,IF(Z267=Barèmes!$D$2,3,IF(Z267=Barèmes!$E$2,4,IF(Z267=Barèmes!$F$2,5,0)))))+1*IF(AC267=Barèmes!$B$2,1,IF(AC267=Barèmes!$C$2,2,IF(AC267=Barèmes!$D$2,3,IF(AC267=Barèmes!$E$2,4,IF(AC267=Barèmes!$F$2,5,0))))))</f>
        <v/>
      </c>
      <c r="AI267" s="31"/>
      <c r="AJ267" s="32" t="str">
        <f>IFERROR(INDEX(Croissance!$B$5:$B$604,MATCH(A267,Croissance!$A$5:$A$604,0)),"")</f>
        <v/>
      </c>
      <c r="AK267" s="32" t="str">
        <f>IFERROR(INDEX(Croissance!$C$5:$C$604,MATCH(A267,Croissance!$A$5:$A$604,0)),"")</f>
        <v/>
      </c>
      <c r="AL267" s="32" t="str">
        <f>IFERROR(INDEX(Croissance!$D$5:$D$604,MATCH(A267,Croissance!$A$5:$A$604,0)),"")</f>
        <v/>
      </c>
      <c r="AM267" s="32" t="str">
        <f>IFERROR(INDEX(Croissance!$E$5:$E$604,MATCH(A267,Croissance!$A$5:$A$604,0)),"")</f>
        <v/>
      </c>
      <c r="AO267" s="33">
        <f t="shared" si="40"/>
        <v>0</v>
      </c>
      <c r="AP267" s="33">
        <f t="shared" si="36"/>
        <v>0</v>
      </c>
      <c r="AQ267" s="33">
        <f>IF(A267="",0,IF(AND(OR('Synthèse classe'!$C$2="Tous",C267='Synthèse classe'!$C$2),OR('Synthèse classe'!$C$3="Toutes",D267='Synthèse classe'!$C$3),OR('Synthèse classe'!$C$4="Toutes",AND('Synthèse classe'!$C$4="Dernière",AP267=1),B267=IFERROR(VALUE('Synthèse classe'!$C$4),0))),1,0))</f>
        <v>0</v>
      </c>
      <c r="AR267" s="34" t="str">
        <f t="shared" si="37"/>
        <v/>
      </c>
    </row>
    <row r="268" spans="1:44" x14ac:dyDescent="0.2">
      <c r="A268" s="17" t="str">
        <f t="shared" si="33"/>
        <v/>
      </c>
      <c r="B268" s="18"/>
      <c r="C268" s="19"/>
      <c r="D268" s="19"/>
      <c r="E268" s="19"/>
      <c r="F268" s="19"/>
      <c r="G268" s="19"/>
      <c r="H268" s="17" t="str">
        <f t="shared" si="38"/>
        <v/>
      </c>
      <c r="I268" s="20"/>
      <c r="J268" s="18"/>
      <c r="K268" s="19"/>
      <c r="L268" s="21" t="str">
        <f t="shared" si="39"/>
        <v/>
      </c>
      <c r="M268" s="21" t="str">
        <f>IF(OR(J268="",SUMPRODUCT((Barèmes!$A$6:$A$28="Endurance — Luc Léger (palier)")*(Barèmes!$B$6:$B$28=H268)*(Barèmes!$C$6:$C$28=IF(H268="6ème","Mixte",G268)))=0),"",IF(SUMPRODUCT((Barèmes!$A$6:$A$28="Endurance — Luc Léger (palier)")*(Barèmes!$B$6:$B$28=H268)*(Barèmes!$C$6:$C$28=IF(H268="6ème","Mixte",G268))*(Barèmes!$J$6:$J$28="+"))&gt;0,IF(J268&lt;=SUMIFS(Barèmes!$D$6:$D$28,Barèmes!$A$6:$A$28,"Endurance — Luc Léger (palier)",Barèmes!$B$6:$B$28,H268,Barèmes!$C$6:$C$28,IF(H268="6ème","Mixte",G268)),"à besoin",IF(J268&lt;=SUMIFS(Barèmes!$E$6:$E$28,Barèmes!$A$6:$A$28,"Endurance — Luc Léger (palier)",Barèmes!$B$6:$B$28,H268,Barèmes!$C$6:$C$28,IF(H268="6ème","Mixte",G268)),"fragile","satisfaisant")),IF(J268&gt;=SUMIFS(Barèmes!$D$6:$D$28,Barèmes!$A$6:$A$28,"Endurance — Luc Léger (palier)",Barèmes!$B$6:$B$28,H268,Barèmes!$C$6:$C$28,IF(H268="6ème","Mixte",G268)),"à besoin",IF(J268&gt;=SUMIFS(Barèmes!$E$6:$E$28,Barèmes!$A$6:$A$28,"Endurance — Luc Léger (palier)",Barèmes!$B$6:$B$28,H268,Barèmes!$C$6:$C$28,IF(H268="6ème","Mixte",G268)),"fragile","satisfaisant"))))</f>
        <v/>
      </c>
      <c r="N268" s="21" t="str">
        <f>IF(OR(J268="",SUMPRODUCT((Barèmes!$A$6:$A$28="Endurance — Luc Léger (palier)")*(Barèmes!$B$6:$B$28=H268)*(Barèmes!$C$6:$C$28=IF(H268="6ème","Mixte",G268)))=0),"",IF(SUMPRODUCT((Barèmes!$A$6:$A$28="Endurance — Luc Léger (palier)")*(Barèmes!$B$6:$B$28=H268)*(Barèmes!$C$6:$C$28=IF(H268="6ème","Mixte",G268))*(Barèmes!$J$6:$J$28="+"))&gt;0,IF(J268&lt;=SUMIFS(Barèmes!$F$6:$F$28,Barèmes!$A$6:$A$28,"Endurance — Luc Léger (palier)",Barèmes!$B$6:$B$28,H268,Barèmes!$C$6:$C$28,IF(H268="6ème","Mixte",G268)),Barèmes!$B$2,IF(J268&lt;=SUMIFS(Barèmes!$G$6:$G$28,Barèmes!$A$6:$A$28,"Endurance — Luc Léger (palier)",Barèmes!$B$6:$B$28,H268,Barèmes!$C$6:$C$28,IF(H268="6ème","Mixte",G268)),Barèmes!$C$2,IF(J268&lt;=SUMIFS(Barèmes!$H$6:$H$28,Barèmes!$A$6:$A$28,"Endurance — Luc Léger (palier)",Barèmes!$B$6:$B$28,H268,Barèmes!$C$6:$C$28,IF(H268="6ème","Mixte",G268)),Barèmes!$D$2,IF(J268&lt;=SUMIFS(Barèmes!$I$6:$I$28,Barèmes!$A$6:$A$28,"Endurance — Luc Léger (palier)",Barèmes!$B$6:$B$28,H268,Barèmes!$C$6:$C$28,IF(H268="6ème","Mixte",G268)),Barèmes!$E$2,Barèmes!$F$2)))),IF(J268&gt;=SUMIFS(Barèmes!$F$6:$F$28,Barèmes!$A$6:$A$28,"Endurance — Luc Léger (palier)",Barèmes!$B$6:$B$28,H268,Barèmes!$C$6:$C$28,IF(H268="6ème","Mixte",G268)),Barèmes!$B$2,IF(J268&gt;=SUMIFS(Barèmes!$G$6:$G$28,Barèmes!$A$6:$A$28,"Endurance — Luc Léger (palier)",Barèmes!$B$6:$B$28,H268,Barèmes!$C$6:$C$28,IF(H268="6ème","Mixte",G268)),Barèmes!$C$2,IF(J268&gt;=SUMIFS(Barèmes!$H$6:$H$28,Barèmes!$A$6:$A$28,"Endurance — Luc Léger (palier)",Barèmes!$B$6:$B$28,H268,Barèmes!$C$6:$C$28,IF(H268="6ème","Mixte",G268)),Barèmes!$D$2,IF(J268&gt;=SUMIFS(Barèmes!$I$6:$I$28,Barèmes!$A$6:$A$28,"Endurance — Luc Léger (palier)",Barèmes!$B$6:$B$28,H268,Barèmes!$C$6:$C$28,IF(H268="6ème","Mixte",G268)),Barèmes!$E$2,Barèmes!$F$2))))))</f>
        <v/>
      </c>
      <c r="O268" s="22"/>
      <c r="P268" s="23" t="str">
        <f>IF(OR(O268="",SUMPRODUCT((Barèmes!$A$6:$A$28="Force bas du corps — Saut en longueur (m)")*(Barèmes!$B$6:$B$28=H268)*(Barèmes!$C$6:$C$28=IF(H268="6ème","Mixte",G268)))=0),"",IF(SUMPRODUCT((Barèmes!$A$6:$A$28="Force bas du corps — Saut en longueur (m)")*(Barèmes!$B$6:$B$28=H268)*(Barèmes!$C$6:$C$28=IF(H268="6ème","Mixte",G268))*(Barèmes!$J$6:$J$28="+"))&gt;0,IF(O268&lt;=SUMIFS(Barèmes!$D$6:$D$28,Barèmes!$A$6:$A$28,"Force bas du corps — Saut en longueur (m)",Barèmes!$B$6:$B$28,H268,Barèmes!$C$6:$C$28,IF(H268="6ème","Mixte",G268)),"à besoin",IF(O268&lt;=SUMIFS(Barèmes!$E$6:$E$28,Barèmes!$A$6:$A$28,"Force bas du corps — Saut en longueur (m)",Barèmes!$B$6:$B$28,H268,Barèmes!$C$6:$C$28,IF(H268="6ème","Mixte",G268)),"fragile","satisfaisant")),IF(O268&gt;=SUMIFS(Barèmes!$D$6:$D$28,Barèmes!$A$6:$A$28,"Force bas du corps — Saut en longueur (m)",Barèmes!$B$6:$B$28,H268,Barèmes!$C$6:$C$28,IF(H268="6ème","Mixte",G268)),"à besoin",IF(O268&gt;=SUMIFS(Barèmes!$E$6:$E$28,Barèmes!$A$6:$A$28,"Force bas du corps — Saut en longueur (m)",Barèmes!$B$6:$B$28,H268,Barèmes!$C$6:$C$28,IF(H268="6ème","Mixte",G268)),"fragile","satisfaisant"))))</f>
        <v/>
      </c>
      <c r="Q268" s="23" t="str">
        <f>IF(OR(O268="",SUMPRODUCT((Barèmes!$A$6:$A$28="Force bas du corps — Saut en longueur (m)")*(Barèmes!$B$6:$B$28=H268)*(Barèmes!$C$6:$C$28=IF(H268="6ème","Mixte",G268)))=0),"",IF(SUMPRODUCT((Barèmes!$A$6:$A$28="Force bas du corps — Saut en longueur (m)")*(Barèmes!$B$6:$B$28=H268)*(Barèmes!$C$6:$C$28=IF(H268="6ème","Mixte",G268))*(Barèmes!$J$6:$J$28="+"))&gt;0,IF(O268&lt;=SUMIFS(Barèmes!$F$6:$F$28,Barèmes!$A$6:$A$28,"Force bas du corps — Saut en longueur (m)",Barèmes!$B$6:$B$28,H268,Barèmes!$C$6:$C$28,IF(H268="6ème","Mixte",G268)),Barèmes!$B$2,IF(O268&lt;=SUMIFS(Barèmes!$G$6:$G$28,Barèmes!$A$6:$A$28,"Force bas du corps — Saut en longueur (m)",Barèmes!$B$6:$B$28,H268,Barèmes!$C$6:$C$28,IF(H268="6ème","Mixte",G268)),Barèmes!$C$2,IF(O268&lt;=SUMIFS(Barèmes!$H$6:$H$28,Barèmes!$A$6:$A$28,"Force bas du corps — Saut en longueur (m)",Barèmes!$B$6:$B$28,H268,Barèmes!$C$6:$C$28,IF(H268="6ème","Mixte",G268)),Barèmes!$D$2,IF(O268&lt;=SUMIFS(Barèmes!$I$6:$I$28,Barèmes!$A$6:$A$28,"Force bas du corps — Saut en longueur (m)",Barèmes!$B$6:$B$28,H268,Barèmes!$C$6:$C$28,IF(H268="6ème","Mixte",G268)),Barèmes!$E$2,Barèmes!$F$2)))),IF(O268&gt;=SUMIFS(Barèmes!$F$6:$F$28,Barèmes!$A$6:$A$28,"Force bas du corps — Saut en longueur (m)",Barèmes!$B$6:$B$28,H268,Barèmes!$C$6:$C$28,IF(H268="6ème","Mixte",G268)),Barèmes!$B$2,IF(O268&gt;=SUMIFS(Barèmes!$G$6:$G$28,Barèmes!$A$6:$A$28,"Force bas du corps — Saut en longueur (m)",Barèmes!$B$6:$B$28,H268,Barèmes!$C$6:$C$28,IF(H268="6ème","Mixte",G268)),Barèmes!$C$2,IF(O268&gt;=SUMIFS(Barèmes!$H$6:$H$28,Barèmes!$A$6:$A$28,"Force bas du corps — Saut en longueur (m)",Barèmes!$B$6:$B$28,H268,Barèmes!$C$6:$C$28,IF(H268="6ème","Mixte",G268)),Barèmes!$D$2,IF(O268&gt;=SUMIFS(Barèmes!$I$6:$I$28,Barèmes!$A$6:$A$28,"Force bas du corps — Saut en longueur (m)",Barèmes!$B$6:$B$28,H268,Barèmes!$C$6:$C$28,IF(H268="6ème","Mixte",G268)),Barèmes!$E$2,Barèmes!$F$2))))))</f>
        <v/>
      </c>
      <c r="R268" s="22"/>
      <c r="S268" s="24" t="str">
        <f>IF(OR(R268="",SUMPRODUCT((Barèmes!$A$6:$A$28="Vitesse — 30 m (s)")*(Barèmes!$B$6:$B$28=H268)*(Barèmes!$C$6:$C$28=IF(H268="6ème","Mixte",G268)))=0),"",IF(SUMPRODUCT((Barèmes!$A$6:$A$28="Vitesse — 30 m (s)")*(Barèmes!$B$6:$B$28=H268)*(Barèmes!$C$6:$C$28=IF(H268="6ème","Mixte",G268))*(Barèmes!$J$6:$J$28="+"))&gt;0,IF(R268&lt;=SUMIFS(Barèmes!$D$6:$D$28,Barèmes!$A$6:$A$28,"Vitesse — 30 m (s)",Barèmes!$B$6:$B$28,H268,Barèmes!$C$6:$C$28,IF(H268="6ème","Mixte",G268)),"à besoin",IF(R268&lt;=SUMIFS(Barèmes!$E$6:$E$28,Barèmes!$A$6:$A$28,"Vitesse — 30 m (s)",Barèmes!$B$6:$B$28,H268,Barèmes!$C$6:$C$28,IF(H268="6ème","Mixte",G268)),"fragile","satisfaisant")),IF(R268&gt;=SUMIFS(Barèmes!$D$6:$D$28,Barèmes!$A$6:$A$28,"Vitesse — 30 m (s)",Barèmes!$B$6:$B$28,H268,Barèmes!$C$6:$C$28,IF(H268="6ème","Mixte",G268)),"à besoin",IF(R268&gt;=SUMIFS(Barèmes!$E$6:$E$28,Barèmes!$A$6:$A$28,"Vitesse — 30 m (s)",Barèmes!$B$6:$B$28,H268,Barèmes!$C$6:$C$28,IF(H268="6ème","Mixte",G268)),"fragile","satisfaisant"))))</f>
        <v/>
      </c>
      <c r="T268" s="24" t="str">
        <f>IF(OR(R268="",SUMPRODUCT((Barèmes!$A$6:$A$28="Vitesse — 30 m (s)")*(Barèmes!$B$6:$B$28=H268)*(Barèmes!$C$6:$C$28=IF(H268="6ème","Mixte",G268)))=0),"",IF(SUMPRODUCT((Barèmes!$A$6:$A$28="Vitesse — 30 m (s)")*(Barèmes!$B$6:$B$28=H268)*(Barèmes!$C$6:$C$28=IF(H268="6ème","Mixte",G268))*(Barèmes!$J$6:$J$28="+"))&gt;0,IF(R268&lt;=SUMIFS(Barèmes!$F$6:$F$28,Barèmes!$A$6:$A$28,"Vitesse — 30 m (s)",Barèmes!$B$6:$B$28,H268,Barèmes!$C$6:$C$28,IF(H268="6ème","Mixte",G268)),Barèmes!$B$2,IF(R268&lt;=SUMIFS(Barèmes!$G$6:$G$28,Barèmes!$A$6:$A$28,"Vitesse — 30 m (s)",Barèmes!$B$6:$B$28,H268,Barèmes!$C$6:$C$28,IF(H268="6ème","Mixte",G268)),Barèmes!$C$2,IF(R268&lt;=SUMIFS(Barèmes!$H$6:$H$28,Barèmes!$A$6:$A$28,"Vitesse — 30 m (s)",Barèmes!$B$6:$B$28,H268,Barèmes!$C$6:$C$28,IF(H268="6ème","Mixte",G268)),Barèmes!$D$2,IF(R268&lt;=SUMIFS(Barèmes!$I$6:$I$28,Barèmes!$A$6:$A$28,"Vitesse — 30 m (s)",Barèmes!$B$6:$B$28,H268,Barèmes!$C$6:$C$28,IF(H268="6ème","Mixte",G268)),Barèmes!$E$2,Barèmes!$F$2)))),IF(R268&gt;=SUMIFS(Barèmes!$F$6:$F$28,Barèmes!$A$6:$A$28,"Vitesse — 30 m (s)",Barèmes!$B$6:$B$28,H268,Barèmes!$C$6:$C$28,IF(H268="6ème","Mixte",G268)),Barèmes!$B$2,IF(R268&gt;=SUMIFS(Barèmes!$G$6:$G$28,Barèmes!$A$6:$A$28,"Vitesse — 30 m (s)",Barèmes!$B$6:$B$28,H268,Barèmes!$C$6:$C$28,IF(H268="6ème","Mixte",G268)),Barèmes!$C$2,IF(R268&gt;=SUMIFS(Barèmes!$H$6:$H$28,Barèmes!$A$6:$A$28,"Vitesse — 30 m (s)",Barèmes!$B$6:$B$28,H268,Barèmes!$C$6:$C$28,IF(H268="6ème","Mixte",G268)),Barèmes!$D$2,IF(R268&gt;=SUMIFS(Barèmes!$I$6:$I$28,Barèmes!$A$6:$A$28,"Vitesse — 30 m (s)",Barèmes!$B$6:$B$28,H268,Barèmes!$C$6:$C$28,IF(H268="6ème","Mixte",G268)),Barèmes!$E$2,Barèmes!$F$2))))))</f>
        <v/>
      </c>
      <c r="U268" s="22"/>
      <c r="V268" s="25" t="str">
        <f>IF(OR(U268="",SUMPRODUCT((Barèmes!$A$6:$A$28="Vitesse — 50 m (s)")*(Barèmes!$B$6:$B$28=H268)*(Barèmes!$C$6:$C$28=IF(H268="6ème","Mixte",G268)))=0),"",IF(SUMPRODUCT((Barèmes!$A$6:$A$28="Vitesse — 50 m (s)")*(Barèmes!$B$6:$B$28=H268)*(Barèmes!$C$6:$C$28=IF(H268="6ème","Mixte",G268))*(Barèmes!$J$6:$J$28="+"))&gt;0,IF(U268&lt;=SUMIFS(Barèmes!$D$6:$D$28,Barèmes!$A$6:$A$28,"Vitesse — 50 m (s)",Barèmes!$B$6:$B$28,H268,Barèmes!$C$6:$C$28,IF(H268="6ème","Mixte",G268)),"à besoin",IF(U268&lt;=SUMIFS(Barèmes!$E$6:$E$28,Barèmes!$A$6:$A$28,"Vitesse — 50 m (s)",Barèmes!$B$6:$B$28,H268,Barèmes!$C$6:$C$28,IF(H268="6ème","Mixte",G268)),"fragile","satisfaisant")),IF(U268&gt;=SUMIFS(Barèmes!$D$6:$D$28,Barèmes!$A$6:$A$28,"Vitesse — 50 m (s)",Barèmes!$B$6:$B$28,H268,Barèmes!$C$6:$C$28,IF(H268="6ème","Mixte",G268)),"à besoin",IF(U268&gt;=SUMIFS(Barèmes!$E$6:$E$28,Barèmes!$A$6:$A$28,"Vitesse — 50 m (s)",Barèmes!$B$6:$B$28,H268,Barèmes!$C$6:$C$28,IF(H268="6ème","Mixte",G268)),"fragile","satisfaisant"))))</f>
        <v/>
      </c>
      <c r="W268" s="25" t="str">
        <f>IF(OR(U268="",SUMPRODUCT((Barèmes!$A$6:$A$28="Vitesse — 50 m (s)")*(Barèmes!$B$6:$B$28=H268)*(Barèmes!$C$6:$C$28=IF(H268="6ème","Mixte",G268)))=0),"",IF(SUMPRODUCT((Barèmes!$A$6:$A$28="Vitesse — 50 m (s)")*(Barèmes!$B$6:$B$28=H268)*(Barèmes!$C$6:$C$28=IF(H268="6ème","Mixte",G268))*(Barèmes!$J$6:$J$28="+"))&gt;0,IF(U268&lt;=SUMIFS(Barèmes!$F$6:$F$28,Barèmes!$A$6:$A$28,"Vitesse — 50 m (s)",Barèmes!$B$6:$B$28,H268,Barèmes!$C$6:$C$28,IF(H268="6ème","Mixte",G268)),Barèmes!$B$2,IF(U268&lt;=SUMIFS(Barèmes!$G$6:$G$28,Barèmes!$A$6:$A$28,"Vitesse — 50 m (s)",Barèmes!$B$6:$B$28,H268,Barèmes!$C$6:$C$28,IF(H268="6ème","Mixte",G268)),Barèmes!$C$2,IF(U268&lt;=SUMIFS(Barèmes!$H$6:$H$28,Barèmes!$A$6:$A$28,"Vitesse — 50 m (s)",Barèmes!$B$6:$B$28,H268,Barèmes!$C$6:$C$28,IF(H268="6ème","Mixte",G268)),Barèmes!$D$2,IF(U268&lt;=SUMIFS(Barèmes!$I$6:$I$28,Barèmes!$A$6:$A$28,"Vitesse — 50 m (s)",Barèmes!$B$6:$B$28,H268,Barèmes!$C$6:$C$28,IF(H268="6ème","Mixte",G268)),Barèmes!$E$2,Barèmes!$F$2)))),IF(U268&gt;=SUMIFS(Barèmes!$F$6:$F$28,Barèmes!$A$6:$A$28,"Vitesse — 50 m (s)",Barèmes!$B$6:$B$28,H268,Barèmes!$C$6:$C$28,IF(H268="6ème","Mixte",G268)),Barèmes!$B$2,IF(U268&gt;=SUMIFS(Barèmes!$G$6:$G$28,Barèmes!$A$6:$A$28,"Vitesse — 50 m (s)",Barèmes!$B$6:$B$28,H268,Barèmes!$C$6:$C$28,IF(H268="6ème","Mixte",G268)),Barèmes!$C$2,IF(U268&gt;=SUMIFS(Barèmes!$H$6:$H$28,Barèmes!$A$6:$A$28,"Vitesse — 50 m (s)",Barèmes!$B$6:$B$28,H268,Barèmes!$C$6:$C$28,IF(H268="6ème","Mixte",G268)),Barèmes!$D$2,IF(U268&gt;=SUMIFS(Barèmes!$I$6:$I$28,Barèmes!$A$6:$A$28,"Vitesse — 50 m (s)",Barèmes!$B$6:$B$28,H268,Barèmes!$C$6:$C$28,IF(H268="6ème","Mixte",G268)),Barèmes!$E$2,Barèmes!$F$2))))))</f>
        <v/>
      </c>
      <c r="X268" s="18"/>
      <c r="Y268" s="26" t="str" cm="1">
        <f t="array" ref="Y268">IF(OR(X268="",SUMPRODUCT((Barèmes!$A$6:$A$28="Souplesse (score 1-5)")*(Barèmes!$B$6:$B$28=H268)*(Barèmes!$C$6:$C$28=IF(H268="6ème","Mixte",G268)))=0),"",IF(SUMPRODUCT((Barèmes!$A$6:$A$28="Souplesse (score 1-5)")*(Barèmes!$B$6:$B$28=H268)*(Barèmes!$C$6:$C$28=IF(H268="6ème","Mixte",G268))*(Barèmes!$J$6:$J$28="+"))&gt;0,IF(X268&lt;=SUMIFS(Barèmes!$D$6:$D$28,Barèmes!$A$6:$A$28,"Souplesse (score 1-5)",Barèmes!$B$6:$B$28,H268,Barèmes!$C$6:$C$28,IF(H268="6ème","Mixte",G268)),"à besoin",IF(X268&lt;=SUMIFS(Barèmes!$E$6:$E$28,Barèmes!$A$6:$A$28,"Souplesse (score 1-5)",Barèmes!$B$6:$B$28,H268,Barèmes!$C$6:$C$28,IF(H268="6ème","Mixte",G268)),"fragile","satisfaisant")),IF(X268&gt;=SUMIFS(Barèmes!$D$6:$D$28,Barèmes!$A$6:$A$28,"Souplesse (score 1-5)",Barèmes!$B$6:$B$28,H268,Barèmes!$C$6:$C$28,IF(H268="6ème","Mixte",G268)),"à besoin",IF(X268&gt;=SUMIFS(Barèmes!$E$6:$E$28,Barèmes!$A$6:$A$28,"Souplesse (score 1-5)",Barèmes!$B$6:$B$28,H268,Barèmes!$C$6:$C$28,IF(H268="6ème","Mixte",G268)),"fragile","satisfaisant"))))</f>
        <v/>
      </c>
      <c r="Z268" s="26" t="str" cm="1">
        <f t="array" ref="Z268">IF(OR(X268="",SUMPRODUCT((Barèmes!$A$6:$A$28="Souplesse (score 1-5)")*(Barèmes!$B$6:$B$28=H268)*(Barèmes!$C$6:$C$28=IF(H268="6ème","Mixte",G268)))=0),"",IF(SUMPRODUCT((Barèmes!$A$6:$A$28="Souplesse (score 1-5)")*(Barèmes!$B$6:$B$28=H268)*(Barèmes!$C$6:$C$28=IF(H268="6ème","Mixte",G268))*(Barèmes!$J$6:$J$28="+"))&gt;0,IF(X268&lt;=SUMIFS(Barèmes!$F$6:$F$28,Barèmes!$A$6:$A$28,"Souplesse (score 1-5)",Barèmes!$B$6:$B$28,H268,Barèmes!$C$6:$C$28,IF(H268="6ème","Mixte",G268)),Barèmes!$B$2,IF(X268&lt;=SUMIFS(Barèmes!$G$6:$G$28,Barèmes!$A$6:$A$28,"Souplesse (score 1-5)",Barèmes!$B$6:$B$28,H268,Barèmes!$C$6:$C$28,IF(H268="6ème","Mixte",G268)),Barèmes!$C$2,IF(X268&lt;=SUMIFS(Barèmes!$H$6:$H$28,Barèmes!$A$6:$A$28,"Souplesse (score 1-5)",Barèmes!$B$6:$B$28,H268,Barèmes!$C$6:$C$28,IF(H268="6ème","Mixte",G268)),Barèmes!$D$2,IF(X268&lt;=SUMIFS(Barèmes!$I$6:$I$28,Barèmes!$A$6:$A$28,"Souplesse (score 1-5)",Barèmes!$B$6:$B$28,H268,Barèmes!$C$6:$C$28,IF(H268="6ème","Mixte",G268)),Barèmes!$E$2,Barèmes!$F$2)))),IF(X268&gt;=SUMIFS(Barèmes!$F$6:$F$28,Barèmes!$A$6:$A$28,"Souplesse (score 1-5)",Barèmes!$B$6:$B$28,H268,Barèmes!$C$6:$C$28,IF(H268="6ème","Mixte",G268)),Barèmes!$B$2,IF(X268&gt;=SUMIFS(Barèmes!$G$6:$G$28,Barèmes!$A$6:$A$28,"Souplesse (score 1-5)",Barèmes!$B$6:$B$28,H268,Barèmes!$C$6:$C$28,IF(H268="6ème","Mixte",G268)),Barèmes!$C$2,IF(X268&gt;=SUMIFS(Barèmes!$H$6:$H$28,Barèmes!$A$6:$A$28,"Souplesse (score 1-5)",Barèmes!$B$6:$B$28,H268,Barèmes!$C$6:$C$28,IF(H268="6ème","Mixte",G268)),Barèmes!$D$2,IF(X268&gt;=SUMIFS(Barèmes!$I$6:$I$28,Barèmes!$A$6:$A$28,"Souplesse (score 1-5)",Barèmes!$B$6:$B$28,H268,Barèmes!$C$6:$C$28,IF(H268="6ème","Mixte",G268)),Barèmes!$E$2,Barèmes!$F$2))))))</f>
        <v/>
      </c>
      <c r="AA268" s="22"/>
      <c r="AB268" s="27" t="str">
        <f>IF(OR(AA268="",SUMPRODUCT((Barèmes!$A$6:$A$28="Agilité — T-test 974 (s)")*(Barèmes!$B$6:$B$28=H268)*(Barèmes!$C$6:$C$28=IF(H268="6ème","Mixte",G268)))=0),"",IF(SUMPRODUCT((Barèmes!$A$6:$A$28="Agilité — T-test 974 (s)")*(Barèmes!$B$6:$B$28=H268)*(Barèmes!$C$6:$C$28=IF(H268="6ème","Mixte",G268))*(Barèmes!$J$6:$J$28="+"))&gt;0,IF(AA268&lt;=SUMIFS(Barèmes!$D$6:$D$28,Barèmes!$A$6:$A$28,"Agilité — T-test 974 (s)",Barèmes!$B$6:$B$28,H268,Barèmes!$C$6:$C$28,IF(H268="6ème","Mixte",G268)),"à besoin",IF(AA268&lt;=SUMIFS(Barèmes!$E$6:$E$28,Barèmes!$A$6:$A$28,"Agilité — T-test 974 (s)",Barèmes!$B$6:$B$28,H268,Barèmes!$C$6:$C$28,IF(H268="6ème","Mixte",G268)),"fragile","satisfaisant")),IF(AA268&gt;=SUMIFS(Barèmes!$D$6:$D$28,Barèmes!$A$6:$A$28,"Agilité — T-test 974 (s)",Barèmes!$B$6:$B$28,H268,Barèmes!$C$6:$C$28,IF(H268="6ème","Mixte",G268)),"à besoin",IF(AA268&gt;=SUMIFS(Barèmes!$E$6:$E$28,Barèmes!$A$6:$A$28,"Agilité — T-test 974 (s)",Barèmes!$B$6:$B$28,H268,Barèmes!$C$6:$C$28,IF(H268="6ème","Mixte",G268)),"fragile","satisfaisant"))))</f>
        <v/>
      </c>
      <c r="AC268" s="27" t="str">
        <f>IF(OR(AA268="",SUMPRODUCT((Barèmes!$A$6:$A$28="Agilité — T-test 974 (s)")*(Barèmes!$B$6:$B$28=H268)*(Barèmes!$C$6:$C$28=IF(H268="6ème","Mixte",G268)))=0),"",IF(SUMPRODUCT((Barèmes!$A$6:$A$28="Agilité — T-test 974 (s)")*(Barèmes!$B$6:$B$28=H268)*(Barèmes!$C$6:$C$28=IF(H268="6ème","Mixte",G268))*(Barèmes!$J$6:$J$28="+"))&gt;0,IF(AA268&lt;=SUMIFS(Barèmes!$F$6:$F$28,Barèmes!$A$6:$A$28,"Agilité — T-test 974 (s)",Barèmes!$B$6:$B$28,H268,Barèmes!$C$6:$C$28,IF(H268="6ème","Mixte",G268)),Barèmes!$B$2,IF(AA268&lt;=SUMIFS(Barèmes!$G$6:$G$28,Barèmes!$A$6:$A$28,"Agilité — T-test 974 (s)",Barèmes!$B$6:$B$28,H268,Barèmes!$C$6:$C$28,IF(H268="6ème","Mixte",G268)),Barèmes!$C$2,IF(AA268&lt;=SUMIFS(Barèmes!$H$6:$H$28,Barèmes!$A$6:$A$28,"Agilité — T-test 974 (s)",Barèmes!$B$6:$B$28,H268,Barèmes!$C$6:$C$28,IF(H268="6ème","Mixte",G268)),Barèmes!$D$2,IF(AA268&lt;=SUMIFS(Barèmes!$I$6:$I$28,Barèmes!$A$6:$A$28,"Agilité — T-test 974 (s)",Barèmes!$B$6:$B$28,H268,Barèmes!$C$6:$C$28,IF(H268="6ème","Mixte",G268)),Barèmes!$E$2,Barèmes!$F$2)))),IF(AA268&gt;=SUMIFS(Barèmes!$F$6:$F$28,Barèmes!$A$6:$A$28,"Agilité — T-test 974 (s)",Barèmes!$B$6:$B$28,H268,Barèmes!$C$6:$C$28,IF(H268="6ème","Mixte",G268)),Barèmes!$B$2,IF(AA268&gt;=SUMIFS(Barèmes!$G$6:$G$28,Barèmes!$A$6:$A$28,"Agilité — T-test 974 (s)",Barèmes!$B$6:$B$28,H268,Barèmes!$C$6:$C$28,IF(H268="6ème","Mixte",G268)),Barèmes!$C$2,IF(AA268&gt;=SUMIFS(Barèmes!$H$6:$H$28,Barèmes!$A$6:$A$28,"Agilité — T-test 974 (s)",Barèmes!$B$6:$B$28,H268,Barèmes!$C$6:$C$28,IF(H268="6ème","Mixte",G268)),Barèmes!$D$2,IF(AA268&gt;=SUMIFS(Barèmes!$I$6:$I$28,Barèmes!$A$6:$A$28,"Agilité — T-test 974 (s)",Barèmes!$B$6:$B$28,H268,Barèmes!$C$6:$C$28,IF(H268="6ème","Mixte",G268)),Barèmes!$E$2,Barèmes!$F$2))))))</f>
        <v/>
      </c>
      <c r="AD268" s="28" t="str">
        <f t="shared" si="34"/>
        <v/>
      </c>
      <c r="AE268" s="29" t="str">
        <f t="shared" si="35"/>
        <v/>
      </c>
      <c r="AF268" s="30" t="str">
        <f>IF(OR(AD268="",SUMPRODUCT((Barèmes!$A$6:$A$28="Surcoût d'agilité (s) — technique")*(Barèmes!$B$6:$B$28=H268)*(Barèmes!$C$6:$C$28=IF(H268="6ème","Mixte",G268)))=0),"",IF(SUMPRODUCT((Barèmes!$A$6:$A$28="Surcoût d'agilité (s) — technique")*(Barèmes!$B$6:$B$28=H268)*(Barèmes!$C$6:$C$28=IF(H268="6ème","Mixte",G268))*(Barèmes!$J$6:$J$28="+"))&gt;0,IF(AD268&lt;=SUMIFS(Barèmes!$D$6:$D$28,Barèmes!$A$6:$A$28,"Surcoût d'agilité (s) — technique",Barèmes!$B$6:$B$28,H268,Barèmes!$C$6:$C$28,IF(H268="6ème","Mixte",G268)),"à besoin",IF(AD268&lt;=SUMIFS(Barèmes!$E$6:$E$28,Barèmes!$A$6:$A$28,"Surcoût d'agilité (s) — technique",Barèmes!$B$6:$B$28,H268,Barèmes!$C$6:$C$28,IF(H268="6ème","Mixte",G268)),"fragile","satisfaisant")),IF(AD268&gt;=SUMIFS(Barèmes!$D$6:$D$28,Barèmes!$A$6:$A$28,"Surcoût d'agilité (s) — technique",Barèmes!$B$6:$B$28,H268,Barèmes!$C$6:$C$28,IF(H268="6ème","Mixte",G268)),"à besoin",IF(AD268&gt;=SUMIFS(Barèmes!$E$6:$E$28,Barèmes!$A$6:$A$28,"Surcoût d'agilité (s) — technique",Barèmes!$B$6:$B$28,H268,Barèmes!$C$6:$C$28,IF(H268="6ème","Mixte",G268)),"fragile","satisfaisant"))))</f>
        <v/>
      </c>
      <c r="AG268" s="30" t="str">
        <f>IF(OR(AD268="",SUMPRODUCT((Barèmes!$A$6:$A$28="Surcoût d'agilité (s) — technique")*(Barèmes!$B$6:$B$28=H268)*(Barèmes!$C$6:$C$28=IF(H268="6ème","Mixte",G268)))=0),"",IF(SUMPRODUCT((Barèmes!$A$6:$A$28="Surcoût d'agilité (s) — technique")*(Barèmes!$B$6:$B$28=H268)*(Barèmes!$C$6:$C$28=IF(H268="6ème","Mixte",G268))*(Barèmes!$J$6:$J$28="+"))&gt;0,IF(AD268&lt;=SUMIFS(Barèmes!$F$6:$F$28,Barèmes!$A$6:$A$28,"Surcoût d'agilité (s) — technique",Barèmes!$B$6:$B$28,H268,Barèmes!$C$6:$C$28,IF(H268="6ème","Mixte",G268)),Barèmes!$B$2,IF(AD268&lt;=SUMIFS(Barèmes!$G$6:$G$28,Barèmes!$A$6:$A$28,"Surcoût d'agilité (s) — technique",Barèmes!$B$6:$B$28,H268,Barèmes!$C$6:$C$28,IF(H268="6ème","Mixte",G268)),Barèmes!$C$2,IF(AD268&lt;=SUMIFS(Barèmes!$H$6:$H$28,Barèmes!$A$6:$A$28,"Surcoût d'agilité (s) — technique",Barèmes!$B$6:$B$28,H268,Barèmes!$C$6:$C$28,IF(H268="6ème","Mixte",G268)),Barèmes!$D$2,IF(AD268&lt;=SUMIFS(Barèmes!$I$6:$I$28,Barèmes!$A$6:$A$28,"Surcoût d'agilité (s) — technique",Barèmes!$B$6:$B$28,H268,Barèmes!$C$6:$C$28,IF(H268="6ème","Mixte",G268)),Barèmes!$E$2,Barèmes!$F$2)))),IF(AD268&gt;=SUMIFS(Barèmes!$F$6:$F$28,Barèmes!$A$6:$A$28,"Surcoût d'agilité (s) — technique",Barèmes!$B$6:$B$28,H268,Barèmes!$C$6:$C$28,IF(H268="6ème","Mixte",G268)),Barèmes!$B$2,IF(AD268&gt;=SUMIFS(Barèmes!$G$6:$G$28,Barèmes!$A$6:$A$28,"Surcoût d'agilité (s) — technique",Barèmes!$B$6:$B$28,H268,Barèmes!$C$6:$C$28,IF(H268="6ème","Mixte",G268)),Barèmes!$C$2,IF(AD268&gt;=SUMIFS(Barèmes!$H$6:$H$28,Barèmes!$A$6:$A$28,"Surcoût d'agilité (s) — technique",Barèmes!$B$6:$B$28,H268,Barèmes!$C$6:$C$28,IF(H268="6ème","Mixte",G268)),Barèmes!$D$2,IF(AD268&gt;=SUMIFS(Barèmes!$I$6:$I$28,Barèmes!$A$6:$A$28,"Surcoût d'agilité (s) — technique",Barèmes!$B$6:$B$28,H268,Barèmes!$C$6:$C$28,IF(H268="6ème","Mixte",G268)),Barèmes!$E$2,Barèmes!$F$2))))))</f>
        <v/>
      </c>
      <c r="AH268" s="31" t="str">
        <f>IF((IF(N268="",0,1)+IF(Q268="",0,1)+IF(W268="",0,1)+IF(Z268="",0,1)+IF(AC268="",0,1))=0,"",3*IF(N268=Barèmes!$B$2,1,IF(N268=Barèmes!$C$2,2,IF(N268=Barèmes!$D$2,3,IF(N268=Barèmes!$E$2,4,IF(N268=Barèmes!$F$2,5,0)))))+3*IF(Q268=Barèmes!$B$2,1,IF(Q268=Barèmes!$C$2,2,IF(Q268=Barèmes!$D$2,3,IF(Q268=Barèmes!$E$2,4,IF(Q268=Barèmes!$F$2,5,0)))))+2*IF(W268=Barèmes!$B$2,1,IF(W268=Barèmes!$C$2,2,IF(W268=Barèmes!$D$2,3,IF(W268=Barèmes!$E$2,4,IF(W268=Barèmes!$F$2,5,0)))))+1*IF(Z268=Barèmes!$B$2,1,IF(Z268=Barèmes!$C$2,2,IF(Z268=Barèmes!$D$2,3,IF(Z268=Barèmes!$E$2,4,IF(Z268=Barèmes!$F$2,5,0)))))+1*IF(AC268=Barèmes!$B$2,1,IF(AC268=Barèmes!$C$2,2,IF(AC268=Barèmes!$D$2,3,IF(AC268=Barèmes!$E$2,4,IF(AC268=Barèmes!$F$2,5,0))))))</f>
        <v/>
      </c>
      <c r="AI268" s="31"/>
      <c r="AJ268" s="32" t="str">
        <f>IFERROR(INDEX(Croissance!$B$5:$B$604,MATCH(A268,Croissance!$A$5:$A$604,0)),"")</f>
        <v/>
      </c>
      <c r="AK268" s="32" t="str">
        <f>IFERROR(INDEX(Croissance!$C$5:$C$604,MATCH(A268,Croissance!$A$5:$A$604,0)),"")</f>
        <v/>
      </c>
      <c r="AL268" s="32" t="str">
        <f>IFERROR(INDEX(Croissance!$D$5:$D$604,MATCH(A268,Croissance!$A$5:$A$604,0)),"")</f>
        <v/>
      </c>
      <c r="AM268" s="32" t="str">
        <f>IFERROR(INDEX(Croissance!$E$5:$E$604,MATCH(A268,Croissance!$A$5:$A$604,0)),"")</f>
        <v/>
      </c>
      <c r="AO268" s="33">
        <f t="shared" si="40"/>
        <v>0</v>
      </c>
      <c r="AP268" s="33">
        <f t="shared" si="36"/>
        <v>0</v>
      </c>
      <c r="AQ268" s="33">
        <f>IF(A268="",0,IF(AND(OR('Synthèse classe'!$C$2="Tous",C268='Synthèse classe'!$C$2),OR('Synthèse classe'!$C$3="Toutes",D268='Synthèse classe'!$C$3),OR('Synthèse classe'!$C$4="Toutes",AND('Synthèse classe'!$C$4="Dernière",AP268=1),B268=IFERROR(VALUE('Synthèse classe'!$C$4),0))),1,0))</f>
        <v>0</v>
      </c>
      <c r="AR268" s="34" t="str">
        <f t="shared" si="37"/>
        <v/>
      </c>
    </row>
    <row r="269" spans="1:44" x14ac:dyDescent="0.2">
      <c r="A269" s="17" t="str">
        <f t="shared" si="33"/>
        <v/>
      </c>
      <c r="B269" s="18"/>
      <c r="C269" s="19"/>
      <c r="D269" s="19"/>
      <c r="E269" s="19"/>
      <c r="F269" s="19"/>
      <c r="G269" s="19"/>
      <c r="H269" s="17" t="str">
        <f t="shared" si="38"/>
        <v/>
      </c>
      <c r="I269" s="20"/>
      <c r="J269" s="18"/>
      <c r="K269" s="19"/>
      <c r="L269" s="21" t="str">
        <f t="shared" si="39"/>
        <v/>
      </c>
      <c r="M269" s="21" t="str">
        <f>IF(OR(J269="",SUMPRODUCT((Barèmes!$A$6:$A$28="Endurance — Luc Léger (palier)")*(Barèmes!$B$6:$B$28=H269)*(Barèmes!$C$6:$C$28=IF(H269="6ème","Mixte",G269)))=0),"",IF(SUMPRODUCT((Barèmes!$A$6:$A$28="Endurance — Luc Léger (palier)")*(Barèmes!$B$6:$B$28=H269)*(Barèmes!$C$6:$C$28=IF(H269="6ème","Mixte",G269))*(Barèmes!$J$6:$J$28="+"))&gt;0,IF(J269&lt;=SUMIFS(Barèmes!$D$6:$D$28,Barèmes!$A$6:$A$28,"Endurance — Luc Léger (palier)",Barèmes!$B$6:$B$28,H269,Barèmes!$C$6:$C$28,IF(H269="6ème","Mixte",G269)),"à besoin",IF(J269&lt;=SUMIFS(Barèmes!$E$6:$E$28,Barèmes!$A$6:$A$28,"Endurance — Luc Léger (palier)",Barèmes!$B$6:$B$28,H269,Barèmes!$C$6:$C$28,IF(H269="6ème","Mixte",G269)),"fragile","satisfaisant")),IF(J269&gt;=SUMIFS(Barèmes!$D$6:$D$28,Barèmes!$A$6:$A$28,"Endurance — Luc Léger (palier)",Barèmes!$B$6:$B$28,H269,Barèmes!$C$6:$C$28,IF(H269="6ème","Mixte",G269)),"à besoin",IF(J269&gt;=SUMIFS(Barèmes!$E$6:$E$28,Barèmes!$A$6:$A$28,"Endurance — Luc Léger (palier)",Barèmes!$B$6:$B$28,H269,Barèmes!$C$6:$C$28,IF(H269="6ème","Mixte",G269)),"fragile","satisfaisant"))))</f>
        <v/>
      </c>
      <c r="N269" s="21" t="str">
        <f>IF(OR(J269="",SUMPRODUCT((Barèmes!$A$6:$A$28="Endurance — Luc Léger (palier)")*(Barèmes!$B$6:$B$28=H269)*(Barèmes!$C$6:$C$28=IF(H269="6ème","Mixte",G269)))=0),"",IF(SUMPRODUCT((Barèmes!$A$6:$A$28="Endurance — Luc Léger (palier)")*(Barèmes!$B$6:$B$28=H269)*(Barèmes!$C$6:$C$28=IF(H269="6ème","Mixte",G269))*(Barèmes!$J$6:$J$28="+"))&gt;0,IF(J269&lt;=SUMIFS(Barèmes!$F$6:$F$28,Barèmes!$A$6:$A$28,"Endurance — Luc Léger (palier)",Barèmes!$B$6:$B$28,H269,Barèmes!$C$6:$C$28,IF(H269="6ème","Mixte",G269)),Barèmes!$B$2,IF(J269&lt;=SUMIFS(Barèmes!$G$6:$G$28,Barèmes!$A$6:$A$28,"Endurance — Luc Léger (palier)",Barèmes!$B$6:$B$28,H269,Barèmes!$C$6:$C$28,IF(H269="6ème","Mixte",G269)),Barèmes!$C$2,IF(J269&lt;=SUMIFS(Barèmes!$H$6:$H$28,Barèmes!$A$6:$A$28,"Endurance — Luc Léger (palier)",Barèmes!$B$6:$B$28,H269,Barèmes!$C$6:$C$28,IF(H269="6ème","Mixte",G269)),Barèmes!$D$2,IF(J269&lt;=SUMIFS(Barèmes!$I$6:$I$28,Barèmes!$A$6:$A$28,"Endurance — Luc Léger (palier)",Barèmes!$B$6:$B$28,H269,Barèmes!$C$6:$C$28,IF(H269="6ème","Mixte",G269)),Barèmes!$E$2,Barèmes!$F$2)))),IF(J269&gt;=SUMIFS(Barèmes!$F$6:$F$28,Barèmes!$A$6:$A$28,"Endurance — Luc Léger (palier)",Barèmes!$B$6:$B$28,H269,Barèmes!$C$6:$C$28,IF(H269="6ème","Mixte",G269)),Barèmes!$B$2,IF(J269&gt;=SUMIFS(Barèmes!$G$6:$G$28,Barèmes!$A$6:$A$28,"Endurance — Luc Léger (palier)",Barèmes!$B$6:$B$28,H269,Barèmes!$C$6:$C$28,IF(H269="6ème","Mixte",G269)),Barèmes!$C$2,IF(J269&gt;=SUMIFS(Barèmes!$H$6:$H$28,Barèmes!$A$6:$A$28,"Endurance — Luc Léger (palier)",Barèmes!$B$6:$B$28,H269,Barèmes!$C$6:$C$28,IF(H269="6ème","Mixte",G269)),Barèmes!$D$2,IF(J269&gt;=SUMIFS(Barèmes!$I$6:$I$28,Barèmes!$A$6:$A$28,"Endurance — Luc Léger (palier)",Barèmes!$B$6:$B$28,H269,Barèmes!$C$6:$C$28,IF(H269="6ème","Mixte",G269)),Barèmes!$E$2,Barèmes!$F$2))))))</f>
        <v/>
      </c>
      <c r="O269" s="22"/>
      <c r="P269" s="23" t="str">
        <f>IF(OR(O269="",SUMPRODUCT((Barèmes!$A$6:$A$28="Force bas du corps — Saut en longueur (m)")*(Barèmes!$B$6:$B$28=H269)*(Barèmes!$C$6:$C$28=IF(H269="6ème","Mixte",G269)))=0),"",IF(SUMPRODUCT((Barèmes!$A$6:$A$28="Force bas du corps — Saut en longueur (m)")*(Barèmes!$B$6:$B$28=H269)*(Barèmes!$C$6:$C$28=IF(H269="6ème","Mixte",G269))*(Barèmes!$J$6:$J$28="+"))&gt;0,IF(O269&lt;=SUMIFS(Barèmes!$D$6:$D$28,Barèmes!$A$6:$A$28,"Force bas du corps — Saut en longueur (m)",Barèmes!$B$6:$B$28,H269,Barèmes!$C$6:$C$28,IF(H269="6ème","Mixte",G269)),"à besoin",IF(O269&lt;=SUMIFS(Barèmes!$E$6:$E$28,Barèmes!$A$6:$A$28,"Force bas du corps — Saut en longueur (m)",Barèmes!$B$6:$B$28,H269,Barèmes!$C$6:$C$28,IF(H269="6ème","Mixte",G269)),"fragile","satisfaisant")),IF(O269&gt;=SUMIFS(Barèmes!$D$6:$D$28,Barèmes!$A$6:$A$28,"Force bas du corps — Saut en longueur (m)",Barèmes!$B$6:$B$28,H269,Barèmes!$C$6:$C$28,IF(H269="6ème","Mixte",G269)),"à besoin",IF(O269&gt;=SUMIFS(Barèmes!$E$6:$E$28,Barèmes!$A$6:$A$28,"Force bas du corps — Saut en longueur (m)",Barèmes!$B$6:$B$28,H269,Barèmes!$C$6:$C$28,IF(H269="6ème","Mixte",G269)),"fragile","satisfaisant"))))</f>
        <v/>
      </c>
      <c r="Q269" s="23" t="str">
        <f>IF(OR(O269="",SUMPRODUCT((Barèmes!$A$6:$A$28="Force bas du corps — Saut en longueur (m)")*(Barèmes!$B$6:$B$28=H269)*(Barèmes!$C$6:$C$28=IF(H269="6ème","Mixte",G269)))=0),"",IF(SUMPRODUCT((Barèmes!$A$6:$A$28="Force bas du corps — Saut en longueur (m)")*(Barèmes!$B$6:$B$28=H269)*(Barèmes!$C$6:$C$28=IF(H269="6ème","Mixte",G269))*(Barèmes!$J$6:$J$28="+"))&gt;0,IF(O269&lt;=SUMIFS(Barèmes!$F$6:$F$28,Barèmes!$A$6:$A$28,"Force bas du corps — Saut en longueur (m)",Barèmes!$B$6:$B$28,H269,Barèmes!$C$6:$C$28,IF(H269="6ème","Mixte",G269)),Barèmes!$B$2,IF(O269&lt;=SUMIFS(Barèmes!$G$6:$G$28,Barèmes!$A$6:$A$28,"Force bas du corps — Saut en longueur (m)",Barèmes!$B$6:$B$28,H269,Barèmes!$C$6:$C$28,IF(H269="6ème","Mixte",G269)),Barèmes!$C$2,IF(O269&lt;=SUMIFS(Barèmes!$H$6:$H$28,Barèmes!$A$6:$A$28,"Force bas du corps — Saut en longueur (m)",Barèmes!$B$6:$B$28,H269,Barèmes!$C$6:$C$28,IF(H269="6ème","Mixte",G269)),Barèmes!$D$2,IF(O269&lt;=SUMIFS(Barèmes!$I$6:$I$28,Barèmes!$A$6:$A$28,"Force bas du corps — Saut en longueur (m)",Barèmes!$B$6:$B$28,H269,Barèmes!$C$6:$C$28,IF(H269="6ème","Mixte",G269)),Barèmes!$E$2,Barèmes!$F$2)))),IF(O269&gt;=SUMIFS(Barèmes!$F$6:$F$28,Barèmes!$A$6:$A$28,"Force bas du corps — Saut en longueur (m)",Barèmes!$B$6:$B$28,H269,Barèmes!$C$6:$C$28,IF(H269="6ème","Mixte",G269)),Barèmes!$B$2,IF(O269&gt;=SUMIFS(Barèmes!$G$6:$G$28,Barèmes!$A$6:$A$28,"Force bas du corps — Saut en longueur (m)",Barèmes!$B$6:$B$28,H269,Barèmes!$C$6:$C$28,IF(H269="6ème","Mixte",G269)),Barèmes!$C$2,IF(O269&gt;=SUMIFS(Barèmes!$H$6:$H$28,Barèmes!$A$6:$A$28,"Force bas du corps — Saut en longueur (m)",Barèmes!$B$6:$B$28,H269,Barèmes!$C$6:$C$28,IF(H269="6ème","Mixte",G269)),Barèmes!$D$2,IF(O269&gt;=SUMIFS(Barèmes!$I$6:$I$28,Barèmes!$A$6:$A$28,"Force bas du corps — Saut en longueur (m)",Barèmes!$B$6:$B$28,H269,Barèmes!$C$6:$C$28,IF(H269="6ème","Mixte",G269)),Barèmes!$E$2,Barèmes!$F$2))))))</f>
        <v/>
      </c>
      <c r="R269" s="22"/>
      <c r="S269" s="24" t="str">
        <f>IF(OR(R269="",SUMPRODUCT((Barèmes!$A$6:$A$28="Vitesse — 30 m (s)")*(Barèmes!$B$6:$B$28=H269)*(Barèmes!$C$6:$C$28=IF(H269="6ème","Mixte",G269)))=0),"",IF(SUMPRODUCT((Barèmes!$A$6:$A$28="Vitesse — 30 m (s)")*(Barèmes!$B$6:$B$28=H269)*(Barèmes!$C$6:$C$28=IF(H269="6ème","Mixte",G269))*(Barèmes!$J$6:$J$28="+"))&gt;0,IF(R269&lt;=SUMIFS(Barèmes!$D$6:$D$28,Barèmes!$A$6:$A$28,"Vitesse — 30 m (s)",Barèmes!$B$6:$B$28,H269,Barèmes!$C$6:$C$28,IF(H269="6ème","Mixte",G269)),"à besoin",IF(R269&lt;=SUMIFS(Barèmes!$E$6:$E$28,Barèmes!$A$6:$A$28,"Vitesse — 30 m (s)",Barèmes!$B$6:$B$28,H269,Barèmes!$C$6:$C$28,IF(H269="6ème","Mixte",G269)),"fragile","satisfaisant")),IF(R269&gt;=SUMIFS(Barèmes!$D$6:$D$28,Barèmes!$A$6:$A$28,"Vitesse — 30 m (s)",Barèmes!$B$6:$B$28,H269,Barèmes!$C$6:$C$28,IF(H269="6ème","Mixte",G269)),"à besoin",IF(R269&gt;=SUMIFS(Barèmes!$E$6:$E$28,Barèmes!$A$6:$A$28,"Vitesse — 30 m (s)",Barèmes!$B$6:$B$28,H269,Barèmes!$C$6:$C$28,IF(H269="6ème","Mixte",G269)),"fragile","satisfaisant"))))</f>
        <v/>
      </c>
      <c r="T269" s="24" t="str">
        <f>IF(OR(R269="",SUMPRODUCT((Barèmes!$A$6:$A$28="Vitesse — 30 m (s)")*(Barèmes!$B$6:$B$28=H269)*(Barèmes!$C$6:$C$28=IF(H269="6ème","Mixte",G269)))=0),"",IF(SUMPRODUCT((Barèmes!$A$6:$A$28="Vitesse — 30 m (s)")*(Barèmes!$B$6:$B$28=H269)*(Barèmes!$C$6:$C$28=IF(H269="6ème","Mixte",G269))*(Barèmes!$J$6:$J$28="+"))&gt;0,IF(R269&lt;=SUMIFS(Barèmes!$F$6:$F$28,Barèmes!$A$6:$A$28,"Vitesse — 30 m (s)",Barèmes!$B$6:$B$28,H269,Barèmes!$C$6:$C$28,IF(H269="6ème","Mixte",G269)),Barèmes!$B$2,IF(R269&lt;=SUMIFS(Barèmes!$G$6:$G$28,Barèmes!$A$6:$A$28,"Vitesse — 30 m (s)",Barèmes!$B$6:$B$28,H269,Barèmes!$C$6:$C$28,IF(H269="6ème","Mixte",G269)),Barèmes!$C$2,IF(R269&lt;=SUMIFS(Barèmes!$H$6:$H$28,Barèmes!$A$6:$A$28,"Vitesse — 30 m (s)",Barèmes!$B$6:$B$28,H269,Barèmes!$C$6:$C$28,IF(H269="6ème","Mixte",G269)),Barèmes!$D$2,IF(R269&lt;=SUMIFS(Barèmes!$I$6:$I$28,Barèmes!$A$6:$A$28,"Vitesse — 30 m (s)",Barèmes!$B$6:$B$28,H269,Barèmes!$C$6:$C$28,IF(H269="6ème","Mixte",G269)),Barèmes!$E$2,Barèmes!$F$2)))),IF(R269&gt;=SUMIFS(Barèmes!$F$6:$F$28,Barèmes!$A$6:$A$28,"Vitesse — 30 m (s)",Barèmes!$B$6:$B$28,H269,Barèmes!$C$6:$C$28,IF(H269="6ème","Mixte",G269)),Barèmes!$B$2,IF(R269&gt;=SUMIFS(Barèmes!$G$6:$G$28,Barèmes!$A$6:$A$28,"Vitesse — 30 m (s)",Barèmes!$B$6:$B$28,H269,Barèmes!$C$6:$C$28,IF(H269="6ème","Mixte",G269)),Barèmes!$C$2,IF(R269&gt;=SUMIFS(Barèmes!$H$6:$H$28,Barèmes!$A$6:$A$28,"Vitesse — 30 m (s)",Barèmes!$B$6:$B$28,H269,Barèmes!$C$6:$C$28,IF(H269="6ème","Mixte",G269)),Barèmes!$D$2,IF(R269&gt;=SUMIFS(Barèmes!$I$6:$I$28,Barèmes!$A$6:$A$28,"Vitesse — 30 m (s)",Barèmes!$B$6:$B$28,H269,Barèmes!$C$6:$C$28,IF(H269="6ème","Mixte",G269)),Barèmes!$E$2,Barèmes!$F$2))))))</f>
        <v/>
      </c>
      <c r="U269" s="22"/>
      <c r="V269" s="25" t="str">
        <f>IF(OR(U269="",SUMPRODUCT((Barèmes!$A$6:$A$28="Vitesse — 50 m (s)")*(Barèmes!$B$6:$B$28=H269)*(Barèmes!$C$6:$C$28=IF(H269="6ème","Mixte",G269)))=0),"",IF(SUMPRODUCT((Barèmes!$A$6:$A$28="Vitesse — 50 m (s)")*(Barèmes!$B$6:$B$28=H269)*(Barèmes!$C$6:$C$28=IF(H269="6ème","Mixte",G269))*(Barèmes!$J$6:$J$28="+"))&gt;0,IF(U269&lt;=SUMIFS(Barèmes!$D$6:$D$28,Barèmes!$A$6:$A$28,"Vitesse — 50 m (s)",Barèmes!$B$6:$B$28,H269,Barèmes!$C$6:$C$28,IF(H269="6ème","Mixte",G269)),"à besoin",IF(U269&lt;=SUMIFS(Barèmes!$E$6:$E$28,Barèmes!$A$6:$A$28,"Vitesse — 50 m (s)",Barèmes!$B$6:$B$28,H269,Barèmes!$C$6:$C$28,IF(H269="6ème","Mixte",G269)),"fragile","satisfaisant")),IF(U269&gt;=SUMIFS(Barèmes!$D$6:$D$28,Barèmes!$A$6:$A$28,"Vitesse — 50 m (s)",Barèmes!$B$6:$B$28,H269,Barèmes!$C$6:$C$28,IF(H269="6ème","Mixte",G269)),"à besoin",IF(U269&gt;=SUMIFS(Barèmes!$E$6:$E$28,Barèmes!$A$6:$A$28,"Vitesse — 50 m (s)",Barèmes!$B$6:$B$28,H269,Barèmes!$C$6:$C$28,IF(H269="6ème","Mixte",G269)),"fragile","satisfaisant"))))</f>
        <v/>
      </c>
      <c r="W269" s="25" t="str">
        <f>IF(OR(U269="",SUMPRODUCT((Barèmes!$A$6:$A$28="Vitesse — 50 m (s)")*(Barèmes!$B$6:$B$28=H269)*(Barèmes!$C$6:$C$28=IF(H269="6ème","Mixte",G269)))=0),"",IF(SUMPRODUCT((Barèmes!$A$6:$A$28="Vitesse — 50 m (s)")*(Barèmes!$B$6:$B$28=H269)*(Barèmes!$C$6:$C$28=IF(H269="6ème","Mixte",G269))*(Barèmes!$J$6:$J$28="+"))&gt;0,IF(U269&lt;=SUMIFS(Barèmes!$F$6:$F$28,Barèmes!$A$6:$A$28,"Vitesse — 50 m (s)",Barèmes!$B$6:$B$28,H269,Barèmes!$C$6:$C$28,IF(H269="6ème","Mixte",G269)),Barèmes!$B$2,IF(U269&lt;=SUMIFS(Barèmes!$G$6:$G$28,Barèmes!$A$6:$A$28,"Vitesse — 50 m (s)",Barèmes!$B$6:$B$28,H269,Barèmes!$C$6:$C$28,IF(H269="6ème","Mixte",G269)),Barèmes!$C$2,IF(U269&lt;=SUMIFS(Barèmes!$H$6:$H$28,Barèmes!$A$6:$A$28,"Vitesse — 50 m (s)",Barèmes!$B$6:$B$28,H269,Barèmes!$C$6:$C$28,IF(H269="6ème","Mixte",G269)),Barèmes!$D$2,IF(U269&lt;=SUMIFS(Barèmes!$I$6:$I$28,Barèmes!$A$6:$A$28,"Vitesse — 50 m (s)",Barèmes!$B$6:$B$28,H269,Barèmes!$C$6:$C$28,IF(H269="6ème","Mixte",G269)),Barèmes!$E$2,Barèmes!$F$2)))),IF(U269&gt;=SUMIFS(Barèmes!$F$6:$F$28,Barèmes!$A$6:$A$28,"Vitesse — 50 m (s)",Barèmes!$B$6:$B$28,H269,Barèmes!$C$6:$C$28,IF(H269="6ème","Mixte",G269)),Barèmes!$B$2,IF(U269&gt;=SUMIFS(Barèmes!$G$6:$G$28,Barèmes!$A$6:$A$28,"Vitesse — 50 m (s)",Barèmes!$B$6:$B$28,H269,Barèmes!$C$6:$C$28,IF(H269="6ème","Mixte",G269)),Barèmes!$C$2,IF(U269&gt;=SUMIFS(Barèmes!$H$6:$H$28,Barèmes!$A$6:$A$28,"Vitesse — 50 m (s)",Barèmes!$B$6:$B$28,H269,Barèmes!$C$6:$C$28,IF(H269="6ème","Mixte",G269)),Barèmes!$D$2,IF(U269&gt;=SUMIFS(Barèmes!$I$6:$I$28,Barèmes!$A$6:$A$28,"Vitesse — 50 m (s)",Barèmes!$B$6:$B$28,H269,Barèmes!$C$6:$C$28,IF(H269="6ème","Mixte",G269)),Barèmes!$E$2,Barèmes!$F$2))))))</f>
        <v/>
      </c>
      <c r="X269" s="18"/>
      <c r="Y269" s="26" t="str" cm="1">
        <f t="array" ref="Y269">IF(OR(X269="",SUMPRODUCT((Barèmes!$A$6:$A$28="Souplesse (score 1-5)")*(Barèmes!$B$6:$B$28=H269)*(Barèmes!$C$6:$C$28=IF(H269="6ème","Mixte",G269)))=0),"",IF(SUMPRODUCT((Barèmes!$A$6:$A$28="Souplesse (score 1-5)")*(Barèmes!$B$6:$B$28=H269)*(Barèmes!$C$6:$C$28=IF(H269="6ème","Mixte",G269))*(Barèmes!$J$6:$J$28="+"))&gt;0,IF(X269&lt;=SUMIFS(Barèmes!$D$6:$D$28,Barèmes!$A$6:$A$28,"Souplesse (score 1-5)",Barèmes!$B$6:$B$28,H269,Barèmes!$C$6:$C$28,IF(H269="6ème","Mixte",G269)),"à besoin",IF(X269&lt;=SUMIFS(Barèmes!$E$6:$E$28,Barèmes!$A$6:$A$28,"Souplesse (score 1-5)",Barèmes!$B$6:$B$28,H269,Barèmes!$C$6:$C$28,IF(H269="6ème","Mixte",G269)),"fragile","satisfaisant")),IF(X269&gt;=SUMIFS(Barèmes!$D$6:$D$28,Barèmes!$A$6:$A$28,"Souplesse (score 1-5)",Barèmes!$B$6:$B$28,H269,Barèmes!$C$6:$C$28,IF(H269="6ème","Mixte",G269)),"à besoin",IF(X269&gt;=SUMIFS(Barèmes!$E$6:$E$28,Barèmes!$A$6:$A$28,"Souplesse (score 1-5)",Barèmes!$B$6:$B$28,H269,Barèmes!$C$6:$C$28,IF(H269="6ème","Mixte",G269)),"fragile","satisfaisant"))))</f>
        <v/>
      </c>
      <c r="Z269" s="26" t="str" cm="1">
        <f t="array" ref="Z269">IF(OR(X269="",SUMPRODUCT((Barèmes!$A$6:$A$28="Souplesse (score 1-5)")*(Barèmes!$B$6:$B$28=H269)*(Barèmes!$C$6:$C$28=IF(H269="6ème","Mixte",G269)))=0),"",IF(SUMPRODUCT((Barèmes!$A$6:$A$28="Souplesse (score 1-5)")*(Barèmes!$B$6:$B$28=H269)*(Barèmes!$C$6:$C$28=IF(H269="6ème","Mixte",G269))*(Barèmes!$J$6:$J$28="+"))&gt;0,IF(X269&lt;=SUMIFS(Barèmes!$F$6:$F$28,Barèmes!$A$6:$A$28,"Souplesse (score 1-5)",Barèmes!$B$6:$B$28,H269,Barèmes!$C$6:$C$28,IF(H269="6ème","Mixte",G269)),Barèmes!$B$2,IF(X269&lt;=SUMIFS(Barèmes!$G$6:$G$28,Barèmes!$A$6:$A$28,"Souplesse (score 1-5)",Barèmes!$B$6:$B$28,H269,Barèmes!$C$6:$C$28,IF(H269="6ème","Mixte",G269)),Barèmes!$C$2,IF(X269&lt;=SUMIFS(Barèmes!$H$6:$H$28,Barèmes!$A$6:$A$28,"Souplesse (score 1-5)",Barèmes!$B$6:$B$28,H269,Barèmes!$C$6:$C$28,IF(H269="6ème","Mixte",G269)),Barèmes!$D$2,IF(X269&lt;=SUMIFS(Barèmes!$I$6:$I$28,Barèmes!$A$6:$A$28,"Souplesse (score 1-5)",Barèmes!$B$6:$B$28,H269,Barèmes!$C$6:$C$28,IF(H269="6ème","Mixte",G269)),Barèmes!$E$2,Barèmes!$F$2)))),IF(X269&gt;=SUMIFS(Barèmes!$F$6:$F$28,Barèmes!$A$6:$A$28,"Souplesse (score 1-5)",Barèmes!$B$6:$B$28,H269,Barèmes!$C$6:$C$28,IF(H269="6ème","Mixte",G269)),Barèmes!$B$2,IF(X269&gt;=SUMIFS(Barèmes!$G$6:$G$28,Barèmes!$A$6:$A$28,"Souplesse (score 1-5)",Barèmes!$B$6:$B$28,H269,Barèmes!$C$6:$C$28,IF(H269="6ème","Mixte",G269)),Barèmes!$C$2,IF(X269&gt;=SUMIFS(Barèmes!$H$6:$H$28,Barèmes!$A$6:$A$28,"Souplesse (score 1-5)",Barèmes!$B$6:$B$28,H269,Barèmes!$C$6:$C$28,IF(H269="6ème","Mixte",G269)),Barèmes!$D$2,IF(X269&gt;=SUMIFS(Barèmes!$I$6:$I$28,Barèmes!$A$6:$A$28,"Souplesse (score 1-5)",Barèmes!$B$6:$B$28,H269,Barèmes!$C$6:$C$28,IF(H269="6ème","Mixte",G269)),Barèmes!$E$2,Barèmes!$F$2))))))</f>
        <v/>
      </c>
      <c r="AA269" s="22"/>
      <c r="AB269" s="27" t="str">
        <f>IF(OR(AA269="",SUMPRODUCT((Barèmes!$A$6:$A$28="Agilité — T-test 974 (s)")*(Barèmes!$B$6:$B$28=H269)*(Barèmes!$C$6:$C$28=IF(H269="6ème","Mixte",G269)))=0),"",IF(SUMPRODUCT((Barèmes!$A$6:$A$28="Agilité — T-test 974 (s)")*(Barèmes!$B$6:$B$28=H269)*(Barèmes!$C$6:$C$28=IF(H269="6ème","Mixte",G269))*(Barèmes!$J$6:$J$28="+"))&gt;0,IF(AA269&lt;=SUMIFS(Barèmes!$D$6:$D$28,Barèmes!$A$6:$A$28,"Agilité — T-test 974 (s)",Barèmes!$B$6:$B$28,H269,Barèmes!$C$6:$C$28,IF(H269="6ème","Mixte",G269)),"à besoin",IF(AA269&lt;=SUMIFS(Barèmes!$E$6:$E$28,Barèmes!$A$6:$A$28,"Agilité — T-test 974 (s)",Barèmes!$B$6:$B$28,H269,Barèmes!$C$6:$C$28,IF(H269="6ème","Mixte",G269)),"fragile","satisfaisant")),IF(AA269&gt;=SUMIFS(Barèmes!$D$6:$D$28,Barèmes!$A$6:$A$28,"Agilité — T-test 974 (s)",Barèmes!$B$6:$B$28,H269,Barèmes!$C$6:$C$28,IF(H269="6ème","Mixte",G269)),"à besoin",IF(AA269&gt;=SUMIFS(Barèmes!$E$6:$E$28,Barèmes!$A$6:$A$28,"Agilité — T-test 974 (s)",Barèmes!$B$6:$B$28,H269,Barèmes!$C$6:$C$28,IF(H269="6ème","Mixte",G269)),"fragile","satisfaisant"))))</f>
        <v/>
      </c>
      <c r="AC269" s="27" t="str">
        <f>IF(OR(AA269="",SUMPRODUCT((Barèmes!$A$6:$A$28="Agilité — T-test 974 (s)")*(Barèmes!$B$6:$B$28=H269)*(Barèmes!$C$6:$C$28=IF(H269="6ème","Mixte",G269)))=0),"",IF(SUMPRODUCT((Barèmes!$A$6:$A$28="Agilité — T-test 974 (s)")*(Barèmes!$B$6:$B$28=H269)*(Barèmes!$C$6:$C$28=IF(H269="6ème","Mixte",G269))*(Barèmes!$J$6:$J$28="+"))&gt;0,IF(AA269&lt;=SUMIFS(Barèmes!$F$6:$F$28,Barèmes!$A$6:$A$28,"Agilité — T-test 974 (s)",Barèmes!$B$6:$B$28,H269,Barèmes!$C$6:$C$28,IF(H269="6ème","Mixte",G269)),Barèmes!$B$2,IF(AA269&lt;=SUMIFS(Barèmes!$G$6:$G$28,Barèmes!$A$6:$A$28,"Agilité — T-test 974 (s)",Barèmes!$B$6:$B$28,H269,Barèmes!$C$6:$C$28,IF(H269="6ème","Mixte",G269)),Barèmes!$C$2,IF(AA269&lt;=SUMIFS(Barèmes!$H$6:$H$28,Barèmes!$A$6:$A$28,"Agilité — T-test 974 (s)",Barèmes!$B$6:$B$28,H269,Barèmes!$C$6:$C$28,IF(H269="6ème","Mixte",G269)),Barèmes!$D$2,IF(AA269&lt;=SUMIFS(Barèmes!$I$6:$I$28,Barèmes!$A$6:$A$28,"Agilité — T-test 974 (s)",Barèmes!$B$6:$B$28,H269,Barèmes!$C$6:$C$28,IF(H269="6ème","Mixte",G269)),Barèmes!$E$2,Barèmes!$F$2)))),IF(AA269&gt;=SUMIFS(Barèmes!$F$6:$F$28,Barèmes!$A$6:$A$28,"Agilité — T-test 974 (s)",Barèmes!$B$6:$B$28,H269,Barèmes!$C$6:$C$28,IF(H269="6ème","Mixte",G269)),Barèmes!$B$2,IF(AA269&gt;=SUMIFS(Barèmes!$G$6:$G$28,Barèmes!$A$6:$A$28,"Agilité — T-test 974 (s)",Barèmes!$B$6:$B$28,H269,Barèmes!$C$6:$C$28,IF(H269="6ème","Mixte",G269)),Barèmes!$C$2,IF(AA269&gt;=SUMIFS(Barèmes!$H$6:$H$28,Barèmes!$A$6:$A$28,"Agilité — T-test 974 (s)",Barèmes!$B$6:$B$28,H269,Barèmes!$C$6:$C$28,IF(H269="6ème","Mixte",G269)),Barèmes!$D$2,IF(AA269&gt;=SUMIFS(Barèmes!$I$6:$I$28,Barèmes!$A$6:$A$28,"Agilité — T-test 974 (s)",Barèmes!$B$6:$B$28,H269,Barèmes!$C$6:$C$28,IF(H269="6ème","Mixte",G269)),Barèmes!$E$2,Barèmes!$F$2))))))</f>
        <v/>
      </c>
      <c r="AD269" s="28" t="str">
        <f t="shared" si="34"/>
        <v/>
      </c>
      <c r="AE269" s="29" t="str">
        <f t="shared" si="35"/>
        <v/>
      </c>
      <c r="AF269" s="30" t="str">
        <f>IF(OR(AD269="",SUMPRODUCT((Barèmes!$A$6:$A$28="Surcoût d'agilité (s) — technique")*(Barèmes!$B$6:$B$28=H269)*(Barèmes!$C$6:$C$28=IF(H269="6ème","Mixte",G269)))=0),"",IF(SUMPRODUCT((Barèmes!$A$6:$A$28="Surcoût d'agilité (s) — technique")*(Barèmes!$B$6:$B$28=H269)*(Barèmes!$C$6:$C$28=IF(H269="6ème","Mixte",G269))*(Barèmes!$J$6:$J$28="+"))&gt;0,IF(AD269&lt;=SUMIFS(Barèmes!$D$6:$D$28,Barèmes!$A$6:$A$28,"Surcoût d'agilité (s) — technique",Barèmes!$B$6:$B$28,H269,Barèmes!$C$6:$C$28,IF(H269="6ème","Mixte",G269)),"à besoin",IF(AD269&lt;=SUMIFS(Barèmes!$E$6:$E$28,Barèmes!$A$6:$A$28,"Surcoût d'agilité (s) — technique",Barèmes!$B$6:$B$28,H269,Barèmes!$C$6:$C$28,IF(H269="6ème","Mixte",G269)),"fragile","satisfaisant")),IF(AD269&gt;=SUMIFS(Barèmes!$D$6:$D$28,Barèmes!$A$6:$A$28,"Surcoût d'agilité (s) — technique",Barèmes!$B$6:$B$28,H269,Barèmes!$C$6:$C$28,IF(H269="6ème","Mixte",G269)),"à besoin",IF(AD269&gt;=SUMIFS(Barèmes!$E$6:$E$28,Barèmes!$A$6:$A$28,"Surcoût d'agilité (s) — technique",Barèmes!$B$6:$B$28,H269,Barèmes!$C$6:$C$28,IF(H269="6ème","Mixte",G269)),"fragile","satisfaisant"))))</f>
        <v/>
      </c>
      <c r="AG269" s="30" t="str">
        <f>IF(OR(AD269="",SUMPRODUCT((Barèmes!$A$6:$A$28="Surcoût d'agilité (s) — technique")*(Barèmes!$B$6:$B$28=H269)*(Barèmes!$C$6:$C$28=IF(H269="6ème","Mixte",G269)))=0),"",IF(SUMPRODUCT((Barèmes!$A$6:$A$28="Surcoût d'agilité (s) — technique")*(Barèmes!$B$6:$B$28=H269)*(Barèmes!$C$6:$C$28=IF(H269="6ème","Mixte",G269))*(Barèmes!$J$6:$J$28="+"))&gt;0,IF(AD269&lt;=SUMIFS(Barèmes!$F$6:$F$28,Barèmes!$A$6:$A$28,"Surcoût d'agilité (s) — technique",Barèmes!$B$6:$B$28,H269,Barèmes!$C$6:$C$28,IF(H269="6ème","Mixte",G269)),Barèmes!$B$2,IF(AD269&lt;=SUMIFS(Barèmes!$G$6:$G$28,Barèmes!$A$6:$A$28,"Surcoût d'agilité (s) — technique",Barèmes!$B$6:$B$28,H269,Barèmes!$C$6:$C$28,IF(H269="6ème","Mixte",G269)),Barèmes!$C$2,IF(AD269&lt;=SUMIFS(Barèmes!$H$6:$H$28,Barèmes!$A$6:$A$28,"Surcoût d'agilité (s) — technique",Barèmes!$B$6:$B$28,H269,Barèmes!$C$6:$C$28,IF(H269="6ème","Mixte",G269)),Barèmes!$D$2,IF(AD269&lt;=SUMIFS(Barèmes!$I$6:$I$28,Barèmes!$A$6:$A$28,"Surcoût d'agilité (s) — technique",Barèmes!$B$6:$B$28,H269,Barèmes!$C$6:$C$28,IF(H269="6ème","Mixte",G269)),Barèmes!$E$2,Barèmes!$F$2)))),IF(AD269&gt;=SUMIFS(Barèmes!$F$6:$F$28,Barèmes!$A$6:$A$28,"Surcoût d'agilité (s) — technique",Barèmes!$B$6:$B$28,H269,Barèmes!$C$6:$C$28,IF(H269="6ème","Mixte",G269)),Barèmes!$B$2,IF(AD269&gt;=SUMIFS(Barèmes!$G$6:$G$28,Barèmes!$A$6:$A$28,"Surcoût d'agilité (s) — technique",Barèmes!$B$6:$B$28,H269,Barèmes!$C$6:$C$28,IF(H269="6ème","Mixte",G269)),Barèmes!$C$2,IF(AD269&gt;=SUMIFS(Barèmes!$H$6:$H$28,Barèmes!$A$6:$A$28,"Surcoût d'agilité (s) — technique",Barèmes!$B$6:$B$28,H269,Barèmes!$C$6:$C$28,IF(H269="6ème","Mixte",G269)),Barèmes!$D$2,IF(AD269&gt;=SUMIFS(Barèmes!$I$6:$I$28,Barèmes!$A$6:$A$28,"Surcoût d'agilité (s) — technique",Barèmes!$B$6:$B$28,H269,Barèmes!$C$6:$C$28,IF(H269="6ème","Mixte",G269)),Barèmes!$E$2,Barèmes!$F$2))))))</f>
        <v/>
      </c>
      <c r="AH269" s="31" t="str">
        <f>IF((IF(N269="",0,1)+IF(Q269="",0,1)+IF(W269="",0,1)+IF(Z269="",0,1)+IF(AC269="",0,1))=0,"",3*IF(N269=Barèmes!$B$2,1,IF(N269=Barèmes!$C$2,2,IF(N269=Barèmes!$D$2,3,IF(N269=Barèmes!$E$2,4,IF(N269=Barèmes!$F$2,5,0)))))+3*IF(Q269=Barèmes!$B$2,1,IF(Q269=Barèmes!$C$2,2,IF(Q269=Barèmes!$D$2,3,IF(Q269=Barèmes!$E$2,4,IF(Q269=Barèmes!$F$2,5,0)))))+2*IF(W269=Barèmes!$B$2,1,IF(W269=Barèmes!$C$2,2,IF(W269=Barèmes!$D$2,3,IF(W269=Barèmes!$E$2,4,IF(W269=Barèmes!$F$2,5,0)))))+1*IF(Z269=Barèmes!$B$2,1,IF(Z269=Barèmes!$C$2,2,IF(Z269=Barèmes!$D$2,3,IF(Z269=Barèmes!$E$2,4,IF(Z269=Barèmes!$F$2,5,0)))))+1*IF(AC269=Barèmes!$B$2,1,IF(AC269=Barèmes!$C$2,2,IF(AC269=Barèmes!$D$2,3,IF(AC269=Barèmes!$E$2,4,IF(AC269=Barèmes!$F$2,5,0))))))</f>
        <v/>
      </c>
      <c r="AI269" s="31"/>
      <c r="AJ269" s="32" t="str">
        <f>IFERROR(INDEX(Croissance!$B$5:$B$604,MATCH(A269,Croissance!$A$5:$A$604,0)),"")</f>
        <v/>
      </c>
      <c r="AK269" s="32" t="str">
        <f>IFERROR(INDEX(Croissance!$C$5:$C$604,MATCH(A269,Croissance!$A$5:$A$604,0)),"")</f>
        <v/>
      </c>
      <c r="AL269" s="32" t="str">
        <f>IFERROR(INDEX(Croissance!$D$5:$D$604,MATCH(A269,Croissance!$A$5:$A$604,0)),"")</f>
        <v/>
      </c>
      <c r="AM269" s="32" t="str">
        <f>IFERROR(INDEX(Croissance!$E$5:$E$604,MATCH(A269,Croissance!$A$5:$A$604,0)),"")</f>
        <v/>
      </c>
      <c r="AO269" s="33">
        <f t="shared" si="40"/>
        <v>0</v>
      </c>
      <c r="AP269" s="33">
        <f t="shared" si="36"/>
        <v>0</v>
      </c>
      <c r="AQ269" s="33">
        <f>IF(A269="",0,IF(AND(OR('Synthèse classe'!$C$2="Tous",C269='Synthèse classe'!$C$2),OR('Synthèse classe'!$C$3="Toutes",D269='Synthèse classe'!$C$3),OR('Synthèse classe'!$C$4="Toutes",AND('Synthèse classe'!$C$4="Dernière",AP269=1),B269=IFERROR(VALUE('Synthèse classe'!$C$4),0))),1,0))</f>
        <v>0</v>
      </c>
      <c r="AR269" s="34" t="str">
        <f t="shared" si="37"/>
        <v/>
      </c>
    </row>
    <row r="270" spans="1:44" x14ac:dyDescent="0.2">
      <c r="A270" s="17" t="str">
        <f t="shared" si="33"/>
        <v/>
      </c>
      <c r="B270" s="18"/>
      <c r="C270" s="19"/>
      <c r="D270" s="19"/>
      <c r="E270" s="19"/>
      <c r="F270" s="19"/>
      <c r="G270" s="19"/>
      <c r="H270" s="17" t="str">
        <f t="shared" si="38"/>
        <v/>
      </c>
      <c r="I270" s="20"/>
      <c r="J270" s="18"/>
      <c r="K270" s="19"/>
      <c r="L270" s="21" t="str">
        <f t="shared" si="39"/>
        <v/>
      </c>
      <c r="M270" s="21" t="str">
        <f>IF(OR(J270="",SUMPRODUCT((Barèmes!$A$6:$A$28="Endurance — Luc Léger (palier)")*(Barèmes!$B$6:$B$28=H270)*(Barèmes!$C$6:$C$28=IF(H270="6ème","Mixte",G270)))=0),"",IF(SUMPRODUCT((Barèmes!$A$6:$A$28="Endurance — Luc Léger (palier)")*(Barèmes!$B$6:$B$28=H270)*(Barèmes!$C$6:$C$28=IF(H270="6ème","Mixte",G270))*(Barèmes!$J$6:$J$28="+"))&gt;0,IF(J270&lt;=SUMIFS(Barèmes!$D$6:$D$28,Barèmes!$A$6:$A$28,"Endurance — Luc Léger (palier)",Barèmes!$B$6:$B$28,H270,Barèmes!$C$6:$C$28,IF(H270="6ème","Mixte",G270)),"à besoin",IF(J270&lt;=SUMIFS(Barèmes!$E$6:$E$28,Barèmes!$A$6:$A$28,"Endurance — Luc Léger (palier)",Barèmes!$B$6:$B$28,H270,Barèmes!$C$6:$C$28,IF(H270="6ème","Mixte",G270)),"fragile","satisfaisant")),IF(J270&gt;=SUMIFS(Barèmes!$D$6:$D$28,Barèmes!$A$6:$A$28,"Endurance — Luc Léger (palier)",Barèmes!$B$6:$B$28,H270,Barèmes!$C$6:$C$28,IF(H270="6ème","Mixte",G270)),"à besoin",IF(J270&gt;=SUMIFS(Barèmes!$E$6:$E$28,Barèmes!$A$6:$A$28,"Endurance — Luc Léger (palier)",Barèmes!$B$6:$B$28,H270,Barèmes!$C$6:$C$28,IF(H270="6ème","Mixte",G270)),"fragile","satisfaisant"))))</f>
        <v/>
      </c>
      <c r="N270" s="21" t="str">
        <f>IF(OR(J270="",SUMPRODUCT((Barèmes!$A$6:$A$28="Endurance — Luc Léger (palier)")*(Barèmes!$B$6:$B$28=H270)*(Barèmes!$C$6:$C$28=IF(H270="6ème","Mixte",G270)))=0),"",IF(SUMPRODUCT((Barèmes!$A$6:$A$28="Endurance — Luc Léger (palier)")*(Barèmes!$B$6:$B$28=H270)*(Barèmes!$C$6:$C$28=IF(H270="6ème","Mixte",G270))*(Barèmes!$J$6:$J$28="+"))&gt;0,IF(J270&lt;=SUMIFS(Barèmes!$F$6:$F$28,Barèmes!$A$6:$A$28,"Endurance — Luc Léger (palier)",Barèmes!$B$6:$B$28,H270,Barèmes!$C$6:$C$28,IF(H270="6ème","Mixte",G270)),Barèmes!$B$2,IF(J270&lt;=SUMIFS(Barèmes!$G$6:$G$28,Barèmes!$A$6:$A$28,"Endurance — Luc Léger (palier)",Barèmes!$B$6:$B$28,H270,Barèmes!$C$6:$C$28,IF(H270="6ème","Mixte",G270)),Barèmes!$C$2,IF(J270&lt;=SUMIFS(Barèmes!$H$6:$H$28,Barèmes!$A$6:$A$28,"Endurance — Luc Léger (palier)",Barèmes!$B$6:$B$28,H270,Barèmes!$C$6:$C$28,IF(H270="6ème","Mixte",G270)),Barèmes!$D$2,IF(J270&lt;=SUMIFS(Barèmes!$I$6:$I$28,Barèmes!$A$6:$A$28,"Endurance — Luc Léger (palier)",Barèmes!$B$6:$B$28,H270,Barèmes!$C$6:$C$28,IF(H270="6ème","Mixte",G270)),Barèmes!$E$2,Barèmes!$F$2)))),IF(J270&gt;=SUMIFS(Barèmes!$F$6:$F$28,Barèmes!$A$6:$A$28,"Endurance — Luc Léger (palier)",Barèmes!$B$6:$B$28,H270,Barèmes!$C$6:$C$28,IF(H270="6ème","Mixte",G270)),Barèmes!$B$2,IF(J270&gt;=SUMIFS(Barèmes!$G$6:$G$28,Barèmes!$A$6:$A$28,"Endurance — Luc Léger (palier)",Barèmes!$B$6:$B$28,H270,Barèmes!$C$6:$C$28,IF(H270="6ème","Mixte",G270)),Barèmes!$C$2,IF(J270&gt;=SUMIFS(Barèmes!$H$6:$H$28,Barèmes!$A$6:$A$28,"Endurance — Luc Léger (palier)",Barèmes!$B$6:$B$28,H270,Barèmes!$C$6:$C$28,IF(H270="6ème","Mixte",G270)),Barèmes!$D$2,IF(J270&gt;=SUMIFS(Barèmes!$I$6:$I$28,Barèmes!$A$6:$A$28,"Endurance — Luc Léger (palier)",Barèmes!$B$6:$B$28,H270,Barèmes!$C$6:$C$28,IF(H270="6ème","Mixte",G270)),Barèmes!$E$2,Barèmes!$F$2))))))</f>
        <v/>
      </c>
      <c r="O270" s="22"/>
      <c r="P270" s="23" t="str">
        <f>IF(OR(O270="",SUMPRODUCT((Barèmes!$A$6:$A$28="Force bas du corps — Saut en longueur (m)")*(Barèmes!$B$6:$B$28=H270)*(Barèmes!$C$6:$C$28=IF(H270="6ème","Mixte",G270)))=0),"",IF(SUMPRODUCT((Barèmes!$A$6:$A$28="Force bas du corps — Saut en longueur (m)")*(Barèmes!$B$6:$B$28=H270)*(Barèmes!$C$6:$C$28=IF(H270="6ème","Mixte",G270))*(Barèmes!$J$6:$J$28="+"))&gt;0,IF(O270&lt;=SUMIFS(Barèmes!$D$6:$D$28,Barèmes!$A$6:$A$28,"Force bas du corps — Saut en longueur (m)",Barèmes!$B$6:$B$28,H270,Barèmes!$C$6:$C$28,IF(H270="6ème","Mixte",G270)),"à besoin",IF(O270&lt;=SUMIFS(Barèmes!$E$6:$E$28,Barèmes!$A$6:$A$28,"Force bas du corps — Saut en longueur (m)",Barèmes!$B$6:$B$28,H270,Barèmes!$C$6:$C$28,IF(H270="6ème","Mixte",G270)),"fragile","satisfaisant")),IF(O270&gt;=SUMIFS(Barèmes!$D$6:$D$28,Barèmes!$A$6:$A$28,"Force bas du corps — Saut en longueur (m)",Barèmes!$B$6:$B$28,H270,Barèmes!$C$6:$C$28,IF(H270="6ème","Mixte",G270)),"à besoin",IF(O270&gt;=SUMIFS(Barèmes!$E$6:$E$28,Barèmes!$A$6:$A$28,"Force bas du corps — Saut en longueur (m)",Barèmes!$B$6:$B$28,H270,Barèmes!$C$6:$C$28,IF(H270="6ème","Mixte",G270)),"fragile","satisfaisant"))))</f>
        <v/>
      </c>
      <c r="Q270" s="23" t="str">
        <f>IF(OR(O270="",SUMPRODUCT((Barèmes!$A$6:$A$28="Force bas du corps — Saut en longueur (m)")*(Barèmes!$B$6:$B$28=H270)*(Barèmes!$C$6:$C$28=IF(H270="6ème","Mixte",G270)))=0),"",IF(SUMPRODUCT((Barèmes!$A$6:$A$28="Force bas du corps — Saut en longueur (m)")*(Barèmes!$B$6:$B$28=H270)*(Barèmes!$C$6:$C$28=IF(H270="6ème","Mixte",G270))*(Barèmes!$J$6:$J$28="+"))&gt;0,IF(O270&lt;=SUMIFS(Barèmes!$F$6:$F$28,Barèmes!$A$6:$A$28,"Force bas du corps — Saut en longueur (m)",Barèmes!$B$6:$B$28,H270,Barèmes!$C$6:$C$28,IF(H270="6ème","Mixte",G270)),Barèmes!$B$2,IF(O270&lt;=SUMIFS(Barèmes!$G$6:$G$28,Barèmes!$A$6:$A$28,"Force bas du corps — Saut en longueur (m)",Barèmes!$B$6:$B$28,H270,Barèmes!$C$6:$C$28,IF(H270="6ème","Mixte",G270)),Barèmes!$C$2,IF(O270&lt;=SUMIFS(Barèmes!$H$6:$H$28,Barèmes!$A$6:$A$28,"Force bas du corps — Saut en longueur (m)",Barèmes!$B$6:$B$28,H270,Barèmes!$C$6:$C$28,IF(H270="6ème","Mixte",G270)),Barèmes!$D$2,IF(O270&lt;=SUMIFS(Barèmes!$I$6:$I$28,Barèmes!$A$6:$A$28,"Force bas du corps — Saut en longueur (m)",Barèmes!$B$6:$B$28,H270,Barèmes!$C$6:$C$28,IF(H270="6ème","Mixte",G270)),Barèmes!$E$2,Barèmes!$F$2)))),IF(O270&gt;=SUMIFS(Barèmes!$F$6:$F$28,Barèmes!$A$6:$A$28,"Force bas du corps — Saut en longueur (m)",Barèmes!$B$6:$B$28,H270,Barèmes!$C$6:$C$28,IF(H270="6ème","Mixte",G270)),Barèmes!$B$2,IF(O270&gt;=SUMIFS(Barèmes!$G$6:$G$28,Barèmes!$A$6:$A$28,"Force bas du corps — Saut en longueur (m)",Barèmes!$B$6:$B$28,H270,Barèmes!$C$6:$C$28,IF(H270="6ème","Mixte",G270)),Barèmes!$C$2,IF(O270&gt;=SUMIFS(Barèmes!$H$6:$H$28,Barèmes!$A$6:$A$28,"Force bas du corps — Saut en longueur (m)",Barèmes!$B$6:$B$28,H270,Barèmes!$C$6:$C$28,IF(H270="6ème","Mixte",G270)),Barèmes!$D$2,IF(O270&gt;=SUMIFS(Barèmes!$I$6:$I$28,Barèmes!$A$6:$A$28,"Force bas du corps — Saut en longueur (m)",Barèmes!$B$6:$B$28,H270,Barèmes!$C$6:$C$28,IF(H270="6ème","Mixte",G270)),Barèmes!$E$2,Barèmes!$F$2))))))</f>
        <v/>
      </c>
      <c r="R270" s="22"/>
      <c r="S270" s="24" t="str">
        <f>IF(OR(R270="",SUMPRODUCT((Barèmes!$A$6:$A$28="Vitesse — 30 m (s)")*(Barèmes!$B$6:$B$28=H270)*(Barèmes!$C$6:$C$28=IF(H270="6ème","Mixte",G270)))=0),"",IF(SUMPRODUCT((Barèmes!$A$6:$A$28="Vitesse — 30 m (s)")*(Barèmes!$B$6:$B$28=H270)*(Barèmes!$C$6:$C$28=IF(H270="6ème","Mixte",G270))*(Barèmes!$J$6:$J$28="+"))&gt;0,IF(R270&lt;=SUMIFS(Barèmes!$D$6:$D$28,Barèmes!$A$6:$A$28,"Vitesse — 30 m (s)",Barèmes!$B$6:$B$28,H270,Barèmes!$C$6:$C$28,IF(H270="6ème","Mixte",G270)),"à besoin",IF(R270&lt;=SUMIFS(Barèmes!$E$6:$E$28,Barèmes!$A$6:$A$28,"Vitesse — 30 m (s)",Barèmes!$B$6:$B$28,H270,Barèmes!$C$6:$C$28,IF(H270="6ème","Mixte",G270)),"fragile","satisfaisant")),IF(R270&gt;=SUMIFS(Barèmes!$D$6:$D$28,Barèmes!$A$6:$A$28,"Vitesse — 30 m (s)",Barèmes!$B$6:$B$28,H270,Barèmes!$C$6:$C$28,IF(H270="6ème","Mixte",G270)),"à besoin",IF(R270&gt;=SUMIFS(Barèmes!$E$6:$E$28,Barèmes!$A$6:$A$28,"Vitesse — 30 m (s)",Barèmes!$B$6:$B$28,H270,Barèmes!$C$6:$C$28,IF(H270="6ème","Mixte",G270)),"fragile","satisfaisant"))))</f>
        <v/>
      </c>
      <c r="T270" s="24" t="str">
        <f>IF(OR(R270="",SUMPRODUCT((Barèmes!$A$6:$A$28="Vitesse — 30 m (s)")*(Barèmes!$B$6:$B$28=H270)*(Barèmes!$C$6:$C$28=IF(H270="6ème","Mixte",G270)))=0),"",IF(SUMPRODUCT((Barèmes!$A$6:$A$28="Vitesse — 30 m (s)")*(Barèmes!$B$6:$B$28=H270)*(Barèmes!$C$6:$C$28=IF(H270="6ème","Mixte",G270))*(Barèmes!$J$6:$J$28="+"))&gt;0,IF(R270&lt;=SUMIFS(Barèmes!$F$6:$F$28,Barèmes!$A$6:$A$28,"Vitesse — 30 m (s)",Barèmes!$B$6:$B$28,H270,Barèmes!$C$6:$C$28,IF(H270="6ème","Mixte",G270)),Barèmes!$B$2,IF(R270&lt;=SUMIFS(Barèmes!$G$6:$G$28,Barèmes!$A$6:$A$28,"Vitesse — 30 m (s)",Barèmes!$B$6:$B$28,H270,Barèmes!$C$6:$C$28,IF(H270="6ème","Mixte",G270)),Barèmes!$C$2,IF(R270&lt;=SUMIFS(Barèmes!$H$6:$H$28,Barèmes!$A$6:$A$28,"Vitesse — 30 m (s)",Barèmes!$B$6:$B$28,H270,Barèmes!$C$6:$C$28,IF(H270="6ème","Mixte",G270)),Barèmes!$D$2,IF(R270&lt;=SUMIFS(Barèmes!$I$6:$I$28,Barèmes!$A$6:$A$28,"Vitesse — 30 m (s)",Barèmes!$B$6:$B$28,H270,Barèmes!$C$6:$C$28,IF(H270="6ème","Mixte",G270)),Barèmes!$E$2,Barèmes!$F$2)))),IF(R270&gt;=SUMIFS(Barèmes!$F$6:$F$28,Barèmes!$A$6:$A$28,"Vitesse — 30 m (s)",Barèmes!$B$6:$B$28,H270,Barèmes!$C$6:$C$28,IF(H270="6ème","Mixte",G270)),Barèmes!$B$2,IF(R270&gt;=SUMIFS(Barèmes!$G$6:$G$28,Barèmes!$A$6:$A$28,"Vitesse — 30 m (s)",Barèmes!$B$6:$B$28,H270,Barèmes!$C$6:$C$28,IF(H270="6ème","Mixte",G270)),Barèmes!$C$2,IF(R270&gt;=SUMIFS(Barèmes!$H$6:$H$28,Barèmes!$A$6:$A$28,"Vitesse — 30 m (s)",Barèmes!$B$6:$B$28,H270,Barèmes!$C$6:$C$28,IF(H270="6ème","Mixte",G270)),Barèmes!$D$2,IF(R270&gt;=SUMIFS(Barèmes!$I$6:$I$28,Barèmes!$A$6:$A$28,"Vitesse — 30 m (s)",Barèmes!$B$6:$B$28,H270,Barèmes!$C$6:$C$28,IF(H270="6ème","Mixte",G270)),Barèmes!$E$2,Barèmes!$F$2))))))</f>
        <v/>
      </c>
      <c r="U270" s="22"/>
      <c r="V270" s="25" t="str">
        <f>IF(OR(U270="",SUMPRODUCT((Barèmes!$A$6:$A$28="Vitesse — 50 m (s)")*(Barèmes!$B$6:$B$28=H270)*(Barèmes!$C$6:$C$28=IF(H270="6ème","Mixte",G270)))=0),"",IF(SUMPRODUCT((Barèmes!$A$6:$A$28="Vitesse — 50 m (s)")*(Barèmes!$B$6:$B$28=H270)*(Barèmes!$C$6:$C$28=IF(H270="6ème","Mixte",G270))*(Barèmes!$J$6:$J$28="+"))&gt;0,IF(U270&lt;=SUMIFS(Barèmes!$D$6:$D$28,Barèmes!$A$6:$A$28,"Vitesse — 50 m (s)",Barèmes!$B$6:$B$28,H270,Barèmes!$C$6:$C$28,IF(H270="6ème","Mixte",G270)),"à besoin",IF(U270&lt;=SUMIFS(Barèmes!$E$6:$E$28,Barèmes!$A$6:$A$28,"Vitesse — 50 m (s)",Barèmes!$B$6:$B$28,H270,Barèmes!$C$6:$C$28,IF(H270="6ème","Mixte",G270)),"fragile","satisfaisant")),IF(U270&gt;=SUMIFS(Barèmes!$D$6:$D$28,Barèmes!$A$6:$A$28,"Vitesse — 50 m (s)",Barèmes!$B$6:$B$28,H270,Barèmes!$C$6:$C$28,IF(H270="6ème","Mixte",G270)),"à besoin",IF(U270&gt;=SUMIFS(Barèmes!$E$6:$E$28,Barèmes!$A$6:$A$28,"Vitesse — 50 m (s)",Barèmes!$B$6:$B$28,H270,Barèmes!$C$6:$C$28,IF(H270="6ème","Mixte",G270)),"fragile","satisfaisant"))))</f>
        <v/>
      </c>
      <c r="W270" s="25" t="str">
        <f>IF(OR(U270="",SUMPRODUCT((Barèmes!$A$6:$A$28="Vitesse — 50 m (s)")*(Barèmes!$B$6:$B$28=H270)*(Barèmes!$C$6:$C$28=IF(H270="6ème","Mixte",G270)))=0),"",IF(SUMPRODUCT((Barèmes!$A$6:$A$28="Vitesse — 50 m (s)")*(Barèmes!$B$6:$B$28=H270)*(Barèmes!$C$6:$C$28=IF(H270="6ème","Mixte",G270))*(Barèmes!$J$6:$J$28="+"))&gt;0,IF(U270&lt;=SUMIFS(Barèmes!$F$6:$F$28,Barèmes!$A$6:$A$28,"Vitesse — 50 m (s)",Barèmes!$B$6:$B$28,H270,Barèmes!$C$6:$C$28,IF(H270="6ème","Mixte",G270)),Barèmes!$B$2,IF(U270&lt;=SUMIFS(Barèmes!$G$6:$G$28,Barèmes!$A$6:$A$28,"Vitesse — 50 m (s)",Barèmes!$B$6:$B$28,H270,Barèmes!$C$6:$C$28,IF(H270="6ème","Mixte",G270)),Barèmes!$C$2,IF(U270&lt;=SUMIFS(Barèmes!$H$6:$H$28,Barèmes!$A$6:$A$28,"Vitesse — 50 m (s)",Barèmes!$B$6:$B$28,H270,Barèmes!$C$6:$C$28,IF(H270="6ème","Mixte",G270)),Barèmes!$D$2,IF(U270&lt;=SUMIFS(Barèmes!$I$6:$I$28,Barèmes!$A$6:$A$28,"Vitesse — 50 m (s)",Barèmes!$B$6:$B$28,H270,Barèmes!$C$6:$C$28,IF(H270="6ème","Mixte",G270)),Barèmes!$E$2,Barèmes!$F$2)))),IF(U270&gt;=SUMIFS(Barèmes!$F$6:$F$28,Barèmes!$A$6:$A$28,"Vitesse — 50 m (s)",Barèmes!$B$6:$B$28,H270,Barèmes!$C$6:$C$28,IF(H270="6ème","Mixte",G270)),Barèmes!$B$2,IF(U270&gt;=SUMIFS(Barèmes!$G$6:$G$28,Barèmes!$A$6:$A$28,"Vitesse — 50 m (s)",Barèmes!$B$6:$B$28,H270,Barèmes!$C$6:$C$28,IF(H270="6ème","Mixte",G270)),Barèmes!$C$2,IF(U270&gt;=SUMIFS(Barèmes!$H$6:$H$28,Barèmes!$A$6:$A$28,"Vitesse — 50 m (s)",Barèmes!$B$6:$B$28,H270,Barèmes!$C$6:$C$28,IF(H270="6ème","Mixte",G270)),Barèmes!$D$2,IF(U270&gt;=SUMIFS(Barèmes!$I$6:$I$28,Barèmes!$A$6:$A$28,"Vitesse — 50 m (s)",Barèmes!$B$6:$B$28,H270,Barèmes!$C$6:$C$28,IF(H270="6ème","Mixte",G270)),Barèmes!$E$2,Barèmes!$F$2))))))</f>
        <v/>
      </c>
      <c r="X270" s="18"/>
      <c r="Y270" s="26" t="str" cm="1">
        <f t="array" ref="Y270">IF(OR(X270="",SUMPRODUCT((Barèmes!$A$6:$A$28="Souplesse (score 1-5)")*(Barèmes!$B$6:$B$28=H270)*(Barèmes!$C$6:$C$28=IF(H270="6ème","Mixte",G270)))=0),"",IF(SUMPRODUCT((Barèmes!$A$6:$A$28="Souplesse (score 1-5)")*(Barèmes!$B$6:$B$28=H270)*(Barèmes!$C$6:$C$28=IF(H270="6ème","Mixte",G270))*(Barèmes!$J$6:$J$28="+"))&gt;0,IF(X270&lt;=SUMIFS(Barèmes!$D$6:$D$28,Barèmes!$A$6:$A$28,"Souplesse (score 1-5)",Barèmes!$B$6:$B$28,H270,Barèmes!$C$6:$C$28,IF(H270="6ème","Mixte",G270)),"à besoin",IF(X270&lt;=SUMIFS(Barèmes!$E$6:$E$28,Barèmes!$A$6:$A$28,"Souplesse (score 1-5)",Barèmes!$B$6:$B$28,H270,Barèmes!$C$6:$C$28,IF(H270="6ème","Mixte",G270)),"fragile","satisfaisant")),IF(X270&gt;=SUMIFS(Barèmes!$D$6:$D$28,Barèmes!$A$6:$A$28,"Souplesse (score 1-5)",Barèmes!$B$6:$B$28,H270,Barèmes!$C$6:$C$28,IF(H270="6ème","Mixte",G270)),"à besoin",IF(X270&gt;=SUMIFS(Barèmes!$E$6:$E$28,Barèmes!$A$6:$A$28,"Souplesse (score 1-5)",Barèmes!$B$6:$B$28,H270,Barèmes!$C$6:$C$28,IF(H270="6ème","Mixte",G270)),"fragile","satisfaisant"))))</f>
        <v/>
      </c>
      <c r="Z270" s="26" t="str" cm="1">
        <f t="array" ref="Z270">IF(OR(X270="",SUMPRODUCT((Barèmes!$A$6:$A$28="Souplesse (score 1-5)")*(Barèmes!$B$6:$B$28=H270)*(Barèmes!$C$6:$C$28=IF(H270="6ème","Mixte",G270)))=0),"",IF(SUMPRODUCT((Barèmes!$A$6:$A$28="Souplesse (score 1-5)")*(Barèmes!$B$6:$B$28=H270)*(Barèmes!$C$6:$C$28=IF(H270="6ème","Mixte",G270))*(Barèmes!$J$6:$J$28="+"))&gt;0,IF(X270&lt;=SUMIFS(Barèmes!$F$6:$F$28,Barèmes!$A$6:$A$28,"Souplesse (score 1-5)",Barèmes!$B$6:$B$28,H270,Barèmes!$C$6:$C$28,IF(H270="6ème","Mixte",G270)),Barèmes!$B$2,IF(X270&lt;=SUMIFS(Barèmes!$G$6:$G$28,Barèmes!$A$6:$A$28,"Souplesse (score 1-5)",Barèmes!$B$6:$B$28,H270,Barèmes!$C$6:$C$28,IF(H270="6ème","Mixte",G270)),Barèmes!$C$2,IF(X270&lt;=SUMIFS(Barèmes!$H$6:$H$28,Barèmes!$A$6:$A$28,"Souplesse (score 1-5)",Barèmes!$B$6:$B$28,H270,Barèmes!$C$6:$C$28,IF(H270="6ème","Mixte",G270)),Barèmes!$D$2,IF(X270&lt;=SUMIFS(Barèmes!$I$6:$I$28,Barèmes!$A$6:$A$28,"Souplesse (score 1-5)",Barèmes!$B$6:$B$28,H270,Barèmes!$C$6:$C$28,IF(H270="6ème","Mixte",G270)),Barèmes!$E$2,Barèmes!$F$2)))),IF(X270&gt;=SUMIFS(Barèmes!$F$6:$F$28,Barèmes!$A$6:$A$28,"Souplesse (score 1-5)",Barèmes!$B$6:$B$28,H270,Barèmes!$C$6:$C$28,IF(H270="6ème","Mixte",G270)),Barèmes!$B$2,IF(X270&gt;=SUMIFS(Barèmes!$G$6:$G$28,Barèmes!$A$6:$A$28,"Souplesse (score 1-5)",Barèmes!$B$6:$B$28,H270,Barèmes!$C$6:$C$28,IF(H270="6ème","Mixte",G270)),Barèmes!$C$2,IF(X270&gt;=SUMIFS(Barèmes!$H$6:$H$28,Barèmes!$A$6:$A$28,"Souplesse (score 1-5)",Barèmes!$B$6:$B$28,H270,Barèmes!$C$6:$C$28,IF(H270="6ème","Mixte",G270)),Barèmes!$D$2,IF(X270&gt;=SUMIFS(Barèmes!$I$6:$I$28,Barèmes!$A$6:$A$28,"Souplesse (score 1-5)",Barèmes!$B$6:$B$28,H270,Barèmes!$C$6:$C$28,IF(H270="6ème","Mixte",G270)),Barèmes!$E$2,Barèmes!$F$2))))))</f>
        <v/>
      </c>
      <c r="AA270" s="22"/>
      <c r="AB270" s="27" t="str">
        <f>IF(OR(AA270="",SUMPRODUCT((Barèmes!$A$6:$A$28="Agilité — T-test 974 (s)")*(Barèmes!$B$6:$B$28=H270)*(Barèmes!$C$6:$C$28=IF(H270="6ème","Mixte",G270)))=0),"",IF(SUMPRODUCT((Barèmes!$A$6:$A$28="Agilité — T-test 974 (s)")*(Barèmes!$B$6:$B$28=H270)*(Barèmes!$C$6:$C$28=IF(H270="6ème","Mixte",G270))*(Barèmes!$J$6:$J$28="+"))&gt;0,IF(AA270&lt;=SUMIFS(Barèmes!$D$6:$D$28,Barèmes!$A$6:$A$28,"Agilité — T-test 974 (s)",Barèmes!$B$6:$B$28,H270,Barèmes!$C$6:$C$28,IF(H270="6ème","Mixte",G270)),"à besoin",IF(AA270&lt;=SUMIFS(Barèmes!$E$6:$E$28,Barèmes!$A$6:$A$28,"Agilité — T-test 974 (s)",Barèmes!$B$6:$B$28,H270,Barèmes!$C$6:$C$28,IF(H270="6ème","Mixte",G270)),"fragile","satisfaisant")),IF(AA270&gt;=SUMIFS(Barèmes!$D$6:$D$28,Barèmes!$A$6:$A$28,"Agilité — T-test 974 (s)",Barèmes!$B$6:$B$28,H270,Barèmes!$C$6:$C$28,IF(H270="6ème","Mixte",G270)),"à besoin",IF(AA270&gt;=SUMIFS(Barèmes!$E$6:$E$28,Barèmes!$A$6:$A$28,"Agilité — T-test 974 (s)",Barèmes!$B$6:$B$28,H270,Barèmes!$C$6:$C$28,IF(H270="6ème","Mixte",G270)),"fragile","satisfaisant"))))</f>
        <v/>
      </c>
      <c r="AC270" s="27" t="str">
        <f>IF(OR(AA270="",SUMPRODUCT((Barèmes!$A$6:$A$28="Agilité — T-test 974 (s)")*(Barèmes!$B$6:$B$28=H270)*(Barèmes!$C$6:$C$28=IF(H270="6ème","Mixte",G270)))=0),"",IF(SUMPRODUCT((Barèmes!$A$6:$A$28="Agilité — T-test 974 (s)")*(Barèmes!$B$6:$B$28=H270)*(Barèmes!$C$6:$C$28=IF(H270="6ème","Mixte",G270))*(Barèmes!$J$6:$J$28="+"))&gt;0,IF(AA270&lt;=SUMIFS(Barèmes!$F$6:$F$28,Barèmes!$A$6:$A$28,"Agilité — T-test 974 (s)",Barèmes!$B$6:$B$28,H270,Barèmes!$C$6:$C$28,IF(H270="6ème","Mixte",G270)),Barèmes!$B$2,IF(AA270&lt;=SUMIFS(Barèmes!$G$6:$G$28,Barèmes!$A$6:$A$28,"Agilité — T-test 974 (s)",Barèmes!$B$6:$B$28,H270,Barèmes!$C$6:$C$28,IF(H270="6ème","Mixte",G270)),Barèmes!$C$2,IF(AA270&lt;=SUMIFS(Barèmes!$H$6:$H$28,Barèmes!$A$6:$A$28,"Agilité — T-test 974 (s)",Barèmes!$B$6:$B$28,H270,Barèmes!$C$6:$C$28,IF(H270="6ème","Mixte",G270)),Barèmes!$D$2,IF(AA270&lt;=SUMIFS(Barèmes!$I$6:$I$28,Barèmes!$A$6:$A$28,"Agilité — T-test 974 (s)",Barèmes!$B$6:$B$28,H270,Barèmes!$C$6:$C$28,IF(H270="6ème","Mixte",G270)),Barèmes!$E$2,Barèmes!$F$2)))),IF(AA270&gt;=SUMIFS(Barèmes!$F$6:$F$28,Barèmes!$A$6:$A$28,"Agilité — T-test 974 (s)",Barèmes!$B$6:$B$28,H270,Barèmes!$C$6:$C$28,IF(H270="6ème","Mixte",G270)),Barèmes!$B$2,IF(AA270&gt;=SUMIFS(Barèmes!$G$6:$G$28,Barèmes!$A$6:$A$28,"Agilité — T-test 974 (s)",Barèmes!$B$6:$B$28,H270,Barèmes!$C$6:$C$28,IF(H270="6ème","Mixte",G270)),Barèmes!$C$2,IF(AA270&gt;=SUMIFS(Barèmes!$H$6:$H$28,Barèmes!$A$6:$A$28,"Agilité — T-test 974 (s)",Barèmes!$B$6:$B$28,H270,Barèmes!$C$6:$C$28,IF(H270="6ème","Mixte",G270)),Barèmes!$D$2,IF(AA270&gt;=SUMIFS(Barèmes!$I$6:$I$28,Barèmes!$A$6:$A$28,"Agilité — T-test 974 (s)",Barèmes!$B$6:$B$28,H270,Barèmes!$C$6:$C$28,IF(H270="6ème","Mixte",G270)),Barèmes!$E$2,Barèmes!$F$2))))))</f>
        <v/>
      </c>
      <c r="AD270" s="28" t="str">
        <f t="shared" si="34"/>
        <v/>
      </c>
      <c r="AE270" s="29" t="str">
        <f t="shared" si="35"/>
        <v/>
      </c>
      <c r="AF270" s="30" t="str">
        <f>IF(OR(AD270="",SUMPRODUCT((Barèmes!$A$6:$A$28="Surcoût d'agilité (s) — technique")*(Barèmes!$B$6:$B$28=H270)*(Barèmes!$C$6:$C$28=IF(H270="6ème","Mixte",G270)))=0),"",IF(SUMPRODUCT((Barèmes!$A$6:$A$28="Surcoût d'agilité (s) — technique")*(Barèmes!$B$6:$B$28=H270)*(Barèmes!$C$6:$C$28=IF(H270="6ème","Mixte",G270))*(Barèmes!$J$6:$J$28="+"))&gt;0,IF(AD270&lt;=SUMIFS(Barèmes!$D$6:$D$28,Barèmes!$A$6:$A$28,"Surcoût d'agilité (s) — technique",Barèmes!$B$6:$B$28,H270,Barèmes!$C$6:$C$28,IF(H270="6ème","Mixte",G270)),"à besoin",IF(AD270&lt;=SUMIFS(Barèmes!$E$6:$E$28,Barèmes!$A$6:$A$28,"Surcoût d'agilité (s) — technique",Barèmes!$B$6:$B$28,H270,Barèmes!$C$6:$C$28,IF(H270="6ème","Mixte",G270)),"fragile","satisfaisant")),IF(AD270&gt;=SUMIFS(Barèmes!$D$6:$D$28,Barèmes!$A$6:$A$28,"Surcoût d'agilité (s) — technique",Barèmes!$B$6:$B$28,H270,Barèmes!$C$6:$C$28,IF(H270="6ème","Mixte",G270)),"à besoin",IF(AD270&gt;=SUMIFS(Barèmes!$E$6:$E$28,Barèmes!$A$6:$A$28,"Surcoût d'agilité (s) — technique",Barèmes!$B$6:$B$28,H270,Barèmes!$C$6:$C$28,IF(H270="6ème","Mixte",G270)),"fragile","satisfaisant"))))</f>
        <v/>
      </c>
      <c r="AG270" s="30" t="str">
        <f>IF(OR(AD270="",SUMPRODUCT((Barèmes!$A$6:$A$28="Surcoût d'agilité (s) — technique")*(Barèmes!$B$6:$B$28=H270)*(Barèmes!$C$6:$C$28=IF(H270="6ème","Mixte",G270)))=0),"",IF(SUMPRODUCT((Barèmes!$A$6:$A$28="Surcoût d'agilité (s) — technique")*(Barèmes!$B$6:$B$28=H270)*(Barèmes!$C$6:$C$28=IF(H270="6ème","Mixte",G270))*(Barèmes!$J$6:$J$28="+"))&gt;0,IF(AD270&lt;=SUMIFS(Barèmes!$F$6:$F$28,Barèmes!$A$6:$A$28,"Surcoût d'agilité (s) — technique",Barèmes!$B$6:$B$28,H270,Barèmes!$C$6:$C$28,IF(H270="6ème","Mixte",G270)),Barèmes!$B$2,IF(AD270&lt;=SUMIFS(Barèmes!$G$6:$G$28,Barèmes!$A$6:$A$28,"Surcoût d'agilité (s) — technique",Barèmes!$B$6:$B$28,H270,Barèmes!$C$6:$C$28,IF(H270="6ème","Mixte",G270)),Barèmes!$C$2,IF(AD270&lt;=SUMIFS(Barèmes!$H$6:$H$28,Barèmes!$A$6:$A$28,"Surcoût d'agilité (s) — technique",Barèmes!$B$6:$B$28,H270,Barèmes!$C$6:$C$28,IF(H270="6ème","Mixte",G270)),Barèmes!$D$2,IF(AD270&lt;=SUMIFS(Barèmes!$I$6:$I$28,Barèmes!$A$6:$A$28,"Surcoût d'agilité (s) — technique",Barèmes!$B$6:$B$28,H270,Barèmes!$C$6:$C$28,IF(H270="6ème","Mixte",G270)),Barèmes!$E$2,Barèmes!$F$2)))),IF(AD270&gt;=SUMIFS(Barèmes!$F$6:$F$28,Barèmes!$A$6:$A$28,"Surcoût d'agilité (s) — technique",Barèmes!$B$6:$B$28,H270,Barèmes!$C$6:$C$28,IF(H270="6ème","Mixte",G270)),Barèmes!$B$2,IF(AD270&gt;=SUMIFS(Barèmes!$G$6:$G$28,Barèmes!$A$6:$A$28,"Surcoût d'agilité (s) — technique",Barèmes!$B$6:$B$28,H270,Barèmes!$C$6:$C$28,IF(H270="6ème","Mixte",G270)),Barèmes!$C$2,IF(AD270&gt;=SUMIFS(Barèmes!$H$6:$H$28,Barèmes!$A$6:$A$28,"Surcoût d'agilité (s) — technique",Barèmes!$B$6:$B$28,H270,Barèmes!$C$6:$C$28,IF(H270="6ème","Mixte",G270)),Barèmes!$D$2,IF(AD270&gt;=SUMIFS(Barèmes!$I$6:$I$28,Barèmes!$A$6:$A$28,"Surcoût d'agilité (s) — technique",Barèmes!$B$6:$B$28,H270,Barèmes!$C$6:$C$28,IF(H270="6ème","Mixte",G270)),Barèmes!$E$2,Barèmes!$F$2))))))</f>
        <v/>
      </c>
      <c r="AH270" s="31" t="str">
        <f>IF((IF(N270="",0,1)+IF(Q270="",0,1)+IF(W270="",0,1)+IF(Z270="",0,1)+IF(AC270="",0,1))=0,"",3*IF(N270=Barèmes!$B$2,1,IF(N270=Barèmes!$C$2,2,IF(N270=Barèmes!$D$2,3,IF(N270=Barèmes!$E$2,4,IF(N270=Barèmes!$F$2,5,0)))))+3*IF(Q270=Barèmes!$B$2,1,IF(Q270=Barèmes!$C$2,2,IF(Q270=Barèmes!$D$2,3,IF(Q270=Barèmes!$E$2,4,IF(Q270=Barèmes!$F$2,5,0)))))+2*IF(W270=Barèmes!$B$2,1,IF(W270=Barèmes!$C$2,2,IF(W270=Barèmes!$D$2,3,IF(W270=Barèmes!$E$2,4,IF(W270=Barèmes!$F$2,5,0)))))+1*IF(Z270=Barèmes!$B$2,1,IF(Z270=Barèmes!$C$2,2,IF(Z270=Barèmes!$D$2,3,IF(Z270=Barèmes!$E$2,4,IF(Z270=Barèmes!$F$2,5,0)))))+1*IF(AC270=Barèmes!$B$2,1,IF(AC270=Barèmes!$C$2,2,IF(AC270=Barèmes!$D$2,3,IF(AC270=Barèmes!$E$2,4,IF(AC270=Barèmes!$F$2,5,0))))))</f>
        <v/>
      </c>
      <c r="AI270" s="31"/>
      <c r="AJ270" s="32" t="str">
        <f>IFERROR(INDEX(Croissance!$B$5:$B$604,MATCH(A270,Croissance!$A$5:$A$604,0)),"")</f>
        <v/>
      </c>
      <c r="AK270" s="32" t="str">
        <f>IFERROR(INDEX(Croissance!$C$5:$C$604,MATCH(A270,Croissance!$A$5:$A$604,0)),"")</f>
        <v/>
      </c>
      <c r="AL270" s="32" t="str">
        <f>IFERROR(INDEX(Croissance!$D$5:$D$604,MATCH(A270,Croissance!$A$5:$A$604,0)),"")</f>
        <v/>
      </c>
      <c r="AM270" s="32" t="str">
        <f>IFERROR(INDEX(Croissance!$E$5:$E$604,MATCH(A270,Croissance!$A$5:$A$604,0)),"")</f>
        <v/>
      </c>
      <c r="AO270" s="33">
        <f t="shared" si="40"/>
        <v>0</v>
      </c>
      <c r="AP270" s="33">
        <f t="shared" si="36"/>
        <v>0</v>
      </c>
      <c r="AQ270" s="33">
        <f>IF(A270="",0,IF(AND(OR('Synthèse classe'!$C$2="Tous",C270='Synthèse classe'!$C$2),OR('Synthèse classe'!$C$3="Toutes",D270='Synthèse classe'!$C$3),OR('Synthèse classe'!$C$4="Toutes",AND('Synthèse classe'!$C$4="Dernière",AP270=1),B270=IFERROR(VALUE('Synthèse classe'!$C$4),0))),1,0))</f>
        <v>0</v>
      </c>
      <c r="AR270" s="34" t="str">
        <f t="shared" si="37"/>
        <v/>
      </c>
    </row>
    <row r="271" spans="1:44" x14ac:dyDescent="0.2">
      <c r="A271" s="17" t="str">
        <f t="shared" si="33"/>
        <v/>
      </c>
      <c r="B271" s="18"/>
      <c r="C271" s="19"/>
      <c r="D271" s="19"/>
      <c r="E271" s="19"/>
      <c r="F271" s="19"/>
      <c r="G271" s="19"/>
      <c r="H271" s="17" t="str">
        <f t="shared" si="38"/>
        <v/>
      </c>
      <c r="I271" s="20"/>
      <c r="J271" s="18"/>
      <c r="K271" s="19"/>
      <c r="L271" s="21" t="str">
        <f t="shared" si="39"/>
        <v/>
      </c>
      <c r="M271" s="21" t="str">
        <f>IF(OR(J271="",SUMPRODUCT((Barèmes!$A$6:$A$28="Endurance — Luc Léger (palier)")*(Barèmes!$B$6:$B$28=H271)*(Barèmes!$C$6:$C$28=IF(H271="6ème","Mixte",G271)))=0),"",IF(SUMPRODUCT((Barèmes!$A$6:$A$28="Endurance — Luc Léger (palier)")*(Barèmes!$B$6:$B$28=H271)*(Barèmes!$C$6:$C$28=IF(H271="6ème","Mixte",G271))*(Barèmes!$J$6:$J$28="+"))&gt;0,IF(J271&lt;=SUMIFS(Barèmes!$D$6:$D$28,Barèmes!$A$6:$A$28,"Endurance — Luc Léger (palier)",Barèmes!$B$6:$B$28,H271,Barèmes!$C$6:$C$28,IF(H271="6ème","Mixte",G271)),"à besoin",IF(J271&lt;=SUMIFS(Barèmes!$E$6:$E$28,Barèmes!$A$6:$A$28,"Endurance — Luc Léger (palier)",Barèmes!$B$6:$B$28,H271,Barèmes!$C$6:$C$28,IF(H271="6ème","Mixte",G271)),"fragile","satisfaisant")),IF(J271&gt;=SUMIFS(Barèmes!$D$6:$D$28,Barèmes!$A$6:$A$28,"Endurance — Luc Léger (palier)",Barèmes!$B$6:$B$28,H271,Barèmes!$C$6:$C$28,IF(H271="6ème","Mixte",G271)),"à besoin",IF(J271&gt;=SUMIFS(Barèmes!$E$6:$E$28,Barèmes!$A$6:$A$28,"Endurance — Luc Léger (palier)",Barèmes!$B$6:$B$28,H271,Barèmes!$C$6:$C$28,IF(H271="6ème","Mixte",G271)),"fragile","satisfaisant"))))</f>
        <v/>
      </c>
      <c r="N271" s="21" t="str">
        <f>IF(OR(J271="",SUMPRODUCT((Barèmes!$A$6:$A$28="Endurance — Luc Léger (palier)")*(Barèmes!$B$6:$B$28=H271)*(Barèmes!$C$6:$C$28=IF(H271="6ème","Mixte",G271)))=0),"",IF(SUMPRODUCT((Barèmes!$A$6:$A$28="Endurance — Luc Léger (palier)")*(Barèmes!$B$6:$B$28=H271)*(Barèmes!$C$6:$C$28=IF(H271="6ème","Mixte",G271))*(Barèmes!$J$6:$J$28="+"))&gt;0,IF(J271&lt;=SUMIFS(Barèmes!$F$6:$F$28,Barèmes!$A$6:$A$28,"Endurance — Luc Léger (palier)",Barèmes!$B$6:$B$28,H271,Barèmes!$C$6:$C$28,IF(H271="6ème","Mixte",G271)),Barèmes!$B$2,IF(J271&lt;=SUMIFS(Barèmes!$G$6:$G$28,Barèmes!$A$6:$A$28,"Endurance — Luc Léger (palier)",Barèmes!$B$6:$B$28,H271,Barèmes!$C$6:$C$28,IF(H271="6ème","Mixte",G271)),Barèmes!$C$2,IF(J271&lt;=SUMIFS(Barèmes!$H$6:$H$28,Barèmes!$A$6:$A$28,"Endurance — Luc Léger (palier)",Barèmes!$B$6:$B$28,H271,Barèmes!$C$6:$C$28,IF(H271="6ème","Mixte",G271)),Barèmes!$D$2,IF(J271&lt;=SUMIFS(Barèmes!$I$6:$I$28,Barèmes!$A$6:$A$28,"Endurance — Luc Léger (palier)",Barèmes!$B$6:$B$28,H271,Barèmes!$C$6:$C$28,IF(H271="6ème","Mixte",G271)),Barèmes!$E$2,Barèmes!$F$2)))),IF(J271&gt;=SUMIFS(Barèmes!$F$6:$F$28,Barèmes!$A$6:$A$28,"Endurance — Luc Léger (palier)",Barèmes!$B$6:$B$28,H271,Barèmes!$C$6:$C$28,IF(H271="6ème","Mixte",G271)),Barèmes!$B$2,IF(J271&gt;=SUMIFS(Barèmes!$G$6:$G$28,Barèmes!$A$6:$A$28,"Endurance — Luc Léger (palier)",Barèmes!$B$6:$B$28,H271,Barèmes!$C$6:$C$28,IF(H271="6ème","Mixte",G271)),Barèmes!$C$2,IF(J271&gt;=SUMIFS(Barèmes!$H$6:$H$28,Barèmes!$A$6:$A$28,"Endurance — Luc Léger (palier)",Barèmes!$B$6:$B$28,H271,Barèmes!$C$6:$C$28,IF(H271="6ème","Mixte",G271)),Barèmes!$D$2,IF(J271&gt;=SUMIFS(Barèmes!$I$6:$I$28,Barèmes!$A$6:$A$28,"Endurance — Luc Léger (palier)",Barèmes!$B$6:$B$28,H271,Barèmes!$C$6:$C$28,IF(H271="6ème","Mixte",G271)),Barèmes!$E$2,Barèmes!$F$2))))))</f>
        <v/>
      </c>
      <c r="O271" s="22"/>
      <c r="P271" s="23" t="str">
        <f>IF(OR(O271="",SUMPRODUCT((Barèmes!$A$6:$A$28="Force bas du corps — Saut en longueur (m)")*(Barèmes!$B$6:$B$28=H271)*(Barèmes!$C$6:$C$28=IF(H271="6ème","Mixte",G271)))=0),"",IF(SUMPRODUCT((Barèmes!$A$6:$A$28="Force bas du corps — Saut en longueur (m)")*(Barèmes!$B$6:$B$28=H271)*(Barèmes!$C$6:$C$28=IF(H271="6ème","Mixte",G271))*(Barèmes!$J$6:$J$28="+"))&gt;0,IF(O271&lt;=SUMIFS(Barèmes!$D$6:$D$28,Barèmes!$A$6:$A$28,"Force bas du corps — Saut en longueur (m)",Barèmes!$B$6:$B$28,H271,Barèmes!$C$6:$C$28,IF(H271="6ème","Mixte",G271)),"à besoin",IF(O271&lt;=SUMIFS(Barèmes!$E$6:$E$28,Barèmes!$A$6:$A$28,"Force bas du corps — Saut en longueur (m)",Barèmes!$B$6:$B$28,H271,Barèmes!$C$6:$C$28,IF(H271="6ème","Mixte",G271)),"fragile","satisfaisant")),IF(O271&gt;=SUMIFS(Barèmes!$D$6:$D$28,Barèmes!$A$6:$A$28,"Force bas du corps — Saut en longueur (m)",Barèmes!$B$6:$B$28,H271,Barèmes!$C$6:$C$28,IF(H271="6ème","Mixte",G271)),"à besoin",IF(O271&gt;=SUMIFS(Barèmes!$E$6:$E$28,Barèmes!$A$6:$A$28,"Force bas du corps — Saut en longueur (m)",Barèmes!$B$6:$B$28,H271,Barèmes!$C$6:$C$28,IF(H271="6ème","Mixte",G271)),"fragile","satisfaisant"))))</f>
        <v/>
      </c>
      <c r="Q271" s="23" t="str">
        <f>IF(OR(O271="",SUMPRODUCT((Barèmes!$A$6:$A$28="Force bas du corps — Saut en longueur (m)")*(Barèmes!$B$6:$B$28=H271)*(Barèmes!$C$6:$C$28=IF(H271="6ème","Mixte",G271)))=0),"",IF(SUMPRODUCT((Barèmes!$A$6:$A$28="Force bas du corps — Saut en longueur (m)")*(Barèmes!$B$6:$B$28=H271)*(Barèmes!$C$6:$C$28=IF(H271="6ème","Mixte",G271))*(Barèmes!$J$6:$J$28="+"))&gt;0,IF(O271&lt;=SUMIFS(Barèmes!$F$6:$F$28,Barèmes!$A$6:$A$28,"Force bas du corps — Saut en longueur (m)",Barèmes!$B$6:$B$28,H271,Barèmes!$C$6:$C$28,IF(H271="6ème","Mixte",G271)),Barèmes!$B$2,IF(O271&lt;=SUMIFS(Barèmes!$G$6:$G$28,Barèmes!$A$6:$A$28,"Force bas du corps — Saut en longueur (m)",Barèmes!$B$6:$B$28,H271,Barèmes!$C$6:$C$28,IF(H271="6ème","Mixte",G271)),Barèmes!$C$2,IF(O271&lt;=SUMIFS(Barèmes!$H$6:$H$28,Barèmes!$A$6:$A$28,"Force bas du corps — Saut en longueur (m)",Barèmes!$B$6:$B$28,H271,Barèmes!$C$6:$C$28,IF(H271="6ème","Mixte",G271)),Barèmes!$D$2,IF(O271&lt;=SUMIFS(Barèmes!$I$6:$I$28,Barèmes!$A$6:$A$28,"Force bas du corps — Saut en longueur (m)",Barèmes!$B$6:$B$28,H271,Barèmes!$C$6:$C$28,IF(H271="6ème","Mixte",G271)),Barèmes!$E$2,Barèmes!$F$2)))),IF(O271&gt;=SUMIFS(Barèmes!$F$6:$F$28,Barèmes!$A$6:$A$28,"Force bas du corps — Saut en longueur (m)",Barèmes!$B$6:$B$28,H271,Barèmes!$C$6:$C$28,IF(H271="6ème","Mixte",G271)),Barèmes!$B$2,IF(O271&gt;=SUMIFS(Barèmes!$G$6:$G$28,Barèmes!$A$6:$A$28,"Force bas du corps — Saut en longueur (m)",Barèmes!$B$6:$B$28,H271,Barèmes!$C$6:$C$28,IF(H271="6ème","Mixte",G271)),Barèmes!$C$2,IF(O271&gt;=SUMIFS(Barèmes!$H$6:$H$28,Barèmes!$A$6:$A$28,"Force bas du corps — Saut en longueur (m)",Barèmes!$B$6:$B$28,H271,Barèmes!$C$6:$C$28,IF(H271="6ème","Mixte",G271)),Barèmes!$D$2,IF(O271&gt;=SUMIFS(Barèmes!$I$6:$I$28,Barèmes!$A$6:$A$28,"Force bas du corps — Saut en longueur (m)",Barèmes!$B$6:$B$28,H271,Barèmes!$C$6:$C$28,IF(H271="6ème","Mixte",G271)),Barèmes!$E$2,Barèmes!$F$2))))))</f>
        <v/>
      </c>
      <c r="R271" s="22"/>
      <c r="S271" s="24" t="str">
        <f>IF(OR(R271="",SUMPRODUCT((Barèmes!$A$6:$A$28="Vitesse — 30 m (s)")*(Barèmes!$B$6:$B$28=H271)*(Barèmes!$C$6:$C$28=IF(H271="6ème","Mixte",G271)))=0),"",IF(SUMPRODUCT((Barèmes!$A$6:$A$28="Vitesse — 30 m (s)")*(Barèmes!$B$6:$B$28=H271)*(Barèmes!$C$6:$C$28=IF(H271="6ème","Mixte",G271))*(Barèmes!$J$6:$J$28="+"))&gt;0,IF(R271&lt;=SUMIFS(Barèmes!$D$6:$D$28,Barèmes!$A$6:$A$28,"Vitesse — 30 m (s)",Barèmes!$B$6:$B$28,H271,Barèmes!$C$6:$C$28,IF(H271="6ème","Mixte",G271)),"à besoin",IF(R271&lt;=SUMIFS(Barèmes!$E$6:$E$28,Barèmes!$A$6:$A$28,"Vitesse — 30 m (s)",Barèmes!$B$6:$B$28,H271,Barèmes!$C$6:$C$28,IF(H271="6ème","Mixte",G271)),"fragile","satisfaisant")),IF(R271&gt;=SUMIFS(Barèmes!$D$6:$D$28,Barèmes!$A$6:$A$28,"Vitesse — 30 m (s)",Barèmes!$B$6:$B$28,H271,Barèmes!$C$6:$C$28,IF(H271="6ème","Mixte",G271)),"à besoin",IF(R271&gt;=SUMIFS(Barèmes!$E$6:$E$28,Barèmes!$A$6:$A$28,"Vitesse — 30 m (s)",Barèmes!$B$6:$B$28,H271,Barèmes!$C$6:$C$28,IF(H271="6ème","Mixte",G271)),"fragile","satisfaisant"))))</f>
        <v/>
      </c>
      <c r="T271" s="24" t="str">
        <f>IF(OR(R271="",SUMPRODUCT((Barèmes!$A$6:$A$28="Vitesse — 30 m (s)")*(Barèmes!$B$6:$B$28=H271)*(Barèmes!$C$6:$C$28=IF(H271="6ème","Mixte",G271)))=0),"",IF(SUMPRODUCT((Barèmes!$A$6:$A$28="Vitesse — 30 m (s)")*(Barèmes!$B$6:$B$28=H271)*(Barèmes!$C$6:$C$28=IF(H271="6ème","Mixte",G271))*(Barèmes!$J$6:$J$28="+"))&gt;0,IF(R271&lt;=SUMIFS(Barèmes!$F$6:$F$28,Barèmes!$A$6:$A$28,"Vitesse — 30 m (s)",Barèmes!$B$6:$B$28,H271,Barèmes!$C$6:$C$28,IF(H271="6ème","Mixte",G271)),Barèmes!$B$2,IF(R271&lt;=SUMIFS(Barèmes!$G$6:$G$28,Barèmes!$A$6:$A$28,"Vitesse — 30 m (s)",Barèmes!$B$6:$B$28,H271,Barèmes!$C$6:$C$28,IF(H271="6ème","Mixte",G271)),Barèmes!$C$2,IF(R271&lt;=SUMIFS(Barèmes!$H$6:$H$28,Barèmes!$A$6:$A$28,"Vitesse — 30 m (s)",Barèmes!$B$6:$B$28,H271,Barèmes!$C$6:$C$28,IF(H271="6ème","Mixte",G271)),Barèmes!$D$2,IF(R271&lt;=SUMIFS(Barèmes!$I$6:$I$28,Barèmes!$A$6:$A$28,"Vitesse — 30 m (s)",Barèmes!$B$6:$B$28,H271,Barèmes!$C$6:$C$28,IF(H271="6ème","Mixte",G271)),Barèmes!$E$2,Barèmes!$F$2)))),IF(R271&gt;=SUMIFS(Barèmes!$F$6:$F$28,Barèmes!$A$6:$A$28,"Vitesse — 30 m (s)",Barèmes!$B$6:$B$28,H271,Barèmes!$C$6:$C$28,IF(H271="6ème","Mixte",G271)),Barèmes!$B$2,IF(R271&gt;=SUMIFS(Barèmes!$G$6:$G$28,Barèmes!$A$6:$A$28,"Vitesse — 30 m (s)",Barèmes!$B$6:$B$28,H271,Barèmes!$C$6:$C$28,IF(H271="6ème","Mixte",G271)),Barèmes!$C$2,IF(R271&gt;=SUMIFS(Barèmes!$H$6:$H$28,Barèmes!$A$6:$A$28,"Vitesse — 30 m (s)",Barèmes!$B$6:$B$28,H271,Barèmes!$C$6:$C$28,IF(H271="6ème","Mixte",G271)),Barèmes!$D$2,IF(R271&gt;=SUMIFS(Barèmes!$I$6:$I$28,Barèmes!$A$6:$A$28,"Vitesse — 30 m (s)",Barèmes!$B$6:$B$28,H271,Barèmes!$C$6:$C$28,IF(H271="6ème","Mixte",G271)),Barèmes!$E$2,Barèmes!$F$2))))))</f>
        <v/>
      </c>
      <c r="U271" s="22"/>
      <c r="V271" s="25" t="str">
        <f>IF(OR(U271="",SUMPRODUCT((Barèmes!$A$6:$A$28="Vitesse — 50 m (s)")*(Barèmes!$B$6:$B$28=H271)*(Barèmes!$C$6:$C$28=IF(H271="6ème","Mixte",G271)))=0),"",IF(SUMPRODUCT((Barèmes!$A$6:$A$28="Vitesse — 50 m (s)")*(Barèmes!$B$6:$B$28=H271)*(Barèmes!$C$6:$C$28=IF(H271="6ème","Mixte",G271))*(Barèmes!$J$6:$J$28="+"))&gt;0,IF(U271&lt;=SUMIFS(Barèmes!$D$6:$D$28,Barèmes!$A$6:$A$28,"Vitesse — 50 m (s)",Barèmes!$B$6:$B$28,H271,Barèmes!$C$6:$C$28,IF(H271="6ème","Mixte",G271)),"à besoin",IF(U271&lt;=SUMIFS(Barèmes!$E$6:$E$28,Barèmes!$A$6:$A$28,"Vitesse — 50 m (s)",Barèmes!$B$6:$B$28,H271,Barèmes!$C$6:$C$28,IF(H271="6ème","Mixte",G271)),"fragile","satisfaisant")),IF(U271&gt;=SUMIFS(Barèmes!$D$6:$D$28,Barèmes!$A$6:$A$28,"Vitesse — 50 m (s)",Barèmes!$B$6:$B$28,H271,Barèmes!$C$6:$C$28,IF(H271="6ème","Mixte",G271)),"à besoin",IF(U271&gt;=SUMIFS(Barèmes!$E$6:$E$28,Barèmes!$A$6:$A$28,"Vitesse — 50 m (s)",Barèmes!$B$6:$B$28,H271,Barèmes!$C$6:$C$28,IF(H271="6ème","Mixte",G271)),"fragile","satisfaisant"))))</f>
        <v/>
      </c>
      <c r="W271" s="25" t="str">
        <f>IF(OR(U271="",SUMPRODUCT((Barèmes!$A$6:$A$28="Vitesse — 50 m (s)")*(Barèmes!$B$6:$B$28=H271)*(Barèmes!$C$6:$C$28=IF(H271="6ème","Mixte",G271)))=0),"",IF(SUMPRODUCT((Barèmes!$A$6:$A$28="Vitesse — 50 m (s)")*(Barèmes!$B$6:$B$28=H271)*(Barèmes!$C$6:$C$28=IF(H271="6ème","Mixte",G271))*(Barèmes!$J$6:$J$28="+"))&gt;0,IF(U271&lt;=SUMIFS(Barèmes!$F$6:$F$28,Barèmes!$A$6:$A$28,"Vitesse — 50 m (s)",Barèmes!$B$6:$B$28,H271,Barèmes!$C$6:$C$28,IF(H271="6ème","Mixte",G271)),Barèmes!$B$2,IF(U271&lt;=SUMIFS(Barèmes!$G$6:$G$28,Barèmes!$A$6:$A$28,"Vitesse — 50 m (s)",Barèmes!$B$6:$B$28,H271,Barèmes!$C$6:$C$28,IF(H271="6ème","Mixte",G271)),Barèmes!$C$2,IF(U271&lt;=SUMIFS(Barèmes!$H$6:$H$28,Barèmes!$A$6:$A$28,"Vitesse — 50 m (s)",Barèmes!$B$6:$B$28,H271,Barèmes!$C$6:$C$28,IF(H271="6ème","Mixte",G271)),Barèmes!$D$2,IF(U271&lt;=SUMIFS(Barèmes!$I$6:$I$28,Barèmes!$A$6:$A$28,"Vitesse — 50 m (s)",Barèmes!$B$6:$B$28,H271,Barèmes!$C$6:$C$28,IF(H271="6ème","Mixte",G271)),Barèmes!$E$2,Barèmes!$F$2)))),IF(U271&gt;=SUMIFS(Barèmes!$F$6:$F$28,Barèmes!$A$6:$A$28,"Vitesse — 50 m (s)",Barèmes!$B$6:$B$28,H271,Barèmes!$C$6:$C$28,IF(H271="6ème","Mixte",G271)),Barèmes!$B$2,IF(U271&gt;=SUMIFS(Barèmes!$G$6:$G$28,Barèmes!$A$6:$A$28,"Vitesse — 50 m (s)",Barèmes!$B$6:$B$28,H271,Barèmes!$C$6:$C$28,IF(H271="6ème","Mixte",G271)),Barèmes!$C$2,IF(U271&gt;=SUMIFS(Barèmes!$H$6:$H$28,Barèmes!$A$6:$A$28,"Vitesse — 50 m (s)",Barèmes!$B$6:$B$28,H271,Barèmes!$C$6:$C$28,IF(H271="6ème","Mixte",G271)),Barèmes!$D$2,IF(U271&gt;=SUMIFS(Barèmes!$I$6:$I$28,Barèmes!$A$6:$A$28,"Vitesse — 50 m (s)",Barèmes!$B$6:$B$28,H271,Barèmes!$C$6:$C$28,IF(H271="6ème","Mixte",G271)),Barèmes!$E$2,Barèmes!$F$2))))))</f>
        <v/>
      </c>
      <c r="X271" s="18"/>
      <c r="Y271" s="26" t="str" cm="1">
        <f t="array" ref="Y271">IF(OR(X271="",SUMPRODUCT((Barèmes!$A$6:$A$28="Souplesse (score 1-5)")*(Barèmes!$B$6:$B$28=H271)*(Barèmes!$C$6:$C$28=IF(H271="6ème","Mixte",G271)))=0),"",IF(SUMPRODUCT((Barèmes!$A$6:$A$28="Souplesse (score 1-5)")*(Barèmes!$B$6:$B$28=H271)*(Barèmes!$C$6:$C$28=IF(H271="6ème","Mixte",G271))*(Barèmes!$J$6:$J$28="+"))&gt;0,IF(X271&lt;=SUMIFS(Barèmes!$D$6:$D$28,Barèmes!$A$6:$A$28,"Souplesse (score 1-5)",Barèmes!$B$6:$B$28,H271,Barèmes!$C$6:$C$28,IF(H271="6ème","Mixte",G271)),"à besoin",IF(X271&lt;=SUMIFS(Barèmes!$E$6:$E$28,Barèmes!$A$6:$A$28,"Souplesse (score 1-5)",Barèmes!$B$6:$B$28,H271,Barèmes!$C$6:$C$28,IF(H271="6ème","Mixte",G271)),"fragile","satisfaisant")),IF(X271&gt;=SUMIFS(Barèmes!$D$6:$D$28,Barèmes!$A$6:$A$28,"Souplesse (score 1-5)",Barèmes!$B$6:$B$28,H271,Barèmes!$C$6:$C$28,IF(H271="6ème","Mixte",G271)),"à besoin",IF(X271&gt;=SUMIFS(Barèmes!$E$6:$E$28,Barèmes!$A$6:$A$28,"Souplesse (score 1-5)",Barèmes!$B$6:$B$28,H271,Barèmes!$C$6:$C$28,IF(H271="6ème","Mixte",G271)),"fragile","satisfaisant"))))</f>
        <v/>
      </c>
      <c r="Z271" s="26" t="str" cm="1">
        <f t="array" ref="Z271">IF(OR(X271="",SUMPRODUCT((Barèmes!$A$6:$A$28="Souplesse (score 1-5)")*(Barèmes!$B$6:$B$28=H271)*(Barèmes!$C$6:$C$28=IF(H271="6ème","Mixte",G271)))=0),"",IF(SUMPRODUCT((Barèmes!$A$6:$A$28="Souplesse (score 1-5)")*(Barèmes!$B$6:$B$28=H271)*(Barèmes!$C$6:$C$28=IF(H271="6ème","Mixte",G271))*(Barèmes!$J$6:$J$28="+"))&gt;0,IF(X271&lt;=SUMIFS(Barèmes!$F$6:$F$28,Barèmes!$A$6:$A$28,"Souplesse (score 1-5)",Barèmes!$B$6:$B$28,H271,Barèmes!$C$6:$C$28,IF(H271="6ème","Mixte",G271)),Barèmes!$B$2,IF(X271&lt;=SUMIFS(Barèmes!$G$6:$G$28,Barèmes!$A$6:$A$28,"Souplesse (score 1-5)",Barèmes!$B$6:$B$28,H271,Barèmes!$C$6:$C$28,IF(H271="6ème","Mixte",G271)),Barèmes!$C$2,IF(X271&lt;=SUMIFS(Barèmes!$H$6:$H$28,Barèmes!$A$6:$A$28,"Souplesse (score 1-5)",Barèmes!$B$6:$B$28,H271,Barèmes!$C$6:$C$28,IF(H271="6ème","Mixte",G271)),Barèmes!$D$2,IF(X271&lt;=SUMIFS(Barèmes!$I$6:$I$28,Barèmes!$A$6:$A$28,"Souplesse (score 1-5)",Barèmes!$B$6:$B$28,H271,Barèmes!$C$6:$C$28,IF(H271="6ème","Mixte",G271)),Barèmes!$E$2,Barèmes!$F$2)))),IF(X271&gt;=SUMIFS(Barèmes!$F$6:$F$28,Barèmes!$A$6:$A$28,"Souplesse (score 1-5)",Barèmes!$B$6:$B$28,H271,Barèmes!$C$6:$C$28,IF(H271="6ème","Mixte",G271)),Barèmes!$B$2,IF(X271&gt;=SUMIFS(Barèmes!$G$6:$G$28,Barèmes!$A$6:$A$28,"Souplesse (score 1-5)",Barèmes!$B$6:$B$28,H271,Barèmes!$C$6:$C$28,IF(H271="6ème","Mixte",G271)),Barèmes!$C$2,IF(X271&gt;=SUMIFS(Barèmes!$H$6:$H$28,Barèmes!$A$6:$A$28,"Souplesse (score 1-5)",Barèmes!$B$6:$B$28,H271,Barèmes!$C$6:$C$28,IF(H271="6ème","Mixte",G271)),Barèmes!$D$2,IF(X271&gt;=SUMIFS(Barèmes!$I$6:$I$28,Barèmes!$A$6:$A$28,"Souplesse (score 1-5)",Barèmes!$B$6:$B$28,H271,Barèmes!$C$6:$C$28,IF(H271="6ème","Mixte",G271)),Barèmes!$E$2,Barèmes!$F$2))))))</f>
        <v/>
      </c>
      <c r="AA271" s="22"/>
      <c r="AB271" s="27" t="str">
        <f>IF(OR(AA271="",SUMPRODUCT((Barèmes!$A$6:$A$28="Agilité — T-test 974 (s)")*(Barèmes!$B$6:$B$28=H271)*(Barèmes!$C$6:$C$28=IF(H271="6ème","Mixte",G271)))=0),"",IF(SUMPRODUCT((Barèmes!$A$6:$A$28="Agilité — T-test 974 (s)")*(Barèmes!$B$6:$B$28=H271)*(Barèmes!$C$6:$C$28=IF(H271="6ème","Mixte",G271))*(Barèmes!$J$6:$J$28="+"))&gt;0,IF(AA271&lt;=SUMIFS(Barèmes!$D$6:$D$28,Barèmes!$A$6:$A$28,"Agilité — T-test 974 (s)",Barèmes!$B$6:$B$28,H271,Barèmes!$C$6:$C$28,IF(H271="6ème","Mixte",G271)),"à besoin",IF(AA271&lt;=SUMIFS(Barèmes!$E$6:$E$28,Barèmes!$A$6:$A$28,"Agilité — T-test 974 (s)",Barèmes!$B$6:$B$28,H271,Barèmes!$C$6:$C$28,IF(H271="6ème","Mixte",G271)),"fragile","satisfaisant")),IF(AA271&gt;=SUMIFS(Barèmes!$D$6:$D$28,Barèmes!$A$6:$A$28,"Agilité — T-test 974 (s)",Barèmes!$B$6:$B$28,H271,Barèmes!$C$6:$C$28,IF(H271="6ème","Mixte",G271)),"à besoin",IF(AA271&gt;=SUMIFS(Barèmes!$E$6:$E$28,Barèmes!$A$6:$A$28,"Agilité — T-test 974 (s)",Barèmes!$B$6:$B$28,H271,Barèmes!$C$6:$C$28,IF(H271="6ème","Mixte",G271)),"fragile","satisfaisant"))))</f>
        <v/>
      </c>
      <c r="AC271" s="27" t="str">
        <f>IF(OR(AA271="",SUMPRODUCT((Barèmes!$A$6:$A$28="Agilité — T-test 974 (s)")*(Barèmes!$B$6:$B$28=H271)*(Barèmes!$C$6:$C$28=IF(H271="6ème","Mixte",G271)))=0),"",IF(SUMPRODUCT((Barèmes!$A$6:$A$28="Agilité — T-test 974 (s)")*(Barèmes!$B$6:$B$28=H271)*(Barèmes!$C$6:$C$28=IF(H271="6ème","Mixte",G271))*(Barèmes!$J$6:$J$28="+"))&gt;0,IF(AA271&lt;=SUMIFS(Barèmes!$F$6:$F$28,Barèmes!$A$6:$A$28,"Agilité — T-test 974 (s)",Barèmes!$B$6:$B$28,H271,Barèmes!$C$6:$C$28,IF(H271="6ème","Mixte",G271)),Barèmes!$B$2,IF(AA271&lt;=SUMIFS(Barèmes!$G$6:$G$28,Barèmes!$A$6:$A$28,"Agilité — T-test 974 (s)",Barèmes!$B$6:$B$28,H271,Barèmes!$C$6:$C$28,IF(H271="6ème","Mixte",G271)),Barèmes!$C$2,IF(AA271&lt;=SUMIFS(Barèmes!$H$6:$H$28,Barèmes!$A$6:$A$28,"Agilité — T-test 974 (s)",Barèmes!$B$6:$B$28,H271,Barèmes!$C$6:$C$28,IF(H271="6ème","Mixte",G271)),Barèmes!$D$2,IF(AA271&lt;=SUMIFS(Barèmes!$I$6:$I$28,Barèmes!$A$6:$A$28,"Agilité — T-test 974 (s)",Barèmes!$B$6:$B$28,H271,Barèmes!$C$6:$C$28,IF(H271="6ème","Mixte",G271)),Barèmes!$E$2,Barèmes!$F$2)))),IF(AA271&gt;=SUMIFS(Barèmes!$F$6:$F$28,Barèmes!$A$6:$A$28,"Agilité — T-test 974 (s)",Barèmes!$B$6:$B$28,H271,Barèmes!$C$6:$C$28,IF(H271="6ème","Mixte",G271)),Barèmes!$B$2,IF(AA271&gt;=SUMIFS(Barèmes!$G$6:$G$28,Barèmes!$A$6:$A$28,"Agilité — T-test 974 (s)",Barèmes!$B$6:$B$28,H271,Barèmes!$C$6:$C$28,IF(H271="6ème","Mixte",G271)),Barèmes!$C$2,IF(AA271&gt;=SUMIFS(Barèmes!$H$6:$H$28,Barèmes!$A$6:$A$28,"Agilité — T-test 974 (s)",Barèmes!$B$6:$B$28,H271,Barèmes!$C$6:$C$28,IF(H271="6ème","Mixte",G271)),Barèmes!$D$2,IF(AA271&gt;=SUMIFS(Barèmes!$I$6:$I$28,Barèmes!$A$6:$A$28,"Agilité — T-test 974 (s)",Barèmes!$B$6:$B$28,H271,Barèmes!$C$6:$C$28,IF(H271="6ème","Mixte",G271)),Barèmes!$E$2,Barèmes!$F$2))))))</f>
        <v/>
      </c>
      <c r="AD271" s="28" t="str">
        <f t="shared" si="34"/>
        <v/>
      </c>
      <c r="AE271" s="29" t="str">
        <f t="shared" si="35"/>
        <v/>
      </c>
      <c r="AF271" s="30" t="str">
        <f>IF(OR(AD271="",SUMPRODUCT((Barèmes!$A$6:$A$28="Surcoût d'agilité (s) — technique")*(Barèmes!$B$6:$B$28=H271)*(Barèmes!$C$6:$C$28=IF(H271="6ème","Mixte",G271)))=0),"",IF(SUMPRODUCT((Barèmes!$A$6:$A$28="Surcoût d'agilité (s) — technique")*(Barèmes!$B$6:$B$28=H271)*(Barèmes!$C$6:$C$28=IF(H271="6ème","Mixte",G271))*(Barèmes!$J$6:$J$28="+"))&gt;0,IF(AD271&lt;=SUMIFS(Barèmes!$D$6:$D$28,Barèmes!$A$6:$A$28,"Surcoût d'agilité (s) — technique",Barèmes!$B$6:$B$28,H271,Barèmes!$C$6:$C$28,IF(H271="6ème","Mixte",G271)),"à besoin",IF(AD271&lt;=SUMIFS(Barèmes!$E$6:$E$28,Barèmes!$A$6:$A$28,"Surcoût d'agilité (s) — technique",Barèmes!$B$6:$B$28,H271,Barèmes!$C$6:$C$28,IF(H271="6ème","Mixte",G271)),"fragile","satisfaisant")),IF(AD271&gt;=SUMIFS(Barèmes!$D$6:$D$28,Barèmes!$A$6:$A$28,"Surcoût d'agilité (s) — technique",Barèmes!$B$6:$B$28,H271,Barèmes!$C$6:$C$28,IF(H271="6ème","Mixte",G271)),"à besoin",IF(AD271&gt;=SUMIFS(Barèmes!$E$6:$E$28,Barèmes!$A$6:$A$28,"Surcoût d'agilité (s) — technique",Barèmes!$B$6:$B$28,H271,Barèmes!$C$6:$C$28,IF(H271="6ème","Mixte",G271)),"fragile","satisfaisant"))))</f>
        <v/>
      </c>
      <c r="AG271" s="30" t="str">
        <f>IF(OR(AD271="",SUMPRODUCT((Barèmes!$A$6:$A$28="Surcoût d'agilité (s) — technique")*(Barèmes!$B$6:$B$28=H271)*(Barèmes!$C$6:$C$28=IF(H271="6ème","Mixte",G271)))=0),"",IF(SUMPRODUCT((Barèmes!$A$6:$A$28="Surcoût d'agilité (s) — technique")*(Barèmes!$B$6:$B$28=H271)*(Barèmes!$C$6:$C$28=IF(H271="6ème","Mixte",G271))*(Barèmes!$J$6:$J$28="+"))&gt;0,IF(AD271&lt;=SUMIFS(Barèmes!$F$6:$F$28,Barèmes!$A$6:$A$28,"Surcoût d'agilité (s) — technique",Barèmes!$B$6:$B$28,H271,Barèmes!$C$6:$C$28,IF(H271="6ème","Mixte",G271)),Barèmes!$B$2,IF(AD271&lt;=SUMIFS(Barèmes!$G$6:$G$28,Barèmes!$A$6:$A$28,"Surcoût d'agilité (s) — technique",Barèmes!$B$6:$B$28,H271,Barèmes!$C$6:$C$28,IF(H271="6ème","Mixte",G271)),Barèmes!$C$2,IF(AD271&lt;=SUMIFS(Barèmes!$H$6:$H$28,Barèmes!$A$6:$A$28,"Surcoût d'agilité (s) — technique",Barèmes!$B$6:$B$28,H271,Barèmes!$C$6:$C$28,IF(H271="6ème","Mixte",G271)),Barèmes!$D$2,IF(AD271&lt;=SUMIFS(Barèmes!$I$6:$I$28,Barèmes!$A$6:$A$28,"Surcoût d'agilité (s) — technique",Barèmes!$B$6:$B$28,H271,Barèmes!$C$6:$C$28,IF(H271="6ème","Mixte",G271)),Barèmes!$E$2,Barèmes!$F$2)))),IF(AD271&gt;=SUMIFS(Barèmes!$F$6:$F$28,Barèmes!$A$6:$A$28,"Surcoût d'agilité (s) — technique",Barèmes!$B$6:$B$28,H271,Barèmes!$C$6:$C$28,IF(H271="6ème","Mixte",G271)),Barèmes!$B$2,IF(AD271&gt;=SUMIFS(Barèmes!$G$6:$G$28,Barèmes!$A$6:$A$28,"Surcoût d'agilité (s) — technique",Barèmes!$B$6:$B$28,H271,Barèmes!$C$6:$C$28,IF(H271="6ème","Mixte",G271)),Barèmes!$C$2,IF(AD271&gt;=SUMIFS(Barèmes!$H$6:$H$28,Barèmes!$A$6:$A$28,"Surcoût d'agilité (s) — technique",Barèmes!$B$6:$B$28,H271,Barèmes!$C$6:$C$28,IF(H271="6ème","Mixte",G271)),Barèmes!$D$2,IF(AD271&gt;=SUMIFS(Barèmes!$I$6:$I$28,Barèmes!$A$6:$A$28,"Surcoût d'agilité (s) — technique",Barèmes!$B$6:$B$28,H271,Barèmes!$C$6:$C$28,IF(H271="6ème","Mixte",G271)),Barèmes!$E$2,Barèmes!$F$2))))))</f>
        <v/>
      </c>
      <c r="AH271" s="31" t="str">
        <f>IF((IF(N271="",0,1)+IF(Q271="",0,1)+IF(W271="",0,1)+IF(Z271="",0,1)+IF(AC271="",0,1))=0,"",3*IF(N271=Barèmes!$B$2,1,IF(N271=Barèmes!$C$2,2,IF(N271=Barèmes!$D$2,3,IF(N271=Barèmes!$E$2,4,IF(N271=Barèmes!$F$2,5,0)))))+3*IF(Q271=Barèmes!$B$2,1,IF(Q271=Barèmes!$C$2,2,IF(Q271=Barèmes!$D$2,3,IF(Q271=Barèmes!$E$2,4,IF(Q271=Barèmes!$F$2,5,0)))))+2*IF(W271=Barèmes!$B$2,1,IF(W271=Barèmes!$C$2,2,IF(W271=Barèmes!$D$2,3,IF(W271=Barèmes!$E$2,4,IF(W271=Barèmes!$F$2,5,0)))))+1*IF(Z271=Barèmes!$B$2,1,IF(Z271=Barèmes!$C$2,2,IF(Z271=Barèmes!$D$2,3,IF(Z271=Barèmes!$E$2,4,IF(Z271=Barèmes!$F$2,5,0)))))+1*IF(AC271=Barèmes!$B$2,1,IF(AC271=Barèmes!$C$2,2,IF(AC271=Barèmes!$D$2,3,IF(AC271=Barèmes!$E$2,4,IF(AC271=Barèmes!$F$2,5,0))))))</f>
        <v/>
      </c>
      <c r="AI271" s="31"/>
      <c r="AJ271" s="32" t="str">
        <f>IFERROR(INDEX(Croissance!$B$5:$B$604,MATCH(A271,Croissance!$A$5:$A$604,0)),"")</f>
        <v/>
      </c>
      <c r="AK271" s="32" t="str">
        <f>IFERROR(INDEX(Croissance!$C$5:$C$604,MATCH(A271,Croissance!$A$5:$A$604,0)),"")</f>
        <v/>
      </c>
      <c r="AL271" s="32" t="str">
        <f>IFERROR(INDEX(Croissance!$D$5:$D$604,MATCH(A271,Croissance!$A$5:$A$604,0)),"")</f>
        <v/>
      </c>
      <c r="AM271" s="32" t="str">
        <f>IFERROR(INDEX(Croissance!$E$5:$E$604,MATCH(A271,Croissance!$A$5:$A$604,0)),"")</f>
        <v/>
      </c>
      <c r="AO271" s="33">
        <f t="shared" si="40"/>
        <v>0</v>
      </c>
      <c r="AP271" s="33">
        <f t="shared" si="36"/>
        <v>0</v>
      </c>
      <c r="AQ271" s="33">
        <f>IF(A271="",0,IF(AND(OR('Synthèse classe'!$C$2="Tous",C271='Synthèse classe'!$C$2),OR('Synthèse classe'!$C$3="Toutes",D271='Synthèse classe'!$C$3),OR('Synthèse classe'!$C$4="Toutes",AND('Synthèse classe'!$C$4="Dernière",AP271=1),B271=IFERROR(VALUE('Synthèse classe'!$C$4),0))),1,0))</f>
        <v>0</v>
      </c>
      <c r="AR271" s="34" t="str">
        <f t="shared" si="37"/>
        <v/>
      </c>
    </row>
    <row r="272" spans="1:44" x14ac:dyDescent="0.2">
      <c r="A272" s="17" t="str">
        <f t="shared" si="33"/>
        <v/>
      </c>
      <c r="B272" s="18"/>
      <c r="C272" s="19"/>
      <c r="D272" s="19"/>
      <c r="E272" s="19"/>
      <c r="F272" s="19"/>
      <c r="G272" s="19"/>
      <c r="H272" s="17" t="str">
        <f t="shared" si="38"/>
        <v/>
      </c>
      <c r="I272" s="20"/>
      <c r="J272" s="18"/>
      <c r="K272" s="19"/>
      <c r="L272" s="21" t="str">
        <f t="shared" si="39"/>
        <v/>
      </c>
      <c r="M272" s="21" t="str">
        <f>IF(OR(J272="",SUMPRODUCT((Barèmes!$A$6:$A$28="Endurance — Luc Léger (palier)")*(Barèmes!$B$6:$B$28=H272)*(Barèmes!$C$6:$C$28=IF(H272="6ème","Mixte",G272)))=0),"",IF(SUMPRODUCT((Barèmes!$A$6:$A$28="Endurance — Luc Léger (palier)")*(Barèmes!$B$6:$B$28=H272)*(Barèmes!$C$6:$C$28=IF(H272="6ème","Mixte",G272))*(Barèmes!$J$6:$J$28="+"))&gt;0,IF(J272&lt;=SUMIFS(Barèmes!$D$6:$D$28,Barèmes!$A$6:$A$28,"Endurance — Luc Léger (palier)",Barèmes!$B$6:$B$28,H272,Barèmes!$C$6:$C$28,IF(H272="6ème","Mixte",G272)),"à besoin",IF(J272&lt;=SUMIFS(Barèmes!$E$6:$E$28,Barèmes!$A$6:$A$28,"Endurance — Luc Léger (palier)",Barèmes!$B$6:$B$28,H272,Barèmes!$C$6:$C$28,IF(H272="6ème","Mixte",G272)),"fragile","satisfaisant")),IF(J272&gt;=SUMIFS(Barèmes!$D$6:$D$28,Barèmes!$A$6:$A$28,"Endurance — Luc Léger (palier)",Barèmes!$B$6:$B$28,H272,Barèmes!$C$6:$C$28,IF(H272="6ème","Mixte",G272)),"à besoin",IF(J272&gt;=SUMIFS(Barèmes!$E$6:$E$28,Barèmes!$A$6:$A$28,"Endurance — Luc Léger (palier)",Barèmes!$B$6:$B$28,H272,Barèmes!$C$6:$C$28,IF(H272="6ème","Mixte",G272)),"fragile","satisfaisant"))))</f>
        <v/>
      </c>
      <c r="N272" s="21" t="str">
        <f>IF(OR(J272="",SUMPRODUCT((Barèmes!$A$6:$A$28="Endurance — Luc Léger (palier)")*(Barèmes!$B$6:$B$28=H272)*(Barèmes!$C$6:$C$28=IF(H272="6ème","Mixte",G272)))=0),"",IF(SUMPRODUCT((Barèmes!$A$6:$A$28="Endurance — Luc Léger (palier)")*(Barèmes!$B$6:$B$28=H272)*(Barèmes!$C$6:$C$28=IF(H272="6ème","Mixte",G272))*(Barèmes!$J$6:$J$28="+"))&gt;0,IF(J272&lt;=SUMIFS(Barèmes!$F$6:$F$28,Barèmes!$A$6:$A$28,"Endurance — Luc Léger (palier)",Barèmes!$B$6:$B$28,H272,Barèmes!$C$6:$C$28,IF(H272="6ème","Mixte",G272)),Barèmes!$B$2,IF(J272&lt;=SUMIFS(Barèmes!$G$6:$G$28,Barèmes!$A$6:$A$28,"Endurance — Luc Léger (palier)",Barèmes!$B$6:$B$28,H272,Barèmes!$C$6:$C$28,IF(H272="6ème","Mixte",G272)),Barèmes!$C$2,IF(J272&lt;=SUMIFS(Barèmes!$H$6:$H$28,Barèmes!$A$6:$A$28,"Endurance — Luc Léger (palier)",Barèmes!$B$6:$B$28,H272,Barèmes!$C$6:$C$28,IF(H272="6ème","Mixte",G272)),Barèmes!$D$2,IF(J272&lt;=SUMIFS(Barèmes!$I$6:$I$28,Barèmes!$A$6:$A$28,"Endurance — Luc Léger (palier)",Barèmes!$B$6:$B$28,H272,Barèmes!$C$6:$C$28,IF(H272="6ème","Mixte",G272)),Barèmes!$E$2,Barèmes!$F$2)))),IF(J272&gt;=SUMIFS(Barèmes!$F$6:$F$28,Barèmes!$A$6:$A$28,"Endurance — Luc Léger (palier)",Barèmes!$B$6:$B$28,H272,Barèmes!$C$6:$C$28,IF(H272="6ème","Mixte",G272)),Barèmes!$B$2,IF(J272&gt;=SUMIFS(Barèmes!$G$6:$G$28,Barèmes!$A$6:$A$28,"Endurance — Luc Léger (palier)",Barèmes!$B$6:$B$28,H272,Barèmes!$C$6:$C$28,IF(H272="6ème","Mixte",G272)),Barèmes!$C$2,IF(J272&gt;=SUMIFS(Barèmes!$H$6:$H$28,Barèmes!$A$6:$A$28,"Endurance — Luc Léger (palier)",Barèmes!$B$6:$B$28,H272,Barèmes!$C$6:$C$28,IF(H272="6ème","Mixte",G272)),Barèmes!$D$2,IF(J272&gt;=SUMIFS(Barèmes!$I$6:$I$28,Barèmes!$A$6:$A$28,"Endurance — Luc Léger (palier)",Barèmes!$B$6:$B$28,H272,Barèmes!$C$6:$C$28,IF(H272="6ème","Mixte",G272)),Barèmes!$E$2,Barèmes!$F$2))))))</f>
        <v/>
      </c>
      <c r="O272" s="22"/>
      <c r="P272" s="23" t="str">
        <f>IF(OR(O272="",SUMPRODUCT((Barèmes!$A$6:$A$28="Force bas du corps — Saut en longueur (m)")*(Barèmes!$B$6:$B$28=H272)*(Barèmes!$C$6:$C$28=IF(H272="6ème","Mixte",G272)))=0),"",IF(SUMPRODUCT((Barèmes!$A$6:$A$28="Force bas du corps — Saut en longueur (m)")*(Barèmes!$B$6:$B$28=H272)*(Barèmes!$C$6:$C$28=IF(H272="6ème","Mixte",G272))*(Barèmes!$J$6:$J$28="+"))&gt;0,IF(O272&lt;=SUMIFS(Barèmes!$D$6:$D$28,Barèmes!$A$6:$A$28,"Force bas du corps — Saut en longueur (m)",Barèmes!$B$6:$B$28,H272,Barèmes!$C$6:$C$28,IF(H272="6ème","Mixte",G272)),"à besoin",IF(O272&lt;=SUMIFS(Barèmes!$E$6:$E$28,Barèmes!$A$6:$A$28,"Force bas du corps — Saut en longueur (m)",Barèmes!$B$6:$B$28,H272,Barèmes!$C$6:$C$28,IF(H272="6ème","Mixte",G272)),"fragile","satisfaisant")),IF(O272&gt;=SUMIFS(Barèmes!$D$6:$D$28,Barèmes!$A$6:$A$28,"Force bas du corps — Saut en longueur (m)",Barèmes!$B$6:$B$28,H272,Barèmes!$C$6:$C$28,IF(H272="6ème","Mixte",G272)),"à besoin",IF(O272&gt;=SUMIFS(Barèmes!$E$6:$E$28,Barèmes!$A$6:$A$28,"Force bas du corps — Saut en longueur (m)",Barèmes!$B$6:$B$28,H272,Barèmes!$C$6:$C$28,IF(H272="6ème","Mixte",G272)),"fragile","satisfaisant"))))</f>
        <v/>
      </c>
      <c r="Q272" s="23" t="str">
        <f>IF(OR(O272="",SUMPRODUCT((Barèmes!$A$6:$A$28="Force bas du corps — Saut en longueur (m)")*(Barèmes!$B$6:$B$28=H272)*(Barèmes!$C$6:$C$28=IF(H272="6ème","Mixte",G272)))=0),"",IF(SUMPRODUCT((Barèmes!$A$6:$A$28="Force bas du corps — Saut en longueur (m)")*(Barèmes!$B$6:$B$28=H272)*(Barèmes!$C$6:$C$28=IF(H272="6ème","Mixte",G272))*(Barèmes!$J$6:$J$28="+"))&gt;0,IF(O272&lt;=SUMIFS(Barèmes!$F$6:$F$28,Barèmes!$A$6:$A$28,"Force bas du corps — Saut en longueur (m)",Barèmes!$B$6:$B$28,H272,Barèmes!$C$6:$C$28,IF(H272="6ème","Mixte",G272)),Barèmes!$B$2,IF(O272&lt;=SUMIFS(Barèmes!$G$6:$G$28,Barèmes!$A$6:$A$28,"Force bas du corps — Saut en longueur (m)",Barèmes!$B$6:$B$28,H272,Barèmes!$C$6:$C$28,IF(H272="6ème","Mixte",G272)),Barèmes!$C$2,IF(O272&lt;=SUMIFS(Barèmes!$H$6:$H$28,Barèmes!$A$6:$A$28,"Force bas du corps — Saut en longueur (m)",Barèmes!$B$6:$B$28,H272,Barèmes!$C$6:$C$28,IF(H272="6ème","Mixte",G272)),Barèmes!$D$2,IF(O272&lt;=SUMIFS(Barèmes!$I$6:$I$28,Barèmes!$A$6:$A$28,"Force bas du corps — Saut en longueur (m)",Barèmes!$B$6:$B$28,H272,Barèmes!$C$6:$C$28,IF(H272="6ème","Mixte",G272)),Barèmes!$E$2,Barèmes!$F$2)))),IF(O272&gt;=SUMIFS(Barèmes!$F$6:$F$28,Barèmes!$A$6:$A$28,"Force bas du corps — Saut en longueur (m)",Barèmes!$B$6:$B$28,H272,Barèmes!$C$6:$C$28,IF(H272="6ème","Mixte",G272)),Barèmes!$B$2,IF(O272&gt;=SUMIFS(Barèmes!$G$6:$G$28,Barèmes!$A$6:$A$28,"Force bas du corps — Saut en longueur (m)",Barèmes!$B$6:$B$28,H272,Barèmes!$C$6:$C$28,IF(H272="6ème","Mixte",G272)),Barèmes!$C$2,IF(O272&gt;=SUMIFS(Barèmes!$H$6:$H$28,Barèmes!$A$6:$A$28,"Force bas du corps — Saut en longueur (m)",Barèmes!$B$6:$B$28,H272,Barèmes!$C$6:$C$28,IF(H272="6ème","Mixte",G272)),Barèmes!$D$2,IF(O272&gt;=SUMIFS(Barèmes!$I$6:$I$28,Barèmes!$A$6:$A$28,"Force bas du corps — Saut en longueur (m)",Barèmes!$B$6:$B$28,H272,Barèmes!$C$6:$C$28,IF(H272="6ème","Mixte",G272)),Barèmes!$E$2,Barèmes!$F$2))))))</f>
        <v/>
      </c>
      <c r="R272" s="22"/>
      <c r="S272" s="24" t="str">
        <f>IF(OR(R272="",SUMPRODUCT((Barèmes!$A$6:$A$28="Vitesse — 30 m (s)")*(Barèmes!$B$6:$B$28=H272)*(Barèmes!$C$6:$C$28=IF(H272="6ème","Mixte",G272)))=0),"",IF(SUMPRODUCT((Barèmes!$A$6:$A$28="Vitesse — 30 m (s)")*(Barèmes!$B$6:$B$28=H272)*(Barèmes!$C$6:$C$28=IF(H272="6ème","Mixte",G272))*(Barèmes!$J$6:$J$28="+"))&gt;0,IF(R272&lt;=SUMIFS(Barèmes!$D$6:$D$28,Barèmes!$A$6:$A$28,"Vitesse — 30 m (s)",Barèmes!$B$6:$B$28,H272,Barèmes!$C$6:$C$28,IF(H272="6ème","Mixte",G272)),"à besoin",IF(R272&lt;=SUMIFS(Barèmes!$E$6:$E$28,Barèmes!$A$6:$A$28,"Vitesse — 30 m (s)",Barèmes!$B$6:$B$28,H272,Barèmes!$C$6:$C$28,IF(H272="6ème","Mixte",G272)),"fragile","satisfaisant")),IF(R272&gt;=SUMIFS(Barèmes!$D$6:$D$28,Barèmes!$A$6:$A$28,"Vitesse — 30 m (s)",Barèmes!$B$6:$B$28,H272,Barèmes!$C$6:$C$28,IF(H272="6ème","Mixte",G272)),"à besoin",IF(R272&gt;=SUMIFS(Barèmes!$E$6:$E$28,Barèmes!$A$6:$A$28,"Vitesse — 30 m (s)",Barèmes!$B$6:$B$28,H272,Barèmes!$C$6:$C$28,IF(H272="6ème","Mixte",G272)),"fragile","satisfaisant"))))</f>
        <v/>
      </c>
      <c r="T272" s="24" t="str">
        <f>IF(OR(R272="",SUMPRODUCT((Barèmes!$A$6:$A$28="Vitesse — 30 m (s)")*(Barèmes!$B$6:$B$28=H272)*(Barèmes!$C$6:$C$28=IF(H272="6ème","Mixte",G272)))=0),"",IF(SUMPRODUCT((Barèmes!$A$6:$A$28="Vitesse — 30 m (s)")*(Barèmes!$B$6:$B$28=H272)*(Barèmes!$C$6:$C$28=IF(H272="6ème","Mixte",G272))*(Barèmes!$J$6:$J$28="+"))&gt;0,IF(R272&lt;=SUMIFS(Barèmes!$F$6:$F$28,Barèmes!$A$6:$A$28,"Vitesse — 30 m (s)",Barèmes!$B$6:$B$28,H272,Barèmes!$C$6:$C$28,IF(H272="6ème","Mixte",G272)),Barèmes!$B$2,IF(R272&lt;=SUMIFS(Barèmes!$G$6:$G$28,Barèmes!$A$6:$A$28,"Vitesse — 30 m (s)",Barèmes!$B$6:$B$28,H272,Barèmes!$C$6:$C$28,IF(H272="6ème","Mixte",G272)),Barèmes!$C$2,IF(R272&lt;=SUMIFS(Barèmes!$H$6:$H$28,Barèmes!$A$6:$A$28,"Vitesse — 30 m (s)",Barèmes!$B$6:$B$28,H272,Barèmes!$C$6:$C$28,IF(H272="6ème","Mixte",G272)),Barèmes!$D$2,IF(R272&lt;=SUMIFS(Barèmes!$I$6:$I$28,Barèmes!$A$6:$A$28,"Vitesse — 30 m (s)",Barèmes!$B$6:$B$28,H272,Barèmes!$C$6:$C$28,IF(H272="6ème","Mixte",G272)),Barèmes!$E$2,Barèmes!$F$2)))),IF(R272&gt;=SUMIFS(Barèmes!$F$6:$F$28,Barèmes!$A$6:$A$28,"Vitesse — 30 m (s)",Barèmes!$B$6:$B$28,H272,Barèmes!$C$6:$C$28,IF(H272="6ème","Mixte",G272)),Barèmes!$B$2,IF(R272&gt;=SUMIFS(Barèmes!$G$6:$G$28,Barèmes!$A$6:$A$28,"Vitesse — 30 m (s)",Barèmes!$B$6:$B$28,H272,Barèmes!$C$6:$C$28,IF(H272="6ème","Mixte",G272)),Barèmes!$C$2,IF(R272&gt;=SUMIFS(Barèmes!$H$6:$H$28,Barèmes!$A$6:$A$28,"Vitesse — 30 m (s)",Barèmes!$B$6:$B$28,H272,Barèmes!$C$6:$C$28,IF(H272="6ème","Mixte",G272)),Barèmes!$D$2,IF(R272&gt;=SUMIFS(Barèmes!$I$6:$I$28,Barèmes!$A$6:$A$28,"Vitesse — 30 m (s)",Barèmes!$B$6:$B$28,H272,Barèmes!$C$6:$C$28,IF(H272="6ème","Mixte",G272)),Barèmes!$E$2,Barèmes!$F$2))))))</f>
        <v/>
      </c>
      <c r="U272" s="22"/>
      <c r="V272" s="25" t="str">
        <f>IF(OR(U272="",SUMPRODUCT((Barèmes!$A$6:$A$28="Vitesse — 50 m (s)")*(Barèmes!$B$6:$B$28=H272)*(Barèmes!$C$6:$C$28=IF(H272="6ème","Mixte",G272)))=0),"",IF(SUMPRODUCT((Barèmes!$A$6:$A$28="Vitesse — 50 m (s)")*(Barèmes!$B$6:$B$28=H272)*(Barèmes!$C$6:$C$28=IF(H272="6ème","Mixte",G272))*(Barèmes!$J$6:$J$28="+"))&gt;0,IF(U272&lt;=SUMIFS(Barèmes!$D$6:$D$28,Barèmes!$A$6:$A$28,"Vitesse — 50 m (s)",Barèmes!$B$6:$B$28,H272,Barèmes!$C$6:$C$28,IF(H272="6ème","Mixte",G272)),"à besoin",IF(U272&lt;=SUMIFS(Barèmes!$E$6:$E$28,Barèmes!$A$6:$A$28,"Vitesse — 50 m (s)",Barèmes!$B$6:$B$28,H272,Barèmes!$C$6:$C$28,IF(H272="6ème","Mixte",G272)),"fragile","satisfaisant")),IF(U272&gt;=SUMIFS(Barèmes!$D$6:$D$28,Barèmes!$A$6:$A$28,"Vitesse — 50 m (s)",Barèmes!$B$6:$B$28,H272,Barèmes!$C$6:$C$28,IF(H272="6ème","Mixte",G272)),"à besoin",IF(U272&gt;=SUMIFS(Barèmes!$E$6:$E$28,Barèmes!$A$6:$A$28,"Vitesse — 50 m (s)",Barèmes!$B$6:$B$28,H272,Barèmes!$C$6:$C$28,IF(H272="6ème","Mixte",G272)),"fragile","satisfaisant"))))</f>
        <v/>
      </c>
      <c r="W272" s="25" t="str">
        <f>IF(OR(U272="",SUMPRODUCT((Barèmes!$A$6:$A$28="Vitesse — 50 m (s)")*(Barèmes!$B$6:$B$28=H272)*(Barèmes!$C$6:$C$28=IF(H272="6ème","Mixte",G272)))=0),"",IF(SUMPRODUCT((Barèmes!$A$6:$A$28="Vitesse — 50 m (s)")*(Barèmes!$B$6:$B$28=H272)*(Barèmes!$C$6:$C$28=IF(H272="6ème","Mixte",G272))*(Barèmes!$J$6:$J$28="+"))&gt;0,IF(U272&lt;=SUMIFS(Barèmes!$F$6:$F$28,Barèmes!$A$6:$A$28,"Vitesse — 50 m (s)",Barèmes!$B$6:$B$28,H272,Barèmes!$C$6:$C$28,IF(H272="6ème","Mixte",G272)),Barèmes!$B$2,IF(U272&lt;=SUMIFS(Barèmes!$G$6:$G$28,Barèmes!$A$6:$A$28,"Vitesse — 50 m (s)",Barèmes!$B$6:$B$28,H272,Barèmes!$C$6:$C$28,IF(H272="6ème","Mixte",G272)),Barèmes!$C$2,IF(U272&lt;=SUMIFS(Barèmes!$H$6:$H$28,Barèmes!$A$6:$A$28,"Vitesse — 50 m (s)",Barèmes!$B$6:$B$28,H272,Barèmes!$C$6:$C$28,IF(H272="6ème","Mixte",G272)),Barèmes!$D$2,IF(U272&lt;=SUMIFS(Barèmes!$I$6:$I$28,Barèmes!$A$6:$A$28,"Vitesse — 50 m (s)",Barèmes!$B$6:$B$28,H272,Barèmes!$C$6:$C$28,IF(H272="6ème","Mixte",G272)),Barèmes!$E$2,Barèmes!$F$2)))),IF(U272&gt;=SUMIFS(Barèmes!$F$6:$F$28,Barèmes!$A$6:$A$28,"Vitesse — 50 m (s)",Barèmes!$B$6:$B$28,H272,Barèmes!$C$6:$C$28,IF(H272="6ème","Mixte",G272)),Barèmes!$B$2,IF(U272&gt;=SUMIFS(Barèmes!$G$6:$G$28,Barèmes!$A$6:$A$28,"Vitesse — 50 m (s)",Barèmes!$B$6:$B$28,H272,Barèmes!$C$6:$C$28,IF(H272="6ème","Mixte",G272)),Barèmes!$C$2,IF(U272&gt;=SUMIFS(Barèmes!$H$6:$H$28,Barèmes!$A$6:$A$28,"Vitesse — 50 m (s)",Barèmes!$B$6:$B$28,H272,Barèmes!$C$6:$C$28,IF(H272="6ème","Mixte",G272)),Barèmes!$D$2,IF(U272&gt;=SUMIFS(Barèmes!$I$6:$I$28,Barèmes!$A$6:$A$28,"Vitesse — 50 m (s)",Barèmes!$B$6:$B$28,H272,Barèmes!$C$6:$C$28,IF(H272="6ème","Mixte",G272)),Barèmes!$E$2,Barèmes!$F$2))))))</f>
        <v/>
      </c>
      <c r="X272" s="18"/>
      <c r="Y272" s="26" t="str" cm="1">
        <f t="array" ref="Y272">IF(OR(X272="",SUMPRODUCT((Barèmes!$A$6:$A$28="Souplesse (score 1-5)")*(Barèmes!$B$6:$B$28=H272)*(Barèmes!$C$6:$C$28=IF(H272="6ème","Mixte",G272)))=0),"",IF(SUMPRODUCT((Barèmes!$A$6:$A$28="Souplesse (score 1-5)")*(Barèmes!$B$6:$B$28=H272)*(Barèmes!$C$6:$C$28=IF(H272="6ème","Mixte",G272))*(Barèmes!$J$6:$J$28="+"))&gt;0,IF(X272&lt;=SUMIFS(Barèmes!$D$6:$D$28,Barèmes!$A$6:$A$28,"Souplesse (score 1-5)",Barèmes!$B$6:$B$28,H272,Barèmes!$C$6:$C$28,IF(H272="6ème","Mixte",G272)),"à besoin",IF(X272&lt;=SUMIFS(Barèmes!$E$6:$E$28,Barèmes!$A$6:$A$28,"Souplesse (score 1-5)",Barèmes!$B$6:$B$28,H272,Barèmes!$C$6:$C$28,IF(H272="6ème","Mixte",G272)),"fragile","satisfaisant")),IF(X272&gt;=SUMIFS(Barèmes!$D$6:$D$28,Barèmes!$A$6:$A$28,"Souplesse (score 1-5)",Barèmes!$B$6:$B$28,H272,Barèmes!$C$6:$C$28,IF(H272="6ème","Mixte",G272)),"à besoin",IF(X272&gt;=SUMIFS(Barèmes!$E$6:$E$28,Barèmes!$A$6:$A$28,"Souplesse (score 1-5)",Barèmes!$B$6:$B$28,H272,Barèmes!$C$6:$C$28,IF(H272="6ème","Mixte",G272)),"fragile","satisfaisant"))))</f>
        <v/>
      </c>
      <c r="Z272" s="26" t="str" cm="1">
        <f t="array" ref="Z272">IF(OR(X272="",SUMPRODUCT((Barèmes!$A$6:$A$28="Souplesse (score 1-5)")*(Barèmes!$B$6:$B$28=H272)*(Barèmes!$C$6:$C$28=IF(H272="6ème","Mixte",G272)))=0),"",IF(SUMPRODUCT((Barèmes!$A$6:$A$28="Souplesse (score 1-5)")*(Barèmes!$B$6:$B$28=H272)*(Barèmes!$C$6:$C$28=IF(H272="6ème","Mixte",G272))*(Barèmes!$J$6:$J$28="+"))&gt;0,IF(X272&lt;=SUMIFS(Barèmes!$F$6:$F$28,Barèmes!$A$6:$A$28,"Souplesse (score 1-5)",Barèmes!$B$6:$B$28,H272,Barèmes!$C$6:$C$28,IF(H272="6ème","Mixte",G272)),Barèmes!$B$2,IF(X272&lt;=SUMIFS(Barèmes!$G$6:$G$28,Barèmes!$A$6:$A$28,"Souplesse (score 1-5)",Barèmes!$B$6:$B$28,H272,Barèmes!$C$6:$C$28,IF(H272="6ème","Mixte",G272)),Barèmes!$C$2,IF(X272&lt;=SUMIFS(Barèmes!$H$6:$H$28,Barèmes!$A$6:$A$28,"Souplesse (score 1-5)",Barèmes!$B$6:$B$28,H272,Barèmes!$C$6:$C$28,IF(H272="6ème","Mixte",G272)),Barèmes!$D$2,IF(X272&lt;=SUMIFS(Barèmes!$I$6:$I$28,Barèmes!$A$6:$A$28,"Souplesse (score 1-5)",Barèmes!$B$6:$B$28,H272,Barèmes!$C$6:$C$28,IF(H272="6ème","Mixte",G272)),Barèmes!$E$2,Barèmes!$F$2)))),IF(X272&gt;=SUMIFS(Barèmes!$F$6:$F$28,Barèmes!$A$6:$A$28,"Souplesse (score 1-5)",Barèmes!$B$6:$B$28,H272,Barèmes!$C$6:$C$28,IF(H272="6ème","Mixte",G272)),Barèmes!$B$2,IF(X272&gt;=SUMIFS(Barèmes!$G$6:$G$28,Barèmes!$A$6:$A$28,"Souplesse (score 1-5)",Barèmes!$B$6:$B$28,H272,Barèmes!$C$6:$C$28,IF(H272="6ème","Mixte",G272)),Barèmes!$C$2,IF(X272&gt;=SUMIFS(Barèmes!$H$6:$H$28,Barèmes!$A$6:$A$28,"Souplesse (score 1-5)",Barèmes!$B$6:$B$28,H272,Barèmes!$C$6:$C$28,IF(H272="6ème","Mixte",G272)),Barèmes!$D$2,IF(X272&gt;=SUMIFS(Barèmes!$I$6:$I$28,Barèmes!$A$6:$A$28,"Souplesse (score 1-5)",Barèmes!$B$6:$B$28,H272,Barèmes!$C$6:$C$28,IF(H272="6ème","Mixte",G272)),Barèmes!$E$2,Barèmes!$F$2))))))</f>
        <v/>
      </c>
      <c r="AA272" s="22"/>
      <c r="AB272" s="27" t="str">
        <f>IF(OR(AA272="",SUMPRODUCT((Barèmes!$A$6:$A$28="Agilité — T-test 974 (s)")*(Barèmes!$B$6:$B$28=H272)*(Barèmes!$C$6:$C$28=IF(H272="6ème","Mixte",G272)))=0),"",IF(SUMPRODUCT((Barèmes!$A$6:$A$28="Agilité — T-test 974 (s)")*(Barèmes!$B$6:$B$28=H272)*(Barèmes!$C$6:$C$28=IF(H272="6ème","Mixte",G272))*(Barèmes!$J$6:$J$28="+"))&gt;0,IF(AA272&lt;=SUMIFS(Barèmes!$D$6:$D$28,Barèmes!$A$6:$A$28,"Agilité — T-test 974 (s)",Barèmes!$B$6:$B$28,H272,Barèmes!$C$6:$C$28,IF(H272="6ème","Mixte",G272)),"à besoin",IF(AA272&lt;=SUMIFS(Barèmes!$E$6:$E$28,Barèmes!$A$6:$A$28,"Agilité — T-test 974 (s)",Barèmes!$B$6:$B$28,H272,Barèmes!$C$6:$C$28,IF(H272="6ème","Mixte",G272)),"fragile","satisfaisant")),IF(AA272&gt;=SUMIFS(Barèmes!$D$6:$D$28,Barèmes!$A$6:$A$28,"Agilité — T-test 974 (s)",Barèmes!$B$6:$B$28,H272,Barèmes!$C$6:$C$28,IF(H272="6ème","Mixte",G272)),"à besoin",IF(AA272&gt;=SUMIFS(Barèmes!$E$6:$E$28,Barèmes!$A$6:$A$28,"Agilité — T-test 974 (s)",Barèmes!$B$6:$B$28,H272,Barèmes!$C$6:$C$28,IF(H272="6ème","Mixte",G272)),"fragile","satisfaisant"))))</f>
        <v/>
      </c>
      <c r="AC272" s="27" t="str">
        <f>IF(OR(AA272="",SUMPRODUCT((Barèmes!$A$6:$A$28="Agilité — T-test 974 (s)")*(Barèmes!$B$6:$B$28=H272)*(Barèmes!$C$6:$C$28=IF(H272="6ème","Mixte",G272)))=0),"",IF(SUMPRODUCT((Barèmes!$A$6:$A$28="Agilité — T-test 974 (s)")*(Barèmes!$B$6:$B$28=H272)*(Barèmes!$C$6:$C$28=IF(H272="6ème","Mixte",G272))*(Barèmes!$J$6:$J$28="+"))&gt;0,IF(AA272&lt;=SUMIFS(Barèmes!$F$6:$F$28,Barèmes!$A$6:$A$28,"Agilité — T-test 974 (s)",Barèmes!$B$6:$B$28,H272,Barèmes!$C$6:$C$28,IF(H272="6ème","Mixte",G272)),Barèmes!$B$2,IF(AA272&lt;=SUMIFS(Barèmes!$G$6:$G$28,Barèmes!$A$6:$A$28,"Agilité — T-test 974 (s)",Barèmes!$B$6:$B$28,H272,Barèmes!$C$6:$C$28,IF(H272="6ème","Mixte",G272)),Barèmes!$C$2,IF(AA272&lt;=SUMIFS(Barèmes!$H$6:$H$28,Barèmes!$A$6:$A$28,"Agilité — T-test 974 (s)",Barèmes!$B$6:$B$28,H272,Barèmes!$C$6:$C$28,IF(H272="6ème","Mixte",G272)),Barèmes!$D$2,IF(AA272&lt;=SUMIFS(Barèmes!$I$6:$I$28,Barèmes!$A$6:$A$28,"Agilité — T-test 974 (s)",Barèmes!$B$6:$B$28,H272,Barèmes!$C$6:$C$28,IF(H272="6ème","Mixte",G272)),Barèmes!$E$2,Barèmes!$F$2)))),IF(AA272&gt;=SUMIFS(Barèmes!$F$6:$F$28,Barèmes!$A$6:$A$28,"Agilité — T-test 974 (s)",Barèmes!$B$6:$B$28,H272,Barèmes!$C$6:$C$28,IF(H272="6ème","Mixte",G272)),Barèmes!$B$2,IF(AA272&gt;=SUMIFS(Barèmes!$G$6:$G$28,Barèmes!$A$6:$A$28,"Agilité — T-test 974 (s)",Barèmes!$B$6:$B$28,H272,Barèmes!$C$6:$C$28,IF(H272="6ème","Mixte",G272)),Barèmes!$C$2,IF(AA272&gt;=SUMIFS(Barèmes!$H$6:$H$28,Barèmes!$A$6:$A$28,"Agilité — T-test 974 (s)",Barèmes!$B$6:$B$28,H272,Barèmes!$C$6:$C$28,IF(H272="6ème","Mixte",G272)),Barèmes!$D$2,IF(AA272&gt;=SUMIFS(Barèmes!$I$6:$I$28,Barèmes!$A$6:$A$28,"Agilité — T-test 974 (s)",Barèmes!$B$6:$B$28,H272,Barèmes!$C$6:$C$28,IF(H272="6ème","Mixte",G272)),Barèmes!$E$2,Barèmes!$F$2))))))</f>
        <v/>
      </c>
      <c r="AD272" s="28" t="str">
        <f t="shared" si="34"/>
        <v/>
      </c>
      <c r="AE272" s="29" t="str">
        <f t="shared" si="35"/>
        <v/>
      </c>
      <c r="AF272" s="30" t="str">
        <f>IF(OR(AD272="",SUMPRODUCT((Barèmes!$A$6:$A$28="Surcoût d'agilité (s) — technique")*(Barèmes!$B$6:$B$28=H272)*(Barèmes!$C$6:$C$28=IF(H272="6ème","Mixte",G272)))=0),"",IF(SUMPRODUCT((Barèmes!$A$6:$A$28="Surcoût d'agilité (s) — technique")*(Barèmes!$B$6:$B$28=H272)*(Barèmes!$C$6:$C$28=IF(H272="6ème","Mixte",G272))*(Barèmes!$J$6:$J$28="+"))&gt;0,IF(AD272&lt;=SUMIFS(Barèmes!$D$6:$D$28,Barèmes!$A$6:$A$28,"Surcoût d'agilité (s) — technique",Barèmes!$B$6:$B$28,H272,Barèmes!$C$6:$C$28,IF(H272="6ème","Mixte",G272)),"à besoin",IF(AD272&lt;=SUMIFS(Barèmes!$E$6:$E$28,Barèmes!$A$6:$A$28,"Surcoût d'agilité (s) — technique",Barèmes!$B$6:$B$28,H272,Barèmes!$C$6:$C$28,IF(H272="6ème","Mixte",G272)),"fragile","satisfaisant")),IF(AD272&gt;=SUMIFS(Barèmes!$D$6:$D$28,Barèmes!$A$6:$A$28,"Surcoût d'agilité (s) — technique",Barèmes!$B$6:$B$28,H272,Barèmes!$C$6:$C$28,IF(H272="6ème","Mixte",G272)),"à besoin",IF(AD272&gt;=SUMIFS(Barèmes!$E$6:$E$28,Barèmes!$A$6:$A$28,"Surcoût d'agilité (s) — technique",Barèmes!$B$6:$B$28,H272,Barèmes!$C$6:$C$28,IF(H272="6ème","Mixte",G272)),"fragile","satisfaisant"))))</f>
        <v/>
      </c>
      <c r="AG272" s="30" t="str">
        <f>IF(OR(AD272="",SUMPRODUCT((Barèmes!$A$6:$A$28="Surcoût d'agilité (s) — technique")*(Barèmes!$B$6:$B$28=H272)*(Barèmes!$C$6:$C$28=IF(H272="6ème","Mixte",G272)))=0),"",IF(SUMPRODUCT((Barèmes!$A$6:$A$28="Surcoût d'agilité (s) — technique")*(Barèmes!$B$6:$B$28=H272)*(Barèmes!$C$6:$C$28=IF(H272="6ème","Mixte",G272))*(Barèmes!$J$6:$J$28="+"))&gt;0,IF(AD272&lt;=SUMIFS(Barèmes!$F$6:$F$28,Barèmes!$A$6:$A$28,"Surcoût d'agilité (s) — technique",Barèmes!$B$6:$B$28,H272,Barèmes!$C$6:$C$28,IF(H272="6ème","Mixte",G272)),Barèmes!$B$2,IF(AD272&lt;=SUMIFS(Barèmes!$G$6:$G$28,Barèmes!$A$6:$A$28,"Surcoût d'agilité (s) — technique",Barèmes!$B$6:$B$28,H272,Barèmes!$C$6:$C$28,IF(H272="6ème","Mixte",G272)),Barèmes!$C$2,IF(AD272&lt;=SUMIFS(Barèmes!$H$6:$H$28,Barèmes!$A$6:$A$28,"Surcoût d'agilité (s) — technique",Barèmes!$B$6:$B$28,H272,Barèmes!$C$6:$C$28,IF(H272="6ème","Mixte",G272)),Barèmes!$D$2,IF(AD272&lt;=SUMIFS(Barèmes!$I$6:$I$28,Barèmes!$A$6:$A$28,"Surcoût d'agilité (s) — technique",Barèmes!$B$6:$B$28,H272,Barèmes!$C$6:$C$28,IF(H272="6ème","Mixte",G272)),Barèmes!$E$2,Barèmes!$F$2)))),IF(AD272&gt;=SUMIFS(Barèmes!$F$6:$F$28,Barèmes!$A$6:$A$28,"Surcoût d'agilité (s) — technique",Barèmes!$B$6:$B$28,H272,Barèmes!$C$6:$C$28,IF(H272="6ème","Mixte",G272)),Barèmes!$B$2,IF(AD272&gt;=SUMIFS(Barèmes!$G$6:$G$28,Barèmes!$A$6:$A$28,"Surcoût d'agilité (s) — technique",Barèmes!$B$6:$B$28,H272,Barèmes!$C$6:$C$28,IF(H272="6ème","Mixte",G272)),Barèmes!$C$2,IF(AD272&gt;=SUMIFS(Barèmes!$H$6:$H$28,Barèmes!$A$6:$A$28,"Surcoût d'agilité (s) — technique",Barèmes!$B$6:$B$28,H272,Barèmes!$C$6:$C$28,IF(H272="6ème","Mixte",G272)),Barèmes!$D$2,IF(AD272&gt;=SUMIFS(Barèmes!$I$6:$I$28,Barèmes!$A$6:$A$28,"Surcoût d'agilité (s) — technique",Barèmes!$B$6:$B$28,H272,Barèmes!$C$6:$C$28,IF(H272="6ème","Mixte",G272)),Barèmes!$E$2,Barèmes!$F$2))))))</f>
        <v/>
      </c>
      <c r="AH272" s="31" t="str">
        <f>IF((IF(N272="",0,1)+IF(Q272="",0,1)+IF(W272="",0,1)+IF(Z272="",0,1)+IF(AC272="",0,1))=0,"",3*IF(N272=Barèmes!$B$2,1,IF(N272=Barèmes!$C$2,2,IF(N272=Barèmes!$D$2,3,IF(N272=Barèmes!$E$2,4,IF(N272=Barèmes!$F$2,5,0)))))+3*IF(Q272=Barèmes!$B$2,1,IF(Q272=Barèmes!$C$2,2,IF(Q272=Barèmes!$D$2,3,IF(Q272=Barèmes!$E$2,4,IF(Q272=Barèmes!$F$2,5,0)))))+2*IF(W272=Barèmes!$B$2,1,IF(W272=Barèmes!$C$2,2,IF(W272=Barèmes!$D$2,3,IF(W272=Barèmes!$E$2,4,IF(W272=Barèmes!$F$2,5,0)))))+1*IF(Z272=Barèmes!$B$2,1,IF(Z272=Barèmes!$C$2,2,IF(Z272=Barèmes!$D$2,3,IF(Z272=Barèmes!$E$2,4,IF(Z272=Barèmes!$F$2,5,0)))))+1*IF(AC272=Barèmes!$B$2,1,IF(AC272=Barèmes!$C$2,2,IF(AC272=Barèmes!$D$2,3,IF(AC272=Barèmes!$E$2,4,IF(AC272=Barèmes!$F$2,5,0))))))</f>
        <v/>
      </c>
      <c r="AI272" s="31"/>
      <c r="AJ272" s="32" t="str">
        <f>IFERROR(INDEX(Croissance!$B$5:$B$604,MATCH(A272,Croissance!$A$5:$A$604,0)),"")</f>
        <v/>
      </c>
      <c r="AK272" s="32" t="str">
        <f>IFERROR(INDEX(Croissance!$C$5:$C$604,MATCH(A272,Croissance!$A$5:$A$604,0)),"")</f>
        <v/>
      </c>
      <c r="AL272" s="32" t="str">
        <f>IFERROR(INDEX(Croissance!$D$5:$D$604,MATCH(A272,Croissance!$A$5:$A$604,0)),"")</f>
        <v/>
      </c>
      <c r="AM272" s="32" t="str">
        <f>IFERROR(INDEX(Croissance!$E$5:$E$604,MATCH(A272,Croissance!$A$5:$A$604,0)),"")</f>
        <v/>
      </c>
      <c r="AO272" s="33">
        <f t="shared" si="40"/>
        <v>0</v>
      </c>
      <c r="AP272" s="33">
        <f t="shared" si="36"/>
        <v>0</v>
      </c>
      <c r="AQ272" s="33">
        <f>IF(A272="",0,IF(AND(OR('Synthèse classe'!$C$2="Tous",C272='Synthèse classe'!$C$2),OR('Synthèse classe'!$C$3="Toutes",D272='Synthèse classe'!$C$3),OR('Synthèse classe'!$C$4="Toutes",AND('Synthèse classe'!$C$4="Dernière",AP272=1),B272=IFERROR(VALUE('Synthèse classe'!$C$4),0))),1,0))</f>
        <v>0</v>
      </c>
      <c r="AR272" s="34" t="str">
        <f t="shared" si="37"/>
        <v/>
      </c>
    </row>
    <row r="273" spans="1:44" x14ac:dyDescent="0.2">
      <c r="A273" s="17" t="str">
        <f t="shared" si="33"/>
        <v/>
      </c>
      <c r="B273" s="18"/>
      <c r="C273" s="19"/>
      <c r="D273" s="19"/>
      <c r="E273" s="19"/>
      <c r="F273" s="19"/>
      <c r="G273" s="19"/>
      <c r="H273" s="17" t="str">
        <f t="shared" si="38"/>
        <v/>
      </c>
      <c r="I273" s="20"/>
      <c r="J273" s="18"/>
      <c r="K273" s="19"/>
      <c r="L273" s="21" t="str">
        <f t="shared" si="39"/>
        <v/>
      </c>
      <c r="M273" s="21" t="str">
        <f>IF(OR(J273="",SUMPRODUCT((Barèmes!$A$6:$A$28="Endurance — Luc Léger (palier)")*(Barèmes!$B$6:$B$28=H273)*(Barèmes!$C$6:$C$28=IF(H273="6ème","Mixte",G273)))=0),"",IF(SUMPRODUCT((Barèmes!$A$6:$A$28="Endurance — Luc Léger (palier)")*(Barèmes!$B$6:$B$28=H273)*(Barèmes!$C$6:$C$28=IF(H273="6ème","Mixte",G273))*(Barèmes!$J$6:$J$28="+"))&gt;0,IF(J273&lt;=SUMIFS(Barèmes!$D$6:$D$28,Barèmes!$A$6:$A$28,"Endurance — Luc Léger (palier)",Barèmes!$B$6:$B$28,H273,Barèmes!$C$6:$C$28,IF(H273="6ème","Mixte",G273)),"à besoin",IF(J273&lt;=SUMIFS(Barèmes!$E$6:$E$28,Barèmes!$A$6:$A$28,"Endurance — Luc Léger (palier)",Barèmes!$B$6:$B$28,H273,Barèmes!$C$6:$C$28,IF(H273="6ème","Mixte",G273)),"fragile","satisfaisant")),IF(J273&gt;=SUMIFS(Barèmes!$D$6:$D$28,Barèmes!$A$6:$A$28,"Endurance — Luc Léger (palier)",Barèmes!$B$6:$B$28,H273,Barèmes!$C$6:$C$28,IF(H273="6ème","Mixte",G273)),"à besoin",IF(J273&gt;=SUMIFS(Barèmes!$E$6:$E$28,Barèmes!$A$6:$A$28,"Endurance — Luc Léger (palier)",Barèmes!$B$6:$B$28,H273,Barèmes!$C$6:$C$28,IF(H273="6ème","Mixte",G273)),"fragile","satisfaisant"))))</f>
        <v/>
      </c>
      <c r="N273" s="21" t="str">
        <f>IF(OR(J273="",SUMPRODUCT((Barèmes!$A$6:$A$28="Endurance — Luc Léger (palier)")*(Barèmes!$B$6:$B$28=H273)*(Barèmes!$C$6:$C$28=IF(H273="6ème","Mixte",G273)))=0),"",IF(SUMPRODUCT((Barèmes!$A$6:$A$28="Endurance — Luc Léger (palier)")*(Barèmes!$B$6:$B$28=H273)*(Barèmes!$C$6:$C$28=IF(H273="6ème","Mixte",G273))*(Barèmes!$J$6:$J$28="+"))&gt;0,IF(J273&lt;=SUMIFS(Barèmes!$F$6:$F$28,Barèmes!$A$6:$A$28,"Endurance — Luc Léger (palier)",Barèmes!$B$6:$B$28,H273,Barèmes!$C$6:$C$28,IF(H273="6ème","Mixte",G273)),Barèmes!$B$2,IF(J273&lt;=SUMIFS(Barèmes!$G$6:$G$28,Barèmes!$A$6:$A$28,"Endurance — Luc Léger (palier)",Barèmes!$B$6:$B$28,H273,Barèmes!$C$6:$C$28,IF(H273="6ème","Mixte",G273)),Barèmes!$C$2,IF(J273&lt;=SUMIFS(Barèmes!$H$6:$H$28,Barèmes!$A$6:$A$28,"Endurance — Luc Léger (palier)",Barèmes!$B$6:$B$28,H273,Barèmes!$C$6:$C$28,IF(H273="6ème","Mixte",G273)),Barèmes!$D$2,IF(J273&lt;=SUMIFS(Barèmes!$I$6:$I$28,Barèmes!$A$6:$A$28,"Endurance — Luc Léger (palier)",Barèmes!$B$6:$B$28,H273,Barèmes!$C$6:$C$28,IF(H273="6ème","Mixte",G273)),Barèmes!$E$2,Barèmes!$F$2)))),IF(J273&gt;=SUMIFS(Barèmes!$F$6:$F$28,Barèmes!$A$6:$A$28,"Endurance — Luc Léger (palier)",Barèmes!$B$6:$B$28,H273,Barèmes!$C$6:$C$28,IF(H273="6ème","Mixte",G273)),Barèmes!$B$2,IF(J273&gt;=SUMIFS(Barèmes!$G$6:$G$28,Barèmes!$A$6:$A$28,"Endurance — Luc Léger (palier)",Barèmes!$B$6:$B$28,H273,Barèmes!$C$6:$C$28,IF(H273="6ème","Mixte",G273)),Barèmes!$C$2,IF(J273&gt;=SUMIFS(Barèmes!$H$6:$H$28,Barèmes!$A$6:$A$28,"Endurance — Luc Léger (palier)",Barèmes!$B$6:$B$28,H273,Barèmes!$C$6:$C$28,IF(H273="6ème","Mixte",G273)),Barèmes!$D$2,IF(J273&gt;=SUMIFS(Barèmes!$I$6:$I$28,Barèmes!$A$6:$A$28,"Endurance — Luc Léger (palier)",Barèmes!$B$6:$B$28,H273,Barèmes!$C$6:$C$28,IF(H273="6ème","Mixte",G273)),Barèmes!$E$2,Barèmes!$F$2))))))</f>
        <v/>
      </c>
      <c r="O273" s="22"/>
      <c r="P273" s="23" t="str">
        <f>IF(OR(O273="",SUMPRODUCT((Barèmes!$A$6:$A$28="Force bas du corps — Saut en longueur (m)")*(Barèmes!$B$6:$B$28=H273)*(Barèmes!$C$6:$C$28=IF(H273="6ème","Mixte",G273)))=0),"",IF(SUMPRODUCT((Barèmes!$A$6:$A$28="Force bas du corps — Saut en longueur (m)")*(Barèmes!$B$6:$B$28=H273)*(Barèmes!$C$6:$C$28=IF(H273="6ème","Mixte",G273))*(Barèmes!$J$6:$J$28="+"))&gt;0,IF(O273&lt;=SUMIFS(Barèmes!$D$6:$D$28,Barèmes!$A$6:$A$28,"Force bas du corps — Saut en longueur (m)",Barèmes!$B$6:$B$28,H273,Barèmes!$C$6:$C$28,IF(H273="6ème","Mixte",G273)),"à besoin",IF(O273&lt;=SUMIFS(Barèmes!$E$6:$E$28,Barèmes!$A$6:$A$28,"Force bas du corps — Saut en longueur (m)",Barèmes!$B$6:$B$28,H273,Barèmes!$C$6:$C$28,IF(H273="6ème","Mixte",G273)),"fragile","satisfaisant")),IF(O273&gt;=SUMIFS(Barèmes!$D$6:$D$28,Barèmes!$A$6:$A$28,"Force bas du corps — Saut en longueur (m)",Barèmes!$B$6:$B$28,H273,Barèmes!$C$6:$C$28,IF(H273="6ème","Mixte",G273)),"à besoin",IF(O273&gt;=SUMIFS(Barèmes!$E$6:$E$28,Barèmes!$A$6:$A$28,"Force bas du corps — Saut en longueur (m)",Barèmes!$B$6:$B$28,H273,Barèmes!$C$6:$C$28,IF(H273="6ème","Mixte",G273)),"fragile","satisfaisant"))))</f>
        <v/>
      </c>
      <c r="Q273" s="23" t="str">
        <f>IF(OR(O273="",SUMPRODUCT((Barèmes!$A$6:$A$28="Force bas du corps — Saut en longueur (m)")*(Barèmes!$B$6:$B$28=H273)*(Barèmes!$C$6:$C$28=IF(H273="6ème","Mixte",G273)))=0),"",IF(SUMPRODUCT((Barèmes!$A$6:$A$28="Force bas du corps — Saut en longueur (m)")*(Barèmes!$B$6:$B$28=H273)*(Barèmes!$C$6:$C$28=IF(H273="6ème","Mixte",G273))*(Barèmes!$J$6:$J$28="+"))&gt;0,IF(O273&lt;=SUMIFS(Barèmes!$F$6:$F$28,Barèmes!$A$6:$A$28,"Force bas du corps — Saut en longueur (m)",Barèmes!$B$6:$B$28,H273,Barèmes!$C$6:$C$28,IF(H273="6ème","Mixte",G273)),Barèmes!$B$2,IF(O273&lt;=SUMIFS(Barèmes!$G$6:$G$28,Barèmes!$A$6:$A$28,"Force bas du corps — Saut en longueur (m)",Barèmes!$B$6:$B$28,H273,Barèmes!$C$6:$C$28,IF(H273="6ème","Mixte",G273)),Barèmes!$C$2,IF(O273&lt;=SUMIFS(Barèmes!$H$6:$H$28,Barèmes!$A$6:$A$28,"Force bas du corps — Saut en longueur (m)",Barèmes!$B$6:$B$28,H273,Barèmes!$C$6:$C$28,IF(H273="6ème","Mixte",G273)),Barèmes!$D$2,IF(O273&lt;=SUMIFS(Barèmes!$I$6:$I$28,Barèmes!$A$6:$A$28,"Force bas du corps — Saut en longueur (m)",Barèmes!$B$6:$B$28,H273,Barèmes!$C$6:$C$28,IF(H273="6ème","Mixte",G273)),Barèmes!$E$2,Barèmes!$F$2)))),IF(O273&gt;=SUMIFS(Barèmes!$F$6:$F$28,Barèmes!$A$6:$A$28,"Force bas du corps — Saut en longueur (m)",Barèmes!$B$6:$B$28,H273,Barèmes!$C$6:$C$28,IF(H273="6ème","Mixte",G273)),Barèmes!$B$2,IF(O273&gt;=SUMIFS(Barèmes!$G$6:$G$28,Barèmes!$A$6:$A$28,"Force bas du corps — Saut en longueur (m)",Barèmes!$B$6:$B$28,H273,Barèmes!$C$6:$C$28,IF(H273="6ème","Mixte",G273)),Barèmes!$C$2,IF(O273&gt;=SUMIFS(Barèmes!$H$6:$H$28,Barèmes!$A$6:$A$28,"Force bas du corps — Saut en longueur (m)",Barèmes!$B$6:$B$28,H273,Barèmes!$C$6:$C$28,IF(H273="6ème","Mixte",G273)),Barèmes!$D$2,IF(O273&gt;=SUMIFS(Barèmes!$I$6:$I$28,Barèmes!$A$6:$A$28,"Force bas du corps — Saut en longueur (m)",Barèmes!$B$6:$B$28,H273,Barèmes!$C$6:$C$28,IF(H273="6ème","Mixte",G273)),Barèmes!$E$2,Barèmes!$F$2))))))</f>
        <v/>
      </c>
      <c r="R273" s="22"/>
      <c r="S273" s="24" t="str">
        <f>IF(OR(R273="",SUMPRODUCT((Barèmes!$A$6:$A$28="Vitesse — 30 m (s)")*(Barèmes!$B$6:$B$28=H273)*(Barèmes!$C$6:$C$28=IF(H273="6ème","Mixte",G273)))=0),"",IF(SUMPRODUCT((Barèmes!$A$6:$A$28="Vitesse — 30 m (s)")*(Barèmes!$B$6:$B$28=H273)*(Barèmes!$C$6:$C$28=IF(H273="6ème","Mixte",G273))*(Barèmes!$J$6:$J$28="+"))&gt;0,IF(R273&lt;=SUMIFS(Barèmes!$D$6:$D$28,Barèmes!$A$6:$A$28,"Vitesse — 30 m (s)",Barèmes!$B$6:$B$28,H273,Barèmes!$C$6:$C$28,IF(H273="6ème","Mixte",G273)),"à besoin",IF(R273&lt;=SUMIFS(Barèmes!$E$6:$E$28,Barèmes!$A$6:$A$28,"Vitesse — 30 m (s)",Barèmes!$B$6:$B$28,H273,Barèmes!$C$6:$C$28,IF(H273="6ème","Mixte",G273)),"fragile","satisfaisant")),IF(R273&gt;=SUMIFS(Barèmes!$D$6:$D$28,Barèmes!$A$6:$A$28,"Vitesse — 30 m (s)",Barèmes!$B$6:$B$28,H273,Barèmes!$C$6:$C$28,IF(H273="6ème","Mixte",G273)),"à besoin",IF(R273&gt;=SUMIFS(Barèmes!$E$6:$E$28,Barèmes!$A$6:$A$28,"Vitesse — 30 m (s)",Barèmes!$B$6:$B$28,H273,Barèmes!$C$6:$C$28,IF(H273="6ème","Mixte",G273)),"fragile","satisfaisant"))))</f>
        <v/>
      </c>
      <c r="T273" s="24" t="str">
        <f>IF(OR(R273="",SUMPRODUCT((Barèmes!$A$6:$A$28="Vitesse — 30 m (s)")*(Barèmes!$B$6:$B$28=H273)*(Barèmes!$C$6:$C$28=IF(H273="6ème","Mixte",G273)))=0),"",IF(SUMPRODUCT((Barèmes!$A$6:$A$28="Vitesse — 30 m (s)")*(Barèmes!$B$6:$B$28=H273)*(Barèmes!$C$6:$C$28=IF(H273="6ème","Mixte",G273))*(Barèmes!$J$6:$J$28="+"))&gt;0,IF(R273&lt;=SUMIFS(Barèmes!$F$6:$F$28,Barèmes!$A$6:$A$28,"Vitesse — 30 m (s)",Barèmes!$B$6:$B$28,H273,Barèmes!$C$6:$C$28,IF(H273="6ème","Mixte",G273)),Barèmes!$B$2,IF(R273&lt;=SUMIFS(Barèmes!$G$6:$G$28,Barèmes!$A$6:$A$28,"Vitesse — 30 m (s)",Barèmes!$B$6:$B$28,H273,Barèmes!$C$6:$C$28,IF(H273="6ème","Mixte",G273)),Barèmes!$C$2,IF(R273&lt;=SUMIFS(Barèmes!$H$6:$H$28,Barèmes!$A$6:$A$28,"Vitesse — 30 m (s)",Barèmes!$B$6:$B$28,H273,Barèmes!$C$6:$C$28,IF(H273="6ème","Mixte",G273)),Barèmes!$D$2,IF(R273&lt;=SUMIFS(Barèmes!$I$6:$I$28,Barèmes!$A$6:$A$28,"Vitesse — 30 m (s)",Barèmes!$B$6:$B$28,H273,Barèmes!$C$6:$C$28,IF(H273="6ème","Mixte",G273)),Barèmes!$E$2,Barèmes!$F$2)))),IF(R273&gt;=SUMIFS(Barèmes!$F$6:$F$28,Barèmes!$A$6:$A$28,"Vitesse — 30 m (s)",Barèmes!$B$6:$B$28,H273,Barèmes!$C$6:$C$28,IF(H273="6ème","Mixte",G273)),Barèmes!$B$2,IF(R273&gt;=SUMIFS(Barèmes!$G$6:$G$28,Barèmes!$A$6:$A$28,"Vitesse — 30 m (s)",Barèmes!$B$6:$B$28,H273,Barèmes!$C$6:$C$28,IF(H273="6ème","Mixte",G273)),Barèmes!$C$2,IF(R273&gt;=SUMIFS(Barèmes!$H$6:$H$28,Barèmes!$A$6:$A$28,"Vitesse — 30 m (s)",Barèmes!$B$6:$B$28,H273,Barèmes!$C$6:$C$28,IF(H273="6ème","Mixte",G273)),Barèmes!$D$2,IF(R273&gt;=SUMIFS(Barèmes!$I$6:$I$28,Barèmes!$A$6:$A$28,"Vitesse — 30 m (s)",Barèmes!$B$6:$B$28,H273,Barèmes!$C$6:$C$28,IF(H273="6ème","Mixte",G273)),Barèmes!$E$2,Barèmes!$F$2))))))</f>
        <v/>
      </c>
      <c r="U273" s="22"/>
      <c r="V273" s="25" t="str">
        <f>IF(OR(U273="",SUMPRODUCT((Barèmes!$A$6:$A$28="Vitesse — 50 m (s)")*(Barèmes!$B$6:$B$28=H273)*(Barèmes!$C$6:$C$28=IF(H273="6ème","Mixte",G273)))=0),"",IF(SUMPRODUCT((Barèmes!$A$6:$A$28="Vitesse — 50 m (s)")*(Barèmes!$B$6:$B$28=H273)*(Barèmes!$C$6:$C$28=IF(H273="6ème","Mixte",G273))*(Barèmes!$J$6:$J$28="+"))&gt;0,IF(U273&lt;=SUMIFS(Barèmes!$D$6:$D$28,Barèmes!$A$6:$A$28,"Vitesse — 50 m (s)",Barèmes!$B$6:$B$28,H273,Barèmes!$C$6:$C$28,IF(H273="6ème","Mixte",G273)),"à besoin",IF(U273&lt;=SUMIFS(Barèmes!$E$6:$E$28,Barèmes!$A$6:$A$28,"Vitesse — 50 m (s)",Barèmes!$B$6:$B$28,H273,Barèmes!$C$6:$C$28,IF(H273="6ème","Mixte",G273)),"fragile","satisfaisant")),IF(U273&gt;=SUMIFS(Barèmes!$D$6:$D$28,Barèmes!$A$6:$A$28,"Vitesse — 50 m (s)",Barèmes!$B$6:$B$28,H273,Barèmes!$C$6:$C$28,IF(H273="6ème","Mixte",G273)),"à besoin",IF(U273&gt;=SUMIFS(Barèmes!$E$6:$E$28,Barèmes!$A$6:$A$28,"Vitesse — 50 m (s)",Barèmes!$B$6:$B$28,H273,Barèmes!$C$6:$C$28,IF(H273="6ème","Mixte",G273)),"fragile","satisfaisant"))))</f>
        <v/>
      </c>
      <c r="W273" s="25" t="str">
        <f>IF(OR(U273="",SUMPRODUCT((Barèmes!$A$6:$A$28="Vitesse — 50 m (s)")*(Barèmes!$B$6:$B$28=H273)*(Barèmes!$C$6:$C$28=IF(H273="6ème","Mixte",G273)))=0),"",IF(SUMPRODUCT((Barèmes!$A$6:$A$28="Vitesse — 50 m (s)")*(Barèmes!$B$6:$B$28=H273)*(Barèmes!$C$6:$C$28=IF(H273="6ème","Mixte",G273))*(Barèmes!$J$6:$J$28="+"))&gt;0,IF(U273&lt;=SUMIFS(Barèmes!$F$6:$F$28,Barèmes!$A$6:$A$28,"Vitesse — 50 m (s)",Barèmes!$B$6:$B$28,H273,Barèmes!$C$6:$C$28,IF(H273="6ème","Mixte",G273)),Barèmes!$B$2,IF(U273&lt;=SUMIFS(Barèmes!$G$6:$G$28,Barèmes!$A$6:$A$28,"Vitesse — 50 m (s)",Barèmes!$B$6:$B$28,H273,Barèmes!$C$6:$C$28,IF(H273="6ème","Mixte",G273)),Barèmes!$C$2,IF(U273&lt;=SUMIFS(Barèmes!$H$6:$H$28,Barèmes!$A$6:$A$28,"Vitesse — 50 m (s)",Barèmes!$B$6:$B$28,H273,Barèmes!$C$6:$C$28,IF(H273="6ème","Mixte",G273)),Barèmes!$D$2,IF(U273&lt;=SUMIFS(Barèmes!$I$6:$I$28,Barèmes!$A$6:$A$28,"Vitesse — 50 m (s)",Barèmes!$B$6:$B$28,H273,Barèmes!$C$6:$C$28,IF(H273="6ème","Mixte",G273)),Barèmes!$E$2,Barèmes!$F$2)))),IF(U273&gt;=SUMIFS(Barèmes!$F$6:$F$28,Barèmes!$A$6:$A$28,"Vitesse — 50 m (s)",Barèmes!$B$6:$B$28,H273,Barèmes!$C$6:$C$28,IF(H273="6ème","Mixte",G273)),Barèmes!$B$2,IF(U273&gt;=SUMIFS(Barèmes!$G$6:$G$28,Barèmes!$A$6:$A$28,"Vitesse — 50 m (s)",Barèmes!$B$6:$B$28,H273,Barèmes!$C$6:$C$28,IF(H273="6ème","Mixte",G273)),Barèmes!$C$2,IF(U273&gt;=SUMIFS(Barèmes!$H$6:$H$28,Barèmes!$A$6:$A$28,"Vitesse — 50 m (s)",Barèmes!$B$6:$B$28,H273,Barèmes!$C$6:$C$28,IF(H273="6ème","Mixte",G273)),Barèmes!$D$2,IF(U273&gt;=SUMIFS(Barèmes!$I$6:$I$28,Barèmes!$A$6:$A$28,"Vitesse — 50 m (s)",Barèmes!$B$6:$B$28,H273,Barèmes!$C$6:$C$28,IF(H273="6ème","Mixte",G273)),Barèmes!$E$2,Barèmes!$F$2))))))</f>
        <v/>
      </c>
      <c r="X273" s="18"/>
      <c r="Y273" s="26" t="str" cm="1">
        <f t="array" ref="Y273">IF(OR(X273="",SUMPRODUCT((Barèmes!$A$6:$A$28="Souplesse (score 1-5)")*(Barèmes!$B$6:$B$28=H273)*(Barèmes!$C$6:$C$28=IF(H273="6ème","Mixte",G273)))=0),"",IF(SUMPRODUCT((Barèmes!$A$6:$A$28="Souplesse (score 1-5)")*(Barèmes!$B$6:$B$28=H273)*(Barèmes!$C$6:$C$28=IF(H273="6ème","Mixte",G273))*(Barèmes!$J$6:$J$28="+"))&gt;0,IF(X273&lt;=SUMIFS(Barèmes!$D$6:$D$28,Barèmes!$A$6:$A$28,"Souplesse (score 1-5)",Barèmes!$B$6:$B$28,H273,Barèmes!$C$6:$C$28,IF(H273="6ème","Mixte",G273)),"à besoin",IF(X273&lt;=SUMIFS(Barèmes!$E$6:$E$28,Barèmes!$A$6:$A$28,"Souplesse (score 1-5)",Barèmes!$B$6:$B$28,H273,Barèmes!$C$6:$C$28,IF(H273="6ème","Mixte",G273)),"fragile","satisfaisant")),IF(X273&gt;=SUMIFS(Barèmes!$D$6:$D$28,Barèmes!$A$6:$A$28,"Souplesse (score 1-5)",Barèmes!$B$6:$B$28,H273,Barèmes!$C$6:$C$28,IF(H273="6ème","Mixte",G273)),"à besoin",IF(X273&gt;=SUMIFS(Barèmes!$E$6:$E$28,Barèmes!$A$6:$A$28,"Souplesse (score 1-5)",Barèmes!$B$6:$B$28,H273,Barèmes!$C$6:$C$28,IF(H273="6ème","Mixte",G273)),"fragile","satisfaisant"))))</f>
        <v/>
      </c>
      <c r="Z273" s="26" t="str" cm="1">
        <f t="array" ref="Z273">IF(OR(X273="",SUMPRODUCT((Barèmes!$A$6:$A$28="Souplesse (score 1-5)")*(Barèmes!$B$6:$B$28=H273)*(Barèmes!$C$6:$C$28=IF(H273="6ème","Mixte",G273)))=0),"",IF(SUMPRODUCT((Barèmes!$A$6:$A$28="Souplesse (score 1-5)")*(Barèmes!$B$6:$B$28=H273)*(Barèmes!$C$6:$C$28=IF(H273="6ème","Mixte",G273))*(Barèmes!$J$6:$J$28="+"))&gt;0,IF(X273&lt;=SUMIFS(Barèmes!$F$6:$F$28,Barèmes!$A$6:$A$28,"Souplesse (score 1-5)",Barèmes!$B$6:$B$28,H273,Barèmes!$C$6:$C$28,IF(H273="6ème","Mixte",G273)),Barèmes!$B$2,IF(X273&lt;=SUMIFS(Barèmes!$G$6:$G$28,Barèmes!$A$6:$A$28,"Souplesse (score 1-5)",Barèmes!$B$6:$B$28,H273,Barèmes!$C$6:$C$28,IF(H273="6ème","Mixte",G273)),Barèmes!$C$2,IF(X273&lt;=SUMIFS(Barèmes!$H$6:$H$28,Barèmes!$A$6:$A$28,"Souplesse (score 1-5)",Barèmes!$B$6:$B$28,H273,Barèmes!$C$6:$C$28,IF(H273="6ème","Mixte",G273)),Barèmes!$D$2,IF(X273&lt;=SUMIFS(Barèmes!$I$6:$I$28,Barèmes!$A$6:$A$28,"Souplesse (score 1-5)",Barèmes!$B$6:$B$28,H273,Barèmes!$C$6:$C$28,IF(H273="6ème","Mixte",G273)),Barèmes!$E$2,Barèmes!$F$2)))),IF(X273&gt;=SUMIFS(Barèmes!$F$6:$F$28,Barèmes!$A$6:$A$28,"Souplesse (score 1-5)",Barèmes!$B$6:$B$28,H273,Barèmes!$C$6:$C$28,IF(H273="6ème","Mixte",G273)),Barèmes!$B$2,IF(X273&gt;=SUMIFS(Barèmes!$G$6:$G$28,Barèmes!$A$6:$A$28,"Souplesse (score 1-5)",Barèmes!$B$6:$B$28,H273,Barèmes!$C$6:$C$28,IF(H273="6ème","Mixte",G273)),Barèmes!$C$2,IF(X273&gt;=SUMIFS(Barèmes!$H$6:$H$28,Barèmes!$A$6:$A$28,"Souplesse (score 1-5)",Barèmes!$B$6:$B$28,H273,Barèmes!$C$6:$C$28,IF(H273="6ème","Mixte",G273)),Barèmes!$D$2,IF(X273&gt;=SUMIFS(Barèmes!$I$6:$I$28,Barèmes!$A$6:$A$28,"Souplesse (score 1-5)",Barèmes!$B$6:$B$28,H273,Barèmes!$C$6:$C$28,IF(H273="6ème","Mixte",G273)),Barèmes!$E$2,Barèmes!$F$2))))))</f>
        <v/>
      </c>
      <c r="AA273" s="22"/>
      <c r="AB273" s="27" t="str">
        <f>IF(OR(AA273="",SUMPRODUCT((Barèmes!$A$6:$A$28="Agilité — T-test 974 (s)")*(Barèmes!$B$6:$B$28=H273)*(Barèmes!$C$6:$C$28=IF(H273="6ème","Mixte",G273)))=0),"",IF(SUMPRODUCT((Barèmes!$A$6:$A$28="Agilité — T-test 974 (s)")*(Barèmes!$B$6:$B$28=H273)*(Barèmes!$C$6:$C$28=IF(H273="6ème","Mixte",G273))*(Barèmes!$J$6:$J$28="+"))&gt;0,IF(AA273&lt;=SUMIFS(Barèmes!$D$6:$D$28,Barèmes!$A$6:$A$28,"Agilité — T-test 974 (s)",Barèmes!$B$6:$B$28,H273,Barèmes!$C$6:$C$28,IF(H273="6ème","Mixte",G273)),"à besoin",IF(AA273&lt;=SUMIFS(Barèmes!$E$6:$E$28,Barèmes!$A$6:$A$28,"Agilité — T-test 974 (s)",Barèmes!$B$6:$B$28,H273,Barèmes!$C$6:$C$28,IF(H273="6ème","Mixte",G273)),"fragile","satisfaisant")),IF(AA273&gt;=SUMIFS(Barèmes!$D$6:$D$28,Barèmes!$A$6:$A$28,"Agilité — T-test 974 (s)",Barèmes!$B$6:$B$28,H273,Barèmes!$C$6:$C$28,IF(H273="6ème","Mixte",G273)),"à besoin",IF(AA273&gt;=SUMIFS(Barèmes!$E$6:$E$28,Barèmes!$A$6:$A$28,"Agilité — T-test 974 (s)",Barèmes!$B$6:$B$28,H273,Barèmes!$C$6:$C$28,IF(H273="6ème","Mixte",G273)),"fragile","satisfaisant"))))</f>
        <v/>
      </c>
      <c r="AC273" s="27" t="str">
        <f>IF(OR(AA273="",SUMPRODUCT((Barèmes!$A$6:$A$28="Agilité — T-test 974 (s)")*(Barèmes!$B$6:$B$28=H273)*(Barèmes!$C$6:$C$28=IF(H273="6ème","Mixte",G273)))=0),"",IF(SUMPRODUCT((Barèmes!$A$6:$A$28="Agilité — T-test 974 (s)")*(Barèmes!$B$6:$B$28=H273)*(Barèmes!$C$6:$C$28=IF(H273="6ème","Mixte",G273))*(Barèmes!$J$6:$J$28="+"))&gt;0,IF(AA273&lt;=SUMIFS(Barèmes!$F$6:$F$28,Barèmes!$A$6:$A$28,"Agilité — T-test 974 (s)",Barèmes!$B$6:$B$28,H273,Barèmes!$C$6:$C$28,IF(H273="6ème","Mixte",G273)),Barèmes!$B$2,IF(AA273&lt;=SUMIFS(Barèmes!$G$6:$G$28,Barèmes!$A$6:$A$28,"Agilité — T-test 974 (s)",Barèmes!$B$6:$B$28,H273,Barèmes!$C$6:$C$28,IF(H273="6ème","Mixte",G273)),Barèmes!$C$2,IF(AA273&lt;=SUMIFS(Barèmes!$H$6:$H$28,Barèmes!$A$6:$A$28,"Agilité — T-test 974 (s)",Barèmes!$B$6:$B$28,H273,Barèmes!$C$6:$C$28,IF(H273="6ème","Mixte",G273)),Barèmes!$D$2,IF(AA273&lt;=SUMIFS(Barèmes!$I$6:$I$28,Barèmes!$A$6:$A$28,"Agilité — T-test 974 (s)",Barèmes!$B$6:$B$28,H273,Barèmes!$C$6:$C$28,IF(H273="6ème","Mixte",G273)),Barèmes!$E$2,Barèmes!$F$2)))),IF(AA273&gt;=SUMIFS(Barèmes!$F$6:$F$28,Barèmes!$A$6:$A$28,"Agilité — T-test 974 (s)",Barèmes!$B$6:$B$28,H273,Barèmes!$C$6:$C$28,IF(H273="6ème","Mixte",G273)),Barèmes!$B$2,IF(AA273&gt;=SUMIFS(Barèmes!$G$6:$G$28,Barèmes!$A$6:$A$28,"Agilité — T-test 974 (s)",Barèmes!$B$6:$B$28,H273,Barèmes!$C$6:$C$28,IF(H273="6ème","Mixte",G273)),Barèmes!$C$2,IF(AA273&gt;=SUMIFS(Barèmes!$H$6:$H$28,Barèmes!$A$6:$A$28,"Agilité — T-test 974 (s)",Barèmes!$B$6:$B$28,H273,Barèmes!$C$6:$C$28,IF(H273="6ème","Mixte",G273)),Barèmes!$D$2,IF(AA273&gt;=SUMIFS(Barèmes!$I$6:$I$28,Barèmes!$A$6:$A$28,"Agilité — T-test 974 (s)",Barèmes!$B$6:$B$28,H273,Barèmes!$C$6:$C$28,IF(H273="6ème","Mixte",G273)),Barèmes!$E$2,Barèmes!$F$2))))))</f>
        <v/>
      </c>
      <c r="AD273" s="28" t="str">
        <f t="shared" si="34"/>
        <v/>
      </c>
      <c r="AE273" s="29" t="str">
        <f t="shared" si="35"/>
        <v/>
      </c>
      <c r="AF273" s="30" t="str">
        <f>IF(OR(AD273="",SUMPRODUCT((Barèmes!$A$6:$A$28="Surcoût d'agilité (s) — technique")*(Barèmes!$B$6:$B$28=H273)*(Barèmes!$C$6:$C$28=IF(H273="6ème","Mixte",G273)))=0),"",IF(SUMPRODUCT((Barèmes!$A$6:$A$28="Surcoût d'agilité (s) — technique")*(Barèmes!$B$6:$B$28=H273)*(Barèmes!$C$6:$C$28=IF(H273="6ème","Mixte",G273))*(Barèmes!$J$6:$J$28="+"))&gt;0,IF(AD273&lt;=SUMIFS(Barèmes!$D$6:$D$28,Barèmes!$A$6:$A$28,"Surcoût d'agilité (s) — technique",Barèmes!$B$6:$B$28,H273,Barèmes!$C$6:$C$28,IF(H273="6ème","Mixte",G273)),"à besoin",IF(AD273&lt;=SUMIFS(Barèmes!$E$6:$E$28,Barèmes!$A$6:$A$28,"Surcoût d'agilité (s) — technique",Barèmes!$B$6:$B$28,H273,Barèmes!$C$6:$C$28,IF(H273="6ème","Mixte",G273)),"fragile","satisfaisant")),IF(AD273&gt;=SUMIFS(Barèmes!$D$6:$D$28,Barèmes!$A$6:$A$28,"Surcoût d'agilité (s) — technique",Barèmes!$B$6:$B$28,H273,Barèmes!$C$6:$C$28,IF(H273="6ème","Mixte",G273)),"à besoin",IF(AD273&gt;=SUMIFS(Barèmes!$E$6:$E$28,Barèmes!$A$6:$A$28,"Surcoût d'agilité (s) — technique",Barèmes!$B$6:$B$28,H273,Barèmes!$C$6:$C$28,IF(H273="6ème","Mixte",G273)),"fragile","satisfaisant"))))</f>
        <v/>
      </c>
      <c r="AG273" s="30" t="str">
        <f>IF(OR(AD273="",SUMPRODUCT((Barèmes!$A$6:$A$28="Surcoût d'agilité (s) — technique")*(Barèmes!$B$6:$B$28=H273)*(Barèmes!$C$6:$C$28=IF(H273="6ème","Mixte",G273)))=0),"",IF(SUMPRODUCT((Barèmes!$A$6:$A$28="Surcoût d'agilité (s) — technique")*(Barèmes!$B$6:$B$28=H273)*(Barèmes!$C$6:$C$28=IF(H273="6ème","Mixte",G273))*(Barèmes!$J$6:$J$28="+"))&gt;0,IF(AD273&lt;=SUMIFS(Barèmes!$F$6:$F$28,Barèmes!$A$6:$A$28,"Surcoût d'agilité (s) — technique",Barèmes!$B$6:$B$28,H273,Barèmes!$C$6:$C$28,IF(H273="6ème","Mixte",G273)),Barèmes!$B$2,IF(AD273&lt;=SUMIFS(Barèmes!$G$6:$G$28,Barèmes!$A$6:$A$28,"Surcoût d'agilité (s) — technique",Barèmes!$B$6:$B$28,H273,Barèmes!$C$6:$C$28,IF(H273="6ème","Mixte",G273)),Barèmes!$C$2,IF(AD273&lt;=SUMIFS(Barèmes!$H$6:$H$28,Barèmes!$A$6:$A$28,"Surcoût d'agilité (s) — technique",Barèmes!$B$6:$B$28,H273,Barèmes!$C$6:$C$28,IF(H273="6ème","Mixte",G273)),Barèmes!$D$2,IF(AD273&lt;=SUMIFS(Barèmes!$I$6:$I$28,Barèmes!$A$6:$A$28,"Surcoût d'agilité (s) — technique",Barèmes!$B$6:$B$28,H273,Barèmes!$C$6:$C$28,IF(H273="6ème","Mixte",G273)),Barèmes!$E$2,Barèmes!$F$2)))),IF(AD273&gt;=SUMIFS(Barèmes!$F$6:$F$28,Barèmes!$A$6:$A$28,"Surcoût d'agilité (s) — technique",Barèmes!$B$6:$B$28,H273,Barèmes!$C$6:$C$28,IF(H273="6ème","Mixte",G273)),Barèmes!$B$2,IF(AD273&gt;=SUMIFS(Barèmes!$G$6:$G$28,Barèmes!$A$6:$A$28,"Surcoût d'agilité (s) — technique",Barèmes!$B$6:$B$28,H273,Barèmes!$C$6:$C$28,IF(H273="6ème","Mixte",G273)),Barèmes!$C$2,IF(AD273&gt;=SUMIFS(Barèmes!$H$6:$H$28,Barèmes!$A$6:$A$28,"Surcoût d'agilité (s) — technique",Barèmes!$B$6:$B$28,H273,Barèmes!$C$6:$C$28,IF(H273="6ème","Mixte",G273)),Barèmes!$D$2,IF(AD273&gt;=SUMIFS(Barèmes!$I$6:$I$28,Barèmes!$A$6:$A$28,"Surcoût d'agilité (s) — technique",Barèmes!$B$6:$B$28,H273,Barèmes!$C$6:$C$28,IF(H273="6ème","Mixte",G273)),Barèmes!$E$2,Barèmes!$F$2))))))</f>
        <v/>
      </c>
      <c r="AH273" s="31" t="str">
        <f>IF((IF(N273="",0,1)+IF(Q273="",0,1)+IF(W273="",0,1)+IF(Z273="",0,1)+IF(AC273="",0,1))=0,"",3*IF(N273=Barèmes!$B$2,1,IF(N273=Barèmes!$C$2,2,IF(N273=Barèmes!$D$2,3,IF(N273=Barèmes!$E$2,4,IF(N273=Barèmes!$F$2,5,0)))))+3*IF(Q273=Barèmes!$B$2,1,IF(Q273=Barèmes!$C$2,2,IF(Q273=Barèmes!$D$2,3,IF(Q273=Barèmes!$E$2,4,IF(Q273=Barèmes!$F$2,5,0)))))+2*IF(W273=Barèmes!$B$2,1,IF(W273=Barèmes!$C$2,2,IF(W273=Barèmes!$D$2,3,IF(W273=Barèmes!$E$2,4,IF(W273=Barèmes!$F$2,5,0)))))+1*IF(Z273=Barèmes!$B$2,1,IF(Z273=Barèmes!$C$2,2,IF(Z273=Barèmes!$D$2,3,IF(Z273=Barèmes!$E$2,4,IF(Z273=Barèmes!$F$2,5,0)))))+1*IF(AC273=Barèmes!$B$2,1,IF(AC273=Barèmes!$C$2,2,IF(AC273=Barèmes!$D$2,3,IF(AC273=Barèmes!$E$2,4,IF(AC273=Barèmes!$F$2,5,0))))))</f>
        <v/>
      </c>
      <c r="AI273" s="31"/>
      <c r="AJ273" s="32" t="str">
        <f>IFERROR(INDEX(Croissance!$B$5:$B$604,MATCH(A273,Croissance!$A$5:$A$604,0)),"")</f>
        <v/>
      </c>
      <c r="AK273" s="32" t="str">
        <f>IFERROR(INDEX(Croissance!$C$5:$C$604,MATCH(A273,Croissance!$A$5:$A$604,0)),"")</f>
        <v/>
      </c>
      <c r="AL273" s="32" t="str">
        <f>IFERROR(INDEX(Croissance!$D$5:$D$604,MATCH(A273,Croissance!$A$5:$A$604,0)),"")</f>
        <v/>
      </c>
      <c r="AM273" s="32" t="str">
        <f>IFERROR(INDEX(Croissance!$E$5:$E$604,MATCH(A273,Croissance!$A$5:$A$604,0)),"")</f>
        <v/>
      </c>
      <c r="AO273" s="33">
        <f t="shared" si="40"/>
        <v>0</v>
      </c>
      <c r="AP273" s="33">
        <f t="shared" si="36"/>
        <v>0</v>
      </c>
      <c r="AQ273" s="33">
        <f>IF(A273="",0,IF(AND(OR('Synthèse classe'!$C$2="Tous",C273='Synthèse classe'!$C$2),OR('Synthèse classe'!$C$3="Toutes",D273='Synthèse classe'!$C$3),OR('Synthèse classe'!$C$4="Toutes",AND('Synthèse classe'!$C$4="Dernière",AP273=1),B273=IFERROR(VALUE('Synthèse classe'!$C$4),0))),1,0))</f>
        <v>0</v>
      </c>
      <c r="AR273" s="34" t="str">
        <f t="shared" si="37"/>
        <v/>
      </c>
    </row>
    <row r="274" spans="1:44" x14ac:dyDescent="0.2">
      <c r="A274" s="17" t="str">
        <f t="shared" si="33"/>
        <v/>
      </c>
      <c r="B274" s="18"/>
      <c r="C274" s="19"/>
      <c r="D274" s="19"/>
      <c r="E274" s="19"/>
      <c r="F274" s="19"/>
      <c r="G274" s="19"/>
      <c r="H274" s="17" t="str">
        <f t="shared" si="38"/>
        <v/>
      </c>
      <c r="I274" s="20"/>
      <c r="J274" s="18"/>
      <c r="K274" s="19"/>
      <c r="L274" s="21" t="str">
        <f t="shared" si="39"/>
        <v/>
      </c>
      <c r="M274" s="21" t="str">
        <f>IF(OR(J274="",SUMPRODUCT((Barèmes!$A$6:$A$28="Endurance — Luc Léger (palier)")*(Barèmes!$B$6:$B$28=H274)*(Barèmes!$C$6:$C$28=IF(H274="6ème","Mixte",G274)))=0),"",IF(SUMPRODUCT((Barèmes!$A$6:$A$28="Endurance — Luc Léger (palier)")*(Barèmes!$B$6:$B$28=H274)*(Barèmes!$C$6:$C$28=IF(H274="6ème","Mixte",G274))*(Barèmes!$J$6:$J$28="+"))&gt;0,IF(J274&lt;=SUMIFS(Barèmes!$D$6:$D$28,Barèmes!$A$6:$A$28,"Endurance — Luc Léger (palier)",Barèmes!$B$6:$B$28,H274,Barèmes!$C$6:$C$28,IF(H274="6ème","Mixte",G274)),"à besoin",IF(J274&lt;=SUMIFS(Barèmes!$E$6:$E$28,Barèmes!$A$6:$A$28,"Endurance — Luc Léger (palier)",Barèmes!$B$6:$B$28,H274,Barèmes!$C$6:$C$28,IF(H274="6ème","Mixte",G274)),"fragile","satisfaisant")),IF(J274&gt;=SUMIFS(Barèmes!$D$6:$D$28,Barèmes!$A$6:$A$28,"Endurance — Luc Léger (palier)",Barèmes!$B$6:$B$28,H274,Barèmes!$C$6:$C$28,IF(H274="6ème","Mixte",G274)),"à besoin",IF(J274&gt;=SUMIFS(Barèmes!$E$6:$E$28,Barèmes!$A$6:$A$28,"Endurance — Luc Léger (palier)",Barèmes!$B$6:$B$28,H274,Barèmes!$C$6:$C$28,IF(H274="6ème","Mixte",G274)),"fragile","satisfaisant"))))</f>
        <v/>
      </c>
      <c r="N274" s="21" t="str">
        <f>IF(OR(J274="",SUMPRODUCT((Barèmes!$A$6:$A$28="Endurance — Luc Léger (palier)")*(Barèmes!$B$6:$B$28=H274)*(Barèmes!$C$6:$C$28=IF(H274="6ème","Mixte",G274)))=0),"",IF(SUMPRODUCT((Barèmes!$A$6:$A$28="Endurance — Luc Léger (palier)")*(Barèmes!$B$6:$B$28=H274)*(Barèmes!$C$6:$C$28=IF(H274="6ème","Mixte",G274))*(Barèmes!$J$6:$J$28="+"))&gt;0,IF(J274&lt;=SUMIFS(Barèmes!$F$6:$F$28,Barèmes!$A$6:$A$28,"Endurance — Luc Léger (palier)",Barèmes!$B$6:$B$28,H274,Barèmes!$C$6:$C$28,IF(H274="6ème","Mixte",G274)),Barèmes!$B$2,IF(J274&lt;=SUMIFS(Barèmes!$G$6:$G$28,Barèmes!$A$6:$A$28,"Endurance — Luc Léger (palier)",Barèmes!$B$6:$B$28,H274,Barèmes!$C$6:$C$28,IF(H274="6ème","Mixte",G274)),Barèmes!$C$2,IF(J274&lt;=SUMIFS(Barèmes!$H$6:$H$28,Barèmes!$A$6:$A$28,"Endurance — Luc Léger (palier)",Barèmes!$B$6:$B$28,H274,Barèmes!$C$6:$C$28,IF(H274="6ème","Mixte",G274)),Barèmes!$D$2,IF(J274&lt;=SUMIFS(Barèmes!$I$6:$I$28,Barèmes!$A$6:$A$28,"Endurance — Luc Léger (palier)",Barèmes!$B$6:$B$28,H274,Barèmes!$C$6:$C$28,IF(H274="6ème","Mixte",G274)),Barèmes!$E$2,Barèmes!$F$2)))),IF(J274&gt;=SUMIFS(Barèmes!$F$6:$F$28,Barèmes!$A$6:$A$28,"Endurance — Luc Léger (palier)",Barèmes!$B$6:$B$28,H274,Barèmes!$C$6:$C$28,IF(H274="6ème","Mixte",G274)),Barèmes!$B$2,IF(J274&gt;=SUMIFS(Barèmes!$G$6:$G$28,Barèmes!$A$6:$A$28,"Endurance — Luc Léger (palier)",Barèmes!$B$6:$B$28,H274,Barèmes!$C$6:$C$28,IF(H274="6ème","Mixte",G274)),Barèmes!$C$2,IF(J274&gt;=SUMIFS(Barèmes!$H$6:$H$28,Barèmes!$A$6:$A$28,"Endurance — Luc Léger (palier)",Barèmes!$B$6:$B$28,H274,Barèmes!$C$6:$C$28,IF(H274="6ème","Mixte",G274)),Barèmes!$D$2,IF(J274&gt;=SUMIFS(Barèmes!$I$6:$I$28,Barèmes!$A$6:$A$28,"Endurance — Luc Léger (palier)",Barèmes!$B$6:$B$28,H274,Barèmes!$C$6:$C$28,IF(H274="6ème","Mixte",G274)),Barèmes!$E$2,Barèmes!$F$2))))))</f>
        <v/>
      </c>
      <c r="O274" s="22"/>
      <c r="P274" s="23" t="str">
        <f>IF(OR(O274="",SUMPRODUCT((Barèmes!$A$6:$A$28="Force bas du corps — Saut en longueur (m)")*(Barèmes!$B$6:$B$28=H274)*(Barèmes!$C$6:$C$28=IF(H274="6ème","Mixte",G274)))=0),"",IF(SUMPRODUCT((Barèmes!$A$6:$A$28="Force bas du corps — Saut en longueur (m)")*(Barèmes!$B$6:$B$28=H274)*(Barèmes!$C$6:$C$28=IF(H274="6ème","Mixte",G274))*(Barèmes!$J$6:$J$28="+"))&gt;0,IF(O274&lt;=SUMIFS(Barèmes!$D$6:$D$28,Barèmes!$A$6:$A$28,"Force bas du corps — Saut en longueur (m)",Barèmes!$B$6:$B$28,H274,Barèmes!$C$6:$C$28,IF(H274="6ème","Mixte",G274)),"à besoin",IF(O274&lt;=SUMIFS(Barèmes!$E$6:$E$28,Barèmes!$A$6:$A$28,"Force bas du corps — Saut en longueur (m)",Barèmes!$B$6:$B$28,H274,Barèmes!$C$6:$C$28,IF(H274="6ème","Mixte",G274)),"fragile","satisfaisant")),IF(O274&gt;=SUMIFS(Barèmes!$D$6:$D$28,Barèmes!$A$6:$A$28,"Force bas du corps — Saut en longueur (m)",Barèmes!$B$6:$B$28,H274,Barèmes!$C$6:$C$28,IF(H274="6ème","Mixte",G274)),"à besoin",IF(O274&gt;=SUMIFS(Barèmes!$E$6:$E$28,Barèmes!$A$6:$A$28,"Force bas du corps — Saut en longueur (m)",Barèmes!$B$6:$B$28,H274,Barèmes!$C$6:$C$28,IF(H274="6ème","Mixte",G274)),"fragile","satisfaisant"))))</f>
        <v/>
      </c>
      <c r="Q274" s="23" t="str">
        <f>IF(OR(O274="",SUMPRODUCT((Barèmes!$A$6:$A$28="Force bas du corps — Saut en longueur (m)")*(Barèmes!$B$6:$B$28=H274)*(Barèmes!$C$6:$C$28=IF(H274="6ème","Mixte",G274)))=0),"",IF(SUMPRODUCT((Barèmes!$A$6:$A$28="Force bas du corps — Saut en longueur (m)")*(Barèmes!$B$6:$B$28=H274)*(Barèmes!$C$6:$C$28=IF(H274="6ème","Mixte",G274))*(Barèmes!$J$6:$J$28="+"))&gt;0,IF(O274&lt;=SUMIFS(Barèmes!$F$6:$F$28,Barèmes!$A$6:$A$28,"Force bas du corps — Saut en longueur (m)",Barèmes!$B$6:$B$28,H274,Barèmes!$C$6:$C$28,IF(H274="6ème","Mixte",G274)),Barèmes!$B$2,IF(O274&lt;=SUMIFS(Barèmes!$G$6:$G$28,Barèmes!$A$6:$A$28,"Force bas du corps — Saut en longueur (m)",Barèmes!$B$6:$B$28,H274,Barèmes!$C$6:$C$28,IF(H274="6ème","Mixte",G274)),Barèmes!$C$2,IF(O274&lt;=SUMIFS(Barèmes!$H$6:$H$28,Barèmes!$A$6:$A$28,"Force bas du corps — Saut en longueur (m)",Barèmes!$B$6:$B$28,H274,Barèmes!$C$6:$C$28,IF(H274="6ème","Mixte",G274)),Barèmes!$D$2,IF(O274&lt;=SUMIFS(Barèmes!$I$6:$I$28,Barèmes!$A$6:$A$28,"Force bas du corps — Saut en longueur (m)",Barèmes!$B$6:$B$28,H274,Barèmes!$C$6:$C$28,IF(H274="6ème","Mixte",G274)),Barèmes!$E$2,Barèmes!$F$2)))),IF(O274&gt;=SUMIFS(Barèmes!$F$6:$F$28,Barèmes!$A$6:$A$28,"Force bas du corps — Saut en longueur (m)",Barèmes!$B$6:$B$28,H274,Barèmes!$C$6:$C$28,IF(H274="6ème","Mixte",G274)),Barèmes!$B$2,IF(O274&gt;=SUMIFS(Barèmes!$G$6:$G$28,Barèmes!$A$6:$A$28,"Force bas du corps — Saut en longueur (m)",Barèmes!$B$6:$B$28,H274,Barèmes!$C$6:$C$28,IF(H274="6ème","Mixte",G274)),Barèmes!$C$2,IF(O274&gt;=SUMIFS(Barèmes!$H$6:$H$28,Barèmes!$A$6:$A$28,"Force bas du corps — Saut en longueur (m)",Barèmes!$B$6:$B$28,H274,Barèmes!$C$6:$C$28,IF(H274="6ème","Mixte",G274)),Barèmes!$D$2,IF(O274&gt;=SUMIFS(Barèmes!$I$6:$I$28,Barèmes!$A$6:$A$28,"Force bas du corps — Saut en longueur (m)",Barèmes!$B$6:$B$28,H274,Barèmes!$C$6:$C$28,IF(H274="6ème","Mixte",G274)),Barèmes!$E$2,Barèmes!$F$2))))))</f>
        <v/>
      </c>
      <c r="R274" s="22"/>
      <c r="S274" s="24" t="str">
        <f>IF(OR(R274="",SUMPRODUCT((Barèmes!$A$6:$A$28="Vitesse — 30 m (s)")*(Barèmes!$B$6:$B$28=H274)*(Barèmes!$C$6:$C$28=IF(H274="6ème","Mixte",G274)))=0),"",IF(SUMPRODUCT((Barèmes!$A$6:$A$28="Vitesse — 30 m (s)")*(Barèmes!$B$6:$B$28=H274)*(Barèmes!$C$6:$C$28=IF(H274="6ème","Mixte",G274))*(Barèmes!$J$6:$J$28="+"))&gt;0,IF(R274&lt;=SUMIFS(Barèmes!$D$6:$D$28,Barèmes!$A$6:$A$28,"Vitesse — 30 m (s)",Barèmes!$B$6:$B$28,H274,Barèmes!$C$6:$C$28,IF(H274="6ème","Mixte",G274)),"à besoin",IF(R274&lt;=SUMIFS(Barèmes!$E$6:$E$28,Barèmes!$A$6:$A$28,"Vitesse — 30 m (s)",Barèmes!$B$6:$B$28,H274,Barèmes!$C$6:$C$28,IF(H274="6ème","Mixte",G274)),"fragile","satisfaisant")),IF(R274&gt;=SUMIFS(Barèmes!$D$6:$D$28,Barèmes!$A$6:$A$28,"Vitesse — 30 m (s)",Barèmes!$B$6:$B$28,H274,Barèmes!$C$6:$C$28,IF(H274="6ème","Mixte",G274)),"à besoin",IF(R274&gt;=SUMIFS(Barèmes!$E$6:$E$28,Barèmes!$A$6:$A$28,"Vitesse — 30 m (s)",Barèmes!$B$6:$B$28,H274,Barèmes!$C$6:$C$28,IF(H274="6ème","Mixte",G274)),"fragile","satisfaisant"))))</f>
        <v/>
      </c>
      <c r="T274" s="24" t="str">
        <f>IF(OR(R274="",SUMPRODUCT((Barèmes!$A$6:$A$28="Vitesse — 30 m (s)")*(Barèmes!$B$6:$B$28=H274)*(Barèmes!$C$6:$C$28=IF(H274="6ème","Mixte",G274)))=0),"",IF(SUMPRODUCT((Barèmes!$A$6:$A$28="Vitesse — 30 m (s)")*(Barèmes!$B$6:$B$28=H274)*(Barèmes!$C$6:$C$28=IF(H274="6ème","Mixte",G274))*(Barèmes!$J$6:$J$28="+"))&gt;0,IF(R274&lt;=SUMIFS(Barèmes!$F$6:$F$28,Barèmes!$A$6:$A$28,"Vitesse — 30 m (s)",Barèmes!$B$6:$B$28,H274,Barèmes!$C$6:$C$28,IF(H274="6ème","Mixte",G274)),Barèmes!$B$2,IF(R274&lt;=SUMIFS(Barèmes!$G$6:$G$28,Barèmes!$A$6:$A$28,"Vitesse — 30 m (s)",Barèmes!$B$6:$B$28,H274,Barèmes!$C$6:$C$28,IF(H274="6ème","Mixte",G274)),Barèmes!$C$2,IF(R274&lt;=SUMIFS(Barèmes!$H$6:$H$28,Barèmes!$A$6:$A$28,"Vitesse — 30 m (s)",Barèmes!$B$6:$B$28,H274,Barèmes!$C$6:$C$28,IF(H274="6ème","Mixte",G274)),Barèmes!$D$2,IF(R274&lt;=SUMIFS(Barèmes!$I$6:$I$28,Barèmes!$A$6:$A$28,"Vitesse — 30 m (s)",Barèmes!$B$6:$B$28,H274,Barèmes!$C$6:$C$28,IF(H274="6ème","Mixte",G274)),Barèmes!$E$2,Barèmes!$F$2)))),IF(R274&gt;=SUMIFS(Barèmes!$F$6:$F$28,Barèmes!$A$6:$A$28,"Vitesse — 30 m (s)",Barèmes!$B$6:$B$28,H274,Barèmes!$C$6:$C$28,IF(H274="6ème","Mixte",G274)),Barèmes!$B$2,IF(R274&gt;=SUMIFS(Barèmes!$G$6:$G$28,Barèmes!$A$6:$A$28,"Vitesse — 30 m (s)",Barèmes!$B$6:$B$28,H274,Barèmes!$C$6:$C$28,IF(H274="6ème","Mixte",G274)),Barèmes!$C$2,IF(R274&gt;=SUMIFS(Barèmes!$H$6:$H$28,Barèmes!$A$6:$A$28,"Vitesse — 30 m (s)",Barèmes!$B$6:$B$28,H274,Barèmes!$C$6:$C$28,IF(H274="6ème","Mixte",G274)),Barèmes!$D$2,IF(R274&gt;=SUMIFS(Barèmes!$I$6:$I$28,Barèmes!$A$6:$A$28,"Vitesse — 30 m (s)",Barèmes!$B$6:$B$28,H274,Barèmes!$C$6:$C$28,IF(H274="6ème","Mixte",G274)),Barèmes!$E$2,Barèmes!$F$2))))))</f>
        <v/>
      </c>
      <c r="U274" s="22"/>
      <c r="V274" s="25" t="str">
        <f>IF(OR(U274="",SUMPRODUCT((Barèmes!$A$6:$A$28="Vitesse — 50 m (s)")*(Barèmes!$B$6:$B$28=H274)*(Barèmes!$C$6:$C$28=IF(H274="6ème","Mixte",G274)))=0),"",IF(SUMPRODUCT((Barèmes!$A$6:$A$28="Vitesse — 50 m (s)")*(Barèmes!$B$6:$B$28=H274)*(Barèmes!$C$6:$C$28=IF(H274="6ème","Mixte",G274))*(Barèmes!$J$6:$J$28="+"))&gt;0,IF(U274&lt;=SUMIFS(Barèmes!$D$6:$D$28,Barèmes!$A$6:$A$28,"Vitesse — 50 m (s)",Barèmes!$B$6:$B$28,H274,Barèmes!$C$6:$C$28,IF(H274="6ème","Mixte",G274)),"à besoin",IF(U274&lt;=SUMIFS(Barèmes!$E$6:$E$28,Barèmes!$A$6:$A$28,"Vitesse — 50 m (s)",Barèmes!$B$6:$B$28,H274,Barèmes!$C$6:$C$28,IF(H274="6ème","Mixte",G274)),"fragile","satisfaisant")),IF(U274&gt;=SUMIFS(Barèmes!$D$6:$D$28,Barèmes!$A$6:$A$28,"Vitesse — 50 m (s)",Barèmes!$B$6:$B$28,H274,Barèmes!$C$6:$C$28,IF(H274="6ème","Mixte",G274)),"à besoin",IF(U274&gt;=SUMIFS(Barèmes!$E$6:$E$28,Barèmes!$A$6:$A$28,"Vitesse — 50 m (s)",Barèmes!$B$6:$B$28,H274,Barèmes!$C$6:$C$28,IF(H274="6ème","Mixte",G274)),"fragile","satisfaisant"))))</f>
        <v/>
      </c>
      <c r="W274" s="25" t="str">
        <f>IF(OR(U274="",SUMPRODUCT((Barèmes!$A$6:$A$28="Vitesse — 50 m (s)")*(Barèmes!$B$6:$B$28=H274)*(Barèmes!$C$6:$C$28=IF(H274="6ème","Mixte",G274)))=0),"",IF(SUMPRODUCT((Barèmes!$A$6:$A$28="Vitesse — 50 m (s)")*(Barèmes!$B$6:$B$28=H274)*(Barèmes!$C$6:$C$28=IF(H274="6ème","Mixte",G274))*(Barèmes!$J$6:$J$28="+"))&gt;0,IF(U274&lt;=SUMIFS(Barèmes!$F$6:$F$28,Barèmes!$A$6:$A$28,"Vitesse — 50 m (s)",Barèmes!$B$6:$B$28,H274,Barèmes!$C$6:$C$28,IF(H274="6ème","Mixte",G274)),Barèmes!$B$2,IF(U274&lt;=SUMIFS(Barèmes!$G$6:$G$28,Barèmes!$A$6:$A$28,"Vitesse — 50 m (s)",Barèmes!$B$6:$B$28,H274,Barèmes!$C$6:$C$28,IF(H274="6ème","Mixte",G274)),Barèmes!$C$2,IF(U274&lt;=SUMIFS(Barèmes!$H$6:$H$28,Barèmes!$A$6:$A$28,"Vitesse — 50 m (s)",Barèmes!$B$6:$B$28,H274,Barèmes!$C$6:$C$28,IF(H274="6ème","Mixte",G274)),Barèmes!$D$2,IF(U274&lt;=SUMIFS(Barèmes!$I$6:$I$28,Barèmes!$A$6:$A$28,"Vitesse — 50 m (s)",Barèmes!$B$6:$B$28,H274,Barèmes!$C$6:$C$28,IF(H274="6ème","Mixte",G274)),Barèmes!$E$2,Barèmes!$F$2)))),IF(U274&gt;=SUMIFS(Barèmes!$F$6:$F$28,Barèmes!$A$6:$A$28,"Vitesse — 50 m (s)",Barèmes!$B$6:$B$28,H274,Barèmes!$C$6:$C$28,IF(H274="6ème","Mixte",G274)),Barèmes!$B$2,IF(U274&gt;=SUMIFS(Barèmes!$G$6:$G$28,Barèmes!$A$6:$A$28,"Vitesse — 50 m (s)",Barèmes!$B$6:$B$28,H274,Barèmes!$C$6:$C$28,IF(H274="6ème","Mixte",G274)),Barèmes!$C$2,IF(U274&gt;=SUMIFS(Barèmes!$H$6:$H$28,Barèmes!$A$6:$A$28,"Vitesse — 50 m (s)",Barèmes!$B$6:$B$28,H274,Barèmes!$C$6:$C$28,IF(H274="6ème","Mixte",G274)),Barèmes!$D$2,IF(U274&gt;=SUMIFS(Barèmes!$I$6:$I$28,Barèmes!$A$6:$A$28,"Vitesse — 50 m (s)",Barèmes!$B$6:$B$28,H274,Barèmes!$C$6:$C$28,IF(H274="6ème","Mixte",G274)),Barèmes!$E$2,Barèmes!$F$2))))))</f>
        <v/>
      </c>
      <c r="X274" s="18"/>
      <c r="Y274" s="26" t="str" cm="1">
        <f t="array" ref="Y274">IF(OR(X274="",SUMPRODUCT((Barèmes!$A$6:$A$28="Souplesse (score 1-5)")*(Barèmes!$B$6:$B$28=H274)*(Barèmes!$C$6:$C$28=IF(H274="6ème","Mixte",G274)))=0),"",IF(SUMPRODUCT((Barèmes!$A$6:$A$28="Souplesse (score 1-5)")*(Barèmes!$B$6:$B$28=H274)*(Barèmes!$C$6:$C$28=IF(H274="6ème","Mixte",G274))*(Barèmes!$J$6:$J$28="+"))&gt;0,IF(X274&lt;=SUMIFS(Barèmes!$D$6:$D$28,Barèmes!$A$6:$A$28,"Souplesse (score 1-5)",Barèmes!$B$6:$B$28,H274,Barèmes!$C$6:$C$28,IF(H274="6ème","Mixte",G274)),"à besoin",IF(X274&lt;=SUMIFS(Barèmes!$E$6:$E$28,Barèmes!$A$6:$A$28,"Souplesse (score 1-5)",Barèmes!$B$6:$B$28,H274,Barèmes!$C$6:$C$28,IF(H274="6ème","Mixte",G274)),"fragile","satisfaisant")),IF(X274&gt;=SUMIFS(Barèmes!$D$6:$D$28,Barèmes!$A$6:$A$28,"Souplesse (score 1-5)",Barèmes!$B$6:$B$28,H274,Barèmes!$C$6:$C$28,IF(H274="6ème","Mixte",G274)),"à besoin",IF(X274&gt;=SUMIFS(Barèmes!$E$6:$E$28,Barèmes!$A$6:$A$28,"Souplesse (score 1-5)",Barèmes!$B$6:$B$28,H274,Barèmes!$C$6:$C$28,IF(H274="6ème","Mixte",G274)),"fragile","satisfaisant"))))</f>
        <v/>
      </c>
      <c r="Z274" s="26" t="str" cm="1">
        <f t="array" ref="Z274">IF(OR(X274="",SUMPRODUCT((Barèmes!$A$6:$A$28="Souplesse (score 1-5)")*(Barèmes!$B$6:$B$28=H274)*(Barèmes!$C$6:$C$28=IF(H274="6ème","Mixte",G274)))=0),"",IF(SUMPRODUCT((Barèmes!$A$6:$A$28="Souplesse (score 1-5)")*(Barèmes!$B$6:$B$28=H274)*(Barèmes!$C$6:$C$28=IF(H274="6ème","Mixte",G274))*(Barèmes!$J$6:$J$28="+"))&gt;0,IF(X274&lt;=SUMIFS(Barèmes!$F$6:$F$28,Barèmes!$A$6:$A$28,"Souplesse (score 1-5)",Barèmes!$B$6:$B$28,H274,Barèmes!$C$6:$C$28,IF(H274="6ème","Mixte",G274)),Barèmes!$B$2,IF(X274&lt;=SUMIFS(Barèmes!$G$6:$G$28,Barèmes!$A$6:$A$28,"Souplesse (score 1-5)",Barèmes!$B$6:$B$28,H274,Barèmes!$C$6:$C$28,IF(H274="6ème","Mixte",G274)),Barèmes!$C$2,IF(X274&lt;=SUMIFS(Barèmes!$H$6:$H$28,Barèmes!$A$6:$A$28,"Souplesse (score 1-5)",Barèmes!$B$6:$B$28,H274,Barèmes!$C$6:$C$28,IF(H274="6ème","Mixte",G274)),Barèmes!$D$2,IF(X274&lt;=SUMIFS(Barèmes!$I$6:$I$28,Barèmes!$A$6:$A$28,"Souplesse (score 1-5)",Barèmes!$B$6:$B$28,H274,Barèmes!$C$6:$C$28,IF(H274="6ème","Mixte",G274)),Barèmes!$E$2,Barèmes!$F$2)))),IF(X274&gt;=SUMIFS(Barèmes!$F$6:$F$28,Barèmes!$A$6:$A$28,"Souplesse (score 1-5)",Barèmes!$B$6:$B$28,H274,Barèmes!$C$6:$C$28,IF(H274="6ème","Mixte",G274)),Barèmes!$B$2,IF(X274&gt;=SUMIFS(Barèmes!$G$6:$G$28,Barèmes!$A$6:$A$28,"Souplesse (score 1-5)",Barèmes!$B$6:$B$28,H274,Barèmes!$C$6:$C$28,IF(H274="6ème","Mixte",G274)),Barèmes!$C$2,IF(X274&gt;=SUMIFS(Barèmes!$H$6:$H$28,Barèmes!$A$6:$A$28,"Souplesse (score 1-5)",Barèmes!$B$6:$B$28,H274,Barèmes!$C$6:$C$28,IF(H274="6ème","Mixte",G274)),Barèmes!$D$2,IF(X274&gt;=SUMIFS(Barèmes!$I$6:$I$28,Barèmes!$A$6:$A$28,"Souplesse (score 1-5)",Barèmes!$B$6:$B$28,H274,Barèmes!$C$6:$C$28,IF(H274="6ème","Mixte",G274)),Barèmes!$E$2,Barèmes!$F$2))))))</f>
        <v/>
      </c>
      <c r="AA274" s="22"/>
      <c r="AB274" s="27" t="str">
        <f>IF(OR(AA274="",SUMPRODUCT((Barèmes!$A$6:$A$28="Agilité — T-test 974 (s)")*(Barèmes!$B$6:$B$28=H274)*(Barèmes!$C$6:$C$28=IF(H274="6ème","Mixte",G274)))=0),"",IF(SUMPRODUCT((Barèmes!$A$6:$A$28="Agilité — T-test 974 (s)")*(Barèmes!$B$6:$B$28=H274)*(Barèmes!$C$6:$C$28=IF(H274="6ème","Mixte",G274))*(Barèmes!$J$6:$J$28="+"))&gt;0,IF(AA274&lt;=SUMIFS(Barèmes!$D$6:$D$28,Barèmes!$A$6:$A$28,"Agilité — T-test 974 (s)",Barèmes!$B$6:$B$28,H274,Barèmes!$C$6:$C$28,IF(H274="6ème","Mixte",G274)),"à besoin",IF(AA274&lt;=SUMIFS(Barèmes!$E$6:$E$28,Barèmes!$A$6:$A$28,"Agilité — T-test 974 (s)",Barèmes!$B$6:$B$28,H274,Barèmes!$C$6:$C$28,IF(H274="6ème","Mixte",G274)),"fragile","satisfaisant")),IF(AA274&gt;=SUMIFS(Barèmes!$D$6:$D$28,Barèmes!$A$6:$A$28,"Agilité — T-test 974 (s)",Barèmes!$B$6:$B$28,H274,Barèmes!$C$6:$C$28,IF(H274="6ème","Mixte",G274)),"à besoin",IF(AA274&gt;=SUMIFS(Barèmes!$E$6:$E$28,Barèmes!$A$6:$A$28,"Agilité — T-test 974 (s)",Barèmes!$B$6:$B$28,H274,Barèmes!$C$6:$C$28,IF(H274="6ème","Mixte",G274)),"fragile","satisfaisant"))))</f>
        <v/>
      </c>
      <c r="AC274" s="27" t="str">
        <f>IF(OR(AA274="",SUMPRODUCT((Barèmes!$A$6:$A$28="Agilité — T-test 974 (s)")*(Barèmes!$B$6:$B$28=H274)*(Barèmes!$C$6:$C$28=IF(H274="6ème","Mixte",G274)))=0),"",IF(SUMPRODUCT((Barèmes!$A$6:$A$28="Agilité — T-test 974 (s)")*(Barèmes!$B$6:$B$28=H274)*(Barèmes!$C$6:$C$28=IF(H274="6ème","Mixte",G274))*(Barèmes!$J$6:$J$28="+"))&gt;0,IF(AA274&lt;=SUMIFS(Barèmes!$F$6:$F$28,Barèmes!$A$6:$A$28,"Agilité — T-test 974 (s)",Barèmes!$B$6:$B$28,H274,Barèmes!$C$6:$C$28,IF(H274="6ème","Mixte",G274)),Barèmes!$B$2,IF(AA274&lt;=SUMIFS(Barèmes!$G$6:$G$28,Barèmes!$A$6:$A$28,"Agilité — T-test 974 (s)",Barèmes!$B$6:$B$28,H274,Barèmes!$C$6:$C$28,IF(H274="6ème","Mixte",G274)),Barèmes!$C$2,IF(AA274&lt;=SUMIFS(Barèmes!$H$6:$H$28,Barèmes!$A$6:$A$28,"Agilité — T-test 974 (s)",Barèmes!$B$6:$B$28,H274,Barèmes!$C$6:$C$28,IF(H274="6ème","Mixte",G274)),Barèmes!$D$2,IF(AA274&lt;=SUMIFS(Barèmes!$I$6:$I$28,Barèmes!$A$6:$A$28,"Agilité — T-test 974 (s)",Barèmes!$B$6:$B$28,H274,Barèmes!$C$6:$C$28,IF(H274="6ème","Mixte",G274)),Barèmes!$E$2,Barèmes!$F$2)))),IF(AA274&gt;=SUMIFS(Barèmes!$F$6:$F$28,Barèmes!$A$6:$A$28,"Agilité — T-test 974 (s)",Barèmes!$B$6:$B$28,H274,Barèmes!$C$6:$C$28,IF(H274="6ème","Mixte",G274)),Barèmes!$B$2,IF(AA274&gt;=SUMIFS(Barèmes!$G$6:$G$28,Barèmes!$A$6:$A$28,"Agilité — T-test 974 (s)",Barèmes!$B$6:$B$28,H274,Barèmes!$C$6:$C$28,IF(H274="6ème","Mixte",G274)),Barèmes!$C$2,IF(AA274&gt;=SUMIFS(Barèmes!$H$6:$H$28,Barèmes!$A$6:$A$28,"Agilité — T-test 974 (s)",Barèmes!$B$6:$B$28,H274,Barèmes!$C$6:$C$28,IF(H274="6ème","Mixte",G274)),Barèmes!$D$2,IF(AA274&gt;=SUMIFS(Barèmes!$I$6:$I$28,Barèmes!$A$6:$A$28,"Agilité — T-test 974 (s)",Barèmes!$B$6:$B$28,H274,Barèmes!$C$6:$C$28,IF(H274="6ème","Mixte",G274)),Barèmes!$E$2,Barèmes!$F$2))))))</f>
        <v/>
      </c>
      <c r="AD274" s="28" t="str">
        <f t="shared" si="34"/>
        <v/>
      </c>
      <c r="AE274" s="29" t="str">
        <f t="shared" si="35"/>
        <v/>
      </c>
      <c r="AF274" s="30" t="str">
        <f>IF(OR(AD274="",SUMPRODUCT((Barèmes!$A$6:$A$28="Surcoût d'agilité (s) — technique")*(Barèmes!$B$6:$B$28=H274)*(Barèmes!$C$6:$C$28=IF(H274="6ème","Mixte",G274)))=0),"",IF(SUMPRODUCT((Barèmes!$A$6:$A$28="Surcoût d'agilité (s) — technique")*(Barèmes!$B$6:$B$28=H274)*(Barèmes!$C$6:$C$28=IF(H274="6ème","Mixte",G274))*(Barèmes!$J$6:$J$28="+"))&gt;0,IF(AD274&lt;=SUMIFS(Barèmes!$D$6:$D$28,Barèmes!$A$6:$A$28,"Surcoût d'agilité (s) — technique",Barèmes!$B$6:$B$28,H274,Barèmes!$C$6:$C$28,IF(H274="6ème","Mixte",G274)),"à besoin",IF(AD274&lt;=SUMIFS(Barèmes!$E$6:$E$28,Barèmes!$A$6:$A$28,"Surcoût d'agilité (s) — technique",Barèmes!$B$6:$B$28,H274,Barèmes!$C$6:$C$28,IF(H274="6ème","Mixte",G274)),"fragile","satisfaisant")),IF(AD274&gt;=SUMIFS(Barèmes!$D$6:$D$28,Barèmes!$A$6:$A$28,"Surcoût d'agilité (s) — technique",Barèmes!$B$6:$B$28,H274,Barèmes!$C$6:$C$28,IF(H274="6ème","Mixte",G274)),"à besoin",IF(AD274&gt;=SUMIFS(Barèmes!$E$6:$E$28,Barèmes!$A$6:$A$28,"Surcoût d'agilité (s) — technique",Barèmes!$B$6:$B$28,H274,Barèmes!$C$6:$C$28,IF(H274="6ème","Mixte",G274)),"fragile","satisfaisant"))))</f>
        <v/>
      </c>
      <c r="AG274" s="30" t="str">
        <f>IF(OR(AD274="",SUMPRODUCT((Barèmes!$A$6:$A$28="Surcoût d'agilité (s) — technique")*(Barèmes!$B$6:$B$28=H274)*(Barèmes!$C$6:$C$28=IF(H274="6ème","Mixte",G274)))=0),"",IF(SUMPRODUCT((Barèmes!$A$6:$A$28="Surcoût d'agilité (s) — technique")*(Barèmes!$B$6:$B$28=H274)*(Barèmes!$C$6:$C$28=IF(H274="6ème","Mixte",G274))*(Barèmes!$J$6:$J$28="+"))&gt;0,IF(AD274&lt;=SUMIFS(Barèmes!$F$6:$F$28,Barèmes!$A$6:$A$28,"Surcoût d'agilité (s) — technique",Barèmes!$B$6:$B$28,H274,Barèmes!$C$6:$C$28,IF(H274="6ème","Mixte",G274)),Barèmes!$B$2,IF(AD274&lt;=SUMIFS(Barèmes!$G$6:$G$28,Barèmes!$A$6:$A$28,"Surcoût d'agilité (s) — technique",Barèmes!$B$6:$B$28,H274,Barèmes!$C$6:$C$28,IF(H274="6ème","Mixte",G274)),Barèmes!$C$2,IF(AD274&lt;=SUMIFS(Barèmes!$H$6:$H$28,Barèmes!$A$6:$A$28,"Surcoût d'agilité (s) — technique",Barèmes!$B$6:$B$28,H274,Barèmes!$C$6:$C$28,IF(H274="6ème","Mixte",G274)),Barèmes!$D$2,IF(AD274&lt;=SUMIFS(Barèmes!$I$6:$I$28,Barèmes!$A$6:$A$28,"Surcoût d'agilité (s) — technique",Barèmes!$B$6:$B$28,H274,Barèmes!$C$6:$C$28,IF(H274="6ème","Mixte",G274)),Barèmes!$E$2,Barèmes!$F$2)))),IF(AD274&gt;=SUMIFS(Barèmes!$F$6:$F$28,Barèmes!$A$6:$A$28,"Surcoût d'agilité (s) — technique",Barèmes!$B$6:$B$28,H274,Barèmes!$C$6:$C$28,IF(H274="6ème","Mixte",G274)),Barèmes!$B$2,IF(AD274&gt;=SUMIFS(Barèmes!$G$6:$G$28,Barèmes!$A$6:$A$28,"Surcoût d'agilité (s) — technique",Barèmes!$B$6:$B$28,H274,Barèmes!$C$6:$C$28,IF(H274="6ème","Mixte",G274)),Barèmes!$C$2,IF(AD274&gt;=SUMIFS(Barèmes!$H$6:$H$28,Barèmes!$A$6:$A$28,"Surcoût d'agilité (s) — technique",Barèmes!$B$6:$B$28,H274,Barèmes!$C$6:$C$28,IF(H274="6ème","Mixte",G274)),Barèmes!$D$2,IF(AD274&gt;=SUMIFS(Barèmes!$I$6:$I$28,Barèmes!$A$6:$A$28,"Surcoût d'agilité (s) — technique",Barèmes!$B$6:$B$28,H274,Barèmes!$C$6:$C$28,IF(H274="6ème","Mixte",G274)),Barèmes!$E$2,Barèmes!$F$2))))))</f>
        <v/>
      </c>
      <c r="AH274" s="31" t="str">
        <f>IF((IF(N274="",0,1)+IF(Q274="",0,1)+IF(W274="",0,1)+IF(Z274="",0,1)+IF(AC274="",0,1))=0,"",3*IF(N274=Barèmes!$B$2,1,IF(N274=Barèmes!$C$2,2,IF(N274=Barèmes!$D$2,3,IF(N274=Barèmes!$E$2,4,IF(N274=Barèmes!$F$2,5,0)))))+3*IF(Q274=Barèmes!$B$2,1,IF(Q274=Barèmes!$C$2,2,IF(Q274=Barèmes!$D$2,3,IF(Q274=Barèmes!$E$2,4,IF(Q274=Barèmes!$F$2,5,0)))))+2*IF(W274=Barèmes!$B$2,1,IF(W274=Barèmes!$C$2,2,IF(W274=Barèmes!$D$2,3,IF(W274=Barèmes!$E$2,4,IF(W274=Barèmes!$F$2,5,0)))))+1*IF(Z274=Barèmes!$B$2,1,IF(Z274=Barèmes!$C$2,2,IF(Z274=Barèmes!$D$2,3,IF(Z274=Barèmes!$E$2,4,IF(Z274=Barèmes!$F$2,5,0)))))+1*IF(AC274=Barèmes!$B$2,1,IF(AC274=Barèmes!$C$2,2,IF(AC274=Barèmes!$D$2,3,IF(AC274=Barèmes!$E$2,4,IF(AC274=Barèmes!$F$2,5,0))))))</f>
        <v/>
      </c>
      <c r="AI274" s="31"/>
      <c r="AJ274" s="32" t="str">
        <f>IFERROR(INDEX(Croissance!$B$5:$B$604,MATCH(A274,Croissance!$A$5:$A$604,0)),"")</f>
        <v/>
      </c>
      <c r="AK274" s="32" t="str">
        <f>IFERROR(INDEX(Croissance!$C$5:$C$604,MATCH(A274,Croissance!$A$5:$A$604,0)),"")</f>
        <v/>
      </c>
      <c r="AL274" s="32" t="str">
        <f>IFERROR(INDEX(Croissance!$D$5:$D$604,MATCH(A274,Croissance!$A$5:$A$604,0)),"")</f>
        <v/>
      </c>
      <c r="AM274" s="32" t="str">
        <f>IFERROR(INDEX(Croissance!$E$5:$E$604,MATCH(A274,Croissance!$A$5:$A$604,0)),"")</f>
        <v/>
      </c>
      <c r="AO274" s="33">
        <f t="shared" si="40"/>
        <v>0</v>
      </c>
      <c r="AP274" s="33">
        <f t="shared" si="36"/>
        <v>0</v>
      </c>
      <c r="AQ274" s="33">
        <f>IF(A274="",0,IF(AND(OR('Synthèse classe'!$C$2="Tous",C274='Synthèse classe'!$C$2),OR('Synthèse classe'!$C$3="Toutes",D274='Synthèse classe'!$C$3),OR('Synthèse classe'!$C$4="Toutes",AND('Synthèse classe'!$C$4="Dernière",AP274=1),B274=IFERROR(VALUE('Synthèse classe'!$C$4),0))),1,0))</f>
        <v>0</v>
      </c>
      <c r="AR274" s="34" t="str">
        <f t="shared" si="37"/>
        <v/>
      </c>
    </row>
    <row r="275" spans="1:44" x14ac:dyDescent="0.2">
      <c r="A275" s="17" t="str">
        <f t="shared" si="33"/>
        <v/>
      </c>
      <c r="B275" s="18"/>
      <c r="C275" s="19"/>
      <c r="D275" s="19"/>
      <c r="E275" s="19"/>
      <c r="F275" s="19"/>
      <c r="G275" s="19"/>
      <c r="H275" s="17" t="str">
        <f t="shared" si="38"/>
        <v/>
      </c>
      <c r="I275" s="20"/>
      <c r="J275" s="18"/>
      <c r="K275" s="19"/>
      <c r="L275" s="21" t="str">
        <f t="shared" si="39"/>
        <v/>
      </c>
      <c r="M275" s="21" t="str">
        <f>IF(OR(J275="",SUMPRODUCT((Barèmes!$A$6:$A$28="Endurance — Luc Léger (palier)")*(Barèmes!$B$6:$B$28=H275)*(Barèmes!$C$6:$C$28=IF(H275="6ème","Mixte",G275)))=0),"",IF(SUMPRODUCT((Barèmes!$A$6:$A$28="Endurance — Luc Léger (palier)")*(Barèmes!$B$6:$B$28=H275)*(Barèmes!$C$6:$C$28=IF(H275="6ème","Mixte",G275))*(Barèmes!$J$6:$J$28="+"))&gt;0,IF(J275&lt;=SUMIFS(Barèmes!$D$6:$D$28,Barèmes!$A$6:$A$28,"Endurance — Luc Léger (palier)",Barèmes!$B$6:$B$28,H275,Barèmes!$C$6:$C$28,IF(H275="6ème","Mixte",G275)),"à besoin",IF(J275&lt;=SUMIFS(Barèmes!$E$6:$E$28,Barèmes!$A$6:$A$28,"Endurance — Luc Léger (palier)",Barèmes!$B$6:$B$28,H275,Barèmes!$C$6:$C$28,IF(H275="6ème","Mixte",G275)),"fragile","satisfaisant")),IF(J275&gt;=SUMIFS(Barèmes!$D$6:$D$28,Barèmes!$A$6:$A$28,"Endurance — Luc Léger (palier)",Barèmes!$B$6:$B$28,H275,Barèmes!$C$6:$C$28,IF(H275="6ème","Mixte",G275)),"à besoin",IF(J275&gt;=SUMIFS(Barèmes!$E$6:$E$28,Barèmes!$A$6:$A$28,"Endurance — Luc Léger (palier)",Barèmes!$B$6:$B$28,H275,Barèmes!$C$6:$C$28,IF(H275="6ème","Mixte",G275)),"fragile","satisfaisant"))))</f>
        <v/>
      </c>
      <c r="N275" s="21" t="str">
        <f>IF(OR(J275="",SUMPRODUCT((Barèmes!$A$6:$A$28="Endurance — Luc Léger (palier)")*(Barèmes!$B$6:$B$28=H275)*(Barèmes!$C$6:$C$28=IF(H275="6ème","Mixte",G275)))=0),"",IF(SUMPRODUCT((Barèmes!$A$6:$A$28="Endurance — Luc Léger (palier)")*(Barèmes!$B$6:$B$28=H275)*(Barèmes!$C$6:$C$28=IF(H275="6ème","Mixte",G275))*(Barèmes!$J$6:$J$28="+"))&gt;0,IF(J275&lt;=SUMIFS(Barèmes!$F$6:$F$28,Barèmes!$A$6:$A$28,"Endurance — Luc Léger (palier)",Barèmes!$B$6:$B$28,H275,Barèmes!$C$6:$C$28,IF(H275="6ème","Mixte",G275)),Barèmes!$B$2,IF(J275&lt;=SUMIFS(Barèmes!$G$6:$G$28,Barèmes!$A$6:$A$28,"Endurance — Luc Léger (palier)",Barèmes!$B$6:$B$28,H275,Barèmes!$C$6:$C$28,IF(H275="6ème","Mixte",G275)),Barèmes!$C$2,IF(J275&lt;=SUMIFS(Barèmes!$H$6:$H$28,Barèmes!$A$6:$A$28,"Endurance — Luc Léger (palier)",Barèmes!$B$6:$B$28,H275,Barèmes!$C$6:$C$28,IF(H275="6ème","Mixte",G275)),Barèmes!$D$2,IF(J275&lt;=SUMIFS(Barèmes!$I$6:$I$28,Barèmes!$A$6:$A$28,"Endurance — Luc Léger (palier)",Barèmes!$B$6:$B$28,H275,Barèmes!$C$6:$C$28,IF(H275="6ème","Mixte",G275)),Barèmes!$E$2,Barèmes!$F$2)))),IF(J275&gt;=SUMIFS(Barèmes!$F$6:$F$28,Barèmes!$A$6:$A$28,"Endurance — Luc Léger (palier)",Barèmes!$B$6:$B$28,H275,Barèmes!$C$6:$C$28,IF(H275="6ème","Mixte",G275)),Barèmes!$B$2,IF(J275&gt;=SUMIFS(Barèmes!$G$6:$G$28,Barèmes!$A$6:$A$28,"Endurance — Luc Léger (palier)",Barèmes!$B$6:$B$28,H275,Barèmes!$C$6:$C$28,IF(H275="6ème","Mixte",G275)),Barèmes!$C$2,IF(J275&gt;=SUMIFS(Barèmes!$H$6:$H$28,Barèmes!$A$6:$A$28,"Endurance — Luc Léger (palier)",Barèmes!$B$6:$B$28,H275,Barèmes!$C$6:$C$28,IF(H275="6ème","Mixte",G275)),Barèmes!$D$2,IF(J275&gt;=SUMIFS(Barèmes!$I$6:$I$28,Barèmes!$A$6:$A$28,"Endurance — Luc Léger (palier)",Barèmes!$B$6:$B$28,H275,Barèmes!$C$6:$C$28,IF(H275="6ème","Mixte",G275)),Barèmes!$E$2,Barèmes!$F$2))))))</f>
        <v/>
      </c>
      <c r="O275" s="22"/>
      <c r="P275" s="23" t="str">
        <f>IF(OR(O275="",SUMPRODUCT((Barèmes!$A$6:$A$28="Force bas du corps — Saut en longueur (m)")*(Barèmes!$B$6:$B$28=H275)*(Barèmes!$C$6:$C$28=IF(H275="6ème","Mixte",G275)))=0),"",IF(SUMPRODUCT((Barèmes!$A$6:$A$28="Force bas du corps — Saut en longueur (m)")*(Barèmes!$B$6:$B$28=H275)*(Barèmes!$C$6:$C$28=IF(H275="6ème","Mixte",G275))*(Barèmes!$J$6:$J$28="+"))&gt;0,IF(O275&lt;=SUMIFS(Barèmes!$D$6:$D$28,Barèmes!$A$6:$A$28,"Force bas du corps — Saut en longueur (m)",Barèmes!$B$6:$B$28,H275,Barèmes!$C$6:$C$28,IF(H275="6ème","Mixte",G275)),"à besoin",IF(O275&lt;=SUMIFS(Barèmes!$E$6:$E$28,Barèmes!$A$6:$A$28,"Force bas du corps — Saut en longueur (m)",Barèmes!$B$6:$B$28,H275,Barèmes!$C$6:$C$28,IF(H275="6ème","Mixte",G275)),"fragile","satisfaisant")),IF(O275&gt;=SUMIFS(Barèmes!$D$6:$D$28,Barèmes!$A$6:$A$28,"Force bas du corps — Saut en longueur (m)",Barèmes!$B$6:$B$28,H275,Barèmes!$C$6:$C$28,IF(H275="6ème","Mixte",G275)),"à besoin",IF(O275&gt;=SUMIFS(Barèmes!$E$6:$E$28,Barèmes!$A$6:$A$28,"Force bas du corps — Saut en longueur (m)",Barèmes!$B$6:$B$28,H275,Barèmes!$C$6:$C$28,IF(H275="6ème","Mixte",G275)),"fragile","satisfaisant"))))</f>
        <v/>
      </c>
      <c r="Q275" s="23" t="str">
        <f>IF(OR(O275="",SUMPRODUCT((Barèmes!$A$6:$A$28="Force bas du corps — Saut en longueur (m)")*(Barèmes!$B$6:$B$28=H275)*(Barèmes!$C$6:$C$28=IF(H275="6ème","Mixte",G275)))=0),"",IF(SUMPRODUCT((Barèmes!$A$6:$A$28="Force bas du corps — Saut en longueur (m)")*(Barèmes!$B$6:$B$28=H275)*(Barèmes!$C$6:$C$28=IF(H275="6ème","Mixte",G275))*(Barèmes!$J$6:$J$28="+"))&gt;0,IF(O275&lt;=SUMIFS(Barèmes!$F$6:$F$28,Barèmes!$A$6:$A$28,"Force bas du corps — Saut en longueur (m)",Barèmes!$B$6:$B$28,H275,Barèmes!$C$6:$C$28,IF(H275="6ème","Mixte",G275)),Barèmes!$B$2,IF(O275&lt;=SUMIFS(Barèmes!$G$6:$G$28,Barèmes!$A$6:$A$28,"Force bas du corps — Saut en longueur (m)",Barèmes!$B$6:$B$28,H275,Barèmes!$C$6:$C$28,IF(H275="6ème","Mixte",G275)),Barèmes!$C$2,IF(O275&lt;=SUMIFS(Barèmes!$H$6:$H$28,Barèmes!$A$6:$A$28,"Force bas du corps — Saut en longueur (m)",Barèmes!$B$6:$B$28,H275,Barèmes!$C$6:$C$28,IF(H275="6ème","Mixte",G275)),Barèmes!$D$2,IF(O275&lt;=SUMIFS(Barèmes!$I$6:$I$28,Barèmes!$A$6:$A$28,"Force bas du corps — Saut en longueur (m)",Barèmes!$B$6:$B$28,H275,Barèmes!$C$6:$C$28,IF(H275="6ème","Mixte",G275)),Barèmes!$E$2,Barèmes!$F$2)))),IF(O275&gt;=SUMIFS(Barèmes!$F$6:$F$28,Barèmes!$A$6:$A$28,"Force bas du corps — Saut en longueur (m)",Barèmes!$B$6:$B$28,H275,Barèmes!$C$6:$C$28,IF(H275="6ème","Mixte",G275)),Barèmes!$B$2,IF(O275&gt;=SUMIFS(Barèmes!$G$6:$G$28,Barèmes!$A$6:$A$28,"Force bas du corps — Saut en longueur (m)",Barèmes!$B$6:$B$28,H275,Barèmes!$C$6:$C$28,IF(H275="6ème","Mixte",G275)),Barèmes!$C$2,IF(O275&gt;=SUMIFS(Barèmes!$H$6:$H$28,Barèmes!$A$6:$A$28,"Force bas du corps — Saut en longueur (m)",Barèmes!$B$6:$B$28,H275,Barèmes!$C$6:$C$28,IF(H275="6ème","Mixte",G275)),Barèmes!$D$2,IF(O275&gt;=SUMIFS(Barèmes!$I$6:$I$28,Barèmes!$A$6:$A$28,"Force bas du corps — Saut en longueur (m)",Barèmes!$B$6:$B$28,H275,Barèmes!$C$6:$C$28,IF(H275="6ème","Mixte",G275)),Barèmes!$E$2,Barèmes!$F$2))))))</f>
        <v/>
      </c>
      <c r="R275" s="22"/>
      <c r="S275" s="24" t="str">
        <f>IF(OR(R275="",SUMPRODUCT((Barèmes!$A$6:$A$28="Vitesse — 30 m (s)")*(Barèmes!$B$6:$B$28=H275)*(Barèmes!$C$6:$C$28=IF(H275="6ème","Mixte",G275)))=0),"",IF(SUMPRODUCT((Barèmes!$A$6:$A$28="Vitesse — 30 m (s)")*(Barèmes!$B$6:$B$28=H275)*(Barèmes!$C$6:$C$28=IF(H275="6ème","Mixte",G275))*(Barèmes!$J$6:$J$28="+"))&gt;0,IF(R275&lt;=SUMIFS(Barèmes!$D$6:$D$28,Barèmes!$A$6:$A$28,"Vitesse — 30 m (s)",Barèmes!$B$6:$B$28,H275,Barèmes!$C$6:$C$28,IF(H275="6ème","Mixte",G275)),"à besoin",IF(R275&lt;=SUMIFS(Barèmes!$E$6:$E$28,Barèmes!$A$6:$A$28,"Vitesse — 30 m (s)",Barèmes!$B$6:$B$28,H275,Barèmes!$C$6:$C$28,IF(H275="6ème","Mixte",G275)),"fragile","satisfaisant")),IF(R275&gt;=SUMIFS(Barèmes!$D$6:$D$28,Barèmes!$A$6:$A$28,"Vitesse — 30 m (s)",Barèmes!$B$6:$B$28,H275,Barèmes!$C$6:$C$28,IF(H275="6ème","Mixte",G275)),"à besoin",IF(R275&gt;=SUMIFS(Barèmes!$E$6:$E$28,Barèmes!$A$6:$A$28,"Vitesse — 30 m (s)",Barèmes!$B$6:$B$28,H275,Barèmes!$C$6:$C$28,IF(H275="6ème","Mixte",G275)),"fragile","satisfaisant"))))</f>
        <v/>
      </c>
      <c r="T275" s="24" t="str">
        <f>IF(OR(R275="",SUMPRODUCT((Barèmes!$A$6:$A$28="Vitesse — 30 m (s)")*(Barèmes!$B$6:$B$28=H275)*(Barèmes!$C$6:$C$28=IF(H275="6ème","Mixte",G275)))=0),"",IF(SUMPRODUCT((Barèmes!$A$6:$A$28="Vitesse — 30 m (s)")*(Barèmes!$B$6:$B$28=H275)*(Barèmes!$C$6:$C$28=IF(H275="6ème","Mixte",G275))*(Barèmes!$J$6:$J$28="+"))&gt;0,IF(R275&lt;=SUMIFS(Barèmes!$F$6:$F$28,Barèmes!$A$6:$A$28,"Vitesse — 30 m (s)",Barèmes!$B$6:$B$28,H275,Barèmes!$C$6:$C$28,IF(H275="6ème","Mixte",G275)),Barèmes!$B$2,IF(R275&lt;=SUMIFS(Barèmes!$G$6:$G$28,Barèmes!$A$6:$A$28,"Vitesse — 30 m (s)",Barèmes!$B$6:$B$28,H275,Barèmes!$C$6:$C$28,IF(H275="6ème","Mixte",G275)),Barèmes!$C$2,IF(R275&lt;=SUMIFS(Barèmes!$H$6:$H$28,Barèmes!$A$6:$A$28,"Vitesse — 30 m (s)",Barèmes!$B$6:$B$28,H275,Barèmes!$C$6:$C$28,IF(H275="6ème","Mixte",G275)),Barèmes!$D$2,IF(R275&lt;=SUMIFS(Barèmes!$I$6:$I$28,Barèmes!$A$6:$A$28,"Vitesse — 30 m (s)",Barèmes!$B$6:$B$28,H275,Barèmes!$C$6:$C$28,IF(H275="6ème","Mixte",G275)),Barèmes!$E$2,Barèmes!$F$2)))),IF(R275&gt;=SUMIFS(Barèmes!$F$6:$F$28,Barèmes!$A$6:$A$28,"Vitesse — 30 m (s)",Barèmes!$B$6:$B$28,H275,Barèmes!$C$6:$C$28,IF(H275="6ème","Mixte",G275)),Barèmes!$B$2,IF(R275&gt;=SUMIFS(Barèmes!$G$6:$G$28,Barèmes!$A$6:$A$28,"Vitesse — 30 m (s)",Barèmes!$B$6:$B$28,H275,Barèmes!$C$6:$C$28,IF(H275="6ème","Mixte",G275)),Barèmes!$C$2,IF(R275&gt;=SUMIFS(Barèmes!$H$6:$H$28,Barèmes!$A$6:$A$28,"Vitesse — 30 m (s)",Barèmes!$B$6:$B$28,H275,Barèmes!$C$6:$C$28,IF(H275="6ème","Mixte",G275)),Barèmes!$D$2,IF(R275&gt;=SUMIFS(Barèmes!$I$6:$I$28,Barèmes!$A$6:$A$28,"Vitesse — 30 m (s)",Barèmes!$B$6:$B$28,H275,Barèmes!$C$6:$C$28,IF(H275="6ème","Mixte",G275)),Barèmes!$E$2,Barèmes!$F$2))))))</f>
        <v/>
      </c>
      <c r="U275" s="22"/>
      <c r="V275" s="25" t="str">
        <f>IF(OR(U275="",SUMPRODUCT((Barèmes!$A$6:$A$28="Vitesse — 50 m (s)")*(Barèmes!$B$6:$B$28=H275)*(Barèmes!$C$6:$C$28=IF(H275="6ème","Mixte",G275)))=0),"",IF(SUMPRODUCT((Barèmes!$A$6:$A$28="Vitesse — 50 m (s)")*(Barèmes!$B$6:$B$28=H275)*(Barèmes!$C$6:$C$28=IF(H275="6ème","Mixte",G275))*(Barèmes!$J$6:$J$28="+"))&gt;0,IF(U275&lt;=SUMIFS(Barèmes!$D$6:$D$28,Barèmes!$A$6:$A$28,"Vitesse — 50 m (s)",Barèmes!$B$6:$B$28,H275,Barèmes!$C$6:$C$28,IF(H275="6ème","Mixte",G275)),"à besoin",IF(U275&lt;=SUMIFS(Barèmes!$E$6:$E$28,Barèmes!$A$6:$A$28,"Vitesse — 50 m (s)",Barèmes!$B$6:$B$28,H275,Barèmes!$C$6:$C$28,IF(H275="6ème","Mixte",G275)),"fragile","satisfaisant")),IF(U275&gt;=SUMIFS(Barèmes!$D$6:$D$28,Barèmes!$A$6:$A$28,"Vitesse — 50 m (s)",Barèmes!$B$6:$B$28,H275,Barèmes!$C$6:$C$28,IF(H275="6ème","Mixte",G275)),"à besoin",IF(U275&gt;=SUMIFS(Barèmes!$E$6:$E$28,Barèmes!$A$6:$A$28,"Vitesse — 50 m (s)",Barèmes!$B$6:$B$28,H275,Barèmes!$C$6:$C$28,IF(H275="6ème","Mixte",G275)),"fragile","satisfaisant"))))</f>
        <v/>
      </c>
      <c r="W275" s="25" t="str">
        <f>IF(OR(U275="",SUMPRODUCT((Barèmes!$A$6:$A$28="Vitesse — 50 m (s)")*(Barèmes!$B$6:$B$28=H275)*(Barèmes!$C$6:$C$28=IF(H275="6ème","Mixte",G275)))=0),"",IF(SUMPRODUCT((Barèmes!$A$6:$A$28="Vitesse — 50 m (s)")*(Barèmes!$B$6:$B$28=H275)*(Barèmes!$C$6:$C$28=IF(H275="6ème","Mixte",G275))*(Barèmes!$J$6:$J$28="+"))&gt;0,IF(U275&lt;=SUMIFS(Barèmes!$F$6:$F$28,Barèmes!$A$6:$A$28,"Vitesse — 50 m (s)",Barèmes!$B$6:$B$28,H275,Barèmes!$C$6:$C$28,IF(H275="6ème","Mixte",G275)),Barèmes!$B$2,IF(U275&lt;=SUMIFS(Barèmes!$G$6:$G$28,Barèmes!$A$6:$A$28,"Vitesse — 50 m (s)",Barèmes!$B$6:$B$28,H275,Barèmes!$C$6:$C$28,IF(H275="6ème","Mixte",G275)),Barèmes!$C$2,IF(U275&lt;=SUMIFS(Barèmes!$H$6:$H$28,Barèmes!$A$6:$A$28,"Vitesse — 50 m (s)",Barèmes!$B$6:$B$28,H275,Barèmes!$C$6:$C$28,IF(H275="6ème","Mixte",G275)),Barèmes!$D$2,IF(U275&lt;=SUMIFS(Barèmes!$I$6:$I$28,Barèmes!$A$6:$A$28,"Vitesse — 50 m (s)",Barèmes!$B$6:$B$28,H275,Barèmes!$C$6:$C$28,IF(H275="6ème","Mixte",G275)),Barèmes!$E$2,Barèmes!$F$2)))),IF(U275&gt;=SUMIFS(Barèmes!$F$6:$F$28,Barèmes!$A$6:$A$28,"Vitesse — 50 m (s)",Barèmes!$B$6:$B$28,H275,Barèmes!$C$6:$C$28,IF(H275="6ème","Mixte",G275)),Barèmes!$B$2,IF(U275&gt;=SUMIFS(Barèmes!$G$6:$G$28,Barèmes!$A$6:$A$28,"Vitesse — 50 m (s)",Barèmes!$B$6:$B$28,H275,Barèmes!$C$6:$C$28,IF(H275="6ème","Mixte",G275)),Barèmes!$C$2,IF(U275&gt;=SUMIFS(Barèmes!$H$6:$H$28,Barèmes!$A$6:$A$28,"Vitesse — 50 m (s)",Barèmes!$B$6:$B$28,H275,Barèmes!$C$6:$C$28,IF(H275="6ème","Mixte",G275)),Barèmes!$D$2,IF(U275&gt;=SUMIFS(Barèmes!$I$6:$I$28,Barèmes!$A$6:$A$28,"Vitesse — 50 m (s)",Barèmes!$B$6:$B$28,H275,Barèmes!$C$6:$C$28,IF(H275="6ème","Mixte",G275)),Barèmes!$E$2,Barèmes!$F$2))))))</f>
        <v/>
      </c>
      <c r="X275" s="18"/>
      <c r="Y275" s="26" t="str" cm="1">
        <f t="array" ref="Y275">IF(OR(X275="",SUMPRODUCT((Barèmes!$A$6:$A$28="Souplesse (score 1-5)")*(Barèmes!$B$6:$B$28=H275)*(Barèmes!$C$6:$C$28=IF(H275="6ème","Mixte",G275)))=0),"",IF(SUMPRODUCT((Barèmes!$A$6:$A$28="Souplesse (score 1-5)")*(Barèmes!$B$6:$B$28=H275)*(Barèmes!$C$6:$C$28=IF(H275="6ème","Mixte",G275))*(Barèmes!$J$6:$J$28="+"))&gt;0,IF(X275&lt;=SUMIFS(Barèmes!$D$6:$D$28,Barèmes!$A$6:$A$28,"Souplesse (score 1-5)",Barèmes!$B$6:$B$28,H275,Barèmes!$C$6:$C$28,IF(H275="6ème","Mixte",G275)),"à besoin",IF(X275&lt;=SUMIFS(Barèmes!$E$6:$E$28,Barèmes!$A$6:$A$28,"Souplesse (score 1-5)",Barèmes!$B$6:$B$28,H275,Barèmes!$C$6:$C$28,IF(H275="6ème","Mixte",G275)),"fragile","satisfaisant")),IF(X275&gt;=SUMIFS(Barèmes!$D$6:$D$28,Barèmes!$A$6:$A$28,"Souplesse (score 1-5)",Barèmes!$B$6:$B$28,H275,Barèmes!$C$6:$C$28,IF(H275="6ème","Mixte",G275)),"à besoin",IF(X275&gt;=SUMIFS(Barèmes!$E$6:$E$28,Barèmes!$A$6:$A$28,"Souplesse (score 1-5)",Barèmes!$B$6:$B$28,H275,Barèmes!$C$6:$C$28,IF(H275="6ème","Mixte",G275)),"fragile","satisfaisant"))))</f>
        <v/>
      </c>
      <c r="Z275" s="26" t="str" cm="1">
        <f t="array" ref="Z275">IF(OR(X275="",SUMPRODUCT((Barèmes!$A$6:$A$28="Souplesse (score 1-5)")*(Barèmes!$B$6:$B$28=H275)*(Barèmes!$C$6:$C$28=IF(H275="6ème","Mixte",G275)))=0),"",IF(SUMPRODUCT((Barèmes!$A$6:$A$28="Souplesse (score 1-5)")*(Barèmes!$B$6:$B$28=H275)*(Barèmes!$C$6:$C$28=IF(H275="6ème","Mixte",G275))*(Barèmes!$J$6:$J$28="+"))&gt;0,IF(X275&lt;=SUMIFS(Barèmes!$F$6:$F$28,Barèmes!$A$6:$A$28,"Souplesse (score 1-5)",Barèmes!$B$6:$B$28,H275,Barèmes!$C$6:$C$28,IF(H275="6ème","Mixte",G275)),Barèmes!$B$2,IF(X275&lt;=SUMIFS(Barèmes!$G$6:$G$28,Barèmes!$A$6:$A$28,"Souplesse (score 1-5)",Barèmes!$B$6:$B$28,H275,Barèmes!$C$6:$C$28,IF(H275="6ème","Mixte",G275)),Barèmes!$C$2,IF(X275&lt;=SUMIFS(Barèmes!$H$6:$H$28,Barèmes!$A$6:$A$28,"Souplesse (score 1-5)",Barèmes!$B$6:$B$28,H275,Barèmes!$C$6:$C$28,IF(H275="6ème","Mixte",G275)),Barèmes!$D$2,IF(X275&lt;=SUMIFS(Barèmes!$I$6:$I$28,Barèmes!$A$6:$A$28,"Souplesse (score 1-5)",Barèmes!$B$6:$B$28,H275,Barèmes!$C$6:$C$28,IF(H275="6ème","Mixte",G275)),Barèmes!$E$2,Barèmes!$F$2)))),IF(X275&gt;=SUMIFS(Barèmes!$F$6:$F$28,Barèmes!$A$6:$A$28,"Souplesse (score 1-5)",Barèmes!$B$6:$B$28,H275,Barèmes!$C$6:$C$28,IF(H275="6ème","Mixte",G275)),Barèmes!$B$2,IF(X275&gt;=SUMIFS(Barèmes!$G$6:$G$28,Barèmes!$A$6:$A$28,"Souplesse (score 1-5)",Barèmes!$B$6:$B$28,H275,Barèmes!$C$6:$C$28,IF(H275="6ème","Mixte",G275)),Barèmes!$C$2,IF(X275&gt;=SUMIFS(Barèmes!$H$6:$H$28,Barèmes!$A$6:$A$28,"Souplesse (score 1-5)",Barèmes!$B$6:$B$28,H275,Barèmes!$C$6:$C$28,IF(H275="6ème","Mixte",G275)),Barèmes!$D$2,IF(X275&gt;=SUMIFS(Barèmes!$I$6:$I$28,Barèmes!$A$6:$A$28,"Souplesse (score 1-5)",Barèmes!$B$6:$B$28,H275,Barèmes!$C$6:$C$28,IF(H275="6ème","Mixte",G275)),Barèmes!$E$2,Barèmes!$F$2))))))</f>
        <v/>
      </c>
      <c r="AA275" s="22"/>
      <c r="AB275" s="27" t="str">
        <f>IF(OR(AA275="",SUMPRODUCT((Barèmes!$A$6:$A$28="Agilité — T-test 974 (s)")*(Barèmes!$B$6:$B$28=H275)*(Barèmes!$C$6:$C$28=IF(H275="6ème","Mixte",G275)))=0),"",IF(SUMPRODUCT((Barèmes!$A$6:$A$28="Agilité — T-test 974 (s)")*(Barèmes!$B$6:$B$28=H275)*(Barèmes!$C$6:$C$28=IF(H275="6ème","Mixte",G275))*(Barèmes!$J$6:$J$28="+"))&gt;0,IF(AA275&lt;=SUMIFS(Barèmes!$D$6:$D$28,Barèmes!$A$6:$A$28,"Agilité — T-test 974 (s)",Barèmes!$B$6:$B$28,H275,Barèmes!$C$6:$C$28,IF(H275="6ème","Mixte",G275)),"à besoin",IF(AA275&lt;=SUMIFS(Barèmes!$E$6:$E$28,Barèmes!$A$6:$A$28,"Agilité — T-test 974 (s)",Barèmes!$B$6:$B$28,H275,Barèmes!$C$6:$C$28,IF(H275="6ème","Mixte",G275)),"fragile","satisfaisant")),IF(AA275&gt;=SUMIFS(Barèmes!$D$6:$D$28,Barèmes!$A$6:$A$28,"Agilité — T-test 974 (s)",Barèmes!$B$6:$B$28,H275,Barèmes!$C$6:$C$28,IF(H275="6ème","Mixte",G275)),"à besoin",IF(AA275&gt;=SUMIFS(Barèmes!$E$6:$E$28,Barèmes!$A$6:$A$28,"Agilité — T-test 974 (s)",Barèmes!$B$6:$B$28,H275,Barèmes!$C$6:$C$28,IF(H275="6ème","Mixte",G275)),"fragile","satisfaisant"))))</f>
        <v/>
      </c>
      <c r="AC275" s="27" t="str">
        <f>IF(OR(AA275="",SUMPRODUCT((Barèmes!$A$6:$A$28="Agilité — T-test 974 (s)")*(Barèmes!$B$6:$B$28=H275)*(Barèmes!$C$6:$C$28=IF(H275="6ème","Mixte",G275)))=0),"",IF(SUMPRODUCT((Barèmes!$A$6:$A$28="Agilité — T-test 974 (s)")*(Barèmes!$B$6:$B$28=H275)*(Barèmes!$C$6:$C$28=IF(H275="6ème","Mixte",G275))*(Barèmes!$J$6:$J$28="+"))&gt;0,IF(AA275&lt;=SUMIFS(Barèmes!$F$6:$F$28,Barèmes!$A$6:$A$28,"Agilité — T-test 974 (s)",Barèmes!$B$6:$B$28,H275,Barèmes!$C$6:$C$28,IF(H275="6ème","Mixte",G275)),Barèmes!$B$2,IF(AA275&lt;=SUMIFS(Barèmes!$G$6:$G$28,Barèmes!$A$6:$A$28,"Agilité — T-test 974 (s)",Barèmes!$B$6:$B$28,H275,Barèmes!$C$6:$C$28,IF(H275="6ème","Mixte",G275)),Barèmes!$C$2,IF(AA275&lt;=SUMIFS(Barèmes!$H$6:$H$28,Barèmes!$A$6:$A$28,"Agilité — T-test 974 (s)",Barèmes!$B$6:$B$28,H275,Barèmes!$C$6:$C$28,IF(H275="6ème","Mixte",G275)),Barèmes!$D$2,IF(AA275&lt;=SUMIFS(Barèmes!$I$6:$I$28,Barèmes!$A$6:$A$28,"Agilité — T-test 974 (s)",Barèmes!$B$6:$B$28,H275,Barèmes!$C$6:$C$28,IF(H275="6ème","Mixte",G275)),Barèmes!$E$2,Barèmes!$F$2)))),IF(AA275&gt;=SUMIFS(Barèmes!$F$6:$F$28,Barèmes!$A$6:$A$28,"Agilité — T-test 974 (s)",Barèmes!$B$6:$B$28,H275,Barèmes!$C$6:$C$28,IF(H275="6ème","Mixte",G275)),Barèmes!$B$2,IF(AA275&gt;=SUMIFS(Barèmes!$G$6:$G$28,Barèmes!$A$6:$A$28,"Agilité — T-test 974 (s)",Barèmes!$B$6:$B$28,H275,Barèmes!$C$6:$C$28,IF(H275="6ème","Mixte",G275)),Barèmes!$C$2,IF(AA275&gt;=SUMIFS(Barèmes!$H$6:$H$28,Barèmes!$A$6:$A$28,"Agilité — T-test 974 (s)",Barèmes!$B$6:$B$28,H275,Barèmes!$C$6:$C$28,IF(H275="6ème","Mixte",G275)),Barèmes!$D$2,IF(AA275&gt;=SUMIFS(Barèmes!$I$6:$I$28,Barèmes!$A$6:$A$28,"Agilité — T-test 974 (s)",Barèmes!$B$6:$B$28,H275,Barèmes!$C$6:$C$28,IF(H275="6ème","Mixte",G275)),Barèmes!$E$2,Barèmes!$F$2))))))</f>
        <v/>
      </c>
      <c r="AD275" s="28" t="str">
        <f t="shared" si="34"/>
        <v/>
      </c>
      <c r="AE275" s="29" t="str">
        <f t="shared" si="35"/>
        <v/>
      </c>
      <c r="AF275" s="30" t="str">
        <f>IF(OR(AD275="",SUMPRODUCT((Barèmes!$A$6:$A$28="Surcoût d'agilité (s) — technique")*(Barèmes!$B$6:$B$28=H275)*(Barèmes!$C$6:$C$28=IF(H275="6ème","Mixte",G275)))=0),"",IF(SUMPRODUCT((Barèmes!$A$6:$A$28="Surcoût d'agilité (s) — technique")*(Barèmes!$B$6:$B$28=H275)*(Barèmes!$C$6:$C$28=IF(H275="6ème","Mixte",G275))*(Barèmes!$J$6:$J$28="+"))&gt;0,IF(AD275&lt;=SUMIFS(Barèmes!$D$6:$D$28,Barèmes!$A$6:$A$28,"Surcoût d'agilité (s) — technique",Barèmes!$B$6:$B$28,H275,Barèmes!$C$6:$C$28,IF(H275="6ème","Mixte",G275)),"à besoin",IF(AD275&lt;=SUMIFS(Barèmes!$E$6:$E$28,Barèmes!$A$6:$A$28,"Surcoût d'agilité (s) — technique",Barèmes!$B$6:$B$28,H275,Barèmes!$C$6:$C$28,IF(H275="6ème","Mixte",G275)),"fragile","satisfaisant")),IF(AD275&gt;=SUMIFS(Barèmes!$D$6:$D$28,Barèmes!$A$6:$A$28,"Surcoût d'agilité (s) — technique",Barèmes!$B$6:$B$28,H275,Barèmes!$C$6:$C$28,IF(H275="6ème","Mixte",G275)),"à besoin",IF(AD275&gt;=SUMIFS(Barèmes!$E$6:$E$28,Barèmes!$A$6:$A$28,"Surcoût d'agilité (s) — technique",Barèmes!$B$6:$B$28,H275,Barèmes!$C$6:$C$28,IF(H275="6ème","Mixte",G275)),"fragile","satisfaisant"))))</f>
        <v/>
      </c>
      <c r="AG275" s="30" t="str">
        <f>IF(OR(AD275="",SUMPRODUCT((Barèmes!$A$6:$A$28="Surcoût d'agilité (s) — technique")*(Barèmes!$B$6:$B$28=H275)*(Barèmes!$C$6:$C$28=IF(H275="6ème","Mixte",G275)))=0),"",IF(SUMPRODUCT((Barèmes!$A$6:$A$28="Surcoût d'agilité (s) — technique")*(Barèmes!$B$6:$B$28=H275)*(Barèmes!$C$6:$C$28=IF(H275="6ème","Mixte",G275))*(Barèmes!$J$6:$J$28="+"))&gt;0,IF(AD275&lt;=SUMIFS(Barèmes!$F$6:$F$28,Barèmes!$A$6:$A$28,"Surcoût d'agilité (s) — technique",Barèmes!$B$6:$B$28,H275,Barèmes!$C$6:$C$28,IF(H275="6ème","Mixte",G275)),Barèmes!$B$2,IF(AD275&lt;=SUMIFS(Barèmes!$G$6:$G$28,Barèmes!$A$6:$A$28,"Surcoût d'agilité (s) — technique",Barèmes!$B$6:$B$28,H275,Barèmes!$C$6:$C$28,IF(H275="6ème","Mixte",G275)),Barèmes!$C$2,IF(AD275&lt;=SUMIFS(Barèmes!$H$6:$H$28,Barèmes!$A$6:$A$28,"Surcoût d'agilité (s) — technique",Barèmes!$B$6:$B$28,H275,Barèmes!$C$6:$C$28,IF(H275="6ème","Mixte",G275)),Barèmes!$D$2,IF(AD275&lt;=SUMIFS(Barèmes!$I$6:$I$28,Barèmes!$A$6:$A$28,"Surcoût d'agilité (s) — technique",Barèmes!$B$6:$B$28,H275,Barèmes!$C$6:$C$28,IF(H275="6ème","Mixte",G275)),Barèmes!$E$2,Barèmes!$F$2)))),IF(AD275&gt;=SUMIFS(Barèmes!$F$6:$F$28,Barèmes!$A$6:$A$28,"Surcoût d'agilité (s) — technique",Barèmes!$B$6:$B$28,H275,Barèmes!$C$6:$C$28,IF(H275="6ème","Mixte",G275)),Barèmes!$B$2,IF(AD275&gt;=SUMIFS(Barèmes!$G$6:$G$28,Barèmes!$A$6:$A$28,"Surcoût d'agilité (s) — technique",Barèmes!$B$6:$B$28,H275,Barèmes!$C$6:$C$28,IF(H275="6ème","Mixte",G275)),Barèmes!$C$2,IF(AD275&gt;=SUMIFS(Barèmes!$H$6:$H$28,Barèmes!$A$6:$A$28,"Surcoût d'agilité (s) — technique",Barèmes!$B$6:$B$28,H275,Barèmes!$C$6:$C$28,IF(H275="6ème","Mixte",G275)),Barèmes!$D$2,IF(AD275&gt;=SUMIFS(Barèmes!$I$6:$I$28,Barèmes!$A$6:$A$28,"Surcoût d'agilité (s) — technique",Barèmes!$B$6:$B$28,H275,Barèmes!$C$6:$C$28,IF(H275="6ème","Mixte",G275)),Barèmes!$E$2,Barèmes!$F$2))))))</f>
        <v/>
      </c>
      <c r="AH275" s="31" t="str">
        <f>IF((IF(N275="",0,1)+IF(Q275="",0,1)+IF(W275="",0,1)+IF(Z275="",0,1)+IF(AC275="",0,1))=0,"",3*IF(N275=Barèmes!$B$2,1,IF(N275=Barèmes!$C$2,2,IF(N275=Barèmes!$D$2,3,IF(N275=Barèmes!$E$2,4,IF(N275=Barèmes!$F$2,5,0)))))+3*IF(Q275=Barèmes!$B$2,1,IF(Q275=Barèmes!$C$2,2,IF(Q275=Barèmes!$D$2,3,IF(Q275=Barèmes!$E$2,4,IF(Q275=Barèmes!$F$2,5,0)))))+2*IF(W275=Barèmes!$B$2,1,IF(W275=Barèmes!$C$2,2,IF(W275=Barèmes!$D$2,3,IF(W275=Barèmes!$E$2,4,IF(W275=Barèmes!$F$2,5,0)))))+1*IF(Z275=Barèmes!$B$2,1,IF(Z275=Barèmes!$C$2,2,IF(Z275=Barèmes!$D$2,3,IF(Z275=Barèmes!$E$2,4,IF(Z275=Barèmes!$F$2,5,0)))))+1*IF(AC275=Barèmes!$B$2,1,IF(AC275=Barèmes!$C$2,2,IF(AC275=Barèmes!$D$2,3,IF(AC275=Barèmes!$E$2,4,IF(AC275=Barèmes!$F$2,5,0))))))</f>
        <v/>
      </c>
      <c r="AI275" s="31"/>
      <c r="AJ275" s="32" t="str">
        <f>IFERROR(INDEX(Croissance!$B$5:$B$604,MATCH(A275,Croissance!$A$5:$A$604,0)),"")</f>
        <v/>
      </c>
      <c r="AK275" s="32" t="str">
        <f>IFERROR(INDEX(Croissance!$C$5:$C$604,MATCH(A275,Croissance!$A$5:$A$604,0)),"")</f>
        <v/>
      </c>
      <c r="AL275" s="32" t="str">
        <f>IFERROR(INDEX(Croissance!$D$5:$D$604,MATCH(A275,Croissance!$A$5:$A$604,0)),"")</f>
        <v/>
      </c>
      <c r="AM275" s="32" t="str">
        <f>IFERROR(INDEX(Croissance!$E$5:$E$604,MATCH(A275,Croissance!$A$5:$A$604,0)),"")</f>
        <v/>
      </c>
      <c r="AO275" s="33">
        <f t="shared" si="40"/>
        <v>0</v>
      </c>
      <c r="AP275" s="33">
        <f t="shared" si="36"/>
        <v>0</v>
      </c>
      <c r="AQ275" s="33">
        <f>IF(A275="",0,IF(AND(OR('Synthèse classe'!$C$2="Tous",C275='Synthèse classe'!$C$2),OR('Synthèse classe'!$C$3="Toutes",D275='Synthèse classe'!$C$3),OR('Synthèse classe'!$C$4="Toutes",AND('Synthèse classe'!$C$4="Dernière",AP275=1),B275=IFERROR(VALUE('Synthèse classe'!$C$4),0))),1,0))</f>
        <v>0</v>
      </c>
      <c r="AR275" s="34" t="str">
        <f t="shared" si="37"/>
        <v/>
      </c>
    </row>
    <row r="276" spans="1:44" x14ac:dyDescent="0.2">
      <c r="A276" s="17" t="str">
        <f t="shared" si="33"/>
        <v/>
      </c>
      <c r="B276" s="18"/>
      <c r="C276" s="19"/>
      <c r="D276" s="19"/>
      <c r="E276" s="19"/>
      <c r="F276" s="19"/>
      <c r="G276" s="19"/>
      <c r="H276" s="17" t="str">
        <f t="shared" si="38"/>
        <v/>
      </c>
      <c r="I276" s="20"/>
      <c r="J276" s="18"/>
      <c r="K276" s="19"/>
      <c r="L276" s="21" t="str">
        <f t="shared" si="39"/>
        <v/>
      </c>
      <c r="M276" s="21" t="str">
        <f>IF(OR(J276="",SUMPRODUCT((Barèmes!$A$6:$A$28="Endurance — Luc Léger (palier)")*(Barèmes!$B$6:$B$28=H276)*(Barèmes!$C$6:$C$28=IF(H276="6ème","Mixte",G276)))=0),"",IF(SUMPRODUCT((Barèmes!$A$6:$A$28="Endurance — Luc Léger (palier)")*(Barèmes!$B$6:$B$28=H276)*(Barèmes!$C$6:$C$28=IF(H276="6ème","Mixte",G276))*(Barèmes!$J$6:$J$28="+"))&gt;0,IF(J276&lt;=SUMIFS(Barèmes!$D$6:$D$28,Barèmes!$A$6:$A$28,"Endurance — Luc Léger (palier)",Barèmes!$B$6:$B$28,H276,Barèmes!$C$6:$C$28,IF(H276="6ème","Mixte",G276)),"à besoin",IF(J276&lt;=SUMIFS(Barèmes!$E$6:$E$28,Barèmes!$A$6:$A$28,"Endurance — Luc Léger (palier)",Barèmes!$B$6:$B$28,H276,Barèmes!$C$6:$C$28,IF(H276="6ème","Mixte",G276)),"fragile","satisfaisant")),IF(J276&gt;=SUMIFS(Barèmes!$D$6:$D$28,Barèmes!$A$6:$A$28,"Endurance — Luc Léger (palier)",Barèmes!$B$6:$B$28,H276,Barèmes!$C$6:$C$28,IF(H276="6ème","Mixte",G276)),"à besoin",IF(J276&gt;=SUMIFS(Barèmes!$E$6:$E$28,Barèmes!$A$6:$A$28,"Endurance — Luc Léger (palier)",Barèmes!$B$6:$B$28,H276,Barèmes!$C$6:$C$28,IF(H276="6ème","Mixte",G276)),"fragile","satisfaisant"))))</f>
        <v/>
      </c>
      <c r="N276" s="21" t="str">
        <f>IF(OR(J276="",SUMPRODUCT((Barèmes!$A$6:$A$28="Endurance — Luc Léger (palier)")*(Barèmes!$B$6:$B$28=H276)*(Barèmes!$C$6:$C$28=IF(H276="6ème","Mixte",G276)))=0),"",IF(SUMPRODUCT((Barèmes!$A$6:$A$28="Endurance — Luc Léger (palier)")*(Barèmes!$B$6:$B$28=H276)*(Barèmes!$C$6:$C$28=IF(H276="6ème","Mixte",G276))*(Barèmes!$J$6:$J$28="+"))&gt;0,IF(J276&lt;=SUMIFS(Barèmes!$F$6:$F$28,Barèmes!$A$6:$A$28,"Endurance — Luc Léger (palier)",Barèmes!$B$6:$B$28,H276,Barèmes!$C$6:$C$28,IF(H276="6ème","Mixte",G276)),Barèmes!$B$2,IF(J276&lt;=SUMIFS(Barèmes!$G$6:$G$28,Barèmes!$A$6:$A$28,"Endurance — Luc Léger (palier)",Barèmes!$B$6:$B$28,H276,Barèmes!$C$6:$C$28,IF(H276="6ème","Mixte",G276)),Barèmes!$C$2,IF(J276&lt;=SUMIFS(Barèmes!$H$6:$H$28,Barèmes!$A$6:$A$28,"Endurance — Luc Léger (palier)",Barèmes!$B$6:$B$28,H276,Barèmes!$C$6:$C$28,IF(H276="6ème","Mixte",G276)),Barèmes!$D$2,IF(J276&lt;=SUMIFS(Barèmes!$I$6:$I$28,Barèmes!$A$6:$A$28,"Endurance — Luc Léger (palier)",Barèmes!$B$6:$B$28,H276,Barèmes!$C$6:$C$28,IF(H276="6ème","Mixte",G276)),Barèmes!$E$2,Barèmes!$F$2)))),IF(J276&gt;=SUMIFS(Barèmes!$F$6:$F$28,Barèmes!$A$6:$A$28,"Endurance — Luc Léger (palier)",Barèmes!$B$6:$B$28,H276,Barèmes!$C$6:$C$28,IF(H276="6ème","Mixte",G276)),Barèmes!$B$2,IF(J276&gt;=SUMIFS(Barèmes!$G$6:$G$28,Barèmes!$A$6:$A$28,"Endurance — Luc Léger (palier)",Barèmes!$B$6:$B$28,H276,Barèmes!$C$6:$C$28,IF(H276="6ème","Mixte",G276)),Barèmes!$C$2,IF(J276&gt;=SUMIFS(Barèmes!$H$6:$H$28,Barèmes!$A$6:$A$28,"Endurance — Luc Léger (palier)",Barèmes!$B$6:$B$28,H276,Barèmes!$C$6:$C$28,IF(H276="6ème","Mixte",G276)),Barèmes!$D$2,IF(J276&gt;=SUMIFS(Barèmes!$I$6:$I$28,Barèmes!$A$6:$A$28,"Endurance — Luc Léger (palier)",Barèmes!$B$6:$B$28,H276,Barèmes!$C$6:$C$28,IF(H276="6ème","Mixte",G276)),Barèmes!$E$2,Barèmes!$F$2))))))</f>
        <v/>
      </c>
      <c r="O276" s="22"/>
      <c r="P276" s="23" t="str">
        <f>IF(OR(O276="",SUMPRODUCT((Barèmes!$A$6:$A$28="Force bas du corps — Saut en longueur (m)")*(Barèmes!$B$6:$B$28=H276)*(Barèmes!$C$6:$C$28=IF(H276="6ème","Mixte",G276)))=0),"",IF(SUMPRODUCT((Barèmes!$A$6:$A$28="Force bas du corps — Saut en longueur (m)")*(Barèmes!$B$6:$B$28=H276)*(Barèmes!$C$6:$C$28=IF(H276="6ème","Mixte",G276))*(Barèmes!$J$6:$J$28="+"))&gt;0,IF(O276&lt;=SUMIFS(Barèmes!$D$6:$D$28,Barèmes!$A$6:$A$28,"Force bas du corps — Saut en longueur (m)",Barèmes!$B$6:$B$28,H276,Barèmes!$C$6:$C$28,IF(H276="6ème","Mixte",G276)),"à besoin",IF(O276&lt;=SUMIFS(Barèmes!$E$6:$E$28,Barèmes!$A$6:$A$28,"Force bas du corps — Saut en longueur (m)",Barèmes!$B$6:$B$28,H276,Barèmes!$C$6:$C$28,IF(H276="6ème","Mixte",G276)),"fragile","satisfaisant")),IF(O276&gt;=SUMIFS(Barèmes!$D$6:$D$28,Barèmes!$A$6:$A$28,"Force bas du corps — Saut en longueur (m)",Barèmes!$B$6:$B$28,H276,Barèmes!$C$6:$C$28,IF(H276="6ème","Mixte",G276)),"à besoin",IF(O276&gt;=SUMIFS(Barèmes!$E$6:$E$28,Barèmes!$A$6:$A$28,"Force bas du corps — Saut en longueur (m)",Barèmes!$B$6:$B$28,H276,Barèmes!$C$6:$C$28,IF(H276="6ème","Mixte",G276)),"fragile","satisfaisant"))))</f>
        <v/>
      </c>
      <c r="Q276" s="23" t="str">
        <f>IF(OR(O276="",SUMPRODUCT((Barèmes!$A$6:$A$28="Force bas du corps — Saut en longueur (m)")*(Barèmes!$B$6:$B$28=H276)*(Barèmes!$C$6:$C$28=IF(H276="6ème","Mixte",G276)))=0),"",IF(SUMPRODUCT((Barèmes!$A$6:$A$28="Force bas du corps — Saut en longueur (m)")*(Barèmes!$B$6:$B$28=H276)*(Barèmes!$C$6:$C$28=IF(H276="6ème","Mixte",G276))*(Barèmes!$J$6:$J$28="+"))&gt;0,IF(O276&lt;=SUMIFS(Barèmes!$F$6:$F$28,Barèmes!$A$6:$A$28,"Force bas du corps — Saut en longueur (m)",Barèmes!$B$6:$B$28,H276,Barèmes!$C$6:$C$28,IF(H276="6ème","Mixte",G276)),Barèmes!$B$2,IF(O276&lt;=SUMIFS(Barèmes!$G$6:$G$28,Barèmes!$A$6:$A$28,"Force bas du corps — Saut en longueur (m)",Barèmes!$B$6:$B$28,H276,Barèmes!$C$6:$C$28,IF(H276="6ème","Mixte",G276)),Barèmes!$C$2,IF(O276&lt;=SUMIFS(Barèmes!$H$6:$H$28,Barèmes!$A$6:$A$28,"Force bas du corps — Saut en longueur (m)",Barèmes!$B$6:$B$28,H276,Barèmes!$C$6:$C$28,IF(H276="6ème","Mixte",G276)),Barèmes!$D$2,IF(O276&lt;=SUMIFS(Barèmes!$I$6:$I$28,Barèmes!$A$6:$A$28,"Force bas du corps — Saut en longueur (m)",Barèmes!$B$6:$B$28,H276,Barèmes!$C$6:$C$28,IF(H276="6ème","Mixte",G276)),Barèmes!$E$2,Barèmes!$F$2)))),IF(O276&gt;=SUMIFS(Barèmes!$F$6:$F$28,Barèmes!$A$6:$A$28,"Force bas du corps — Saut en longueur (m)",Barèmes!$B$6:$B$28,H276,Barèmes!$C$6:$C$28,IF(H276="6ème","Mixte",G276)),Barèmes!$B$2,IF(O276&gt;=SUMIFS(Barèmes!$G$6:$G$28,Barèmes!$A$6:$A$28,"Force bas du corps — Saut en longueur (m)",Barèmes!$B$6:$B$28,H276,Barèmes!$C$6:$C$28,IF(H276="6ème","Mixte",G276)),Barèmes!$C$2,IF(O276&gt;=SUMIFS(Barèmes!$H$6:$H$28,Barèmes!$A$6:$A$28,"Force bas du corps — Saut en longueur (m)",Barèmes!$B$6:$B$28,H276,Barèmes!$C$6:$C$28,IF(H276="6ème","Mixte",G276)),Barèmes!$D$2,IF(O276&gt;=SUMIFS(Barèmes!$I$6:$I$28,Barèmes!$A$6:$A$28,"Force bas du corps — Saut en longueur (m)",Barèmes!$B$6:$B$28,H276,Barèmes!$C$6:$C$28,IF(H276="6ème","Mixte",G276)),Barèmes!$E$2,Barèmes!$F$2))))))</f>
        <v/>
      </c>
      <c r="R276" s="22"/>
      <c r="S276" s="24" t="str">
        <f>IF(OR(R276="",SUMPRODUCT((Barèmes!$A$6:$A$28="Vitesse — 30 m (s)")*(Barèmes!$B$6:$B$28=H276)*(Barèmes!$C$6:$C$28=IF(H276="6ème","Mixte",G276)))=0),"",IF(SUMPRODUCT((Barèmes!$A$6:$A$28="Vitesse — 30 m (s)")*(Barèmes!$B$6:$B$28=H276)*(Barèmes!$C$6:$C$28=IF(H276="6ème","Mixte",G276))*(Barèmes!$J$6:$J$28="+"))&gt;0,IF(R276&lt;=SUMIFS(Barèmes!$D$6:$D$28,Barèmes!$A$6:$A$28,"Vitesse — 30 m (s)",Barèmes!$B$6:$B$28,H276,Barèmes!$C$6:$C$28,IF(H276="6ème","Mixte",G276)),"à besoin",IF(R276&lt;=SUMIFS(Barèmes!$E$6:$E$28,Barèmes!$A$6:$A$28,"Vitesse — 30 m (s)",Barèmes!$B$6:$B$28,H276,Barèmes!$C$6:$C$28,IF(H276="6ème","Mixte",G276)),"fragile","satisfaisant")),IF(R276&gt;=SUMIFS(Barèmes!$D$6:$D$28,Barèmes!$A$6:$A$28,"Vitesse — 30 m (s)",Barèmes!$B$6:$B$28,H276,Barèmes!$C$6:$C$28,IF(H276="6ème","Mixte",G276)),"à besoin",IF(R276&gt;=SUMIFS(Barèmes!$E$6:$E$28,Barèmes!$A$6:$A$28,"Vitesse — 30 m (s)",Barèmes!$B$6:$B$28,H276,Barèmes!$C$6:$C$28,IF(H276="6ème","Mixte",G276)),"fragile","satisfaisant"))))</f>
        <v/>
      </c>
      <c r="T276" s="24" t="str">
        <f>IF(OR(R276="",SUMPRODUCT((Barèmes!$A$6:$A$28="Vitesse — 30 m (s)")*(Barèmes!$B$6:$B$28=H276)*(Barèmes!$C$6:$C$28=IF(H276="6ème","Mixte",G276)))=0),"",IF(SUMPRODUCT((Barèmes!$A$6:$A$28="Vitesse — 30 m (s)")*(Barèmes!$B$6:$B$28=H276)*(Barèmes!$C$6:$C$28=IF(H276="6ème","Mixte",G276))*(Barèmes!$J$6:$J$28="+"))&gt;0,IF(R276&lt;=SUMIFS(Barèmes!$F$6:$F$28,Barèmes!$A$6:$A$28,"Vitesse — 30 m (s)",Barèmes!$B$6:$B$28,H276,Barèmes!$C$6:$C$28,IF(H276="6ème","Mixte",G276)),Barèmes!$B$2,IF(R276&lt;=SUMIFS(Barèmes!$G$6:$G$28,Barèmes!$A$6:$A$28,"Vitesse — 30 m (s)",Barèmes!$B$6:$B$28,H276,Barèmes!$C$6:$C$28,IF(H276="6ème","Mixte",G276)),Barèmes!$C$2,IF(R276&lt;=SUMIFS(Barèmes!$H$6:$H$28,Barèmes!$A$6:$A$28,"Vitesse — 30 m (s)",Barèmes!$B$6:$B$28,H276,Barèmes!$C$6:$C$28,IF(H276="6ème","Mixte",G276)),Barèmes!$D$2,IF(R276&lt;=SUMIFS(Barèmes!$I$6:$I$28,Barèmes!$A$6:$A$28,"Vitesse — 30 m (s)",Barèmes!$B$6:$B$28,H276,Barèmes!$C$6:$C$28,IF(H276="6ème","Mixte",G276)),Barèmes!$E$2,Barèmes!$F$2)))),IF(R276&gt;=SUMIFS(Barèmes!$F$6:$F$28,Barèmes!$A$6:$A$28,"Vitesse — 30 m (s)",Barèmes!$B$6:$B$28,H276,Barèmes!$C$6:$C$28,IF(H276="6ème","Mixte",G276)),Barèmes!$B$2,IF(R276&gt;=SUMIFS(Barèmes!$G$6:$G$28,Barèmes!$A$6:$A$28,"Vitesse — 30 m (s)",Barèmes!$B$6:$B$28,H276,Barèmes!$C$6:$C$28,IF(H276="6ème","Mixte",G276)),Barèmes!$C$2,IF(R276&gt;=SUMIFS(Barèmes!$H$6:$H$28,Barèmes!$A$6:$A$28,"Vitesse — 30 m (s)",Barèmes!$B$6:$B$28,H276,Barèmes!$C$6:$C$28,IF(H276="6ème","Mixte",G276)),Barèmes!$D$2,IF(R276&gt;=SUMIFS(Barèmes!$I$6:$I$28,Barèmes!$A$6:$A$28,"Vitesse — 30 m (s)",Barèmes!$B$6:$B$28,H276,Barèmes!$C$6:$C$28,IF(H276="6ème","Mixte",G276)),Barèmes!$E$2,Barèmes!$F$2))))))</f>
        <v/>
      </c>
      <c r="U276" s="22"/>
      <c r="V276" s="25" t="str">
        <f>IF(OR(U276="",SUMPRODUCT((Barèmes!$A$6:$A$28="Vitesse — 50 m (s)")*(Barèmes!$B$6:$B$28=H276)*(Barèmes!$C$6:$C$28=IF(H276="6ème","Mixte",G276)))=0),"",IF(SUMPRODUCT((Barèmes!$A$6:$A$28="Vitesse — 50 m (s)")*(Barèmes!$B$6:$B$28=H276)*(Barèmes!$C$6:$C$28=IF(H276="6ème","Mixte",G276))*(Barèmes!$J$6:$J$28="+"))&gt;0,IF(U276&lt;=SUMIFS(Barèmes!$D$6:$D$28,Barèmes!$A$6:$A$28,"Vitesse — 50 m (s)",Barèmes!$B$6:$B$28,H276,Barèmes!$C$6:$C$28,IF(H276="6ème","Mixte",G276)),"à besoin",IF(U276&lt;=SUMIFS(Barèmes!$E$6:$E$28,Barèmes!$A$6:$A$28,"Vitesse — 50 m (s)",Barèmes!$B$6:$B$28,H276,Barèmes!$C$6:$C$28,IF(H276="6ème","Mixte",G276)),"fragile","satisfaisant")),IF(U276&gt;=SUMIFS(Barèmes!$D$6:$D$28,Barèmes!$A$6:$A$28,"Vitesse — 50 m (s)",Barèmes!$B$6:$B$28,H276,Barèmes!$C$6:$C$28,IF(H276="6ème","Mixte",G276)),"à besoin",IF(U276&gt;=SUMIFS(Barèmes!$E$6:$E$28,Barèmes!$A$6:$A$28,"Vitesse — 50 m (s)",Barèmes!$B$6:$B$28,H276,Barèmes!$C$6:$C$28,IF(H276="6ème","Mixte",G276)),"fragile","satisfaisant"))))</f>
        <v/>
      </c>
      <c r="W276" s="25" t="str">
        <f>IF(OR(U276="",SUMPRODUCT((Barèmes!$A$6:$A$28="Vitesse — 50 m (s)")*(Barèmes!$B$6:$B$28=H276)*(Barèmes!$C$6:$C$28=IF(H276="6ème","Mixte",G276)))=0),"",IF(SUMPRODUCT((Barèmes!$A$6:$A$28="Vitesse — 50 m (s)")*(Barèmes!$B$6:$B$28=H276)*(Barèmes!$C$6:$C$28=IF(H276="6ème","Mixte",G276))*(Barèmes!$J$6:$J$28="+"))&gt;0,IF(U276&lt;=SUMIFS(Barèmes!$F$6:$F$28,Barèmes!$A$6:$A$28,"Vitesse — 50 m (s)",Barèmes!$B$6:$B$28,H276,Barèmes!$C$6:$C$28,IF(H276="6ème","Mixte",G276)),Barèmes!$B$2,IF(U276&lt;=SUMIFS(Barèmes!$G$6:$G$28,Barèmes!$A$6:$A$28,"Vitesse — 50 m (s)",Barèmes!$B$6:$B$28,H276,Barèmes!$C$6:$C$28,IF(H276="6ème","Mixte",G276)),Barèmes!$C$2,IF(U276&lt;=SUMIFS(Barèmes!$H$6:$H$28,Barèmes!$A$6:$A$28,"Vitesse — 50 m (s)",Barèmes!$B$6:$B$28,H276,Barèmes!$C$6:$C$28,IF(H276="6ème","Mixte",G276)),Barèmes!$D$2,IF(U276&lt;=SUMIFS(Barèmes!$I$6:$I$28,Barèmes!$A$6:$A$28,"Vitesse — 50 m (s)",Barèmes!$B$6:$B$28,H276,Barèmes!$C$6:$C$28,IF(H276="6ème","Mixte",G276)),Barèmes!$E$2,Barèmes!$F$2)))),IF(U276&gt;=SUMIFS(Barèmes!$F$6:$F$28,Barèmes!$A$6:$A$28,"Vitesse — 50 m (s)",Barèmes!$B$6:$B$28,H276,Barèmes!$C$6:$C$28,IF(H276="6ème","Mixte",G276)),Barèmes!$B$2,IF(U276&gt;=SUMIFS(Barèmes!$G$6:$G$28,Barèmes!$A$6:$A$28,"Vitesse — 50 m (s)",Barèmes!$B$6:$B$28,H276,Barèmes!$C$6:$C$28,IF(H276="6ème","Mixte",G276)),Barèmes!$C$2,IF(U276&gt;=SUMIFS(Barèmes!$H$6:$H$28,Barèmes!$A$6:$A$28,"Vitesse — 50 m (s)",Barèmes!$B$6:$B$28,H276,Barèmes!$C$6:$C$28,IF(H276="6ème","Mixte",G276)),Barèmes!$D$2,IF(U276&gt;=SUMIFS(Barèmes!$I$6:$I$28,Barèmes!$A$6:$A$28,"Vitesse — 50 m (s)",Barèmes!$B$6:$B$28,H276,Barèmes!$C$6:$C$28,IF(H276="6ème","Mixte",G276)),Barèmes!$E$2,Barèmes!$F$2))))))</f>
        <v/>
      </c>
      <c r="X276" s="18"/>
      <c r="Y276" s="26" t="str" cm="1">
        <f t="array" ref="Y276">IF(OR(X276="",SUMPRODUCT((Barèmes!$A$6:$A$28="Souplesse (score 1-5)")*(Barèmes!$B$6:$B$28=H276)*(Barèmes!$C$6:$C$28=IF(H276="6ème","Mixte",G276)))=0),"",IF(SUMPRODUCT((Barèmes!$A$6:$A$28="Souplesse (score 1-5)")*(Barèmes!$B$6:$B$28=H276)*(Barèmes!$C$6:$C$28=IF(H276="6ème","Mixte",G276))*(Barèmes!$J$6:$J$28="+"))&gt;0,IF(X276&lt;=SUMIFS(Barèmes!$D$6:$D$28,Barèmes!$A$6:$A$28,"Souplesse (score 1-5)",Barèmes!$B$6:$B$28,H276,Barèmes!$C$6:$C$28,IF(H276="6ème","Mixte",G276)),"à besoin",IF(X276&lt;=SUMIFS(Barèmes!$E$6:$E$28,Barèmes!$A$6:$A$28,"Souplesse (score 1-5)",Barèmes!$B$6:$B$28,H276,Barèmes!$C$6:$C$28,IF(H276="6ème","Mixte",G276)),"fragile","satisfaisant")),IF(X276&gt;=SUMIFS(Barèmes!$D$6:$D$28,Barèmes!$A$6:$A$28,"Souplesse (score 1-5)",Barèmes!$B$6:$B$28,H276,Barèmes!$C$6:$C$28,IF(H276="6ème","Mixte",G276)),"à besoin",IF(X276&gt;=SUMIFS(Barèmes!$E$6:$E$28,Barèmes!$A$6:$A$28,"Souplesse (score 1-5)",Barèmes!$B$6:$B$28,H276,Barèmes!$C$6:$C$28,IF(H276="6ème","Mixte",G276)),"fragile","satisfaisant"))))</f>
        <v/>
      </c>
      <c r="Z276" s="26" t="str" cm="1">
        <f t="array" ref="Z276">IF(OR(X276="",SUMPRODUCT((Barèmes!$A$6:$A$28="Souplesse (score 1-5)")*(Barèmes!$B$6:$B$28=H276)*(Barèmes!$C$6:$C$28=IF(H276="6ème","Mixte",G276)))=0),"",IF(SUMPRODUCT((Barèmes!$A$6:$A$28="Souplesse (score 1-5)")*(Barèmes!$B$6:$B$28=H276)*(Barèmes!$C$6:$C$28=IF(H276="6ème","Mixte",G276))*(Barèmes!$J$6:$J$28="+"))&gt;0,IF(X276&lt;=SUMIFS(Barèmes!$F$6:$F$28,Barèmes!$A$6:$A$28,"Souplesse (score 1-5)",Barèmes!$B$6:$B$28,H276,Barèmes!$C$6:$C$28,IF(H276="6ème","Mixte",G276)),Barèmes!$B$2,IF(X276&lt;=SUMIFS(Barèmes!$G$6:$G$28,Barèmes!$A$6:$A$28,"Souplesse (score 1-5)",Barèmes!$B$6:$B$28,H276,Barèmes!$C$6:$C$28,IF(H276="6ème","Mixte",G276)),Barèmes!$C$2,IF(X276&lt;=SUMIFS(Barèmes!$H$6:$H$28,Barèmes!$A$6:$A$28,"Souplesse (score 1-5)",Barèmes!$B$6:$B$28,H276,Barèmes!$C$6:$C$28,IF(H276="6ème","Mixte",G276)),Barèmes!$D$2,IF(X276&lt;=SUMIFS(Barèmes!$I$6:$I$28,Barèmes!$A$6:$A$28,"Souplesse (score 1-5)",Barèmes!$B$6:$B$28,H276,Barèmes!$C$6:$C$28,IF(H276="6ème","Mixte",G276)),Barèmes!$E$2,Barèmes!$F$2)))),IF(X276&gt;=SUMIFS(Barèmes!$F$6:$F$28,Barèmes!$A$6:$A$28,"Souplesse (score 1-5)",Barèmes!$B$6:$B$28,H276,Barèmes!$C$6:$C$28,IF(H276="6ème","Mixte",G276)),Barèmes!$B$2,IF(X276&gt;=SUMIFS(Barèmes!$G$6:$G$28,Barèmes!$A$6:$A$28,"Souplesse (score 1-5)",Barèmes!$B$6:$B$28,H276,Barèmes!$C$6:$C$28,IF(H276="6ème","Mixte",G276)),Barèmes!$C$2,IF(X276&gt;=SUMIFS(Barèmes!$H$6:$H$28,Barèmes!$A$6:$A$28,"Souplesse (score 1-5)",Barèmes!$B$6:$B$28,H276,Barèmes!$C$6:$C$28,IF(H276="6ème","Mixte",G276)),Barèmes!$D$2,IF(X276&gt;=SUMIFS(Barèmes!$I$6:$I$28,Barèmes!$A$6:$A$28,"Souplesse (score 1-5)",Barèmes!$B$6:$B$28,H276,Barèmes!$C$6:$C$28,IF(H276="6ème","Mixte",G276)),Barèmes!$E$2,Barèmes!$F$2))))))</f>
        <v/>
      </c>
      <c r="AA276" s="22"/>
      <c r="AB276" s="27" t="str">
        <f>IF(OR(AA276="",SUMPRODUCT((Barèmes!$A$6:$A$28="Agilité — T-test 974 (s)")*(Barèmes!$B$6:$B$28=H276)*(Barèmes!$C$6:$C$28=IF(H276="6ème","Mixte",G276)))=0),"",IF(SUMPRODUCT((Barèmes!$A$6:$A$28="Agilité — T-test 974 (s)")*(Barèmes!$B$6:$B$28=H276)*(Barèmes!$C$6:$C$28=IF(H276="6ème","Mixte",G276))*(Barèmes!$J$6:$J$28="+"))&gt;0,IF(AA276&lt;=SUMIFS(Barèmes!$D$6:$D$28,Barèmes!$A$6:$A$28,"Agilité — T-test 974 (s)",Barèmes!$B$6:$B$28,H276,Barèmes!$C$6:$C$28,IF(H276="6ème","Mixte",G276)),"à besoin",IF(AA276&lt;=SUMIFS(Barèmes!$E$6:$E$28,Barèmes!$A$6:$A$28,"Agilité — T-test 974 (s)",Barèmes!$B$6:$B$28,H276,Barèmes!$C$6:$C$28,IF(H276="6ème","Mixte",G276)),"fragile","satisfaisant")),IF(AA276&gt;=SUMIFS(Barèmes!$D$6:$D$28,Barèmes!$A$6:$A$28,"Agilité — T-test 974 (s)",Barèmes!$B$6:$B$28,H276,Barèmes!$C$6:$C$28,IF(H276="6ème","Mixte",G276)),"à besoin",IF(AA276&gt;=SUMIFS(Barèmes!$E$6:$E$28,Barèmes!$A$6:$A$28,"Agilité — T-test 974 (s)",Barèmes!$B$6:$B$28,H276,Barèmes!$C$6:$C$28,IF(H276="6ème","Mixte",G276)),"fragile","satisfaisant"))))</f>
        <v/>
      </c>
      <c r="AC276" s="27" t="str">
        <f>IF(OR(AA276="",SUMPRODUCT((Barèmes!$A$6:$A$28="Agilité — T-test 974 (s)")*(Barèmes!$B$6:$B$28=H276)*(Barèmes!$C$6:$C$28=IF(H276="6ème","Mixte",G276)))=0),"",IF(SUMPRODUCT((Barèmes!$A$6:$A$28="Agilité — T-test 974 (s)")*(Barèmes!$B$6:$B$28=H276)*(Barèmes!$C$6:$C$28=IF(H276="6ème","Mixte",G276))*(Barèmes!$J$6:$J$28="+"))&gt;0,IF(AA276&lt;=SUMIFS(Barèmes!$F$6:$F$28,Barèmes!$A$6:$A$28,"Agilité — T-test 974 (s)",Barèmes!$B$6:$B$28,H276,Barèmes!$C$6:$C$28,IF(H276="6ème","Mixte",G276)),Barèmes!$B$2,IF(AA276&lt;=SUMIFS(Barèmes!$G$6:$G$28,Barèmes!$A$6:$A$28,"Agilité — T-test 974 (s)",Barèmes!$B$6:$B$28,H276,Barèmes!$C$6:$C$28,IF(H276="6ème","Mixte",G276)),Barèmes!$C$2,IF(AA276&lt;=SUMIFS(Barèmes!$H$6:$H$28,Barèmes!$A$6:$A$28,"Agilité — T-test 974 (s)",Barèmes!$B$6:$B$28,H276,Barèmes!$C$6:$C$28,IF(H276="6ème","Mixte",G276)),Barèmes!$D$2,IF(AA276&lt;=SUMIFS(Barèmes!$I$6:$I$28,Barèmes!$A$6:$A$28,"Agilité — T-test 974 (s)",Barèmes!$B$6:$B$28,H276,Barèmes!$C$6:$C$28,IF(H276="6ème","Mixte",G276)),Barèmes!$E$2,Barèmes!$F$2)))),IF(AA276&gt;=SUMIFS(Barèmes!$F$6:$F$28,Barèmes!$A$6:$A$28,"Agilité — T-test 974 (s)",Barèmes!$B$6:$B$28,H276,Barèmes!$C$6:$C$28,IF(H276="6ème","Mixte",G276)),Barèmes!$B$2,IF(AA276&gt;=SUMIFS(Barèmes!$G$6:$G$28,Barèmes!$A$6:$A$28,"Agilité — T-test 974 (s)",Barèmes!$B$6:$B$28,H276,Barèmes!$C$6:$C$28,IF(H276="6ème","Mixte",G276)),Barèmes!$C$2,IF(AA276&gt;=SUMIFS(Barèmes!$H$6:$H$28,Barèmes!$A$6:$A$28,"Agilité — T-test 974 (s)",Barèmes!$B$6:$B$28,H276,Barèmes!$C$6:$C$28,IF(H276="6ème","Mixte",G276)),Barèmes!$D$2,IF(AA276&gt;=SUMIFS(Barèmes!$I$6:$I$28,Barèmes!$A$6:$A$28,"Agilité — T-test 974 (s)",Barèmes!$B$6:$B$28,H276,Barèmes!$C$6:$C$28,IF(H276="6ème","Mixte",G276)),Barèmes!$E$2,Barèmes!$F$2))))))</f>
        <v/>
      </c>
      <c r="AD276" s="28" t="str">
        <f t="shared" si="34"/>
        <v/>
      </c>
      <c r="AE276" s="29" t="str">
        <f t="shared" si="35"/>
        <v/>
      </c>
      <c r="AF276" s="30" t="str">
        <f>IF(OR(AD276="",SUMPRODUCT((Barèmes!$A$6:$A$28="Surcoût d'agilité (s) — technique")*(Barèmes!$B$6:$B$28=H276)*(Barèmes!$C$6:$C$28=IF(H276="6ème","Mixte",G276)))=0),"",IF(SUMPRODUCT((Barèmes!$A$6:$A$28="Surcoût d'agilité (s) — technique")*(Barèmes!$B$6:$B$28=H276)*(Barèmes!$C$6:$C$28=IF(H276="6ème","Mixte",G276))*(Barèmes!$J$6:$J$28="+"))&gt;0,IF(AD276&lt;=SUMIFS(Barèmes!$D$6:$D$28,Barèmes!$A$6:$A$28,"Surcoût d'agilité (s) — technique",Barèmes!$B$6:$B$28,H276,Barèmes!$C$6:$C$28,IF(H276="6ème","Mixte",G276)),"à besoin",IF(AD276&lt;=SUMIFS(Barèmes!$E$6:$E$28,Barèmes!$A$6:$A$28,"Surcoût d'agilité (s) — technique",Barèmes!$B$6:$B$28,H276,Barèmes!$C$6:$C$28,IF(H276="6ème","Mixte",G276)),"fragile","satisfaisant")),IF(AD276&gt;=SUMIFS(Barèmes!$D$6:$D$28,Barèmes!$A$6:$A$28,"Surcoût d'agilité (s) — technique",Barèmes!$B$6:$B$28,H276,Barèmes!$C$6:$C$28,IF(H276="6ème","Mixte",G276)),"à besoin",IF(AD276&gt;=SUMIFS(Barèmes!$E$6:$E$28,Barèmes!$A$6:$A$28,"Surcoût d'agilité (s) — technique",Barèmes!$B$6:$B$28,H276,Barèmes!$C$6:$C$28,IF(H276="6ème","Mixte",G276)),"fragile","satisfaisant"))))</f>
        <v/>
      </c>
      <c r="AG276" s="30" t="str">
        <f>IF(OR(AD276="",SUMPRODUCT((Barèmes!$A$6:$A$28="Surcoût d'agilité (s) — technique")*(Barèmes!$B$6:$B$28=H276)*(Barèmes!$C$6:$C$28=IF(H276="6ème","Mixte",G276)))=0),"",IF(SUMPRODUCT((Barèmes!$A$6:$A$28="Surcoût d'agilité (s) — technique")*(Barèmes!$B$6:$B$28=H276)*(Barèmes!$C$6:$C$28=IF(H276="6ème","Mixte",G276))*(Barèmes!$J$6:$J$28="+"))&gt;0,IF(AD276&lt;=SUMIFS(Barèmes!$F$6:$F$28,Barèmes!$A$6:$A$28,"Surcoût d'agilité (s) — technique",Barèmes!$B$6:$B$28,H276,Barèmes!$C$6:$C$28,IF(H276="6ème","Mixte",G276)),Barèmes!$B$2,IF(AD276&lt;=SUMIFS(Barèmes!$G$6:$G$28,Barèmes!$A$6:$A$28,"Surcoût d'agilité (s) — technique",Barèmes!$B$6:$B$28,H276,Barèmes!$C$6:$C$28,IF(H276="6ème","Mixte",G276)),Barèmes!$C$2,IF(AD276&lt;=SUMIFS(Barèmes!$H$6:$H$28,Barèmes!$A$6:$A$28,"Surcoût d'agilité (s) — technique",Barèmes!$B$6:$B$28,H276,Barèmes!$C$6:$C$28,IF(H276="6ème","Mixte",G276)),Barèmes!$D$2,IF(AD276&lt;=SUMIFS(Barèmes!$I$6:$I$28,Barèmes!$A$6:$A$28,"Surcoût d'agilité (s) — technique",Barèmes!$B$6:$B$28,H276,Barèmes!$C$6:$C$28,IF(H276="6ème","Mixte",G276)),Barèmes!$E$2,Barèmes!$F$2)))),IF(AD276&gt;=SUMIFS(Barèmes!$F$6:$F$28,Barèmes!$A$6:$A$28,"Surcoût d'agilité (s) — technique",Barèmes!$B$6:$B$28,H276,Barèmes!$C$6:$C$28,IF(H276="6ème","Mixte",G276)),Barèmes!$B$2,IF(AD276&gt;=SUMIFS(Barèmes!$G$6:$G$28,Barèmes!$A$6:$A$28,"Surcoût d'agilité (s) — technique",Barèmes!$B$6:$B$28,H276,Barèmes!$C$6:$C$28,IF(H276="6ème","Mixte",G276)),Barèmes!$C$2,IF(AD276&gt;=SUMIFS(Barèmes!$H$6:$H$28,Barèmes!$A$6:$A$28,"Surcoût d'agilité (s) — technique",Barèmes!$B$6:$B$28,H276,Barèmes!$C$6:$C$28,IF(H276="6ème","Mixte",G276)),Barèmes!$D$2,IF(AD276&gt;=SUMIFS(Barèmes!$I$6:$I$28,Barèmes!$A$6:$A$28,"Surcoût d'agilité (s) — technique",Barèmes!$B$6:$B$28,H276,Barèmes!$C$6:$C$28,IF(H276="6ème","Mixte",G276)),Barèmes!$E$2,Barèmes!$F$2))))))</f>
        <v/>
      </c>
      <c r="AH276" s="31" t="str">
        <f>IF((IF(N276="",0,1)+IF(Q276="",0,1)+IF(W276="",0,1)+IF(Z276="",0,1)+IF(AC276="",0,1))=0,"",3*IF(N276=Barèmes!$B$2,1,IF(N276=Barèmes!$C$2,2,IF(N276=Barèmes!$D$2,3,IF(N276=Barèmes!$E$2,4,IF(N276=Barèmes!$F$2,5,0)))))+3*IF(Q276=Barèmes!$B$2,1,IF(Q276=Barèmes!$C$2,2,IF(Q276=Barèmes!$D$2,3,IF(Q276=Barèmes!$E$2,4,IF(Q276=Barèmes!$F$2,5,0)))))+2*IF(W276=Barèmes!$B$2,1,IF(W276=Barèmes!$C$2,2,IF(W276=Barèmes!$D$2,3,IF(W276=Barèmes!$E$2,4,IF(W276=Barèmes!$F$2,5,0)))))+1*IF(Z276=Barèmes!$B$2,1,IF(Z276=Barèmes!$C$2,2,IF(Z276=Barèmes!$D$2,3,IF(Z276=Barèmes!$E$2,4,IF(Z276=Barèmes!$F$2,5,0)))))+1*IF(AC276=Barèmes!$B$2,1,IF(AC276=Barèmes!$C$2,2,IF(AC276=Barèmes!$D$2,3,IF(AC276=Barèmes!$E$2,4,IF(AC276=Barèmes!$F$2,5,0))))))</f>
        <v/>
      </c>
      <c r="AI276" s="31"/>
      <c r="AJ276" s="32" t="str">
        <f>IFERROR(INDEX(Croissance!$B$5:$B$604,MATCH(A276,Croissance!$A$5:$A$604,0)),"")</f>
        <v/>
      </c>
      <c r="AK276" s="32" t="str">
        <f>IFERROR(INDEX(Croissance!$C$5:$C$604,MATCH(A276,Croissance!$A$5:$A$604,0)),"")</f>
        <v/>
      </c>
      <c r="AL276" s="32" t="str">
        <f>IFERROR(INDEX(Croissance!$D$5:$D$604,MATCH(A276,Croissance!$A$5:$A$604,0)),"")</f>
        <v/>
      </c>
      <c r="AM276" s="32" t="str">
        <f>IFERROR(INDEX(Croissance!$E$5:$E$604,MATCH(A276,Croissance!$A$5:$A$604,0)),"")</f>
        <v/>
      </c>
      <c r="AO276" s="33">
        <f t="shared" si="40"/>
        <v>0</v>
      </c>
      <c r="AP276" s="33">
        <f t="shared" si="36"/>
        <v>0</v>
      </c>
      <c r="AQ276" s="33">
        <f>IF(A276="",0,IF(AND(OR('Synthèse classe'!$C$2="Tous",C276='Synthèse classe'!$C$2),OR('Synthèse classe'!$C$3="Toutes",D276='Synthèse classe'!$C$3),OR('Synthèse classe'!$C$4="Toutes",AND('Synthèse classe'!$C$4="Dernière",AP276=1),B276=IFERROR(VALUE('Synthèse classe'!$C$4),0))),1,0))</f>
        <v>0</v>
      </c>
      <c r="AR276" s="34" t="str">
        <f t="shared" si="37"/>
        <v/>
      </c>
    </row>
    <row r="277" spans="1:44" x14ac:dyDescent="0.2">
      <c r="A277" s="17" t="str">
        <f t="shared" si="33"/>
        <v/>
      </c>
      <c r="B277" s="18"/>
      <c r="C277" s="19"/>
      <c r="D277" s="19"/>
      <c r="E277" s="19"/>
      <c r="F277" s="19"/>
      <c r="G277" s="19"/>
      <c r="H277" s="17" t="str">
        <f t="shared" si="38"/>
        <v/>
      </c>
      <c r="I277" s="20"/>
      <c r="J277" s="18"/>
      <c r="K277" s="19"/>
      <c r="L277" s="21" t="str">
        <f t="shared" si="39"/>
        <v/>
      </c>
      <c r="M277" s="21" t="str">
        <f>IF(OR(J277="",SUMPRODUCT((Barèmes!$A$6:$A$28="Endurance — Luc Léger (palier)")*(Barèmes!$B$6:$B$28=H277)*(Barèmes!$C$6:$C$28=IF(H277="6ème","Mixte",G277)))=0),"",IF(SUMPRODUCT((Barèmes!$A$6:$A$28="Endurance — Luc Léger (palier)")*(Barèmes!$B$6:$B$28=H277)*(Barèmes!$C$6:$C$28=IF(H277="6ème","Mixte",G277))*(Barèmes!$J$6:$J$28="+"))&gt;0,IF(J277&lt;=SUMIFS(Barèmes!$D$6:$D$28,Barèmes!$A$6:$A$28,"Endurance — Luc Léger (palier)",Barèmes!$B$6:$B$28,H277,Barèmes!$C$6:$C$28,IF(H277="6ème","Mixte",G277)),"à besoin",IF(J277&lt;=SUMIFS(Barèmes!$E$6:$E$28,Barèmes!$A$6:$A$28,"Endurance — Luc Léger (palier)",Barèmes!$B$6:$B$28,H277,Barèmes!$C$6:$C$28,IF(H277="6ème","Mixte",G277)),"fragile","satisfaisant")),IF(J277&gt;=SUMIFS(Barèmes!$D$6:$D$28,Barèmes!$A$6:$A$28,"Endurance — Luc Léger (palier)",Barèmes!$B$6:$B$28,H277,Barèmes!$C$6:$C$28,IF(H277="6ème","Mixte",G277)),"à besoin",IF(J277&gt;=SUMIFS(Barèmes!$E$6:$E$28,Barèmes!$A$6:$A$28,"Endurance — Luc Léger (palier)",Barèmes!$B$6:$B$28,H277,Barèmes!$C$6:$C$28,IF(H277="6ème","Mixte",G277)),"fragile","satisfaisant"))))</f>
        <v/>
      </c>
      <c r="N277" s="21" t="str">
        <f>IF(OR(J277="",SUMPRODUCT((Barèmes!$A$6:$A$28="Endurance — Luc Léger (palier)")*(Barèmes!$B$6:$B$28=H277)*(Barèmes!$C$6:$C$28=IF(H277="6ème","Mixte",G277)))=0),"",IF(SUMPRODUCT((Barèmes!$A$6:$A$28="Endurance — Luc Léger (palier)")*(Barèmes!$B$6:$B$28=H277)*(Barèmes!$C$6:$C$28=IF(H277="6ème","Mixte",G277))*(Barèmes!$J$6:$J$28="+"))&gt;0,IF(J277&lt;=SUMIFS(Barèmes!$F$6:$F$28,Barèmes!$A$6:$A$28,"Endurance — Luc Léger (palier)",Barèmes!$B$6:$B$28,H277,Barèmes!$C$6:$C$28,IF(H277="6ème","Mixte",G277)),Barèmes!$B$2,IF(J277&lt;=SUMIFS(Barèmes!$G$6:$G$28,Barèmes!$A$6:$A$28,"Endurance — Luc Léger (palier)",Barèmes!$B$6:$B$28,H277,Barèmes!$C$6:$C$28,IF(H277="6ème","Mixte",G277)),Barèmes!$C$2,IF(J277&lt;=SUMIFS(Barèmes!$H$6:$H$28,Barèmes!$A$6:$A$28,"Endurance — Luc Léger (palier)",Barèmes!$B$6:$B$28,H277,Barèmes!$C$6:$C$28,IF(H277="6ème","Mixte",G277)),Barèmes!$D$2,IF(J277&lt;=SUMIFS(Barèmes!$I$6:$I$28,Barèmes!$A$6:$A$28,"Endurance — Luc Léger (palier)",Barèmes!$B$6:$B$28,H277,Barèmes!$C$6:$C$28,IF(H277="6ème","Mixte",G277)),Barèmes!$E$2,Barèmes!$F$2)))),IF(J277&gt;=SUMIFS(Barèmes!$F$6:$F$28,Barèmes!$A$6:$A$28,"Endurance — Luc Léger (palier)",Barèmes!$B$6:$B$28,H277,Barèmes!$C$6:$C$28,IF(H277="6ème","Mixte",G277)),Barèmes!$B$2,IF(J277&gt;=SUMIFS(Barèmes!$G$6:$G$28,Barèmes!$A$6:$A$28,"Endurance — Luc Léger (palier)",Barèmes!$B$6:$B$28,H277,Barèmes!$C$6:$C$28,IF(H277="6ème","Mixte",G277)),Barèmes!$C$2,IF(J277&gt;=SUMIFS(Barèmes!$H$6:$H$28,Barèmes!$A$6:$A$28,"Endurance — Luc Léger (palier)",Barèmes!$B$6:$B$28,H277,Barèmes!$C$6:$C$28,IF(H277="6ème","Mixte",G277)),Barèmes!$D$2,IF(J277&gt;=SUMIFS(Barèmes!$I$6:$I$28,Barèmes!$A$6:$A$28,"Endurance — Luc Léger (palier)",Barèmes!$B$6:$B$28,H277,Barèmes!$C$6:$C$28,IF(H277="6ème","Mixte",G277)),Barèmes!$E$2,Barèmes!$F$2))))))</f>
        <v/>
      </c>
      <c r="O277" s="22"/>
      <c r="P277" s="23" t="str">
        <f>IF(OR(O277="",SUMPRODUCT((Barèmes!$A$6:$A$28="Force bas du corps — Saut en longueur (m)")*(Barèmes!$B$6:$B$28=H277)*(Barèmes!$C$6:$C$28=IF(H277="6ème","Mixte",G277)))=0),"",IF(SUMPRODUCT((Barèmes!$A$6:$A$28="Force bas du corps — Saut en longueur (m)")*(Barèmes!$B$6:$B$28=H277)*(Barèmes!$C$6:$C$28=IF(H277="6ème","Mixte",G277))*(Barèmes!$J$6:$J$28="+"))&gt;0,IF(O277&lt;=SUMIFS(Barèmes!$D$6:$D$28,Barèmes!$A$6:$A$28,"Force bas du corps — Saut en longueur (m)",Barèmes!$B$6:$B$28,H277,Barèmes!$C$6:$C$28,IF(H277="6ème","Mixte",G277)),"à besoin",IF(O277&lt;=SUMIFS(Barèmes!$E$6:$E$28,Barèmes!$A$6:$A$28,"Force bas du corps — Saut en longueur (m)",Barèmes!$B$6:$B$28,H277,Barèmes!$C$6:$C$28,IF(H277="6ème","Mixte",G277)),"fragile","satisfaisant")),IF(O277&gt;=SUMIFS(Barèmes!$D$6:$D$28,Barèmes!$A$6:$A$28,"Force bas du corps — Saut en longueur (m)",Barèmes!$B$6:$B$28,H277,Barèmes!$C$6:$C$28,IF(H277="6ème","Mixte",G277)),"à besoin",IF(O277&gt;=SUMIFS(Barèmes!$E$6:$E$28,Barèmes!$A$6:$A$28,"Force bas du corps — Saut en longueur (m)",Barèmes!$B$6:$B$28,H277,Barèmes!$C$6:$C$28,IF(H277="6ème","Mixte",G277)),"fragile","satisfaisant"))))</f>
        <v/>
      </c>
      <c r="Q277" s="23" t="str">
        <f>IF(OR(O277="",SUMPRODUCT((Barèmes!$A$6:$A$28="Force bas du corps — Saut en longueur (m)")*(Barèmes!$B$6:$B$28=H277)*(Barèmes!$C$6:$C$28=IF(H277="6ème","Mixte",G277)))=0),"",IF(SUMPRODUCT((Barèmes!$A$6:$A$28="Force bas du corps — Saut en longueur (m)")*(Barèmes!$B$6:$B$28=H277)*(Barèmes!$C$6:$C$28=IF(H277="6ème","Mixte",G277))*(Barèmes!$J$6:$J$28="+"))&gt;0,IF(O277&lt;=SUMIFS(Barèmes!$F$6:$F$28,Barèmes!$A$6:$A$28,"Force bas du corps — Saut en longueur (m)",Barèmes!$B$6:$B$28,H277,Barèmes!$C$6:$C$28,IF(H277="6ème","Mixte",G277)),Barèmes!$B$2,IF(O277&lt;=SUMIFS(Barèmes!$G$6:$G$28,Barèmes!$A$6:$A$28,"Force bas du corps — Saut en longueur (m)",Barèmes!$B$6:$B$28,H277,Barèmes!$C$6:$C$28,IF(H277="6ème","Mixte",G277)),Barèmes!$C$2,IF(O277&lt;=SUMIFS(Barèmes!$H$6:$H$28,Barèmes!$A$6:$A$28,"Force bas du corps — Saut en longueur (m)",Barèmes!$B$6:$B$28,H277,Barèmes!$C$6:$C$28,IF(H277="6ème","Mixte",G277)),Barèmes!$D$2,IF(O277&lt;=SUMIFS(Barèmes!$I$6:$I$28,Barèmes!$A$6:$A$28,"Force bas du corps — Saut en longueur (m)",Barèmes!$B$6:$B$28,H277,Barèmes!$C$6:$C$28,IF(H277="6ème","Mixte",G277)),Barèmes!$E$2,Barèmes!$F$2)))),IF(O277&gt;=SUMIFS(Barèmes!$F$6:$F$28,Barèmes!$A$6:$A$28,"Force bas du corps — Saut en longueur (m)",Barèmes!$B$6:$B$28,H277,Barèmes!$C$6:$C$28,IF(H277="6ème","Mixte",G277)),Barèmes!$B$2,IF(O277&gt;=SUMIFS(Barèmes!$G$6:$G$28,Barèmes!$A$6:$A$28,"Force bas du corps — Saut en longueur (m)",Barèmes!$B$6:$B$28,H277,Barèmes!$C$6:$C$28,IF(H277="6ème","Mixte",G277)),Barèmes!$C$2,IF(O277&gt;=SUMIFS(Barèmes!$H$6:$H$28,Barèmes!$A$6:$A$28,"Force bas du corps — Saut en longueur (m)",Barèmes!$B$6:$B$28,H277,Barèmes!$C$6:$C$28,IF(H277="6ème","Mixte",G277)),Barèmes!$D$2,IF(O277&gt;=SUMIFS(Barèmes!$I$6:$I$28,Barèmes!$A$6:$A$28,"Force bas du corps — Saut en longueur (m)",Barèmes!$B$6:$B$28,H277,Barèmes!$C$6:$C$28,IF(H277="6ème","Mixte",G277)),Barèmes!$E$2,Barèmes!$F$2))))))</f>
        <v/>
      </c>
      <c r="R277" s="22"/>
      <c r="S277" s="24" t="str">
        <f>IF(OR(R277="",SUMPRODUCT((Barèmes!$A$6:$A$28="Vitesse — 30 m (s)")*(Barèmes!$B$6:$B$28=H277)*(Barèmes!$C$6:$C$28=IF(H277="6ème","Mixte",G277)))=0),"",IF(SUMPRODUCT((Barèmes!$A$6:$A$28="Vitesse — 30 m (s)")*(Barèmes!$B$6:$B$28=H277)*(Barèmes!$C$6:$C$28=IF(H277="6ème","Mixte",G277))*(Barèmes!$J$6:$J$28="+"))&gt;0,IF(R277&lt;=SUMIFS(Barèmes!$D$6:$D$28,Barèmes!$A$6:$A$28,"Vitesse — 30 m (s)",Barèmes!$B$6:$B$28,H277,Barèmes!$C$6:$C$28,IF(H277="6ème","Mixte",G277)),"à besoin",IF(R277&lt;=SUMIFS(Barèmes!$E$6:$E$28,Barèmes!$A$6:$A$28,"Vitesse — 30 m (s)",Barèmes!$B$6:$B$28,H277,Barèmes!$C$6:$C$28,IF(H277="6ème","Mixte",G277)),"fragile","satisfaisant")),IF(R277&gt;=SUMIFS(Barèmes!$D$6:$D$28,Barèmes!$A$6:$A$28,"Vitesse — 30 m (s)",Barèmes!$B$6:$B$28,H277,Barèmes!$C$6:$C$28,IF(H277="6ème","Mixte",G277)),"à besoin",IF(R277&gt;=SUMIFS(Barèmes!$E$6:$E$28,Barèmes!$A$6:$A$28,"Vitesse — 30 m (s)",Barèmes!$B$6:$B$28,H277,Barèmes!$C$6:$C$28,IF(H277="6ème","Mixte",G277)),"fragile","satisfaisant"))))</f>
        <v/>
      </c>
      <c r="T277" s="24" t="str">
        <f>IF(OR(R277="",SUMPRODUCT((Barèmes!$A$6:$A$28="Vitesse — 30 m (s)")*(Barèmes!$B$6:$B$28=H277)*(Barèmes!$C$6:$C$28=IF(H277="6ème","Mixte",G277)))=0),"",IF(SUMPRODUCT((Barèmes!$A$6:$A$28="Vitesse — 30 m (s)")*(Barèmes!$B$6:$B$28=H277)*(Barèmes!$C$6:$C$28=IF(H277="6ème","Mixte",G277))*(Barèmes!$J$6:$J$28="+"))&gt;0,IF(R277&lt;=SUMIFS(Barèmes!$F$6:$F$28,Barèmes!$A$6:$A$28,"Vitesse — 30 m (s)",Barèmes!$B$6:$B$28,H277,Barèmes!$C$6:$C$28,IF(H277="6ème","Mixte",G277)),Barèmes!$B$2,IF(R277&lt;=SUMIFS(Barèmes!$G$6:$G$28,Barèmes!$A$6:$A$28,"Vitesse — 30 m (s)",Barèmes!$B$6:$B$28,H277,Barèmes!$C$6:$C$28,IF(H277="6ème","Mixte",G277)),Barèmes!$C$2,IF(R277&lt;=SUMIFS(Barèmes!$H$6:$H$28,Barèmes!$A$6:$A$28,"Vitesse — 30 m (s)",Barèmes!$B$6:$B$28,H277,Barèmes!$C$6:$C$28,IF(H277="6ème","Mixte",G277)),Barèmes!$D$2,IF(R277&lt;=SUMIFS(Barèmes!$I$6:$I$28,Barèmes!$A$6:$A$28,"Vitesse — 30 m (s)",Barèmes!$B$6:$B$28,H277,Barèmes!$C$6:$C$28,IF(H277="6ème","Mixte",G277)),Barèmes!$E$2,Barèmes!$F$2)))),IF(R277&gt;=SUMIFS(Barèmes!$F$6:$F$28,Barèmes!$A$6:$A$28,"Vitesse — 30 m (s)",Barèmes!$B$6:$B$28,H277,Barèmes!$C$6:$C$28,IF(H277="6ème","Mixte",G277)),Barèmes!$B$2,IF(R277&gt;=SUMIFS(Barèmes!$G$6:$G$28,Barèmes!$A$6:$A$28,"Vitesse — 30 m (s)",Barèmes!$B$6:$B$28,H277,Barèmes!$C$6:$C$28,IF(H277="6ème","Mixte",G277)),Barèmes!$C$2,IF(R277&gt;=SUMIFS(Barèmes!$H$6:$H$28,Barèmes!$A$6:$A$28,"Vitesse — 30 m (s)",Barèmes!$B$6:$B$28,H277,Barèmes!$C$6:$C$28,IF(H277="6ème","Mixte",G277)),Barèmes!$D$2,IF(R277&gt;=SUMIFS(Barèmes!$I$6:$I$28,Barèmes!$A$6:$A$28,"Vitesse — 30 m (s)",Barèmes!$B$6:$B$28,H277,Barèmes!$C$6:$C$28,IF(H277="6ème","Mixte",G277)),Barèmes!$E$2,Barèmes!$F$2))))))</f>
        <v/>
      </c>
      <c r="U277" s="22"/>
      <c r="V277" s="25" t="str">
        <f>IF(OR(U277="",SUMPRODUCT((Barèmes!$A$6:$A$28="Vitesse — 50 m (s)")*(Barèmes!$B$6:$B$28=H277)*(Barèmes!$C$6:$C$28=IF(H277="6ème","Mixte",G277)))=0),"",IF(SUMPRODUCT((Barèmes!$A$6:$A$28="Vitesse — 50 m (s)")*(Barèmes!$B$6:$B$28=H277)*(Barèmes!$C$6:$C$28=IF(H277="6ème","Mixte",G277))*(Barèmes!$J$6:$J$28="+"))&gt;0,IF(U277&lt;=SUMIFS(Barèmes!$D$6:$D$28,Barèmes!$A$6:$A$28,"Vitesse — 50 m (s)",Barèmes!$B$6:$B$28,H277,Barèmes!$C$6:$C$28,IF(H277="6ème","Mixte",G277)),"à besoin",IF(U277&lt;=SUMIFS(Barèmes!$E$6:$E$28,Barèmes!$A$6:$A$28,"Vitesse — 50 m (s)",Barèmes!$B$6:$B$28,H277,Barèmes!$C$6:$C$28,IF(H277="6ème","Mixte",G277)),"fragile","satisfaisant")),IF(U277&gt;=SUMIFS(Barèmes!$D$6:$D$28,Barèmes!$A$6:$A$28,"Vitesse — 50 m (s)",Barèmes!$B$6:$B$28,H277,Barèmes!$C$6:$C$28,IF(H277="6ème","Mixte",G277)),"à besoin",IF(U277&gt;=SUMIFS(Barèmes!$E$6:$E$28,Barèmes!$A$6:$A$28,"Vitesse — 50 m (s)",Barèmes!$B$6:$B$28,H277,Barèmes!$C$6:$C$28,IF(H277="6ème","Mixte",G277)),"fragile","satisfaisant"))))</f>
        <v/>
      </c>
      <c r="W277" s="25" t="str">
        <f>IF(OR(U277="",SUMPRODUCT((Barèmes!$A$6:$A$28="Vitesse — 50 m (s)")*(Barèmes!$B$6:$B$28=H277)*(Barèmes!$C$6:$C$28=IF(H277="6ème","Mixte",G277)))=0),"",IF(SUMPRODUCT((Barèmes!$A$6:$A$28="Vitesse — 50 m (s)")*(Barèmes!$B$6:$B$28=H277)*(Barèmes!$C$6:$C$28=IF(H277="6ème","Mixte",G277))*(Barèmes!$J$6:$J$28="+"))&gt;0,IF(U277&lt;=SUMIFS(Barèmes!$F$6:$F$28,Barèmes!$A$6:$A$28,"Vitesse — 50 m (s)",Barèmes!$B$6:$B$28,H277,Barèmes!$C$6:$C$28,IF(H277="6ème","Mixte",G277)),Barèmes!$B$2,IF(U277&lt;=SUMIFS(Barèmes!$G$6:$G$28,Barèmes!$A$6:$A$28,"Vitesse — 50 m (s)",Barèmes!$B$6:$B$28,H277,Barèmes!$C$6:$C$28,IF(H277="6ème","Mixte",G277)),Barèmes!$C$2,IF(U277&lt;=SUMIFS(Barèmes!$H$6:$H$28,Barèmes!$A$6:$A$28,"Vitesse — 50 m (s)",Barèmes!$B$6:$B$28,H277,Barèmes!$C$6:$C$28,IF(H277="6ème","Mixte",G277)),Barèmes!$D$2,IF(U277&lt;=SUMIFS(Barèmes!$I$6:$I$28,Barèmes!$A$6:$A$28,"Vitesse — 50 m (s)",Barèmes!$B$6:$B$28,H277,Barèmes!$C$6:$C$28,IF(H277="6ème","Mixte",G277)),Barèmes!$E$2,Barèmes!$F$2)))),IF(U277&gt;=SUMIFS(Barèmes!$F$6:$F$28,Barèmes!$A$6:$A$28,"Vitesse — 50 m (s)",Barèmes!$B$6:$B$28,H277,Barèmes!$C$6:$C$28,IF(H277="6ème","Mixte",G277)),Barèmes!$B$2,IF(U277&gt;=SUMIFS(Barèmes!$G$6:$G$28,Barèmes!$A$6:$A$28,"Vitesse — 50 m (s)",Barèmes!$B$6:$B$28,H277,Barèmes!$C$6:$C$28,IF(H277="6ème","Mixte",G277)),Barèmes!$C$2,IF(U277&gt;=SUMIFS(Barèmes!$H$6:$H$28,Barèmes!$A$6:$A$28,"Vitesse — 50 m (s)",Barèmes!$B$6:$B$28,H277,Barèmes!$C$6:$C$28,IF(H277="6ème","Mixte",G277)),Barèmes!$D$2,IF(U277&gt;=SUMIFS(Barèmes!$I$6:$I$28,Barèmes!$A$6:$A$28,"Vitesse — 50 m (s)",Barèmes!$B$6:$B$28,H277,Barèmes!$C$6:$C$28,IF(H277="6ème","Mixte",G277)),Barèmes!$E$2,Barèmes!$F$2))))))</f>
        <v/>
      </c>
      <c r="X277" s="18"/>
      <c r="Y277" s="26" t="str" cm="1">
        <f t="array" ref="Y277">IF(OR(X277="",SUMPRODUCT((Barèmes!$A$6:$A$28="Souplesse (score 1-5)")*(Barèmes!$B$6:$B$28=H277)*(Barèmes!$C$6:$C$28=IF(H277="6ème","Mixte",G277)))=0),"",IF(SUMPRODUCT((Barèmes!$A$6:$A$28="Souplesse (score 1-5)")*(Barèmes!$B$6:$B$28=H277)*(Barèmes!$C$6:$C$28=IF(H277="6ème","Mixte",G277))*(Barèmes!$J$6:$J$28="+"))&gt;0,IF(X277&lt;=SUMIFS(Barèmes!$D$6:$D$28,Barèmes!$A$6:$A$28,"Souplesse (score 1-5)",Barèmes!$B$6:$B$28,H277,Barèmes!$C$6:$C$28,IF(H277="6ème","Mixte",G277)),"à besoin",IF(X277&lt;=SUMIFS(Barèmes!$E$6:$E$28,Barèmes!$A$6:$A$28,"Souplesse (score 1-5)",Barèmes!$B$6:$B$28,H277,Barèmes!$C$6:$C$28,IF(H277="6ème","Mixte",G277)),"fragile","satisfaisant")),IF(X277&gt;=SUMIFS(Barèmes!$D$6:$D$28,Barèmes!$A$6:$A$28,"Souplesse (score 1-5)",Barèmes!$B$6:$B$28,H277,Barèmes!$C$6:$C$28,IF(H277="6ème","Mixte",G277)),"à besoin",IF(X277&gt;=SUMIFS(Barèmes!$E$6:$E$28,Barèmes!$A$6:$A$28,"Souplesse (score 1-5)",Barèmes!$B$6:$B$28,H277,Barèmes!$C$6:$C$28,IF(H277="6ème","Mixte",G277)),"fragile","satisfaisant"))))</f>
        <v/>
      </c>
      <c r="Z277" s="26" t="str" cm="1">
        <f t="array" ref="Z277">IF(OR(X277="",SUMPRODUCT((Barèmes!$A$6:$A$28="Souplesse (score 1-5)")*(Barèmes!$B$6:$B$28=H277)*(Barèmes!$C$6:$C$28=IF(H277="6ème","Mixte",G277)))=0),"",IF(SUMPRODUCT((Barèmes!$A$6:$A$28="Souplesse (score 1-5)")*(Barèmes!$B$6:$B$28=H277)*(Barèmes!$C$6:$C$28=IF(H277="6ème","Mixte",G277))*(Barèmes!$J$6:$J$28="+"))&gt;0,IF(X277&lt;=SUMIFS(Barèmes!$F$6:$F$28,Barèmes!$A$6:$A$28,"Souplesse (score 1-5)",Barèmes!$B$6:$B$28,H277,Barèmes!$C$6:$C$28,IF(H277="6ème","Mixte",G277)),Barèmes!$B$2,IF(X277&lt;=SUMIFS(Barèmes!$G$6:$G$28,Barèmes!$A$6:$A$28,"Souplesse (score 1-5)",Barèmes!$B$6:$B$28,H277,Barèmes!$C$6:$C$28,IF(H277="6ème","Mixte",G277)),Barèmes!$C$2,IF(X277&lt;=SUMIFS(Barèmes!$H$6:$H$28,Barèmes!$A$6:$A$28,"Souplesse (score 1-5)",Barèmes!$B$6:$B$28,H277,Barèmes!$C$6:$C$28,IF(H277="6ème","Mixte",G277)),Barèmes!$D$2,IF(X277&lt;=SUMIFS(Barèmes!$I$6:$I$28,Barèmes!$A$6:$A$28,"Souplesse (score 1-5)",Barèmes!$B$6:$B$28,H277,Barèmes!$C$6:$C$28,IF(H277="6ème","Mixte",G277)),Barèmes!$E$2,Barèmes!$F$2)))),IF(X277&gt;=SUMIFS(Barèmes!$F$6:$F$28,Barèmes!$A$6:$A$28,"Souplesse (score 1-5)",Barèmes!$B$6:$B$28,H277,Barèmes!$C$6:$C$28,IF(H277="6ème","Mixte",G277)),Barèmes!$B$2,IF(X277&gt;=SUMIFS(Barèmes!$G$6:$G$28,Barèmes!$A$6:$A$28,"Souplesse (score 1-5)",Barèmes!$B$6:$B$28,H277,Barèmes!$C$6:$C$28,IF(H277="6ème","Mixte",G277)),Barèmes!$C$2,IF(X277&gt;=SUMIFS(Barèmes!$H$6:$H$28,Barèmes!$A$6:$A$28,"Souplesse (score 1-5)",Barèmes!$B$6:$B$28,H277,Barèmes!$C$6:$C$28,IF(H277="6ème","Mixte",G277)),Barèmes!$D$2,IF(X277&gt;=SUMIFS(Barèmes!$I$6:$I$28,Barèmes!$A$6:$A$28,"Souplesse (score 1-5)",Barèmes!$B$6:$B$28,H277,Barèmes!$C$6:$C$28,IF(H277="6ème","Mixte",G277)),Barèmes!$E$2,Barèmes!$F$2))))))</f>
        <v/>
      </c>
      <c r="AA277" s="22"/>
      <c r="AB277" s="27" t="str">
        <f>IF(OR(AA277="",SUMPRODUCT((Barèmes!$A$6:$A$28="Agilité — T-test 974 (s)")*(Barèmes!$B$6:$B$28=H277)*(Barèmes!$C$6:$C$28=IF(H277="6ème","Mixte",G277)))=0),"",IF(SUMPRODUCT((Barèmes!$A$6:$A$28="Agilité — T-test 974 (s)")*(Barèmes!$B$6:$B$28=H277)*(Barèmes!$C$6:$C$28=IF(H277="6ème","Mixte",G277))*(Barèmes!$J$6:$J$28="+"))&gt;0,IF(AA277&lt;=SUMIFS(Barèmes!$D$6:$D$28,Barèmes!$A$6:$A$28,"Agilité — T-test 974 (s)",Barèmes!$B$6:$B$28,H277,Barèmes!$C$6:$C$28,IF(H277="6ème","Mixte",G277)),"à besoin",IF(AA277&lt;=SUMIFS(Barèmes!$E$6:$E$28,Barèmes!$A$6:$A$28,"Agilité — T-test 974 (s)",Barèmes!$B$6:$B$28,H277,Barèmes!$C$6:$C$28,IF(H277="6ème","Mixte",G277)),"fragile","satisfaisant")),IF(AA277&gt;=SUMIFS(Barèmes!$D$6:$D$28,Barèmes!$A$6:$A$28,"Agilité — T-test 974 (s)",Barèmes!$B$6:$B$28,H277,Barèmes!$C$6:$C$28,IF(H277="6ème","Mixte",G277)),"à besoin",IF(AA277&gt;=SUMIFS(Barèmes!$E$6:$E$28,Barèmes!$A$6:$A$28,"Agilité — T-test 974 (s)",Barèmes!$B$6:$B$28,H277,Barèmes!$C$6:$C$28,IF(H277="6ème","Mixte",G277)),"fragile","satisfaisant"))))</f>
        <v/>
      </c>
      <c r="AC277" s="27" t="str">
        <f>IF(OR(AA277="",SUMPRODUCT((Barèmes!$A$6:$A$28="Agilité — T-test 974 (s)")*(Barèmes!$B$6:$B$28=H277)*(Barèmes!$C$6:$C$28=IF(H277="6ème","Mixte",G277)))=0),"",IF(SUMPRODUCT((Barèmes!$A$6:$A$28="Agilité — T-test 974 (s)")*(Barèmes!$B$6:$B$28=H277)*(Barèmes!$C$6:$C$28=IF(H277="6ème","Mixte",G277))*(Barèmes!$J$6:$J$28="+"))&gt;0,IF(AA277&lt;=SUMIFS(Barèmes!$F$6:$F$28,Barèmes!$A$6:$A$28,"Agilité — T-test 974 (s)",Barèmes!$B$6:$B$28,H277,Barèmes!$C$6:$C$28,IF(H277="6ème","Mixte",G277)),Barèmes!$B$2,IF(AA277&lt;=SUMIFS(Barèmes!$G$6:$G$28,Barèmes!$A$6:$A$28,"Agilité — T-test 974 (s)",Barèmes!$B$6:$B$28,H277,Barèmes!$C$6:$C$28,IF(H277="6ème","Mixte",G277)),Barèmes!$C$2,IF(AA277&lt;=SUMIFS(Barèmes!$H$6:$H$28,Barèmes!$A$6:$A$28,"Agilité — T-test 974 (s)",Barèmes!$B$6:$B$28,H277,Barèmes!$C$6:$C$28,IF(H277="6ème","Mixte",G277)),Barèmes!$D$2,IF(AA277&lt;=SUMIFS(Barèmes!$I$6:$I$28,Barèmes!$A$6:$A$28,"Agilité — T-test 974 (s)",Barèmes!$B$6:$B$28,H277,Barèmes!$C$6:$C$28,IF(H277="6ème","Mixte",G277)),Barèmes!$E$2,Barèmes!$F$2)))),IF(AA277&gt;=SUMIFS(Barèmes!$F$6:$F$28,Barèmes!$A$6:$A$28,"Agilité — T-test 974 (s)",Barèmes!$B$6:$B$28,H277,Barèmes!$C$6:$C$28,IF(H277="6ème","Mixte",G277)),Barèmes!$B$2,IF(AA277&gt;=SUMIFS(Barèmes!$G$6:$G$28,Barèmes!$A$6:$A$28,"Agilité — T-test 974 (s)",Barèmes!$B$6:$B$28,H277,Barèmes!$C$6:$C$28,IF(H277="6ème","Mixte",G277)),Barèmes!$C$2,IF(AA277&gt;=SUMIFS(Barèmes!$H$6:$H$28,Barèmes!$A$6:$A$28,"Agilité — T-test 974 (s)",Barèmes!$B$6:$B$28,H277,Barèmes!$C$6:$C$28,IF(H277="6ème","Mixte",G277)),Barèmes!$D$2,IF(AA277&gt;=SUMIFS(Barèmes!$I$6:$I$28,Barèmes!$A$6:$A$28,"Agilité — T-test 974 (s)",Barèmes!$B$6:$B$28,H277,Barèmes!$C$6:$C$28,IF(H277="6ème","Mixte",G277)),Barèmes!$E$2,Barèmes!$F$2))))))</f>
        <v/>
      </c>
      <c r="AD277" s="28" t="str">
        <f t="shared" si="34"/>
        <v/>
      </c>
      <c r="AE277" s="29" t="str">
        <f t="shared" si="35"/>
        <v/>
      </c>
      <c r="AF277" s="30" t="str">
        <f>IF(OR(AD277="",SUMPRODUCT((Barèmes!$A$6:$A$28="Surcoût d'agilité (s) — technique")*(Barèmes!$B$6:$B$28=H277)*(Barèmes!$C$6:$C$28=IF(H277="6ème","Mixte",G277)))=0),"",IF(SUMPRODUCT((Barèmes!$A$6:$A$28="Surcoût d'agilité (s) — technique")*(Barèmes!$B$6:$B$28=H277)*(Barèmes!$C$6:$C$28=IF(H277="6ème","Mixte",G277))*(Barèmes!$J$6:$J$28="+"))&gt;0,IF(AD277&lt;=SUMIFS(Barèmes!$D$6:$D$28,Barèmes!$A$6:$A$28,"Surcoût d'agilité (s) — technique",Barèmes!$B$6:$B$28,H277,Barèmes!$C$6:$C$28,IF(H277="6ème","Mixte",G277)),"à besoin",IF(AD277&lt;=SUMIFS(Barèmes!$E$6:$E$28,Barèmes!$A$6:$A$28,"Surcoût d'agilité (s) — technique",Barèmes!$B$6:$B$28,H277,Barèmes!$C$6:$C$28,IF(H277="6ème","Mixte",G277)),"fragile","satisfaisant")),IF(AD277&gt;=SUMIFS(Barèmes!$D$6:$D$28,Barèmes!$A$6:$A$28,"Surcoût d'agilité (s) — technique",Barèmes!$B$6:$B$28,H277,Barèmes!$C$6:$C$28,IF(H277="6ème","Mixte",G277)),"à besoin",IF(AD277&gt;=SUMIFS(Barèmes!$E$6:$E$28,Barèmes!$A$6:$A$28,"Surcoût d'agilité (s) — technique",Barèmes!$B$6:$B$28,H277,Barèmes!$C$6:$C$28,IF(H277="6ème","Mixte",G277)),"fragile","satisfaisant"))))</f>
        <v/>
      </c>
      <c r="AG277" s="30" t="str">
        <f>IF(OR(AD277="",SUMPRODUCT((Barèmes!$A$6:$A$28="Surcoût d'agilité (s) — technique")*(Barèmes!$B$6:$B$28=H277)*(Barèmes!$C$6:$C$28=IF(H277="6ème","Mixte",G277)))=0),"",IF(SUMPRODUCT((Barèmes!$A$6:$A$28="Surcoût d'agilité (s) — technique")*(Barèmes!$B$6:$B$28=H277)*(Barèmes!$C$6:$C$28=IF(H277="6ème","Mixte",G277))*(Barèmes!$J$6:$J$28="+"))&gt;0,IF(AD277&lt;=SUMIFS(Barèmes!$F$6:$F$28,Barèmes!$A$6:$A$28,"Surcoût d'agilité (s) — technique",Barèmes!$B$6:$B$28,H277,Barèmes!$C$6:$C$28,IF(H277="6ème","Mixte",G277)),Barèmes!$B$2,IF(AD277&lt;=SUMIFS(Barèmes!$G$6:$G$28,Barèmes!$A$6:$A$28,"Surcoût d'agilité (s) — technique",Barèmes!$B$6:$B$28,H277,Barèmes!$C$6:$C$28,IF(H277="6ème","Mixte",G277)),Barèmes!$C$2,IF(AD277&lt;=SUMIFS(Barèmes!$H$6:$H$28,Barèmes!$A$6:$A$28,"Surcoût d'agilité (s) — technique",Barèmes!$B$6:$B$28,H277,Barèmes!$C$6:$C$28,IF(H277="6ème","Mixte",G277)),Barèmes!$D$2,IF(AD277&lt;=SUMIFS(Barèmes!$I$6:$I$28,Barèmes!$A$6:$A$28,"Surcoût d'agilité (s) — technique",Barèmes!$B$6:$B$28,H277,Barèmes!$C$6:$C$28,IF(H277="6ème","Mixte",G277)),Barèmes!$E$2,Barèmes!$F$2)))),IF(AD277&gt;=SUMIFS(Barèmes!$F$6:$F$28,Barèmes!$A$6:$A$28,"Surcoût d'agilité (s) — technique",Barèmes!$B$6:$B$28,H277,Barèmes!$C$6:$C$28,IF(H277="6ème","Mixte",G277)),Barèmes!$B$2,IF(AD277&gt;=SUMIFS(Barèmes!$G$6:$G$28,Barèmes!$A$6:$A$28,"Surcoût d'agilité (s) — technique",Barèmes!$B$6:$B$28,H277,Barèmes!$C$6:$C$28,IF(H277="6ème","Mixte",G277)),Barèmes!$C$2,IF(AD277&gt;=SUMIFS(Barèmes!$H$6:$H$28,Barèmes!$A$6:$A$28,"Surcoût d'agilité (s) — technique",Barèmes!$B$6:$B$28,H277,Barèmes!$C$6:$C$28,IF(H277="6ème","Mixte",G277)),Barèmes!$D$2,IF(AD277&gt;=SUMIFS(Barèmes!$I$6:$I$28,Barèmes!$A$6:$A$28,"Surcoût d'agilité (s) — technique",Barèmes!$B$6:$B$28,H277,Barèmes!$C$6:$C$28,IF(H277="6ème","Mixte",G277)),Barèmes!$E$2,Barèmes!$F$2))))))</f>
        <v/>
      </c>
      <c r="AH277" s="31" t="str">
        <f>IF((IF(N277="",0,1)+IF(Q277="",0,1)+IF(W277="",0,1)+IF(Z277="",0,1)+IF(AC277="",0,1))=0,"",3*IF(N277=Barèmes!$B$2,1,IF(N277=Barèmes!$C$2,2,IF(N277=Barèmes!$D$2,3,IF(N277=Barèmes!$E$2,4,IF(N277=Barèmes!$F$2,5,0)))))+3*IF(Q277=Barèmes!$B$2,1,IF(Q277=Barèmes!$C$2,2,IF(Q277=Barèmes!$D$2,3,IF(Q277=Barèmes!$E$2,4,IF(Q277=Barèmes!$F$2,5,0)))))+2*IF(W277=Barèmes!$B$2,1,IF(W277=Barèmes!$C$2,2,IF(W277=Barèmes!$D$2,3,IF(W277=Barèmes!$E$2,4,IF(W277=Barèmes!$F$2,5,0)))))+1*IF(Z277=Barèmes!$B$2,1,IF(Z277=Barèmes!$C$2,2,IF(Z277=Barèmes!$D$2,3,IF(Z277=Barèmes!$E$2,4,IF(Z277=Barèmes!$F$2,5,0)))))+1*IF(AC277=Barèmes!$B$2,1,IF(AC277=Barèmes!$C$2,2,IF(AC277=Barèmes!$D$2,3,IF(AC277=Barèmes!$E$2,4,IF(AC277=Barèmes!$F$2,5,0))))))</f>
        <v/>
      </c>
      <c r="AI277" s="31"/>
      <c r="AJ277" s="32" t="str">
        <f>IFERROR(INDEX(Croissance!$B$5:$B$604,MATCH(A277,Croissance!$A$5:$A$604,0)),"")</f>
        <v/>
      </c>
      <c r="AK277" s="32" t="str">
        <f>IFERROR(INDEX(Croissance!$C$5:$C$604,MATCH(A277,Croissance!$A$5:$A$604,0)),"")</f>
        <v/>
      </c>
      <c r="AL277" s="32" t="str">
        <f>IFERROR(INDEX(Croissance!$D$5:$D$604,MATCH(A277,Croissance!$A$5:$A$604,0)),"")</f>
        <v/>
      </c>
      <c r="AM277" s="32" t="str">
        <f>IFERROR(INDEX(Croissance!$E$5:$E$604,MATCH(A277,Croissance!$A$5:$A$604,0)),"")</f>
        <v/>
      </c>
      <c r="AO277" s="33">
        <f t="shared" si="40"/>
        <v>0</v>
      </c>
      <c r="AP277" s="33">
        <f t="shared" si="36"/>
        <v>0</v>
      </c>
      <c r="AQ277" s="33">
        <f>IF(A277="",0,IF(AND(OR('Synthèse classe'!$C$2="Tous",C277='Synthèse classe'!$C$2),OR('Synthèse classe'!$C$3="Toutes",D277='Synthèse classe'!$C$3),OR('Synthèse classe'!$C$4="Toutes",AND('Synthèse classe'!$C$4="Dernière",AP277=1),B277=IFERROR(VALUE('Synthèse classe'!$C$4),0))),1,0))</f>
        <v>0</v>
      </c>
      <c r="AR277" s="34" t="str">
        <f t="shared" si="37"/>
        <v/>
      </c>
    </row>
    <row r="278" spans="1:44" x14ac:dyDescent="0.2">
      <c r="A278" s="17" t="str">
        <f t="shared" si="33"/>
        <v/>
      </c>
      <c r="B278" s="18"/>
      <c r="C278" s="19"/>
      <c r="D278" s="19"/>
      <c r="E278" s="19"/>
      <c r="F278" s="19"/>
      <c r="G278" s="19"/>
      <c r="H278" s="17" t="str">
        <f t="shared" si="38"/>
        <v/>
      </c>
      <c r="I278" s="20"/>
      <c r="J278" s="18"/>
      <c r="K278" s="19"/>
      <c r="L278" s="21" t="str">
        <f t="shared" si="39"/>
        <v/>
      </c>
      <c r="M278" s="21" t="str">
        <f>IF(OR(J278="",SUMPRODUCT((Barèmes!$A$6:$A$28="Endurance — Luc Léger (palier)")*(Barèmes!$B$6:$B$28=H278)*(Barèmes!$C$6:$C$28=IF(H278="6ème","Mixte",G278)))=0),"",IF(SUMPRODUCT((Barèmes!$A$6:$A$28="Endurance — Luc Léger (palier)")*(Barèmes!$B$6:$B$28=H278)*(Barèmes!$C$6:$C$28=IF(H278="6ème","Mixte",G278))*(Barèmes!$J$6:$J$28="+"))&gt;0,IF(J278&lt;=SUMIFS(Barèmes!$D$6:$D$28,Barèmes!$A$6:$A$28,"Endurance — Luc Léger (palier)",Barèmes!$B$6:$B$28,H278,Barèmes!$C$6:$C$28,IF(H278="6ème","Mixte",G278)),"à besoin",IF(J278&lt;=SUMIFS(Barèmes!$E$6:$E$28,Barèmes!$A$6:$A$28,"Endurance — Luc Léger (palier)",Barèmes!$B$6:$B$28,H278,Barèmes!$C$6:$C$28,IF(H278="6ème","Mixte",G278)),"fragile","satisfaisant")),IF(J278&gt;=SUMIFS(Barèmes!$D$6:$D$28,Barèmes!$A$6:$A$28,"Endurance — Luc Léger (palier)",Barèmes!$B$6:$B$28,H278,Barèmes!$C$6:$C$28,IF(H278="6ème","Mixte",G278)),"à besoin",IF(J278&gt;=SUMIFS(Barèmes!$E$6:$E$28,Barèmes!$A$6:$A$28,"Endurance — Luc Léger (palier)",Barèmes!$B$6:$B$28,H278,Barèmes!$C$6:$C$28,IF(H278="6ème","Mixte",G278)),"fragile","satisfaisant"))))</f>
        <v/>
      </c>
      <c r="N278" s="21" t="str">
        <f>IF(OR(J278="",SUMPRODUCT((Barèmes!$A$6:$A$28="Endurance — Luc Léger (palier)")*(Barèmes!$B$6:$B$28=H278)*(Barèmes!$C$6:$C$28=IF(H278="6ème","Mixte",G278)))=0),"",IF(SUMPRODUCT((Barèmes!$A$6:$A$28="Endurance — Luc Léger (palier)")*(Barèmes!$B$6:$B$28=H278)*(Barèmes!$C$6:$C$28=IF(H278="6ème","Mixte",G278))*(Barèmes!$J$6:$J$28="+"))&gt;0,IF(J278&lt;=SUMIFS(Barèmes!$F$6:$F$28,Barèmes!$A$6:$A$28,"Endurance — Luc Léger (palier)",Barèmes!$B$6:$B$28,H278,Barèmes!$C$6:$C$28,IF(H278="6ème","Mixte",G278)),Barèmes!$B$2,IF(J278&lt;=SUMIFS(Barèmes!$G$6:$G$28,Barèmes!$A$6:$A$28,"Endurance — Luc Léger (palier)",Barèmes!$B$6:$B$28,H278,Barèmes!$C$6:$C$28,IF(H278="6ème","Mixte",G278)),Barèmes!$C$2,IF(J278&lt;=SUMIFS(Barèmes!$H$6:$H$28,Barèmes!$A$6:$A$28,"Endurance — Luc Léger (palier)",Barèmes!$B$6:$B$28,H278,Barèmes!$C$6:$C$28,IF(H278="6ème","Mixte",G278)),Barèmes!$D$2,IF(J278&lt;=SUMIFS(Barèmes!$I$6:$I$28,Barèmes!$A$6:$A$28,"Endurance — Luc Léger (palier)",Barèmes!$B$6:$B$28,H278,Barèmes!$C$6:$C$28,IF(H278="6ème","Mixte",G278)),Barèmes!$E$2,Barèmes!$F$2)))),IF(J278&gt;=SUMIFS(Barèmes!$F$6:$F$28,Barèmes!$A$6:$A$28,"Endurance — Luc Léger (palier)",Barèmes!$B$6:$B$28,H278,Barèmes!$C$6:$C$28,IF(H278="6ème","Mixte",G278)),Barèmes!$B$2,IF(J278&gt;=SUMIFS(Barèmes!$G$6:$G$28,Barèmes!$A$6:$A$28,"Endurance — Luc Léger (palier)",Barèmes!$B$6:$B$28,H278,Barèmes!$C$6:$C$28,IF(H278="6ème","Mixte",G278)),Barèmes!$C$2,IF(J278&gt;=SUMIFS(Barèmes!$H$6:$H$28,Barèmes!$A$6:$A$28,"Endurance — Luc Léger (palier)",Barèmes!$B$6:$B$28,H278,Barèmes!$C$6:$C$28,IF(H278="6ème","Mixte",G278)),Barèmes!$D$2,IF(J278&gt;=SUMIFS(Barèmes!$I$6:$I$28,Barèmes!$A$6:$A$28,"Endurance — Luc Léger (palier)",Barèmes!$B$6:$B$28,H278,Barèmes!$C$6:$C$28,IF(H278="6ème","Mixte",G278)),Barèmes!$E$2,Barèmes!$F$2))))))</f>
        <v/>
      </c>
      <c r="O278" s="22"/>
      <c r="P278" s="23" t="str">
        <f>IF(OR(O278="",SUMPRODUCT((Barèmes!$A$6:$A$28="Force bas du corps — Saut en longueur (m)")*(Barèmes!$B$6:$B$28=H278)*(Barèmes!$C$6:$C$28=IF(H278="6ème","Mixte",G278)))=0),"",IF(SUMPRODUCT((Barèmes!$A$6:$A$28="Force bas du corps — Saut en longueur (m)")*(Barèmes!$B$6:$B$28=H278)*(Barèmes!$C$6:$C$28=IF(H278="6ème","Mixte",G278))*(Barèmes!$J$6:$J$28="+"))&gt;0,IF(O278&lt;=SUMIFS(Barèmes!$D$6:$D$28,Barèmes!$A$6:$A$28,"Force bas du corps — Saut en longueur (m)",Barèmes!$B$6:$B$28,H278,Barèmes!$C$6:$C$28,IF(H278="6ème","Mixte",G278)),"à besoin",IF(O278&lt;=SUMIFS(Barèmes!$E$6:$E$28,Barèmes!$A$6:$A$28,"Force bas du corps — Saut en longueur (m)",Barèmes!$B$6:$B$28,H278,Barèmes!$C$6:$C$28,IF(H278="6ème","Mixte",G278)),"fragile","satisfaisant")),IF(O278&gt;=SUMIFS(Barèmes!$D$6:$D$28,Barèmes!$A$6:$A$28,"Force bas du corps — Saut en longueur (m)",Barèmes!$B$6:$B$28,H278,Barèmes!$C$6:$C$28,IF(H278="6ème","Mixte",G278)),"à besoin",IF(O278&gt;=SUMIFS(Barèmes!$E$6:$E$28,Barèmes!$A$6:$A$28,"Force bas du corps — Saut en longueur (m)",Barèmes!$B$6:$B$28,H278,Barèmes!$C$6:$C$28,IF(H278="6ème","Mixte",G278)),"fragile","satisfaisant"))))</f>
        <v/>
      </c>
      <c r="Q278" s="23" t="str">
        <f>IF(OR(O278="",SUMPRODUCT((Barèmes!$A$6:$A$28="Force bas du corps — Saut en longueur (m)")*(Barèmes!$B$6:$B$28=H278)*(Barèmes!$C$6:$C$28=IF(H278="6ème","Mixte",G278)))=0),"",IF(SUMPRODUCT((Barèmes!$A$6:$A$28="Force bas du corps — Saut en longueur (m)")*(Barèmes!$B$6:$B$28=H278)*(Barèmes!$C$6:$C$28=IF(H278="6ème","Mixte",G278))*(Barèmes!$J$6:$J$28="+"))&gt;0,IF(O278&lt;=SUMIFS(Barèmes!$F$6:$F$28,Barèmes!$A$6:$A$28,"Force bas du corps — Saut en longueur (m)",Barèmes!$B$6:$B$28,H278,Barèmes!$C$6:$C$28,IF(H278="6ème","Mixte",G278)),Barèmes!$B$2,IF(O278&lt;=SUMIFS(Barèmes!$G$6:$G$28,Barèmes!$A$6:$A$28,"Force bas du corps — Saut en longueur (m)",Barèmes!$B$6:$B$28,H278,Barèmes!$C$6:$C$28,IF(H278="6ème","Mixte",G278)),Barèmes!$C$2,IF(O278&lt;=SUMIFS(Barèmes!$H$6:$H$28,Barèmes!$A$6:$A$28,"Force bas du corps — Saut en longueur (m)",Barèmes!$B$6:$B$28,H278,Barèmes!$C$6:$C$28,IF(H278="6ème","Mixte",G278)),Barèmes!$D$2,IF(O278&lt;=SUMIFS(Barèmes!$I$6:$I$28,Barèmes!$A$6:$A$28,"Force bas du corps — Saut en longueur (m)",Barèmes!$B$6:$B$28,H278,Barèmes!$C$6:$C$28,IF(H278="6ème","Mixte",G278)),Barèmes!$E$2,Barèmes!$F$2)))),IF(O278&gt;=SUMIFS(Barèmes!$F$6:$F$28,Barèmes!$A$6:$A$28,"Force bas du corps — Saut en longueur (m)",Barèmes!$B$6:$B$28,H278,Barèmes!$C$6:$C$28,IF(H278="6ème","Mixte",G278)),Barèmes!$B$2,IF(O278&gt;=SUMIFS(Barèmes!$G$6:$G$28,Barèmes!$A$6:$A$28,"Force bas du corps — Saut en longueur (m)",Barèmes!$B$6:$B$28,H278,Barèmes!$C$6:$C$28,IF(H278="6ème","Mixte",G278)),Barèmes!$C$2,IF(O278&gt;=SUMIFS(Barèmes!$H$6:$H$28,Barèmes!$A$6:$A$28,"Force bas du corps — Saut en longueur (m)",Barèmes!$B$6:$B$28,H278,Barèmes!$C$6:$C$28,IF(H278="6ème","Mixte",G278)),Barèmes!$D$2,IF(O278&gt;=SUMIFS(Barèmes!$I$6:$I$28,Barèmes!$A$6:$A$28,"Force bas du corps — Saut en longueur (m)",Barèmes!$B$6:$B$28,H278,Barèmes!$C$6:$C$28,IF(H278="6ème","Mixte",G278)),Barèmes!$E$2,Barèmes!$F$2))))))</f>
        <v/>
      </c>
      <c r="R278" s="22"/>
      <c r="S278" s="24" t="str">
        <f>IF(OR(R278="",SUMPRODUCT((Barèmes!$A$6:$A$28="Vitesse — 30 m (s)")*(Barèmes!$B$6:$B$28=H278)*(Barèmes!$C$6:$C$28=IF(H278="6ème","Mixte",G278)))=0),"",IF(SUMPRODUCT((Barèmes!$A$6:$A$28="Vitesse — 30 m (s)")*(Barèmes!$B$6:$B$28=H278)*(Barèmes!$C$6:$C$28=IF(H278="6ème","Mixte",G278))*(Barèmes!$J$6:$J$28="+"))&gt;0,IF(R278&lt;=SUMIFS(Barèmes!$D$6:$D$28,Barèmes!$A$6:$A$28,"Vitesse — 30 m (s)",Barèmes!$B$6:$B$28,H278,Barèmes!$C$6:$C$28,IF(H278="6ème","Mixte",G278)),"à besoin",IF(R278&lt;=SUMIFS(Barèmes!$E$6:$E$28,Barèmes!$A$6:$A$28,"Vitesse — 30 m (s)",Barèmes!$B$6:$B$28,H278,Barèmes!$C$6:$C$28,IF(H278="6ème","Mixte",G278)),"fragile","satisfaisant")),IF(R278&gt;=SUMIFS(Barèmes!$D$6:$D$28,Barèmes!$A$6:$A$28,"Vitesse — 30 m (s)",Barèmes!$B$6:$B$28,H278,Barèmes!$C$6:$C$28,IF(H278="6ème","Mixte",G278)),"à besoin",IF(R278&gt;=SUMIFS(Barèmes!$E$6:$E$28,Barèmes!$A$6:$A$28,"Vitesse — 30 m (s)",Barèmes!$B$6:$B$28,H278,Barèmes!$C$6:$C$28,IF(H278="6ème","Mixte",G278)),"fragile","satisfaisant"))))</f>
        <v/>
      </c>
      <c r="T278" s="24" t="str">
        <f>IF(OR(R278="",SUMPRODUCT((Barèmes!$A$6:$A$28="Vitesse — 30 m (s)")*(Barèmes!$B$6:$B$28=H278)*(Barèmes!$C$6:$C$28=IF(H278="6ème","Mixte",G278)))=0),"",IF(SUMPRODUCT((Barèmes!$A$6:$A$28="Vitesse — 30 m (s)")*(Barèmes!$B$6:$B$28=H278)*(Barèmes!$C$6:$C$28=IF(H278="6ème","Mixte",G278))*(Barèmes!$J$6:$J$28="+"))&gt;0,IF(R278&lt;=SUMIFS(Barèmes!$F$6:$F$28,Barèmes!$A$6:$A$28,"Vitesse — 30 m (s)",Barèmes!$B$6:$B$28,H278,Barèmes!$C$6:$C$28,IF(H278="6ème","Mixte",G278)),Barèmes!$B$2,IF(R278&lt;=SUMIFS(Barèmes!$G$6:$G$28,Barèmes!$A$6:$A$28,"Vitesse — 30 m (s)",Barèmes!$B$6:$B$28,H278,Barèmes!$C$6:$C$28,IF(H278="6ème","Mixte",G278)),Barèmes!$C$2,IF(R278&lt;=SUMIFS(Barèmes!$H$6:$H$28,Barèmes!$A$6:$A$28,"Vitesse — 30 m (s)",Barèmes!$B$6:$B$28,H278,Barèmes!$C$6:$C$28,IF(H278="6ème","Mixte",G278)),Barèmes!$D$2,IF(R278&lt;=SUMIFS(Barèmes!$I$6:$I$28,Barèmes!$A$6:$A$28,"Vitesse — 30 m (s)",Barèmes!$B$6:$B$28,H278,Barèmes!$C$6:$C$28,IF(H278="6ème","Mixte",G278)),Barèmes!$E$2,Barèmes!$F$2)))),IF(R278&gt;=SUMIFS(Barèmes!$F$6:$F$28,Barèmes!$A$6:$A$28,"Vitesse — 30 m (s)",Barèmes!$B$6:$B$28,H278,Barèmes!$C$6:$C$28,IF(H278="6ème","Mixte",G278)),Barèmes!$B$2,IF(R278&gt;=SUMIFS(Barèmes!$G$6:$G$28,Barèmes!$A$6:$A$28,"Vitesse — 30 m (s)",Barèmes!$B$6:$B$28,H278,Barèmes!$C$6:$C$28,IF(H278="6ème","Mixte",G278)),Barèmes!$C$2,IF(R278&gt;=SUMIFS(Barèmes!$H$6:$H$28,Barèmes!$A$6:$A$28,"Vitesse — 30 m (s)",Barèmes!$B$6:$B$28,H278,Barèmes!$C$6:$C$28,IF(H278="6ème","Mixte",G278)),Barèmes!$D$2,IF(R278&gt;=SUMIFS(Barèmes!$I$6:$I$28,Barèmes!$A$6:$A$28,"Vitesse — 30 m (s)",Barèmes!$B$6:$B$28,H278,Barèmes!$C$6:$C$28,IF(H278="6ème","Mixte",G278)),Barèmes!$E$2,Barèmes!$F$2))))))</f>
        <v/>
      </c>
      <c r="U278" s="22"/>
      <c r="V278" s="25" t="str">
        <f>IF(OR(U278="",SUMPRODUCT((Barèmes!$A$6:$A$28="Vitesse — 50 m (s)")*(Barèmes!$B$6:$B$28=H278)*(Barèmes!$C$6:$C$28=IF(H278="6ème","Mixte",G278)))=0),"",IF(SUMPRODUCT((Barèmes!$A$6:$A$28="Vitesse — 50 m (s)")*(Barèmes!$B$6:$B$28=H278)*(Barèmes!$C$6:$C$28=IF(H278="6ème","Mixte",G278))*(Barèmes!$J$6:$J$28="+"))&gt;0,IF(U278&lt;=SUMIFS(Barèmes!$D$6:$D$28,Barèmes!$A$6:$A$28,"Vitesse — 50 m (s)",Barèmes!$B$6:$B$28,H278,Barèmes!$C$6:$C$28,IF(H278="6ème","Mixte",G278)),"à besoin",IF(U278&lt;=SUMIFS(Barèmes!$E$6:$E$28,Barèmes!$A$6:$A$28,"Vitesse — 50 m (s)",Barèmes!$B$6:$B$28,H278,Barèmes!$C$6:$C$28,IF(H278="6ème","Mixte",G278)),"fragile","satisfaisant")),IF(U278&gt;=SUMIFS(Barèmes!$D$6:$D$28,Barèmes!$A$6:$A$28,"Vitesse — 50 m (s)",Barèmes!$B$6:$B$28,H278,Barèmes!$C$6:$C$28,IF(H278="6ème","Mixte",G278)),"à besoin",IF(U278&gt;=SUMIFS(Barèmes!$E$6:$E$28,Barèmes!$A$6:$A$28,"Vitesse — 50 m (s)",Barèmes!$B$6:$B$28,H278,Barèmes!$C$6:$C$28,IF(H278="6ème","Mixte",G278)),"fragile","satisfaisant"))))</f>
        <v/>
      </c>
      <c r="W278" s="25" t="str">
        <f>IF(OR(U278="",SUMPRODUCT((Barèmes!$A$6:$A$28="Vitesse — 50 m (s)")*(Barèmes!$B$6:$B$28=H278)*(Barèmes!$C$6:$C$28=IF(H278="6ème","Mixte",G278)))=0),"",IF(SUMPRODUCT((Barèmes!$A$6:$A$28="Vitesse — 50 m (s)")*(Barèmes!$B$6:$B$28=H278)*(Barèmes!$C$6:$C$28=IF(H278="6ème","Mixte",G278))*(Barèmes!$J$6:$J$28="+"))&gt;0,IF(U278&lt;=SUMIFS(Barèmes!$F$6:$F$28,Barèmes!$A$6:$A$28,"Vitesse — 50 m (s)",Barèmes!$B$6:$B$28,H278,Barèmes!$C$6:$C$28,IF(H278="6ème","Mixte",G278)),Barèmes!$B$2,IF(U278&lt;=SUMIFS(Barèmes!$G$6:$G$28,Barèmes!$A$6:$A$28,"Vitesse — 50 m (s)",Barèmes!$B$6:$B$28,H278,Barèmes!$C$6:$C$28,IF(H278="6ème","Mixte",G278)),Barèmes!$C$2,IF(U278&lt;=SUMIFS(Barèmes!$H$6:$H$28,Barèmes!$A$6:$A$28,"Vitesse — 50 m (s)",Barèmes!$B$6:$B$28,H278,Barèmes!$C$6:$C$28,IF(H278="6ème","Mixte",G278)),Barèmes!$D$2,IF(U278&lt;=SUMIFS(Barèmes!$I$6:$I$28,Barèmes!$A$6:$A$28,"Vitesse — 50 m (s)",Barèmes!$B$6:$B$28,H278,Barèmes!$C$6:$C$28,IF(H278="6ème","Mixte",G278)),Barèmes!$E$2,Barèmes!$F$2)))),IF(U278&gt;=SUMIFS(Barèmes!$F$6:$F$28,Barèmes!$A$6:$A$28,"Vitesse — 50 m (s)",Barèmes!$B$6:$B$28,H278,Barèmes!$C$6:$C$28,IF(H278="6ème","Mixte",G278)),Barèmes!$B$2,IF(U278&gt;=SUMIFS(Barèmes!$G$6:$G$28,Barèmes!$A$6:$A$28,"Vitesse — 50 m (s)",Barèmes!$B$6:$B$28,H278,Barèmes!$C$6:$C$28,IF(H278="6ème","Mixte",G278)),Barèmes!$C$2,IF(U278&gt;=SUMIFS(Barèmes!$H$6:$H$28,Barèmes!$A$6:$A$28,"Vitesse — 50 m (s)",Barèmes!$B$6:$B$28,H278,Barèmes!$C$6:$C$28,IF(H278="6ème","Mixte",G278)),Barèmes!$D$2,IF(U278&gt;=SUMIFS(Barèmes!$I$6:$I$28,Barèmes!$A$6:$A$28,"Vitesse — 50 m (s)",Barèmes!$B$6:$B$28,H278,Barèmes!$C$6:$C$28,IF(H278="6ème","Mixte",G278)),Barèmes!$E$2,Barèmes!$F$2))))))</f>
        <v/>
      </c>
      <c r="X278" s="18"/>
      <c r="Y278" s="26" t="str" cm="1">
        <f t="array" ref="Y278">IF(OR(X278="",SUMPRODUCT((Barèmes!$A$6:$A$28="Souplesse (score 1-5)")*(Barèmes!$B$6:$B$28=H278)*(Barèmes!$C$6:$C$28=IF(H278="6ème","Mixte",G278)))=0),"",IF(SUMPRODUCT((Barèmes!$A$6:$A$28="Souplesse (score 1-5)")*(Barèmes!$B$6:$B$28=H278)*(Barèmes!$C$6:$C$28=IF(H278="6ème","Mixte",G278))*(Barèmes!$J$6:$J$28="+"))&gt;0,IF(X278&lt;=SUMIFS(Barèmes!$D$6:$D$28,Barèmes!$A$6:$A$28,"Souplesse (score 1-5)",Barèmes!$B$6:$B$28,H278,Barèmes!$C$6:$C$28,IF(H278="6ème","Mixte",G278)),"à besoin",IF(X278&lt;=SUMIFS(Barèmes!$E$6:$E$28,Barèmes!$A$6:$A$28,"Souplesse (score 1-5)",Barèmes!$B$6:$B$28,H278,Barèmes!$C$6:$C$28,IF(H278="6ème","Mixte",G278)),"fragile","satisfaisant")),IF(X278&gt;=SUMIFS(Barèmes!$D$6:$D$28,Barèmes!$A$6:$A$28,"Souplesse (score 1-5)",Barèmes!$B$6:$B$28,H278,Barèmes!$C$6:$C$28,IF(H278="6ème","Mixte",G278)),"à besoin",IF(X278&gt;=SUMIFS(Barèmes!$E$6:$E$28,Barèmes!$A$6:$A$28,"Souplesse (score 1-5)",Barèmes!$B$6:$B$28,H278,Barèmes!$C$6:$C$28,IF(H278="6ème","Mixte",G278)),"fragile","satisfaisant"))))</f>
        <v/>
      </c>
      <c r="Z278" s="26" t="str" cm="1">
        <f t="array" ref="Z278">IF(OR(X278="",SUMPRODUCT((Barèmes!$A$6:$A$28="Souplesse (score 1-5)")*(Barèmes!$B$6:$B$28=H278)*(Barèmes!$C$6:$C$28=IF(H278="6ème","Mixte",G278)))=0),"",IF(SUMPRODUCT((Barèmes!$A$6:$A$28="Souplesse (score 1-5)")*(Barèmes!$B$6:$B$28=H278)*(Barèmes!$C$6:$C$28=IF(H278="6ème","Mixte",G278))*(Barèmes!$J$6:$J$28="+"))&gt;0,IF(X278&lt;=SUMIFS(Barèmes!$F$6:$F$28,Barèmes!$A$6:$A$28,"Souplesse (score 1-5)",Barèmes!$B$6:$B$28,H278,Barèmes!$C$6:$C$28,IF(H278="6ème","Mixte",G278)),Barèmes!$B$2,IF(X278&lt;=SUMIFS(Barèmes!$G$6:$G$28,Barèmes!$A$6:$A$28,"Souplesse (score 1-5)",Barèmes!$B$6:$B$28,H278,Barèmes!$C$6:$C$28,IF(H278="6ème","Mixte",G278)),Barèmes!$C$2,IF(X278&lt;=SUMIFS(Barèmes!$H$6:$H$28,Barèmes!$A$6:$A$28,"Souplesse (score 1-5)",Barèmes!$B$6:$B$28,H278,Barèmes!$C$6:$C$28,IF(H278="6ème","Mixte",G278)),Barèmes!$D$2,IF(X278&lt;=SUMIFS(Barèmes!$I$6:$I$28,Barèmes!$A$6:$A$28,"Souplesse (score 1-5)",Barèmes!$B$6:$B$28,H278,Barèmes!$C$6:$C$28,IF(H278="6ème","Mixte",G278)),Barèmes!$E$2,Barèmes!$F$2)))),IF(X278&gt;=SUMIFS(Barèmes!$F$6:$F$28,Barèmes!$A$6:$A$28,"Souplesse (score 1-5)",Barèmes!$B$6:$B$28,H278,Barèmes!$C$6:$C$28,IF(H278="6ème","Mixte",G278)),Barèmes!$B$2,IF(X278&gt;=SUMIFS(Barèmes!$G$6:$G$28,Barèmes!$A$6:$A$28,"Souplesse (score 1-5)",Barèmes!$B$6:$B$28,H278,Barèmes!$C$6:$C$28,IF(H278="6ème","Mixte",G278)),Barèmes!$C$2,IF(X278&gt;=SUMIFS(Barèmes!$H$6:$H$28,Barèmes!$A$6:$A$28,"Souplesse (score 1-5)",Barèmes!$B$6:$B$28,H278,Barèmes!$C$6:$C$28,IF(H278="6ème","Mixte",G278)),Barèmes!$D$2,IF(X278&gt;=SUMIFS(Barèmes!$I$6:$I$28,Barèmes!$A$6:$A$28,"Souplesse (score 1-5)",Barèmes!$B$6:$B$28,H278,Barèmes!$C$6:$C$28,IF(H278="6ème","Mixte",G278)),Barèmes!$E$2,Barèmes!$F$2))))))</f>
        <v/>
      </c>
      <c r="AA278" s="22"/>
      <c r="AB278" s="27" t="str">
        <f>IF(OR(AA278="",SUMPRODUCT((Barèmes!$A$6:$A$28="Agilité — T-test 974 (s)")*(Barèmes!$B$6:$B$28=H278)*(Barèmes!$C$6:$C$28=IF(H278="6ème","Mixte",G278)))=0),"",IF(SUMPRODUCT((Barèmes!$A$6:$A$28="Agilité — T-test 974 (s)")*(Barèmes!$B$6:$B$28=H278)*(Barèmes!$C$6:$C$28=IF(H278="6ème","Mixte",G278))*(Barèmes!$J$6:$J$28="+"))&gt;0,IF(AA278&lt;=SUMIFS(Barèmes!$D$6:$D$28,Barèmes!$A$6:$A$28,"Agilité — T-test 974 (s)",Barèmes!$B$6:$B$28,H278,Barèmes!$C$6:$C$28,IF(H278="6ème","Mixte",G278)),"à besoin",IF(AA278&lt;=SUMIFS(Barèmes!$E$6:$E$28,Barèmes!$A$6:$A$28,"Agilité — T-test 974 (s)",Barèmes!$B$6:$B$28,H278,Barèmes!$C$6:$C$28,IF(H278="6ème","Mixte",G278)),"fragile","satisfaisant")),IF(AA278&gt;=SUMIFS(Barèmes!$D$6:$D$28,Barèmes!$A$6:$A$28,"Agilité — T-test 974 (s)",Barèmes!$B$6:$B$28,H278,Barèmes!$C$6:$C$28,IF(H278="6ème","Mixte",G278)),"à besoin",IF(AA278&gt;=SUMIFS(Barèmes!$E$6:$E$28,Barèmes!$A$6:$A$28,"Agilité — T-test 974 (s)",Barèmes!$B$6:$B$28,H278,Barèmes!$C$6:$C$28,IF(H278="6ème","Mixte",G278)),"fragile","satisfaisant"))))</f>
        <v/>
      </c>
      <c r="AC278" s="27" t="str">
        <f>IF(OR(AA278="",SUMPRODUCT((Barèmes!$A$6:$A$28="Agilité — T-test 974 (s)")*(Barèmes!$B$6:$B$28=H278)*(Barèmes!$C$6:$C$28=IF(H278="6ème","Mixte",G278)))=0),"",IF(SUMPRODUCT((Barèmes!$A$6:$A$28="Agilité — T-test 974 (s)")*(Barèmes!$B$6:$B$28=H278)*(Barèmes!$C$6:$C$28=IF(H278="6ème","Mixte",G278))*(Barèmes!$J$6:$J$28="+"))&gt;0,IF(AA278&lt;=SUMIFS(Barèmes!$F$6:$F$28,Barèmes!$A$6:$A$28,"Agilité — T-test 974 (s)",Barèmes!$B$6:$B$28,H278,Barèmes!$C$6:$C$28,IF(H278="6ème","Mixte",G278)),Barèmes!$B$2,IF(AA278&lt;=SUMIFS(Barèmes!$G$6:$G$28,Barèmes!$A$6:$A$28,"Agilité — T-test 974 (s)",Barèmes!$B$6:$B$28,H278,Barèmes!$C$6:$C$28,IF(H278="6ème","Mixte",G278)),Barèmes!$C$2,IF(AA278&lt;=SUMIFS(Barèmes!$H$6:$H$28,Barèmes!$A$6:$A$28,"Agilité — T-test 974 (s)",Barèmes!$B$6:$B$28,H278,Barèmes!$C$6:$C$28,IF(H278="6ème","Mixte",G278)),Barèmes!$D$2,IF(AA278&lt;=SUMIFS(Barèmes!$I$6:$I$28,Barèmes!$A$6:$A$28,"Agilité — T-test 974 (s)",Barèmes!$B$6:$B$28,H278,Barèmes!$C$6:$C$28,IF(H278="6ème","Mixte",G278)),Barèmes!$E$2,Barèmes!$F$2)))),IF(AA278&gt;=SUMIFS(Barèmes!$F$6:$F$28,Barèmes!$A$6:$A$28,"Agilité — T-test 974 (s)",Barèmes!$B$6:$B$28,H278,Barèmes!$C$6:$C$28,IF(H278="6ème","Mixte",G278)),Barèmes!$B$2,IF(AA278&gt;=SUMIFS(Barèmes!$G$6:$G$28,Barèmes!$A$6:$A$28,"Agilité — T-test 974 (s)",Barèmes!$B$6:$B$28,H278,Barèmes!$C$6:$C$28,IF(H278="6ème","Mixte",G278)),Barèmes!$C$2,IF(AA278&gt;=SUMIFS(Barèmes!$H$6:$H$28,Barèmes!$A$6:$A$28,"Agilité — T-test 974 (s)",Barèmes!$B$6:$B$28,H278,Barèmes!$C$6:$C$28,IF(H278="6ème","Mixte",G278)),Barèmes!$D$2,IF(AA278&gt;=SUMIFS(Barèmes!$I$6:$I$28,Barèmes!$A$6:$A$28,"Agilité — T-test 974 (s)",Barèmes!$B$6:$B$28,H278,Barèmes!$C$6:$C$28,IF(H278="6ème","Mixte",G278)),Barèmes!$E$2,Barèmes!$F$2))))))</f>
        <v/>
      </c>
      <c r="AD278" s="28" t="str">
        <f t="shared" si="34"/>
        <v/>
      </c>
      <c r="AE278" s="29" t="str">
        <f t="shared" si="35"/>
        <v/>
      </c>
      <c r="AF278" s="30" t="str">
        <f>IF(OR(AD278="",SUMPRODUCT((Barèmes!$A$6:$A$28="Surcoût d'agilité (s) — technique")*(Barèmes!$B$6:$B$28=H278)*(Barèmes!$C$6:$C$28=IF(H278="6ème","Mixte",G278)))=0),"",IF(SUMPRODUCT((Barèmes!$A$6:$A$28="Surcoût d'agilité (s) — technique")*(Barèmes!$B$6:$B$28=H278)*(Barèmes!$C$6:$C$28=IF(H278="6ème","Mixte",G278))*(Barèmes!$J$6:$J$28="+"))&gt;0,IF(AD278&lt;=SUMIFS(Barèmes!$D$6:$D$28,Barèmes!$A$6:$A$28,"Surcoût d'agilité (s) — technique",Barèmes!$B$6:$B$28,H278,Barèmes!$C$6:$C$28,IF(H278="6ème","Mixte",G278)),"à besoin",IF(AD278&lt;=SUMIFS(Barèmes!$E$6:$E$28,Barèmes!$A$6:$A$28,"Surcoût d'agilité (s) — technique",Barèmes!$B$6:$B$28,H278,Barèmes!$C$6:$C$28,IF(H278="6ème","Mixte",G278)),"fragile","satisfaisant")),IF(AD278&gt;=SUMIFS(Barèmes!$D$6:$D$28,Barèmes!$A$6:$A$28,"Surcoût d'agilité (s) — technique",Barèmes!$B$6:$B$28,H278,Barèmes!$C$6:$C$28,IF(H278="6ème","Mixte",G278)),"à besoin",IF(AD278&gt;=SUMIFS(Barèmes!$E$6:$E$28,Barèmes!$A$6:$A$28,"Surcoût d'agilité (s) — technique",Barèmes!$B$6:$B$28,H278,Barèmes!$C$6:$C$28,IF(H278="6ème","Mixte",G278)),"fragile","satisfaisant"))))</f>
        <v/>
      </c>
      <c r="AG278" s="30" t="str">
        <f>IF(OR(AD278="",SUMPRODUCT((Barèmes!$A$6:$A$28="Surcoût d'agilité (s) — technique")*(Barèmes!$B$6:$B$28=H278)*(Barèmes!$C$6:$C$28=IF(H278="6ème","Mixte",G278)))=0),"",IF(SUMPRODUCT((Barèmes!$A$6:$A$28="Surcoût d'agilité (s) — technique")*(Barèmes!$B$6:$B$28=H278)*(Barèmes!$C$6:$C$28=IF(H278="6ème","Mixte",G278))*(Barèmes!$J$6:$J$28="+"))&gt;0,IF(AD278&lt;=SUMIFS(Barèmes!$F$6:$F$28,Barèmes!$A$6:$A$28,"Surcoût d'agilité (s) — technique",Barèmes!$B$6:$B$28,H278,Barèmes!$C$6:$C$28,IF(H278="6ème","Mixte",G278)),Barèmes!$B$2,IF(AD278&lt;=SUMIFS(Barèmes!$G$6:$G$28,Barèmes!$A$6:$A$28,"Surcoût d'agilité (s) — technique",Barèmes!$B$6:$B$28,H278,Barèmes!$C$6:$C$28,IF(H278="6ème","Mixte",G278)),Barèmes!$C$2,IF(AD278&lt;=SUMIFS(Barèmes!$H$6:$H$28,Barèmes!$A$6:$A$28,"Surcoût d'agilité (s) — technique",Barèmes!$B$6:$B$28,H278,Barèmes!$C$6:$C$28,IF(H278="6ème","Mixte",G278)),Barèmes!$D$2,IF(AD278&lt;=SUMIFS(Barèmes!$I$6:$I$28,Barèmes!$A$6:$A$28,"Surcoût d'agilité (s) — technique",Barèmes!$B$6:$B$28,H278,Barèmes!$C$6:$C$28,IF(H278="6ème","Mixte",G278)),Barèmes!$E$2,Barèmes!$F$2)))),IF(AD278&gt;=SUMIFS(Barèmes!$F$6:$F$28,Barèmes!$A$6:$A$28,"Surcoût d'agilité (s) — technique",Barèmes!$B$6:$B$28,H278,Barèmes!$C$6:$C$28,IF(H278="6ème","Mixte",G278)),Barèmes!$B$2,IF(AD278&gt;=SUMIFS(Barèmes!$G$6:$G$28,Barèmes!$A$6:$A$28,"Surcoût d'agilité (s) — technique",Barèmes!$B$6:$B$28,H278,Barèmes!$C$6:$C$28,IF(H278="6ème","Mixte",G278)),Barèmes!$C$2,IF(AD278&gt;=SUMIFS(Barèmes!$H$6:$H$28,Barèmes!$A$6:$A$28,"Surcoût d'agilité (s) — technique",Barèmes!$B$6:$B$28,H278,Barèmes!$C$6:$C$28,IF(H278="6ème","Mixte",G278)),Barèmes!$D$2,IF(AD278&gt;=SUMIFS(Barèmes!$I$6:$I$28,Barèmes!$A$6:$A$28,"Surcoût d'agilité (s) — technique",Barèmes!$B$6:$B$28,H278,Barèmes!$C$6:$C$28,IF(H278="6ème","Mixte",G278)),Barèmes!$E$2,Barèmes!$F$2))))))</f>
        <v/>
      </c>
      <c r="AH278" s="31" t="str">
        <f>IF((IF(N278="",0,1)+IF(Q278="",0,1)+IF(W278="",0,1)+IF(Z278="",0,1)+IF(AC278="",0,1))=0,"",3*IF(N278=Barèmes!$B$2,1,IF(N278=Barèmes!$C$2,2,IF(N278=Barèmes!$D$2,3,IF(N278=Barèmes!$E$2,4,IF(N278=Barèmes!$F$2,5,0)))))+3*IF(Q278=Barèmes!$B$2,1,IF(Q278=Barèmes!$C$2,2,IF(Q278=Barèmes!$D$2,3,IF(Q278=Barèmes!$E$2,4,IF(Q278=Barèmes!$F$2,5,0)))))+2*IF(W278=Barèmes!$B$2,1,IF(W278=Barèmes!$C$2,2,IF(W278=Barèmes!$D$2,3,IF(W278=Barèmes!$E$2,4,IF(W278=Barèmes!$F$2,5,0)))))+1*IF(Z278=Barèmes!$B$2,1,IF(Z278=Barèmes!$C$2,2,IF(Z278=Barèmes!$D$2,3,IF(Z278=Barèmes!$E$2,4,IF(Z278=Barèmes!$F$2,5,0)))))+1*IF(AC278=Barèmes!$B$2,1,IF(AC278=Barèmes!$C$2,2,IF(AC278=Barèmes!$D$2,3,IF(AC278=Barèmes!$E$2,4,IF(AC278=Barèmes!$F$2,5,0))))))</f>
        <v/>
      </c>
      <c r="AI278" s="31"/>
      <c r="AJ278" s="32" t="str">
        <f>IFERROR(INDEX(Croissance!$B$5:$B$604,MATCH(A278,Croissance!$A$5:$A$604,0)),"")</f>
        <v/>
      </c>
      <c r="AK278" s="32" t="str">
        <f>IFERROR(INDEX(Croissance!$C$5:$C$604,MATCH(A278,Croissance!$A$5:$A$604,0)),"")</f>
        <v/>
      </c>
      <c r="AL278" s="32" t="str">
        <f>IFERROR(INDEX(Croissance!$D$5:$D$604,MATCH(A278,Croissance!$A$5:$A$604,0)),"")</f>
        <v/>
      </c>
      <c r="AM278" s="32" t="str">
        <f>IFERROR(INDEX(Croissance!$E$5:$E$604,MATCH(A278,Croissance!$A$5:$A$604,0)),"")</f>
        <v/>
      </c>
      <c r="AO278" s="33">
        <f t="shared" si="40"/>
        <v>0</v>
      </c>
      <c r="AP278" s="33">
        <f t="shared" si="36"/>
        <v>0</v>
      </c>
      <c r="AQ278" s="33">
        <f>IF(A278="",0,IF(AND(OR('Synthèse classe'!$C$2="Tous",C278='Synthèse classe'!$C$2),OR('Synthèse classe'!$C$3="Toutes",D278='Synthèse classe'!$C$3),OR('Synthèse classe'!$C$4="Toutes",AND('Synthèse classe'!$C$4="Dernière",AP278=1),B278=IFERROR(VALUE('Synthèse classe'!$C$4),0))),1,0))</f>
        <v>0</v>
      </c>
      <c r="AR278" s="34" t="str">
        <f t="shared" si="37"/>
        <v/>
      </c>
    </row>
    <row r="279" spans="1:44" x14ac:dyDescent="0.2">
      <c r="A279" s="17" t="str">
        <f t="shared" si="33"/>
        <v/>
      </c>
      <c r="B279" s="18"/>
      <c r="C279" s="19"/>
      <c r="D279" s="19"/>
      <c r="E279" s="19"/>
      <c r="F279" s="19"/>
      <c r="G279" s="19"/>
      <c r="H279" s="17" t="str">
        <f t="shared" si="38"/>
        <v/>
      </c>
      <c r="I279" s="20"/>
      <c r="J279" s="18"/>
      <c r="K279" s="19"/>
      <c r="L279" s="21" t="str">
        <f t="shared" si="39"/>
        <v/>
      </c>
      <c r="M279" s="21" t="str">
        <f>IF(OR(J279="",SUMPRODUCT((Barèmes!$A$6:$A$28="Endurance — Luc Léger (palier)")*(Barèmes!$B$6:$B$28=H279)*(Barèmes!$C$6:$C$28=IF(H279="6ème","Mixte",G279)))=0),"",IF(SUMPRODUCT((Barèmes!$A$6:$A$28="Endurance — Luc Léger (palier)")*(Barèmes!$B$6:$B$28=H279)*(Barèmes!$C$6:$C$28=IF(H279="6ème","Mixte",G279))*(Barèmes!$J$6:$J$28="+"))&gt;0,IF(J279&lt;=SUMIFS(Barèmes!$D$6:$D$28,Barèmes!$A$6:$A$28,"Endurance — Luc Léger (palier)",Barèmes!$B$6:$B$28,H279,Barèmes!$C$6:$C$28,IF(H279="6ème","Mixte",G279)),"à besoin",IF(J279&lt;=SUMIFS(Barèmes!$E$6:$E$28,Barèmes!$A$6:$A$28,"Endurance — Luc Léger (palier)",Barèmes!$B$6:$B$28,H279,Barèmes!$C$6:$C$28,IF(H279="6ème","Mixte",G279)),"fragile","satisfaisant")),IF(J279&gt;=SUMIFS(Barèmes!$D$6:$D$28,Barèmes!$A$6:$A$28,"Endurance — Luc Léger (palier)",Barèmes!$B$6:$B$28,H279,Barèmes!$C$6:$C$28,IF(H279="6ème","Mixte",G279)),"à besoin",IF(J279&gt;=SUMIFS(Barèmes!$E$6:$E$28,Barèmes!$A$6:$A$28,"Endurance — Luc Léger (palier)",Barèmes!$B$6:$B$28,H279,Barèmes!$C$6:$C$28,IF(H279="6ème","Mixte",G279)),"fragile","satisfaisant"))))</f>
        <v/>
      </c>
      <c r="N279" s="21" t="str">
        <f>IF(OR(J279="",SUMPRODUCT((Barèmes!$A$6:$A$28="Endurance — Luc Léger (palier)")*(Barèmes!$B$6:$B$28=H279)*(Barèmes!$C$6:$C$28=IF(H279="6ème","Mixte",G279)))=0),"",IF(SUMPRODUCT((Barèmes!$A$6:$A$28="Endurance — Luc Léger (palier)")*(Barèmes!$B$6:$B$28=H279)*(Barèmes!$C$6:$C$28=IF(H279="6ème","Mixte",G279))*(Barèmes!$J$6:$J$28="+"))&gt;0,IF(J279&lt;=SUMIFS(Barèmes!$F$6:$F$28,Barèmes!$A$6:$A$28,"Endurance — Luc Léger (palier)",Barèmes!$B$6:$B$28,H279,Barèmes!$C$6:$C$28,IF(H279="6ème","Mixte",G279)),Barèmes!$B$2,IF(J279&lt;=SUMIFS(Barèmes!$G$6:$G$28,Barèmes!$A$6:$A$28,"Endurance — Luc Léger (palier)",Barèmes!$B$6:$B$28,H279,Barèmes!$C$6:$C$28,IF(H279="6ème","Mixte",G279)),Barèmes!$C$2,IF(J279&lt;=SUMIFS(Barèmes!$H$6:$H$28,Barèmes!$A$6:$A$28,"Endurance — Luc Léger (palier)",Barèmes!$B$6:$B$28,H279,Barèmes!$C$6:$C$28,IF(H279="6ème","Mixte",G279)),Barèmes!$D$2,IF(J279&lt;=SUMIFS(Barèmes!$I$6:$I$28,Barèmes!$A$6:$A$28,"Endurance — Luc Léger (palier)",Barèmes!$B$6:$B$28,H279,Barèmes!$C$6:$C$28,IF(H279="6ème","Mixte",G279)),Barèmes!$E$2,Barèmes!$F$2)))),IF(J279&gt;=SUMIFS(Barèmes!$F$6:$F$28,Barèmes!$A$6:$A$28,"Endurance — Luc Léger (palier)",Barèmes!$B$6:$B$28,H279,Barèmes!$C$6:$C$28,IF(H279="6ème","Mixte",G279)),Barèmes!$B$2,IF(J279&gt;=SUMIFS(Barèmes!$G$6:$G$28,Barèmes!$A$6:$A$28,"Endurance — Luc Léger (palier)",Barèmes!$B$6:$B$28,H279,Barèmes!$C$6:$C$28,IF(H279="6ème","Mixte",G279)),Barèmes!$C$2,IF(J279&gt;=SUMIFS(Barèmes!$H$6:$H$28,Barèmes!$A$6:$A$28,"Endurance — Luc Léger (palier)",Barèmes!$B$6:$B$28,H279,Barèmes!$C$6:$C$28,IF(H279="6ème","Mixte",G279)),Barèmes!$D$2,IF(J279&gt;=SUMIFS(Barèmes!$I$6:$I$28,Barèmes!$A$6:$A$28,"Endurance — Luc Léger (palier)",Barèmes!$B$6:$B$28,H279,Barèmes!$C$6:$C$28,IF(H279="6ème","Mixte",G279)),Barèmes!$E$2,Barèmes!$F$2))))))</f>
        <v/>
      </c>
      <c r="O279" s="22"/>
      <c r="P279" s="23" t="str">
        <f>IF(OR(O279="",SUMPRODUCT((Barèmes!$A$6:$A$28="Force bas du corps — Saut en longueur (m)")*(Barèmes!$B$6:$B$28=H279)*(Barèmes!$C$6:$C$28=IF(H279="6ème","Mixte",G279)))=0),"",IF(SUMPRODUCT((Barèmes!$A$6:$A$28="Force bas du corps — Saut en longueur (m)")*(Barèmes!$B$6:$B$28=H279)*(Barèmes!$C$6:$C$28=IF(H279="6ème","Mixte",G279))*(Barèmes!$J$6:$J$28="+"))&gt;0,IF(O279&lt;=SUMIFS(Barèmes!$D$6:$D$28,Barèmes!$A$6:$A$28,"Force bas du corps — Saut en longueur (m)",Barèmes!$B$6:$B$28,H279,Barèmes!$C$6:$C$28,IF(H279="6ème","Mixte",G279)),"à besoin",IF(O279&lt;=SUMIFS(Barèmes!$E$6:$E$28,Barèmes!$A$6:$A$28,"Force bas du corps — Saut en longueur (m)",Barèmes!$B$6:$B$28,H279,Barèmes!$C$6:$C$28,IF(H279="6ème","Mixte",G279)),"fragile","satisfaisant")),IF(O279&gt;=SUMIFS(Barèmes!$D$6:$D$28,Barèmes!$A$6:$A$28,"Force bas du corps — Saut en longueur (m)",Barèmes!$B$6:$B$28,H279,Barèmes!$C$6:$C$28,IF(H279="6ème","Mixte",G279)),"à besoin",IF(O279&gt;=SUMIFS(Barèmes!$E$6:$E$28,Barèmes!$A$6:$A$28,"Force bas du corps — Saut en longueur (m)",Barèmes!$B$6:$B$28,H279,Barèmes!$C$6:$C$28,IF(H279="6ème","Mixte",G279)),"fragile","satisfaisant"))))</f>
        <v/>
      </c>
      <c r="Q279" s="23" t="str">
        <f>IF(OR(O279="",SUMPRODUCT((Barèmes!$A$6:$A$28="Force bas du corps — Saut en longueur (m)")*(Barèmes!$B$6:$B$28=H279)*(Barèmes!$C$6:$C$28=IF(H279="6ème","Mixte",G279)))=0),"",IF(SUMPRODUCT((Barèmes!$A$6:$A$28="Force bas du corps — Saut en longueur (m)")*(Barèmes!$B$6:$B$28=H279)*(Barèmes!$C$6:$C$28=IF(H279="6ème","Mixte",G279))*(Barèmes!$J$6:$J$28="+"))&gt;0,IF(O279&lt;=SUMIFS(Barèmes!$F$6:$F$28,Barèmes!$A$6:$A$28,"Force bas du corps — Saut en longueur (m)",Barèmes!$B$6:$B$28,H279,Barèmes!$C$6:$C$28,IF(H279="6ème","Mixte",G279)),Barèmes!$B$2,IF(O279&lt;=SUMIFS(Barèmes!$G$6:$G$28,Barèmes!$A$6:$A$28,"Force bas du corps — Saut en longueur (m)",Barèmes!$B$6:$B$28,H279,Barèmes!$C$6:$C$28,IF(H279="6ème","Mixte",G279)),Barèmes!$C$2,IF(O279&lt;=SUMIFS(Barèmes!$H$6:$H$28,Barèmes!$A$6:$A$28,"Force bas du corps — Saut en longueur (m)",Barèmes!$B$6:$B$28,H279,Barèmes!$C$6:$C$28,IF(H279="6ème","Mixte",G279)),Barèmes!$D$2,IF(O279&lt;=SUMIFS(Barèmes!$I$6:$I$28,Barèmes!$A$6:$A$28,"Force bas du corps — Saut en longueur (m)",Barèmes!$B$6:$B$28,H279,Barèmes!$C$6:$C$28,IF(H279="6ème","Mixte",G279)),Barèmes!$E$2,Barèmes!$F$2)))),IF(O279&gt;=SUMIFS(Barèmes!$F$6:$F$28,Barèmes!$A$6:$A$28,"Force bas du corps — Saut en longueur (m)",Barèmes!$B$6:$B$28,H279,Barèmes!$C$6:$C$28,IF(H279="6ème","Mixte",G279)),Barèmes!$B$2,IF(O279&gt;=SUMIFS(Barèmes!$G$6:$G$28,Barèmes!$A$6:$A$28,"Force bas du corps — Saut en longueur (m)",Barèmes!$B$6:$B$28,H279,Barèmes!$C$6:$C$28,IF(H279="6ème","Mixte",G279)),Barèmes!$C$2,IF(O279&gt;=SUMIFS(Barèmes!$H$6:$H$28,Barèmes!$A$6:$A$28,"Force bas du corps — Saut en longueur (m)",Barèmes!$B$6:$B$28,H279,Barèmes!$C$6:$C$28,IF(H279="6ème","Mixte",G279)),Barèmes!$D$2,IF(O279&gt;=SUMIFS(Barèmes!$I$6:$I$28,Barèmes!$A$6:$A$28,"Force bas du corps — Saut en longueur (m)",Barèmes!$B$6:$B$28,H279,Barèmes!$C$6:$C$28,IF(H279="6ème","Mixte",G279)),Barèmes!$E$2,Barèmes!$F$2))))))</f>
        <v/>
      </c>
      <c r="R279" s="22"/>
      <c r="S279" s="24" t="str">
        <f>IF(OR(R279="",SUMPRODUCT((Barèmes!$A$6:$A$28="Vitesse — 30 m (s)")*(Barèmes!$B$6:$B$28=H279)*(Barèmes!$C$6:$C$28=IF(H279="6ème","Mixte",G279)))=0),"",IF(SUMPRODUCT((Barèmes!$A$6:$A$28="Vitesse — 30 m (s)")*(Barèmes!$B$6:$B$28=H279)*(Barèmes!$C$6:$C$28=IF(H279="6ème","Mixte",G279))*(Barèmes!$J$6:$J$28="+"))&gt;0,IF(R279&lt;=SUMIFS(Barèmes!$D$6:$D$28,Barèmes!$A$6:$A$28,"Vitesse — 30 m (s)",Barèmes!$B$6:$B$28,H279,Barèmes!$C$6:$C$28,IF(H279="6ème","Mixte",G279)),"à besoin",IF(R279&lt;=SUMIFS(Barèmes!$E$6:$E$28,Barèmes!$A$6:$A$28,"Vitesse — 30 m (s)",Barèmes!$B$6:$B$28,H279,Barèmes!$C$6:$C$28,IF(H279="6ème","Mixte",G279)),"fragile","satisfaisant")),IF(R279&gt;=SUMIFS(Barèmes!$D$6:$D$28,Barèmes!$A$6:$A$28,"Vitesse — 30 m (s)",Barèmes!$B$6:$B$28,H279,Barèmes!$C$6:$C$28,IF(H279="6ème","Mixte",G279)),"à besoin",IF(R279&gt;=SUMIFS(Barèmes!$E$6:$E$28,Barèmes!$A$6:$A$28,"Vitesse — 30 m (s)",Barèmes!$B$6:$B$28,H279,Barèmes!$C$6:$C$28,IF(H279="6ème","Mixte",G279)),"fragile","satisfaisant"))))</f>
        <v/>
      </c>
      <c r="T279" s="24" t="str">
        <f>IF(OR(R279="",SUMPRODUCT((Barèmes!$A$6:$A$28="Vitesse — 30 m (s)")*(Barèmes!$B$6:$B$28=H279)*(Barèmes!$C$6:$C$28=IF(H279="6ème","Mixte",G279)))=0),"",IF(SUMPRODUCT((Barèmes!$A$6:$A$28="Vitesse — 30 m (s)")*(Barèmes!$B$6:$B$28=H279)*(Barèmes!$C$6:$C$28=IF(H279="6ème","Mixte",G279))*(Barèmes!$J$6:$J$28="+"))&gt;0,IF(R279&lt;=SUMIFS(Barèmes!$F$6:$F$28,Barèmes!$A$6:$A$28,"Vitesse — 30 m (s)",Barèmes!$B$6:$B$28,H279,Barèmes!$C$6:$C$28,IF(H279="6ème","Mixte",G279)),Barèmes!$B$2,IF(R279&lt;=SUMIFS(Barèmes!$G$6:$G$28,Barèmes!$A$6:$A$28,"Vitesse — 30 m (s)",Barèmes!$B$6:$B$28,H279,Barèmes!$C$6:$C$28,IF(H279="6ème","Mixte",G279)),Barèmes!$C$2,IF(R279&lt;=SUMIFS(Barèmes!$H$6:$H$28,Barèmes!$A$6:$A$28,"Vitesse — 30 m (s)",Barèmes!$B$6:$B$28,H279,Barèmes!$C$6:$C$28,IF(H279="6ème","Mixte",G279)),Barèmes!$D$2,IF(R279&lt;=SUMIFS(Barèmes!$I$6:$I$28,Barèmes!$A$6:$A$28,"Vitesse — 30 m (s)",Barèmes!$B$6:$B$28,H279,Barèmes!$C$6:$C$28,IF(H279="6ème","Mixte",G279)),Barèmes!$E$2,Barèmes!$F$2)))),IF(R279&gt;=SUMIFS(Barèmes!$F$6:$F$28,Barèmes!$A$6:$A$28,"Vitesse — 30 m (s)",Barèmes!$B$6:$B$28,H279,Barèmes!$C$6:$C$28,IF(H279="6ème","Mixte",G279)),Barèmes!$B$2,IF(R279&gt;=SUMIFS(Barèmes!$G$6:$G$28,Barèmes!$A$6:$A$28,"Vitesse — 30 m (s)",Barèmes!$B$6:$B$28,H279,Barèmes!$C$6:$C$28,IF(H279="6ème","Mixte",G279)),Barèmes!$C$2,IF(R279&gt;=SUMIFS(Barèmes!$H$6:$H$28,Barèmes!$A$6:$A$28,"Vitesse — 30 m (s)",Barèmes!$B$6:$B$28,H279,Barèmes!$C$6:$C$28,IF(H279="6ème","Mixte",G279)),Barèmes!$D$2,IF(R279&gt;=SUMIFS(Barèmes!$I$6:$I$28,Barèmes!$A$6:$A$28,"Vitesse — 30 m (s)",Barèmes!$B$6:$B$28,H279,Barèmes!$C$6:$C$28,IF(H279="6ème","Mixte",G279)),Barèmes!$E$2,Barèmes!$F$2))))))</f>
        <v/>
      </c>
      <c r="U279" s="22"/>
      <c r="V279" s="25" t="str">
        <f>IF(OR(U279="",SUMPRODUCT((Barèmes!$A$6:$A$28="Vitesse — 50 m (s)")*(Barèmes!$B$6:$B$28=H279)*(Barèmes!$C$6:$C$28=IF(H279="6ème","Mixte",G279)))=0),"",IF(SUMPRODUCT((Barèmes!$A$6:$A$28="Vitesse — 50 m (s)")*(Barèmes!$B$6:$B$28=H279)*(Barèmes!$C$6:$C$28=IF(H279="6ème","Mixte",G279))*(Barèmes!$J$6:$J$28="+"))&gt;0,IF(U279&lt;=SUMIFS(Barèmes!$D$6:$D$28,Barèmes!$A$6:$A$28,"Vitesse — 50 m (s)",Barèmes!$B$6:$B$28,H279,Barèmes!$C$6:$C$28,IF(H279="6ème","Mixte",G279)),"à besoin",IF(U279&lt;=SUMIFS(Barèmes!$E$6:$E$28,Barèmes!$A$6:$A$28,"Vitesse — 50 m (s)",Barèmes!$B$6:$B$28,H279,Barèmes!$C$6:$C$28,IF(H279="6ème","Mixte",G279)),"fragile","satisfaisant")),IF(U279&gt;=SUMIFS(Barèmes!$D$6:$D$28,Barèmes!$A$6:$A$28,"Vitesse — 50 m (s)",Barèmes!$B$6:$B$28,H279,Barèmes!$C$6:$C$28,IF(H279="6ème","Mixte",G279)),"à besoin",IF(U279&gt;=SUMIFS(Barèmes!$E$6:$E$28,Barèmes!$A$6:$A$28,"Vitesse — 50 m (s)",Barèmes!$B$6:$B$28,H279,Barèmes!$C$6:$C$28,IF(H279="6ème","Mixte",G279)),"fragile","satisfaisant"))))</f>
        <v/>
      </c>
      <c r="W279" s="25" t="str">
        <f>IF(OR(U279="",SUMPRODUCT((Barèmes!$A$6:$A$28="Vitesse — 50 m (s)")*(Barèmes!$B$6:$B$28=H279)*(Barèmes!$C$6:$C$28=IF(H279="6ème","Mixte",G279)))=0),"",IF(SUMPRODUCT((Barèmes!$A$6:$A$28="Vitesse — 50 m (s)")*(Barèmes!$B$6:$B$28=H279)*(Barèmes!$C$6:$C$28=IF(H279="6ème","Mixte",G279))*(Barèmes!$J$6:$J$28="+"))&gt;0,IF(U279&lt;=SUMIFS(Barèmes!$F$6:$F$28,Barèmes!$A$6:$A$28,"Vitesse — 50 m (s)",Barèmes!$B$6:$B$28,H279,Barèmes!$C$6:$C$28,IF(H279="6ème","Mixte",G279)),Barèmes!$B$2,IF(U279&lt;=SUMIFS(Barèmes!$G$6:$G$28,Barèmes!$A$6:$A$28,"Vitesse — 50 m (s)",Barèmes!$B$6:$B$28,H279,Barèmes!$C$6:$C$28,IF(H279="6ème","Mixte",G279)),Barèmes!$C$2,IF(U279&lt;=SUMIFS(Barèmes!$H$6:$H$28,Barèmes!$A$6:$A$28,"Vitesse — 50 m (s)",Barèmes!$B$6:$B$28,H279,Barèmes!$C$6:$C$28,IF(H279="6ème","Mixte",G279)),Barèmes!$D$2,IF(U279&lt;=SUMIFS(Barèmes!$I$6:$I$28,Barèmes!$A$6:$A$28,"Vitesse — 50 m (s)",Barèmes!$B$6:$B$28,H279,Barèmes!$C$6:$C$28,IF(H279="6ème","Mixte",G279)),Barèmes!$E$2,Barèmes!$F$2)))),IF(U279&gt;=SUMIFS(Barèmes!$F$6:$F$28,Barèmes!$A$6:$A$28,"Vitesse — 50 m (s)",Barèmes!$B$6:$B$28,H279,Barèmes!$C$6:$C$28,IF(H279="6ème","Mixte",G279)),Barèmes!$B$2,IF(U279&gt;=SUMIFS(Barèmes!$G$6:$G$28,Barèmes!$A$6:$A$28,"Vitesse — 50 m (s)",Barèmes!$B$6:$B$28,H279,Barèmes!$C$6:$C$28,IF(H279="6ème","Mixte",G279)),Barèmes!$C$2,IF(U279&gt;=SUMIFS(Barèmes!$H$6:$H$28,Barèmes!$A$6:$A$28,"Vitesse — 50 m (s)",Barèmes!$B$6:$B$28,H279,Barèmes!$C$6:$C$28,IF(H279="6ème","Mixte",G279)),Barèmes!$D$2,IF(U279&gt;=SUMIFS(Barèmes!$I$6:$I$28,Barèmes!$A$6:$A$28,"Vitesse — 50 m (s)",Barèmes!$B$6:$B$28,H279,Barèmes!$C$6:$C$28,IF(H279="6ème","Mixte",G279)),Barèmes!$E$2,Barèmes!$F$2))))))</f>
        <v/>
      </c>
      <c r="X279" s="18"/>
      <c r="Y279" s="26" t="str" cm="1">
        <f t="array" ref="Y279">IF(OR(X279="",SUMPRODUCT((Barèmes!$A$6:$A$28="Souplesse (score 1-5)")*(Barèmes!$B$6:$B$28=H279)*(Barèmes!$C$6:$C$28=IF(H279="6ème","Mixte",G279)))=0),"",IF(SUMPRODUCT((Barèmes!$A$6:$A$28="Souplesse (score 1-5)")*(Barèmes!$B$6:$B$28=H279)*(Barèmes!$C$6:$C$28=IF(H279="6ème","Mixte",G279))*(Barèmes!$J$6:$J$28="+"))&gt;0,IF(X279&lt;=SUMIFS(Barèmes!$D$6:$D$28,Barèmes!$A$6:$A$28,"Souplesse (score 1-5)",Barèmes!$B$6:$B$28,H279,Barèmes!$C$6:$C$28,IF(H279="6ème","Mixte",G279)),"à besoin",IF(X279&lt;=SUMIFS(Barèmes!$E$6:$E$28,Barèmes!$A$6:$A$28,"Souplesse (score 1-5)",Barèmes!$B$6:$B$28,H279,Barèmes!$C$6:$C$28,IF(H279="6ème","Mixte",G279)),"fragile","satisfaisant")),IF(X279&gt;=SUMIFS(Barèmes!$D$6:$D$28,Barèmes!$A$6:$A$28,"Souplesse (score 1-5)",Barèmes!$B$6:$B$28,H279,Barèmes!$C$6:$C$28,IF(H279="6ème","Mixte",G279)),"à besoin",IF(X279&gt;=SUMIFS(Barèmes!$E$6:$E$28,Barèmes!$A$6:$A$28,"Souplesse (score 1-5)",Barèmes!$B$6:$B$28,H279,Barèmes!$C$6:$C$28,IF(H279="6ème","Mixte",G279)),"fragile","satisfaisant"))))</f>
        <v/>
      </c>
      <c r="Z279" s="26" t="str" cm="1">
        <f t="array" ref="Z279">IF(OR(X279="",SUMPRODUCT((Barèmes!$A$6:$A$28="Souplesse (score 1-5)")*(Barèmes!$B$6:$B$28=H279)*(Barèmes!$C$6:$C$28=IF(H279="6ème","Mixte",G279)))=0),"",IF(SUMPRODUCT((Barèmes!$A$6:$A$28="Souplesse (score 1-5)")*(Barèmes!$B$6:$B$28=H279)*(Barèmes!$C$6:$C$28=IF(H279="6ème","Mixte",G279))*(Barèmes!$J$6:$J$28="+"))&gt;0,IF(X279&lt;=SUMIFS(Barèmes!$F$6:$F$28,Barèmes!$A$6:$A$28,"Souplesse (score 1-5)",Barèmes!$B$6:$B$28,H279,Barèmes!$C$6:$C$28,IF(H279="6ème","Mixte",G279)),Barèmes!$B$2,IF(X279&lt;=SUMIFS(Barèmes!$G$6:$G$28,Barèmes!$A$6:$A$28,"Souplesse (score 1-5)",Barèmes!$B$6:$B$28,H279,Barèmes!$C$6:$C$28,IF(H279="6ème","Mixte",G279)),Barèmes!$C$2,IF(X279&lt;=SUMIFS(Barèmes!$H$6:$H$28,Barèmes!$A$6:$A$28,"Souplesse (score 1-5)",Barèmes!$B$6:$B$28,H279,Barèmes!$C$6:$C$28,IF(H279="6ème","Mixte",G279)),Barèmes!$D$2,IF(X279&lt;=SUMIFS(Barèmes!$I$6:$I$28,Barèmes!$A$6:$A$28,"Souplesse (score 1-5)",Barèmes!$B$6:$B$28,H279,Barèmes!$C$6:$C$28,IF(H279="6ème","Mixte",G279)),Barèmes!$E$2,Barèmes!$F$2)))),IF(X279&gt;=SUMIFS(Barèmes!$F$6:$F$28,Barèmes!$A$6:$A$28,"Souplesse (score 1-5)",Barèmes!$B$6:$B$28,H279,Barèmes!$C$6:$C$28,IF(H279="6ème","Mixte",G279)),Barèmes!$B$2,IF(X279&gt;=SUMIFS(Barèmes!$G$6:$G$28,Barèmes!$A$6:$A$28,"Souplesse (score 1-5)",Barèmes!$B$6:$B$28,H279,Barèmes!$C$6:$C$28,IF(H279="6ème","Mixte",G279)),Barèmes!$C$2,IF(X279&gt;=SUMIFS(Barèmes!$H$6:$H$28,Barèmes!$A$6:$A$28,"Souplesse (score 1-5)",Barèmes!$B$6:$B$28,H279,Barèmes!$C$6:$C$28,IF(H279="6ème","Mixte",G279)),Barèmes!$D$2,IF(X279&gt;=SUMIFS(Barèmes!$I$6:$I$28,Barèmes!$A$6:$A$28,"Souplesse (score 1-5)",Barèmes!$B$6:$B$28,H279,Barèmes!$C$6:$C$28,IF(H279="6ème","Mixte",G279)),Barèmes!$E$2,Barèmes!$F$2))))))</f>
        <v/>
      </c>
      <c r="AA279" s="22"/>
      <c r="AB279" s="27" t="str">
        <f>IF(OR(AA279="",SUMPRODUCT((Barèmes!$A$6:$A$28="Agilité — T-test 974 (s)")*(Barèmes!$B$6:$B$28=H279)*(Barèmes!$C$6:$C$28=IF(H279="6ème","Mixte",G279)))=0),"",IF(SUMPRODUCT((Barèmes!$A$6:$A$28="Agilité — T-test 974 (s)")*(Barèmes!$B$6:$B$28=H279)*(Barèmes!$C$6:$C$28=IF(H279="6ème","Mixte",G279))*(Barèmes!$J$6:$J$28="+"))&gt;0,IF(AA279&lt;=SUMIFS(Barèmes!$D$6:$D$28,Barèmes!$A$6:$A$28,"Agilité — T-test 974 (s)",Barèmes!$B$6:$B$28,H279,Barèmes!$C$6:$C$28,IF(H279="6ème","Mixte",G279)),"à besoin",IF(AA279&lt;=SUMIFS(Barèmes!$E$6:$E$28,Barèmes!$A$6:$A$28,"Agilité — T-test 974 (s)",Barèmes!$B$6:$B$28,H279,Barèmes!$C$6:$C$28,IF(H279="6ème","Mixte",G279)),"fragile","satisfaisant")),IF(AA279&gt;=SUMIFS(Barèmes!$D$6:$D$28,Barèmes!$A$6:$A$28,"Agilité — T-test 974 (s)",Barèmes!$B$6:$B$28,H279,Barèmes!$C$6:$C$28,IF(H279="6ème","Mixte",G279)),"à besoin",IF(AA279&gt;=SUMIFS(Barèmes!$E$6:$E$28,Barèmes!$A$6:$A$28,"Agilité — T-test 974 (s)",Barèmes!$B$6:$B$28,H279,Barèmes!$C$6:$C$28,IF(H279="6ème","Mixte",G279)),"fragile","satisfaisant"))))</f>
        <v/>
      </c>
      <c r="AC279" s="27" t="str">
        <f>IF(OR(AA279="",SUMPRODUCT((Barèmes!$A$6:$A$28="Agilité — T-test 974 (s)")*(Barèmes!$B$6:$B$28=H279)*(Barèmes!$C$6:$C$28=IF(H279="6ème","Mixte",G279)))=0),"",IF(SUMPRODUCT((Barèmes!$A$6:$A$28="Agilité — T-test 974 (s)")*(Barèmes!$B$6:$B$28=H279)*(Barèmes!$C$6:$C$28=IF(H279="6ème","Mixte",G279))*(Barèmes!$J$6:$J$28="+"))&gt;0,IF(AA279&lt;=SUMIFS(Barèmes!$F$6:$F$28,Barèmes!$A$6:$A$28,"Agilité — T-test 974 (s)",Barèmes!$B$6:$B$28,H279,Barèmes!$C$6:$C$28,IF(H279="6ème","Mixte",G279)),Barèmes!$B$2,IF(AA279&lt;=SUMIFS(Barèmes!$G$6:$G$28,Barèmes!$A$6:$A$28,"Agilité — T-test 974 (s)",Barèmes!$B$6:$B$28,H279,Barèmes!$C$6:$C$28,IF(H279="6ème","Mixte",G279)),Barèmes!$C$2,IF(AA279&lt;=SUMIFS(Barèmes!$H$6:$H$28,Barèmes!$A$6:$A$28,"Agilité — T-test 974 (s)",Barèmes!$B$6:$B$28,H279,Barèmes!$C$6:$C$28,IF(H279="6ème","Mixte",G279)),Barèmes!$D$2,IF(AA279&lt;=SUMIFS(Barèmes!$I$6:$I$28,Barèmes!$A$6:$A$28,"Agilité — T-test 974 (s)",Barèmes!$B$6:$B$28,H279,Barèmes!$C$6:$C$28,IF(H279="6ème","Mixte",G279)),Barèmes!$E$2,Barèmes!$F$2)))),IF(AA279&gt;=SUMIFS(Barèmes!$F$6:$F$28,Barèmes!$A$6:$A$28,"Agilité — T-test 974 (s)",Barèmes!$B$6:$B$28,H279,Barèmes!$C$6:$C$28,IF(H279="6ème","Mixte",G279)),Barèmes!$B$2,IF(AA279&gt;=SUMIFS(Barèmes!$G$6:$G$28,Barèmes!$A$6:$A$28,"Agilité — T-test 974 (s)",Barèmes!$B$6:$B$28,H279,Barèmes!$C$6:$C$28,IF(H279="6ème","Mixte",G279)),Barèmes!$C$2,IF(AA279&gt;=SUMIFS(Barèmes!$H$6:$H$28,Barèmes!$A$6:$A$28,"Agilité — T-test 974 (s)",Barèmes!$B$6:$B$28,H279,Barèmes!$C$6:$C$28,IF(H279="6ème","Mixte",G279)),Barèmes!$D$2,IF(AA279&gt;=SUMIFS(Barèmes!$I$6:$I$28,Barèmes!$A$6:$A$28,"Agilité — T-test 974 (s)",Barèmes!$B$6:$B$28,H279,Barèmes!$C$6:$C$28,IF(H279="6ème","Mixte",G279)),Barèmes!$E$2,Barèmes!$F$2))))))</f>
        <v/>
      </c>
      <c r="AD279" s="28" t="str">
        <f t="shared" si="34"/>
        <v/>
      </c>
      <c r="AE279" s="29" t="str">
        <f t="shared" si="35"/>
        <v/>
      </c>
      <c r="AF279" s="30" t="str">
        <f>IF(OR(AD279="",SUMPRODUCT((Barèmes!$A$6:$A$28="Surcoût d'agilité (s) — technique")*(Barèmes!$B$6:$B$28=H279)*(Barèmes!$C$6:$C$28=IF(H279="6ème","Mixte",G279)))=0),"",IF(SUMPRODUCT((Barèmes!$A$6:$A$28="Surcoût d'agilité (s) — technique")*(Barèmes!$B$6:$B$28=H279)*(Barèmes!$C$6:$C$28=IF(H279="6ème","Mixte",G279))*(Barèmes!$J$6:$J$28="+"))&gt;0,IF(AD279&lt;=SUMIFS(Barèmes!$D$6:$D$28,Barèmes!$A$6:$A$28,"Surcoût d'agilité (s) — technique",Barèmes!$B$6:$B$28,H279,Barèmes!$C$6:$C$28,IF(H279="6ème","Mixte",G279)),"à besoin",IF(AD279&lt;=SUMIFS(Barèmes!$E$6:$E$28,Barèmes!$A$6:$A$28,"Surcoût d'agilité (s) — technique",Barèmes!$B$6:$B$28,H279,Barèmes!$C$6:$C$28,IF(H279="6ème","Mixte",G279)),"fragile","satisfaisant")),IF(AD279&gt;=SUMIFS(Barèmes!$D$6:$D$28,Barèmes!$A$6:$A$28,"Surcoût d'agilité (s) — technique",Barèmes!$B$6:$B$28,H279,Barèmes!$C$6:$C$28,IF(H279="6ème","Mixte",G279)),"à besoin",IF(AD279&gt;=SUMIFS(Barèmes!$E$6:$E$28,Barèmes!$A$6:$A$28,"Surcoût d'agilité (s) — technique",Barèmes!$B$6:$B$28,H279,Barèmes!$C$6:$C$28,IF(H279="6ème","Mixte",G279)),"fragile","satisfaisant"))))</f>
        <v/>
      </c>
      <c r="AG279" s="30" t="str">
        <f>IF(OR(AD279="",SUMPRODUCT((Barèmes!$A$6:$A$28="Surcoût d'agilité (s) — technique")*(Barèmes!$B$6:$B$28=H279)*(Barèmes!$C$6:$C$28=IF(H279="6ème","Mixte",G279)))=0),"",IF(SUMPRODUCT((Barèmes!$A$6:$A$28="Surcoût d'agilité (s) — technique")*(Barèmes!$B$6:$B$28=H279)*(Barèmes!$C$6:$C$28=IF(H279="6ème","Mixte",G279))*(Barèmes!$J$6:$J$28="+"))&gt;0,IF(AD279&lt;=SUMIFS(Barèmes!$F$6:$F$28,Barèmes!$A$6:$A$28,"Surcoût d'agilité (s) — technique",Barèmes!$B$6:$B$28,H279,Barèmes!$C$6:$C$28,IF(H279="6ème","Mixte",G279)),Barèmes!$B$2,IF(AD279&lt;=SUMIFS(Barèmes!$G$6:$G$28,Barèmes!$A$6:$A$28,"Surcoût d'agilité (s) — technique",Barèmes!$B$6:$B$28,H279,Barèmes!$C$6:$C$28,IF(H279="6ème","Mixte",G279)),Barèmes!$C$2,IF(AD279&lt;=SUMIFS(Barèmes!$H$6:$H$28,Barèmes!$A$6:$A$28,"Surcoût d'agilité (s) — technique",Barèmes!$B$6:$B$28,H279,Barèmes!$C$6:$C$28,IF(H279="6ème","Mixte",G279)),Barèmes!$D$2,IF(AD279&lt;=SUMIFS(Barèmes!$I$6:$I$28,Barèmes!$A$6:$A$28,"Surcoût d'agilité (s) — technique",Barèmes!$B$6:$B$28,H279,Barèmes!$C$6:$C$28,IF(H279="6ème","Mixte",G279)),Barèmes!$E$2,Barèmes!$F$2)))),IF(AD279&gt;=SUMIFS(Barèmes!$F$6:$F$28,Barèmes!$A$6:$A$28,"Surcoût d'agilité (s) — technique",Barèmes!$B$6:$B$28,H279,Barèmes!$C$6:$C$28,IF(H279="6ème","Mixte",G279)),Barèmes!$B$2,IF(AD279&gt;=SUMIFS(Barèmes!$G$6:$G$28,Barèmes!$A$6:$A$28,"Surcoût d'agilité (s) — technique",Barèmes!$B$6:$B$28,H279,Barèmes!$C$6:$C$28,IF(H279="6ème","Mixte",G279)),Barèmes!$C$2,IF(AD279&gt;=SUMIFS(Barèmes!$H$6:$H$28,Barèmes!$A$6:$A$28,"Surcoût d'agilité (s) — technique",Barèmes!$B$6:$B$28,H279,Barèmes!$C$6:$C$28,IF(H279="6ème","Mixte",G279)),Barèmes!$D$2,IF(AD279&gt;=SUMIFS(Barèmes!$I$6:$I$28,Barèmes!$A$6:$A$28,"Surcoût d'agilité (s) — technique",Barèmes!$B$6:$B$28,H279,Barèmes!$C$6:$C$28,IF(H279="6ème","Mixte",G279)),Barèmes!$E$2,Barèmes!$F$2))))))</f>
        <v/>
      </c>
      <c r="AH279" s="31" t="str">
        <f>IF((IF(N279="",0,1)+IF(Q279="",0,1)+IF(W279="",0,1)+IF(Z279="",0,1)+IF(AC279="",0,1))=0,"",3*IF(N279=Barèmes!$B$2,1,IF(N279=Barèmes!$C$2,2,IF(N279=Barèmes!$D$2,3,IF(N279=Barèmes!$E$2,4,IF(N279=Barèmes!$F$2,5,0)))))+3*IF(Q279=Barèmes!$B$2,1,IF(Q279=Barèmes!$C$2,2,IF(Q279=Barèmes!$D$2,3,IF(Q279=Barèmes!$E$2,4,IF(Q279=Barèmes!$F$2,5,0)))))+2*IF(W279=Barèmes!$B$2,1,IF(W279=Barèmes!$C$2,2,IF(W279=Barèmes!$D$2,3,IF(W279=Barèmes!$E$2,4,IF(W279=Barèmes!$F$2,5,0)))))+1*IF(Z279=Barèmes!$B$2,1,IF(Z279=Barèmes!$C$2,2,IF(Z279=Barèmes!$D$2,3,IF(Z279=Barèmes!$E$2,4,IF(Z279=Barèmes!$F$2,5,0)))))+1*IF(AC279=Barèmes!$B$2,1,IF(AC279=Barèmes!$C$2,2,IF(AC279=Barèmes!$D$2,3,IF(AC279=Barèmes!$E$2,4,IF(AC279=Barèmes!$F$2,5,0))))))</f>
        <v/>
      </c>
      <c r="AI279" s="31"/>
      <c r="AJ279" s="32" t="str">
        <f>IFERROR(INDEX(Croissance!$B$5:$B$604,MATCH(A279,Croissance!$A$5:$A$604,0)),"")</f>
        <v/>
      </c>
      <c r="AK279" s="32" t="str">
        <f>IFERROR(INDEX(Croissance!$C$5:$C$604,MATCH(A279,Croissance!$A$5:$A$604,0)),"")</f>
        <v/>
      </c>
      <c r="AL279" s="32" t="str">
        <f>IFERROR(INDEX(Croissance!$D$5:$D$604,MATCH(A279,Croissance!$A$5:$A$604,0)),"")</f>
        <v/>
      </c>
      <c r="AM279" s="32" t="str">
        <f>IFERROR(INDEX(Croissance!$E$5:$E$604,MATCH(A279,Croissance!$A$5:$A$604,0)),"")</f>
        <v/>
      </c>
      <c r="AO279" s="33">
        <f t="shared" si="40"/>
        <v>0</v>
      </c>
      <c r="AP279" s="33">
        <f t="shared" si="36"/>
        <v>0</v>
      </c>
      <c r="AQ279" s="33">
        <f>IF(A279="",0,IF(AND(OR('Synthèse classe'!$C$2="Tous",C279='Synthèse classe'!$C$2),OR('Synthèse classe'!$C$3="Toutes",D279='Synthèse classe'!$C$3),OR('Synthèse classe'!$C$4="Toutes",AND('Synthèse classe'!$C$4="Dernière",AP279=1),B279=IFERROR(VALUE('Synthèse classe'!$C$4),0))),1,0))</f>
        <v>0</v>
      </c>
      <c r="AR279" s="34" t="str">
        <f t="shared" si="37"/>
        <v/>
      </c>
    </row>
    <row r="280" spans="1:44" x14ac:dyDescent="0.2">
      <c r="A280" s="17" t="str">
        <f t="shared" si="33"/>
        <v/>
      </c>
      <c r="B280" s="18"/>
      <c r="C280" s="19"/>
      <c r="D280" s="19"/>
      <c r="E280" s="19"/>
      <c r="F280" s="19"/>
      <c r="G280" s="19"/>
      <c r="H280" s="17" t="str">
        <f t="shared" si="38"/>
        <v/>
      </c>
      <c r="I280" s="20"/>
      <c r="J280" s="18"/>
      <c r="K280" s="19"/>
      <c r="L280" s="21" t="str">
        <f t="shared" si="39"/>
        <v/>
      </c>
      <c r="M280" s="21" t="str">
        <f>IF(OR(J280="",SUMPRODUCT((Barèmes!$A$6:$A$28="Endurance — Luc Léger (palier)")*(Barèmes!$B$6:$B$28=H280)*(Barèmes!$C$6:$C$28=IF(H280="6ème","Mixte",G280)))=0),"",IF(SUMPRODUCT((Barèmes!$A$6:$A$28="Endurance — Luc Léger (palier)")*(Barèmes!$B$6:$B$28=H280)*(Barèmes!$C$6:$C$28=IF(H280="6ème","Mixte",G280))*(Barèmes!$J$6:$J$28="+"))&gt;0,IF(J280&lt;=SUMIFS(Barèmes!$D$6:$D$28,Barèmes!$A$6:$A$28,"Endurance — Luc Léger (palier)",Barèmes!$B$6:$B$28,H280,Barèmes!$C$6:$C$28,IF(H280="6ème","Mixte",G280)),"à besoin",IF(J280&lt;=SUMIFS(Barèmes!$E$6:$E$28,Barèmes!$A$6:$A$28,"Endurance — Luc Léger (palier)",Barèmes!$B$6:$B$28,H280,Barèmes!$C$6:$C$28,IF(H280="6ème","Mixte",G280)),"fragile","satisfaisant")),IF(J280&gt;=SUMIFS(Barèmes!$D$6:$D$28,Barèmes!$A$6:$A$28,"Endurance — Luc Léger (palier)",Barèmes!$B$6:$B$28,H280,Barèmes!$C$6:$C$28,IF(H280="6ème","Mixte",G280)),"à besoin",IF(J280&gt;=SUMIFS(Barèmes!$E$6:$E$28,Barèmes!$A$6:$A$28,"Endurance — Luc Léger (palier)",Barèmes!$B$6:$B$28,H280,Barèmes!$C$6:$C$28,IF(H280="6ème","Mixte",G280)),"fragile","satisfaisant"))))</f>
        <v/>
      </c>
      <c r="N280" s="21" t="str">
        <f>IF(OR(J280="",SUMPRODUCT((Barèmes!$A$6:$A$28="Endurance — Luc Léger (palier)")*(Barèmes!$B$6:$B$28=H280)*(Barèmes!$C$6:$C$28=IF(H280="6ème","Mixte",G280)))=0),"",IF(SUMPRODUCT((Barèmes!$A$6:$A$28="Endurance — Luc Léger (palier)")*(Barèmes!$B$6:$B$28=H280)*(Barèmes!$C$6:$C$28=IF(H280="6ème","Mixte",G280))*(Barèmes!$J$6:$J$28="+"))&gt;0,IF(J280&lt;=SUMIFS(Barèmes!$F$6:$F$28,Barèmes!$A$6:$A$28,"Endurance — Luc Léger (palier)",Barèmes!$B$6:$B$28,H280,Barèmes!$C$6:$C$28,IF(H280="6ème","Mixte",G280)),Barèmes!$B$2,IF(J280&lt;=SUMIFS(Barèmes!$G$6:$G$28,Barèmes!$A$6:$A$28,"Endurance — Luc Léger (palier)",Barèmes!$B$6:$B$28,H280,Barèmes!$C$6:$C$28,IF(H280="6ème","Mixte",G280)),Barèmes!$C$2,IF(J280&lt;=SUMIFS(Barèmes!$H$6:$H$28,Barèmes!$A$6:$A$28,"Endurance — Luc Léger (palier)",Barèmes!$B$6:$B$28,H280,Barèmes!$C$6:$C$28,IF(H280="6ème","Mixte",G280)),Barèmes!$D$2,IF(J280&lt;=SUMIFS(Barèmes!$I$6:$I$28,Barèmes!$A$6:$A$28,"Endurance — Luc Léger (palier)",Barèmes!$B$6:$B$28,H280,Barèmes!$C$6:$C$28,IF(H280="6ème","Mixte",G280)),Barèmes!$E$2,Barèmes!$F$2)))),IF(J280&gt;=SUMIFS(Barèmes!$F$6:$F$28,Barèmes!$A$6:$A$28,"Endurance — Luc Léger (palier)",Barèmes!$B$6:$B$28,H280,Barèmes!$C$6:$C$28,IF(H280="6ème","Mixte",G280)),Barèmes!$B$2,IF(J280&gt;=SUMIFS(Barèmes!$G$6:$G$28,Barèmes!$A$6:$A$28,"Endurance — Luc Léger (palier)",Barèmes!$B$6:$B$28,H280,Barèmes!$C$6:$C$28,IF(H280="6ème","Mixte",G280)),Barèmes!$C$2,IF(J280&gt;=SUMIFS(Barèmes!$H$6:$H$28,Barèmes!$A$6:$A$28,"Endurance — Luc Léger (palier)",Barèmes!$B$6:$B$28,H280,Barèmes!$C$6:$C$28,IF(H280="6ème","Mixte",G280)),Barèmes!$D$2,IF(J280&gt;=SUMIFS(Barèmes!$I$6:$I$28,Barèmes!$A$6:$A$28,"Endurance — Luc Léger (palier)",Barèmes!$B$6:$B$28,H280,Barèmes!$C$6:$C$28,IF(H280="6ème","Mixte",G280)),Barèmes!$E$2,Barèmes!$F$2))))))</f>
        <v/>
      </c>
      <c r="O280" s="22"/>
      <c r="P280" s="23" t="str">
        <f>IF(OR(O280="",SUMPRODUCT((Barèmes!$A$6:$A$28="Force bas du corps — Saut en longueur (m)")*(Barèmes!$B$6:$B$28=H280)*(Barèmes!$C$6:$C$28=IF(H280="6ème","Mixte",G280)))=0),"",IF(SUMPRODUCT((Barèmes!$A$6:$A$28="Force bas du corps — Saut en longueur (m)")*(Barèmes!$B$6:$B$28=H280)*(Barèmes!$C$6:$C$28=IF(H280="6ème","Mixte",G280))*(Barèmes!$J$6:$J$28="+"))&gt;0,IF(O280&lt;=SUMIFS(Barèmes!$D$6:$D$28,Barèmes!$A$6:$A$28,"Force bas du corps — Saut en longueur (m)",Barèmes!$B$6:$B$28,H280,Barèmes!$C$6:$C$28,IF(H280="6ème","Mixte",G280)),"à besoin",IF(O280&lt;=SUMIFS(Barèmes!$E$6:$E$28,Barèmes!$A$6:$A$28,"Force bas du corps — Saut en longueur (m)",Barèmes!$B$6:$B$28,H280,Barèmes!$C$6:$C$28,IF(H280="6ème","Mixte",G280)),"fragile","satisfaisant")),IF(O280&gt;=SUMIFS(Barèmes!$D$6:$D$28,Barèmes!$A$6:$A$28,"Force bas du corps — Saut en longueur (m)",Barèmes!$B$6:$B$28,H280,Barèmes!$C$6:$C$28,IF(H280="6ème","Mixte",G280)),"à besoin",IF(O280&gt;=SUMIFS(Barèmes!$E$6:$E$28,Barèmes!$A$6:$A$28,"Force bas du corps — Saut en longueur (m)",Barèmes!$B$6:$B$28,H280,Barèmes!$C$6:$C$28,IF(H280="6ème","Mixte",G280)),"fragile","satisfaisant"))))</f>
        <v/>
      </c>
      <c r="Q280" s="23" t="str">
        <f>IF(OR(O280="",SUMPRODUCT((Barèmes!$A$6:$A$28="Force bas du corps — Saut en longueur (m)")*(Barèmes!$B$6:$B$28=H280)*(Barèmes!$C$6:$C$28=IF(H280="6ème","Mixte",G280)))=0),"",IF(SUMPRODUCT((Barèmes!$A$6:$A$28="Force bas du corps — Saut en longueur (m)")*(Barèmes!$B$6:$B$28=H280)*(Barèmes!$C$6:$C$28=IF(H280="6ème","Mixte",G280))*(Barèmes!$J$6:$J$28="+"))&gt;0,IF(O280&lt;=SUMIFS(Barèmes!$F$6:$F$28,Barèmes!$A$6:$A$28,"Force bas du corps — Saut en longueur (m)",Barèmes!$B$6:$B$28,H280,Barèmes!$C$6:$C$28,IF(H280="6ème","Mixte",G280)),Barèmes!$B$2,IF(O280&lt;=SUMIFS(Barèmes!$G$6:$G$28,Barèmes!$A$6:$A$28,"Force bas du corps — Saut en longueur (m)",Barèmes!$B$6:$B$28,H280,Barèmes!$C$6:$C$28,IF(H280="6ème","Mixte",G280)),Barèmes!$C$2,IF(O280&lt;=SUMIFS(Barèmes!$H$6:$H$28,Barèmes!$A$6:$A$28,"Force bas du corps — Saut en longueur (m)",Barèmes!$B$6:$B$28,H280,Barèmes!$C$6:$C$28,IF(H280="6ème","Mixte",G280)),Barèmes!$D$2,IF(O280&lt;=SUMIFS(Barèmes!$I$6:$I$28,Barèmes!$A$6:$A$28,"Force bas du corps — Saut en longueur (m)",Barèmes!$B$6:$B$28,H280,Barèmes!$C$6:$C$28,IF(H280="6ème","Mixte",G280)),Barèmes!$E$2,Barèmes!$F$2)))),IF(O280&gt;=SUMIFS(Barèmes!$F$6:$F$28,Barèmes!$A$6:$A$28,"Force bas du corps — Saut en longueur (m)",Barèmes!$B$6:$B$28,H280,Barèmes!$C$6:$C$28,IF(H280="6ème","Mixte",G280)),Barèmes!$B$2,IF(O280&gt;=SUMIFS(Barèmes!$G$6:$G$28,Barèmes!$A$6:$A$28,"Force bas du corps — Saut en longueur (m)",Barèmes!$B$6:$B$28,H280,Barèmes!$C$6:$C$28,IF(H280="6ème","Mixte",G280)),Barèmes!$C$2,IF(O280&gt;=SUMIFS(Barèmes!$H$6:$H$28,Barèmes!$A$6:$A$28,"Force bas du corps — Saut en longueur (m)",Barèmes!$B$6:$B$28,H280,Barèmes!$C$6:$C$28,IF(H280="6ème","Mixte",G280)),Barèmes!$D$2,IF(O280&gt;=SUMIFS(Barèmes!$I$6:$I$28,Barèmes!$A$6:$A$28,"Force bas du corps — Saut en longueur (m)",Barèmes!$B$6:$B$28,H280,Barèmes!$C$6:$C$28,IF(H280="6ème","Mixte",G280)),Barèmes!$E$2,Barèmes!$F$2))))))</f>
        <v/>
      </c>
      <c r="R280" s="22"/>
      <c r="S280" s="24" t="str">
        <f>IF(OR(R280="",SUMPRODUCT((Barèmes!$A$6:$A$28="Vitesse — 30 m (s)")*(Barèmes!$B$6:$B$28=H280)*(Barèmes!$C$6:$C$28=IF(H280="6ème","Mixte",G280)))=0),"",IF(SUMPRODUCT((Barèmes!$A$6:$A$28="Vitesse — 30 m (s)")*(Barèmes!$B$6:$B$28=H280)*(Barèmes!$C$6:$C$28=IF(H280="6ème","Mixte",G280))*(Barèmes!$J$6:$J$28="+"))&gt;0,IF(R280&lt;=SUMIFS(Barèmes!$D$6:$D$28,Barèmes!$A$6:$A$28,"Vitesse — 30 m (s)",Barèmes!$B$6:$B$28,H280,Barèmes!$C$6:$C$28,IF(H280="6ème","Mixte",G280)),"à besoin",IF(R280&lt;=SUMIFS(Barèmes!$E$6:$E$28,Barèmes!$A$6:$A$28,"Vitesse — 30 m (s)",Barèmes!$B$6:$B$28,H280,Barèmes!$C$6:$C$28,IF(H280="6ème","Mixte",G280)),"fragile","satisfaisant")),IF(R280&gt;=SUMIFS(Barèmes!$D$6:$D$28,Barèmes!$A$6:$A$28,"Vitesse — 30 m (s)",Barèmes!$B$6:$B$28,H280,Barèmes!$C$6:$C$28,IF(H280="6ème","Mixte",G280)),"à besoin",IF(R280&gt;=SUMIFS(Barèmes!$E$6:$E$28,Barèmes!$A$6:$A$28,"Vitesse — 30 m (s)",Barèmes!$B$6:$B$28,H280,Barèmes!$C$6:$C$28,IF(H280="6ème","Mixte",G280)),"fragile","satisfaisant"))))</f>
        <v/>
      </c>
      <c r="T280" s="24" t="str">
        <f>IF(OR(R280="",SUMPRODUCT((Barèmes!$A$6:$A$28="Vitesse — 30 m (s)")*(Barèmes!$B$6:$B$28=H280)*(Barèmes!$C$6:$C$28=IF(H280="6ème","Mixte",G280)))=0),"",IF(SUMPRODUCT((Barèmes!$A$6:$A$28="Vitesse — 30 m (s)")*(Barèmes!$B$6:$B$28=H280)*(Barèmes!$C$6:$C$28=IF(H280="6ème","Mixte",G280))*(Barèmes!$J$6:$J$28="+"))&gt;0,IF(R280&lt;=SUMIFS(Barèmes!$F$6:$F$28,Barèmes!$A$6:$A$28,"Vitesse — 30 m (s)",Barèmes!$B$6:$B$28,H280,Barèmes!$C$6:$C$28,IF(H280="6ème","Mixte",G280)),Barèmes!$B$2,IF(R280&lt;=SUMIFS(Barèmes!$G$6:$G$28,Barèmes!$A$6:$A$28,"Vitesse — 30 m (s)",Barèmes!$B$6:$B$28,H280,Barèmes!$C$6:$C$28,IF(H280="6ème","Mixte",G280)),Barèmes!$C$2,IF(R280&lt;=SUMIFS(Barèmes!$H$6:$H$28,Barèmes!$A$6:$A$28,"Vitesse — 30 m (s)",Barèmes!$B$6:$B$28,H280,Barèmes!$C$6:$C$28,IF(H280="6ème","Mixte",G280)),Barèmes!$D$2,IF(R280&lt;=SUMIFS(Barèmes!$I$6:$I$28,Barèmes!$A$6:$A$28,"Vitesse — 30 m (s)",Barèmes!$B$6:$B$28,H280,Barèmes!$C$6:$C$28,IF(H280="6ème","Mixte",G280)),Barèmes!$E$2,Barèmes!$F$2)))),IF(R280&gt;=SUMIFS(Barèmes!$F$6:$F$28,Barèmes!$A$6:$A$28,"Vitesse — 30 m (s)",Barèmes!$B$6:$B$28,H280,Barèmes!$C$6:$C$28,IF(H280="6ème","Mixte",G280)),Barèmes!$B$2,IF(R280&gt;=SUMIFS(Barèmes!$G$6:$G$28,Barèmes!$A$6:$A$28,"Vitesse — 30 m (s)",Barèmes!$B$6:$B$28,H280,Barèmes!$C$6:$C$28,IF(H280="6ème","Mixte",G280)),Barèmes!$C$2,IF(R280&gt;=SUMIFS(Barèmes!$H$6:$H$28,Barèmes!$A$6:$A$28,"Vitesse — 30 m (s)",Barèmes!$B$6:$B$28,H280,Barèmes!$C$6:$C$28,IF(H280="6ème","Mixte",G280)),Barèmes!$D$2,IF(R280&gt;=SUMIFS(Barèmes!$I$6:$I$28,Barèmes!$A$6:$A$28,"Vitesse — 30 m (s)",Barèmes!$B$6:$B$28,H280,Barèmes!$C$6:$C$28,IF(H280="6ème","Mixte",G280)),Barèmes!$E$2,Barèmes!$F$2))))))</f>
        <v/>
      </c>
      <c r="U280" s="22"/>
      <c r="V280" s="25" t="str">
        <f>IF(OR(U280="",SUMPRODUCT((Barèmes!$A$6:$A$28="Vitesse — 50 m (s)")*(Barèmes!$B$6:$B$28=H280)*(Barèmes!$C$6:$C$28=IF(H280="6ème","Mixte",G280)))=0),"",IF(SUMPRODUCT((Barèmes!$A$6:$A$28="Vitesse — 50 m (s)")*(Barèmes!$B$6:$B$28=H280)*(Barèmes!$C$6:$C$28=IF(H280="6ème","Mixte",G280))*(Barèmes!$J$6:$J$28="+"))&gt;0,IF(U280&lt;=SUMIFS(Barèmes!$D$6:$D$28,Barèmes!$A$6:$A$28,"Vitesse — 50 m (s)",Barèmes!$B$6:$B$28,H280,Barèmes!$C$6:$C$28,IF(H280="6ème","Mixte",G280)),"à besoin",IF(U280&lt;=SUMIFS(Barèmes!$E$6:$E$28,Barèmes!$A$6:$A$28,"Vitesse — 50 m (s)",Barèmes!$B$6:$B$28,H280,Barèmes!$C$6:$C$28,IF(H280="6ème","Mixte",G280)),"fragile","satisfaisant")),IF(U280&gt;=SUMIFS(Barèmes!$D$6:$D$28,Barèmes!$A$6:$A$28,"Vitesse — 50 m (s)",Barèmes!$B$6:$B$28,H280,Barèmes!$C$6:$C$28,IF(H280="6ème","Mixte",G280)),"à besoin",IF(U280&gt;=SUMIFS(Barèmes!$E$6:$E$28,Barèmes!$A$6:$A$28,"Vitesse — 50 m (s)",Barèmes!$B$6:$B$28,H280,Barèmes!$C$6:$C$28,IF(H280="6ème","Mixte",G280)),"fragile","satisfaisant"))))</f>
        <v/>
      </c>
      <c r="W280" s="25" t="str">
        <f>IF(OR(U280="",SUMPRODUCT((Barèmes!$A$6:$A$28="Vitesse — 50 m (s)")*(Barèmes!$B$6:$B$28=H280)*(Barèmes!$C$6:$C$28=IF(H280="6ème","Mixte",G280)))=0),"",IF(SUMPRODUCT((Barèmes!$A$6:$A$28="Vitesse — 50 m (s)")*(Barèmes!$B$6:$B$28=H280)*(Barèmes!$C$6:$C$28=IF(H280="6ème","Mixte",G280))*(Barèmes!$J$6:$J$28="+"))&gt;0,IF(U280&lt;=SUMIFS(Barèmes!$F$6:$F$28,Barèmes!$A$6:$A$28,"Vitesse — 50 m (s)",Barèmes!$B$6:$B$28,H280,Barèmes!$C$6:$C$28,IF(H280="6ème","Mixte",G280)),Barèmes!$B$2,IF(U280&lt;=SUMIFS(Barèmes!$G$6:$G$28,Barèmes!$A$6:$A$28,"Vitesse — 50 m (s)",Barèmes!$B$6:$B$28,H280,Barèmes!$C$6:$C$28,IF(H280="6ème","Mixte",G280)),Barèmes!$C$2,IF(U280&lt;=SUMIFS(Barèmes!$H$6:$H$28,Barèmes!$A$6:$A$28,"Vitesse — 50 m (s)",Barèmes!$B$6:$B$28,H280,Barèmes!$C$6:$C$28,IF(H280="6ème","Mixte",G280)),Barèmes!$D$2,IF(U280&lt;=SUMIFS(Barèmes!$I$6:$I$28,Barèmes!$A$6:$A$28,"Vitesse — 50 m (s)",Barèmes!$B$6:$B$28,H280,Barèmes!$C$6:$C$28,IF(H280="6ème","Mixte",G280)),Barèmes!$E$2,Barèmes!$F$2)))),IF(U280&gt;=SUMIFS(Barèmes!$F$6:$F$28,Barèmes!$A$6:$A$28,"Vitesse — 50 m (s)",Barèmes!$B$6:$B$28,H280,Barèmes!$C$6:$C$28,IF(H280="6ème","Mixte",G280)),Barèmes!$B$2,IF(U280&gt;=SUMIFS(Barèmes!$G$6:$G$28,Barèmes!$A$6:$A$28,"Vitesse — 50 m (s)",Barèmes!$B$6:$B$28,H280,Barèmes!$C$6:$C$28,IF(H280="6ème","Mixte",G280)),Barèmes!$C$2,IF(U280&gt;=SUMIFS(Barèmes!$H$6:$H$28,Barèmes!$A$6:$A$28,"Vitesse — 50 m (s)",Barèmes!$B$6:$B$28,H280,Barèmes!$C$6:$C$28,IF(H280="6ème","Mixte",G280)),Barèmes!$D$2,IF(U280&gt;=SUMIFS(Barèmes!$I$6:$I$28,Barèmes!$A$6:$A$28,"Vitesse — 50 m (s)",Barèmes!$B$6:$B$28,H280,Barèmes!$C$6:$C$28,IF(H280="6ème","Mixte",G280)),Barèmes!$E$2,Barèmes!$F$2))))))</f>
        <v/>
      </c>
      <c r="X280" s="18"/>
      <c r="Y280" s="26" t="str" cm="1">
        <f t="array" ref="Y280">IF(OR(X280="",SUMPRODUCT((Barèmes!$A$6:$A$28="Souplesse (score 1-5)")*(Barèmes!$B$6:$B$28=H280)*(Barèmes!$C$6:$C$28=IF(H280="6ème","Mixte",G280)))=0),"",IF(SUMPRODUCT((Barèmes!$A$6:$A$28="Souplesse (score 1-5)")*(Barèmes!$B$6:$B$28=H280)*(Barèmes!$C$6:$C$28=IF(H280="6ème","Mixte",G280))*(Barèmes!$J$6:$J$28="+"))&gt;0,IF(X280&lt;=SUMIFS(Barèmes!$D$6:$D$28,Barèmes!$A$6:$A$28,"Souplesse (score 1-5)",Barèmes!$B$6:$B$28,H280,Barèmes!$C$6:$C$28,IF(H280="6ème","Mixte",G280)),"à besoin",IF(X280&lt;=SUMIFS(Barèmes!$E$6:$E$28,Barèmes!$A$6:$A$28,"Souplesse (score 1-5)",Barèmes!$B$6:$B$28,H280,Barèmes!$C$6:$C$28,IF(H280="6ème","Mixte",G280)),"fragile","satisfaisant")),IF(X280&gt;=SUMIFS(Barèmes!$D$6:$D$28,Barèmes!$A$6:$A$28,"Souplesse (score 1-5)",Barèmes!$B$6:$B$28,H280,Barèmes!$C$6:$C$28,IF(H280="6ème","Mixte",G280)),"à besoin",IF(X280&gt;=SUMIFS(Barèmes!$E$6:$E$28,Barèmes!$A$6:$A$28,"Souplesse (score 1-5)",Barèmes!$B$6:$B$28,H280,Barèmes!$C$6:$C$28,IF(H280="6ème","Mixte",G280)),"fragile","satisfaisant"))))</f>
        <v/>
      </c>
      <c r="Z280" s="26" t="str" cm="1">
        <f t="array" ref="Z280">IF(OR(X280="",SUMPRODUCT((Barèmes!$A$6:$A$28="Souplesse (score 1-5)")*(Barèmes!$B$6:$B$28=H280)*(Barèmes!$C$6:$C$28=IF(H280="6ème","Mixte",G280)))=0),"",IF(SUMPRODUCT((Barèmes!$A$6:$A$28="Souplesse (score 1-5)")*(Barèmes!$B$6:$B$28=H280)*(Barèmes!$C$6:$C$28=IF(H280="6ème","Mixte",G280))*(Barèmes!$J$6:$J$28="+"))&gt;0,IF(X280&lt;=SUMIFS(Barèmes!$F$6:$F$28,Barèmes!$A$6:$A$28,"Souplesse (score 1-5)",Barèmes!$B$6:$B$28,H280,Barèmes!$C$6:$C$28,IF(H280="6ème","Mixte",G280)),Barèmes!$B$2,IF(X280&lt;=SUMIFS(Barèmes!$G$6:$G$28,Barèmes!$A$6:$A$28,"Souplesse (score 1-5)",Barèmes!$B$6:$B$28,H280,Barèmes!$C$6:$C$28,IF(H280="6ème","Mixte",G280)),Barèmes!$C$2,IF(X280&lt;=SUMIFS(Barèmes!$H$6:$H$28,Barèmes!$A$6:$A$28,"Souplesse (score 1-5)",Barèmes!$B$6:$B$28,H280,Barèmes!$C$6:$C$28,IF(H280="6ème","Mixte",G280)),Barèmes!$D$2,IF(X280&lt;=SUMIFS(Barèmes!$I$6:$I$28,Barèmes!$A$6:$A$28,"Souplesse (score 1-5)",Barèmes!$B$6:$B$28,H280,Barèmes!$C$6:$C$28,IF(H280="6ème","Mixte",G280)),Barèmes!$E$2,Barèmes!$F$2)))),IF(X280&gt;=SUMIFS(Barèmes!$F$6:$F$28,Barèmes!$A$6:$A$28,"Souplesse (score 1-5)",Barèmes!$B$6:$B$28,H280,Barèmes!$C$6:$C$28,IF(H280="6ème","Mixte",G280)),Barèmes!$B$2,IF(X280&gt;=SUMIFS(Barèmes!$G$6:$G$28,Barèmes!$A$6:$A$28,"Souplesse (score 1-5)",Barèmes!$B$6:$B$28,H280,Barèmes!$C$6:$C$28,IF(H280="6ème","Mixte",G280)),Barèmes!$C$2,IF(X280&gt;=SUMIFS(Barèmes!$H$6:$H$28,Barèmes!$A$6:$A$28,"Souplesse (score 1-5)",Barèmes!$B$6:$B$28,H280,Barèmes!$C$6:$C$28,IF(H280="6ème","Mixte",G280)),Barèmes!$D$2,IF(X280&gt;=SUMIFS(Barèmes!$I$6:$I$28,Barèmes!$A$6:$A$28,"Souplesse (score 1-5)",Barèmes!$B$6:$B$28,H280,Barèmes!$C$6:$C$28,IF(H280="6ème","Mixte",G280)),Barèmes!$E$2,Barèmes!$F$2))))))</f>
        <v/>
      </c>
      <c r="AA280" s="22"/>
      <c r="AB280" s="27" t="str">
        <f>IF(OR(AA280="",SUMPRODUCT((Barèmes!$A$6:$A$28="Agilité — T-test 974 (s)")*(Barèmes!$B$6:$B$28=H280)*(Barèmes!$C$6:$C$28=IF(H280="6ème","Mixte",G280)))=0),"",IF(SUMPRODUCT((Barèmes!$A$6:$A$28="Agilité — T-test 974 (s)")*(Barèmes!$B$6:$B$28=H280)*(Barèmes!$C$6:$C$28=IF(H280="6ème","Mixte",G280))*(Barèmes!$J$6:$J$28="+"))&gt;0,IF(AA280&lt;=SUMIFS(Barèmes!$D$6:$D$28,Barèmes!$A$6:$A$28,"Agilité — T-test 974 (s)",Barèmes!$B$6:$B$28,H280,Barèmes!$C$6:$C$28,IF(H280="6ème","Mixte",G280)),"à besoin",IF(AA280&lt;=SUMIFS(Barèmes!$E$6:$E$28,Barèmes!$A$6:$A$28,"Agilité — T-test 974 (s)",Barèmes!$B$6:$B$28,H280,Barèmes!$C$6:$C$28,IF(H280="6ème","Mixte",G280)),"fragile","satisfaisant")),IF(AA280&gt;=SUMIFS(Barèmes!$D$6:$D$28,Barèmes!$A$6:$A$28,"Agilité — T-test 974 (s)",Barèmes!$B$6:$B$28,H280,Barèmes!$C$6:$C$28,IF(H280="6ème","Mixte",G280)),"à besoin",IF(AA280&gt;=SUMIFS(Barèmes!$E$6:$E$28,Barèmes!$A$6:$A$28,"Agilité — T-test 974 (s)",Barèmes!$B$6:$B$28,H280,Barèmes!$C$6:$C$28,IF(H280="6ème","Mixte",G280)),"fragile","satisfaisant"))))</f>
        <v/>
      </c>
      <c r="AC280" s="27" t="str">
        <f>IF(OR(AA280="",SUMPRODUCT((Barèmes!$A$6:$A$28="Agilité — T-test 974 (s)")*(Barèmes!$B$6:$B$28=H280)*(Barèmes!$C$6:$C$28=IF(H280="6ème","Mixte",G280)))=0),"",IF(SUMPRODUCT((Barèmes!$A$6:$A$28="Agilité — T-test 974 (s)")*(Barèmes!$B$6:$B$28=H280)*(Barèmes!$C$6:$C$28=IF(H280="6ème","Mixte",G280))*(Barèmes!$J$6:$J$28="+"))&gt;0,IF(AA280&lt;=SUMIFS(Barèmes!$F$6:$F$28,Barèmes!$A$6:$A$28,"Agilité — T-test 974 (s)",Barèmes!$B$6:$B$28,H280,Barèmes!$C$6:$C$28,IF(H280="6ème","Mixte",G280)),Barèmes!$B$2,IF(AA280&lt;=SUMIFS(Barèmes!$G$6:$G$28,Barèmes!$A$6:$A$28,"Agilité — T-test 974 (s)",Barèmes!$B$6:$B$28,H280,Barèmes!$C$6:$C$28,IF(H280="6ème","Mixte",G280)),Barèmes!$C$2,IF(AA280&lt;=SUMIFS(Barèmes!$H$6:$H$28,Barèmes!$A$6:$A$28,"Agilité — T-test 974 (s)",Barèmes!$B$6:$B$28,H280,Barèmes!$C$6:$C$28,IF(H280="6ème","Mixte",G280)),Barèmes!$D$2,IF(AA280&lt;=SUMIFS(Barèmes!$I$6:$I$28,Barèmes!$A$6:$A$28,"Agilité — T-test 974 (s)",Barèmes!$B$6:$B$28,H280,Barèmes!$C$6:$C$28,IF(H280="6ème","Mixte",G280)),Barèmes!$E$2,Barèmes!$F$2)))),IF(AA280&gt;=SUMIFS(Barèmes!$F$6:$F$28,Barèmes!$A$6:$A$28,"Agilité — T-test 974 (s)",Barèmes!$B$6:$B$28,H280,Barèmes!$C$6:$C$28,IF(H280="6ème","Mixte",G280)),Barèmes!$B$2,IF(AA280&gt;=SUMIFS(Barèmes!$G$6:$G$28,Barèmes!$A$6:$A$28,"Agilité — T-test 974 (s)",Barèmes!$B$6:$B$28,H280,Barèmes!$C$6:$C$28,IF(H280="6ème","Mixte",G280)),Barèmes!$C$2,IF(AA280&gt;=SUMIFS(Barèmes!$H$6:$H$28,Barèmes!$A$6:$A$28,"Agilité — T-test 974 (s)",Barèmes!$B$6:$B$28,H280,Barèmes!$C$6:$C$28,IF(H280="6ème","Mixte",G280)),Barèmes!$D$2,IF(AA280&gt;=SUMIFS(Barèmes!$I$6:$I$28,Barèmes!$A$6:$A$28,"Agilité — T-test 974 (s)",Barèmes!$B$6:$B$28,H280,Barèmes!$C$6:$C$28,IF(H280="6ème","Mixte",G280)),Barèmes!$E$2,Barèmes!$F$2))))))</f>
        <v/>
      </c>
      <c r="AD280" s="28" t="str">
        <f t="shared" si="34"/>
        <v/>
      </c>
      <c r="AE280" s="29" t="str">
        <f t="shared" si="35"/>
        <v/>
      </c>
      <c r="AF280" s="30" t="str">
        <f>IF(OR(AD280="",SUMPRODUCT((Barèmes!$A$6:$A$28="Surcoût d'agilité (s) — technique")*(Barèmes!$B$6:$B$28=H280)*(Barèmes!$C$6:$C$28=IF(H280="6ème","Mixte",G280)))=0),"",IF(SUMPRODUCT((Barèmes!$A$6:$A$28="Surcoût d'agilité (s) — technique")*(Barèmes!$B$6:$B$28=H280)*(Barèmes!$C$6:$C$28=IF(H280="6ème","Mixte",G280))*(Barèmes!$J$6:$J$28="+"))&gt;0,IF(AD280&lt;=SUMIFS(Barèmes!$D$6:$D$28,Barèmes!$A$6:$A$28,"Surcoût d'agilité (s) — technique",Barèmes!$B$6:$B$28,H280,Barèmes!$C$6:$C$28,IF(H280="6ème","Mixte",G280)),"à besoin",IF(AD280&lt;=SUMIFS(Barèmes!$E$6:$E$28,Barèmes!$A$6:$A$28,"Surcoût d'agilité (s) — technique",Barèmes!$B$6:$B$28,H280,Barèmes!$C$6:$C$28,IF(H280="6ème","Mixte",G280)),"fragile","satisfaisant")),IF(AD280&gt;=SUMIFS(Barèmes!$D$6:$D$28,Barèmes!$A$6:$A$28,"Surcoût d'agilité (s) — technique",Barèmes!$B$6:$B$28,H280,Barèmes!$C$6:$C$28,IF(H280="6ème","Mixte",G280)),"à besoin",IF(AD280&gt;=SUMIFS(Barèmes!$E$6:$E$28,Barèmes!$A$6:$A$28,"Surcoût d'agilité (s) — technique",Barèmes!$B$6:$B$28,H280,Barèmes!$C$6:$C$28,IF(H280="6ème","Mixte",G280)),"fragile","satisfaisant"))))</f>
        <v/>
      </c>
      <c r="AG280" s="30" t="str">
        <f>IF(OR(AD280="",SUMPRODUCT((Barèmes!$A$6:$A$28="Surcoût d'agilité (s) — technique")*(Barèmes!$B$6:$B$28=H280)*(Barèmes!$C$6:$C$28=IF(H280="6ème","Mixte",G280)))=0),"",IF(SUMPRODUCT((Barèmes!$A$6:$A$28="Surcoût d'agilité (s) — technique")*(Barèmes!$B$6:$B$28=H280)*(Barèmes!$C$6:$C$28=IF(H280="6ème","Mixte",G280))*(Barèmes!$J$6:$J$28="+"))&gt;0,IF(AD280&lt;=SUMIFS(Barèmes!$F$6:$F$28,Barèmes!$A$6:$A$28,"Surcoût d'agilité (s) — technique",Barèmes!$B$6:$B$28,H280,Barèmes!$C$6:$C$28,IF(H280="6ème","Mixte",G280)),Barèmes!$B$2,IF(AD280&lt;=SUMIFS(Barèmes!$G$6:$G$28,Barèmes!$A$6:$A$28,"Surcoût d'agilité (s) — technique",Barèmes!$B$6:$B$28,H280,Barèmes!$C$6:$C$28,IF(H280="6ème","Mixte",G280)),Barèmes!$C$2,IF(AD280&lt;=SUMIFS(Barèmes!$H$6:$H$28,Barèmes!$A$6:$A$28,"Surcoût d'agilité (s) — technique",Barèmes!$B$6:$B$28,H280,Barèmes!$C$6:$C$28,IF(H280="6ème","Mixte",G280)),Barèmes!$D$2,IF(AD280&lt;=SUMIFS(Barèmes!$I$6:$I$28,Barèmes!$A$6:$A$28,"Surcoût d'agilité (s) — technique",Barèmes!$B$6:$B$28,H280,Barèmes!$C$6:$C$28,IF(H280="6ème","Mixte",G280)),Barèmes!$E$2,Barèmes!$F$2)))),IF(AD280&gt;=SUMIFS(Barèmes!$F$6:$F$28,Barèmes!$A$6:$A$28,"Surcoût d'agilité (s) — technique",Barèmes!$B$6:$B$28,H280,Barèmes!$C$6:$C$28,IF(H280="6ème","Mixte",G280)),Barèmes!$B$2,IF(AD280&gt;=SUMIFS(Barèmes!$G$6:$G$28,Barèmes!$A$6:$A$28,"Surcoût d'agilité (s) — technique",Barèmes!$B$6:$B$28,H280,Barèmes!$C$6:$C$28,IF(H280="6ème","Mixte",G280)),Barèmes!$C$2,IF(AD280&gt;=SUMIFS(Barèmes!$H$6:$H$28,Barèmes!$A$6:$A$28,"Surcoût d'agilité (s) — technique",Barèmes!$B$6:$B$28,H280,Barèmes!$C$6:$C$28,IF(H280="6ème","Mixte",G280)),Barèmes!$D$2,IF(AD280&gt;=SUMIFS(Barèmes!$I$6:$I$28,Barèmes!$A$6:$A$28,"Surcoût d'agilité (s) — technique",Barèmes!$B$6:$B$28,H280,Barèmes!$C$6:$C$28,IF(H280="6ème","Mixte",G280)),Barèmes!$E$2,Barèmes!$F$2))))))</f>
        <v/>
      </c>
      <c r="AH280" s="31" t="str">
        <f>IF((IF(N280="",0,1)+IF(Q280="",0,1)+IF(W280="",0,1)+IF(Z280="",0,1)+IF(AC280="",0,1))=0,"",3*IF(N280=Barèmes!$B$2,1,IF(N280=Barèmes!$C$2,2,IF(N280=Barèmes!$D$2,3,IF(N280=Barèmes!$E$2,4,IF(N280=Barèmes!$F$2,5,0)))))+3*IF(Q280=Barèmes!$B$2,1,IF(Q280=Barèmes!$C$2,2,IF(Q280=Barèmes!$D$2,3,IF(Q280=Barèmes!$E$2,4,IF(Q280=Barèmes!$F$2,5,0)))))+2*IF(W280=Barèmes!$B$2,1,IF(W280=Barèmes!$C$2,2,IF(W280=Barèmes!$D$2,3,IF(W280=Barèmes!$E$2,4,IF(W280=Barèmes!$F$2,5,0)))))+1*IF(Z280=Barèmes!$B$2,1,IF(Z280=Barèmes!$C$2,2,IF(Z280=Barèmes!$D$2,3,IF(Z280=Barèmes!$E$2,4,IF(Z280=Barèmes!$F$2,5,0)))))+1*IF(AC280=Barèmes!$B$2,1,IF(AC280=Barèmes!$C$2,2,IF(AC280=Barèmes!$D$2,3,IF(AC280=Barèmes!$E$2,4,IF(AC280=Barèmes!$F$2,5,0))))))</f>
        <v/>
      </c>
      <c r="AI280" s="31"/>
      <c r="AJ280" s="32" t="str">
        <f>IFERROR(INDEX(Croissance!$B$5:$B$604,MATCH(A280,Croissance!$A$5:$A$604,0)),"")</f>
        <v/>
      </c>
      <c r="AK280" s="32" t="str">
        <f>IFERROR(INDEX(Croissance!$C$5:$C$604,MATCH(A280,Croissance!$A$5:$A$604,0)),"")</f>
        <v/>
      </c>
      <c r="AL280" s="32" t="str">
        <f>IFERROR(INDEX(Croissance!$D$5:$D$604,MATCH(A280,Croissance!$A$5:$A$604,0)),"")</f>
        <v/>
      </c>
      <c r="AM280" s="32" t="str">
        <f>IFERROR(INDEX(Croissance!$E$5:$E$604,MATCH(A280,Croissance!$A$5:$A$604,0)),"")</f>
        <v/>
      </c>
      <c r="AO280" s="33">
        <f t="shared" si="40"/>
        <v>0</v>
      </c>
      <c r="AP280" s="33">
        <f t="shared" si="36"/>
        <v>0</v>
      </c>
      <c r="AQ280" s="33">
        <f>IF(A280="",0,IF(AND(OR('Synthèse classe'!$C$2="Tous",C280='Synthèse classe'!$C$2),OR('Synthèse classe'!$C$3="Toutes",D280='Synthèse classe'!$C$3),OR('Synthèse classe'!$C$4="Toutes",AND('Synthèse classe'!$C$4="Dernière",AP280=1),B280=IFERROR(VALUE('Synthèse classe'!$C$4),0))),1,0))</f>
        <v>0</v>
      </c>
      <c r="AR280" s="34" t="str">
        <f t="shared" si="37"/>
        <v/>
      </c>
    </row>
    <row r="281" spans="1:44" x14ac:dyDescent="0.2">
      <c r="A281" s="17" t="str">
        <f t="shared" si="33"/>
        <v/>
      </c>
      <c r="B281" s="18"/>
      <c r="C281" s="19"/>
      <c r="D281" s="19"/>
      <c r="E281" s="19"/>
      <c r="F281" s="19"/>
      <c r="G281" s="19"/>
      <c r="H281" s="17" t="str">
        <f t="shared" si="38"/>
        <v/>
      </c>
      <c r="I281" s="20"/>
      <c r="J281" s="18"/>
      <c r="K281" s="19"/>
      <c r="L281" s="21" t="str">
        <f t="shared" si="39"/>
        <v/>
      </c>
      <c r="M281" s="21" t="str">
        <f>IF(OR(J281="",SUMPRODUCT((Barèmes!$A$6:$A$28="Endurance — Luc Léger (palier)")*(Barèmes!$B$6:$B$28=H281)*(Barèmes!$C$6:$C$28=IF(H281="6ème","Mixte",G281)))=0),"",IF(SUMPRODUCT((Barèmes!$A$6:$A$28="Endurance — Luc Léger (palier)")*(Barèmes!$B$6:$B$28=H281)*(Barèmes!$C$6:$C$28=IF(H281="6ème","Mixte",G281))*(Barèmes!$J$6:$J$28="+"))&gt;0,IF(J281&lt;=SUMIFS(Barèmes!$D$6:$D$28,Barèmes!$A$6:$A$28,"Endurance — Luc Léger (palier)",Barèmes!$B$6:$B$28,H281,Barèmes!$C$6:$C$28,IF(H281="6ème","Mixte",G281)),"à besoin",IF(J281&lt;=SUMIFS(Barèmes!$E$6:$E$28,Barèmes!$A$6:$A$28,"Endurance — Luc Léger (palier)",Barèmes!$B$6:$B$28,H281,Barèmes!$C$6:$C$28,IF(H281="6ème","Mixte",G281)),"fragile","satisfaisant")),IF(J281&gt;=SUMIFS(Barèmes!$D$6:$D$28,Barèmes!$A$6:$A$28,"Endurance — Luc Léger (palier)",Barèmes!$B$6:$B$28,H281,Barèmes!$C$6:$C$28,IF(H281="6ème","Mixte",G281)),"à besoin",IF(J281&gt;=SUMIFS(Barèmes!$E$6:$E$28,Barèmes!$A$6:$A$28,"Endurance — Luc Léger (palier)",Barèmes!$B$6:$B$28,H281,Barèmes!$C$6:$C$28,IF(H281="6ème","Mixte",G281)),"fragile","satisfaisant"))))</f>
        <v/>
      </c>
      <c r="N281" s="21" t="str">
        <f>IF(OR(J281="",SUMPRODUCT((Barèmes!$A$6:$A$28="Endurance — Luc Léger (palier)")*(Barèmes!$B$6:$B$28=H281)*(Barèmes!$C$6:$C$28=IF(H281="6ème","Mixte",G281)))=0),"",IF(SUMPRODUCT((Barèmes!$A$6:$A$28="Endurance — Luc Léger (palier)")*(Barèmes!$B$6:$B$28=H281)*(Barèmes!$C$6:$C$28=IF(H281="6ème","Mixte",G281))*(Barèmes!$J$6:$J$28="+"))&gt;0,IF(J281&lt;=SUMIFS(Barèmes!$F$6:$F$28,Barèmes!$A$6:$A$28,"Endurance — Luc Léger (palier)",Barèmes!$B$6:$B$28,H281,Barèmes!$C$6:$C$28,IF(H281="6ème","Mixte",G281)),Barèmes!$B$2,IF(J281&lt;=SUMIFS(Barèmes!$G$6:$G$28,Barèmes!$A$6:$A$28,"Endurance — Luc Léger (palier)",Barèmes!$B$6:$B$28,H281,Barèmes!$C$6:$C$28,IF(H281="6ème","Mixte",G281)),Barèmes!$C$2,IF(J281&lt;=SUMIFS(Barèmes!$H$6:$H$28,Barèmes!$A$6:$A$28,"Endurance — Luc Léger (palier)",Barèmes!$B$6:$B$28,H281,Barèmes!$C$6:$C$28,IF(H281="6ème","Mixte",G281)),Barèmes!$D$2,IF(J281&lt;=SUMIFS(Barèmes!$I$6:$I$28,Barèmes!$A$6:$A$28,"Endurance — Luc Léger (palier)",Barèmes!$B$6:$B$28,H281,Barèmes!$C$6:$C$28,IF(H281="6ème","Mixte",G281)),Barèmes!$E$2,Barèmes!$F$2)))),IF(J281&gt;=SUMIFS(Barèmes!$F$6:$F$28,Barèmes!$A$6:$A$28,"Endurance — Luc Léger (palier)",Barèmes!$B$6:$B$28,H281,Barèmes!$C$6:$C$28,IF(H281="6ème","Mixte",G281)),Barèmes!$B$2,IF(J281&gt;=SUMIFS(Barèmes!$G$6:$G$28,Barèmes!$A$6:$A$28,"Endurance — Luc Léger (palier)",Barèmes!$B$6:$B$28,H281,Barèmes!$C$6:$C$28,IF(H281="6ème","Mixte",G281)),Barèmes!$C$2,IF(J281&gt;=SUMIFS(Barèmes!$H$6:$H$28,Barèmes!$A$6:$A$28,"Endurance — Luc Léger (palier)",Barèmes!$B$6:$B$28,H281,Barèmes!$C$6:$C$28,IF(H281="6ème","Mixte",G281)),Barèmes!$D$2,IF(J281&gt;=SUMIFS(Barèmes!$I$6:$I$28,Barèmes!$A$6:$A$28,"Endurance — Luc Léger (palier)",Barèmes!$B$6:$B$28,H281,Barèmes!$C$6:$C$28,IF(H281="6ème","Mixte",G281)),Barèmes!$E$2,Barèmes!$F$2))))))</f>
        <v/>
      </c>
      <c r="O281" s="22"/>
      <c r="P281" s="23" t="str">
        <f>IF(OR(O281="",SUMPRODUCT((Barèmes!$A$6:$A$28="Force bas du corps — Saut en longueur (m)")*(Barèmes!$B$6:$B$28=H281)*(Barèmes!$C$6:$C$28=IF(H281="6ème","Mixte",G281)))=0),"",IF(SUMPRODUCT((Barèmes!$A$6:$A$28="Force bas du corps — Saut en longueur (m)")*(Barèmes!$B$6:$B$28=H281)*(Barèmes!$C$6:$C$28=IF(H281="6ème","Mixte",G281))*(Barèmes!$J$6:$J$28="+"))&gt;0,IF(O281&lt;=SUMIFS(Barèmes!$D$6:$D$28,Barèmes!$A$6:$A$28,"Force bas du corps — Saut en longueur (m)",Barèmes!$B$6:$B$28,H281,Barèmes!$C$6:$C$28,IF(H281="6ème","Mixte",G281)),"à besoin",IF(O281&lt;=SUMIFS(Barèmes!$E$6:$E$28,Barèmes!$A$6:$A$28,"Force bas du corps — Saut en longueur (m)",Barèmes!$B$6:$B$28,H281,Barèmes!$C$6:$C$28,IF(H281="6ème","Mixte",G281)),"fragile","satisfaisant")),IF(O281&gt;=SUMIFS(Barèmes!$D$6:$D$28,Barèmes!$A$6:$A$28,"Force bas du corps — Saut en longueur (m)",Barèmes!$B$6:$B$28,H281,Barèmes!$C$6:$C$28,IF(H281="6ème","Mixte",G281)),"à besoin",IF(O281&gt;=SUMIFS(Barèmes!$E$6:$E$28,Barèmes!$A$6:$A$28,"Force bas du corps — Saut en longueur (m)",Barèmes!$B$6:$B$28,H281,Barèmes!$C$6:$C$28,IF(H281="6ème","Mixte",G281)),"fragile","satisfaisant"))))</f>
        <v/>
      </c>
      <c r="Q281" s="23" t="str">
        <f>IF(OR(O281="",SUMPRODUCT((Barèmes!$A$6:$A$28="Force bas du corps — Saut en longueur (m)")*(Barèmes!$B$6:$B$28=H281)*(Barèmes!$C$6:$C$28=IF(H281="6ème","Mixte",G281)))=0),"",IF(SUMPRODUCT((Barèmes!$A$6:$A$28="Force bas du corps — Saut en longueur (m)")*(Barèmes!$B$6:$B$28=H281)*(Barèmes!$C$6:$C$28=IF(H281="6ème","Mixte",G281))*(Barèmes!$J$6:$J$28="+"))&gt;0,IF(O281&lt;=SUMIFS(Barèmes!$F$6:$F$28,Barèmes!$A$6:$A$28,"Force bas du corps — Saut en longueur (m)",Barèmes!$B$6:$B$28,H281,Barèmes!$C$6:$C$28,IF(H281="6ème","Mixte",G281)),Barèmes!$B$2,IF(O281&lt;=SUMIFS(Barèmes!$G$6:$G$28,Barèmes!$A$6:$A$28,"Force bas du corps — Saut en longueur (m)",Barèmes!$B$6:$B$28,H281,Barèmes!$C$6:$C$28,IF(H281="6ème","Mixte",G281)),Barèmes!$C$2,IF(O281&lt;=SUMIFS(Barèmes!$H$6:$H$28,Barèmes!$A$6:$A$28,"Force bas du corps — Saut en longueur (m)",Barèmes!$B$6:$B$28,H281,Barèmes!$C$6:$C$28,IF(H281="6ème","Mixte",G281)),Barèmes!$D$2,IF(O281&lt;=SUMIFS(Barèmes!$I$6:$I$28,Barèmes!$A$6:$A$28,"Force bas du corps — Saut en longueur (m)",Barèmes!$B$6:$B$28,H281,Barèmes!$C$6:$C$28,IF(H281="6ème","Mixte",G281)),Barèmes!$E$2,Barèmes!$F$2)))),IF(O281&gt;=SUMIFS(Barèmes!$F$6:$F$28,Barèmes!$A$6:$A$28,"Force bas du corps — Saut en longueur (m)",Barèmes!$B$6:$B$28,H281,Barèmes!$C$6:$C$28,IF(H281="6ème","Mixte",G281)),Barèmes!$B$2,IF(O281&gt;=SUMIFS(Barèmes!$G$6:$G$28,Barèmes!$A$6:$A$28,"Force bas du corps — Saut en longueur (m)",Barèmes!$B$6:$B$28,H281,Barèmes!$C$6:$C$28,IF(H281="6ème","Mixte",G281)),Barèmes!$C$2,IF(O281&gt;=SUMIFS(Barèmes!$H$6:$H$28,Barèmes!$A$6:$A$28,"Force bas du corps — Saut en longueur (m)",Barèmes!$B$6:$B$28,H281,Barèmes!$C$6:$C$28,IF(H281="6ème","Mixte",G281)),Barèmes!$D$2,IF(O281&gt;=SUMIFS(Barèmes!$I$6:$I$28,Barèmes!$A$6:$A$28,"Force bas du corps — Saut en longueur (m)",Barèmes!$B$6:$B$28,H281,Barèmes!$C$6:$C$28,IF(H281="6ème","Mixte",G281)),Barèmes!$E$2,Barèmes!$F$2))))))</f>
        <v/>
      </c>
      <c r="R281" s="22"/>
      <c r="S281" s="24" t="str">
        <f>IF(OR(R281="",SUMPRODUCT((Barèmes!$A$6:$A$28="Vitesse — 30 m (s)")*(Barèmes!$B$6:$B$28=H281)*(Barèmes!$C$6:$C$28=IF(H281="6ème","Mixte",G281)))=0),"",IF(SUMPRODUCT((Barèmes!$A$6:$A$28="Vitesse — 30 m (s)")*(Barèmes!$B$6:$B$28=H281)*(Barèmes!$C$6:$C$28=IF(H281="6ème","Mixte",G281))*(Barèmes!$J$6:$J$28="+"))&gt;0,IF(R281&lt;=SUMIFS(Barèmes!$D$6:$D$28,Barèmes!$A$6:$A$28,"Vitesse — 30 m (s)",Barèmes!$B$6:$B$28,H281,Barèmes!$C$6:$C$28,IF(H281="6ème","Mixte",G281)),"à besoin",IF(R281&lt;=SUMIFS(Barèmes!$E$6:$E$28,Barèmes!$A$6:$A$28,"Vitesse — 30 m (s)",Barèmes!$B$6:$B$28,H281,Barèmes!$C$6:$C$28,IF(H281="6ème","Mixte",G281)),"fragile","satisfaisant")),IF(R281&gt;=SUMIFS(Barèmes!$D$6:$D$28,Barèmes!$A$6:$A$28,"Vitesse — 30 m (s)",Barèmes!$B$6:$B$28,H281,Barèmes!$C$6:$C$28,IF(H281="6ème","Mixte",G281)),"à besoin",IF(R281&gt;=SUMIFS(Barèmes!$E$6:$E$28,Barèmes!$A$6:$A$28,"Vitesse — 30 m (s)",Barèmes!$B$6:$B$28,H281,Barèmes!$C$6:$C$28,IF(H281="6ème","Mixte",G281)),"fragile","satisfaisant"))))</f>
        <v/>
      </c>
      <c r="T281" s="24" t="str">
        <f>IF(OR(R281="",SUMPRODUCT((Barèmes!$A$6:$A$28="Vitesse — 30 m (s)")*(Barèmes!$B$6:$B$28=H281)*(Barèmes!$C$6:$C$28=IF(H281="6ème","Mixte",G281)))=0),"",IF(SUMPRODUCT((Barèmes!$A$6:$A$28="Vitesse — 30 m (s)")*(Barèmes!$B$6:$B$28=H281)*(Barèmes!$C$6:$C$28=IF(H281="6ème","Mixte",G281))*(Barèmes!$J$6:$J$28="+"))&gt;0,IF(R281&lt;=SUMIFS(Barèmes!$F$6:$F$28,Barèmes!$A$6:$A$28,"Vitesse — 30 m (s)",Barèmes!$B$6:$B$28,H281,Barèmes!$C$6:$C$28,IF(H281="6ème","Mixte",G281)),Barèmes!$B$2,IF(R281&lt;=SUMIFS(Barèmes!$G$6:$G$28,Barèmes!$A$6:$A$28,"Vitesse — 30 m (s)",Barèmes!$B$6:$B$28,H281,Barèmes!$C$6:$C$28,IF(H281="6ème","Mixte",G281)),Barèmes!$C$2,IF(R281&lt;=SUMIFS(Barèmes!$H$6:$H$28,Barèmes!$A$6:$A$28,"Vitesse — 30 m (s)",Barèmes!$B$6:$B$28,H281,Barèmes!$C$6:$C$28,IF(H281="6ème","Mixte",G281)),Barèmes!$D$2,IF(R281&lt;=SUMIFS(Barèmes!$I$6:$I$28,Barèmes!$A$6:$A$28,"Vitesse — 30 m (s)",Barèmes!$B$6:$B$28,H281,Barèmes!$C$6:$C$28,IF(H281="6ème","Mixte",G281)),Barèmes!$E$2,Barèmes!$F$2)))),IF(R281&gt;=SUMIFS(Barèmes!$F$6:$F$28,Barèmes!$A$6:$A$28,"Vitesse — 30 m (s)",Barèmes!$B$6:$B$28,H281,Barèmes!$C$6:$C$28,IF(H281="6ème","Mixte",G281)),Barèmes!$B$2,IF(R281&gt;=SUMIFS(Barèmes!$G$6:$G$28,Barèmes!$A$6:$A$28,"Vitesse — 30 m (s)",Barèmes!$B$6:$B$28,H281,Barèmes!$C$6:$C$28,IF(H281="6ème","Mixte",G281)),Barèmes!$C$2,IF(R281&gt;=SUMIFS(Barèmes!$H$6:$H$28,Barèmes!$A$6:$A$28,"Vitesse — 30 m (s)",Barèmes!$B$6:$B$28,H281,Barèmes!$C$6:$C$28,IF(H281="6ème","Mixte",G281)),Barèmes!$D$2,IF(R281&gt;=SUMIFS(Barèmes!$I$6:$I$28,Barèmes!$A$6:$A$28,"Vitesse — 30 m (s)",Barèmes!$B$6:$B$28,H281,Barèmes!$C$6:$C$28,IF(H281="6ème","Mixte",G281)),Barèmes!$E$2,Barèmes!$F$2))))))</f>
        <v/>
      </c>
      <c r="U281" s="22"/>
      <c r="V281" s="25" t="str">
        <f>IF(OR(U281="",SUMPRODUCT((Barèmes!$A$6:$A$28="Vitesse — 50 m (s)")*(Barèmes!$B$6:$B$28=H281)*(Barèmes!$C$6:$C$28=IF(H281="6ème","Mixte",G281)))=0),"",IF(SUMPRODUCT((Barèmes!$A$6:$A$28="Vitesse — 50 m (s)")*(Barèmes!$B$6:$B$28=H281)*(Barèmes!$C$6:$C$28=IF(H281="6ème","Mixte",G281))*(Barèmes!$J$6:$J$28="+"))&gt;0,IF(U281&lt;=SUMIFS(Barèmes!$D$6:$D$28,Barèmes!$A$6:$A$28,"Vitesse — 50 m (s)",Barèmes!$B$6:$B$28,H281,Barèmes!$C$6:$C$28,IF(H281="6ème","Mixte",G281)),"à besoin",IF(U281&lt;=SUMIFS(Barèmes!$E$6:$E$28,Barèmes!$A$6:$A$28,"Vitesse — 50 m (s)",Barèmes!$B$6:$B$28,H281,Barèmes!$C$6:$C$28,IF(H281="6ème","Mixte",G281)),"fragile","satisfaisant")),IF(U281&gt;=SUMIFS(Barèmes!$D$6:$D$28,Barèmes!$A$6:$A$28,"Vitesse — 50 m (s)",Barèmes!$B$6:$B$28,H281,Barèmes!$C$6:$C$28,IF(H281="6ème","Mixte",G281)),"à besoin",IF(U281&gt;=SUMIFS(Barèmes!$E$6:$E$28,Barèmes!$A$6:$A$28,"Vitesse — 50 m (s)",Barèmes!$B$6:$B$28,H281,Barèmes!$C$6:$C$28,IF(H281="6ème","Mixte",G281)),"fragile","satisfaisant"))))</f>
        <v/>
      </c>
      <c r="W281" s="25" t="str">
        <f>IF(OR(U281="",SUMPRODUCT((Barèmes!$A$6:$A$28="Vitesse — 50 m (s)")*(Barèmes!$B$6:$B$28=H281)*(Barèmes!$C$6:$C$28=IF(H281="6ème","Mixte",G281)))=0),"",IF(SUMPRODUCT((Barèmes!$A$6:$A$28="Vitesse — 50 m (s)")*(Barèmes!$B$6:$B$28=H281)*(Barèmes!$C$6:$C$28=IF(H281="6ème","Mixte",G281))*(Barèmes!$J$6:$J$28="+"))&gt;0,IF(U281&lt;=SUMIFS(Barèmes!$F$6:$F$28,Barèmes!$A$6:$A$28,"Vitesse — 50 m (s)",Barèmes!$B$6:$B$28,H281,Barèmes!$C$6:$C$28,IF(H281="6ème","Mixte",G281)),Barèmes!$B$2,IF(U281&lt;=SUMIFS(Barèmes!$G$6:$G$28,Barèmes!$A$6:$A$28,"Vitesse — 50 m (s)",Barèmes!$B$6:$B$28,H281,Barèmes!$C$6:$C$28,IF(H281="6ème","Mixte",G281)),Barèmes!$C$2,IF(U281&lt;=SUMIFS(Barèmes!$H$6:$H$28,Barèmes!$A$6:$A$28,"Vitesse — 50 m (s)",Barèmes!$B$6:$B$28,H281,Barèmes!$C$6:$C$28,IF(H281="6ème","Mixte",G281)),Barèmes!$D$2,IF(U281&lt;=SUMIFS(Barèmes!$I$6:$I$28,Barèmes!$A$6:$A$28,"Vitesse — 50 m (s)",Barèmes!$B$6:$B$28,H281,Barèmes!$C$6:$C$28,IF(H281="6ème","Mixte",G281)),Barèmes!$E$2,Barèmes!$F$2)))),IF(U281&gt;=SUMIFS(Barèmes!$F$6:$F$28,Barèmes!$A$6:$A$28,"Vitesse — 50 m (s)",Barèmes!$B$6:$B$28,H281,Barèmes!$C$6:$C$28,IF(H281="6ème","Mixte",G281)),Barèmes!$B$2,IF(U281&gt;=SUMIFS(Barèmes!$G$6:$G$28,Barèmes!$A$6:$A$28,"Vitesse — 50 m (s)",Barèmes!$B$6:$B$28,H281,Barèmes!$C$6:$C$28,IF(H281="6ème","Mixte",G281)),Barèmes!$C$2,IF(U281&gt;=SUMIFS(Barèmes!$H$6:$H$28,Barèmes!$A$6:$A$28,"Vitesse — 50 m (s)",Barèmes!$B$6:$B$28,H281,Barèmes!$C$6:$C$28,IF(H281="6ème","Mixte",G281)),Barèmes!$D$2,IF(U281&gt;=SUMIFS(Barèmes!$I$6:$I$28,Barèmes!$A$6:$A$28,"Vitesse — 50 m (s)",Barèmes!$B$6:$B$28,H281,Barèmes!$C$6:$C$28,IF(H281="6ème","Mixte",G281)),Barèmes!$E$2,Barèmes!$F$2))))))</f>
        <v/>
      </c>
      <c r="X281" s="18"/>
      <c r="Y281" s="26" t="str" cm="1">
        <f t="array" ref="Y281">IF(OR(X281="",SUMPRODUCT((Barèmes!$A$6:$A$28="Souplesse (score 1-5)")*(Barèmes!$B$6:$B$28=H281)*(Barèmes!$C$6:$C$28=IF(H281="6ème","Mixte",G281)))=0),"",IF(SUMPRODUCT((Barèmes!$A$6:$A$28="Souplesse (score 1-5)")*(Barèmes!$B$6:$B$28=H281)*(Barèmes!$C$6:$C$28=IF(H281="6ème","Mixte",G281))*(Barèmes!$J$6:$J$28="+"))&gt;0,IF(X281&lt;=SUMIFS(Barèmes!$D$6:$D$28,Barèmes!$A$6:$A$28,"Souplesse (score 1-5)",Barèmes!$B$6:$B$28,H281,Barèmes!$C$6:$C$28,IF(H281="6ème","Mixte",G281)),"à besoin",IF(X281&lt;=SUMIFS(Barèmes!$E$6:$E$28,Barèmes!$A$6:$A$28,"Souplesse (score 1-5)",Barèmes!$B$6:$B$28,H281,Barèmes!$C$6:$C$28,IF(H281="6ème","Mixte",G281)),"fragile","satisfaisant")),IF(X281&gt;=SUMIFS(Barèmes!$D$6:$D$28,Barèmes!$A$6:$A$28,"Souplesse (score 1-5)",Barèmes!$B$6:$B$28,H281,Barèmes!$C$6:$C$28,IF(H281="6ème","Mixte",G281)),"à besoin",IF(X281&gt;=SUMIFS(Barèmes!$E$6:$E$28,Barèmes!$A$6:$A$28,"Souplesse (score 1-5)",Barèmes!$B$6:$B$28,H281,Barèmes!$C$6:$C$28,IF(H281="6ème","Mixte",G281)),"fragile","satisfaisant"))))</f>
        <v/>
      </c>
      <c r="Z281" s="26" t="str" cm="1">
        <f t="array" ref="Z281">IF(OR(X281="",SUMPRODUCT((Barèmes!$A$6:$A$28="Souplesse (score 1-5)")*(Barèmes!$B$6:$B$28=H281)*(Barèmes!$C$6:$C$28=IF(H281="6ème","Mixte",G281)))=0),"",IF(SUMPRODUCT((Barèmes!$A$6:$A$28="Souplesse (score 1-5)")*(Barèmes!$B$6:$B$28=H281)*(Barèmes!$C$6:$C$28=IF(H281="6ème","Mixte",G281))*(Barèmes!$J$6:$J$28="+"))&gt;0,IF(X281&lt;=SUMIFS(Barèmes!$F$6:$F$28,Barèmes!$A$6:$A$28,"Souplesse (score 1-5)",Barèmes!$B$6:$B$28,H281,Barèmes!$C$6:$C$28,IF(H281="6ème","Mixte",G281)),Barèmes!$B$2,IF(X281&lt;=SUMIFS(Barèmes!$G$6:$G$28,Barèmes!$A$6:$A$28,"Souplesse (score 1-5)",Barèmes!$B$6:$B$28,H281,Barèmes!$C$6:$C$28,IF(H281="6ème","Mixte",G281)),Barèmes!$C$2,IF(X281&lt;=SUMIFS(Barèmes!$H$6:$H$28,Barèmes!$A$6:$A$28,"Souplesse (score 1-5)",Barèmes!$B$6:$B$28,H281,Barèmes!$C$6:$C$28,IF(H281="6ème","Mixte",G281)),Barèmes!$D$2,IF(X281&lt;=SUMIFS(Barèmes!$I$6:$I$28,Barèmes!$A$6:$A$28,"Souplesse (score 1-5)",Barèmes!$B$6:$B$28,H281,Barèmes!$C$6:$C$28,IF(H281="6ème","Mixte",G281)),Barèmes!$E$2,Barèmes!$F$2)))),IF(X281&gt;=SUMIFS(Barèmes!$F$6:$F$28,Barèmes!$A$6:$A$28,"Souplesse (score 1-5)",Barèmes!$B$6:$B$28,H281,Barèmes!$C$6:$C$28,IF(H281="6ème","Mixte",G281)),Barèmes!$B$2,IF(X281&gt;=SUMIFS(Barèmes!$G$6:$G$28,Barèmes!$A$6:$A$28,"Souplesse (score 1-5)",Barèmes!$B$6:$B$28,H281,Barèmes!$C$6:$C$28,IF(H281="6ème","Mixte",G281)),Barèmes!$C$2,IF(X281&gt;=SUMIFS(Barèmes!$H$6:$H$28,Barèmes!$A$6:$A$28,"Souplesse (score 1-5)",Barèmes!$B$6:$B$28,H281,Barèmes!$C$6:$C$28,IF(H281="6ème","Mixte",G281)),Barèmes!$D$2,IF(X281&gt;=SUMIFS(Barèmes!$I$6:$I$28,Barèmes!$A$6:$A$28,"Souplesse (score 1-5)",Barèmes!$B$6:$B$28,H281,Barèmes!$C$6:$C$28,IF(H281="6ème","Mixte",G281)),Barèmes!$E$2,Barèmes!$F$2))))))</f>
        <v/>
      </c>
      <c r="AA281" s="22"/>
      <c r="AB281" s="27" t="str">
        <f>IF(OR(AA281="",SUMPRODUCT((Barèmes!$A$6:$A$28="Agilité — T-test 974 (s)")*(Barèmes!$B$6:$B$28=H281)*(Barèmes!$C$6:$C$28=IF(H281="6ème","Mixte",G281)))=0),"",IF(SUMPRODUCT((Barèmes!$A$6:$A$28="Agilité — T-test 974 (s)")*(Barèmes!$B$6:$B$28=H281)*(Barèmes!$C$6:$C$28=IF(H281="6ème","Mixte",G281))*(Barèmes!$J$6:$J$28="+"))&gt;0,IF(AA281&lt;=SUMIFS(Barèmes!$D$6:$D$28,Barèmes!$A$6:$A$28,"Agilité — T-test 974 (s)",Barèmes!$B$6:$B$28,H281,Barèmes!$C$6:$C$28,IF(H281="6ème","Mixte",G281)),"à besoin",IF(AA281&lt;=SUMIFS(Barèmes!$E$6:$E$28,Barèmes!$A$6:$A$28,"Agilité — T-test 974 (s)",Barèmes!$B$6:$B$28,H281,Barèmes!$C$6:$C$28,IF(H281="6ème","Mixte",G281)),"fragile","satisfaisant")),IF(AA281&gt;=SUMIFS(Barèmes!$D$6:$D$28,Barèmes!$A$6:$A$28,"Agilité — T-test 974 (s)",Barèmes!$B$6:$B$28,H281,Barèmes!$C$6:$C$28,IF(H281="6ème","Mixte",G281)),"à besoin",IF(AA281&gt;=SUMIFS(Barèmes!$E$6:$E$28,Barèmes!$A$6:$A$28,"Agilité — T-test 974 (s)",Barèmes!$B$6:$B$28,H281,Barèmes!$C$6:$C$28,IF(H281="6ème","Mixte",G281)),"fragile","satisfaisant"))))</f>
        <v/>
      </c>
      <c r="AC281" s="27" t="str">
        <f>IF(OR(AA281="",SUMPRODUCT((Barèmes!$A$6:$A$28="Agilité — T-test 974 (s)")*(Barèmes!$B$6:$B$28=H281)*(Barèmes!$C$6:$C$28=IF(H281="6ème","Mixte",G281)))=0),"",IF(SUMPRODUCT((Barèmes!$A$6:$A$28="Agilité — T-test 974 (s)")*(Barèmes!$B$6:$B$28=H281)*(Barèmes!$C$6:$C$28=IF(H281="6ème","Mixte",G281))*(Barèmes!$J$6:$J$28="+"))&gt;0,IF(AA281&lt;=SUMIFS(Barèmes!$F$6:$F$28,Barèmes!$A$6:$A$28,"Agilité — T-test 974 (s)",Barèmes!$B$6:$B$28,H281,Barèmes!$C$6:$C$28,IF(H281="6ème","Mixte",G281)),Barèmes!$B$2,IF(AA281&lt;=SUMIFS(Barèmes!$G$6:$G$28,Barèmes!$A$6:$A$28,"Agilité — T-test 974 (s)",Barèmes!$B$6:$B$28,H281,Barèmes!$C$6:$C$28,IF(H281="6ème","Mixte",G281)),Barèmes!$C$2,IF(AA281&lt;=SUMIFS(Barèmes!$H$6:$H$28,Barèmes!$A$6:$A$28,"Agilité — T-test 974 (s)",Barèmes!$B$6:$B$28,H281,Barèmes!$C$6:$C$28,IF(H281="6ème","Mixte",G281)),Barèmes!$D$2,IF(AA281&lt;=SUMIFS(Barèmes!$I$6:$I$28,Barèmes!$A$6:$A$28,"Agilité — T-test 974 (s)",Barèmes!$B$6:$B$28,H281,Barèmes!$C$6:$C$28,IF(H281="6ème","Mixte",G281)),Barèmes!$E$2,Barèmes!$F$2)))),IF(AA281&gt;=SUMIFS(Barèmes!$F$6:$F$28,Barèmes!$A$6:$A$28,"Agilité — T-test 974 (s)",Barèmes!$B$6:$B$28,H281,Barèmes!$C$6:$C$28,IF(H281="6ème","Mixte",G281)),Barèmes!$B$2,IF(AA281&gt;=SUMIFS(Barèmes!$G$6:$G$28,Barèmes!$A$6:$A$28,"Agilité — T-test 974 (s)",Barèmes!$B$6:$B$28,H281,Barèmes!$C$6:$C$28,IF(H281="6ème","Mixte",G281)),Barèmes!$C$2,IF(AA281&gt;=SUMIFS(Barèmes!$H$6:$H$28,Barèmes!$A$6:$A$28,"Agilité — T-test 974 (s)",Barèmes!$B$6:$B$28,H281,Barèmes!$C$6:$C$28,IF(H281="6ème","Mixte",G281)),Barèmes!$D$2,IF(AA281&gt;=SUMIFS(Barèmes!$I$6:$I$28,Barèmes!$A$6:$A$28,"Agilité — T-test 974 (s)",Barèmes!$B$6:$B$28,H281,Barèmes!$C$6:$C$28,IF(H281="6ème","Mixte",G281)),Barèmes!$E$2,Barèmes!$F$2))))))</f>
        <v/>
      </c>
      <c r="AD281" s="28" t="str">
        <f t="shared" si="34"/>
        <v/>
      </c>
      <c r="AE281" s="29" t="str">
        <f t="shared" si="35"/>
        <v/>
      </c>
      <c r="AF281" s="30" t="str">
        <f>IF(OR(AD281="",SUMPRODUCT((Barèmes!$A$6:$A$28="Surcoût d'agilité (s) — technique")*(Barèmes!$B$6:$B$28=H281)*(Barèmes!$C$6:$C$28=IF(H281="6ème","Mixte",G281)))=0),"",IF(SUMPRODUCT((Barèmes!$A$6:$A$28="Surcoût d'agilité (s) — technique")*(Barèmes!$B$6:$B$28=H281)*(Barèmes!$C$6:$C$28=IF(H281="6ème","Mixte",G281))*(Barèmes!$J$6:$J$28="+"))&gt;0,IF(AD281&lt;=SUMIFS(Barèmes!$D$6:$D$28,Barèmes!$A$6:$A$28,"Surcoût d'agilité (s) — technique",Barèmes!$B$6:$B$28,H281,Barèmes!$C$6:$C$28,IF(H281="6ème","Mixte",G281)),"à besoin",IF(AD281&lt;=SUMIFS(Barèmes!$E$6:$E$28,Barèmes!$A$6:$A$28,"Surcoût d'agilité (s) — technique",Barèmes!$B$6:$B$28,H281,Barèmes!$C$6:$C$28,IF(H281="6ème","Mixte",G281)),"fragile","satisfaisant")),IF(AD281&gt;=SUMIFS(Barèmes!$D$6:$D$28,Barèmes!$A$6:$A$28,"Surcoût d'agilité (s) — technique",Barèmes!$B$6:$B$28,H281,Barèmes!$C$6:$C$28,IF(H281="6ème","Mixte",G281)),"à besoin",IF(AD281&gt;=SUMIFS(Barèmes!$E$6:$E$28,Barèmes!$A$6:$A$28,"Surcoût d'agilité (s) — technique",Barèmes!$B$6:$B$28,H281,Barèmes!$C$6:$C$28,IF(H281="6ème","Mixte",G281)),"fragile","satisfaisant"))))</f>
        <v/>
      </c>
      <c r="AG281" s="30" t="str">
        <f>IF(OR(AD281="",SUMPRODUCT((Barèmes!$A$6:$A$28="Surcoût d'agilité (s) — technique")*(Barèmes!$B$6:$B$28=H281)*(Barèmes!$C$6:$C$28=IF(H281="6ème","Mixte",G281)))=0),"",IF(SUMPRODUCT((Barèmes!$A$6:$A$28="Surcoût d'agilité (s) — technique")*(Barèmes!$B$6:$B$28=H281)*(Barèmes!$C$6:$C$28=IF(H281="6ème","Mixte",G281))*(Barèmes!$J$6:$J$28="+"))&gt;0,IF(AD281&lt;=SUMIFS(Barèmes!$F$6:$F$28,Barèmes!$A$6:$A$28,"Surcoût d'agilité (s) — technique",Barèmes!$B$6:$B$28,H281,Barèmes!$C$6:$C$28,IF(H281="6ème","Mixte",G281)),Barèmes!$B$2,IF(AD281&lt;=SUMIFS(Barèmes!$G$6:$G$28,Barèmes!$A$6:$A$28,"Surcoût d'agilité (s) — technique",Barèmes!$B$6:$B$28,H281,Barèmes!$C$6:$C$28,IF(H281="6ème","Mixte",G281)),Barèmes!$C$2,IF(AD281&lt;=SUMIFS(Barèmes!$H$6:$H$28,Barèmes!$A$6:$A$28,"Surcoût d'agilité (s) — technique",Barèmes!$B$6:$B$28,H281,Barèmes!$C$6:$C$28,IF(H281="6ème","Mixte",G281)),Barèmes!$D$2,IF(AD281&lt;=SUMIFS(Barèmes!$I$6:$I$28,Barèmes!$A$6:$A$28,"Surcoût d'agilité (s) — technique",Barèmes!$B$6:$B$28,H281,Barèmes!$C$6:$C$28,IF(H281="6ème","Mixte",G281)),Barèmes!$E$2,Barèmes!$F$2)))),IF(AD281&gt;=SUMIFS(Barèmes!$F$6:$F$28,Barèmes!$A$6:$A$28,"Surcoût d'agilité (s) — technique",Barèmes!$B$6:$B$28,H281,Barèmes!$C$6:$C$28,IF(H281="6ème","Mixte",G281)),Barèmes!$B$2,IF(AD281&gt;=SUMIFS(Barèmes!$G$6:$G$28,Barèmes!$A$6:$A$28,"Surcoût d'agilité (s) — technique",Barèmes!$B$6:$B$28,H281,Barèmes!$C$6:$C$28,IF(H281="6ème","Mixte",G281)),Barèmes!$C$2,IF(AD281&gt;=SUMIFS(Barèmes!$H$6:$H$28,Barèmes!$A$6:$A$28,"Surcoût d'agilité (s) — technique",Barèmes!$B$6:$B$28,H281,Barèmes!$C$6:$C$28,IF(H281="6ème","Mixte",G281)),Barèmes!$D$2,IF(AD281&gt;=SUMIFS(Barèmes!$I$6:$I$28,Barèmes!$A$6:$A$28,"Surcoût d'agilité (s) — technique",Barèmes!$B$6:$B$28,H281,Barèmes!$C$6:$C$28,IF(H281="6ème","Mixte",G281)),Barèmes!$E$2,Barèmes!$F$2))))))</f>
        <v/>
      </c>
      <c r="AH281" s="31" t="str">
        <f>IF((IF(N281="",0,1)+IF(Q281="",0,1)+IF(W281="",0,1)+IF(Z281="",0,1)+IF(AC281="",0,1))=0,"",3*IF(N281=Barèmes!$B$2,1,IF(N281=Barèmes!$C$2,2,IF(N281=Barèmes!$D$2,3,IF(N281=Barèmes!$E$2,4,IF(N281=Barèmes!$F$2,5,0)))))+3*IF(Q281=Barèmes!$B$2,1,IF(Q281=Barèmes!$C$2,2,IF(Q281=Barèmes!$D$2,3,IF(Q281=Barèmes!$E$2,4,IF(Q281=Barèmes!$F$2,5,0)))))+2*IF(W281=Barèmes!$B$2,1,IF(W281=Barèmes!$C$2,2,IF(W281=Barèmes!$D$2,3,IF(W281=Barèmes!$E$2,4,IF(W281=Barèmes!$F$2,5,0)))))+1*IF(Z281=Barèmes!$B$2,1,IF(Z281=Barèmes!$C$2,2,IF(Z281=Barèmes!$D$2,3,IF(Z281=Barèmes!$E$2,4,IF(Z281=Barèmes!$F$2,5,0)))))+1*IF(AC281=Barèmes!$B$2,1,IF(AC281=Barèmes!$C$2,2,IF(AC281=Barèmes!$D$2,3,IF(AC281=Barèmes!$E$2,4,IF(AC281=Barèmes!$F$2,5,0))))))</f>
        <v/>
      </c>
      <c r="AI281" s="31"/>
      <c r="AJ281" s="32" t="str">
        <f>IFERROR(INDEX(Croissance!$B$5:$B$604,MATCH(A281,Croissance!$A$5:$A$604,0)),"")</f>
        <v/>
      </c>
      <c r="AK281" s="32" t="str">
        <f>IFERROR(INDEX(Croissance!$C$5:$C$604,MATCH(A281,Croissance!$A$5:$A$604,0)),"")</f>
        <v/>
      </c>
      <c r="AL281" s="32" t="str">
        <f>IFERROR(INDEX(Croissance!$D$5:$D$604,MATCH(A281,Croissance!$A$5:$A$604,0)),"")</f>
        <v/>
      </c>
      <c r="AM281" s="32" t="str">
        <f>IFERROR(INDEX(Croissance!$E$5:$E$604,MATCH(A281,Croissance!$A$5:$A$604,0)),"")</f>
        <v/>
      </c>
      <c r="AO281" s="33">
        <f t="shared" si="40"/>
        <v>0</v>
      </c>
      <c r="AP281" s="33">
        <f t="shared" si="36"/>
        <v>0</v>
      </c>
      <c r="AQ281" s="33">
        <f>IF(A281="",0,IF(AND(OR('Synthèse classe'!$C$2="Tous",C281='Synthèse classe'!$C$2),OR('Synthèse classe'!$C$3="Toutes",D281='Synthèse classe'!$C$3),OR('Synthèse classe'!$C$4="Toutes",AND('Synthèse classe'!$C$4="Dernière",AP281=1),B281=IFERROR(VALUE('Synthèse classe'!$C$4),0))),1,0))</f>
        <v>0</v>
      </c>
      <c r="AR281" s="34" t="str">
        <f t="shared" si="37"/>
        <v/>
      </c>
    </row>
    <row r="282" spans="1:44" x14ac:dyDescent="0.2">
      <c r="A282" s="17" t="str">
        <f t="shared" si="33"/>
        <v/>
      </c>
      <c r="B282" s="18"/>
      <c r="C282" s="19"/>
      <c r="D282" s="19"/>
      <c r="E282" s="19"/>
      <c r="F282" s="19"/>
      <c r="G282" s="19"/>
      <c r="H282" s="17" t="str">
        <f t="shared" si="38"/>
        <v/>
      </c>
      <c r="I282" s="20"/>
      <c r="J282" s="18"/>
      <c r="K282" s="19"/>
      <c r="L282" s="21" t="str">
        <f t="shared" si="39"/>
        <v/>
      </c>
      <c r="M282" s="21" t="str">
        <f>IF(OR(J282="",SUMPRODUCT((Barèmes!$A$6:$A$28="Endurance — Luc Léger (palier)")*(Barèmes!$B$6:$B$28=H282)*(Barèmes!$C$6:$C$28=IF(H282="6ème","Mixte",G282)))=0),"",IF(SUMPRODUCT((Barèmes!$A$6:$A$28="Endurance — Luc Léger (palier)")*(Barèmes!$B$6:$B$28=H282)*(Barèmes!$C$6:$C$28=IF(H282="6ème","Mixte",G282))*(Barèmes!$J$6:$J$28="+"))&gt;0,IF(J282&lt;=SUMIFS(Barèmes!$D$6:$D$28,Barèmes!$A$6:$A$28,"Endurance — Luc Léger (palier)",Barèmes!$B$6:$B$28,H282,Barèmes!$C$6:$C$28,IF(H282="6ème","Mixte",G282)),"à besoin",IF(J282&lt;=SUMIFS(Barèmes!$E$6:$E$28,Barèmes!$A$6:$A$28,"Endurance — Luc Léger (palier)",Barèmes!$B$6:$B$28,H282,Barèmes!$C$6:$C$28,IF(H282="6ème","Mixte",G282)),"fragile","satisfaisant")),IF(J282&gt;=SUMIFS(Barèmes!$D$6:$D$28,Barèmes!$A$6:$A$28,"Endurance — Luc Léger (palier)",Barèmes!$B$6:$B$28,H282,Barèmes!$C$6:$C$28,IF(H282="6ème","Mixte",G282)),"à besoin",IF(J282&gt;=SUMIFS(Barèmes!$E$6:$E$28,Barèmes!$A$6:$A$28,"Endurance — Luc Léger (palier)",Barèmes!$B$6:$B$28,H282,Barèmes!$C$6:$C$28,IF(H282="6ème","Mixte",G282)),"fragile","satisfaisant"))))</f>
        <v/>
      </c>
      <c r="N282" s="21" t="str">
        <f>IF(OR(J282="",SUMPRODUCT((Barèmes!$A$6:$A$28="Endurance — Luc Léger (palier)")*(Barèmes!$B$6:$B$28=H282)*(Barèmes!$C$6:$C$28=IF(H282="6ème","Mixte",G282)))=0),"",IF(SUMPRODUCT((Barèmes!$A$6:$A$28="Endurance — Luc Léger (palier)")*(Barèmes!$B$6:$B$28=H282)*(Barèmes!$C$6:$C$28=IF(H282="6ème","Mixte",G282))*(Barèmes!$J$6:$J$28="+"))&gt;0,IF(J282&lt;=SUMIFS(Barèmes!$F$6:$F$28,Barèmes!$A$6:$A$28,"Endurance — Luc Léger (palier)",Barèmes!$B$6:$B$28,H282,Barèmes!$C$6:$C$28,IF(H282="6ème","Mixte",G282)),Barèmes!$B$2,IF(J282&lt;=SUMIFS(Barèmes!$G$6:$G$28,Barèmes!$A$6:$A$28,"Endurance — Luc Léger (palier)",Barèmes!$B$6:$B$28,H282,Barèmes!$C$6:$C$28,IF(H282="6ème","Mixte",G282)),Barèmes!$C$2,IF(J282&lt;=SUMIFS(Barèmes!$H$6:$H$28,Barèmes!$A$6:$A$28,"Endurance — Luc Léger (palier)",Barèmes!$B$6:$B$28,H282,Barèmes!$C$6:$C$28,IF(H282="6ème","Mixte",G282)),Barèmes!$D$2,IF(J282&lt;=SUMIFS(Barèmes!$I$6:$I$28,Barèmes!$A$6:$A$28,"Endurance — Luc Léger (palier)",Barèmes!$B$6:$B$28,H282,Barèmes!$C$6:$C$28,IF(H282="6ème","Mixte",G282)),Barèmes!$E$2,Barèmes!$F$2)))),IF(J282&gt;=SUMIFS(Barèmes!$F$6:$F$28,Barèmes!$A$6:$A$28,"Endurance — Luc Léger (palier)",Barèmes!$B$6:$B$28,H282,Barèmes!$C$6:$C$28,IF(H282="6ème","Mixte",G282)),Barèmes!$B$2,IF(J282&gt;=SUMIFS(Barèmes!$G$6:$G$28,Barèmes!$A$6:$A$28,"Endurance — Luc Léger (palier)",Barèmes!$B$6:$B$28,H282,Barèmes!$C$6:$C$28,IF(H282="6ème","Mixte",G282)),Barèmes!$C$2,IF(J282&gt;=SUMIFS(Barèmes!$H$6:$H$28,Barèmes!$A$6:$A$28,"Endurance — Luc Léger (palier)",Barèmes!$B$6:$B$28,H282,Barèmes!$C$6:$C$28,IF(H282="6ème","Mixte",G282)),Barèmes!$D$2,IF(J282&gt;=SUMIFS(Barèmes!$I$6:$I$28,Barèmes!$A$6:$A$28,"Endurance — Luc Léger (palier)",Barèmes!$B$6:$B$28,H282,Barèmes!$C$6:$C$28,IF(H282="6ème","Mixte",G282)),Barèmes!$E$2,Barèmes!$F$2))))))</f>
        <v/>
      </c>
      <c r="O282" s="22"/>
      <c r="P282" s="23" t="str">
        <f>IF(OR(O282="",SUMPRODUCT((Barèmes!$A$6:$A$28="Force bas du corps — Saut en longueur (m)")*(Barèmes!$B$6:$B$28=H282)*(Barèmes!$C$6:$C$28=IF(H282="6ème","Mixte",G282)))=0),"",IF(SUMPRODUCT((Barèmes!$A$6:$A$28="Force bas du corps — Saut en longueur (m)")*(Barèmes!$B$6:$B$28=H282)*(Barèmes!$C$6:$C$28=IF(H282="6ème","Mixte",G282))*(Barèmes!$J$6:$J$28="+"))&gt;0,IF(O282&lt;=SUMIFS(Barèmes!$D$6:$D$28,Barèmes!$A$6:$A$28,"Force bas du corps — Saut en longueur (m)",Barèmes!$B$6:$B$28,H282,Barèmes!$C$6:$C$28,IF(H282="6ème","Mixte",G282)),"à besoin",IF(O282&lt;=SUMIFS(Barèmes!$E$6:$E$28,Barèmes!$A$6:$A$28,"Force bas du corps — Saut en longueur (m)",Barèmes!$B$6:$B$28,H282,Barèmes!$C$6:$C$28,IF(H282="6ème","Mixte",G282)),"fragile","satisfaisant")),IF(O282&gt;=SUMIFS(Barèmes!$D$6:$D$28,Barèmes!$A$6:$A$28,"Force bas du corps — Saut en longueur (m)",Barèmes!$B$6:$B$28,H282,Barèmes!$C$6:$C$28,IF(H282="6ème","Mixte",G282)),"à besoin",IF(O282&gt;=SUMIFS(Barèmes!$E$6:$E$28,Barèmes!$A$6:$A$28,"Force bas du corps — Saut en longueur (m)",Barèmes!$B$6:$B$28,H282,Barèmes!$C$6:$C$28,IF(H282="6ème","Mixte",G282)),"fragile","satisfaisant"))))</f>
        <v/>
      </c>
      <c r="Q282" s="23" t="str">
        <f>IF(OR(O282="",SUMPRODUCT((Barèmes!$A$6:$A$28="Force bas du corps — Saut en longueur (m)")*(Barèmes!$B$6:$B$28=H282)*(Barèmes!$C$6:$C$28=IF(H282="6ème","Mixte",G282)))=0),"",IF(SUMPRODUCT((Barèmes!$A$6:$A$28="Force bas du corps — Saut en longueur (m)")*(Barèmes!$B$6:$B$28=H282)*(Barèmes!$C$6:$C$28=IF(H282="6ème","Mixte",G282))*(Barèmes!$J$6:$J$28="+"))&gt;0,IF(O282&lt;=SUMIFS(Barèmes!$F$6:$F$28,Barèmes!$A$6:$A$28,"Force bas du corps — Saut en longueur (m)",Barèmes!$B$6:$B$28,H282,Barèmes!$C$6:$C$28,IF(H282="6ème","Mixte",G282)),Barèmes!$B$2,IF(O282&lt;=SUMIFS(Barèmes!$G$6:$G$28,Barèmes!$A$6:$A$28,"Force bas du corps — Saut en longueur (m)",Barèmes!$B$6:$B$28,H282,Barèmes!$C$6:$C$28,IF(H282="6ème","Mixte",G282)),Barèmes!$C$2,IF(O282&lt;=SUMIFS(Barèmes!$H$6:$H$28,Barèmes!$A$6:$A$28,"Force bas du corps — Saut en longueur (m)",Barèmes!$B$6:$B$28,H282,Barèmes!$C$6:$C$28,IF(H282="6ème","Mixte",G282)),Barèmes!$D$2,IF(O282&lt;=SUMIFS(Barèmes!$I$6:$I$28,Barèmes!$A$6:$A$28,"Force bas du corps — Saut en longueur (m)",Barèmes!$B$6:$B$28,H282,Barèmes!$C$6:$C$28,IF(H282="6ème","Mixte",G282)),Barèmes!$E$2,Barèmes!$F$2)))),IF(O282&gt;=SUMIFS(Barèmes!$F$6:$F$28,Barèmes!$A$6:$A$28,"Force bas du corps — Saut en longueur (m)",Barèmes!$B$6:$B$28,H282,Barèmes!$C$6:$C$28,IF(H282="6ème","Mixte",G282)),Barèmes!$B$2,IF(O282&gt;=SUMIFS(Barèmes!$G$6:$G$28,Barèmes!$A$6:$A$28,"Force bas du corps — Saut en longueur (m)",Barèmes!$B$6:$B$28,H282,Barèmes!$C$6:$C$28,IF(H282="6ème","Mixte",G282)),Barèmes!$C$2,IF(O282&gt;=SUMIFS(Barèmes!$H$6:$H$28,Barèmes!$A$6:$A$28,"Force bas du corps — Saut en longueur (m)",Barèmes!$B$6:$B$28,H282,Barèmes!$C$6:$C$28,IF(H282="6ème","Mixte",G282)),Barèmes!$D$2,IF(O282&gt;=SUMIFS(Barèmes!$I$6:$I$28,Barèmes!$A$6:$A$28,"Force bas du corps — Saut en longueur (m)",Barèmes!$B$6:$B$28,H282,Barèmes!$C$6:$C$28,IF(H282="6ème","Mixte",G282)),Barèmes!$E$2,Barèmes!$F$2))))))</f>
        <v/>
      </c>
      <c r="R282" s="22"/>
      <c r="S282" s="24" t="str">
        <f>IF(OR(R282="",SUMPRODUCT((Barèmes!$A$6:$A$28="Vitesse — 30 m (s)")*(Barèmes!$B$6:$B$28=H282)*(Barèmes!$C$6:$C$28=IF(H282="6ème","Mixte",G282)))=0),"",IF(SUMPRODUCT((Barèmes!$A$6:$A$28="Vitesse — 30 m (s)")*(Barèmes!$B$6:$B$28=H282)*(Barèmes!$C$6:$C$28=IF(H282="6ème","Mixte",G282))*(Barèmes!$J$6:$J$28="+"))&gt;0,IF(R282&lt;=SUMIFS(Barèmes!$D$6:$D$28,Barèmes!$A$6:$A$28,"Vitesse — 30 m (s)",Barèmes!$B$6:$B$28,H282,Barèmes!$C$6:$C$28,IF(H282="6ème","Mixte",G282)),"à besoin",IF(R282&lt;=SUMIFS(Barèmes!$E$6:$E$28,Barèmes!$A$6:$A$28,"Vitesse — 30 m (s)",Barèmes!$B$6:$B$28,H282,Barèmes!$C$6:$C$28,IF(H282="6ème","Mixte",G282)),"fragile","satisfaisant")),IF(R282&gt;=SUMIFS(Barèmes!$D$6:$D$28,Barèmes!$A$6:$A$28,"Vitesse — 30 m (s)",Barèmes!$B$6:$B$28,H282,Barèmes!$C$6:$C$28,IF(H282="6ème","Mixte",G282)),"à besoin",IF(R282&gt;=SUMIFS(Barèmes!$E$6:$E$28,Barèmes!$A$6:$A$28,"Vitesse — 30 m (s)",Barèmes!$B$6:$B$28,H282,Barèmes!$C$6:$C$28,IF(H282="6ème","Mixte",G282)),"fragile","satisfaisant"))))</f>
        <v/>
      </c>
      <c r="T282" s="24" t="str">
        <f>IF(OR(R282="",SUMPRODUCT((Barèmes!$A$6:$A$28="Vitesse — 30 m (s)")*(Barèmes!$B$6:$B$28=H282)*(Barèmes!$C$6:$C$28=IF(H282="6ème","Mixte",G282)))=0),"",IF(SUMPRODUCT((Barèmes!$A$6:$A$28="Vitesse — 30 m (s)")*(Barèmes!$B$6:$B$28=H282)*(Barèmes!$C$6:$C$28=IF(H282="6ème","Mixte",G282))*(Barèmes!$J$6:$J$28="+"))&gt;0,IF(R282&lt;=SUMIFS(Barèmes!$F$6:$F$28,Barèmes!$A$6:$A$28,"Vitesse — 30 m (s)",Barèmes!$B$6:$B$28,H282,Barèmes!$C$6:$C$28,IF(H282="6ème","Mixte",G282)),Barèmes!$B$2,IF(R282&lt;=SUMIFS(Barèmes!$G$6:$G$28,Barèmes!$A$6:$A$28,"Vitesse — 30 m (s)",Barèmes!$B$6:$B$28,H282,Barèmes!$C$6:$C$28,IF(H282="6ème","Mixte",G282)),Barèmes!$C$2,IF(R282&lt;=SUMIFS(Barèmes!$H$6:$H$28,Barèmes!$A$6:$A$28,"Vitesse — 30 m (s)",Barèmes!$B$6:$B$28,H282,Barèmes!$C$6:$C$28,IF(H282="6ème","Mixte",G282)),Barèmes!$D$2,IF(R282&lt;=SUMIFS(Barèmes!$I$6:$I$28,Barèmes!$A$6:$A$28,"Vitesse — 30 m (s)",Barèmes!$B$6:$B$28,H282,Barèmes!$C$6:$C$28,IF(H282="6ème","Mixte",G282)),Barèmes!$E$2,Barèmes!$F$2)))),IF(R282&gt;=SUMIFS(Barèmes!$F$6:$F$28,Barèmes!$A$6:$A$28,"Vitesse — 30 m (s)",Barèmes!$B$6:$B$28,H282,Barèmes!$C$6:$C$28,IF(H282="6ème","Mixte",G282)),Barèmes!$B$2,IF(R282&gt;=SUMIFS(Barèmes!$G$6:$G$28,Barèmes!$A$6:$A$28,"Vitesse — 30 m (s)",Barèmes!$B$6:$B$28,H282,Barèmes!$C$6:$C$28,IF(H282="6ème","Mixte",G282)),Barèmes!$C$2,IF(R282&gt;=SUMIFS(Barèmes!$H$6:$H$28,Barèmes!$A$6:$A$28,"Vitesse — 30 m (s)",Barèmes!$B$6:$B$28,H282,Barèmes!$C$6:$C$28,IF(H282="6ème","Mixte",G282)),Barèmes!$D$2,IF(R282&gt;=SUMIFS(Barèmes!$I$6:$I$28,Barèmes!$A$6:$A$28,"Vitesse — 30 m (s)",Barèmes!$B$6:$B$28,H282,Barèmes!$C$6:$C$28,IF(H282="6ème","Mixte",G282)),Barèmes!$E$2,Barèmes!$F$2))))))</f>
        <v/>
      </c>
      <c r="U282" s="22"/>
      <c r="V282" s="25" t="str">
        <f>IF(OR(U282="",SUMPRODUCT((Barèmes!$A$6:$A$28="Vitesse — 50 m (s)")*(Barèmes!$B$6:$B$28=H282)*(Barèmes!$C$6:$C$28=IF(H282="6ème","Mixte",G282)))=0),"",IF(SUMPRODUCT((Barèmes!$A$6:$A$28="Vitesse — 50 m (s)")*(Barèmes!$B$6:$B$28=H282)*(Barèmes!$C$6:$C$28=IF(H282="6ème","Mixte",G282))*(Barèmes!$J$6:$J$28="+"))&gt;0,IF(U282&lt;=SUMIFS(Barèmes!$D$6:$D$28,Barèmes!$A$6:$A$28,"Vitesse — 50 m (s)",Barèmes!$B$6:$B$28,H282,Barèmes!$C$6:$C$28,IF(H282="6ème","Mixte",G282)),"à besoin",IF(U282&lt;=SUMIFS(Barèmes!$E$6:$E$28,Barèmes!$A$6:$A$28,"Vitesse — 50 m (s)",Barèmes!$B$6:$B$28,H282,Barèmes!$C$6:$C$28,IF(H282="6ème","Mixte",G282)),"fragile","satisfaisant")),IF(U282&gt;=SUMIFS(Barèmes!$D$6:$D$28,Barèmes!$A$6:$A$28,"Vitesse — 50 m (s)",Barèmes!$B$6:$B$28,H282,Barèmes!$C$6:$C$28,IF(H282="6ème","Mixte",G282)),"à besoin",IF(U282&gt;=SUMIFS(Barèmes!$E$6:$E$28,Barèmes!$A$6:$A$28,"Vitesse — 50 m (s)",Barèmes!$B$6:$B$28,H282,Barèmes!$C$6:$C$28,IF(H282="6ème","Mixte",G282)),"fragile","satisfaisant"))))</f>
        <v/>
      </c>
      <c r="W282" s="25" t="str">
        <f>IF(OR(U282="",SUMPRODUCT((Barèmes!$A$6:$A$28="Vitesse — 50 m (s)")*(Barèmes!$B$6:$B$28=H282)*(Barèmes!$C$6:$C$28=IF(H282="6ème","Mixte",G282)))=0),"",IF(SUMPRODUCT((Barèmes!$A$6:$A$28="Vitesse — 50 m (s)")*(Barèmes!$B$6:$B$28=H282)*(Barèmes!$C$6:$C$28=IF(H282="6ème","Mixte",G282))*(Barèmes!$J$6:$J$28="+"))&gt;0,IF(U282&lt;=SUMIFS(Barèmes!$F$6:$F$28,Barèmes!$A$6:$A$28,"Vitesse — 50 m (s)",Barèmes!$B$6:$B$28,H282,Barèmes!$C$6:$C$28,IF(H282="6ème","Mixte",G282)),Barèmes!$B$2,IF(U282&lt;=SUMIFS(Barèmes!$G$6:$G$28,Barèmes!$A$6:$A$28,"Vitesse — 50 m (s)",Barèmes!$B$6:$B$28,H282,Barèmes!$C$6:$C$28,IF(H282="6ème","Mixte",G282)),Barèmes!$C$2,IF(U282&lt;=SUMIFS(Barèmes!$H$6:$H$28,Barèmes!$A$6:$A$28,"Vitesse — 50 m (s)",Barèmes!$B$6:$B$28,H282,Barèmes!$C$6:$C$28,IF(H282="6ème","Mixte",G282)),Barèmes!$D$2,IF(U282&lt;=SUMIFS(Barèmes!$I$6:$I$28,Barèmes!$A$6:$A$28,"Vitesse — 50 m (s)",Barèmes!$B$6:$B$28,H282,Barèmes!$C$6:$C$28,IF(H282="6ème","Mixte",G282)),Barèmes!$E$2,Barèmes!$F$2)))),IF(U282&gt;=SUMIFS(Barèmes!$F$6:$F$28,Barèmes!$A$6:$A$28,"Vitesse — 50 m (s)",Barèmes!$B$6:$B$28,H282,Barèmes!$C$6:$C$28,IF(H282="6ème","Mixte",G282)),Barèmes!$B$2,IF(U282&gt;=SUMIFS(Barèmes!$G$6:$G$28,Barèmes!$A$6:$A$28,"Vitesse — 50 m (s)",Barèmes!$B$6:$B$28,H282,Barèmes!$C$6:$C$28,IF(H282="6ème","Mixte",G282)),Barèmes!$C$2,IF(U282&gt;=SUMIFS(Barèmes!$H$6:$H$28,Barèmes!$A$6:$A$28,"Vitesse — 50 m (s)",Barèmes!$B$6:$B$28,H282,Barèmes!$C$6:$C$28,IF(H282="6ème","Mixte",G282)),Barèmes!$D$2,IF(U282&gt;=SUMIFS(Barèmes!$I$6:$I$28,Barèmes!$A$6:$A$28,"Vitesse — 50 m (s)",Barèmes!$B$6:$B$28,H282,Barèmes!$C$6:$C$28,IF(H282="6ème","Mixte",G282)),Barèmes!$E$2,Barèmes!$F$2))))))</f>
        <v/>
      </c>
      <c r="X282" s="18"/>
      <c r="Y282" s="26" t="str" cm="1">
        <f t="array" ref="Y282">IF(OR(X282="",SUMPRODUCT((Barèmes!$A$6:$A$28="Souplesse (score 1-5)")*(Barèmes!$B$6:$B$28=H282)*(Barèmes!$C$6:$C$28=IF(H282="6ème","Mixte",G282)))=0),"",IF(SUMPRODUCT((Barèmes!$A$6:$A$28="Souplesse (score 1-5)")*(Barèmes!$B$6:$B$28=H282)*(Barèmes!$C$6:$C$28=IF(H282="6ème","Mixte",G282))*(Barèmes!$J$6:$J$28="+"))&gt;0,IF(X282&lt;=SUMIFS(Barèmes!$D$6:$D$28,Barèmes!$A$6:$A$28,"Souplesse (score 1-5)",Barèmes!$B$6:$B$28,H282,Barèmes!$C$6:$C$28,IF(H282="6ème","Mixte",G282)),"à besoin",IF(X282&lt;=SUMIFS(Barèmes!$E$6:$E$28,Barèmes!$A$6:$A$28,"Souplesse (score 1-5)",Barèmes!$B$6:$B$28,H282,Barèmes!$C$6:$C$28,IF(H282="6ème","Mixte",G282)),"fragile","satisfaisant")),IF(X282&gt;=SUMIFS(Barèmes!$D$6:$D$28,Barèmes!$A$6:$A$28,"Souplesse (score 1-5)",Barèmes!$B$6:$B$28,H282,Barèmes!$C$6:$C$28,IF(H282="6ème","Mixte",G282)),"à besoin",IF(X282&gt;=SUMIFS(Barèmes!$E$6:$E$28,Barèmes!$A$6:$A$28,"Souplesse (score 1-5)",Barèmes!$B$6:$B$28,H282,Barèmes!$C$6:$C$28,IF(H282="6ème","Mixte",G282)),"fragile","satisfaisant"))))</f>
        <v/>
      </c>
      <c r="Z282" s="26" t="str" cm="1">
        <f t="array" ref="Z282">IF(OR(X282="",SUMPRODUCT((Barèmes!$A$6:$A$28="Souplesse (score 1-5)")*(Barèmes!$B$6:$B$28=H282)*(Barèmes!$C$6:$C$28=IF(H282="6ème","Mixte",G282)))=0),"",IF(SUMPRODUCT((Barèmes!$A$6:$A$28="Souplesse (score 1-5)")*(Barèmes!$B$6:$B$28=H282)*(Barèmes!$C$6:$C$28=IF(H282="6ème","Mixte",G282))*(Barèmes!$J$6:$J$28="+"))&gt;0,IF(X282&lt;=SUMIFS(Barèmes!$F$6:$F$28,Barèmes!$A$6:$A$28,"Souplesse (score 1-5)",Barèmes!$B$6:$B$28,H282,Barèmes!$C$6:$C$28,IF(H282="6ème","Mixte",G282)),Barèmes!$B$2,IF(X282&lt;=SUMIFS(Barèmes!$G$6:$G$28,Barèmes!$A$6:$A$28,"Souplesse (score 1-5)",Barèmes!$B$6:$B$28,H282,Barèmes!$C$6:$C$28,IF(H282="6ème","Mixte",G282)),Barèmes!$C$2,IF(X282&lt;=SUMIFS(Barèmes!$H$6:$H$28,Barèmes!$A$6:$A$28,"Souplesse (score 1-5)",Barèmes!$B$6:$B$28,H282,Barèmes!$C$6:$C$28,IF(H282="6ème","Mixte",G282)),Barèmes!$D$2,IF(X282&lt;=SUMIFS(Barèmes!$I$6:$I$28,Barèmes!$A$6:$A$28,"Souplesse (score 1-5)",Barèmes!$B$6:$B$28,H282,Barèmes!$C$6:$C$28,IF(H282="6ème","Mixte",G282)),Barèmes!$E$2,Barèmes!$F$2)))),IF(X282&gt;=SUMIFS(Barèmes!$F$6:$F$28,Barèmes!$A$6:$A$28,"Souplesse (score 1-5)",Barèmes!$B$6:$B$28,H282,Barèmes!$C$6:$C$28,IF(H282="6ème","Mixte",G282)),Barèmes!$B$2,IF(X282&gt;=SUMIFS(Barèmes!$G$6:$G$28,Barèmes!$A$6:$A$28,"Souplesse (score 1-5)",Barèmes!$B$6:$B$28,H282,Barèmes!$C$6:$C$28,IF(H282="6ème","Mixte",G282)),Barèmes!$C$2,IF(X282&gt;=SUMIFS(Barèmes!$H$6:$H$28,Barèmes!$A$6:$A$28,"Souplesse (score 1-5)",Barèmes!$B$6:$B$28,H282,Barèmes!$C$6:$C$28,IF(H282="6ème","Mixte",G282)),Barèmes!$D$2,IF(X282&gt;=SUMIFS(Barèmes!$I$6:$I$28,Barèmes!$A$6:$A$28,"Souplesse (score 1-5)",Barèmes!$B$6:$B$28,H282,Barèmes!$C$6:$C$28,IF(H282="6ème","Mixte",G282)),Barèmes!$E$2,Barèmes!$F$2))))))</f>
        <v/>
      </c>
      <c r="AA282" s="22"/>
      <c r="AB282" s="27" t="str">
        <f>IF(OR(AA282="",SUMPRODUCT((Barèmes!$A$6:$A$28="Agilité — T-test 974 (s)")*(Barèmes!$B$6:$B$28=H282)*(Barèmes!$C$6:$C$28=IF(H282="6ème","Mixte",G282)))=0),"",IF(SUMPRODUCT((Barèmes!$A$6:$A$28="Agilité — T-test 974 (s)")*(Barèmes!$B$6:$B$28=H282)*(Barèmes!$C$6:$C$28=IF(H282="6ème","Mixte",G282))*(Barèmes!$J$6:$J$28="+"))&gt;0,IF(AA282&lt;=SUMIFS(Barèmes!$D$6:$D$28,Barèmes!$A$6:$A$28,"Agilité — T-test 974 (s)",Barèmes!$B$6:$B$28,H282,Barèmes!$C$6:$C$28,IF(H282="6ème","Mixte",G282)),"à besoin",IF(AA282&lt;=SUMIFS(Barèmes!$E$6:$E$28,Barèmes!$A$6:$A$28,"Agilité — T-test 974 (s)",Barèmes!$B$6:$B$28,H282,Barèmes!$C$6:$C$28,IF(H282="6ème","Mixte",G282)),"fragile","satisfaisant")),IF(AA282&gt;=SUMIFS(Barèmes!$D$6:$D$28,Barèmes!$A$6:$A$28,"Agilité — T-test 974 (s)",Barèmes!$B$6:$B$28,H282,Barèmes!$C$6:$C$28,IF(H282="6ème","Mixte",G282)),"à besoin",IF(AA282&gt;=SUMIFS(Barèmes!$E$6:$E$28,Barèmes!$A$6:$A$28,"Agilité — T-test 974 (s)",Barèmes!$B$6:$B$28,H282,Barèmes!$C$6:$C$28,IF(H282="6ème","Mixte",G282)),"fragile","satisfaisant"))))</f>
        <v/>
      </c>
      <c r="AC282" s="27" t="str">
        <f>IF(OR(AA282="",SUMPRODUCT((Barèmes!$A$6:$A$28="Agilité — T-test 974 (s)")*(Barèmes!$B$6:$B$28=H282)*(Barèmes!$C$6:$C$28=IF(H282="6ème","Mixte",G282)))=0),"",IF(SUMPRODUCT((Barèmes!$A$6:$A$28="Agilité — T-test 974 (s)")*(Barèmes!$B$6:$B$28=H282)*(Barèmes!$C$6:$C$28=IF(H282="6ème","Mixte",G282))*(Barèmes!$J$6:$J$28="+"))&gt;0,IF(AA282&lt;=SUMIFS(Barèmes!$F$6:$F$28,Barèmes!$A$6:$A$28,"Agilité — T-test 974 (s)",Barèmes!$B$6:$B$28,H282,Barèmes!$C$6:$C$28,IF(H282="6ème","Mixte",G282)),Barèmes!$B$2,IF(AA282&lt;=SUMIFS(Barèmes!$G$6:$G$28,Barèmes!$A$6:$A$28,"Agilité — T-test 974 (s)",Barèmes!$B$6:$B$28,H282,Barèmes!$C$6:$C$28,IF(H282="6ème","Mixte",G282)),Barèmes!$C$2,IF(AA282&lt;=SUMIFS(Barèmes!$H$6:$H$28,Barèmes!$A$6:$A$28,"Agilité — T-test 974 (s)",Barèmes!$B$6:$B$28,H282,Barèmes!$C$6:$C$28,IF(H282="6ème","Mixte",G282)),Barèmes!$D$2,IF(AA282&lt;=SUMIFS(Barèmes!$I$6:$I$28,Barèmes!$A$6:$A$28,"Agilité — T-test 974 (s)",Barèmes!$B$6:$B$28,H282,Barèmes!$C$6:$C$28,IF(H282="6ème","Mixte",G282)),Barèmes!$E$2,Barèmes!$F$2)))),IF(AA282&gt;=SUMIFS(Barèmes!$F$6:$F$28,Barèmes!$A$6:$A$28,"Agilité — T-test 974 (s)",Barèmes!$B$6:$B$28,H282,Barèmes!$C$6:$C$28,IF(H282="6ème","Mixte",G282)),Barèmes!$B$2,IF(AA282&gt;=SUMIFS(Barèmes!$G$6:$G$28,Barèmes!$A$6:$A$28,"Agilité — T-test 974 (s)",Barèmes!$B$6:$B$28,H282,Barèmes!$C$6:$C$28,IF(H282="6ème","Mixte",G282)),Barèmes!$C$2,IF(AA282&gt;=SUMIFS(Barèmes!$H$6:$H$28,Barèmes!$A$6:$A$28,"Agilité — T-test 974 (s)",Barèmes!$B$6:$B$28,H282,Barèmes!$C$6:$C$28,IF(H282="6ème","Mixte",G282)),Barèmes!$D$2,IF(AA282&gt;=SUMIFS(Barèmes!$I$6:$I$28,Barèmes!$A$6:$A$28,"Agilité — T-test 974 (s)",Barèmes!$B$6:$B$28,H282,Barèmes!$C$6:$C$28,IF(H282="6ème","Mixte",G282)),Barèmes!$E$2,Barèmes!$F$2))))))</f>
        <v/>
      </c>
      <c r="AD282" s="28" t="str">
        <f t="shared" si="34"/>
        <v/>
      </c>
      <c r="AE282" s="29" t="str">
        <f t="shared" si="35"/>
        <v/>
      </c>
      <c r="AF282" s="30" t="str">
        <f>IF(OR(AD282="",SUMPRODUCT((Barèmes!$A$6:$A$28="Surcoût d'agilité (s) — technique")*(Barèmes!$B$6:$B$28=H282)*(Barèmes!$C$6:$C$28=IF(H282="6ème","Mixte",G282)))=0),"",IF(SUMPRODUCT((Barèmes!$A$6:$A$28="Surcoût d'agilité (s) — technique")*(Barèmes!$B$6:$B$28=H282)*(Barèmes!$C$6:$C$28=IF(H282="6ème","Mixte",G282))*(Barèmes!$J$6:$J$28="+"))&gt;0,IF(AD282&lt;=SUMIFS(Barèmes!$D$6:$D$28,Barèmes!$A$6:$A$28,"Surcoût d'agilité (s) — technique",Barèmes!$B$6:$B$28,H282,Barèmes!$C$6:$C$28,IF(H282="6ème","Mixte",G282)),"à besoin",IF(AD282&lt;=SUMIFS(Barèmes!$E$6:$E$28,Barèmes!$A$6:$A$28,"Surcoût d'agilité (s) — technique",Barèmes!$B$6:$B$28,H282,Barèmes!$C$6:$C$28,IF(H282="6ème","Mixte",G282)),"fragile","satisfaisant")),IF(AD282&gt;=SUMIFS(Barèmes!$D$6:$D$28,Barèmes!$A$6:$A$28,"Surcoût d'agilité (s) — technique",Barèmes!$B$6:$B$28,H282,Barèmes!$C$6:$C$28,IF(H282="6ème","Mixte",G282)),"à besoin",IF(AD282&gt;=SUMIFS(Barèmes!$E$6:$E$28,Barèmes!$A$6:$A$28,"Surcoût d'agilité (s) — technique",Barèmes!$B$6:$B$28,H282,Barèmes!$C$6:$C$28,IF(H282="6ème","Mixte",G282)),"fragile","satisfaisant"))))</f>
        <v/>
      </c>
      <c r="AG282" s="30" t="str">
        <f>IF(OR(AD282="",SUMPRODUCT((Barèmes!$A$6:$A$28="Surcoût d'agilité (s) — technique")*(Barèmes!$B$6:$B$28=H282)*(Barèmes!$C$6:$C$28=IF(H282="6ème","Mixte",G282)))=0),"",IF(SUMPRODUCT((Barèmes!$A$6:$A$28="Surcoût d'agilité (s) — technique")*(Barèmes!$B$6:$B$28=H282)*(Barèmes!$C$6:$C$28=IF(H282="6ème","Mixte",G282))*(Barèmes!$J$6:$J$28="+"))&gt;0,IF(AD282&lt;=SUMIFS(Barèmes!$F$6:$F$28,Barèmes!$A$6:$A$28,"Surcoût d'agilité (s) — technique",Barèmes!$B$6:$B$28,H282,Barèmes!$C$6:$C$28,IF(H282="6ème","Mixte",G282)),Barèmes!$B$2,IF(AD282&lt;=SUMIFS(Barèmes!$G$6:$G$28,Barèmes!$A$6:$A$28,"Surcoût d'agilité (s) — technique",Barèmes!$B$6:$B$28,H282,Barèmes!$C$6:$C$28,IF(H282="6ème","Mixte",G282)),Barèmes!$C$2,IF(AD282&lt;=SUMIFS(Barèmes!$H$6:$H$28,Barèmes!$A$6:$A$28,"Surcoût d'agilité (s) — technique",Barèmes!$B$6:$B$28,H282,Barèmes!$C$6:$C$28,IF(H282="6ème","Mixte",G282)),Barèmes!$D$2,IF(AD282&lt;=SUMIFS(Barèmes!$I$6:$I$28,Barèmes!$A$6:$A$28,"Surcoût d'agilité (s) — technique",Barèmes!$B$6:$B$28,H282,Barèmes!$C$6:$C$28,IF(H282="6ème","Mixte",G282)),Barèmes!$E$2,Barèmes!$F$2)))),IF(AD282&gt;=SUMIFS(Barèmes!$F$6:$F$28,Barèmes!$A$6:$A$28,"Surcoût d'agilité (s) — technique",Barèmes!$B$6:$B$28,H282,Barèmes!$C$6:$C$28,IF(H282="6ème","Mixte",G282)),Barèmes!$B$2,IF(AD282&gt;=SUMIFS(Barèmes!$G$6:$G$28,Barèmes!$A$6:$A$28,"Surcoût d'agilité (s) — technique",Barèmes!$B$6:$B$28,H282,Barèmes!$C$6:$C$28,IF(H282="6ème","Mixte",G282)),Barèmes!$C$2,IF(AD282&gt;=SUMIFS(Barèmes!$H$6:$H$28,Barèmes!$A$6:$A$28,"Surcoût d'agilité (s) — technique",Barèmes!$B$6:$B$28,H282,Barèmes!$C$6:$C$28,IF(H282="6ème","Mixte",G282)),Barèmes!$D$2,IF(AD282&gt;=SUMIFS(Barèmes!$I$6:$I$28,Barèmes!$A$6:$A$28,"Surcoût d'agilité (s) — technique",Barèmes!$B$6:$B$28,H282,Barèmes!$C$6:$C$28,IF(H282="6ème","Mixte",G282)),Barèmes!$E$2,Barèmes!$F$2))))))</f>
        <v/>
      </c>
      <c r="AH282" s="31" t="str">
        <f>IF((IF(N282="",0,1)+IF(Q282="",0,1)+IF(W282="",0,1)+IF(Z282="",0,1)+IF(AC282="",0,1))=0,"",3*IF(N282=Barèmes!$B$2,1,IF(N282=Barèmes!$C$2,2,IF(N282=Barèmes!$D$2,3,IF(N282=Barèmes!$E$2,4,IF(N282=Barèmes!$F$2,5,0)))))+3*IF(Q282=Barèmes!$B$2,1,IF(Q282=Barèmes!$C$2,2,IF(Q282=Barèmes!$D$2,3,IF(Q282=Barèmes!$E$2,4,IF(Q282=Barèmes!$F$2,5,0)))))+2*IF(W282=Barèmes!$B$2,1,IF(W282=Barèmes!$C$2,2,IF(W282=Barèmes!$D$2,3,IF(W282=Barèmes!$E$2,4,IF(W282=Barèmes!$F$2,5,0)))))+1*IF(Z282=Barèmes!$B$2,1,IF(Z282=Barèmes!$C$2,2,IF(Z282=Barèmes!$D$2,3,IF(Z282=Barèmes!$E$2,4,IF(Z282=Barèmes!$F$2,5,0)))))+1*IF(AC282=Barèmes!$B$2,1,IF(AC282=Barèmes!$C$2,2,IF(AC282=Barèmes!$D$2,3,IF(AC282=Barèmes!$E$2,4,IF(AC282=Barèmes!$F$2,5,0))))))</f>
        <v/>
      </c>
      <c r="AI282" s="31"/>
      <c r="AJ282" s="32" t="str">
        <f>IFERROR(INDEX(Croissance!$B$5:$B$604,MATCH(A282,Croissance!$A$5:$A$604,0)),"")</f>
        <v/>
      </c>
      <c r="AK282" s="32" t="str">
        <f>IFERROR(INDEX(Croissance!$C$5:$C$604,MATCH(A282,Croissance!$A$5:$A$604,0)),"")</f>
        <v/>
      </c>
      <c r="AL282" s="32" t="str">
        <f>IFERROR(INDEX(Croissance!$D$5:$D$604,MATCH(A282,Croissance!$A$5:$A$604,0)),"")</f>
        <v/>
      </c>
      <c r="AM282" s="32" t="str">
        <f>IFERROR(INDEX(Croissance!$E$5:$E$604,MATCH(A282,Croissance!$A$5:$A$604,0)),"")</f>
        <v/>
      </c>
      <c r="AO282" s="33">
        <f t="shared" si="40"/>
        <v>0</v>
      </c>
      <c r="AP282" s="33">
        <f t="shared" si="36"/>
        <v>0</v>
      </c>
      <c r="AQ282" s="33">
        <f>IF(A282="",0,IF(AND(OR('Synthèse classe'!$C$2="Tous",C282='Synthèse classe'!$C$2),OR('Synthèse classe'!$C$3="Toutes",D282='Synthèse classe'!$C$3),OR('Synthèse classe'!$C$4="Toutes",AND('Synthèse classe'!$C$4="Dernière",AP282=1),B282=IFERROR(VALUE('Synthèse classe'!$C$4),0))),1,0))</f>
        <v>0</v>
      </c>
      <c r="AR282" s="34" t="str">
        <f t="shared" si="37"/>
        <v/>
      </c>
    </row>
    <row r="283" spans="1:44" x14ac:dyDescent="0.2">
      <c r="A283" s="17" t="str">
        <f t="shared" si="33"/>
        <v/>
      </c>
      <c r="B283" s="18"/>
      <c r="C283" s="19"/>
      <c r="D283" s="19"/>
      <c r="E283" s="19"/>
      <c r="F283" s="19"/>
      <c r="G283" s="19"/>
      <c r="H283" s="17" t="str">
        <f t="shared" si="38"/>
        <v/>
      </c>
      <c r="I283" s="20"/>
      <c r="J283" s="18"/>
      <c r="K283" s="19"/>
      <c r="L283" s="21" t="str">
        <f t="shared" si="39"/>
        <v/>
      </c>
      <c r="M283" s="21" t="str">
        <f>IF(OR(J283="",SUMPRODUCT((Barèmes!$A$6:$A$28="Endurance — Luc Léger (palier)")*(Barèmes!$B$6:$B$28=H283)*(Barèmes!$C$6:$C$28=IF(H283="6ème","Mixte",G283)))=0),"",IF(SUMPRODUCT((Barèmes!$A$6:$A$28="Endurance — Luc Léger (palier)")*(Barèmes!$B$6:$B$28=H283)*(Barèmes!$C$6:$C$28=IF(H283="6ème","Mixte",G283))*(Barèmes!$J$6:$J$28="+"))&gt;0,IF(J283&lt;=SUMIFS(Barèmes!$D$6:$D$28,Barèmes!$A$6:$A$28,"Endurance — Luc Léger (palier)",Barèmes!$B$6:$B$28,H283,Barèmes!$C$6:$C$28,IF(H283="6ème","Mixte",G283)),"à besoin",IF(J283&lt;=SUMIFS(Barèmes!$E$6:$E$28,Barèmes!$A$6:$A$28,"Endurance — Luc Léger (palier)",Barèmes!$B$6:$B$28,H283,Barèmes!$C$6:$C$28,IF(H283="6ème","Mixte",G283)),"fragile","satisfaisant")),IF(J283&gt;=SUMIFS(Barèmes!$D$6:$D$28,Barèmes!$A$6:$A$28,"Endurance — Luc Léger (palier)",Barèmes!$B$6:$B$28,H283,Barèmes!$C$6:$C$28,IF(H283="6ème","Mixte",G283)),"à besoin",IF(J283&gt;=SUMIFS(Barèmes!$E$6:$E$28,Barèmes!$A$6:$A$28,"Endurance — Luc Léger (palier)",Barèmes!$B$6:$B$28,H283,Barèmes!$C$6:$C$28,IF(H283="6ème","Mixte",G283)),"fragile","satisfaisant"))))</f>
        <v/>
      </c>
      <c r="N283" s="21" t="str">
        <f>IF(OR(J283="",SUMPRODUCT((Barèmes!$A$6:$A$28="Endurance — Luc Léger (palier)")*(Barèmes!$B$6:$B$28=H283)*(Barèmes!$C$6:$C$28=IF(H283="6ème","Mixte",G283)))=0),"",IF(SUMPRODUCT((Barèmes!$A$6:$A$28="Endurance — Luc Léger (palier)")*(Barèmes!$B$6:$B$28=H283)*(Barèmes!$C$6:$C$28=IF(H283="6ème","Mixte",G283))*(Barèmes!$J$6:$J$28="+"))&gt;0,IF(J283&lt;=SUMIFS(Barèmes!$F$6:$F$28,Barèmes!$A$6:$A$28,"Endurance — Luc Léger (palier)",Barèmes!$B$6:$B$28,H283,Barèmes!$C$6:$C$28,IF(H283="6ème","Mixte",G283)),Barèmes!$B$2,IF(J283&lt;=SUMIFS(Barèmes!$G$6:$G$28,Barèmes!$A$6:$A$28,"Endurance — Luc Léger (palier)",Barèmes!$B$6:$B$28,H283,Barèmes!$C$6:$C$28,IF(H283="6ème","Mixte",G283)),Barèmes!$C$2,IF(J283&lt;=SUMIFS(Barèmes!$H$6:$H$28,Barèmes!$A$6:$A$28,"Endurance — Luc Léger (palier)",Barèmes!$B$6:$B$28,H283,Barèmes!$C$6:$C$28,IF(H283="6ème","Mixte",G283)),Barèmes!$D$2,IF(J283&lt;=SUMIFS(Barèmes!$I$6:$I$28,Barèmes!$A$6:$A$28,"Endurance — Luc Léger (palier)",Barèmes!$B$6:$B$28,H283,Barèmes!$C$6:$C$28,IF(H283="6ème","Mixte",G283)),Barèmes!$E$2,Barèmes!$F$2)))),IF(J283&gt;=SUMIFS(Barèmes!$F$6:$F$28,Barèmes!$A$6:$A$28,"Endurance — Luc Léger (palier)",Barèmes!$B$6:$B$28,H283,Barèmes!$C$6:$C$28,IF(H283="6ème","Mixte",G283)),Barèmes!$B$2,IF(J283&gt;=SUMIFS(Barèmes!$G$6:$G$28,Barèmes!$A$6:$A$28,"Endurance — Luc Léger (palier)",Barèmes!$B$6:$B$28,H283,Barèmes!$C$6:$C$28,IF(H283="6ème","Mixte",G283)),Barèmes!$C$2,IF(J283&gt;=SUMIFS(Barèmes!$H$6:$H$28,Barèmes!$A$6:$A$28,"Endurance — Luc Léger (palier)",Barèmes!$B$6:$B$28,H283,Barèmes!$C$6:$C$28,IF(H283="6ème","Mixte",G283)),Barèmes!$D$2,IF(J283&gt;=SUMIFS(Barèmes!$I$6:$I$28,Barèmes!$A$6:$A$28,"Endurance — Luc Léger (palier)",Barèmes!$B$6:$B$28,H283,Barèmes!$C$6:$C$28,IF(H283="6ème","Mixte",G283)),Barèmes!$E$2,Barèmes!$F$2))))))</f>
        <v/>
      </c>
      <c r="O283" s="22"/>
      <c r="P283" s="23" t="str">
        <f>IF(OR(O283="",SUMPRODUCT((Barèmes!$A$6:$A$28="Force bas du corps — Saut en longueur (m)")*(Barèmes!$B$6:$B$28=H283)*(Barèmes!$C$6:$C$28=IF(H283="6ème","Mixte",G283)))=0),"",IF(SUMPRODUCT((Barèmes!$A$6:$A$28="Force bas du corps — Saut en longueur (m)")*(Barèmes!$B$6:$B$28=H283)*(Barèmes!$C$6:$C$28=IF(H283="6ème","Mixte",G283))*(Barèmes!$J$6:$J$28="+"))&gt;0,IF(O283&lt;=SUMIFS(Barèmes!$D$6:$D$28,Barèmes!$A$6:$A$28,"Force bas du corps — Saut en longueur (m)",Barèmes!$B$6:$B$28,H283,Barèmes!$C$6:$C$28,IF(H283="6ème","Mixte",G283)),"à besoin",IF(O283&lt;=SUMIFS(Barèmes!$E$6:$E$28,Barèmes!$A$6:$A$28,"Force bas du corps — Saut en longueur (m)",Barèmes!$B$6:$B$28,H283,Barèmes!$C$6:$C$28,IF(H283="6ème","Mixte",G283)),"fragile","satisfaisant")),IF(O283&gt;=SUMIFS(Barèmes!$D$6:$D$28,Barèmes!$A$6:$A$28,"Force bas du corps — Saut en longueur (m)",Barèmes!$B$6:$B$28,H283,Barèmes!$C$6:$C$28,IF(H283="6ème","Mixte",G283)),"à besoin",IF(O283&gt;=SUMIFS(Barèmes!$E$6:$E$28,Barèmes!$A$6:$A$28,"Force bas du corps — Saut en longueur (m)",Barèmes!$B$6:$B$28,H283,Barèmes!$C$6:$C$28,IF(H283="6ème","Mixte",G283)),"fragile","satisfaisant"))))</f>
        <v/>
      </c>
      <c r="Q283" s="23" t="str">
        <f>IF(OR(O283="",SUMPRODUCT((Barèmes!$A$6:$A$28="Force bas du corps — Saut en longueur (m)")*(Barèmes!$B$6:$B$28=H283)*(Barèmes!$C$6:$C$28=IF(H283="6ème","Mixte",G283)))=0),"",IF(SUMPRODUCT((Barèmes!$A$6:$A$28="Force bas du corps — Saut en longueur (m)")*(Barèmes!$B$6:$B$28=H283)*(Barèmes!$C$6:$C$28=IF(H283="6ème","Mixte",G283))*(Barèmes!$J$6:$J$28="+"))&gt;0,IF(O283&lt;=SUMIFS(Barèmes!$F$6:$F$28,Barèmes!$A$6:$A$28,"Force bas du corps — Saut en longueur (m)",Barèmes!$B$6:$B$28,H283,Barèmes!$C$6:$C$28,IF(H283="6ème","Mixte",G283)),Barèmes!$B$2,IF(O283&lt;=SUMIFS(Barèmes!$G$6:$G$28,Barèmes!$A$6:$A$28,"Force bas du corps — Saut en longueur (m)",Barèmes!$B$6:$B$28,H283,Barèmes!$C$6:$C$28,IF(H283="6ème","Mixte",G283)),Barèmes!$C$2,IF(O283&lt;=SUMIFS(Barèmes!$H$6:$H$28,Barèmes!$A$6:$A$28,"Force bas du corps — Saut en longueur (m)",Barèmes!$B$6:$B$28,H283,Barèmes!$C$6:$C$28,IF(H283="6ème","Mixte",G283)),Barèmes!$D$2,IF(O283&lt;=SUMIFS(Barèmes!$I$6:$I$28,Barèmes!$A$6:$A$28,"Force bas du corps — Saut en longueur (m)",Barèmes!$B$6:$B$28,H283,Barèmes!$C$6:$C$28,IF(H283="6ème","Mixte",G283)),Barèmes!$E$2,Barèmes!$F$2)))),IF(O283&gt;=SUMIFS(Barèmes!$F$6:$F$28,Barèmes!$A$6:$A$28,"Force bas du corps — Saut en longueur (m)",Barèmes!$B$6:$B$28,H283,Barèmes!$C$6:$C$28,IF(H283="6ème","Mixte",G283)),Barèmes!$B$2,IF(O283&gt;=SUMIFS(Barèmes!$G$6:$G$28,Barèmes!$A$6:$A$28,"Force bas du corps — Saut en longueur (m)",Barèmes!$B$6:$B$28,H283,Barèmes!$C$6:$C$28,IF(H283="6ème","Mixte",G283)),Barèmes!$C$2,IF(O283&gt;=SUMIFS(Barèmes!$H$6:$H$28,Barèmes!$A$6:$A$28,"Force bas du corps — Saut en longueur (m)",Barèmes!$B$6:$B$28,H283,Barèmes!$C$6:$C$28,IF(H283="6ème","Mixte",G283)),Barèmes!$D$2,IF(O283&gt;=SUMIFS(Barèmes!$I$6:$I$28,Barèmes!$A$6:$A$28,"Force bas du corps — Saut en longueur (m)",Barèmes!$B$6:$B$28,H283,Barèmes!$C$6:$C$28,IF(H283="6ème","Mixte",G283)),Barèmes!$E$2,Barèmes!$F$2))))))</f>
        <v/>
      </c>
      <c r="R283" s="22"/>
      <c r="S283" s="24" t="str">
        <f>IF(OR(R283="",SUMPRODUCT((Barèmes!$A$6:$A$28="Vitesse — 30 m (s)")*(Barèmes!$B$6:$B$28=H283)*(Barèmes!$C$6:$C$28=IF(H283="6ème","Mixte",G283)))=0),"",IF(SUMPRODUCT((Barèmes!$A$6:$A$28="Vitesse — 30 m (s)")*(Barèmes!$B$6:$B$28=H283)*(Barèmes!$C$6:$C$28=IF(H283="6ème","Mixte",G283))*(Barèmes!$J$6:$J$28="+"))&gt;0,IF(R283&lt;=SUMIFS(Barèmes!$D$6:$D$28,Barèmes!$A$6:$A$28,"Vitesse — 30 m (s)",Barèmes!$B$6:$B$28,H283,Barèmes!$C$6:$C$28,IF(H283="6ème","Mixte",G283)),"à besoin",IF(R283&lt;=SUMIFS(Barèmes!$E$6:$E$28,Barèmes!$A$6:$A$28,"Vitesse — 30 m (s)",Barèmes!$B$6:$B$28,H283,Barèmes!$C$6:$C$28,IF(H283="6ème","Mixte",G283)),"fragile","satisfaisant")),IF(R283&gt;=SUMIFS(Barèmes!$D$6:$D$28,Barèmes!$A$6:$A$28,"Vitesse — 30 m (s)",Barèmes!$B$6:$B$28,H283,Barèmes!$C$6:$C$28,IF(H283="6ème","Mixte",G283)),"à besoin",IF(R283&gt;=SUMIFS(Barèmes!$E$6:$E$28,Barèmes!$A$6:$A$28,"Vitesse — 30 m (s)",Barèmes!$B$6:$B$28,H283,Barèmes!$C$6:$C$28,IF(H283="6ème","Mixte",G283)),"fragile","satisfaisant"))))</f>
        <v/>
      </c>
      <c r="T283" s="24" t="str">
        <f>IF(OR(R283="",SUMPRODUCT((Barèmes!$A$6:$A$28="Vitesse — 30 m (s)")*(Barèmes!$B$6:$B$28=H283)*(Barèmes!$C$6:$C$28=IF(H283="6ème","Mixte",G283)))=0),"",IF(SUMPRODUCT((Barèmes!$A$6:$A$28="Vitesse — 30 m (s)")*(Barèmes!$B$6:$B$28=H283)*(Barèmes!$C$6:$C$28=IF(H283="6ème","Mixte",G283))*(Barèmes!$J$6:$J$28="+"))&gt;0,IF(R283&lt;=SUMIFS(Barèmes!$F$6:$F$28,Barèmes!$A$6:$A$28,"Vitesse — 30 m (s)",Barèmes!$B$6:$B$28,H283,Barèmes!$C$6:$C$28,IF(H283="6ème","Mixte",G283)),Barèmes!$B$2,IF(R283&lt;=SUMIFS(Barèmes!$G$6:$G$28,Barèmes!$A$6:$A$28,"Vitesse — 30 m (s)",Barèmes!$B$6:$B$28,H283,Barèmes!$C$6:$C$28,IF(H283="6ème","Mixte",G283)),Barèmes!$C$2,IF(R283&lt;=SUMIFS(Barèmes!$H$6:$H$28,Barèmes!$A$6:$A$28,"Vitesse — 30 m (s)",Barèmes!$B$6:$B$28,H283,Barèmes!$C$6:$C$28,IF(H283="6ème","Mixte",G283)),Barèmes!$D$2,IF(R283&lt;=SUMIFS(Barèmes!$I$6:$I$28,Barèmes!$A$6:$A$28,"Vitesse — 30 m (s)",Barèmes!$B$6:$B$28,H283,Barèmes!$C$6:$C$28,IF(H283="6ème","Mixte",G283)),Barèmes!$E$2,Barèmes!$F$2)))),IF(R283&gt;=SUMIFS(Barèmes!$F$6:$F$28,Barèmes!$A$6:$A$28,"Vitesse — 30 m (s)",Barèmes!$B$6:$B$28,H283,Barèmes!$C$6:$C$28,IF(H283="6ème","Mixte",G283)),Barèmes!$B$2,IF(R283&gt;=SUMIFS(Barèmes!$G$6:$G$28,Barèmes!$A$6:$A$28,"Vitesse — 30 m (s)",Barèmes!$B$6:$B$28,H283,Barèmes!$C$6:$C$28,IF(H283="6ème","Mixte",G283)),Barèmes!$C$2,IF(R283&gt;=SUMIFS(Barèmes!$H$6:$H$28,Barèmes!$A$6:$A$28,"Vitesse — 30 m (s)",Barèmes!$B$6:$B$28,H283,Barèmes!$C$6:$C$28,IF(H283="6ème","Mixte",G283)),Barèmes!$D$2,IF(R283&gt;=SUMIFS(Barèmes!$I$6:$I$28,Barèmes!$A$6:$A$28,"Vitesse — 30 m (s)",Barèmes!$B$6:$B$28,H283,Barèmes!$C$6:$C$28,IF(H283="6ème","Mixte",G283)),Barèmes!$E$2,Barèmes!$F$2))))))</f>
        <v/>
      </c>
      <c r="U283" s="22"/>
      <c r="V283" s="25" t="str">
        <f>IF(OR(U283="",SUMPRODUCT((Barèmes!$A$6:$A$28="Vitesse — 50 m (s)")*(Barèmes!$B$6:$B$28=H283)*(Barèmes!$C$6:$C$28=IF(H283="6ème","Mixte",G283)))=0),"",IF(SUMPRODUCT((Barèmes!$A$6:$A$28="Vitesse — 50 m (s)")*(Barèmes!$B$6:$B$28=H283)*(Barèmes!$C$6:$C$28=IF(H283="6ème","Mixte",G283))*(Barèmes!$J$6:$J$28="+"))&gt;0,IF(U283&lt;=SUMIFS(Barèmes!$D$6:$D$28,Barèmes!$A$6:$A$28,"Vitesse — 50 m (s)",Barèmes!$B$6:$B$28,H283,Barèmes!$C$6:$C$28,IF(H283="6ème","Mixte",G283)),"à besoin",IF(U283&lt;=SUMIFS(Barèmes!$E$6:$E$28,Barèmes!$A$6:$A$28,"Vitesse — 50 m (s)",Barèmes!$B$6:$B$28,H283,Barèmes!$C$6:$C$28,IF(H283="6ème","Mixte",G283)),"fragile","satisfaisant")),IF(U283&gt;=SUMIFS(Barèmes!$D$6:$D$28,Barèmes!$A$6:$A$28,"Vitesse — 50 m (s)",Barèmes!$B$6:$B$28,H283,Barèmes!$C$6:$C$28,IF(H283="6ème","Mixte",G283)),"à besoin",IF(U283&gt;=SUMIFS(Barèmes!$E$6:$E$28,Barèmes!$A$6:$A$28,"Vitesse — 50 m (s)",Barèmes!$B$6:$B$28,H283,Barèmes!$C$6:$C$28,IF(H283="6ème","Mixte",G283)),"fragile","satisfaisant"))))</f>
        <v/>
      </c>
      <c r="W283" s="25" t="str">
        <f>IF(OR(U283="",SUMPRODUCT((Barèmes!$A$6:$A$28="Vitesse — 50 m (s)")*(Barèmes!$B$6:$B$28=H283)*(Barèmes!$C$6:$C$28=IF(H283="6ème","Mixte",G283)))=0),"",IF(SUMPRODUCT((Barèmes!$A$6:$A$28="Vitesse — 50 m (s)")*(Barèmes!$B$6:$B$28=H283)*(Barèmes!$C$6:$C$28=IF(H283="6ème","Mixte",G283))*(Barèmes!$J$6:$J$28="+"))&gt;0,IF(U283&lt;=SUMIFS(Barèmes!$F$6:$F$28,Barèmes!$A$6:$A$28,"Vitesse — 50 m (s)",Barèmes!$B$6:$B$28,H283,Barèmes!$C$6:$C$28,IF(H283="6ème","Mixte",G283)),Barèmes!$B$2,IF(U283&lt;=SUMIFS(Barèmes!$G$6:$G$28,Barèmes!$A$6:$A$28,"Vitesse — 50 m (s)",Barèmes!$B$6:$B$28,H283,Barèmes!$C$6:$C$28,IF(H283="6ème","Mixte",G283)),Barèmes!$C$2,IF(U283&lt;=SUMIFS(Barèmes!$H$6:$H$28,Barèmes!$A$6:$A$28,"Vitesse — 50 m (s)",Barèmes!$B$6:$B$28,H283,Barèmes!$C$6:$C$28,IF(H283="6ème","Mixte",G283)),Barèmes!$D$2,IF(U283&lt;=SUMIFS(Barèmes!$I$6:$I$28,Barèmes!$A$6:$A$28,"Vitesse — 50 m (s)",Barèmes!$B$6:$B$28,H283,Barèmes!$C$6:$C$28,IF(H283="6ème","Mixte",G283)),Barèmes!$E$2,Barèmes!$F$2)))),IF(U283&gt;=SUMIFS(Barèmes!$F$6:$F$28,Barèmes!$A$6:$A$28,"Vitesse — 50 m (s)",Barèmes!$B$6:$B$28,H283,Barèmes!$C$6:$C$28,IF(H283="6ème","Mixte",G283)),Barèmes!$B$2,IF(U283&gt;=SUMIFS(Barèmes!$G$6:$G$28,Barèmes!$A$6:$A$28,"Vitesse — 50 m (s)",Barèmes!$B$6:$B$28,H283,Barèmes!$C$6:$C$28,IF(H283="6ème","Mixte",G283)),Barèmes!$C$2,IF(U283&gt;=SUMIFS(Barèmes!$H$6:$H$28,Barèmes!$A$6:$A$28,"Vitesse — 50 m (s)",Barèmes!$B$6:$B$28,H283,Barèmes!$C$6:$C$28,IF(H283="6ème","Mixte",G283)),Barèmes!$D$2,IF(U283&gt;=SUMIFS(Barèmes!$I$6:$I$28,Barèmes!$A$6:$A$28,"Vitesse — 50 m (s)",Barèmes!$B$6:$B$28,H283,Barèmes!$C$6:$C$28,IF(H283="6ème","Mixte",G283)),Barèmes!$E$2,Barèmes!$F$2))))))</f>
        <v/>
      </c>
      <c r="X283" s="18"/>
      <c r="Y283" s="26" t="str" cm="1">
        <f t="array" ref="Y283">IF(OR(X283="",SUMPRODUCT((Barèmes!$A$6:$A$28="Souplesse (score 1-5)")*(Barèmes!$B$6:$B$28=H283)*(Barèmes!$C$6:$C$28=IF(H283="6ème","Mixte",G283)))=0),"",IF(SUMPRODUCT((Barèmes!$A$6:$A$28="Souplesse (score 1-5)")*(Barèmes!$B$6:$B$28=H283)*(Barèmes!$C$6:$C$28=IF(H283="6ème","Mixte",G283))*(Barèmes!$J$6:$J$28="+"))&gt;0,IF(X283&lt;=SUMIFS(Barèmes!$D$6:$D$28,Barèmes!$A$6:$A$28,"Souplesse (score 1-5)",Barèmes!$B$6:$B$28,H283,Barèmes!$C$6:$C$28,IF(H283="6ème","Mixte",G283)),"à besoin",IF(X283&lt;=SUMIFS(Barèmes!$E$6:$E$28,Barèmes!$A$6:$A$28,"Souplesse (score 1-5)",Barèmes!$B$6:$B$28,H283,Barèmes!$C$6:$C$28,IF(H283="6ème","Mixte",G283)),"fragile","satisfaisant")),IF(X283&gt;=SUMIFS(Barèmes!$D$6:$D$28,Barèmes!$A$6:$A$28,"Souplesse (score 1-5)",Barèmes!$B$6:$B$28,H283,Barèmes!$C$6:$C$28,IF(H283="6ème","Mixte",G283)),"à besoin",IF(X283&gt;=SUMIFS(Barèmes!$E$6:$E$28,Barèmes!$A$6:$A$28,"Souplesse (score 1-5)",Barèmes!$B$6:$B$28,H283,Barèmes!$C$6:$C$28,IF(H283="6ème","Mixte",G283)),"fragile","satisfaisant"))))</f>
        <v/>
      </c>
      <c r="Z283" s="26" t="str" cm="1">
        <f t="array" ref="Z283">IF(OR(X283="",SUMPRODUCT((Barèmes!$A$6:$A$28="Souplesse (score 1-5)")*(Barèmes!$B$6:$B$28=H283)*(Barèmes!$C$6:$C$28=IF(H283="6ème","Mixte",G283)))=0),"",IF(SUMPRODUCT((Barèmes!$A$6:$A$28="Souplesse (score 1-5)")*(Barèmes!$B$6:$B$28=H283)*(Barèmes!$C$6:$C$28=IF(H283="6ème","Mixte",G283))*(Barèmes!$J$6:$J$28="+"))&gt;0,IF(X283&lt;=SUMIFS(Barèmes!$F$6:$F$28,Barèmes!$A$6:$A$28,"Souplesse (score 1-5)",Barèmes!$B$6:$B$28,H283,Barèmes!$C$6:$C$28,IF(H283="6ème","Mixte",G283)),Barèmes!$B$2,IF(X283&lt;=SUMIFS(Barèmes!$G$6:$G$28,Barèmes!$A$6:$A$28,"Souplesse (score 1-5)",Barèmes!$B$6:$B$28,H283,Barèmes!$C$6:$C$28,IF(H283="6ème","Mixte",G283)),Barèmes!$C$2,IF(X283&lt;=SUMIFS(Barèmes!$H$6:$H$28,Barèmes!$A$6:$A$28,"Souplesse (score 1-5)",Barèmes!$B$6:$B$28,H283,Barèmes!$C$6:$C$28,IF(H283="6ème","Mixte",G283)),Barèmes!$D$2,IF(X283&lt;=SUMIFS(Barèmes!$I$6:$I$28,Barèmes!$A$6:$A$28,"Souplesse (score 1-5)",Barèmes!$B$6:$B$28,H283,Barèmes!$C$6:$C$28,IF(H283="6ème","Mixte",G283)),Barèmes!$E$2,Barèmes!$F$2)))),IF(X283&gt;=SUMIFS(Barèmes!$F$6:$F$28,Barèmes!$A$6:$A$28,"Souplesse (score 1-5)",Barèmes!$B$6:$B$28,H283,Barèmes!$C$6:$C$28,IF(H283="6ème","Mixte",G283)),Barèmes!$B$2,IF(X283&gt;=SUMIFS(Barèmes!$G$6:$G$28,Barèmes!$A$6:$A$28,"Souplesse (score 1-5)",Barèmes!$B$6:$B$28,H283,Barèmes!$C$6:$C$28,IF(H283="6ème","Mixte",G283)),Barèmes!$C$2,IF(X283&gt;=SUMIFS(Barèmes!$H$6:$H$28,Barèmes!$A$6:$A$28,"Souplesse (score 1-5)",Barèmes!$B$6:$B$28,H283,Barèmes!$C$6:$C$28,IF(H283="6ème","Mixte",G283)),Barèmes!$D$2,IF(X283&gt;=SUMIFS(Barèmes!$I$6:$I$28,Barèmes!$A$6:$A$28,"Souplesse (score 1-5)",Barèmes!$B$6:$B$28,H283,Barèmes!$C$6:$C$28,IF(H283="6ème","Mixte",G283)),Barèmes!$E$2,Barèmes!$F$2))))))</f>
        <v/>
      </c>
      <c r="AA283" s="22"/>
      <c r="AB283" s="27" t="str">
        <f>IF(OR(AA283="",SUMPRODUCT((Barèmes!$A$6:$A$28="Agilité — T-test 974 (s)")*(Barèmes!$B$6:$B$28=H283)*(Barèmes!$C$6:$C$28=IF(H283="6ème","Mixte",G283)))=0),"",IF(SUMPRODUCT((Barèmes!$A$6:$A$28="Agilité — T-test 974 (s)")*(Barèmes!$B$6:$B$28=H283)*(Barèmes!$C$6:$C$28=IF(H283="6ème","Mixte",G283))*(Barèmes!$J$6:$J$28="+"))&gt;0,IF(AA283&lt;=SUMIFS(Barèmes!$D$6:$D$28,Barèmes!$A$6:$A$28,"Agilité — T-test 974 (s)",Barèmes!$B$6:$B$28,H283,Barèmes!$C$6:$C$28,IF(H283="6ème","Mixte",G283)),"à besoin",IF(AA283&lt;=SUMIFS(Barèmes!$E$6:$E$28,Barèmes!$A$6:$A$28,"Agilité — T-test 974 (s)",Barèmes!$B$6:$B$28,H283,Barèmes!$C$6:$C$28,IF(H283="6ème","Mixte",G283)),"fragile","satisfaisant")),IF(AA283&gt;=SUMIFS(Barèmes!$D$6:$D$28,Barèmes!$A$6:$A$28,"Agilité — T-test 974 (s)",Barèmes!$B$6:$B$28,H283,Barèmes!$C$6:$C$28,IF(H283="6ème","Mixte",G283)),"à besoin",IF(AA283&gt;=SUMIFS(Barèmes!$E$6:$E$28,Barèmes!$A$6:$A$28,"Agilité — T-test 974 (s)",Barèmes!$B$6:$B$28,H283,Barèmes!$C$6:$C$28,IF(H283="6ème","Mixte",G283)),"fragile","satisfaisant"))))</f>
        <v/>
      </c>
      <c r="AC283" s="27" t="str">
        <f>IF(OR(AA283="",SUMPRODUCT((Barèmes!$A$6:$A$28="Agilité — T-test 974 (s)")*(Barèmes!$B$6:$B$28=H283)*(Barèmes!$C$6:$C$28=IF(H283="6ème","Mixte",G283)))=0),"",IF(SUMPRODUCT((Barèmes!$A$6:$A$28="Agilité — T-test 974 (s)")*(Barèmes!$B$6:$B$28=H283)*(Barèmes!$C$6:$C$28=IF(H283="6ème","Mixte",G283))*(Barèmes!$J$6:$J$28="+"))&gt;0,IF(AA283&lt;=SUMIFS(Barèmes!$F$6:$F$28,Barèmes!$A$6:$A$28,"Agilité — T-test 974 (s)",Barèmes!$B$6:$B$28,H283,Barèmes!$C$6:$C$28,IF(H283="6ème","Mixte",G283)),Barèmes!$B$2,IF(AA283&lt;=SUMIFS(Barèmes!$G$6:$G$28,Barèmes!$A$6:$A$28,"Agilité — T-test 974 (s)",Barèmes!$B$6:$B$28,H283,Barèmes!$C$6:$C$28,IF(H283="6ème","Mixte",G283)),Barèmes!$C$2,IF(AA283&lt;=SUMIFS(Barèmes!$H$6:$H$28,Barèmes!$A$6:$A$28,"Agilité — T-test 974 (s)",Barèmes!$B$6:$B$28,H283,Barèmes!$C$6:$C$28,IF(H283="6ème","Mixte",G283)),Barèmes!$D$2,IF(AA283&lt;=SUMIFS(Barèmes!$I$6:$I$28,Barèmes!$A$6:$A$28,"Agilité — T-test 974 (s)",Barèmes!$B$6:$B$28,H283,Barèmes!$C$6:$C$28,IF(H283="6ème","Mixte",G283)),Barèmes!$E$2,Barèmes!$F$2)))),IF(AA283&gt;=SUMIFS(Barèmes!$F$6:$F$28,Barèmes!$A$6:$A$28,"Agilité — T-test 974 (s)",Barèmes!$B$6:$B$28,H283,Barèmes!$C$6:$C$28,IF(H283="6ème","Mixte",G283)),Barèmes!$B$2,IF(AA283&gt;=SUMIFS(Barèmes!$G$6:$G$28,Barèmes!$A$6:$A$28,"Agilité — T-test 974 (s)",Barèmes!$B$6:$B$28,H283,Barèmes!$C$6:$C$28,IF(H283="6ème","Mixte",G283)),Barèmes!$C$2,IF(AA283&gt;=SUMIFS(Barèmes!$H$6:$H$28,Barèmes!$A$6:$A$28,"Agilité — T-test 974 (s)",Barèmes!$B$6:$B$28,H283,Barèmes!$C$6:$C$28,IF(H283="6ème","Mixte",G283)),Barèmes!$D$2,IF(AA283&gt;=SUMIFS(Barèmes!$I$6:$I$28,Barèmes!$A$6:$A$28,"Agilité — T-test 974 (s)",Barèmes!$B$6:$B$28,H283,Barèmes!$C$6:$C$28,IF(H283="6ème","Mixte",G283)),Barèmes!$E$2,Barèmes!$F$2))))))</f>
        <v/>
      </c>
      <c r="AD283" s="28" t="str">
        <f t="shared" si="34"/>
        <v/>
      </c>
      <c r="AE283" s="29" t="str">
        <f t="shared" si="35"/>
        <v/>
      </c>
      <c r="AF283" s="30" t="str">
        <f>IF(OR(AD283="",SUMPRODUCT((Barèmes!$A$6:$A$28="Surcoût d'agilité (s) — technique")*(Barèmes!$B$6:$B$28=H283)*(Barèmes!$C$6:$C$28=IF(H283="6ème","Mixte",G283)))=0),"",IF(SUMPRODUCT((Barèmes!$A$6:$A$28="Surcoût d'agilité (s) — technique")*(Barèmes!$B$6:$B$28=H283)*(Barèmes!$C$6:$C$28=IF(H283="6ème","Mixte",G283))*(Barèmes!$J$6:$J$28="+"))&gt;0,IF(AD283&lt;=SUMIFS(Barèmes!$D$6:$D$28,Barèmes!$A$6:$A$28,"Surcoût d'agilité (s) — technique",Barèmes!$B$6:$B$28,H283,Barèmes!$C$6:$C$28,IF(H283="6ème","Mixte",G283)),"à besoin",IF(AD283&lt;=SUMIFS(Barèmes!$E$6:$E$28,Barèmes!$A$6:$A$28,"Surcoût d'agilité (s) — technique",Barèmes!$B$6:$B$28,H283,Barèmes!$C$6:$C$28,IF(H283="6ème","Mixte",G283)),"fragile","satisfaisant")),IF(AD283&gt;=SUMIFS(Barèmes!$D$6:$D$28,Barèmes!$A$6:$A$28,"Surcoût d'agilité (s) — technique",Barèmes!$B$6:$B$28,H283,Barèmes!$C$6:$C$28,IF(H283="6ème","Mixte",G283)),"à besoin",IF(AD283&gt;=SUMIFS(Barèmes!$E$6:$E$28,Barèmes!$A$6:$A$28,"Surcoût d'agilité (s) — technique",Barèmes!$B$6:$B$28,H283,Barèmes!$C$6:$C$28,IF(H283="6ème","Mixte",G283)),"fragile","satisfaisant"))))</f>
        <v/>
      </c>
      <c r="AG283" s="30" t="str">
        <f>IF(OR(AD283="",SUMPRODUCT((Barèmes!$A$6:$A$28="Surcoût d'agilité (s) — technique")*(Barèmes!$B$6:$B$28=H283)*(Barèmes!$C$6:$C$28=IF(H283="6ème","Mixte",G283)))=0),"",IF(SUMPRODUCT((Barèmes!$A$6:$A$28="Surcoût d'agilité (s) — technique")*(Barèmes!$B$6:$B$28=H283)*(Barèmes!$C$6:$C$28=IF(H283="6ème","Mixte",G283))*(Barèmes!$J$6:$J$28="+"))&gt;0,IF(AD283&lt;=SUMIFS(Barèmes!$F$6:$F$28,Barèmes!$A$6:$A$28,"Surcoût d'agilité (s) — technique",Barèmes!$B$6:$B$28,H283,Barèmes!$C$6:$C$28,IF(H283="6ème","Mixte",G283)),Barèmes!$B$2,IF(AD283&lt;=SUMIFS(Barèmes!$G$6:$G$28,Barèmes!$A$6:$A$28,"Surcoût d'agilité (s) — technique",Barèmes!$B$6:$B$28,H283,Barèmes!$C$6:$C$28,IF(H283="6ème","Mixte",G283)),Barèmes!$C$2,IF(AD283&lt;=SUMIFS(Barèmes!$H$6:$H$28,Barèmes!$A$6:$A$28,"Surcoût d'agilité (s) — technique",Barèmes!$B$6:$B$28,H283,Barèmes!$C$6:$C$28,IF(H283="6ème","Mixte",G283)),Barèmes!$D$2,IF(AD283&lt;=SUMIFS(Barèmes!$I$6:$I$28,Barèmes!$A$6:$A$28,"Surcoût d'agilité (s) — technique",Barèmes!$B$6:$B$28,H283,Barèmes!$C$6:$C$28,IF(H283="6ème","Mixte",G283)),Barèmes!$E$2,Barèmes!$F$2)))),IF(AD283&gt;=SUMIFS(Barèmes!$F$6:$F$28,Barèmes!$A$6:$A$28,"Surcoût d'agilité (s) — technique",Barèmes!$B$6:$B$28,H283,Barèmes!$C$6:$C$28,IF(H283="6ème","Mixte",G283)),Barèmes!$B$2,IF(AD283&gt;=SUMIFS(Barèmes!$G$6:$G$28,Barèmes!$A$6:$A$28,"Surcoût d'agilité (s) — technique",Barèmes!$B$6:$B$28,H283,Barèmes!$C$6:$C$28,IF(H283="6ème","Mixte",G283)),Barèmes!$C$2,IF(AD283&gt;=SUMIFS(Barèmes!$H$6:$H$28,Barèmes!$A$6:$A$28,"Surcoût d'agilité (s) — technique",Barèmes!$B$6:$B$28,H283,Barèmes!$C$6:$C$28,IF(H283="6ème","Mixte",G283)),Barèmes!$D$2,IF(AD283&gt;=SUMIFS(Barèmes!$I$6:$I$28,Barèmes!$A$6:$A$28,"Surcoût d'agilité (s) — technique",Barèmes!$B$6:$B$28,H283,Barèmes!$C$6:$C$28,IF(H283="6ème","Mixte",G283)),Barèmes!$E$2,Barèmes!$F$2))))))</f>
        <v/>
      </c>
      <c r="AH283" s="31" t="str">
        <f>IF((IF(N283="",0,1)+IF(Q283="",0,1)+IF(W283="",0,1)+IF(Z283="",0,1)+IF(AC283="",0,1))=0,"",3*IF(N283=Barèmes!$B$2,1,IF(N283=Barèmes!$C$2,2,IF(N283=Barèmes!$D$2,3,IF(N283=Barèmes!$E$2,4,IF(N283=Barèmes!$F$2,5,0)))))+3*IF(Q283=Barèmes!$B$2,1,IF(Q283=Barèmes!$C$2,2,IF(Q283=Barèmes!$D$2,3,IF(Q283=Barèmes!$E$2,4,IF(Q283=Barèmes!$F$2,5,0)))))+2*IF(W283=Barèmes!$B$2,1,IF(W283=Barèmes!$C$2,2,IF(W283=Barèmes!$D$2,3,IF(W283=Barèmes!$E$2,4,IF(W283=Barèmes!$F$2,5,0)))))+1*IF(Z283=Barèmes!$B$2,1,IF(Z283=Barèmes!$C$2,2,IF(Z283=Barèmes!$D$2,3,IF(Z283=Barèmes!$E$2,4,IF(Z283=Barèmes!$F$2,5,0)))))+1*IF(AC283=Barèmes!$B$2,1,IF(AC283=Barèmes!$C$2,2,IF(AC283=Barèmes!$D$2,3,IF(AC283=Barèmes!$E$2,4,IF(AC283=Barèmes!$F$2,5,0))))))</f>
        <v/>
      </c>
      <c r="AI283" s="31"/>
      <c r="AJ283" s="32" t="str">
        <f>IFERROR(INDEX(Croissance!$B$5:$B$604,MATCH(A283,Croissance!$A$5:$A$604,0)),"")</f>
        <v/>
      </c>
      <c r="AK283" s="32" t="str">
        <f>IFERROR(INDEX(Croissance!$C$5:$C$604,MATCH(A283,Croissance!$A$5:$A$604,0)),"")</f>
        <v/>
      </c>
      <c r="AL283" s="32" t="str">
        <f>IFERROR(INDEX(Croissance!$D$5:$D$604,MATCH(A283,Croissance!$A$5:$A$604,0)),"")</f>
        <v/>
      </c>
      <c r="AM283" s="32" t="str">
        <f>IFERROR(INDEX(Croissance!$E$5:$E$604,MATCH(A283,Croissance!$A$5:$A$604,0)),"")</f>
        <v/>
      </c>
      <c r="AO283" s="33">
        <f t="shared" si="40"/>
        <v>0</v>
      </c>
      <c r="AP283" s="33">
        <f t="shared" si="36"/>
        <v>0</v>
      </c>
      <c r="AQ283" s="33">
        <f>IF(A283="",0,IF(AND(OR('Synthèse classe'!$C$2="Tous",C283='Synthèse classe'!$C$2),OR('Synthèse classe'!$C$3="Toutes",D283='Synthèse classe'!$C$3),OR('Synthèse classe'!$C$4="Toutes",AND('Synthèse classe'!$C$4="Dernière",AP283=1),B283=IFERROR(VALUE('Synthèse classe'!$C$4),0))),1,0))</f>
        <v>0</v>
      </c>
      <c r="AR283" s="34" t="str">
        <f t="shared" si="37"/>
        <v/>
      </c>
    </row>
    <row r="284" spans="1:44" x14ac:dyDescent="0.2">
      <c r="A284" s="17" t="str">
        <f t="shared" si="33"/>
        <v/>
      </c>
      <c r="B284" s="18"/>
      <c r="C284" s="19"/>
      <c r="D284" s="19"/>
      <c r="E284" s="19"/>
      <c r="F284" s="19"/>
      <c r="G284" s="19"/>
      <c r="H284" s="17" t="str">
        <f t="shared" si="38"/>
        <v/>
      </c>
      <c r="I284" s="20"/>
      <c r="J284" s="18"/>
      <c r="K284" s="19"/>
      <c r="L284" s="21" t="str">
        <f t="shared" si="39"/>
        <v/>
      </c>
      <c r="M284" s="21" t="str">
        <f>IF(OR(J284="",SUMPRODUCT((Barèmes!$A$6:$A$28="Endurance — Luc Léger (palier)")*(Barèmes!$B$6:$B$28=H284)*(Barèmes!$C$6:$C$28=IF(H284="6ème","Mixte",G284)))=0),"",IF(SUMPRODUCT((Barèmes!$A$6:$A$28="Endurance — Luc Léger (palier)")*(Barèmes!$B$6:$B$28=H284)*(Barèmes!$C$6:$C$28=IF(H284="6ème","Mixte",G284))*(Barèmes!$J$6:$J$28="+"))&gt;0,IF(J284&lt;=SUMIFS(Barèmes!$D$6:$D$28,Barèmes!$A$6:$A$28,"Endurance — Luc Léger (palier)",Barèmes!$B$6:$B$28,H284,Barèmes!$C$6:$C$28,IF(H284="6ème","Mixte",G284)),"à besoin",IF(J284&lt;=SUMIFS(Barèmes!$E$6:$E$28,Barèmes!$A$6:$A$28,"Endurance — Luc Léger (palier)",Barèmes!$B$6:$B$28,H284,Barèmes!$C$6:$C$28,IF(H284="6ème","Mixte",G284)),"fragile","satisfaisant")),IF(J284&gt;=SUMIFS(Barèmes!$D$6:$D$28,Barèmes!$A$6:$A$28,"Endurance — Luc Léger (palier)",Barèmes!$B$6:$B$28,H284,Barèmes!$C$6:$C$28,IF(H284="6ème","Mixte",G284)),"à besoin",IF(J284&gt;=SUMIFS(Barèmes!$E$6:$E$28,Barèmes!$A$6:$A$28,"Endurance — Luc Léger (palier)",Barèmes!$B$6:$B$28,H284,Barèmes!$C$6:$C$28,IF(H284="6ème","Mixte",G284)),"fragile","satisfaisant"))))</f>
        <v/>
      </c>
      <c r="N284" s="21" t="str">
        <f>IF(OR(J284="",SUMPRODUCT((Barèmes!$A$6:$A$28="Endurance — Luc Léger (palier)")*(Barèmes!$B$6:$B$28=H284)*(Barèmes!$C$6:$C$28=IF(H284="6ème","Mixte",G284)))=0),"",IF(SUMPRODUCT((Barèmes!$A$6:$A$28="Endurance — Luc Léger (palier)")*(Barèmes!$B$6:$B$28=H284)*(Barèmes!$C$6:$C$28=IF(H284="6ème","Mixte",G284))*(Barèmes!$J$6:$J$28="+"))&gt;0,IF(J284&lt;=SUMIFS(Barèmes!$F$6:$F$28,Barèmes!$A$6:$A$28,"Endurance — Luc Léger (palier)",Barèmes!$B$6:$B$28,H284,Barèmes!$C$6:$C$28,IF(H284="6ème","Mixte",G284)),Barèmes!$B$2,IF(J284&lt;=SUMIFS(Barèmes!$G$6:$G$28,Barèmes!$A$6:$A$28,"Endurance — Luc Léger (palier)",Barèmes!$B$6:$B$28,H284,Barèmes!$C$6:$C$28,IF(H284="6ème","Mixte",G284)),Barèmes!$C$2,IF(J284&lt;=SUMIFS(Barèmes!$H$6:$H$28,Barèmes!$A$6:$A$28,"Endurance — Luc Léger (palier)",Barèmes!$B$6:$B$28,H284,Barèmes!$C$6:$C$28,IF(H284="6ème","Mixte",G284)),Barèmes!$D$2,IF(J284&lt;=SUMIFS(Barèmes!$I$6:$I$28,Barèmes!$A$6:$A$28,"Endurance — Luc Léger (palier)",Barèmes!$B$6:$B$28,H284,Barèmes!$C$6:$C$28,IF(H284="6ème","Mixte",G284)),Barèmes!$E$2,Barèmes!$F$2)))),IF(J284&gt;=SUMIFS(Barèmes!$F$6:$F$28,Barèmes!$A$6:$A$28,"Endurance — Luc Léger (palier)",Barèmes!$B$6:$B$28,H284,Barèmes!$C$6:$C$28,IF(H284="6ème","Mixte",G284)),Barèmes!$B$2,IF(J284&gt;=SUMIFS(Barèmes!$G$6:$G$28,Barèmes!$A$6:$A$28,"Endurance — Luc Léger (palier)",Barèmes!$B$6:$B$28,H284,Barèmes!$C$6:$C$28,IF(H284="6ème","Mixte",G284)),Barèmes!$C$2,IF(J284&gt;=SUMIFS(Barèmes!$H$6:$H$28,Barèmes!$A$6:$A$28,"Endurance — Luc Léger (palier)",Barèmes!$B$6:$B$28,H284,Barèmes!$C$6:$C$28,IF(H284="6ème","Mixte",G284)),Barèmes!$D$2,IF(J284&gt;=SUMIFS(Barèmes!$I$6:$I$28,Barèmes!$A$6:$A$28,"Endurance — Luc Léger (palier)",Barèmes!$B$6:$B$28,H284,Barèmes!$C$6:$C$28,IF(H284="6ème","Mixte",G284)),Barèmes!$E$2,Barèmes!$F$2))))))</f>
        <v/>
      </c>
      <c r="O284" s="22"/>
      <c r="P284" s="23" t="str">
        <f>IF(OR(O284="",SUMPRODUCT((Barèmes!$A$6:$A$28="Force bas du corps — Saut en longueur (m)")*(Barèmes!$B$6:$B$28=H284)*(Barèmes!$C$6:$C$28=IF(H284="6ème","Mixte",G284)))=0),"",IF(SUMPRODUCT((Barèmes!$A$6:$A$28="Force bas du corps — Saut en longueur (m)")*(Barèmes!$B$6:$B$28=H284)*(Barèmes!$C$6:$C$28=IF(H284="6ème","Mixte",G284))*(Barèmes!$J$6:$J$28="+"))&gt;0,IF(O284&lt;=SUMIFS(Barèmes!$D$6:$D$28,Barèmes!$A$6:$A$28,"Force bas du corps — Saut en longueur (m)",Barèmes!$B$6:$B$28,H284,Barèmes!$C$6:$C$28,IF(H284="6ème","Mixte",G284)),"à besoin",IF(O284&lt;=SUMIFS(Barèmes!$E$6:$E$28,Barèmes!$A$6:$A$28,"Force bas du corps — Saut en longueur (m)",Barèmes!$B$6:$B$28,H284,Barèmes!$C$6:$C$28,IF(H284="6ème","Mixte",G284)),"fragile","satisfaisant")),IF(O284&gt;=SUMIFS(Barèmes!$D$6:$D$28,Barèmes!$A$6:$A$28,"Force bas du corps — Saut en longueur (m)",Barèmes!$B$6:$B$28,H284,Barèmes!$C$6:$C$28,IF(H284="6ème","Mixte",G284)),"à besoin",IF(O284&gt;=SUMIFS(Barèmes!$E$6:$E$28,Barèmes!$A$6:$A$28,"Force bas du corps — Saut en longueur (m)",Barèmes!$B$6:$B$28,H284,Barèmes!$C$6:$C$28,IF(H284="6ème","Mixte",G284)),"fragile","satisfaisant"))))</f>
        <v/>
      </c>
      <c r="Q284" s="23" t="str">
        <f>IF(OR(O284="",SUMPRODUCT((Barèmes!$A$6:$A$28="Force bas du corps — Saut en longueur (m)")*(Barèmes!$B$6:$B$28=H284)*(Barèmes!$C$6:$C$28=IF(H284="6ème","Mixte",G284)))=0),"",IF(SUMPRODUCT((Barèmes!$A$6:$A$28="Force bas du corps — Saut en longueur (m)")*(Barèmes!$B$6:$B$28=H284)*(Barèmes!$C$6:$C$28=IF(H284="6ème","Mixte",G284))*(Barèmes!$J$6:$J$28="+"))&gt;0,IF(O284&lt;=SUMIFS(Barèmes!$F$6:$F$28,Barèmes!$A$6:$A$28,"Force bas du corps — Saut en longueur (m)",Barèmes!$B$6:$B$28,H284,Barèmes!$C$6:$C$28,IF(H284="6ème","Mixte",G284)),Barèmes!$B$2,IF(O284&lt;=SUMIFS(Barèmes!$G$6:$G$28,Barèmes!$A$6:$A$28,"Force bas du corps — Saut en longueur (m)",Barèmes!$B$6:$B$28,H284,Barèmes!$C$6:$C$28,IF(H284="6ème","Mixte",G284)),Barèmes!$C$2,IF(O284&lt;=SUMIFS(Barèmes!$H$6:$H$28,Barèmes!$A$6:$A$28,"Force bas du corps — Saut en longueur (m)",Barèmes!$B$6:$B$28,H284,Barèmes!$C$6:$C$28,IF(H284="6ème","Mixte",G284)),Barèmes!$D$2,IF(O284&lt;=SUMIFS(Barèmes!$I$6:$I$28,Barèmes!$A$6:$A$28,"Force bas du corps — Saut en longueur (m)",Barèmes!$B$6:$B$28,H284,Barèmes!$C$6:$C$28,IF(H284="6ème","Mixte",G284)),Barèmes!$E$2,Barèmes!$F$2)))),IF(O284&gt;=SUMIFS(Barèmes!$F$6:$F$28,Barèmes!$A$6:$A$28,"Force bas du corps — Saut en longueur (m)",Barèmes!$B$6:$B$28,H284,Barèmes!$C$6:$C$28,IF(H284="6ème","Mixte",G284)),Barèmes!$B$2,IF(O284&gt;=SUMIFS(Barèmes!$G$6:$G$28,Barèmes!$A$6:$A$28,"Force bas du corps — Saut en longueur (m)",Barèmes!$B$6:$B$28,H284,Barèmes!$C$6:$C$28,IF(H284="6ème","Mixte",G284)),Barèmes!$C$2,IF(O284&gt;=SUMIFS(Barèmes!$H$6:$H$28,Barèmes!$A$6:$A$28,"Force bas du corps — Saut en longueur (m)",Barèmes!$B$6:$B$28,H284,Barèmes!$C$6:$C$28,IF(H284="6ème","Mixte",G284)),Barèmes!$D$2,IF(O284&gt;=SUMIFS(Barèmes!$I$6:$I$28,Barèmes!$A$6:$A$28,"Force bas du corps — Saut en longueur (m)",Barèmes!$B$6:$B$28,H284,Barèmes!$C$6:$C$28,IF(H284="6ème","Mixte",G284)),Barèmes!$E$2,Barèmes!$F$2))))))</f>
        <v/>
      </c>
      <c r="R284" s="22"/>
      <c r="S284" s="24" t="str">
        <f>IF(OR(R284="",SUMPRODUCT((Barèmes!$A$6:$A$28="Vitesse — 30 m (s)")*(Barèmes!$B$6:$B$28=H284)*(Barèmes!$C$6:$C$28=IF(H284="6ème","Mixte",G284)))=0),"",IF(SUMPRODUCT((Barèmes!$A$6:$A$28="Vitesse — 30 m (s)")*(Barèmes!$B$6:$B$28=H284)*(Barèmes!$C$6:$C$28=IF(H284="6ème","Mixte",G284))*(Barèmes!$J$6:$J$28="+"))&gt;0,IF(R284&lt;=SUMIFS(Barèmes!$D$6:$D$28,Barèmes!$A$6:$A$28,"Vitesse — 30 m (s)",Barèmes!$B$6:$B$28,H284,Barèmes!$C$6:$C$28,IF(H284="6ème","Mixte",G284)),"à besoin",IF(R284&lt;=SUMIFS(Barèmes!$E$6:$E$28,Barèmes!$A$6:$A$28,"Vitesse — 30 m (s)",Barèmes!$B$6:$B$28,H284,Barèmes!$C$6:$C$28,IF(H284="6ème","Mixte",G284)),"fragile","satisfaisant")),IF(R284&gt;=SUMIFS(Barèmes!$D$6:$D$28,Barèmes!$A$6:$A$28,"Vitesse — 30 m (s)",Barèmes!$B$6:$B$28,H284,Barèmes!$C$6:$C$28,IF(H284="6ème","Mixte",G284)),"à besoin",IF(R284&gt;=SUMIFS(Barèmes!$E$6:$E$28,Barèmes!$A$6:$A$28,"Vitesse — 30 m (s)",Barèmes!$B$6:$B$28,H284,Barèmes!$C$6:$C$28,IF(H284="6ème","Mixte",G284)),"fragile","satisfaisant"))))</f>
        <v/>
      </c>
      <c r="T284" s="24" t="str">
        <f>IF(OR(R284="",SUMPRODUCT((Barèmes!$A$6:$A$28="Vitesse — 30 m (s)")*(Barèmes!$B$6:$B$28=H284)*(Barèmes!$C$6:$C$28=IF(H284="6ème","Mixte",G284)))=0),"",IF(SUMPRODUCT((Barèmes!$A$6:$A$28="Vitesse — 30 m (s)")*(Barèmes!$B$6:$B$28=H284)*(Barèmes!$C$6:$C$28=IF(H284="6ème","Mixte",G284))*(Barèmes!$J$6:$J$28="+"))&gt;0,IF(R284&lt;=SUMIFS(Barèmes!$F$6:$F$28,Barèmes!$A$6:$A$28,"Vitesse — 30 m (s)",Barèmes!$B$6:$B$28,H284,Barèmes!$C$6:$C$28,IF(H284="6ème","Mixte",G284)),Barèmes!$B$2,IF(R284&lt;=SUMIFS(Barèmes!$G$6:$G$28,Barèmes!$A$6:$A$28,"Vitesse — 30 m (s)",Barèmes!$B$6:$B$28,H284,Barèmes!$C$6:$C$28,IF(H284="6ème","Mixte",G284)),Barèmes!$C$2,IF(R284&lt;=SUMIFS(Barèmes!$H$6:$H$28,Barèmes!$A$6:$A$28,"Vitesse — 30 m (s)",Barèmes!$B$6:$B$28,H284,Barèmes!$C$6:$C$28,IF(H284="6ème","Mixte",G284)),Barèmes!$D$2,IF(R284&lt;=SUMIFS(Barèmes!$I$6:$I$28,Barèmes!$A$6:$A$28,"Vitesse — 30 m (s)",Barèmes!$B$6:$B$28,H284,Barèmes!$C$6:$C$28,IF(H284="6ème","Mixte",G284)),Barèmes!$E$2,Barèmes!$F$2)))),IF(R284&gt;=SUMIFS(Barèmes!$F$6:$F$28,Barèmes!$A$6:$A$28,"Vitesse — 30 m (s)",Barèmes!$B$6:$B$28,H284,Barèmes!$C$6:$C$28,IF(H284="6ème","Mixte",G284)),Barèmes!$B$2,IF(R284&gt;=SUMIFS(Barèmes!$G$6:$G$28,Barèmes!$A$6:$A$28,"Vitesse — 30 m (s)",Barèmes!$B$6:$B$28,H284,Barèmes!$C$6:$C$28,IF(H284="6ème","Mixte",G284)),Barèmes!$C$2,IF(R284&gt;=SUMIFS(Barèmes!$H$6:$H$28,Barèmes!$A$6:$A$28,"Vitesse — 30 m (s)",Barèmes!$B$6:$B$28,H284,Barèmes!$C$6:$C$28,IF(H284="6ème","Mixte",G284)),Barèmes!$D$2,IF(R284&gt;=SUMIFS(Barèmes!$I$6:$I$28,Barèmes!$A$6:$A$28,"Vitesse — 30 m (s)",Barèmes!$B$6:$B$28,H284,Barèmes!$C$6:$C$28,IF(H284="6ème","Mixte",G284)),Barèmes!$E$2,Barèmes!$F$2))))))</f>
        <v/>
      </c>
      <c r="U284" s="22"/>
      <c r="V284" s="25" t="str">
        <f>IF(OR(U284="",SUMPRODUCT((Barèmes!$A$6:$A$28="Vitesse — 50 m (s)")*(Barèmes!$B$6:$B$28=H284)*(Barèmes!$C$6:$C$28=IF(H284="6ème","Mixte",G284)))=0),"",IF(SUMPRODUCT((Barèmes!$A$6:$A$28="Vitesse — 50 m (s)")*(Barèmes!$B$6:$B$28=H284)*(Barèmes!$C$6:$C$28=IF(H284="6ème","Mixte",G284))*(Barèmes!$J$6:$J$28="+"))&gt;0,IF(U284&lt;=SUMIFS(Barèmes!$D$6:$D$28,Barèmes!$A$6:$A$28,"Vitesse — 50 m (s)",Barèmes!$B$6:$B$28,H284,Barèmes!$C$6:$C$28,IF(H284="6ème","Mixte",G284)),"à besoin",IF(U284&lt;=SUMIFS(Barèmes!$E$6:$E$28,Barèmes!$A$6:$A$28,"Vitesse — 50 m (s)",Barèmes!$B$6:$B$28,H284,Barèmes!$C$6:$C$28,IF(H284="6ème","Mixte",G284)),"fragile","satisfaisant")),IF(U284&gt;=SUMIFS(Barèmes!$D$6:$D$28,Barèmes!$A$6:$A$28,"Vitesse — 50 m (s)",Barèmes!$B$6:$B$28,H284,Barèmes!$C$6:$C$28,IF(H284="6ème","Mixte",G284)),"à besoin",IF(U284&gt;=SUMIFS(Barèmes!$E$6:$E$28,Barèmes!$A$6:$A$28,"Vitesse — 50 m (s)",Barèmes!$B$6:$B$28,H284,Barèmes!$C$6:$C$28,IF(H284="6ème","Mixte",G284)),"fragile","satisfaisant"))))</f>
        <v/>
      </c>
      <c r="W284" s="25" t="str">
        <f>IF(OR(U284="",SUMPRODUCT((Barèmes!$A$6:$A$28="Vitesse — 50 m (s)")*(Barèmes!$B$6:$B$28=H284)*(Barèmes!$C$6:$C$28=IF(H284="6ème","Mixte",G284)))=0),"",IF(SUMPRODUCT((Barèmes!$A$6:$A$28="Vitesse — 50 m (s)")*(Barèmes!$B$6:$B$28=H284)*(Barèmes!$C$6:$C$28=IF(H284="6ème","Mixte",G284))*(Barèmes!$J$6:$J$28="+"))&gt;0,IF(U284&lt;=SUMIFS(Barèmes!$F$6:$F$28,Barèmes!$A$6:$A$28,"Vitesse — 50 m (s)",Barèmes!$B$6:$B$28,H284,Barèmes!$C$6:$C$28,IF(H284="6ème","Mixte",G284)),Barèmes!$B$2,IF(U284&lt;=SUMIFS(Barèmes!$G$6:$G$28,Barèmes!$A$6:$A$28,"Vitesse — 50 m (s)",Barèmes!$B$6:$B$28,H284,Barèmes!$C$6:$C$28,IF(H284="6ème","Mixte",G284)),Barèmes!$C$2,IF(U284&lt;=SUMIFS(Barèmes!$H$6:$H$28,Barèmes!$A$6:$A$28,"Vitesse — 50 m (s)",Barèmes!$B$6:$B$28,H284,Barèmes!$C$6:$C$28,IF(H284="6ème","Mixte",G284)),Barèmes!$D$2,IF(U284&lt;=SUMIFS(Barèmes!$I$6:$I$28,Barèmes!$A$6:$A$28,"Vitesse — 50 m (s)",Barèmes!$B$6:$B$28,H284,Barèmes!$C$6:$C$28,IF(H284="6ème","Mixte",G284)),Barèmes!$E$2,Barèmes!$F$2)))),IF(U284&gt;=SUMIFS(Barèmes!$F$6:$F$28,Barèmes!$A$6:$A$28,"Vitesse — 50 m (s)",Barèmes!$B$6:$B$28,H284,Barèmes!$C$6:$C$28,IF(H284="6ème","Mixte",G284)),Barèmes!$B$2,IF(U284&gt;=SUMIFS(Barèmes!$G$6:$G$28,Barèmes!$A$6:$A$28,"Vitesse — 50 m (s)",Barèmes!$B$6:$B$28,H284,Barèmes!$C$6:$C$28,IF(H284="6ème","Mixte",G284)),Barèmes!$C$2,IF(U284&gt;=SUMIFS(Barèmes!$H$6:$H$28,Barèmes!$A$6:$A$28,"Vitesse — 50 m (s)",Barèmes!$B$6:$B$28,H284,Barèmes!$C$6:$C$28,IF(H284="6ème","Mixte",G284)),Barèmes!$D$2,IF(U284&gt;=SUMIFS(Barèmes!$I$6:$I$28,Barèmes!$A$6:$A$28,"Vitesse — 50 m (s)",Barèmes!$B$6:$B$28,H284,Barèmes!$C$6:$C$28,IF(H284="6ème","Mixte",G284)),Barèmes!$E$2,Barèmes!$F$2))))))</f>
        <v/>
      </c>
      <c r="X284" s="18"/>
      <c r="Y284" s="26" t="str" cm="1">
        <f t="array" ref="Y284">IF(OR(X284="",SUMPRODUCT((Barèmes!$A$6:$A$28="Souplesse (score 1-5)")*(Barèmes!$B$6:$B$28=H284)*(Barèmes!$C$6:$C$28=IF(H284="6ème","Mixte",G284)))=0),"",IF(SUMPRODUCT((Barèmes!$A$6:$A$28="Souplesse (score 1-5)")*(Barèmes!$B$6:$B$28=H284)*(Barèmes!$C$6:$C$28=IF(H284="6ème","Mixte",G284))*(Barèmes!$J$6:$J$28="+"))&gt;0,IF(X284&lt;=SUMIFS(Barèmes!$D$6:$D$28,Barèmes!$A$6:$A$28,"Souplesse (score 1-5)",Barèmes!$B$6:$B$28,H284,Barèmes!$C$6:$C$28,IF(H284="6ème","Mixte",G284)),"à besoin",IF(X284&lt;=SUMIFS(Barèmes!$E$6:$E$28,Barèmes!$A$6:$A$28,"Souplesse (score 1-5)",Barèmes!$B$6:$B$28,H284,Barèmes!$C$6:$C$28,IF(H284="6ème","Mixte",G284)),"fragile","satisfaisant")),IF(X284&gt;=SUMIFS(Barèmes!$D$6:$D$28,Barèmes!$A$6:$A$28,"Souplesse (score 1-5)",Barèmes!$B$6:$B$28,H284,Barèmes!$C$6:$C$28,IF(H284="6ème","Mixte",G284)),"à besoin",IF(X284&gt;=SUMIFS(Barèmes!$E$6:$E$28,Barèmes!$A$6:$A$28,"Souplesse (score 1-5)",Barèmes!$B$6:$B$28,H284,Barèmes!$C$6:$C$28,IF(H284="6ème","Mixte",G284)),"fragile","satisfaisant"))))</f>
        <v/>
      </c>
      <c r="Z284" s="26" t="str" cm="1">
        <f t="array" ref="Z284">IF(OR(X284="",SUMPRODUCT((Barèmes!$A$6:$A$28="Souplesse (score 1-5)")*(Barèmes!$B$6:$B$28=H284)*(Barèmes!$C$6:$C$28=IF(H284="6ème","Mixte",G284)))=0),"",IF(SUMPRODUCT((Barèmes!$A$6:$A$28="Souplesse (score 1-5)")*(Barèmes!$B$6:$B$28=H284)*(Barèmes!$C$6:$C$28=IF(H284="6ème","Mixte",G284))*(Barèmes!$J$6:$J$28="+"))&gt;0,IF(X284&lt;=SUMIFS(Barèmes!$F$6:$F$28,Barèmes!$A$6:$A$28,"Souplesse (score 1-5)",Barèmes!$B$6:$B$28,H284,Barèmes!$C$6:$C$28,IF(H284="6ème","Mixte",G284)),Barèmes!$B$2,IF(X284&lt;=SUMIFS(Barèmes!$G$6:$G$28,Barèmes!$A$6:$A$28,"Souplesse (score 1-5)",Barèmes!$B$6:$B$28,H284,Barèmes!$C$6:$C$28,IF(H284="6ème","Mixte",G284)),Barèmes!$C$2,IF(X284&lt;=SUMIFS(Barèmes!$H$6:$H$28,Barèmes!$A$6:$A$28,"Souplesse (score 1-5)",Barèmes!$B$6:$B$28,H284,Barèmes!$C$6:$C$28,IF(H284="6ème","Mixte",G284)),Barèmes!$D$2,IF(X284&lt;=SUMIFS(Barèmes!$I$6:$I$28,Barèmes!$A$6:$A$28,"Souplesse (score 1-5)",Barèmes!$B$6:$B$28,H284,Barèmes!$C$6:$C$28,IF(H284="6ème","Mixte",G284)),Barèmes!$E$2,Barèmes!$F$2)))),IF(X284&gt;=SUMIFS(Barèmes!$F$6:$F$28,Barèmes!$A$6:$A$28,"Souplesse (score 1-5)",Barèmes!$B$6:$B$28,H284,Barèmes!$C$6:$C$28,IF(H284="6ème","Mixte",G284)),Barèmes!$B$2,IF(X284&gt;=SUMIFS(Barèmes!$G$6:$G$28,Barèmes!$A$6:$A$28,"Souplesse (score 1-5)",Barèmes!$B$6:$B$28,H284,Barèmes!$C$6:$C$28,IF(H284="6ème","Mixte",G284)),Barèmes!$C$2,IF(X284&gt;=SUMIFS(Barèmes!$H$6:$H$28,Barèmes!$A$6:$A$28,"Souplesse (score 1-5)",Barèmes!$B$6:$B$28,H284,Barèmes!$C$6:$C$28,IF(H284="6ème","Mixte",G284)),Barèmes!$D$2,IF(X284&gt;=SUMIFS(Barèmes!$I$6:$I$28,Barèmes!$A$6:$A$28,"Souplesse (score 1-5)",Barèmes!$B$6:$B$28,H284,Barèmes!$C$6:$C$28,IF(H284="6ème","Mixte",G284)),Barèmes!$E$2,Barèmes!$F$2))))))</f>
        <v/>
      </c>
      <c r="AA284" s="22"/>
      <c r="AB284" s="27" t="str">
        <f>IF(OR(AA284="",SUMPRODUCT((Barèmes!$A$6:$A$28="Agilité — T-test 974 (s)")*(Barèmes!$B$6:$B$28=H284)*(Barèmes!$C$6:$C$28=IF(H284="6ème","Mixte",G284)))=0),"",IF(SUMPRODUCT((Barèmes!$A$6:$A$28="Agilité — T-test 974 (s)")*(Barèmes!$B$6:$B$28=H284)*(Barèmes!$C$6:$C$28=IF(H284="6ème","Mixte",G284))*(Barèmes!$J$6:$J$28="+"))&gt;0,IF(AA284&lt;=SUMIFS(Barèmes!$D$6:$D$28,Barèmes!$A$6:$A$28,"Agilité — T-test 974 (s)",Barèmes!$B$6:$B$28,H284,Barèmes!$C$6:$C$28,IF(H284="6ème","Mixte",G284)),"à besoin",IF(AA284&lt;=SUMIFS(Barèmes!$E$6:$E$28,Barèmes!$A$6:$A$28,"Agilité — T-test 974 (s)",Barèmes!$B$6:$B$28,H284,Barèmes!$C$6:$C$28,IF(H284="6ème","Mixte",G284)),"fragile","satisfaisant")),IF(AA284&gt;=SUMIFS(Barèmes!$D$6:$D$28,Barèmes!$A$6:$A$28,"Agilité — T-test 974 (s)",Barèmes!$B$6:$B$28,H284,Barèmes!$C$6:$C$28,IF(H284="6ème","Mixte",G284)),"à besoin",IF(AA284&gt;=SUMIFS(Barèmes!$E$6:$E$28,Barèmes!$A$6:$A$28,"Agilité — T-test 974 (s)",Barèmes!$B$6:$B$28,H284,Barèmes!$C$6:$C$28,IF(H284="6ème","Mixte",G284)),"fragile","satisfaisant"))))</f>
        <v/>
      </c>
      <c r="AC284" s="27" t="str">
        <f>IF(OR(AA284="",SUMPRODUCT((Barèmes!$A$6:$A$28="Agilité — T-test 974 (s)")*(Barèmes!$B$6:$B$28=H284)*(Barèmes!$C$6:$C$28=IF(H284="6ème","Mixte",G284)))=0),"",IF(SUMPRODUCT((Barèmes!$A$6:$A$28="Agilité — T-test 974 (s)")*(Barèmes!$B$6:$B$28=H284)*(Barèmes!$C$6:$C$28=IF(H284="6ème","Mixte",G284))*(Barèmes!$J$6:$J$28="+"))&gt;0,IF(AA284&lt;=SUMIFS(Barèmes!$F$6:$F$28,Barèmes!$A$6:$A$28,"Agilité — T-test 974 (s)",Barèmes!$B$6:$B$28,H284,Barèmes!$C$6:$C$28,IF(H284="6ème","Mixte",G284)),Barèmes!$B$2,IF(AA284&lt;=SUMIFS(Barèmes!$G$6:$G$28,Barèmes!$A$6:$A$28,"Agilité — T-test 974 (s)",Barèmes!$B$6:$B$28,H284,Barèmes!$C$6:$C$28,IF(H284="6ème","Mixte",G284)),Barèmes!$C$2,IF(AA284&lt;=SUMIFS(Barèmes!$H$6:$H$28,Barèmes!$A$6:$A$28,"Agilité — T-test 974 (s)",Barèmes!$B$6:$B$28,H284,Barèmes!$C$6:$C$28,IF(H284="6ème","Mixte",G284)),Barèmes!$D$2,IF(AA284&lt;=SUMIFS(Barèmes!$I$6:$I$28,Barèmes!$A$6:$A$28,"Agilité — T-test 974 (s)",Barèmes!$B$6:$B$28,H284,Barèmes!$C$6:$C$28,IF(H284="6ème","Mixte",G284)),Barèmes!$E$2,Barèmes!$F$2)))),IF(AA284&gt;=SUMIFS(Barèmes!$F$6:$F$28,Barèmes!$A$6:$A$28,"Agilité — T-test 974 (s)",Barèmes!$B$6:$B$28,H284,Barèmes!$C$6:$C$28,IF(H284="6ème","Mixte",G284)),Barèmes!$B$2,IF(AA284&gt;=SUMIFS(Barèmes!$G$6:$G$28,Barèmes!$A$6:$A$28,"Agilité — T-test 974 (s)",Barèmes!$B$6:$B$28,H284,Barèmes!$C$6:$C$28,IF(H284="6ème","Mixte",G284)),Barèmes!$C$2,IF(AA284&gt;=SUMIFS(Barèmes!$H$6:$H$28,Barèmes!$A$6:$A$28,"Agilité — T-test 974 (s)",Barèmes!$B$6:$B$28,H284,Barèmes!$C$6:$C$28,IF(H284="6ème","Mixte",G284)),Barèmes!$D$2,IF(AA284&gt;=SUMIFS(Barèmes!$I$6:$I$28,Barèmes!$A$6:$A$28,"Agilité — T-test 974 (s)",Barèmes!$B$6:$B$28,H284,Barèmes!$C$6:$C$28,IF(H284="6ème","Mixte",G284)),Barèmes!$E$2,Barèmes!$F$2))))))</f>
        <v/>
      </c>
      <c r="AD284" s="28" t="str">
        <f t="shared" si="34"/>
        <v/>
      </c>
      <c r="AE284" s="29" t="str">
        <f t="shared" si="35"/>
        <v/>
      </c>
      <c r="AF284" s="30" t="str">
        <f>IF(OR(AD284="",SUMPRODUCT((Barèmes!$A$6:$A$28="Surcoût d'agilité (s) — technique")*(Barèmes!$B$6:$B$28=H284)*(Barèmes!$C$6:$C$28=IF(H284="6ème","Mixte",G284)))=0),"",IF(SUMPRODUCT((Barèmes!$A$6:$A$28="Surcoût d'agilité (s) — technique")*(Barèmes!$B$6:$B$28=H284)*(Barèmes!$C$6:$C$28=IF(H284="6ème","Mixte",G284))*(Barèmes!$J$6:$J$28="+"))&gt;0,IF(AD284&lt;=SUMIFS(Barèmes!$D$6:$D$28,Barèmes!$A$6:$A$28,"Surcoût d'agilité (s) — technique",Barèmes!$B$6:$B$28,H284,Barèmes!$C$6:$C$28,IF(H284="6ème","Mixte",G284)),"à besoin",IF(AD284&lt;=SUMIFS(Barèmes!$E$6:$E$28,Barèmes!$A$6:$A$28,"Surcoût d'agilité (s) — technique",Barèmes!$B$6:$B$28,H284,Barèmes!$C$6:$C$28,IF(H284="6ème","Mixte",G284)),"fragile","satisfaisant")),IF(AD284&gt;=SUMIFS(Barèmes!$D$6:$D$28,Barèmes!$A$6:$A$28,"Surcoût d'agilité (s) — technique",Barèmes!$B$6:$B$28,H284,Barèmes!$C$6:$C$28,IF(H284="6ème","Mixte",G284)),"à besoin",IF(AD284&gt;=SUMIFS(Barèmes!$E$6:$E$28,Barèmes!$A$6:$A$28,"Surcoût d'agilité (s) — technique",Barèmes!$B$6:$B$28,H284,Barèmes!$C$6:$C$28,IF(H284="6ème","Mixte",G284)),"fragile","satisfaisant"))))</f>
        <v/>
      </c>
      <c r="AG284" s="30" t="str">
        <f>IF(OR(AD284="",SUMPRODUCT((Barèmes!$A$6:$A$28="Surcoût d'agilité (s) — technique")*(Barèmes!$B$6:$B$28=H284)*(Barèmes!$C$6:$C$28=IF(H284="6ème","Mixte",G284)))=0),"",IF(SUMPRODUCT((Barèmes!$A$6:$A$28="Surcoût d'agilité (s) — technique")*(Barèmes!$B$6:$B$28=H284)*(Barèmes!$C$6:$C$28=IF(H284="6ème","Mixte",G284))*(Barèmes!$J$6:$J$28="+"))&gt;0,IF(AD284&lt;=SUMIFS(Barèmes!$F$6:$F$28,Barèmes!$A$6:$A$28,"Surcoût d'agilité (s) — technique",Barèmes!$B$6:$B$28,H284,Barèmes!$C$6:$C$28,IF(H284="6ème","Mixte",G284)),Barèmes!$B$2,IF(AD284&lt;=SUMIFS(Barèmes!$G$6:$G$28,Barèmes!$A$6:$A$28,"Surcoût d'agilité (s) — technique",Barèmes!$B$6:$B$28,H284,Barèmes!$C$6:$C$28,IF(H284="6ème","Mixte",G284)),Barèmes!$C$2,IF(AD284&lt;=SUMIFS(Barèmes!$H$6:$H$28,Barèmes!$A$6:$A$28,"Surcoût d'agilité (s) — technique",Barèmes!$B$6:$B$28,H284,Barèmes!$C$6:$C$28,IF(H284="6ème","Mixte",G284)),Barèmes!$D$2,IF(AD284&lt;=SUMIFS(Barèmes!$I$6:$I$28,Barèmes!$A$6:$A$28,"Surcoût d'agilité (s) — technique",Barèmes!$B$6:$B$28,H284,Barèmes!$C$6:$C$28,IF(H284="6ème","Mixte",G284)),Barèmes!$E$2,Barèmes!$F$2)))),IF(AD284&gt;=SUMIFS(Barèmes!$F$6:$F$28,Barèmes!$A$6:$A$28,"Surcoût d'agilité (s) — technique",Barèmes!$B$6:$B$28,H284,Barèmes!$C$6:$C$28,IF(H284="6ème","Mixte",G284)),Barèmes!$B$2,IF(AD284&gt;=SUMIFS(Barèmes!$G$6:$G$28,Barèmes!$A$6:$A$28,"Surcoût d'agilité (s) — technique",Barèmes!$B$6:$B$28,H284,Barèmes!$C$6:$C$28,IF(H284="6ème","Mixte",G284)),Barèmes!$C$2,IF(AD284&gt;=SUMIFS(Barèmes!$H$6:$H$28,Barèmes!$A$6:$A$28,"Surcoût d'agilité (s) — technique",Barèmes!$B$6:$B$28,H284,Barèmes!$C$6:$C$28,IF(H284="6ème","Mixte",G284)),Barèmes!$D$2,IF(AD284&gt;=SUMIFS(Barèmes!$I$6:$I$28,Barèmes!$A$6:$A$28,"Surcoût d'agilité (s) — technique",Barèmes!$B$6:$B$28,H284,Barèmes!$C$6:$C$28,IF(H284="6ème","Mixte",G284)),Barèmes!$E$2,Barèmes!$F$2))))))</f>
        <v/>
      </c>
      <c r="AH284" s="31" t="str">
        <f>IF((IF(N284="",0,1)+IF(Q284="",0,1)+IF(W284="",0,1)+IF(Z284="",0,1)+IF(AC284="",0,1))=0,"",3*IF(N284=Barèmes!$B$2,1,IF(N284=Barèmes!$C$2,2,IF(N284=Barèmes!$D$2,3,IF(N284=Barèmes!$E$2,4,IF(N284=Barèmes!$F$2,5,0)))))+3*IF(Q284=Barèmes!$B$2,1,IF(Q284=Barèmes!$C$2,2,IF(Q284=Barèmes!$D$2,3,IF(Q284=Barèmes!$E$2,4,IF(Q284=Barèmes!$F$2,5,0)))))+2*IF(W284=Barèmes!$B$2,1,IF(W284=Barèmes!$C$2,2,IF(W284=Barèmes!$D$2,3,IF(W284=Barèmes!$E$2,4,IF(W284=Barèmes!$F$2,5,0)))))+1*IF(Z284=Barèmes!$B$2,1,IF(Z284=Barèmes!$C$2,2,IF(Z284=Barèmes!$D$2,3,IF(Z284=Barèmes!$E$2,4,IF(Z284=Barèmes!$F$2,5,0)))))+1*IF(AC284=Barèmes!$B$2,1,IF(AC284=Barèmes!$C$2,2,IF(AC284=Barèmes!$D$2,3,IF(AC284=Barèmes!$E$2,4,IF(AC284=Barèmes!$F$2,5,0))))))</f>
        <v/>
      </c>
      <c r="AI284" s="31"/>
      <c r="AJ284" s="32" t="str">
        <f>IFERROR(INDEX(Croissance!$B$5:$B$604,MATCH(A284,Croissance!$A$5:$A$604,0)),"")</f>
        <v/>
      </c>
      <c r="AK284" s="32" t="str">
        <f>IFERROR(INDEX(Croissance!$C$5:$C$604,MATCH(A284,Croissance!$A$5:$A$604,0)),"")</f>
        <v/>
      </c>
      <c r="AL284" s="32" t="str">
        <f>IFERROR(INDEX(Croissance!$D$5:$D$604,MATCH(A284,Croissance!$A$5:$A$604,0)),"")</f>
        <v/>
      </c>
      <c r="AM284" s="32" t="str">
        <f>IFERROR(INDEX(Croissance!$E$5:$E$604,MATCH(A284,Croissance!$A$5:$A$604,0)),"")</f>
        <v/>
      </c>
      <c r="AO284" s="33">
        <f t="shared" si="40"/>
        <v>0</v>
      </c>
      <c r="AP284" s="33">
        <f t="shared" si="36"/>
        <v>0</v>
      </c>
      <c r="AQ284" s="33">
        <f>IF(A284="",0,IF(AND(OR('Synthèse classe'!$C$2="Tous",C284='Synthèse classe'!$C$2),OR('Synthèse classe'!$C$3="Toutes",D284='Synthèse classe'!$C$3),OR('Synthèse classe'!$C$4="Toutes",AND('Synthèse classe'!$C$4="Dernière",AP284=1),B284=IFERROR(VALUE('Synthèse classe'!$C$4),0))),1,0))</f>
        <v>0</v>
      </c>
      <c r="AR284" s="34" t="str">
        <f t="shared" si="37"/>
        <v/>
      </c>
    </row>
    <row r="285" spans="1:44" x14ac:dyDescent="0.2">
      <c r="A285" s="17" t="str">
        <f t="shared" si="33"/>
        <v/>
      </c>
      <c r="B285" s="18"/>
      <c r="C285" s="19"/>
      <c r="D285" s="19"/>
      <c r="E285" s="19"/>
      <c r="F285" s="19"/>
      <c r="G285" s="19"/>
      <c r="H285" s="17" t="str">
        <f t="shared" si="38"/>
        <v/>
      </c>
      <c r="I285" s="20"/>
      <c r="J285" s="18"/>
      <c r="K285" s="19"/>
      <c r="L285" s="21" t="str">
        <f t="shared" si="39"/>
        <v/>
      </c>
      <c r="M285" s="21" t="str">
        <f>IF(OR(J285="",SUMPRODUCT((Barèmes!$A$6:$A$28="Endurance — Luc Léger (palier)")*(Barèmes!$B$6:$B$28=H285)*(Barèmes!$C$6:$C$28=IF(H285="6ème","Mixte",G285)))=0),"",IF(SUMPRODUCT((Barèmes!$A$6:$A$28="Endurance — Luc Léger (palier)")*(Barèmes!$B$6:$B$28=H285)*(Barèmes!$C$6:$C$28=IF(H285="6ème","Mixte",G285))*(Barèmes!$J$6:$J$28="+"))&gt;0,IF(J285&lt;=SUMIFS(Barèmes!$D$6:$D$28,Barèmes!$A$6:$A$28,"Endurance — Luc Léger (palier)",Barèmes!$B$6:$B$28,H285,Barèmes!$C$6:$C$28,IF(H285="6ème","Mixte",G285)),"à besoin",IF(J285&lt;=SUMIFS(Barèmes!$E$6:$E$28,Barèmes!$A$6:$A$28,"Endurance — Luc Léger (palier)",Barèmes!$B$6:$B$28,H285,Barèmes!$C$6:$C$28,IF(H285="6ème","Mixte",G285)),"fragile","satisfaisant")),IF(J285&gt;=SUMIFS(Barèmes!$D$6:$D$28,Barèmes!$A$6:$A$28,"Endurance — Luc Léger (palier)",Barèmes!$B$6:$B$28,H285,Barèmes!$C$6:$C$28,IF(H285="6ème","Mixte",G285)),"à besoin",IF(J285&gt;=SUMIFS(Barèmes!$E$6:$E$28,Barèmes!$A$6:$A$28,"Endurance — Luc Léger (palier)",Barèmes!$B$6:$B$28,H285,Barèmes!$C$6:$C$28,IF(H285="6ème","Mixte",G285)),"fragile","satisfaisant"))))</f>
        <v/>
      </c>
      <c r="N285" s="21" t="str">
        <f>IF(OR(J285="",SUMPRODUCT((Barèmes!$A$6:$A$28="Endurance — Luc Léger (palier)")*(Barèmes!$B$6:$B$28=H285)*(Barèmes!$C$6:$C$28=IF(H285="6ème","Mixte",G285)))=0),"",IF(SUMPRODUCT((Barèmes!$A$6:$A$28="Endurance — Luc Léger (palier)")*(Barèmes!$B$6:$B$28=H285)*(Barèmes!$C$6:$C$28=IF(H285="6ème","Mixte",G285))*(Barèmes!$J$6:$J$28="+"))&gt;0,IF(J285&lt;=SUMIFS(Barèmes!$F$6:$F$28,Barèmes!$A$6:$A$28,"Endurance — Luc Léger (palier)",Barèmes!$B$6:$B$28,H285,Barèmes!$C$6:$C$28,IF(H285="6ème","Mixte",G285)),Barèmes!$B$2,IF(J285&lt;=SUMIFS(Barèmes!$G$6:$G$28,Barèmes!$A$6:$A$28,"Endurance — Luc Léger (palier)",Barèmes!$B$6:$B$28,H285,Barèmes!$C$6:$C$28,IF(H285="6ème","Mixte",G285)),Barèmes!$C$2,IF(J285&lt;=SUMIFS(Barèmes!$H$6:$H$28,Barèmes!$A$6:$A$28,"Endurance — Luc Léger (palier)",Barèmes!$B$6:$B$28,H285,Barèmes!$C$6:$C$28,IF(H285="6ème","Mixte",G285)),Barèmes!$D$2,IF(J285&lt;=SUMIFS(Barèmes!$I$6:$I$28,Barèmes!$A$6:$A$28,"Endurance — Luc Léger (palier)",Barèmes!$B$6:$B$28,H285,Barèmes!$C$6:$C$28,IF(H285="6ème","Mixte",G285)),Barèmes!$E$2,Barèmes!$F$2)))),IF(J285&gt;=SUMIFS(Barèmes!$F$6:$F$28,Barèmes!$A$6:$A$28,"Endurance — Luc Léger (palier)",Barèmes!$B$6:$B$28,H285,Barèmes!$C$6:$C$28,IF(H285="6ème","Mixte",G285)),Barèmes!$B$2,IF(J285&gt;=SUMIFS(Barèmes!$G$6:$G$28,Barèmes!$A$6:$A$28,"Endurance — Luc Léger (palier)",Barèmes!$B$6:$B$28,H285,Barèmes!$C$6:$C$28,IF(H285="6ème","Mixte",G285)),Barèmes!$C$2,IF(J285&gt;=SUMIFS(Barèmes!$H$6:$H$28,Barèmes!$A$6:$A$28,"Endurance — Luc Léger (palier)",Barèmes!$B$6:$B$28,H285,Barèmes!$C$6:$C$28,IF(H285="6ème","Mixte",G285)),Barèmes!$D$2,IF(J285&gt;=SUMIFS(Barèmes!$I$6:$I$28,Barèmes!$A$6:$A$28,"Endurance — Luc Léger (palier)",Barèmes!$B$6:$B$28,H285,Barèmes!$C$6:$C$28,IF(H285="6ème","Mixte",G285)),Barèmes!$E$2,Barèmes!$F$2))))))</f>
        <v/>
      </c>
      <c r="O285" s="22"/>
      <c r="P285" s="23" t="str">
        <f>IF(OR(O285="",SUMPRODUCT((Barèmes!$A$6:$A$28="Force bas du corps — Saut en longueur (m)")*(Barèmes!$B$6:$B$28=H285)*(Barèmes!$C$6:$C$28=IF(H285="6ème","Mixte",G285)))=0),"",IF(SUMPRODUCT((Barèmes!$A$6:$A$28="Force bas du corps — Saut en longueur (m)")*(Barèmes!$B$6:$B$28=H285)*(Barèmes!$C$6:$C$28=IF(H285="6ème","Mixte",G285))*(Barèmes!$J$6:$J$28="+"))&gt;0,IF(O285&lt;=SUMIFS(Barèmes!$D$6:$D$28,Barèmes!$A$6:$A$28,"Force bas du corps — Saut en longueur (m)",Barèmes!$B$6:$B$28,H285,Barèmes!$C$6:$C$28,IF(H285="6ème","Mixte",G285)),"à besoin",IF(O285&lt;=SUMIFS(Barèmes!$E$6:$E$28,Barèmes!$A$6:$A$28,"Force bas du corps — Saut en longueur (m)",Barèmes!$B$6:$B$28,H285,Barèmes!$C$6:$C$28,IF(H285="6ème","Mixte",G285)),"fragile","satisfaisant")),IF(O285&gt;=SUMIFS(Barèmes!$D$6:$D$28,Barèmes!$A$6:$A$28,"Force bas du corps — Saut en longueur (m)",Barèmes!$B$6:$B$28,H285,Barèmes!$C$6:$C$28,IF(H285="6ème","Mixte",G285)),"à besoin",IF(O285&gt;=SUMIFS(Barèmes!$E$6:$E$28,Barèmes!$A$6:$A$28,"Force bas du corps — Saut en longueur (m)",Barèmes!$B$6:$B$28,H285,Barèmes!$C$6:$C$28,IF(H285="6ème","Mixte",G285)),"fragile","satisfaisant"))))</f>
        <v/>
      </c>
      <c r="Q285" s="23" t="str">
        <f>IF(OR(O285="",SUMPRODUCT((Barèmes!$A$6:$A$28="Force bas du corps — Saut en longueur (m)")*(Barèmes!$B$6:$B$28=H285)*(Barèmes!$C$6:$C$28=IF(H285="6ème","Mixte",G285)))=0),"",IF(SUMPRODUCT((Barèmes!$A$6:$A$28="Force bas du corps — Saut en longueur (m)")*(Barèmes!$B$6:$B$28=H285)*(Barèmes!$C$6:$C$28=IF(H285="6ème","Mixte",G285))*(Barèmes!$J$6:$J$28="+"))&gt;0,IF(O285&lt;=SUMIFS(Barèmes!$F$6:$F$28,Barèmes!$A$6:$A$28,"Force bas du corps — Saut en longueur (m)",Barèmes!$B$6:$B$28,H285,Barèmes!$C$6:$C$28,IF(H285="6ème","Mixte",G285)),Barèmes!$B$2,IF(O285&lt;=SUMIFS(Barèmes!$G$6:$G$28,Barèmes!$A$6:$A$28,"Force bas du corps — Saut en longueur (m)",Barèmes!$B$6:$B$28,H285,Barèmes!$C$6:$C$28,IF(H285="6ème","Mixte",G285)),Barèmes!$C$2,IF(O285&lt;=SUMIFS(Barèmes!$H$6:$H$28,Barèmes!$A$6:$A$28,"Force bas du corps — Saut en longueur (m)",Barèmes!$B$6:$B$28,H285,Barèmes!$C$6:$C$28,IF(H285="6ème","Mixte",G285)),Barèmes!$D$2,IF(O285&lt;=SUMIFS(Barèmes!$I$6:$I$28,Barèmes!$A$6:$A$28,"Force bas du corps — Saut en longueur (m)",Barèmes!$B$6:$B$28,H285,Barèmes!$C$6:$C$28,IF(H285="6ème","Mixte",G285)),Barèmes!$E$2,Barèmes!$F$2)))),IF(O285&gt;=SUMIFS(Barèmes!$F$6:$F$28,Barèmes!$A$6:$A$28,"Force bas du corps — Saut en longueur (m)",Barèmes!$B$6:$B$28,H285,Barèmes!$C$6:$C$28,IF(H285="6ème","Mixte",G285)),Barèmes!$B$2,IF(O285&gt;=SUMIFS(Barèmes!$G$6:$G$28,Barèmes!$A$6:$A$28,"Force bas du corps — Saut en longueur (m)",Barèmes!$B$6:$B$28,H285,Barèmes!$C$6:$C$28,IF(H285="6ème","Mixte",G285)),Barèmes!$C$2,IF(O285&gt;=SUMIFS(Barèmes!$H$6:$H$28,Barèmes!$A$6:$A$28,"Force bas du corps — Saut en longueur (m)",Barèmes!$B$6:$B$28,H285,Barèmes!$C$6:$C$28,IF(H285="6ème","Mixte",G285)),Barèmes!$D$2,IF(O285&gt;=SUMIFS(Barèmes!$I$6:$I$28,Barèmes!$A$6:$A$28,"Force bas du corps — Saut en longueur (m)",Barèmes!$B$6:$B$28,H285,Barèmes!$C$6:$C$28,IF(H285="6ème","Mixte",G285)),Barèmes!$E$2,Barèmes!$F$2))))))</f>
        <v/>
      </c>
      <c r="R285" s="22"/>
      <c r="S285" s="24" t="str">
        <f>IF(OR(R285="",SUMPRODUCT((Barèmes!$A$6:$A$28="Vitesse — 30 m (s)")*(Barèmes!$B$6:$B$28=H285)*(Barèmes!$C$6:$C$28=IF(H285="6ème","Mixte",G285)))=0),"",IF(SUMPRODUCT((Barèmes!$A$6:$A$28="Vitesse — 30 m (s)")*(Barèmes!$B$6:$B$28=H285)*(Barèmes!$C$6:$C$28=IF(H285="6ème","Mixte",G285))*(Barèmes!$J$6:$J$28="+"))&gt;0,IF(R285&lt;=SUMIFS(Barèmes!$D$6:$D$28,Barèmes!$A$6:$A$28,"Vitesse — 30 m (s)",Barèmes!$B$6:$B$28,H285,Barèmes!$C$6:$C$28,IF(H285="6ème","Mixte",G285)),"à besoin",IF(R285&lt;=SUMIFS(Barèmes!$E$6:$E$28,Barèmes!$A$6:$A$28,"Vitesse — 30 m (s)",Barèmes!$B$6:$B$28,H285,Barèmes!$C$6:$C$28,IF(H285="6ème","Mixte",G285)),"fragile","satisfaisant")),IF(R285&gt;=SUMIFS(Barèmes!$D$6:$D$28,Barèmes!$A$6:$A$28,"Vitesse — 30 m (s)",Barèmes!$B$6:$B$28,H285,Barèmes!$C$6:$C$28,IF(H285="6ème","Mixte",G285)),"à besoin",IF(R285&gt;=SUMIFS(Barèmes!$E$6:$E$28,Barèmes!$A$6:$A$28,"Vitesse — 30 m (s)",Barèmes!$B$6:$B$28,H285,Barèmes!$C$6:$C$28,IF(H285="6ème","Mixte",G285)),"fragile","satisfaisant"))))</f>
        <v/>
      </c>
      <c r="T285" s="24" t="str">
        <f>IF(OR(R285="",SUMPRODUCT((Barèmes!$A$6:$A$28="Vitesse — 30 m (s)")*(Barèmes!$B$6:$B$28=H285)*(Barèmes!$C$6:$C$28=IF(H285="6ème","Mixte",G285)))=0),"",IF(SUMPRODUCT((Barèmes!$A$6:$A$28="Vitesse — 30 m (s)")*(Barèmes!$B$6:$B$28=H285)*(Barèmes!$C$6:$C$28=IF(H285="6ème","Mixte",G285))*(Barèmes!$J$6:$J$28="+"))&gt;0,IF(R285&lt;=SUMIFS(Barèmes!$F$6:$F$28,Barèmes!$A$6:$A$28,"Vitesse — 30 m (s)",Barèmes!$B$6:$B$28,H285,Barèmes!$C$6:$C$28,IF(H285="6ème","Mixte",G285)),Barèmes!$B$2,IF(R285&lt;=SUMIFS(Barèmes!$G$6:$G$28,Barèmes!$A$6:$A$28,"Vitesse — 30 m (s)",Barèmes!$B$6:$B$28,H285,Barèmes!$C$6:$C$28,IF(H285="6ème","Mixte",G285)),Barèmes!$C$2,IF(R285&lt;=SUMIFS(Barèmes!$H$6:$H$28,Barèmes!$A$6:$A$28,"Vitesse — 30 m (s)",Barèmes!$B$6:$B$28,H285,Barèmes!$C$6:$C$28,IF(H285="6ème","Mixte",G285)),Barèmes!$D$2,IF(R285&lt;=SUMIFS(Barèmes!$I$6:$I$28,Barèmes!$A$6:$A$28,"Vitesse — 30 m (s)",Barèmes!$B$6:$B$28,H285,Barèmes!$C$6:$C$28,IF(H285="6ème","Mixte",G285)),Barèmes!$E$2,Barèmes!$F$2)))),IF(R285&gt;=SUMIFS(Barèmes!$F$6:$F$28,Barèmes!$A$6:$A$28,"Vitesse — 30 m (s)",Barèmes!$B$6:$B$28,H285,Barèmes!$C$6:$C$28,IF(H285="6ème","Mixte",G285)),Barèmes!$B$2,IF(R285&gt;=SUMIFS(Barèmes!$G$6:$G$28,Barèmes!$A$6:$A$28,"Vitesse — 30 m (s)",Barèmes!$B$6:$B$28,H285,Barèmes!$C$6:$C$28,IF(H285="6ème","Mixte",G285)),Barèmes!$C$2,IF(R285&gt;=SUMIFS(Barèmes!$H$6:$H$28,Barèmes!$A$6:$A$28,"Vitesse — 30 m (s)",Barèmes!$B$6:$B$28,H285,Barèmes!$C$6:$C$28,IF(H285="6ème","Mixte",G285)),Barèmes!$D$2,IF(R285&gt;=SUMIFS(Barèmes!$I$6:$I$28,Barèmes!$A$6:$A$28,"Vitesse — 30 m (s)",Barèmes!$B$6:$B$28,H285,Barèmes!$C$6:$C$28,IF(H285="6ème","Mixte",G285)),Barèmes!$E$2,Barèmes!$F$2))))))</f>
        <v/>
      </c>
      <c r="U285" s="22"/>
      <c r="V285" s="25" t="str">
        <f>IF(OR(U285="",SUMPRODUCT((Barèmes!$A$6:$A$28="Vitesse — 50 m (s)")*(Barèmes!$B$6:$B$28=H285)*(Barèmes!$C$6:$C$28=IF(H285="6ème","Mixte",G285)))=0),"",IF(SUMPRODUCT((Barèmes!$A$6:$A$28="Vitesse — 50 m (s)")*(Barèmes!$B$6:$B$28=H285)*(Barèmes!$C$6:$C$28=IF(H285="6ème","Mixte",G285))*(Barèmes!$J$6:$J$28="+"))&gt;0,IF(U285&lt;=SUMIFS(Barèmes!$D$6:$D$28,Barèmes!$A$6:$A$28,"Vitesse — 50 m (s)",Barèmes!$B$6:$B$28,H285,Barèmes!$C$6:$C$28,IF(H285="6ème","Mixte",G285)),"à besoin",IF(U285&lt;=SUMIFS(Barèmes!$E$6:$E$28,Barèmes!$A$6:$A$28,"Vitesse — 50 m (s)",Barèmes!$B$6:$B$28,H285,Barèmes!$C$6:$C$28,IF(H285="6ème","Mixte",G285)),"fragile","satisfaisant")),IF(U285&gt;=SUMIFS(Barèmes!$D$6:$D$28,Barèmes!$A$6:$A$28,"Vitesse — 50 m (s)",Barèmes!$B$6:$B$28,H285,Barèmes!$C$6:$C$28,IF(H285="6ème","Mixte",G285)),"à besoin",IF(U285&gt;=SUMIFS(Barèmes!$E$6:$E$28,Barèmes!$A$6:$A$28,"Vitesse — 50 m (s)",Barèmes!$B$6:$B$28,H285,Barèmes!$C$6:$C$28,IF(H285="6ème","Mixte",G285)),"fragile","satisfaisant"))))</f>
        <v/>
      </c>
      <c r="W285" s="25" t="str">
        <f>IF(OR(U285="",SUMPRODUCT((Barèmes!$A$6:$A$28="Vitesse — 50 m (s)")*(Barèmes!$B$6:$B$28=H285)*(Barèmes!$C$6:$C$28=IF(H285="6ème","Mixte",G285)))=0),"",IF(SUMPRODUCT((Barèmes!$A$6:$A$28="Vitesse — 50 m (s)")*(Barèmes!$B$6:$B$28=H285)*(Barèmes!$C$6:$C$28=IF(H285="6ème","Mixte",G285))*(Barèmes!$J$6:$J$28="+"))&gt;0,IF(U285&lt;=SUMIFS(Barèmes!$F$6:$F$28,Barèmes!$A$6:$A$28,"Vitesse — 50 m (s)",Barèmes!$B$6:$B$28,H285,Barèmes!$C$6:$C$28,IF(H285="6ème","Mixte",G285)),Barèmes!$B$2,IF(U285&lt;=SUMIFS(Barèmes!$G$6:$G$28,Barèmes!$A$6:$A$28,"Vitesse — 50 m (s)",Barèmes!$B$6:$B$28,H285,Barèmes!$C$6:$C$28,IF(H285="6ème","Mixte",G285)),Barèmes!$C$2,IF(U285&lt;=SUMIFS(Barèmes!$H$6:$H$28,Barèmes!$A$6:$A$28,"Vitesse — 50 m (s)",Barèmes!$B$6:$B$28,H285,Barèmes!$C$6:$C$28,IF(H285="6ème","Mixte",G285)),Barèmes!$D$2,IF(U285&lt;=SUMIFS(Barèmes!$I$6:$I$28,Barèmes!$A$6:$A$28,"Vitesse — 50 m (s)",Barèmes!$B$6:$B$28,H285,Barèmes!$C$6:$C$28,IF(H285="6ème","Mixte",G285)),Barèmes!$E$2,Barèmes!$F$2)))),IF(U285&gt;=SUMIFS(Barèmes!$F$6:$F$28,Barèmes!$A$6:$A$28,"Vitesse — 50 m (s)",Barèmes!$B$6:$B$28,H285,Barèmes!$C$6:$C$28,IF(H285="6ème","Mixte",G285)),Barèmes!$B$2,IF(U285&gt;=SUMIFS(Barèmes!$G$6:$G$28,Barèmes!$A$6:$A$28,"Vitesse — 50 m (s)",Barèmes!$B$6:$B$28,H285,Barèmes!$C$6:$C$28,IF(H285="6ème","Mixte",G285)),Barèmes!$C$2,IF(U285&gt;=SUMIFS(Barèmes!$H$6:$H$28,Barèmes!$A$6:$A$28,"Vitesse — 50 m (s)",Barèmes!$B$6:$B$28,H285,Barèmes!$C$6:$C$28,IF(H285="6ème","Mixte",G285)),Barèmes!$D$2,IF(U285&gt;=SUMIFS(Barèmes!$I$6:$I$28,Barèmes!$A$6:$A$28,"Vitesse — 50 m (s)",Barèmes!$B$6:$B$28,H285,Barèmes!$C$6:$C$28,IF(H285="6ème","Mixte",G285)),Barèmes!$E$2,Barèmes!$F$2))))))</f>
        <v/>
      </c>
      <c r="X285" s="18"/>
      <c r="Y285" s="26" t="str" cm="1">
        <f t="array" ref="Y285">IF(OR(X285="",SUMPRODUCT((Barèmes!$A$6:$A$28="Souplesse (score 1-5)")*(Barèmes!$B$6:$B$28=H285)*(Barèmes!$C$6:$C$28=IF(H285="6ème","Mixte",G285)))=0),"",IF(SUMPRODUCT((Barèmes!$A$6:$A$28="Souplesse (score 1-5)")*(Barèmes!$B$6:$B$28=H285)*(Barèmes!$C$6:$C$28=IF(H285="6ème","Mixte",G285))*(Barèmes!$J$6:$J$28="+"))&gt;0,IF(X285&lt;=SUMIFS(Barèmes!$D$6:$D$28,Barèmes!$A$6:$A$28,"Souplesse (score 1-5)",Barèmes!$B$6:$B$28,H285,Barèmes!$C$6:$C$28,IF(H285="6ème","Mixte",G285)),"à besoin",IF(X285&lt;=SUMIFS(Barèmes!$E$6:$E$28,Barèmes!$A$6:$A$28,"Souplesse (score 1-5)",Barèmes!$B$6:$B$28,H285,Barèmes!$C$6:$C$28,IF(H285="6ème","Mixte",G285)),"fragile","satisfaisant")),IF(X285&gt;=SUMIFS(Barèmes!$D$6:$D$28,Barèmes!$A$6:$A$28,"Souplesse (score 1-5)",Barèmes!$B$6:$B$28,H285,Barèmes!$C$6:$C$28,IF(H285="6ème","Mixte",G285)),"à besoin",IF(X285&gt;=SUMIFS(Barèmes!$E$6:$E$28,Barèmes!$A$6:$A$28,"Souplesse (score 1-5)",Barèmes!$B$6:$B$28,H285,Barèmes!$C$6:$C$28,IF(H285="6ème","Mixte",G285)),"fragile","satisfaisant"))))</f>
        <v/>
      </c>
      <c r="Z285" s="26" t="str" cm="1">
        <f t="array" ref="Z285">IF(OR(X285="",SUMPRODUCT((Barèmes!$A$6:$A$28="Souplesse (score 1-5)")*(Barèmes!$B$6:$B$28=H285)*(Barèmes!$C$6:$C$28=IF(H285="6ème","Mixte",G285)))=0),"",IF(SUMPRODUCT((Barèmes!$A$6:$A$28="Souplesse (score 1-5)")*(Barèmes!$B$6:$B$28=H285)*(Barèmes!$C$6:$C$28=IF(H285="6ème","Mixte",G285))*(Barèmes!$J$6:$J$28="+"))&gt;0,IF(X285&lt;=SUMIFS(Barèmes!$F$6:$F$28,Barèmes!$A$6:$A$28,"Souplesse (score 1-5)",Barèmes!$B$6:$B$28,H285,Barèmes!$C$6:$C$28,IF(H285="6ème","Mixte",G285)),Barèmes!$B$2,IF(X285&lt;=SUMIFS(Barèmes!$G$6:$G$28,Barèmes!$A$6:$A$28,"Souplesse (score 1-5)",Barèmes!$B$6:$B$28,H285,Barèmes!$C$6:$C$28,IF(H285="6ème","Mixte",G285)),Barèmes!$C$2,IF(X285&lt;=SUMIFS(Barèmes!$H$6:$H$28,Barèmes!$A$6:$A$28,"Souplesse (score 1-5)",Barèmes!$B$6:$B$28,H285,Barèmes!$C$6:$C$28,IF(H285="6ème","Mixte",G285)),Barèmes!$D$2,IF(X285&lt;=SUMIFS(Barèmes!$I$6:$I$28,Barèmes!$A$6:$A$28,"Souplesse (score 1-5)",Barèmes!$B$6:$B$28,H285,Barèmes!$C$6:$C$28,IF(H285="6ème","Mixte",G285)),Barèmes!$E$2,Barèmes!$F$2)))),IF(X285&gt;=SUMIFS(Barèmes!$F$6:$F$28,Barèmes!$A$6:$A$28,"Souplesse (score 1-5)",Barèmes!$B$6:$B$28,H285,Barèmes!$C$6:$C$28,IF(H285="6ème","Mixte",G285)),Barèmes!$B$2,IF(X285&gt;=SUMIFS(Barèmes!$G$6:$G$28,Barèmes!$A$6:$A$28,"Souplesse (score 1-5)",Barèmes!$B$6:$B$28,H285,Barèmes!$C$6:$C$28,IF(H285="6ème","Mixte",G285)),Barèmes!$C$2,IF(X285&gt;=SUMIFS(Barèmes!$H$6:$H$28,Barèmes!$A$6:$A$28,"Souplesse (score 1-5)",Barèmes!$B$6:$B$28,H285,Barèmes!$C$6:$C$28,IF(H285="6ème","Mixte",G285)),Barèmes!$D$2,IF(X285&gt;=SUMIFS(Barèmes!$I$6:$I$28,Barèmes!$A$6:$A$28,"Souplesse (score 1-5)",Barèmes!$B$6:$B$28,H285,Barèmes!$C$6:$C$28,IF(H285="6ème","Mixte",G285)),Barèmes!$E$2,Barèmes!$F$2))))))</f>
        <v/>
      </c>
      <c r="AA285" s="22"/>
      <c r="AB285" s="27" t="str">
        <f>IF(OR(AA285="",SUMPRODUCT((Barèmes!$A$6:$A$28="Agilité — T-test 974 (s)")*(Barèmes!$B$6:$B$28=H285)*(Barèmes!$C$6:$C$28=IF(H285="6ème","Mixte",G285)))=0),"",IF(SUMPRODUCT((Barèmes!$A$6:$A$28="Agilité — T-test 974 (s)")*(Barèmes!$B$6:$B$28=H285)*(Barèmes!$C$6:$C$28=IF(H285="6ème","Mixte",G285))*(Barèmes!$J$6:$J$28="+"))&gt;0,IF(AA285&lt;=SUMIFS(Barèmes!$D$6:$D$28,Barèmes!$A$6:$A$28,"Agilité — T-test 974 (s)",Barèmes!$B$6:$B$28,H285,Barèmes!$C$6:$C$28,IF(H285="6ème","Mixte",G285)),"à besoin",IF(AA285&lt;=SUMIFS(Barèmes!$E$6:$E$28,Barèmes!$A$6:$A$28,"Agilité — T-test 974 (s)",Barèmes!$B$6:$B$28,H285,Barèmes!$C$6:$C$28,IF(H285="6ème","Mixte",G285)),"fragile","satisfaisant")),IF(AA285&gt;=SUMIFS(Barèmes!$D$6:$D$28,Barèmes!$A$6:$A$28,"Agilité — T-test 974 (s)",Barèmes!$B$6:$B$28,H285,Barèmes!$C$6:$C$28,IF(H285="6ème","Mixte",G285)),"à besoin",IF(AA285&gt;=SUMIFS(Barèmes!$E$6:$E$28,Barèmes!$A$6:$A$28,"Agilité — T-test 974 (s)",Barèmes!$B$6:$B$28,H285,Barèmes!$C$6:$C$28,IF(H285="6ème","Mixte",G285)),"fragile","satisfaisant"))))</f>
        <v/>
      </c>
      <c r="AC285" s="27" t="str">
        <f>IF(OR(AA285="",SUMPRODUCT((Barèmes!$A$6:$A$28="Agilité — T-test 974 (s)")*(Barèmes!$B$6:$B$28=H285)*(Barèmes!$C$6:$C$28=IF(H285="6ème","Mixte",G285)))=0),"",IF(SUMPRODUCT((Barèmes!$A$6:$A$28="Agilité — T-test 974 (s)")*(Barèmes!$B$6:$B$28=H285)*(Barèmes!$C$6:$C$28=IF(H285="6ème","Mixte",G285))*(Barèmes!$J$6:$J$28="+"))&gt;0,IF(AA285&lt;=SUMIFS(Barèmes!$F$6:$F$28,Barèmes!$A$6:$A$28,"Agilité — T-test 974 (s)",Barèmes!$B$6:$B$28,H285,Barèmes!$C$6:$C$28,IF(H285="6ème","Mixte",G285)),Barèmes!$B$2,IF(AA285&lt;=SUMIFS(Barèmes!$G$6:$G$28,Barèmes!$A$6:$A$28,"Agilité — T-test 974 (s)",Barèmes!$B$6:$B$28,H285,Barèmes!$C$6:$C$28,IF(H285="6ème","Mixte",G285)),Barèmes!$C$2,IF(AA285&lt;=SUMIFS(Barèmes!$H$6:$H$28,Barèmes!$A$6:$A$28,"Agilité — T-test 974 (s)",Barèmes!$B$6:$B$28,H285,Barèmes!$C$6:$C$28,IF(H285="6ème","Mixte",G285)),Barèmes!$D$2,IF(AA285&lt;=SUMIFS(Barèmes!$I$6:$I$28,Barèmes!$A$6:$A$28,"Agilité — T-test 974 (s)",Barèmes!$B$6:$B$28,H285,Barèmes!$C$6:$C$28,IF(H285="6ème","Mixte",G285)),Barèmes!$E$2,Barèmes!$F$2)))),IF(AA285&gt;=SUMIFS(Barèmes!$F$6:$F$28,Barèmes!$A$6:$A$28,"Agilité — T-test 974 (s)",Barèmes!$B$6:$B$28,H285,Barèmes!$C$6:$C$28,IF(H285="6ème","Mixte",G285)),Barèmes!$B$2,IF(AA285&gt;=SUMIFS(Barèmes!$G$6:$G$28,Barèmes!$A$6:$A$28,"Agilité — T-test 974 (s)",Barèmes!$B$6:$B$28,H285,Barèmes!$C$6:$C$28,IF(H285="6ème","Mixte",G285)),Barèmes!$C$2,IF(AA285&gt;=SUMIFS(Barèmes!$H$6:$H$28,Barèmes!$A$6:$A$28,"Agilité — T-test 974 (s)",Barèmes!$B$6:$B$28,H285,Barèmes!$C$6:$C$28,IF(H285="6ème","Mixte",G285)),Barèmes!$D$2,IF(AA285&gt;=SUMIFS(Barèmes!$I$6:$I$28,Barèmes!$A$6:$A$28,"Agilité — T-test 974 (s)",Barèmes!$B$6:$B$28,H285,Barèmes!$C$6:$C$28,IF(H285="6ème","Mixte",G285)),Barèmes!$E$2,Barèmes!$F$2))))))</f>
        <v/>
      </c>
      <c r="AD285" s="28" t="str">
        <f t="shared" si="34"/>
        <v/>
      </c>
      <c r="AE285" s="29" t="str">
        <f t="shared" si="35"/>
        <v/>
      </c>
      <c r="AF285" s="30" t="str">
        <f>IF(OR(AD285="",SUMPRODUCT((Barèmes!$A$6:$A$28="Surcoût d'agilité (s) — technique")*(Barèmes!$B$6:$B$28=H285)*(Barèmes!$C$6:$C$28=IF(H285="6ème","Mixte",G285)))=0),"",IF(SUMPRODUCT((Barèmes!$A$6:$A$28="Surcoût d'agilité (s) — technique")*(Barèmes!$B$6:$B$28=H285)*(Barèmes!$C$6:$C$28=IF(H285="6ème","Mixte",G285))*(Barèmes!$J$6:$J$28="+"))&gt;0,IF(AD285&lt;=SUMIFS(Barèmes!$D$6:$D$28,Barèmes!$A$6:$A$28,"Surcoût d'agilité (s) — technique",Barèmes!$B$6:$B$28,H285,Barèmes!$C$6:$C$28,IF(H285="6ème","Mixte",G285)),"à besoin",IF(AD285&lt;=SUMIFS(Barèmes!$E$6:$E$28,Barèmes!$A$6:$A$28,"Surcoût d'agilité (s) — technique",Barèmes!$B$6:$B$28,H285,Barèmes!$C$6:$C$28,IF(H285="6ème","Mixte",G285)),"fragile","satisfaisant")),IF(AD285&gt;=SUMIFS(Barèmes!$D$6:$D$28,Barèmes!$A$6:$A$28,"Surcoût d'agilité (s) — technique",Barèmes!$B$6:$B$28,H285,Barèmes!$C$6:$C$28,IF(H285="6ème","Mixte",G285)),"à besoin",IF(AD285&gt;=SUMIFS(Barèmes!$E$6:$E$28,Barèmes!$A$6:$A$28,"Surcoût d'agilité (s) — technique",Barèmes!$B$6:$B$28,H285,Barèmes!$C$6:$C$28,IF(H285="6ème","Mixte",G285)),"fragile","satisfaisant"))))</f>
        <v/>
      </c>
      <c r="AG285" s="30" t="str">
        <f>IF(OR(AD285="",SUMPRODUCT((Barèmes!$A$6:$A$28="Surcoût d'agilité (s) — technique")*(Barèmes!$B$6:$B$28=H285)*(Barèmes!$C$6:$C$28=IF(H285="6ème","Mixte",G285)))=0),"",IF(SUMPRODUCT((Barèmes!$A$6:$A$28="Surcoût d'agilité (s) — technique")*(Barèmes!$B$6:$B$28=H285)*(Barèmes!$C$6:$C$28=IF(H285="6ème","Mixte",G285))*(Barèmes!$J$6:$J$28="+"))&gt;0,IF(AD285&lt;=SUMIFS(Barèmes!$F$6:$F$28,Barèmes!$A$6:$A$28,"Surcoût d'agilité (s) — technique",Barèmes!$B$6:$B$28,H285,Barèmes!$C$6:$C$28,IF(H285="6ème","Mixte",G285)),Barèmes!$B$2,IF(AD285&lt;=SUMIFS(Barèmes!$G$6:$G$28,Barèmes!$A$6:$A$28,"Surcoût d'agilité (s) — technique",Barèmes!$B$6:$B$28,H285,Barèmes!$C$6:$C$28,IF(H285="6ème","Mixte",G285)),Barèmes!$C$2,IF(AD285&lt;=SUMIFS(Barèmes!$H$6:$H$28,Barèmes!$A$6:$A$28,"Surcoût d'agilité (s) — technique",Barèmes!$B$6:$B$28,H285,Barèmes!$C$6:$C$28,IF(H285="6ème","Mixte",G285)),Barèmes!$D$2,IF(AD285&lt;=SUMIFS(Barèmes!$I$6:$I$28,Barèmes!$A$6:$A$28,"Surcoût d'agilité (s) — technique",Barèmes!$B$6:$B$28,H285,Barèmes!$C$6:$C$28,IF(H285="6ème","Mixte",G285)),Barèmes!$E$2,Barèmes!$F$2)))),IF(AD285&gt;=SUMIFS(Barèmes!$F$6:$F$28,Barèmes!$A$6:$A$28,"Surcoût d'agilité (s) — technique",Barèmes!$B$6:$B$28,H285,Barèmes!$C$6:$C$28,IF(H285="6ème","Mixte",G285)),Barèmes!$B$2,IF(AD285&gt;=SUMIFS(Barèmes!$G$6:$G$28,Barèmes!$A$6:$A$28,"Surcoût d'agilité (s) — technique",Barèmes!$B$6:$B$28,H285,Barèmes!$C$6:$C$28,IF(H285="6ème","Mixte",G285)),Barèmes!$C$2,IF(AD285&gt;=SUMIFS(Barèmes!$H$6:$H$28,Barèmes!$A$6:$A$28,"Surcoût d'agilité (s) — technique",Barèmes!$B$6:$B$28,H285,Barèmes!$C$6:$C$28,IF(H285="6ème","Mixte",G285)),Barèmes!$D$2,IF(AD285&gt;=SUMIFS(Barèmes!$I$6:$I$28,Barèmes!$A$6:$A$28,"Surcoût d'agilité (s) — technique",Barèmes!$B$6:$B$28,H285,Barèmes!$C$6:$C$28,IF(H285="6ème","Mixte",G285)),Barèmes!$E$2,Barèmes!$F$2))))))</f>
        <v/>
      </c>
      <c r="AH285" s="31" t="str">
        <f>IF((IF(N285="",0,1)+IF(Q285="",0,1)+IF(W285="",0,1)+IF(Z285="",0,1)+IF(AC285="",0,1))=0,"",3*IF(N285=Barèmes!$B$2,1,IF(N285=Barèmes!$C$2,2,IF(N285=Barèmes!$D$2,3,IF(N285=Barèmes!$E$2,4,IF(N285=Barèmes!$F$2,5,0)))))+3*IF(Q285=Barèmes!$B$2,1,IF(Q285=Barèmes!$C$2,2,IF(Q285=Barèmes!$D$2,3,IF(Q285=Barèmes!$E$2,4,IF(Q285=Barèmes!$F$2,5,0)))))+2*IF(W285=Barèmes!$B$2,1,IF(W285=Barèmes!$C$2,2,IF(W285=Barèmes!$D$2,3,IF(W285=Barèmes!$E$2,4,IF(W285=Barèmes!$F$2,5,0)))))+1*IF(Z285=Barèmes!$B$2,1,IF(Z285=Barèmes!$C$2,2,IF(Z285=Barèmes!$D$2,3,IF(Z285=Barèmes!$E$2,4,IF(Z285=Barèmes!$F$2,5,0)))))+1*IF(AC285=Barèmes!$B$2,1,IF(AC285=Barèmes!$C$2,2,IF(AC285=Barèmes!$D$2,3,IF(AC285=Barèmes!$E$2,4,IF(AC285=Barèmes!$F$2,5,0))))))</f>
        <v/>
      </c>
      <c r="AI285" s="31"/>
      <c r="AJ285" s="32" t="str">
        <f>IFERROR(INDEX(Croissance!$B$5:$B$604,MATCH(A285,Croissance!$A$5:$A$604,0)),"")</f>
        <v/>
      </c>
      <c r="AK285" s="32" t="str">
        <f>IFERROR(INDEX(Croissance!$C$5:$C$604,MATCH(A285,Croissance!$A$5:$A$604,0)),"")</f>
        <v/>
      </c>
      <c r="AL285" s="32" t="str">
        <f>IFERROR(INDEX(Croissance!$D$5:$D$604,MATCH(A285,Croissance!$A$5:$A$604,0)),"")</f>
        <v/>
      </c>
      <c r="AM285" s="32" t="str">
        <f>IFERROR(INDEX(Croissance!$E$5:$E$604,MATCH(A285,Croissance!$A$5:$A$604,0)),"")</f>
        <v/>
      </c>
      <c r="AO285" s="33">
        <f t="shared" si="40"/>
        <v>0</v>
      </c>
      <c r="AP285" s="33">
        <f t="shared" si="36"/>
        <v>0</v>
      </c>
      <c r="AQ285" s="33">
        <f>IF(A285="",0,IF(AND(OR('Synthèse classe'!$C$2="Tous",C285='Synthèse classe'!$C$2),OR('Synthèse classe'!$C$3="Toutes",D285='Synthèse classe'!$C$3),OR('Synthèse classe'!$C$4="Toutes",AND('Synthèse classe'!$C$4="Dernière",AP285=1),B285=IFERROR(VALUE('Synthèse classe'!$C$4),0))),1,0))</f>
        <v>0</v>
      </c>
      <c r="AR285" s="34" t="str">
        <f t="shared" si="37"/>
        <v/>
      </c>
    </row>
    <row r="286" spans="1:44" x14ac:dyDescent="0.2">
      <c r="A286" s="17" t="str">
        <f t="shared" si="33"/>
        <v/>
      </c>
      <c r="B286" s="18"/>
      <c r="C286" s="19"/>
      <c r="D286" s="19"/>
      <c r="E286" s="19"/>
      <c r="F286" s="19"/>
      <c r="G286" s="19"/>
      <c r="H286" s="17" t="str">
        <f t="shared" si="38"/>
        <v/>
      </c>
      <c r="I286" s="20"/>
      <c r="J286" s="18"/>
      <c r="K286" s="19"/>
      <c r="L286" s="21" t="str">
        <f t="shared" si="39"/>
        <v/>
      </c>
      <c r="M286" s="21" t="str">
        <f>IF(OR(J286="",SUMPRODUCT((Barèmes!$A$6:$A$28="Endurance — Luc Léger (palier)")*(Barèmes!$B$6:$B$28=H286)*(Barèmes!$C$6:$C$28=IF(H286="6ème","Mixte",G286)))=0),"",IF(SUMPRODUCT((Barèmes!$A$6:$A$28="Endurance — Luc Léger (palier)")*(Barèmes!$B$6:$B$28=H286)*(Barèmes!$C$6:$C$28=IF(H286="6ème","Mixte",G286))*(Barèmes!$J$6:$J$28="+"))&gt;0,IF(J286&lt;=SUMIFS(Barèmes!$D$6:$D$28,Barèmes!$A$6:$A$28,"Endurance — Luc Léger (palier)",Barèmes!$B$6:$B$28,H286,Barèmes!$C$6:$C$28,IF(H286="6ème","Mixte",G286)),"à besoin",IF(J286&lt;=SUMIFS(Barèmes!$E$6:$E$28,Barèmes!$A$6:$A$28,"Endurance — Luc Léger (palier)",Barèmes!$B$6:$B$28,H286,Barèmes!$C$6:$C$28,IF(H286="6ème","Mixte",G286)),"fragile","satisfaisant")),IF(J286&gt;=SUMIFS(Barèmes!$D$6:$D$28,Barèmes!$A$6:$A$28,"Endurance — Luc Léger (palier)",Barèmes!$B$6:$B$28,H286,Barèmes!$C$6:$C$28,IF(H286="6ème","Mixte",G286)),"à besoin",IF(J286&gt;=SUMIFS(Barèmes!$E$6:$E$28,Barèmes!$A$6:$A$28,"Endurance — Luc Léger (palier)",Barèmes!$B$6:$B$28,H286,Barèmes!$C$6:$C$28,IF(H286="6ème","Mixte",G286)),"fragile","satisfaisant"))))</f>
        <v/>
      </c>
      <c r="N286" s="21" t="str">
        <f>IF(OR(J286="",SUMPRODUCT((Barèmes!$A$6:$A$28="Endurance — Luc Léger (palier)")*(Barèmes!$B$6:$B$28=H286)*(Barèmes!$C$6:$C$28=IF(H286="6ème","Mixte",G286)))=0),"",IF(SUMPRODUCT((Barèmes!$A$6:$A$28="Endurance — Luc Léger (palier)")*(Barèmes!$B$6:$B$28=H286)*(Barèmes!$C$6:$C$28=IF(H286="6ème","Mixte",G286))*(Barèmes!$J$6:$J$28="+"))&gt;0,IF(J286&lt;=SUMIFS(Barèmes!$F$6:$F$28,Barèmes!$A$6:$A$28,"Endurance — Luc Léger (palier)",Barèmes!$B$6:$B$28,H286,Barèmes!$C$6:$C$28,IF(H286="6ème","Mixte",G286)),Barèmes!$B$2,IF(J286&lt;=SUMIFS(Barèmes!$G$6:$G$28,Barèmes!$A$6:$A$28,"Endurance — Luc Léger (palier)",Barèmes!$B$6:$B$28,H286,Barèmes!$C$6:$C$28,IF(H286="6ème","Mixte",G286)),Barèmes!$C$2,IF(J286&lt;=SUMIFS(Barèmes!$H$6:$H$28,Barèmes!$A$6:$A$28,"Endurance — Luc Léger (palier)",Barèmes!$B$6:$B$28,H286,Barèmes!$C$6:$C$28,IF(H286="6ème","Mixte",G286)),Barèmes!$D$2,IF(J286&lt;=SUMIFS(Barèmes!$I$6:$I$28,Barèmes!$A$6:$A$28,"Endurance — Luc Léger (palier)",Barèmes!$B$6:$B$28,H286,Barèmes!$C$6:$C$28,IF(H286="6ème","Mixte",G286)),Barèmes!$E$2,Barèmes!$F$2)))),IF(J286&gt;=SUMIFS(Barèmes!$F$6:$F$28,Barèmes!$A$6:$A$28,"Endurance — Luc Léger (palier)",Barèmes!$B$6:$B$28,H286,Barèmes!$C$6:$C$28,IF(H286="6ème","Mixte",G286)),Barèmes!$B$2,IF(J286&gt;=SUMIFS(Barèmes!$G$6:$G$28,Barèmes!$A$6:$A$28,"Endurance — Luc Léger (palier)",Barèmes!$B$6:$B$28,H286,Barèmes!$C$6:$C$28,IF(H286="6ème","Mixte",G286)),Barèmes!$C$2,IF(J286&gt;=SUMIFS(Barèmes!$H$6:$H$28,Barèmes!$A$6:$A$28,"Endurance — Luc Léger (palier)",Barèmes!$B$6:$B$28,H286,Barèmes!$C$6:$C$28,IF(H286="6ème","Mixte",G286)),Barèmes!$D$2,IF(J286&gt;=SUMIFS(Barèmes!$I$6:$I$28,Barèmes!$A$6:$A$28,"Endurance — Luc Léger (palier)",Barèmes!$B$6:$B$28,H286,Barèmes!$C$6:$C$28,IF(H286="6ème","Mixte",G286)),Barèmes!$E$2,Barèmes!$F$2))))))</f>
        <v/>
      </c>
      <c r="O286" s="22"/>
      <c r="P286" s="23" t="str">
        <f>IF(OR(O286="",SUMPRODUCT((Barèmes!$A$6:$A$28="Force bas du corps — Saut en longueur (m)")*(Barèmes!$B$6:$B$28=H286)*(Barèmes!$C$6:$C$28=IF(H286="6ème","Mixte",G286)))=0),"",IF(SUMPRODUCT((Barèmes!$A$6:$A$28="Force bas du corps — Saut en longueur (m)")*(Barèmes!$B$6:$B$28=H286)*(Barèmes!$C$6:$C$28=IF(H286="6ème","Mixte",G286))*(Barèmes!$J$6:$J$28="+"))&gt;0,IF(O286&lt;=SUMIFS(Barèmes!$D$6:$D$28,Barèmes!$A$6:$A$28,"Force bas du corps — Saut en longueur (m)",Barèmes!$B$6:$B$28,H286,Barèmes!$C$6:$C$28,IF(H286="6ème","Mixte",G286)),"à besoin",IF(O286&lt;=SUMIFS(Barèmes!$E$6:$E$28,Barèmes!$A$6:$A$28,"Force bas du corps — Saut en longueur (m)",Barèmes!$B$6:$B$28,H286,Barèmes!$C$6:$C$28,IF(H286="6ème","Mixte",G286)),"fragile","satisfaisant")),IF(O286&gt;=SUMIFS(Barèmes!$D$6:$D$28,Barèmes!$A$6:$A$28,"Force bas du corps — Saut en longueur (m)",Barèmes!$B$6:$B$28,H286,Barèmes!$C$6:$C$28,IF(H286="6ème","Mixte",G286)),"à besoin",IF(O286&gt;=SUMIFS(Barèmes!$E$6:$E$28,Barèmes!$A$6:$A$28,"Force bas du corps — Saut en longueur (m)",Barèmes!$B$6:$B$28,H286,Barèmes!$C$6:$C$28,IF(H286="6ème","Mixte",G286)),"fragile","satisfaisant"))))</f>
        <v/>
      </c>
      <c r="Q286" s="23" t="str">
        <f>IF(OR(O286="",SUMPRODUCT((Barèmes!$A$6:$A$28="Force bas du corps — Saut en longueur (m)")*(Barèmes!$B$6:$B$28=H286)*(Barèmes!$C$6:$C$28=IF(H286="6ème","Mixte",G286)))=0),"",IF(SUMPRODUCT((Barèmes!$A$6:$A$28="Force bas du corps — Saut en longueur (m)")*(Barèmes!$B$6:$B$28=H286)*(Barèmes!$C$6:$C$28=IF(H286="6ème","Mixte",G286))*(Barèmes!$J$6:$J$28="+"))&gt;0,IF(O286&lt;=SUMIFS(Barèmes!$F$6:$F$28,Barèmes!$A$6:$A$28,"Force bas du corps — Saut en longueur (m)",Barèmes!$B$6:$B$28,H286,Barèmes!$C$6:$C$28,IF(H286="6ème","Mixte",G286)),Barèmes!$B$2,IF(O286&lt;=SUMIFS(Barèmes!$G$6:$G$28,Barèmes!$A$6:$A$28,"Force bas du corps — Saut en longueur (m)",Barèmes!$B$6:$B$28,H286,Barèmes!$C$6:$C$28,IF(H286="6ème","Mixte",G286)),Barèmes!$C$2,IF(O286&lt;=SUMIFS(Barèmes!$H$6:$H$28,Barèmes!$A$6:$A$28,"Force bas du corps — Saut en longueur (m)",Barèmes!$B$6:$B$28,H286,Barèmes!$C$6:$C$28,IF(H286="6ème","Mixte",G286)),Barèmes!$D$2,IF(O286&lt;=SUMIFS(Barèmes!$I$6:$I$28,Barèmes!$A$6:$A$28,"Force bas du corps — Saut en longueur (m)",Barèmes!$B$6:$B$28,H286,Barèmes!$C$6:$C$28,IF(H286="6ème","Mixte",G286)),Barèmes!$E$2,Barèmes!$F$2)))),IF(O286&gt;=SUMIFS(Barèmes!$F$6:$F$28,Barèmes!$A$6:$A$28,"Force bas du corps — Saut en longueur (m)",Barèmes!$B$6:$B$28,H286,Barèmes!$C$6:$C$28,IF(H286="6ème","Mixte",G286)),Barèmes!$B$2,IF(O286&gt;=SUMIFS(Barèmes!$G$6:$G$28,Barèmes!$A$6:$A$28,"Force bas du corps — Saut en longueur (m)",Barèmes!$B$6:$B$28,H286,Barèmes!$C$6:$C$28,IF(H286="6ème","Mixte",G286)),Barèmes!$C$2,IF(O286&gt;=SUMIFS(Barèmes!$H$6:$H$28,Barèmes!$A$6:$A$28,"Force bas du corps — Saut en longueur (m)",Barèmes!$B$6:$B$28,H286,Barèmes!$C$6:$C$28,IF(H286="6ème","Mixte",G286)),Barèmes!$D$2,IF(O286&gt;=SUMIFS(Barèmes!$I$6:$I$28,Barèmes!$A$6:$A$28,"Force bas du corps — Saut en longueur (m)",Barèmes!$B$6:$B$28,H286,Barèmes!$C$6:$C$28,IF(H286="6ème","Mixte",G286)),Barèmes!$E$2,Barèmes!$F$2))))))</f>
        <v/>
      </c>
      <c r="R286" s="22"/>
      <c r="S286" s="24" t="str">
        <f>IF(OR(R286="",SUMPRODUCT((Barèmes!$A$6:$A$28="Vitesse — 30 m (s)")*(Barèmes!$B$6:$B$28=H286)*(Barèmes!$C$6:$C$28=IF(H286="6ème","Mixte",G286)))=0),"",IF(SUMPRODUCT((Barèmes!$A$6:$A$28="Vitesse — 30 m (s)")*(Barèmes!$B$6:$B$28=H286)*(Barèmes!$C$6:$C$28=IF(H286="6ème","Mixte",G286))*(Barèmes!$J$6:$J$28="+"))&gt;0,IF(R286&lt;=SUMIFS(Barèmes!$D$6:$D$28,Barèmes!$A$6:$A$28,"Vitesse — 30 m (s)",Barèmes!$B$6:$B$28,H286,Barèmes!$C$6:$C$28,IF(H286="6ème","Mixte",G286)),"à besoin",IF(R286&lt;=SUMIFS(Barèmes!$E$6:$E$28,Barèmes!$A$6:$A$28,"Vitesse — 30 m (s)",Barèmes!$B$6:$B$28,H286,Barèmes!$C$6:$C$28,IF(H286="6ème","Mixte",G286)),"fragile","satisfaisant")),IF(R286&gt;=SUMIFS(Barèmes!$D$6:$D$28,Barèmes!$A$6:$A$28,"Vitesse — 30 m (s)",Barèmes!$B$6:$B$28,H286,Barèmes!$C$6:$C$28,IF(H286="6ème","Mixte",G286)),"à besoin",IF(R286&gt;=SUMIFS(Barèmes!$E$6:$E$28,Barèmes!$A$6:$A$28,"Vitesse — 30 m (s)",Barèmes!$B$6:$B$28,H286,Barèmes!$C$6:$C$28,IF(H286="6ème","Mixte",G286)),"fragile","satisfaisant"))))</f>
        <v/>
      </c>
      <c r="T286" s="24" t="str">
        <f>IF(OR(R286="",SUMPRODUCT((Barèmes!$A$6:$A$28="Vitesse — 30 m (s)")*(Barèmes!$B$6:$B$28=H286)*(Barèmes!$C$6:$C$28=IF(H286="6ème","Mixte",G286)))=0),"",IF(SUMPRODUCT((Barèmes!$A$6:$A$28="Vitesse — 30 m (s)")*(Barèmes!$B$6:$B$28=H286)*(Barèmes!$C$6:$C$28=IF(H286="6ème","Mixte",G286))*(Barèmes!$J$6:$J$28="+"))&gt;0,IF(R286&lt;=SUMIFS(Barèmes!$F$6:$F$28,Barèmes!$A$6:$A$28,"Vitesse — 30 m (s)",Barèmes!$B$6:$B$28,H286,Barèmes!$C$6:$C$28,IF(H286="6ème","Mixte",G286)),Barèmes!$B$2,IF(R286&lt;=SUMIFS(Barèmes!$G$6:$G$28,Barèmes!$A$6:$A$28,"Vitesse — 30 m (s)",Barèmes!$B$6:$B$28,H286,Barèmes!$C$6:$C$28,IF(H286="6ème","Mixte",G286)),Barèmes!$C$2,IF(R286&lt;=SUMIFS(Barèmes!$H$6:$H$28,Barèmes!$A$6:$A$28,"Vitesse — 30 m (s)",Barèmes!$B$6:$B$28,H286,Barèmes!$C$6:$C$28,IF(H286="6ème","Mixte",G286)),Barèmes!$D$2,IF(R286&lt;=SUMIFS(Barèmes!$I$6:$I$28,Barèmes!$A$6:$A$28,"Vitesse — 30 m (s)",Barèmes!$B$6:$B$28,H286,Barèmes!$C$6:$C$28,IF(H286="6ème","Mixte",G286)),Barèmes!$E$2,Barèmes!$F$2)))),IF(R286&gt;=SUMIFS(Barèmes!$F$6:$F$28,Barèmes!$A$6:$A$28,"Vitesse — 30 m (s)",Barèmes!$B$6:$B$28,H286,Barèmes!$C$6:$C$28,IF(H286="6ème","Mixte",G286)),Barèmes!$B$2,IF(R286&gt;=SUMIFS(Barèmes!$G$6:$G$28,Barèmes!$A$6:$A$28,"Vitesse — 30 m (s)",Barèmes!$B$6:$B$28,H286,Barèmes!$C$6:$C$28,IF(H286="6ème","Mixte",G286)),Barèmes!$C$2,IF(R286&gt;=SUMIFS(Barèmes!$H$6:$H$28,Barèmes!$A$6:$A$28,"Vitesse — 30 m (s)",Barèmes!$B$6:$B$28,H286,Barèmes!$C$6:$C$28,IF(H286="6ème","Mixte",G286)),Barèmes!$D$2,IF(R286&gt;=SUMIFS(Barèmes!$I$6:$I$28,Barèmes!$A$6:$A$28,"Vitesse — 30 m (s)",Barèmes!$B$6:$B$28,H286,Barèmes!$C$6:$C$28,IF(H286="6ème","Mixte",G286)),Barèmes!$E$2,Barèmes!$F$2))))))</f>
        <v/>
      </c>
      <c r="U286" s="22"/>
      <c r="V286" s="25" t="str">
        <f>IF(OR(U286="",SUMPRODUCT((Barèmes!$A$6:$A$28="Vitesse — 50 m (s)")*(Barèmes!$B$6:$B$28=H286)*(Barèmes!$C$6:$C$28=IF(H286="6ème","Mixte",G286)))=0),"",IF(SUMPRODUCT((Barèmes!$A$6:$A$28="Vitesse — 50 m (s)")*(Barèmes!$B$6:$B$28=H286)*(Barèmes!$C$6:$C$28=IF(H286="6ème","Mixte",G286))*(Barèmes!$J$6:$J$28="+"))&gt;0,IF(U286&lt;=SUMIFS(Barèmes!$D$6:$D$28,Barèmes!$A$6:$A$28,"Vitesse — 50 m (s)",Barèmes!$B$6:$B$28,H286,Barèmes!$C$6:$C$28,IF(H286="6ème","Mixte",G286)),"à besoin",IF(U286&lt;=SUMIFS(Barèmes!$E$6:$E$28,Barèmes!$A$6:$A$28,"Vitesse — 50 m (s)",Barèmes!$B$6:$B$28,H286,Barèmes!$C$6:$C$28,IF(H286="6ème","Mixte",G286)),"fragile","satisfaisant")),IF(U286&gt;=SUMIFS(Barèmes!$D$6:$D$28,Barèmes!$A$6:$A$28,"Vitesse — 50 m (s)",Barèmes!$B$6:$B$28,H286,Barèmes!$C$6:$C$28,IF(H286="6ème","Mixte",G286)),"à besoin",IF(U286&gt;=SUMIFS(Barèmes!$E$6:$E$28,Barèmes!$A$6:$A$28,"Vitesse — 50 m (s)",Barèmes!$B$6:$B$28,H286,Barèmes!$C$6:$C$28,IF(H286="6ème","Mixte",G286)),"fragile","satisfaisant"))))</f>
        <v/>
      </c>
      <c r="W286" s="25" t="str">
        <f>IF(OR(U286="",SUMPRODUCT((Barèmes!$A$6:$A$28="Vitesse — 50 m (s)")*(Barèmes!$B$6:$B$28=H286)*(Barèmes!$C$6:$C$28=IF(H286="6ème","Mixte",G286)))=0),"",IF(SUMPRODUCT((Barèmes!$A$6:$A$28="Vitesse — 50 m (s)")*(Barèmes!$B$6:$B$28=H286)*(Barèmes!$C$6:$C$28=IF(H286="6ème","Mixte",G286))*(Barèmes!$J$6:$J$28="+"))&gt;0,IF(U286&lt;=SUMIFS(Barèmes!$F$6:$F$28,Barèmes!$A$6:$A$28,"Vitesse — 50 m (s)",Barèmes!$B$6:$B$28,H286,Barèmes!$C$6:$C$28,IF(H286="6ème","Mixte",G286)),Barèmes!$B$2,IF(U286&lt;=SUMIFS(Barèmes!$G$6:$G$28,Barèmes!$A$6:$A$28,"Vitesse — 50 m (s)",Barèmes!$B$6:$B$28,H286,Barèmes!$C$6:$C$28,IF(H286="6ème","Mixte",G286)),Barèmes!$C$2,IF(U286&lt;=SUMIFS(Barèmes!$H$6:$H$28,Barèmes!$A$6:$A$28,"Vitesse — 50 m (s)",Barèmes!$B$6:$B$28,H286,Barèmes!$C$6:$C$28,IF(H286="6ème","Mixte",G286)),Barèmes!$D$2,IF(U286&lt;=SUMIFS(Barèmes!$I$6:$I$28,Barèmes!$A$6:$A$28,"Vitesse — 50 m (s)",Barèmes!$B$6:$B$28,H286,Barèmes!$C$6:$C$28,IF(H286="6ème","Mixte",G286)),Barèmes!$E$2,Barèmes!$F$2)))),IF(U286&gt;=SUMIFS(Barèmes!$F$6:$F$28,Barèmes!$A$6:$A$28,"Vitesse — 50 m (s)",Barèmes!$B$6:$B$28,H286,Barèmes!$C$6:$C$28,IF(H286="6ème","Mixte",G286)),Barèmes!$B$2,IF(U286&gt;=SUMIFS(Barèmes!$G$6:$G$28,Barèmes!$A$6:$A$28,"Vitesse — 50 m (s)",Barèmes!$B$6:$B$28,H286,Barèmes!$C$6:$C$28,IF(H286="6ème","Mixte",G286)),Barèmes!$C$2,IF(U286&gt;=SUMIFS(Barèmes!$H$6:$H$28,Barèmes!$A$6:$A$28,"Vitesse — 50 m (s)",Barèmes!$B$6:$B$28,H286,Barèmes!$C$6:$C$28,IF(H286="6ème","Mixte",G286)),Barèmes!$D$2,IF(U286&gt;=SUMIFS(Barèmes!$I$6:$I$28,Barèmes!$A$6:$A$28,"Vitesse — 50 m (s)",Barèmes!$B$6:$B$28,H286,Barèmes!$C$6:$C$28,IF(H286="6ème","Mixte",G286)),Barèmes!$E$2,Barèmes!$F$2))))))</f>
        <v/>
      </c>
      <c r="X286" s="18"/>
      <c r="Y286" s="26" t="str" cm="1">
        <f t="array" ref="Y286">IF(OR(X286="",SUMPRODUCT((Barèmes!$A$6:$A$28="Souplesse (score 1-5)")*(Barèmes!$B$6:$B$28=H286)*(Barèmes!$C$6:$C$28=IF(H286="6ème","Mixte",G286)))=0),"",IF(SUMPRODUCT((Barèmes!$A$6:$A$28="Souplesse (score 1-5)")*(Barèmes!$B$6:$B$28=H286)*(Barèmes!$C$6:$C$28=IF(H286="6ème","Mixte",G286))*(Barèmes!$J$6:$J$28="+"))&gt;0,IF(X286&lt;=SUMIFS(Barèmes!$D$6:$D$28,Barèmes!$A$6:$A$28,"Souplesse (score 1-5)",Barèmes!$B$6:$B$28,H286,Barèmes!$C$6:$C$28,IF(H286="6ème","Mixte",G286)),"à besoin",IF(X286&lt;=SUMIFS(Barèmes!$E$6:$E$28,Barèmes!$A$6:$A$28,"Souplesse (score 1-5)",Barèmes!$B$6:$B$28,H286,Barèmes!$C$6:$C$28,IF(H286="6ème","Mixte",G286)),"fragile","satisfaisant")),IF(X286&gt;=SUMIFS(Barèmes!$D$6:$D$28,Barèmes!$A$6:$A$28,"Souplesse (score 1-5)",Barèmes!$B$6:$B$28,H286,Barèmes!$C$6:$C$28,IF(H286="6ème","Mixte",G286)),"à besoin",IF(X286&gt;=SUMIFS(Barèmes!$E$6:$E$28,Barèmes!$A$6:$A$28,"Souplesse (score 1-5)",Barèmes!$B$6:$B$28,H286,Barèmes!$C$6:$C$28,IF(H286="6ème","Mixte",G286)),"fragile","satisfaisant"))))</f>
        <v/>
      </c>
      <c r="Z286" s="26" t="str" cm="1">
        <f t="array" ref="Z286">IF(OR(X286="",SUMPRODUCT((Barèmes!$A$6:$A$28="Souplesse (score 1-5)")*(Barèmes!$B$6:$B$28=H286)*(Barèmes!$C$6:$C$28=IF(H286="6ème","Mixte",G286)))=0),"",IF(SUMPRODUCT((Barèmes!$A$6:$A$28="Souplesse (score 1-5)")*(Barèmes!$B$6:$B$28=H286)*(Barèmes!$C$6:$C$28=IF(H286="6ème","Mixte",G286))*(Barèmes!$J$6:$J$28="+"))&gt;0,IF(X286&lt;=SUMIFS(Barèmes!$F$6:$F$28,Barèmes!$A$6:$A$28,"Souplesse (score 1-5)",Barèmes!$B$6:$B$28,H286,Barèmes!$C$6:$C$28,IF(H286="6ème","Mixte",G286)),Barèmes!$B$2,IF(X286&lt;=SUMIFS(Barèmes!$G$6:$G$28,Barèmes!$A$6:$A$28,"Souplesse (score 1-5)",Barèmes!$B$6:$B$28,H286,Barèmes!$C$6:$C$28,IF(H286="6ème","Mixte",G286)),Barèmes!$C$2,IF(X286&lt;=SUMIFS(Barèmes!$H$6:$H$28,Barèmes!$A$6:$A$28,"Souplesse (score 1-5)",Barèmes!$B$6:$B$28,H286,Barèmes!$C$6:$C$28,IF(H286="6ème","Mixte",G286)),Barèmes!$D$2,IF(X286&lt;=SUMIFS(Barèmes!$I$6:$I$28,Barèmes!$A$6:$A$28,"Souplesse (score 1-5)",Barèmes!$B$6:$B$28,H286,Barèmes!$C$6:$C$28,IF(H286="6ème","Mixte",G286)),Barèmes!$E$2,Barèmes!$F$2)))),IF(X286&gt;=SUMIFS(Barèmes!$F$6:$F$28,Barèmes!$A$6:$A$28,"Souplesse (score 1-5)",Barèmes!$B$6:$B$28,H286,Barèmes!$C$6:$C$28,IF(H286="6ème","Mixte",G286)),Barèmes!$B$2,IF(X286&gt;=SUMIFS(Barèmes!$G$6:$G$28,Barèmes!$A$6:$A$28,"Souplesse (score 1-5)",Barèmes!$B$6:$B$28,H286,Barèmes!$C$6:$C$28,IF(H286="6ème","Mixte",G286)),Barèmes!$C$2,IF(X286&gt;=SUMIFS(Barèmes!$H$6:$H$28,Barèmes!$A$6:$A$28,"Souplesse (score 1-5)",Barèmes!$B$6:$B$28,H286,Barèmes!$C$6:$C$28,IF(H286="6ème","Mixte",G286)),Barèmes!$D$2,IF(X286&gt;=SUMIFS(Barèmes!$I$6:$I$28,Barèmes!$A$6:$A$28,"Souplesse (score 1-5)",Barèmes!$B$6:$B$28,H286,Barèmes!$C$6:$C$28,IF(H286="6ème","Mixte",G286)),Barèmes!$E$2,Barèmes!$F$2))))))</f>
        <v/>
      </c>
      <c r="AA286" s="22"/>
      <c r="AB286" s="27" t="str">
        <f>IF(OR(AA286="",SUMPRODUCT((Barèmes!$A$6:$A$28="Agilité — T-test 974 (s)")*(Barèmes!$B$6:$B$28=H286)*(Barèmes!$C$6:$C$28=IF(H286="6ème","Mixte",G286)))=0),"",IF(SUMPRODUCT((Barèmes!$A$6:$A$28="Agilité — T-test 974 (s)")*(Barèmes!$B$6:$B$28=H286)*(Barèmes!$C$6:$C$28=IF(H286="6ème","Mixte",G286))*(Barèmes!$J$6:$J$28="+"))&gt;0,IF(AA286&lt;=SUMIFS(Barèmes!$D$6:$D$28,Barèmes!$A$6:$A$28,"Agilité — T-test 974 (s)",Barèmes!$B$6:$B$28,H286,Barèmes!$C$6:$C$28,IF(H286="6ème","Mixte",G286)),"à besoin",IF(AA286&lt;=SUMIFS(Barèmes!$E$6:$E$28,Barèmes!$A$6:$A$28,"Agilité — T-test 974 (s)",Barèmes!$B$6:$B$28,H286,Barèmes!$C$6:$C$28,IF(H286="6ème","Mixte",G286)),"fragile","satisfaisant")),IF(AA286&gt;=SUMIFS(Barèmes!$D$6:$D$28,Barèmes!$A$6:$A$28,"Agilité — T-test 974 (s)",Barèmes!$B$6:$B$28,H286,Barèmes!$C$6:$C$28,IF(H286="6ème","Mixte",G286)),"à besoin",IF(AA286&gt;=SUMIFS(Barèmes!$E$6:$E$28,Barèmes!$A$6:$A$28,"Agilité — T-test 974 (s)",Barèmes!$B$6:$B$28,H286,Barèmes!$C$6:$C$28,IF(H286="6ème","Mixte",G286)),"fragile","satisfaisant"))))</f>
        <v/>
      </c>
      <c r="AC286" s="27" t="str">
        <f>IF(OR(AA286="",SUMPRODUCT((Barèmes!$A$6:$A$28="Agilité — T-test 974 (s)")*(Barèmes!$B$6:$B$28=H286)*(Barèmes!$C$6:$C$28=IF(H286="6ème","Mixte",G286)))=0),"",IF(SUMPRODUCT((Barèmes!$A$6:$A$28="Agilité — T-test 974 (s)")*(Barèmes!$B$6:$B$28=H286)*(Barèmes!$C$6:$C$28=IF(H286="6ème","Mixte",G286))*(Barèmes!$J$6:$J$28="+"))&gt;0,IF(AA286&lt;=SUMIFS(Barèmes!$F$6:$F$28,Barèmes!$A$6:$A$28,"Agilité — T-test 974 (s)",Barèmes!$B$6:$B$28,H286,Barèmes!$C$6:$C$28,IF(H286="6ème","Mixte",G286)),Barèmes!$B$2,IF(AA286&lt;=SUMIFS(Barèmes!$G$6:$G$28,Barèmes!$A$6:$A$28,"Agilité — T-test 974 (s)",Barèmes!$B$6:$B$28,H286,Barèmes!$C$6:$C$28,IF(H286="6ème","Mixte",G286)),Barèmes!$C$2,IF(AA286&lt;=SUMIFS(Barèmes!$H$6:$H$28,Barèmes!$A$6:$A$28,"Agilité — T-test 974 (s)",Barèmes!$B$6:$B$28,H286,Barèmes!$C$6:$C$28,IF(H286="6ème","Mixte",G286)),Barèmes!$D$2,IF(AA286&lt;=SUMIFS(Barèmes!$I$6:$I$28,Barèmes!$A$6:$A$28,"Agilité — T-test 974 (s)",Barèmes!$B$6:$B$28,H286,Barèmes!$C$6:$C$28,IF(H286="6ème","Mixte",G286)),Barèmes!$E$2,Barèmes!$F$2)))),IF(AA286&gt;=SUMIFS(Barèmes!$F$6:$F$28,Barèmes!$A$6:$A$28,"Agilité — T-test 974 (s)",Barèmes!$B$6:$B$28,H286,Barèmes!$C$6:$C$28,IF(H286="6ème","Mixte",G286)),Barèmes!$B$2,IF(AA286&gt;=SUMIFS(Barèmes!$G$6:$G$28,Barèmes!$A$6:$A$28,"Agilité — T-test 974 (s)",Barèmes!$B$6:$B$28,H286,Barèmes!$C$6:$C$28,IF(H286="6ème","Mixte",G286)),Barèmes!$C$2,IF(AA286&gt;=SUMIFS(Barèmes!$H$6:$H$28,Barèmes!$A$6:$A$28,"Agilité — T-test 974 (s)",Barèmes!$B$6:$B$28,H286,Barèmes!$C$6:$C$28,IF(H286="6ème","Mixte",G286)),Barèmes!$D$2,IF(AA286&gt;=SUMIFS(Barèmes!$I$6:$I$28,Barèmes!$A$6:$A$28,"Agilité — T-test 974 (s)",Barèmes!$B$6:$B$28,H286,Barèmes!$C$6:$C$28,IF(H286="6ème","Mixte",G286)),Barèmes!$E$2,Barèmes!$F$2))))))</f>
        <v/>
      </c>
      <c r="AD286" s="28" t="str">
        <f t="shared" si="34"/>
        <v/>
      </c>
      <c r="AE286" s="29" t="str">
        <f t="shared" si="35"/>
        <v/>
      </c>
      <c r="AF286" s="30" t="str">
        <f>IF(OR(AD286="",SUMPRODUCT((Barèmes!$A$6:$A$28="Surcoût d'agilité (s) — technique")*(Barèmes!$B$6:$B$28=H286)*(Barèmes!$C$6:$C$28=IF(H286="6ème","Mixte",G286)))=0),"",IF(SUMPRODUCT((Barèmes!$A$6:$A$28="Surcoût d'agilité (s) — technique")*(Barèmes!$B$6:$B$28=H286)*(Barèmes!$C$6:$C$28=IF(H286="6ème","Mixte",G286))*(Barèmes!$J$6:$J$28="+"))&gt;0,IF(AD286&lt;=SUMIFS(Barèmes!$D$6:$D$28,Barèmes!$A$6:$A$28,"Surcoût d'agilité (s) — technique",Barèmes!$B$6:$B$28,H286,Barèmes!$C$6:$C$28,IF(H286="6ème","Mixte",G286)),"à besoin",IF(AD286&lt;=SUMIFS(Barèmes!$E$6:$E$28,Barèmes!$A$6:$A$28,"Surcoût d'agilité (s) — technique",Barèmes!$B$6:$B$28,H286,Barèmes!$C$6:$C$28,IF(H286="6ème","Mixte",G286)),"fragile","satisfaisant")),IF(AD286&gt;=SUMIFS(Barèmes!$D$6:$D$28,Barèmes!$A$6:$A$28,"Surcoût d'agilité (s) — technique",Barèmes!$B$6:$B$28,H286,Barèmes!$C$6:$C$28,IF(H286="6ème","Mixte",G286)),"à besoin",IF(AD286&gt;=SUMIFS(Barèmes!$E$6:$E$28,Barèmes!$A$6:$A$28,"Surcoût d'agilité (s) — technique",Barèmes!$B$6:$B$28,H286,Barèmes!$C$6:$C$28,IF(H286="6ème","Mixte",G286)),"fragile","satisfaisant"))))</f>
        <v/>
      </c>
      <c r="AG286" s="30" t="str">
        <f>IF(OR(AD286="",SUMPRODUCT((Barèmes!$A$6:$A$28="Surcoût d'agilité (s) — technique")*(Barèmes!$B$6:$B$28=H286)*(Barèmes!$C$6:$C$28=IF(H286="6ème","Mixte",G286)))=0),"",IF(SUMPRODUCT((Barèmes!$A$6:$A$28="Surcoût d'agilité (s) — technique")*(Barèmes!$B$6:$B$28=H286)*(Barèmes!$C$6:$C$28=IF(H286="6ème","Mixte",G286))*(Barèmes!$J$6:$J$28="+"))&gt;0,IF(AD286&lt;=SUMIFS(Barèmes!$F$6:$F$28,Barèmes!$A$6:$A$28,"Surcoût d'agilité (s) — technique",Barèmes!$B$6:$B$28,H286,Barèmes!$C$6:$C$28,IF(H286="6ème","Mixte",G286)),Barèmes!$B$2,IF(AD286&lt;=SUMIFS(Barèmes!$G$6:$G$28,Barèmes!$A$6:$A$28,"Surcoût d'agilité (s) — technique",Barèmes!$B$6:$B$28,H286,Barèmes!$C$6:$C$28,IF(H286="6ème","Mixte",G286)),Barèmes!$C$2,IF(AD286&lt;=SUMIFS(Barèmes!$H$6:$H$28,Barèmes!$A$6:$A$28,"Surcoût d'agilité (s) — technique",Barèmes!$B$6:$B$28,H286,Barèmes!$C$6:$C$28,IF(H286="6ème","Mixte",G286)),Barèmes!$D$2,IF(AD286&lt;=SUMIFS(Barèmes!$I$6:$I$28,Barèmes!$A$6:$A$28,"Surcoût d'agilité (s) — technique",Barèmes!$B$6:$B$28,H286,Barèmes!$C$6:$C$28,IF(H286="6ème","Mixte",G286)),Barèmes!$E$2,Barèmes!$F$2)))),IF(AD286&gt;=SUMIFS(Barèmes!$F$6:$F$28,Barèmes!$A$6:$A$28,"Surcoût d'agilité (s) — technique",Barèmes!$B$6:$B$28,H286,Barèmes!$C$6:$C$28,IF(H286="6ème","Mixte",G286)),Barèmes!$B$2,IF(AD286&gt;=SUMIFS(Barèmes!$G$6:$G$28,Barèmes!$A$6:$A$28,"Surcoût d'agilité (s) — technique",Barèmes!$B$6:$B$28,H286,Barèmes!$C$6:$C$28,IF(H286="6ème","Mixte",G286)),Barèmes!$C$2,IF(AD286&gt;=SUMIFS(Barèmes!$H$6:$H$28,Barèmes!$A$6:$A$28,"Surcoût d'agilité (s) — technique",Barèmes!$B$6:$B$28,H286,Barèmes!$C$6:$C$28,IF(H286="6ème","Mixte",G286)),Barèmes!$D$2,IF(AD286&gt;=SUMIFS(Barèmes!$I$6:$I$28,Barèmes!$A$6:$A$28,"Surcoût d'agilité (s) — technique",Barèmes!$B$6:$B$28,H286,Barèmes!$C$6:$C$28,IF(H286="6ème","Mixte",G286)),Barèmes!$E$2,Barèmes!$F$2))))))</f>
        <v/>
      </c>
      <c r="AH286" s="31" t="str">
        <f>IF((IF(N286="",0,1)+IF(Q286="",0,1)+IF(W286="",0,1)+IF(Z286="",0,1)+IF(AC286="",0,1))=0,"",3*IF(N286=Barèmes!$B$2,1,IF(N286=Barèmes!$C$2,2,IF(N286=Barèmes!$D$2,3,IF(N286=Barèmes!$E$2,4,IF(N286=Barèmes!$F$2,5,0)))))+3*IF(Q286=Barèmes!$B$2,1,IF(Q286=Barèmes!$C$2,2,IF(Q286=Barèmes!$D$2,3,IF(Q286=Barèmes!$E$2,4,IF(Q286=Barèmes!$F$2,5,0)))))+2*IF(W286=Barèmes!$B$2,1,IF(W286=Barèmes!$C$2,2,IF(W286=Barèmes!$D$2,3,IF(W286=Barèmes!$E$2,4,IF(W286=Barèmes!$F$2,5,0)))))+1*IF(Z286=Barèmes!$B$2,1,IF(Z286=Barèmes!$C$2,2,IF(Z286=Barèmes!$D$2,3,IF(Z286=Barèmes!$E$2,4,IF(Z286=Barèmes!$F$2,5,0)))))+1*IF(AC286=Barèmes!$B$2,1,IF(AC286=Barèmes!$C$2,2,IF(AC286=Barèmes!$D$2,3,IF(AC286=Barèmes!$E$2,4,IF(AC286=Barèmes!$F$2,5,0))))))</f>
        <v/>
      </c>
      <c r="AI286" s="31"/>
      <c r="AJ286" s="32" t="str">
        <f>IFERROR(INDEX(Croissance!$B$5:$B$604,MATCH(A286,Croissance!$A$5:$A$604,0)),"")</f>
        <v/>
      </c>
      <c r="AK286" s="32" t="str">
        <f>IFERROR(INDEX(Croissance!$C$5:$C$604,MATCH(A286,Croissance!$A$5:$A$604,0)),"")</f>
        <v/>
      </c>
      <c r="AL286" s="32" t="str">
        <f>IFERROR(INDEX(Croissance!$D$5:$D$604,MATCH(A286,Croissance!$A$5:$A$604,0)),"")</f>
        <v/>
      </c>
      <c r="AM286" s="32" t="str">
        <f>IFERROR(INDEX(Croissance!$E$5:$E$604,MATCH(A286,Croissance!$A$5:$A$604,0)),"")</f>
        <v/>
      </c>
      <c r="AO286" s="33">
        <f t="shared" si="40"/>
        <v>0</v>
      </c>
      <c r="AP286" s="33">
        <f t="shared" si="36"/>
        <v>0</v>
      </c>
      <c r="AQ286" s="33">
        <f>IF(A286="",0,IF(AND(OR('Synthèse classe'!$C$2="Tous",C286='Synthèse classe'!$C$2),OR('Synthèse classe'!$C$3="Toutes",D286='Synthèse classe'!$C$3),OR('Synthèse classe'!$C$4="Toutes",AND('Synthèse classe'!$C$4="Dernière",AP286=1),B286=IFERROR(VALUE('Synthèse classe'!$C$4),0))),1,0))</f>
        <v>0</v>
      </c>
      <c r="AR286" s="34" t="str">
        <f t="shared" si="37"/>
        <v/>
      </c>
    </row>
    <row r="287" spans="1:44" x14ac:dyDescent="0.2">
      <c r="A287" s="17" t="str">
        <f t="shared" si="33"/>
        <v/>
      </c>
      <c r="B287" s="18"/>
      <c r="C287" s="19"/>
      <c r="D287" s="19"/>
      <c r="E287" s="19"/>
      <c r="F287" s="19"/>
      <c r="G287" s="19"/>
      <c r="H287" s="17" t="str">
        <f t="shared" si="38"/>
        <v/>
      </c>
      <c r="I287" s="20"/>
      <c r="J287" s="18"/>
      <c r="K287" s="19"/>
      <c r="L287" s="21" t="str">
        <f t="shared" si="39"/>
        <v/>
      </c>
      <c r="M287" s="21" t="str">
        <f>IF(OR(J287="",SUMPRODUCT((Barèmes!$A$6:$A$28="Endurance — Luc Léger (palier)")*(Barèmes!$B$6:$B$28=H287)*(Barèmes!$C$6:$C$28=IF(H287="6ème","Mixte",G287)))=0),"",IF(SUMPRODUCT((Barèmes!$A$6:$A$28="Endurance — Luc Léger (palier)")*(Barèmes!$B$6:$B$28=H287)*(Barèmes!$C$6:$C$28=IF(H287="6ème","Mixte",G287))*(Barèmes!$J$6:$J$28="+"))&gt;0,IF(J287&lt;=SUMIFS(Barèmes!$D$6:$D$28,Barèmes!$A$6:$A$28,"Endurance — Luc Léger (palier)",Barèmes!$B$6:$B$28,H287,Barèmes!$C$6:$C$28,IF(H287="6ème","Mixte",G287)),"à besoin",IF(J287&lt;=SUMIFS(Barèmes!$E$6:$E$28,Barèmes!$A$6:$A$28,"Endurance — Luc Léger (palier)",Barèmes!$B$6:$B$28,H287,Barèmes!$C$6:$C$28,IF(H287="6ème","Mixte",G287)),"fragile","satisfaisant")),IF(J287&gt;=SUMIFS(Barèmes!$D$6:$D$28,Barèmes!$A$6:$A$28,"Endurance — Luc Léger (palier)",Barèmes!$B$6:$B$28,H287,Barèmes!$C$6:$C$28,IF(H287="6ème","Mixte",G287)),"à besoin",IF(J287&gt;=SUMIFS(Barèmes!$E$6:$E$28,Barèmes!$A$6:$A$28,"Endurance — Luc Léger (palier)",Barèmes!$B$6:$B$28,H287,Barèmes!$C$6:$C$28,IF(H287="6ème","Mixte",G287)),"fragile","satisfaisant"))))</f>
        <v/>
      </c>
      <c r="N287" s="21" t="str">
        <f>IF(OR(J287="",SUMPRODUCT((Barèmes!$A$6:$A$28="Endurance — Luc Léger (palier)")*(Barèmes!$B$6:$B$28=H287)*(Barèmes!$C$6:$C$28=IF(H287="6ème","Mixte",G287)))=0),"",IF(SUMPRODUCT((Barèmes!$A$6:$A$28="Endurance — Luc Léger (palier)")*(Barèmes!$B$6:$B$28=H287)*(Barèmes!$C$6:$C$28=IF(H287="6ème","Mixte",G287))*(Barèmes!$J$6:$J$28="+"))&gt;0,IF(J287&lt;=SUMIFS(Barèmes!$F$6:$F$28,Barèmes!$A$6:$A$28,"Endurance — Luc Léger (palier)",Barèmes!$B$6:$B$28,H287,Barèmes!$C$6:$C$28,IF(H287="6ème","Mixte",G287)),Barèmes!$B$2,IF(J287&lt;=SUMIFS(Barèmes!$G$6:$G$28,Barèmes!$A$6:$A$28,"Endurance — Luc Léger (palier)",Barèmes!$B$6:$B$28,H287,Barèmes!$C$6:$C$28,IF(H287="6ème","Mixte",G287)),Barèmes!$C$2,IF(J287&lt;=SUMIFS(Barèmes!$H$6:$H$28,Barèmes!$A$6:$A$28,"Endurance — Luc Léger (palier)",Barèmes!$B$6:$B$28,H287,Barèmes!$C$6:$C$28,IF(H287="6ème","Mixte",G287)),Barèmes!$D$2,IF(J287&lt;=SUMIFS(Barèmes!$I$6:$I$28,Barèmes!$A$6:$A$28,"Endurance — Luc Léger (palier)",Barèmes!$B$6:$B$28,H287,Barèmes!$C$6:$C$28,IF(H287="6ème","Mixte",G287)),Barèmes!$E$2,Barèmes!$F$2)))),IF(J287&gt;=SUMIFS(Barèmes!$F$6:$F$28,Barèmes!$A$6:$A$28,"Endurance — Luc Léger (palier)",Barèmes!$B$6:$B$28,H287,Barèmes!$C$6:$C$28,IF(H287="6ème","Mixte",G287)),Barèmes!$B$2,IF(J287&gt;=SUMIFS(Barèmes!$G$6:$G$28,Barèmes!$A$6:$A$28,"Endurance — Luc Léger (palier)",Barèmes!$B$6:$B$28,H287,Barèmes!$C$6:$C$28,IF(H287="6ème","Mixte",G287)),Barèmes!$C$2,IF(J287&gt;=SUMIFS(Barèmes!$H$6:$H$28,Barèmes!$A$6:$A$28,"Endurance — Luc Léger (palier)",Barèmes!$B$6:$B$28,H287,Barèmes!$C$6:$C$28,IF(H287="6ème","Mixte",G287)),Barèmes!$D$2,IF(J287&gt;=SUMIFS(Barèmes!$I$6:$I$28,Barèmes!$A$6:$A$28,"Endurance — Luc Léger (palier)",Barèmes!$B$6:$B$28,H287,Barèmes!$C$6:$C$28,IF(H287="6ème","Mixte",G287)),Barèmes!$E$2,Barèmes!$F$2))))))</f>
        <v/>
      </c>
      <c r="O287" s="22"/>
      <c r="P287" s="23" t="str">
        <f>IF(OR(O287="",SUMPRODUCT((Barèmes!$A$6:$A$28="Force bas du corps — Saut en longueur (m)")*(Barèmes!$B$6:$B$28=H287)*(Barèmes!$C$6:$C$28=IF(H287="6ème","Mixte",G287)))=0),"",IF(SUMPRODUCT((Barèmes!$A$6:$A$28="Force bas du corps — Saut en longueur (m)")*(Barèmes!$B$6:$B$28=H287)*(Barèmes!$C$6:$C$28=IF(H287="6ème","Mixte",G287))*(Barèmes!$J$6:$J$28="+"))&gt;0,IF(O287&lt;=SUMIFS(Barèmes!$D$6:$D$28,Barèmes!$A$6:$A$28,"Force bas du corps — Saut en longueur (m)",Barèmes!$B$6:$B$28,H287,Barèmes!$C$6:$C$28,IF(H287="6ème","Mixte",G287)),"à besoin",IF(O287&lt;=SUMIFS(Barèmes!$E$6:$E$28,Barèmes!$A$6:$A$28,"Force bas du corps — Saut en longueur (m)",Barèmes!$B$6:$B$28,H287,Barèmes!$C$6:$C$28,IF(H287="6ème","Mixte",G287)),"fragile","satisfaisant")),IF(O287&gt;=SUMIFS(Barèmes!$D$6:$D$28,Barèmes!$A$6:$A$28,"Force bas du corps — Saut en longueur (m)",Barèmes!$B$6:$B$28,H287,Barèmes!$C$6:$C$28,IF(H287="6ème","Mixte",G287)),"à besoin",IF(O287&gt;=SUMIFS(Barèmes!$E$6:$E$28,Barèmes!$A$6:$A$28,"Force bas du corps — Saut en longueur (m)",Barèmes!$B$6:$B$28,H287,Barèmes!$C$6:$C$28,IF(H287="6ème","Mixte",G287)),"fragile","satisfaisant"))))</f>
        <v/>
      </c>
      <c r="Q287" s="23" t="str">
        <f>IF(OR(O287="",SUMPRODUCT((Barèmes!$A$6:$A$28="Force bas du corps — Saut en longueur (m)")*(Barèmes!$B$6:$B$28=H287)*(Barèmes!$C$6:$C$28=IF(H287="6ème","Mixte",G287)))=0),"",IF(SUMPRODUCT((Barèmes!$A$6:$A$28="Force bas du corps — Saut en longueur (m)")*(Barèmes!$B$6:$B$28=H287)*(Barèmes!$C$6:$C$28=IF(H287="6ème","Mixte",G287))*(Barèmes!$J$6:$J$28="+"))&gt;0,IF(O287&lt;=SUMIFS(Barèmes!$F$6:$F$28,Barèmes!$A$6:$A$28,"Force bas du corps — Saut en longueur (m)",Barèmes!$B$6:$B$28,H287,Barèmes!$C$6:$C$28,IF(H287="6ème","Mixte",G287)),Barèmes!$B$2,IF(O287&lt;=SUMIFS(Barèmes!$G$6:$G$28,Barèmes!$A$6:$A$28,"Force bas du corps — Saut en longueur (m)",Barèmes!$B$6:$B$28,H287,Barèmes!$C$6:$C$28,IF(H287="6ème","Mixte",G287)),Barèmes!$C$2,IF(O287&lt;=SUMIFS(Barèmes!$H$6:$H$28,Barèmes!$A$6:$A$28,"Force bas du corps — Saut en longueur (m)",Barèmes!$B$6:$B$28,H287,Barèmes!$C$6:$C$28,IF(H287="6ème","Mixte",G287)),Barèmes!$D$2,IF(O287&lt;=SUMIFS(Barèmes!$I$6:$I$28,Barèmes!$A$6:$A$28,"Force bas du corps — Saut en longueur (m)",Barèmes!$B$6:$B$28,H287,Barèmes!$C$6:$C$28,IF(H287="6ème","Mixte",G287)),Barèmes!$E$2,Barèmes!$F$2)))),IF(O287&gt;=SUMIFS(Barèmes!$F$6:$F$28,Barèmes!$A$6:$A$28,"Force bas du corps — Saut en longueur (m)",Barèmes!$B$6:$B$28,H287,Barèmes!$C$6:$C$28,IF(H287="6ème","Mixte",G287)),Barèmes!$B$2,IF(O287&gt;=SUMIFS(Barèmes!$G$6:$G$28,Barèmes!$A$6:$A$28,"Force bas du corps — Saut en longueur (m)",Barèmes!$B$6:$B$28,H287,Barèmes!$C$6:$C$28,IF(H287="6ème","Mixte",G287)),Barèmes!$C$2,IF(O287&gt;=SUMIFS(Barèmes!$H$6:$H$28,Barèmes!$A$6:$A$28,"Force bas du corps — Saut en longueur (m)",Barèmes!$B$6:$B$28,H287,Barèmes!$C$6:$C$28,IF(H287="6ème","Mixte",G287)),Barèmes!$D$2,IF(O287&gt;=SUMIFS(Barèmes!$I$6:$I$28,Barèmes!$A$6:$A$28,"Force bas du corps — Saut en longueur (m)",Barèmes!$B$6:$B$28,H287,Barèmes!$C$6:$C$28,IF(H287="6ème","Mixte",G287)),Barèmes!$E$2,Barèmes!$F$2))))))</f>
        <v/>
      </c>
      <c r="R287" s="22"/>
      <c r="S287" s="24" t="str">
        <f>IF(OR(R287="",SUMPRODUCT((Barèmes!$A$6:$A$28="Vitesse — 30 m (s)")*(Barèmes!$B$6:$B$28=H287)*(Barèmes!$C$6:$C$28=IF(H287="6ème","Mixte",G287)))=0),"",IF(SUMPRODUCT((Barèmes!$A$6:$A$28="Vitesse — 30 m (s)")*(Barèmes!$B$6:$B$28=H287)*(Barèmes!$C$6:$C$28=IF(H287="6ème","Mixte",G287))*(Barèmes!$J$6:$J$28="+"))&gt;0,IF(R287&lt;=SUMIFS(Barèmes!$D$6:$D$28,Barèmes!$A$6:$A$28,"Vitesse — 30 m (s)",Barèmes!$B$6:$B$28,H287,Barèmes!$C$6:$C$28,IF(H287="6ème","Mixte",G287)),"à besoin",IF(R287&lt;=SUMIFS(Barèmes!$E$6:$E$28,Barèmes!$A$6:$A$28,"Vitesse — 30 m (s)",Barèmes!$B$6:$B$28,H287,Barèmes!$C$6:$C$28,IF(H287="6ème","Mixte",G287)),"fragile","satisfaisant")),IF(R287&gt;=SUMIFS(Barèmes!$D$6:$D$28,Barèmes!$A$6:$A$28,"Vitesse — 30 m (s)",Barèmes!$B$6:$B$28,H287,Barèmes!$C$6:$C$28,IF(H287="6ème","Mixte",G287)),"à besoin",IF(R287&gt;=SUMIFS(Barèmes!$E$6:$E$28,Barèmes!$A$6:$A$28,"Vitesse — 30 m (s)",Barèmes!$B$6:$B$28,H287,Barèmes!$C$6:$C$28,IF(H287="6ème","Mixte",G287)),"fragile","satisfaisant"))))</f>
        <v/>
      </c>
      <c r="T287" s="24" t="str">
        <f>IF(OR(R287="",SUMPRODUCT((Barèmes!$A$6:$A$28="Vitesse — 30 m (s)")*(Barèmes!$B$6:$B$28=H287)*(Barèmes!$C$6:$C$28=IF(H287="6ème","Mixte",G287)))=0),"",IF(SUMPRODUCT((Barèmes!$A$6:$A$28="Vitesse — 30 m (s)")*(Barèmes!$B$6:$B$28=H287)*(Barèmes!$C$6:$C$28=IF(H287="6ème","Mixte",G287))*(Barèmes!$J$6:$J$28="+"))&gt;0,IF(R287&lt;=SUMIFS(Barèmes!$F$6:$F$28,Barèmes!$A$6:$A$28,"Vitesse — 30 m (s)",Barèmes!$B$6:$B$28,H287,Barèmes!$C$6:$C$28,IF(H287="6ème","Mixte",G287)),Barèmes!$B$2,IF(R287&lt;=SUMIFS(Barèmes!$G$6:$G$28,Barèmes!$A$6:$A$28,"Vitesse — 30 m (s)",Barèmes!$B$6:$B$28,H287,Barèmes!$C$6:$C$28,IF(H287="6ème","Mixte",G287)),Barèmes!$C$2,IF(R287&lt;=SUMIFS(Barèmes!$H$6:$H$28,Barèmes!$A$6:$A$28,"Vitesse — 30 m (s)",Barèmes!$B$6:$B$28,H287,Barèmes!$C$6:$C$28,IF(H287="6ème","Mixte",G287)),Barèmes!$D$2,IF(R287&lt;=SUMIFS(Barèmes!$I$6:$I$28,Barèmes!$A$6:$A$28,"Vitesse — 30 m (s)",Barèmes!$B$6:$B$28,H287,Barèmes!$C$6:$C$28,IF(H287="6ème","Mixte",G287)),Barèmes!$E$2,Barèmes!$F$2)))),IF(R287&gt;=SUMIFS(Barèmes!$F$6:$F$28,Barèmes!$A$6:$A$28,"Vitesse — 30 m (s)",Barèmes!$B$6:$B$28,H287,Barèmes!$C$6:$C$28,IF(H287="6ème","Mixte",G287)),Barèmes!$B$2,IF(R287&gt;=SUMIFS(Barèmes!$G$6:$G$28,Barèmes!$A$6:$A$28,"Vitesse — 30 m (s)",Barèmes!$B$6:$B$28,H287,Barèmes!$C$6:$C$28,IF(H287="6ème","Mixte",G287)),Barèmes!$C$2,IF(R287&gt;=SUMIFS(Barèmes!$H$6:$H$28,Barèmes!$A$6:$A$28,"Vitesse — 30 m (s)",Barèmes!$B$6:$B$28,H287,Barèmes!$C$6:$C$28,IF(H287="6ème","Mixte",G287)),Barèmes!$D$2,IF(R287&gt;=SUMIFS(Barèmes!$I$6:$I$28,Barèmes!$A$6:$A$28,"Vitesse — 30 m (s)",Barèmes!$B$6:$B$28,H287,Barèmes!$C$6:$C$28,IF(H287="6ème","Mixte",G287)),Barèmes!$E$2,Barèmes!$F$2))))))</f>
        <v/>
      </c>
      <c r="U287" s="22"/>
      <c r="V287" s="25" t="str">
        <f>IF(OR(U287="",SUMPRODUCT((Barèmes!$A$6:$A$28="Vitesse — 50 m (s)")*(Barèmes!$B$6:$B$28=H287)*(Barèmes!$C$6:$C$28=IF(H287="6ème","Mixte",G287)))=0),"",IF(SUMPRODUCT((Barèmes!$A$6:$A$28="Vitesse — 50 m (s)")*(Barèmes!$B$6:$B$28=H287)*(Barèmes!$C$6:$C$28=IF(H287="6ème","Mixte",G287))*(Barèmes!$J$6:$J$28="+"))&gt;0,IF(U287&lt;=SUMIFS(Barèmes!$D$6:$D$28,Barèmes!$A$6:$A$28,"Vitesse — 50 m (s)",Barèmes!$B$6:$B$28,H287,Barèmes!$C$6:$C$28,IF(H287="6ème","Mixte",G287)),"à besoin",IF(U287&lt;=SUMIFS(Barèmes!$E$6:$E$28,Barèmes!$A$6:$A$28,"Vitesse — 50 m (s)",Barèmes!$B$6:$B$28,H287,Barèmes!$C$6:$C$28,IF(H287="6ème","Mixte",G287)),"fragile","satisfaisant")),IF(U287&gt;=SUMIFS(Barèmes!$D$6:$D$28,Barèmes!$A$6:$A$28,"Vitesse — 50 m (s)",Barèmes!$B$6:$B$28,H287,Barèmes!$C$6:$C$28,IF(H287="6ème","Mixte",G287)),"à besoin",IF(U287&gt;=SUMIFS(Barèmes!$E$6:$E$28,Barèmes!$A$6:$A$28,"Vitesse — 50 m (s)",Barèmes!$B$6:$B$28,H287,Barèmes!$C$6:$C$28,IF(H287="6ème","Mixte",G287)),"fragile","satisfaisant"))))</f>
        <v/>
      </c>
      <c r="W287" s="25" t="str">
        <f>IF(OR(U287="",SUMPRODUCT((Barèmes!$A$6:$A$28="Vitesse — 50 m (s)")*(Barèmes!$B$6:$B$28=H287)*(Barèmes!$C$6:$C$28=IF(H287="6ème","Mixte",G287)))=0),"",IF(SUMPRODUCT((Barèmes!$A$6:$A$28="Vitesse — 50 m (s)")*(Barèmes!$B$6:$B$28=H287)*(Barèmes!$C$6:$C$28=IF(H287="6ème","Mixte",G287))*(Barèmes!$J$6:$J$28="+"))&gt;0,IF(U287&lt;=SUMIFS(Barèmes!$F$6:$F$28,Barèmes!$A$6:$A$28,"Vitesse — 50 m (s)",Barèmes!$B$6:$B$28,H287,Barèmes!$C$6:$C$28,IF(H287="6ème","Mixte",G287)),Barèmes!$B$2,IF(U287&lt;=SUMIFS(Barèmes!$G$6:$G$28,Barèmes!$A$6:$A$28,"Vitesse — 50 m (s)",Barèmes!$B$6:$B$28,H287,Barèmes!$C$6:$C$28,IF(H287="6ème","Mixte",G287)),Barèmes!$C$2,IF(U287&lt;=SUMIFS(Barèmes!$H$6:$H$28,Barèmes!$A$6:$A$28,"Vitesse — 50 m (s)",Barèmes!$B$6:$B$28,H287,Barèmes!$C$6:$C$28,IF(H287="6ème","Mixte",G287)),Barèmes!$D$2,IF(U287&lt;=SUMIFS(Barèmes!$I$6:$I$28,Barèmes!$A$6:$A$28,"Vitesse — 50 m (s)",Barèmes!$B$6:$B$28,H287,Barèmes!$C$6:$C$28,IF(H287="6ème","Mixte",G287)),Barèmes!$E$2,Barèmes!$F$2)))),IF(U287&gt;=SUMIFS(Barèmes!$F$6:$F$28,Barèmes!$A$6:$A$28,"Vitesse — 50 m (s)",Barèmes!$B$6:$B$28,H287,Barèmes!$C$6:$C$28,IF(H287="6ème","Mixte",G287)),Barèmes!$B$2,IF(U287&gt;=SUMIFS(Barèmes!$G$6:$G$28,Barèmes!$A$6:$A$28,"Vitesse — 50 m (s)",Barèmes!$B$6:$B$28,H287,Barèmes!$C$6:$C$28,IF(H287="6ème","Mixte",G287)),Barèmes!$C$2,IF(U287&gt;=SUMIFS(Barèmes!$H$6:$H$28,Barèmes!$A$6:$A$28,"Vitesse — 50 m (s)",Barèmes!$B$6:$B$28,H287,Barèmes!$C$6:$C$28,IF(H287="6ème","Mixte",G287)),Barèmes!$D$2,IF(U287&gt;=SUMIFS(Barèmes!$I$6:$I$28,Barèmes!$A$6:$A$28,"Vitesse — 50 m (s)",Barèmes!$B$6:$B$28,H287,Barèmes!$C$6:$C$28,IF(H287="6ème","Mixte",G287)),Barèmes!$E$2,Barèmes!$F$2))))))</f>
        <v/>
      </c>
      <c r="X287" s="18"/>
      <c r="Y287" s="26" t="str" cm="1">
        <f t="array" ref="Y287">IF(OR(X287="",SUMPRODUCT((Barèmes!$A$6:$A$28="Souplesse (score 1-5)")*(Barèmes!$B$6:$B$28=H287)*(Barèmes!$C$6:$C$28=IF(H287="6ème","Mixte",G287)))=0),"",IF(SUMPRODUCT((Barèmes!$A$6:$A$28="Souplesse (score 1-5)")*(Barèmes!$B$6:$B$28=H287)*(Barèmes!$C$6:$C$28=IF(H287="6ème","Mixte",G287))*(Barèmes!$J$6:$J$28="+"))&gt;0,IF(X287&lt;=SUMIFS(Barèmes!$D$6:$D$28,Barèmes!$A$6:$A$28,"Souplesse (score 1-5)",Barèmes!$B$6:$B$28,H287,Barèmes!$C$6:$C$28,IF(H287="6ème","Mixte",G287)),"à besoin",IF(X287&lt;=SUMIFS(Barèmes!$E$6:$E$28,Barèmes!$A$6:$A$28,"Souplesse (score 1-5)",Barèmes!$B$6:$B$28,H287,Barèmes!$C$6:$C$28,IF(H287="6ème","Mixte",G287)),"fragile","satisfaisant")),IF(X287&gt;=SUMIFS(Barèmes!$D$6:$D$28,Barèmes!$A$6:$A$28,"Souplesse (score 1-5)",Barèmes!$B$6:$B$28,H287,Barèmes!$C$6:$C$28,IF(H287="6ème","Mixte",G287)),"à besoin",IF(X287&gt;=SUMIFS(Barèmes!$E$6:$E$28,Barèmes!$A$6:$A$28,"Souplesse (score 1-5)",Barèmes!$B$6:$B$28,H287,Barèmes!$C$6:$C$28,IF(H287="6ème","Mixte",G287)),"fragile","satisfaisant"))))</f>
        <v/>
      </c>
      <c r="Z287" s="26" t="str" cm="1">
        <f t="array" ref="Z287">IF(OR(X287="",SUMPRODUCT((Barèmes!$A$6:$A$28="Souplesse (score 1-5)")*(Barèmes!$B$6:$B$28=H287)*(Barèmes!$C$6:$C$28=IF(H287="6ème","Mixte",G287)))=0),"",IF(SUMPRODUCT((Barèmes!$A$6:$A$28="Souplesse (score 1-5)")*(Barèmes!$B$6:$B$28=H287)*(Barèmes!$C$6:$C$28=IF(H287="6ème","Mixte",G287))*(Barèmes!$J$6:$J$28="+"))&gt;0,IF(X287&lt;=SUMIFS(Barèmes!$F$6:$F$28,Barèmes!$A$6:$A$28,"Souplesse (score 1-5)",Barèmes!$B$6:$B$28,H287,Barèmes!$C$6:$C$28,IF(H287="6ème","Mixte",G287)),Barèmes!$B$2,IF(X287&lt;=SUMIFS(Barèmes!$G$6:$G$28,Barèmes!$A$6:$A$28,"Souplesse (score 1-5)",Barèmes!$B$6:$B$28,H287,Barèmes!$C$6:$C$28,IF(H287="6ème","Mixte",G287)),Barèmes!$C$2,IF(X287&lt;=SUMIFS(Barèmes!$H$6:$H$28,Barèmes!$A$6:$A$28,"Souplesse (score 1-5)",Barèmes!$B$6:$B$28,H287,Barèmes!$C$6:$C$28,IF(H287="6ème","Mixte",G287)),Barèmes!$D$2,IF(X287&lt;=SUMIFS(Barèmes!$I$6:$I$28,Barèmes!$A$6:$A$28,"Souplesse (score 1-5)",Barèmes!$B$6:$B$28,H287,Barèmes!$C$6:$C$28,IF(H287="6ème","Mixte",G287)),Barèmes!$E$2,Barèmes!$F$2)))),IF(X287&gt;=SUMIFS(Barèmes!$F$6:$F$28,Barèmes!$A$6:$A$28,"Souplesse (score 1-5)",Barèmes!$B$6:$B$28,H287,Barèmes!$C$6:$C$28,IF(H287="6ème","Mixte",G287)),Barèmes!$B$2,IF(X287&gt;=SUMIFS(Barèmes!$G$6:$G$28,Barèmes!$A$6:$A$28,"Souplesse (score 1-5)",Barèmes!$B$6:$B$28,H287,Barèmes!$C$6:$C$28,IF(H287="6ème","Mixte",G287)),Barèmes!$C$2,IF(X287&gt;=SUMIFS(Barèmes!$H$6:$H$28,Barèmes!$A$6:$A$28,"Souplesse (score 1-5)",Barèmes!$B$6:$B$28,H287,Barèmes!$C$6:$C$28,IF(H287="6ème","Mixte",G287)),Barèmes!$D$2,IF(X287&gt;=SUMIFS(Barèmes!$I$6:$I$28,Barèmes!$A$6:$A$28,"Souplesse (score 1-5)",Barèmes!$B$6:$B$28,H287,Barèmes!$C$6:$C$28,IF(H287="6ème","Mixte",G287)),Barèmes!$E$2,Barèmes!$F$2))))))</f>
        <v/>
      </c>
      <c r="AA287" s="22"/>
      <c r="AB287" s="27" t="str">
        <f>IF(OR(AA287="",SUMPRODUCT((Barèmes!$A$6:$A$28="Agilité — T-test 974 (s)")*(Barèmes!$B$6:$B$28=H287)*(Barèmes!$C$6:$C$28=IF(H287="6ème","Mixte",G287)))=0),"",IF(SUMPRODUCT((Barèmes!$A$6:$A$28="Agilité — T-test 974 (s)")*(Barèmes!$B$6:$B$28=H287)*(Barèmes!$C$6:$C$28=IF(H287="6ème","Mixte",G287))*(Barèmes!$J$6:$J$28="+"))&gt;0,IF(AA287&lt;=SUMIFS(Barèmes!$D$6:$D$28,Barèmes!$A$6:$A$28,"Agilité — T-test 974 (s)",Barèmes!$B$6:$B$28,H287,Barèmes!$C$6:$C$28,IF(H287="6ème","Mixte",G287)),"à besoin",IF(AA287&lt;=SUMIFS(Barèmes!$E$6:$E$28,Barèmes!$A$6:$A$28,"Agilité — T-test 974 (s)",Barèmes!$B$6:$B$28,H287,Barèmes!$C$6:$C$28,IF(H287="6ème","Mixte",G287)),"fragile","satisfaisant")),IF(AA287&gt;=SUMIFS(Barèmes!$D$6:$D$28,Barèmes!$A$6:$A$28,"Agilité — T-test 974 (s)",Barèmes!$B$6:$B$28,H287,Barèmes!$C$6:$C$28,IF(H287="6ème","Mixte",G287)),"à besoin",IF(AA287&gt;=SUMIFS(Barèmes!$E$6:$E$28,Barèmes!$A$6:$A$28,"Agilité — T-test 974 (s)",Barèmes!$B$6:$B$28,H287,Barèmes!$C$6:$C$28,IF(H287="6ème","Mixte",G287)),"fragile","satisfaisant"))))</f>
        <v/>
      </c>
      <c r="AC287" s="27" t="str">
        <f>IF(OR(AA287="",SUMPRODUCT((Barèmes!$A$6:$A$28="Agilité — T-test 974 (s)")*(Barèmes!$B$6:$B$28=H287)*(Barèmes!$C$6:$C$28=IF(H287="6ème","Mixte",G287)))=0),"",IF(SUMPRODUCT((Barèmes!$A$6:$A$28="Agilité — T-test 974 (s)")*(Barèmes!$B$6:$B$28=H287)*(Barèmes!$C$6:$C$28=IF(H287="6ème","Mixte",G287))*(Barèmes!$J$6:$J$28="+"))&gt;0,IF(AA287&lt;=SUMIFS(Barèmes!$F$6:$F$28,Barèmes!$A$6:$A$28,"Agilité — T-test 974 (s)",Barèmes!$B$6:$B$28,H287,Barèmes!$C$6:$C$28,IF(H287="6ème","Mixte",G287)),Barèmes!$B$2,IF(AA287&lt;=SUMIFS(Barèmes!$G$6:$G$28,Barèmes!$A$6:$A$28,"Agilité — T-test 974 (s)",Barèmes!$B$6:$B$28,H287,Barèmes!$C$6:$C$28,IF(H287="6ème","Mixte",G287)),Barèmes!$C$2,IF(AA287&lt;=SUMIFS(Barèmes!$H$6:$H$28,Barèmes!$A$6:$A$28,"Agilité — T-test 974 (s)",Barèmes!$B$6:$B$28,H287,Barèmes!$C$6:$C$28,IF(H287="6ème","Mixte",G287)),Barèmes!$D$2,IF(AA287&lt;=SUMIFS(Barèmes!$I$6:$I$28,Barèmes!$A$6:$A$28,"Agilité — T-test 974 (s)",Barèmes!$B$6:$B$28,H287,Barèmes!$C$6:$C$28,IF(H287="6ème","Mixte",G287)),Barèmes!$E$2,Barèmes!$F$2)))),IF(AA287&gt;=SUMIFS(Barèmes!$F$6:$F$28,Barèmes!$A$6:$A$28,"Agilité — T-test 974 (s)",Barèmes!$B$6:$B$28,H287,Barèmes!$C$6:$C$28,IF(H287="6ème","Mixte",G287)),Barèmes!$B$2,IF(AA287&gt;=SUMIFS(Barèmes!$G$6:$G$28,Barèmes!$A$6:$A$28,"Agilité — T-test 974 (s)",Barèmes!$B$6:$B$28,H287,Barèmes!$C$6:$C$28,IF(H287="6ème","Mixte",G287)),Barèmes!$C$2,IF(AA287&gt;=SUMIFS(Barèmes!$H$6:$H$28,Barèmes!$A$6:$A$28,"Agilité — T-test 974 (s)",Barèmes!$B$6:$B$28,H287,Barèmes!$C$6:$C$28,IF(H287="6ème","Mixte",G287)),Barèmes!$D$2,IF(AA287&gt;=SUMIFS(Barèmes!$I$6:$I$28,Barèmes!$A$6:$A$28,"Agilité — T-test 974 (s)",Barèmes!$B$6:$B$28,H287,Barèmes!$C$6:$C$28,IF(H287="6ème","Mixte",G287)),Barèmes!$E$2,Barèmes!$F$2))))))</f>
        <v/>
      </c>
      <c r="AD287" s="28" t="str">
        <f t="shared" si="34"/>
        <v/>
      </c>
      <c r="AE287" s="29" t="str">
        <f t="shared" si="35"/>
        <v/>
      </c>
      <c r="AF287" s="30" t="str">
        <f>IF(OR(AD287="",SUMPRODUCT((Barèmes!$A$6:$A$28="Surcoût d'agilité (s) — technique")*(Barèmes!$B$6:$B$28=H287)*(Barèmes!$C$6:$C$28=IF(H287="6ème","Mixte",G287)))=0),"",IF(SUMPRODUCT((Barèmes!$A$6:$A$28="Surcoût d'agilité (s) — technique")*(Barèmes!$B$6:$B$28=H287)*(Barèmes!$C$6:$C$28=IF(H287="6ème","Mixte",G287))*(Barèmes!$J$6:$J$28="+"))&gt;0,IF(AD287&lt;=SUMIFS(Barèmes!$D$6:$D$28,Barèmes!$A$6:$A$28,"Surcoût d'agilité (s) — technique",Barèmes!$B$6:$B$28,H287,Barèmes!$C$6:$C$28,IF(H287="6ème","Mixte",G287)),"à besoin",IF(AD287&lt;=SUMIFS(Barèmes!$E$6:$E$28,Barèmes!$A$6:$A$28,"Surcoût d'agilité (s) — technique",Barèmes!$B$6:$B$28,H287,Barèmes!$C$6:$C$28,IF(H287="6ème","Mixte",G287)),"fragile","satisfaisant")),IF(AD287&gt;=SUMIFS(Barèmes!$D$6:$D$28,Barèmes!$A$6:$A$28,"Surcoût d'agilité (s) — technique",Barèmes!$B$6:$B$28,H287,Barèmes!$C$6:$C$28,IF(H287="6ème","Mixte",G287)),"à besoin",IF(AD287&gt;=SUMIFS(Barèmes!$E$6:$E$28,Barèmes!$A$6:$A$28,"Surcoût d'agilité (s) — technique",Barèmes!$B$6:$B$28,H287,Barèmes!$C$6:$C$28,IF(H287="6ème","Mixte",G287)),"fragile","satisfaisant"))))</f>
        <v/>
      </c>
      <c r="AG287" s="30" t="str">
        <f>IF(OR(AD287="",SUMPRODUCT((Barèmes!$A$6:$A$28="Surcoût d'agilité (s) — technique")*(Barèmes!$B$6:$B$28=H287)*(Barèmes!$C$6:$C$28=IF(H287="6ème","Mixte",G287)))=0),"",IF(SUMPRODUCT((Barèmes!$A$6:$A$28="Surcoût d'agilité (s) — technique")*(Barèmes!$B$6:$B$28=H287)*(Barèmes!$C$6:$C$28=IF(H287="6ème","Mixte",G287))*(Barèmes!$J$6:$J$28="+"))&gt;0,IF(AD287&lt;=SUMIFS(Barèmes!$F$6:$F$28,Barèmes!$A$6:$A$28,"Surcoût d'agilité (s) — technique",Barèmes!$B$6:$B$28,H287,Barèmes!$C$6:$C$28,IF(H287="6ème","Mixte",G287)),Barèmes!$B$2,IF(AD287&lt;=SUMIFS(Barèmes!$G$6:$G$28,Barèmes!$A$6:$A$28,"Surcoût d'agilité (s) — technique",Barèmes!$B$6:$B$28,H287,Barèmes!$C$6:$C$28,IF(H287="6ème","Mixte",G287)),Barèmes!$C$2,IF(AD287&lt;=SUMIFS(Barèmes!$H$6:$H$28,Barèmes!$A$6:$A$28,"Surcoût d'agilité (s) — technique",Barèmes!$B$6:$B$28,H287,Barèmes!$C$6:$C$28,IF(H287="6ème","Mixte",G287)),Barèmes!$D$2,IF(AD287&lt;=SUMIFS(Barèmes!$I$6:$I$28,Barèmes!$A$6:$A$28,"Surcoût d'agilité (s) — technique",Barèmes!$B$6:$B$28,H287,Barèmes!$C$6:$C$28,IF(H287="6ème","Mixte",G287)),Barèmes!$E$2,Barèmes!$F$2)))),IF(AD287&gt;=SUMIFS(Barèmes!$F$6:$F$28,Barèmes!$A$6:$A$28,"Surcoût d'agilité (s) — technique",Barèmes!$B$6:$B$28,H287,Barèmes!$C$6:$C$28,IF(H287="6ème","Mixte",G287)),Barèmes!$B$2,IF(AD287&gt;=SUMIFS(Barèmes!$G$6:$G$28,Barèmes!$A$6:$A$28,"Surcoût d'agilité (s) — technique",Barèmes!$B$6:$B$28,H287,Barèmes!$C$6:$C$28,IF(H287="6ème","Mixte",G287)),Barèmes!$C$2,IF(AD287&gt;=SUMIFS(Barèmes!$H$6:$H$28,Barèmes!$A$6:$A$28,"Surcoût d'agilité (s) — technique",Barèmes!$B$6:$B$28,H287,Barèmes!$C$6:$C$28,IF(H287="6ème","Mixte",G287)),Barèmes!$D$2,IF(AD287&gt;=SUMIFS(Barèmes!$I$6:$I$28,Barèmes!$A$6:$A$28,"Surcoût d'agilité (s) — technique",Barèmes!$B$6:$B$28,H287,Barèmes!$C$6:$C$28,IF(H287="6ème","Mixte",G287)),Barèmes!$E$2,Barèmes!$F$2))))))</f>
        <v/>
      </c>
      <c r="AH287" s="31" t="str">
        <f>IF((IF(N287="",0,1)+IF(Q287="",0,1)+IF(W287="",0,1)+IF(Z287="",0,1)+IF(AC287="",0,1))=0,"",3*IF(N287=Barèmes!$B$2,1,IF(N287=Barèmes!$C$2,2,IF(N287=Barèmes!$D$2,3,IF(N287=Barèmes!$E$2,4,IF(N287=Barèmes!$F$2,5,0)))))+3*IF(Q287=Barèmes!$B$2,1,IF(Q287=Barèmes!$C$2,2,IF(Q287=Barèmes!$D$2,3,IF(Q287=Barèmes!$E$2,4,IF(Q287=Barèmes!$F$2,5,0)))))+2*IF(W287=Barèmes!$B$2,1,IF(W287=Barèmes!$C$2,2,IF(W287=Barèmes!$D$2,3,IF(W287=Barèmes!$E$2,4,IF(W287=Barèmes!$F$2,5,0)))))+1*IF(Z287=Barèmes!$B$2,1,IF(Z287=Barèmes!$C$2,2,IF(Z287=Barèmes!$D$2,3,IF(Z287=Barèmes!$E$2,4,IF(Z287=Barèmes!$F$2,5,0)))))+1*IF(AC287=Barèmes!$B$2,1,IF(AC287=Barèmes!$C$2,2,IF(AC287=Barèmes!$D$2,3,IF(AC287=Barèmes!$E$2,4,IF(AC287=Barèmes!$F$2,5,0))))))</f>
        <v/>
      </c>
      <c r="AI287" s="31"/>
      <c r="AJ287" s="32" t="str">
        <f>IFERROR(INDEX(Croissance!$B$5:$B$604,MATCH(A287,Croissance!$A$5:$A$604,0)),"")</f>
        <v/>
      </c>
      <c r="AK287" s="32" t="str">
        <f>IFERROR(INDEX(Croissance!$C$5:$C$604,MATCH(A287,Croissance!$A$5:$A$604,0)),"")</f>
        <v/>
      </c>
      <c r="AL287" s="32" t="str">
        <f>IFERROR(INDEX(Croissance!$D$5:$D$604,MATCH(A287,Croissance!$A$5:$A$604,0)),"")</f>
        <v/>
      </c>
      <c r="AM287" s="32" t="str">
        <f>IFERROR(INDEX(Croissance!$E$5:$E$604,MATCH(A287,Croissance!$A$5:$A$604,0)),"")</f>
        <v/>
      </c>
      <c r="AO287" s="33">
        <f t="shared" si="40"/>
        <v>0</v>
      </c>
      <c r="AP287" s="33">
        <f t="shared" si="36"/>
        <v>0</v>
      </c>
      <c r="AQ287" s="33">
        <f>IF(A287="",0,IF(AND(OR('Synthèse classe'!$C$2="Tous",C287='Synthèse classe'!$C$2),OR('Synthèse classe'!$C$3="Toutes",D287='Synthèse classe'!$C$3),OR('Synthèse classe'!$C$4="Toutes",AND('Synthèse classe'!$C$4="Dernière",AP287=1),B287=IFERROR(VALUE('Synthèse classe'!$C$4),0))),1,0))</f>
        <v>0</v>
      </c>
      <c r="AR287" s="34" t="str">
        <f t="shared" si="37"/>
        <v/>
      </c>
    </row>
    <row r="288" spans="1:44" x14ac:dyDescent="0.2">
      <c r="A288" s="17" t="str">
        <f t="shared" si="33"/>
        <v/>
      </c>
      <c r="B288" s="18"/>
      <c r="C288" s="19"/>
      <c r="D288" s="19"/>
      <c r="E288" s="19"/>
      <c r="F288" s="19"/>
      <c r="G288" s="19"/>
      <c r="H288" s="17" t="str">
        <f t="shared" si="38"/>
        <v/>
      </c>
      <c r="I288" s="20"/>
      <c r="J288" s="18"/>
      <c r="K288" s="19"/>
      <c r="L288" s="21" t="str">
        <f t="shared" si="39"/>
        <v/>
      </c>
      <c r="M288" s="21" t="str">
        <f>IF(OR(J288="",SUMPRODUCT((Barèmes!$A$6:$A$28="Endurance — Luc Léger (palier)")*(Barèmes!$B$6:$B$28=H288)*(Barèmes!$C$6:$C$28=IF(H288="6ème","Mixte",G288)))=0),"",IF(SUMPRODUCT((Barèmes!$A$6:$A$28="Endurance — Luc Léger (palier)")*(Barèmes!$B$6:$B$28=H288)*(Barèmes!$C$6:$C$28=IF(H288="6ème","Mixte",G288))*(Barèmes!$J$6:$J$28="+"))&gt;0,IF(J288&lt;=SUMIFS(Barèmes!$D$6:$D$28,Barèmes!$A$6:$A$28,"Endurance — Luc Léger (palier)",Barèmes!$B$6:$B$28,H288,Barèmes!$C$6:$C$28,IF(H288="6ème","Mixte",G288)),"à besoin",IF(J288&lt;=SUMIFS(Barèmes!$E$6:$E$28,Barèmes!$A$6:$A$28,"Endurance — Luc Léger (palier)",Barèmes!$B$6:$B$28,H288,Barèmes!$C$6:$C$28,IF(H288="6ème","Mixte",G288)),"fragile","satisfaisant")),IF(J288&gt;=SUMIFS(Barèmes!$D$6:$D$28,Barèmes!$A$6:$A$28,"Endurance — Luc Léger (palier)",Barèmes!$B$6:$B$28,H288,Barèmes!$C$6:$C$28,IF(H288="6ème","Mixte",G288)),"à besoin",IF(J288&gt;=SUMIFS(Barèmes!$E$6:$E$28,Barèmes!$A$6:$A$28,"Endurance — Luc Léger (palier)",Barèmes!$B$6:$B$28,H288,Barèmes!$C$6:$C$28,IF(H288="6ème","Mixte",G288)),"fragile","satisfaisant"))))</f>
        <v/>
      </c>
      <c r="N288" s="21" t="str">
        <f>IF(OR(J288="",SUMPRODUCT((Barèmes!$A$6:$A$28="Endurance — Luc Léger (palier)")*(Barèmes!$B$6:$B$28=H288)*(Barèmes!$C$6:$C$28=IF(H288="6ème","Mixte",G288)))=0),"",IF(SUMPRODUCT((Barèmes!$A$6:$A$28="Endurance — Luc Léger (palier)")*(Barèmes!$B$6:$B$28=H288)*(Barèmes!$C$6:$C$28=IF(H288="6ème","Mixte",G288))*(Barèmes!$J$6:$J$28="+"))&gt;0,IF(J288&lt;=SUMIFS(Barèmes!$F$6:$F$28,Barèmes!$A$6:$A$28,"Endurance — Luc Léger (palier)",Barèmes!$B$6:$B$28,H288,Barèmes!$C$6:$C$28,IF(H288="6ème","Mixte",G288)),Barèmes!$B$2,IF(J288&lt;=SUMIFS(Barèmes!$G$6:$G$28,Barèmes!$A$6:$A$28,"Endurance — Luc Léger (palier)",Barèmes!$B$6:$B$28,H288,Barèmes!$C$6:$C$28,IF(H288="6ème","Mixte",G288)),Barèmes!$C$2,IF(J288&lt;=SUMIFS(Barèmes!$H$6:$H$28,Barèmes!$A$6:$A$28,"Endurance — Luc Léger (palier)",Barèmes!$B$6:$B$28,H288,Barèmes!$C$6:$C$28,IF(H288="6ème","Mixte",G288)),Barèmes!$D$2,IF(J288&lt;=SUMIFS(Barèmes!$I$6:$I$28,Barèmes!$A$6:$A$28,"Endurance — Luc Léger (palier)",Barèmes!$B$6:$B$28,H288,Barèmes!$C$6:$C$28,IF(H288="6ème","Mixte",G288)),Barèmes!$E$2,Barèmes!$F$2)))),IF(J288&gt;=SUMIFS(Barèmes!$F$6:$F$28,Barèmes!$A$6:$A$28,"Endurance — Luc Léger (palier)",Barèmes!$B$6:$B$28,H288,Barèmes!$C$6:$C$28,IF(H288="6ème","Mixte",G288)),Barèmes!$B$2,IF(J288&gt;=SUMIFS(Barèmes!$G$6:$G$28,Barèmes!$A$6:$A$28,"Endurance — Luc Léger (palier)",Barèmes!$B$6:$B$28,H288,Barèmes!$C$6:$C$28,IF(H288="6ème","Mixte",G288)),Barèmes!$C$2,IF(J288&gt;=SUMIFS(Barèmes!$H$6:$H$28,Barèmes!$A$6:$A$28,"Endurance — Luc Léger (palier)",Barèmes!$B$6:$B$28,H288,Barèmes!$C$6:$C$28,IF(H288="6ème","Mixte",G288)),Barèmes!$D$2,IF(J288&gt;=SUMIFS(Barèmes!$I$6:$I$28,Barèmes!$A$6:$A$28,"Endurance — Luc Léger (palier)",Barèmes!$B$6:$B$28,H288,Barèmes!$C$6:$C$28,IF(H288="6ème","Mixte",G288)),Barèmes!$E$2,Barèmes!$F$2))))))</f>
        <v/>
      </c>
      <c r="O288" s="22"/>
      <c r="P288" s="23" t="str">
        <f>IF(OR(O288="",SUMPRODUCT((Barèmes!$A$6:$A$28="Force bas du corps — Saut en longueur (m)")*(Barèmes!$B$6:$B$28=H288)*(Barèmes!$C$6:$C$28=IF(H288="6ème","Mixte",G288)))=0),"",IF(SUMPRODUCT((Barèmes!$A$6:$A$28="Force bas du corps — Saut en longueur (m)")*(Barèmes!$B$6:$B$28=H288)*(Barèmes!$C$6:$C$28=IF(H288="6ème","Mixte",G288))*(Barèmes!$J$6:$J$28="+"))&gt;0,IF(O288&lt;=SUMIFS(Barèmes!$D$6:$D$28,Barèmes!$A$6:$A$28,"Force bas du corps — Saut en longueur (m)",Barèmes!$B$6:$B$28,H288,Barèmes!$C$6:$C$28,IF(H288="6ème","Mixte",G288)),"à besoin",IF(O288&lt;=SUMIFS(Barèmes!$E$6:$E$28,Barèmes!$A$6:$A$28,"Force bas du corps — Saut en longueur (m)",Barèmes!$B$6:$B$28,H288,Barèmes!$C$6:$C$28,IF(H288="6ème","Mixte",G288)),"fragile","satisfaisant")),IF(O288&gt;=SUMIFS(Barèmes!$D$6:$D$28,Barèmes!$A$6:$A$28,"Force bas du corps — Saut en longueur (m)",Barèmes!$B$6:$B$28,H288,Barèmes!$C$6:$C$28,IF(H288="6ème","Mixte",G288)),"à besoin",IF(O288&gt;=SUMIFS(Barèmes!$E$6:$E$28,Barèmes!$A$6:$A$28,"Force bas du corps — Saut en longueur (m)",Barèmes!$B$6:$B$28,H288,Barèmes!$C$6:$C$28,IF(H288="6ème","Mixte",G288)),"fragile","satisfaisant"))))</f>
        <v/>
      </c>
      <c r="Q288" s="23" t="str">
        <f>IF(OR(O288="",SUMPRODUCT((Barèmes!$A$6:$A$28="Force bas du corps — Saut en longueur (m)")*(Barèmes!$B$6:$B$28=H288)*(Barèmes!$C$6:$C$28=IF(H288="6ème","Mixte",G288)))=0),"",IF(SUMPRODUCT((Barèmes!$A$6:$A$28="Force bas du corps — Saut en longueur (m)")*(Barèmes!$B$6:$B$28=H288)*(Barèmes!$C$6:$C$28=IF(H288="6ème","Mixte",G288))*(Barèmes!$J$6:$J$28="+"))&gt;0,IF(O288&lt;=SUMIFS(Barèmes!$F$6:$F$28,Barèmes!$A$6:$A$28,"Force bas du corps — Saut en longueur (m)",Barèmes!$B$6:$B$28,H288,Barèmes!$C$6:$C$28,IF(H288="6ème","Mixte",G288)),Barèmes!$B$2,IF(O288&lt;=SUMIFS(Barèmes!$G$6:$G$28,Barèmes!$A$6:$A$28,"Force bas du corps — Saut en longueur (m)",Barèmes!$B$6:$B$28,H288,Barèmes!$C$6:$C$28,IF(H288="6ème","Mixte",G288)),Barèmes!$C$2,IF(O288&lt;=SUMIFS(Barèmes!$H$6:$H$28,Barèmes!$A$6:$A$28,"Force bas du corps — Saut en longueur (m)",Barèmes!$B$6:$B$28,H288,Barèmes!$C$6:$C$28,IF(H288="6ème","Mixte",G288)),Barèmes!$D$2,IF(O288&lt;=SUMIFS(Barèmes!$I$6:$I$28,Barèmes!$A$6:$A$28,"Force bas du corps — Saut en longueur (m)",Barèmes!$B$6:$B$28,H288,Barèmes!$C$6:$C$28,IF(H288="6ème","Mixte",G288)),Barèmes!$E$2,Barèmes!$F$2)))),IF(O288&gt;=SUMIFS(Barèmes!$F$6:$F$28,Barèmes!$A$6:$A$28,"Force bas du corps — Saut en longueur (m)",Barèmes!$B$6:$B$28,H288,Barèmes!$C$6:$C$28,IF(H288="6ème","Mixte",G288)),Barèmes!$B$2,IF(O288&gt;=SUMIFS(Barèmes!$G$6:$G$28,Barèmes!$A$6:$A$28,"Force bas du corps — Saut en longueur (m)",Barèmes!$B$6:$B$28,H288,Barèmes!$C$6:$C$28,IF(H288="6ème","Mixte",G288)),Barèmes!$C$2,IF(O288&gt;=SUMIFS(Barèmes!$H$6:$H$28,Barèmes!$A$6:$A$28,"Force bas du corps — Saut en longueur (m)",Barèmes!$B$6:$B$28,H288,Barèmes!$C$6:$C$28,IF(H288="6ème","Mixte",G288)),Barèmes!$D$2,IF(O288&gt;=SUMIFS(Barèmes!$I$6:$I$28,Barèmes!$A$6:$A$28,"Force bas du corps — Saut en longueur (m)",Barèmes!$B$6:$B$28,H288,Barèmes!$C$6:$C$28,IF(H288="6ème","Mixte",G288)),Barèmes!$E$2,Barèmes!$F$2))))))</f>
        <v/>
      </c>
      <c r="R288" s="22"/>
      <c r="S288" s="24" t="str">
        <f>IF(OR(R288="",SUMPRODUCT((Barèmes!$A$6:$A$28="Vitesse — 30 m (s)")*(Barèmes!$B$6:$B$28=H288)*(Barèmes!$C$6:$C$28=IF(H288="6ème","Mixte",G288)))=0),"",IF(SUMPRODUCT((Barèmes!$A$6:$A$28="Vitesse — 30 m (s)")*(Barèmes!$B$6:$B$28=H288)*(Barèmes!$C$6:$C$28=IF(H288="6ème","Mixte",G288))*(Barèmes!$J$6:$J$28="+"))&gt;0,IF(R288&lt;=SUMIFS(Barèmes!$D$6:$D$28,Barèmes!$A$6:$A$28,"Vitesse — 30 m (s)",Barèmes!$B$6:$B$28,H288,Barèmes!$C$6:$C$28,IF(H288="6ème","Mixte",G288)),"à besoin",IF(R288&lt;=SUMIFS(Barèmes!$E$6:$E$28,Barèmes!$A$6:$A$28,"Vitesse — 30 m (s)",Barèmes!$B$6:$B$28,H288,Barèmes!$C$6:$C$28,IF(H288="6ème","Mixte",G288)),"fragile","satisfaisant")),IF(R288&gt;=SUMIFS(Barèmes!$D$6:$D$28,Barèmes!$A$6:$A$28,"Vitesse — 30 m (s)",Barèmes!$B$6:$B$28,H288,Barèmes!$C$6:$C$28,IF(H288="6ème","Mixte",G288)),"à besoin",IF(R288&gt;=SUMIFS(Barèmes!$E$6:$E$28,Barèmes!$A$6:$A$28,"Vitesse — 30 m (s)",Barèmes!$B$6:$B$28,H288,Barèmes!$C$6:$C$28,IF(H288="6ème","Mixte",G288)),"fragile","satisfaisant"))))</f>
        <v/>
      </c>
      <c r="T288" s="24" t="str">
        <f>IF(OR(R288="",SUMPRODUCT((Barèmes!$A$6:$A$28="Vitesse — 30 m (s)")*(Barèmes!$B$6:$B$28=H288)*(Barèmes!$C$6:$C$28=IF(H288="6ème","Mixte",G288)))=0),"",IF(SUMPRODUCT((Barèmes!$A$6:$A$28="Vitesse — 30 m (s)")*(Barèmes!$B$6:$B$28=H288)*(Barèmes!$C$6:$C$28=IF(H288="6ème","Mixte",G288))*(Barèmes!$J$6:$J$28="+"))&gt;0,IF(R288&lt;=SUMIFS(Barèmes!$F$6:$F$28,Barèmes!$A$6:$A$28,"Vitesse — 30 m (s)",Barèmes!$B$6:$B$28,H288,Barèmes!$C$6:$C$28,IF(H288="6ème","Mixte",G288)),Barèmes!$B$2,IF(R288&lt;=SUMIFS(Barèmes!$G$6:$G$28,Barèmes!$A$6:$A$28,"Vitesse — 30 m (s)",Barèmes!$B$6:$B$28,H288,Barèmes!$C$6:$C$28,IF(H288="6ème","Mixte",G288)),Barèmes!$C$2,IF(R288&lt;=SUMIFS(Barèmes!$H$6:$H$28,Barèmes!$A$6:$A$28,"Vitesse — 30 m (s)",Barèmes!$B$6:$B$28,H288,Barèmes!$C$6:$C$28,IF(H288="6ème","Mixte",G288)),Barèmes!$D$2,IF(R288&lt;=SUMIFS(Barèmes!$I$6:$I$28,Barèmes!$A$6:$A$28,"Vitesse — 30 m (s)",Barèmes!$B$6:$B$28,H288,Barèmes!$C$6:$C$28,IF(H288="6ème","Mixte",G288)),Barèmes!$E$2,Barèmes!$F$2)))),IF(R288&gt;=SUMIFS(Barèmes!$F$6:$F$28,Barèmes!$A$6:$A$28,"Vitesse — 30 m (s)",Barèmes!$B$6:$B$28,H288,Barèmes!$C$6:$C$28,IF(H288="6ème","Mixte",G288)),Barèmes!$B$2,IF(R288&gt;=SUMIFS(Barèmes!$G$6:$G$28,Barèmes!$A$6:$A$28,"Vitesse — 30 m (s)",Barèmes!$B$6:$B$28,H288,Barèmes!$C$6:$C$28,IF(H288="6ème","Mixte",G288)),Barèmes!$C$2,IF(R288&gt;=SUMIFS(Barèmes!$H$6:$H$28,Barèmes!$A$6:$A$28,"Vitesse — 30 m (s)",Barèmes!$B$6:$B$28,H288,Barèmes!$C$6:$C$28,IF(H288="6ème","Mixte",G288)),Barèmes!$D$2,IF(R288&gt;=SUMIFS(Barèmes!$I$6:$I$28,Barèmes!$A$6:$A$28,"Vitesse — 30 m (s)",Barèmes!$B$6:$B$28,H288,Barèmes!$C$6:$C$28,IF(H288="6ème","Mixte",G288)),Barèmes!$E$2,Barèmes!$F$2))))))</f>
        <v/>
      </c>
      <c r="U288" s="22"/>
      <c r="V288" s="25" t="str">
        <f>IF(OR(U288="",SUMPRODUCT((Barèmes!$A$6:$A$28="Vitesse — 50 m (s)")*(Barèmes!$B$6:$B$28=H288)*(Barèmes!$C$6:$C$28=IF(H288="6ème","Mixte",G288)))=0),"",IF(SUMPRODUCT((Barèmes!$A$6:$A$28="Vitesse — 50 m (s)")*(Barèmes!$B$6:$B$28=H288)*(Barèmes!$C$6:$C$28=IF(H288="6ème","Mixte",G288))*(Barèmes!$J$6:$J$28="+"))&gt;0,IF(U288&lt;=SUMIFS(Barèmes!$D$6:$D$28,Barèmes!$A$6:$A$28,"Vitesse — 50 m (s)",Barèmes!$B$6:$B$28,H288,Barèmes!$C$6:$C$28,IF(H288="6ème","Mixte",G288)),"à besoin",IF(U288&lt;=SUMIFS(Barèmes!$E$6:$E$28,Barèmes!$A$6:$A$28,"Vitesse — 50 m (s)",Barèmes!$B$6:$B$28,H288,Barèmes!$C$6:$C$28,IF(H288="6ème","Mixte",G288)),"fragile","satisfaisant")),IF(U288&gt;=SUMIFS(Barèmes!$D$6:$D$28,Barèmes!$A$6:$A$28,"Vitesse — 50 m (s)",Barèmes!$B$6:$B$28,H288,Barèmes!$C$6:$C$28,IF(H288="6ème","Mixte",G288)),"à besoin",IF(U288&gt;=SUMIFS(Barèmes!$E$6:$E$28,Barèmes!$A$6:$A$28,"Vitesse — 50 m (s)",Barèmes!$B$6:$B$28,H288,Barèmes!$C$6:$C$28,IF(H288="6ème","Mixte",G288)),"fragile","satisfaisant"))))</f>
        <v/>
      </c>
      <c r="W288" s="25" t="str">
        <f>IF(OR(U288="",SUMPRODUCT((Barèmes!$A$6:$A$28="Vitesse — 50 m (s)")*(Barèmes!$B$6:$B$28=H288)*(Barèmes!$C$6:$C$28=IF(H288="6ème","Mixte",G288)))=0),"",IF(SUMPRODUCT((Barèmes!$A$6:$A$28="Vitesse — 50 m (s)")*(Barèmes!$B$6:$B$28=H288)*(Barèmes!$C$6:$C$28=IF(H288="6ème","Mixte",G288))*(Barèmes!$J$6:$J$28="+"))&gt;0,IF(U288&lt;=SUMIFS(Barèmes!$F$6:$F$28,Barèmes!$A$6:$A$28,"Vitesse — 50 m (s)",Barèmes!$B$6:$B$28,H288,Barèmes!$C$6:$C$28,IF(H288="6ème","Mixte",G288)),Barèmes!$B$2,IF(U288&lt;=SUMIFS(Barèmes!$G$6:$G$28,Barèmes!$A$6:$A$28,"Vitesse — 50 m (s)",Barèmes!$B$6:$B$28,H288,Barèmes!$C$6:$C$28,IF(H288="6ème","Mixte",G288)),Barèmes!$C$2,IF(U288&lt;=SUMIFS(Barèmes!$H$6:$H$28,Barèmes!$A$6:$A$28,"Vitesse — 50 m (s)",Barèmes!$B$6:$B$28,H288,Barèmes!$C$6:$C$28,IF(H288="6ème","Mixte",G288)),Barèmes!$D$2,IF(U288&lt;=SUMIFS(Barèmes!$I$6:$I$28,Barèmes!$A$6:$A$28,"Vitesse — 50 m (s)",Barèmes!$B$6:$B$28,H288,Barèmes!$C$6:$C$28,IF(H288="6ème","Mixte",G288)),Barèmes!$E$2,Barèmes!$F$2)))),IF(U288&gt;=SUMIFS(Barèmes!$F$6:$F$28,Barèmes!$A$6:$A$28,"Vitesse — 50 m (s)",Barèmes!$B$6:$B$28,H288,Barèmes!$C$6:$C$28,IF(H288="6ème","Mixte",G288)),Barèmes!$B$2,IF(U288&gt;=SUMIFS(Barèmes!$G$6:$G$28,Barèmes!$A$6:$A$28,"Vitesse — 50 m (s)",Barèmes!$B$6:$B$28,H288,Barèmes!$C$6:$C$28,IF(H288="6ème","Mixte",G288)),Barèmes!$C$2,IF(U288&gt;=SUMIFS(Barèmes!$H$6:$H$28,Barèmes!$A$6:$A$28,"Vitesse — 50 m (s)",Barèmes!$B$6:$B$28,H288,Barèmes!$C$6:$C$28,IF(H288="6ème","Mixte",G288)),Barèmes!$D$2,IF(U288&gt;=SUMIFS(Barèmes!$I$6:$I$28,Barèmes!$A$6:$A$28,"Vitesse — 50 m (s)",Barèmes!$B$6:$B$28,H288,Barèmes!$C$6:$C$28,IF(H288="6ème","Mixte",G288)),Barèmes!$E$2,Barèmes!$F$2))))))</f>
        <v/>
      </c>
      <c r="X288" s="18"/>
      <c r="Y288" s="26" t="str" cm="1">
        <f t="array" ref="Y288">IF(OR(X288="",SUMPRODUCT((Barèmes!$A$6:$A$28="Souplesse (score 1-5)")*(Barèmes!$B$6:$B$28=H288)*(Barèmes!$C$6:$C$28=IF(H288="6ème","Mixte",G288)))=0),"",IF(SUMPRODUCT((Barèmes!$A$6:$A$28="Souplesse (score 1-5)")*(Barèmes!$B$6:$B$28=H288)*(Barèmes!$C$6:$C$28=IF(H288="6ème","Mixte",G288))*(Barèmes!$J$6:$J$28="+"))&gt;0,IF(X288&lt;=SUMIFS(Barèmes!$D$6:$D$28,Barèmes!$A$6:$A$28,"Souplesse (score 1-5)",Barèmes!$B$6:$B$28,H288,Barèmes!$C$6:$C$28,IF(H288="6ème","Mixte",G288)),"à besoin",IF(X288&lt;=SUMIFS(Barèmes!$E$6:$E$28,Barèmes!$A$6:$A$28,"Souplesse (score 1-5)",Barèmes!$B$6:$B$28,H288,Barèmes!$C$6:$C$28,IF(H288="6ème","Mixte",G288)),"fragile","satisfaisant")),IF(X288&gt;=SUMIFS(Barèmes!$D$6:$D$28,Barèmes!$A$6:$A$28,"Souplesse (score 1-5)",Barèmes!$B$6:$B$28,H288,Barèmes!$C$6:$C$28,IF(H288="6ème","Mixte",G288)),"à besoin",IF(X288&gt;=SUMIFS(Barèmes!$E$6:$E$28,Barèmes!$A$6:$A$28,"Souplesse (score 1-5)",Barèmes!$B$6:$B$28,H288,Barèmes!$C$6:$C$28,IF(H288="6ème","Mixte",G288)),"fragile","satisfaisant"))))</f>
        <v/>
      </c>
      <c r="Z288" s="26" t="str" cm="1">
        <f t="array" ref="Z288">IF(OR(X288="",SUMPRODUCT((Barèmes!$A$6:$A$28="Souplesse (score 1-5)")*(Barèmes!$B$6:$B$28=H288)*(Barèmes!$C$6:$C$28=IF(H288="6ème","Mixte",G288)))=0),"",IF(SUMPRODUCT((Barèmes!$A$6:$A$28="Souplesse (score 1-5)")*(Barèmes!$B$6:$B$28=H288)*(Barèmes!$C$6:$C$28=IF(H288="6ème","Mixte",G288))*(Barèmes!$J$6:$J$28="+"))&gt;0,IF(X288&lt;=SUMIFS(Barèmes!$F$6:$F$28,Barèmes!$A$6:$A$28,"Souplesse (score 1-5)",Barèmes!$B$6:$B$28,H288,Barèmes!$C$6:$C$28,IF(H288="6ème","Mixte",G288)),Barèmes!$B$2,IF(X288&lt;=SUMIFS(Barèmes!$G$6:$G$28,Barèmes!$A$6:$A$28,"Souplesse (score 1-5)",Barèmes!$B$6:$B$28,H288,Barèmes!$C$6:$C$28,IF(H288="6ème","Mixte",G288)),Barèmes!$C$2,IF(X288&lt;=SUMIFS(Barèmes!$H$6:$H$28,Barèmes!$A$6:$A$28,"Souplesse (score 1-5)",Barèmes!$B$6:$B$28,H288,Barèmes!$C$6:$C$28,IF(H288="6ème","Mixte",G288)),Barèmes!$D$2,IF(X288&lt;=SUMIFS(Barèmes!$I$6:$I$28,Barèmes!$A$6:$A$28,"Souplesse (score 1-5)",Barèmes!$B$6:$B$28,H288,Barèmes!$C$6:$C$28,IF(H288="6ème","Mixte",G288)),Barèmes!$E$2,Barèmes!$F$2)))),IF(X288&gt;=SUMIFS(Barèmes!$F$6:$F$28,Barèmes!$A$6:$A$28,"Souplesse (score 1-5)",Barèmes!$B$6:$B$28,H288,Barèmes!$C$6:$C$28,IF(H288="6ème","Mixte",G288)),Barèmes!$B$2,IF(X288&gt;=SUMIFS(Barèmes!$G$6:$G$28,Barèmes!$A$6:$A$28,"Souplesse (score 1-5)",Barèmes!$B$6:$B$28,H288,Barèmes!$C$6:$C$28,IF(H288="6ème","Mixte",G288)),Barèmes!$C$2,IF(X288&gt;=SUMIFS(Barèmes!$H$6:$H$28,Barèmes!$A$6:$A$28,"Souplesse (score 1-5)",Barèmes!$B$6:$B$28,H288,Barèmes!$C$6:$C$28,IF(H288="6ème","Mixte",G288)),Barèmes!$D$2,IF(X288&gt;=SUMIFS(Barèmes!$I$6:$I$28,Barèmes!$A$6:$A$28,"Souplesse (score 1-5)",Barèmes!$B$6:$B$28,H288,Barèmes!$C$6:$C$28,IF(H288="6ème","Mixte",G288)),Barèmes!$E$2,Barèmes!$F$2))))))</f>
        <v/>
      </c>
      <c r="AA288" s="22"/>
      <c r="AB288" s="27" t="str">
        <f>IF(OR(AA288="",SUMPRODUCT((Barèmes!$A$6:$A$28="Agilité — T-test 974 (s)")*(Barèmes!$B$6:$B$28=H288)*(Barèmes!$C$6:$C$28=IF(H288="6ème","Mixte",G288)))=0),"",IF(SUMPRODUCT((Barèmes!$A$6:$A$28="Agilité — T-test 974 (s)")*(Barèmes!$B$6:$B$28=H288)*(Barèmes!$C$6:$C$28=IF(H288="6ème","Mixte",G288))*(Barèmes!$J$6:$J$28="+"))&gt;0,IF(AA288&lt;=SUMIFS(Barèmes!$D$6:$D$28,Barèmes!$A$6:$A$28,"Agilité — T-test 974 (s)",Barèmes!$B$6:$B$28,H288,Barèmes!$C$6:$C$28,IF(H288="6ème","Mixte",G288)),"à besoin",IF(AA288&lt;=SUMIFS(Barèmes!$E$6:$E$28,Barèmes!$A$6:$A$28,"Agilité — T-test 974 (s)",Barèmes!$B$6:$B$28,H288,Barèmes!$C$6:$C$28,IF(H288="6ème","Mixte",G288)),"fragile","satisfaisant")),IF(AA288&gt;=SUMIFS(Barèmes!$D$6:$D$28,Barèmes!$A$6:$A$28,"Agilité — T-test 974 (s)",Barèmes!$B$6:$B$28,H288,Barèmes!$C$6:$C$28,IF(H288="6ème","Mixte",G288)),"à besoin",IF(AA288&gt;=SUMIFS(Barèmes!$E$6:$E$28,Barèmes!$A$6:$A$28,"Agilité — T-test 974 (s)",Barèmes!$B$6:$B$28,H288,Barèmes!$C$6:$C$28,IF(H288="6ème","Mixte",G288)),"fragile","satisfaisant"))))</f>
        <v/>
      </c>
      <c r="AC288" s="27" t="str">
        <f>IF(OR(AA288="",SUMPRODUCT((Barèmes!$A$6:$A$28="Agilité — T-test 974 (s)")*(Barèmes!$B$6:$B$28=H288)*(Barèmes!$C$6:$C$28=IF(H288="6ème","Mixte",G288)))=0),"",IF(SUMPRODUCT((Barèmes!$A$6:$A$28="Agilité — T-test 974 (s)")*(Barèmes!$B$6:$B$28=H288)*(Barèmes!$C$6:$C$28=IF(H288="6ème","Mixte",G288))*(Barèmes!$J$6:$J$28="+"))&gt;0,IF(AA288&lt;=SUMIFS(Barèmes!$F$6:$F$28,Barèmes!$A$6:$A$28,"Agilité — T-test 974 (s)",Barèmes!$B$6:$B$28,H288,Barèmes!$C$6:$C$28,IF(H288="6ème","Mixte",G288)),Barèmes!$B$2,IF(AA288&lt;=SUMIFS(Barèmes!$G$6:$G$28,Barèmes!$A$6:$A$28,"Agilité — T-test 974 (s)",Barèmes!$B$6:$B$28,H288,Barèmes!$C$6:$C$28,IF(H288="6ème","Mixte",G288)),Barèmes!$C$2,IF(AA288&lt;=SUMIFS(Barèmes!$H$6:$H$28,Barèmes!$A$6:$A$28,"Agilité — T-test 974 (s)",Barèmes!$B$6:$B$28,H288,Barèmes!$C$6:$C$28,IF(H288="6ème","Mixte",G288)),Barèmes!$D$2,IF(AA288&lt;=SUMIFS(Barèmes!$I$6:$I$28,Barèmes!$A$6:$A$28,"Agilité — T-test 974 (s)",Barèmes!$B$6:$B$28,H288,Barèmes!$C$6:$C$28,IF(H288="6ème","Mixte",G288)),Barèmes!$E$2,Barèmes!$F$2)))),IF(AA288&gt;=SUMIFS(Barèmes!$F$6:$F$28,Barèmes!$A$6:$A$28,"Agilité — T-test 974 (s)",Barèmes!$B$6:$B$28,H288,Barèmes!$C$6:$C$28,IF(H288="6ème","Mixte",G288)),Barèmes!$B$2,IF(AA288&gt;=SUMIFS(Barèmes!$G$6:$G$28,Barèmes!$A$6:$A$28,"Agilité — T-test 974 (s)",Barèmes!$B$6:$B$28,H288,Barèmes!$C$6:$C$28,IF(H288="6ème","Mixte",G288)),Barèmes!$C$2,IF(AA288&gt;=SUMIFS(Barèmes!$H$6:$H$28,Barèmes!$A$6:$A$28,"Agilité — T-test 974 (s)",Barèmes!$B$6:$B$28,H288,Barèmes!$C$6:$C$28,IF(H288="6ème","Mixte",G288)),Barèmes!$D$2,IF(AA288&gt;=SUMIFS(Barèmes!$I$6:$I$28,Barèmes!$A$6:$A$28,"Agilité — T-test 974 (s)",Barèmes!$B$6:$B$28,H288,Barèmes!$C$6:$C$28,IF(H288="6ème","Mixte",G288)),Barèmes!$E$2,Barèmes!$F$2))))))</f>
        <v/>
      </c>
      <c r="AD288" s="28" t="str">
        <f t="shared" si="34"/>
        <v/>
      </c>
      <c r="AE288" s="29" t="str">
        <f t="shared" si="35"/>
        <v/>
      </c>
      <c r="AF288" s="30" t="str">
        <f>IF(OR(AD288="",SUMPRODUCT((Barèmes!$A$6:$A$28="Surcoût d'agilité (s) — technique")*(Barèmes!$B$6:$B$28=H288)*(Barèmes!$C$6:$C$28=IF(H288="6ème","Mixte",G288)))=0),"",IF(SUMPRODUCT((Barèmes!$A$6:$A$28="Surcoût d'agilité (s) — technique")*(Barèmes!$B$6:$B$28=H288)*(Barèmes!$C$6:$C$28=IF(H288="6ème","Mixte",G288))*(Barèmes!$J$6:$J$28="+"))&gt;0,IF(AD288&lt;=SUMIFS(Barèmes!$D$6:$D$28,Barèmes!$A$6:$A$28,"Surcoût d'agilité (s) — technique",Barèmes!$B$6:$B$28,H288,Barèmes!$C$6:$C$28,IF(H288="6ème","Mixte",G288)),"à besoin",IF(AD288&lt;=SUMIFS(Barèmes!$E$6:$E$28,Barèmes!$A$6:$A$28,"Surcoût d'agilité (s) — technique",Barèmes!$B$6:$B$28,H288,Barèmes!$C$6:$C$28,IF(H288="6ème","Mixte",G288)),"fragile","satisfaisant")),IF(AD288&gt;=SUMIFS(Barèmes!$D$6:$D$28,Barèmes!$A$6:$A$28,"Surcoût d'agilité (s) — technique",Barèmes!$B$6:$B$28,H288,Barèmes!$C$6:$C$28,IF(H288="6ème","Mixte",G288)),"à besoin",IF(AD288&gt;=SUMIFS(Barèmes!$E$6:$E$28,Barèmes!$A$6:$A$28,"Surcoût d'agilité (s) — technique",Barèmes!$B$6:$B$28,H288,Barèmes!$C$6:$C$28,IF(H288="6ème","Mixte",G288)),"fragile","satisfaisant"))))</f>
        <v/>
      </c>
      <c r="AG288" s="30" t="str">
        <f>IF(OR(AD288="",SUMPRODUCT((Barèmes!$A$6:$A$28="Surcoût d'agilité (s) — technique")*(Barèmes!$B$6:$B$28=H288)*(Barèmes!$C$6:$C$28=IF(H288="6ème","Mixte",G288)))=0),"",IF(SUMPRODUCT((Barèmes!$A$6:$A$28="Surcoût d'agilité (s) — technique")*(Barèmes!$B$6:$B$28=H288)*(Barèmes!$C$6:$C$28=IF(H288="6ème","Mixte",G288))*(Barèmes!$J$6:$J$28="+"))&gt;0,IF(AD288&lt;=SUMIFS(Barèmes!$F$6:$F$28,Barèmes!$A$6:$A$28,"Surcoût d'agilité (s) — technique",Barèmes!$B$6:$B$28,H288,Barèmes!$C$6:$C$28,IF(H288="6ème","Mixte",G288)),Barèmes!$B$2,IF(AD288&lt;=SUMIFS(Barèmes!$G$6:$G$28,Barèmes!$A$6:$A$28,"Surcoût d'agilité (s) — technique",Barèmes!$B$6:$B$28,H288,Barèmes!$C$6:$C$28,IF(H288="6ème","Mixte",G288)),Barèmes!$C$2,IF(AD288&lt;=SUMIFS(Barèmes!$H$6:$H$28,Barèmes!$A$6:$A$28,"Surcoût d'agilité (s) — technique",Barèmes!$B$6:$B$28,H288,Barèmes!$C$6:$C$28,IF(H288="6ème","Mixte",G288)),Barèmes!$D$2,IF(AD288&lt;=SUMIFS(Barèmes!$I$6:$I$28,Barèmes!$A$6:$A$28,"Surcoût d'agilité (s) — technique",Barèmes!$B$6:$B$28,H288,Barèmes!$C$6:$C$28,IF(H288="6ème","Mixte",G288)),Barèmes!$E$2,Barèmes!$F$2)))),IF(AD288&gt;=SUMIFS(Barèmes!$F$6:$F$28,Barèmes!$A$6:$A$28,"Surcoût d'agilité (s) — technique",Barèmes!$B$6:$B$28,H288,Barèmes!$C$6:$C$28,IF(H288="6ème","Mixte",G288)),Barèmes!$B$2,IF(AD288&gt;=SUMIFS(Barèmes!$G$6:$G$28,Barèmes!$A$6:$A$28,"Surcoût d'agilité (s) — technique",Barèmes!$B$6:$B$28,H288,Barèmes!$C$6:$C$28,IF(H288="6ème","Mixte",G288)),Barèmes!$C$2,IF(AD288&gt;=SUMIFS(Barèmes!$H$6:$H$28,Barèmes!$A$6:$A$28,"Surcoût d'agilité (s) — technique",Barèmes!$B$6:$B$28,H288,Barèmes!$C$6:$C$28,IF(H288="6ème","Mixte",G288)),Barèmes!$D$2,IF(AD288&gt;=SUMIFS(Barèmes!$I$6:$I$28,Barèmes!$A$6:$A$28,"Surcoût d'agilité (s) — technique",Barèmes!$B$6:$B$28,H288,Barèmes!$C$6:$C$28,IF(H288="6ème","Mixte",G288)),Barèmes!$E$2,Barèmes!$F$2))))))</f>
        <v/>
      </c>
      <c r="AH288" s="31" t="str">
        <f>IF((IF(N288="",0,1)+IF(Q288="",0,1)+IF(W288="",0,1)+IF(Z288="",0,1)+IF(AC288="",0,1))=0,"",3*IF(N288=Barèmes!$B$2,1,IF(N288=Barèmes!$C$2,2,IF(N288=Barèmes!$D$2,3,IF(N288=Barèmes!$E$2,4,IF(N288=Barèmes!$F$2,5,0)))))+3*IF(Q288=Barèmes!$B$2,1,IF(Q288=Barèmes!$C$2,2,IF(Q288=Barèmes!$D$2,3,IF(Q288=Barèmes!$E$2,4,IF(Q288=Barèmes!$F$2,5,0)))))+2*IF(W288=Barèmes!$B$2,1,IF(W288=Barèmes!$C$2,2,IF(W288=Barèmes!$D$2,3,IF(W288=Barèmes!$E$2,4,IF(W288=Barèmes!$F$2,5,0)))))+1*IF(Z288=Barèmes!$B$2,1,IF(Z288=Barèmes!$C$2,2,IF(Z288=Barèmes!$D$2,3,IF(Z288=Barèmes!$E$2,4,IF(Z288=Barèmes!$F$2,5,0)))))+1*IF(AC288=Barèmes!$B$2,1,IF(AC288=Barèmes!$C$2,2,IF(AC288=Barèmes!$D$2,3,IF(AC288=Barèmes!$E$2,4,IF(AC288=Barèmes!$F$2,5,0))))))</f>
        <v/>
      </c>
      <c r="AI288" s="31"/>
      <c r="AJ288" s="32" t="str">
        <f>IFERROR(INDEX(Croissance!$B$5:$B$604,MATCH(A288,Croissance!$A$5:$A$604,0)),"")</f>
        <v/>
      </c>
      <c r="AK288" s="32" t="str">
        <f>IFERROR(INDEX(Croissance!$C$5:$C$604,MATCH(A288,Croissance!$A$5:$A$604,0)),"")</f>
        <v/>
      </c>
      <c r="AL288" s="32" t="str">
        <f>IFERROR(INDEX(Croissance!$D$5:$D$604,MATCH(A288,Croissance!$A$5:$A$604,0)),"")</f>
        <v/>
      </c>
      <c r="AM288" s="32" t="str">
        <f>IFERROR(INDEX(Croissance!$E$5:$E$604,MATCH(A288,Croissance!$A$5:$A$604,0)),"")</f>
        <v/>
      </c>
      <c r="AO288" s="33">
        <f t="shared" si="40"/>
        <v>0</v>
      </c>
      <c r="AP288" s="33">
        <f t="shared" si="36"/>
        <v>0</v>
      </c>
      <c r="AQ288" s="33">
        <f>IF(A288="",0,IF(AND(OR('Synthèse classe'!$C$2="Tous",C288='Synthèse classe'!$C$2),OR('Synthèse classe'!$C$3="Toutes",D288='Synthèse classe'!$C$3),OR('Synthèse classe'!$C$4="Toutes",AND('Synthèse classe'!$C$4="Dernière",AP288=1),B288=IFERROR(VALUE('Synthèse classe'!$C$4),0))),1,0))</f>
        <v>0</v>
      </c>
      <c r="AR288" s="34" t="str">
        <f t="shared" si="37"/>
        <v/>
      </c>
    </row>
    <row r="289" spans="1:44" x14ac:dyDescent="0.2">
      <c r="A289" s="17" t="str">
        <f t="shared" si="33"/>
        <v/>
      </c>
      <c r="B289" s="18"/>
      <c r="C289" s="19"/>
      <c r="D289" s="19"/>
      <c r="E289" s="19"/>
      <c r="F289" s="19"/>
      <c r="G289" s="19"/>
      <c r="H289" s="17" t="str">
        <f t="shared" si="38"/>
        <v/>
      </c>
      <c r="I289" s="20"/>
      <c r="J289" s="18"/>
      <c r="K289" s="19"/>
      <c r="L289" s="21" t="str">
        <f t="shared" si="39"/>
        <v/>
      </c>
      <c r="M289" s="21" t="str">
        <f>IF(OR(J289="",SUMPRODUCT((Barèmes!$A$6:$A$28="Endurance — Luc Léger (palier)")*(Barèmes!$B$6:$B$28=H289)*(Barèmes!$C$6:$C$28=IF(H289="6ème","Mixte",G289)))=0),"",IF(SUMPRODUCT((Barèmes!$A$6:$A$28="Endurance — Luc Léger (palier)")*(Barèmes!$B$6:$B$28=H289)*(Barèmes!$C$6:$C$28=IF(H289="6ème","Mixte",G289))*(Barèmes!$J$6:$J$28="+"))&gt;0,IF(J289&lt;=SUMIFS(Barèmes!$D$6:$D$28,Barèmes!$A$6:$A$28,"Endurance — Luc Léger (palier)",Barèmes!$B$6:$B$28,H289,Barèmes!$C$6:$C$28,IF(H289="6ème","Mixte",G289)),"à besoin",IF(J289&lt;=SUMIFS(Barèmes!$E$6:$E$28,Barèmes!$A$6:$A$28,"Endurance — Luc Léger (palier)",Barèmes!$B$6:$B$28,H289,Barèmes!$C$6:$C$28,IF(H289="6ème","Mixte",G289)),"fragile","satisfaisant")),IF(J289&gt;=SUMIFS(Barèmes!$D$6:$D$28,Barèmes!$A$6:$A$28,"Endurance — Luc Léger (palier)",Barèmes!$B$6:$B$28,H289,Barèmes!$C$6:$C$28,IF(H289="6ème","Mixte",G289)),"à besoin",IF(J289&gt;=SUMIFS(Barèmes!$E$6:$E$28,Barèmes!$A$6:$A$28,"Endurance — Luc Léger (palier)",Barèmes!$B$6:$B$28,H289,Barèmes!$C$6:$C$28,IF(H289="6ème","Mixte",G289)),"fragile","satisfaisant"))))</f>
        <v/>
      </c>
      <c r="N289" s="21" t="str">
        <f>IF(OR(J289="",SUMPRODUCT((Barèmes!$A$6:$A$28="Endurance — Luc Léger (palier)")*(Barèmes!$B$6:$B$28=H289)*(Barèmes!$C$6:$C$28=IF(H289="6ème","Mixte",G289)))=0),"",IF(SUMPRODUCT((Barèmes!$A$6:$A$28="Endurance — Luc Léger (palier)")*(Barèmes!$B$6:$B$28=H289)*(Barèmes!$C$6:$C$28=IF(H289="6ème","Mixte",G289))*(Barèmes!$J$6:$J$28="+"))&gt;0,IF(J289&lt;=SUMIFS(Barèmes!$F$6:$F$28,Barèmes!$A$6:$A$28,"Endurance — Luc Léger (palier)",Barèmes!$B$6:$B$28,H289,Barèmes!$C$6:$C$28,IF(H289="6ème","Mixte",G289)),Barèmes!$B$2,IF(J289&lt;=SUMIFS(Barèmes!$G$6:$G$28,Barèmes!$A$6:$A$28,"Endurance — Luc Léger (palier)",Barèmes!$B$6:$B$28,H289,Barèmes!$C$6:$C$28,IF(H289="6ème","Mixte",G289)),Barèmes!$C$2,IF(J289&lt;=SUMIFS(Barèmes!$H$6:$H$28,Barèmes!$A$6:$A$28,"Endurance — Luc Léger (palier)",Barèmes!$B$6:$B$28,H289,Barèmes!$C$6:$C$28,IF(H289="6ème","Mixte",G289)),Barèmes!$D$2,IF(J289&lt;=SUMIFS(Barèmes!$I$6:$I$28,Barèmes!$A$6:$A$28,"Endurance — Luc Léger (palier)",Barèmes!$B$6:$B$28,H289,Barèmes!$C$6:$C$28,IF(H289="6ème","Mixte",G289)),Barèmes!$E$2,Barèmes!$F$2)))),IF(J289&gt;=SUMIFS(Barèmes!$F$6:$F$28,Barèmes!$A$6:$A$28,"Endurance — Luc Léger (palier)",Barèmes!$B$6:$B$28,H289,Barèmes!$C$6:$C$28,IF(H289="6ème","Mixte",G289)),Barèmes!$B$2,IF(J289&gt;=SUMIFS(Barèmes!$G$6:$G$28,Barèmes!$A$6:$A$28,"Endurance — Luc Léger (palier)",Barèmes!$B$6:$B$28,H289,Barèmes!$C$6:$C$28,IF(H289="6ème","Mixte",G289)),Barèmes!$C$2,IF(J289&gt;=SUMIFS(Barèmes!$H$6:$H$28,Barèmes!$A$6:$A$28,"Endurance — Luc Léger (palier)",Barèmes!$B$6:$B$28,H289,Barèmes!$C$6:$C$28,IF(H289="6ème","Mixte",G289)),Barèmes!$D$2,IF(J289&gt;=SUMIFS(Barèmes!$I$6:$I$28,Barèmes!$A$6:$A$28,"Endurance — Luc Léger (palier)",Barèmes!$B$6:$B$28,H289,Barèmes!$C$6:$C$28,IF(H289="6ème","Mixte",G289)),Barèmes!$E$2,Barèmes!$F$2))))))</f>
        <v/>
      </c>
      <c r="O289" s="22"/>
      <c r="P289" s="23" t="str">
        <f>IF(OR(O289="",SUMPRODUCT((Barèmes!$A$6:$A$28="Force bas du corps — Saut en longueur (m)")*(Barèmes!$B$6:$B$28=H289)*(Barèmes!$C$6:$C$28=IF(H289="6ème","Mixte",G289)))=0),"",IF(SUMPRODUCT((Barèmes!$A$6:$A$28="Force bas du corps — Saut en longueur (m)")*(Barèmes!$B$6:$B$28=H289)*(Barèmes!$C$6:$C$28=IF(H289="6ème","Mixte",G289))*(Barèmes!$J$6:$J$28="+"))&gt;0,IF(O289&lt;=SUMIFS(Barèmes!$D$6:$D$28,Barèmes!$A$6:$A$28,"Force bas du corps — Saut en longueur (m)",Barèmes!$B$6:$B$28,H289,Barèmes!$C$6:$C$28,IF(H289="6ème","Mixte",G289)),"à besoin",IF(O289&lt;=SUMIFS(Barèmes!$E$6:$E$28,Barèmes!$A$6:$A$28,"Force bas du corps — Saut en longueur (m)",Barèmes!$B$6:$B$28,H289,Barèmes!$C$6:$C$28,IF(H289="6ème","Mixte",G289)),"fragile","satisfaisant")),IF(O289&gt;=SUMIFS(Barèmes!$D$6:$D$28,Barèmes!$A$6:$A$28,"Force bas du corps — Saut en longueur (m)",Barèmes!$B$6:$B$28,H289,Barèmes!$C$6:$C$28,IF(H289="6ème","Mixte",G289)),"à besoin",IF(O289&gt;=SUMIFS(Barèmes!$E$6:$E$28,Barèmes!$A$6:$A$28,"Force bas du corps — Saut en longueur (m)",Barèmes!$B$6:$B$28,H289,Barèmes!$C$6:$C$28,IF(H289="6ème","Mixte",G289)),"fragile","satisfaisant"))))</f>
        <v/>
      </c>
      <c r="Q289" s="23" t="str">
        <f>IF(OR(O289="",SUMPRODUCT((Barèmes!$A$6:$A$28="Force bas du corps — Saut en longueur (m)")*(Barèmes!$B$6:$B$28=H289)*(Barèmes!$C$6:$C$28=IF(H289="6ème","Mixte",G289)))=0),"",IF(SUMPRODUCT((Barèmes!$A$6:$A$28="Force bas du corps — Saut en longueur (m)")*(Barèmes!$B$6:$B$28=H289)*(Barèmes!$C$6:$C$28=IF(H289="6ème","Mixte",G289))*(Barèmes!$J$6:$J$28="+"))&gt;0,IF(O289&lt;=SUMIFS(Barèmes!$F$6:$F$28,Barèmes!$A$6:$A$28,"Force bas du corps — Saut en longueur (m)",Barèmes!$B$6:$B$28,H289,Barèmes!$C$6:$C$28,IF(H289="6ème","Mixte",G289)),Barèmes!$B$2,IF(O289&lt;=SUMIFS(Barèmes!$G$6:$G$28,Barèmes!$A$6:$A$28,"Force bas du corps — Saut en longueur (m)",Barèmes!$B$6:$B$28,H289,Barèmes!$C$6:$C$28,IF(H289="6ème","Mixte",G289)),Barèmes!$C$2,IF(O289&lt;=SUMIFS(Barèmes!$H$6:$H$28,Barèmes!$A$6:$A$28,"Force bas du corps — Saut en longueur (m)",Barèmes!$B$6:$B$28,H289,Barèmes!$C$6:$C$28,IF(H289="6ème","Mixte",G289)),Barèmes!$D$2,IF(O289&lt;=SUMIFS(Barèmes!$I$6:$I$28,Barèmes!$A$6:$A$28,"Force bas du corps — Saut en longueur (m)",Barèmes!$B$6:$B$28,H289,Barèmes!$C$6:$C$28,IF(H289="6ème","Mixte",G289)),Barèmes!$E$2,Barèmes!$F$2)))),IF(O289&gt;=SUMIFS(Barèmes!$F$6:$F$28,Barèmes!$A$6:$A$28,"Force bas du corps — Saut en longueur (m)",Barèmes!$B$6:$B$28,H289,Barèmes!$C$6:$C$28,IF(H289="6ème","Mixte",G289)),Barèmes!$B$2,IF(O289&gt;=SUMIFS(Barèmes!$G$6:$G$28,Barèmes!$A$6:$A$28,"Force bas du corps — Saut en longueur (m)",Barèmes!$B$6:$B$28,H289,Barèmes!$C$6:$C$28,IF(H289="6ème","Mixte",G289)),Barèmes!$C$2,IF(O289&gt;=SUMIFS(Barèmes!$H$6:$H$28,Barèmes!$A$6:$A$28,"Force bas du corps — Saut en longueur (m)",Barèmes!$B$6:$B$28,H289,Barèmes!$C$6:$C$28,IF(H289="6ème","Mixte",G289)),Barèmes!$D$2,IF(O289&gt;=SUMIFS(Barèmes!$I$6:$I$28,Barèmes!$A$6:$A$28,"Force bas du corps — Saut en longueur (m)",Barèmes!$B$6:$B$28,H289,Barèmes!$C$6:$C$28,IF(H289="6ème","Mixte",G289)),Barèmes!$E$2,Barèmes!$F$2))))))</f>
        <v/>
      </c>
      <c r="R289" s="22"/>
      <c r="S289" s="24" t="str">
        <f>IF(OR(R289="",SUMPRODUCT((Barèmes!$A$6:$A$28="Vitesse — 30 m (s)")*(Barèmes!$B$6:$B$28=H289)*(Barèmes!$C$6:$C$28=IF(H289="6ème","Mixte",G289)))=0),"",IF(SUMPRODUCT((Barèmes!$A$6:$A$28="Vitesse — 30 m (s)")*(Barèmes!$B$6:$B$28=H289)*(Barèmes!$C$6:$C$28=IF(H289="6ème","Mixte",G289))*(Barèmes!$J$6:$J$28="+"))&gt;0,IF(R289&lt;=SUMIFS(Barèmes!$D$6:$D$28,Barèmes!$A$6:$A$28,"Vitesse — 30 m (s)",Barèmes!$B$6:$B$28,H289,Barèmes!$C$6:$C$28,IF(H289="6ème","Mixte",G289)),"à besoin",IF(R289&lt;=SUMIFS(Barèmes!$E$6:$E$28,Barèmes!$A$6:$A$28,"Vitesse — 30 m (s)",Barèmes!$B$6:$B$28,H289,Barèmes!$C$6:$C$28,IF(H289="6ème","Mixte",G289)),"fragile","satisfaisant")),IF(R289&gt;=SUMIFS(Barèmes!$D$6:$D$28,Barèmes!$A$6:$A$28,"Vitesse — 30 m (s)",Barèmes!$B$6:$B$28,H289,Barèmes!$C$6:$C$28,IF(H289="6ème","Mixte",G289)),"à besoin",IF(R289&gt;=SUMIFS(Barèmes!$E$6:$E$28,Barèmes!$A$6:$A$28,"Vitesse — 30 m (s)",Barèmes!$B$6:$B$28,H289,Barèmes!$C$6:$C$28,IF(H289="6ème","Mixte",G289)),"fragile","satisfaisant"))))</f>
        <v/>
      </c>
      <c r="T289" s="24" t="str">
        <f>IF(OR(R289="",SUMPRODUCT((Barèmes!$A$6:$A$28="Vitesse — 30 m (s)")*(Barèmes!$B$6:$B$28=H289)*(Barèmes!$C$6:$C$28=IF(H289="6ème","Mixte",G289)))=0),"",IF(SUMPRODUCT((Barèmes!$A$6:$A$28="Vitesse — 30 m (s)")*(Barèmes!$B$6:$B$28=H289)*(Barèmes!$C$6:$C$28=IF(H289="6ème","Mixte",G289))*(Barèmes!$J$6:$J$28="+"))&gt;0,IF(R289&lt;=SUMIFS(Barèmes!$F$6:$F$28,Barèmes!$A$6:$A$28,"Vitesse — 30 m (s)",Barèmes!$B$6:$B$28,H289,Barèmes!$C$6:$C$28,IF(H289="6ème","Mixte",G289)),Barèmes!$B$2,IF(R289&lt;=SUMIFS(Barèmes!$G$6:$G$28,Barèmes!$A$6:$A$28,"Vitesse — 30 m (s)",Barèmes!$B$6:$B$28,H289,Barèmes!$C$6:$C$28,IF(H289="6ème","Mixte",G289)),Barèmes!$C$2,IF(R289&lt;=SUMIFS(Barèmes!$H$6:$H$28,Barèmes!$A$6:$A$28,"Vitesse — 30 m (s)",Barèmes!$B$6:$B$28,H289,Barèmes!$C$6:$C$28,IF(H289="6ème","Mixte",G289)),Barèmes!$D$2,IF(R289&lt;=SUMIFS(Barèmes!$I$6:$I$28,Barèmes!$A$6:$A$28,"Vitesse — 30 m (s)",Barèmes!$B$6:$B$28,H289,Barèmes!$C$6:$C$28,IF(H289="6ème","Mixte",G289)),Barèmes!$E$2,Barèmes!$F$2)))),IF(R289&gt;=SUMIFS(Barèmes!$F$6:$F$28,Barèmes!$A$6:$A$28,"Vitesse — 30 m (s)",Barèmes!$B$6:$B$28,H289,Barèmes!$C$6:$C$28,IF(H289="6ème","Mixte",G289)),Barèmes!$B$2,IF(R289&gt;=SUMIFS(Barèmes!$G$6:$G$28,Barèmes!$A$6:$A$28,"Vitesse — 30 m (s)",Barèmes!$B$6:$B$28,H289,Barèmes!$C$6:$C$28,IF(H289="6ème","Mixte",G289)),Barèmes!$C$2,IF(R289&gt;=SUMIFS(Barèmes!$H$6:$H$28,Barèmes!$A$6:$A$28,"Vitesse — 30 m (s)",Barèmes!$B$6:$B$28,H289,Barèmes!$C$6:$C$28,IF(H289="6ème","Mixte",G289)),Barèmes!$D$2,IF(R289&gt;=SUMIFS(Barèmes!$I$6:$I$28,Barèmes!$A$6:$A$28,"Vitesse — 30 m (s)",Barèmes!$B$6:$B$28,H289,Barèmes!$C$6:$C$28,IF(H289="6ème","Mixte",G289)),Barèmes!$E$2,Barèmes!$F$2))))))</f>
        <v/>
      </c>
      <c r="U289" s="22"/>
      <c r="V289" s="25" t="str">
        <f>IF(OR(U289="",SUMPRODUCT((Barèmes!$A$6:$A$28="Vitesse — 50 m (s)")*(Barèmes!$B$6:$B$28=H289)*(Barèmes!$C$6:$C$28=IF(H289="6ème","Mixte",G289)))=0),"",IF(SUMPRODUCT((Barèmes!$A$6:$A$28="Vitesse — 50 m (s)")*(Barèmes!$B$6:$B$28=H289)*(Barèmes!$C$6:$C$28=IF(H289="6ème","Mixte",G289))*(Barèmes!$J$6:$J$28="+"))&gt;0,IF(U289&lt;=SUMIFS(Barèmes!$D$6:$D$28,Barèmes!$A$6:$A$28,"Vitesse — 50 m (s)",Barèmes!$B$6:$B$28,H289,Barèmes!$C$6:$C$28,IF(H289="6ème","Mixte",G289)),"à besoin",IF(U289&lt;=SUMIFS(Barèmes!$E$6:$E$28,Barèmes!$A$6:$A$28,"Vitesse — 50 m (s)",Barèmes!$B$6:$B$28,H289,Barèmes!$C$6:$C$28,IF(H289="6ème","Mixte",G289)),"fragile","satisfaisant")),IF(U289&gt;=SUMIFS(Barèmes!$D$6:$D$28,Barèmes!$A$6:$A$28,"Vitesse — 50 m (s)",Barèmes!$B$6:$B$28,H289,Barèmes!$C$6:$C$28,IF(H289="6ème","Mixte",G289)),"à besoin",IF(U289&gt;=SUMIFS(Barèmes!$E$6:$E$28,Barèmes!$A$6:$A$28,"Vitesse — 50 m (s)",Barèmes!$B$6:$B$28,H289,Barèmes!$C$6:$C$28,IF(H289="6ème","Mixte",G289)),"fragile","satisfaisant"))))</f>
        <v/>
      </c>
      <c r="W289" s="25" t="str">
        <f>IF(OR(U289="",SUMPRODUCT((Barèmes!$A$6:$A$28="Vitesse — 50 m (s)")*(Barèmes!$B$6:$B$28=H289)*(Barèmes!$C$6:$C$28=IF(H289="6ème","Mixte",G289)))=0),"",IF(SUMPRODUCT((Barèmes!$A$6:$A$28="Vitesse — 50 m (s)")*(Barèmes!$B$6:$B$28=H289)*(Barèmes!$C$6:$C$28=IF(H289="6ème","Mixte",G289))*(Barèmes!$J$6:$J$28="+"))&gt;0,IF(U289&lt;=SUMIFS(Barèmes!$F$6:$F$28,Barèmes!$A$6:$A$28,"Vitesse — 50 m (s)",Barèmes!$B$6:$B$28,H289,Barèmes!$C$6:$C$28,IF(H289="6ème","Mixte",G289)),Barèmes!$B$2,IF(U289&lt;=SUMIFS(Barèmes!$G$6:$G$28,Barèmes!$A$6:$A$28,"Vitesse — 50 m (s)",Barèmes!$B$6:$B$28,H289,Barèmes!$C$6:$C$28,IF(H289="6ème","Mixte",G289)),Barèmes!$C$2,IF(U289&lt;=SUMIFS(Barèmes!$H$6:$H$28,Barèmes!$A$6:$A$28,"Vitesse — 50 m (s)",Barèmes!$B$6:$B$28,H289,Barèmes!$C$6:$C$28,IF(H289="6ème","Mixte",G289)),Barèmes!$D$2,IF(U289&lt;=SUMIFS(Barèmes!$I$6:$I$28,Barèmes!$A$6:$A$28,"Vitesse — 50 m (s)",Barèmes!$B$6:$B$28,H289,Barèmes!$C$6:$C$28,IF(H289="6ème","Mixte",G289)),Barèmes!$E$2,Barèmes!$F$2)))),IF(U289&gt;=SUMIFS(Barèmes!$F$6:$F$28,Barèmes!$A$6:$A$28,"Vitesse — 50 m (s)",Barèmes!$B$6:$B$28,H289,Barèmes!$C$6:$C$28,IF(H289="6ème","Mixte",G289)),Barèmes!$B$2,IF(U289&gt;=SUMIFS(Barèmes!$G$6:$G$28,Barèmes!$A$6:$A$28,"Vitesse — 50 m (s)",Barèmes!$B$6:$B$28,H289,Barèmes!$C$6:$C$28,IF(H289="6ème","Mixte",G289)),Barèmes!$C$2,IF(U289&gt;=SUMIFS(Barèmes!$H$6:$H$28,Barèmes!$A$6:$A$28,"Vitesse — 50 m (s)",Barèmes!$B$6:$B$28,H289,Barèmes!$C$6:$C$28,IF(H289="6ème","Mixte",G289)),Barèmes!$D$2,IF(U289&gt;=SUMIFS(Barèmes!$I$6:$I$28,Barèmes!$A$6:$A$28,"Vitesse — 50 m (s)",Barèmes!$B$6:$B$28,H289,Barèmes!$C$6:$C$28,IF(H289="6ème","Mixte",G289)),Barèmes!$E$2,Barèmes!$F$2))))))</f>
        <v/>
      </c>
      <c r="X289" s="18"/>
      <c r="Y289" s="26" t="str" cm="1">
        <f t="array" ref="Y289">IF(OR(X289="",SUMPRODUCT((Barèmes!$A$6:$A$28="Souplesse (score 1-5)")*(Barèmes!$B$6:$B$28=H289)*(Barèmes!$C$6:$C$28=IF(H289="6ème","Mixte",G289)))=0),"",IF(SUMPRODUCT((Barèmes!$A$6:$A$28="Souplesse (score 1-5)")*(Barèmes!$B$6:$B$28=H289)*(Barèmes!$C$6:$C$28=IF(H289="6ème","Mixte",G289))*(Barèmes!$J$6:$J$28="+"))&gt;0,IF(X289&lt;=SUMIFS(Barèmes!$D$6:$D$28,Barèmes!$A$6:$A$28,"Souplesse (score 1-5)",Barèmes!$B$6:$B$28,H289,Barèmes!$C$6:$C$28,IF(H289="6ème","Mixte",G289)),"à besoin",IF(X289&lt;=SUMIFS(Barèmes!$E$6:$E$28,Barèmes!$A$6:$A$28,"Souplesse (score 1-5)",Barèmes!$B$6:$B$28,H289,Barèmes!$C$6:$C$28,IF(H289="6ème","Mixte",G289)),"fragile","satisfaisant")),IF(X289&gt;=SUMIFS(Barèmes!$D$6:$D$28,Barèmes!$A$6:$A$28,"Souplesse (score 1-5)",Barèmes!$B$6:$B$28,H289,Barèmes!$C$6:$C$28,IF(H289="6ème","Mixte",G289)),"à besoin",IF(X289&gt;=SUMIFS(Barèmes!$E$6:$E$28,Barèmes!$A$6:$A$28,"Souplesse (score 1-5)",Barèmes!$B$6:$B$28,H289,Barèmes!$C$6:$C$28,IF(H289="6ème","Mixte",G289)),"fragile","satisfaisant"))))</f>
        <v/>
      </c>
      <c r="Z289" s="26" t="str" cm="1">
        <f t="array" ref="Z289">IF(OR(X289="",SUMPRODUCT((Barèmes!$A$6:$A$28="Souplesse (score 1-5)")*(Barèmes!$B$6:$B$28=H289)*(Barèmes!$C$6:$C$28=IF(H289="6ème","Mixte",G289)))=0),"",IF(SUMPRODUCT((Barèmes!$A$6:$A$28="Souplesse (score 1-5)")*(Barèmes!$B$6:$B$28=H289)*(Barèmes!$C$6:$C$28=IF(H289="6ème","Mixte",G289))*(Barèmes!$J$6:$J$28="+"))&gt;0,IF(X289&lt;=SUMIFS(Barèmes!$F$6:$F$28,Barèmes!$A$6:$A$28,"Souplesse (score 1-5)",Barèmes!$B$6:$B$28,H289,Barèmes!$C$6:$C$28,IF(H289="6ème","Mixte",G289)),Barèmes!$B$2,IF(X289&lt;=SUMIFS(Barèmes!$G$6:$G$28,Barèmes!$A$6:$A$28,"Souplesse (score 1-5)",Barèmes!$B$6:$B$28,H289,Barèmes!$C$6:$C$28,IF(H289="6ème","Mixte",G289)),Barèmes!$C$2,IF(X289&lt;=SUMIFS(Barèmes!$H$6:$H$28,Barèmes!$A$6:$A$28,"Souplesse (score 1-5)",Barèmes!$B$6:$B$28,H289,Barèmes!$C$6:$C$28,IF(H289="6ème","Mixte",G289)),Barèmes!$D$2,IF(X289&lt;=SUMIFS(Barèmes!$I$6:$I$28,Barèmes!$A$6:$A$28,"Souplesse (score 1-5)",Barèmes!$B$6:$B$28,H289,Barèmes!$C$6:$C$28,IF(H289="6ème","Mixte",G289)),Barèmes!$E$2,Barèmes!$F$2)))),IF(X289&gt;=SUMIFS(Barèmes!$F$6:$F$28,Barèmes!$A$6:$A$28,"Souplesse (score 1-5)",Barèmes!$B$6:$B$28,H289,Barèmes!$C$6:$C$28,IF(H289="6ème","Mixte",G289)),Barèmes!$B$2,IF(X289&gt;=SUMIFS(Barèmes!$G$6:$G$28,Barèmes!$A$6:$A$28,"Souplesse (score 1-5)",Barèmes!$B$6:$B$28,H289,Barèmes!$C$6:$C$28,IF(H289="6ème","Mixte",G289)),Barèmes!$C$2,IF(X289&gt;=SUMIFS(Barèmes!$H$6:$H$28,Barèmes!$A$6:$A$28,"Souplesse (score 1-5)",Barèmes!$B$6:$B$28,H289,Barèmes!$C$6:$C$28,IF(H289="6ème","Mixte",G289)),Barèmes!$D$2,IF(X289&gt;=SUMIFS(Barèmes!$I$6:$I$28,Barèmes!$A$6:$A$28,"Souplesse (score 1-5)",Barèmes!$B$6:$B$28,H289,Barèmes!$C$6:$C$28,IF(H289="6ème","Mixte",G289)),Barèmes!$E$2,Barèmes!$F$2))))))</f>
        <v/>
      </c>
      <c r="AA289" s="22"/>
      <c r="AB289" s="27" t="str">
        <f>IF(OR(AA289="",SUMPRODUCT((Barèmes!$A$6:$A$28="Agilité — T-test 974 (s)")*(Barèmes!$B$6:$B$28=H289)*(Barèmes!$C$6:$C$28=IF(H289="6ème","Mixte",G289)))=0),"",IF(SUMPRODUCT((Barèmes!$A$6:$A$28="Agilité — T-test 974 (s)")*(Barèmes!$B$6:$B$28=H289)*(Barèmes!$C$6:$C$28=IF(H289="6ème","Mixte",G289))*(Barèmes!$J$6:$J$28="+"))&gt;0,IF(AA289&lt;=SUMIFS(Barèmes!$D$6:$D$28,Barèmes!$A$6:$A$28,"Agilité — T-test 974 (s)",Barèmes!$B$6:$B$28,H289,Barèmes!$C$6:$C$28,IF(H289="6ème","Mixte",G289)),"à besoin",IF(AA289&lt;=SUMIFS(Barèmes!$E$6:$E$28,Barèmes!$A$6:$A$28,"Agilité — T-test 974 (s)",Barèmes!$B$6:$B$28,H289,Barèmes!$C$6:$C$28,IF(H289="6ème","Mixte",G289)),"fragile","satisfaisant")),IF(AA289&gt;=SUMIFS(Barèmes!$D$6:$D$28,Barèmes!$A$6:$A$28,"Agilité — T-test 974 (s)",Barèmes!$B$6:$B$28,H289,Barèmes!$C$6:$C$28,IF(H289="6ème","Mixte",G289)),"à besoin",IF(AA289&gt;=SUMIFS(Barèmes!$E$6:$E$28,Barèmes!$A$6:$A$28,"Agilité — T-test 974 (s)",Barèmes!$B$6:$B$28,H289,Barèmes!$C$6:$C$28,IF(H289="6ème","Mixte",G289)),"fragile","satisfaisant"))))</f>
        <v/>
      </c>
      <c r="AC289" s="27" t="str">
        <f>IF(OR(AA289="",SUMPRODUCT((Barèmes!$A$6:$A$28="Agilité — T-test 974 (s)")*(Barèmes!$B$6:$B$28=H289)*(Barèmes!$C$6:$C$28=IF(H289="6ème","Mixte",G289)))=0),"",IF(SUMPRODUCT((Barèmes!$A$6:$A$28="Agilité — T-test 974 (s)")*(Barèmes!$B$6:$B$28=H289)*(Barèmes!$C$6:$C$28=IF(H289="6ème","Mixte",G289))*(Barèmes!$J$6:$J$28="+"))&gt;0,IF(AA289&lt;=SUMIFS(Barèmes!$F$6:$F$28,Barèmes!$A$6:$A$28,"Agilité — T-test 974 (s)",Barèmes!$B$6:$B$28,H289,Barèmes!$C$6:$C$28,IF(H289="6ème","Mixte",G289)),Barèmes!$B$2,IF(AA289&lt;=SUMIFS(Barèmes!$G$6:$G$28,Barèmes!$A$6:$A$28,"Agilité — T-test 974 (s)",Barèmes!$B$6:$B$28,H289,Barèmes!$C$6:$C$28,IF(H289="6ème","Mixte",G289)),Barèmes!$C$2,IF(AA289&lt;=SUMIFS(Barèmes!$H$6:$H$28,Barèmes!$A$6:$A$28,"Agilité — T-test 974 (s)",Barèmes!$B$6:$B$28,H289,Barèmes!$C$6:$C$28,IF(H289="6ème","Mixte",G289)),Barèmes!$D$2,IF(AA289&lt;=SUMIFS(Barèmes!$I$6:$I$28,Barèmes!$A$6:$A$28,"Agilité — T-test 974 (s)",Barèmes!$B$6:$B$28,H289,Barèmes!$C$6:$C$28,IF(H289="6ème","Mixte",G289)),Barèmes!$E$2,Barèmes!$F$2)))),IF(AA289&gt;=SUMIFS(Barèmes!$F$6:$F$28,Barèmes!$A$6:$A$28,"Agilité — T-test 974 (s)",Barèmes!$B$6:$B$28,H289,Barèmes!$C$6:$C$28,IF(H289="6ème","Mixte",G289)),Barèmes!$B$2,IF(AA289&gt;=SUMIFS(Barèmes!$G$6:$G$28,Barèmes!$A$6:$A$28,"Agilité — T-test 974 (s)",Barèmes!$B$6:$B$28,H289,Barèmes!$C$6:$C$28,IF(H289="6ème","Mixte",G289)),Barèmes!$C$2,IF(AA289&gt;=SUMIFS(Barèmes!$H$6:$H$28,Barèmes!$A$6:$A$28,"Agilité — T-test 974 (s)",Barèmes!$B$6:$B$28,H289,Barèmes!$C$6:$C$28,IF(H289="6ème","Mixte",G289)),Barèmes!$D$2,IF(AA289&gt;=SUMIFS(Barèmes!$I$6:$I$28,Barèmes!$A$6:$A$28,"Agilité — T-test 974 (s)",Barèmes!$B$6:$B$28,H289,Barèmes!$C$6:$C$28,IF(H289="6ème","Mixte",G289)),Barèmes!$E$2,Barèmes!$F$2))))))</f>
        <v/>
      </c>
      <c r="AD289" s="28" t="str">
        <f t="shared" si="34"/>
        <v/>
      </c>
      <c r="AE289" s="29" t="str">
        <f t="shared" si="35"/>
        <v/>
      </c>
      <c r="AF289" s="30" t="str">
        <f>IF(OR(AD289="",SUMPRODUCT((Barèmes!$A$6:$A$28="Surcoût d'agilité (s) — technique")*(Barèmes!$B$6:$B$28=H289)*(Barèmes!$C$6:$C$28=IF(H289="6ème","Mixte",G289)))=0),"",IF(SUMPRODUCT((Barèmes!$A$6:$A$28="Surcoût d'agilité (s) — technique")*(Barèmes!$B$6:$B$28=H289)*(Barèmes!$C$6:$C$28=IF(H289="6ème","Mixte",G289))*(Barèmes!$J$6:$J$28="+"))&gt;0,IF(AD289&lt;=SUMIFS(Barèmes!$D$6:$D$28,Barèmes!$A$6:$A$28,"Surcoût d'agilité (s) — technique",Barèmes!$B$6:$B$28,H289,Barèmes!$C$6:$C$28,IF(H289="6ème","Mixte",G289)),"à besoin",IF(AD289&lt;=SUMIFS(Barèmes!$E$6:$E$28,Barèmes!$A$6:$A$28,"Surcoût d'agilité (s) — technique",Barèmes!$B$6:$B$28,H289,Barèmes!$C$6:$C$28,IF(H289="6ème","Mixte",G289)),"fragile","satisfaisant")),IF(AD289&gt;=SUMIFS(Barèmes!$D$6:$D$28,Barèmes!$A$6:$A$28,"Surcoût d'agilité (s) — technique",Barèmes!$B$6:$B$28,H289,Barèmes!$C$6:$C$28,IF(H289="6ème","Mixte",G289)),"à besoin",IF(AD289&gt;=SUMIFS(Barèmes!$E$6:$E$28,Barèmes!$A$6:$A$28,"Surcoût d'agilité (s) — technique",Barèmes!$B$6:$B$28,H289,Barèmes!$C$6:$C$28,IF(H289="6ème","Mixte",G289)),"fragile","satisfaisant"))))</f>
        <v/>
      </c>
      <c r="AG289" s="30" t="str">
        <f>IF(OR(AD289="",SUMPRODUCT((Barèmes!$A$6:$A$28="Surcoût d'agilité (s) — technique")*(Barèmes!$B$6:$B$28=H289)*(Barèmes!$C$6:$C$28=IF(H289="6ème","Mixte",G289)))=0),"",IF(SUMPRODUCT((Barèmes!$A$6:$A$28="Surcoût d'agilité (s) — technique")*(Barèmes!$B$6:$B$28=H289)*(Barèmes!$C$6:$C$28=IF(H289="6ème","Mixte",G289))*(Barèmes!$J$6:$J$28="+"))&gt;0,IF(AD289&lt;=SUMIFS(Barèmes!$F$6:$F$28,Barèmes!$A$6:$A$28,"Surcoût d'agilité (s) — technique",Barèmes!$B$6:$B$28,H289,Barèmes!$C$6:$C$28,IF(H289="6ème","Mixte",G289)),Barèmes!$B$2,IF(AD289&lt;=SUMIFS(Barèmes!$G$6:$G$28,Barèmes!$A$6:$A$28,"Surcoût d'agilité (s) — technique",Barèmes!$B$6:$B$28,H289,Barèmes!$C$6:$C$28,IF(H289="6ème","Mixte",G289)),Barèmes!$C$2,IF(AD289&lt;=SUMIFS(Barèmes!$H$6:$H$28,Barèmes!$A$6:$A$28,"Surcoût d'agilité (s) — technique",Barèmes!$B$6:$B$28,H289,Barèmes!$C$6:$C$28,IF(H289="6ème","Mixte",G289)),Barèmes!$D$2,IF(AD289&lt;=SUMIFS(Barèmes!$I$6:$I$28,Barèmes!$A$6:$A$28,"Surcoût d'agilité (s) — technique",Barèmes!$B$6:$B$28,H289,Barèmes!$C$6:$C$28,IF(H289="6ème","Mixte",G289)),Barèmes!$E$2,Barèmes!$F$2)))),IF(AD289&gt;=SUMIFS(Barèmes!$F$6:$F$28,Barèmes!$A$6:$A$28,"Surcoût d'agilité (s) — technique",Barèmes!$B$6:$B$28,H289,Barèmes!$C$6:$C$28,IF(H289="6ème","Mixte",G289)),Barèmes!$B$2,IF(AD289&gt;=SUMIFS(Barèmes!$G$6:$G$28,Barèmes!$A$6:$A$28,"Surcoût d'agilité (s) — technique",Barèmes!$B$6:$B$28,H289,Barèmes!$C$6:$C$28,IF(H289="6ème","Mixte",G289)),Barèmes!$C$2,IF(AD289&gt;=SUMIFS(Barèmes!$H$6:$H$28,Barèmes!$A$6:$A$28,"Surcoût d'agilité (s) — technique",Barèmes!$B$6:$B$28,H289,Barèmes!$C$6:$C$28,IF(H289="6ème","Mixte",G289)),Barèmes!$D$2,IF(AD289&gt;=SUMIFS(Barèmes!$I$6:$I$28,Barèmes!$A$6:$A$28,"Surcoût d'agilité (s) — technique",Barèmes!$B$6:$B$28,H289,Barèmes!$C$6:$C$28,IF(H289="6ème","Mixte",G289)),Barèmes!$E$2,Barèmes!$F$2))))))</f>
        <v/>
      </c>
      <c r="AH289" s="31" t="str">
        <f>IF((IF(N289="",0,1)+IF(Q289="",0,1)+IF(W289="",0,1)+IF(Z289="",0,1)+IF(AC289="",0,1))=0,"",3*IF(N289=Barèmes!$B$2,1,IF(N289=Barèmes!$C$2,2,IF(N289=Barèmes!$D$2,3,IF(N289=Barèmes!$E$2,4,IF(N289=Barèmes!$F$2,5,0)))))+3*IF(Q289=Barèmes!$B$2,1,IF(Q289=Barèmes!$C$2,2,IF(Q289=Barèmes!$D$2,3,IF(Q289=Barèmes!$E$2,4,IF(Q289=Barèmes!$F$2,5,0)))))+2*IF(W289=Barèmes!$B$2,1,IF(W289=Barèmes!$C$2,2,IF(W289=Barèmes!$D$2,3,IF(W289=Barèmes!$E$2,4,IF(W289=Barèmes!$F$2,5,0)))))+1*IF(Z289=Barèmes!$B$2,1,IF(Z289=Barèmes!$C$2,2,IF(Z289=Barèmes!$D$2,3,IF(Z289=Barèmes!$E$2,4,IF(Z289=Barèmes!$F$2,5,0)))))+1*IF(AC289=Barèmes!$B$2,1,IF(AC289=Barèmes!$C$2,2,IF(AC289=Barèmes!$D$2,3,IF(AC289=Barèmes!$E$2,4,IF(AC289=Barèmes!$F$2,5,0))))))</f>
        <v/>
      </c>
      <c r="AI289" s="31"/>
      <c r="AJ289" s="32" t="str">
        <f>IFERROR(INDEX(Croissance!$B$5:$B$604,MATCH(A289,Croissance!$A$5:$A$604,0)),"")</f>
        <v/>
      </c>
      <c r="AK289" s="32" t="str">
        <f>IFERROR(INDEX(Croissance!$C$5:$C$604,MATCH(A289,Croissance!$A$5:$A$604,0)),"")</f>
        <v/>
      </c>
      <c r="AL289" s="32" t="str">
        <f>IFERROR(INDEX(Croissance!$D$5:$D$604,MATCH(A289,Croissance!$A$5:$A$604,0)),"")</f>
        <v/>
      </c>
      <c r="AM289" s="32" t="str">
        <f>IFERROR(INDEX(Croissance!$E$5:$E$604,MATCH(A289,Croissance!$A$5:$A$604,0)),"")</f>
        <v/>
      </c>
      <c r="AO289" s="33">
        <f t="shared" si="40"/>
        <v>0</v>
      </c>
      <c r="AP289" s="33">
        <f t="shared" si="36"/>
        <v>0</v>
      </c>
      <c r="AQ289" s="33">
        <f>IF(A289="",0,IF(AND(OR('Synthèse classe'!$C$2="Tous",C289='Synthèse classe'!$C$2),OR('Synthèse classe'!$C$3="Toutes",D289='Synthèse classe'!$C$3),OR('Synthèse classe'!$C$4="Toutes",AND('Synthèse classe'!$C$4="Dernière",AP289=1),B289=IFERROR(VALUE('Synthèse classe'!$C$4),0))),1,0))</f>
        <v>0</v>
      </c>
      <c r="AR289" s="34" t="str">
        <f t="shared" si="37"/>
        <v/>
      </c>
    </row>
    <row r="290" spans="1:44" x14ac:dyDescent="0.2">
      <c r="A290" s="17" t="str">
        <f t="shared" si="33"/>
        <v/>
      </c>
      <c r="B290" s="18"/>
      <c r="C290" s="19"/>
      <c r="D290" s="19"/>
      <c r="E290" s="19"/>
      <c r="F290" s="19"/>
      <c r="G290" s="19"/>
      <c r="H290" s="17" t="str">
        <f t="shared" si="38"/>
        <v/>
      </c>
      <c r="I290" s="20"/>
      <c r="J290" s="18"/>
      <c r="K290" s="19"/>
      <c r="L290" s="21" t="str">
        <f t="shared" si="39"/>
        <v/>
      </c>
      <c r="M290" s="21" t="str">
        <f>IF(OR(J290="",SUMPRODUCT((Barèmes!$A$6:$A$28="Endurance — Luc Léger (palier)")*(Barèmes!$B$6:$B$28=H290)*(Barèmes!$C$6:$C$28=IF(H290="6ème","Mixte",G290)))=0),"",IF(SUMPRODUCT((Barèmes!$A$6:$A$28="Endurance — Luc Léger (palier)")*(Barèmes!$B$6:$B$28=H290)*(Barèmes!$C$6:$C$28=IF(H290="6ème","Mixte",G290))*(Barèmes!$J$6:$J$28="+"))&gt;0,IF(J290&lt;=SUMIFS(Barèmes!$D$6:$D$28,Barèmes!$A$6:$A$28,"Endurance — Luc Léger (palier)",Barèmes!$B$6:$B$28,H290,Barèmes!$C$6:$C$28,IF(H290="6ème","Mixte",G290)),"à besoin",IF(J290&lt;=SUMIFS(Barèmes!$E$6:$E$28,Barèmes!$A$6:$A$28,"Endurance — Luc Léger (palier)",Barèmes!$B$6:$B$28,H290,Barèmes!$C$6:$C$28,IF(H290="6ème","Mixte",G290)),"fragile","satisfaisant")),IF(J290&gt;=SUMIFS(Barèmes!$D$6:$D$28,Barèmes!$A$6:$A$28,"Endurance — Luc Léger (palier)",Barèmes!$B$6:$B$28,H290,Barèmes!$C$6:$C$28,IF(H290="6ème","Mixte",G290)),"à besoin",IF(J290&gt;=SUMIFS(Barèmes!$E$6:$E$28,Barèmes!$A$6:$A$28,"Endurance — Luc Léger (palier)",Barèmes!$B$6:$B$28,H290,Barèmes!$C$6:$C$28,IF(H290="6ème","Mixte",G290)),"fragile","satisfaisant"))))</f>
        <v/>
      </c>
      <c r="N290" s="21" t="str">
        <f>IF(OR(J290="",SUMPRODUCT((Barèmes!$A$6:$A$28="Endurance — Luc Léger (palier)")*(Barèmes!$B$6:$B$28=H290)*(Barèmes!$C$6:$C$28=IF(H290="6ème","Mixte",G290)))=0),"",IF(SUMPRODUCT((Barèmes!$A$6:$A$28="Endurance — Luc Léger (palier)")*(Barèmes!$B$6:$B$28=H290)*(Barèmes!$C$6:$C$28=IF(H290="6ème","Mixte",G290))*(Barèmes!$J$6:$J$28="+"))&gt;0,IF(J290&lt;=SUMIFS(Barèmes!$F$6:$F$28,Barèmes!$A$6:$A$28,"Endurance — Luc Léger (palier)",Barèmes!$B$6:$B$28,H290,Barèmes!$C$6:$C$28,IF(H290="6ème","Mixte",G290)),Barèmes!$B$2,IF(J290&lt;=SUMIFS(Barèmes!$G$6:$G$28,Barèmes!$A$6:$A$28,"Endurance — Luc Léger (palier)",Barèmes!$B$6:$B$28,H290,Barèmes!$C$6:$C$28,IF(H290="6ème","Mixte",G290)),Barèmes!$C$2,IF(J290&lt;=SUMIFS(Barèmes!$H$6:$H$28,Barèmes!$A$6:$A$28,"Endurance — Luc Léger (palier)",Barèmes!$B$6:$B$28,H290,Barèmes!$C$6:$C$28,IF(H290="6ème","Mixte",G290)),Barèmes!$D$2,IF(J290&lt;=SUMIFS(Barèmes!$I$6:$I$28,Barèmes!$A$6:$A$28,"Endurance — Luc Léger (palier)",Barèmes!$B$6:$B$28,H290,Barèmes!$C$6:$C$28,IF(H290="6ème","Mixte",G290)),Barèmes!$E$2,Barèmes!$F$2)))),IF(J290&gt;=SUMIFS(Barèmes!$F$6:$F$28,Barèmes!$A$6:$A$28,"Endurance — Luc Léger (palier)",Barèmes!$B$6:$B$28,H290,Barèmes!$C$6:$C$28,IF(H290="6ème","Mixte",G290)),Barèmes!$B$2,IF(J290&gt;=SUMIFS(Barèmes!$G$6:$G$28,Barèmes!$A$6:$A$28,"Endurance — Luc Léger (palier)",Barèmes!$B$6:$B$28,H290,Barèmes!$C$6:$C$28,IF(H290="6ème","Mixte",G290)),Barèmes!$C$2,IF(J290&gt;=SUMIFS(Barèmes!$H$6:$H$28,Barèmes!$A$6:$A$28,"Endurance — Luc Léger (palier)",Barèmes!$B$6:$B$28,H290,Barèmes!$C$6:$C$28,IF(H290="6ème","Mixte",G290)),Barèmes!$D$2,IF(J290&gt;=SUMIFS(Barèmes!$I$6:$I$28,Barèmes!$A$6:$A$28,"Endurance — Luc Léger (palier)",Barèmes!$B$6:$B$28,H290,Barèmes!$C$6:$C$28,IF(H290="6ème","Mixte",G290)),Barèmes!$E$2,Barèmes!$F$2))))))</f>
        <v/>
      </c>
      <c r="O290" s="22"/>
      <c r="P290" s="23" t="str">
        <f>IF(OR(O290="",SUMPRODUCT((Barèmes!$A$6:$A$28="Force bas du corps — Saut en longueur (m)")*(Barèmes!$B$6:$B$28=H290)*(Barèmes!$C$6:$C$28=IF(H290="6ème","Mixte",G290)))=0),"",IF(SUMPRODUCT((Barèmes!$A$6:$A$28="Force bas du corps — Saut en longueur (m)")*(Barèmes!$B$6:$B$28=H290)*(Barèmes!$C$6:$C$28=IF(H290="6ème","Mixte",G290))*(Barèmes!$J$6:$J$28="+"))&gt;0,IF(O290&lt;=SUMIFS(Barèmes!$D$6:$D$28,Barèmes!$A$6:$A$28,"Force bas du corps — Saut en longueur (m)",Barèmes!$B$6:$B$28,H290,Barèmes!$C$6:$C$28,IF(H290="6ème","Mixte",G290)),"à besoin",IF(O290&lt;=SUMIFS(Barèmes!$E$6:$E$28,Barèmes!$A$6:$A$28,"Force bas du corps — Saut en longueur (m)",Barèmes!$B$6:$B$28,H290,Barèmes!$C$6:$C$28,IF(H290="6ème","Mixte",G290)),"fragile","satisfaisant")),IF(O290&gt;=SUMIFS(Barèmes!$D$6:$D$28,Barèmes!$A$6:$A$28,"Force bas du corps — Saut en longueur (m)",Barèmes!$B$6:$B$28,H290,Barèmes!$C$6:$C$28,IF(H290="6ème","Mixte",G290)),"à besoin",IF(O290&gt;=SUMIFS(Barèmes!$E$6:$E$28,Barèmes!$A$6:$A$28,"Force bas du corps — Saut en longueur (m)",Barèmes!$B$6:$B$28,H290,Barèmes!$C$6:$C$28,IF(H290="6ème","Mixte",G290)),"fragile","satisfaisant"))))</f>
        <v/>
      </c>
      <c r="Q290" s="23" t="str">
        <f>IF(OR(O290="",SUMPRODUCT((Barèmes!$A$6:$A$28="Force bas du corps — Saut en longueur (m)")*(Barèmes!$B$6:$B$28=H290)*(Barèmes!$C$6:$C$28=IF(H290="6ème","Mixte",G290)))=0),"",IF(SUMPRODUCT((Barèmes!$A$6:$A$28="Force bas du corps — Saut en longueur (m)")*(Barèmes!$B$6:$B$28=H290)*(Barèmes!$C$6:$C$28=IF(H290="6ème","Mixte",G290))*(Barèmes!$J$6:$J$28="+"))&gt;0,IF(O290&lt;=SUMIFS(Barèmes!$F$6:$F$28,Barèmes!$A$6:$A$28,"Force bas du corps — Saut en longueur (m)",Barèmes!$B$6:$B$28,H290,Barèmes!$C$6:$C$28,IF(H290="6ème","Mixte",G290)),Barèmes!$B$2,IF(O290&lt;=SUMIFS(Barèmes!$G$6:$G$28,Barèmes!$A$6:$A$28,"Force bas du corps — Saut en longueur (m)",Barèmes!$B$6:$B$28,H290,Barèmes!$C$6:$C$28,IF(H290="6ème","Mixte",G290)),Barèmes!$C$2,IF(O290&lt;=SUMIFS(Barèmes!$H$6:$H$28,Barèmes!$A$6:$A$28,"Force bas du corps — Saut en longueur (m)",Barèmes!$B$6:$B$28,H290,Barèmes!$C$6:$C$28,IF(H290="6ème","Mixte",G290)),Barèmes!$D$2,IF(O290&lt;=SUMIFS(Barèmes!$I$6:$I$28,Barèmes!$A$6:$A$28,"Force bas du corps — Saut en longueur (m)",Barèmes!$B$6:$B$28,H290,Barèmes!$C$6:$C$28,IF(H290="6ème","Mixte",G290)),Barèmes!$E$2,Barèmes!$F$2)))),IF(O290&gt;=SUMIFS(Barèmes!$F$6:$F$28,Barèmes!$A$6:$A$28,"Force bas du corps — Saut en longueur (m)",Barèmes!$B$6:$B$28,H290,Barèmes!$C$6:$C$28,IF(H290="6ème","Mixte",G290)),Barèmes!$B$2,IF(O290&gt;=SUMIFS(Barèmes!$G$6:$G$28,Barèmes!$A$6:$A$28,"Force bas du corps — Saut en longueur (m)",Barèmes!$B$6:$B$28,H290,Barèmes!$C$6:$C$28,IF(H290="6ème","Mixte",G290)),Barèmes!$C$2,IF(O290&gt;=SUMIFS(Barèmes!$H$6:$H$28,Barèmes!$A$6:$A$28,"Force bas du corps — Saut en longueur (m)",Barèmes!$B$6:$B$28,H290,Barèmes!$C$6:$C$28,IF(H290="6ème","Mixte",G290)),Barèmes!$D$2,IF(O290&gt;=SUMIFS(Barèmes!$I$6:$I$28,Barèmes!$A$6:$A$28,"Force bas du corps — Saut en longueur (m)",Barèmes!$B$6:$B$28,H290,Barèmes!$C$6:$C$28,IF(H290="6ème","Mixte",G290)),Barèmes!$E$2,Barèmes!$F$2))))))</f>
        <v/>
      </c>
      <c r="R290" s="22"/>
      <c r="S290" s="24" t="str">
        <f>IF(OR(R290="",SUMPRODUCT((Barèmes!$A$6:$A$28="Vitesse — 30 m (s)")*(Barèmes!$B$6:$B$28=H290)*(Barèmes!$C$6:$C$28=IF(H290="6ème","Mixte",G290)))=0),"",IF(SUMPRODUCT((Barèmes!$A$6:$A$28="Vitesse — 30 m (s)")*(Barèmes!$B$6:$B$28=H290)*(Barèmes!$C$6:$C$28=IF(H290="6ème","Mixte",G290))*(Barèmes!$J$6:$J$28="+"))&gt;0,IF(R290&lt;=SUMIFS(Barèmes!$D$6:$D$28,Barèmes!$A$6:$A$28,"Vitesse — 30 m (s)",Barèmes!$B$6:$B$28,H290,Barèmes!$C$6:$C$28,IF(H290="6ème","Mixte",G290)),"à besoin",IF(R290&lt;=SUMIFS(Barèmes!$E$6:$E$28,Barèmes!$A$6:$A$28,"Vitesse — 30 m (s)",Barèmes!$B$6:$B$28,H290,Barèmes!$C$6:$C$28,IF(H290="6ème","Mixte",G290)),"fragile","satisfaisant")),IF(R290&gt;=SUMIFS(Barèmes!$D$6:$D$28,Barèmes!$A$6:$A$28,"Vitesse — 30 m (s)",Barèmes!$B$6:$B$28,H290,Barèmes!$C$6:$C$28,IF(H290="6ème","Mixte",G290)),"à besoin",IF(R290&gt;=SUMIFS(Barèmes!$E$6:$E$28,Barèmes!$A$6:$A$28,"Vitesse — 30 m (s)",Barèmes!$B$6:$B$28,H290,Barèmes!$C$6:$C$28,IF(H290="6ème","Mixte",G290)),"fragile","satisfaisant"))))</f>
        <v/>
      </c>
      <c r="T290" s="24" t="str">
        <f>IF(OR(R290="",SUMPRODUCT((Barèmes!$A$6:$A$28="Vitesse — 30 m (s)")*(Barèmes!$B$6:$B$28=H290)*(Barèmes!$C$6:$C$28=IF(H290="6ème","Mixte",G290)))=0),"",IF(SUMPRODUCT((Barèmes!$A$6:$A$28="Vitesse — 30 m (s)")*(Barèmes!$B$6:$B$28=H290)*(Barèmes!$C$6:$C$28=IF(H290="6ème","Mixte",G290))*(Barèmes!$J$6:$J$28="+"))&gt;0,IF(R290&lt;=SUMIFS(Barèmes!$F$6:$F$28,Barèmes!$A$6:$A$28,"Vitesse — 30 m (s)",Barèmes!$B$6:$B$28,H290,Barèmes!$C$6:$C$28,IF(H290="6ème","Mixte",G290)),Barèmes!$B$2,IF(R290&lt;=SUMIFS(Barèmes!$G$6:$G$28,Barèmes!$A$6:$A$28,"Vitesse — 30 m (s)",Barèmes!$B$6:$B$28,H290,Barèmes!$C$6:$C$28,IF(H290="6ème","Mixte",G290)),Barèmes!$C$2,IF(R290&lt;=SUMIFS(Barèmes!$H$6:$H$28,Barèmes!$A$6:$A$28,"Vitesse — 30 m (s)",Barèmes!$B$6:$B$28,H290,Barèmes!$C$6:$C$28,IF(H290="6ème","Mixte",G290)),Barèmes!$D$2,IF(R290&lt;=SUMIFS(Barèmes!$I$6:$I$28,Barèmes!$A$6:$A$28,"Vitesse — 30 m (s)",Barèmes!$B$6:$B$28,H290,Barèmes!$C$6:$C$28,IF(H290="6ème","Mixte",G290)),Barèmes!$E$2,Barèmes!$F$2)))),IF(R290&gt;=SUMIFS(Barèmes!$F$6:$F$28,Barèmes!$A$6:$A$28,"Vitesse — 30 m (s)",Barèmes!$B$6:$B$28,H290,Barèmes!$C$6:$C$28,IF(H290="6ème","Mixte",G290)),Barèmes!$B$2,IF(R290&gt;=SUMIFS(Barèmes!$G$6:$G$28,Barèmes!$A$6:$A$28,"Vitesse — 30 m (s)",Barèmes!$B$6:$B$28,H290,Barèmes!$C$6:$C$28,IF(H290="6ème","Mixte",G290)),Barèmes!$C$2,IF(R290&gt;=SUMIFS(Barèmes!$H$6:$H$28,Barèmes!$A$6:$A$28,"Vitesse — 30 m (s)",Barèmes!$B$6:$B$28,H290,Barèmes!$C$6:$C$28,IF(H290="6ème","Mixte",G290)),Barèmes!$D$2,IF(R290&gt;=SUMIFS(Barèmes!$I$6:$I$28,Barèmes!$A$6:$A$28,"Vitesse — 30 m (s)",Barèmes!$B$6:$B$28,H290,Barèmes!$C$6:$C$28,IF(H290="6ème","Mixte",G290)),Barèmes!$E$2,Barèmes!$F$2))))))</f>
        <v/>
      </c>
      <c r="U290" s="22"/>
      <c r="V290" s="25" t="str">
        <f>IF(OR(U290="",SUMPRODUCT((Barèmes!$A$6:$A$28="Vitesse — 50 m (s)")*(Barèmes!$B$6:$B$28=H290)*(Barèmes!$C$6:$C$28=IF(H290="6ème","Mixte",G290)))=0),"",IF(SUMPRODUCT((Barèmes!$A$6:$A$28="Vitesse — 50 m (s)")*(Barèmes!$B$6:$B$28=H290)*(Barèmes!$C$6:$C$28=IF(H290="6ème","Mixte",G290))*(Barèmes!$J$6:$J$28="+"))&gt;0,IF(U290&lt;=SUMIFS(Barèmes!$D$6:$D$28,Barèmes!$A$6:$A$28,"Vitesse — 50 m (s)",Barèmes!$B$6:$B$28,H290,Barèmes!$C$6:$C$28,IF(H290="6ème","Mixte",G290)),"à besoin",IF(U290&lt;=SUMIFS(Barèmes!$E$6:$E$28,Barèmes!$A$6:$A$28,"Vitesse — 50 m (s)",Barèmes!$B$6:$B$28,H290,Barèmes!$C$6:$C$28,IF(H290="6ème","Mixte",G290)),"fragile","satisfaisant")),IF(U290&gt;=SUMIFS(Barèmes!$D$6:$D$28,Barèmes!$A$6:$A$28,"Vitesse — 50 m (s)",Barèmes!$B$6:$B$28,H290,Barèmes!$C$6:$C$28,IF(H290="6ème","Mixte",G290)),"à besoin",IF(U290&gt;=SUMIFS(Barèmes!$E$6:$E$28,Barèmes!$A$6:$A$28,"Vitesse — 50 m (s)",Barèmes!$B$6:$B$28,H290,Barèmes!$C$6:$C$28,IF(H290="6ème","Mixte",G290)),"fragile","satisfaisant"))))</f>
        <v/>
      </c>
      <c r="W290" s="25" t="str">
        <f>IF(OR(U290="",SUMPRODUCT((Barèmes!$A$6:$A$28="Vitesse — 50 m (s)")*(Barèmes!$B$6:$B$28=H290)*(Barèmes!$C$6:$C$28=IF(H290="6ème","Mixte",G290)))=0),"",IF(SUMPRODUCT((Barèmes!$A$6:$A$28="Vitesse — 50 m (s)")*(Barèmes!$B$6:$B$28=H290)*(Barèmes!$C$6:$C$28=IF(H290="6ème","Mixte",G290))*(Barèmes!$J$6:$J$28="+"))&gt;0,IF(U290&lt;=SUMIFS(Barèmes!$F$6:$F$28,Barèmes!$A$6:$A$28,"Vitesse — 50 m (s)",Barèmes!$B$6:$B$28,H290,Barèmes!$C$6:$C$28,IF(H290="6ème","Mixte",G290)),Barèmes!$B$2,IF(U290&lt;=SUMIFS(Barèmes!$G$6:$G$28,Barèmes!$A$6:$A$28,"Vitesse — 50 m (s)",Barèmes!$B$6:$B$28,H290,Barèmes!$C$6:$C$28,IF(H290="6ème","Mixte",G290)),Barèmes!$C$2,IF(U290&lt;=SUMIFS(Barèmes!$H$6:$H$28,Barèmes!$A$6:$A$28,"Vitesse — 50 m (s)",Barèmes!$B$6:$B$28,H290,Barèmes!$C$6:$C$28,IF(H290="6ème","Mixte",G290)),Barèmes!$D$2,IF(U290&lt;=SUMIFS(Barèmes!$I$6:$I$28,Barèmes!$A$6:$A$28,"Vitesse — 50 m (s)",Barèmes!$B$6:$B$28,H290,Barèmes!$C$6:$C$28,IF(H290="6ème","Mixte",G290)),Barèmes!$E$2,Barèmes!$F$2)))),IF(U290&gt;=SUMIFS(Barèmes!$F$6:$F$28,Barèmes!$A$6:$A$28,"Vitesse — 50 m (s)",Barèmes!$B$6:$B$28,H290,Barèmes!$C$6:$C$28,IF(H290="6ème","Mixte",G290)),Barèmes!$B$2,IF(U290&gt;=SUMIFS(Barèmes!$G$6:$G$28,Barèmes!$A$6:$A$28,"Vitesse — 50 m (s)",Barèmes!$B$6:$B$28,H290,Barèmes!$C$6:$C$28,IF(H290="6ème","Mixte",G290)),Barèmes!$C$2,IF(U290&gt;=SUMIFS(Barèmes!$H$6:$H$28,Barèmes!$A$6:$A$28,"Vitesse — 50 m (s)",Barèmes!$B$6:$B$28,H290,Barèmes!$C$6:$C$28,IF(H290="6ème","Mixte",G290)),Barèmes!$D$2,IF(U290&gt;=SUMIFS(Barèmes!$I$6:$I$28,Barèmes!$A$6:$A$28,"Vitesse — 50 m (s)",Barèmes!$B$6:$B$28,H290,Barèmes!$C$6:$C$28,IF(H290="6ème","Mixte",G290)),Barèmes!$E$2,Barèmes!$F$2))))))</f>
        <v/>
      </c>
      <c r="X290" s="18"/>
      <c r="Y290" s="26" t="str" cm="1">
        <f t="array" ref="Y290">IF(OR(X290="",SUMPRODUCT((Barèmes!$A$6:$A$28="Souplesse (score 1-5)")*(Barèmes!$B$6:$B$28=H290)*(Barèmes!$C$6:$C$28=IF(H290="6ème","Mixte",G290)))=0),"",IF(SUMPRODUCT((Barèmes!$A$6:$A$28="Souplesse (score 1-5)")*(Barèmes!$B$6:$B$28=H290)*(Barèmes!$C$6:$C$28=IF(H290="6ème","Mixte",G290))*(Barèmes!$J$6:$J$28="+"))&gt;0,IF(X290&lt;=SUMIFS(Barèmes!$D$6:$D$28,Barèmes!$A$6:$A$28,"Souplesse (score 1-5)",Barèmes!$B$6:$B$28,H290,Barèmes!$C$6:$C$28,IF(H290="6ème","Mixte",G290)),"à besoin",IF(X290&lt;=SUMIFS(Barèmes!$E$6:$E$28,Barèmes!$A$6:$A$28,"Souplesse (score 1-5)",Barèmes!$B$6:$B$28,H290,Barèmes!$C$6:$C$28,IF(H290="6ème","Mixte",G290)),"fragile","satisfaisant")),IF(X290&gt;=SUMIFS(Barèmes!$D$6:$D$28,Barèmes!$A$6:$A$28,"Souplesse (score 1-5)",Barèmes!$B$6:$B$28,H290,Barèmes!$C$6:$C$28,IF(H290="6ème","Mixte",G290)),"à besoin",IF(X290&gt;=SUMIFS(Barèmes!$E$6:$E$28,Barèmes!$A$6:$A$28,"Souplesse (score 1-5)",Barèmes!$B$6:$B$28,H290,Barèmes!$C$6:$C$28,IF(H290="6ème","Mixte",G290)),"fragile","satisfaisant"))))</f>
        <v/>
      </c>
      <c r="Z290" s="26" t="str" cm="1">
        <f t="array" ref="Z290">IF(OR(X290="",SUMPRODUCT((Barèmes!$A$6:$A$28="Souplesse (score 1-5)")*(Barèmes!$B$6:$B$28=H290)*(Barèmes!$C$6:$C$28=IF(H290="6ème","Mixte",G290)))=0),"",IF(SUMPRODUCT((Barèmes!$A$6:$A$28="Souplesse (score 1-5)")*(Barèmes!$B$6:$B$28=H290)*(Barèmes!$C$6:$C$28=IF(H290="6ème","Mixte",G290))*(Barèmes!$J$6:$J$28="+"))&gt;0,IF(X290&lt;=SUMIFS(Barèmes!$F$6:$F$28,Barèmes!$A$6:$A$28,"Souplesse (score 1-5)",Barèmes!$B$6:$B$28,H290,Barèmes!$C$6:$C$28,IF(H290="6ème","Mixte",G290)),Barèmes!$B$2,IF(X290&lt;=SUMIFS(Barèmes!$G$6:$G$28,Barèmes!$A$6:$A$28,"Souplesse (score 1-5)",Barèmes!$B$6:$B$28,H290,Barèmes!$C$6:$C$28,IF(H290="6ème","Mixte",G290)),Barèmes!$C$2,IF(X290&lt;=SUMIFS(Barèmes!$H$6:$H$28,Barèmes!$A$6:$A$28,"Souplesse (score 1-5)",Barèmes!$B$6:$B$28,H290,Barèmes!$C$6:$C$28,IF(H290="6ème","Mixte",G290)),Barèmes!$D$2,IF(X290&lt;=SUMIFS(Barèmes!$I$6:$I$28,Barèmes!$A$6:$A$28,"Souplesse (score 1-5)",Barèmes!$B$6:$B$28,H290,Barèmes!$C$6:$C$28,IF(H290="6ème","Mixte",G290)),Barèmes!$E$2,Barèmes!$F$2)))),IF(X290&gt;=SUMIFS(Barèmes!$F$6:$F$28,Barèmes!$A$6:$A$28,"Souplesse (score 1-5)",Barèmes!$B$6:$B$28,H290,Barèmes!$C$6:$C$28,IF(H290="6ème","Mixte",G290)),Barèmes!$B$2,IF(X290&gt;=SUMIFS(Barèmes!$G$6:$G$28,Barèmes!$A$6:$A$28,"Souplesse (score 1-5)",Barèmes!$B$6:$B$28,H290,Barèmes!$C$6:$C$28,IF(H290="6ème","Mixte",G290)),Barèmes!$C$2,IF(X290&gt;=SUMIFS(Barèmes!$H$6:$H$28,Barèmes!$A$6:$A$28,"Souplesse (score 1-5)",Barèmes!$B$6:$B$28,H290,Barèmes!$C$6:$C$28,IF(H290="6ème","Mixte",G290)),Barèmes!$D$2,IF(X290&gt;=SUMIFS(Barèmes!$I$6:$I$28,Barèmes!$A$6:$A$28,"Souplesse (score 1-5)",Barèmes!$B$6:$B$28,H290,Barèmes!$C$6:$C$28,IF(H290="6ème","Mixte",G290)),Barèmes!$E$2,Barèmes!$F$2))))))</f>
        <v/>
      </c>
      <c r="AA290" s="22"/>
      <c r="AB290" s="27" t="str">
        <f>IF(OR(AA290="",SUMPRODUCT((Barèmes!$A$6:$A$28="Agilité — T-test 974 (s)")*(Barèmes!$B$6:$B$28=H290)*(Barèmes!$C$6:$C$28=IF(H290="6ème","Mixte",G290)))=0),"",IF(SUMPRODUCT((Barèmes!$A$6:$A$28="Agilité — T-test 974 (s)")*(Barèmes!$B$6:$B$28=H290)*(Barèmes!$C$6:$C$28=IF(H290="6ème","Mixte",G290))*(Barèmes!$J$6:$J$28="+"))&gt;0,IF(AA290&lt;=SUMIFS(Barèmes!$D$6:$D$28,Barèmes!$A$6:$A$28,"Agilité — T-test 974 (s)",Barèmes!$B$6:$B$28,H290,Barèmes!$C$6:$C$28,IF(H290="6ème","Mixte",G290)),"à besoin",IF(AA290&lt;=SUMIFS(Barèmes!$E$6:$E$28,Barèmes!$A$6:$A$28,"Agilité — T-test 974 (s)",Barèmes!$B$6:$B$28,H290,Barèmes!$C$6:$C$28,IF(H290="6ème","Mixte",G290)),"fragile","satisfaisant")),IF(AA290&gt;=SUMIFS(Barèmes!$D$6:$D$28,Barèmes!$A$6:$A$28,"Agilité — T-test 974 (s)",Barèmes!$B$6:$B$28,H290,Barèmes!$C$6:$C$28,IF(H290="6ème","Mixte",G290)),"à besoin",IF(AA290&gt;=SUMIFS(Barèmes!$E$6:$E$28,Barèmes!$A$6:$A$28,"Agilité — T-test 974 (s)",Barèmes!$B$6:$B$28,H290,Barèmes!$C$6:$C$28,IF(H290="6ème","Mixte",G290)),"fragile","satisfaisant"))))</f>
        <v/>
      </c>
      <c r="AC290" s="27" t="str">
        <f>IF(OR(AA290="",SUMPRODUCT((Barèmes!$A$6:$A$28="Agilité — T-test 974 (s)")*(Barèmes!$B$6:$B$28=H290)*(Barèmes!$C$6:$C$28=IF(H290="6ème","Mixte",G290)))=0),"",IF(SUMPRODUCT((Barèmes!$A$6:$A$28="Agilité — T-test 974 (s)")*(Barèmes!$B$6:$B$28=H290)*(Barèmes!$C$6:$C$28=IF(H290="6ème","Mixte",G290))*(Barèmes!$J$6:$J$28="+"))&gt;0,IF(AA290&lt;=SUMIFS(Barèmes!$F$6:$F$28,Barèmes!$A$6:$A$28,"Agilité — T-test 974 (s)",Barèmes!$B$6:$B$28,H290,Barèmes!$C$6:$C$28,IF(H290="6ème","Mixte",G290)),Barèmes!$B$2,IF(AA290&lt;=SUMIFS(Barèmes!$G$6:$G$28,Barèmes!$A$6:$A$28,"Agilité — T-test 974 (s)",Barèmes!$B$6:$B$28,H290,Barèmes!$C$6:$C$28,IF(H290="6ème","Mixte",G290)),Barèmes!$C$2,IF(AA290&lt;=SUMIFS(Barèmes!$H$6:$H$28,Barèmes!$A$6:$A$28,"Agilité — T-test 974 (s)",Barèmes!$B$6:$B$28,H290,Barèmes!$C$6:$C$28,IF(H290="6ème","Mixte",G290)),Barèmes!$D$2,IF(AA290&lt;=SUMIFS(Barèmes!$I$6:$I$28,Barèmes!$A$6:$A$28,"Agilité — T-test 974 (s)",Barèmes!$B$6:$B$28,H290,Barèmes!$C$6:$C$28,IF(H290="6ème","Mixte",G290)),Barèmes!$E$2,Barèmes!$F$2)))),IF(AA290&gt;=SUMIFS(Barèmes!$F$6:$F$28,Barèmes!$A$6:$A$28,"Agilité — T-test 974 (s)",Barèmes!$B$6:$B$28,H290,Barèmes!$C$6:$C$28,IF(H290="6ème","Mixte",G290)),Barèmes!$B$2,IF(AA290&gt;=SUMIFS(Barèmes!$G$6:$G$28,Barèmes!$A$6:$A$28,"Agilité — T-test 974 (s)",Barèmes!$B$6:$B$28,H290,Barèmes!$C$6:$C$28,IF(H290="6ème","Mixte",G290)),Barèmes!$C$2,IF(AA290&gt;=SUMIFS(Barèmes!$H$6:$H$28,Barèmes!$A$6:$A$28,"Agilité — T-test 974 (s)",Barèmes!$B$6:$B$28,H290,Barèmes!$C$6:$C$28,IF(H290="6ème","Mixte",G290)),Barèmes!$D$2,IF(AA290&gt;=SUMIFS(Barèmes!$I$6:$I$28,Barèmes!$A$6:$A$28,"Agilité — T-test 974 (s)",Barèmes!$B$6:$B$28,H290,Barèmes!$C$6:$C$28,IF(H290="6ème","Mixte",G290)),Barèmes!$E$2,Barèmes!$F$2))))))</f>
        <v/>
      </c>
      <c r="AD290" s="28" t="str">
        <f t="shared" si="34"/>
        <v/>
      </c>
      <c r="AE290" s="29" t="str">
        <f t="shared" si="35"/>
        <v/>
      </c>
      <c r="AF290" s="30" t="str">
        <f>IF(OR(AD290="",SUMPRODUCT((Barèmes!$A$6:$A$28="Surcoût d'agilité (s) — technique")*(Barèmes!$B$6:$B$28=H290)*(Barèmes!$C$6:$C$28=IF(H290="6ème","Mixte",G290)))=0),"",IF(SUMPRODUCT((Barèmes!$A$6:$A$28="Surcoût d'agilité (s) — technique")*(Barèmes!$B$6:$B$28=H290)*(Barèmes!$C$6:$C$28=IF(H290="6ème","Mixte",G290))*(Barèmes!$J$6:$J$28="+"))&gt;0,IF(AD290&lt;=SUMIFS(Barèmes!$D$6:$D$28,Barèmes!$A$6:$A$28,"Surcoût d'agilité (s) — technique",Barèmes!$B$6:$B$28,H290,Barèmes!$C$6:$C$28,IF(H290="6ème","Mixte",G290)),"à besoin",IF(AD290&lt;=SUMIFS(Barèmes!$E$6:$E$28,Barèmes!$A$6:$A$28,"Surcoût d'agilité (s) — technique",Barèmes!$B$6:$B$28,H290,Barèmes!$C$6:$C$28,IF(H290="6ème","Mixte",G290)),"fragile","satisfaisant")),IF(AD290&gt;=SUMIFS(Barèmes!$D$6:$D$28,Barèmes!$A$6:$A$28,"Surcoût d'agilité (s) — technique",Barèmes!$B$6:$B$28,H290,Barèmes!$C$6:$C$28,IF(H290="6ème","Mixte",G290)),"à besoin",IF(AD290&gt;=SUMIFS(Barèmes!$E$6:$E$28,Barèmes!$A$6:$A$28,"Surcoût d'agilité (s) — technique",Barèmes!$B$6:$B$28,H290,Barèmes!$C$6:$C$28,IF(H290="6ème","Mixte",G290)),"fragile","satisfaisant"))))</f>
        <v/>
      </c>
      <c r="AG290" s="30" t="str">
        <f>IF(OR(AD290="",SUMPRODUCT((Barèmes!$A$6:$A$28="Surcoût d'agilité (s) — technique")*(Barèmes!$B$6:$B$28=H290)*(Barèmes!$C$6:$C$28=IF(H290="6ème","Mixte",G290)))=0),"",IF(SUMPRODUCT((Barèmes!$A$6:$A$28="Surcoût d'agilité (s) — technique")*(Barèmes!$B$6:$B$28=H290)*(Barèmes!$C$6:$C$28=IF(H290="6ème","Mixte",G290))*(Barèmes!$J$6:$J$28="+"))&gt;0,IF(AD290&lt;=SUMIFS(Barèmes!$F$6:$F$28,Barèmes!$A$6:$A$28,"Surcoût d'agilité (s) — technique",Barèmes!$B$6:$B$28,H290,Barèmes!$C$6:$C$28,IF(H290="6ème","Mixte",G290)),Barèmes!$B$2,IF(AD290&lt;=SUMIFS(Barèmes!$G$6:$G$28,Barèmes!$A$6:$A$28,"Surcoût d'agilité (s) — technique",Barèmes!$B$6:$B$28,H290,Barèmes!$C$6:$C$28,IF(H290="6ème","Mixte",G290)),Barèmes!$C$2,IF(AD290&lt;=SUMIFS(Barèmes!$H$6:$H$28,Barèmes!$A$6:$A$28,"Surcoût d'agilité (s) — technique",Barèmes!$B$6:$B$28,H290,Barèmes!$C$6:$C$28,IF(H290="6ème","Mixte",G290)),Barèmes!$D$2,IF(AD290&lt;=SUMIFS(Barèmes!$I$6:$I$28,Barèmes!$A$6:$A$28,"Surcoût d'agilité (s) — technique",Barèmes!$B$6:$B$28,H290,Barèmes!$C$6:$C$28,IF(H290="6ème","Mixte",G290)),Barèmes!$E$2,Barèmes!$F$2)))),IF(AD290&gt;=SUMIFS(Barèmes!$F$6:$F$28,Barèmes!$A$6:$A$28,"Surcoût d'agilité (s) — technique",Barèmes!$B$6:$B$28,H290,Barèmes!$C$6:$C$28,IF(H290="6ème","Mixte",G290)),Barèmes!$B$2,IF(AD290&gt;=SUMIFS(Barèmes!$G$6:$G$28,Barèmes!$A$6:$A$28,"Surcoût d'agilité (s) — technique",Barèmes!$B$6:$B$28,H290,Barèmes!$C$6:$C$28,IF(H290="6ème","Mixte",G290)),Barèmes!$C$2,IF(AD290&gt;=SUMIFS(Barèmes!$H$6:$H$28,Barèmes!$A$6:$A$28,"Surcoût d'agilité (s) — technique",Barèmes!$B$6:$B$28,H290,Barèmes!$C$6:$C$28,IF(H290="6ème","Mixte",G290)),Barèmes!$D$2,IF(AD290&gt;=SUMIFS(Barèmes!$I$6:$I$28,Barèmes!$A$6:$A$28,"Surcoût d'agilité (s) — technique",Barèmes!$B$6:$B$28,H290,Barèmes!$C$6:$C$28,IF(H290="6ème","Mixte",G290)),Barèmes!$E$2,Barèmes!$F$2))))))</f>
        <v/>
      </c>
      <c r="AH290" s="31" t="str">
        <f>IF((IF(N290="",0,1)+IF(Q290="",0,1)+IF(W290="",0,1)+IF(Z290="",0,1)+IF(AC290="",0,1))=0,"",3*IF(N290=Barèmes!$B$2,1,IF(N290=Barèmes!$C$2,2,IF(N290=Barèmes!$D$2,3,IF(N290=Barèmes!$E$2,4,IF(N290=Barèmes!$F$2,5,0)))))+3*IF(Q290=Barèmes!$B$2,1,IF(Q290=Barèmes!$C$2,2,IF(Q290=Barèmes!$D$2,3,IF(Q290=Barèmes!$E$2,4,IF(Q290=Barèmes!$F$2,5,0)))))+2*IF(W290=Barèmes!$B$2,1,IF(W290=Barèmes!$C$2,2,IF(W290=Barèmes!$D$2,3,IF(W290=Barèmes!$E$2,4,IF(W290=Barèmes!$F$2,5,0)))))+1*IF(Z290=Barèmes!$B$2,1,IF(Z290=Barèmes!$C$2,2,IF(Z290=Barèmes!$D$2,3,IF(Z290=Barèmes!$E$2,4,IF(Z290=Barèmes!$F$2,5,0)))))+1*IF(AC290=Barèmes!$B$2,1,IF(AC290=Barèmes!$C$2,2,IF(AC290=Barèmes!$D$2,3,IF(AC290=Barèmes!$E$2,4,IF(AC290=Barèmes!$F$2,5,0))))))</f>
        <v/>
      </c>
      <c r="AI290" s="31"/>
      <c r="AJ290" s="32" t="str">
        <f>IFERROR(INDEX(Croissance!$B$5:$B$604,MATCH(A290,Croissance!$A$5:$A$604,0)),"")</f>
        <v/>
      </c>
      <c r="AK290" s="32" t="str">
        <f>IFERROR(INDEX(Croissance!$C$5:$C$604,MATCH(A290,Croissance!$A$5:$A$604,0)),"")</f>
        <v/>
      </c>
      <c r="AL290" s="32" t="str">
        <f>IFERROR(INDEX(Croissance!$D$5:$D$604,MATCH(A290,Croissance!$A$5:$A$604,0)),"")</f>
        <v/>
      </c>
      <c r="AM290" s="32" t="str">
        <f>IFERROR(INDEX(Croissance!$E$5:$E$604,MATCH(A290,Croissance!$A$5:$A$604,0)),"")</f>
        <v/>
      </c>
      <c r="AO290" s="33">
        <f t="shared" si="40"/>
        <v>0</v>
      </c>
      <c r="AP290" s="33">
        <f t="shared" si="36"/>
        <v>0</v>
      </c>
      <c r="AQ290" s="33">
        <f>IF(A290="",0,IF(AND(OR('Synthèse classe'!$C$2="Tous",C290='Synthèse classe'!$C$2),OR('Synthèse classe'!$C$3="Toutes",D290='Synthèse classe'!$C$3),OR('Synthèse classe'!$C$4="Toutes",AND('Synthèse classe'!$C$4="Dernière",AP290=1),B290=IFERROR(VALUE('Synthèse classe'!$C$4),0))),1,0))</f>
        <v>0</v>
      </c>
      <c r="AR290" s="34" t="str">
        <f t="shared" si="37"/>
        <v/>
      </c>
    </row>
    <row r="291" spans="1:44" x14ac:dyDescent="0.2">
      <c r="A291" s="17" t="str">
        <f t="shared" si="33"/>
        <v/>
      </c>
      <c r="B291" s="18"/>
      <c r="C291" s="19"/>
      <c r="D291" s="19"/>
      <c r="E291" s="19"/>
      <c r="F291" s="19"/>
      <c r="G291" s="19"/>
      <c r="H291" s="17" t="str">
        <f t="shared" si="38"/>
        <v/>
      </c>
      <c r="I291" s="20"/>
      <c r="J291" s="18"/>
      <c r="K291" s="19"/>
      <c r="L291" s="21" t="str">
        <f t="shared" si="39"/>
        <v/>
      </c>
      <c r="M291" s="21" t="str">
        <f>IF(OR(J291="",SUMPRODUCT((Barèmes!$A$6:$A$28="Endurance — Luc Léger (palier)")*(Barèmes!$B$6:$B$28=H291)*(Barèmes!$C$6:$C$28=IF(H291="6ème","Mixte",G291)))=0),"",IF(SUMPRODUCT((Barèmes!$A$6:$A$28="Endurance — Luc Léger (palier)")*(Barèmes!$B$6:$B$28=H291)*(Barèmes!$C$6:$C$28=IF(H291="6ème","Mixte",G291))*(Barèmes!$J$6:$J$28="+"))&gt;0,IF(J291&lt;=SUMIFS(Barèmes!$D$6:$D$28,Barèmes!$A$6:$A$28,"Endurance — Luc Léger (palier)",Barèmes!$B$6:$B$28,H291,Barèmes!$C$6:$C$28,IF(H291="6ème","Mixte",G291)),"à besoin",IF(J291&lt;=SUMIFS(Barèmes!$E$6:$E$28,Barèmes!$A$6:$A$28,"Endurance — Luc Léger (palier)",Barèmes!$B$6:$B$28,H291,Barèmes!$C$6:$C$28,IF(H291="6ème","Mixte",G291)),"fragile","satisfaisant")),IF(J291&gt;=SUMIFS(Barèmes!$D$6:$D$28,Barèmes!$A$6:$A$28,"Endurance — Luc Léger (palier)",Barèmes!$B$6:$B$28,H291,Barèmes!$C$6:$C$28,IF(H291="6ème","Mixte",G291)),"à besoin",IF(J291&gt;=SUMIFS(Barèmes!$E$6:$E$28,Barèmes!$A$6:$A$28,"Endurance — Luc Léger (palier)",Barèmes!$B$6:$B$28,H291,Barèmes!$C$6:$C$28,IF(H291="6ème","Mixte",G291)),"fragile","satisfaisant"))))</f>
        <v/>
      </c>
      <c r="N291" s="21" t="str">
        <f>IF(OR(J291="",SUMPRODUCT((Barèmes!$A$6:$A$28="Endurance — Luc Léger (palier)")*(Barèmes!$B$6:$B$28=H291)*(Barèmes!$C$6:$C$28=IF(H291="6ème","Mixte",G291)))=0),"",IF(SUMPRODUCT((Barèmes!$A$6:$A$28="Endurance — Luc Léger (palier)")*(Barèmes!$B$6:$B$28=H291)*(Barèmes!$C$6:$C$28=IF(H291="6ème","Mixte",G291))*(Barèmes!$J$6:$J$28="+"))&gt;0,IF(J291&lt;=SUMIFS(Barèmes!$F$6:$F$28,Barèmes!$A$6:$A$28,"Endurance — Luc Léger (palier)",Barèmes!$B$6:$B$28,H291,Barèmes!$C$6:$C$28,IF(H291="6ème","Mixte",G291)),Barèmes!$B$2,IF(J291&lt;=SUMIFS(Barèmes!$G$6:$G$28,Barèmes!$A$6:$A$28,"Endurance — Luc Léger (palier)",Barèmes!$B$6:$B$28,H291,Barèmes!$C$6:$C$28,IF(H291="6ème","Mixte",G291)),Barèmes!$C$2,IF(J291&lt;=SUMIFS(Barèmes!$H$6:$H$28,Barèmes!$A$6:$A$28,"Endurance — Luc Léger (palier)",Barèmes!$B$6:$B$28,H291,Barèmes!$C$6:$C$28,IF(H291="6ème","Mixte",G291)),Barèmes!$D$2,IF(J291&lt;=SUMIFS(Barèmes!$I$6:$I$28,Barèmes!$A$6:$A$28,"Endurance — Luc Léger (palier)",Barèmes!$B$6:$B$28,H291,Barèmes!$C$6:$C$28,IF(H291="6ème","Mixte",G291)),Barèmes!$E$2,Barèmes!$F$2)))),IF(J291&gt;=SUMIFS(Barèmes!$F$6:$F$28,Barèmes!$A$6:$A$28,"Endurance — Luc Léger (palier)",Barèmes!$B$6:$B$28,H291,Barèmes!$C$6:$C$28,IF(H291="6ème","Mixte",G291)),Barèmes!$B$2,IF(J291&gt;=SUMIFS(Barèmes!$G$6:$G$28,Barèmes!$A$6:$A$28,"Endurance — Luc Léger (palier)",Barèmes!$B$6:$B$28,H291,Barèmes!$C$6:$C$28,IF(H291="6ème","Mixte",G291)),Barèmes!$C$2,IF(J291&gt;=SUMIFS(Barèmes!$H$6:$H$28,Barèmes!$A$6:$A$28,"Endurance — Luc Léger (palier)",Barèmes!$B$6:$B$28,H291,Barèmes!$C$6:$C$28,IF(H291="6ème","Mixte",G291)),Barèmes!$D$2,IF(J291&gt;=SUMIFS(Barèmes!$I$6:$I$28,Barèmes!$A$6:$A$28,"Endurance — Luc Léger (palier)",Barèmes!$B$6:$B$28,H291,Barèmes!$C$6:$C$28,IF(H291="6ème","Mixte",G291)),Barèmes!$E$2,Barèmes!$F$2))))))</f>
        <v/>
      </c>
      <c r="O291" s="22"/>
      <c r="P291" s="23" t="str">
        <f>IF(OR(O291="",SUMPRODUCT((Barèmes!$A$6:$A$28="Force bas du corps — Saut en longueur (m)")*(Barèmes!$B$6:$B$28=H291)*(Barèmes!$C$6:$C$28=IF(H291="6ème","Mixte",G291)))=0),"",IF(SUMPRODUCT((Barèmes!$A$6:$A$28="Force bas du corps — Saut en longueur (m)")*(Barèmes!$B$6:$B$28=H291)*(Barèmes!$C$6:$C$28=IF(H291="6ème","Mixte",G291))*(Barèmes!$J$6:$J$28="+"))&gt;0,IF(O291&lt;=SUMIFS(Barèmes!$D$6:$D$28,Barèmes!$A$6:$A$28,"Force bas du corps — Saut en longueur (m)",Barèmes!$B$6:$B$28,H291,Barèmes!$C$6:$C$28,IF(H291="6ème","Mixte",G291)),"à besoin",IF(O291&lt;=SUMIFS(Barèmes!$E$6:$E$28,Barèmes!$A$6:$A$28,"Force bas du corps — Saut en longueur (m)",Barèmes!$B$6:$B$28,H291,Barèmes!$C$6:$C$28,IF(H291="6ème","Mixte",G291)),"fragile","satisfaisant")),IF(O291&gt;=SUMIFS(Barèmes!$D$6:$D$28,Barèmes!$A$6:$A$28,"Force bas du corps — Saut en longueur (m)",Barèmes!$B$6:$B$28,H291,Barèmes!$C$6:$C$28,IF(H291="6ème","Mixte",G291)),"à besoin",IF(O291&gt;=SUMIFS(Barèmes!$E$6:$E$28,Barèmes!$A$6:$A$28,"Force bas du corps — Saut en longueur (m)",Barèmes!$B$6:$B$28,H291,Barèmes!$C$6:$C$28,IF(H291="6ème","Mixte",G291)),"fragile","satisfaisant"))))</f>
        <v/>
      </c>
      <c r="Q291" s="23" t="str">
        <f>IF(OR(O291="",SUMPRODUCT((Barèmes!$A$6:$A$28="Force bas du corps — Saut en longueur (m)")*(Barèmes!$B$6:$B$28=H291)*(Barèmes!$C$6:$C$28=IF(H291="6ème","Mixte",G291)))=0),"",IF(SUMPRODUCT((Barèmes!$A$6:$A$28="Force bas du corps — Saut en longueur (m)")*(Barèmes!$B$6:$B$28=H291)*(Barèmes!$C$6:$C$28=IF(H291="6ème","Mixte",G291))*(Barèmes!$J$6:$J$28="+"))&gt;0,IF(O291&lt;=SUMIFS(Barèmes!$F$6:$F$28,Barèmes!$A$6:$A$28,"Force bas du corps — Saut en longueur (m)",Barèmes!$B$6:$B$28,H291,Barèmes!$C$6:$C$28,IF(H291="6ème","Mixte",G291)),Barèmes!$B$2,IF(O291&lt;=SUMIFS(Barèmes!$G$6:$G$28,Barèmes!$A$6:$A$28,"Force bas du corps — Saut en longueur (m)",Barèmes!$B$6:$B$28,H291,Barèmes!$C$6:$C$28,IF(H291="6ème","Mixte",G291)),Barèmes!$C$2,IF(O291&lt;=SUMIFS(Barèmes!$H$6:$H$28,Barèmes!$A$6:$A$28,"Force bas du corps — Saut en longueur (m)",Barèmes!$B$6:$B$28,H291,Barèmes!$C$6:$C$28,IF(H291="6ème","Mixte",G291)),Barèmes!$D$2,IF(O291&lt;=SUMIFS(Barèmes!$I$6:$I$28,Barèmes!$A$6:$A$28,"Force bas du corps — Saut en longueur (m)",Barèmes!$B$6:$B$28,H291,Barèmes!$C$6:$C$28,IF(H291="6ème","Mixte",G291)),Barèmes!$E$2,Barèmes!$F$2)))),IF(O291&gt;=SUMIFS(Barèmes!$F$6:$F$28,Barèmes!$A$6:$A$28,"Force bas du corps — Saut en longueur (m)",Barèmes!$B$6:$B$28,H291,Barèmes!$C$6:$C$28,IF(H291="6ème","Mixte",G291)),Barèmes!$B$2,IF(O291&gt;=SUMIFS(Barèmes!$G$6:$G$28,Barèmes!$A$6:$A$28,"Force bas du corps — Saut en longueur (m)",Barèmes!$B$6:$B$28,H291,Barèmes!$C$6:$C$28,IF(H291="6ème","Mixte",G291)),Barèmes!$C$2,IF(O291&gt;=SUMIFS(Barèmes!$H$6:$H$28,Barèmes!$A$6:$A$28,"Force bas du corps — Saut en longueur (m)",Barèmes!$B$6:$B$28,H291,Barèmes!$C$6:$C$28,IF(H291="6ème","Mixte",G291)),Barèmes!$D$2,IF(O291&gt;=SUMIFS(Barèmes!$I$6:$I$28,Barèmes!$A$6:$A$28,"Force bas du corps — Saut en longueur (m)",Barèmes!$B$6:$B$28,H291,Barèmes!$C$6:$C$28,IF(H291="6ème","Mixte",G291)),Barèmes!$E$2,Barèmes!$F$2))))))</f>
        <v/>
      </c>
      <c r="R291" s="22"/>
      <c r="S291" s="24" t="str">
        <f>IF(OR(R291="",SUMPRODUCT((Barèmes!$A$6:$A$28="Vitesse — 30 m (s)")*(Barèmes!$B$6:$B$28=H291)*(Barèmes!$C$6:$C$28=IF(H291="6ème","Mixte",G291)))=0),"",IF(SUMPRODUCT((Barèmes!$A$6:$A$28="Vitesse — 30 m (s)")*(Barèmes!$B$6:$B$28=H291)*(Barèmes!$C$6:$C$28=IF(H291="6ème","Mixte",G291))*(Barèmes!$J$6:$J$28="+"))&gt;0,IF(R291&lt;=SUMIFS(Barèmes!$D$6:$D$28,Barèmes!$A$6:$A$28,"Vitesse — 30 m (s)",Barèmes!$B$6:$B$28,H291,Barèmes!$C$6:$C$28,IF(H291="6ème","Mixte",G291)),"à besoin",IF(R291&lt;=SUMIFS(Barèmes!$E$6:$E$28,Barèmes!$A$6:$A$28,"Vitesse — 30 m (s)",Barèmes!$B$6:$B$28,H291,Barèmes!$C$6:$C$28,IF(H291="6ème","Mixte",G291)),"fragile","satisfaisant")),IF(R291&gt;=SUMIFS(Barèmes!$D$6:$D$28,Barèmes!$A$6:$A$28,"Vitesse — 30 m (s)",Barèmes!$B$6:$B$28,H291,Barèmes!$C$6:$C$28,IF(H291="6ème","Mixte",G291)),"à besoin",IF(R291&gt;=SUMIFS(Barèmes!$E$6:$E$28,Barèmes!$A$6:$A$28,"Vitesse — 30 m (s)",Barèmes!$B$6:$B$28,H291,Barèmes!$C$6:$C$28,IF(H291="6ème","Mixte",G291)),"fragile","satisfaisant"))))</f>
        <v/>
      </c>
      <c r="T291" s="24" t="str">
        <f>IF(OR(R291="",SUMPRODUCT((Barèmes!$A$6:$A$28="Vitesse — 30 m (s)")*(Barèmes!$B$6:$B$28=H291)*(Barèmes!$C$6:$C$28=IF(H291="6ème","Mixte",G291)))=0),"",IF(SUMPRODUCT((Barèmes!$A$6:$A$28="Vitesse — 30 m (s)")*(Barèmes!$B$6:$B$28=H291)*(Barèmes!$C$6:$C$28=IF(H291="6ème","Mixte",G291))*(Barèmes!$J$6:$J$28="+"))&gt;0,IF(R291&lt;=SUMIFS(Barèmes!$F$6:$F$28,Barèmes!$A$6:$A$28,"Vitesse — 30 m (s)",Barèmes!$B$6:$B$28,H291,Barèmes!$C$6:$C$28,IF(H291="6ème","Mixte",G291)),Barèmes!$B$2,IF(R291&lt;=SUMIFS(Barèmes!$G$6:$G$28,Barèmes!$A$6:$A$28,"Vitesse — 30 m (s)",Barèmes!$B$6:$B$28,H291,Barèmes!$C$6:$C$28,IF(H291="6ème","Mixte",G291)),Barèmes!$C$2,IF(R291&lt;=SUMIFS(Barèmes!$H$6:$H$28,Barèmes!$A$6:$A$28,"Vitesse — 30 m (s)",Barèmes!$B$6:$B$28,H291,Barèmes!$C$6:$C$28,IF(H291="6ème","Mixte",G291)),Barèmes!$D$2,IF(R291&lt;=SUMIFS(Barèmes!$I$6:$I$28,Barèmes!$A$6:$A$28,"Vitesse — 30 m (s)",Barèmes!$B$6:$B$28,H291,Barèmes!$C$6:$C$28,IF(H291="6ème","Mixte",G291)),Barèmes!$E$2,Barèmes!$F$2)))),IF(R291&gt;=SUMIFS(Barèmes!$F$6:$F$28,Barèmes!$A$6:$A$28,"Vitesse — 30 m (s)",Barèmes!$B$6:$B$28,H291,Barèmes!$C$6:$C$28,IF(H291="6ème","Mixte",G291)),Barèmes!$B$2,IF(R291&gt;=SUMIFS(Barèmes!$G$6:$G$28,Barèmes!$A$6:$A$28,"Vitesse — 30 m (s)",Barèmes!$B$6:$B$28,H291,Barèmes!$C$6:$C$28,IF(H291="6ème","Mixte",G291)),Barèmes!$C$2,IF(R291&gt;=SUMIFS(Barèmes!$H$6:$H$28,Barèmes!$A$6:$A$28,"Vitesse — 30 m (s)",Barèmes!$B$6:$B$28,H291,Barèmes!$C$6:$C$28,IF(H291="6ème","Mixte",G291)),Barèmes!$D$2,IF(R291&gt;=SUMIFS(Barèmes!$I$6:$I$28,Barèmes!$A$6:$A$28,"Vitesse — 30 m (s)",Barèmes!$B$6:$B$28,H291,Barèmes!$C$6:$C$28,IF(H291="6ème","Mixte",G291)),Barèmes!$E$2,Barèmes!$F$2))))))</f>
        <v/>
      </c>
      <c r="U291" s="22"/>
      <c r="V291" s="25" t="str">
        <f>IF(OR(U291="",SUMPRODUCT((Barèmes!$A$6:$A$28="Vitesse — 50 m (s)")*(Barèmes!$B$6:$B$28=H291)*(Barèmes!$C$6:$C$28=IF(H291="6ème","Mixte",G291)))=0),"",IF(SUMPRODUCT((Barèmes!$A$6:$A$28="Vitesse — 50 m (s)")*(Barèmes!$B$6:$B$28=H291)*(Barèmes!$C$6:$C$28=IF(H291="6ème","Mixte",G291))*(Barèmes!$J$6:$J$28="+"))&gt;0,IF(U291&lt;=SUMIFS(Barèmes!$D$6:$D$28,Barèmes!$A$6:$A$28,"Vitesse — 50 m (s)",Barèmes!$B$6:$B$28,H291,Barèmes!$C$6:$C$28,IF(H291="6ème","Mixte",G291)),"à besoin",IF(U291&lt;=SUMIFS(Barèmes!$E$6:$E$28,Barèmes!$A$6:$A$28,"Vitesse — 50 m (s)",Barèmes!$B$6:$B$28,H291,Barèmes!$C$6:$C$28,IF(H291="6ème","Mixte",G291)),"fragile","satisfaisant")),IF(U291&gt;=SUMIFS(Barèmes!$D$6:$D$28,Barèmes!$A$6:$A$28,"Vitesse — 50 m (s)",Barèmes!$B$6:$B$28,H291,Barèmes!$C$6:$C$28,IF(H291="6ème","Mixte",G291)),"à besoin",IF(U291&gt;=SUMIFS(Barèmes!$E$6:$E$28,Barèmes!$A$6:$A$28,"Vitesse — 50 m (s)",Barèmes!$B$6:$B$28,H291,Barèmes!$C$6:$C$28,IF(H291="6ème","Mixte",G291)),"fragile","satisfaisant"))))</f>
        <v/>
      </c>
      <c r="W291" s="25" t="str">
        <f>IF(OR(U291="",SUMPRODUCT((Barèmes!$A$6:$A$28="Vitesse — 50 m (s)")*(Barèmes!$B$6:$B$28=H291)*(Barèmes!$C$6:$C$28=IF(H291="6ème","Mixte",G291)))=0),"",IF(SUMPRODUCT((Barèmes!$A$6:$A$28="Vitesse — 50 m (s)")*(Barèmes!$B$6:$B$28=H291)*(Barèmes!$C$6:$C$28=IF(H291="6ème","Mixte",G291))*(Barèmes!$J$6:$J$28="+"))&gt;0,IF(U291&lt;=SUMIFS(Barèmes!$F$6:$F$28,Barèmes!$A$6:$A$28,"Vitesse — 50 m (s)",Barèmes!$B$6:$B$28,H291,Barèmes!$C$6:$C$28,IF(H291="6ème","Mixte",G291)),Barèmes!$B$2,IF(U291&lt;=SUMIFS(Barèmes!$G$6:$G$28,Barèmes!$A$6:$A$28,"Vitesse — 50 m (s)",Barèmes!$B$6:$B$28,H291,Barèmes!$C$6:$C$28,IF(H291="6ème","Mixte",G291)),Barèmes!$C$2,IF(U291&lt;=SUMIFS(Barèmes!$H$6:$H$28,Barèmes!$A$6:$A$28,"Vitesse — 50 m (s)",Barèmes!$B$6:$B$28,H291,Barèmes!$C$6:$C$28,IF(H291="6ème","Mixte",G291)),Barèmes!$D$2,IF(U291&lt;=SUMIFS(Barèmes!$I$6:$I$28,Barèmes!$A$6:$A$28,"Vitesse — 50 m (s)",Barèmes!$B$6:$B$28,H291,Barèmes!$C$6:$C$28,IF(H291="6ème","Mixte",G291)),Barèmes!$E$2,Barèmes!$F$2)))),IF(U291&gt;=SUMIFS(Barèmes!$F$6:$F$28,Barèmes!$A$6:$A$28,"Vitesse — 50 m (s)",Barèmes!$B$6:$B$28,H291,Barèmes!$C$6:$C$28,IF(H291="6ème","Mixte",G291)),Barèmes!$B$2,IF(U291&gt;=SUMIFS(Barèmes!$G$6:$G$28,Barèmes!$A$6:$A$28,"Vitesse — 50 m (s)",Barèmes!$B$6:$B$28,H291,Barèmes!$C$6:$C$28,IF(H291="6ème","Mixte",G291)),Barèmes!$C$2,IF(U291&gt;=SUMIFS(Barèmes!$H$6:$H$28,Barèmes!$A$6:$A$28,"Vitesse — 50 m (s)",Barèmes!$B$6:$B$28,H291,Barèmes!$C$6:$C$28,IF(H291="6ème","Mixte",G291)),Barèmes!$D$2,IF(U291&gt;=SUMIFS(Barèmes!$I$6:$I$28,Barèmes!$A$6:$A$28,"Vitesse — 50 m (s)",Barèmes!$B$6:$B$28,H291,Barèmes!$C$6:$C$28,IF(H291="6ème","Mixte",G291)),Barèmes!$E$2,Barèmes!$F$2))))))</f>
        <v/>
      </c>
      <c r="X291" s="18"/>
      <c r="Y291" s="26" t="str" cm="1">
        <f t="array" ref="Y291">IF(OR(X291="",SUMPRODUCT((Barèmes!$A$6:$A$28="Souplesse (score 1-5)")*(Barèmes!$B$6:$B$28=H291)*(Barèmes!$C$6:$C$28=IF(H291="6ème","Mixte",G291)))=0),"",IF(SUMPRODUCT((Barèmes!$A$6:$A$28="Souplesse (score 1-5)")*(Barèmes!$B$6:$B$28=H291)*(Barèmes!$C$6:$C$28=IF(H291="6ème","Mixte",G291))*(Barèmes!$J$6:$J$28="+"))&gt;0,IF(X291&lt;=SUMIFS(Barèmes!$D$6:$D$28,Barèmes!$A$6:$A$28,"Souplesse (score 1-5)",Barèmes!$B$6:$B$28,H291,Barèmes!$C$6:$C$28,IF(H291="6ème","Mixte",G291)),"à besoin",IF(X291&lt;=SUMIFS(Barèmes!$E$6:$E$28,Barèmes!$A$6:$A$28,"Souplesse (score 1-5)",Barèmes!$B$6:$B$28,H291,Barèmes!$C$6:$C$28,IF(H291="6ème","Mixte",G291)),"fragile","satisfaisant")),IF(X291&gt;=SUMIFS(Barèmes!$D$6:$D$28,Barèmes!$A$6:$A$28,"Souplesse (score 1-5)",Barèmes!$B$6:$B$28,H291,Barèmes!$C$6:$C$28,IF(H291="6ème","Mixte",G291)),"à besoin",IF(X291&gt;=SUMIFS(Barèmes!$E$6:$E$28,Barèmes!$A$6:$A$28,"Souplesse (score 1-5)",Barèmes!$B$6:$B$28,H291,Barèmes!$C$6:$C$28,IF(H291="6ème","Mixte",G291)),"fragile","satisfaisant"))))</f>
        <v/>
      </c>
      <c r="Z291" s="26" t="str" cm="1">
        <f t="array" ref="Z291">IF(OR(X291="",SUMPRODUCT((Barèmes!$A$6:$A$28="Souplesse (score 1-5)")*(Barèmes!$B$6:$B$28=H291)*(Barèmes!$C$6:$C$28=IF(H291="6ème","Mixte",G291)))=0),"",IF(SUMPRODUCT((Barèmes!$A$6:$A$28="Souplesse (score 1-5)")*(Barèmes!$B$6:$B$28=H291)*(Barèmes!$C$6:$C$28=IF(H291="6ème","Mixte",G291))*(Barèmes!$J$6:$J$28="+"))&gt;0,IF(X291&lt;=SUMIFS(Barèmes!$F$6:$F$28,Barèmes!$A$6:$A$28,"Souplesse (score 1-5)",Barèmes!$B$6:$B$28,H291,Barèmes!$C$6:$C$28,IF(H291="6ème","Mixte",G291)),Barèmes!$B$2,IF(X291&lt;=SUMIFS(Barèmes!$G$6:$G$28,Barèmes!$A$6:$A$28,"Souplesse (score 1-5)",Barèmes!$B$6:$B$28,H291,Barèmes!$C$6:$C$28,IF(H291="6ème","Mixte",G291)),Barèmes!$C$2,IF(X291&lt;=SUMIFS(Barèmes!$H$6:$H$28,Barèmes!$A$6:$A$28,"Souplesse (score 1-5)",Barèmes!$B$6:$B$28,H291,Barèmes!$C$6:$C$28,IF(H291="6ème","Mixte",G291)),Barèmes!$D$2,IF(X291&lt;=SUMIFS(Barèmes!$I$6:$I$28,Barèmes!$A$6:$A$28,"Souplesse (score 1-5)",Barèmes!$B$6:$B$28,H291,Barèmes!$C$6:$C$28,IF(H291="6ème","Mixte",G291)),Barèmes!$E$2,Barèmes!$F$2)))),IF(X291&gt;=SUMIFS(Barèmes!$F$6:$F$28,Barèmes!$A$6:$A$28,"Souplesse (score 1-5)",Barèmes!$B$6:$B$28,H291,Barèmes!$C$6:$C$28,IF(H291="6ème","Mixte",G291)),Barèmes!$B$2,IF(X291&gt;=SUMIFS(Barèmes!$G$6:$G$28,Barèmes!$A$6:$A$28,"Souplesse (score 1-5)",Barèmes!$B$6:$B$28,H291,Barèmes!$C$6:$C$28,IF(H291="6ème","Mixte",G291)),Barèmes!$C$2,IF(X291&gt;=SUMIFS(Barèmes!$H$6:$H$28,Barèmes!$A$6:$A$28,"Souplesse (score 1-5)",Barèmes!$B$6:$B$28,H291,Barèmes!$C$6:$C$28,IF(H291="6ème","Mixte",G291)),Barèmes!$D$2,IF(X291&gt;=SUMIFS(Barèmes!$I$6:$I$28,Barèmes!$A$6:$A$28,"Souplesse (score 1-5)",Barèmes!$B$6:$B$28,H291,Barèmes!$C$6:$C$28,IF(H291="6ème","Mixte",G291)),Barèmes!$E$2,Barèmes!$F$2))))))</f>
        <v/>
      </c>
      <c r="AA291" s="22"/>
      <c r="AB291" s="27" t="str">
        <f>IF(OR(AA291="",SUMPRODUCT((Barèmes!$A$6:$A$28="Agilité — T-test 974 (s)")*(Barèmes!$B$6:$B$28=H291)*(Barèmes!$C$6:$C$28=IF(H291="6ème","Mixte",G291)))=0),"",IF(SUMPRODUCT((Barèmes!$A$6:$A$28="Agilité — T-test 974 (s)")*(Barèmes!$B$6:$B$28=H291)*(Barèmes!$C$6:$C$28=IF(H291="6ème","Mixte",G291))*(Barèmes!$J$6:$J$28="+"))&gt;0,IF(AA291&lt;=SUMIFS(Barèmes!$D$6:$D$28,Barèmes!$A$6:$A$28,"Agilité — T-test 974 (s)",Barèmes!$B$6:$B$28,H291,Barèmes!$C$6:$C$28,IF(H291="6ème","Mixte",G291)),"à besoin",IF(AA291&lt;=SUMIFS(Barèmes!$E$6:$E$28,Barèmes!$A$6:$A$28,"Agilité — T-test 974 (s)",Barèmes!$B$6:$B$28,H291,Barèmes!$C$6:$C$28,IF(H291="6ème","Mixte",G291)),"fragile","satisfaisant")),IF(AA291&gt;=SUMIFS(Barèmes!$D$6:$D$28,Barèmes!$A$6:$A$28,"Agilité — T-test 974 (s)",Barèmes!$B$6:$B$28,H291,Barèmes!$C$6:$C$28,IF(H291="6ème","Mixte",G291)),"à besoin",IF(AA291&gt;=SUMIFS(Barèmes!$E$6:$E$28,Barèmes!$A$6:$A$28,"Agilité — T-test 974 (s)",Barèmes!$B$6:$B$28,H291,Barèmes!$C$6:$C$28,IF(H291="6ème","Mixte",G291)),"fragile","satisfaisant"))))</f>
        <v/>
      </c>
      <c r="AC291" s="27" t="str">
        <f>IF(OR(AA291="",SUMPRODUCT((Barèmes!$A$6:$A$28="Agilité — T-test 974 (s)")*(Barèmes!$B$6:$B$28=H291)*(Barèmes!$C$6:$C$28=IF(H291="6ème","Mixte",G291)))=0),"",IF(SUMPRODUCT((Barèmes!$A$6:$A$28="Agilité — T-test 974 (s)")*(Barèmes!$B$6:$B$28=H291)*(Barèmes!$C$6:$C$28=IF(H291="6ème","Mixte",G291))*(Barèmes!$J$6:$J$28="+"))&gt;0,IF(AA291&lt;=SUMIFS(Barèmes!$F$6:$F$28,Barèmes!$A$6:$A$28,"Agilité — T-test 974 (s)",Barèmes!$B$6:$B$28,H291,Barèmes!$C$6:$C$28,IF(H291="6ème","Mixte",G291)),Barèmes!$B$2,IF(AA291&lt;=SUMIFS(Barèmes!$G$6:$G$28,Barèmes!$A$6:$A$28,"Agilité — T-test 974 (s)",Barèmes!$B$6:$B$28,H291,Barèmes!$C$6:$C$28,IF(H291="6ème","Mixte",G291)),Barèmes!$C$2,IF(AA291&lt;=SUMIFS(Barèmes!$H$6:$H$28,Barèmes!$A$6:$A$28,"Agilité — T-test 974 (s)",Barèmes!$B$6:$B$28,H291,Barèmes!$C$6:$C$28,IF(H291="6ème","Mixte",G291)),Barèmes!$D$2,IF(AA291&lt;=SUMIFS(Barèmes!$I$6:$I$28,Barèmes!$A$6:$A$28,"Agilité — T-test 974 (s)",Barèmes!$B$6:$B$28,H291,Barèmes!$C$6:$C$28,IF(H291="6ème","Mixte",G291)),Barèmes!$E$2,Barèmes!$F$2)))),IF(AA291&gt;=SUMIFS(Barèmes!$F$6:$F$28,Barèmes!$A$6:$A$28,"Agilité — T-test 974 (s)",Barèmes!$B$6:$B$28,H291,Barèmes!$C$6:$C$28,IF(H291="6ème","Mixte",G291)),Barèmes!$B$2,IF(AA291&gt;=SUMIFS(Barèmes!$G$6:$G$28,Barèmes!$A$6:$A$28,"Agilité — T-test 974 (s)",Barèmes!$B$6:$B$28,H291,Barèmes!$C$6:$C$28,IF(H291="6ème","Mixte",G291)),Barèmes!$C$2,IF(AA291&gt;=SUMIFS(Barèmes!$H$6:$H$28,Barèmes!$A$6:$A$28,"Agilité — T-test 974 (s)",Barèmes!$B$6:$B$28,H291,Barèmes!$C$6:$C$28,IF(H291="6ème","Mixte",G291)),Barèmes!$D$2,IF(AA291&gt;=SUMIFS(Barèmes!$I$6:$I$28,Barèmes!$A$6:$A$28,"Agilité — T-test 974 (s)",Barèmes!$B$6:$B$28,H291,Barèmes!$C$6:$C$28,IF(H291="6ème","Mixte",G291)),Barèmes!$E$2,Barèmes!$F$2))))))</f>
        <v/>
      </c>
      <c r="AD291" s="28" t="str">
        <f t="shared" si="34"/>
        <v/>
      </c>
      <c r="AE291" s="29" t="str">
        <f t="shared" si="35"/>
        <v/>
      </c>
      <c r="AF291" s="30" t="str">
        <f>IF(OR(AD291="",SUMPRODUCT((Barèmes!$A$6:$A$28="Surcoût d'agilité (s) — technique")*(Barèmes!$B$6:$B$28=H291)*(Barèmes!$C$6:$C$28=IF(H291="6ème","Mixte",G291)))=0),"",IF(SUMPRODUCT((Barèmes!$A$6:$A$28="Surcoût d'agilité (s) — technique")*(Barèmes!$B$6:$B$28=H291)*(Barèmes!$C$6:$C$28=IF(H291="6ème","Mixte",G291))*(Barèmes!$J$6:$J$28="+"))&gt;0,IF(AD291&lt;=SUMIFS(Barèmes!$D$6:$D$28,Barèmes!$A$6:$A$28,"Surcoût d'agilité (s) — technique",Barèmes!$B$6:$B$28,H291,Barèmes!$C$6:$C$28,IF(H291="6ème","Mixte",G291)),"à besoin",IF(AD291&lt;=SUMIFS(Barèmes!$E$6:$E$28,Barèmes!$A$6:$A$28,"Surcoût d'agilité (s) — technique",Barèmes!$B$6:$B$28,H291,Barèmes!$C$6:$C$28,IF(H291="6ème","Mixte",G291)),"fragile","satisfaisant")),IF(AD291&gt;=SUMIFS(Barèmes!$D$6:$D$28,Barèmes!$A$6:$A$28,"Surcoût d'agilité (s) — technique",Barèmes!$B$6:$B$28,H291,Barèmes!$C$6:$C$28,IF(H291="6ème","Mixte",G291)),"à besoin",IF(AD291&gt;=SUMIFS(Barèmes!$E$6:$E$28,Barèmes!$A$6:$A$28,"Surcoût d'agilité (s) — technique",Barèmes!$B$6:$B$28,H291,Barèmes!$C$6:$C$28,IF(H291="6ème","Mixte",G291)),"fragile","satisfaisant"))))</f>
        <v/>
      </c>
      <c r="AG291" s="30" t="str">
        <f>IF(OR(AD291="",SUMPRODUCT((Barèmes!$A$6:$A$28="Surcoût d'agilité (s) — technique")*(Barèmes!$B$6:$B$28=H291)*(Barèmes!$C$6:$C$28=IF(H291="6ème","Mixte",G291)))=0),"",IF(SUMPRODUCT((Barèmes!$A$6:$A$28="Surcoût d'agilité (s) — technique")*(Barèmes!$B$6:$B$28=H291)*(Barèmes!$C$6:$C$28=IF(H291="6ème","Mixte",G291))*(Barèmes!$J$6:$J$28="+"))&gt;0,IF(AD291&lt;=SUMIFS(Barèmes!$F$6:$F$28,Barèmes!$A$6:$A$28,"Surcoût d'agilité (s) — technique",Barèmes!$B$6:$B$28,H291,Barèmes!$C$6:$C$28,IF(H291="6ème","Mixte",G291)),Barèmes!$B$2,IF(AD291&lt;=SUMIFS(Barèmes!$G$6:$G$28,Barèmes!$A$6:$A$28,"Surcoût d'agilité (s) — technique",Barèmes!$B$6:$B$28,H291,Barèmes!$C$6:$C$28,IF(H291="6ème","Mixte",G291)),Barèmes!$C$2,IF(AD291&lt;=SUMIFS(Barèmes!$H$6:$H$28,Barèmes!$A$6:$A$28,"Surcoût d'agilité (s) — technique",Barèmes!$B$6:$B$28,H291,Barèmes!$C$6:$C$28,IF(H291="6ème","Mixte",G291)),Barèmes!$D$2,IF(AD291&lt;=SUMIFS(Barèmes!$I$6:$I$28,Barèmes!$A$6:$A$28,"Surcoût d'agilité (s) — technique",Barèmes!$B$6:$B$28,H291,Barèmes!$C$6:$C$28,IF(H291="6ème","Mixte",G291)),Barèmes!$E$2,Barèmes!$F$2)))),IF(AD291&gt;=SUMIFS(Barèmes!$F$6:$F$28,Barèmes!$A$6:$A$28,"Surcoût d'agilité (s) — technique",Barèmes!$B$6:$B$28,H291,Barèmes!$C$6:$C$28,IF(H291="6ème","Mixte",G291)),Barèmes!$B$2,IF(AD291&gt;=SUMIFS(Barèmes!$G$6:$G$28,Barèmes!$A$6:$A$28,"Surcoût d'agilité (s) — technique",Barèmes!$B$6:$B$28,H291,Barèmes!$C$6:$C$28,IF(H291="6ème","Mixte",G291)),Barèmes!$C$2,IF(AD291&gt;=SUMIFS(Barèmes!$H$6:$H$28,Barèmes!$A$6:$A$28,"Surcoût d'agilité (s) — technique",Barèmes!$B$6:$B$28,H291,Barèmes!$C$6:$C$28,IF(H291="6ème","Mixte",G291)),Barèmes!$D$2,IF(AD291&gt;=SUMIFS(Barèmes!$I$6:$I$28,Barèmes!$A$6:$A$28,"Surcoût d'agilité (s) — technique",Barèmes!$B$6:$B$28,H291,Barèmes!$C$6:$C$28,IF(H291="6ème","Mixte",G291)),Barèmes!$E$2,Barèmes!$F$2))))))</f>
        <v/>
      </c>
      <c r="AH291" s="31" t="str">
        <f>IF((IF(N291="",0,1)+IF(Q291="",0,1)+IF(W291="",0,1)+IF(Z291="",0,1)+IF(AC291="",0,1))=0,"",3*IF(N291=Barèmes!$B$2,1,IF(N291=Barèmes!$C$2,2,IF(N291=Barèmes!$D$2,3,IF(N291=Barèmes!$E$2,4,IF(N291=Barèmes!$F$2,5,0)))))+3*IF(Q291=Barèmes!$B$2,1,IF(Q291=Barèmes!$C$2,2,IF(Q291=Barèmes!$D$2,3,IF(Q291=Barèmes!$E$2,4,IF(Q291=Barèmes!$F$2,5,0)))))+2*IF(W291=Barèmes!$B$2,1,IF(W291=Barèmes!$C$2,2,IF(W291=Barèmes!$D$2,3,IF(W291=Barèmes!$E$2,4,IF(W291=Barèmes!$F$2,5,0)))))+1*IF(Z291=Barèmes!$B$2,1,IF(Z291=Barèmes!$C$2,2,IF(Z291=Barèmes!$D$2,3,IF(Z291=Barèmes!$E$2,4,IF(Z291=Barèmes!$F$2,5,0)))))+1*IF(AC291=Barèmes!$B$2,1,IF(AC291=Barèmes!$C$2,2,IF(AC291=Barèmes!$D$2,3,IF(AC291=Barèmes!$E$2,4,IF(AC291=Barèmes!$F$2,5,0))))))</f>
        <v/>
      </c>
      <c r="AI291" s="31"/>
      <c r="AJ291" s="32" t="str">
        <f>IFERROR(INDEX(Croissance!$B$5:$B$604,MATCH(A291,Croissance!$A$5:$A$604,0)),"")</f>
        <v/>
      </c>
      <c r="AK291" s="32" t="str">
        <f>IFERROR(INDEX(Croissance!$C$5:$C$604,MATCH(A291,Croissance!$A$5:$A$604,0)),"")</f>
        <v/>
      </c>
      <c r="AL291" s="32" t="str">
        <f>IFERROR(INDEX(Croissance!$D$5:$D$604,MATCH(A291,Croissance!$A$5:$A$604,0)),"")</f>
        <v/>
      </c>
      <c r="AM291" s="32" t="str">
        <f>IFERROR(INDEX(Croissance!$E$5:$E$604,MATCH(A291,Croissance!$A$5:$A$604,0)),"")</f>
        <v/>
      </c>
      <c r="AO291" s="33">
        <f t="shared" si="40"/>
        <v>0</v>
      </c>
      <c r="AP291" s="33">
        <f t="shared" si="36"/>
        <v>0</v>
      </c>
      <c r="AQ291" s="33">
        <f>IF(A291="",0,IF(AND(OR('Synthèse classe'!$C$2="Tous",C291='Synthèse classe'!$C$2),OR('Synthèse classe'!$C$3="Toutes",D291='Synthèse classe'!$C$3),OR('Synthèse classe'!$C$4="Toutes",AND('Synthèse classe'!$C$4="Dernière",AP291=1),B291=IFERROR(VALUE('Synthèse classe'!$C$4),0))),1,0))</f>
        <v>0</v>
      </c>
      <c r="AR291" s="34" t="str">
        <f t="shared" si="37"/>
        <v/>
      </c>
    </row>
    <row r="292" spans="1:44" x14ac:dyDescent="0.2">
      <c r="A292" s="17" t="str">
        <f t="shared" si="33"/>
        <v/>
      </c>
      <c r="B292" s="18"/>
      <c r="C292" s="19"/>
      <c r="D292" s="19"/>
      <c r="E292" s="19"/>
      <c r="F292" s="19"/>
      <c r="G292" s="19"/>
      <c r="H292" s="17" t="str">
        <f t="shared" si="38"/>
        <v/>
      </c>
      <c r="I292" s="20"/>
      <c r="J292" s="18"/>
      <c r="K292" s="19"/>
      <c r="L292" s="21" t="str">
        <f t="shared" si="39"/>
        <v/>
      </c>
      <c r="M292" s="21" t="str">
        <f>IF(OR(J292="",SUMPRODUCT((Barèmes!$A$6:$A$28="Endurance — Luc Léger (palier)")*(Barèmes!$B$6:$B$28=H292)*(Barèmes!$C$6:$C$28=IF(H292="6ème","Mixte",G292)))=0),"",IF(SUMPRODUCT((Barèmes!$A$6:$A$28="Endurance — Luc Léger (palier)")*(Barèmes!$B$6:$B$28=H292)*(Barèmes!$C$6:$C$28=IF(H292="6ème","Mixte",G292))*(Barèmes!$J$6:$J$28="+"))&gt;0,IF(J292&lt;=SUMIFS(Barèmes!$D$6:$D$28,Barèmes!$A$6:$A$28,"Endurance — Luc Léger (palier)",Barèmes!$B$6:$B$28,H292,Barèmes!$C$6:$C$28,IF(H292="6ème","Mixte",G292)),"à besoin",IF(J292&lt;=SUMIFS(Barèmes!$E$6:$E$28,Barèmes!$A$6:$A$28,"Endurance — Luc Léger (palier)",Barèmes!$B$6:$B$28,H292,Barèmes!$C$6:$C$28,IF(H292="6ème","Mixte",G292)),"fragile","satisfaisant")),IF(J292&gt;=SUMIFS(Barèmes!$D$6:$D$28,Barèmes!$A$6:$A$28,"Endurance — Luc Léger (palier)",Barèmes!$B$6:$B$28,H292,Barèmes!$C$6:$C$28,IF(H292="6ème","Mixte",G292)),"à besoin",IF(J292&gt;=SUMIFS(Barèmes!$E$6:$E$28,Barèmes!$A$6:$A$28,"Endurance — Luc Léger (palier)",Barèmes!$B$6:$B$28,H292,Barèmes!$C$6:$C$28,IF(H292="6ème","Mixte",G292)),"fragile","satisfaisant"))))</f>
        <v/>
      </c>
      <c r="N292" s="21" t="str">
        <f>IF(OR(J292="",SUMPRODUCT((Barèmes!$A$6:$A$28="Endurance — Luc Léger (palier)")*(Barèmes!$B$6:$B$28=H292)*(Barèmes!$C$6:$C$28=IF(H292="6ème","Mixte",G292)))=0),"",IF(SUMPRODUCT((Barèmes!$A$6:$A$28="Endurance — Luc Léger (palier)")*(Barèmes!$B$6:$B$28=H292)*(Barèmes!$C$6:$C$28=IF(H292="6ème","Mixte",G292))*(Barèmes!$J$6:$J$28="+"))&gt;0,IF(J292&lt;=SUMIFS(Barèmes!$F$6:$F$28,Barèmes!$A$6:$A$28,"Endurance — Luc Léger (palier)",Barèmes!$B$6:$B$28,H292,Barèmes!$C$6:$C$28,IF(H292="6ème","Mixte",G292)),Barèmes!$B$2,IF(J292&lt;=SUMIFS(Barèmes!$G$6:$G$28,Barèmes!$A$6:$A$28,"Endurance — Luc Léger (palier)",Barèmes!$B$6:$B$28,H292,Barèmes!$C$6:$C$28,IF(H292="6ème","Mixte",G292)),Barèmes!$C$2,IF(J292&lt;=SUMIFS(Barèmes!$H$6:$H$28,Barèmes!$A$6:$A$28,"Endurance — Luc Léger (palier)",Barèmes!$B$6:$B$28,H292,Barèmes!$C$6:$C$28,IF(H292="6ème","Mixte",G292)),Barèmes!$D$2,IF(J292&lt;=SUMIFS(Barèmes!$I$6:$I$28,Barèmes!$A$6:$A$28,"Endurance — Luc Léger (palier)",Barèmes!$B$6:$B$28,H292,Barèmes!$C$6:$C$28,IF(H292="6ème","Mixte",G292)),Barèmes!$E$2,Barèmes!$F$2)))),IF(J292&gt;=SUMIFS(Barèmes!$F$6:$F$28,Barèmes!$A$6:$A$28,"Endurance — Luc Léger (palier)",Barèmes!$B$6:$B$28,H292,Barèmes!$C$6:$C$28,IF(H292="6ème","Mixte",G292)),Barèmes!$B$2,IF(J292&gt;=SUMIFS(Barèmes!$G$6:$G$28,Barèmes!$A$6:$A$28,"Endurance — Luc Léger (palier)",Barèmes!$B$6:$B$28,H292,Barèmes!$C$6:$C$28,IF(H292="6ème","Mixte",G292)),Barèmes!$C$2,IF(J292&gt;=SUMIFS(Barèmes!$H$6:$H$28,Barèmes!$A$6:$A$28,"Endurance — Luc Léger (palier)",Barèmes!$B$6:$B$28,H292,Barèmes!$C$6:$C$28,IF(H292="6ème","Mixte",G292)),Barèmes!$D$2,IF(J292&gt;=SUMIFS(Barèmes!$I$6:$I$28,Barèmes!$A$6:$A$28,"Endurance — Luc Léger (palier)",Barèmes!$B$6:$B$28,H292,Barèmes!$C$6:$C$28,IF(H292="6ème","Mixte",G292)),Barèmes!$E$2,Barèmes!$F$2))))))</f>
        <v/>
      </c>
      <c r="O292" s="22"/>
      <c r="P292" s="23" t="str">
        <f>IF(OR(O292="",SUMPRODUCT((Barèmes!$A$6:$A$28="Force bas du corps — Saut en longueur (m)")*(Barèmes!$B$6:$B$28=H292)*(Barèmes!$C$6:$C$28=IF(H292="6ème","Mixte",G292)))=0),"",IF(SUMPRODUCT((Barèmes!$A$6:$A$28="Force bas du corps — Saut en longueur (m)")*(Barèmes!$B$6:$B$28=H292)*(Barèmes!$C$6:$C$28=IF(H292="6ème","Mixte",G292))*(Barèmes!$J$6:$J$28="+"))&gt;0,IF(O292&lt;=SUMIFS(Barèmes!$D$6:$D$28,Barèmes!$A$6:$A$28,"Force bas du corps — Saut en longueur (m)",Barèmes!$B$6:$B$28,H292,Barèmes!$C$6:$C$28,IF(H292="6ème","Mixte",G292)),"à besoin",IF(O292&lt;=SUMIFS(Barèmes!$E$6:$E$28,Barèmes!$A$6:$A$28,"Force bas du corps — Saut en longueur (m)",Barèmes!$B$6:$B$28,H292,Barèmes!$C$6:$C$28,IF(H292="6ème","Mixte",G292)),"fragile","satisfaisant")),IF(O292&gt;=SUMIFS(Barèmes!$D$6:$D$28,Barèmes!$A$6:$A$28,"Force bas du corps — Saut en longueur (m)",Barèmes!$B$6:$B$28,H292,Barèmes!$C$6:$C$28,IF(H292="6ème","Mixte",G292)),"à besoin",IF(O292&gt;=SUMIFS(Barèmes!$E$6:$E$28,Barèmes!$A$6:$A$28,"Force bas du corps — Saut en longueur (m)",Barèmes!$B$6:$B$28,H292,Barèmes!$C$6:$C$28,IF(H292="6ème","Mixte",G292)),"fragile","satisfaisant"))))</f>
        <v/>
      </c>
      <c r="Q292" s="23" t="str">
        <f>IF(OR(O292="",SUMPRODUCT((Barèmes!$A$6:$A$28="Force bas du corps — Saut en longueur (m)")*(Barèmes!$B$6:$B$28=H292)*(Barèmes!$C$6:$C$28=IF(H292="6ème","Mixte",G292)))=0),"",IF(SUMPRODUCT((Barèmes!$A$6:$A$28="Force bas du corps — Saut en longueur (m)")*(Barèmes!$B$6:$B$28=H292)*(Barèmes!$C$6:$C$28=IF(H292="6ème","Mixte",G292))*(Barèmes!$J$6:$J$28="+"))&gt;0,IF(O292&lt;=SUMIFS(Barèmes!$F$6:$F$28,Barèmes!$A$6:$A$28,"Force bas du corps — Saut en longueur (m)",Barèmes!$B$6:$B$28,H292,Barèmes!$C$6:$C$28,IF(H292="6ème","Mixte",G292)),Barèmes!$B$2,IF(O292&lt;=SUMIFS(Barèmes!$G$6:$G$28,Barèmes!$A$6:$A$28,"Force bas du corps — Saut en longueur (m)",Barèmes!$B$6:$B$28,H292,Barèmes!$C$6:$C$28,IF(H292="6ème","Mixte",G292)),Barèmes!$C$2,IF(O292&lt;=SUMIFS(Barèmes!$H$6:$H$28,Barèmes!$A$6:$A$28,"Force bas du corps — Saut en longueur (m)",Barèmes!$B$6:$B$28,H292,Barèmes!$C$6:$C$28,IF(H292="6ème","Mixte",G292)),Barèmes!$D$2,IF(O292&lt;=SUMIFS(Barèmes!$I$6:$I$28,Barèmes!$A$6:$A$28,"Force bas du corps — Saut en longueur (m)",Barèmes!$B$6:$B$28,H292,Barèmes!$C$6:$C$28,IF(H292="6ème","Mixte",G292)),Barèmes!$E$2,Barèmes!$F$2)))),IF(O292&gt;=SUMIFS(Barèmes!$F$6:$F$28,Barèmes!$A$6:$A$28,"Force bas du corps — Saut en longueur (m)",Barèmes!$B$6:$B$28,H292,Barèmes!$C$6:$C$28,IF(H292="6ème","Mixte",G292)),Barèmes!$B$2,IF(O292&gt;=SUMIFS(Barèmes!$G$6:$G$28,Barèmes!$A$6:$A$28,"Force bas du corps — Saut en longueur (m)",Barèmes!$B$6:$B$28,H292,Barèmes!$C$6:$C$28,IF(H292="6ème","Mixte",G292)),Barèmes!$C$2,IF(O292&gt;=SUMIFS(Barèmes!$H$6:$H$28,Barèmes!$A$6:$A$28,"Force bas du corps — Saut en longueur (m)",Barèmes!$B$6:$B$28,H292,Barèmes!$C$6:$C$28,IF(H292="6ème","Mixte",G292)),Barèmes!$D$2,IF(O292&gt;=SUMIFS(Barèmes!$I$6:$I$28,Barèmes!$A$6:$A$28,"Force bas du corps — Saut en longueur (m)",Barèmes!$B$6:$B$28,H292,Barèmes!$C$6:$C$28,IF(H292="6ème","Mixte",G292)),Barèmes!$E$2,Barèmes!$F$2))))))</f>
        <v/>
      </c>
      <c r="R292" s="22"/>
      <c r="S292" s="24" t="str">
        <f>IF(OR(R292="",SUMPRODUCT((Barèmes!$A$6:$A$28="Vitesse — 30 m (s)")*(Barèmes!$B$6:$B$28=H292)*(Barèmes!$C$6:$C$28=IF(H292="6ème","Mixte",G292)))=0),"",IF(SUMPRODUCT((Barèmes!$A$6:$A$28="Vitesse — 30 m (s)")*(Barèmes!$B$6:$B$28=H292)*(Barèmes!$C$6:$C$28=IF(H292="6ème","Mixte",G292))*(Barèmes!$J$6:$J$28="+"))&gt;0,IF(R292&lt;=SUMIFS(Barèmes!$D$6:$D$28,Barèmes!$A$6:$A$28,"Vitesse — 30 m (s)",Barèmes!$B$6:$B$28,H292,Barèmes!$C$6:$C$28,IF(H292="6ème","Mixte",G292)),"à besoin",IF(R292&lt;=SUMIFS(Barèmes!$E$6:$E$28,Barèmes!$A$6:$A$28,"Vitesse — 30 m (s)",Barèmes!$B$6:$B$28,H292,Barèmes!$C$6:$C$28,IF(H292="6ème","Mixte",G292)),"fragile","satisfaisant")),IF(R292&gt;=SUMIFS(Barèmes!$D$6:$D$28,Barèmes!$A$6:$A$28,"Vitesse — 30 m (s)",Barèmes!$B$6:$B$28,H292,Barèmes!$C$6:$C$28,IF(H292="6ème","Mixte",G292)),"à besoin",IF(R292&gt;=SUMIFS(Barèmes!$E$6:$E$28,Barèmes!$A$6:$A$28,"Vitesse — 30 m (s)",Barèmes!$B$6:$B$28,H292,Barèmes!$C$6:$C$28,IF(H292="6ème","Mixte",G292)),"fragile","satisfaisant"))))</f>
        <v/>
      </c>
      <c r="T292" s="24" t="str">
        <f>IF(OR(R292="",SUMPRODUCT((Barèmes!$A$6:$A$28="Vitesse — 30 m (s)")*(Barèmes!$B$6:$B$28=H292)*(Barèmes!$C$6:$C$28=IF(H292="6ème","Mixte",G292)))=0),"",IF(SUMPRODUCT((Barèmes!$A$6:$A$28="Vitesse — 30 m (s)")*(Barèmes!$B$6:$B$28=H292)*(Barèmes!$C$6:$C$28=IF(H292="6ème","Mixte",G292))*(Barèmes!$J$6:$J$28="+"))&gt;0,IF(R292&lt;=SUMIFS(Barèmes!$F$6:$F$28,Barèmes!$A$6:$A$28,"Vitesse — 30 m (s)",Barèmes!$B$6:$B$28,H292,Barèmes!$C$6:$C$28,IF(H292="6ème","Mixte",G292)),Barèmes!$B$2,IF(R292&lt;=SUMIFS(Barèmes!$G$6:$G$28,Barèmes!$A$6:$A$28,"Vitesse — 30 m (s)",Barèmes!$B$6:$B$28,H292,Barèmes!$C$6:$C$28,IF(H292="6ème","Mixte",G292)),Barèmes!$C$2,IF(R292&lt;=SUMIFS(Barèmes!$H$6:$H$28,Barèmes!$A$6:$A$28,"Vitesse — 30 m (s)",Barèmes!$B$6:$B$28,H292,Barèmes!$C$6:$C$28,IF(H292="6ème","Mixte",G292)),Barèmes!$D$2,IF(R292&lt;=SUMIFS(Barèmes!$I$6:$I$28,Barèmes!$A$6:$A$28,"Vitesse — 30 m (s)",Barèmes!$B$6:$B$28,H292,Barèmes!$C$6:$C$28,IF(H292="6ème","Mixte",G292)),Barèmes!$E$2,Barèmes!$F$2)))),IF(R292&gt;=SUMIFS(Barèmes!$F$6:$F$28,Barèmes!$A$6:$A$28,"Vitesse — 30 m (s)",Barèmes!$B$6:$B$28,H292,Barèmes!$C$6:$C$28,IF(H292="6ème","Mixte",G292)),Barèmes!$B$2,IF(R292&gt;=SUMIFS(Barèmes!$G$6:$G$28,Barèmes!$A$6:$A$28,"Vitesse — 30 m (s)",Barèmes!$B$6:$B$28,H292,Barèmes!$C$6:$C$28,IF(H292="6ème","Mixte",G292)),Barèmes!$C$2,IF(R292&gt;=SUMIFS(Barèmes!$H$6:$H$28,Barèmes!$A$6:$A$28,"Vitesse — 30 m (s)",Barèmes!$B$6:$B$28,H292,Barèmes!$C$6:$C$28,IF(H292="6ème","Mixte",G292)),Barèmes!$D$2,IF(R292&gt;=SUMIFS(Barèmes!$I$6:$I$28,Barèmes!$A$6:$A$28,"Vitesse — 30 m (s)",Barèmes!$B$6:$B$28,H292,Barèmes!$C$6:$C$28,IF(H292="6ème","Mixte",G292)),Barèmes!$E$2,Barèmes!$F$2))))))</f>
        <v/>
      </c>
      <c r="U292" s="22"/>
      <c r="V292" s="25" t="str">
        <f>IF(OR(U292="",SUMPRODUCT((Barèmes!$A$6:$A$28="Vitesse — 50 m (s)")*(Barèmes!$B$6:$B$28=H292)*(Barèmes!$C$6:$C$28=IF(H292="6ème","Mixte",G292)))=0),"",IF(SUMPRODUCT((Barèmes!$A$6:$A$28="Vitesse — 50 m (s)")*(Barèmes!$B$6:$B$28=H292)*(Barèmes!$C$6:$C$28=IF(H292="6ème","Mixte",G292))*(Barèmes!$J$6:$J$28="+"))&gt;0,IF(U292&lt;=SUMIFS(Barèmes!$D$6:$D$28,Barèmes!$A$6:$A$28,"Vitesse — 50 m (s)",Barèmes!$B$6:$B$28,H292,Barèmes!$C$6:$C$28,IF(H292="6ème","Mixte",G292)),"à besoin",IF(U292&lt;=SUMIFS(Barèmes!$E$6:$E$28,Barèmes!$A$6:$A$28,"Vitesse — 50 m (s)",Barèmes!$B$6:$B$28,H292,Barèmes!$C$6:$C$28,IF(H292="6ème","Mixte",G292)),"fragile","satisfaisant")),IF(U292&gt;=SUMIFS(Barèmes!$D$6:$D$28,Barèmes!$A$6:$A$28,"Vitesse — 50 m (s)",Barèmes!$B$6:$B$28,H292,Barèmes!$C$6:$C$28,IF(H292="6ème","Mixte",G292)),"à besoin",IF(U292&gt;=SUMIFS(Barèmes!$E$6:$E$28,Barèmes!$A$6:$A$28,"Vitesse — 50 m (s)",Barèmes!$B$6:$B$28,H292,Barèmes!$C$6:$C$28,IF(H292="6ème","Mixte",G292)),"fragile","satisfaisant"))))</f>
        <v/>
      </c>
      <c r="W292" s="25" t="str">
        <f>IF(OR(U292="",SUMPRODUCT((Barèmes!$A$6:$A$28="Vitesse — 50 m (s)")*(Barèmes!$B$6:$B$28=H292)*(Barèmes!$C$6:$C$28=IF(H292="6ème","Mixte",G292)))=0),"",IF(SUMPRODUCT((Barèmes!$A$6:$A$28="Vitesse — 50 m (s)")*(Barèmes!$B$6:$B$28=H292)*(Barèmes!$C$6:$C$28=IF(H292="6ème","Mixte",G292))*(Barèmes!$J$6:$J$28="+"))&gt;0,IF(U292&lt;=SUMIFS(Barèmes!$F$6:$F$28,Barèmes!$A$6:$A$28,"Vitesse — 50 m (s)",Barèmes!$B$6:$B$28,H292,Barèmes!$C$6:$C$28,IF(H292="6ème","Mixte",G292)),Barèmes!$B$2,IF(U292&lt;=SUMIFS(Barèmes!$G$6:$G$28,Barèmes!$A$6:$A$28,"Vitesse — 50 m (s)",Barèmes!$B$6:$B$28,H292,Barèmes!$C$6:$C$28,IF(H292="6ème","Mixte",G292)),Barèmes!$C$2,IF(U292&lt;=SUMIFS(Barèmes!$H$6:$H$28,Barèmes!$A$6:$A$28,"Vitesse — 50 m (s)",Barèmes!$B$6:$B$28,H292,Barèmes!$C$6:$C$28,IF(H292="6ème","Mixte",G292)),Barèmes!$D$2,IF(U292&lt;=SUMIFS(Barèmes!$I$6:$I$28,Barèmes!$A$6:$A$28,"Vitesse — 50 m (s)",Barèmes!$B$6:$B$28,H292,Barèmes!$C$6:$C$28,IF(H292="6ème","Mixte",G292)),Barèmes!$E$2,Barèmes!$F$2)))),IF(U292&gt;=SUMIFS(Barèmes!$F$6:$F$28,Barèmes!$A$6:$A$28,"Vitesse — 50 m (s)",Barèmes!$B$6:$B$28,H292,Barèmes!$C$6:$C$28,IF(H292="6ème","Mixte",G292)),Barèmes!$B$2,IF(U292&gt;=SUMIFS(Barèmes!$G$6:$G$28,Barèmes!$A$6:$A$28,"Vitesse — 50 m (s)",Barèmes!$B$6:$B$28,H292,Barèmes!$C$6:$C$28,IF(H292="6ème","Mixte",G292)),Barèmes!$C$2,IF(U292&gt;=SUMIFS(Barèmes!$H$6:$H$28,Barèmes!$A$6:$A$28,"Vitesse — 50 m (s)",Barèmes!$B$6:$B$28,H292,Barèmes!$C$6:$C$28,IF(H292="6ème","Mixte",G292)),Barèmes!$D$2,IF(U292&gt;=SUMIFS(Barèmes!$I$6:$I$28,Barèmes!$A$6:$A$28,"Vitesse — 50 m (s)",Barèmes!$B$6:$B$28,H292,Barèmes!$C$6:$C$28,IF(H292="6ème","Mixte",G292)),Barèmes!$E$2,Barèmes!$F$2))))))</f>
        <v/>
      </c>
      <c r="X292" s="18"/>
      <c r="Y292" s="26" t="str" cm="1">
        <f t="array" ref="Y292">IF(OR(X292="",SUMPRODUCT((Barèmes!$A$6:$A$28="Souplesse (score 1-5)")*(Barèmes!$B$6:$B$28=H292)*(Barèmes!$C$6:$C$28=IF(H292="6ème","Mixte",G292)))=0),"",IF(SUMPRODUCT((Barèmes!$A$6:$A$28="Souplesse (score 1-5)")*(Barèmes!$B$6:$B$28=H292)*(Barèmes!$C$6:$C$28=IF(H292="6ème","Mixte",G292))*(Barèmes!$J$6:$J$28="+"))&gt;0,IF(X292&lt;=SUMIFS(Barèmes!$D$6:$D$28,Barèmes!$A$6:$A$28,"Souplesse (score 1-5)",Barèmes!$B$6:$B$28,H292,Barèmes!$C$6:$C$28,IF(H292="6ème","Mixte",G292)),"à besoin",IF(X292&lt;=SUMIFS(Barèmes!$E$6:$E$28,Barèmes!$A$6:$A$28,"Souplesse (score 1-5)",Barèmes!$B$6:$B$28,H292,Barèmes!$C$6:$C$28,IF(H292="6ème","Mixte",G292)),"fragile","satisfaisant")),IF(X292&gt;=SUMIFS(Barèmes!$D$6:$D$28,Barèmes!$A$6:$A$28,"Souplesse (score 1-5)",Barèmes!$B$6:$B$28,H292,Barèmes!$C$6:$C$28,IF(H292="6ème","Mixte",G292)),"à besoin",IF(X292&gt;=SUMIFS(Barèmes!$E$6:$E$28,Barèmes!$A$6:$A$28,"Souplesse (score 1-5)",Barèmes!$B$6:$B$28,H292,Barèmes!$C$6:$C$28,IF(H292="6ème","Mixte",G292)),"fragile","satisfaisant"))))</f>
        <v/>
      </c>
      <c r="Z292" s="26" t="str" cm="1">
        <f t="array" ref="Z292">IF(OR(X292="",SUMPRODUCT((Barèmes!$A$6:$A$28="Souplesse (score 1-5)")*(Barèmes!$B$6:$B$28=H292)*(Barèmes!$C$6:$C$28=IF(H292="6ème","Mixte",G292)))=0),"",IF(SUMPRODUCT((Barèmes!$A$6:$A$28="Souplesse (score 1-5)")*(Barèmes!$B$6:$B$28=H292)*(Barèmes!$C$6:$C$28=IF(H292="6ème","Mixte",G292))*(Barèmes!$J$6:$J$28="+"))&gt;0,IF(X292&lt;=SUMIFS(Barèmes!$F$6:$F$28,Barèmes!$A$6:$A$28,"Souplesse (score 1-5)",Barèmes!$B$6:$B$28,H292,Barèmes!$C$6:$C$28,IF(H292="6ème","Mixte",G292)),Barèmes!$B$2,IF(X292&lt;=SUMIFS(Barèmes!$G$6:$G$28,Barèmes!$A$6:$A$28,"Souplesse (score 1-5)",Barèmes!$B$6:$B$28,H292,Barèmes!$C$6:$C$28,IF(H292="6ème","Mixte",G292)),Barèmes!$C$2,IF(X292&lt;=SUMIFS(Barèmes!$H$6:$H$28,Barèmes!$A$6:$A$28,"Souplesse (score 1-5)",Barèmes!$B$6:$B$28,H292,Barèmes!$C$6:$C$28,IF(H292="6ème","Mixte",G292)),Barèmes!$D$2,IF(X292&lt;=SUMIFS(Barèmes!$I$6:$I$28,Barèmes!$A$6:$A$28,"Souplesse (score 1-5)",Barèmes!$B$6:$B$28,H292,Barèmes!$C$6:$C$28,IF(H292="6ème","Mixte",G292)),Barèmes!$E$2,Barèmes!$F$2)))),IF(X292&gt;=SUMIFS(Barèmes!$F$6:$F$28,Barèmes!$A$6:$A$28,"Souplesse (score 1-5)",Barèmes!$B$6:$B$28,H292,Barèmes!$C$6:$C$28,IF(H292="6ème","Mixte",G292)),Barèmes!$B$2,IF(X292&gt;=SUMIFS(Barèmes!$G$6:$G$28,Barèmes!$A$6:$A$28,"Souplesse (score 1-5)",Barèmes!$B$6:$B$28,H292,Barèmes!$C$6:$C$28,IF(H292="6ème","Mixte",G292)),Barèmes!$C$2,IF(X292&gt;=SUMIFS(Barèmes!$H$6:$H$28,Barèmes!$A$6:$A$28,"Souplesse (score 1-5)",Barèmes!$B$6:$B$28,H292,Barèmes!$C$6:$C$28,IF(H292="6ème","Mixte",G292)),Barèmes!$D$2,IF(X292&gt;=SUMIFS(Barèmes!$I$6:$I$28,Barèmes!$A$6:$A$28,"Souplesse (score 1-5)",Barèmes!$B$6:$B$28,H292,Barèmes!$C$6:$C$28,IF(H292="6ème","Mixte",G292)),Barèmes!$E$2,Barèmes!$F$2))))))</f>
        <v/>
      </c>
      <c r="AA292" s="22"/>
      <c r="AB292" s="27" t="str">
        <f>IF(OR(AA292="",SUMPRODUCT((Barèmes!$A$6:$A$28="Agilité — T-test 974 (s)")*(Barèmes!$B$6:$B$28=H292)*(Barèmes!$C$6:$C$28=IF(H292="6ème","Mixte",G292)))=0),"",IF(SUMPRODUCT((Barèmes!$A$6:$A$28="Agilité — T-test 974 (s)")*(Barèmes!$B$6:$B$28=H292)*(Barèmes!$C$6:$C$28=IF(H292="6ème","Mixte",G292))*(Barèmes!$J$6:$J$28="+"))&gt;0,IF(AA292&lt;=SUMIFS(Barèmes!$D$6:$D$28,Barèmes!$A$6:$A$28,"Agilité — T-test 974 (s)",Barèmes!$B$6:$B$28,H292,Barèmes!$C$6:$C$28,IF(H292="6ème","Mixte",G292)),"à besoin",IF(AA292&lt;=SUMIFS(Barèmes!$E$6:$E$28,Barèmes!$A$6:$A$28,"Agilité — T-test 974 (s)",Barèmes!$B$6:$B$28,H292,Barèmes!$C$6:$C$28,IF(H292="6ème","Mixte",G292)),"fragile","satisfaisant")),IF(AA292&gt;=SUMIFS(Barèmes!$D$6:$D$28,Barèmes!$A$6:$A$28,"Agilité — T-test 974 (s)",Barèmes!$B$6:$B$28,H292,Barèmes!$C$6:$C$28,IF(H292="6ème","Mixte",G292)),"à besoin",IF(AA292&gt;=SUMIFS(Barèmes!$E$6:$E$28,Barèmes!$A$6:$A$28,"Agilité — T-test 974 (s)",Barèmes!$B$6:$B$28,H292,Barèmes!$C$6:$C$28,IF(H292="6ème","Mixte",G292)),"fragile","satisfaisant"))))</f>
        <v/>
      </c>
      <c r="AC292" s="27" t="str">
        <f>IF(OR(AA292="",SUMPRODUCT((Barèmes!$A$6:$A$28="Agilité — T-test 974 (s)")*(Barèmes!$B$6:$B$28=H292)*(Barèmes!$C$6:$C$28=IF(H292="6ème","Mixte",G292)))=0),"",IF(SUMPRODUCT((Barèmes!$A$6:$A$28="Agilité — T-test 974 (s)")*(Barèmes!$B$6:$B$28=H292)*(Barèmes!$C$6:$C$28=IF(H292="6ème","Mixte",G292))*(Barèmes!$J$6:$J$28="+"))&gt;0,IF(AA292&lt;=SUMIFS(Barèmes!$F$6:$F$28,Barèmes!$A$6:$A$28,"Agilité — T-test 974 (s)",Barèmes!$B$6:$B$28,H292,Barèmes!$C$6:$C$28,IF(H292="6ème","Mixte",G292)),Barèmes!$B$2,IF(AA292&lt;=SUMIFS(Barèmes!$G$6:$G$28,Barèmes!$A$6:$A$28,"Agilité — T-test 974 (s)",Barèmes!$B$6:$B$28,H292,Barèmes!$C$6:$C$28,IF(H292="6ème","Mixte",G292)),Barèmes!$C$2,IF(AA292&lt;=SUMIFS(Barèmes!$H$6:$H$28,Barèmes!$A$6:$A$28,"Agilité — T-test 974 (s)",Barèmes!$B$6:$B$28,H292,Barèmes!$C$6:$C$28,IF(H292="6ème","Mixte",G292)),Barèmes!$D$2,IF(AA292&lt;=SUMIFS(Barèmes!$I$6:$I$28,Barèmes!$A$6:$A$28,"Agilité — T-test 974 (s)",Barèmes!$B$6:$B$28,H292,Barèmes!$C$6:$C$28,IF(H292="6ème","Mixte",G292)),Barèmes!$E$2,Barèmes!$F$2)))),IF(AA292&gt;=SUMIFS(Barèmes!$F$6:$F$28,Barèmes!$A$6:$A$28,"Agilité — T-test 974 (s)",Barèmes!$B$6:$B$28,H292,Barèmes!$C$6:$C$28,IF(H292="6ème","Mixte",G292)),Barèmes!$B$2,IF(AA292&gt;=SUMIFS(Barèmes!$G$6:$G$28,Barèmes!$A$6:$A$28,"Agilité — T-test 974 (s)",Barèmes!$B$6:$B$28,H292,Barèmes!$C$6:$C$28,IF(H292="6ème","Mixte",G292)),Barèmes!$C$2,IF(AA292&gt;=SUMIFS(Barèmes!$H$6:$H$28,Barèmes!$A$6:$A$28,"Agilité — T-test 974 (s)",Barèmes!$B$6:$B$28,H292,Barèmes!$C$6:$C$28,IF(H292="6ème","Mixte",G292)),Barèmes!$D$2,IF(AA292&gt;=SUMIFS(Barèmes!$I$6:$I$28,Barèmes!$A$6:$A$28,"Agilité — T-test 974 (s)",Barèmes!$B$6:$B$28,H292,Barèmes!$C$6:$C$28,IF(H292="6ème","Mixte",G292)),Barèmes!$E$2,Barèmes!$F$2))))))</f>
        <v/>
      </c>
      <c r="AD292" s="28" t="str">
        <f t="shared" si="34"/>
        <v/>
      </c>
      <c r="AE292" s="29" t="str">
        <f t="shared" si="35"/>
        <v/>
      </c>
      <c r="AF292" s="30" t="str">
        <f>IF(OR(AD292="",SUMPRODUCT((Barèmes!$A$6:$A$28="Surcoût d'agilité (s) — technique")*(Barèmes!$B$6:$B$28=H292)*(Barèmes!$C$6:$C$28=IF(H292="6ème","Mixte",G292)))=0),"",IF(SUMPRODUCT((Barèmes!$A$6:$A$28="Surcoût d'agilité (s) — technique")*(Barèmes!$B$6:$B$28=H292)*(Barèmes!$C$6:$C$28=IF(H292="6ème","Mixte",G292))*(Barèmes!$J$6:$J$28="+"))&gt;0,IF(AD292&lt;=SUMIFS(Barèmes!$D$6:$D$28,Barèmes!$A$6:$A$28,"Surcoût d'agilité (s) — technique",Barèmes!$B$6:$B$28,H292,Barèmes!$C$6:$C$28,IF(H292="6ème","Mixte",G292)),"à besoin",IF(AD292&lt;=SUMIFS(Barèmes!$E$6:$E$28,Barèmes!$A$6:$A$28,"Surcoût d'agilité (s) — technique",Barèmes!$B$6:$B$28,H292,Barèmes!$C$6:$C$28,IF(H292="6ème","Mixte",G292)),"fragile","satisfaisant")),IF(AD292&gt;=SUMIFS(Barèmes!$D$6:$D$28,Barèmes!$A$6:$A$28,"Surcoût d'agilité (s) — technique",Barèmes!$B$6:$B$28,H292,Barèmes!$C$6:$C$28,IF(H292="6ème","Mixte",G292)),"à besoin",IF(AD292&gt;=SUMIFS(Barèmes!$E$6:$E$28,Barèmes!$A$6:$A$28,"Surcoût d'agilité (s) — technique",Barèmes!$B$6:$B$28,H292,Barèmes!$C$6:$C$28,IF(H292="6ème","Mixte",G292)),"fragile","satisfaisant"))))</f>
        <v/>
      </c>
      <c r="AG292" s="30" t="str">
        <f>IF(OR(AD292="",SUMPRODUCT((Barèmes!$A$6:$A$28="Surcoût d'agilité (s) — technique")*(Barèmes!$B$6:$B$28=H292)*(Barèmes!$C$6:$C$28=IF(H292="6ème","Mixte",G292)))=0),"",IF(SUMPRODUCT((Barèmes!$A$6:$A$28="Surcoût d'agilité (s) — technique")*(Barèmes!$B$6:$B$28=H292)*(Barèmes!$C$6:$C$28=IF(H292="6ème","Mixte",G292))*(Barèmes!$J$6:$J$28="+"))&gt;0,IF(AD292&lt;=SUMIFS(Barèmes!$F$6:$F$28,Barèmes!$A$6:$A$28,"Surcoût d'agilité (s) — technique",Barèmes!$B$6:$B$28,H292,Barèmes!$C$6:$C$28,IF(H292="6ème","Mixte",G292)),Barèmes!$B$2,IF(AD292&lt;=SUMIFS(Barèmes!$G$6:$G$28,Barèmes!$A$6:$A$28,"Surcoût d'agilité (s) — technique",Barèmes!$B$6:$B$28,H292,Barèmes!$C$6:$C$28,IF(H292="6ème","Mixte",G292)),Barèmes!$C$2,IF(AD292&lt;=SUMIFS(Barèmes!$H$6:$H$28,Barèmes!$A$6:$A$28,"Surcoût d'agilité (s) — technique",Barèmes!$B$6:$B$28,H292,Barèmes!$C$6:$C$28,IF(H292="6ème","Mixte",G292)),Barèmes!$D$2,IF(AD292&lt;=SUMIFS(Barèmes!$I$6:$I$28,Barèmes!$A$6:$A$28,"Surcoût d'agilité (s) — technique",Barèmes!$B$6:$B$28,H292,Barèmes!$C$6:$C$28,IF(H292="6ème","Mixte",G292)),Barèmes!$E$2,Barèmes!$F$2)))),IF(AD292&gt;=SUMIFS(Barèmes!$F$6:$F$28,Barèmes!$A$6:$A$28,"Surcoût d'agilité (s) — technique",Barèmes!$B$6:$B$28,H292,Barèmes!$C$6:$C$28,IF(H292="6ème","Mixte",G292)),Barèmes!$B$2,IF(AD292&gt;=SUMIFS(Barèmes!$G$6:$G$28,Barèmes!$A$6:$A$28,"Surcoût d'agilité (s) — technique",Barèmes!$B$6:$B$28,H292,Barèmes!$C$6:$C$28,IF(H292="6ème","Mixte",G292)),Barèmes!$C$2,IF(AD292&gt;=SUMIFS(Barèmes!$H$6:$H$28,Barèmes!$A$6:$A$28,"Surcoût d'agilité (s) — technique",Barèmes!$B$6:$B$28,H292,Barèmes!$C$6:$C$28,IF(H292="6ème","Mixte",G292)),Barèmes!$D$2,IF(AD292&gt;=SUMIFS(Barèmes!$I$6:$I$28,Barèmes!$A$6:$A$28,"Surcoût d'agilité (s) — technique",Barèmes!$B$6:$B$28,H292,Barèmes!$C$6:$C$28,IF(H292="6ème","Mixte",G292)),Barèmes!$E$2,Barèmes!$F$2))))))</f>
        <v/>
      </c>
      <c r="AH292" s="31" t="str">
        <f>IF((IF(N292="",0,1)+IF(Q292="",0,1)+IF(W292="",0,1)+IF(Z292="",0,1)+IF(AC292="",0,1))=0,"",3*IF(N292=Barèmes!$B$2,1,IF(N292=Barèmes!$C$2,2,IF(N292=Barèmes!$D$2,3,IF(N292=Barèmes!$E$2,4,IF(N292=Barèmes!$F$2,5,0)))))+3*IF(Q292=Barèmes!$B$2,1,IF(Q292=Barèmes!$C$2,2,IF(Q292=Barèmes!$D$2,3,IF(Q292=Barèmes!$E$2,4,IF(Q292=Barèmes!$F$2,5,0)))))+2*IF(W292=Barèmes!$B$2,1,IF(W292=Barèmes!$C$2,2,IF(W292=Barèmes!$D$2,3,IF(W292=Barèmes!$E$2,4,IF(W292=Barèmes!$F$2,5,0)))))+1*IF(Z292=Barèmes!$B$2,1,IF(Z292=Barèmes!$C$2,2,IF(Z292=Barèmes!$D$2,3,IF(Z292=Barèmes!$E$2,4,IF(Z292=Barèmes!$F$2,5,0)))))+1*IF(AC292=Barèmes!$B$2,1,IF(AC292=Barèmes!$C$2,2,IF(AC292=Barèmes!$D$2,3,IF(AC292=Barèmes!$E$2,4,IF(AC292=Barèmes!$F$2,5,0))))))</f>
        <v/>
      </c>
      <c r="AI292" s="31"/>
      <c r="AJ292" s="32" t="str">
        <f>IFERROR(INDEX(Croissance!$B$5:$B$604,MATCH(A292,Croissance!$A$5:$A$604,0)),"")</f>
        <v/>
      </c>
      <c r="AK292" s="32" t="str">
        <f>IFERROR(INDEX(Croissance!$C$5:$C$604,MATCH(A292,Croissance!$A$5:$A$604,0)),"")</f>
        <v/>
      </c>
      <c r="AL292" s="32" t="str">
        <f>IFERROR(INDEX(Croissance!$D$5:$D$604,MATCH(A292,Croissance!$A$5:$A$604,0)),"")</f>
        <v/>
      </c>
      <c r="AM292" s="32" t="str">
        <f>IFERROR(INDEX(Croissance!$E$5:$E$604,MATCH(A292,Croissance!$A$5:$A$604,0)),"")</f>
        <v/>
      </c>
      <c r="AO292" s="33">
        <f t="shared" si="40"/>
        <v>0</v>
      </c>
      <c r="AP292" s="33">
        <f t="shared" si="36"/>
        <v>0</v>
      </c>
      <c r="AQ292" s="33">
        <f>IF(A292="",0,IF(AND(OR('Synthèse classe'!$C$2="Tous",C292='Synthèse classe'!$C$2),OR('Synthèse classe'!$C$3="Toutes",D292='Synthèse classe'!$C$3),OR('Synthèse classe'!$C$4="Toutes",AND('Synthèse classe'!$C$4="Dernière",AP292=1),B292=IFERROR(VALUE('Synthèse classe'!$C$4),0))),1,0))</f>
        <v>0</v>
      </c>
      <c r="AR292" s="34" t="str">
        <f t="shared" si="37"/>
        <v/>
      </c>
    </row>
    <row r="293" spans="1:44" x14ac:dyDescent="0.2">
      <c r="A293" s="17" t="str">
        <f t="shared" si="33"/>
        <v/>
      </c>
      <c r="B293" s="18"/>
      <c r="C293" s="19"/>
      <c r="D293" s="19"/>
      <c r="E293" s="19"/>
      <c r="F293" s="19"/>
      <c r="G293" s="19"/>
      <c r="H293" s="17" t="str">
        <f t="shared" si="38"/>
        <v/>
      </c>
      <c r="I293" s="20"/>
      <c r="J293" s="18"/>
      <c r="K293" s="19"/>
      <c r="L293" s="21" t="str">
        <f t="shared" si="39"/>
        <v/>
      </c>
      <c r="M293" s="21" t="str">
        <f>IF(OR(J293="",SUMPRODUCT((Barèmes!$A$6:$A$28="Endurance — Luc Léger (palier)")*(Barèmes!$B$6:$B$28=H293)*(Barèmes!$C$6:$C$28=IF(H293="6ème","Mixte",G293)))=0),"",IF(SUMPRODUCT((Barèmes!$A$6:$A$28="Endurance — Luc Léger (palier)")*(Barèmes!$B$6:$B$28=H293)*(Barèmes!$C$6:$C$28=IF(H293="6ème","Mixte",G293))*(Barèmes!$J$6:$J$28="+"))&gt;0,IF(J293&lt;=SUMIFS(Barèmes!$D$6:$D$28,Barèmes!$A$6:$A$28,"Endurance — Luc Léger (palier)",Barèmes!$B$6:$B$28,H293,Barèmes!$C$6:$C$28,IF(H293="6ème","Mixte",G293)),"à besoin",IF(J293&lt;=SUMIFS(Barèmes!$E$6:$E$28,Barèmes!$A$6:$A$28,"Endurance — Luc Léger (palier)",Barèmes!$B$6:$B$28,H293,Barèmes!$C$6:$C$28,IF(H293="6ème","Mixte",G293)),"fragile","satisfaisant")),IF(J293&gt;=SUMIFS(Barèmes!$D$6:$D$28,Barèmes!$A$6:$A$28,"Endurance — Luc Léger (palier)",Barèmes!$B$6:$B$28,H293,Barèmes!$C$6:$C$28,IF(H293="6ème","Mixte",G293)),"à besoin",IF(J293&gt;=SUMIFS(Barèmes!$E$6:$E$28,Barèmes!$A$6:$A$28,"Endurance — Luc Léger (palier)",Barèmes!$B$6:$B$28,H293,Barèmes!$C$6:$C$28,IF(H293="6ème","Mixte",G293)),"fragile","satisfaisant"))))</f>
        <v/>
      </c>
      <c r="N293" s="21" t="str">
        <f>IF(OR(J293="",SUMPRODUCT((Barèmes!$A$6:$A$28="Endurance — Luc Léger (palier)")*(Barèmes!$B$6:$B$28=H293)*(Barèmes!$C$6:$C$28=IF(H293="6ème","Mixte",G293)))=0),"",IF(SUMPRODUCT((Barèmes!$A$6:$A$28="Endurance — Luc Léger (palier)")*(Barèmes!$B$6:$B$28=H293)*(Barèmes!$C$6:$C$28=IF(H293="6ème","Mixte",G293))*(Barèmes!$J$6:$J$28="+"))&gt;0,IF(J293&lt;=SUMIFS(Barèmes!$F$6:$F$28,Barèmes!$A$6:$A$28,"Endurance — Luc Léger (palier)",Barèmes!$B$6:$B$28,H293,Barèmes!$C$6:$C$28,IF(H293="6ème","Mixte",G293)),Barèmes!$B$2,IF(J293&lt;=SUMIFS(Barèmes!$G$6:$G$28,Barèmes!$A$6:$A$28,"Endurance — Luc Léger (palier)",Barèmes!$B$6:$B$28,H293,Barèmes!$C$6:$C$28,IF(H293="6ème","Mixte",G293)),Barèmes!$C$2,IF(J293&lt;=SUMIFS(Barèmes!$H$6:$H$28,Barèmes!$A$6:$A$28,"Endurance — Luc Léger (palier)",Barèmes!$B$6:$B$28,H293,Barèmes!$C$6:$C$28,IF(H293="6ème","Mixte",G293)),Barèmes!$D$2,IF(J293&lt;=SUMIFS(Barèmes!$I$6:$I$28,Barèmes!$A$6:$A$28,"Endurance — Luc Léger (palier)",Barèmes!$B$6:$B$28,H293,Barèmes!$C$6:$C$28,IF(H293="6ème","Mixte",G293)),Barèmes!$E$2,Barèmes!$F$2)))),IF(J293&gt;=SUMIFS(Barèmes!$F$6:$F$28,Barèmes!$A$6:$A$28,"Endurance — Luc Léger (palier)",Barèmes!$B$6:$B$28,H293,Barèmes!$C$6:$C$28,IF(H293="6ème","Mixte",G293)),Barèmes!$B$2,IF(J293&gt;=SUMIFS(Barèmes!$G$6:$G$28,Barèmes!$A$6:$A$28,"Endurance — Luc Léger (palier)",Barèmes!$B$6:$B$28,H293,Barèmes!$C$6:$C$28,IF(H293="6ème","Mixte",G293)),Barèmes!$C$2,IF(J293&gt;=SUMIFS(Barèmes!$H$6:$H$28,Barèmes!$A$6:$A$28,"Endurance — Luc Léger (palier)",Barèmes!$B$6:$B$28,H293,Barèmes!$C$6:$C$28,IF(H293="6ème","Mixte",G293)),Barèmes!$D$2,IF(J293&gt;=SUMIFS(Barèmes!$I$6:$I$28,Barèmes!$A$6:$A$28,"Endurance — Luc Léger (palier)",Barèmes!$B$6:$B$28,H293,Barèmes!$C$6:$C$28,IF(H293="6ème","Mixte",G293)),Barèmes!$E$2,Barèmes!$F$2))))))</f>
        <v/>
      </c>
      <c r="O293" s="22"/>
      <c r="P293" s="23" t="str">
        <f>IF(OR(O293="",SUMPRODUCT((Barèmes!$A$6:$A$28="Force bas du corps — Saut en longueur (m)")*(Barèmes!$B$6:$B$28=H293)*(Barèmes!$C$6:$C$28=IF(H293="6ème","Mixte",G293)))=0),"",IF(SUMPRODUCT((Barèmes!$A$6:$A$28="Force bas du corps — Saut en longueur (m)")*(Barèmes!$B$6:$B$28=H293)*(Barèmes!$C$6:$C$28=IF(H293="6ème","Mixte",G293))*(Barèmes!$J$6:$J$28="+"))&gt;0,IF(O293&lt;=SUMIFS(Barèmes!$D$6:$D$28,Barèmes!$A$6:$A$28,"Force bas du corps — Saut en longueur (m)",Barèmes!$B$6:$B$28,H293,Barèmes!$C$6:$C$28,IF(H293="6ème","Mixte",G293)),"à besoin",IF(O293&lt;=SUMIFS(Barèmes!$E$6:$E$28,Barèmes!$A$6:$A$28,"Force bas du corps — Saut en longueur (m)",Barèmes!$B$6:$B$28,H293,Barèmes!$C$6:$C$28,IF(H293="6ème","Mixte",G293)),"fragile","satisfaisant")),IF(O293&gt;=SUMIFS(Barèmes!$D$6:$D$28,Barèmes!$A$6:$A$28,"Force bas du corps — Saut en longueur (m)",Barèmes!$B$6:$B$28,H293,Barèmes!$C$6:$C$28,IF(H293="6ème","Mixte",G293)),"à besoin",IF(O293&gt;=SUMIFS(Barèmes!$E$6:$E$28,Barèmes!$A$6:$A$28,"Force bas du corps — Saut en longueur (m)",Barèmes!$B$6:$B$28,H293,Barèmes!$C$6:$C$28,IF(H293="6ème","Mixte",G293)),"fragile","satisfaisant"))))</f>
        <v/>
      </c>
      <c r="Q293" s="23" t="str">
        <f>IF(OR(O293="",SUMPRODUCT((Barèmes!$A$6:$A$28="Force bas du corps — Saut en longueur (m)")*(Barèmes!$B$6:$B$28=H293)*(Barèmes!$C$6:$C$28=IF(H293="6ème","Mixte",G293)))=0),"",IF(SUMPRODUCT((Barèmes!$A$6:$A$28="Force bas du corps — Saut en longueur (m)")*(Barèmes!$B$6:$B$28=H293)*(Barèmes!$C$6:$C$28=IF(H293="6ème","Mixte",G293))*(Barèmes!$J$6:$J$28="+"))&gt;0,IF(O293&lt;=SUMIFS(Barèmes!$F$6:$F$28,Barèmes!$A$6:$A$28,"Force bas du corps — Saut en longueur (m)",Barèmes!$B$6:$B$28,H293,Barèmes!$C$6:$C$28,IF(H293="6ème","Mixte",G293)),Barèmes!$B$2,IF(O293&lt;=SUMIFS(Barèmes!$G$6:$G$28,Barèmes!$A$6:$A$28,"Force bas du corps — Saut en longueur (m)",Barèmes!$B$6:$B$28,H293,Barèmes!$C$6:$C$28,IF(H293="6ème","Mixte",G293)),Barèmes!$C$2,IF(O293&lt;=SUMIFS(Barèmes!$H$6:$H$28,Barèmes!$A$6:$A$28,"Force bas du corps — Saut en longueur (m)",Barèmes!$B$6:$B$28,H293,Barèmes!$C$6:$C$28,IF(H293="6ème","Mixte",G293)),Barèmes!$D$2,IF(O293&lt;=SUMIFS(Barèmes!$I$6:$I$28,Barèmes!$A$6:$A$28,"Force bas du corps — Saut en longueur (m)",Barèmes!$B$6:$B$28,H293,Barèmes!$C$6:$C$28,IF(H293="6ème","Mixte",G293)),Barèmes!$E$2,Barèmes!$F$2)))),IF(O293&gt;=SUMIFS(Barèmes!$F$6:$F$28,Barèmes!$A$6:$A$28,"Force bas du corps — Saut en longueur (m)",Barèmes!$B$6:$B$28,H293,Barèmes!$C$6:$C$28,IF(H293="6ème","Mixte",G293)),Barèmes!$B$2,IF(O293&gt;=SUMIFS(Barèmes!$G$6:$G$28,Barèmes!$A$6:$A$28,"Force bas du corps — Saut en longueur (m)",Barèmes!$B$6:$B$28,H293,Barèmes!$C$6:$C$28,IF(H293="6ème","Mixte",G293)),Barèmes!$C$2,IF(O293&gt;=SUMIFS(Barèmes!$H$6:$H$28,Barèmes!$A$6:$A$28,"Force bas du corps — Saut en longueur (m)",Barèmes!$B$6:$B$28,H293,Barèmes!$C$6:$C$28,IF(H293="6ème","Mixte",G293)),Barèmes!$D$2,IF(O293&gt;=SUMIFS(Barèmes!$I$6:$I$28,Barèmes!$A$6:$A$28,"Force bas du corps — Saut en longueur (m)",Barèmes!$B$6:$B$28,H293,Barèmes!$C$6:$C$28,IF(H293="6ème","Mixte",G293)),Barèmes!$E$2,Barèmes!$F$2))))))</f>
        <v/>
      </c>
      <c r="R293" s="22"/>
      <c r="S293" s="24" t="str">
        <f>IF(OR(R293="",SUMPRODUCT((Barèmes!$A$6:$A$28="Vitesse — 30 m (s)")*(Barèmes!$B$6:$B$28=H293)*(Barèmes!$C$6:$C$28=IF(H293="6ème","Mixte",G293)))=0),"",IF(SUMPRODUCT((Barèmes!$A$6:$A$28="Vitesse — 30 m (s)")*(Barèmes!$B$6:$B$28=H293)*(Barèmes!$C$6:$C$28=IF(H293="6ème","Mixte",G293))*(Barèmes!$J$6:$J$28="+"))&gt;0,IF(R293&lt;=SUMIFS(Barèmes!$D$6:$D$28,Barèmes!$A$6:$A$28,"Vitesse — 30 m (s)",Barèmes!$B$6:$B$28,H293,Barèmes!$C$6:$C$28,IF(H293="6ème","Mixte",G293)),"à besoin",IF(R293&lt;=SUMIFS(Barèmes!$E$6:$E$28,Barèmes!$A$6:$A$28,"Vitesse — 30 m (s)",Barèmes!$B$6:$B$28,H293,Barèmes!$C$6:$C$28,IF(H293="6ème","Mixte",G293)),"fragile","satisfaisant")),IF(R293&gt;=SUMIFS(Barèmes!$D$6:$D$28,Barèmes!$A$6:$A$28,"Vitesse — 30 m (s)",Barèmes!$B$6:$B$28,H293,Barèmes!$C$6:$C$28,IF(H293="6ème","Mixte",G293)),"à besoin",IF(R293&gt;=SUMIFS(Barèmes!$E$6:$E$28,Barèmes!$A$6:$A$28,"Vitesse — 30 m (s)",Barèmes!$B$6:$B$28,H293,Barèmes!$C$6:$C$28,IF(H293="6ème","Mixte",G293)),"fragile","satisfaisant"))))</f>
        <v/>
      </c>
      <c r="T293" s="24" t="str">
        <f>IF(OR(R293="",SUMPRODUCT((Barèmes!$A$6:$A$28="Vitesse — 30 m (s)")*(Barèmes!$B$6:$B$28=H293)*(Barèmes!$C$6:$C$28=IF(H293="6ème","Mixte",G293)))=0),"",IF(SUMPRODUCT((Barèmes!$A$6:$A$28="Vitesse — 30 m (s)")*(Barèmes!$B$6:$B$28=H293)*(Barèmes!$C$6:$C$28=IF(H293="6ème","Mixte",G293))*(Barèmes!$J$6:$J$28="+"))&gt;0,IF(R293&lt;=SUMIFS(Barèmes!$F$6:$F$28,Barèmes!$A$6:$A$28,"Vitesse — 30 m (s)",Barèmes!$B$6:$B$28,H293,Barèmes!$C$6:$C$28,IF(H293="6ème","Mixte",G293)),Barèmes!$B$2,IF(R293&lt;=SUMIFS(Barèmes!$G$6:$G$28,Barèmes!$A$6:$A$28,"Vitesse — 30 m (s)",Barèmes!$B$6:$B$28,H293,Barèmes!$C$6:$C$28,IF(H293="6ème","Mixte",G293)),Barèmes!$C$2,IF(R293&lt;=SUMIFS(Barèmes!$H$6:$H$28,Barèmes!$A$6:$A$28,"Vitesse — 30 m (s)",Barèmes!$B$6:$B$28,H293,Barèmes!$C$6:$C$28,IF(H293="6ème","Mixte",G293)),Barèmes!$D$2,IF(R293&lt;=SUMIFS(Barèmes!$I$6:$I$28,Barèmes!$A$6:$A$28,"Vitesse — 30 m (s)",Barèmes!$B$6:$B$28,H293,Barèmes!$C$6:$C$28,IF(H293="6ème","Mixte",G293)),Barèmes!$E$2,Barèmes!$F$2)))),IF(R293&gt;=SUMIFS(Barèmes!$F$6:$F$28,Barèmes!$A$6:$A$28,"Vitesse — 30 m (s)",Barèmes!$B$6:$B$28,H293,Barèmes!$C$6:$C$28,IF(H293="6ème","Mixte",G293)),Barèmes!$B$2,IF(R293&gt;=SUMIFS(Barèmes!$G$6:$G$28,Barèmes!$A$6:$A$28,"Vitesse — 30 m (s)",Barèmes!$B$6:$B$28,H293,Barèmes!$C$6:$C$28,IF(H293="6ème","Mixte",G293)),Barèmes!$C$2,IF(R293&gt;=SUMIFS(Barèmes!$H$6:$H$28,Barèmes!$A$6:$A$28,"Vitesse — 30 m (s)",Barèmes!$B$6:$B$28,H293,Barèmes!$C$6:$C$28,IF(H293="6ème","Mixte",G293)),Barèmes!$D$2,IF(R293&gt;=SUMIFS(Barèmes!$I$6:$I$28,Barèmes!$A$6:$A$28,"Vitesse — 30 m (s)",Barèmes!$B$6:$B$28,H293,Barèmes!$C$6:$C$28,IF(H293="6ème","Mixte",G293)),Barèmes!$E$2,Barèmes!$F$2))))))</f>
        <v/>
      </c>
      <c r="U293" s="22"/>
      <c r="V293" s="25" t="str">
        <f>IF(OR(U293="",SUMPRODUCT((Barèmes!$A$6:$A$28="Vitesse — 50 m (s)")*(Barèmes!$B$6:$B$28=H293)*(Barèmes!$C$6:$C$28=IF(H293="6ème","Mixte",G293)))=0),"",IF(SUMPRODUCT((Barèmes!$A$6:$A$28="Vitesse — 50 m (s)")*(Barèmes!$B$6:$B$28=H293)*(Barèmes!$C$6:$C$28=IF(H293="6ème","Mixte",G293))*(Barèmes!$J$6:$J$28="+"))&gt;0,IF(U293&lt;=SUMIFS(Barèmes!$D$6:$D$28,Barèmes!$A$6:$A$28,"Vitesse — 50 m (s)",Barèmes!$B$6:$B$28,H293,Barèmes!$C$6:$C$28,IF(H293="6ème","Mixte",G293)),"à besoin",IF(U293&lt;=SUMIFS(Barèmes!$E$6:$E$28,Barèmes!$A$6:$A$28,"Vitesse — 50 m (s)",Barèmes!$B$6:$B$28,H293,Barèmes!$C$6:$C$28,IF(H293="6ème","Mixte",G293)),"fragile","satisfaisant")),IF(U293&gt;=SUMIFS(Barèmes!$D$6:$D$28,Barèmes!$A$6:$A$28,"Vitesse — 50 m (s)",Barèmes!$B$6:$B$28,H293,Barèmes!$C$6:$C$28,IF(H293="6ème","Mixte",G293)),"à besoin",IF(U293&gt;=SUMIFS(Barèmes!$E$6:$E$28,Barèmes!$A$6:$A$28,"Vitesse — 50 m (s)",Barèmes!$B$6:$B$28,H293,Barèmes!$C$6:$C$28,IF(H293="6ème","Mixte",G293)),"fragile","satisfaisant"))))</f>
        <v/>
      </c>
      <c r="W293" s="25" t="str">
        <f>IF(OR(U293="",SUMPRODUCT((Barèmes!$A$6:$A$28="Vitesse — 50 m (s)")*(Barèmes!$B$6:$B$28=H293)*(Barèmes!$C$6:$C$28=IF(H293="6ème","Mixte",G293)))=0),"",IF(SUMPRODUCT((Barèmes!$A$6:$A$28="Vitesse — 50 m (s)")*(Barèmes!$B$6:$B$28=H293)*(Barèmes!$C$6:$C$28=IF(H293="6ème","Mixte",G293))*(Barèmes!$J$6:$J$28="+"))&gt;0,IF(U293&lt;=SUMIFS(Barèmes!$F$6:$F$28,Barèmes!$A$6:$A$28,"Vitesse — 50 m (s)",Barèmes!$B$6:$B$28,H293,Barèmes!$C$6:$C$28,IF(H293="6ème","Mixte",G293)),Barèmes!$B$2,IF(U293&lt;=SUMIFS(Barèmes!$G$6:$G$28,Barèmes!$A$6:$A$28,"Vitesse — 50 m (s)",Barèmes!$B$6:$B$28,H293,Barèmes!$C$6:$C$28,IF(H293="6ème","Mixte",G293)),Barèmes!$C$2,IF(U293&lt;=SUMIFS(Barèmes!$H$6:$H$28,Barèmes!$A$6:$A$28,"Vitesse — 50 m (s)",Barèmes!$B$6:$B$28,H293,Barèmes!$C$6:$C$28,IF(H293="6ème","Mixte",G293)),Barèmes!$D$2,IF(U293&lt;=SUMIFS(Barèmes!$I$6:$I$28,Barèmes!$A$6:$A$28,"Vitesse — 50 m (s)",Barèmes!$B$6:$B$28,H293,Barèmes!$C$6:$C$28,IF(H293="6ème","Mixte",G293)),Barèmes!$E$2,Barèmes!$F$2)))),IF(U293&gt;=SUMIFS(Barèmes!$F$6:$F$28,Barèmes!$A$6:$A$28,"Vitesse — 50 m (s)",Barèmes!$B$6:$B$28,H293,Barèmes!$C$6:$C$28,IF(H293="6ème","Mixte",G293)),Barèmes!$B$2,IF(U293&gt;=SUMIFS(Barèmes!$G$6:$G$28,Barèmes!$A$6:$A$28,"Vitesse — 50 m (s)",Barèmes!$B$6:$B$28,H293,Barèmes!$C$6:$C$28,IF(H293="6ème","Mixte",G293)),Barèmes!$C$2,IF(U293&gt;=SUMIFS(Barèmes!$H$6:$H$28,Barèmes!$A$6:$A$28,"Vitesse — 50 m (s)",Barèmes!$B$6:$B$28,H293,Barèmes!$C$6:$C$28,IF(H293="6ème","Mixte",G293)),Barèmes!$D$2,IF(U293&gt;=SUMIFS(Barèmes!$I$6:$I$28,Barèmes!$A$6:$A$28,"Vitesse — 50 m (s)",Barèmes!$B$6:$B$28,H293,Barèmes!$C$6:$C$28,IF(H293="6ème","Mixte",G293)),Barèmes!$E$2,Barèmes!$F$2))))))</f>
        <v/>
      </c>
      <c r="X293" s="18"/>
      <c r="Y293" s="26" t="str" cm="1">
        <f t="array" ref="Y293">IF(OR(X293="",SUMPRODUCT((Barèmes!$A$6:$A$28="Souplesse (score 1-5)")*(Barèmes!$B$6:$B$28=H293)*(Barèmes!$C$6:$C$28=IF(H293="6ème","Mixte",G293)))=0),"",IF(SUMPRODUCT((Barèmes!$A$6:$A$28="Souplesse (score 1-5)")*(Barèmes!$B$6:$B$28=H293)*(Barèmes!$C$6:$C$28=IF(H293="6ème","Mixte",G293))*(Barèmes!$J$6:$J$28="+"))&gt;0,IF(X293&lt;=SUMIFS(Barèmes!$D$6:$D$28,Barèmes!$A$6:$A$28,"Souplesse (score 1-5)",Barèmes!$B$6:$B$28,H293,Barèmes!$C$6:$C$28,IF(H293="6ème","Mixte",G293)),"à besoin",IF(X293&lt;=SUMIFS(Barèmes!$E$6:$E$28,Barèmes!$A$6:$A$28,"Souplesse (score 1-5)",Barèmes!$B$6:$B$28,H293,Barèmes!$C$6:$C$28,IF(H293="6ème","Mixte",G293)),"fragile","satisfaisant")),IF(X293&gt;=SUMIFS(Barèmes!$D$6:$D$28,Barèmes!$A$6:$A$28,"Souplesse (score 1-5)",Barèmes!$B$6:$B$28,H293,Barèmes!$C$6:$C$28,IF(H293="6ème","Mixte",G293)),"à besoin",IF(X293&gt;=SUMIFS(Barèmes!$E$6:$E$28,Barèmes!$A$6:$A$28,"Souplesse (score 1-5)",Barèmes!$B$6:$B$28,H293,Barèmes!$C$6:$C$28,IF(H293="6ème","Mixte",G293)),"fragile","satisfaisant"))))</f>
        <v/>
      </c>
      <c r="Z293" s="26" t="str" cm="1">
        <f t="array" ref="Z293">IF(OR(X293="",SUMPRODUCT((Barèmes!$A$6:$A$28="Souplesse (score 1-5)")*(Barèmes!$B$6:$B$28=H293)*(Barèmes!$C$6:$C$28=IF(H293="6ème","Mixte",G293)))=0),"",IF(SUMPRODUCT((Barèmes!$A$6:$A$28="Souplesse (score 1-5)")*(Barèmes!$B$6:$B$28=H293)*(Barèmes!$C$6:$C$28=IF(H293="6ème","Mixte",G293))*(Barèmes!$J$6:$J$28="+"))&gt;0,IF(X293&lt;=SUMIFS(Barèmes!$F$6:$F$28,Barèmes!$A$6:$A$28,"Souplesse (score 1-5)",Barèmes!$B$6:$B$28,H293,Barèmes!$C$6:$C$28,IF(H293="6ème","Mixte",G293)),Barèmes!$B$2,IF(X293&lt;=SUMIFS(Barèmes!$G$6:$G$28,Barèmes!$A$6:$A$28,"Souplesse (score 1-5)",Barèmes!$B$6:$B$28,H293,Barèmes!$C$6:$C$28,IF(H293="6ème","Mixte",G293)),Barèmes!$C$2,IF(X293&lt;=SUMIFS(Barèmes!$H$6:$H$28,Barèmes!$A$6:$A$28,"Souplesse (score 1-5)",Barèmes!$B$6:$B$28,H293,Barèmes!$C$6:$C$28,IF(H293="6ème","Mixte",G293)),Barèmes!$D$2,IF(X293&lt;=SUMIFS(Barèmes!$I$6:$I$28,Barèmes!$A$6:$A$28,"Souplesse (score 1-5)",Barèmes!$B$6:$B$28,H293,Barèmes!$C$6:$C$28,IF(H293="6ème","Mixte",G293)),Barèmes!$E$2,Barèmes!$F$2)))),IF(X293&gt;=SUMIFS(Barèmes!$F$6:$F$28,Barèmes!$A$6:$A$28,"Souplesse (score 1-5)",Barèmes!$B$6:$B$28,H293,Barèmes!$C$6:$C$28,IF(H293="6ème","Mixte",G293)),Barèmes!$B$2,IF(X293&gt;=SUMIFS(Barèmes!$G$6:$G$28,Barèmes!$A$6:$A$28,"Souplesse (score 1-5)",Barèmes!$B$6:$B$28,H293,Barèmes!$C$6:$C$28,IF(H293="6ème","Mixte",G293)),Barèmes!$C$2,IF(X293&gt;=SUMIFS(Barèmes!$H$6:$H$28,Barèmes!$A$6:$A$28,"Souplesse (score 1-5)",Barèmes!$B$6:$B$28,H293,Barèmes!$C$6:$C$28,IF(H293="6ème","Mixte",G293)),Barèmes!$D$2,IF(X293&gt;=SUMIFS(Barèmes!$I$6:$I$28,Barèmes!$A$6:$A$28,"Souplesse (score 1-5)",Barèmes!$B$6:$B$28,H293,Barèmes!$C$6:$C$28,IF(H293="6ème","Mixte",G293)),Barèmes!$E$2,Barèmes!$F$2))))))</f>
        <v/>
      </c>
      <c r="AA293" s="22"/>
      <c r="AB293" s="27" t="str">
        <f>IF(OR(AA293="",SUMPRODUCT((Barèmes!$A$6:$A$28="Agilité — T-test 974 (s)")*(Barèmes!$B$6:$B$28=H293)*(Barèmes!$C$6:$C$28=IF(H293="6ème","Mixte",G293)))=0),"",IF(SUMPRODUCT((Barèmes!$A$6:$A$28="Agilité — T-test 974 (s)")*(Barèmes!$B$6:$B$28=H293)*(Barèmes!$C$6:$C$28=IF(H293="6ème","Mixte",G293))*(Barèmes!$J$6:$J$28="+"))&gt;0,IF(AA293&lt;=SUMIFS(Barèmes!$D$6:$D$28,Barèmes!$A$6:$A$28,"Agilité — T-test 974 (s)",Barèmes!$B$6:$B$28,H293,Barèmes!$C$6:$C$28,IF(H293="6ème","Mixte",G293)),"à besoin",IF(AA293&lt;=SUMIFS(Barèmes!$E$6:$E$28,Barèmes!$A$6:$A$28,"Agilité — T-test 974 (s)",Barèmes!$B$6:$B$28,H293,Barèmes!$C$6:$C$28,IF(H293="6ème","Mixte",G293)),"fragile","satisfaisant")),IF(AA293&gt;=SUMIFS(Barèmes!$D$6:$D$28,Barèmes!$A$6:$A$28,"Agilité — T-test 974 (s)",Barèmes!$B$6:$B$28,H293,Barèmes!$C$6:$C$28,IF(H293="6ème","Mixte",G293)),"à besoin",IF(AA293&gt;=SUMIFS(Barèmes!$E$6:$E$28,Barèmes!$A$6:$A$28,"Agilité — T-test 974 (s)",Barèmes!$B$6:$B$28,H293,Barèmes!$C$6:$C$28,IF(H293="6ème","Mixte",G293)),"fragile","satisfaisant"))))</f>
        <v/>
      </c>
      <c r="AC293" s="27" t="str">
        <f>IF(OR(AA293="",SUMPRODUCT((Barèmes!$A$6:$A$28="Agilité — T-test 974 (s)")*(Barèmes!$B$6:$B$28=H293)*(Barèmes!$C$6:$C$28=IF(H293="6ème","Mixte",G293)))=0),"",IF(SUMPRODUCT((Barèmes!$A$6:$A$28="Agilité — T-test 974 (s)")*(Barèmes!$B$6:$B$28=H293)*(Barèmes!$C$6:$C$28=IF(H293="6ème","Mixte",G293))*(Barèmes!$J$6:$J$28="+"))&gt;0,IF(AA293&lt;=SUMIFS(Barèmes!$F$6:$F$28,Barèmes!$A$6:$A$28,"Agilité — T-test 974 (s)",Barèmes!$B$6:$B$28,H293,Barèmes!$C$6:$C$28,IF(H293="6ème","Mixte",G293)),Barèmes!$B$2,IF(AA293&lt;=SUMIFS(Barèmes!$G$6:$G$28,Barèmes!$A$6:$A$28,"Agilité — T-test 974 (s)",Barèmes!$B$6:$B$28,H293,Barèmes!$C$6:$C$28,IF(H293="6ème","Mixte",G293)),Barèmes!$C$2,IF(AA293&lt;=SUMIFS(Barèmes!$H$6:$H$28,Barèmes!$A$6:$A$28,"Agilité — T-test 974 (s)",Barèmes!$B$6:$B$28,H293,Barèmes!$C$6:$C$28,IF(H293="6ème","Mixte",G293)),Barèmes!$D$2,IF(AA293&lt;=SUMIFS(Barèmes!$I$6:$I$28,Barèmes!$A$6:$A$28,"Agilité — T-test 974 (s)",Barèmes!$B$6:$B$28,H293,Barèmes!$C$6:$C$28,IF(H293="6ème","Mixte",G293)),Barèmes!$E$2,Barèmes!$F$2)))),IF(AA293&gt;=SUMIFS(Barèmes!$F$6:$F$28,Barèmes!$A$6:$A$28,"Agilité — T-test 974 (s)",Barèmes!$B$6:$B$28,H293,Barèmes!$C$6:$C$28,IF(H293="6ème","Mixte",G293)),Barèmes!$B$2,IF(AA293&gt;=SUMIFS(Barèmes!$G$6:$G$28,Barèmes!$A$6:$A$28,"Agilité — T-test 974 (s)",Barèmes!$B$6:$B$28,H293,Barèmes!$C$6:$C$28,IF(H293="6ème","Mixte",G293)),Barèmes!$C$2,IF(AA293&gt;=SUMIFS(Barèmes!$H$6:$H$28,Barèmes!$A$6:$A$28,"Agilité — T-test 974 (s)",Barèmes!$B$6:$B$28,H293,Barèmes!$C$6:$C$28,IF(H293="6ème","Mixte",G293)),Barèmes!$D$2,IF(AA293&gt;=SUMIFS(Barèmes!$I$6:$I$28,Barèmes!$A$6:$A$28,"Agilité — T-test 974 (s)",Barèmes!$B$6:$B$28,H293,Barèmes!$C$6:$C$28,IF(H293="6ème","Mixte",G293)),Barèmes!$E$2,Barèmes!$F$2))))))</f>
        <v/>
      </c>
      <c r="AD293" s="28" t="str">
        <f t="shared" si="34"/>
        <v/>
      </c>
      <c r="AE293" s="29" t="str">
        <f t="shared" si="35"/>
        <v/>
      </c>
      <c r="AF293" s="30" t="str">
        <f>IF(OR(AD293="",SUMPRODUCT((Barèmes!$A$6:$A$28="Surcoût d'agilité (s) — technique")*(Barèmes!$B$6:$B$28=H293)*(Barèmes!$C$6:$C$28=IF(H293="6ème","Mixte",G293)))=0),"",IF(SUMPRODUCT((Barèmes!$A$6:$A$28="Surcoût d'agilité (s) — technique")*(Barèmes!$B$6:$B$28=H293)*(Barèmes!$C$6:$C$28=IF(H293="6ème","Mixte",G293))*(Barèmes!$J$6:$J$28="+"))&gt;0,IF(AD293&lt;=SUMIFS(Barèmes!$D$6:$D$28,Barèmes!$A$6:$A$28,"Surcoût d'agilité (s) — technique",Barèmes!$B$6:$B$28,H293,Barèmes!$C$6:$C$28,IF(H293="6ème","Mixte",G293)),"à besoin",IF(AD293&lt;=SUMIFS(Barèmes!$E$6:$E$28,Barèmes!$A$6:$A$28,"Surcoût d'agilité (s) — technique",Barèmes!$B$6:$B$28,H293,Barèmes!$C$6:$C$28,IF(H293="6ème","Mixte",G293)),"fragile","satisfaisant")),IF(AD293&gt;=SUMIFS(Barèmes!$D$6:$D$28,Barèmes!$A$6:$A$28,"Surcoût d'agilité (s) — technique",Barèmes!$B$6:$B$28,H293,Barèmes!$C$6:$C$28,IF(H293="6ème","Mixte",G293)),"à besoin",IF(AD293&gt;=SUMIFS(Barèmes!$E$6:$E$28,Barèmes!$A$6:$A$28,"Surcoût d'agilité (s) — technique",Barèmes!$B$6:$B$28,H293,Barèmes!$C$6:$C$28,IF(H293="6ème","Mixte",G293)),"fragile","satisfaisant"))))</f>
        <v/>
      </c>
      <c r="AG293" s="30" t="str">
        <f>IF(OR(AD293="",SUMPRODUCT((Barèmes!$A$6:$A$28="Surcoût d'agilité (s) — technique")*(Barèmes!$B$6:$B$28=H293)*(Barèmes!$C$6:$C$28=IF(H293="6ème","Mixte",G293)))=0),"",IF(SUMPRODUCT((Barèmes!$A$6:$A$28="Surcoût d'agilité (s) — technique")*(Barèmes!$B$6:$B$28=H293)*(Barèmes!$C$6:$C$28=IF(H293="6ème","Mixte",G293))*(Barèmes!$J$6:$J$28="+"))&gt;0,IF(AD293&lt;=SUMIFS(Barèmes!$F$6:$F$28,Barèmes!$A$6:$A$28,"Surcoût d'agilité (s) — technique",Barèmes!$B$6:$B$28,H293,Barèmes!$C$6:$C$28,IF(H293="6ème","Mixte",G293)),Barèmes!$B$2,IF(AD293&lt;=SUMIFS(Barèmes!$G$6:$G$28,Barèmes!$A$6:$A$28,"Surcoût d'agilité (s) — technique",Barèmes!$B$6:$B$28,H293,Barèmes!$C$6:$C$28,IF(H293="6ème","Mixte",G293)),Barèmes!$C$2,IF(AD293&lt;=SUMIFS(Barèmes!$H$6:$H$28,Barèmes!$A$6:$A$28,"Surcoût d'agilité (s) — technique",Barèmes!$B$6:$B$28,H293,Barèmes!$C$6:$C$28,IF(H293="6ème","Mixte",G293)),Barèmes!$D$2,IF(AD293&lt;=SUMIFS(Barèmes!$I$6:$I$28,Barèmes!$A$6:$A$28,"Surcoût d'agilité (s) — technique",Barèmes!$B$6:$B$28,H293,Barèmes!$C$6:$C$28,IF(H293="6ème","Mixte",G293)),Barèmes!$E$2,Barèmes!$F$2)))),IF(AD293&gt;=SUMIFS(Barèmes!$F$6:$F$28,Barèmes!$A$6:$A$28,"Surcoût d'agilité (s) — technique",Barèmes!$B$6:$B$28,H293,Barèmes!$C$6:$C$28,IF(H293="6ème","Mixte",G293)),Barèmes!$B$2,IF(AD293&gt;=SUMIFS(Barèmes!$G$6:$G$28,Barèmes!$A$6:$A$28,"Surcoût d'agilité (s) — technique",Barèmes!$B$6:$B$28,H293,Barèmes!$C$6:$C$28,IF(H293="6ème","Mixte",G293)),Barèmes!$C$2,IF(AD293&gt;=SUMIFS(Barèmes!$H$6:$H$28,Barèmes!$A$6:$A$28,"Surcoût d'agilité (s) — technique",Barèmes!$B$6:$B$28,H293,Barèmes!$C$6:$C$28,IF(H293="6ème","Mixte",G293)),Barèmes!$D$2,IF(AD293&gt;=SUMIFS(Barèmes!$I$6:$I$28,Barèmes!$A$6:$A$28,"Surcoût d'agilité (s) — technique",Barèmes!$B$6:$B$28,H293,Barèmes!$C$6:$C$28,IF(H293="6ème","Mixte",G293)),Barèmes!$E$2,Barèmes!$F$2))))))</f>
        <v/>
      </c>
      <c r="AH293" s="31" t="str">
        <f>IF((IF(N293="",0,1)+IF(Q293="",0,1)+IF(W293="",0,1)+IF(Z293="",0,1)+IF(AC293="",0,1))=0,"",3*IF(N293=Barèmes!$B$2,1,IF(N293=Barèmes!$C$2,2,IF(N293=Barèmes!$D$2,3,IF(N293=Barèmes!$E$2,4,IF(N293=Barèmes!$F$2,5,0)))))+3*IF(Q293=Barèmes!$B$2,1,IF(Q293=Barèmes!$C$2,2,IF(Q293=Barèmes!$D$2,3,IF(Q293=Barèmes!$E$2,4,IF(Q293=Barèmes!$F$2,5,0)))))+2*IF(W293=Barèmes!$B$2,1,IF(W293=Barèmes!$C$2,2,IF(W293=Barèmes!$D$2,3,IF(W293=Barèmes!$E$2,4,IF(W293=Barèmes!$F$2,5,0)))))+1*IF(Z293=Barèmes!$B$2,1,IF(Z293=Barèmes!$C$2,2,IF(Z293=Barèmes!$D$2,3,IF(Z293=Barèmes!$E$2,4,IF(Z293=Barèmes!$F$2,5,0)))))+1*IF(AC293=Barèmes!$B$2,1,IF(AC293=Barèmes!$C$2,2,IF(AC293=Barèmes!$D$2,3,IF(AC293=Barèmes!$E$2,4,IF(AC293=Barèmes!$F$2,5,0))))))</f>
        <v/>
      </c>
      <c r="AI293" s="31"/>
      <c r="AJ293" s="32" t="str">
        <f>IFERROR(INDEX(Croissance!$B$5:$B$604,MATCH(A293,Croissance!$A$5:$A$604,0)),"")</f>
        <v/>
      </c>
      <c r="AK293" s="32" t="str">
        <f>IFERROR(INDEX(Croissance!$C$5:$C$604,MATCH(A293,Croissance!$A$5:$A$604,0)),"")</f>
        <v/>
      </c>
      <c r="AL293" s="32" t="str">
        <f>IFERROR(INDEX(Croissance!$D$5:$D$604,MATCH(A293,Croissance!$A$5:$A$604,0)),"")</f>
        <v/>
      </c>
      <c r="AM293" s="32" t="str">
        <f>IFERROR(INDEX(Croissance!$E$5:$E$604,MATCH(A293,Croissance!$A$5:$A$604,0)),"")</f>
        <v/>
      </c>
      <c r="AO293" s="33">
        <f t="shared" si="40"/>
        <v>0</v>
      </c>
      <c r="AP293" s="33">
        <f t="shared" si="36"/>
        <v>0</v>
      </c>
      <c r="AQ293" s="33">
        <f>IF(A293="",0,IF(AND(OR('Synthèse classe'!$C$2="Tous",C293='Synthèse classe'!$C$2),OR('Synthèse classe'!$C$3="Toutes",D293='Synthèse classe'!$C$3),OR('Synthèse classe'!$C$4="Toutes",AND('Synthèse classe'!$C$4="Dernière",AP293=1),B293=IFERROR(VALUE('Synthèse classe'!$C$4),0))),1,0))</f>
        <v>0</v>
      </c>
      <c r="AR293" s="34" t="str">
        <f t="shared" si="37"/>
        <v/>
      </c>
    </row>
    <row r="294" spans="1:44" x14ac:dyDescent="0.2">
      <c r="A294" s="17" t="str">
        <f t="shared" si="33"/>
        <v/>
      </c>
      <c r="B294" s="18"/>
      <c r="C294" s="19"/>
      <c r="D294" s="19"/>
      <c r="E294" s="19"/>
      <c r="F294" s="19"/>
      <c r="G294" s="19"/>
      <c r="H294" s="17" t="str">
        <f t="shared" si="38"/>
        <v/>
      </c>
      <c r="I294" s="20"/>
      <c r="J294" s="18"/>
      <c r="K294" s="19"/>
      <c r="L294" s="21" t="str">
        <f t="shared" si="39"/>
        <v/>
      </c>
      <c r="M294" s="21" t="str">
        <f>IF(OR(J294="",SUMPRODUCT((Barèmes!$A$6:$A$28="Endurance — Luc Léger (palier)")*(Barèmes!$B$6:$B$28=H294)*(Barèmes!$C$6:$C$28=IF(H294="6ème","Mixte",G294)))=0),"",IF(SUMPRODUCT((Barèmes!$A$6:$A$28="Endurance — Luc Léger (palier)")*(Barèmes!$B$6:$B$28=H294)*(Barèmes!$C$6:$C$28=IF(H294="6ème","Mixte",G294))*(Barèmes!$J$6:$J$28="+"))&gt;0,IF(J294&lt;=SUMIFS(Barèmes!$D$6:$D$28,Barèmes!$A$6:$A$28,"Endurance — Luc Léger (palier)",Barèmes!$B$6:$B$28,H294,Barèmes!$C$6:$C$28,IF(H294="6ème","Mixte",G294)),"à besoin",IF(J294&lt;=SUMIFS(Barèmes!$E$6:$E$28,Barèmes!$A$6:$A$28,"Endurance — Luc Léger (palier)",Barèmes!$B$6:$B$28,H294,Barèmes!$C$6:$C$28,IF(H294="6ème","Mixte",G294)),"fragile","satisfaisant")),IF(J294&gt;=SUMIFS(Barèmes!$D$6:$D$28,Barèmes!$A$6:$A$28,"Endurance — Luc Léger (palier)",Barèmes!$B$6:$B$28,H294,Barèmes!$C$6:$C$28,IF(H294="6ème","Mixte",G294)),"à besoin",IF(J294&gt;=SUMIFS(Barèmes!$E$6:$E$28,Barèmes!$A$6:$A$28,"Endurance — Luc Léger (palier)",Barèmes!$B$6:$B$28,H294,Barèmes!$C$6:$C$28,IF(H294="6ème","Mixte",G294)),"fragile","satisfaisant"))))</f>
        <v/>
      </c>
      <c r="N294" s="21" t="str">
        <f>IF(OR(J294="",SUMPRODUCT((Barèmes!$A$6:$A$28="Endurance — Luc Léger (palier)")*(Barèmes!$B$6:$B$28=H294)*(Barèmes!$C$6:$C$28=IF(H294="6ème","Mixte",G294)))=0),"",IF(SUMPRODUCT((Barèmes!$A$6:$A$28="Endurance — Luc Léger (palier)")*(Barèmes!$B$6:$B$28=H294)*(Barèmes!$C$6:$C$28=IF(H294="6ème","Mixte",G294))*(Barèmes!$J$6:$J$28="+"))&gt;0,IF(J294&lt;=SUMIFS(Barèmes!$F$6:$F$28,Barèmes!$A$6:$A$28,"Endurance — Luc Léger (palier)",Barèmes!$B$6:$B$28,H294,Barèmes!$C$6:$C$28,IF(H294="6ème","Mixte",G294)),Barèmes!$B$2,IF(J294&lt;=SUMIFS(Barèmes!$G$6:$G$28,Barèmes!$A$6:$A$28,"Endurance — Luc Léger (palier)",Barèmes!$B$6:$B$28,H294,Barèmes!$C$6:$C$28,IF(H294="6ème","Mixte",G294)),Barèmes!$C$2,IF(J294&lt;=SUMIFS(Barèmes!$H$6:$H$28,Barèmes!$A$6:$A$28,"Endurance — Luc Léger (palier)",Barèmes!$B$6:$B$28,H294,Barèmes!$C$6:$C$28,IF(H294="6ème","Mixte",G294)),Barèmes!$D$2,IF(J294&lt;=SUMIFS(Barèmes!$I$6:$I$28,Barèmes!$A$6:$A$28,"Endurance — Luc Léger (palier)",Barèmes!$B$6:$B$28,H294,Barèmes!$C$6:$C$28,IF(H294="6ème","Mixte",G294)),Barèmes!$E$2,Barèmes!$F$2)))),IF(J294&gt;=SUMIFS(Barèmes!$F$6:$F$28,Barèmes!$A$6:$A$28,"Endurance — Luc Léger (palier)",Barèmes!$B$6:$B$28,H294,Barèmes!$C$6:$C$28,IF(H294="6ème","Mixte",G294)),Barèmes!$B$2,IF(J294&gt;=SUMIFS(Barèmes!$G$6:$G$28,Barèmes!$A$6:$A$28,"Endurance — Luc Léger (palier)",Barèmes!$B$6:$B$28,H294,Barèmes!$C$6:$C$28,IF(H294="6ème","Mixte",G294)),Barèmes!$C$2,IF(J294&gt;=SUMIFS(Barèmes!$H$6:$H$28,Barèmes!$A$6:$A$28,"Endurance — Luc Léger (palier)",Barèmes!$B$6:$B$28,H294,Barèmes!$C$6:$C$28,IF(H294="6ème","Mixte",G294)),Barèmes!$D$2,IF(J294&gt;=SUMIFS(Barèmes!$I$6:$I$28,Barèmes!$A$6:$A$28,"Endurance — Luc Léger (palier)",Barèmes!$B$6:$B$28,H294,Barèmes!$C$6:$C$28,IF(H294="6ème","Mixte",G294)),Barèmes!$E$2,Barèmes!$F$2))))))</f>
        <v/>
      </c>
      <c r="O294" s="22"/>
      <c r="P294" s="23" t="str">
        <f>IF(OR(O294="",SUMPRODUCT((Barèmes!$A$6:$A$28="Force bas du corps — Saut en longueur (m)")*(Barèmes!$B$6:$B$28=H294)*(Barèmes!$C$6:$C$28=IF(H294="6ème","Mixte",G294)))=0),"",IF(SUMPRODUCT((Barèmes!$A$6:$A$28="Force bas du corps — Saut en longueur (m)")*(Barèmes!$B$6:$B$28=H294)*(Barèmes!$C$6:$C$28=IF(H294="6ème","Mixte",G294))*(Barèmes!$J$6:$J$28="+"))&gt;0,IF(O294&lt;=SUMIFS(Barèmes!$D$6:$D$28,Barèmes!$A$6:$A$28,"Force bas du corps — Saut en longueur (m)",Barèmes!$B$6:$B$28,H294,Barèmes!$C$6:$C$28,IF(H294="6ème","Mixte",G294)),"à besoin",IF(O294&lt;=SUMIFS(Barèmes!$E$6:$E$28,Barèmes!$A$6:$A$28,"Force bas du corps — Saut en longueur (m)",Barèmes!$B$6:$B$28,H294,Barèmes!$C$6:$C$28,IF(H294="6ème","Mixte",G294)),"fragile","satisfaisant")),IF(O294&gt;=SUMIFS(Barèmes!$D$6:$D$28,Barèmes!$A$6:$A$28,"Force bas du corps — Saut en longueur (m)",Barèmes!$B$6:$B$28,H294,Barèmes!$C$6:$C$28,IF(H294="6ème","Mixte",G294)),"à besoin",IF(O294&gt;=SUMIFS(Barèmes!$E$6:$E$28,Barèmes!$A$6:$A$28,"Force bas du corps — Saut en longueur (m)",Barèmes!$B$6:$B$28,H294,Barèmes!$C$6:$C$28,IF(H294="6ème","Mixte",G294)),"fragile","satisfaisant"))))</f>
        <v/>
      </c>
      <c r="Q294" s="23" t="str">
        <f>IF(OR(O294="",SUMPRODUCT((Barèmes!$A$6:$A$28="Force bas du corps — Saut en longueur (m)")*(Barèmes!$B$6:$B$28=H294)*(Barèmes!$C$6:$C$28=IF(H294="6ème","Mixte",G294)))=0),"",IF(SUMPRODUCT((Barèmes!$A$6:$A$28="Force bas du corps — Saut en longueur (m)")*(Barèmes!$B$6:$B$28=H294)*(Barèmes!$C$6:$C$28=IF(H294="6ème","Mixte",G294))*(Barèmes!$J$6:$J$28="+"))&gt;0,IF(O294&lt;=SUMIFS(Barèmes!$F$6:$F$28,Barèmes!$A$6:$A$28,"Force bas du corps — Saut en longueur (m)",Barèmes!$B$6:$B$28,H294,Barèmes!$C$6:$C$28,IF(H294="6ème","Mixte",G294)),Barèmes!$B$2,IF(O294&lt;=SUMIFS(Barèmes!$G$6:$G$28,Barèmes!$A$6:$A$28,"Force bas du corps — Saut en longueur (m)",Barèmes!$B$6:$B$28,H294,Barèmes!$C$6:$C$28,IF(H294="6ème","Mixte",G294)),Barèmes!$C$2,IF(O294&lt;=SUMIFS(Barèmes!$H$6:$H$28,Barèmes!$A$6:$A$28,"Force bas du corps — Saut en longueur (m)",Barèmes!$B$6:$B$28,H294,Barèmes!$C$6:$C$28,IF(H294="6ème","Mixte",G294)),Barèmes!$D$2,IF(O294&lt;=SUMIFS(Barèmes!$I$6:$I$28,Barèmes!$A$6:$A$28,"Force bas du corps — Saut en longueur (m)",Barèmes!$B$6:$B$28,H294,Barèmes!$C$6:$C$28,IF(H294="6ème","Mixte",G294)),Barèmes!$E$2,Barèmes!$F$2)))),IF(O294&gt;=SUMIFS(Barèmes!$F$6:$F$28,Barèmes!$A$6:$A$28,"Force bas du corps — Saut en longueur (m)",Barèmes!$B$6:$B$28,H294,Barèmes!$C$6:$C$28,IF(H294="6ème","Mixte",G294)),Barèmes!$B$2,IF(O294&gt;=SUMIFS(Barèmes!$G$6:$G$28,Barèmes!$A$6:$A$28,"Force bas du corps — Saut en longueur (m)",Barèmes!$B$6:$B$28,H294,Barèmes!$C$6:$C$28,IF(H294="6ème","Mixte",G294)),Barèmes!$C$2,IF(O294&gt;=SUMIFS(Barèmes!$H$6:$H$28,Barèmes!$A$6:$A$28,"Force bas du corps — Saut en longueur (m)",Barèmes!$B$6:$B$28,H294,Barèmes!$C$6:$C$28,IF(H294="6ème","Mixte",G294)),Barèmes!$D$2,IF(O294&gt;=SUMIFS(Barèmes!$I$6:$I$28,Barèmes!$A$6:$A$28,"Force bas du corps — Saut en longueur (m)",Barèmes!$B$6:$B$28,H294,Barèmes!$C$6:$C$28,IF(H294="6ème","Mixte",G294)),Barèmes!$E$2,Barèmes!$F$2))))))</f>
        <v/>
      </c>
      <c r="R294" s="22"/>
      <c r="S294" s="24" t="str">
        <f>IF(OR(R294="",SUMPRODUCT((Barèmes!$A$6:$A$28="Vitesse — 30 m (s)")*(Barèmes!$B$6:$B$28=H294)*(Barèmes!$C$6:$C$28=IF(H294="6ème","Mixte",G294)))=0),"",IF(SUMPRODUCT((Barèmes!$A$6:$A$28="Vitesse — 30 m (s)")*(Barèmes!$B$6:$B$28=H294)*(Barèmes!$C$6:$C$28=IF(H294="6ème","Mixte",G294))*(Barèmes!$J$6:$J$28="+"))&gt;0,IF(R294&lt;=SUMIFS(Barèmes!$D$6:$D$28,Barèmes!$A$6:$A$28,"Vitesse — 30 m (s)",Barèmes!$B$6:$B$28,H294,Barèmes!$C$6:$C$28,IF(H294="6ème","Mixte",G294)),"à besoin",IF(R294&lt;=SUMIFS(Barèmes!$E$6:$E$28,Barèmes!$A$6:$A$28,"Vitesse — 30 m (s)",Barèmes!$B$6:$B$28,H294,Barèmes!$C$6:$C$28,IF(H294="6ème","Mixte",G294)),"fragile","satisfaisant")),IF(R294&gt;=SUMIFS(Barèmes!$D$6:$D$28,Barèmes!$A$6:$A$28,"Vitesse — 30 m (s)",Barèmes!$B$6:$B$28,H294,Barèmes!$C$6:$C$28,IF(H294="6ème","Mixte",G294)),"à besoin",IF(R294&gt;=SUMIFS(Barèmes!$E$6:$E$28,Barèmes!$A$6:$A$28,"Vitesse — 30 m (s)",Barèmes!$B$6:$B$28,H294,Barèmes!$C$6:$C$28,IF(H294="6ème","Mixte",G294)),"fragile","satisfaisant"))))</f>
        <v/>
      </c>
      <c r="T294" s="24" t="str">
        <f>IF(OR(R294="",SUMPRODUCT((Barèmes!$A$6:$A$28="Vitesse — 30 m (s)")*(Barèmes!$B$6:$B$28=H294)*(Barèmes!$C$6:$C$28=IF(H294="6ème","Mixte",G294)))=0),"",IF(SUMPRODUCT((Barèmes!$A$6:$A$28="Vitesse — 30 m (s)")*(Barèmes!$B$6:$B$28=H294)*(Barèmes!$C$6:$C$28=IF(H294="6ème","Mixte",G294))*(Barèmes!$J$6:$J$28="+"))&gt;0,IF(R294&lt;=SUMIFS(Barèmes!$F$6:$F$28,Barèmes!$A$6:$A$28,"Vitesse — 30 m (s)",Barèmes!$B$6:$B$28,H294,Barèmes!$C$6:$C$28,IF(H294="6ème","Mixte",G294)),Barèmes!$B$2,IF(R294&lt;=SUMIFS(Barèmes!$G$6:$G$28,Barèmes!$A$6:$A$28,"Vitesse — 30 m (s)",Barèmes!$B$6:$B$28,H294,Barèmes!$C$6:$C$28,IF(H294="6ème","Mixte",G294)),Barèmes!$C$2,IF(R294&lt;=SUMIFS(Barèmes!$H$6:$H$28,Barèmes!$A$6:$A$28,"Vitesse — 30 m (s)",Barèmes!$B$6:$B$28,H294,Barèmes!$C$6:$C$28,IF(H294="6ème","Mixte",G294)),Barèmes!$D$2,IF(R294&lt;=SUMIFS(Barèmes!$I$6:$I$28,Barèmes!$A$6:$A$28,"Vitesse — 30 m (s)",Barèmes!$B$6:$B$28,H294,Barèmes!$C$6:$C$28,IF(H294="6ème","Mixte",G294)),Barèmes!$E$2,Barèmes!$F$2)))),IF(R294&gt;=SUMIFS(Barèmes!$F$6:$F$28,Barèmes!$A$6:$A$28,"Vitesse — 30 m (s)",Barèmes!$B$6:$B$28,H294,Barèmes!$C$6:$C$28,IF(H294="6ème","Mixte",G294)),Barèmes!$B$2,IF(R294&gt;=SUMIFS(Barèmes!$G$6:$G$28,Barèmes!$A$6:$A$28,"Vitesse — 30 m (s)",Barèmes!$B$6:$B$28,H294,Barèmes!$C$6:$C$28,IF(H294="6ème","Mixte",G294)),Barèmes!$C$2,IF(R294&gt;=SUMIFS(Barèmes!$H$6:$H$28,Barèmes!$A$6:$A$28,"Vitesse — 30 m (s)",Barèmes!$B$6:$B$28,H294,Barèmes!$C$6:$C$28,IF(H294="6ème","Mixte",G294)),Barèmes!$D$2,IF(R294&gt;=SUMIFS(Barèmes!$I$6:$I$28,Barèmes!$A$6:$A$28,"Vitesse — 30 m (s)",Barèmes!$B$6:$B$28,H294,Barèmes!$C$6:$C$28,IF(H294="6ème","Mixte",G294)),Barèmes!$E$2,Barèmes!$F$2))))))</f>
        <v/>
      </c>
      <c r="U294" s="22"/>
      <c r="V294" s="25" t="str">
        <f>IF(OR(U294="",SUMPRODUCT((Barèmes!$A$6:$A$28="Vitesse — 50 m (s)")*(Barèmes!$B$6:$B$28=H294)*(Barèmes!$C$6:$C$28=IF(H294="6ème","Mixte",G294)))=0),"",IF(SUMPRODUCT((Barèmes!$A$6:$A$28="Vitesse — 50 m (s)")*(Barèmes!$B$6:$B$28=H294)*(Barèmes!$C$6:$C$28=IF(H294="6ème","Mixte",G294))*(Barèmes!$J$6:$J$28="+"))&gt;0,IF(U294&lt;=SUMIFS(Barèmes!$D$6:$D$28,Barèmes!$A$6:$A$28,"Vitesse — 50 m (s)",Barèmes!$B$6:$B$28,H294,Barèmes!$C$6:$C$28,IF(H294="6ème","Mixte",G294)),"à besoin",IF(U294&lt;=SUMIFS(Barèmes!$E$6:$E$28,Barèmes!$A$6:$A$28,"Vitesse — 50 m (s)",Barèmes!$B$6:$B$28,H294,Barèmes!$C$6:$C$28,IF(H294="6ème","Mixte",G294)),"fragile","satisfaisant")),IF(U294&gt;=SUMIFS(Barèmes!$D$6:$D$28,Barèmes!$A$6:$A$28,"Vitesse — 50 m (s)",Barèmes!$B$6:$B$28,H294,Barèmes!$C$6:$C$28,IF(H294="6ème","Mixte",G294)),"à besoin",IF(U294&gt;=SUMIFS(Barèmes!$E$6:$E$28,Barèmes!$A$6:$A$28,"Vitesse — 50 m (s)",Barèmes!$B$6:$B$28,H294,Barèmes!$C$6:$C$28,IF(H294="6ème","Mixte",G294)),"fragile","satisfaisant"))))</f>
        <v/>
      </c>
      <c r="W294" s="25" t="str">
        <f>IF(OR(U294="",SUMPRODUCT((Barèmes!$A$6:$A$28="Vitesse — 50 m (s)")*(Barèmes!$B$6:$B$28=H294)*(Barèmes!$C$6:$C$28=IF(H294="6ème","Mixte",G294)))=0),"",IF(SUMPRODUCT((Barèmes!$A$6:$A$28="Vitesse — 50 m (s)")*(Barèmes!$B$6:$B$28=H294)*(Barèmes!$C$6:$C$28=IF(H294="6ème","Mixte",G294))*(Barèmes!$J$6:$J$28="+"))&gt;0,IF(U294&lt;=SUMIFS(Barèmes!$F$6:$F$28,Barèmes!$A$6:$A$28,"Vitesse — 50 m (s)",Barèmes!$B$6:$B$28,H294,Barèmes!$C$6:$C$28,IF(H294="6ème","Mixte",G294)),Barèmes!$B$2,IF(U294&lt;=SUMIFS(Barèmes!$G$6:$G$28,Barèmes!$A$6:$A$28,"Vitesse — 50 m (s)",Barèmes!$B$6:$B$28,H294,Barèmes!$C$6:$C$28,IF(H294="6ème","Mixte",G294)),Barèmes!$C$2,IF(U294&lt;=SUMIFS(Barèmes!$H$6:$H$28,Barèmes!$A$6:$A$28,"Vitesse — 50 m (s)",Barèmes!$B$6:$B$28,H294,Barèmes!$C$6:$C$28,IF(H294="6ème","Mixte",G294)),Barèmes!$D$2,IF(U294&lt;=SUMIFS(Barèmes!$I$6:$I$28,Barèmes!$A$6:$A$28,"Vitesse — 50 m (s)",Barèmes!$B$6:$B$28,H294,Barèmes!$C$6:$C$28,IF(H294="6ème","Mixte",G294)),Barèmes!$E$2,Barèmes!$F$2)))),IF(U294&gt;=SUMIFS(Barèmes!$F$6:$F$28,Barèmes!$A$6:$A$28,"Vitesse — 50 m (s)",Barèmes!$B$6:$B$28,H294,Barèmes!$C$6:$C$28,IF(H294="6ème","Mixte",G294)),Barèmes!$B$2,IF(U294&gt;=SUMIFS(Barèmes!$G$6:$G$28,Barèmes!$A$6:$A$28,"Vitesse — 50 m (s)",Barèmes!$B$6:$B$28,H294,Barèmes!$C$6:$C$28,IF(H294="6ème","Mixte",G294)),Barèmes!$C$2,IF(U294&gt;=SUMIFS(Barèmes!$H$6:$H$28,Barèmes!$A$6:$A$28,"Vitesse — 50 m (s)",Barèmes!$B$6:$B$28,H294,Barèmes!$C$6:$C$28,IF(H294="6ème","Mixte",G294)),Barèmes!$D$2,IF(U294&gt;=SUMIFS(Barèmes!$I$6:$I$28,Barèmes!$A$6:$A$28,"Vitesse — 50 m (s)",Barèmes!$B$6:$B$28,H294,Barèmes!$C$6:$C$28,IF(H294="6ème","Mixte",G294)),Barèmes!$E$2,Barèmes!$F$2))))))</f>
        <v/>
      </c>
      <c r="X294" s="18"/>
      <c r="Y294" s="26" t="str" cm="1">
        <f t="array" ref="Y294">IF(OR(X294="",SUMPRODUCT((Barèmes!$A$6:$A$28="Souplesse (score 1-5)")*(Barèmes!$B$6:$B$28=H294)*(Barèmes!$C$6:$C$28=IF(H294="6ème","Mixte",G294)))=0),"",IF(SUMPRODUCT((Barèmes!$A$6:$A$28="Souplesse (score 1-5)")*(Barèmes!$B$6:$B$28=H294)*(Barèmes!$C$6:$C$28=IF(H294="6ème","Mixte",G294))*(Barèmes!$J$6:$J$28="+"))&gt;0,IF(X294&lt;=SUMIFS(Barèmes!$D$6:$D$28,Barèmes!$A$6:$A$28,"Souplesse (score 1-5)",Barèmes!$B$6:$B$28,H294,Barèmes!$C$6:$C$28,IF(H294="6ème","Mixte",G294)),"à besoin",IF(X294&lt;=SUMIFS(Barèmes!$E$6:$E$28,Barèmes!$A$6:$A$28,"Souplesse (score 1-5)",Barèmes!$B$6:$B$28,H294,Barèmes!$C$6:$C$28,IF(H294="6ème","Mixte",G294)),"fragile","satisfaisant")),IF(X294&gt;=SUMIFS(Barèmes!$D$6:$D$28,Barèmes!$A$6:$A$28,"Souplesse (score 1-5)",Barèmes!$B$6:$B$28,H294,Barèmes!$C$6:$C$28,IF(H294="6ème","Mixte",G294)),"à besoin",IF(X294&gt;=SUMIFS(Barèmes!$E$6:$E$28,Barèmes!$A$6:$A$28,"Souplesse (score 1-5)",Barèmes!$B$6:$B$28,H294,Barèmes!$C$6:$C$28,IF(H294="6ème","Mixte",G294)),"fragile","satisfaisant"))))</f>
        <v/>
      </c>
      <c r="Z294" s="26" t="str" cm="1">
        <f t="array" ref="Z294">IF(OR(X294="",SUMPRODUCT((Barèmes!$A$6:$A$28="Souplesse (score 1-5)")*(Barèmes!$B$6:$B$28=H294)*(Barèmes!$C$6:$C$28=IF(H294="6ème","Mixte",G294)))=0),"",IF(SUMPRODUCT((Barèmes!$A$6:$A$28="Souplesse (score 1-5)")*(Barèmes!$B$6:$B$28=H294)*(Barèmes!$C$6:$C$28=IF(H294="6ème","Mixte",G294))*(Barèmes!$J$6:$J$28="+"))&gt;0,IF(X294&lt;=SUMIFS(Barèmes!$F$6:$F$28,Barèmes!$A$6:$A$28,"Souplesse (score 1-5)",Barèmes!$B$6:$B$28,H294,Barèmes!$C$6:$C$28,IF(H294="6ème","Mixte",G294)),Barèmes!$B$2,IF(X294&lt;=SUMIFS(Barèmes!$G$6:$G$28,Barèmes!$A$6:$A$28,"Souplesse (score 1-5)",Barèmes!$B$6:$B$28,H294,Barèmes!$C$6:$C$28,IF(H294="6ème","Mixte",G294)),Barèmes!$C$2,IF(X294&lt;=SUMIFS(Barèmes!$H$6:$H$28,Barèmes!$A$6:$A$28,"Souplesse (score 1-5)",Barèmes!$B$6:$B$28,H294,Barèmes!$C$6:$C$28,IF(H294="6ème","Mixte",G294)),Barèmes!$D$2,IF(X294&lt;=SUMIFS(Barèmes!$I$6:$I$28,Barèmes!$A$6:$A$28,"Souplesse (score 1-5)",Barèmes!$B$6:$B$28,H294,Barèmes!$C$6:$C$28,IF(H294="6ème","Mixte",G294)),Barèmes!$E$2,Barèmes!$F$2)))),IF(X294&gt;=SUMIFS(Barèmes!$F$6:$F$28,Barèmes!$A$6:$A$28,"Souplesse (score 1-5)",Barèmes!$B$6:$B$28,H294,Barèmes!$C$6:$C$28,IF(H294="6ème","Mixte",G294)),Barèmes!$B$2,IF(X294&gt;=SUMIFS(Barèmes!$G$6:$G$28,Barèmes!$A$6:$A$28,"Souplesse (score 1-5)",Barèmes!$B$6:$B$28,H294,Barèmes!$C$6:$C$28,IF(H294="6ème","Mixte",G294)),Barèmes!$C$2,IF(X294&gt;=SUMIFS(Barèmes!$H$6:$H$28,Barèmes!$A$6:$A$28,"Souplesse (score 1-5)",Barèmes!$B$6:$B$28,H294,Barèmes!$C$6:$C$28,IF(H294="6ème","Mixte",G294)),Barèmes!$D$2,IF(X294&gt;=SUMIFS(Barèmes!$I$6:$I$28,Barèmes!$A$6:$A$28,"Souplesse (score 1-5)",Barèmes!$B$6:$B$28,H294,Barèmes!$C$6:$C$28,IF(H294="6ème","Mixte",G294)),Barèmes!$E$2,Barèmes!$F$2))))))</f>
        <v/>
      </c>
      <c r="AA294" s="22"/>
      <c r="AB294" s="27" t="str">
        <f>IF(OR(AA294="",SUMPRODUCT((Barèmes!$A$6:$A$28="Agilité — T-test 974 (s)")*(Barèmes!$B$6:$B$28=H294)*(Barèmes!$C$6:$C$28=IF(H294="6ème","Mixte",G294)))=0),"",IF(SUMPRODUCT((Barèmes!$A$6:$A$28="Agilité — T-test 974 (s)")*(Barèmes!$B$6:$B$28=H294)*(Barèmes!$C$6:$C$28=IF(H294="6ème","Mixte",G294))*(Barèmes!$J$6:$J$28="+"))&gt;0,IF(AA294&lt;=SUMIFS(Barèmes!$D$6:$D$28,Barèmes!$A$6:$A$28,"Agilité — T-test 974 (s)",Barèmes!$B$6:$B$28,H294,Barèmes!$C$6:$C$28,IF(H294="6ème","Mixte",G294)),"à besoin",IF(AA294&lt;=SUMIFS(Barèmes!$E$6:$E$28,Barèmes!$A$6:$A$28,"Agilité — T-test 974 (s)",Barèmes!$B$6:$B$28,H294,Barèmes!$C$6:$C$28,IF(H294="6ème","Mixte",G294)),"fragile","satisfaisant")),IF(AA294&gt;=SUMIFS(Barèmes!$D$6:$D$28,Barèmes!$A$6:$A$28,"Agilité — T-test 974 (s)",Barèmes!$B$6:$B$28,H294,Barèmes!$C$6:$C$28,IF(H294="6ème","Mixte",G294)),"à besoin",IF(AA294&gt;=SUMIFS(Barèmes!$E$6:$E$28,Barèmes!$A$6:$A$28,"Agilité — T-test 974 (s)",Barèmes!$B$6:$B$28,H294,Barèmes!$C$6:$C$28,IF(H294="6ème","Mixte",G294)),"fragile","satisfaisant"))))</f>
        <v/>
      </c>
      <c r="AC294" s="27" t="str">
        <f>IF(OR(AA294="",SUMPRODUCT((Barèmes!$A$6:$A$28="Agilité — T-test 974 (s)")*(Barèmes!$B$6:$B$28=H294)*(Barèmes!$C$6:$C$28=IF(H294="6ème","Mixte",G294)))=0),"",IF(SUMPRODUCT((Barèmes!$A$6:$A$28="Agilité — T-test 974 (s)")*(Barèmes!$B$6:$B$28=H294)*(Barèmes!$C$6:$C$28=IF(H294="6ème","Mixte",G294))*(Barèmes!$J$6:$J$28="+"))&gt;0,IF(AA294&lt;=SUMIFS(Barèmes!$F$6:$F$28,Barèmes!$A$6:$A$28,"Agilité — T-test 974 (s)",Barèmes!$B$6:$B$28,H294,Barèmes!$C$6:$C$28,IF(H294="6ème","Mixte",G294)),Barèmes!$B$2,IF(AA294&lt;=SUMIFS(Barèmes!$G$6:$G$28,Barèmes!$A$6:$A$28,"Agilité — T-test 974 (s)",Barèmes!$B$6:$B$28,H294,Barèmes!$C$6:$C$28,IF(H294="6ème","Mixte",G294)),Barèmes!$C$2,IF(AA294&lt;=SUMIFS(Barèmes!$H$6:$H$28,Barèmes!$A$6:$A$28,"Agilité — T-test 974 (s)",Barèmes!$B$6:$B$28,H294,Barèmes!$C$6:$C$28,IF(H294="6ème","Mixte",G294)),Barèmes!$D$2,IF(AA294&lt;=SUMIFS(Barèmes!$I$6:$I$28,Barèmes!$A$6:$A$28,"Agilité — T-test 974 (s)",Barèmes!$B$6:$B$28,H294,Barèmes!$C$6:$C$28,IF(H294="6ème","Mixte",G294)),Barèmes!$E$2,Barèmes!$F$2)))),IF(AA294&gt;=SUMIFS(Barèmes!$F$6:$F$28,Barèmes!$A$6:$A$28,"Agilité — T-test 974 (s)",Barèmes!$B$6:$B$28,H294,Barèmes!$C$6:$C$28,IF(H294="6ème","Mixte",G294)),Barèmes!$B$2,IF(AA294&gt;=SUMIFS(Barèmes!$G$6:$G$28,Barèmes!$A$6:$A$28,"Agilité — T-test 974 (s)",Barèmes!$B$6:$B$28,H294,Barèmes!$C$6:$C$28,IF(H294="6ème","Mixte",G294)),Barèmes!$C$2,IF(AA294&gt;=SUMIFS(Barèmes!$H$6:$H$28,Barèmes!$A$6:$A$28,"Agilité — T-test 974 (s)",Barèmes!$B$6:$B$28,H294,Barèmes!$C$6:$C$28,IF(H294="6ème","Mixte",G294)),Barèmes!$D$2,IF(AA294&gt;=SUMIFS(Barèmes!$I$6:$I$28,Barèmes!$A$6:$A$28,"Agilité — T-test 974 (s)",Barèmes!$B$6:$B$28,H294,Barèmes!$C$6:$C$28,IF(H294="6ème","Mixte",G294)),Barèmes!$E$2,Barèmes!$F$2))))))</f>
        <v/>
      </c>
      <c r="AD294" s="28" t="str">
        <f t="shared" si="34"/>
        <v/>
      </c>
      <c r="AE294" s="29" t="str">
        <f t="shared" si="35"/>
        <v/>
      </c>
      <c r="AF294" s="30" t="str">
        <f>IF(OR(AD294="",SUMPRODUCT((Barèmes!$A$6:$A$28="Surcoût d'agilité (s) — technique")*(Barèmes!$B$6:$B$28=H294)*(Barèmes!$C$6:$C$28=IF(H294="6ème","Mixte",G294)))=0),"",IF(SUMPRODUCT((Barèmes!$A$6:$A$28="Surcoût d'agilité (s) — technique")*(Barèmes!$B$6:$B$28=H294)*(Barèmes!$C$6:$C$28=IF(H294="6ème","Mixte",G294))*(Barèmes!$J$6:$J$28="+"))&gt;0,IF(AD294&lt;=SUMIFS(Barèmes!$D$6:$D$28,Barèmes!$A$6:$A$28,"Surcoût d'agilité (s) — technique",Barèmes!$B$6:$B$28,H294,Barèmes!$C$6:$C$28,IF(H294="6ème","Mixte",G294)),"à besoin",IF(AD294&lt;=SUMIFS(Barèmes!$E$6:$E$28,Barèmes!$A$6:$A$28,"Surcoût d'agilité (s) — technique",Barèmes!$B$6:$B$28,H294,Barèmes!$C$6:$C$28,IF(H294="6ème","Mixte",G294)),"fragile","satisfaisant")),IF(AD294&gt;=SUMIFS(Barèmes!$D$6:$D$28,Barèmes!$A$6:$A$28,"Surcoût d'agilité (s) — technique",Barèmes!$B$6:$B$28,H294,Barèmes!$C$6:$C$28,IF(H294="6ème","Mixte",G294)),"à besoin",IF(AD294&gt;=SUMIFS(Barèmes!$E$6:$E$28,Barèmes!$A$6:$A$28,"Surcoût d'agilité (s) — technique",Barèmes!$B$6:$B$28,H294,Barèmes!$C$6:$C$28,IF(H294="6ème","Mixte",G294)),"fragile","satisfaisant"))))</f>
        <v/>
      </c>
      <c r="AG294" s="30" t="str">
        <f>IF(OR(AD294="",SUMPRODUCT((Barèmes!$A$6:$A$28="Surcoût d'agilité (s) — technique")*(Barèmes!$B$6:$B$28=H294)*(Barèmes!$C$6:$C$28=IF(H294="6ème","Mixte",G294)))=0),"",IF(SUMPRODUCT((Barèmes!$A$6:$A$28="Surcoût d'agilité (s) — technique")*(Barèmes!$B$6:$B$28=H294)*(Barèmes!$C$6:$C$28=IF(H294="6ème","Mixte",G294))*(Barèmes!$J$6:$J$28="+"))&gt;0,IF(AD294&lt;=SUMIFS(Barèmes!$F$6:$F$28,Barèmes!$A$6:$A$28,"Surcoût d'agilité (s) — technique",Barèmes!$B$6:$B$28,H294,Barèmes!$C$6:$C$28,IF(H294="6ème","Mixte",G294)),Barèmes!$B$2,IF(AD294&lt;=SUMIFS(Barèmes!$G$6:$G$28,Barèmes!$A$6:$A$28,"Surcoût d'agilité (s) — technique",Barèmes!$B$6:$B$28,H294,Barèmes!$C$6:$C$28,IF(H294="6ème","Mixte",G294)),Barèmes!$C$2,IF(AD294&lt;=SUMIFS(Barèmes!$H$6:$H$28,Barèmes!$A$6:$A$28,"Surcoût d'agilité (s) — technique",Barèmes!$B$6:$B$28,H294,Barèmes!$C$6:$C$28,IF(H294="6ème","Mixte",G294)),Barèmes!$D$2,IF(AD294&lt;=SUMIFS(Barèmes!$I$6:$I$28,Barèmes!$A$6:$A$28,"Surcoût d'agilité (s) — technique",Barèmes!$B$6:$B$28,H294,Barèmes!$C$6:$C$28,IF(H294="6ème","Mixte",G294)),Barèmes!$E$2,Barèmes!$F$2)))),IF(AD294&gt;=SUMIFS(Barèmes!$F$6:$F$28,Barèmes!$A$6:$A$28,"Surcoût d'agilité (s) — technique",Barèmes!$B$6:$B$28,H294,Barèmes!$C$6:$C$28,IF(H294="6ème","Mixte",G294)),Barèmes!$B$2,IF(AD294&gt;=SUMIFS(Barèmes!$G$6:$G$28,Barèmes!$A$6:$A$28,"Surcoût d'agilité (s) — technique",Barèmes!$B$6:$B$28,H294,Barèmes!$C$6:$C$28,IF(H294="6ème","Mixte",G294)),Barèmes!$C$2,IF(AD294&gt;=SUMIFS(Barèmes!$H$6:$H$28,Barèmes!$A$6:$A$28,"Surcoût d'agilité (s) — technique",Barèmes!$B$6:$B$28,H294,Barèmes!$C$6:$C$28,IF(H294="6ème","Mixte",G294)),Barèmes!$D$2,IF(AD294&gt;=SUMIFS(Barèmes!$I$6:$I$28,Barèmes!$A$6:$A$28,"Surcoût d'agilité (s) — technique",Barèmes!$B$6:$B$28,H294,Barèmes!$C$6:$C$28,IF(H294="6ème","Mixte",G294)),Barèmes!$E$2,Barèmes!$F$2))))))</f>
        <v/>
      </c>
      <c r="AH294" s="31" t="str">
        <f>IF((IF(N294="",0,1)+IF(Q294="",0,1)+IF(W294="",0,1)+IF(Z294="",0,1)+IF(AC294="",0,1))=0,"",3*IF(N294=Barèmes!$B$2,1,IF(N294=Barèmes!$C$2,2,IF(N294=Barèmes!$D$2,3,IF(N294=Barèmes!$E$2,4,IF(N294=Barèmes!$F$2,5,0)))))+3*IF(Q294=Barèmes!$B$2,1,IF(Q294=Barèmes!$C$2,2,IF(Q294=Barèmes!$D$2,3,IF(Q294=Barèmes!$E$2,4,IF(Q294=Barèmes!$F$2,5,0)))))+2*IF(W294=Barèmes!$B$2,1,IF(W294=Barèmes!$C$2,2,IF(W294=Barèmes!$D$2,3,IF(W294=Barèmes!$E$2,4,IF(W294=Barèmes!$F$2,5,0)))))+1*IF(Z294=Barèmes!$B$2,1,IF(Z294=Barèmes!$C$2,2,IF(Z294=Barèmes!$D$2,3,IF(Z294=Barèmes!$E$2,4,IF(Z294=Barèmes!$F$2,5,0)))))+1*IF(AC294=Barèmes!$B$2,1,IF(AC294=Barèmes!$C$2,2,IF(AC294=Barèmes!$D$2,3,IF(AC294=Barèmes!$E$2,4,IF(AC294=Barèmes!$F$2,5,0))))))</f>
        <v/>
      </c>
      <c r="AI294" s="31"/>
      <c r="AJ294" s="32" t="str">
        <f>IFERROR(INDEX(Croissance!$B$5:$B$604,MATCH(A294,Croissance!$A$5:$A$604,0)),"")</f>
        <v/>
      </c>
      <c r="AK294" s="32" t="str">
        <f>IFERROR(INDEX(Croissance!$C$5:$C$604,MATCH(A294,Croissance!$A$5:$A$604,0)),"")</f>
        <v/>
      </c>
      <c r="AL294" s="32" t="str">
        <f>IFERROR(INDEX(Croissance!$D$5:$D$604,MATCH(A294,Croissance!$A$5:$A$604,0)),"")</f>
        <v/>
      </c>
      <c r="AM294" s="32" t="str">
        <f>IFERROR(INDEX(Croissance!$E$5:$E$604,MATCH(A294,Croissance!$A$5:$A$604,0)),"")</f>
        <v/>
      </c>
      <c r="AO294" s="33">
        <f t="shared" si="40"/>
        <v>0</v>
      </c>
      <c r="AP294" s="33">
        <f t="shared" si="36"/>
        <v>0</v>
      </c>
      <c r="AQ294" s="33">
        <f>IF(A294="",0,IF(AND(OR('Synthèse classe'!$C$2="Tous",C294='Synthèse classe'!$C$2),OR('Synthèse classe'!$C$3="Toutes",D294='Synthèse classe'!$C$3),OR('Synthèse classe'!$C$4="Toutes",AND('Synthèse classe'!$C$4="Dernière",AP294=1),B294=IFERROR(VALUE('Synthèse classe'!$C$4),0))),1,0))</f>
        <v>0</v>
      </c>
      <c r="AR294" s="34" t="str">
        <f t="shared" si="37"/>
        <v/>
      </c>
    </row>
    <row r="295" spans="1:44" x14ac:dyDescent="0.2">
      <c r="A295" s="17" t="str">
        <f t="shared" si="33"/>
        <v/>
      </c>
      <c r="B295" s="18"/>
      <c r="C295" s="19"/>
      <c r="D295" s="19"/>
      <c r="E295" s="19"/>
      <c r="F295" s="19"/>
      <c r="G295" s="19"/>
      <c r="H295" s="17" t="str">
        <f t="shared" si="38"/>
        <v/>
      </c>
      <c r="I295" s="20"/>
      <c r="J295" s="18"/>
      <c r="K295" s="19"/>
      <c r="L295" s="21" t="str">
        <f t="shared" si="39"/>
        <v/>
      </c>
      <c r="M295" s="21" t="str">
        <f>IF(OR(J295="",SUMPRODUCT((Barèmes!$A$6:$A$28="Endurance — Luc Léger (palier)")*(Barèmes!$B$6:$B$28=H295)*(Barèmes!$C$6:$C$28=IF(H295="6ème","Mixte",G295)))=0),"",IF(SUMPRODUCT((Barèmes!$A$6:$A$28="Endurance — Luc Léger (palier)")*(Barèmes!$B$6:$B$28=H295)*(Barèmes!$C$6:$C$28=IF(H295="6ème","Mixte",G295))*(Barèmes!$J$6:$J$28="+"))&gt;0,IF(J295&lt;=SUMIFS(Barèmes!$D$6:$D$28,Barèmes!$A$6:$A$28,"Endurance — Luc Léger (palier)",Barèmes!$B$6:$B$28,H295,Barèmes!$C$6:$C$28,IF(H295="6ème","Mixte",G295)),"à besoin",IF(J295&lt;=SUMIFS(Barèmes!$E$6:$E$28,Barèmes!$A$6:$A$28,"Endurance — Luc Léger (palier)",Barèmes!$B$6:$B$28,H295,Barèmes!$C$6:$C$28,IF(H295="6ème","Mixte",G295)),"fragile","satisfaisant")),IF(J295&gt;=SUMIFS(Barèmes!$D$6:$D$28,Barèmes!$A$6:$A$28,"Endurance — Luc Léger (palier)",Barèmes!$B$6:$B$28,H295,Barèmes!$C$6:$C$28,IF(H295="6ème","Mixte",G295)),"à besoin",IF(J295&gt;=SUMIFS(Barèmes!$E$6:$E$28,Barèmes!$A$6:$A$28,"Endurance — Luc Léger (palier)",Barèmes!$B$6:$B$28,H295,Barèmes!$C$6:$C$28,IF(H295="6ème","Mixte",G295)),"fragile","satisfaisant"))))</f>
        <v/>
      </c>
      <c r="N295" s="21" t="str">
        <f>IF(OR(J295="",SUMPRODUCT((Barèmes!$A$6:$A$28="Endurance — Luc Léger (palier)")*(Barèmes!$B$6:$B$28=H295)*(Barèmes!$C$6:$C$28=IF(H295="6ème","Mixte",G295)))=0),"",IF(SUMPRODUCT((Barèmes!$A$6:$A$28="Endurance — Luc Léger (palier)")*(Barèmes!$B$6:$B$28=H295)*(Barèmes!$C$6:$C$28=IF(H295="6ème","Mixte",G295))*(Barèmes!$J$6:$J$28="+"))&gt;0,IF(J295&lt;=SUMIFS(Barèmes!$F$6:$F$28,Barèmes!$A$6:$A$28,"Endurance — Luc Léger (palier)",Barèmes!$B$6:$B$28,H295,Barèmes!$C$6:$C$28,IF(H295="6ème","Mixte",G295)),Barèmes!$B$2,IF(J295&lt;=SUMIFS(Barèmes!$G$6:$G$28,Barèmes!$A$6:$A$28,"Endurance — Luc Léger (palier)",Barèmes!$B$6:$B$28,H295,Barèmes!$C$6:$C$28,IF(H295="6ème","Mixte",G295)),Barèmes!$C$2,IF(J295&lt;=SUMIFS(Barèmes!$H$6:$H$28,Barèmes!$A$6:$A$28,"Endurance — Luc Léger (palier)",Barèmes!$B$6:$B$28,H295,Barèmes!$C$6:$C$28,IF(H295="6ème","Mixte",G295)),Barèmes!$D$2,IF(J295&lt;=SUMIFS(Barèmes!$I$6:$I$28,Barèmes!$A$6:$A$28,"Endurance — Luc Léger (palier)",Barèmes!$B$6:$B$28,H295,Barèmes!$C$6:$C$28,IF(H295="6ème","Mixte",G295)),Barèmes!$E$2,Barèmes!$F$2)))),IF(J295&gt;=SUMIFS(Barèmes!$F$6:$F$28,Barèmes!$A$6:$A$28,"Endurance — Luc Léger (palier)",Barèmes!$B$6:$B$28,H295,Barèmes!$C$6:$C$28,IF(H295="6ème","Mixte",G295)),Barèmes!$B$2,IF(J295&gt;=SUMIFS(Barèmes!$G$6:$G$28,Barèmes!$A$6:$A$28,"Endurance — Luc Léger (palier)",Barèmes!$B$6:$B$28,H295,Barèmes!$C$6:$C$28,IF(H295="6ème","Mixte",G295)),Barèmes!$C$2,IF(J295&gt;=SUMIFS(Barèmes!$H$6:$H$28,Barèmes!$A$6:$A$28,"Endurance — Luc Léger (palier)",Barèmes!$B$6:$B$28,H295,Barèmes!$C$6:$C$28,IF(H295="6ème","Mixte",G295)),Barèmes!$D$2,IF(J295&gt;=SUMIFS(Barèmes!$I$6:$I$28,Barèmes!$A$6:$A$28,"Endurance — Luc Léger (palier)",Barèmes!$B$6:$B$28,H295,Barèmes!$C$6:$C$28,IF(H295="6ème","Mixte",G295)),Barèmes!$E$2,Barèmes!$F$2))))))</f>
        <v/>
      </c>
      <c r="O295" s="22"/>
      <c r="P295" s="23" t="str">
        <f>IF(OR(O295="",SUMPRODUCT((Barèmes!$A$6:$A$28="Force bas du corps — Saut en longueur (m)")*(Barèmes!$B$6:$B$28=H295)*(Barèmes!$C$6:$C$28=IF(H295="6ème","Mixte",G295)))=0),"",IF(SUMPRODUCT((Barèmes!$A$6:$A$28="Force bas du corps — Saut en longueur (m)")*(Barèmes!$B$6:$B$28=H295)*(Barèmes!$C$6:$C$28=IF(H295="6ème","Mixte",G295))*(Barèmes!$J$6:$J$28="+"))&gt;0,IF(O295&lt;=SUMIFS(Barèmes!$D$6:$D$28,Barèmes!$A$6:$A$28,"Force bas du corps — Saut en longueur (m)",Barèmes!$B$6:$B$28,H295,Barèmes!$C$6:$C$28,IF(H295="6ème","Mixte",G295)),"à besoin",IF(O295&lt;=SUMIFS(Barèmes!$E$6:$E$28,Barèmes!$A$6:$A$28,"Force bas du corps — Saut en longueur (m)",Barèmes!$B$6:$B$28,H295,Barèmes!$C$6:$C$28,IF(H295="6ème","Mixte",G295)),"fragile","satisfaisant")),IF(O295&gt;=SUMIFS(Barèmes!$D$6:$D$28,Barèmes!$A$6:$A$28,"Force bas du corps — Saut en longueur (m)",Barèmes!$B$6:$B$28,H295,Barèmes!$C$6:$C$28,IF(H295="6ème","Mixte",G295)),"à besoin",IF(O295&gt;=SUMIFS(Barèmes!$E$6:$E$28,Barèmes!$A$6:$A$28,"Force bas du corps — Saut en longueur (m)",Barèmes!$B$6:$B$28,H295,Barèmes!$C$6:$C$28,IF(H295="6ème","Mixte",G295)),"fragile","satisfaisant"))))</f>
        <v/>
      </c>
      <c r="Q295" s="23" t="str">
        <f>IF(OR(O295="",SUMPRODUCT((Barèmes!$A$6:$A$28="Force bas du corps — Saut en longueur (m)")*(Barèmes!$B$6:$B$28=H295)*(Barèmes!$C$6:$C$28=IF(H295="6ème","Mixte",G295)))=0),"",IF(SUMPRODUCT((Barèmes!$A$6:$A$28="Force bas du corps — Saut en longueur (m)")*(Barèmes!$B$6:$B$28=H295)*(Barèmes!$C$6:$C$28=IF(H295="6ème","Mixte",G295))*(Barèmes!$J$6:$J$28="+"))&gt;0,IF(O295&lt;=SUMIFS(Barèmes!$F$6:$F$28,Barèmes!$A$6:$A$28,"Force bas du corps — Saut en longueur (m)",Barèmes!$B$6:$B$28,H295,Barèmes!$C$6:$C$28,IF(H295="6ème","Mixte",G295)),Barèmes!$B$2,IF(O295&lt;=SUMIFS(Barèmes!$G$6:$G$28,Barèmes!$A$6:$A$28,"Force bas du corps — Saut en longueur (m)",Barèmes!$B$6:$B$28,H295,Barèmes!$C$6:$C$28,IF(H295="6ème","Mixte",G295)),Barèmes!$C$2,IF(O295&lt;=SUMIFS(Barèmes!$H$6:$H$28,Barèmes!$A$6:$A$28,"Force bas du corps — Saut en longueur (m)",Barèmes!$B$6:$B$28,H295,Barèmes!$C$6:$C$28,IF(H295="6ème","Mixte",G295)),Barèmes!$D$2,IF(O295&lt;=SUMIFS(Barèmes!$I$6:$I$28,Barèmes!$A$6:$A$28,"Force bas du corps — Saut en longueur (m)",Barèmes!$B$6:$B$28,H295,Barèmes!$C$6:$C$28,IF(H295="6ème","Mixte",G295)),Barèmes!$E$2,Barèmes!$F$2)))),IF(O295&gt;=SUMIFS(Barèmes!$F$6:$F$28,Barèmes!$A$6:$A$28,"Force bas du corps — Saut en longueur (m)",Barèmes!$B$6:$B$28,H295,Barèmes!$C$6:$C$28,IF(H295="6ème","Mixte",G295)),Barèmes!$B$2,IF(O295&gt;=SUMIFS(Barèmes!$G$6:$G$28,Barèmes!$A$6:$A$28,"Force bas du corps — Saut en longueur (m)",Barèmes!$B$6:$B$28,H295,Barèmes!$C$6:$C$28,IF(H295="6ème","Mixte",G295)),Barèmes!$C$2,IF(O295&gt;=SUMIFS(Barèmes!$H$6:$H$28,Barèmes!$A$6:$A$28,"Force bas du corps — Saut en longueur (m)",Barèmes!$B$6:$B$28,H295,Barèmes!$C$6:$C$28,IF(H295="6ème","Mixte",G295)),Barèmes!$D$2,IF(O295&gt;=SUMIFS(Barèmes!$I$6:$I$28,Barèmes!$A$6:$A$28,"Force bas du corps — Saut en longueur (m)",Barèmes!$B$6:$B$28,H295,Barèmes!$C$6:$C$28,IF(H295="6ème","Mixte",G295)),Barèmes!$E$2,Barèmes!$F$2))))))</f>
        <v/>
      </c>
      <c r="R295" s="22"/>
      <c r="S295" s="24" t="str">
        <f>IF(OR(R295="",SUMPRODUCT((Barèmes!$A$6:$A$28="Vitesse — 30 m (s)")*(Barèmes!$B$6:$B$28=H295)*(Barèmes!$C$6:$C$28=IF(H295="6ème","Mixte",G295)))=0),"",IF(SUMPRODUCT((Barèmes!$A$6:$A$28="Vitesse — 30 m (s)")*(Barèmes!$B$6:$B$28=H295)*(Barèmes!$C$6:$C$28=IF(H295="6ème","Mixte",G295))*(Barèmes!$J$6:$J$28="+"))&gt;0,IF(R295&lt;=SUMIFS(Barèmes!$D$6:$D$28,Barèmes!$A$6:$A$28,"Vitesse — 30 m (s)",Barèmes!$B$6:$B$28,H295,Barèmes!$C$6:$C$28,IF(H295="6ème","Mixte",G295)),"à besoin",IF(R295&lt;=SUMIFS(Barèmes!$E$6:$E$28,Barèmes!$A$6:$A$28,"Vitesse — 30 m (s)",Barèmes!$B$6:$B$28,H295,Barèmes!$C$6:$C$28,IF(H295="6ème","Mixte",G295)),"fragile","satisfaisant")),IF(R295&gt;=SUMIFS(Barèmes!$D$6:$D$28,Barèmes!$A$6:$A$28,"Vitesse — 30 m (s)",Barèmes!$B$6:$B$28,H295,Barèmes!$C$6:$C$28,IF(H295="6ème","Mixte",G295)),"à besoin",IF(R295&gt;=SUMIFS(Barèmes!$E$6:$E$28,Barèmes!$A$6:$A$28,"Vitesse — 30 m (s)",Barèmes!$B$6:$B$28,H295,Barèmes!$C$6:$C$28,IF(H295="6ème","Mixte",G295)),"fragile","satisfaisant"))))</f>
        <v/>
      </c>
      <c r="T295" s="24" t="str">
        <f>IF(OR(R295="",SUMPRODUCT((Barèmes!$A$6:$A$28="Vitesse — 30 m (s)")*(Barèmes!$B$6:$B$28=H295)*(Barèmes!$C$6:$C$28=IF(H295="6ème","Mixte",G295)))=0),"",IF(SUMPRODUCT((Barèmes!$A$6:$A$28="Vitesse — 30 m (s)")*(Barèmes!$B$6:$B$28=H295)*(Barèmes!$C$6:$C$28=IF(H295="6ème","Mixte",G295))*(Barèmes!$J$6:$J$28="+"))&gt;0,IF(R295&lt;=SUMIFS(Barèmes!$F$6:$F$28,Barèmes!$A$6:$A$28,"Vitesse — 30 m (s)",Barèmes!$B$6:$B$28,H295,Barèmes!$C$6:$C$28,IF(H295="6ème","Mixte",G295)),Barèmes!$B$2,IF(R295&lt;=SUMIFS(Barèmes!$G$6:$G$28,Barèmes!$A$6:$A$28,"Vitesse — 30 m (s)",Barèmes!$B$6:$B$28,H295,Barèmes!$C$6:$C$28,IF(H295="6ème","Mixte",G295)),Barèmes!$C$2,IF(R295&lt;=SUMIFS(Barèmes!$H$6:$H$28,Barèmes!$A$6:$A$28,"Vitesse — 30 m (s)",Barèmes!$B$6:$B$28,H295,Barèmes!$C$6:$C$28,IF(H295="6ème","Mixte",G295)),Barèmes!$D$2,IF(R295&lt;=SUMIFS(Barèmes!$I$6:$I$28,Barèmes!$A$6:$A$28,"Vitesse — 30 m (s)",Barèmes!$B$6:$B$28,H295,Barèmes!$C$6:$C$28,IF(H295="6ème","Mixte",G295)),Barèmes!$E$2,Barèmes!$F$2)))),IF(R295&gt;=SUMIFS(Barèmes!$F$6:$F$28,Barèmes!$A$6:$A$28,"Vitesse — 30 m (s)",Barèmes!$B$6:$B$28,H295,Barèmes!$C$6:$C$28,IF(H295="6ème","Mixte",G295)),Barèmes!$B$2,IF(R295&gt;=SUMIFS(Barèmes!$G$6:$G$28,Barèmes!$A$6:$A$28,"Vitesse — 30 m (s)",Barèmes!$B$6:$B$28,H295,Barèmes!$C$6:$C$28,IF(H295="6ème","Mixte",G295)),Barèmes!$C$2,IF(R295&gt;=SUMIFS(Barèmes!$H$6:$H$28,Barèmes!$A$6:$A$28,"Vitesse — 30 m (s)",Barèmes!$B$6:$B$28,H295,Barèmes!$C$6:$C$28,IF(H295="6ème","Mixte",G295)),Barèmes!$D$2,IF(R295&gt;=SUMIFS(Barèmes!$I$6:$I$28,Barèmes!$A$6:$A$28,"Vitesse — 30 m (s)",Barèmes!$B$6:$B$28,H295,Barèmes!$C$6:$C$28,IF(H295="6ème","Mixte",G295)),Barèmes!$E$2,Barèmes!$F$2))))))</f>
        <v/>
      </c>
      <c r="U295" s="22"/>
      <c r="V295" s="25" t="str">
        <f>IF(OR(U295="",SUMPRODUCT((Barèmes!$A$6:$A$28="Vitesse — 50 m (s)")*(Barèmes!$B$6:$B$28=H295)*(Barèmes!$C$6:$C$28=IF(H295="6ème","Mixte",G295)))=0),"",IF(SUMPRODUCT((Barèmes!$A$6:$A$28="Vitesse — 50 m (s)")*(Barèmes!$B$6:$B$28=H295)*(Barèmes!$C$6:$C$28=IF(H295="6ème","Mixte",G295))*(Barèmes!$J$6:$J$28="+"))&gt;0,IF(U295&lt;=SUMIFS(Barèmes!$D$6:$D$28,Barèmes!$A$6:$A$28,"Vitesse — 50 m (s)",Barèmes!$B$6:$B$28,H295,Barèmes!$C$6:$C$28,IF(H295="6ème","Mixte",G295)),"à besoin",IF(U295&lt;=SUMIFS(Barèmes!$E$6:$E$28,Barèmes!$A$6:$A$28,"Vitesse — 50 m (s)",Barèmes!$B$6:$B$28,H295,Barèmes!$C$6:$C$28,IF(H295="6ème","Mixte",G295)),"fragile","satisfaisant")),IF(U295&gt;=SUMIFS(Barèmes!$D$6:$D$28,Barèmes!$A$6:$A$28,"Vitesse — 50 m (s)",Barèmes!$B$6:$B$28,H295,Barèmes!$C$6:$C$28,IF(H295="6ème","Mixte",G295)),"à besoin",IF(U295&gt;=SUMIFS(Barèmes!$E$6:$E$28,Barèmes!$A$6:$A$28,"Vitesse — 50 m (s)",Barèmes!$B$6:$B$28,H295,Barèmes!$C$6:$C$28,IF(H295="6ème","Mixte",G295)),"fragile","satisfaisant"))))</f>
        <v/>
      </c>
      <c r="W295" s="25" t="str">
        <f>IF(OR(U295="",SUMPRODUCT((Barèmes!$A$6:$A$28="Vitesse — 50 m (s)")*(Barèmes!$B$6:$B$28=H295)*(Barèmes!$C$6:$C$28=IF(H295="6ème","Mixte",G295)))=0),"",IF(SUMPRODUCT((Barèmes!$A$6:$A$28="Vitesse — 50 m (s)")*(Barèmes!$B$6:$B$28=H295)*(Barèmes!$C$6:$C$28=IF(H295="6ème","Mixte",G295))*(Barèmes!$J$6:$J$28="+"))&gt;0,IF(U295&lt;=SUMIFS(Barèmes!$F$6:$F$28,Barèmes!$A$6:$A$28,"Vitesse — 50 m (s)",Barèmes!$B$6:$B$28,H295,Barèmes!$C$6:$C$28,IF(H295="6ème","Mixte",G295)),Barèmes!$B$2,IF(U295&lt;=SUMIFS(Barèmes!$G$6:$G$28,Barèmes!$A$6:$A$28,"Vitesse — 50 m (s)",Barèmes!$B$6:$B$28,H295,Barèmes!$C$6:$C$28,IF(H295="6ème","Mixte",G295)),Barèmes!$C$2,IF(U295&lt;=SUMIFS(Barèmes!$H$6:$H$28,Barèmes!$A$6:$A$28,"Vitesse — 50 m (s)",Barèmes!$B$6:$B$28,H295,Barèmes!$C$6:$C$28,IF(H295="6ème","Mixte",G295)),Barèmes!$D$2,IF(U295&lt;=SUMIFS(Barèmes!$I$6:$I$28,Barèmes!$A$6:$A$28,"Vitesse — 50 m (s)",Barèmes!$B$6:$B$28,H295,Barèmes!$C$6:$C$28,IF(H295="6ème","Mixte",G295)),Barèmes!$E$2,Barèmes!$F$2)))),IF(U295&gt;=SUMIFS(Barèmes!$F$6:$F$28,Barèmes!$A$6:$A$28,"Vitesse — 50 m (s)",Barèmes!$B$6:$B$28,H295,Barèmes!$C$6:$C$28,IF(H295="6ème","Mixte",G295)),Barèmes!$B$2,IF(U295&gt;=SUMIFS(Barèmes!$G$6:$G$28,Barèmes!$A$6:$A$28,"Vitesse — 50 m (s)",Barèmes!$B$6:$B$28,H295,Barèmes!$C$6:$C$28,IF(H295="6ème","Mixte",G295)),Barèmes!$C$2,IF(U295&gt;=SUMIFS(Barèmes!$H$6:$H$28,Barèmes!$A$6:$A$28,"Vitesse — 50 m (s)",Barèmes!$B$6:$B$28,H295,Barèmes!$C$6:$C$28,IF(H295="6ème","Mixte",G295)),Barèmes!$D$2,IF(U295&gt;=SUMIFS(Barèmes!$I$6:$I$28,Barèmes!$A$6:$A$28,"Vitesse — 50 m (s)",Barèmes!$B$6:$B$28,H295,Barèmes!$C$6:$C$28,IF(H295="6ème","Mixte",G295)),Barèmes!$E$2,Barèmes!$F$2))))))</f>
        <v/>
      </c>
      <c r="X295" s="18"/>
      <c r="Y295" s="26" t="str" cm="1">
        <f t="array" ref="Y295">IF(OR(X295="",SUMPRODUCT((Barèmes!$A$6:$A$28="Souplesse (score 1-5)")*(Barèmes!$B$6:$B$28=H295)*(Barèmes!$C$6:$C$28=IF(H295="6ème","Mixte",G295)))=0),"",IF(SUMPRODUCT((Barèmes!$A$6:$A$28="Souplesse (score 1-5)")*(Barèmes!$B$6:$B$28=H295)*(Barèmes!$C$6:$C$28=IF(H295="6ème","Mixte",G295))*(Barèmes!$J$6:$J$28="+"))&gt;0,IF(X295&lt;=SUMIFS(Barèmes!$D$6:$D$28,Barèmes!$A$6:$A$28,"Souplesse (score 1-5)",Barèmes!$B$6:$B$28,H295,Barèmes!$C$6:$C$28,IF(H295="6ème","Mixte",G295)),"à besoin",IF(X295&lt;=SUMIFS(Barèmes!$E$6:$E$28,Barèmes!$A$6:$A$28,"Souplesse (score 1-5)",Barèmes!$B$6:$B$28,H295,Barèmes!$C$6:$C$28,IF(H295="6ème","Mixte",G295)),"fragile","satisfaisant")),IF(X295&gt;=SUMIFS(Barèmes!$D$6:$D$28,Barèmes!$A$6:$A$28,"Souplesse (score 1-5)",Barèmes!$B$6:$B$28,H295,Barèmes!$C$6:$C$28,IF(H295="6ème","Mixte",G295)),"à besoin",IF(X295&gt;=SUMIFS(Barèmes!$E$6:$E$28,Barèmes!$A$6:$A$28,"Souplesse (score 1-5)",Barèmes!$B$6:$B$28,H295,Barèmes!$C$6:$C$28,IF(H295="6ème","Mixte",G295)),"fragile","satisfaisant"))))</f>
        <v/>
      </c>
      <c r="Z295" s="26" t="str" cm="1">
        <f t="array" ref="Z295">IF(OR(X295="",SUMPRODUCT((Barèmes!$A$6:$A$28="Souplesse (score 1-5)")*(Barèmes!$B$6:$B$28=H295)*(Barèmes!$C$6:$C$28=IF(H295="6ème","Mixte",G295)))=0),"",IF(SUMPRODUCT((Barèmes!$A$6:$A$28="Souplesse (score 1-5)")*(Barèmes!$B$6:$B$28=H295)*(Barèmes!$C$6:$C$28=IF(H295="6ème","Mixte",G295))*(Barèmes!$J$6:$J$28="+"))&gt;0,IF(X295&lt;=SUMIFS(Barèmes!$F$6:$F$28,Barèmes!$A$6:$A$28,"Souplesse (score 1-5)",Barèmes!$B$6:$B$28,H295,Barèmes!$C$6:$C$28,IF(H295="6ème","Mixte",G295)),Barèmes!$B$2,IF(X295&lt;=SUMIFS(Barèmes!$G$6:$G$28,Barèmes!$A$6:$A$28,"Souplesse (score 1-5)",Barèmes!$B$6:$B$28,H295,Barèmes!$C$6:$C$28,IF(H295="6ème","Mixte",G295)),Barèmes!$C$2,IF(X295&lt;=SUMIFS(Barèmes!$H$6:$H$28,Barèmes!$A$6:$A$28,"Souplesse (score 1-5)",Barèmes!$B$6:$B$28,H295,Barèmes!$C$6:$C$28,IF(H295="6ème","Mixte",G295)),Barèmes!$D$2,IF(X295&lt;=SUMIFS(Barèmes!$I$6:$I$28,Barèmes!$A$6:$A$28,"Souplesse (score 1-5)",Barèmes!$B$6:$B$28,H295,Barèmes!$C$6:$C$28,IF(H295="6ème","Mixte",G295)),Barèmes!$E$2,Barèmes!$F$2)))),IF(X295&gt;=SUMIFS(Barèmes!$F$6:$F$28,Barèmes!$A$6:$A$28,"Souplesse (score 1-5)",Barèmes!$B$6:$B$28,H295,Barèmes!$C$6:$C$28,IF(H295="6ème","Mixte",G295)),Barèmes!$B$2,IF(X295&gt;=SUMIFS(Barèmes!$G$6:$G$28,Barèmes!$A$6:$A$28,"Souplesse (score 1-5)",Barèmes!$B$6:$B$28,H295,Barèmes!$C$6:$C$28,IF(H295="6ème","Mixte",G295)),Barèmes!$C$2,IF(X295&gt;=SUMIFS(Barèmes!$H$6:$H$28,Barèmes!$A$6:$A$28,"Souplesse (score 1-5)",Barèmes!$B$6:$B$28,H295,Barèmes!$C$6:$C$28,IF(H295="6ème","Mixte",G295)),Barèmes!$D$2,IF(X295&gt;=SUMIFS(Barèmes!$I$6:$I$28,Barèmes!$A$6:$A$28,"Souplesse (score 1-5)",Barèmes!$B$6:$B$28,H295,Barèmes!$C$6:$C$28,IF(H295="6ème","Mixte",G295)),Barèmes!$E$2,Barèmes!$F$2))))))</f>
        <v/>
      </c>
      <c r="AA295" s="22"/>
      <c r="AB295" s="27" t="str">
        <f>IF(OR(AA295="",SUMPRODUCT((Barèmes!$A$6:$A$28="Agilité — T-test 974 (s)")*(Barèmes!$B$6:$B$28=H295)*(Barèmes!$C$6:$C$28=IF(H295="6ème","Mixte",G295)))=0),"",IF(SUMPRODUCT((Barèmes!$A$6:$A$28="Agilité — T-test 974 (s)")*(Barèmes!$B$6:$B$28=H295)*(Barèmes!$C$6:$C$28=IF(H295="6ème","Mixte",G295))*(Barèmes!$J$6:$J$28="+"))&gt;0,IF(AA295&lt;=SUMIFS(Barèmes!$D$6:$D$28,Barèmes!$A$6:$A$28,"Agilité — T-test 974 (s)",Barèmes!$B$6:$B$28,H295,Barèmes!$C$6:$C$28,IF(H295="6ème","Mixte",G295)),"à besoin",IF(AA295&lt;=SUMIFS(Barèmes!$E$6:$E$28,Barèmes!$A$6:$A$28,"Agilité — T-test 974 (s)",Barèmes!$B$6:$B$28,H295,Barèmes!$C$6:$C$28,IF(H295="6ème","Mixte",G295)),"fragile","satisfaisant")),IF(AA295&gt;=SUMIFS(Barèmes!$D$6:$D$28,Barèmes!$A$6:$A$28,"Agilité — T-test 974 (s)",Barèmes!$B$6:$B$28,H295,Barèmes!$C$6:$C$28,IF(H295="6ème","Mixte",G295)),"à besoin",IF(AA295&gt;=SUMIFS(Barèmes!$E$6:$E$28,Barèmes!$A$6:$A$28,"Agilité — T-test 974 (s)",Barèmes!$B$6:$B$28,H295,Barèmes!$C$6:$C$28,IF(H295="6ème","Mixte",G295)),"fragile","satisfaisant"))))</f>
        <v/>
      </c>
      <c r="AC295" s="27" t="str">
        <f>IF(OR(AA295="",SUMPRODUCT((Barèmes!$A$6:$A$28="Agilité — T-test 974 (s)")*(Barèmes!$B$6:$B$28=H295)*(Barèmes!$C$6:$C$28=IF(H295="6ème","Mixte",G295)))=0),"",IF(SUMPRODUCT((Barèmes!$A$6:$A$28="Agilité — T-test 974 (s)")*(Barèmes!$B$6:$B$28=H295)*(Barèmes!$C$6:$C$28=IF(H295="6ème","Mixte",G295))*(Barèmes!$J$6:$J$28="+"))&gt;0,IF(AA295&lt;=SUMIFS(Barèmes!$F$6:$F$28,Barèmes!$A$6:$A$28,"Agilité — T-test 974 (s)",Barèmes!$B$6:$B$28,H295,Barèmes!$C$6:$C$28,IF(H295="6ème","Mixte",G295)),Barèmes!$B$2,IF(AA295&lt;=SUMIFS(Barèmes!$G$6:$G$28,Barèmes!$A$6:$A$28,"Agilité — T-test 974 (s)",Barèmes!$B$6:$B$28,H295,Barèmes!$C$6:$C$28,IF(H295="6ème","Mixte",G295)),Barèmes!$C$2,IF(AA295&lt;=SUMIFS(Barèmes!$H$6:$H$28,Barèmes!$A$6:$A$28,"Agilité — T-test 974 (s)",Barèmes!$B$6:$B$28,H295,Barèmes!$C$6:$C$28,IF(H295="6ème","Mixte",G295)),Barèmes!$D$2,IF(AA295&lt;=SUMIFS(Barèmes!$I$6:$I$28,Barèmes!$A$6:$A$28,"Agilité — T-test 974 (s)",Barèmes!$B$6:$B$28,H295,Barèmes!$C$6:$C$28,IF(H295="6ème","Mixte",G295)),Barèmes!$E$2,Barèmes!$F$2)))),IF(AA295&gt;=SUMIFS(Barèmes!$F$6:$F$28,Barèmes!$A$6:$A$28,"Agilité — T-test 974 (s)",Barèmes!$B$6:$B$28,H295,Barèmes!$C$6:$C$28,IF(H295="6ème","Mixte",G295)),Barèmes!$B$2,IF(AA295&gt;=SUMIFS(Barèmes!$G$6:$G$28,Barèmes!$A$6:$A$28,"Agilité — T-test 974 (s)",Barèmes!$B$6:$B$28,H295,Barèmes!$C$6:$C$28,IF(H295="6ème","Mixte",G295)),Barèmes!$C$2,IF(AA295&gt;=SUMIFS(Barèmes!$H$6:$H$28,Barèmes!$A$6:$A$28,"Agilité — T-test 974 (s)",Barèmes!$B$6:$B$28,H295,Barèmes!$C$6:$C$28,IF(H295="6ème","Mixte",G295)),Barèmes!$D$2,IF(AA295&gt;=SUMIFS(Barèmes!$I$6:$I$28,Barèmes!$A$6:$A$28,"Agilité — T-test 974 (s)",Barèmes!$B$6:$B$28,H295,Barèmes!$C$6:$C$28,IF(H295="6ème","Mixte",G295)),Barèmes!$E$2,Barèmes!$F$2))))))</f>
        <v/>
      </c>
      <c r="AD295" s="28" t="str">
        <f t="shared" si="34"/>
        <v/>
      </c>
      <c r="AE295" s="29" t="str">
        <f t="shared" si="35"/>
        <v/>
      </c>
      <c r="AF295" s="30" t="str">
        <f>IF(OR(AD295="",SUMPRODUCT((Barèmes!$A$6:$A$28="Surcoût d'agilité (s) — technique")*(Barèmes!$B$6:$B$28=H295)*(Barèmes!$C$6:$C$28=IF(H295="6ème","Mixte",G295)))=0),"",IF(SUMPRODUCT((Barèmes!$A$6:$A$28="Surcoût d'agilité (s) — technique")*(Barèmes!$B$6:$B$28=H295)*(Barèmes!$C$6:$C$28=IF(H295="6ème","Mixte",G295))*(Barèmes!$J$6:$J$28="+"))&gt;0,IF(AD295&lt;=SUMIFS(Barèmes!$D$6:$D$28,Barèmes!$A$6:$A$28,"Surcoût d'agilité (s) — technique",Barèmes!$B$6:$B$28,H295,Barèmes!$C$6:$C$28,IF(H295="6ème","Mixte",G295)),"à besoin",IF(AD295&lt;=SUMIFS(Barèmes!$E$6:$E$28,Barèmes!$A$6:$A$28,"Surcoût d'agilité (s) — technique",Barèmes!$B$6:$B$28,H295,Barèmes!$C$6:$C$28,IF(H295="6ème","Mixte",G295)),"fragile","satisfaisant")),IF(AD295&gt;=SUMIFS(Barèmes!$D$6:$D$28,Barèmes!$A$6:$A$28,"Surcoût d'agilité (s) — technique",Barèmes!$B$6:$B$28,H295,Barèmes!$C$6:$C$28,IF(H295="6ème","Mixte",G295)),"à besoin",IF(AD295&gt;=SUMIFS(Barèmes!$E$6:$E$28,Barèmes!$A$6:$A$28,"Surcoût d'agilité (s) — technique",Barèmes!$B$6:$B$28,H295,Barèmes!$C$6:$C$28,IF(H295="6ème","Mixte",G295)),"fragile","satisfaisant"))))</f>
        <v/>
      </c>
      <c r="AG295" s="30" t="str">
        <f>IF(OR(AD295="",SUMPRODUCT((Barèmes!$A$6:$A$28="Surcoût d'agilité (s) — technique")*(Barèmes!$B$6:$B$28=H295)*(Barèmes!$C$6:$C$28=IF(H295="6ème","Mixte",G295)))=0),"",IF(SUMPRODUCT((Barèmes!$A$6:$A$28="Surcoût d'agilité (s) — technique")*(Barèmes!$B$6:$B$28=H295)*(Barèmes!$C$6:$C$28=IF(H295="6ème","Mixte",G295))*(Barèmes!$J$6:$J$28="+"))&gt;0,IF(AD295&lt;=SUMIFS(Barèmes!$F$6:$F$28,Barèmes!$A$6:$A$28,"Surcoût d'agilité (s) — technique",Barèmes!$B$6:$B$28,H295,Barèmes!$C$6:$C$28,IF(H295="6ème","Mixte",G295)),Barèmes!$B$2,IF(AD295&lt;=SUMIFS(Barèmes!$G$6:$G$28,Barèmes!$A$6:$A$28,"Surcoût d'agilité (s) — technique",Barèmes!$B$6:$B$28,H295,Barèmes!$C$6:$C$28,IF(H295="6ème","Mixte",G295)),Barèmes!$C$2,IF(AD295&lt;=SUMIFS(Barèmes!$H$6:$H$28,Barèmes!$A$6:$A$28,"Surcoût d'agilité (s) — technique",Barèmes!$B$6:$B$28,H295,Barèmes!$C$6:$C$28,IF(H295="6ème","Mixte",G295)),Barèmes!$D$2,IF(AD295&lt;=SUMIFS(Barèmes!$I$6:$I$28,Barèmes!$A$6:$A$28,"Surcoût d'agilité (s) — technique",Barèmes!$B$6:$B$28,H295,Barèmes!$C$6:$C$28,IF(H295="6ème","Mixte",G295)),Barèmes!$E$2,Barèmes!$F$2)))),IF(AD295&gt;=SUMIFS(Barèmes!$F$6:$F$28,Barèmes!$A$6:$A$28,"Surcoût d'agilité (s) — technique",Barèmes!$B$6:$B$28,H295,Barèmes!$C$6:$C$28,IF(H295="6ème","Mixte",G295)),Barèmes!$B$2,IF(AD295&gt;=SUMIFS(Barèmes!$G$6:$G$28,Barèmes!$A$6:$A$28,"Surcoût d'agilité (s) — technique",Barèmes!$B$6:$B$28,H295,Barèmes!$C$6:$C$28,IF(H295="6ème","Mixte",G295)),Barèmes!$C$2,IF(AD295&gt;=SUMIFS(Barèmes!$H$6:$H$28,Barèmes!$A$6:$A$28,"Surcoût d'agilité (s) — technique",Barèmes!$B$6:$B$28,H295,Barèmes!$C$6:$C$28,IF(H295="6ème","Mixte",G295)),Barèmes!$D$2,IF(AD295&gt;=SUMIFS(Barèmes!$I$6:$I$28,Barèmes!$A$6:$A$28,"Surcoût d'agilité (s) — technique",Barèmes!$B$6:$B$28,H295,Barèmes!$C$6:$C$28,IF(H295="6ème","Mixte",G295)),Barèmes!$E$2,Barèmes!$F$2))))))</f>
        <v/>
      </c>
      <c r="AH295" s="31" t="str">
        <f>IF((IF(N295="",0,1)+IF(Q295="",0,1)+IF(W295="",0,1)+IF(Z295="",0,1)+IF(AC295="",0,1))=0,"",3*IF(N295=Barèmes!$B$2,1,IF(N295=Barèmes!$C$2,2,IF(N295=Barèmes!$D$2,3,IF(N295=Barèmes!$E$2,4,IF(N295=Barèmes!$F$2,5,0)))))+3*IF(Q295=Barèmes!$B$2,1,IF(Q295=Barèmes!$C$2,2,IF(Q295=Barèmes!$D$2,3,IF(Q295=Barèmes!$E$2,4,IF(Q295=Barèmes!$F$2,5,0)))))+2*IF(W295=Barèmes!$B$2,1,IF(W295=Barèmes!$C$2,2,IF(W295=Barèmes!$D$2,3,IF(W295=Barèmes!$E$2,4,IF(W295=Barèmes!$F$2,5,0)))))+1*IF(Z295=Barèmes!$B$2,1,IF(Z295=Barèmes!$C$2,2,IF(Z295=Barèmes!$D$2,3,IF(Z295=Barèmes!$E$2,4,IF(Z295=Barèmes!$F$2,5,0)))))+1*IF(AC295=Barèmes!$B$2,1,IF(AC295=Barèmes!$C$2,2,IF(AC295=Barèmes!$D$2,3,IF(AC295=Barèmes!$E$2,4,IF(AC295=Barèmes!$F$2,5,0))))))</f>
        <v/>
      </c>
      <c r="AI295" s="31"/>
      <c r="AJ295" s="32" t="str">
        <f>IFERROR(INDEX(Croissance!$B$5:$B$604,MATCH(A295,Croissance!$A$5:$A$604,0)),"")</f>
        <v/>
      </c>
      <c r="AK295" s="32" t="str">
        <f>IFERROR(INDEX(Croissance!$C$5:$C$604,MATCH(A295,Croissance!$A$5:$A$604,0)),"")</f>
        <v/>
      </c>
      <c r="AL295" s="32" t="str">
        <f>IFERROR(INDEX(Croissance!$D$5:$D$604,MATCH(A295,Croissance!$A$5:$A$604,0)),"")</f>
        <v/>
      </c>
      <c r="AM295" s="32" t="str">
        <f>IFERROR(INDEX(Croissance!$E$5:$E$604,MATCH(A295,Croissance!$A$5:$A$604,0)),"")</f>
        <v/>
      </c>
      <c r="AO295" s="33">
        <f t="shared" si="40"/>
        <v>0</v>
      </c>
      <c r="AP295" s="33">
        <f t="shared" si="36"/>
        <v>0</v>
      </c>
      <c r="AQ295" s="33">
        <f>IF(A295="",0,IF(AND(OR('Synthèse classe'!$C$2="Tous",C295='Synthèse classe'!$C$2),OR('Synthèse classe'!$C$3="Toutes",D295='Synthèse classe'!$C$3),OR('Synthèse classe'!$C$4="Toutes",AND('Synthèse classe'!$C$4="Dernière",AP295=1),B295=IFERROR(VALUE('Synthèse classe'!$C$4),0))),1,0))</f>
        <v>0</v>
      </c>
      <c r="AR295" s="34" t="str">
        <f t="shared" si="37"/>
        <v/>
      </c>
    </row>
    <row r="296" spans="1:44" x14ac:dyDescent="0.2">
      <c r="A296" s="17" t="str">
        <f t="shared" si="33"/>
        <v/>
      </c>
      <c r="B296" s="18"/>
      <c r="C296" s="19"/>
      <c r="D296" s="19"/>
      <c r="E296" s="19"/>
      <c r="F296" s="19"/>
      <c r="G296" s="19"/>
      <c r="H296" s="17" t="str">
        <f t="shared" si="38"/>
        <v/>
      </c>
      <c r="I296" s="20"/>
      <c r="J296" s="18"/>
      <c r="K296" s="19"/>
      <c r="L296" s="21" t="str">
        <f t="shared" si="39"/>
        <v/>
      </c>
      <c r="M296" s="21" t="str">
        <f>IF(OR(J296="",SUMPRODUCT((Barèmes!$A$6:$A$28="Endurance — Luc Léger (palier)")*(Barèmes!$B$6:$B$28=H296)*(Barèmes!$C$6:$C$28=IF(H296="6ème","Mixte",G296)))=0),"",IF(SUMPRODUCT((Barèmes!$A$6:$A$28="Endurance — Luc Léger (palier)")*(Barèmes!$B$6:$B$28=H296)*(Barèmes!$C$6:$C$28=IF(H296="6ème","Mixte",G296))*(Barèmes!$J$6:$J$28="+"))&gt;0,IF(J296&lt;=SUMIFS(Barèmes!$D$6:$D$28,Barèmes!$A$6:$A$28,"Endurance — Luc Léger (palier)",Barèmes!$B$6:$B$28,H296,Barèmes!$C$6:$C$28,IF(H296="6ème","Mixte",G296)),"à besoin",IF(J296&lt;=SUMIFS(Barèmes!$E$6:$E$28,Barèmes!$A$6:$A$28,"Endurance — Luc Léger (palier)",Barèmes!$B$6:$B$28,H296,Barèmes!$C$6:$C$28,IF(H296="6ème","Mixte",G296)),"fragile","satisfaisant")),IF(J296&gt;=SUMIFS(Barèmes!$D$6:$D$28,Barèmes!$A$6:$A$28,"Endurance — Luc Léger (palier)",Barèmes!$B$6:$B$28,H296,Barèmes!$C$6:$C$28,IF(H296="6ème","Mixte",G296)),"à besoin",IF(J296&gt;=SUMIFS(Barèmes!$E$6:$E$28,Barèmes!$A$6:$A$28,"Endurance — Luc Léger (palier)",Barèmes!$B$6:$B$28,H296,Barèmes!$C$6:$C$28,IF(H296="6ème","Mixte",G296)),"fragile","satisfaisant"))))</f>
        <v/>
      </c>
      <c r="N296" s="21" t="str">
        <f>IF(OR(J296="",SUMPRODUCT((Barèmes!$A$6:$A$28="Endurance — Luc Léger (palier)")*(Barèmes!$B$6:$B$28=H296)*(Barèmes!$C$6:$C$28=IF(H296="6ème","Mixte",G296)))=0),"",IF(SUMPRODUCT((Barèmes!$A$6:$A$28="Endurance — Luc Léger (palier)")*(Barèmes!$B$6:$B$28=H296)*(Barèmes!$C$6:$C$28=IF(H296="6ème","Mixte",G296))*(Barèmes!$J$6:$J$28="+"))&gt;0,IF(J296&lt;=SUMIFS(Barèmes!$F$6:$F$28,Barèmes!$A$6:$A$28,"Endurance — Luc Léger (palier)",Barèmes!$B$6:$B$28,H296,Barèmes!$C$6:$C$28,IF(H296="6ème","Mixte",G296)),Barèmes!$B$2,IF(J296&lt;=SUMIFS(Barèmes!$G$6:$G$28,Barèmes!$A$6:$A$28,"Endurance — Luc Léger (palier)",Barèmes!$B$6:$B$28,H296,Barèmes!$C$6:$C$28,IF(H296="6ème","Mixte",G296)),Barèmes!$C$2,IF(J296&lt;=SUMIFS(Barèmes!$H$6:$H$28,Barèmes!$A$6:$A$28,"Endurance — Luc Léger (palier)",Barèmes!$B$6:$B$28,H296,Barèmes!$C$6:$C$28,IF(H296="6ème","Mixte",G296)),Barèmes!$D$2,IF(J296&lt;=SUMIFS(Barèmes!$I$6:$I$28,Barèmes!$A$6:$A$28,"Endurance — Luc Léger (palier)",Barèmes!$B$6:$B$28,H296,Barèmes!$C$6:$C$28,IF(H296="6ème","Mixte",G296)),Barèmes!$E$2,Barèmes!$F$2)))),IF(J296&gt;=SUMIFS(Barèmes!$F$6:$F$28,Barèmes!$A$6:$A$28,"Endurance — Luc Léger (palier)",Barèmes!$B$6:$B$28,H296,Barèmes!$C$6:$C$28,IF(H296="6ème","Mixte",G296)),Barèmes!$B$2,IF(J296&gt;=SUMIFS(Barèmes!$G$6:$G$28,Barèmes!$A$6:$A$28,"Endurance — Luc Léger (palier)",Barèmes!$B$6:$B$28,H296,Barèmes!$C$6:$C$28,IF(H296="6ème","Mixte",G296)),Barèmes!$C$2,IF(J296&gt;=SUMIFS(Barèmes!$H$6:$H$28,Barèmes!$A$6:$A$28,"Endurance — Luc Léger (palier)",Barèmes!$B$6:$B$28,H296,Barèmes!$C$6:$C$28,IF(H296="6ème","Mixte",G296)),Barèmes!$D$2,IF(J296&gt;=SUMIFS(Barèmes!$I$6:$I$28,Barèmes!$A$6:$A$28,"Endurance — Luc Léger (palier)",Barèmes!$B$6:$B$28,H296,Barèmes!$C$6:$C$28,IF(H296="6ème","Mixte",G296)),Barèmes!$E$2,Barèmes!$F$2))))))</f>
        <v/>
      </c>
      <c r="O296" s="22"/>
      <c r="P296" s="23" t="str">
        <f>IF(OR(O296="",SUMPRODUCT((Barèmes!$A$6:$A$28="Force bas du corps — Saut en longueur (m)")*(Barèmes!$B$6:$B$28=H296)*(Barèmes!$C$6:$C$28=IF(H296="6ème","Mixte",G296)))=0),"",IF(SUMPRODUCT((Barèmes!$A$6:$A$28="Force bas du corps — Saut en longueur (m)")*(Barèmes!$B$6:$B$28=H296)*(Barèmes!$C$6:$C$28=IF(H296="6ème","Mixte",G296))*(Barèmes!$J$6:$J$28="+"))&gt;0,IF(O296&lt;=SUMIFS(Barèmes!$D$6:$D$28,Barèmes!$A$6:$A$28,"Force bas du corps — Saut en longueur (m)",Barèmes!$B$6:$B$28,H296,Barèmes!$C$6:$C$28,IF(H296="6ème","Mixte",G296)),"à besoin",IF(O296&lt;=SUMIFS(Barèmes!$E$6:$E$28,Barèmes!$A$6:$A$28,"Force bas du corps — Saut en longueur (m)",Barèmes!$B$6:$B$28,H296,Barèmes!$C$6:$C$28,IF(H296="6ème","Mixte",G296)),"fragile","satisfaisant")),IF(O296&gt;=SUMIFS(Barèmes!$D$6:$D$28,Barèmes!$A$6:$A$28,"Force bas du corps — Saut en longueur (m)",Barèmes!$B$6:$B$28,H296,Barèmes!$C$6:$C$28,IF(H296="6ème","Mixte",G296)),"à besoin",IF(O296&gt;=SUMIFS(Barèmes!$E$6:$E$28,Barèmes!$A$6:$A$28,"Force bas du corps — Saut en longueur (m)",Barèmes!$B$6:$B$28,H296,Barèmes!$C$6:$C$28,IF(H296="6ème","Mixte",G296)),"fragile","satisfaisant"))))</f>
        <v/>
      </c>
      <c r="Q296" s="23" t="str">
        <f>IF(OR(O296="",SUMPRODUCT((Barèmes!$A$6:$A$28="Force bas du corps — Saut en longueur (m)")*(Barèmes!$B$6:$B$28=H296)*(Barèmes!$C$6:$C$28=IF(H296="6ème","Mixte",G296)))=0),"",IF(SUMPRODUCT((Barèmes!$A$6:$A$28="Force bas du corps — Saut en longueur (m)")*(Barèmes!$B$6:$B$28=H296)*(Barèmes!$C$6:$C$28=IF(H296="6ème","Mixte",G296))*(Barèmes!$J$6:$J$28="+"))&gt;0,IF(O296&lt;=SUMIFS(Barèmes!$F$6:$F$28,Barèmes!$A$6:$A$28,"Force bas du corps — Saut en longueur (m)",Barèmes!$B$6:$B$28,H296,Barèmes!$C$6:$C$28,IF(H296="6ème","Mixte",G296)),Barèmes!$B$2,IF(O296&lt;=SUMIFS(Barèmes!$G$6:$G$28,Barèmes!$A$6:$A$28,"Force bas du corps — Saut en longueur (m)",Barèmes!$B$6:$B$28,H296,Barèmes!$C$6:$C$28,IF(H296="6ème","Mixte",G296)),Barèmes!$C$2,IF(O296&lt;=SUMIFS(Barèmes!$H$6:$H$28,Barèmes!$A$6:$A$28,"Force bas du corps — Saut en longueur (m)",Barèmes!$B$6:$B$28,H296,Barèmes!$C$6:$C$28,IF(H296="6ème","Mixte",G296)),Barèmes!$D$2,IF(O296&lt;=SUMIFS(Barèmes!$I$6:$I$28,Barèmes!$A$6:$A$28,"Force bas du corps — Saut en longueur (m)",Barèmes!$B$6:$B$28,H296,Barèmes!$C$6:$C$28,IF(H296="6ème","Mixte",G296)),Barèmes!$E$2,Barèmes!$F$2)))),IF(O296&gt;=SUMIFS(Barèmes!$F$6:$F$28,Barèmes!$A$6:$A$28,"Force bas du corps — Saut en longueur (m)",Barèmes!$B$6:$B$28,H296,Barèmes!$C$6:$C$28,IF(H296="6ème","Mixte",G296)),Barèmes!$B$2,IF(O296&gt;=SUMIFS(Barèmes!$G$6:$G$28,Barèmes!$A$6:$A$28,"Force bas du corps — Saut en longueur (m)",Barèmes!$B$6:$B$28,H296,Barèmes!$C$6:$C$28,IF(H296="6ème","Mixte",G296)),Barèmes!$C$2,IF(O296&gt;=SUMIFS(Barèmes!$H$6:$H$28,Barèmes!$A$6:$A$28,"Force bas du corps — Saut en longueur (m)",Barèmes!$B$6:$B$28,H296,Barèmes!$C$6:$C$28,IF(H296="6ème","Mixte",G296)),Barèmes!$D$2,IF(O296&gt;=SUMIFS(Barèmes!$I$6:$I$28,Barèmes!$A$6:$A$28,"Force bas du corps — Saut en longueur (m)",Barèmes!$B$6:$B$28,H296,Barèmes!$C$6:$C$28,IF(H296="6ème","Mixte",G296)),Barèmes!$E$2,Barèmes!$F$2))))))</f>
        <v/>
      </c>
      <c r="R296" s="22"/>
      <c r="S296" s="24" t="str">
        <f>IF(OR(R296="",SUMPRODUCT((Barèmes!$A$6:$A$28="Vitesse — 30 m (s)")*(Barèmes!$B$6:$B$28=H296)*(Barèmes!$C$6:$C$28=IF(H296="6ème","Mixte",G296)))=0),"",IF(SUMPRODUCT((Barèmes!$A$6:$A$28="Vitesse — 30 m (s)")*(Barèmes!$B$6:$B$28=H296)*(Barèmes!$C$6:$C$28=IF(H296="6ème","Mixte",G296))*(Barèmes!$J$6:$J$28="+"))&gt;0,IF(R296&lt;=SUMIFS(Barèmes!$D$6:$D$28,Barèmes!$A$6:$A$28,"Vitesse — 30 m (s)",Barèmes!$B$6:$B$28,H296,Barèmes!$C$6:$C$28,IF(H296="6ème","Mixte",G296)),"à besoin",IF(R296&lt;=SUMIFS(Barèmes!$E$6:$E$28,Barèmes!$A$6:$A$28,"Vitesse — 30 m (s)",Barèmes!$B$6:$B$28,H296,Barèmes!$C$6:$C$28,IF(H296="6ème","Mixte",G296)),"fragile","satisfaisant")),IF(R296&gt;=SUMIFS(Barèmes!$D$6:$D$28,Barèmes!$A$6:$A$28,"Vitesse — 30 m (s)",Barèmes!$B$6:$B$28,H296,Barèmes!$C$6:$C$28,IF(H296="6ème","Mixte",G296)),"à besoin",IF(R296&gt;=SUMIFS(Barèmes!$E$6:$E$28,Barèmes!$A$6:$A$28,"Vitesse — 30 m (s)",Barèmes!$B$6:$B$28,H296,Barèmes!$C$6:$C$28,IF(H296="6ème","Mixte",G296)),"fragile","satisfaisant"))))</f>
        <v/>
      </c>
      <c r="T296" s="24" t="str">
        <f>IF(OR(R296="",SUMPRODUCT((Barèmes!$A$6:$A$28="Vitesse — 30 m (s)")*(Barèmes!$B$6:$B$28=H296)*(Barèmes!$C$6:$C$28=IF(H296="6ème","Mixte",G296)))=0),"",IF(SUMPRODUCT((Barèmes!$A$6:$A$28="Vitesse — 30 m (s)")*(Barèmes!$B$6:$B$28=H296)*(Barèmes!$C$6:$C$28=IF(H296="6ème","Mixte",G296))*(Barèmes!$J$6:$J$28="+"))&gt;0,IF(R296&lt;=SUMIFS(Barèmes!$F$6:$F$28,Barèmes!$A$6:$A$28,"Vitesse — 30 m (s)",Barèmes!$B$6:$B$28,H296,Barèmes!$C$6:$C$28,IF(H296="6ème","Mixte",G296)),Barèmes!$B$2,IF(R296&lt;=SUMIFS(Barèmes!$G$6:$G$28,Barèmes!$A$6:$A$28,"Vitesse — 30 m (s)",Barèmes!$B$6:$B$28,H296,Barèmes!$C$6:$C$28,IF(H296="6ème","Mixte",G296)),Barèmes!$C$2,IF(R296&lt;=SUMIFS(Barèmes!$H$6:$H$28,Barèmes!$A$6:$A$28,"Vitesse — 30 m (s)",Barèmes!$B$6:$B$28,H296,Barèmes!$C$6:$C$28,IF(H296="6ème","Mixte",G296)),Barèmes!$D$2,IF(R296&lt;=SUMIFS(Barèmes!$I$6:$I$28,Barèmes!$A$6:$A$28,"Vitesse — 30 m (s)",Barèmes!$B$6:$B$28,H296,Barèmes!$C$6:$C$28,IF(H296="6ème","Mixte",G296)),Barèmes!$E$2,Barèmes!$F$2)))),IF(R296&gt;=SUMIFS(Barèmes!$F$6:$F$28,Barèmes!$A$6:$A$28,"Vitesse — 30 m (s)",Barèmes!$B$6:$B$28,H296,Barèmes!$C$6:$C$28,IF(H296="6ème","Mixte",G296)),Barèmes!$B$2,IF(R296&gt;=SUMIFS(Barèmes!$G$6:$G$28,Barèmes!$A$6:$A$28,"Vitesse — 30 m (s)",Barèmes!$B$6:$B$28,H296,Barèmes!$C$6:$C$28,IF(H296="6ème","Mixte",G296)),Barèmes!$C$2,IF(R296&gt;=SUMIFS(Barèmes!$H$6:$H$28,Barèmes!$A$6:$A$28,"Vitesse — 30 m (s)",Barèmes!$B$6:$B$28,H296,Barèmes!$C$6:$C$28,IF(H296="6ème","Mixte",G296)),Barèmes!$D$2,IF(R296&gt;=SUMIFS(Barèmes!$I$6:$I$28,Barèmes!$A$6:$A$28,"Vitesse — 30 m (s)",Barèmes!$B$6:$B$28,H296,Barèmes!$C$6:$C$28,IF(H296="6ème","Mixte",G296)),Barèmes!$E$2,Barèmes!$F$2))))))</f>
        <v/>
      </c>
      <c r="U296" s="22"/>
      <c r="V296" s="25" t="str">
        <f>IF(OR(U296="",SUMPRODUCT((Barèmes!$A$6:$A$28="Vitesse — 50 m (s)")*(Barèmes!$B$6:$B$28=H296)*(Barèmes!$C$6:$C$28=IF(H296="6ème","Mixte",G296)))=0),"",IF(SUMPRODUCT((Barèmes!$A$6:$A$28="Vitesse — 50 m (s)")*(Barèmes!$B$6:$B$28=H296)*(Barèmes!$C$6:$C$28=IF(H296="6ème","Mixte",G296))*(Barèmes!$J$6:$J$28="+"))&gt;0,IF(U296&lt;=SUMIFS(Barèmes!$D$6:$D$28,Barèmes!$A$6:$A$28,"Vitesse — 50 m (s)",Barèmes!$B$6:$B$28,H296,Barèmes!$C$6:$C$28,IF(H296="6ème","Mixte",G296)),"à besoin",IF(U296&lt;=SUMIFS(Barèmes!$E$6:$E$28,Barèmes!$A$6:$A$28,"Vitesse — 50 m (s)",Barèmes!$B$6:$B$28,H296,Barèmes!$C$6:$C$28,IF(H296="6ème","Mixte",G296)),"fragile","satisfaisant")),IF(U296&gt;=SUMIFS(Barèmes!$D$6:$D$28,Barèmes!$A$6:$A$28,"Vitesse — 50 m (s)",Barèmes!$B$6:$B$28,H296,Barèmes!$C$6:$C$28,IF(H296="6ème","Mixte",G296)),"à besoin",IF(U296&gt;=SUMIFS(Barèmes!$E$6:$E$28,Barèmes!$A$6:$A$28,"Vitesse — 50 m (s)",Barèmes!$B$6:$B$28,H296,Barèmes!$C$6:$C$28,IF(H296="6ème","Mixte",G296)),"fragile","satisfaisant"))))</f>
        <v/>
      </c>
      <c r="W296" s="25" t="str">
        <f>IF(OR(U296="",SUMPRODUCT((Barèmes!$A$6:$A$28="Vitesse — 50 m (s)")*(Barèmes!$B$6:$B$28=H296)*(Barèmes!$C$6:$C$28=IF(H296="6ème","Mixte",G296)))=0),"",IF(SUMPRODUCT((Barèmes!$A$6:$A$28="Vitesse — 50 m (s)")*(Barèmes!$B$6:$B$28=H296)*(Barèmes!$C$6:$C$28=IF(H296="6ème","Mixte",G296))*(Barèmes!$J$6:$J$28="+"))&gt;0,IF(U296&lt;=SUMIFS(Barèmes!$F$6:$F$28,Barèmes!$A$6:$A$28,"Vitesse — 50 m (s)",Barèmes!$B$6:$B$28,H296,Barèmes!$C$6:$C$28,IF(H296="6ème","Mixte",G296)),Barèmes!$B$2,IF(U296&lt;=SUMIFS(Barèmes!$G$6:$G$28,Barèmes!$A$6:$A$28,"Vitesse — 50 m (s)",Barèmes!$B$6:$B$28,H296,Barèmes!$C$6:$C$28,IF(H296="6ème","Mixte",G296)),Barèmes!$C$2,IF(U296&lt;=SUMIFS(Barèmes!$H$6:$H$28,Barèmes!$A$6:$A$28,"Vitesse — 50 m (s)",Barèmes!$B$6:$B$28,H296,Barèmes!$C$6:$C$28,IF(H296="6ème","Mixte",G296)),Barèmes!$D$2,IF(U296&lt;=SUMIFS(Barèmes!$I$6:$I$28,Barèmes!$A$6:$A$28,"Vitesse — 50 m (s)",Barèmes!$B$6:$B$28,H296,Barèmes!$C$6:$C$28,IF(H296="6ème","Mixte",G296)),Barèmes!$E$2,Barèmes!$F$2)))),IF(U296&gt;=SUMIFS(Barèmes!$F$6:$F$28,Barèmes!$A$6:$A$28,"Vitesse — 50 m (s)",Barèmes!$B$6:$B$28,H296,Barèmes!$C$6:$C$28,IF(H296="6ème","Mixte",G296)),Barèmes!$B$2,IF(U296&gt;=SUMIFS(Barèmes!$G$6:$G$28,Barèmes!$A$6:$A$28,"Vitesse — 50 m (s)",Barèmes!$B$6:$B$28,H296,Barèmes!$C$6:$C$28,IF(H296="6ème","Mixte",G296)),Barèmes!$C$2,IF(U296&gt;=SUMIFS(Barèmes!$H$6:$H$28,Barèmes!$A$6:$A$28,"Vitesse — 50 m (s)",Barèmes!$B$6:$B$28,H296,Barèmes!$C$6:$C$28,IF(H296="6ème","Mixte",G296)),Barèmes!$D$2,IF(U296&gt;=SUMIFS(Barèmes!$I$6:$I$28,Barèmes!$A$6:$A$28,"Vitesse — 50 m (s)",Barèmes!$B$6:$B$28,H296,Barèmes!$C$6:$C$28,IF(H296="6ème","Mixte",G296)),Barèmes!$E$2,Barèmes!$F$2))))))</f>
        <v/>
      </c>
      <c r="X296" s="18"/>
      <c r="Y296" s="26" t="str" cm="1">
        <f t="array" ref="Y296">IF(OR(X296="",SUMPRODUCT((Barèmes!$A$6:$A$28="Souplesse (score 1-5)")*(Barèmes!$B$6:$B$28=H296)*(Barèmes!$C$6:$C$28=IF(H296="6ème","Mixte",G296)))=0),"",IF(SUMPRODUCT((Barèmes!$A$6:$A$28="Souplesse (score 1-5)")*(Barèmes!$B$6:$B$28=H296)*(Barèmes!$C$6:$C$28=IF(H296="6ème","Mixte",G296))*(Barèmes!$J$6:$J$28="+"))&gt;0,IF(X296&lt;=SUMIFS(Barèmes!$D$6:$D$28,Barèmes!$A$6:$A$28,"Souplesse (score 1-5)",Barèmes!$B$6:$B$28,H296,Barèmes!$C$6:$C$28,IF(H296="6ème","Mixte",G296)),"à besoin",IF(X296&lt;=SUMIFS(Barèmes!$E$6:$E$28,Barèmes!$A$6:$A$28,"Souplesse (score 1-5)",Barèmes!$B$6:$B$28,H296,Barèmes!$C$6:$C$28,IF(H296="6ème","Mixte",G296)),"fragile","satisfaisant")),IF(X296&gt;=SUMIFS(Barèmes!$D$6:$D$28,Barèmes!$A$6:$A$28,"Souplesse (score 1-5)",Barèmes!$B$6:$B$28,H296,Barèmes!$C$6:$C$28,IF(H296="6ème","Mixte",G296)),"à besoin",IF(X296&gt;=SUMIFS(Barèmes!$E$6:$E$28,Barèmes!$A$6:$A$28,"Souplesse (score 1-5)",Barèmes!$B$6:$B$28,H296,Barèmes!$C$6:$C$28,IF(H296="6ème","Mixte",G296)),"fragile","satisfaisant"))))</f>
        <v/>
      </c>
      <c r="Z296" s="26" t="str" cm="1">
        <f t="array" ref="Z296">IF(OR(X296="",SUMPRODUCT((Barèmes!$A$6:$A$28="Souplesse (score 1-5)")*(Barèmes!$B$6:$B$28=H296)*(Barèmes!$C$6:$C$28=IF(H296="6ème","Mixte",G296)))=0),"",IF(SUMPRODUCT((Barèmes!$A$6:$A$28="Souplesse (score 1-5)")*(Barèmes!$B$6:$B$28=H296)*(Barèmes!$C$6:$C$28=IF(H296="6ème","Mixte",G296))*(Barèmes!$J$6:$J$28="+"))&gt;0,IF(X296&lt;=SUMIFS(Barèmes!$F$6:$F$28,Barèmes!$A$6:$A$28,"Souplesse (score 1-5)",Barèmes!$B$6:$B$28,H296,Barèmes!$C$6:$C$28,IF(H296="6ème","Mixte",G296)),Barèmes!$B$2,IF(X296&lt;=SUMIFS(Barèmes!$G$6:$G$28,Barèmes!$A$6:$A$28,"Souplesse (score 1-5)",Barèmes!$B$6:$B$28,H296,Barèmes!$C$6:$C$28,IF(H296="6ème","Mixte",G296)),Barèmes!$C$2,IF(X296&lt;=SUMIFS(Barèmes!$H$6:$H$28,Barèmes!$A$6:$A$28,"Souplesse (score 1-5)",Barèmes!$B$6:$B$28,H296,Barèmes!$C$6:$C$28,IF(H296="6ème","Mixte",G296)),Barèmes!$D$2,IF(X296&lt;=SUMIFS(Barèmes!$I$6:$I$28,Barèmes!$A$6:$A$28,"Souplesse (score 1-5)",Barèmes!$B$6:$B$28,H296,Barèmes!$C$6:$C$28,IF(H296="6ème","Mixte",G296)),Barèmes!$E$2,Barèmes!$F$2)))),IF(X296&gt;=SUMIFS(Barèmes!$F$6:$F$28,Barèmes!$A$6:$A$28,"Souplesse (score 1-5)",Barèmes!$B$6:$B$28,H296,Barèmes!$C$6:$C$28,IF(H296="6ème","Mixte",G296)),Barèmes!$B$2,IF(X296&gt;=SUMIFS(Barèmes!$G$6:$G$28,Barèmes!$A$6:$A$28,"Souplesse (score 1-5)",Barèmes!$B$6:$B$28,H296,Barèmes!$C$6:$C$28,IF(H296="6ème","Mixte",G296)),Barèmes!$C$2,IF(X296&gt;=SUMIFS(Barèmes!$H$6:$H$28,Barèmes!$A$6:$A$28,"Souplesse (score 1-5)",Barèmes!$B$6:$B$28,H296,Barèmes!$C$6:$C$28,IF(H296="6ème","Mixte",G296)),Barèmes!$D$2,IF(X296&gt;=SUMIFS(Barèmes!$I$6:$I$28,Barèmes!$A$6:$A$28,"Souplesse (score 1-5)",Barèmes!$B$6:$B$28,H296,Barèmes!$C$6:$C$28,IF(H296="6ème","Mixte",G296)),Barèmes!$E$2,Barèmes!$F$2))))))</f>
        <v/>
      </c>
      <c r="AA296" s="22"/>
      <c r="AB296" s="27" t="str">
        <f>IF(OR(AA296="",SUMPRODUCT((Barèmes!$A$6:$A$28="Agilité — T-test 974 (s)")*(Barèmes!$B$6:$B$28=H296)*(Barèmes!$C$6:$C$28=IF(H296="6ème","Mixte",G296)))=0),"",IF(SUMPRODUCT((Barèmes!$A$6:$A$28="Agilité — T-test 974 (s)")*(Barèmes!$B$6:$B$28=H296)*(Barèmes!$C$6:$C$28=IF(H296="6ème","Mixte",G296))*(Barèmes!$J$6:$J$28="+"))&gt;0,IF(AA296&lt;=SUMIFS(Barèmes!$D$6:$D$28,Barèmes!$A$6:$A$28,"Agilité — T-test 974 (s)",Barèmes!$B$6:$B$28,H296,Barèmes!$C$6:$C$28,IF(H296="6ème","Mixte",G296)),"à besoin",IF(AA296&lt;=SUMIFS(Barèmes!$E$6:$E$28,Barèmes!$A$6:$A$28,"Agilité — T-test 974 (s)",Barèmes!$B$6:$B$28,H296,Barèmes!$C$6:$C$28,IF(H296="6ème","Mixte",G296)),"fragile","satisfaisant")),IF(AA296&gt;=SUMIFS(Barèmes!$D$6:$D$28,Barèmes!$A$6:$A$28,"Agilité — T-test 974 (s)",Barèmes!$B$6:$B$28,H296,Barèmes!$C$6:$C$28,IF(H296="6ème","Mixte",G296)),"à besoin",IF(AA296&gt;=SUMIFS(Barèmes!$E$6:$E$28,Barèmes!$A$6:$A$28,"Agilité — T-test 974 (s)",Barèmes!$B$6:$B$28,H296,Barèmes!$C$6:$C$28,IF(H296="6ème","Mixte",G296)),"fragile","satisfaisant"))))</f>
        <v/>
      </c>
      <c r="AC296" s="27" t="str">
        <f>IF(OR(AA296="",SUMPRODUCT((Barèmes!$A$6:$A$28="Agilité — T-test 974 (s)")*(Barèmes!$B$6:$B$28=H296)*(Barèmes!$C$6:$C$28=IF(H296="6ème","Mixte",G296)))=0),"",IF(SUMPRODUCT((Barèmes!$A$6:$A$28="Agilité — T-test 974 (s)")*(Barèmes!$B$6:$B$28=H296)*(Barèmes!$C$6:$C$28=IF(H296="6ème","Mixte",G296))*(Barèmes!$J$6:$J$28="+"))&gt;0,IF(AA296&lt;=SUMIFS(Barèmes!$F$6:$F$28,Barèmes!$A$6:$A$28,"Agilité — T-test 974 (s)",Barèmes!$B$6:$B$28,H296,Barèmes!$C$6:$C$28,IF(H296="6ème","Mixte",G296)),Barèmes!$B$2,IF(AA296&lt;=SUMIFS(Barèmes!$G$6:$G$28,Barèmes!$A$6:$A$28,"Agilité — T-test 974 (s)",Barèmes!$B$6:$B$28,H296,Barèmes!$C$6:$C$28,IF(H296="6ème","Mixte",G296)),Barèmes!$C$2,IF(AA296&lt;=SUMIFS(Barèmes!$H$6:$H$28,Barèmes!$A$6:$A$28,"Agilité — T-test 974 (s)",Barèmes!$B$6:$B$28,H296,Barèmes!$C$6:$C$28,IF(H296="6ème","Mixte",G296)),Barèmes!$D$2,IF(AA296&lt;=SUMIFS(Barèmes!$I$6:$I$28,Barèmes!$A$6:$A$28,"Agilité — T-test 974 (s)",Barèmes!$B$6:$B$28,H296,Barèmes!$C$6:$C$28,IF(H296="6ème","Mixte",G296)),Barèmes!$E$2,Barèmes!$F$2)))),IF(AA296&gt;=SUMIFS(Barèmes!$F$6:$F$28,Barèmes!$A$6:$A$28,"Agilité — T-test 974 (s)",Barèmes!$B$6:$B$28,H296,Barèmes!$C$6:$C$28,IF(H296="6ème","Mixte",G296)),Barèmes!$B$2,IF(AA296&gt;=SUMIFS(Barèmes!$G$6:$G$28,Barèmes!$A$6:$A$28,"Agilité — T-test 974 (s)",Barèmes!$B$6:$B$28,H296,Barèmes!$C$6:$C$28,IF(H296="6ème","Mixte",G296)),Barèmes!$C$2,IF(AA296&gt;=SUMIFS(Barèmes!$H$6:$H$28,Barèmes!$A$6:$A$28,"Agilité — T-test 974 (s)",Barèmes!$B$6:$B$28,H296,Barèmes!$C$6:$C$28,IF(H296="6ème","Mixte",G296)),Barèmes!$D$2,IF(AA296&gt;=SUMIFS(Barèmes!$I$6:$I$28,Barèmes!$A$6:$A$28,"Agilité — T-test 974 (s)",Barèmes!$B$6:$B$28,H296,Barèmes!$C$6:$C$28,IF(H296="6ème","Mixte",G296)),Barèmes!$E$2,Barèmes!$F$2))))))</f>
        <v/>
      </c>
      <c r="AD296" s="28" t="str">
        <f t="shared" si="34"/>
        <v/>
      </c>
      <c r="AE296" s="29" t="str">
        <f t="shared" si="35"/>
        <v/>
      </c>
      <c r="AF296" s="30" t="str">
        <f>IF(OR(AD296="",SUMPRODUCT((Barèmes!$A$6:$A$28="Surcoût d'agilité (s) — technique")*(Barèmes!$B$6:$B$28=H296)*(Barèmes!$C$6:$C$28=IF(H296="6ème","Mixte",G296)))=0),"",IF(SUMPRODUCT((Barèmes!$A$6:$A$28="Surcoût d'agilité (s) — technique")*(Barèmes!$B$6:$B$28=H296)*(Barèmes!$C$6:$C$28=IF(H296="6ème","Mixte",G296))*(Barèmes!$J$6:$J$28="+"))&gt;0,IF(AD296&lt;=SUMIFS(Barèmes!$D$6:$D$28,Barèmes!$A$6:$A$28,"Surcoût d'agilité (s) — technique",Barèmes!$B$6:$B$28,H296,Barèmes!$C$6:$C$28,IF(H296="6ème","Mixte",G296)),"à besoin",IF(AD296&lt;=SUMIFS(Barèmes!$E$6:$E$28,Barèmes!$A$6:$A$28,"Surcoût d'agilité (s) — technique",Barèmes!$B$6:$B$28,H296,Barèmes!$C$6:$C$28,IF(H296="6ème","Mixte",G296)),"fragile","satisfaisant")),IF(AD296&gt;=SUMIFS(Barèmes!$D$6:$D$28,Barèmes!$A$6:$A$28,"Surcoût d'agilité (s) — technique",Barèmes!$B$6:$B$28,H296,Barèmes!$C$6:$C$28,IF(H296="6ème","Mixte",G296)),"à besoin",IF(AD296&gt;=SUMIFS(Barèmes!$E$6:$E$28,Barèmes!$A$6:$A$28,"Surcoût d'agilité (s) — technique",Barèmes!$B$6:$B$28,H296,Barèmes!$C$6:$C$28,IF(H296="6ème","Mixte",G296)),"fragile","satisfaisant"))))</f>
        <v/>
      </c>
      <c r="AG296" s="30" t="str">
        <f>IF(OR(AD296="",SUMPRODUCT((Barèmes!$A$6:$A$28="Surcoût d'agilité (s) — technique")*(Barèmes!$B$6:$B$28=H296)*(Barèmes!$C$6:$C$28=IF(H296="6ème","Mixte",G296)))=0),"",IF(SUMPRODUCT((Barèmes!$A$6:$A$28="Surcoût d'agilité (s) — technique")*(Barèmes!$B$6:$B$28=H296)*(Barèmes!$C$6:$C$28=IF(H296="6ème","Mixte",G296))*(Barèmes!$J$6:$J$28="+"))&gt;0,IF(AD296&lt;=SUMIFS(Barèmes!$F$6:$F$28,Barèmes!$A$6:$A$28,"Surcoût d'agilité (s) — technique",Barèmes!$B$6:$B$28,H296,Barèmes!$C$6:$C$28,IF(H296="6ème","Mixte",G296)),Barèmes!$B$2,IF(AD296&lt;=SUMIFS(Barèmes!$G$6:$G$28,Barèmes!$A$6:$A$28,"Surcoût d'agilité (s) — technique",Barèmes!$B$6:$B$28,H296,Barèmes!$C$6:$C$28,IF(H296="6ème","Mixte",G296)),Barèmes!$C$2,IF(AD296&lt;=SUMIFS(Barèmes!$H$6:$H$28,Barèmes!$A$6:$A$28,"Surcoût d'agilité (s) — technique",Barèmes!$B$6:$B$28,H296,Barèmes!$C$6:$C$28,IF(H296="6ème","Mixte",G296)),Barèmes!$D$2,IF(AD296&lt;=SUMIFS(Barèmes!$I$6:$I$28,Barèmes!$A$6:$A$28,"Surcoût d'agilité (s) — technique",Barèmes!$B$6:$B$28,H296,Barèmes!$C$6:$C$28,IF(H296="6ème","Mixte",G296)),Barèmes!$E$2,Barèmes!$F$2)))),IF(AD296&gt;=SUMIFS(Barèmes!$F$6:$F$28,Barèmes!$A$6:$A$28,"Surcoût d'agilité (s) — technique",Barèmes!$B$6:$B$28,H296,Barèmes!$C$6:$C$28,IF(H296="6ème","Mixte",G296)),Barèmes!$B$2,IF(AD296&gt;=SUMIFS(Barèmes!$G$6:$G$28,Barèmes!$A$6:$A$28,"Surcoût d'agilité (s) — technique",Barèmes!$B$6:$B$28,H296,Barèmes!$C$6:$C$28,IF(H296="6ème","Mixte",G296)),Barèmes!$C$2,IF(AD296&gt;=SUMIFS(Barèmes!$H$6:$H$28,Barèmes!$A$6:$A$28,"Surcoût d'agilité (s) — technique",Barèmes!$B$6:$B$28,H296,Barèmes!$C$6:$C$28,IF(H296="6ème","Mixte",G296)),Barèmes!$D$2,IF(AD296&gt;=SUMIFS(Barèmes!$I$6:$I$28,Barèmes!$A$6:$A$28,"Surcoût d'agilité (s) — technique",Barèmes!$B$6:$B$28,H296,Barèmes!$C$6:$C$28,IF(H296="6ème","Mixte",G296)),Barèmes!$E$2,Barèmes!$F$2))))))</f>
        <v/>
      </c>
      <c r="AH296" s="31" t="str">
        <f>IF((IF(N296="",0,1)+IF(Q296="",0,1)+IF(W296="",0,1)+IF(Z296="",0,1)+IF(AC296="",0,1))=0,"",3*IF(N296=Barèmes!$B$2,1,IF(N296=Barèmes!$C$2,2,IF(N296=Barèmes!$D$2,3,IF(N296=Barèmes!$E$2,4,IF(N296=Barèmes!$F$2,5,0)))))+3*IF(Q296=Barèmes!$B$2,1,IF(Q296=Barèmes!$C$2,2,IF(Q296=Barèmes!$D$2,3,IF(Q296=Barèmes!$E$2,4,IF(Q296=Barèmes!$F$2,5,0)))))+2*IF(W296=Barèmes!$B$2,1,IF(W296=Barèmes!$C$2,2,IF(W296=Barèmes!$D$2,3,IF(W296=Barèmes!$E$2,4,IF(W296=Barèmes!$F$2,5,0)))))+1*IF(Z296=Barèmes!$B$2,1,IF(Z296=Barèmes!$C$2,2,IF(Z296=Barèmes!$D$2,3,IF(Z296=Barèmes!$E$2,4,IF(Z296=Barèmes!$F$2,5,0)))))+1*IF(AC296=Barèmes!$B$2,1,IF(AC296=Barèmes!$C$2,2,IF(AC296=Barèmes!$D$2,3,IF(AC296=Barèmes!$E$2,4,IF(AC296=Barèmes!$F$2,5,0))))))</f>
        <v/>
      </c>
      <c r="AI296" s="31"/>
      <c r="AJ296" s="32" t="str">
        <f>IFERROR(INDEX(Croissance!$B$5:$B$604,MATCH(A296,Croissance!$A$5:$A$604,0)),"")</f>
        <v/>
      </c>
      <c r="AK296" s="32" t="str">
        <f>IFERROR(INDEX(Croissance!$C$5:$C$604,MATCH(A296,Croissance!$A$5:$A$604,0)),"")</f>
        <v/>
      </c>
      <c r="AL296" s="32" t="str">
        <f>IFERROR(INDEX(Croissance!$D$5:$D$604,MATCH(A296,Croissance!$A$5:$A$604,0)),"")</f>
        <v/>
      </c>
      <c r="AM296" s="32" t="str">
        <f>IFERROR(INDEX(Croissance!$E$5:$E$604,MATCH(A296,Croissance!$A$5:$A$604,0)),"")</f>
        <v/>
      </c>
      <c r="AO296" s="33">
        <f t="shared" si="40"/>
        <v>0</v>
      </c>
      <c r="AP296" s="33">
        <f t="shared" si="36"/>
        <v>0</v>
      </c>
      <c r="AQ296" s="33">
        <f>IF(A296="",0,IF(AND(OR('Synthèse classe'!$C$2="Tous",C296='Synthèse classe'!$C$2),OR('Synthèse classe'!$C$3="Toutes",D296='Synthèse classe'!$C$3),OR('Synthèse classe'!$C$4="Toutes",AND('Synthèse classe'!$C$4="Dernière",AP296=1),B296=IFERROR(VALUE('Synthèse classe'!$C$4),0))),1,0))</f>
        <v>0</v>
      </c>
      <c r="AR296" s="34" t="str">
        <f t="shared" si="37"/>
        <v/>
      </c>
    </row>
    <row r="297" spans="1:44" x14ac:dyDescent="0.2">
      <c r="A297" s="17" t="str">
        <f t="shared" si="33"/>
        <v/>
      </c>
      <c r="B297" s="18"/>
      <c r="C297" s="19"/>
      <c r="D297" s="19"/>
      <c r="E297" s="19"/>
      <c r="F297" s="19"/>
      <c r="G297" s="19"/>
      <c r="H297" s="17" t="str">
        <f t="shared" si="38"/>
        <v/>
      </c>
      <c r="I297" s="20"/>
      <c r="J297" s="18"/>
      <c r="K297" s="19"/>
      <c r="L297" s="21" t="str">
        <f t="shared" si="39"/>
        <v/>
      </c>
      <c r="M297" s="21" t="str">
        <f>IF(OR(J297="",SUMPRODUCT((Barèmes!$A$6:$A$28="Endurance — Luc Léger (palier)")*(Barèmes!$B$6:$B$28=H297)*(Barèmes!$C$6:$C$28=IF(H297="6ème","Mixte",G297)))=0),"",IF(SUMPRODUCT((Barèmes!$A$6:$A$28="Endurance — Luc Léger (palier)")*(Barèmes!$B$6:$B$28=H297)*(Barèmes!$C$6:$C$28=IF(H297="6ème","Mixte",G297))*(Barèmes!$J$6:$J$28="+"))&gt;0,IF(J297&lt;=SUMIFS(Barèmes!$D$6:$D$28,Barèmes!$A$6:$A$28,"Endurance — Luc Léger (palier)",Barèmes!$B$6:$B$28,H297,Barèmes!$C$6:$C$28,IF(H297="6ème","Mixte",G297)),"à besoin",IF(J297&lt;=SUMIFS(Barèmes!$E$6:$E$28,Barèmes!$A$6:$A$28,"Endurance — Luc Léger (palier)",Barèmes!$B$6:$B$28,H297,Barèmes!$C$6:$C$28,IF(H297="6ème","Mixte",G297)),"fragile","satisfaisant")),IF(J297&gt;=SUMIFS(Barèmes!$D$6:$D$28,Barèmes!$A$6:$A$28,"Endurance — Luc Léger (palier)",Barèmes!$B$6:$B$28,H297,Barèmes!$C$6:$C$28,IF(H297="6ème","Mixte",G297)),"à besoin",IF(J297&gt;=SUMIFS(Barèmes!$E$6:$E$28,Barèmes!$A$6:$A$28,"Endurance — Luc Léger (palier)",Barèmes!$B$6:$B$28,H297,Barèmes!$C$6:$C$28,IF(H297="6ème","Mixte",G297)),"fragile","satisfaisant"))))</f>
        <v/>
      </c>
      <c r="N297" s="21" t="str">
        <f>IF(OR(J297="",SUMPRODUCT((Barèmes!$A$6:$A$28="Endurance — Luc Léger (palier)")*(Barèmes!$B$6:$B$28=H297)*(Barèmes!$C$6:$C$28=IF(H297="6ème","Mixte",G297)))=0),"",IF(SUMPRODUCT((Barèmes!$A$6:$A$28="Endurance — Luc Léger (palier)")*(Barèmes!$B$6:$B$28=H297)*(Barèmes!$C$6:$C$28=IF(H297="6ème","Mixte",G297))*(Barèmes!$J$6:$J$28="+"))&gt;0,IF(J297&lt;=SUMIFS(Barèmes!$F$6:$F$28,Barèmes!$A$6:$A$28,"Endurance — Luc Léger (palier)",Barèmes!$B$6:$B$28,H297,Barèmes!$C$6:$C$28,IF(H297="6ème","Mixte",G297)),Barèmes!$B$2,IF(J297&lt;=SUMIFS(Barèmes!$G$6:$G$28,Barèmes!$A$6:$A$28,"Endurance — Luc Léger (palier)",Barèmes!$B$6:$B$28,H297,Barèmes!$C$6:$C$28,IF(H297="6ème","Mixte",G297)),Barèmes!$C$2,IF(J297&lt;=SUMIFS(Barèmes!$H$6:$H$28,Barèmes!$A$6:$A$28,"Endurance — Luc Léger (palier)",Barèmes!$B$6:$B$28,H297,Barèmes!$C$6:$C$28,IF(H297="6ème","Mixte",G297)),Barèmes!$D$2,IF(J297&lt;=SUMIFS(Barèmes!$I$6:$I$28,Barèmes!$A$6:$A$28,"Endurance — Luc Léger (palier)",Barèmes!$B$6:$B$28,H297,Barèmes!$C$6:$C$28,IF(H297="6ème","Mixte",G297)),Barèmes!$E$2,Barèmes!$F$2)))),IF(J297&gt;=SUMIFS(Barèmes!$F$6:$F$28,Barèmes!$A$6:$A$28,"Endurance — Luc Léger (palier)",Barèmes!$B$6:$B$28,H297,Barèmes!$C$6:$C$28,IF(H297="6ème","Mixte",G297)),Barèmes!$B$2,IF(J297&gt;=SUMIFS(Barèmes!$G$6:$G$28,Barèmes!$A$6:$A$28,"Endurance — Luc Léger (palier)",Barèmes!$B$6:$B$28,H297,Barèmes!$C$6:$C$28,IF(H297="6ème","Mixte",G297)),Barèmes!$C$2,IF(J297&gt;=SUMIFS(Barèmes!$H$6:$H$28,Barèmes!$A$6:$A$28,"Endurance — Luc Léger (palier)",Barèmes!$B$6:$B$28,H297,Barèmes!$C$6:$C$28,IF(H297="6ème","Mixte",G297)),Barèmes!$D$2,IF(J297&gt;=SUMIFS(Barèmes!$I$6:$I$28,Barèmes!$A$6:$A$28,"Endurance — Luc Léger (palier)",Barèmes!$B$6:$B$28,H297,Barèmes!$C$6:$C$28,IF(H297="6ème","Mixte",G297)),Barèmes!$E$2,Barèmes!$F$2))))))</f>
        <v/>
      </c>
      <c r="O297" s="22"/>
      <c r="P297" s="23" t="str">
        <f>IF(OR(O297="",SUMPRODUCT((Barèmes!$A$6:$A$28="Force bas du corps — Saut en longueur (m)")*(Barèmes!$B$6:$B$28=H297)*(Barèmes!$C$6:$C$28=IF(H297="6ème","Mixte",G297)))=0),"",IF(SUMPRODUCT((Barèmes!$A$6:$A$28="Force bas du corps — Saut en longueur (m)")*(Barèmes!$B$6:$B$28=H297)*(Barèmes!$C$6:$C$28=IF(H297="6ème","Mixte",G297))*(Barèmes!$J$6:$J$28="+"))&gt;0,IF(O297&lt;=SUMIFS(Barèmes!$D$6:$D$28,Barèmes!$A$6:$A$28,"Force bas du corps — Saut en longueur (m)",Barèmes!$B$6:$B$28,H297,Barèmes!$C$6:$C$28,IF(H297="6ème","Mixte",G297)),"à besoin",IF(O297&lt;=SUMIFS(Barèmes!$E$6:$E$28,Barèmes!$A$6:$A$28,"Force bas du corps — Saut en longueur (m)",Barèmes!$B$6:$B$28,H297,Barèmes!$C$6:$C$28,IF(H297="6ème","Mixte",G297)),"fragile","satisfaisant")),IF(O297&gt;=SUMIFS(Barèmes!$D$6:$D$28,Barèmes!$A$6:$A$28,"Force bas du corps — Saut en longueur (m)",Barèmes!$B$6:$B$28,H297,Barèmes!$C$6:$C$28,IF(H297="6ème","Mixte",G297)),"à besoin",IF(O297&gt;=SUMIFS(Barèmes!$E$6:$E$28,Barèmes!$A$6:$A$28,"Force bas du corps — Saut en longueur (m)",Barèmes!$B$6:$B$28,H297,Barèmes!$C$6:$C$28,IF(H297="6ème","Mixte",G297)),"fragile","satisfaisant"))))</f>
        <v/>
      </c>
      <c r="Q297" s="23" t="str">
        <f>IF(OR(O297="",SUMPRODUCT((Barèmes!$A$6:$A$28="Force bas du corps — Saut en longueur (m)")*(Barèmes!$B$6:$B$28=H297)*(Barèmes!$C$6:$C$28=IF(H297="6ème","Mixte",G297)))=0),"",IF(SUMPRODUCT((Barèmes!$A$6:$A$28="Force bas du corps — Saut en longueur (m)")*(Barèmes!$B$6:$B$28=H297)*(Barèmes!$C$6:$C$28=IF(H297="6ème","Mixte",G297))*(Barèmes!$J$6:$J$28="+"))&gt;0,IF(O297&lt;=SUMIFS(Barèmes!$F$6:$F$28,Barèmes!$A$6:$A$28,"Force bas du corps — Saut en longueur (m)",Barèmes!$B$6:$B$28,H297,Barèmes!$C$6:$C$28,IF(H297="6ème","Mixte",G297)),Barèmes!$B$2,IF(O297&lt;=SUMIFS(Barèmes!$G$6:$G$28,Barèmes!$A$6:$A$28,"Force bas du corps — Saut en longueur (m)",Barèmes!$B$6:$B$28,H297,Barèmes!$C$6:$C$28,IF(H297="6ème","Mixte",G297)),Barèmes!$C$2,IF(O297&lt;=SUMIFS(Barèmes!$H$6:$H$28,Barèmes!$A$6:$A$28,"Force bas du corps — Saut en longueur (m)",Barèmes!$B$6:$B$28,H297,Barèmes!$C$6:$C$28,IF(H297="6ème","Mixte",G297)),Barèmes!$D$2,IF(O297&lt;=SUMIFS(Barèmes!$I$6:$I$28,Barèmes!$A$6:$A$28,"Force bas du corps — Saut en longueur (m)",Barèmes!$B$6:$B$28,H297,Barèmes!$C$6:$C$28,IF(H297="6ème","Mixte",G297)),Barèmes!$E$2,Barèmes!$F$2)))),IF(O297&gt;=SUMIFS(Barèmes!$F$6:$F$28,Barèmes!$A$6:$A$28,"Force bas du corps — Saut en longueur (m)",Barèmes!$B$6:$B$28,H297,Barèmes!$C$6:$C$28,IF(H297="6ème","Mixte",G297)),Barèmes!$B$2,IF(O297&gt;=SUMIFS(Barèmes!$G$6:$G$28,Barèmes!$A$6:$A$28,"Force bas du corps — Saut en longueur (m)",Barèmes!$B$6:$B$28,H297,Barèmes!$C$6:$C$28,IF(H297="6ème","Mixte",G297)),Barèmes!$C$2,IF(O297&gt;=SUMIFS(Barèmes!$H$6:$H$28,Barèmes!$A$6:$A$28,"Force bas du corps — Saut en longueur (m)",Barèmes!$B$6:$B$28,H297,Barèmes!$C$6:$C$28,IF(H297="6ème","Mixte",G297)),Barèmes!$D$2,IF(O297&gt;=SUMIFS(Barèmes!$I$6:$I$28,Barèmes!$A$6:$A$28,"Force bas du corps — Saut en longueur (m)",Barèmes!$B$6:$B$28,H297,Barèmes!$C$6:$C$28,IF(H297="6ème","Mixte",G297)),Barèmes!$E$2,Barèmes!$F$2))))))</f>
        <v/>
      </c>
      <c r="R297" s="22"/>
      <c r="S297" s="24" t="str">
        <f>IF(OR(R297="",SUMPRODUCT((Barèmes!$A$6:$A$28="Vitesse — 30 m (s)")*(Barèmes!$B$6:$B$28=H297)*(Barèmes!$C$6:$C$28=IF(H297="6ème","Mixte",G297)))=0),"",IF(SUMPRODUCT((Barèmes!$A$6:$A$28="Vitesse — 30 m (s)")*(Barèmes!$B$6:$B$28=H297)*(Barèmes!$C$6:$C$28=IF(H297="6ème","Mixte",G297))*(Barèmes!$J$6:$J$28="+"))&gt;0,IF(R297&lt;=SUMIFS(Barèmes!$D$6:$D$28,Barèmes!$A$6:$A$28,"Vitesse — 30 m (s)",Barèmes!$B$6:$B$28,H297,Barèmes!$C$6:$C$28,IF(H297="6ème","Mixte",G297)),"à besoin",IF(R297&lt;=SUMIFS(Barèmes!$E$6:$E$28,Barèmes!$A$6:$A$28,"Vitesse — 30 m (s)",Barèmes!$B$6:$B$28,H297,Barèmes!$C$6:$C$28,IF(H297="6ème","Mixte",G297)),"fragile","satisfaisant")),IF(R297&gt;=SUMIFS(Barèmes!$D$6:$D$28,Barèmes!$A$6:$A$28,"Vitesse — 30 m (s)",Barèmes!$B$6:$B$28,H297,Barèmes!$C$6:$C$28,IF(H297="6ème","Mixte",G297)),"à besoin",IF(R297&gt;=SUMIFS(Barèmes!$E$6:$E$28,Barèmes!$A$6:$A$28,"Vitesse — 30 m (s)",Barèmes!$B$6:$B$28,H297,Barèmes!$C$6:$C$28,IF(H297="6ème","Mixte",G297)),"fragile","satisfaisant"))))</f>
        <v/>
      </c>
      <c r="T297" s="24" t="str">
        <f>IF(OR(R297="",SUMPRODUCT((Barèmes!$A$6:$A$28="Vitesse — 30 m (s)")*(Barèmes!$B$6:$B$28=H297)*(Barèmes!$C$6:$C$28=IF(H297="6ème","Mixte",G297)))=0),"",IF(SUMPRODUCT((Barèmes!$A$6:$A$28="Vitesse — 30 m (s)")*(Barèmes!$B$6:$B$28=H297)*(Barèmes!$C$6:$C$28=IF(H297="6ème","Mixte",G297))*(Barèmes!$J$6:$J$28="+"))&gt;0,IF(R297&lt;=SUMIFS(Barèmes!$F$6:$F$28,Barèmes!$A$6:$A$28,"Vitesse — 30 m (s)",Barèmes!$B$6:$B$28,H297,Barèmes!$C$6:$C$28,IF(H297="6ème","Mixte",G297)),Barèmes!$B$2,IF(R297&lt;=SUMIFS(Barèmes!$G$6:$G$28,Barèmes!$A$6:$A$28,"Vitesse — 30 m (s)",Barèmes!$B$6:$B$28,H297,Barèmes!$C$6:$C$28,IF(H297="6ème","Mixte",G297)),Barèmes!$C$2,IF(R297&lt;=SUMIFS(Barèmes!$H$6:$H$28,Barèmes!$A$6:$A$28,"Vitesse — 30 m (s)",Barèmes!$B$6:$B$28,H297,Barèmes!$C$6:$C$28,IF(H297="6ème","Mixte",G297)),Barèmes!$D$2,IF(R297&lt;=SUMIFS(Barèmes!$I$6:$I$28,Barèmes!$A$6:$A$28,"Vitesse — 30 m (s)",Barèmes!$B$6:$B$28,H297,Barèmes!$C$6:$C$28,IF(H297="6ème","Mixte",G297)),Barèmes!$E$2,Barèmes!$F$2)))),IF(R297&gt;=SUMIFS(Barèmes!$F$6:$F$28,Barèmes!$A$6:$A$28,"Vitesse — 30 m (s)",Barèmes!$B$6:$B$28,H297,Barèmes!$C$6:$C$28,IF(H297="6ème","Mixte",G297)),Barèmes!$B$2,IF(R297&gt;=SUMIFS(Barèmes!$G$6:$G$28,Barèmes!$A$6:$A$28,"Vitesse — 30 m (s)",Barèmes!$B$6:$B$28,H297,Barèmes!$C$6:$C$28,IF(H297="6ème","Mixte",G297)),Barèmes!$C$2,IF(R297&gt;=SUMIFS(Barèmes!$H$6:$H$28,Barèmes!$A$6:$A$28,"Vitesse — 30 m (s)",Barèmes!$B$6:$B$28,H297,Barèmes!$C$6:$C$28,IF(H297="6ème","Mixte",G297)),Barèmes!$D$2,IF(R297&gt;=SUMIFS(Barèmes!$I$6:$I$28,Barèmes!$A$6:$A$28,"Vitesse — 30 m (s)",Barèmes!$B$6:$B$28,H297,Barèmes!$C$6:$C$28,IF(H297="6ème","Mixte",G297)),Barèmes!$E$2,Barèmes!$F$2))))))</f>
        <v/>
      </c>
      <c r="U297" s="22"/>
      <c r="V297" s="25" t="str">
        <f>IF(OR(U297="",SUMPRODUCT((Barèmes!$A$6:$A$28="Vitesse — 50 m (s)")*(Barèmes!$B$6:$B$28=H297)*(Barèmes!$C$6:$C$28=IF(H297="6ème","Mixte",G297)))=0),"",IF(SUMPRODUCT((Barèmes!$A$6:$A$28="Vitesse — 50 m (s)")*(Barèmes!$B$6:$B$28=H297)*(Barèmes!$C$6:$C$28=IF(H297="6ème","Mixte",G297))*(Barèmes!$J$6:$J$28="+"))&gt;0,IF(U297&lt;=SUMIFS(Barèmes!$D$6:$D$28,Barèmes!$A$6:$A$28,"Vitesse — 50 m (s)",Barèmes!$B$6:$B$28,H297,Barèmes!$C$6:$C$28,IF(H297="6ème","Mixte",G297)),"à besoin",IF(U297&lt;=SUMIFS(Barèmes!$E$6:$E$28,Barèmes!$A$6:$A$28,"Vitesse — 50 m (s)",Barèmes!$B$6:$B$28,H297,Barèmes!$C$6:$C$28,IF(H297="6ème","Mixte",G297)),"fragile","satisfaisant")),IF(U297&gt;=SUMIFS(Barèmes!$D$6:$D$28,Barèmes!$A$6:$A$28,"Vitesse — 50 m (s)",Barèmes!$B$6:$B$28,H297,Barèmes!$C$6:$C$28,IF(H297="6ème","Mixte",G297)),"à besoin",IF(U297&gt;=SUMIFS(Barèmes!$E$6:$E$28,Barèmes!$A$6:$A$28,"Vitesse — 50 m (s)",Barèmes!$B$6:$B$28,H297,Barèmes!$C$6:$C$28,IF(H297="6ème","Mixte",G297)),"fragile","satisfaisant"))))</f>
        <v/>
      </c>
      <c r="W297" s="25" t="str">
        <f>IF(OR(U297="",SUMPRODUCT((Barèmes!$A$6:$A$28="Vitesse — 50 m (s)")*(Barèmes!$B$6:$B$28=H297)*(Barèmes!$C$6:$C$28=IF(H297="6ème","Mixte",G297)))=0),"",IF(SUMPRODUCT((Barèmes!$A$6:$A$28="Vitesse — 50 m (s)")*(Barèmes!$B$6:$B$28=H297)*(Barèmes!$C$6:$C$28=IF(H297="6ème","Mixte",G297))*(Barèmes!$J$6:$J$28="+"))&gt;0,IF(U297&lt;=SUMIFS(Barèmes!$F$6:$F$28,Barèmes!$A$6:$A$28,"Vitesse — 50 m (s)",Barèmes!$B$6:$B$28,H297,Barèmes!$C$6:$C$28,IF(H297="6ème","Mixte",G297)),Barèmes!$B$2,IF(U297&lt;=SUMIFS(Barèmes!$G$6:$G$28,Barèmes!$A$6:$A$28,"Vitesse — 50 m (s)",Barèmes!$B$6:$B$28,H297,Barèmes!$C$6:$C$28,IF(H297="6ème","Mixte",G297)),Barèmes!$C$2,IF(U297&lt;=SUMIFS(Barèmes!$H$6:$H$28,Barèmes!$A$6:$A$28,"Vitesse — 50 m (s)",Barèmes!$B$6:$B$28,H297,Barèmes!$C$6:$C$28,IF(H297="6ème","Mixte",G297)),Barèmes!$D$2,IF(U297&lt;=SUMIFS(Barèmes!$I$6:$I$28,Barèmes!$A$6:$A$28,"Vitesse — 50 m (s)",Barèmes!$B$6:$B$28,H297,Barèmes!$C$6:$C$28,IF(H297="6ème","Mixte",G297)),Barèmes!$E$2,Barèmes!$F$2)))),IF(U297&gt;=SUMIFS(Barèmes!$F$6:$F$28,Barèmes!$A$6:$A$28,"Vitesse — 50 m (s)",Barèmes!$B$6:$B$28,H297,Barèmes!$C$6:$C$28,IF(H297="6ème","Mixte",G297)),Barèmes!$B$2,IF(U297&gt;=SUMIFS(Barèmes!$G$6:$G$28,Barèmes!$A$6:$A$28,"Vitesse — 50 m (s)",Barèmes!$B$6:$B$28,H297,Barèmes!$C$6:$C$28,IF(H297="6ème","Mixte",G297)),Barèmes!$C$2,IF(U297&gt;=SUMIFS(Barèmes!$H$6:$H$28,Barèmes!$A$6:$A$28,"Vitesse — 50 m (s)",Barèmes!$B$6:$B$28,H297,Barèmes!$C$6:$C$28,IF(H297="6ème","Mixte",G297)),Barèmes!$D$2,IF(U297&gt;=SUMIFS(Barèmes!$I$6:$I$28,Barèmes!$A$6:$A$28,"Vitesse — 50 m (s)",Barèmes!$B$6:$B$28,H297,Barèmes!$C$6:$C$28,IF(H297="6ème","Mixte",G297)),Barèmes!$E$2,Barèmes!$F$2))))))</f>
        <v/>
      </c>
      <c r="X297" s="18"/>
      <c r="Y297" s="26" t="str" cm="1">
        <f t="array" ref="Y297">IF(OR(X297="",SUMPRODUCT((Barèmes!$A$6:$A$28="Souplesse (score 1-5)")*(Barèmes!$B$6:$B$28=H297)*(Barèmes!$C$6:$C$28=IF(H297="6ème","Mixte",G297)))=0),"",IF(SUMPRODUCT((Barèmes!$A$6:$A$28="Souplesse (score 1-5)")*(Barèmes!$B$6:$B$28=H297)*(Barèmes!$C$6:$C$28=IF(H297="6ème","Mixte",G297))*(Barèmes!$J$6:$J$28="+"))&gt;0,IF(X297&lt;=SUMIFS(Barèmes!$D$6:$D$28,Barèmes!$A$6:$A$28,"Souplesse (score 1-5)",Barèmes!$B$6:$B$28,H297,Barèmes!$C$6:$C$28,IF(H297="6ème","Mixte",G297)),"à besoin",IF(X297&lt;=SUMIFS(Barèmes!$E$6:$E$28,Barèmes!$A$6:$A$28,"Souplesse (score 1-5)",Barèmes!$B$6:$B$28,H297,Barèmes!$C$6:$C$28,IF(H297="6ème","Mixte",G297)),"fragile","satisfaisant")),IF(X297&gt;=SUMIFS(Barèmes!$D$6:$D$28,Barèmes!$A$6:$A$28,"Souplesse (score 1-5)",Barèmes!$B$6:$B$28,H297,Barèmes!$C$6:$C$28,IF(H297="6ème","Mixte",G297)),"à besoin",IF(X297&gt;=SUMIFS(Barèmes!$E$6:$E$28,Barèmes!$A$6:$A$28,"Souplesse (score 1-5)",Barèmes!$B$6:$B$28,H297,Barèmes!$C$6:$C$28,IF(H297="6ème","Mixte",G297)),"fragile","satisfaisant"))))</f>
        <v/>
      </c>
      <c r="Z297" s="26" t="str" cm="1">
        <f t="array" ref="Z297">IF(OR(X297="",SUMPRODUCT((Barèmes!$A$6:$A$28="Souplesse (score 1-5)")*(Barèmes!$B$6:$B$28=H297)*(Barèmes!$C$6:$C$28=IF(H297="6ème","Mixte",G297)))=0),"",IF(SUMPRODUCT((Barèmes!$A$6:$A$28="Souplesse (score 1-5)")*(Barèmes!$B$6:$B$28=H297)*(Barèmes!$C$6:$C$28=IF(H297="6ème","Mixte",G297))*(Barèmes!$J$6:$J$28="+"))&gt;0,IF(X297&lt;=SUMIFS(Barèmes!$F$6:$F$28,Barèmes!$A$6:$A$28,"Souplesse (score 1-5)",Barèmes!$B$6:$B$28,H297,Barèmes!$C$6:$C$28,IF(H297="6ème","Mixte",G297)),Barèmes!$B$2,IF(X297&lt;=SUMIFS(Barèmes!$G$6:$G$28,Barèmes!$A$6:$A$28,"Souplesse (score 1-5)",Barèmes!$B$6:$B$28,H297,Barèmes!$C$6:$C$28,IF(H297="6ème","Mixte",G297)),Barèmes!$C$2,IF(X297&lt;=SUMIFS(Barèmes!$H$6:$H$28,Barèmes!$A$6:$A$28,"Souplesse (score 1-5)",Barèmes!$B$6:$B$28,H297,Barèmes!$C$6:$C$28,IF(H297="6ème","Mixte",G297)),Barèmes!$D$2,IF(X297&lt;=SUMIFS(Barèmes!$I$6:$I$28,Barèmes!$A$6:$A$28,"Souplesse (score 1-5)",Barèmes!$B$6:$B$28,H297,Barèmes!$C$6:$C$28,IF(H297="6ème","Mixte",G297)),Barèmes!$E$2,Barèmes!$F$2)))),IF(X297&gt;=SUMIFS(Barèmes!$F$6:$F$28,Barèmes!$A$6:$A$28,"Souplesse (score 1-5)",Barèmes!$B$6:$B$28,H297,Barèmes!$C$6:$C$28,IF(H297="6ème","Mixte",G297)),Barèmes!$B$2,IF(X297&gt;=SUMIFS(Barèmes!$G$6:$G$28,Barèmes!$A$6:$A$28,"Souplesse (score 1-5)",Barèmes!$B$6:$B$28,H297,Barèmes!$C$6:$C$28,IF(H297="6ème","Mixte",G297)),Barèmes!$C$2,IF(X297&gt;=SUMIFS(Barèmes!$H$6:$H$28,Barèmes!$A$6:$A$28,"Souplesse (score 1-5)",Barèmes!$B$6:$B$28,H297,Barèmes!$C$6:$C$28,IF(H297="6ème","Mixte",G297)),Barèmes!$D$2,IF(X297&gt;=SUMIFS(Barèmes!$I$6:$I$28,Barèmes!$A$6:$A$28,"Souplesse (score 1-5)",Barèmes!$B$6:$B$28,H297,Barèmes!$C$6:$C$28,IF(H297="6ème","Mixte",G297)),Barèmes!$E$2,Barèmes!$F$2))))))</f>
        <v/>
      </c>
      <c r="AA297" s="22"/>
      <c r="AB297" s="27" t="str">
        <f>IF(OR(AA297="",SUMPRODUCT((Barèmes!$A$6:$A$28="Agilité — T-test 974 (s)")*(Barèmes!$B$6:$B$28=H297)*(Barèmes!$C$6:$C$28=IF(H297="6ème","Mixte",G297)))=0),"",IF(SUMPRODUCT((Barèmes!$A$6:$A$28="Agilité — T-test 974 (s)")*(Barèmes!$B$6:$B$28=H297)*(Barèmes!$C$6:$C$28=IF(H297="6ème","Mixte",G297))*(Barèmes!$J$6:$J$28="+"))&gt;0,IF(AA297&lt;=SUMIFS(Barèmes!$D$6:$D$28,Barèmes!$A$6:$A$28,"Agilité — T-test 974 (s)",Barèmes!$B$6:$B$28,H297,Barèmes!$C$6:$C$28,IF(H297="6ème","Mixte",G297)),"à besoin",IF(AA297&lt;=SUMIFS(Barèmes!$E$6:$E$28,Barèmes!$A$6:$A$28,"Agilité — T-test 974 (s)",Barèmes!$B$6:$B$28,H297,Barèmes!$C$6:$C$28,IF(H297="6ème","Mixte",G297)),"fragile","satisfaisant")),IF(AA297&gt;=SUMIFS(Barèmes!$D$6:$D$28,Barèmes!$A$6:$A$28,"Agilité — T-test 974 (s)",Barèmes!$B$6:$B$28,H297,Barèmes!$C$6:$C$28,IF(H297="6ème","Mixte",G297)),"à besoin",IF(AA297&gt;=SUMIFS(Barèmes!$E$6:$E$28,Barèmes!$A$6:$A$28,"Agilité — T-test 974 (s)",Barèmes!$B$6:$B$28,H297,Barèmes!$C$6:$C$28,IF(H297="6ème","Mixte",G297)),"fragile","satisfaisant"))))</f>
        <v/>
      </c>
      <c r="AC297" s="27" t="str">
        <f>IF(OR(AA297="",SUMPRODUCT((Barèmes!$A$6:$A$28="Agilité — T-test 974 (s)")*(Barèmes!$B$6:$B$28=H297)*(Barèmes!$C$6:$C$28=IF(H297="6ème","Mixte",G297)))=0),"",IF(SUMPRODUCT((Barèmes!$A$6:$A$28="Agilité — T-test 974 (s)")*(Barèmes!$B$6:$B$28=H297)*(Barèmes!$C$6:$C$28=IF(H297="6ème","Mixte",G297))*(Barèmes!$J$6:$J$28="+"))&gt;0,IF(AA297&lt;=SUMIFS(Barèmes!$F$6:$F$28,Barèmes!$A$6:$A$28,"Agilité — T-test 974 (s)",Barèmes!$B$6:$B$28,H297,Barèmes!$C$6:$C$28,IF(H297="6ème","Mixte",G297)),Barèmes!$B$2,IF(AA297&lt;=SUMIFS(Barèmes!$G$6:$G$28,Barèmes!$A$6:$A$28,"Agilité — T-test 974 (s)",Barèmes!$B$6:$B$28,H297,Barèmes!$C$6:$C$28,IF(H297="6ème","Mixte",G297)),Barèmes!$C$2,IF(AA297&lt;=SUMIFS(Barèmes!$H$6:$H$28,Barèmes!$A$6:$A$28,"Agilité — T-test 974 (s)",Barèmes!$B$6:$B$28,H297,Barèmes!$C$6:$C$28,IF(H297="6ème","Mixte",G297)),Barèmes!$D$2,IF(AA297&lt;=SUMIFS(Barèmes!$I$6:$I$28,Barèmes!$A$6:$A$28,"Agilité — T-test 974 (s)",Barèmes!$B$6:$B$28,H297,Barèmes!$C$6:$C$28,IF(H297="6ème","Mixte",G297)),Barèmes!$E$2,Barèmes!$F$2)))),IF(AA297&gt;=SUMIFS(Barèmes!$F$6:$F$28,Barèmes!$A$6:$A$28,"Agilité — T-test 974 (s)",Barèmes!$B$6:$B$28,H297,Barèmes!$C$6:$C$28,IF(H297="6ème","Mixte",G297)),Barèmes!$B$2,IF(AA297&gt;=SUMIFS(Barèmes!$G$6:$G$28,Barèmes!$A$6:$A$28,"Agilité — T-test 974 (s)",Barèmes!$B$6:$B$28,H297,Barèmes!$C$6:$C$28,IF(H297="6ème","Mixte",G297)),Barèmes!$C$2,IF(AA297&gt;=SUMIFS(Barèmes!$H$6:$H$28,Barèmes!$A$6:$A$28,"Agilité — T-test 974 (s)",Barèmes!$B$6:$B$28,H297,Barèmes!$C$6:$C$28,IF(H297="6ème","Mixte",G297)),Barèmes!$D$2,IF(AA297&gt;=SUMIFS(Barèmes!$I$6:$I$28,Barèmes!$A$6:$A$28,"Agilité — T-test 974 (s)",Barèmes!$B$6:$B$28,H297,Barèmes!$C$6:$C$28,IF(H297="6ème","Mixte",G297)),Barèmes!$E$2,Barèmes!$F$2))))))</f>
        <v/>
      </c>
      <c r="AD297" s="28" t="str">
        <f t="shared" si="34"/>
        <v/>
      </c>
      <c r="AE297" s="29" t="str">
        <f t="shared" si="35"/>
        <v/>
      </c>
      <c r="AF297" s="30" t="str">
        <f>IF(OR(AD297="",SUMPRODUCT((Barèmes!$A$6:$A$28="Surcoût d'agilité (s) — technique")*(Barèmes!$B$6:$B$28=H297)*(Barèmes!$C$6:$C$28=IF(H297="6ème","Mixte",G297)))=0),"",IF(SUMPRODUCT((Barèmes!$A$6:$A$28="Surcoût d'agilité (s) — technique")*(Barèmes!$B$6:$B$28=H297)*(Barèmes!$C$6:$C$28=IF(H297="6ème","Mixte",G297))*(Barèmes!$J$6:$J$28="+"))&gt;0,IF(AD297&lt;=SUMIFS(Barèmes!$D$6:$D$28,Barèmes!$A$6:$A$28,"Surcoût d'agilité (s) — technique",Barèmes!$B$6:$B$28,H297,Barèmes!$C$6:$C$28,IF(H297="6ème","Mixte",G297)),"à besoin",IF(AD297&lt;=SUMIFS(Barèmes!$E$6:$E$28,Barèmes!$A$6:$A$28,"Surcoût d'agilité (s) — technique",Barèmes!$B$6:$B$28,H297,Barèmes!$C$6:$C$28,IF(H297="6ème","Mixte",G297)),"fragile","satisfaisant")),IF(AD297&gt;=SUMIFS(Barèmes!$D$6:$D$28,Barèmes!$A$6:$A$28,"Surcoût d'agilité (s) — technique",Barèmes!$B$6:$B$28,H297,Barèmes!$C$6:$C$28,IF(H297="6ème","Mixte",G297)),"à besoin",IF(AD297&gt;=SUMIFS(Barèmes!$E$6:$E$28,Barèmes!$A$6:$A$28,"Surcoût d'agilité (s) — technique",Barèmes!$B$6:$B$28,H297,Barèmes!$C$6:$C$28,IF(H297="6ème","Mixte",G297)),"fragile","satisfaisant"))))</f>
        <v/>
      </c>
      <c r="AG297" s="30" t="str">
        <f>IF(OR(AD297="",SUMPRODUCT((Barèmes!$A$6:$A$28="Surcoût d'agilité (s) — technique")*(Barèmes!$B$6:$B$28=H297)*(Barèmes!$C$6:$C$28=IF(H297="6ème","Mixte",G297)))=0),"",IF(SUMPRODUCT((Barèmes!$A$6:$A$28="Surcoût d'agilité (s) — technique")*(Barèmes!$B$6:$B$28=H297)*(Barèmes!$C$6:$C$28=IF(H297="6ème","Mixte",G297))*(Barèmes!$J$6:$J$28="+"))&gt;0,IF(AD297&lt;=SUMIFS(Barèmes!$F$6:$F$28,Barèmes!$A$6:$A$28,"Surcoût d'agilité (s) — technique",Barèmes!$B$6:$B$28,H297,Barèmes!$C$6:$C$28,IF(H297="6ème","Mixte",G297)),Barèmes!$B$2,IF(AD297&lt;=SUMIFS(Barèmes!$G$6:$G$28,Barèmes!$A$6:$A$28,"Surcoût d'agilité (s) — technique",Barèmes!$B$6:$B$28,H297,Barèmes!$C$6:$C$28,IF(H297="6ème","Mixte",G297)),Barèmes!$C$2,IF(AD297&lt;=SUMIFS(Barèmes!$H$6:$H$28,Barèmes!$A$6:$A$28,"Surcoût d'agilité (s) — technique",Barèmes!$B$6:$B$28,H297,Barèmes!$C$6:$C$28,IF(H297="6ème","Mixte",G297)),Barèmes!$D$2,IF(AD297&lt;=SUMIFS(Barèmes!$I$6:$I$28,Barèmes!$A$6:$A$28,"Surcoût d'agilité (s) — technique",Barèmes!$B$6:$B$28,H297,Barèmes!$C$6:$C$28,IF(H297="6ème","Mixte",G297)),Barèmes!$E$2,Barèmes!$F$2)))),IF(AD297&gt;=SUMIFS(Barèmes!$F$6:$F$28,Barèmes!$A$6:$A$28,"Surcoût d'agilité (s) — technique",Barèmes!$B$6:$B$28,H297,Barèmes!$C$6:$C$28,IF(H297="6ème","Mixte",G297)),Barèmes!$B$2,IF(AD297&gt;=SUMIFS(Barèmes!$G$6:$G$28,Barèmes!$A$6:$A$28,"Surcoût d'agilité (s) — technique",Barèmes!$B$6:$B$28,H297,Barèmes!$C$6:$C$28,IF(H297="6ème","Mixte",G297)),Barèmes!$C$2,IF(AD297&gt;=SUMIFS(Barèmes!$H$6:$H$28,Barèmes!$A$6:$A$28,"Surcoût d'agilité (s) — technique",Barèmes!$B$6:$B$28,H297,Barèmes!$C$6:$C$28,IF(H297="6ème","Mixte",G297)),Barèmes!$D$2,IF(AD297&gt;=SUMIFS(Barèmes!$I$6:$I$28,Barèmes!$A$6:$A$28,"Surcoût d'agilité (s) — technique",Barèmes!$B$6:$B$28,H297,Barèmes!$C$6:$C$28,IF(H297="6ème","Mixte",G297)),Barèmes!$E$2,Barèmes!$F$2))))))</f>
        <v/>
      </c>
      <c r="AH297" s="31" t="str">
        <f>IF((IF(N297="",0,1)+IF(Q297="",0,1)+IF(W297="",0,1)+IF(Z297="",0,1)+IF(AC297="",0,1))=0,"",3*IF(N297=Barèmes!$B$2,1,IF(N297=Barèmes!$C$2,2,IF(N297=Barèmes!$D$2,3,IF(N297=Barèmes!$E$2,4,IF(N297=Barèmes!$F$2,5,0)))))+3*IF(Q297=Barèmes!$B$2,1,IF(Q297=Barèmes!$C$2,2,IF(Q297=Barèmes!$D$2,3,IF(Q297=Barèmes!$E$2,4,IF(Q297=Barèmes!$F$2,5,0)))))+2*IF(W297=Barèmes!$B$2,1,IF(W297=Barèmes!$C$2,2,IF(W297=Barèmes!$D$2,3,IF(W297=Barèmes!$E$2,4,IF(W297=Barèmes!$F$2,5,0)))))+1*IF(Z297=Barèmes!$B$2,1,IF(Z297=Barèmes!$C$2,2,IF(Z297=Barèmes!$D$2,3,IF(Z297=Barèmes!$E$2,4,IF(Z297=Barèmes!$F$2,5,0)))))+1*IF(AC297=Barèmes!$B$2,1,IF(AC297=Barèmes!$C$2,2,IF(AC297=Barèmes!$D$2,3,IF(AC297=Barèmes!$E$2,4,IF(AC297=Barèmes!$F$2,5,0))))))</f>
        <v/>
      </c>
      <c r="AI297" s="31"/>
      <c r="AJ297" s="32" t="str">
        <f>IFERROR(INDEX(Croissance!$B$5:$B$604,MATCH(A297,Croissance!$A$5:$A$604,0)),"")</f>
        <v/>
      </c>
      <c r="AK297" s="32" t="str">
        <f>IFERROR(INDEX(Croissance!$C$5:$C$604,MATCH(A297,Croissance!$A$5:$A$604,0)),"")</f>
        <v/>
      </c>
      <c r="AL297" s="32" t="str">
        <f>IFERROR(INDEX(Croissance!$D$5:$D$604,MATCH(A297,Croissance!$A$5:$A$604,0)),"")</f>
        <v/>
      </c>
      <c r="AM297" s="32" t="str">
        <f>IFERROR(INDEX(Croissance!$E$5:$E$604,MATCH(A297,Croissance!$A$5:$A$604,0)),"")</f>
        <v/>
      </c>
      <c r="AO297" s="33">
        <f t="shared" si="40"/>
        <v>0</v>
      </c>
      <c r="AP297" s="33">
        <f t="shared" si="36"/>
        <v>0</v>
      </c>
      <c r="AQ297" s="33">
        <f>IF(A297="",0,IF(AND(OR('Synthèse classe'!$C$2="Tous",C297='Synthèse classe'!$C$2),OR('Synthèse classe'!$C$3="Toutes",D297='Synthèse classe'!$C$3),OR('Synthèse classe'!$C$4="Toutes",AND('Synthèse classe'!$C$4="Dernière",AP297=1),B297=IFERROR(VALUE('Synthèse classe'!$C$4),0))),1,0))</f>
        <v>0</v>
      </c>
      <c r="AR297" s="34" t="str">
        <f t="shared" si="37"/>
        <v/>
      </c>
    </row>
    <row r="298" spans="1:44" x14ac:dyDescent="0.2">
      <c r="A298" s="17" t="str">
        <f t="shared" si="33"/>
        <v/>
      </c>
      <c r="B298" s="18"/>
      <c r="C298" s="19"/>
      <c r="D298" s="19"/>
      <c r="E298" s="19"/>
      <c r="F298" s="19"/>
      <c r="G298" s="19"/>
      <c r="H298" s="17" t="str">
        <f t="shared" si="38"/>
        <v/>
      </c>
      <c r="I298" s="20"/>
      <c r="J298" s="18"/>
      <c r="K298" s="19"/>
      <c r="L298" s="21" t="str">
        <f t="shared" si="39"/>
        <v/>
      </c>
      <c r="M298" s="21" t="str">
        <f>IF(OR(J298="",SUMPRODUCT((Barèmes!$A$6:$A$28="Endurance — Luc Léger (palier)")*(Barèmes!$B$6:$B$28=H298)*(Barèmes!$C$6:$C$28=IF(H298="6ème","Mixte",G298)))=0),"",IF(SUMPRODUCT((Barèmes!$A$6:$A$28="Endurance — Luc Léger (palier)")*(Barèmes!$B$6:$B$28=H298)*(Barèmes!$C$6:$C$28=IF(H298="6ème","Mixte",G298))*(Barèmes!$J$6:$J$28="+"))&gt;0,IF(J298&lt;=SUMIFS(Barèmes!$D$6:$D$28,Barèmes!$A$6:$A$28,"Endurance — Luc Léger (palier)",Barèmes!$B$6:$B$28,H298,Barèmes!$C$6:$C$28,IF(H298="6ème","Mixte",G298)),"à besoin",IF(J298&lt;=SUMIFS(Barèmes!$E$6:$E$28,Barèmes!$A$6:$A$28,"Endurance — Luc Léger (palier)",Barèmes!$B$6:$B$28,H298,Barèmes!$C$6:$C$28,IF(H298="6ème","Mixte",G298)),"fragile","satisfaisant")),IF(J298&gt;=SUMIFS(Barèmes!$D$6:$D$28,Barèmes!$A$6:$A$28,"Endurance — Luc Léger (palier)",Barèmes!$B$6:$B$28,H298,Barèmes!$C$6:$C$28,IF(H298="6ème","Mixte",G298)),"à besoin",IF(J298&gt;=SUMIFS(Barèmes!$E$6:$E$28,Barèmes!$A$6:$A$28,"Endurance — Luc Léger (palier)",Barèmes!$B$6:$B$28,H298,Barèmes!$C$6:$C$28,IF(H298="6ème","Mixte",G298)),"fragile","satisfaisant"))))</f>
        <v/>
      </c>
      <c r="N298" s="21" t="str">
        <f>IF(OR(J298="",SUMPRODUCT((Barèmes!$A$6:$A$28="Endurance — Luc Léger (palier)")*(Barèmes!$B$6:$B$28=H298)*(Barèmes!$C$6:$C$28=IF(H298="6ème","Mixte",G298)))=0),"",IF(SUMPRODUCT((Barèmes!$A$6:$A$28="Endurance — Luc Léger (palier)")*(Barèmes!$B$6:$B$28=H298)*(Barèmes!$C$6:$C$28=IF(H298="6ème","Mixte",G298))*(Barèmes!$J$6:$J$28="+"))&gt;0,IF(J298&lt;=SUMIFS(Barèmes!$F$6:$F$28,Barèmes!$A$6:$A$28,"Endurance — Luc Léger (palier)",Barèmes!$B$6:$B$28,H298,Barèmes!$C$6:$C$28,IF(H298="6ème","Mixte",G298)),Barèmes!$B$2,IF(J298&lt;=SUMIFS(Barèmes!$G$6:$G$28,Barèmes!$A$6:$A$28,"Endurance — Luc Léger (palier)",Barèmes!$B$6:$B$28,H298,Barèmes!$C$6:$C$28,IF(H298="6ème","Mixte",G298)),Barèmes!$C$2,IF(J298&lt;=SUMIFS(Barèmes!$H$6:$H$28,Barèmes!$A$6:$A$28,"Endurance — Luc Léger (palier)",Barèmes!$B$6:$B$28,H298,Barèmes!$C$6:$C$28,IF(H298="6ème","Mixte",G298)),Barèmes!$D$2,IF(J298&lt;=SUMIFS(Barèmes!$I$6:$I$28,Barèmes!$A$6:$A$28,"Endurance — Luc Léger (palier)",Barèmes!$B$6:$B$28,H298,Barèmes!$C$6:$C$28,IF(H298="6ème","Mixte",G298)),Barèmes!$E$2,Barèmes!$F$2)))),IF(J298&gt;=SUMIFS(Barèmes!$F$6:$F$28,Barèmes!$A$6:$A$28,"Endurance — Luc Léger (palier)",Barèmes!$B$6:$B$28,H298,Barèmes!$C$6:$C$28,IF(H298="6ème","Mixte",G298)),Barèmes!$B$2,IF(J298&gt;=SUMIFS(Barèmes!$G$6:$G$28,Barèmes!$A$6:$A$28,"Endurance — Luc Léger (palier)",Barèmes!$B$6:$B$28,H298,Barèmes!$C$6:$C$28,IF(H298="6ème","Mixte",G298)),Barèmes!$C$2,IF(J298&gt;=SUMIFS(Barèmes!$H$6:$H$28,Barèmes!$A$6:$A$28,"Endurance — Luc Léger (palier)",Barèmes!$B$6:$B$28,H298,Barèmes!$C$6:$C$28,IF(H298="6ème","Mixte",G298)),Barèmes!$D$2,IF(J298&gt;=SUMIFS(Barèmes!$I$6:$I$28,Barèmes!$A$6:$A$28,"Endurance — Luc Léger (palier)",Barèmes!$B$6:$B$28,H298,Barèmes!$C$6:$C$28,IF(H298="6ème","Mixte",G298)),Barèmes!$E$2,Barèmes!$F$2))))))</f>
        <v/>
      </c>
      <c r="O298" s="22"/>
      <c r="P298" s="23" t="str">
        <f>IF(OR(O298="",SUMPRODUCT((Barèmes!$A$6:$A$28="Force bas du corps — Saut en longueur (m)")*(Barèmes!$B$6:$B$28=H298)*(Barèmes!$C$6:$C$28=IF(H298="6ème","Mixte",G298)))=0),"",IF(SUMPRODUCT((Barèmes!$A$6:$A$28="Force bas du corps — Saut en longueur (m)")*(Barèmes!$B$6:$B$28=H298)*(Barèmes!$C$6:$C$28=IF(H298="6ème","Mixte",G298))*(Barèmes!$J$6:$J$28="+"))&gt;0,IF(O298&lt;=SUMIFS(Barèmes!$D$6:$D$28,Barèmes!$A$6:$A$28,"Force bas du corps — Saut en longueur (m)",Barèmes!$B$6:$B$28,H298,Barèmes!$C$6:$C$28,IF(H298="6ème","Mixte",G298)),"à besoin",IF(O298&lt;=SUMIFS(Barèmes!$E$6:$E$28,Barèmes!$A$6:$A$28,"Force bas du corps — Saut en longueur (m)",Barèmes!$B$6:$B$28,H298,Barèmes!$C$6:$C$28,IF(H298="6ème","Mixte",G298)),"fragile","satisfaisant")),IF(O298&gt;=SUMIFS(Barèmes!$D$6:$D$28,Barèmes!$A$6:$A$28,"Force bas du corps — Saut en longueur (m)",Barèmes!$B$6:$B$28,H298,Barèmes!$C$6:$C$28,IF(H298="6ème","Mixte",G298)),"à besoin",IF(O298&gt;=SUMIFS(Barèmes!$E$6:$E$28,Barèmes!$A$6:$A$28,"Force bas du corps — Saut en longueur (m)",Barèmes!$B$6:$B$28,H298,Barèmes!$C$6:$C$28,IF(H298="6ème","Mixte",G298)),"fragile","satisfaisant"))))</f>
        <v/>
      </c>
      <c r="Q298" s="23" t="str">
        <f>IF(OR(O298="",SUMPRODUCT((Barèmes!$A$6:$A$28="Force bas du corps — Saut en longueur (m)")*(Barèmes!$B$6:$B$28=H298)*(Barèmes!$C$6:$C$28=IF(H298="6ème","Mixte",G298)))=0),"",IF(SUMPRODUCT((Barèmes!$A$6:$A$28="Force bas du corps — Saut en longueur (m)")*(Barèmes!$B$6:$B$28=H298)*(Barèmes!$C$6:$C$28=IF(H298="6ème","Mixte",G298))*(Barèmes!$J$6:$J$28="+"))&gt;0,IF(O298&lt;=SUMIFS(Barèmes!$F$6:$F$28,Barèmes!$A$6:$A$28,"Force bas du corps — Saut en longueur (m)",Barèmes!$B$6:$B$28,H298,Barèmes!$C$6:$C$28,IF(H298="6ème","Mixte",G298)),Barèmes!$B$2,IF(O298&lt;=SUMIFS(Barèmes!$G$6:$G$28,Barèmes!$A$6:$A$28,"Force bas du corps — Saut en longueur (m)",Barèmes!$B$6:$B$28,H298,Barèmes!$C$6:$C$28,IF(H298="6ème","Mixte",G298)),Barèmes!$C$2,IF(O298&lt;=SUMIFS(Barèmes!$H$6:$H$28,Barèmes!$A$6:$A$28,"Force bas du corps — Saut en longueur (m)",Barèmes!$B$6:$B$28,H298,Barèmes!$C$6:$C$28,IF(H298="6ème","Mixte",G298)),Barèmes!$D$2,IF(O298&lt;=SUMIFS(Barèmes!$I$6:$I$28,Barèmes!$A$6:$A$28,"Force bas du corps — Saut en longueur (m)",Barèmes!$B$6:$B$28,H298,Barèmes!$C$6:$C$28,IF(H298="6ème","Mixte",G298)),Barèmes!$E$2,Barèmes!$F$2)))),IF(O298&gt;=SUMIFS(Barèmes!$F$6:$F$28,Barèmes!$A$6:$A$28,"Force bas du corps — Saut en longueur (m)",Barèmes!$B$6:$B$28,H298,Barèmes!$C$6:$C$28,IF(H298="6ème","Mixte",G298)),Barèmes!$B$2,IF(O298&gt;=SUMIFS(Barèmes!$G$6:$G$28,Barèmes!$A$6:$A$28,"Force bas du corps — Saut en longueur (m)",Barèmes!$B$6:$B$28,H298,Barèmes!$C$6:$C$28,IF(H298="6ème","Mixte",G298)),Barèmes!$C$2,IF(O298&gt;=SUMIFS(Barèmes!$H$6:$H$28,Barèmes!$A$6:$A$28,"Force bas du corps — Saut en longueur (m)",Barèmes!$B$6:$B$28,H298,Barèmes!$C$6:$C$28,IF(H298="6ème","Mixte",G298)),Barèmes!$D$2,IF(O298&gt;=SUMIFS(Barèmes!$I$6:$I$28,Barèmes!$A$6:$A$28,"Force bas du corps — Saut en longueur (m)",Barèmes!$B$6:$B$28,H298,Barèmes!$C$6:$C$28,IF(H298="6ème","Mixte",G298)),Barèmes!$E$2,Barèmes!$F$2))))))</f>
        <v/>
      </c>
      <c r="R298" s="22"/>
      <c r="S298" s="24" t="str">
        <f>IF(OR(R298="",SUMPRODUCT((Barèmes!$A$6:$A$28="Vitesse — 30 m (s)")*(Barèmes!$B$6:$B$28=H298)*(Barèmes!$C$6:$C$28=IF(H298="6ème","Mixte",G298)))=0),"",IF(SUMPRODUCT((Barèmes!$A$6:$A$28="Vitesse — 30 m (s)")*(Barèmes!$B$6:$B$28=H298)*(Barèmes!$C$6:$C$28=IF(H298="6ème","Mixte",G298))*(Barèmes!$J$6:$J$28="+"))&gt;0,IF(R298&lt;=SUMIFS(Barèmes!$D$6:$D$28,Barèmes!$A$6:$A$28,"Vitesse — 30 m (s)",Barèmes!$B$6:$B$28,H298,Barèmes!$C$6:$C$28,IF(H298="6ème","Mixte",G298)),"à besoin",IF(R298&lt;=SUMIFS(Barèmes!$E$6:$E$28,Barèmes!$A$6:$A$28,"Vitesse — 30 m (s)",Barèmes!$B$6:$B$28,H298,Barèmes!$C$6:$C$28,IF(H298="6ème","Mixte",G298)),"fragile","satisfaisant")),IF(R298&gt;=SUMIFS(Barèmes!$D$6:$D$28,Barèmes!$A$6:$A$28,"Vitesse — 30 m (s)",Barèmes!$B$6:$B$28,H298,Barèmes!$C$6:$C$28,IF(H298="6ème","Mixte",G298)),"à besoin",IF(R298&gt;=SUMIFS(Barèmes!$E$6:$E$28,Barèmes!$A$6:$A$28,"Vitesse — 30 m (s)",Barèmes!$B$6:$B$28,H298,Barèmes!$C$6:$C$28,IF(H298="6ème","Mixte",G298)),"fragile","satisfaisant"))))</f>
        <v/>
      </c>
      <c r="T298" s="24" t="str">
        <f>IF(OR(R298="",SUMPRODUCT((Barèmes!$A$6:$A$28="Vitesse — 30 m (s)")*(Barèmes!$B$6:$B$28=H298)*(Barèmes!$C$6:$C$28=IF(H298="6ème","Mixte",G298)))=0),"",IF(SUMPRODUCT((Barèmes!$A$6:$A$28="Vitesse — 30 m (s)")*(Barèmes!$B$6:$B$28=H298)*(Barèmes!$C$6:$C$28=IF(H298="6ème","Mixte",G298))*(Barèmes!$J$6:$J$28="+"))&gt;0,IF(R298&lt;=SUMIFS(Barèmes!$F$6:$F$28,Barèmes!$A$6:$A$28,"Vitesse — 30 m (s)",Barèmes!$B$6:$B$28,H298,Barèmes!$C$6:$C$28,IF(H298="6ème","Mixte",G298)),Barèmes!$B$2,IF(R298&lt;=SUMIFS(Barèmes!$G$6:$G$28,Barèmes!$A$6:$A$28,"Vitesse — 30 m (s)",Barèmes!$B$6:$B$28,H298,Barèmes!$C$6:$C$28,IF(H298="6ème","Mixte",G298)),Barèmes!$C$2,IF(R298&lt;=SUMIFS(Barèmes!$H$6:$H$28,Barèmes!$A$6:$A$28,"Vitesse — 30 m (s)",Barèmes!$B$6:$B$28,H298,Barèmes!$C$6:$C$28,IF(H298="6ème","Mixte",G298)),Barèmes!$D$2,IF(R298&lt;=SUMIFS(Barèmes!$I$6:$I$28,Barèmes!$A$6:$A$28,"Vitesse — 30 m (s)",Barèmes!$B$6:$B$28,H298,Barèmes!$C$6:$C$28,IF(H298="6ème","Mixte",G298)),Barèmes!$E$2,Barèmes!$F$2)))),IF(R298&gt;=SUMIFS(Barèmes!$F$6:$F$28,Barèmes!$A$6:$A$28,"Vitesse — 30 m (s)",Barèmes!$B$6:$B$28,H298,Barèmes!$C$6:$C$28,IF(H298="6ème","Mixte",G298)),Barèmes!$B$2,IF(R298&gt;=SUMIFS(Barèmes!$G$6:$G$28,Barèmes!$A$6:$A$28,"Vitesse — 30 m (s)",Barèmes!$B$6:$B$28,H298,Barèmes!$C$6:$C$28,IF(H298="6ème","Mixte",G298)),Barèmes!$C$2,IF(R298&gt;=SUMIFS(Barèmes!$H$6:$H$28,Barèmes!$A$6:$A$28,"Vitesse — 30 m (s)",Barèmes!$B$6:$B$28,H298,Barèmes!$C$6:$C$28,IF(H298="6ème","Mixte",G298)),Barèmes!$D$2,IF(R298&gt;=SUMIFS(Barèmes!$I$6:$I$28,Barèmes!$A$6:$A$28,"Vitesse — 30 m (s)",Barèmes!$B$6:$B$28,H298,Barèmes!$C$6:$C$28,IF(H298="6ème","Mixte",G298)),Barèmes!$E$2,Barèmes!$F$2))))))</f>
        <v/>
      </c>
      <c r="U298" s="22"/>
      <c r="V298" s="25" t="str">
        <f>IF(OR(U298="",SUMPRODUCT((Barèmes!$A$6:$A$28="Vitesse — 50 m (s)")*(Barèmes!$B$6:$B$28=H298)*(Barèmes!$C$6:$C$28=IF(H298="6ème","Mixte",G298)))=0),"",IF(SUMPRODUCT((Barèmes!$A$6:$A$28="Vitesse — 50 m (s)")*(Barèmes!$B$6:$B$28=H298)*(Barèmes!$C$6:$C$28=IF(H298="6ème","Mixte",G298))*(Barèmes!$J$6:$J$28="+"))&gt;0,IF(U298&lt;=SUMIFS(Barèmes!$D$6:$D$28,Barèmes!$A$6:$A$28,"Vitesse — 50 m (s)",Barèmes!$B$6:$B$28,H298,Barèmes!$C$6:$C$28,IF(H298="6ème","Mixte",G298)),"à besoin",IF(U298&lt;=SUMIFS(Barèmes!$E$6:$E$28,Barèmes!$A$6:$A$28,"Vitesse — 50 m (s)",Barèmes!$B$6:$B$28,H298,Barèmes!$C$6:$C$28,IF(H298="6ème","Mixte",G298)),"fragile","satisfaisant")),IF(U298&gt;=SUMIFS(Barèmes!$D$6:$D$28,Barèmes!$A$6:$A$28,"Vitesse — 50 m (s)",Barèmes!$B$6:$B$28,H298,Barèmes!$C$6:$C$28,IF(H298="6ème","Mixte",G298)),"à besoin",IF(U298&gt;=SUMIFS(Barèmes!$E$6:$E$28,Barèmes!$A$6:$A$28,"Vitesse — 50 m (s)",Barèmes!$B$6:$B$28,H298,Barèmes!$C$6:$C$28,IF(H298="6ème","Mixte",G298)),"fragile","satisfaisant"))))</f>
        <v/>
      </c>
      <c r="W298" s="25" t="str">
        <f>IF(OR(U298="",SUMPRODUCT((Barèmes!$A$6:$A$28="Vitesse — 50 m (s)")*(Barèmes!$B$6:$B$28=H298)*(Barèmes!$C$6:$C$28=IF(H298="6ème","Mixte",G298)))=0),"",IF(SUMPRODUCT((Barèmes!$A$6:$A$28="Vitesse — 50 m (s)")*(Barèmes!$B$6:$B$28=H298)*(Barèmes!$C$6:$C$28=IF(H298="6ème","Mixte",G298))*(Barèmes!$J$6:$J$28="+"))&gt;0,IF(U298&lt;=SUMIFS(Barèmes!$F$6:$F$28,Barèmes!$A$6:$A$28,"Vitesse — 50 m (s)",Barèmes!$B$6:$B$28,H298,Barèmes!$C$6:$C$28,IF(H298="6ème","Mixte",G298)),Barèmes!$B$2,IF(U298&lt;=SUMIFS(Barèmes!$G$6:$G$28,Barèmes!$A$6:$A$28,"Vitesse — 50 m (s)",Barèmes!$B$6:$B$28,H298,Barèmes!$C$6:$C$28,IF(H298="6ème","Mixte",G298)),Barèmes!$C$2,IF(U298&lt;=SUMIFS(Barèmes!$H$6:$H$28,Barèmes!$A$6:$A$28,"Vitesse — 50 m (s)",Barèmes!$B$6:$B$28,H298,Barèmes!$C$6:$C$28,IF(H298="6ème","Mixte",G298)),Barèmes!$D$2,IF(U298&lt;=SUMIFS(Barèmes!$I$6:$I$28,Barèmes!$A$6:$A$28,"Vitesse — 50 m (s)",Barèmes!$B$6:$B$28,H298,Barèmes!$C$6:$C$28,IF(H298="6ème","Mixte",G298)),Barèmes!$E$2,Barèmes!$F$2)))),IF(U298&gt;=SUMIFS(Barèmes!$F$6:$F$28,Barèmes!$A$6:$A$28,"Vitesse — 50 m (s)",Barèmes!$B$6:$B$28,H298,Barèmes!$C$6:$C$28,IF(H298="6ème","Mixte",G298)),Barèmes!$B$2,IF(U298&gt;=SUMIFS(Barèmes!$G$6:$G$28,Barèmes!$A$6:$A$28,"Vitesse — 50 m (s)",Barèmes!$B$6:$B$28,H298,Barèmes!$C$6:$C$28,IF(H298="6ème","Mixte",G298)),Barèmes!$C$2,IF(U298&gt;=SUMIFS(Barèmes!$H$6:$H$28,Barèmes!$A$6:$A$28,"Vitesse — 50 m (s)",Barèmes!$B$6:$B$28,H298,Barèmes!$C$6:$C$28,IF(H298="6ème","Mixte",G298)),Barèmes!$D$2,IF(U298&gt;=SUMIFS(Barèmes!$I$6:$I$28,Barèmes!$A$6:$A$28,"Vitesse — 50 m (s)",Barèmes!$B$6:$B$28,H298,Barèmes!$C$6:$C$28,IF(H298="6ème","Mixte",G298)),Barèmes!$E$2,Barèmes!$F$2))))))</f>
        <v/>
      </c>
      <c r="X298" s="18"/>
      <c r="Y298" s="26" t="str" cm="1">
        <f t="array" ref="Y298">IF(OR(X298="",SUMPRODUCT((Barèmes!$A$6:$A$28="Souplesse (score 1-5)")*(Barèmes!$B$6:$B$28=H298)*(Barèmes!$C$6:$C$28=IF(H298="6ème","Mixte",G298)))=0),"",IF(SUMPRODUCT((Barèmes!$A$6:$A$28="Souplesse (score 1-5)")*(Barèmes!$B$6:$B$28=H298)*(Barèmes!$C$6:$C$28=IF(H298="6ème","Mixte",G298))*(Barèmes!$J$6:$J$28="+"))&gt;0,IF(X298&lt;=SUMIFS(Barèmes!$D$6:$D$28,Barèmes!$A$6:$A$28,"Souplesse (score 1-5)",Barèmes!$B$6:$B$28,H298,Barèmes!$C$6:$C$28,IF(H298="6ème","Mixte",G298)),"à besoin",IF(X298&lt;=SUMIFS(Barèmes!$E$6:$E$28,Barèmes!$A$6:$A$28,"Souplesse (score 1-5)",Barèmes!$B$6:$B$28,H298,Barèmes!$C$6:$C$28,IF(H298="6ème","Mixte",G298)),"fragile","satisfaisant")),IF(X298&gt;=SUMIFS(Barèmes!$D$6:$D$28,Barèmes!$A$6:$A$28,"Souplesse (score 1-5)",Barèmes!$B$6:$B$28,H298,Barèmes!$C$6:$C$28,IF(H298="6ème","Mixte",G298)),"à besoin",IF(X298&gt;=SUMIFS(Barèmes!$E$6:$E$28,Barèmes!$A$6:$A$28,"Souplesse (score 1-5)",Barèmes!$B$6:$B$28,H298,Barèmes!$C$6:$C$28,IF(H298="6ème","Mixte",G298)),"fragile","satisfaisant"))))</f>
        <v/>
      </c>
      <c r="Z298" s="26" t="str" cm="1">
        <f t="array" ref="Z298">IF(OR(X298="",SUMPRODUCT((Barèmes!$A$6:$A$28="Souplesse (score 1-5)")*(Barèmes!$B$6:$B$28=H298)*(Barèmes!$C$6:$C$28=IF(H298="6ème","Mixte",G298)))=0),"",IF(SUMPRODUCT((Barèmes!$A$6:$A$28="Souplesse (score 1-5)")*(Barèmes!$B$6:$B$28=H298)*(Barèmes!$C$6:$C$28=IF(H298="6ème","Mixte",G298))*(Barèmes!$J$6:$J$28="+"))&gt;0,IF(X298&lt;=SUMIFS(Barèmes!$F$6:$F$28,Barèmes!$A$6:$A$28,"Souplesse (score 1-5)",Barèmes!$B$6:$B$28,H298,Barèmes!$C$6:$C$28,IF(H298="6ème","Mixte",G298)),Barèmes!$B$2,IF(X298&lt;=SUMIFS(Barèmes!$G$6:$G$28,Barèmes!$A$6:$A$28,"Souplesse (score 1-5)",Barèmes!$B$6:$B$28,H298,Barèmes!$C$6:$C$28,IF(H298="6ème","Mixte",G298)),Barèmes!$C$2,IF(X298&lt;=SUMIFS(Barèmes!$H$6:$H$28,Barèmes!$A$6:$A$28,"Souplesse (score 1-5)",Barèmes!$B$6:$B$28,H298,Barèmes!$C$6:$C$28,IF(H298="6ème","Mixte",G298)),Barèmes!$D$2,IF(X298&lt;=SUMIFS(Barèmes!$I$6:$I$28,Barèmes!$A$6:$A$28,"Souplesse (score 1-5)",Barèmes!$B$6:$B$28,H298,Barèmes!$C$6:$C$28,IF(H298="6ème","Mixte",G298)),Barèmes!$E$2,Barèmes!$F$2)))),IF(X298&gt;=SUMIFS(Barèmes!$F$6:$F$28,Barèmes!$A$6:$A$28,"Souplesse (score 1-5)",Barèmes!$B$6:$B$28,H298,Barèmes!$C$6:$C$28,IF(H298="6ème","Mixte",G298)),Barèmes!$B$2,IF(X298&gt;=SUMIFS(Barèmes!$G$6:$G$28,Barèmes!$A$6:$A$28,"Souplesse (score 1-5)",Barèmes!$B$6:$B$28,H298,Barèmes!$C$6:$C$28,IF(H298="6ème","Mixte",G298)),Barèmes!$C$2,IF(X298&gt;=SUMIFS(Barèmes!$H$6:$H$28,Barèmes!$A$6:$A$28,"Souplesse (score 1-5)",Barèmes!$B$6:$B$28,H298,Barèmes!$C$6:$C$28,IF(H298="6ème","Mixte",G298)),Barèmes!$D$2,IF(X298&gt;=SUMIFS(Barèmes!$I$6:$I$28,Barèmes!$A$6:$A$28,"Souplesse (score 1-5)",Barèmes!$B$6:$B$28,H298,Barèmes!$C$6:$C$28,IF(H298="6ème","Mixte",G298)),Barèmes!$E$2,Barèmes!$F$2))))))</f>
        <v/>
      </c>
      <c r="AA298" s="22"/>
      <c r="AB298" s="27" t="str">
        <f>IF(OR(AA298="",SUMPRODUCT((Barèmes!$A$6:$A$28="Agilité — T-test 974 (s)")*(Barèmes!$B$6:$B$28=H298)*(Barèmes!$C$6:$C$28=IF(H298="6ème","Mixte",G298)))=0),"",IF(SUMPRODUCT((Barèmes!$A$6:$A$28="Agilité — T-test 974 (s)")*(Barèmes!$B$6:$B$28=H298)*(Barèmes!$C$6:$C$28=IF(H298="6ème","Mixte",G298))*(Barèmes!$J$6:$J$28="+"))&gt;0,IF(AA298&lt;=SUMIFS(Barèmes!$D$6:$D$28,Barèmes!$A$6:$A$28,"Agilité — T-test 974 (s)",Barèmes!$B$6:$B$28,H298,Barèmes!$C$6:$C$28,IF(H298="6ème","Mixte",G298)),"à besoin",IF(AA298&lt;=SUMIFS(Barèmes!$E$6:$E$28,Barèmes!$A$6:$A$28,"Agilité — T-test 974 (s)",Barèmes!$B$6:$B$28,H298,Barèmes!$C$6:$C$28,IF(H298="6ème","Mixte",G298)),"fragile","satisfaisant")),IF(AA298&gt;=SUMIFS(Barèmes!$D$6:$D$28,Barèmes!$A$6:$A$28,"Agilité — T-test 974 (s)",Barèmes!$B$6:$B$28,H298,Barèmes!$C$6:$C$28,IF(H298="6ème","Mixte",G298)),"à besoin",IF(AA298&gt;=SUMIFS(Barèmes!$E$6:$E$28,Barèmes!$A$6:$A$28,"Agilité — T-test 974 (s)",Barèmes!$B$6:$B$28,H298,Barèmes!$C$6:$C$28,IF(H298="6ème","Mixte",G298)),"fragile","satisfaisant"))))</f>
        <v/>
      </c>
      <c r="AC298" s="27" t="str">
        <f>IF(OR(AA298="",SUMPRODUCT((Barèmes!$A$6:$A$28="Agilité — T-test 974 (s)")*(Barèmes!$B$6:$B$28=H298)*(Barèmes!$C$6:$C$28=IF(H298="6ème","Mixte",G298)))=0),"",IF(SUMPRODUCT((Barèmes!$A$6:$A$28="Agilité — T-test 974 (s)")*(Barèmes!$B$6:$B$28=H298)*(Barèmes!$C$6:$C$28=IF(H298="6ème","Mixte",G298))*(Barèmes!$J$6:$J$28="+"))&gt;0,IF(AA298&lt;=SUMIFS(Barèmes!$F$6:$F$28,Barèmes!$A$6:$A$28,"Agilité — T-test 974 (s)",Barèmes!$B$6:$B$28,H298,Barèmes!$C$6:$C$28,IF(H298="6ème","Mixte",G298)),Barèmes!$B$2,IF(AA298&lt;=SUMIFS(Barèmes!$G$6:$G$28,Barèmes!$A$6:$A$28,"Agilité — T-test 974 (s)",Barèmes!$B$6:$B$28,H298,Barèmes!$C$6:$C$28,IF(H298="6ème","Mixte",G298)),Barèmes!$C$2,IF(AA298&lt;=SUMIFS(Barèmes!$H$6:$H$28,Barèmes!$A$6:$A$28,"Agilité — T-test 974 (s)",Barèmes!$B$6:$B$28,H298,Barèmes!$C$6:$C$28,IF(H298="6ème","Mixte",G298)),Barèmes!$D$2,IF(AA298&lt;=SUMIFS(Barèmes!$I$6:$I$28,Barèmes!$A$6:$A$28,"Agilité — T-test 974 (s)",Barèmes!$B$6:$B$28,H298,Barèmes!$C$6:$C$28,IF(H298="6ème","Mixte",G298)),Barèmes!$E$2,Barèmes!$F$2)))),IF(AA298&gt;=SUMIFS(Barèmes!$F$6:$F$28,Barèmes!$A$6:$A$28,"Agilité — T-test 974 (s)",Barèmes!$B$6:$B$28,H298,Barèmes!$C$6:$C$28,IF(H298="6ème","Mixte",G298)),Barèmes!$B$2,IF(AA298&gt;=SUMIFS(Barèmes!$G$6:$G$28,Barèmes!$A$6:$A$28,"Agilité — T-test 974 (s)",Barèmes!$B$6:$B$28,H298,Barèmes!$C$6:$C$28,IF(H298="6ème","Mixte",G298)),Barèmes!$C$2,IF(AA298&gt;=SUMIFS(Barèmes!$H$6:$H$28,Barèmes!$A$6:$A$28,"Agilité — T-test 974 (s)",Barèmes!$B$6:$B$28,H298,Barèmes!$C$6:$C$28,IF(H298="6ème","Mixte",G298)),Barèmes!$D$2,IF(AA298&gt;=SUMIFS(Barèmes!$I$6:$I$28,Barèmes!$A$6:$A$28,"Agilité — T-test 974 (s)",Barèmes!$B$6:$B$28,H298,Barèmes!$C$6:$C$28,IF(H298="6ème","Mixte",G298)),Barèmes!$E$2,Barèmes!$F$2))))))</f>
        <v/>
      </c>
      <c r="AD298" s="28" t="str">
        <f t="shared" si="34"/>
        <v/>
      </c>
      <c r="AE298" s="29" t="str">
        <f t="shared" si="35"/>
        <v/>
      </c>
      <c r="AF298" s="30" t="str">
        <f>IF(OR(AD298="",SUMPRODUCT((Barèmes!$A$6:$A$28="Surcoût d'agilité (s) — technique")*(Barèmes!$B$6:$B$28=H298)*(Barèmes!$C$6:$C$28=IF(H298="6ème","Mixte",G298)))=0),"",IF(SUMPRODUCT((Barèmes!$A$6:$A$28="Surcoût d'agilité (s) — technique")*(Barèmes!$B$6:$B$28=H298)*(Barèmes!$C$6:$C$28=IF(H298="6ème","Mixte",G298))*(Barèmes!$J$6:$J$28="+"))&gt;0,IF(AD298&lt;=SUMIFS(Barèmes!$D$6:$D$28,Barèmes!$A$6:$A$28,"Surcoût d'agilité (s) — technique",Barèmes!$B$6:$B$28,H298,Barèmes!$C$6:$C$28,IF(H298="6ème","Mixte",G298)),"à besoin",IF(AD298&lt;=SUMIFS(Barèmes!$E$6:$E$28,Barèmes!$A$6:$A$28,"Surcoût d'agilité (s) — technique",Barèmes!$B$6:$B$28,H298,Barèmes!$C$6:$C$28,IF(H298="6ème","Mixte",G298)),"fragile","satisfaisant")),IF(AD298&gt;=SUMIFS(Barèmes!$D$6:$D$28,Barèmes!$A$6:$A$28,"Surcoût d'agilité (s) — technique",Barèmes!$B$6:$B$28,H298,Barèmes!$C$6:$C$28,IF(H298="6ème","Mixte",G298)),"à besoin",IF(AD298&gt;=SUMIFS(Barèmes!$E$6:$E$28,Barèmes!$A$6:$A$28,"Surcoût d'agilité (s) — technique",Barèmes!$B$6:$B$28,H298,Barèmes!$C$6:$C$28,IF(H298="6ème","Mixte",G298)),"fragile","satisfaisant"))))</f>
        <v/>
      </c>
      <c r="AG298" s="30" t="str">
        <f>IF(OR(AD298="",SUMPRODUCT((Barèmes!$A$6:$A$28="Surcoût d'agilité (s) — technique")*(Barèmes!$B$6:$B$28=H298)*(Barèmes!$C$6:$C$28=IF(H298="6ème","Mixte",G298)))=0),"",IF(SUMPRODUCT((Barèmes!$A$6:$A$28="Surcoût d'agilité (s) — technique")*(Barèmes!$B$6:$B$28=H298)*(Barèmes!$C$6:$C$28=IF(H298="6ème","Mixte",G298))*(Barèmes!$J$6:$J$28="+"))&gt;0,IF(AD298&lt;=SUMIFS(Barèmes!$F$6:$F$28,Barèmes!$A$6:$A$28,"Surcoût d'agilité (s) — technique",Barèmes!$B$6:$B$28,H298,Barèmes!$C$6:$C$28,IF(H298="6ème","Mixte",G298)),Barèmes!$B$2,IF(AD298&lt;=SUMIFS(Barèmes!$G$6:$G$28,Barèmes!$A$6:$A$28,"Surcoût d'agilité (s) — technique",Barèmes!$B$6:$B$28,H298,Barèmes!$C$6:$C$28,IF(H298="6ème","Mixte",G298)),Barèmes!$C$2,IF(AD298&lt;=SUMIFS(Barèmes!$H$6:$H$28,Barèmes!$A$6:$A$28,"Surcoût d'agilité (s) — technique",Barèmes!$B$6:$B$28,H298,Barèmes!$C$6:$C$28,IF(H298="6ème","Mixte",G298)),Barèmes!$D$2,IF(AD298&lt;=SUMIFS(Barèmes!$I$6:$I$28,Barèmes!$A$6:$A$28,"Surcoût d'agilité (s) — technique",Barèmes!$B$6:$B$28,H298,Barèmes!$C$6:$C$28,IF(H298="6ème","Mixte",G298)),Barèmes!$E$2,Barèmes!$F$2)))),IF(AD298&gt;=SUMIFS(Barèmes!$F$6:$F$28,Barèmes!$A$6:$A$28,"Surcoût d'agilité (s) — technique",Barèmes!$B$6:$B$28,H298,Barèmes!$C$6:$C$28,IF(H298="6ème","Mixte",G298)),Barèmes!$B$2,IF(AD298&gt;=SUMIFS(Barèmes!$G$6:$G$28,Barèmes!$A$6:$A$28,"Surcoût d'agilité (s) — technique",Barèmes!$B$6:$B$28,H298,Barèmes!$C$6:$C$28,IF(H298="6ème","Mixte",G298)),Barèmes!$C$2,IF(AD298&gt;=SUMIFS(Barèmes!$H$6:$H$28,Barèmes!$A$6:$A$28,"Surcoût d'agilité (s) — technique",Barèmes!$B$6:$B$28,H298,Barèmes!$C$6:$C$28,IF(H298="6ème","Mixte",G298)),Barèmes!$D$2,IF(AD298&gt;=SUMIFS(Barèmes!$I$6:$I$28,Barèmes!$A$6:$A$28,"Surcoût d'agilité (s) — technique",Barèmes!$B$6:$B$28,H298,Barèmes!$C$6:$C$28,IF(H298="6ème","Mixte",G298)),Barèmes!$E$2,Barèmes!$F$2))))))</f>
        <v/>
      </c>
      <c r="AH298" s="31" t="str">
        <f>IF((IF(N298="",0,1)+IF(Q298="",0,1)+IF(W298="",0,1)+IF(Z298="",0,1)+IF(AC298="",0,1))=0,"",3*IF(N298=Barèmes!$B$2,1,IF(N298=Barèmes!$C$2,2,IF(N298=Barèmes!$D$2,3,IF(N298=Barèmes!$E$2,4,IF(N298=Barèmes!$F$2,5,0)))))+3*IF(Q298=Barèmes!$B$2,1,IF(Q298=Barèmes!$C$2,2,IF(Q298=Barèmes!$D$2,3,IF(Q298=Barèmes!$E$2,4,IF(Q298=Barèmes!$F$2,5,0)))))+2*IF(W298=Barèmes!$B$2,1,IF(W298=Barèmes!$C$2,2,IF(W298=Barèmes!$D$2,3,IF(W298=Barèmes!$E$2,4,IF(W298=Barèmes!$F$2,5,0)))))+1*IF(Z298=Barèmes!$B$2,1,IF(Z298=Barèmes!$C$2,2,IF(Z298=Barèmes!$D$2,3,IF(Z298=Barèmes!$E$2,4,IF(Z298=Barèmes!$F$2,5,0)))))+1*IF(AC298=Barèmes!$B$2,1,IF(AC298=Barèmes!$C$2,2,IF(AC298=Barèmes!$D$2,3,IF(AC298=Barèmes!$E$2,4,IF(AC298=Barèmes!$F$2,5,0))))))</f>
        <v/>
      </c>
      <c r="AI298" s="31"/>
      <c r="AJ298" s="32" t="str">
        <f>IFERROR(INDEX(Croissance!$B$5:$B$604,MATCH(A298,Croissance!$A$5:$A$604,0)),"")</f>
        <v/>
      </c>
      <c r="AK298" s="32" t="str">
        <f>IFERROR(INDEX(Croissance!$C$5:$C$604,MATCH(A298,Croissance!$A$5:$A$604,0)),"")</f>
        <v/>
      </c>
      <c r="AL298" s="32" t="str">
        <f>IFERROR(INDEX(Croissance!$D$5:$D$604,MATCH(A298,Croissance!$A$5:$A$604,0)),"")</f>
        <v/>
      </c>
      <c r="AM298" s="32" t="str">
        <f>IFERROR(INDEX(Croissance!$E$5:$E$604,MATCH(A298,Croissance!$A$5:$A$604,0)),"")</f>
        <v/>
      </c>
      <c r="AO298" s="33">
        <f t="shared" si="40"/>
        <v>0</v>
      </c>
      <c r="AP298" s="33">
        <f t="shared" si="36"/>
        <v>0</v>
      </c>
      <c r="AQ298" s="33">
        <f>IF(A298="",0,IF(AND(OR('Synthèse classe'!$C$2="Tous",C298='Synthèse classe'!$C$2),OR('Synthèse classe'!$C$3="Toutes",D298='Synthèse classe'!$C$3),OR('Synthèse classe'!$C$4="Toutes",AND('Synthèse classe'!$C$4="Dernière",AP298=1),B298=IFERROR(VALUE('Synthèse classe'!$C$4),0))),1,0))</f>
        <v>0</v>
      </c>
      <c r="AR298" s="34" t="str">
        <f t="shared" si="37"/>
        <v/>
      </c>
    </row>
    <row r="299" spans="1:44" x14ac:dyDescent="0.2">
      <c r="A299" s="17" t="str">
        <f t="shared" si="33"/>
        <v/>
      </c>
      <c r="B299" s="18"/>
      <c r="C299" s="19"/>
      <c r="D299" s="19"/>
      <c r="E299" s="19"/>
      <c r="F299" s="19"/>
      <c r="G299" s="19"/>
      <c r="H299" s="17" t="str">
        <f t="shared" si="38"/>
        <v/>
      </c>
      <c r="I299" s="20"/>
      <c r="J299" s="18"/>
      <c r="K299" s="19"/>
      <c r="L299" s="21" t="str">
        <f t="shared" si="39"/>
        <v/>
      </c>
      <c r="M299" s="21" t="str">
        <f>IF(OR(J299="",SUMPRODUCT((Barèmes!$A$6:$A$28="Endurance — Luc Léger (palier)")*(Barèmes!$B$6:$B$28=H299)*(Barèmes!$C$6:$C$28=IF(H299="6ème","Mixte",G299)))=0),"",IF(SUMPRODUCT((Barèmes!$A$6:$A$28="Endurance — Luc Léger (palier)")*(Barèmes!$B$6:$B$28=H299)*(Barèmes!$C$6:$C$28=IF(H299="6ème","Mixte",G299))*(Barèmes!$J$6:$J$28="+"))&gt;0,IF(J299&lt;=SUMIFS(Barèmes!$D$6:$D$28,Barèmes!$A$6:$A$28,"Endurance — Luc Léger (palier)",Barèmes!$B$6:$B$28,H299,Barèmes!$C$6:$C$28,IF(H299="6ème","Mixte",G299)),"à besoin",IF(J299&lt;=SUMIFS(Barèmes!$E$6:$E$28,Barèmes!$A$6:$A$28,"Endurance — Luc Léger (palier)",Barèmes!$B$6:$B$28,H299,Barèmes!$C$6:$C$28,IF(H299="6ème","Mixte",G299)),"fragile","satisfaisant")),IF(J299&gt;=SUMIFS(Barèmes!$D$6:$D$28,Barèmes!$A$6:$A$28,"Endurance — Luc Léger (palier)",Barèmes!$B$6:$B$28,H299,Barèmes!$C$6:$C$28,IF(H299="6ème","Mixte",G299)),"à besoin",IF(J299&gt;=SUMIFS(Barèmes!$E$6:$E$28,Barèmes!$A$6:$A$28,"Endurance — Luc Léger (palier)",Barèmes!$B$6:$B$28,H299,Barèmes!$C$6:$C$28,IF(H299="6ème","Mixte",G299)),"fragile","satisfaisant"))))</f>
        <v/>
      </c>
      <c r="N299" s="21" t="str">
        <f>IF(OR(J299="",SUMPRODUCT((Barèmes!$A$6:$A$28="Endurance — Luc Léger (palier)")*(Barèmes!$B$6:$B$28=H299)*(Barèmes!$C$6:$C$28=IF(H299="6ème","Mixte",G299)))=0),"",IF(SUMPRODUCT((Barèmes!$A$6:$A$28="Endurance — Luc Léger (palier)")*(Barèmes!$B$6:$B$28=H299)*(Barèmes!$C$6:$C$28=IF(H299="6ème","Mixte",G299))*(Barèmes!$J$6:$J$28="+"))&gt;0,IF(J299&lt;=SUMIFS(Barèmes!$F$6:$F$28,Barèmes!$A$6:$A$28,"Endurance — Luc Léger (palier)",Barèmes!$B$6:$B$28,H299,Barèmes!$C$6:$C$28,IF(H299="6ème","Mixte",G299)),Barèmes!$B$2,IF(J299&lt;=SUMIFS(Barèmes!$G$6:$G$28,Barèmes!$A$6:$A$28,"Endurance — Luc Léger (palier)",Barèmes!$B$6:$B$28,H299,Barèmes!$C$6:$C$28,IF(H299="6ème","Mixte",G299)),Barèmes!$C$2,IF(J299&lt;=SUMIFS(Barèmes!$H$6:$H$28,Barèmes!$A$6:$A$28,"Endurance — Luc Léger (palier)",Barèmes!$B$6:$B$28,H299,Barèmes!$C$6:$C$28,IF(H299="6ème","Mixte",G299)),Barèmes!$D$2,IF(J299&lt;=SUMIFS(Barèmes!$I$6:$I$28,Barèmes!$A$6:$A$28,"Endurance — Luc Léger (palier)",Barèmes!$B$6:$B$28,H299,Barèmes!$C$6:$C$28,IF(H299="6ème","Mixte",G299)),Barèmes!$E$2,Barèmes!$F$2)))),IF(J299&gt;=SUMIFS(Barèmes!$F$6:$F$28,Barèmes!$A$6:$A$28,"Endurance — Luc Léger (palier)",Barèmes!$B$6:$B$28,H299,Barèmes!$C$6:$C$28,IF(H299="6ème","Mixte",G299)),Barèmes!$B$2,IF(J299&gt;=SUMIFS(Barèmes!$G$6:$G$28,Barèmes!$A$6:$A$28,"Endurance — Luc Léger (palier)",Barèmes!$B$6:$B$28,H299,Barèmes!$C$6:$C$28,IF(H299="6ème","Mixte",G299)),Barèmes!$C$2,IF(J299&gt;=SUMIFS(Barèmes!$H$6:$H$28,Barèmes!$A$6:$A$28,"Endurance — Luc Léger (palier)",Barèmes!$B$6:$B$28,H299,Barèmes!$C$6:$C$28,IF(H299="6ème","Mixte",G299)),Barèmes!$D$2,IF(J299&gt;=SUMIFS(Barèmes!$I$6:$I$28,Barèmes!$A$6:$A$28,"Endurance — Luc Léger (palier)",Barèmes!$B$6:$B$28,H299,Barèmes!$C$6:$C$28,IF(H299="6ème","Mixte",G299)),Barèmes!$E$2,Barèmes!$F$2))))))</f>
        <v/>
      </c>
      <c r="O299" s="22"/>
      <c r="P299" s="23" t="str">
        <f>IF(OR(O299="",SUMPRODUCT((Barèmes!$A$6:$A$28="Force bas du corps — Saut en longueur (m)")*(Barèmes!$B$6:$B$28=H299)*(Barèmes!$C$6:$C$28=IF(H299="6ème","Mixte",G299)))=0),"",IF(SUMPRODUCT((Barèmes!$A$6:$A$28="Force bas du corps — Saut en longueur (m)")*(Barèmes!$B$6:$B$28=H299)*(Barèmes!$C$6:$C$28=IF(H299="6ème","Mixte",G299))*(Barèmes!$J$6:$J$28="+"))&gt;0,IF(O299&lt;=SUMIFS(Barèmes!$D$6:$D$28,Barèmes!$A$6:$A$28,"Force bas du corps — Saut en longueur (m)",Barèmes!$B$6:$B$28,H299,Barèmes!$C$6:$C$28,IF(H299="6ème","Mixte",G299)),"à besoin",IF(O299&lt;=SUMIFS(Barèmes!$E$6:$E$28,Barèmes!$A$6:$A$28,"Force bas du corps — Saut en longueur (m)",Barèmes!$B$6:$B$28,H299,Barèmes!$C$6:$C$28,IF(H299="6ème","Mixte",G299)),"fragile","satisfaisant")),IF(O299&gt;=SUMIFS(Barèmes!$D$6:$D$28,Barèmes!$A$6:$A$28,"Force bas du corps — Saut en longueur (m)",Barèmes!$B$6:$B$28,H299,Barèmes!$C$6:$C$28,IF(H299="6ème","Mixte",G299)),"à besoin",IF(O299&gt;=SUMIFS(Barèmes!$E$6:$E$28,Barèmes!$A$6:$A$28,"Force bas du corps — Saut en longueur (m)",Barèmes!$B$6:$B$28,H299,Barèmes!$C$6:$C$28,IF(H299="6ème","Mixte",G299)),"fragile","satisfaisant"))))</f>
        <v/>
      </c>
      <c r="Q299" s="23" t="str">
        <f>IF(OR(O299="",SUMPRODUCT((Barèmes!$A$6:$A$28="Force bas du corps — Saut en longueur (m)")*(Barèmes!$B$6:$B$28=H299)*(Barèmes!$C$6:$C$28=IF(H299="6ème","Mixte",G299)))=0),"",IF(SUMPRODUCT((Barèmes!$A$6:$A$28="Force bas du corps — Saut en longueur (m)")*(Barèmes!$B$6:$B$28=H299)*(Barèmes!$C$6:$C$28=IF(H299="6ème","Mixte",G299))*(Barèmes!$J$6:$J$28="+"))&gt;0,IF(O299&lt;=SUMIFS(Barèmes!$F$6:$F$28,Barèmes!$A$6:$A$28,"Force bas du corps — Saut en longueur (m)",Barèmes!$B$6:$B$28,H299,Barèmes!$C$6:$C$28,IF(H299="6ème","Mixte",G299)),Barèmes!$B$2,IF(O299&lt;=SUMIFS(Barèmes!$G$6:$G$28,Barèmes!$A$6:$A$28,"Force bas du corps — Saut en longueur (m)",Barèmes!$B$6:$B$28,H299,Barèmes!$C$6:$C$28,IF(H299="6ème","Mixte",G299)),Barèmes!$C$2,IF(O299&lt;=SUMIFS(Barèmes!$H$6:$H$28,Barèmes!$A$6:$A$28,"Force bas du corps — Saut en longueur (m)",Barèmes!$B$6:$B$28,H299,Barèmes!$C$6:$C$28,IF(H299="6ème","Mixte",G299)),Barèmes!$D$2,IF(O299&lt;=SUMIFS(Barèmes!$I$6:$I$28,Barèmes!$A$6:$A$28,"Force bas du corps — Saut en longueur (m)",Barèmes!$B$6:$B$28,H299,Barèmes!$C$6:$C$28,IF(H299="6ème","Mixte",G299)),Barèmes!$E$2,Barèmes!$F$2)))),IF(O299&gt;=SUMIFS(Barèmes!$F$6:$F$28,Barèmes!$A$6:$A$28,"Force bas du corps — Saut en longueur (m)",Barèmes!$B$6:$B$28,H299,Barèmes!$C$6:$C$28,IF(H299="6ème","Mixte",G299)),Barèmes!$B$2,IF(O299&gt;=SUMIFS(Barèmes!$G$6:$G$28,Barèmes!$A$6:$A$28,"Force bas du corps — Saut en longueur (m)",Barèmes!$B$6:$B$28,H299,Barèmes!$C$6:$C$28,IF(H299="6ème","Mixte",G299)),Barèmes!$C$2,IF(O299&gt;=SUMIFS(Barèmes!$H$6:$H$28,Barèmes!$A$6:$A$28,"Force bas du corps — Saut en longueur (m)",Barèmes!$B$6:$B$28,H299,Barèmes!$C$6:$C$28,IF(H299="6ème","Mixte",G299)),Barèmes!$D$2,IF(O299&gt;=SUMIFS(Barèmes!$I$6:$I$28,Barèmes!$A$6:$A$28,"Force bas du corps — Saut en longueur (m)",Barèmes!$B$6:$B$28,H299,Barèmes!$C$6:$C$28,IF(H299="6ème","Mixte",G299)),Barèmes!$E$2,Barèmes!$F$2))))))</f>
        <v/>
      </c>
      <c r="R299" s="22"/>
      <c r="S299" s="24" t="str">
        <f>IF(OR(R299="",SUMPRODUCT((Barèmes!$A$6:$A$28="Vitesse — 30 m (s)")*(Barèmes!$B$6:$B$28=H299)*(Barèmes!$C$6:$C$28=IF(H299="6ème","Mixte",G299)))=0),"",IF(SUMPRODUCT((Barèmes!$A$6:$A$28="Vitesse — 30 m (s)")*(Barèmes!$B$6:$B$28=H299)*(Barèmes!$C$6:$C$28=IF(H299="6ème","Mixte",G299))*(Barèmes!$J$6:$J$28="+"))&gt;0,IF(R299&lt;=SUMIFS(Barèmes!$D$6:$D$28,Barèmes!$A$6:$A$28,"Vitesse — 30 m (s)",Barèmes!$B$6:$B$28,H299,Barèmes!$C$6:$C$28,IF(H299="6ème","Mixte",G299)),"à besoin",IF(R299&lt;=SUMIFS(Barèmes!$E$6:$E$28,Barèmes!$A$6:$A$28,"Vitesse — 30 m (s)",Barèmes!$B$6:$B$28,H299,Barèmes!$C$6:$C$28,IF(H299="6ème","Mixte",G299)),"fragile","satisfaisant")),IF(R299&gt;=SUMIFS(Barèmes!$D$6:$D$28,Barèmes!$A$6:$A$28,"Vitesse — 30 m (s)",Barèmes!$B$6:$B$28,H299,Barèmes!$C$6:$C$28,IF(H299="6ème","Mixte",G299)),"à besoin",IF(R299&gt;=SUMIFS(Barèmes!$E$6:$E$28,Barèmes!$A$6:$A$28,"Vitesse — 30 m (s)",Barèmes!$B$6:$B$28,H299,Barèmes!$C$6:$C$28,IF(H299="6ème","Mixte",G299)),"fragile","satisfaisant"))))</f>
        <v/>
      </c>
      <c r="T299" s="24" t="str">
        <f>IF(OR(R299="",SUMPRODUCT((Barèmes!$A$6:$A$28="Vitesse — 30 m (s)")*(Barèmes!$B$6:$B$28=H299)*(Barèmes!$C$6:$C$28=IF(H299="6ème","Mixte",G299)))=0),"",IF(SUMPRODUCT((Barèmes!$A$6:$A$28="Vitesse — 30 m (s)")*(Barèmes!$B$6:$B$28=H299)*(Barèmes!$C$6:$C$28=IF(H299="6ème","Mixte",G299))*(Barèmes!$J$6:$J$28="+"))&gt;0,IF(R299&lt;=SUMIFS(Barèmes!$F$6:$F$28,Barèmes!$A$6:$A$28,"Vitesse — 30 m (s)",Barèmes!$B$6:$B$28,H299,Barèmes!$C$6:$C$28,IF(H299="6ème","Mixte",G299)),Barèmes!$B$2,IF(R299&lt;=SUMIFS(Barèmes!$G$6:$G$28,Barèmes!$A$6:$A$28,"Vitesse — 30 m (s)",Barèmes!$B$6:$B$28,H299,Barèmes!$C$6:$C$28,IF(H299="6ème","Mixte",G299)),Barèmes!$C$2,IF(R299&lt;=SUMIFS(Barèmes!$H$6:$H$28,Barèmes!$A$6:$A$28,"Vitesse — 30 m (s)",Barèmes!$B$6:$B$28,H299,Barèmes!$C$6:$C$28,IF(H299="6ème","Mixte",G299)),Barèmes!$D$2,IF(R299&lt;=SUMIFS(Barèmes!$I$6:$I$28,Barèmes!$A$6:$A$28,"Vitesse — 30 m (s)",Barèmes!$B$6:$B$28,H299,Barèmes!$C$6:$C$28,IF(H299="6ème","Mixte",G299)),Barèmes!$E$2,Barèmes!$F$2)))),IF(R299&gt;=SUMIFS(Barèmes!$F$6:$F$28,Barèmes!$A$6:$A$28,"Vitesse — 30 m (s)",Barèmes!$B$6:$B$28,H299,Barèmes!$C$6:$C$28,IF(H299="6ème","Mixte",G299)),Barèmes!$B$2,IF(R299&gt;=SUMIFS(Barèmes!$G$6:$G$28,Barèmes!$A$6:$A$28,"Vitesse — 30 m (s)",Barèmes!$B$6:$B$28,H299,Barèmes!$C$6:$C$28,IF(H299="6ème","Mixte",G299)),Barèmes!$C$2,IF(R299&gt;=SUMIFS(Barèmes!$H$6:$H$28,Barèmes!$A$6:$A$28,"Vitesse — 30 m (s)",Barèmes!$B$6:$B$28,H299,Barèmes!$C$6:$C$28,IF(H299="6ème","Mixte",G299)),Barèmes!$D$2,IF(R299&gt;=SUMIFS(Barèmes!$I$6:$I$28,Barèmes!$A$6:$A$28,"Vitesse — 30 m (s)",Barèmes!$B$6:$B$28,H299,Barèmes!$C$6:$C$28,IF(H299="6ème","Mixte",G299)),Barèmes!$E$2,Barèmes!$F$2))))))</f>
        <v/>
      </c>
      <c r="U299" s="22"/>
      <c r="V299" s="25" t="str">
        <f>IF(OR(U299="",SUMPRODUCT((Barèmes!$A$6:$A$28="Vitesse — 50 m (s)")*(Barèmes!$B$6:$B$28=H299)*(Barèmes!$C$6:$C$28=IF(H299="6ème","Mixte",G299)))=0),"",IF(SUMPRODUCT((Barèmes!$A$6:$A$28="Vitesse — 50 m (s)")*(Barèmes!$B$6:$B$28=H299)*(Barèmes!$C$6:$C$28=IF(H299="6ème","Mixte",G299))*(Barèmes!$J$6:$J$28="+"))&gt;0,IF(U299&lt;=SUMIFS(Barèmes!$D$6:$D$28,Barèmes!$A$6:$A$28,"Vitesse — 50 m (s)",Barèmes!$B$6:$B$28,H299,Barèmes!$C$6:$C$28,IF(H299="6ème","Mixte",G299)),"à besoin",IF(U299&lt;=SUMIFS(Barèmes!$E$6:$E$28,Barèmes!$A$6:$A$28,"Vitesse — 50 m (s)",Barèmes!$B$6:$B$28,H299,Barèmes!$C$6:$C$28,IF(H299="6ème","Mixte",G299)),"fragile","satisfaisant")),IF(U299&gt;=SUMIFS(Barèmes!$D$6:$D$28,Barèmes!$A$6:$A$28,"Vitesse — 50 m (s)",Barèmes!$B$6:$B$28,H299,Barèmes!$C$6:$C$28,IF(H299="6ème","Mixte",G299)),"à besoin",IF(U299&gt;=SUMIFS(Barèmes!$E$6:$E$28,Barèmes!$A$6:$A$28,"Vitesse — 50 m (s)",Barèmes!$B$6:$B$28,H299,Barèmes!$C$6:$C$28,IF(H299="6ème","Mixte",G299)),"fragile","satisfaisant"))))</f>
        <v/>
      </c>
      <c r="W299" s="25" t="str">
        <f>IF(OR(U299="",SUMPRODUCT((Barèmes!$A$6:$A$28="Vitesse — 50 m (s)")*(Barèmes!$B$6:$B$28=H299)*(Barèmes!$C$6:$C$28=IF(H299="6ème","Mixte",G299)))=0),"",IF(SUMPRODUCT((Barèmes!$A$6:$A$28="Vitesse — 50 m (s)")*(Barèmes!$B$6:$B$28=H299)*(Barèmes!$C$6:$C$28=IF(H299="6ème","Mixte",G299))*(Barèmes!$J$6:$J$28="+"))&gt;0,IF(U299&lt;=SUMIFS(Barèmes!$F$6:$F$28,Barèmes!$A$6:$A$28,"Vitesse — 50 m (s)",Barèmes!$B$6:$B$28,H299,Barèmes!$C$6:$C$28,IF(H299="6ème","Mixte",G299)),Barèmes!$B$2,IF(U299&lt;=SUMIFS(Barèmes!$G$6:$G$28,Barèmes!$A$6:$A$28,"Vitesse — 50 m (s)",Barèmes!$B$6:$B$28,H299,Barèmes!$C$6:$C$28,IF(H299="6ème","Mixte",G299)),Barèmes!$C$2,IF(U299&lt;=SUMIFS(Barèmes!$H$6:$H$28,Barèmes!$A$6:$A$28,"Vitesse — 50 m (s)",Barèmes!$B$6:$B$28,H299,Barèmes!$C$6:$C$28,IF(H299="6ème","Mixte",G299)),Barèmes!$D$2,IF(U299&lt;=SUMIFS(Barèmes!$I$6:$I$28,Barèmes!$A$6:$A$28,"Vitesse — 50 m (s)",Barèmes!$B$6:$B$28,H299,Barèmes!$C$6:$C$28,IF(H299="6ème","Mixte",G299)),Barèmes!$E$2,Barèmes!$F$2)))),IF(U299&gt;=SUMIFS(Barèmes!$F$6:$F$28,Barèmes!$A$6:$A$28,"Vitesse — 50 m (s)",Barèmes!$B$6:$B$28,H299,Barèmes!$C$6:$C$28,IF(H299="6ème","Mixte",G299)),Barèmes!$B$2,IF(U299&gt;=SUMIFS(Barèmes!$G$6:$G$28,Barèmes!$A$6:$A$28,"Vitesse — 50 m (s)",Barèmes!$B$6:$B$28,H299,Barèmes!$C$6:$C$28,IF(H299="6ème","Mixte",G299)),Barèmes!$C$2,IF(U299&gt;=SUMIFS(Barèmes!$H$6:$H$28,Barèmes!$A$6:$A$28,"Vitesse — 50 m (s)",Barèmes!$B$6:$B$28,H299,Barèmes!$C$6:$C$28,IF(H299="6ème","Mixte",G299)),Barèmes!$D$2,IF(U299&gt;=SUMIFS(Barèmes!$I$6:$I$28,Barèmes!$A$6:$A$28,"Vitesse — 50 m (s)",Barèmes!$B$6:$B$28,H299,Barèmes!$C$6:$C$28,IF(H299="6ème","Mixte",G299)),Barèmes!$E$2,Barèmes!$F$2))))))</f>
        <v/>
      </c>
      <c r="X299" s="18"/>
      <c r="Y299" s="26" t="str" cm="1">
        <f t="array" ref="Y299">IF(OR(X299="",SUMPRODUCT((Barèmes!$A$6:$A$28="Souplesse (score 1-5)")*(Barèmes!$B$6:$B$28=H299)*(Barèmes!$C$6:$C$28=IF(H299="6ème","Mixte",G299)))=0),"",IF(SUMPRODUCT((Barèmes!$A$6:$A$28="Souplesse (score 1-5)")*(Barèmes!$B$6:$B$28=H299)*(Barèmes!$C$6:$C$28=IF(H299="6ème","Mixte",G299))*(Barèmes!$J$6:$J$28="+"))&gt;0,IF(X299&lt;=SUMIFS(Barèmes!$D$6:$D$28,Barèmes!$A$6:$A$28,"Souplesse (score 1-5)",Barèmes!$B$6:$B$28,H299,Barèmes!$C$6:$C$28,IF(H299="6ème","Mixte",G299)),"à besoin",IF(X299&lt;=SUMIFS(Barèmes!$E$6:$E$28,Barèmes!$A$6:$A$28,"Souplesse (score 1-5)",Barèmes!$B$6:$B$28,H299,Barèmes!$C$6:$C$28,IF(H299="6ème","Mixte",G299)),"fragile","satisfaisant")),IF(X299&gt;=SUMIFS(Barèmes!$D$6:$D$28,Barèmes!$A$6:$A$28,"Souplesse (score 1-5)",Barèmes!$B$6:$B$28,H299,Barèmes!$C$6:$C$28,IF(H299="6ème","Mixte",G299)),"à besoin",IF(X299&gt;=SUMIFS(Barèmes!$E$6:$E$28,Barèmes!$A$6:$A$28,"Souplesse (score 1-5)",Barèmes!$B$6:$B$28,H299,Barèmes!$C$6:$C$28,IF(H299="6ème","Mixte",G299)),"fragile","satisfaisant"))))</f>
        <v/>
      </c>
      <c r="Z299" s="26" t="str" cm="1">
        <f t="array" ref="Z299">IF(OR(X299="",SUMPRODUCT((Barèmes!$A$6:$A$28="Souplesse (score 1-5)")*(Barèmes!$B$6:$B$28=H299)*(Barèmes!$C$6:$C$28=IF(H299="6ème","Mixte",G299)))=0),"",IF(SUMPRODUCT((Barèmes!$A$6:$A$28="Souplesse (score 1-5)")*(Barèmes!$B$6:$B$28=H299)*(Barèmes!$C$6:$C$28=IF(H299="6ème","Mixte",G299))*(Barèmes!$J$6:$J$28="+"))&gt;0,IF(X299&lt;=SUMIFS(Barèmes!$F$6:$F$28,Barèmes!$A$6:$A$28,"Souplesse (score 1-5)",Barèmes!$B$6:$B$28,H299,Barèmes!$C$6:$C$28,IF(H299="6ème","Mixte",G299)),Barèmes!$B$2,IF(X299&lt;=SUMIFS(Barèmes!$G$6:$G$28,Barèmes!$A$6:$A$28,"Souplesse (score 1-5)",Barèmes!$B$6:$B$28,H299,Barèmes!$C$6:$C$28,IF(H299="6ème","Mixte",G299)),Barèmes!$C$2,IF(X299&lt;=SUMIFS(Barèmes!$H$6:$H$28,Barèmes!$A$6:$A$28,"Souplesse (score 1-5)",Barèmes!$B$6:$B$28,H299,Barèmes!$C$6:$C$28,IF(H299="6ème","Mixte",G299)),Barèmes!$D$2,IF(X299&lt;=SUMIFS(Barèmes!$I$6:$I$28,Barèmes!$A$6:$A$28,"Souplesse (score 1-5)",Barèmes!$B$6:$B$28,H299,Barèmes!$C$6:$C$28,IF(H299="6ème","Mixte",G299)),Barèmes!$E$2,Barèmes!$F$2)))),IF(X299&gt;=SUMIFS(Barèmes!$F$6:$F$28,Barèmes!$A$6:$A$28,"Souplesse (score 1-5)",Barèmes!$B$6:$B$28,H299,Barèmes!$C$6:$C$28,IF(H299="6ème","Mixte",G299)),Barèmes!$B$2,IF(X299&gt;=SUMIFS(Barèmes!$G$6:$G$28,Barèmes!$A$6:$A$28,"Souplesse (score 1-5)",Barèmes!$B$6:$B$28,H299,Barèmes!$C$6:$C$28,IF(H299="6ème","Mixte",G299)),Barèmes!$C$2,IF(X299&gt;=SUMIFS(Barèmes!$H$6:$H$28,Barèmes!$A$6:$A$28,"Souplesse (score 1-5)",Barèmes!$B$6:$B$28,H299,Barèmes!$C$6:$C$28,IF(H299="6ème","Mixte",G299)),Barèmes!$D$2,IF(X299&gt;=SUMIFS(Barèmes!$I$6:$I$28,Barèmes!$A$6:$A$28,"Souplesse (score 1-5)",Barèmes!$B$6:$B$28,H299,Barèmes!$C$6:$C$28,IF(H299="6ème","Mixte",G299)),Barèmes!$E$2,Barèmes!$F$2))))))</f>
        <v/>
      </c>
      <c r="AA299" s="22"/>
      <c r="AB299" s="27" t="str">
        <f>IF(OR(AA299="",SUMPRODUCT((Barèmes!$A$6:$A$28="Agilité — T-test 974 (s)")*(Barèmes!$B$6:$B$28=H299)*(Barèmes!$C$6:$C$28=IF(H299="6ème","Mixte",G299)))=0),"",IF(SUMPRODUCT((Barèmes!$A$6:$A$28="Agilité — T-test 974 (s)")*(Barèmes!$B$6:$B$28=H299)*(Barèmes!$C$6:$C$28=IF(H299="6ème","Mixte",G299))*(Barèmes!$J$6:$J$28="+"))&gt;0,IF(AA299&lt;=SUMIFS(Barèmes!$D$6:$D$28,Barèmes!$A$6:$A$28,"Agilité — T-test 974 (s)",Barèmes!$B$6:$B$28,H299,Barèmes!$C$6:$C$28,IF(H299="6ème","Mixte",G299)),"à besoin",IF(AA299&lt;=SUMIFS(Barèmes!$E$6:$E$28,Barèmes!$A$6:$A$28,"Agilité — T-test 974 (s)",Barèmes!$B$6:$B$28,H299,Barèmes!$C$6:$C$28,IF(H299="6ème","Mixte",G299)),"fragile","satisfaisant")),IF(AA299&gt;=SUMIFS(Barèmes!$D$6:$D$28,Barèmes!$A$6:$A$28,"Agilité — T-test 974 (s)",Barèmes!$B$6:$B$28,H299,Barèmes!$C$6:$C$28,IF(H299="6ème","Mixte",G299)),"à besoin",IF(AA299&gt;=SUMIFS(Barèmes!$E$6:$E$28,Barèmes!$A$6:$A$28,"Agilité — T-test 974 (s)",Barèmes!$B$6:$B$28,H299,Barèmes!$C$6:$C$28,IF(H299="6ème","Mixte",G299)),"fragile","satisfaisant"))))</f>
        <v/>
      </c>
      <c r="AC299" s="27" t="str">
        <f>IF(OR(AA299="",SUMPRODUCT((Barèmes!$A$6:$A$28="Agilité — T-test 974 (s)")*(Barèmes!$B$6:$B$28=H299)*(Barèmes!$C$6:$C$28=IF(H299="6ème","Mixte",G299)))=0),"",IF(SUMPRODUCT((Barèmes!$A$6:$A$28="Agilité — T-test 974 (s)")*(Barèmes!$B$6:$B$28=H299)*(Barèmes!$C$6:$C$28=IF(H299="6ème","Mixte",G299))*(Barèmes!$J$6:$J$28="+"))&gt;0,IF(AA299&lt;=SUMIFS(Barèmes!$F$6:$F$28,Barèmes!$A$6:$A$28,"Agilité — T-test 974 (s)",Barèmes!$B$6:$B$28,H299,Barèmes!$C$6:$C$28,IF(H299="6ème","Mixte",G299)),Barèmes!$B$2,IF(AA299&lt;=SUMIFS(Barèmes!$G$6:$G$28,Barèmes!$A$6:$A$28,"Agilité — T-test 974 (s)",Barèmes!$B$6:$B$28,H299,Barèmes!$C$6:$C$28,IF(H299="6ème","Mixte",G299)),Barèmes!$C$2,IF(AA299&lt;=SUMIFS(Barèmes!$H$6:$H$28,Barèmes!$A$6:$A$28,"Agilité — T-test 974 (s)",Barèmes!$B$6:$B$28,H299,Barèmes!$C$6:$C$28,IF(H299="6ème","Mixte",G299)),Barèmes!$D$2,IF(AA299&lt;=SUMIFS(Barèmes!$I$6:$I$28,Barèmes!$A$6:$A$28,"Agilité — T-test 974 (s)",Barèmes!$B$6:$B$28,H299,Barèmes!$C$6:$C$28,IF(H299="6ème","Mixte",G299)),Barèmes!$E$2,Barèmes!$F$2)))),IF(AA299&gt;=SUMIFS(Barèmes!$F$6:$F$28,Barèmes!$A$6:$A$28,"Agilité — T-test 974 (s)",Barèmes!$B$6:$B$28,H299,Barèmes!$C$6:$C$28,IF(H299="6ème","Mixte",G299)),Barèmes!$B$2,IF(AA299&gt;=SUMIFS(Barèmes!$G$6:$G$28,Barèmes!$A$6:$A$28,"Agilité — T-test 974 (s)",Barèmes!$B$6:$B$28,H299,Barèmes!$C$6:$C$28,IF(H299="6ème","Mixte",G299)),Barèmes!$C$2,IF(AA299&gt;=SUMIFS(Barèmes!$H$6:$H$28,Barèmes!$A$6:$A$28,"Agilité — T-test 974 (s)",Barèmes!$B$6:$B$28,H299,Barèmes!$C$6:$C$28,IF(H299="6ème","Mixte",G299)),Barèmes!$D$2,IF(AA299&gt;=SUMIFS(Barèmes!$I$6:$I$28,Barèmes!$A$6:$A$28,"Agilité — T-test 974 (s)",Barèmes!$B$6:$B$28,H299,Barèmes!$C$6:$C$28,IF(H299="6ème","Mixte",G299)),Barèmes!$E$2,Barèmes!$F$2))))))</f>
        <v/>
      </c>
      <c r="AD299" s="28" t="str">
        <f t="shared" si="34"/>
        <v/>
      </c>
      <c r="AE299" s="29" t="str">
        <f t="shared" si="35"/>
        <v/>
      </c>
      <c r="AF299" s="30" t="str">
        <f>IF(OR(AD299="",SUMPRODUCT((Barèmes!$A$6:$A$28="Surcoût d'agilité (s) — technique")*(Barèmes!$B$6:$B$28=H299)*(Barèmes!$C$6:$C$28=IF(H299="6ème","Mixte",G299)))=0),"",IF(SUMPRODUCT((Barèmes!$A$6:$A$28="Surcoût d'agilité (s) — technique")*(Barèmes!$B$6:$B$28=H299)*(Barèmes!$C$6:$C$28=IF(H299="6ème","Mixte",G299))*(Barèmes!$J$6:$J$28="+"))&gt;0,IF(AD299&lt;=SUMIFS(Barèmes!$D$6:$D$28,Barèmes!$A$6:$A$28,"Surcoût d'agilité (s) — technique",Barèmes!$B$6:$B$28,H299,Barèmes!$C$6:$C$28,IF(H299="6ème","Mixte",G299)),"à besoin",IF(AD299&lt;=SUMIFS(Barèmes!$E$6:$E$28,Barèmes!$A$6:$A$28,"Surcoût d'agilité (s) — technique",Barèmes!$B$6:$B$28,H299,Barèmes!$C$6:$C$28,IF(H299="6ème","Mixte",G299)),"fragile","satisfaisant")),IF(AD299&gt;=SUMIFS(Barèmes!$D$6:$D$28,Barèmes!$A$6:$A$28,"Surcoût d'agilité (s) — technique",Barèmes!$B$6:$B$28,H299,Barèmes!$C$6:$C$28,IF(H299="6ème","Mixte",G299)),"à besoin",IF(AD299&gt;=SUMIFS(Barèmes!$E$6:$E$28,Barèmes!$A$6:$A$28,"Surcoût d'agilité (s) — technique",Barèmes!$B$6:$B$28,H299,Barèmes!$C$6:$C$28,IF(H299="6ème","Mixte",G299)),"fragile","satisfaisant"))))</f>
        <v/>
      </c>
      <c r="AG299" s="30" t="str">
        <f>IF(OR(AD299="",SUMPRODUCT((Barèmes!$A$6:$A$28="Surcoût d'agilité (s) — technique")*(Barèmes!$B$6:$B$28=H299)*(Barèmes!$C$6:$C$28=IF(H299="6ème","Mixte",G299)))=0),"",IF(SUMPRODUCT((Barèmes!$A$6:$A$28="Surcoût d'agilité (s) — technique")*(Barèmes!$B$6:$B$28=H299)*(Barèmes!$C$6:$C$28=IF(H299="6ème","Mixte",G299))*(Barèmes!$J$6:$J$28="+"))&gt;0,IF(AD299&lt;=SUMIFS(Barèmes!$F$6:$F$28,Barèmes!$A$6:$A$28,"Surcoût d'agilité (s) — technique",Barèmes!$B$6:$B$28,H299,Barèmes!$C$6:$C$28,IF(H299="6ème","Mixte",G299)),Barèmes!$B$2,IF(AD299&lt;=SUMIFS(Barèmes!$G$6:$G$28,Barèmes!$A$6:$A$28,"Surcoût d'agilité (s) — technique",Barèmes!$B$6:$B$28,H299,Barèmes!$C$6:$C$28,IF(H299="6ème","Mixte",G299)),Barèmes!$C$2,IF(AD299&lt;=SUMIFS(Barèmes!$H$6:$H$28,Barèmes!$A$6:$A$28,"Surcoût d'agilité (s) — technique",Barèmes!$B$6:$B$28,H299,Barèmes!$C$6:$C$28,IF(H299="6ème","Mixte",G299)),Barèmes!$D$2,IF(AD299&lt;=SUMIFS(Barèmes!$I$6:$I$28,Barèmes!$A$6:$A$28,"Surcoût d'agilité (s) — technique",Barèmes!$B$6:$B$28,H299,Barèmes!$C$6:$C$28,IF(H299="6ème","Mixte",G299)),Barèmes!$E$2,Barèmes!$F$2)))),IF(AD299&gt;=SUMIFS(Barèmes!$F$6:$F$28,Barèmes!$A$6:$A$28,"Surcoût d'agilité (s) — technique",Barèmes!$B$6:$B$28,H299,Barèmes!$C$6:$C$28,IF(H299="6ème","Mixte",G299)),Barèmes!$B$2,IF(AD299&gt;=SUMIFS(Barèmes!$G$6:$G$28,Barèmes!$A$6:$A$28,"Surcoût d'agilité (s) — technique",Barèmes!$B$6:$B$28,H299,Barèmes!$C$6:$C$28,IF(H299="6ème","Mixte",G299)),Barèmes!$C$2,IF(AD299&gt;=SUMIFS(Barèmes!$H$6:$H$28,Barèmes!$A$6:$A$28,"Surcoût d'agilité (s) — technique",Barèmes!$B$6:$B$28,H299,Barèmes!$C$6:$C$28,IF(H299="6ème","Mixte",G299)),Barèmes!$D$2,IF(AD299&gt;=SUMIFS(Barèmes!$I$6:$I$28,Barèmes!$A$6:$A$28,"Surcoût d'agilité (s) — technique",Barèmes!$B$6:$B$28,H299,Barèmes!$C$6:$C$28,IF(H299="6ème","Mixte",G299)),Barèmes!$E$2,Barèmes!$F$2))))))</f>
        <v/>
      </c>
      <c r="AH299" s="31" t="str">
        <f>IF((IF(N299="",0,1)+IF(Q299="",0,1)+IF(W299="",0,1)+IF(Z299="",0,1)+IF(AC299="",0,1))=0,"",3*IF(N299=Barèmes!$B$2,1,IF(N299=Barèmes!$C$2,2,IF(N299=Barèmes!$D$2,3,IF(N299=Barèmes!$E$2,4,IF(N299=Barèmes!$F$2,5,0)))))+3*IF(Q299=Barèmes!$B$2,1,IF(Q299=Barèmes!$C$2,2,IF(Q299=Barèmes!$D$2,3,IF(Q299=Barèmes!$E$2,4,IF(Q299=Barèmes!$F$2,5,0)))))+2*IF(W299=Barèmes!$B$2,1,IF(W299=Barèmes!$C$2,2,IF(W299=Barèmes!$D$2,3,IF(W299=Barèmes!$E$2,4,IF(W299=Barèmes!$F$2,5,0)))))+1*IF(Z299=Barèmes!$B$2,1,IF(Z299=Barèmes!$C$2,2,IF(Z299=Barèmes!$D$2,3,IF(Z299=Barèmes!$E$2,4,IF(Z299=Barèmes!$F$2,5,0)))))+1*IF(AC299=Barèmes!$B$2,1,IF(AC299=Barèmes!$C$2,2,IF(AC299=Barèmes!$D$2,3,IF(AC299=Barèmes!$E$2,4,IF(AC299=Barèmes!$F$2,5,0))))))</f>
        <v/>
      </c>
      <c r="AI299" s="31"/>
      <c r="AJ299" s="32" t="str">
        <f>IFERROR(INDEX(Croissance!$B$5:$B$604,MATCH(A299,Croissance!$A$5:$A$604,0)),"")</f>
        <v/>
      </c>
      <c r="AK299" s="32" t="str">
        <f>IFERROR(INDEX(Croissance!$C$5:$C$604,MATCH(A299,Croissance!$A$5:$A$604,0)),"")</f>
        <v/>
      </c>
      <c r="AL299" s="32" t="str">
        <f>IFERROR(INDEX(Croissance!$D$5:$D$604,MATCH(A299,Croissance!$A$5:$A$604,0)),"")</f>
        <v/>
      </c>
      <c r="AM299" s="32" t="str">
        <f>IFERROR(INDEX(Croissance!$E$5:$E$604,MATCH(A299,Croissance!$A$5:$A$604,0)),"")</f>
        <v/>
      </c>
      <c r="AO299" s="33">
        <f t="shared" si="40"/>
        <v>0</v>
      </c>
      <c r="AP299" s="33">
        <f t="shared" si="36"/>
        <v>0</v>
      </c>
      <c r="AQ299" s="33">
        <f>IF(A299="",0,IF(AND(OR('Synthèse classe'!$C$2="Tous",C299='Synthèse classe'!$C$2),OR('Synthèse classe'!$C$3="Toutes",D299='Synthèse classe'!$C$3),OR('Synthèse classe'!$C$4="Toutes",AND('Synthèse classe'!$C$4="Dernière",AP299=1),B299=IFERROR(VALUE('Synthèse classe'!$C$4),0))),1,0))</f>
        <v>0</v>
      </c>
      <c r="AR299" s="34" t="str">
        <f t="shared" si="37"/>
        <v/>
      </c>
    </row>
    <row r="300" spans="1:44" x14ac:dyDescent="0.2">
      <c r="A300" s="17" t="str">
        <f t="shared" si="33"/>
        <v/>
      </c>
      <c r="B300" s="18"/>
      <c r="C300" s="19"/>
      <c r="D300" s="19"/>
      <c r="E300" s="19"/>
      <c r="F300" s="19"/>
      <c r="G300" s="19"/>
      <c r="H300" s="17" t="str">
        <f t="shared" si="38"/>
        <v/>
      </c>
      <c r="I300" s="20"/>
      <c r="J300" s="18"/>
      <c r="K300" s="19"/>
      <c r="L300" s="21" t="str">
        <f t="shared" si="39"/>
        <v/>
      </c>
      <c r="M300" s="21" t="str">
        <f>IF(OR(J300="",SUMPRODUCT((Barèmes!$A$6:$A$28="Endurance — Luc Léger (palier)")*(Barèmes!$B$6:$B$28=H300)*(Barèmes!$C$6:$C$28=IF(H300="6ème","Mixte",G300)))=0),"",IF(SUMPRODUCT((Barèmes!$A$6:$A$28="Endurance — Luc Léger (palier)")*(Barèmes!$B$6:$B$28=H300)*(Barèmes!$C$6:$C$28=IF(H300="6ème","Mixte",G300))*(Barèmes!$J$6:$J$28="+"))&gt;0,IF(J300&lt;=SUMIFS(Barèmes!$D$6:$D$28,Barèmes!$A$6:$A$28,"Endurance — Luc Léger (palier)",Barèmes!$B$6:$B$28,H300,Barèmes!$C$6:$C$28,IF(H300="6ème","Mixte",G300)),"à besoin",IF(J300&lt;=SUMIFS(Barèmes!$E$6:$E$28,Barèmes!$A$6:$A$28,"Endurance — Luc Léger (palier)",Barèmes!$B$6:$B$28,H300,Barèmes!$C$6:$C$28,IF(H300="6ème","Mixte",G300)),"fragile","satisfaisant")),IF(J300&gt;=SUMIFS(Barèmes!$D$6:$D$28,Barèmes!$A$6:$A$28,"Endurance — Luc Léger (palier)",Barèmes!$B$6:$B$28,H300,Barèmes!$C$6:$C$28,IF(H300="6ème","Mixte",G300)),"à besoin",IF(J300&gt;=SUMIFS(Barèmes!$E$6:$E$28,Barèmes!$A$6:$A$28,"Endurance — Luc Léger (palier)",Barèmes!$B$6:$B$28,H300,Barèmes!$C$6:$C$28,IF(H300="6ème","Mixte",G300)),"fragile","satisfaisant"))))</f>
        <v/>
      </c>
      <c r="N300" s="21" t="str">
        <f>IF(OR(J300="",SUMPRODUCT((Barèmes!$A$6:$A$28="Endurance — Luc Léger (palier)")*(Barèmes!$B$6:$B$28=H300)*(Barèmes!$C$6:$C$28=IF(H300="6ème","Mixte",G300)))=0),"",IF(SUMPRODUCT((Barèmes!$A$6:$A$28="Endurance — Luc Léger (palier)")*(Barèmes!$B$6:$B$28=H300)*(Barèmes!$C$6:$C$28=IF(H300="6ème","Mixte",G300))*(Barèmes!$J$6:$J$28="+"))&gt;0,IF(J300&lt;=SUMIFS(Barèmes!$F$6:$F$28,Barèmes!$A$6:$A$28,"Endurance — Luc Léger (palier)",Barèmes!$B$6:$B$28,H300,Barèmes!$C$6:$C$28,IF(H300="6ème","Mixte",G300)),Barèmes!$B$2,IF(J300&lt;=SUMIFS(Barèmes!$G$6:$G$28,Barèmes!$A$6:$A$28,"Endurance — Luc Léger (palier)",Barèmes!$B$6:$B$28,H300,Barèmes!$C$6:$C$28,IF(H300="6ème","Mixte",G300)),Barèmes!$C$2,IF(J300&lt;=SUMIFS(Barèmes!$H$6:$H$28,Barèmes!$A$6:$A$28,"Endurance — Luc Léger (palier)",Barèmes!$B$6:$B$28,H300,Barèmes!$C$6:$C$28,IF(H300="6ème","Mixte",G300)),Barèmes!$D$2,IF(J300&lt;=SUMIFS(Barèmes!$I$6:$I$28,Barèmes!$A$6:$A$28,"Endurance — Luc Léger (palier)",Barèmes!$B$6:$B$28,H300,Barèmes!$C$6:$C$28,IF(H300="6ème","Mixte",G300)),Barèmes!$E$2,Barèmes!$F$2)))),IF(J300&gt;=SUMIFS(Barèmes!$F$6:$F$28,Barèmes!$A$6:$A$28,"Endurance — Luc Léger (palier)",Barèmes!$B$6:$B$28,H300,Barèmes!$C$6:$C$28,IF(H300="6ème","Mixte",G300)),Barèmes!$B$2,IF(J300&gt;=SUMIFS(Barèmes!$G$6:$G$28,Barèmes!$A$6:$A$28,"Endurance — Luc Léger (palier)",Barèmes!$B$6:$B$28,H300,Barèmes!$C$6:$C$28,IF(H300="6ème","Mixte",G300)),Barèmes!$C$2,IF(J300&gt;=SUMIFS(Barèmes!$H$6:$H$28,Barèmes!$A$6:$A$28,"Endurance — Luc Léger (palier)",Barèmes!$B$6:$B$28,H300,Barèmes!$C$6:$C$28,IF(H300="6ème","Mixte",G300)),Barèmes!$D$2,IF(J300&gt;=SUMIFS(Barèmes!$I$6:$I$28,Barèmes!$A$6:$A$28,"Endurance — Luc Léger (palier)",Barèmes!$B$6:$B$28,H300,Barèmes!$C$6:$C$28,IF(H300="6ème","Mixte",G300)),Barèmes!$E$2,Barèmes!$F$2))))))</f>
        <v/>
      </c>
      <c r="O300" s="22"/>
      <c r="P300" s="23" t="str">
        <f>IF(OR(O300="",SUMPRODUCT((Barèmes!$A$6:$A$28="Force bas du corps — Saut en longueur (m)")*(Barèmes!$B$6:$B$28=H300)*(Barèmes!$C$6:$C$28=IF(H300="6ème","Mixte",G300)))=0),"",IF(SUMPRODUCT((Barèmes!$A$6:$A$28="Force bas du corps — Saut en longueur (m)")*(Barèmes!$B$6:$B$28=H300)*(Barèmes!$C$6:$C$28=IF(H300="6ème","Mixte",G300))*(Barèmes!$J$6:$J$28="+"))&gt;0,IF(O300&lt;=SUMIFS(Barèmes!$D$6:$D$28,Barèmes!$A$6:$A$28,"Force bas du corps — Saut en longueur (m)",Barèmes!$B$6:$B$28,H300,Barèmes!$C$6:$C$28,IF(H300="6ème","Mixte",G300)),"à besoin",IF(O300&lt;=SUMIFS(Barèmes!$E$6:$E$28,Barèmes!$A$6:$A$28,"Force bas du corps — Saut en longueur (m)",Barèmes!$B$6:$B$28,H300,Barèmes!$C$6:$C$28,IF(H300="6ème","Mixte",G300)),"fragile","satisfaisant")),IF(O300&gt;=SUMIFS(Barèmes!$D$6:$D$28,Barèmes!$A$6:$A$28,"Force bas du corps — Saut en longueur (m)",Barèmes!$B$6:$B$28,H300,Barèmes!$C$6:$C$28,IF(H300="6ème","Mixte",G300)),"à besoin",IF(O300&gt;=SUMIFS(Barèmes!$E$6:$E$28,Barèmes!$A$6:$A$28,"Force bas du corps — Saut en longueur (m)",Barèmes!$B$6:$B$28,H300,Barèmes!$C$6:$C$28,IF(H300="6ème","Mixte",G300)),"fragile","satisfaisant"))))</f>
        <v/>
      </c>
      <c r="Q300" s="23" t="str">
        <f>IF(OR(O300="",SUMPRODUCT((Barèmes!$A$6:$A$28="Force bas du corps — Saut en longueur (m)")*(Barèmes!$B$6:$B$28=H300)*(Barèmes!$C$6:$C$28=IF(H300="6ème","Mixte",G300)))=0),"",IF(SUMPRODUCT((Barèmes!$A$6:$A$28="Force bas du corps — Saut en longueur (m)")*(Barèmes!$B$6:$B$28=H300)*(Barèmes!$C$6:$C$28=IF(H300="6ème","Mixte",G300))*(Barèmes!$J$6:$J$28="+"))&gt;0,IF(O300&lt;=SUMIFS(Barèmes!$F$6:$F$28,Barèmes!$A$6:$A$28,"Force bas du corps — Saut en longueur (m)",Barèmes!$B$6:$B$28,H300,Barèmes!$C$6:$C$28,IF(H300="6ème","Mixte",G300)),Barèmes!$B$2,IF(O300&lt;=SUMIFS(Barèmes!$G$6:$G$28,Barèmes!$A$6:$A$28,"Force bas du corps — Saut en longueur (m)",Barèmes!$B$6:$B$28,H300,Barèmes!$C$6:$C$28,IF(H300="6ème","Mixte",G300)),Barèmes!$C$2,IF(O300&lt;=SUMIFS(Barèmes!$H$6:$H$28,Barèmes!$A$6:$A$28,"Force bas du corps — Saut en longueur (m)",Barèmes!$B$6:$B$28,H300,Barèmes!$C$6:$C$28,IF(H300="6ème","Mixte",G300)),Barèmes!$D$2,IF(O300&lt;=SUMIFS(Barèmes!$I$6:$I$28,Barèmes!$A$6:$A$28,"Force bas du corps — Saut en longueur (m)",Barèmes!$B$6:$B$28,H300,Barèmes!$C$6:$C$28,IF(H300="6ème","Mixte",G300)),Barèmes!$E$2,Barèmes!$F$2)))),IF(O300&gt;=SUMIFS(Barèmes!$F$6:$F$28,Barèmes!$A$6:$A$28,"Force bas du corps — Saut en longueur (m)",Barèmes!$B$6:$B$28,H300,Barèmes!$C$6:$C$28,IF(H300="6ème","Mixte",G300)),Barèmes!$B$2,IF(O300&gt;=SUMIFS(Barèmes!$G$6:$G$28,Barèmes!$A$6:$A$28,"Force bas du corps — Saut en longueur (m)",Barèmes!$B$6:$B$28,H300,Barèmes!$C$6:$C$28,IF(H300="6ème","Mixte",G300)),Barèmes!$C$2,IF(O300&gt;=SUMIFS(Barèmes!$H$6:$H$28,Barèmes!$A$6:$A$28,"Force bas du corps — Saut en longueur (m)",Barèmes!$B$6:$B$28,H300,Barèmes!$C$6:$C$28,IF(H300="6ème","Mixte",G300)),Barèmes!$D$2,IF(O300&gt;=SUMIFS(Barèmes!$I$6:$I$28,Barèmes!$A$6:$A$28,"Force bas du corps — Saut en longueur (m)",Barèmes!$B$6:$B$28,H300,Barèmes!$C$6:$C$28,IF(H300="6ème","Mixte",G300)),Barèmes!$E$2,Barèmes!$F$2))))))</f>
        <v/>
      </c>
      <c r="R300" s="22"/>
      <c r="S300" s="24" t="str">
        <f>IF(OR(R300="",SUMPRODUCT((Barèmes!$A$6:$A$28="Vitesse — 30 m (s)")*(Barèmes!$B$6:$B$28=H300)*(Barèmes!$C$6:$C$28=IF(H300="6ème","Mixte",G300)))=0),"",IF(SUMPRODUCT((Barèmes!$A$6:$A$28="Vitesse — 30 m (s)")*(Barèmes!$B$6:$B$28=H300)*(Barèmes!$C$6:$C$28=IF(H300="6ème","Mixte",G300))*(Barèmes!$J$6:$J$28="+"))&gt;0,IF(R300&lt;=SUMIFS(Barèmes!$D$6:$D$28,Barèmes!$A$6:$A$28,"Vitesse — 30 m (s)",Barèmes!$B$6:$B$28,H300,Barèmes!$C$6:$C$28,IF(H300="6ème","Mixte",G300)),"à besoin",IF(R300&lt;=SUMIFS(Barèmes!$E$6:$E$28,Barèmes!$A$6:$A$28,"Vitesse — 30 m (s)",Barèmes!$B$6:$B$28,H300,Barèmes!$C$6:$C$28,IF(H300="6ème","Mixte",G300)),"fragile","satisfaisant")),IF(R300&gt;=SUMIFS(Barèmes!$D$6:$D$28,Barèmes!$A$6:$A$28,"Vitesse — 30 m (s)",Barèmes!$B$6:$B$28,H300,Barèmes!$C$6:$C$28,IF(H300="6ème","Mixte",G300)),"à besoin",IF(R300&gt;=SUMIFS(Barèmes!$E$6:$E$28,Barèmes!$A$6:$A$28,"Vitesse — 30 m (s)",Barèmes!$B$6:$B$28,H300,Barèmes!$C$6:$C$28,IF(H300="6ème","Mixte",G300)),"fragile","satisfaisant"))))</f>
        <v/>
      </c>
      <c r="T300" s="24" t="str">
        <f>IF(OR(R300="",SUMPRODUCT((Barèmes!$A$6:$A$28="Vitesse — 30 m (s)")*(Barèmes!$B$6:$B$28=H300)*(Barèmes!$C$6:$C$28=IF(H300="6ème","Mixte",G300)))=0),"",IF(SUMPRODUCT((Barèmes!$A$6:$A$28="Vitesse — 30 m (s)")*(Barèmes!$B$6:$B$28=H300)*(Barèmes!$C$6:$C$28=IF(H300="6ème","Mixte",G300))*(Barèmes!$J$6:$J$28="+"))&gt;0,IF(R300&lt;=SUMIFS(Barèmes!$F$6:$F$28,Barèmes!$A$6:$A$28,"Vitesse — 30 m (s)",Barèmes!$B$6:$B$28,H300,Barèmes!$C$6:$C$28,IF(H300="6ème","Mixte",G300)),Barèmes!$B$2,IF(R300&lt;=SUMIFS(Barèmes!$G$6:$G$28,Barèmes!$A$6:$A$28,"Vitesse — 30 m (s)",Barèmes!$B$6:$B$28,H300,Barèmes!$C$6:$C$28,IF(H300="6ème","Mixte",G300)),Barèmes!$C$2,IF(R300&lt;=SUMIFS(Barèmes!$H$6:$H$28,Barèmes!$A$6:$A$28,"Vitesse — 30 m (s)",Barèmes!$B$6:$B$28,H300,Barèmes!$C$6:$C$28,IF(H300="6ème","Mixte",G300)),Barèmes!$D$2,IF(R300&lt;=SUMIFS(Barèmes!$I$6:$I$28,Barèmes!$A$6:$A$28,"Vitesse — 30 m (s)",Barèmes!$B$6:$B$28,H300,Barèmes!$C$6:$C$28,IF(H300="6ème","Mixte",G300)),Barèmes!$E$2,Barèmes!$F$2)))),IF(R300&gt;=SUMIFS(Barèmes!$F$6:$F$28,Barèmes!$A$6:$A$28,"Vitesse — 30 m (s)",Barèmes!$B$6:$B$28,H300,Barèmes!$C$6:$C$28,IF(H300="6ème","Mixte",G300)),Barèmes!$B$2,IF(R300&gt;=SUMIFS(Barèmes!$G$6:$G$28,Barèmes!$A$6:$A$28,"Vitesse — 30 m (s)",Barèmes!$B$6:$B$28,H300,Barèmes!$C$6:$C$28,IF(H300="6ème","Mixte",G300)),Barèmes!$C$2,IF(R300&gt;=SUMIFS(Barèmes!$H$6:$H$28,Barèmes!$A$6:$A$28,"Vitesse — 30 m (s)",Barèmes!$B$6:$B$28,H300,Barèmes!$C$6:$C$28,IF(H300="6ème","Mixte",G300)),Barèmes!$D$2,IF(R300&gt;=SUMIFS(Barèmes!$I$6:$I$28,Barèmes!$A$6:$A$28,"Vitesse — 30 m (s)",Barèmes!$B$6:$B$28,H300,Barèmes!$C$6:$C$28,IF(H300="6ème","Mixte",G300)),Barèmes!$E$2,Barèmes!$F$2))))))</f>
        <v/>
      </c>
      <c r="U300" s="22"/>
      <c r="V300" s="25" t="str">
        <f>IF(OR(U300="",SUMPRODUCT((Barèmes!$A$6:$A$28="Vitesse — 50 m (s)")*(Barèmes!$B$6:$B$28=H300)*(Barèmes!$C$6:$C$28=IF(H300="6ème","Mixte",G300)))=0),"",IF(SUMPRODUCT((Barèmes!$A$6:$A$28="Vitesse — 50 m (s)")*(Barèmes!$B$6:$B$28=H300)*(Barèmes!$C$6:$C$28=IF(H300="6ème","Mixte",G300))*(Barèmes!$J$6:$J$28="+"))&gt;0,IF(U300&lt;=SUMIFS(Barèmes!$D$6:$D$28,Barèmes!$A$6:$A$28,"Vitesse — 50 m (s)",Barèmes!$B$6:$B$28,H300,Barèmes!$C$6:$C$28,IF(H300="6ème","Mixte",G300)),"à besoin",IF(U300&lt;=SUMIFS(Barèmes!$E$6:$E$28,Barèmes!$A$6:$A$28,"Vitesse — 50 m (s)",Barèmes!$B$6:$B$28,H300,Barèmes!$C$6:$C$28,IF(H300="6ème","Mixte",G300)),"fragile","satisfaisant")),IF(U300&gt;=SUMIFS(Barèmes!$D$6:$D$28,Barèmes!$A$6:$A$28,"Vitesse — 50 m (s)",Barèmes!$B$6:$B$28,H300,Barèmes!$C$6:$C$28,IF(H300="6ème","Mixte",G300)),"à besoin",IF(U300&gt;=SUMIFS(Barèmes!$E$6:$E$28,Barèmes!$A$6:$A$28,"Vitesse — 50 m (s)",Barèmes!$B$6:$B$28,H300,Barèmes!$C$6:$C$28,IF(H300="6ème","Mixte",G300)),"fragile","satisfaisant"))))</f>
        <v/>
      </c>
      <c r="W300" s="25" t="str">
        <f>IF(OR(U300="",SUMPRODUCT((Barèmes!$A$6:$A$28="Vitesse — 50 m (s)")*(Barèmes!$B$6:$B$28=H300)*(Barèmes!$C$6:$C$28=IF(H300="6ème","Mixte",G300)))=0),"",IF(SUMPRODUCT((Barèmes!$A$6:$A$28="Vitesse — 50 m (s)")*(Barèmes!$B$6:$B$28=H300)*(Barèmes!$C$6:$C$28=IF(H300="6ème","Mixte",G300))*(Barèmes!$J$6:$J$28="+"))&gt;0,IF(U300&lt;=SUMIFS(Barèmes!$F$6:$F$28,Barèmes!$A$6:$A$28,"Vitesse — 50 m (s)",Barèmes!$B$6:$B$28,H300,Barèmes!$C$6:$C$28,IF(H300="6ème","Mixte",G300)),Barèmes!$B$2,IF(U300&lt;=SUMIFS(Barèmes!$G$6:$G$28,Barèmes!$A$6:$A$28,"Vitesse — 50 m (s)",Barèmes!$B$6:$B$28,H300,Barèmes!$C$6:$C$28,IF(H300="6ème","Mixte",G300)),Barèmes!$C$2,IF(U300&lt;=SUMIFS(Barèmes!$H$6:$H$28,Barèmes!$A$6:$A$28,"Vitesse — 50 m (s)",Barèmes!$B$6:$B$28,H300,Barèmes!$C$6:$C$28,IF(H300="6ème","Mixte",G300)),Barèmes!$D$2,IF(U300&lt;=SUMIFS(Barèmes!$I$6:$I$28,Barèmes!$A$6:$A$28,"Vitesse — 50 m (s)",Barèmes!$B$6:$B$28,H300,Barèmes!$C$6:$C$28,IF(H300="6ème","Mixte",G300)),Barèmes!$E$2,Barèmes!$F$2)))),IF(U300&gt;=SUMIFS(Barèmes!$F$6:$F$28,Barèmes!$A$6:$A$28,"Vitesse — 50 m (s)",Barèmes!$B$6:$B$28,H300,Barèmes!$C$6:$C$28,IF(H300="6ème","Mixte",G300)),Barèmes!$B$2,IF(U300&gt;=SUMIFS(Barèmes!$G$6:$G$28,Barèmes!$A$6:$A$28,"Vitesse — 50 m (s)",Barèmes!$B$6:$B$28,H300,Barèmes!$C$6:$C$28,IF(H300="6ème","Mixte",G300)),Barèmes!$C$2,IF(U300&gt;=SUMIFS(Barèmes!$H$6:$H$28,Barèmes!$A$6:$A$28,"Vitesse — 50 m (s)",Barèmes!$B$6:$B$28,H300,Barèmes!$C$6:$C$28,IF(H300="6ème","Mixte",G300)),Barèmes!$D$2,IF(U300&gt;=SUMIFS(Barèmes!$I$6:$I$28,Barèmes!$A$6:$A$28,"Vitesse — 50 m (s)",Barèmes!$B$6:$B$28,H300,Barèmes!$C$6:$C$28,IF(H300="6ème","Mixte",G300)),Barèmes!$E$2,Barèmes!$F$2))))))</f>
        <v/>
      </c>
      <c r="X300" s="18"/>
      <c r="Y300" s="26" t="str" cm="1">
        <f t="array" ref="Y300">IF(OR(X300="",SUMPRODUCT((Barèmes!$A$6:$A$28="Souplesse (score 1-5)")*(Barèmes!$B$6:$B$28=H300)*(Barèmes!$C$6:$C$28=IF(H300="6ème","Mixte",G300)))=0),"",IF(SUMPRODUCT((Barèmes!$A$6:$A$28="Souplesse (score 1-5)")*(Barèmes!$B$6:$B$28=H300)*(Barèmes!$C$6:$C$28=IF(H300="6ème","Mixte",G300))*(Barèmes!$J$6:$J$28="+"))&gt;0,IF(X300&lt;=SUMIFS(Barèmes!$D$6:$D$28,Barèmes!$A$6:$A$28,"Souplesse (score 1-5)",Barèmes!$B$6:$B$28,H300,Barèmes!$C$6:$C$28,IF(H300="6ème","Mixte",G300)),"à besoin",IF(X300&lt;=SUMIFS(Barèmes!$E$6:$E$28,Barèmes!$A$6:$A$28,"Souplesse (score 1-5)",Barèmes!$B$6:$B$28,H300,Barèmes!$C$6:$C$28,IF(H300="6ème","Mixte",G300)),"fragile","satisfaisant")),IF(X300&gt;=SUMIFS(Barèmes!$D$6:$D$28,Barèmes!$A$6:$A$28,"Souplesse (score 1-5)",Barèmes!$B$6:$B$28,H300,Barèmes!$C$6:$C$28,IF(H300="6ème","Mixte",G300)),"à besoin",IF(X300&gt;=SUMIFS(Barèmes!$E$6:$E$28,Barèmes!$A$6:$A$28,"Souplesse (score 1-5)",Barèmes!$B$6:$B$28,H300,Barèmes!$C$6:$C$28,IF(H300="6ème","Mixte",G300)),"fragile","satisfaisant"))))</f>
        <v/>
      </c>
      <c r="Z300" s="26" t="str" cm="1">
        <f t="array" ref="Z300">IF(OR(X300="",SUMPRODUCT((Barèmes!$A$6:$A$28="Souplesse (score 1-5)")*(Barèmes!$B$6:$B$28=H300)*(Barèmes!$C$6:$C$28=IF(H300="6ème","Mixte",G300)))=0),"",IF(SUMPRODUCT((Barèmes!$A$6:$A$28="Souplesse (score 1-5)")*(Barèmes!$B$6:$B$28=H300)*(Barèmes!$C$6:$C$28=IF(H300="6ème","Mixte",G300))*(Barèmes!$J$6:$J$28="+"))&gt;0,IF(X300&lt;=SUMIFS(Barèmes!$F$6:$F$28,Barèmes!$A$6:$A$28,"Souplesse (score 1-5)",Barèmes!$B$6:$B$28,H300,Barèmes!$C$6:$C$28,IF(H300="6ème","Mixte",G300)),Barèmes!$B$2,IF(X300&lt;=SUMIFS(Barèmes!$G$6:$G$28,Barèmes!$A$6:$A$28,"Souplesse (score 1-5)",Barèmes!$B$6:$B$28,H300,Barèmes!$C$6:$C$28,IF(H300="6ème","Mixte",G300)),Barèmes!$C$2,IF(X300&lt;=SUMIFS(Barèmes!$H$6:$H$28,Barèmes!$A$6:$A$28,"Souplesse (score 1-5)",Barèmes!$B$6:$B$28,H300,Barèmes!$C$6:$C$28,IF(H300="6ème","Mixte",G300)),Barèmes!$D$2,IF(X300&lt;=SUMIFS(Barèmes!$I$6:$I$28,Barèmes!$A$6:$A$28,"Souplesse (score 1-5)",Barèmes!$B$6:$B$28,H300,Barèmes!$C$6:$C$28,IF(H300="6ème","Mixte",G300)),Barèmes!$E$2,Barèmes!$F$2)))),IF(X300&gt;=SUMIFS(Barèmes!$F$6:$F$28,Barèmes!$A$6:$A$28,"Souplesse (score 1-5)",Barèmes!$B$6:$B$28,H300,Barèmes!$C$6:$C$28,IF(H300="6ème","Mixte",G300)),Barèmes!$B$2,IF(X300&gt;=SUMIFS(Barèmes!$G$6:$G$28,Barèmes!$A$6:$A$28,"Souplesse (score 1-5)",Barèmes!$B$6:$B$28,H300,Barèmes!$C$6:$C$28,IF(H300="6ème","Mixte",G300)),Barèmes!$C$2,IF(X300&gt;=SUMIFS(Barèmes!$H$6:$H$28,Barèmes!$A$6:$A$28,"Souplesse (score 1-5)",Barèmes!$B$6:$B$28,H300,Barèmes!$C$6:$C$28,IF(H300="6ème","Mixte",G300)),Barèmes!$D$2,IF(X300&gt;=SUMIFS(Barèmes!$I$6:$I$28,Barèmes!$A$6:$A$28,"Souplesse (score 1-5)",Barèmes!$B$6:$B$28,H300,Barèmes!$C$6:$C$28,IF(H300="6ème","Mixte",G300)),Barèmes!$E$2,Barèmes!$F$2))))))</f>
        <v/>
      </c>
      <c r="AA300" s="22"/>
      <c r="AB300" s="27" t="str">
        <f>IF(OR(AA300="",SUMPRODUCT((Barèmes!$A$6:$A$28="Agilité — T-test 974 (s)")*(Barèmes!$B$6:$B$28=H300)*(Barèmes!$C$6:$C$28=IF(H300="6ème","Mixte",G300)))=0),"",IF(SUMPRODUCT((Barèmes!$A$6:$A$28="Agilité — T-test 974 (s)")*(Barèmes!$B$6:$B$28=H300)*(Barèmes!$C$6:$C$28=IF(H300="6ème","Mixte",G300))*(Barèmes!$J$6:$J$28="+"))&gt;0,IF(AA300&lt;=SUMIFS(Barèmes!$D$6:$D$28,Barèmes!$A$6:$A$28,"Agilité — T-test 974 (s)",Barèmes!$B$6:$B$28,H300,Barèmes!$C$6:$C$28,IF(H300="6ème","Mixte",G300)),"à besoin",IF(AA300&lt;=SUMIFS(Barèmes!$E$6:$E$28,Barèmes!$A$6:$A$28,"Agilité — T-test 974 (s)",Barèmes!$B$6:$B$28,H300,Barèmes!$C$6:$C$28,IF(H300="6ème","Mixte",G300)),"fragile","satisfaisant")),IF(AA300&gt;=SUMIFS(Barèmes!$D$6:$D$28,Barèmes!$A$6:$A$28,"Agilité — T-test 974 (s)",Barèmes!$B$6:$B$28,H300,Barèmes!$C$6:$C$28,IF(H300="6ème","Mixte",G300)),"à besoin",IF(AA300&gt;=SUMIFS(Barèmes!$E$6:$E$28,Barèmes!$A$6:$A$28,"Agilité — T-test 974 (s)",Barèmes!$B$6:$B$28,H300,Barèmes!$C$6:$C$28,IF(H300="6ème","Mixte",G300)),"fragile","satisfaisant"))))</f>
        <v/>
      </c>
      <c r="AC300" s="27" t="str">
        <f>IF(OR(AA300="",SUMPRODUCT((Barèmes!$A$6:$A$28="Agilité — T-test 974 (s)")*(Barèmes!$B$6:$B$28=H300)*(Barèmes!$C$6:$C$28=IF(H300="6ème","Mixte",G300)))=0),"",IF(SUMPRODUCT((Barèmes!$A$6:$A$28="Agilité — T-test 974 (s)")*(Barèmes!$B$6:$B$28=H300)*(Barèmes!$C$6:$C$28=IF(H300="6ème","Mixte",G300))*(Barèmes!$J$6:$J$28="+"))&gt;0,IF(AA300&lt;=SUMIFS(Barèmes!$F$6:$F$28,Barèmes!$A$6:$A$28,"Agilité — T-test 974 (s)",Barèmes!$B$6:$B$28,H300,Barèmes!$C$6:$C$28,IF(H300="6ème","Mixte",G300)),Barèmes!$B$2,IF(AA300&lt;=SUMIFS(Barèmes!$G$6:$G$28,Barèmes!$A$6:$A$28,"Agilité — T-test 974 (s)",Barèmes!$B$6:$B$28,H300,Barèmes!$C$6:$C$28,IF(H300="6ème","Mixte",G300)),Barèmes!$C$2,IF(AA300&lt;=SUMIFS(Barèmes!$H$6:$H$28,Barèmes!$A$6:$A$28,"Agilité — T-test 974 (s)",Barèmes!$B$6:$B$28,H300,Barèmes!$C$6:$C$28,IF(H300="6ème","Mixte",G300)),Barèmes!$D$2,IF(AA300&lt;=SUMIFS(Barèmes!$I$6:$I$28,Barèmes!$A$6:$A$28,"Agilité — T-test 974 (s)",Barèmes!$B$6:$B$28,H300,Barèmes!$C$6:$C$28,IF(H300="6ème","Mixte",G300)),Barèmes!$E$2,Barèmes!$F$2)))),IF(AA300&gt;=SUMIFS(Barèmes!$F$6:$F$28,Barèmes!$A$6:$A$28,"Agilité — T-test 974 (s)",Barèmes!$B$6:$B$28,H300,Barèmes!$C$6:$C$28,IF(H300="6ème","Mixte",G300)),Barèmes!$B$2,IF(AA300&gt;=SUMIFS(Barèmes!$G$6:$G$28,Barèmes!$A$6:$A$28,"Agilité — T-test 974 (s)",Barèmes!$B$6:$B$28,H300,Barèmes!$C$6:$C$28,IF(H300="6ème","Mixte",G300)),Barèmes!$C$2,IF(AA300&gt;=SUMIFS(Barèmes!$H$6:$H$28,Barèmes!$A$6:$A$28,"Agilité — T-test 974 (s)",Barèmes!$B$6:$B$28,H300,Barèmes!$C$6:$C$28,IF(H300="6ème","Mixte",G300)),Barèmes!$D$2,IF(AA300&gt;=SUMIFS(Barèmes!$I$6:$I$28,Barèmes!$A$6:$A$28,"Agilité — T-test 974 (s)",Barèmes!$B$6:$B$28,H300,Barèmes!$C$6:$C$28,IF(H300="6ème","Mixte",G300)),Barèmes!$E$2,Barèmes!$F$2))))))</f>
        <v/>
      </c>
      <c r="AD300" s="28" t="str">
        <f t="shared" si="34"/>
        <v/>
      </c>
      <c r="AE300" s="29" t="str">
        <f t="shared" si="35"/>
        <v/>
      </c>
      <c r="AF300" s="30" t="str">
        <f>IF(OR(AD300="",SUMPRODUCT((Barèmes!$A$6:$A$28="Surcoût d'agilité (s) — technique")*(Barèmes!$B$6:$B$28=H300)*(Barèmes!$C$6:$C$28=IF(H300="6ème","Mixte",G300)))=0),"",IF(SUMPRODUCT((Barèmes!$A$6:$A$28="Surcoût d'agilité (s) — technique")*(Barèmes!$B$6:$B$28=H300)*(Barèmes!$C$6:$C$28=IF(H300="6ème","Mixte",G300))*(Barèmes!$J$6:$J$28="+"))&gt;0,IF(AD300&lt;=SUMIFS(Barèmes!$D$6:$D$28,Barèmes!$A$6:$A$28,"Surcoût d'agilité (s) — technique",Barèmes!$B$6:$B$28,H300,Barèmes!$C$6:$C$28,IF(H300="6ème","Mixte",G300)),"à besoin",IF(AD300&lt;=SUMIFS(Barèmes!$E$6:$E$28,Barèmes!$A$6:$A$28,"Surcoût d'agilité (s) — technique",Barèmes!$B$6:$B$28,H300,Barèmes!$C$6:$C$28,IF(H300="6ème","Mixte",G300)),"fragile","satisfaisant")),IF(AD300&gt;=SUMIFS(Barèmes!$D$6:$D$28,Barèmes!$A$6:$A$28,"Surcoût d'agilité (s) — technique",Barèmes!$B$6:$B$28,H300,Barèmes!$C$6:$C$28,IF(H300="6ème","Mixte",G300)),"à besoin",IF(AD300&gt;=SUMIFS(Barèmes!$E$6:$E$28,Barèmes!$A$6:$A$28,"Surcoût d'agilité (s) — technique",Barèmes!$B$6:$B$28,H300,Barèmes!$C$6:$C$28,IF(H300="6ème","Mixte",G300)),"fragile","satisfaisant"))))</f>
        <v/>
      </c>
      <c r="AG300" s="30" t="str">
        <f>IF(OR(AD300="",SUMPRODUCT((Barèmes!$A$6:$A$28="Surcoût d'agilité (s) — technique")*(Barèmes!$B$6:$B$28=H300)*(Barèmes!$C$6:$C$28=IF(H300="6ème","Mixte",G300)))=0),"",IF(SUMPRODUCT((Barèmes!$A$6:$A$28="Surcoût d'agilité (s) — technique")*(Barèmes!$B$6:$B$28=H300)*(Barèmes!$C$6:$C$28=IF(H300="6ème","Mixte",G300))*(Barèmes!$J$6:$J$28="+"))&gt;0,IF(AD300&lt;=SUMIFS(Barèmes!$F$6:$F$28,Barèmes!$A$6:$A$28,"Surcoût d'agilité (s) — technique",Barèmes!$B$6:$B$28,H300,Barèmes!$C$6:$C$28,IF(H300="6ème","Mixte",G300)),Barèmes!$B$2,IF(AD300&lt;=SUMIFS(Barèmes!$G$6:$G$28,Barèmes!$A$6:$A$28,"Surcoût d'agilité (s) — technique",Barèmes!$B$6:$B$28,H300,Barèmes!$C$6:$C$28,IF(H300="6ème","Mixte",G300)),Barèmes!$C$2,IF(AD300&lt;=SUMIFS(Barèmes!$H$6:$H$28,Barèmes!$A$6:$A$28,"Surcoût d'agilité (s) — technique",Barèmes!$B$6:$B$28,H300,Barèmes!$C$6:$C$28,IF(H300="6ème","Mixte",G300)),Barèmes!$D$2,IF(AD300&lt;=SUMIFS(Barèmes!$I$6:$I$28,Barèmes!$A$6:$A$28,"Surcoût d'agilité (s) — technique",Barèmes!$B$6:$B$28,H300,Barèmes!$C$6:$C$28,IF(H300="6ème","Mixte",G300)),Barèmes!$E$2,Barèmes!$F$2)))),IF(AD300&gt;=SUMIFS(Barèmes!$F$6:$F$28,Barèmes!$A$6:$A$28,"Surcoût d'agilité (s) — technique",Barèmes!$B$6:$B$28,H300,Barèmes!$C$6:$C$28,IF(H300="6ème","Mixte",G300)),Barèmes!$B$2,IF(AD300&gt;=SUMIFS(Barèmes!$G$6:$G$28,Barèmes!$A$6:$A$28,"Surcoût d'agilité (s) — technique",Barèmes!$B$6:$B$28,H300,Barèmes!$C$6:$C$28,IF(H300="6ème","Mixte",G300)),Barèmes!$C$2,IF(AD300&gt;=SUMIFS(Barèmes!$H$6:$H$28,Barèmes!$A$6:$A$28,"Surcoût d'agilité (s) — technique",Barèmes!$B$6:$B$28,H300,Barèmes!$C$6:$C$28,IF(H300="6ème","Mixte",G300)),Barèmes!$D$2,IF(AD300&gt;=SUMIFS(Barèmes!$I$6:$I$28,Barèmes!$A$6:$A$28,"Surcoût d'agilité (s) — technique",Barèmes!$B$6:$B$28,H300,Barèmes!$C$6:$C$28,IF(H300="6ème","Mixte",G300)),Barèmes!$E$2,Barèmes!$F$2))))))</f>
        <v/>
      </c>
      <c r="AH300" s="31" t="str">
        <f>IF((IF(N300="",0,1)+IF(Q300="",0,1)+IF(W300="",0,1)+IF(Z300="",0,1)+IF(AC300="",0,1))=0,"",3*IF(N300=Barèmes!$B$2,1,IF(N300=Barèmes!$C$2,2,IF(N300=Barèmes!$D$2,3,IF(N300=Barèmes!$E$2,4,IF(N300=Barèmes!$F$2,5,0)))))+3*IF(Q300=Barèmes!$B$2,1,IF(Q300=Barèmes!$C$2,2,IF(Q300=Barèmes!$D$2,3,IF(Q300=Barèmes!$E$2,4,IF(Q300=Barèmes!$F$2,5,0)))))+2*IF(W300=Barèmes!$B$2,1,IF(W300=Barèmes!$C$2,2,IF(W300=Barèmes!$D$2,3,IF(W300=Barèmes!$E$2,4,IF(W300=Barèmes!$F$2,5,0)))))+1*IF(Z300=Barèmes!$B$2,1,IF(Z300=Barèmes!$C$2,2,IF(Z300=Barèmes!$D$2,3,IF(Z300=Barèmes!$E$2,4,IF(Z300=Barèmes!$F$2,5,0)))))+1*IF(AC300=Barèmes!$B$2,1,IF(AC300=Barèmes!$C$2,2,IF(AC300=Barèmes!$D$2,3,IF(AC300=Barèmes!$E$2,4,IF(AC300=Barèmes!$F$2,5,0))))))</f>
        <v/>
      </c>
      <c r="AI300" s="31"/>
      <c r="AJ300" s="32" t="str">
        <f>IFERROR(INDEX(Croissance!$B$5:$B$604,MATCH(A300,Croissance!$A$5:$A$604,0)),"")</f>
        <v/>
      </c>
      <c r="AK300" s="32" t="str">
        <f>IFERROR(INDEX(Croissance!$C$5:$C$604,MATCH(A300,Croissance!$A$5:$A$604,0)),"")</f>
        <v/>
      </c>
      <c r="AL300" s="32" t="str">
        <f>IFERROR(INDEX(Croissance!$D$5:$D$604,MATCH(A300,Croissance!$A$5:$A$604,0)),"")</f>
        <v/>
      </c>
      <c r="AM300" s="32" t="str">
        <f>IFERROR(INDEX(Croissance!$E$5:$E$604,MATCH(A300,Croissance!$A$5:$A$604,0)),"")</f>
        <v/>
      </c>
      <c r="AO300" s="33">
        <f t="shared" si="40"/>
        <v>0</v>
      </c>
      <c r="AP300" s="33">
        <f t="shared" si="36"/>
        <v>0</v>
      </c>
      <c r="AQ300" s="33">
        <f>IF(A300="",0,IF(AND(OR('Synthèse classe'!$C$2="Tous",C300='Synthèse classe'!$C$2),OR('Synthèse classe'!$C$3="Toutes",D300='Synthèse classe'!$C$3),OR('Synthèse classe'!$C$4="Toutes",AND('Synthèse classe'!$C$4="Dernière",AP300=1),B300=IFERROR(VALUE('Synthèse classe'!$C$4),0))),1,0))</f>
        <v>0</v>
      </c>
      <c r="AR300" s="34" t="str">
        <f t="shared" si="37"/>
        <v/>
      </c>
    </row>
    <row r="301" spans="1:44" x14ac:dyDescent="0.2">
      <c r="A301" s="17" t="str">
        <f t="shared" si="33"/>
        <v/>
      </c>
      <c r="B301" s="18"/>
      <c r="C301" s="19"/>
      <c r="D301" s="19"/>
      <c r="E301" s="19"/>
      <c r="F301" s="19"/>
      <c r="G301" s="19"/>
      <c r="H301" s="17" t="str">
        <f t="shared" si="38"/>
        <v/>
      </c>
      <c r="I301" s="20"/>
      <c r="J301" s="18"/>
      <c r="K301" s="19"/>
      <c r="L301" s="21" t="str">
        <f t="shared" si="39"/>
        <v/>
      </c>
      <c r="M301" s="21" t="str">
        <f>IF(OR(J301="",SUMPRODUCT((Barèmes!$A$6:$A$28="Endurance — Luc Léger (palier)")*(Barèmes!$B$6:$B$28=H301)*(Barèmes!$C$6:$C$28=IF(H301="6ème","Mixte",G301)))=0),"",IF(SUMPRODUCT((Barèmes!$A$6:$A$28="Endurance — Luc Léger (palier)")*(Barèmes!$B$6:$B$28=H301)*(Barèmes!$C$6:$C$28=IF(H301="6ème","Mixte",G301))*(Barèmes!$J$6:$J$28="+"))&gt;0,IF(J301&lt;=SUMIFS(Barèmes!$D$6:$D$28,Barèmes!$A$6:$A$28,"Endurance — Luc Léger (palier)",Barèmes!$B$6:$B$28,H301,Barèmes!$C$6:$C$28,IF(H301="6ème","Mixte",G301)),"à besoin",IF(J301&lt;=SUMIFS(Barèmes!$E$6:$E$28,Barèmes!$A$6:$A$28,"Endurance — Luc Léger (palier)",Barèmes!$B$6:$B$28,H301,Barèmes!$C$6:$C$28,IF(H301="6ème","Mixte",G301)),"fragile","satisfaisant")),IF(J301&gt;=SUMIFS(Barèmes!$D$6:$D$28,Barèmes!$A$6:$A$28,"Endurance — Luc Léger (palier)",Barèmes!$B$6:$B$28,H301,Barèmes!$C$6:$C$28,IF(H301="6ème","Mixte",G301)),"à besoin",IF(J301&gt;=SUMIFS(Barèmes!$E$6:$E$28,Barèmes!$A$6:$A$28,"Endurance — Luc Léger (palier)",Barèmes!$B$6:$B$28,H301,Barèmes!$C$6:$C$28,IF(H301="6ème","Mixte",G301)),"fragile","satisfaisant"))))</f>
        <v/>
      </c>
      <c r="N301" s="21" t="str">
        <f>IF(OR(J301="",SUMPRODUCT((Barèmes!$A$6:$A$28="Endurance — Luc Léger (palier)")*(Barèmes!$B$6:$B$28=H301)*(Barèmes!$C$6:$C$28=IF(H301="6ème","Mixte",G301)))=0),"",IF(SUMPRODUCT((Barèmes!$A$6:$A$28="Endurance — Luc Léger (palier)")*(Barèmes!$B$6:$B$28=H301)*(Barèmes!$C$6:$C$28=IF(H301="6ème","Mixte",G301))*(Barèmes!$J$6:$J$28="+"))&gt;0,IF(J301&lt;=SUMIFS(Barèmes!$F$6:$F$28,Barèmes!$A$6:$A$28,"Endurance — Luc Léger (palier)",Barèmes!$B$6:$B$28,H301,Barèmes!$C$6:$C$28,IF(H301="6ème","Mixte",G301)),Barèmes!$B$2,IF(J301&lt;=SUMIFS(Barèmes!$G$6:$G$28,Barèmes!$A$6:$A$28,"Endurance — Luc Léger (palier)",Barèmes!$B$6:$B$28,H301,Barèmes!$C$6:$C$28,IF(H301="6ème","Mixte",G301)),Barèmes!$C$2,IF(J301&lt;=SUMIFS(Barèmes!$H$6:$H$28,Barèmes!$A$6:$A$28,"Endurance — Luc Léger (palier)",Barèmes!$B$6:$B$28,H301,Barèmes!$C$6:$C$28,IF(H301="6ème","Mixte",G301)),Barèmes!$D$2,IF(J301&lt;=SUMIFS(Barèmes!$I$6:$I$28,Barèmes!$A$6:$A$28,"Endurance — Luc Léger (palier)",Barèmes!$B$6:$B$28,H301,Barèmes!$C$6:$C$28,IF(H301="6ème","Mixte",G301)),Barèmes!$E$2,Barèmes!$F$2)))),IF(J301&gt;=SUMIFS(Barèmes!$F$6:$F$28,Barèmes!$A$6:$A$28,"Endurance — Luc Léger (palier)",Barèmes!$B$6:$B$28,H301,Barèmes!$C$6:$C$28,IF(H301="6ème","Mixte",G301)),Barèmes!$B$2,IF(J301&gt;=SUMIFS(Barèmes!$G$6:$G$28,Barèmes!$A$6:$A$28,"Endurance — Luc Léger (palier)",Barèmes!$B$6:$B$28,H301,Barèmes!$C$6:$C$28,IF(H301="6ème","Mixte",G301)),Barèmes!$C$2,IF(J301&gt;=SUMIFS(Barèmes!$H$6:$H$28,Barèmes!$A$6:$A$28,"Endurance — Luc Léger (palier)",Barèmes!$B$6:$B$28,H301,Barèmes!$C$6:$C$28,IF(H301="6ème","Mixte",G301)),Barèmes!$D$2,IF(J301&gt;=SUMIFS(Barèmes!$I$6:$I$28,Barèmes!$A$6:$A$28,"Endurance — Luc Léger (palier)",Barèmes!$B$6:$B$28,H301,Barèmes!$C$6:$C$28,IF(H301="6ème","Mixte",G301)),Barèmes!$E$2,Barèmes!$F$2))))))</f>
        <v/>
      </c>
      <c r="O301" s="22"/>
      <c r="P301" s="23" t="str">
        <f>IF(OR(O301="",SUMPRODUCT((Barèmes!$A$6:$A$28="Force bas du corps — Saut en longueur (m)")*(Barèmes!$B$6:$B$28=H301)*(Barèmes!$C$6:$C$28=IF(H301="6ème","Mixte",G301)))=0),"",IF(SUMPRODUCT((Barèmes!$A$6:$A$28="Force bas du corps — Saut en longueur (m)")*(Barèmes!$B$6:$B$28=H301)*(Barèmes!$C$6:$C$28=IF(H301="6ème","Mixte",G301))*(Barèmes!$J$6:$J$28="+"))&gt;0,IF(O301&lt;=SUMIFS(Barèmes!$D$6:$D$28,Barèmes!$A$6:$A$28,"Force bas du corps — Saut en longueur (m)",Barèmes!$B$6:$B$28,H301,Barèmes!$C$6:$C$28,IF(H301="6ème","Mixte",G301)),"à besoin",IF(O301&lt;=SUMIFS(Barèmes!$E$6:$E$28,Barèmes!$A$6:$A$28,"Force bas du corps — Saut en longueur (m)",Barèmes!$B$6:$B$28,H301,Barèmes!$C$6:$C$28,IF(H301="6ème","Mixte",G301)),"fragile","satisfaisant")),IF(O301&gt;=SUMIFS(Barèmes!$D$6:$D$28,Barèmes!$A$6:$A$28,"Force bas du corps — Saut en longueur (m)",Barèmes!$B$6:$B$28,H301,Barèmes!$C$6:$C$28,IF(H301="6ème","Mixte",G301)),"à besoin",IF(O301&gt;=SUMIFS(Barèmes!$E$6:$E$28,Barèmes!$A$6:$A$28,"Force bas du corps — Saut en longueur (m)",Barèmes!$B$6:$B$28,H301,Barèmes!$C$6:$C$28,IF(H301="6ème","Mixte",G301)),"fragile","satisfaisant"))))</f>
        <v/>
      </c>
      <c r="Q301" s="23" t="str">
        <f>IF(OR(O301="",SUMPRODUCT((Barèmes!$A$6:$A$28="Force bas du corps — Saut en longueur (m)")*(Barèmes!$B$6:$B$28=H301)*(Barèmes!$C$6:$C$28=IF(H301="6ème","Mixte",G301)))=0),"",IF(SUMPRODUCT((Barèmes!$A$6:$A$28="Force bas du corps — Saut en longueur (m)")*(Barèmes!$B$6:$B$28=H301)*(Barèmes!$C$6:$C$28=IF(H301="6ème","Mixte",G301))*(Barèmes!$J$6:$J$28="+"))&gt;0,IF(O301&lt;=SUMIFS(Barèmes!$F$6:$F$28,Barèmes!$A$6:$A$28,"Force bas du corps — Saut en longueur (m)",Barèmes!$B$6:$B$28,H301,Barèmes!$C$6:$C$28,IF(H301="6ème","Mixte",G301)),Barèmes!$B$2,IF(O301&lt;=SUMIFS(Barèmes!$G$6:$G$28,Barèmes!$A$6:$A$28,"Force bas du corps — Saut en longueur (m)",Barèmes!$B$6:$B$28,H301,Barèmes!$C$6:$C$28,IF(H301="6ème","Mixte",G301)),Barèmes!$C$2,IF(O301&lt;=SUMIFS(Barèmes!$H$6:$H$28,Barèmes!$A$6:$A$28,"Force bas du corps — Saut en longueur (m)",Barèmes!$B$6:$B$28,H301,Barèmes!$C$6:$C$28,IF(H301="6ème","Mixte",G301)),Barèmes!$D$2,IF(O301&lt;=SUMIFS(Barèmes!$I$6:$I$28,Barèmes!$A$6:$A$28,"Force bas du corps — Saut en longueur (m)",Barèmes!$B$6:$B$28,H301,Barèmes!$C$6:$C$28,IF(H301="6ème","Mixte",G301)),Barèmes!$E$2,Barèmes!$F$2)))),IF(O301&gt;=SUMIFS(Barèmes!$F$6:$F$28,Barèmes!$A$6:$A$28,"Force bas du corps — Saut en longueur (m)",Barèmes!$B$6:$B$28,H301,Barèmes!$C$6:$C$28,IF(H301="6ème","Mixte",G301)),Barèmes!$B$2,IF(O301&gt;=SUMIFS(Barèmes!$G$6:$G$28,Barèmes!$A$6:$A$28,"Force bas du corps — Saut en longueur (m)",Barèmes!$B$6:$B$28,H301,Barèmes!$C$6:$C$28,IF(H301="6ème","Mixte",G301)),Barèmes!$C$2,IF(O301&gt;=SUMIFS(Barèmes!$H$6:$H$28,Barèmes!$A$6:$A$28,"Force bas du corps — Saut en longueur (m)",Barèmes!$B$6:$B$28,H301,Barèmes!$C$6:$C$28,IF(H301="6ème","Mixte",G301)),Barèmes!$D$2,IF(O301&gt;=SUMIFS(Barèmes!$I$6:$I$28,Barèmes!$A$6:$A$28,"Force bas du corps — Saut en longueur (m)",Barèmes!$B$6:$B$28,H301,Barèmes!$C$6:$C$28,IF(H301="6ème","Mixte",G301)),Barèmes!$E$2,Barèmes!$F$2))))))</f>
        <v/>
      </c>
      <c r="R301" s="22"/>
      <c r="S301" s="24" t="str">
        <f>IF(OR(R301="",SUMPRODUCT((Barèmes!$A$6:$A$28="Vitesse — 30 m (s)")*(Barèmes!$B$6:$B$28=H301)*(Barèmes!$C$6:$C$28=IF(H301="6ème","Mixte",G301)))=0),"",IF(SUMPRODUCT((Barèmes!$A$6:$A$28="Vitesse — 30 m (s)")*(Barèmes!$B$6:$B$28=H301)*(Barèmes!$C$6:$C$28=IF(H301="6ème","Mixte",G301))*(Barèmes!$J$6:$J$28="+"))&gt;0,IF(R301&lt;=SUMIFS(Barèmes!$D$6:$D$28,Barèmes!$A$6:$A$28,"Vitesse — 30 m (s)",Barèmes!$B$6:$B$28,H301,Barèmes!$C$6:$C$28,IF(H301="6ème","Mixte",G301)),"à besoin",IF(R301&lt;=SUMIFS(Barèmes!$E$6:$E$28,Barèmes!$A$6:$A$28,"Vitesse — 30 m (s)",Barèmes!$B$6:$B$28,H301,Barèmes!$C$6:$C$28,IF(H301="6ème","Mixte",G301)),"fragile","satisfaisant")),IF(R301&gt;=SUMIFS(Barèmes!$D$6:$D$28,Barèmes!$A$6:$A$28,"Vitesse — 30 m (s)",Barèmes!$B$6:$B$28,H301,Barèmes!$C$6:$C$28,IF(H301="6ème","Mixte",G301)),"à besoin",IF(R301&gt;=SUMIFS(Barèmes!$E$6:$E$28,Barèmes!$A$6:$A$28,"Vitesse — 30 m (s)",Barèmes!$B$6:$B$28,H301,Barèmes!$C$6:$C$28,IF(H301="6ème","Mixte",G301)),"fragile","satisfaisant"))))</f>
        <v/>
      </c>
      <c r="T301" s="24" t="str">
        <f>IF(OR(R301="",SUMPRODUCT((Barèmes!$A$6:$A$28="Vitesse — 30 m (s)")*(Barèmes!$B$6:$B$28=H301)*(Barèmes!$C$6:$C$28=IF(H301="6ème","Mixte",G301)))=0),"",IF(SUMPRODUCT((Barèmes!$A$6:$A$28="Vitesse — 30 m (s)")*(Barèmes!$B$6:$B$28=H301)*(Barèmes!$C$6:$C$28=IF(H301="6ème","Mixte",G301))*(Barèmes!$J$6:$J$28="+"))&gt;0,IF(R301&lt;=SUMIFS(Barèmes!$F$6:$F$28,Barèmes!$A$6:$A$28,"Vitesse — 30 m (s)",Barèmes!$B$6:$B$28,H301,Barèmes!$C$6:$C$28,IF(H301="6ème","Mixte",G301)),Barèmes!$B$2,IF(R301&lt;=SUMIFS(Barèmes!$G$6:$G$28,Barèmes!$A$6:$A$28,"Vitesse — 30 m (s)",Barèmes!$B$6:$B$28,H301,Barèmes!$C$6:$C$28,IF(H301="6ème","Mixte",G301)),Barèmes!$C$2,IF(R301&lt;=SUMIFS(Barèmes!$H$6:$H$28,Barèmes!$A$6:$A$28,"Vitesse — 30 m (s)",Barèmes!$B$6:$B$28,H301,Barèmes!$C$6:$C$28,IF(H301="6ème","Mixte",G301)),Barèmes!$D$2,IF(R301&lt;=SUMIFS(Barèmes!$I$6:$I$28,Barèmes!$A$6:$A$28,"Vitesse — 30 m (s)",Barèmes!$B$6:$B$28,H301,Barèmes!$C$6:$C$28,IF(H301="6ème","Mixte",G301)),Barèmes!$E$2,Barèmes!$F$2)))),IF(R301&gt;=SUMIFS(Barèmes!$F$6:$F$28,Barèmes!$A$6:$A$28,"Vitesse — 30 m (s)",Barèmes!$B$6:$B$28,H301,Barèmes!$C$6:$C$28,IF(H301="6ème","Mixte",G301)),Barèmes!$B$2,IF(R301&gt;=SUMIFS(Barèmes!$G$6:$G$28,Barèmes!$A$6:$A$28,"Vitesse — 30 m (s)",Barèmes!$B$6:$B$28,H301,Barèmes!$C$6:$C$28,IF(H301="6ème","Mixte",G301)),Barèmes!$C$2,IF(R301&gt;=SUMIFS(Barèmes!$H$6:$H$28,Barèmes!$A$6:$A$28,"Vitesse — 30 m (s)",Barèmes!$B$6:$B$28,H301,Barèmes!$C$6:$C$28,IF(H301="6ème","Mixte",G301)),Barèmes!$D$2,IF(R301&gt;=SUMIFS(Barèmes!$I$6:$I$28,Barèmes!$A$6:$A$28,"Vitesse — 30 m (s)",Barèmes!$B$6:$B$28,H301,Barèmes!$C$6:$C$28,IF(H301="6ème","Mixte",G301)),Barèmes!$E$2,Barèmes!$F$2))))))</f>
        <v/>
      </c>
      <c r="U301" s="22"/>
      <c r="V301" s="25" t="str">
        <f>IF(OR(U301="",SUMPRODUCT((Barèmes!$A$6:$A$28="Vitesse — 50 m (s)")*(Barèmes!$B$6:$B$28=H301)*(Barèmes!$C$6:$C$28=IF(H301="6ème","Mixte",G301)))=0),"",IF(SUMPRODUCT((Barèmes!$A$6:$A$28="Vitesse — 50 m (s)")*(Barèmes!$B$6:$B$28=H301)*(Barèmes!$C$6:$C$28=IF(H301="6ème","Mixte",G301))*(Barèmes!$J$6:$J$28="+"))&gt;0,IF(U301&lt;=SUMIFS(Barèmes!$D$6:$D$28,Barèmes!$A$6:$A$28,"Vitesse — 50 m (s)",Barèmes!$B$6:$B$28,H301,Barèmes!$C$6:$C$28,IF(H301="6ème","Mixte",G301)),"à besoin",IF(U301&lt;=SUMIFS(Barèmes!$E$6:$E$28,Barèmes!$A$6:$A$28,"Vitesse — 50 m (s)",Barèmes!$B$6:$B$28,H301,Barèmes!$C$6:$C$28,IF(H301="6ème","Mixte",G301)),"fragile","satisfaisant")),IF(U301&gt;=SUMIFS(Barèmes!$D$6:$D$28,Barèmes!$A$6:$A$28,"Vitesse — 50 m (s)",Barèmes!$B$6:$B$28,H301,Barèmes!$C$6:$C$28,IF(H301="6ème","Mixte",G301)),"à besoin",IF(U301&gt;=SUMIFS(Barèmes!$E$6:$E$28,Barèmes!$A$6:$A$28,"Vitesse — 50 m (s)",Barèmes!$B$6:$B$28,H301,Barèmes!$C$6:$C$28,IF(H301="6ème","Mixte",G301)),"fragile","satisfaisant"))))</f>
        <v/>
      </c>
      <c r="W301" s="25" t="str">
        <f>IF(OR(U301="",SUMPRODUCT((Barèmes!$A$6:$A$28="Vitesse — 50 m (s)")*(Barèmes!$B$6:$B$28=H301)*(Barèmes!$C$6:$C$28=IF(H301="6ème","Mixte",G301)))=0),"",IF(SUMPRODUCT((Barèmes!$A$6:$A$28="Vitesse — 50 m (s)")*(Barèmes!$B$6:$B$28=H301)*(Barèmes!$C$6:$C$28=IF(H301="6ème","Mixte",G301))*(Barèmes!$J$6:$J$28="+"))&gt;0,IF(U301&lt;=SUMIFS(Barèmes!$F$6:$F$28,Barèmes!$A$6:$A$28,"Vitesse — 50 m (s)",Barèmes!$B$6:$B$28,H301,Barèmes!$C$6:$C$28,IF(H301="6ème","Mixte",G301)),Barèmes!$B$2,IF(U301&lt;=SUMIFS(Barèmes!$G$6:$G$28,Barèmes!$A$6:$A$28,"Vitesse — 50 m (s)",Barèmes!$B$6:$B$28,H301,Barèmes!$C$6:$C$28,IF(H301="6ème","Mixte",G301)),Barèmes!$C$2,IF(U301&lt;=SUMIFS(Barèmes!$H$6:$H$28,Barèmes!$A$6:$A$28,"Vitesse — 50 m (s)",Barèmes!$B$6:$B$28,H301,Barèmes!$C$6:$C$28,IF(H301="6ème","Mixte",G301)),Barèmes!$D$2,IF(U301&lt;=SUMIFS(Barèmes!$I$6:$I$28,Barèmes!$A$6:$A$28,"Vitesse — 50 m (s)",Barèmes!$B$6:$B$28,H301,Barèmes!$C$6:$C$28,IF(H301="6ème","Mixte",G301)),Barèmes!$E$2,Barèmes!$F$2)))),IF(U301&gt;=SUMIFS(Barèmes!$F$6:$F$28,Barèmes!$A$6:$A$28,"Vitesse — 50 m (s)",Barèmes!$B$6:$B$28,H301,Barèmes!$C$6:$C$28,IF(H301="6ème","Mixte",G301)),Barèmes!$B$2,IF(U301&gt;=SUMIFS(Barèmes!$G$6:$G$28,Barèmes!$A$6:$A$28,"Vitesse — 50 m (s)",Barèmes!$B$6:$B$28,H301,Barèmes!$C$6:$C$28,IF(H301="6ème","Mixte",G301)),Barèmes!$C$2,IF(U301&gt;=SUMIFS(Barèmes!$H$6:$H$28,Barèmes!$A$6:$A$28,"Vitesse — 50 m (s)",Barèmes!$B$6:$B$28,H301,Barèmes!$C$6:$C$28,IF(H301="6ème","Mixte",G301)),Barèmes!$D$2,IF(U301&gt;=SUMIFS(Barèmes!$I$6:$I$28,Barèmes!$A$6:$A$28,"Vitesse — 50 m (s)",Barèmes!$B$6:$B$28,H301,Barèmes!$C$6:$C$28,IF(H301="6ème","Mixte",G301)),Barèmes!$E$2,Barèmes!$F$2))))))</f>
        <v/>
      </c>
      <c r="X301" s="18"/>
      <c r="Y301" s="26" t="str" cm="1">
        <f t="array" ref="Y301">IF(OR(X301="",SUMPRODUCT((Barèmes!$A$6:$A$28="Souplesse (score 1-5)")*(Barèmes!$B$6:$B$28=H301)*(Barèmes!$C$6:$C$28=IF(H301="6ème","Mixte",G301)))=0),"",IF(SUMPRODUCT((Barèmes!$A$6:$A$28="Souplesse (score 1-5)")*(Barèmes!$B$6:$B$28=H301)*(Barèmes!$C$6:$C$28=IF(H301="6ème","Mixte",G301))*(Barèmes!$J$6:$J$28="+"))&gt;0,IF(X301&lt;=SUMIFS(Barèmes!$D$6:$D$28,Barèmes!$A$6:$A$28,"Souplesse (score 1-5)",Barèmes!$B$6:$B$28,H301,Barèmes!$C$6:$C$28,IF(H301="6ème","Mixte",G301)),"à besoin",IF(X301&lt;=SUMIFS(Barèmes!$E$6:$E$28,Barèmes!$A$6:$A$28,"Souplesse (score 1-5)",Barèmes!$B$6:$B$28,H301,Barèmes!$C$6:$C$28,IF(H301="6ème","Mixte",G301)),"fragile","satisfaisant")),IF(X301&gt;=SUMIFS(Barèmes!$D$6:$D$28,Barèmes!$A$6:$A$28,"Souplesse (score 1-5)",Barèmes!$B$6:$B$28,H301,Barèmes!$C$6:$C$28,IF(H301="6ème","Mixte",G301)),"à besoin",IF(X301&gt;=SUMIFS(Barèmes!$E$6:$E$28,Barèmes!$A$6:$A$28,"Souplesse (score 1-5)",Barèmes!$B$6:$B$28,H301,Barèmes!$C$6:$C$28,IF(H301="6ème","Mixte",G301)),"fragile","satisfaisant"))))</f>
        <v/>
      </c>
      <c r="Z301" s="26" t="str" cm="1">
        <f t="array" ref="Z301">IF(OR(X301="",SUMPRODUCT((Barèmes!$A$6:$A$28="Souplesse (score 1-5)")*(Barèmes!$B$6:$B$28=H301)*(Barèmes!$C$6:$C$28=IF(H301="6ème","Mixte",G301)))=0),"",IF(SUMPRODUCT((Barèmes!$A$6:$A$28="Souplesse (score 1-5)")*(Barèmes!$B$6:$B$28=H301)*(Barèmes!$C$6:$C$28=IF(H301="6ème","Mixte",G301))*(Barèmes!$J$6:$J$28="+"))&gt;0,IF(X301&lt;=SUMIFS(Barèmes!$F$6:$F$28,Barèmes!$A$6:$A$28,"Souplesse (score 1-5)",Barèmes!$B$6:$B$28,H301,Barèmes!$C$6:$C$28,IF(H301="6ème","Mixte",G301)),Barèmes!$B$2,IF(X301&lt;=SUMIFS(Barèmes!$G$6:$G$28,Barèmes!$A$6:$A$28,"Souplesse (score 1-5)",Barèmes!$B$6:$B$28,H301,Barèmes!$C$6:$C$28,IF(H301="6ème","Mixte",G301)),Barèmes!$C$2,IF(X301&lt;=SUMIFS(Barèmes!$H$6:$H$28,Barèmes!$A$6:$A$28,"Souplesse (score 1-5)",Barèmes!$B$6:$B$28,H301,Barèmes!$C$6:$C$28,IF(H301="6ème","Mixte",G301)),Barèmes!$D$2,IF(X301&lt;=SUMIFS(Barèmes!$I$6:$I$28,Barèmes!$A$6:$A$28,"Souplesse (score 1-5)",Barèmes!$B$6:$B$28,H301,Barèmes!$C$6:$C$28,IF(H301="6ème","Mixte",G301)),Barèmes!$E$2,Barèmes!$F$2)))),IF(X301&gt;=SUMIFS(Barèmes!$F$6:$F$28,Barèmes!$A$6:$A$28,"Souplesse (score 1-5)",Barèmes!$B$6:$B$28,H301,Barèmes!$C$6:$C$28,IF(H301="6ème","Mixte",G301)),Barèmes!$B$2,IF(X301&gt;=SUMIFS(Barèmes!$G$6:$G$28,Barèmes!$A$6:$A$28,"Souplesse (score 1-5)",Barèmes!$B$6:$B$28,H301,Barèmes!$C$6:$C$28,IF(H301="6ème","Mixte",G301)),Barèmes!$C$2,IF(X301&gt;=SUMIFS(Barèmes!$H$6:$H$28,Barèmes!$A$6:$A$28,"Souplesse (score 1-5)",Barèmes!$B$6:$B$28,H301,Barèmes!$C$6:$C$28,IF(H301="6ème","Mixte",G301)),Barèmes!$D$2,IF(X301&gt;=SUMIFS(Barèmes!$I$6:$I$28,Barèmes!$A$6:$A$28,"Souplesse (score 1-5)",Barèmes!$B$6:$B$28,H301,Barèmes!$C$6:$C$28,IF(H301="6ème","Mixte",G301)),Barèmes!$E$2,Barèmes!$F$2))))))</f>
        <v/>
      </c>
      <c r="AA301" s="22"/>
      <c r="AB301" s="27" t="str">
        <f>IF(OR(AA301="",SUMPRODUCT((Barèmes!$A$6:$A$28="Agilité — T-test 974 (s)")*(Barèmes!$B$6:$B$28=H301)*(Barèmes!$C$6:$C$28=IF(H301="6ème","Mixte",G301)))=0),"",IF(SUMPRODUCT((Barèmes!$A$6:$A$28="Agilité — T-test 974 (s)")*(Barèmes!$B$6:$B$28=H301)*(Barèmes!$C$6:$C$28=IF(H301="6ème","Mixte",G301))*(Barèmes!$J$6:$J$28="+"))&gt;0,IF(AA301&lt;=SUMIFS(Barèmes!$D$6:$D$28,Barèmes!$A$6:$A$28,"Agilité — T-test 974 (s)",Barèmes!$B$6:$B$28,H301,Barèmes!$C$6:$C$28,IF(H301="6ème","Mixte",G301)),"à besoin",IF(AA301&lt;=SUMIFS(Barèmes!$E$6:$E$28,Barèmes!$A$6:$A$28,"Agilité — T-test 974 (s)",Barèmes!$B$6:$B$28,H301,Barèmes!$C$6:$C$28,IF(H301="6ème","Mixte",G301)),"fragile","satisfaisant")),IF(AA301&gt;=SUMIFS(Barèmes!$D$6:$D$28,Barèmes!$A$6:$A$28,"Agilité — T-test 974 (s)",Barèmes!$B$6:$B$28,H301,Barèmes!$C$6:$C$28,IF(H301="6ème","Mixte",G301)),"à besoin",IF(AA301&gt;=SUMIFS(Barèmes!$E$6:$E$28,Barèmes!$A$6:$A$28,"Agilité — T-test 974 (s)",Barèmes!$B$6:$B$28,H301,Barèmes!$C$6:$C$28,IF(H301="6ème","Mixte",G301)),"fragile","satisfaisant"))))</f>
        <v/>
      </c>
      <c r="AC301" s="27" t="str">
        <f>IF(OR(AA301="",SUMPRODUCT((Barèmes!$A$6:$A$28="Agilité — T-test 974 (s)")*(Barèmes!$B$6:$B$28=H301)*(Barèmes!$C$6:$C$28=IF(H301="6ème","Mixte",G301)))=0),"",IF(SUMPRODUCT((Barèmes!$A$6:$A$28="Agilité — T-test 974 (s)")*(Barèmes!$B$6:$B$28=H301)*(Barèmes!$C$6:$C$28=IF(H301="6ème","Mixte",G301))*(Barèmes!$J$6:$J$28="+"))&gt;0,IF(AA301&lt;=SUMIFS(Barèmes!$F$6:$F$28,Barèmes!$A$6:$A$28,"Agilité — T-test 974 (s)",Barèmes!$B$6:$B$28,H301,Barèmes!$C$6:$C$28,IF(H301="6ème","Mixte",G301)),Barèmes!$B$2,IF(AA301&lt;=SUMIFS(Barèmes!$G$6:$G$28,Barèmes!$A$6:$A$28,"Agilité — T-test 974 (s)",Barèmes!$B$6:$B$28,H301,Barèmes!$C$6:$C$28,IF(H301="6ème","Mixte",G301)),Barèmes!$C$2,IF(AA301&lt;=SUMIFS(Barèmes!$H$6:$H$28,Barèmes!$A$6:$A$28,"Agilité — T-test 974 (s)",Barèmes!$B$6:$B$28,H301,Barèmes!$C$6:$C$28,IF(H301="6ème","Mixte",G301)),Barèmes!$D$2,IF(AA301&lt;=SUMIFS(Barèmes!$I$6:$I$28,Barèmes!$A$6:$A$28,"Agilité — T-test 974 (s)",Barèmes!$B$6:$B$28,H301,Barèmes!$C$6:$C$28,IF(H301="6ème","Mixte",G301)),Barèmes!$E$2,Barèmes!$F$2)))),IF(AA301&gt;=SUMIFS(Barèmes!$F$6:$F$28,Barèmes!$A$6:$A$28,"Agilité — T-test 974 (s)",Barèmes!$B$6:$B$28,H301,Barèmes!$C$6:$C$28,IF(H301="6ème","Mixte",G301)),Barèmes!$B$2,IF(AA301&gt;=SUMIFS(Barèmes!$G$6:$G$28,Barèmes!$A$6:$A$28,"Agilité — T-test 974 (s)",Barèmes!$B$6:$B$28,H301,Barèmes!$C$6:$C$28,IF(H301="6ème","Mixte",G301)),Barèmes!$C$2,IF(AA301&gt;=SUMIFS(Barèmes!$H$6:$H$28,Barèmes!$A$6:$A$28,"Agilité — T-test 974 (s)",Barèmes!$B$6:$B$28,H301,Barèmes!$C$6:$C$28,IF(H301="6ème","Mixte",G301)),Barèmes!$D$2,IF(AA301&gt;=SUMIFS(Barèmes!$I$6:$I$28,Barèmes!$A$6:$A$28,"Agilité — T-test 974 (s)",Barèmes!$B$6:$B$28,H301,Barèmes!$C$6:$C$28,IF(H301="6ème","Mixte",G301)),Barèmes!$E$2,Barèmes!$F$2))))))</f>
        <v/>
      </c>
      <c r="AD301" s="28" t="str">
        <f t="shared" si="34"/>
        <v/>
      </c>
      <c r="AE301" s="29" t="str">
        <f t="shared" si="35"/>
        <v/>
      </c>
      <c r="AF301" s="30" t="str">
        <f>IF(OR(AD301="",SUMPRODUCT((Barèmes!$A$6:$A$28="Surcoût d'agilité (s) — technique")*(Barèmes!$B$6:$B$28=H301)*(Barèmes!$C$6:$C$28=IF(H301="6ème","Mixte",G301)))=0),"",IF(SUMPRODUCT((Barèmes!$A$6:$A$28="Surcoût d'agilité (s) — technique")*(Barèmes!$B$6:$B$28=H301)*(Barèmes!$C$6:$C$28=IF(H301="6ème","Mixte",G301))*(Barèmes!$J$6:$J$28="+"))&gt;0,IF(AD301&lt;=SUMIFS(Barèmes!$D$6:$D$28,Barèmes!$A$6:$A$28,"Surcoût d'agilité (s) — technique",Barèmes!$B$6:$B$28,H301,Barèmes!$C$6:$C$28,IF(H301="6ème","Mixte",G301)),"à besoin",IF(AD301&lt;=SUMIFS(Barèmes!$E$6:$E$28,Barèmes!$A$6:$A$28,"Surcoût d'agilité (s) — technique",Barèmes!$B$6:$B$28,H301,Barèmes!$C$6:$C$28,IF(H301="6ème","Mixte",G301)),"fragile","satisfaisant")),IF(AD301&gt;=SUMIFS(Barèmes!$D$6:$D$28,Barèmes!$A$6:$A$28,"Surcoût d'agilité (s) — technique",Barèmes!$B$6:$B$28,H301,Barèmes!$C$6:$C$28,IF(H301="6ème","Mixte",G301)),"à besoin",IF(AD301&gt;=SUMIFS(Barèmes!$E$6:$E$28,Barèmes!$A$6:$A$28,"Surcoût d'agilité (s) — technique",Barèmes!$B$6:$B$28,H301,Barèmes!$C$6:$C$28,IF(H301="6ème","Mixte",G301)),"fragile","satisfaisant"))))</f>
        <v/>
      </c>
      <c r="AG301" s="30" t="str">
        <f>IF(OR(AD301="",SUMPRODUCT((Barèmes!$A$6:$A$28="Surcoût d'agilité (s) — technique")*(Barèmes!$B$6:$B$28=H301)*(Barèmes!$C$6:$C$28=IF(H301="6ème","Mixte",G301)))=0),"",IF(SUMPRODUCT((Barèmes!$A$6:$A$28="Surcoût d'agilité (s) — technique")*(Barèmes!$B$6:$B$28=H301)*(Barèmes!$C$6:$C$28=IF(H301="6ème","Mixte",G301))*(Barèmes!$J$6:$J$28="+"))&gt;0,IF(AD301&lt;=SUMIFS(Barèmes!$F$6:$F$28,Barèmes!$A$6:$A$28,"Surcoût d'agilité (s) — technique",Barèmes!$B$6:$B$28,H301,Barèmes!$C$6:$C$28,IF(H301="6ème","Mixte",G301)),Barèmes!$B$2,IF(AD301&lt;=SUMIFS(Barèmes!$G$6:$G$28,Barèmes!$A$6:$A$28,"Surcoût d'agilité (s) — technique",Barèmes!$B$6:$B$28,H301,Barèmes!$C$6:$C$28,IF(H301="6ème","Mixte",G301)),Barèmes!$C$2,IF(AD301&lt;=SUMIFS(Barèmes!$H$6:$H$28,Barèmes!$A$6:$A$28,"Surcoût d'agilité (s) — technique",Barèmes!$B$6:$B$28,H301,Barèmes!$C$6:$C$28,IF(H301="6ème","Mixte",G301)),Barèmes!$D$2,IF(AD301&lt;=SUMIFS(Barèmes!$I$6:$I$28,Barèmes!$A$6:$A$28,"Surcoût d'agilité (s) — technique",Barèmes!$B$6:$B$28,H301,Barèmes!$C$6:$C$28,IF(H301="6ème","Mixte",G301)),Barèmes!$E$2,Barèmes!$F$2)))),IF(AD301&gt;=SUMIFS(Barèmes!$F$6:$F$28,Barèmes!$A$6:$A$28,"Surcoût d'agilité (s) — technique",Barèmes!$B$6:$B$28,H301,Barèmes!$C$6:$C$28,IF(H301="6ème","Mixte",G301)),Barèmes!$B$2,IF(AD301&gt;=SUMIFS(Barèmes!$G$6:$G$28,Barèmes!$A$6:$A$28,"Surcoût d'agilité (s) — technique",Barèmes!$B$6:$B$28,H301,Barèmes!$C$6:$C$28,IF(H301="6ème","Mixte",G301)),Barèmes!$C$2,IF(AD301&gt;=SUMIFS(Barèmes!$H$6:$H$28,Barèmes!$A$6:$A$28,"Surcoût d'agilité (s) — technique",Barèmes!$B$6:$B$28,H301,Barèmes!$C$6:$C$28,IF(H301="6ème","Mixte",G301)),Barèmes!$D$2,IF(AD301&gt;=SUMIFS(Barèmes!$I$6:$I$28,Barèmes!$A$6:$A$28,"Surcoût d'agilité (s) — technique",Barèmes!$B$6:$B$28,H301,Barèmes!$C$6:$C$28,IF(H301="6ème","Mixte",G301)),Barèmes!$E$2,Barèmes!$F$2))))))</f>
        <v/>
      </c>
      <c r="AH301" s="31" t="str">
        <f>IF((IF(N301="",0,1)+IF(Q301="",0,1)+IF(W301="",0,1)+IF(Z301="",0,1)+IF(AC301="",0,1))=0,"",3*IF(N301=Barèmes!$B$2,1,IF(N301=Barèmes!$C$2,2,IF(N301=Barèmes!$D$2,3,IF(N301=Barèmes!$E$2,4,IF(N301=Barèmes!$F$2,5,0)))))+3*IF(Q301=Barèmes!$B$2,1,IF(Q301=Barèmes!$C$2,2,IF(Q301=Barèmes!$D$2,3,IF(Q301=Barèmes!$E$2,4,IF(Q301=Barèmes!$F$2,5,0)))))+2*IF(W301=Barèmes!$B$2,1,IF(W301=Barèmes!$C$2,2,IF(W301=Barèmes!$D$2,3,IF(W301=Barèmes!$E$2,4,IF(W301=Barèmes!$F$2,5,0)))))+1*IF(Z301=Barèmes!$B$2,1,IF(Z301=Barèmes!$C$2,2,IF(Z301=Barèmes!$D$2,3,IF(Z301=Barèmes!$E$2,4,IF(Z301=Barèmes!$F$2,5,0)))))+1*IF(AC301=Barèmes!$B$2,1,IF(AC301=Barèmes!$C$2,2,IF(AC301=Barèmes!$D$2,3,IF(AC301=Barèmes!$E$2,4,IF(AC301=Barèmes!$F$2,5,0))))))</f>
        <v/>
      </c>
      <c r="AI301" s="31"/>
      <c r="AJ301" s="32" t="str">
        <f>IFERROR(INDEX(Croissance!$B$5:$B$604,MATCH(A301,Croissance!$A$5:$A$604,0)),"")</f>
        <v/>
      </c>
      <c r="AK301" s="32" t="str">
        <f>IFERROR(INDEX(Croissance!$C$5:$C$604,MATCH(A301,Croissance!$A$5:$A$604,0)),"")</f>
        <v/>
      </c>
      <c r="AL301" s="32" t="str">
        <f>IFERROR(INDEX(Croissance!$D$5:$D$604,MATCH(A301,Croissance!$A$5:$A$604,0)),"")</f>
        <v/>
      </c>
      <c r="AM301" s="32" t="str">
        <f>IFERROR(INDEX(Croissance!$E$5:$E$604,MATCH(A301,Croissance!$A$5:$A$604,0)),"")</f>
        <v/>
      </c>
      <c r="AO301" s="33">
        <f t="shared" si="40"/>
        <v>0</v>
      </c>
      <c r="AP301" s="33">
        <f t="shared" si="36"/>
        <v>0</v>
      </c>
      <c r="AQ301" s="33">
        <f>IF(A301="",0,IF(AND(OR('Synthèse classe'!$C$2="Tous",C301='Synthèse classe'!$C$2),OR('Synthèse classe'!$C$3="Toutes",D301='Synthèse classe'!$C$3),OR('Synthèse classe'!$C$4="Toutes",AND('Synthèse classe'!$C$4="Dernière",AP301=1),B301=IFERROR(VALUE('Synthèse classe'!$C$4),0))),1,0))</f>
        <v>0</v>
      </c>
      <c r="AR301" s="34" t="str">
        <f t="shared" si="37"/>
        <v/>
      </c>
    </row>
    <row r="302" spans="1:44" x14ac:dyDescent="0.2">
      <c r="A302" s="17" t="str">
        <f t="shared" si="33"/>
        <v/>
      </c>
      <c r="B302" s="18"/>
      <c r="C302" s="19"/>
      <c r="D302" s="19"/>
      <c r="E302" s="19"/>
      <c r="F302" s="19"/>
      <c r="G302" s="19"/>
      <c r="H302" s="17" t="str">
        <f t="shared" si="38"/>
        <v/>
      </c>
      <c r="I302" s="20"/>
      <c r="J302" s="18"/>
      <c r="K302" s="19"/>
      <c r="L302" s="21" t="str">
        <f t="shared" si="39"/>
        <v/>
      </c>
      <c r="M302" s="21" t="str">
        <f>IF(OR(J302="",SUMPRODUCT((Barèmes!$A$6:$A$28="Endurance — Luc Léger (palier)")*(Barèmes!$B$6:$B$28=H302)*(Barèmes!$C$6:$C$28=IF(H302="6ème","Mixte",G302)))=0),"",IF(SUMPRODUCT((Barèmes!$A$6:$A$28="Endurance — Luc Léger (palier)")*(Barèmes!$B$6:$B$28=H302)*(Barèmes!$C$6:$C$28=IF(H302="6ème","Mixte",G302))*(Barèmes!$J$6:$J$28="+"))&gt;0,IF(J302&lt;=SUMIFS(Barèmes!$D$6:$D$28,Barèmes!$A$6:$A$28,"Endurance — Luc Léger (palier)",Barèmes!$B$6:$B$28,H302,Barèmes!$C$6:$C$28,IF(H302="6ème","Mixte",G302)),"à besoin",IF(J302&lt;=SUMIFS(Barèmes!$E$6:$E$28,Barèmes!$A$6:$A$28,"Endurance — Luc Léger (palier)",Barèmes!$B$6:$B$28,H302,Barèmes!$C$6:$C$28,IF(H302="6ème","Mixte",G302)),"fragile","satisfaisant")),IF(J302&gt;=SUMIFS(Barèmes!$D$6:$D$28,Barèmes!$A$6:$A$28,"Endurance — Luc Léger (palier)",Barèmes!$B$6:$B$28,H302,Barèmes!$C$6:$C$28,IF(H302="6ème","Mixte",G302)),"à besoin",IF(J302&gt;=SUMIFS(Barèmes!$E$6:$E$28,Barèmes!$A$6:$A$28,"Endurance — Luc Léger (palier)",Barèmes!$B$6:$B$28,H302,Barèmes!$C$6:$C$28,IF(H302="6ème","Mixte",G302)),"fragile","satisfaisant"))))</f>
        <v/>
      </c>
      <c r="N302" s="21" t="str">
        <f>IF(OR(J302="",SUMPRODUCT((Barèmes!$A$6:$A$28="Endurance — Luc Léger (palier)")*(Barèmes!$B$6:$B$28=H302)*(Barèmes!$C$6:$C$28=IF(H302="6ème","Mixte",G302)))=0),"",IF(SUMPRODUCT((Barèmes!$A$6:$A$28="Endurance — Luc Léger (palier)")*(Barèmes!$B$6:$B$28=H302)*(Barèmes!$C$6:$C$28=IF(H302="6ème","Mixte",G302))*(Barèmes!$J$6:$J$28="+"))&gt;0,IF(J302&lt;=SUMIFS(Barèmes!$F$6:$F$28,Barèmes!$A$6:$A$28,"Endurance — Luc Léger (palier)",Barèmes!$B$6:$B$28,H302,Barèmes!$C$6:$C$28,IF(H302="6ème","Mixte",G302)),Barèmes!$B$2,IF(J302&lt;=SUMIFS(Barèmes!$G$6:$G$28,Barèmes!$A$6:$A$28,"Endurance — Luc Léger (palier)",Barèmes!$B$6:$B$28,H302,Barèmes!$C$6:$C$28,IF(H302="6ème","Mixte",G302)),Barèmes!$C$2,IF(J302&lt;=SUMIFS(Barèmes!$H$6:$H$28,Barèmes!$A$6:$A$28,"Endurance — Luc Léger (palier)",Barèmes!$B$6:$B$28,H302,Barèmes!$C$6:$C$28,IF(H302="6ème","Mixte",G302)),Barèmes!$D$2,IF(J302&lt;=SUMIFS(Barèmes!$I$6:$I$28,Barèmes!$A$6:$A$28,"Endurance — Luc Léger (palier)",Barèmes!$B$6:$B$28,H302,Barèmes!$C$6:$C$28,IF(H302="6ème","Mixte",G302)),Barèmes!$E$2,Barèmes!$F$2)))),IF(J302&gt;=SUMIFS(Barèmes!$F$6:$F$28,Barèmes!$A$6:$A$28,"Endurance — Luc Léger (palier)",Barèmes!$B$6:$B$28,H302,Barèmes!$C$6:$C$28,IF(H302="6ème","Mixte",G302)),Barèmes!$B$2,IF(J302&gt;=SUMIFS(Barèmes!$G$6:$G$28,Barèmes!$A$6:$A$28,"Endurance — Luc Léger (palier)",Barèmes!$B$6:$B$28,H302,Barèmes!$C$6:$C$28,IF(H302="6ème","Mixte",G302)),Barèmes!$C$2,IF(J302&gt;=SUMIFS(Barèmes!$H$6:$H$28,Barèmes!$A$6:$A$28,"Endurance — Luc Léger (palier)",Barèmes!$B$6:$B$28,H302,Barèmes!$C$6:$C$28,IF(H302="6ème","Mixte",G302)),Barèmes!$D$2,IF(J302&gt;=SUMIFS(Barèmes!$I$6:$I$28,Barèmes!$A$6:$A$28,"Endurance — Luc Léger (palier)",Barèmes!$B$6:$B$28,H302,Barèmes!$C$6:$C$28,IF(H302="6ème","Mixte",G302)),Barèmes!$E$2,Barèmes!$F$2))))))</f>
        <v/>
      </c>
      <c r="O302" s="22"/>
      <c r="P302" s="23" t="str">
        <f>IF(OR(O302="",SUMPRODUCT((Barèmes!$A$6:$A$28="Force bas du corps — Saut en longueur (m)")*(Barèmes!$B$6:$B$28=H302)*(Barèmes!$C$6:$C$28=IF(H302="6ème","Mixte",G302)))=0),"",IF(SUMPRODUCT((Barèmes!$A$6:$A$28="Force bas du corps — Saut en longueur (m)")*(Barèmes!$B$6:$B$28=H302)*(Barèmes!$C$6:$C$28=IF(H302="6ème","Mixte",G302))*(Barèmes!$J$6:$J$28="+"))&gt;0,IF(O302&lt;=SUMIFS(Barèmes!$D$6:$D$28,Barèmes!$A$6:$A$28,"Force bas du corps — Saut en longueur (m)",Barèmes!$B$6:$B$28,H302,Barèmes!$C$6:$C$28,IF(H302="6ème","Mixte",G302)),"à besoin",IF(O302&lt;=SUMIFS(Barèmes!$E$6:$E$28,Barèmes!$A$6:$A$28,"Force bas du corps — Saut en longueur (m)",Barèmes!$B$6:$B$28,H302,Barèmes!$C$6:$C$28,IF(H302="6ème","Mixte",G302)),"fragile","satisfaisant")),IF(O302&gt;=SUMIFS(Barèmes!$D$6:$D$28,Barèmes!$A$6:$A$28,"Force bas du corps — Saut en longueur (m)",Barèmes!$B$6:$B$28,H302,Barèmes!$C$6:$C$28,IF(H302="6ème","Mixte",G302)),"à besoin",IF(O302&gt;=SUMIFS(Barèmes!$E$6:$E$28,Barèmes!$A$6:$A$28,"Force bas du corps — Saut en longueur (m)",Barèmes!$B$6:$B$28,H302,Barèmes!$C$6:$C$28,IF(H302="6ème","Mixte",G302)),"fragile","satisfaisant"))))</f>
        <v/>
      </c>
      <c r="Q302" s="23" t="str">
        <f>IF(OR(O302="",SUMPRODUCT((Barèmes!$A$6:$A$28="Force bas du corps — Saut en longueur (m)")*(Barèmes!$B$6:$B$28=H302)*(Barèmes!$C$6:$C$28=IF(H302="6ème","Mixte",G302)))=0),"",IF(SUMPRODUCT((Barèmes!$A$6:$A$28="Force bas du corps — Saut en longueur (m)")*(Barèmes!$B$6:$B$28=H302)*(Barèmes!$C$6:$C$28=IF(H302="6ème","Mixte",G302))*(Barèmes!$J$6:$J$28="+"))&gt;0,IF(O302&lt;=SUMIFS(Barèmes!$F$6:$F$28,Barèmes!$A$6:$A$28,"Force bas du corps — Saut en longueur (m)",Barèmes!$B$6:$B$28,H302,Barèmes!$C$6:$C$28,IF(H302="6ème","Mixte",G302)),Barèmes!$B$2,IF(O302&lt;=SUMIFS(Barèmes!$G$6:$G$28,Barèmes!$A$6:$A$28,"Force bas du corps — Saut en longueur (m)",Barèmes!$B$6:$B$28,H302,Barèmes!$C$6:$C$28,IF(H302="6ème","Mixte",G302)),Barèmes!$C$2,IF(O302&lt;=SUMIFS(Barèmes!$H$6:$H$28,Barèmes!$A$6:$A$28,"Force bas du corps — Saut en longueur (m)",Barèmes!$B$6:$B$28,H302,Barèmes!$C$6:$C$28,IF(H302="6ème","Mixte",G302)),Barèmes!$D$2,IF(O302&lt;=SUMIFS(Barèmes!$I$6:$I$28,Barèmes!$A$6:$A$28,"Force bas du corps — Saut en longueur (m)",Barèmes!$B$6:$B$28,H302,Barèmes!$C$6:$C$28,IF(H302="6ème","Mixte",G302)),Barèmes!$E$2,Barèmes!$F$2)))),IF(O302&gt;=SUMIFS(Barèmes!$F$6:$F$28,Barèmes!$A$6:$A$28,"Force bas du corps — Saut en longueur (m)",Barèmes!$B$6:$B$28,H302,Barèmes!$C$6:$C$28,IF(H302="6ème","Mixte",G302)),Barèmes!$B$2,IF(O302&gt;=SUMIFS(Barèmes!$G$6:$G$28,Barèmes!$A$6:$A$28,"Force bas du corps — Saut en longueur (m)",Barèmes!$B$6:$B$28,H302,Barèmes!$C$6:$C$28,IF(H302="6ème","Mixte",G302)),Barèmes!$C$2,IF(O302&gt;=SUMIFS(Barèmes!$H$6:$H$28,Barèmes!$A$6:$A$28,"Force bas du corps — Saut en longueur (m)",Barèmes!$B$6:$B$28,H302,Barèmes!$C$6:$C$28,IF(H302="6ème","Mixte",G302)),Barèmes!$D$2,IF(O302&gt;=SUMIFS(Barèmes!$I$6:$I$28,Barèmes!$A$6:$A$28,"Force bas du corps — Saut en longueur (m)",Barèmes!$B$6:$B$28,H302,Barèmes!$C$6:$C$28,IF(H302="6ème","Mixte",G302)),Barèmes!$E$2,Barèmes!$F$2))))))</f>
        <v/>
      </c>
      <c r="R302" s="22"/>
      <c r="S302" s="24" t="str">
        <f>IF(OR(R302="",SUMPRODUCT((Barèmes!$A$6:$A$28="Vitesse — 30 m (s)")*(Barèmes!$B$6:$B$28=H302)*(Barèmes!$C$6:$C$28=IF(H302="6ème","Mixte",G302)))=0),"",IF(SUMPRODUCT((Barèmes!$A$6:$A$28="Vitesse — 30 m (s)")*(Barèmes!$B$6:$B$28=H302)*(Barèmes!$C$6:$C$28=IF(H302="6ème","Mixte",G302))*(Barèmes!$J$6:$J$28="+"))&gt;0,IF(R302&lt;=SUMIFS(Barèmes!$D$6:$D$28,Barèmes!$A$6:$A$28,"Vitesse — 30 m (s)",Barèmes!$B$6:$B$28,H302,Barèmes!$C$6:$C$28,IF(H302="6ème","Mixte",G302)),"à besoin",IF(R302&lt;=SUMIFS(Barèmes!$E$6:$E$28,Barèmes!$A$6:$A$28,"Vitesse — 30 m (s)",Barèmes!$B$6:$B$28,H302,Barèmes!$C$6:$C$28,IF(H302="6ème","Mixte",G302)),"fragile","satisfaisant")),IF(R302&gt;=SUMIFS(Barèmes!$D$6:$D$28,Barèmes!$A$6:$A$28,"Vitesse — 30 m (s)",Barèmes!$B$6:$B$28,H302,Barèmes!$C$6:$C$28,IF(H302="6ème","Mixte",G302)),"à besoin",IF(R302&gt;=SUMIFS(Barèmes!$E$6:$E$28,Barèmes!$A$6:$A$28,"Vitesse — 30 m (s)",Barèmes!$B$6:$B$28,H302,Barèmes!$C$6:$C$28,IF(H302="6ème","Mixte",G302)),"fragile","satisfaisant"))))</f>
        <v/>
      </c>
      <c r="T302" s="24" t="str">
        <f>IF(OR(R302="",SUMPRODUCT((Barèmes!$A$6:$A$28="Vitesse — 30 m (s)")*(Barèmes!$B$6:$B$28=H302)*(Barèmes!$C$6:$C$28=IF(H302="6ème","Mixte",G302)))=0),"",IF(SUMPRODUCT((Barèmes!$A$6:$A$28="Vitesse — 30 m (s)")*(Barèmes!$B$6:$B$28=H302)*(Barèmes!$C$6:$C$28=IF(H302="6ème","Mixte",G302))*(Barèmes!$J$6:$J$28="+"))&gt;0,IF(R302&lt;=SUMIFS(Barèmes!$F$6:$F$28,Barèmes!$A$6:$A$28,"Vitesse — 30 m (s)",Barèmes!$B$6:$B$28,H302,Barèmes!$C$6:$C$28,IF(H302="6ème","Mixte",G302)),Barèmes!$B$2,IF(R302&lt;=SUMIFS(Barèmes!$G$6:$G$28,Barèmes!$A$6:$A$28,"Vitesse — 30 m (s)",Barèmes!$B$6:$B$28,H302,Barèmes!$C$6:$C$28,IF(H302="6ème","Mixte",G302)),Barèmes!$C$2,IF(R302&lt;=SUMIFS(Barèmes!$H$6:$H$28,Barèmes!$A$6:$A$28,"Vitesse — 30 m (s)",Barèmes!$B$6:$B$28,H302,Barèmes!$C$6:$C$28,IF(H302="6ème","Mixte",G302)),Barèmes!$D$2,IF(R302&lt;=SUMIFS(Barèmes!$I$6:$I$28,Barèmes!$A$6:$A$28,"Vitesse — 30 m (s)",Barèmes!$B$6:$B$28,H302,Barèmes!$C$6:$C$28,IF(H302="6ème","Mixte",G302)),Barèmes!$E$2,Barèmes!$F$2)))),IF(R302&gt;=SUMIFS(Barèmes!$F$6:$F$28,Barèmes!$A$6:$A$28,"Vitesse — 30 m (s)",Barèmes!$B$6:$B$28,H302,Barèmes!$C$6:$C$28,IF(H302="6ème","Mixte",G302)),Barèmes!$B$2,IF(R302&gt;=SUMIFS(Barèmes!$G$6:$G$28,Barèmes!$A$6:$A$28,"Vitesse — 30 m (s)",Barèmes!$B$6:$B$28,H302,Barèmes!$C$6:$C$28,IF(H302="6ème","Mixte",G302)),Barèmes!$C$2,IF(R302&gt;=SUMIFS(Barèmes!$H$6:$H$28,Barèmes!$A$6:$A$28,"Vitesse — 30 m (s)",Barèmes!$B$6:$B$28,H302,Barèmes!$C$6:$C$28,IF(H302="6ème","Mixte",G302)),Barèmes!$D$2,IF(R302&gt;=SUMIFS(Barèmes!$I$6:$I$28,Barèmes!$A$6:$A$28,"Vitesse — 30 m (s)",Barèmes!$B$6:$B$28,H302,Barèmes!$C$6:$C$28,IF(H302="6ème","Mixte",G302)),Barèmes!$E$2,Barèmes!$F$2))))))</f>
        <v/>
      </c>
      <c r="U302" s="22"/>
      <c r="V302" s="25" t="str">
        <f>IF(OR(U302="",SUMPRODUCT((Barèmes!$A$6:$A$28="Vitesse — 50 m (s)")*(Barèmes!$B$6:$B$28=H302)*(Barèmes!$C$6:$C$28=IF(H302="6ème","Mixte",G302)))=0),"",IF(SUMPRODUCT((Barèmes!$A$6:$A$28="Vitesse — 50 m (s)")*(Barèmes!$B$6:$B$28=H302)*(Barèmes!$C$6:$C$28=IF(H302="6ème","Mixte",G302))*(Barèmes!$J$6:$J$28="+"))&gt;0,IF(U302&lt;=SUMIFS(Barèmes!$D$6:$D$28,Barèmes!$A$6:$A$28,"Vitesse — 50 m (s)",Barèmes!$B$6:$B$28,H302,Barèmes!$C$6:$C$28,IF(H302="6ème","Mixte",G302)),"à besoin",IF(U302&lt;=SUMIFS(Barèmes!$E$6:$E$28,Barèmes!$A$6:$A$28,"Vitesse — 50 m (s)",Barèmes!$B$6:$B$28,H302,Barèmes!$C$6:$C$28,IF(H302="6ème","Mixte",G302)),"fragile","satisfaisant")),IF(U302&gt;=SUMIFS(Barèmes!$D$6:$D$28,Barèmes!$A$6:$A$28,"Vitesse — 50 m (s)",Barèmes!$B$6:$B$28,H302,Barèmes!$C$6:$C$28,IF(H302="6ème","Mixte",G302)),"à besoin",IF(U302&gt;=SUMIFS(Barèmes!$E$6:$E$28,Barèmes!$A$6:$A$28,"Vitesse — 50 m (s)",Barèmes!$B$6:$B$28,H302,Barèmes!$C$6:$C$28,IF(H302="6ème","Mixte",G302)),"fragile","satisfaisant"))))</f>
        <v/>
      </c>
      <c r="W302" s="25" t="str">
        <f>IF(OR(U302="",SUMPRODUCT((Barèmes!$A$6:$A$28="Vitesse — 50 m (s)")*(Barèmes!$B$6:$B$28=H302)*(Barèmes!$C$6:$C$28=IF(H302="6ème","Mixte",G302)))=0),"",IF(SUMPRODUCT((Barèmes!$A$6:$A$28="Vitesse — 50 m (s)")*(Barèmes!$B$6:$B$28=H302)*(Barèmes!$C$6:$C$28=IF(H302="6ème","Mixte",G302))*(Barèmes!$J$6:$J$28="+"))&gt;0,IF(U302&lt;=SUMIFS(Barèmes!$F$6:$F$28,Barèmes!$A$6:$A$28,"Vitesse — 50 m (s)",Barèmes!$B$6:$B$28,H302,Barèmes!$C$6:$C$28,IF(H302="6ème","Mixte",G302)),Barèmes!$B$2,IF(U302&lt;=SUMIFS(Barèmes!$G$6:$G$28,Barèmes!$A$6:$A$28,"Vitesse — 50 m (s)",Barèmes!$B$6:$B$28,H302,Barèmes!$C$6:$C$28,IF(H302="6ème","Mixte",G302)),Barèmes!$C$2,IF(U302&lt;=SUMIFS(Barèmes!$H$6:$H$28,Barèmes!$A$6:$A$28,"Vitesse — 50 m (s)",Barèmes!$B$6:$B$28,H302,Barèmes!$C$6:$C$28,IF(H302="6ème","Mixte",G302)),Barèmes!$D$2,IF(U302&lt;=SUMIFS(Barèmes!$I$6:$I$28,Barèmes!$A$6:$A$28,"Vitesse — 50 m (s)",Barèmes!$B$6:$B$28,H302,Barèmes!$C$6:$C$28,IF(H302="6ème","Mixte",G302)),Barèmes!$E$2,Barèmes!$F$2)))),IF(U302&gt;=SUMIFS(Barèmes!$F$6:$F$28,Barèmes!$A$6:$A$28,"Vitesse — 50 m (s)",Barèmes!$B$6:$B$28,H302,Barèmes!$C$6:$C$28,IF(H302="6ème","Mixte",G302)),Barèmes!$B$2,IF(U302&gt;=SUMIFS(Barèmes!$G$6:$G$28,Barèmes!$A$6:$A$28,"Vitesse — 50 m (s)",Barèmes!$B$6:$B$28,H302,Barèmes!$C$6:$C$28,IF(H302="6ème","Mixte",G302)),Barèmes!$C$2,IF(U302&gt;=SUMIFS(Barèmes!$H$6:$H$28,Barèmes!$A$6:$A$28,"Vitesse — 50 m (s)",Barèmes!$B$6:$B$28,H302,Barèmes!$C$6:$C$28,IF(H302="6ème","Mixte",G302)),Barèmes!$D$2,IF(U302&gt;=SUMIFS(Barèmes!$I$6:$I$28,Barèmes!$A$6:$A$28,"Vitesse — 50 m (s)",Barèmes!$B$6:$B$28,H302,Barèmes!$C$6:$C$28,IF(H302="6ème","Mixte",G302)),Barèmes!$E$2,Barèmes!$F$2))))))</f>
        <v/>
      </c>
      <c r="X302" s="18"/>
      <c r="Y302" s="26" t="str" cm="1">
        <f t="array" ref="Y302">IF(OR(X302="",SUMPRODUCT((Barèmes!$A$6:$A$28="Souplesse (score 1-5)")*(Barèmes!$B$6:$B$28=H302)*(Barèmes!$C$6:$C$28=IF(H302="6ème","Mixte",G302)))=0),"",IF(SUMPRODUCT((Barèmes!$A$6:$A$28="Souplesse (score 1-5)")*(Barèmes!$B$6:$B$28=H302)*(Barèmes!$C$6:$C$28=IF(H302="6ème","Mixte",G302))*(Barèmes!$J$6:$J$28="+"))&gt;0,IF(X302&lt;=SUMIFS(Barèmes!$D$6:$D$28,Barèmes!$A$6:$A$28,"Souplesse (score 1-5)",Barèmes!$B$6:$B$28,H302,Barèmes!$C$6:$C$28,IF(H302="6ème","Mixte",G302)),"à besoin",IF(X302&lt;=SUMIFS(Barèmes!$E$6:$E$28,Barèmes!$A$6:$A$28,"Souplesse (score 1-5)",Barèmes!$B$6:$B$28,H302,Barèmes!$C$6:$C$28,IF(H302="6ème","Mixte",G302)),"fragile","satisfaisant")),IF(X302&gt;=SUMIFS(Barèmes!$D$6:$D$28,Barèmes!$A$6:$A$28,"Souplesse (score 1-5)",Barèmes!$B$6:$B$28,H302,Barèmes!$C$6:$C$28,IF(H302="6ème","Mixte",G302)),"à besoin",IF(X302&gt;=SUMIFS(Barèmes!$E$6:$E$28,Barèmes!$A$6:$A$28,"Souplesse (score 1-5)",Barèmes!$B$6:$B$28,H302,Barèmes!$C$6:$C$28,IF(H302="6ème","Mixte",G302)),"fragile","satisfaisant"))))</f>
        <v/>
      </c>
      <c r="Z302" s="26" t="str" cm="1">
        <f t="array" ref="Z302">IF(OR(X302="",SUMPRODUCT((Barèmes!$A$6:$A$28="Souplesse (score 1-5)")*(Barèmes!$B$6:$B$28=H302)*(Barèmes!$C$6:$C$28=IF(H302="6ème","Mixte",G302)))=0),"",IF(SUMPRODUCT((Barèmes!$A$6:$A$28="Souplesse (score 1-5)")*(Barèmes!$B$6:$B$28=H302)*(Barèmes!$C$6:$C$28=IF(H302="6ème","Mixte",G302))*(Barèmes!$J$6:$J$28="+"))&gt;0,IF(X302&lt;=SUMIFS(Barèmes!$F$6:$F$28,Barèmes!$A$6:$A$28,"Souplesse (score 1-5)",Barèmes!$B$6:$B$28,H302,Barèmes!$C$6:$C$28,IF(H302="6ème","Mixte",G302)),Barèmes!$B$2,IF(X302&lt;=SUMIFS(Barèmes!$G$6:$G$28,Barèmes!$A$6:$A$28,"Souplesse (score 1-5)",Barèmes!$B$6:$B$28,H302,Barèmes!$C$6:$C$28,IF(H302="6ème","Mixte",G302)),Barèmes!$C$2,IF(X302&lt;=SUMIFS(Barèmes!$H$6:$H$28,Barèmes!$A$6:$A$28,"Souplesse (score 1-5)",Barèmes!$B$6:$B$28,H302,Barèmes!$C$6:$C$28,IF(H302="6ème","Mixte",G302)),Barèmes!$D$2,IF(X302&lt;=SUMIFS(Barèmes!$I$6:$I$28,Barèmes!$A$6:$A$28,"Souplesse (score 1-5)",Barèmes!$B$6:$B$28,H302,Barèmes!$C$6:$C$28,IF(H302="6ème","Mixte",G302)),Barèmes!$E$2,Barèmes!$F$2)))),IF(X302&gt;=SUMIFS(Barèmes!$F$6:$F$28,Barèmes!$A$6:$A$28,"Souplesse (score 1-5)",Barèmes!$B$6:$B$28,H302,Barèmes!$C$6:$C$28,IF(H302="6ème","Mixte",G302)),Barèmes!$B$2,IF(X302&gt;=SUMIFS(Barèmes!$G$6:$G$28,Barèmes!$A$6:$A$28,"Souplesse (score 1-5)",Barèmes!$B$6:$B$28,H302,Barèmes!$C$6:$C$28,IF(H302="6ème","Mixte",G302)),Barèmes!$C$2,IF(X302&gt;=SUMIFS(Barèmes!$H$6:$H$28,Barèmes!$A$6:$A$28,"Souplesse (score 1-5)",Barèmes!$B$6:$B$28,H302,Barèmes!$C$6:$C$28,IF(H302="6ème","Mixte",G302)),Barèmes!$D$2,IF(X302&gt;=SUMIFS(Barèmes!$I$6:$I$28,Barèmes!$A$6:$A$28,"Souplesse (score 1-5)",Barèmes!$B$6:$B$28,H302,Barèmes!$C$6:$C$28,IF(H302="6ème","Mixte",G302)),Barèmes!$E$2,Barèmes!$F$2))))))</f>
        <v/>
      </c>
      <c r="AA302" s="22"/>
      <c r="AB302" s="27" t="str">
        <f>IF(OR(AA302="",SUMPRODUCT((Barèmes!$A$6:$A$28="Agilité — T-test 974 (s)")*(Barèmes!$B$6:$B$28=H302)*(Barèmes!$C$6:$C$28=IF(H302="6ème","Mixte",G302)))=0),"",IF(SUMPRODUCT((Barèmes!$A$6:$A$28="Agilité — T-test 974 (s)")*(Barèmes!$B$6:$B$28=H302)*(Barèmes!$C$6:$C$28=IF(H302="6ème","Mixte",G302))*(Barèmes!$J$6:$J$28="+"))&gt;0,IF(AA302&lt;=SUMIFS(Barèmes!$D$6:$D$28,Barèmes!$A$6:$A$28,"Agilité — T-test 974 (s)",Barèmes!$B$6:$B$28,H302,Barèmes!$C$6:$C$28,IF(H302="6ème","Mixte",G302)),"à besoin",IF(AA302&lt;=SUMIFS(Barèmes!$E$6:$E$28,Barèmes!$A$6:$A$28,"Agilité — T-test 974 (s)",Barèmes!$B$6:$B$28,H302,Barèmes!$C$6:$C$28,IF(H302="6ème","Mixte",G302)),"fragile","satisfaisant")),IF(AA302&gt;=SUMIFS(Barèmes!$D$6:$D$28,Barèmes!$A$6:$A$28,"Agilité — T-test 974 (s)",Barèmes!$B$6:$B$28,H302,Barèmes!$C$6:$C$28,IF(H302="6ème","Mixte",G302)),"à besoin",IF(AA302&gt;=SUMIFS(Barèmes!$E$6:$E$28,Barèmes!$A$6:$A$28,"Agilité — T-test 974 (s)",Barèmes!$B$6:$B$28,H302,Barèmes!$C$6:$C$28,IF(H302="6ème","Mixte",G302)),"fragile","satisfaisant"))))</f>
        <v/>
      </c>
      <c r="AC302" s="27" t="str">
        <f>IF(OR(AA302="",SUMPRODUCT((Barèmes!$A$6:$A$28="Agilité — T-test 974 (s)")*(Barèmes!$B$6:$B$28=H302)*(Barèmes!$C$6:$C$28=IF(H302="6ème","Mixte",G302)))=0),"",IF(SUMPRODUCT((Barèmes!$A$6:$A$28="Agilité — T-test 974 (s)")*(Barèmes!$B$6:$B$28=H302)*(Barèmes!$C$6:$C$28=IF(H302="6ème","Mixte",G302))*(Barèmes!$J$6:$J$28="+"))&gt;0,IF(AA302&lt;=SUMIFS(Barèmes!$F$6:$F$28,Barèmes!$A$6:$A$28,"Agilité — T-test 974 (s)",Barèmes!$B$6:$B$28,H302,Barèmes!$C$6:$C$28,IF(H302="6ème","Mixte",G302)),Barèmes!$B$2,IF(AA302&lt;=SUMIFS(Barèmes!$G$6:$G$28,Barèmes!$A$6:$A$28,"Agilité — T-test 974 (s)",Barèmes!$B$6:$B$28,H302,Barèmes!$C$6:$C$28,IF(H302="6ème","Mixte",G302)),Barèmes!$C$2,IF(AA302&lt;=SUMIFS(Barèmes!$H$6:$H$28,Barèmes!$A$6:$A$28,"Agilité — T-test 974 (s)",Barèmes!$B$6:$B$28,H302,Barèmes!$C$6:$C$28,IF(H302="6ème","Mixte",G302)),Barèmes!$D$2,IF(AA302&lt;=SUMIFS(Barèmes!$I$6:$I$28,Barèmes!$A$6:$A$28,"Agilité — T-test 974 (s)",Barèmes!$B$6:$B$28,H302,Barèmes!$C$6:$C$28,IF(H302="6ème","Mixte",G302)),Barèmes!$E$2,Barèmes!$F$2)))),IF(AA302&gt;=SUMIFS(Barèmes!$F$6:$F$28,Barèmes!$A$6:$A$28,"Agilité — T-test 974 (s)",Barèmes!$B$6:$B$28,H302,Barèmes!$C$6:$C$28,IF(H302="6ème","Mixte",G302)),Barèmes!$B$2,IF(AA302&gt;=SUMIFS(Barèmes!$G$6:$G$28,Barèmes!$A$6:$A$28,"Agilité — T-test 974 (s)",Barèmes!$B$6:$B$28,H302,Barèmes!$C$6:$C$28,IF(H302="6ème","Mixte",G302)),Barèmes!$C$2,IF(AA302&gt;=SUMIFS(Barèmes!$H$6:$H$28,Barèmes!$A$6:$A$28,"Agilité — T-test 974 (s)",Barèmes!$B$6:$B$28,H302,Barèmes!$C$6:$C$28,IF(H302="6ème","Mixte",G302)),Barèmes!$D$2,IF(AA302&gt;=SUMIFS(Barèmes!$I$6:$I$28,Barèmes!$A$6:$A$28,"Agilité — T-test 974 (s)",Barèmes!$B$6:$B$28,H302,Barèmes!$C$6:$C$28,IF(H302="6ème","Mixte",G302)),Barèmes!$E$2,Barèmes!$F$2))))))</f>
        <v/>
      </c>
      <c r="AD302" s="28" t="str">
        <f t="shared" si="34"/>
        <v/>
      </c>
      <c r="AE302" s="29" t="str">
        <f t="shared" si="35"/>
        <v/>
      </c>
      <c r="AF302" s="30" t="str">
        <f>IF(OR(AD302="",SUMPRODUCT((Barèmes!$A$6:$A$28="Surcoût d'agilité (s) — technique")*(Barèmes!$B$6:$B$28=H302)*(Barèmes!$C$6:$C$28=IF(H302="6ème","Mixte",G302)))=0),"",IF(SUMPRODUCT((Barèmes!$A$6:$A$28="Surcoût d'agilité (s) — technique")*(Barèmes!$B$6:$B$28=H302)*(Barèmes!$C$6:$C$28=IF(H302="6ème","Mixte",G302))*(Barèmes!$J$6:$J$28="+"))&gt;0,IF(AD302&lt;=SUMIFS(Barèmes!$D$6:$D$28,Barèmes!$A$6:$A$28,"Surcoût d'agilité (s) — technique",Barèmes!$B$6:$B$28,H302,Barèmes!$C$6:$C$28,IF(H302="6ème","Mixte",G302)),"à besoin",IF(AD302&lt;=SUMIFS(Barèmes!$E$6:$E$28,Barèmes!$A$6:$A$28,"Surcoût d'agilité (s) — technique",Barèmes!$B$6:$B$28,H302,Barèmes!$C$6:$C$28,IF(H302="6ème","Mixte",G302)),"fragile","satisfaisant")),IF(AD302&gt;=SUMIFS(Barèmes!$D$6:$D$28,Barèmes!$A$6:$A$28,"Surcoût d'agilité (s) — technique",Barèmes!$B$6:$B$28,H302,Barèmes!$C$6:$C$28,IF(H302="6ème","Mixte",G302)),"à besoin",IF(AD302&gt;=SUMIFS(Barèmes!$E$6:$E$28,Barèmes!$A$6:$A$28,"Surcoût d'agilité (s) — technique",Barèmes!$B$6:$B$28,H302,Barèmes!$C$6:$C$28,IF(H302="6ème","Mixte",G302)),"fragile","satisfaisant"))))</f>
        <v/>
      </c>
      <c r="AG302" s="30" t="str">
        <f>IF(OR(AD302="",SUMPRODUCT((Barèmes!$A$6:$A$28="Surcoût d'agilité (s) — technique")*(Barèmes!$B$6:$B$28=H302)*(Barèmes!$C$6:$C$28=IF(H302="6ème","Mixte",G302)))=0),"",IF(SUMPRODUCT((Barèmes!$A$6:$A$28="Surcoût d'agilité (s) — technique")*(Barèmes!$B$6:$B$28=H302)*(Barèmes!$C$6:$C$28=IF(H302="6ème","Mixte",G302))*(Barèmes!$J$6:$J$28="+"))&gt;0,IF(AD302&lt;=SUMIFS(Barèmes!$F$6:$F$28,Barèmes!$A$6:$A$28,"Surcoût d'agilité (s) — technique",Barèmes!$B$6:$B$28,H302,Barèmes!$C$6:$C$28,IF(H302="6ème","Mixte",G302)),Barèmes!$B$2,IF(AD302&lt;=SUMIFS(Barèmes!$G$6:$G$28,Barèmes!$A$6:$A$28,"Surcoût d'agilité (s) — technique",Barèmes!$B$6:$B$28,H302,Barèmes!$C$6:$C$28,IF(H302="6ème","Mixte",G302)),Barèmes!$C$2,IF(AD302&lt;=SUMIFS(Barèmes!$H$6:$H$28,Barèmes!$A$6:$A$28,"Surcoût d'agilité (s) — technique",Barèmes!$B$6:$B$28,H302,Barèmes!$C$6:$C$28,IF(H302="6ème","Mixte",G302)),Barèmes!$D$2,IF(AD302&lt;=SUMIFS(Barèmes!$I$6:$I$28,Barèmes!$A$6:$A$28,"Surcoût d'agilité (s) — technique",Barèmes!$B$6:$B$28,H302,Barèmes!$C$6:$C$28,IF(H302="6ème","Mixte",G302)),Barèmes!$E$2,Barèmes!$F$2)))),IF(AD302&gt;=SUMIFS(Barèmes!$F$6:$F$28,Barèmes!$A$6:$A$28,"Surcoût d'agilité (s) — technique",Barèmes!$B$6:$B$28,H302,Barèmes!$C$6:$C$28,IF(H302="6ème","Mixte",G302)),Barèmes!$B$2,IF(AD302&gt;=SUMIFS(Barèmes!$G$6:$G$28,Barèmes!$A$6:$A$28,"Surcoût d'agilité (s) — technique",Barèmes!$B$6:$B$28,H302,Barèmes!$C$6:$C$28,IF(H302="6ème","Mixte",G302)),Barèmes!$C$2,IF(AD302&gt;=SUMIFS(Barèmes!$H$6:$H$28,Barèmes!$A$6:$A$28,"Surcoût d'agilité (s) — technique",Barèmes!$B$6:$B$28,H302,Barèmes!$C$6:$C$28,IF(H302="6ème","Mixte",G302)),Barèmes!$D$2,IF(AD302&gt;=SUMIFS(Barèmes!$I$6:$I$28,Barèmes!$A$6:$A$28,"Surcoût d'agilité (s) — technique",Barèmes!$B$6:$B$28,H302,Barèmes!$C$6:$C$28,IF(H302="6ème","Mixte",G302)),Barèmes!$E$2,Barèmes!$F$2))))))</f>
        <v/>
      </c>
      <c r="AH302" s="31" t="str">
        <f>IF((IF(N302="",0,1)+IF(Q302="",0,1)+IF(W302="",0,1)+IF(Z302="",0,1)+IF(AC302="",0,1))=0,"",3*IF(N302=Barèmes!$B$2,1,IF(N302=Barèmes!$C$2,2,IF(N302=Barèmes!$D$2,3,IF(N302=Barèmes!$E$2,4,IF(N302=Barèmes!$F$2,5,0)))))+3*IF(Q302=Barèmes!$B$2,1,IF(Q302=Barèmes!$C$2,2,IF(Q302=Barèmes!$D$2,3,IF(Q302=Barèmes!$E$2,4,IF(Q302=Barèmes!$F$2,5,0)))))+2*IF(W302=Barèmes!$B$2,1,IF(W302=Barèmes!$C$2,2,IF(W302=Barèmes!$D$2,3,IF(W302=Barèmes!$E$2,4,IF(W302=Barèmes!$F$2,5,0)))))+1*IF(Z302=Barèmes!$B$2,1,IF(Z302=Barèmes!$C$2,2,IF(Z302=Barèmes!$D$2,3,IF(Z302=Barèmes!$E$2,4,IF(Z302=Barèmes!$F$2,5,0)))))+1*IF(AC302=Barèmes!$B$2,1,IF(AC302=Barèmes!$C$2,2,IF(AC302=Barèmes!$D$2,3,IF(AC302=Barèmes!$E$2,4,IF(AC302=Barèmes!$F$2,5,0))))))</f>
        <v/>
      </c>
      <c r="AI302" s="31"/>
      <c r="AJ302" s="32" t="str">
        <f>IFERROR(INDEX(Croissance!$B$5:$B$604,MATCH(A302,Croissance!$A$5:$A$604,0)),"")</f>
        <v/>
      </c>
      <c r="AK302" s="32" t="str">
        <f>IFERROR(INDEX(Croissance!$C$5:$C$604,MATCH(A302,Croissance!$A$5:$A$604,0)),"")</f>
        <v/>
      </c>
      <c r="AL302" s="32" t="str">
        <f>IFERROR(INDEX(Croissance!$D$5:$D$604,MATCH(A302,Croissance!$A$5:$A$604,0)),"")</f>
        <v/>
      </c>
      <c r="AM302" s="32" t="str">
        <f>IFERROR(INDEX(Croissance!$E$5:$E$604,MATCH(A302,Croissance!$A$5:$A$604,0)),"")</f>
        <v/>
      </c>
      <c r="AO302" s="33">
        <f t="shared" si="40"/>
        <v>0</v>
      </c>
      <c r="AP302" s="33">
        <f t="shared" si="36"/>
        <v>0</v>
      </c>
      <c r="AQ302" s="33">
        <f>IF(A302="",0,IF(AND(OR('Synthèse classe'!$C$2="Tous",C302='Synthèse classe'!$C$2),OR('Synthèse classe'!$C$3="Toutes",D302='Synthèse classe'!$C$3),OR('Synthèse classe'!$C$4="Toutes",AND('Synthèse classe'!$C$4="Dernière",AP302=1),B302=IFERROR(VALUE('Synthèse classe'!$C$4),0))),1,0))</f>
        <v>0</v>
      </c>
      <c r="AR302" s="34" t="str">
        <f t="shared" si="37"/>
        <v/>
      </c>
    </row>
    <row r="303" spans="1:44" x14ac:dyDescent="0.2">
      <c r="A303" s="17" t="str">
        <f t="shared" si="33"/>
        <v/>
      </c>
      <c r="B303" s="18"/>
      <c r="C303" s="19"/>
      <c r="D303" s="19"/>
      <c r="E303" s="19"/>
      <c r="F303" s="19"/>
      <c r="G303" s="19"/>
      <c r="H303" s="17" t="str">
        <f t="shared" si="38"/>
        <v/>
      </c>
      <c r="I303" s="20"/>
      <c r="J303" s="18"/>
      <c r="K303" s="19"/>
      <c r="L303" s="21" t="str">
        <f t="shared" si="39"/>
        <v/>
      </c>
      <c r="M303" s="21" t="str">
        <f>IF(OR(J303="",SUMPRODUCT((Barèmes!$A$6:$A$28="Endurance — Luc Léger (palier)")*(Barèmes!$B$6:$B$28=H303)*(Barèmes!$C$6:$C$28=IF(H303="6ème","Mixte",G303)))=0),"",IF(SUMPRODUCT((Barèmes!$A$6:$A$28="Endurance — Luc Léger (palier)")*(Barèmes!$B$6:$B$28=H303)*(Barèmes!$C$6:$C$28=IF(H303="6ème","Mixte",G303))*(Barèmes!$J$6:$J$28="+"))&gt;0,IF(J303&lt;=SUMIFS(Barèmes!$D$6:$D$28,Barèmes!$A$6:$A$28,"Endurance — Luc Léger (palier)",Barèmes!$B$6:$B$28,H303,Barèmes!$C$6:$C$28,IF(H303="6ème","Mixte",G303)),"à besoin",IF(J303&lt;=SUMIFS(Barèmes!$E$6:$E$28,Barèmes!$A$6:$A$28,"Endurance — Luc Léger (palier)",Barèmes!$B$6:$B$28,H303,Barèmes!$C$6:$C$28,IF(H303="6ème","Mixte",G303)),"fragile","satisfaisant")),IF(J303&gt;=SUMIFS(Barèmes!$D$6:$D$28,Barèmes!$A$6:$A$28,"Endurance — Luc Léger (palier)",Barèmes!$B$6:$B$28,H303,Barèmes!$C$6:$C$28,IF(H303="6ème","Mixte",G303)),"à besoin",IF(J303&gt;=SUMIFS(Barèmes!$E$6:$E$28,Barèmes!$A$6:$A$28,"Endurance — Luc Léger (palier)",Barèmes!$B$6:$B$28,H303,Barèmes!$C$6:$C$28,IF(H303="6ème","Mixte",G303)),"fragile","satisfaisant"))))</f>
        <v/>
      </c>
      <c r="N303" s="21" t="str">
        <f>IF(OR(J303="",SUMPRODUCT((Barèmes!$A$6:$A$28="Endurance — Luc Léger (palier)")*(Barèmes!$B$6:$B$28=H303)*(Barèmes!$C$6:$C$28=IF(H303="6ème","Mixte",G303)))=0),"",IF(SUMPRODUCT((Barèmes!$A$6:$A$28="Endurance — Luc Léger (palier)")*(Barèmes!$B$6:$B$28=H303)*(Barèmes!$C$6:$C$28=IF(H303="6ème","Mixte",G303))*(Barèmes!$J$6:$J$28="+"))&gt;0,IF(J303&lt;=SUMIFS(Barèmes!$F$6:$F$28,Barèmes!$A$6:$A$28,"Endurance — Luc Léger (palier)",Barèmes!$B$6:$B$28,H303,Barèmes!$C$6:$C$28,IF(H303="6ème","Mixte",G303)),Barèmes!$B$2,IF(J303&lt;=SUMIFS(Barèmes!$G$6:$G$28,Barèmes!$A$6:$A$28,"Endurance — Luc Léger (palier)",Barèmes!$B$6:$B$28,H303,Barèmes!$C$6:$C$28,IF(H303="6ème","Mixte",G303)),Barèmes!$C$2,IF(J303&lt;=SUMIFS(Barèmes!$H$6:$H$28,Barèmes!$A$6:$A$28,"Endurance — Luc Léger (palier)",Barèmes!$B$6:$B$28,H303,Barèmes!$C$6:$C$28,IF(H303="6ème","Mixte",G303)),Barèmes!$D$2,IF(J303&lt;=SUMIFS(Barèmes!$I$6:$I$28,Barèmes!$A$6:$A$28,"Endurance — Luc Léger (palier)",Barèmes!$B$6:$B$28,H303,Barèmes!$C$6:$C$28,IF(H303="6ème","Mixte",G303)),Barèmes!$E$2,Barèmes!$F$2)))),IF(J303&gt;=SUMIFS(Barèmes!$F$6:$F$28,Barèmes!$A$6:$A$28,"Endurance — Luc Léger (palier)",Barèmes!$B$6:$B$28,H303,Barèmes!$C$6:$C$28,IF(H303="6ème","Mixte",G303)),Barèmes!$B$2,IF(J303&gt;=SUMIFS(Barèmes!$G$6:$G$28,Barèmes!$A$6:$A$28,"Endurance — Luc Léger (palier)",Barèmes!$B$6:$B$28,H303,Barèmes!$C$6:$C$28,IF(H303="6ème","Mixte",G303)),Barèmes!$C$2,IF(J303&gt;=SUMIFS(Barèmes!$H$6:$H$28,Barèmes!$A$6:$A$28,"Endurance — Luc Léger (palier)",Barèmes!$B$6:$B$28,H303,Barèmes!$C$6:$C$28,IF(H303="6ème","Mixte",G303)),Barèmes!$D$2,IF(J303&gt;=SUMIFS(Barèmes!$I$6:$I$28,Barèmes!$A$6:$A$28,"Endurance — Luc Léger (palier)",Barèmes!$B$6:$B$28,H303,Barèmes!$C$6:$C$28,IF(H303="6ème","Mixte",G303)),Barèmes!$E$2,Barèmes!$F$2))))))</f>
        <v/>
      </c>
      <c r="O303" s="22"/>
      <c r="P303" s="23" t="str">
        <f>IF(OR(O303="",SUMPRODUCT((Barèmes!$A$6:$A$28="Force bas du corps — Saut en longueur (m)")*(Barèmes!$B$6:$B$28=H303)*(Barèmes!$C$6:$C$28=IF(H303="6ème","Mixte",G303)))=0),"",IF(SUMPRODUCT((Barèmes!$A$6:$A$28="Force bas du corps — Saut en longueur (m)")*(Barèmes!$B$6:$B$28=H303)*(Barèmes!$C$6:$C$28=IF(H303="6ème","Mixte",G303))*(Barèmes!$J$6:$J$28="+"))&gt;0,IF(O303&lt;=SUMIFS(Barèmes!$D$6:$D$28,Barèmes!$A$6:$A$28,"Force bas du corps — Saut en longueur (m)",Barèmes!$B$6:$B$28,H303,Barèmes!$C$6:$C$28,IF(H303="6ème","Mixte",G303)),"à besoin",IF(O303&lt;=SUMIFS(Barèmes!$E$6:$E$28,Barèmes!$A$6:$A$28,"Force bas du corps — Saut en longueur (m)",Barèmes!$B$6:$B$28,H303,Barèmes!$C$6:$C$28,IF(H303="6ème","Mixte",G303)),"fragile","satisfaisant")),IF(O303&gt;=SUMIFS(Barèmes!$D$6:$D$28,Barèmes!$A$6:$A$28,"Force bas du corps — Saut en longueur (m)",Barèmes!$B$6:$B$28,H303,Barèmes!$C$6:$C$28,IF(H303="6ème","Mixte",G303)),"à besoin",IF(O303&gt;=SUMIFS(Barèmes!$E$6:$E$28,Barèmes!$A$6:$A$28,"Force bas du corps — Saut en longueur (m)",Barèmes!$B$6:$B$28,H303,Barèmes!$C$6:$C$28,IF(H303="6ème","Mixte",G303)),"fragile","satisfaisant"))))</f>
        <v/>
      </c>
      <c r="Q303" s="23" t="str">
        <f>IF(OR(O303="",SUMPRODUCT((Barèmes!$A$6:$A$28="Force bas du corps — Saut en longueur (m)")*(Barèmes!$B$6:$B$28=H303)*(Barèmes!$C$6:$C$28=IF(H303="6ème","Mixte",G303)))=0),"",IF(SUMPRODUCT((Barèmes!$A$6:$A$28="Force bas du corps — Saut en longueur (m)")*(Barèmes!$B$6:$B$28=H303)*(Barèmes!$C$6:$C$28=IF(H303="6ème","Mixte",G303))*(Barèmes!$J$6:$J$28="+"))&gt;0,IF(O303&lt;=SUMIFS(Barèmes!$F$6:$F$28,Barèmes!$A$6:$A$28,"Force bas du corps — Saut en longueur (m)",Barèmes!$B$6:$B$28,H303,Barèmes!$C$6:$C$28,IF(H303="6ème","Mixte",G303)),Barèmes!$B$2,IF(O303&lt;=SUMIFS(Barèmes!$G$6:$G$28,Barèmes!$A$6:$A$28,"Force bas du corps — Saut en longueur (m)",Barèmes!$B$6:$B$28,H303,Barèmes!$C$6:$C$28,IF(H303="6ème","Mixte",G303)),Barèmes!$C$2,IF(O303&lt;=SUMIFS(Barèmes!$H$6:$H$28,Barèmes!$A$6:$A$28,"Force bas du corps — Saut en longueur (m)",Barèmes!$B$6:$B$28,H303,Barèmes!$C$6:$C$28,IF(H303="6ème","Mixte",G303)),Barèmes!$D$2,IF(O303&lt;=SUMIFS(Barèmes!$I$6:$I$28,Barèmes!$A$6:$A$28,"Force bas du corps — Saut en longueur (m)",Barèmes!$B$6:$B$28,H303,Barèmes!$C$6:$C$28,IF(H303="6ème","Mixte",G303)),Barèmes!$E$2,Barèmes!$F$2)))),IF(O303&gt;=SUMIFS(Barèmes!$F$6:$F$28,Barèmes!$A$6:$A$28,"Force bas du corps — Saut en longueur (m)",Barèmes!$B$6:$B$28,H303,Barèmes!$C$6:$C$28,IF(H303="6ème","Mixte",G303)),Barèmes!$B$2,IF(O303&gt;=SUMIFS(Barèmes!$G$6:$G$28,Barèmes!$A$6:$A$28,"Force bas du corps — Saut en longueur (m)",Barèmes!$B$6:$B$28,H303,Barèmes!$C$6:$C$28,IF(H303="6ème","Mixte",G303)),Barèmes!$C$2,IF(O303&gt;=SUMIFS(Barèmes!$H$6:$H$28,Barèmes!$A$6:$A$28,"Force bas du corps — Saut en longueur (m)",Barèmes!$B$6:$B$28,H303,Barèmes!$C$6:$C$28,IF(H303="6ème","Mixte",G303)),Barèmes!$D$2,IF(O303&gt;=SUMIFS(Barèmes!$I$6:$I$28,Barèmes!$A$6:$A$28,"Force bas du corps — Saut en longueur (m)",Barèmes!$B$6:$B$28,H303,Barèmes!$C$6:$C$28,IF(H303="6ème","Mixte",G303)),Barèmes!$E$2,Barèmes!$F$2))))))</f>
        <v/>
      </c>
      <c r="R303" s="22"/>
      <c r="S303" s="24" t="str">
        <f>IF(OR(R303="",SUMPRODUCT((Barèmes!$A$6:$A$28="Vitesse — 30 m (s)")*(Barèmes!$B$6:$B$28=H303)*(Barèmes!$C$6:$C$28=IF(H303="6ème","Mixte",G303)))=0),"",IF(SUMPRODUCT((Barèmes!$A$6:$A$28="Vitesse — 30 m (s)")*(Barèmes!$B$6:$B$28=H303)*(Barèmes!$C$6:$C$28=IF(H303="6ème","Mixte",G303))*(Barèmes!$J$6:$J$28="+"))&gt;0,IF(R303&lt;=SUMIFS(Barèmes!$D$6:$D$28,Barèmes!$A$6:$A$28,"Vitesse — 30 m (s)",Barèmes!$B$6:$B$28,H303,Barèmes!$C$6:$C$28,IF(H303="6ème","Mixte",G303)),"à besoin",IF(R303&lt;=SUMIFS(Barèmes!$E$6:$E$28,Barèmes!$A$6:$A$28,"Vitesse — 30 m (s)",Barèmes!$B$6:$B$28,H303,Barèmes!$C$6:$C$28,IF(H303="6ème","Mixte",G303)),"fragile","satisfaisant")),IF(R303&gt;=SUMIFS(Barèmes!$D$6:$D$28,Barèmes!$A$6:$A$28,"Vitesse — 30 m (s)",Barèmes!$B$6:$B$28,H303,Barèmes!$C$6:$C$28,IF(H303="6ème","Mixte",G303)),"à besoin",IF(R303&gt;=SUMIFS(Barèmes!$E$6:$E$28,Barèmes!$A$6:$A$28,"Vitesse — 30 m (s)",Barèmes!$B$6:$B$28,H303,Barèmes!$C$6:$C$28,IF(H303="6ème","Mixte",G303)),"fragile","satisfaisant"))))</f>
        <v/>
      </c>
      <c r="T303" s="24" t="str">
        <f>IF(OR(R303="",SUMPRODUCT((Barèmes!$A$6:$A$28="Vitesse — 30 m (s)")*(Barèmes!$B$6:$B$28=H303)*(Barèmes!$C$6:$C$28=IF(H303="6ème","Mixte",G303)))=0),"",IF(SUMPRODUCT((Barèmes!$A$6:$A$28="Vitesse — 30 m (s)")*(Barèmes!$B$6:$B$28=H303)*(Barèmes!$C$6:$C$28=IF(H303="6ème","Mixte",G303))*(Barèmes!$J$6:$J$28="+"))&gt;0,IF(R303&lt;=SUMIFS(Barèmes!$F$6:$F$28,Barèmes!$A$6:$A$28,"Vitesse — 30 m (s)",Barèmes!$B$6:$B$28,H303,Barèmes!$C$6:$C$28,IF(H303="6ème","Mixte",G303)),Barèmes!$B$2,IF(R303&lt;=SUMIFS(Barèmes!$G$6:$G$28,Barèmes!$A$6:$A$28,"Vitesse — 30 m (s)",Barèmes!$B$6:$B$28,H303,Barèmes!$C$6:$C$28,IF(H303="6ème","Mixte",G303)),Barèmes!$C$2,IF(R303&lt;=SUMIFS(Barèmes!$H$6:$H$28,Barèmes!$A$6:$A$28,"Vitesse — 30 m (s)",Barèmes!$B$6:$B$28,H303,Barèmes!$C$6:$C$28,IF(H303="6ème","Mixte",G303)),Barèmes!$D$2,IF(R303&lt;=SUMIFS(Barèmes!$I$6:$I$28,Barèmes!$A$6:$A$28,"Vitesse — 30 m (s)",Barèmes!$B$6:$B$28,H303,Barèmes!$C$6:$C$28,IF(H303="6ème","Mixte",G303)),Barèmes!$E$2,Barèmes!$F$2)))),IF(R303&gt;=SUMIFS(Barèmes!$F$6:$F$28,Barèmes!$A$6:$A$28,"Vitesse — 30 m (s)",Barèmes!$B$6:$B$28,H303,Barèmes!$C$6:$C$28,IF(H303="6ème","Mixte",G303)),Barèmes!$B$2,IF(R303&gt;=SUMIFS(Barèmes!$G$6:$G$28,Barèmes!$A$6:$A$28,"Vitesse — 30 m (s)",Barèmes!$B$6:$B$28,H303,Barèmes!$C$6:$C$28,IF(H303="6ème","Mixte",G303)),Barèmes!$C$2,IF(R303&gt;=SUMIFS(Barèmes!$H$6:$H$28,Barèmes!$A$6:$A$28,"Vitesse — 30 m (s)",Barèmes!$B$6:$B$28,H303,Barèmes!$C$6:$C$28,IF(H303="6ème","Mixte",G303)),Barèmes!$D$2,IF(R303&gt;=SUMIFS(Barèmes!$I$6:$I$28,Barèmes!$A$6:$A$28,"Vitesse — 30 m (s)",Barèmes!$B$6:$B$28,H303,Barèmes!$C$6:$C$28,IF(H303="6ème","Mixte",G303)),Barèmes!$E$2,Barèmes!$F$2))))))</f>
        <v/>
      </c>
      <c r="U303" s="22"/>
      <c r="V303" s="25" t="str">
        <f>IF(OR(U303="",SUMPRODUCT((Barèmes!$A$6:$A$28="Vitesse — 50 m (s)")*(Barèmes!$B$6:$B$28=H303)*(Barèmes!$C$6:$C$28=IF(H303="6ème","Mixte",G303)))=0),"",IF(SUMPRODUCT((Barèmes!$A$6:$A$28="Vitesse — 50 m (s)")*(Barèmes!$B$6:$B$28=H303)*(Barèmes!$C$6:$C$28=IF(H303="6ème","Mixte",G303))*(Barèmes!$J$6:$J$28="+"))&gt;0,IF(U303&lt;=SUMIFS(Barèmes!$D$6:$D$28,Barèmes!$A$6:$A$28,"Vitesse — 50 m (s)",Barèmes!$B$6:$B$28,H303,Barèmes!$C$6:$C$28,IF(H303="6ème","Mixte",G303)),"à besoin",IF(U303&lt;=SUMIFS(Barèmes!$E$6:$E$28,Barèmes!$A$6:$A$28,"Vitesse — 50 m (s)",Barèmes!$B$6:$B$28,H303,Barèmes!$C$6:$C$28,IF(H303="6ème","Mixte",G303)),"fragile","satisfaisant")),IF(U303&gt;=SUMIFS(Barèmes!$D$6:$D$28,Barèmes!$A$6:$A$28,"Vitesse — 50 m (s)",Barèmes!$B$6:$B$28,H303,Barèmes!$C$6:$C$28,IF(H303="6ème","Mixte",G303)),"à besoin",IF(U303&gt;=SUMIFS(Barèmes!$E$6:$E$28,Barèmes!$A$6:$A$28,"Vitesse — 50 m (s)",Barèmes!$B$6:$B$28,H303,Barèmes!$C$6:$C$28,IF(H303="6ème","Mixte",G303)),"fragile","satisfaisant"))))</f>
        <v/>
      </c>
      <c r="W303" s="25" t="str">
        <f>IF(OR(U303="",SUMPRODUCT((Barèmes!$A$6:$A$28="Vitesse — 50 m (s)")*(Barèmes!$B$6:$B$28=H303)*(Barèmes!$C$6:$C$28=IF(H303="6ème","Mixte",G303)))=0),"",IF(SUMPRODUCT((Barèmes!$A$6:$A$28="Vitesse — 50 m (s)")*(Barèmes!$B$6:$B$28=H303)*(Barèmes!$C$6:$C$28=IF(H303="6ème","Mixte",G303))*(Barèmes!$J$6:$J$28="+"))&gt;0,IF(U303&lt;=SUMIFS(Barèmes!$F$6:$F$28,Barèmes!$A$6:$A$28,"Vitesse — 50 m (s)",Barèmes!$B$6:$B$28,H303,Barèmes!$C$6:$C$28,IF(H303="6ème","Mixte",G303)),Barèmes!$B$2,IF(U303&lt;=SUMIFS(Barèmes!$G$6:$G$28,Barèmes!$A$6:$A$28,"Vitesse — 50 m (s)",Barèmes!$B$6:$B$28,H303,Barèmes!$C$6:$C$28,IF(H303="6ème","Mixte",G303)),Barèmes!$C$2,IF(U303&lt;=SUMIFS(Barèmes!$H$6:$H$28,Barèmes!$A$6:$A$28,"Vitesse — 50 m (s)",Barèmes!$B$6:$B$28,H303,Barèmes!$C$6:$C$28,IF(H303="6ème","Mixte",G303)),Barèmes!$D$2,IF(U303&lt;=SUMIFS(Barèmes!$I$6:$I$28,Barèmes!$A$6:$A$28,"Vitesse — 50 m (s)",Barèmes!$B$6:$B$28,H303,Barèmes!$C$6:$C$28,IF(H303="6ème","Mixte",G303)),Barèmes!$E$2,Barèmes!$F$2)))),IF(U303&gt;=SUMIFS(Barèmes!$F$6:$F$28,Barèmes!$A$6:$A$28,"Vitesse — 50 m (s)",Barèmes!$B$6:$B$28,H303,Barèmes!$C$6:$C$28,IF(H303="6ème","Mixte",G303)),Barèmes!$B$2,IF(U303&gt;=SUMIFS(Barèmes!$G$6:$G$28,Barèmes!$A$6:$A$28,"Vitesse — 50 m (s)",Barèmes!$B$6:$B$28,H303,Barèmes!$C$6:$C$28,IF(H303="6ème","Mixte",G303)),Barèmes!$C$2,IF(U303&gt;=SUMIFS(Barèmes!$H$6:$H$28,Barèmes!$A$6:$A$28,"Vitesse — 50 m (s)",Barèmes!$B$6:$B$28,H303,Barèmes!$C$6:$C$28,IF(H303="6ème","Mixte",G303)),Barèmes!$D$2,IF(U303&gt;=SUMIFS(Barèmes!$I$6:$I$28,Barèmes!$A$6:$A$28,"Vitesse — 50 m (s)",Barèmes!$B$6:$B$28,H303,Barèmes!$C$6:$C$28,IF(H303="6ème","Mixte",G303)),Barèmes!$E$2,Barèmes!$F$2))))))</f>
        <v/>
      </c>
      <c r="X303" s="18"/>
      <c r="Y303" s="26" t="str" cm="1">
        <f t="array" ref="Y303">IF(OR(X303="",SUMPRODUCT((Barèmes!$A$6:$A$28="Souplesse (score 1-5)")*(Barèmes!$B$6:$B$28=H303)*(Barèmes!$C$6:$C$28=IF(H303="6ème","Mixte",G303)))=0),"",IF(SUMPRODUCT((Barèmes!$A$6:$A$28="Souplesse (score 1-5)")*(Barèmes!$B$6:$B$28=H303)*(Barèmes!$C$6:$C$28=IF(H303="6ème","Mixte",G303))*(Barèmes!$J$6:$J$28="+"))&gt;0,IF(X303&lt;=SUMIFS(Barèmes!$D$6:$D$28,Barèmes!$A$6:$A$28,"Souplesse (score 1-5)",Barèmes!$B$6:$B$28,H303,Barèmes!$C$6:$C$28,IF(H303="6ème","Mixte",G303)),"à besoin",IF(X303&lt;=SUMIFS(Barèmes!$E$6:$E$28,Barèmes!$A$6:$A$28,"Souplesse (score 1-5)",Barèmes!$B$6:$B$28,H303,Barèmes!$C$6:$C$28,IF(H303="6ème","Mixte",G303)),"fragile","satisfaisant")),IF(X303&gt;=SUMIFS(Barèmes!$D$6:$D$28,Barèmes!$A$6:$A$28,"Souplesse (score 1-5)",Barèmes!$B$6:$B$28,H303,Barèmes!$C$6:$C$28,IF(H303="6ème","Mixte",G303)),"à besoin",IF(X303&gt;=SUMIFS(Barèmes!$E$6:$E$28,Barèmes!$A$6:$A$28,"Souplesse (score 1-5)",Barèmes!$B$6:$B$28,H303,Barèmes!$C$6:$C$28,IF(H303="6ème","Mixte",G303)),"fragile","satisfaisant"))))</f>
        <v/>
      </c>
      <c r="Z303" s="26" t="str" cm="1">
        <f t="array" ref="Z303">IF(OR(X303="",SUMPRODUCT((Barèmes!$A$6:$A$28="Souplesse (score 1-5)")*(Barèmes!$B$6:$B$28=H303)*(Barèmes!$C$6:$C$28=IF(H303="6ème","Mixte",G303)))=0),"",IF(SUMPRODUCT((Barèmes!$A$6:$A$28="Souplesse (score 1-5)")*(Barèmes!$B$6:$B$28=H303)*(Barèmes!$C$6:$C$28=IF(H303="6ème","Mixte",G303))*(Barèmes!$J$6:$J$28="+"))&gt;0,IF(X303&lt;=SUMIFS(Barèmes!$F$6:$F$28,Barèmes!$A$6:$A$28,"Souplesse (score 1-5)",Barèmes!$B$6:$B$28,H303,Barèmes!$C$6:$C$28,IF(H303="6ème","Mixte",G303)),Barèmes!$B$2,IF(X303&lt;=SUMIFS(Barèmes!$G$6:$G$28,Barèmes!$A$6:$A$28,"Souplesse (score 1-5)",Barèmes!$B$6:$B$28,H303,Barèmes!$C$6:$C$28,IF(H303="6ème","Mixte",G303)),Barèmes!$C$2,IF(X303&lt;=SUMIFS(Barèmes!$H$6:$H$28,Barèmes!$A$6:$A$28,"Souplesse (score 1-5)",Barèmes!$B$6:$B$28,H303,Barèmes!$C$6:$C$28,IF(H303="6ème","Mixte",G303)),Barèmes!$D$2,IF(X303&lt;=SUMIFS(Barèmes!$I$6:$I$28,Barèmes!$A$6:$A$28,"Souplesse (score 1-5)",Barèmes!$B$6:$B$28,H303,Barèmes!$C$6:$C$28,IF(H303="6ème","Mixte",G303)),Barèmes!$E$2,Barèmes!$F$2)))),IF(X303&gt;=SUMIFS(Barèmes!$F$6:$F$28,Barèmes!$A$6:$A$28,"Souplesse (score 1-5)",Barèmes!$B$6:$B$28,H303,Barèmes!$C$6:$C$28,IF(H303="6ème","Mixte",G303)),Barèmes!$B$2,IF(X303&gt;=SUMIFS(Barèmes!$G$6:$G$28,Barèmes!$A$6:$A$28,"Souplesse (score 1-5)",Barèmes!$B$6:$B$28,H303,Barèmes!$C$6:$C$28,IF(H303="6ème","Mixte",G303)),Barèmes!$C$2,IF(X303&gt;=SUMIFS(Barèmes!$H$6:$H$28,Barèmes!$A$6:$A$28,"Souplesse (score 1-5)",Barèmes!$B$6:$B$28,H303,Barèmes!$C$6:$C$28,IF(H303="6ème","Mixte",G303)),Barèmes!$D$2,IF(X303&gt;=SUMIFS(Barèmes!$I$6:$I$28,Barèmes!$A$6:$A$28,"Souplesse (score 1-5)",Barèmes!$B$6:$B$28,H303,Barèmes!$C$6:$C$28,IF(H303="6ème","Mixte",G303)),Barèmes!$E$2,Barèmes!$F$2))))))</f>
        <v/>
      </c>
      <c r="AA303" s="22"/>
      <c r="AB303" s="27" t="str">
        <f>IF(OR(AA303="",SUMPRODUCT((Barèmes!$A$6:$A$28="Agilité — T-test 974 (s)")*(Barèmes!$B$6:$B$28=H303)*(Barèmes!$C$6:$C$28=IF(H303="6ème","Mixte",G303)))=0),"",IF(SUMPRODUCT((Barèmes!$A$6:$A$28="Agilité — T-test 974 (s)")*(Barèmes!$B$6:$B$28=H303)*(Barèmes!$C$6:$C$28=IF(H303="6ème","Mixte",G303))*(Barèmes!$J$6:$J$28="+"))&gt;0,IF(AA303&lt;=SUMIFS(Barèmes!$D$6:$D$28,Barèmes!$A$6:$A$28,"Agilité — T-test 974 (s)",Barèmes!$B$6:$B$28,H303,Barèmes!$C$6:$C$28,IF(H303="6ème","Mixte",G303)),"à besoin",IF(AA303&lt;=SUMIFS(Barèmes!$E$6:$E$28,Barèmes!$A$6:$A$28,"Agilité — T-test 974 (s)",Barèmes!$B$6:$B$28,H303,Barèmes!$C$6:$C$28,IF(H303="6ème","Mixte",G303)),"fragile","satisfaisant")),IF(AA303&gt;=SUMIFS(Barèmes!$D$6:$D$28,Barèmes!$A$6:$A$28,"Agilité — T-test 974 (s)",Barèmes!$B$6:$B$28,H303,Barèmes!$C$6:$C$28,IF(H303="6ème","Mixte",G303)),"à besoin",IF(AA303&gt;=SUMIFS(Barèmes!$E$6:$E$28,Barèmes!$A$6:$A$28,"Agilité — T-test 974 (s)",Barèmes!$B$6:$B$28,H303,Barèmes!$C$6:$C$28,IF(H303="6ème","Mixte",G303)),"fragile","satisfaisant"))))</f>
        <v/>
      </c>
      <c r="AC303" s="27" t="str">
        <f>IF(OR(AA303="",SUMPRODUCT((Barèmes!$A$6:$A$28="Agilité — T-test 974 (s)")*(Barèmes!$B$6:$B$28=H303)*(Barèmes!$C$6:$C$28=IF(H303="6ème","Mixte",G303)))=0),"",IF(SUMPRODUCT((Barèmes!$A$6:$A$28="Agilité — T-test 974 (s)")*(Barèmes!$B$6:$B$28=H303)*(Barèmes!$C$6:$C$28=IF(H303="6ème","Mixte",G303))*(Barèmes!$J$6:$J$28="+"))&gt;0,IF(AA303&lt;=SUMIFS(Barèmes!$F$6:$F$28,Barèmes!$A$6:$A$28,"Agilité — T-test 974 (s)",Barèmes!$B$6:$B$28,H303,Barèmes!$C$6:$C$28,IF(H303="6ème","Mixte",G303)),Barèmes!$B$2,IF(AA303&lt;=SUMIFS(Barèmes!$G$6:$G$28,Barèmes!$A$6:$A$28,"Agilité — T-test 974 (s)",Barèmes!$B$6:$B$28,H303,Barèmes!$C$6:$C$28,IF(H303="6ème","Mixte",G303)),Barèmes!$C$2,IF(AA303&lt;=SUMIFS(Barèmes!$H$6:$H$28,Barèmes!$A$6:$A$28,"Agilité — T-test 974 (s)",Barèmes!$B$6:$B$28,H303,Barèmes!$C$6:$C$28,IF(H303="6ème","Mixte",G303)),Barèmes!$D$2,IF(AA303&lt;=SUMIFS(Barèmes!$I$6:$I$28,Barèmes!$A$6:$A$28,"Agilité — T-test 974 (s)",Barèmes!$B$6:$B$28,H303,Barèmes!$C$6:$C$28,IF(H303="6ème","Mixte",G303)),Barèmes!$E$2,Barèmes!$F$2)))),IF(AA303&gt;=SUMIFS(Barèmes!$F$6:$F$28,Barèmes!$A$6:$A$28,"Agilité — T-test 974 (s)",Barèmes!$B$6:$B$28,H303,Barèmes!$C$6:$C$28,IF(H303="6ème","Mixte",G303)),Barèmes!$B$2,IF(AA303&gt;=SUMIFS(Barèmes!$G$6:$G$28,Barèmes!$A$6:$A$28,"Agilité — T-test 974 (s)",Barèmes!$B$6:$B$28,H303,Barèmes!$C$6:$C$28,IF(H303="6ème","Mixte",G303)),Barèmes!$C$2,IF(AA303&gt;=SUMIFS(Barèmes!$H$6:$H$28,Barèmes!$A$6:$A$28,"Agilité — T-test 974 (s)",Barèmes!$B$6:$B$28,H303,Barèmes!$C$6:$C$28,IF(H303="6ème","Mixte",G303)),Barèmes!$D$2,IF(AA303&gt;=SUMIFS(Barèmes!$I$6:$I$28,Barèmes!$A$6:$A$28,"Agilité — T-test 974 (s)",Barèmes!$B$6:$B$28,H303,Barèmes!$C$6:$C$28,IF(H303="6ème","Mixte",G303)),Barèmes!$E$2,Barèmes!$F$2))))))</f>
        <v/>
      </c>
      <c r="AD303" s="28" t="str">
        <f t="shared" si="34"/>
        <v/>
      </c>
      <c r="AE303" s="29" t="str">
        <f t="shared" si="35"/>
        <v/>
      </c>
      <c r="AF303" s="30" t="str">
        <f>IF(OR(AD303="",SUMPRODUCT((Barèmes!$A$6:$A$28="Surcoût d'agilité (s) — technique")*(Barèmes!$B$6:$B$28=H303)*(Barèmes!$C$6:$C$28=IF(H303="6ème","Mixte",G303)))=0),"",IF(SUMPRODUCT((Barèmes!$A$6:$A$28="Surcoût d'agilité (s) — technique")*(Barèmes!$B$6:$B$28=H303)*(Barèmes!$C$6:$C$28=IF(H303="6ème","Mixte",G303))*(Barèmes!$J$6:$J$28="+"))&gt;0,IF(AD303&lt;=SUMIFS(Barèmes!$D$6:$D$28,Barèmes!$A$6:$A$28,"Surcoût d'agilité (s) — technique",Barèmes!$B$6:$B$28,H303,Barèmes!$C$6:$C$28,IF(H303="6ème","Mixte",G303)),"à besoin",IF(AD303&lt;=SUMIFS(Barèmes!$E$6:$E$28,Barèmes!$A$6:$A$28,"Surcoût d'agilité (s) — technique",Barèmes!$B$6:$B$28,H303,Barèmes!$C$6:$C$28,IF(H303="6ème","Mixte",G303)),"fragile","satisfaisant")),IF(AD303&gt;=SUMIFS(Barèmes!$D$6:$D$28,Barèmes!$A$6:$A$28,"Surcoût d'agilité (s) — technique",Barèmes!$B$6:$B$28,H303,Barèmes!$C$6:$C$28,IF(H303="6ème","Mixte",G303)),"à besoin",IF(AD303&gt;=SUMIFS(Barèmes!$E$6:$E$28,Barèmes!$A$6:$A$28,"Surcoût d'agilité (s) — technique",Barèmes!$B$6:$B$28,H303,Barèmes!$C$6:$C$28,IF(H303="6ème","Mixte",G303)),"fragile","satisfaisant"))))</f>
        <v/>
      </c>
      <c r="AG303" s="30" t="str">
        <f>IF(OR(AD303="",SUMPRODUCT((Barèmes!$A$6:$A$28="Surcoût d'agilité (s) — technique")*(Barèmes!$B$6:$B$28=H303)*(Barèmes!$C$6:$C$28=IF(H303="6ème","Mixte",G303)))=0),"",IF(SUMPRODUCT((Barèmes!$A$6:$A$28="Surcoût d'agilité (s) — technique")*(Barèmes!$B$6:$B$28=H303)*(Barèmes!$C$6:$C$28=IF(H303="6ème","Mixte",G303))*(Barèmes!$J$6:$J$28="+"))&gt;0,IF(AD303&lt;=SUMIFS(Barèmes!$F$6:$F$28,Barèmes!$A$6:$A$28,"Surcoût d'agilité (s) — technique",Barèmes!$B$6:$B$28,H303,Barèmes!$C$6:$C$28,IF(H303="6ème","Mixte",G303)),Barèmes!$B$2,IF(AD303&lt;=SUMIFS(Barèmes!$G$6:$G$28,Barèmes!$A$6:$A$28,"Surcoût d'agilité (s) — technique",Barèmes!$B$6:$B$28,H303,Barèmes!$C$6:$C$28,IF(H303="6ème","Mixte",G303)),Barèmes!$C$2,IF(AD303&lt;=SUMIFS(Barèmes!$H$6:$H$28,Barèmes!$A$6:$A$28,"Surcoût d'agilité (s) — technique",Barèmes!$B$6:$B$28,H303,Barèmes!$C$6:$C$28,IF(H303="6ème","Mixte",G303)),Barèmes!$D$2,IF(AD303&lt;=SUMIFS(Barèmes!$I$6:$I$28,Barèmes!$A$6:$A$28,"Surcoût d'agilité (s) — technique",Barèmes!$B$6:$B$28,H303,Barèmes!$C$6:$C$28,IF(H303="6ème","Mixte",G303)),Barèmes!$E$2,Barèmes!$F$2)))),IF(AD303&gt;=SUMIFS(Barèmes!$F$6:$F$28,Barèmes!$A$6:$A$28,"Surcoût d'agilité (s) — technique",Barèmes!$B$6:$B$28,H303,Barèmes!$C$6:$C$28,IF(H303="6ème","Mixte",G303)),Barèmes!$B$2,IF(AD303&gt;=SUMIFS(Barèmes!$G$6:$G$28,Barèmes!$A$6:$A$28,"Surcoût d'agilité (s) — technique",Barèmes!$B$6:$B$28,H303,Barèmes!$C$6:$C$28,IF(H303="6ème","Mixte",G303)),Barèmes!$C$2,IF(AD303&gt;=SUMIFS(Barèmes!$H$6:$H$28,Barèmes!$A$6:$A$28,"Surcoût d'agilité (s) — technique",Barèmes!$B$6:$B$28,H303,Barèmes!$C$6:$C$28,IF(H303="6ème","Mixte",G303)),Barèmes!$D$2,IF(AD303&gt;=SUMIFS(Barèmes!$I$6:$I$28,Barèmes!$A$6:$A$28,"Surcoût d'agilité (s) — technique",Barèmes!$B$6:$B$28,H303,Barèmes!$C$6:$C$28,IF(H303="6ème","Mixte",G303)),Barèmes!$E$2,Barèmes!$F$2))))))</f>
        <v/>
      </c>
      <c r="AH303" s="31" t="str">
        <f>IF((IF(N303="",0,1)+IF(Q303="",0,1)+IF(W303="",0,1)+IF(Z303="",0,1)+IF(AC303="",0,1))=0,"",3*IF(N303=Barèmes!$B$2,1,IF(N303=Barèmes!$C$2,2,IF(N303=Barèmes!$D$2,3,IF(N303=Barèmes!$E$2,4,IF(N303=Barèmes!$F$2,5,0)))))+3*IF(Q303=Barèmes!$B$2,1,IF(Q303=Barèmes!$C$2,2,IF(Q303=Barèmes!$D$2,3,IF(Q303=Barèmes!$E$2,4,IF(Q303=Barèmes!$F$2,5,0)))))+2*IF(W303=Barèmes!$B$2,1,IF(W303=Barèmes!$C$2,2,IF(W303=Barèmes!$D$2,3,IF(W303=Barèmes!$E$2,4,IF(W303=Barèmes!$F$2,5,0)))))+1*IF(Z303=Barèmes!$B$2,1,IF(Z303=Barèmes!$C$2,2,IF(Z303=Barèmes!$D$2,3,IF(Z303=Barèmes!$E$2,4,IF(Z303=Barèmes!$F$2,5,0)))))+1*IF(AC303=Barèmes!$B$2,1,IF(AC303=Barèmes!$C$2,2,IF(AC303=Barèmes!$D$2,3,IF(AC303=Barèmes!$E$2,4,IF(AC303=Barèmes!$F$2,5,0))))))</f>
        <v/>
      </c>
      <c r="AI303" s="31"/>
      <c r="AJ303" s="32" t="str">
        <f>IFERROR(INDEX(Croissance!$B$5:$B$604,MATCH(A303,Croissance!$A$5:$A$604,0)),"")</f>
        <v/>
      </c>
      <c r="AK303" s="32" t="str">
        <f>IFERROR(INDEX(Croissance!$C$5:$C$604,MATCH(A303,Croissance!$A$5:$A$604,0)),"")</f>
        <v/>
      </c>
      <c r="AL303" s="32" t="str">
        <f>IFERROR(INDEX(Croissance!$D$5:$D$604,MATCH(A303,Croissance!$A$5:$A$604,0)),"")</f>
        <v/>
      </c>
      <c r="AM303" s="32" t="str">
        <f>IFERROR(INDEX(Croissance!$E$5:$E$604,MATCH(A303,Croissance!$A$5:$A$604,0)),"")</f>
        <v/>
      </c>
      <c r="AO303" s="33">
        <f t="shared" si="40"/>
        <v>0</v>
      </c>
      <c r="AP303" s="33">
        <f t="shared" si="36"/>
        <v>0</v>
      </c>
      <c r="AQ303" s="33">
        <f>IF(A303="",0,IF(AND(OR('Synthèse classe'!$C$2="Tous",C303='Synthèse classe'!$C$2),OR('Synthèse classe'!$C$3="Toutes",D303='Synthèse classe'!$C$3),OR('Synthèse classe'!$C$4="Toutes",AND('Synthèse classe'!$C$4="Dernière",AP303=1),B303=IFERROR(VALUE('Synthèse classe'!$C$4),0))),1,0))</f>
        <v>0</v>
      </c>
      <c r="AR303" s="34" t="str">
        <f t="shared" si="37"/>
        <v/>
      </c>
    </row>
    <row r="304" spans="1:44" x14ac:dyDescent="0.2">
      <c r="A304" s="17" t="str">
        <f t="shared" si="33"/>
        <v/>
      </c>
      <c r="B304" s="18"/>
      <c r="C304" s="19"/>
      <c r="D304" s="19"/>
      <c r="E304" s="19"/>
      <c r="F304" s="19"/>
      <c r="G304" s="19"/>
      <c r="H304" s="17" t="str">
        <f t="shared" si="38"/>
        <v/>
      </c>
      <c r="I304" s="20"/>
      <c r="J304" s="18"/>
      <c r="K304" s="19"/>
      <c r="L304" s="21" t="str">
        <f t="shared" si="39"/>
        <v/>
      </c>
      <c r="M304" s="21" t="str">
        <f>IF(OR(J304="",SUMPRODUCT((Barèmes!$A$6:$A$28="Endurance — Luc Léger (palier)")*(Barèmes!$B$6:$B$28=H304)*(Barèmes!$C$6:$C$28=IF(H304="6ème","Mixte",G304)))=0),"",IF(SUMPRODUCT((Barèmes!$A$6:$A$28="Endurance — Luc Léger (palier)")*(Barèmes!$B$6:$B$28=H304)*(Barèmes!$C$6:$C$28=IF(H304="6ème","Mixte",G304))*(Barèmes!$J$6:$J$28="+"))&gt;0,IF(J304&lt;=SUMIFS(Barèmes!$D$6:$D$28,Barèmes!$A$6:$A$28,"Endurance — Luc Léger (palier)",Barèmes!$B$6:$B$28,H304,Barèmes!$C$6:$C$28,IF(H304="6ème","Mixte",G304)),"à besoin",IF(J304&lt;=SUMIFS(Barèmes!$E$6:$E$28,Barèmes!$A$6:$A$28,"Endurance — Luc Léger (palier)",Barèmes!$B$6:$B$28,H304,Barèmes!$C$6:$C$28,IF(H304="6ème","Mixte",G304)),"fragile","satisfaisant")),IF(J304&gt;=SUMIFS(Barèmes!$D$6:$D$28,Barèmes!$A$6:$A$28,"Endurance — Luc Léger (palier)",Barèmes!$B$6:$B$28,H304,Barèmes!$C$6:$C$28,IF(H304="6ème","Mixte",G304)),"à besoin",IF(J304&gt;=SUMIFS(Barèmes!$E$6:$E$28,Barèmes!$A$6:$A$28,"Endurance — Luc Léger (palier)",Barèmes!$B$6:$B$28,H304,Barèmes!$C$6:$C$28,IF(H304="6ème","Mixte",G304)),"fragile","satisfaisant"))))</f>
        <v/>
      </c>
      <c r="N304" s="21" t="str">
        <f>IF(OR(J304="",SUMPRODUCT((Barèmes!$A$6:$A$28="Endurance — Luc Léger (palier)")*(Barèmes!$B$6:$B$28=H304)*(Barèmes!$C$6:$C$28=IF(H304="6ème","Mixte",G304)))=0),"",IF(SUMPRODUCT((Barèmes!$A$6:$A$28="Endurance — Luc Léger (palier)")*(Barèmes!$B$6:$B$28=H304)*(Barèmes!$C$6:$C$28=IF(H304="6ème","Mixte",G304))*(Barèmes!$J$6:$J$28="+"))&gt;0,IF(J304&lt;=SUMIFS(Barèmes!$F$6:$F$28,Barèmes!$A$6:$A$28,"Endurance — Luc Léger (palier)",Barèmes!$B$6:$B$28,H304,Barèmes!$C$6:$C$28,IF(H304="6ème","Mixte",G304)),Barèmes!$B$2,IF(J304&lt;=SUMIFS(Barèmes!$G$6:$G$28,Barèmes!$A$6:$A$28,"Endurance — Luc Léger (palier)",Barèmes!$B$6:$B$28,H304,Barèmes!$C$6:$C$28,IF(H304="6ème","Mixte",G304)),Barèmes!$C$2,IF(J304&lt;=SUMIFS(Barèmes!$H$6:$H$28,Barèmes!$A$6:$A$28,"Endurance — Luc Léger (palier)",Barèmes!$B$6:$B$28,H304,Barèmes!$C$6:$C$28,IF(H304="6ème","Mixte",G304)),Barèmes!$D$2,IF(J304&lt;=SUMIFS(Barèmes!$I$6:$I$28,Barèmes!$A$6:$A$28,"Endurance — Luc Léger (palier)",Barèmes!$B$6:$B$28,H304,Barèmes!$C$6:$C$28,IF(H304="6ème","Mixte",G304)),Barèmes!$E$2,Barèmes!$F$2)))),IF(J304&gt;=SUMIFS(Barèmes!$F$6:$F$28,Barèmes!$A$6:$A$28,"Endurance — Luc Léger (palier)",Barèmes!$B$6:$B$28,H304,Barèmes!$C$6:$C$28,IF(H304="6ème","Mixte",G304)),Barèmes!$B$2,IF(J304&gt;=SUMIFS(Barèmes!$G$6:$G$28,Barèmes!$A$6:$A$28,"Endurance — Luc Léger (palier)",Barèmes!$B$6:$B$28,H304,Barèmes!$C$6:$C$28,IF(H304="6ème","Mixte",G304)),Barèmes!$C$2,IF(J304&gt;=SUMIFS(Barèmes!$H$6:$H$28,Barèmes!$A$6:$A$28,"Endurance — Luc Léger (palier)",Barèmes!$B$6:$B$28,H304,Barèmes!$C$6:$C$28,IF(H304="6ème","Mixte",G304)),Barèmes!$D$2,IF(J304&gt;=SUMIFS(Barèmes!$I$6:$I$28,Barèmes!$A$6:$A$28,"Endurance — Luc Léger (palier)",Barèmes!$B$6:$B$28,H304,Barèmes!$C$6:$C$28,IF(H304="6ème","Mixte",G304)),Barèmes!$E$2,Barèmes!$F$2))))))</f>
        <v/>
      </c>
      <c r="O304" s="22"/>
      <c r="P304" s="23" t="str">
        <f>IF(OR(O304="",SUMPRODUCT((Barèmes!$A$6:$A$28="Force bas du corps — Saut en longueur (m)")*(Barèmes!$B$6:$B$28=H304)*(Barèmes!$C$6:$C$28=IF(H304="6ème","Mixte",G304)))=0),"",IF(SUMPRODUCT((Barèmes!$A$6:$A$28="Force bas du corps — Saut en longueur (m)")*(Barèmes!$B$6:$B$28=H304)*(Barèmes!$C$6:$C$28=IF(H304="6ème","Mixte",G304))*(Barèmes!$J$6:$J$28="+"))&gt;0,IF(O304&lt;=SUMIFS(Barèmes!$D$6:$D$28,Barèmes!$A$6:$A$28,"Force bas du corps — Saut en longueur (m)",Barèmes!$B$6:$B$28,H304,Barèmes!$C$6:$C$28,IF(H304="6ème","Mixte",G304)),"à besoin",IF(O304&lt;=SUMIFS(Barèmes!$E$6:$E$28,Barèmes!$A$6:$A$28,"Force bas du corps — Saut en longueur (m)",Barèmes!$B$6:$B$28,H304,Barèmes!$C$6:$C$28,IF(H304="6ème","Mixte",G304)),"fragile","satisfaisant")),IF(O304&gt;=SUMIFS(Barèmes!$D$6:$D$28,Barèmes!$A$6:$A$28,"Force bas du corps — Saut en longueur (m)",Barèmes!$B$6:$B$28,H304,Barèmes!$C$6:$C$28,IF(H304="6ème","Mixte",G304)),"à besoin",IF(O304&gt;=SUMIFS(Barèmes!$E$6:$E$28,Barèmes!$A$6:$A$28,"Force bas du corps — Saut en longueur (m)",Barèmes!$B$6:$B$28,H304,Barèmes!$C$6:$C$28,IF(H304="6ème","Mixte",G304)),"fragile","satisfaisant"))))</f>
        <v/>
      </c>
      <c r="Q304" s="23" t="str">
        <f>IF(OR(O304="",SUMPRODUCT((Barèmes!$A$6:$A$28="Force bas du corps — Saut en longueur (m)")*(Barèmes!$B$6:$B$28=H304)*(Barèmes!$C$6:$C$28=IF(H304="6ème","Mixte",G304)))=0),"",IF(SUMPRODUCT((Barèmes!$A$6:$A$28="Force bas du corps — Saut en longueur (m)")*(Barèmes!$B$6:$B$28=H304)*(Barèmes!$C$6:$C$28=IF(H304="6ème","Mixte",G304))*(Barèmes!$J$6:$J$28="+"))&gt;0,IF(O304&lt;=SUMIFS(Barèmes!$F$6:$F$28,Barèmes!$A$6:$A$28,"Force bas du corps — Saut en longueur (m)",Barèmes!$B$6:$B$28,H304,Barèmes!$C$6:$C$28,IF(H304="6ème","Mixte",G304)),Barèmes!$B$2,IF(O304&lt;=SUMIFS(Barèmes!$G$6:$G$28,Barèmes!$A$6:$A$28,"Force bas du corps — Saut en longueur (m)",Barèmes!$B$6:$B$28,H304,Barèmes!$C$6:$C$28,IF(H304="6ème","Mixte",G304)),Barèmes!$C$2,IF(O304&lt;=SUMIFS(Barèmes!$H$6:$H$28,Barèmes!$A$6:$A$28,"Force bas du corps — Saut en longueur (m)",Barèmes!$B$6:$B$28,H304,Barèmes!$C$6:$C$28,IF(H304="6ème","Mixte",G304)),Barèmes!$D$2,IF(O304&lt;=SUMIFS(Barèmes!$I$6:$I$28,Barèmes!$A$6:$A$28,"Force bas du corps — Saut en longueur (m)",Barèmes!$B$6:$B$28,H304,Barèmes!$C$6:$C$28,IF(H304="6ème","Mixte",G304)),Barèmes!$E$2,Barèmes!$F$2)))),IF(O304&gt;=SUMIFS(Barèmes!$F$6:$F$28,Barèmes!$A$6:$A$28,"Force bas du corps — Saut en longueur (m)",Barèmes!$B$6:$B$28,H304,Barèmes!$C$6:$C$28,IF(H304="6ème","Mixte",G304)),Barèmes!$B$2,IF(O304&gt;=SUMIFS(Barèmes!$G$6:$G$28,Barèmes!$A$6:$A$28,"Force bas du corps — Saut en longueur (m)",Barèmes!$B$6:$B$28,H304,Barèmes!$C$6:$C$28,IF(H304="6ème","Mixte",G304)),Barèmes!$C$2,IF(O304&gt;=SUMIFS(Barèmes!$H$6:$H$28,Barèmes!$A$6:$A$28,"Force bas du corps — Saut en longueur (m)",Barèmes!$B$6:$B$28,H304,Barèmes!$C$6:$C$28,IF(H304="6ème","Mixte",G304)),Barèmes!$D$2,IF(O304&gt;=SUMIFS(Barèmes!$I$6:$I$28,Barèmes!$A$6:$A$28,"Force bas du corps — Saut en longueur (m)",Barèmes!$B$6:$B$28,H304,Barèmes!$C$6:$C$28,IF(H304="6ème","Mixte",G304)),Barèmes!$E$2,Barèmes!$F$2))))))</f>
        <v/>
      </c>
      <c r="R304" s="22"/>
      <c r="S304" s="24" t="str">
        <f>IF(OR(R304="",SUMPRODUCT((Barèmes!$A$6:$A$28="Vitesse — 30 m (s)")*(Barèmes!$B$6:$B$28=H304)*(Barèmes!$C$6:$C$28=IF(H304="6ème","Mixte",G304)))=0),"",IF(SUMPRODUCT((Barèmes!$A$6:$A$28="Vitesse — 30 m (s)")*(Barèmes!$B$6:$B$28=H304)*(Barèmes!$C$6:$C$28=IF(H304="6ème","Mixte",G304))*(Barèmes!$J$6:$J$28="+"))&gt;0,IF(R304&lt;=SUMIFS(Barèmes!$D$6:$D$28,Barèmes!$A$6:$A$28,"Vitesse — 30 m (s)",Barèmes!$B$6:$B$28,H304,Barèmes!$C$6:$C$28,IF(H304="6ème","Mixte",G304)),"à besoin",IF(R304&lt;=SUMIFS(Barèmes!$E$6:$E$28,Barèmes!$A$6:$A$28,"Vitesse — 30 m (s)",Barèmes!$B$6:$B$28,H304,Barèmes!$C$6:$C$28,IF(H304="6ème","Mixte",G304)),"fragile","satisfaisant")),IF(R304&gt;=SUMIFS(Barèmes!$D$6:$D$28,Barèmes!$A$6:$A$28,"Vitesse — 30 m (s)",Barèmes!$B$6:$B$28,H304,Barèmes!$C$6:$C$28,IF(H304="6ème","Mixte",G304)),"à besoin",IF(R304&gt;=SUMIFS(Barèmes!$E$6:$E$28,Barèmes!$A$6:$A$28,"Vitesse — 30 m (s)",Barèmes!$B$6:$B$28,H304,Barèmes!$C$6:$C$28,IF(H304="6ème","Mixte",G304)),"fragile","satisfaisant"))))</f>
        <v/>
      </c>
      <c r="T304" s="24" t="str">
        <f>IF(OR(R304="",SUMPRODUCT((Barèmes!$A$6:$A$28="Vitesse — 30 m (s)")*(Barèmes!$B$6:$B$28=H304)*(Barèmes!$C$6:$C$28=IF(H304="6ème","Mixte",G304)))=0),"",IF(SUMPRODUCT((Barèmes!$A$6:$A$28="Vitesse — 30 m (s)")*(Barèmes!$B$6:$B$28=H304)*(Barèmes!$C$6:$C$28=IF(H304="6ème","Mixte",G304))*(Barèmes!$J$6:$J$28="+"))&gt;0,IF(R304&lt;=SUMIFS(Barèmes!$F$6:$F$28,Barèmes!$A$6:$A$28,"Vitesse — 30 m (s)",Barèmes!$B$6:$B$28,H304,Barèmes!$C$6:$C$28,IF(H304="6ème","Mixte",G304)),Barèmes!$B$2,IF(R304&lt;=SUMIFS(Barèmes!$G$6:$G$28,Barèmes!$A$6:$A$28,"Vitesse — 30 m (s)",Barèmes!$B$6:$B$28,H304,Barèmes!$C$6:$C$28,IF(H304="6ème","Mixte",G304)),Barèmes!$C$2,IF(R304&lt;=SUMIFS(Barèmes!$H$6:$H$28,Barèmes!$A$6:$A$28,"Vitesse — 30 m (s)",Barèmes!$B$6:$B$28,H304,Barèmes!$C$6:$C$28,IF(H304="6ème","Mixte",G304)),Barèmes!$D$2,IF(R304&lt;=SUMIFS(Barèmes!$I$6:$I$28,Barèmes!$A$6:$A$28,"Vitesse — 30 m (s)",Barèmes!$B$6:$B$28,H304,Barèmes!$C$6:$C$28,IF(H304="6ème","Mixte",G304)),Barèmes!$E$2,Barèmes!$F$2)))),IF(R304&gt;=SUMIFS(Barèmes!$F$6:$F$28,Barèmes!$A$6:$A$28,"Vitesse — 30 m (s)",Barèmes!$B$6:$B$28,H304,Barèmes!$C$6:$C$28,IF(H304="6ème","Mixte",G304)),Barèmes!$B$2,IF(R304&gt;=SUMIFS(Barèmes!$G$6:$G$28,Barèmes!$A$6:$A$28,"Vitesse — 30 m (s)",Barèmes!$B$6:$B$28,H304,Barèmes!$C$6:$C$28,IF(H304="6ème","Mixte",G304)),Barèmes!$C$2,IF(R304&gt;=SUMIFS(Barèmes!$H$6:$H$28,Barèmes!$A$6:$A$28,"Vitesse — 30 m (s)",Barèmes!$B$6:$B$28,H304,Barèmes!$C$6:$C$28,IF(H304="6ème","Mixte",G304)),Barèmes!$D$2,IF(R304&gt;=SUMIFS(Barèmes!$I$6:$I$28,Barèmes!$A$6:$A$28,"Vitesse — 30 m (s)",Barèmes!$B$6:$B$28,H304,Barèmes!$C$6:$C$28,IF(H304="6ème","Mixte",G304)),Barèmes!$E$2,Barèmes!$F$2))))))</f>
        <v/>
      </c>
      <c r="U304" s="22"/>
      <c r="V304" s="25" t="str">
        <f>IF(OR(U304="",SUMPRODUCT((Barèmes!$A$6:$A$28="Vitesse — 50 m (s)")*(Barèmes!$B$6:$B$28=H304)*(Barèmes!$C$6:$C$28=IF(H304="6ème","Mixte",G304)))=0),"",IF(SUMPRODUCT((Barèmes!$A$6:$A$28="Vitesse — 50 m (s)")*(Barèmes!$B$6:$B$28=H304)*(Barèmes!$C$6:$C$28=IF(H304="6ème","Mixte",G304))*(Barèmes!$J$6:$J$28="+"))&gt;0,IF(U304&lt;=SUMIFS(Barèmes!$D$6:$D$28,Barèmes!$A$6:$A$28,"Vitesse — 50 m (s)",Barèmes!$B$6:$B$28,H304,Barèmes!$C$6:$C$28,IF(H304="6ème","Mixte",G304)),"à besoin",IF(U304&lt;=SUMIFS(Barèmes!$E$6:$E$28,Barèmes!$A$6:$A$28,"Vitesse — 50 m (s)",Barèmes!$B$6:$B$28,H304,Barèmes!$C$6:$C$28,IF(H304="6ème","Mixte",G304)),"fragile","satisfaisant")),IF(U304&gt;=SUMIFS(Barèmes!$D$6:$D$28,Barèmes!$A$6:$A$28,"Vitesse — 50 m (s)",Barèmes!$B$6:$B$28,H304,Barèmes!$C$6:$C$28,IF(H304="6ème","Mixte",G304)),"à besoin",IF(U304&gt;=SUMIFS(Barèmes!$E$6:$E$28,Barèmes!$A$6:$A$28,"Vitesse — 50 m (s)",Barèmes!$B$6:$B$28,H304,Barèmes!$C$6:$C$28,IF(H304="6ème","Mixte",G304)),"fragile","satisfaisant"))))</f>
        <v/>
      </c>
      <c r="W304" s="25" t="str">
        <f>IF(OR(U304="",SUMPRODUCT((Barèmes!$A$6:$A$28="Vitesse — 50 m (s)")*(Barèmes!$B$6:$B$28=H304)*(Barèmes!$C$6:$C$28=IF(H304="6ème","Mixte",G304)))=0),"",IF(SUMPRODUCT((Barèmes!$A$6:$A$28="Vitesse — 50 m (s)")*(Barèmes!$B$6:$B$28=H304)*(Barèmes!$C$6:$C$28=IF(H304="6ème","Mixte",G304))*(Barèmes!$J$6:$J$28="+"))&gt;0,IF(U304&lt;=SUMIFS(Barèmes!$F$6:$F$28,Barèmes!$A$6:$A$28,"Vitesse — 50 m (s)",Barèmes!$B$6:$B$28,H304,Barèmes!$C$6:$C$28,IF(H304="6ème","Mixte",G304)),Barèmes!$B$2,IF(U304&lt;=SUMIFS(Barèmes!$G$6:$G$28,Barèmes!$A$6:$A$28,"Vitesse — 50 m (s)",Barèmes!$B$6:$B$28,H304,Barèmes!$C$6:$C$28,IF(H304="6ème","Mixte",G304)),Barèmes!$C$2,IF(U304&lt;=SUMIFS(Barèmes!$H$6:$H$28,Barèmes!$A$6:$A$28,"Vitesse — 50 m (s)",Barèmes!$B$6:$B$28,H304,Barèmes!$C$6:$C$28,IF(H304="6ème","Mixte",G304)),Barèmes!$D$2,IF(U304&lt;=SUMIFS(Barèmes!$I$6:$I$28,Barèmes!$A$6:$A$28,"Vitesse — 50 m (s)",Barèmes!$B$6:$B$28,H304,Barèmes!$C$6:$C$28,IF(H304="6ème","Mixte",G304)),Barèmes!$E$2,Barèmes!$F$2)))),IF(U304&gt;=SUMIFS(Barèmes!$F$6:$F$28,Barèmes!$A$6:$A$28,"Vitesse — 50 m (s)",Barèmes!$B$6:$B$28,H304,Barèmes!$C$6:$C$28,IF(H304="6ème","Mixte",G304)),Barèmes!$B$2,IF(U304&gt;=SUMIFS(Barèmes!$G$6:$G$28,Barèmes!$A$6:$A$28,"Vitesse — 50 m (s)",Barèmes!$B$6:$B$28,H304,Barèmes!$C$6:$C$28,IF(H304="6ème","Mixte",G304)),Barèmes!$C$2,IF(U304&gt;=SUMIFS(Barèmes!$H$6:$H$28,Barèmes!$A$6:$A$28,"Vitesse — 50 m (s)",Barèmes!$B$6:$B$28,H304,Barèmes!$C$6:$C$28,IF(H304="6ème","Mixte",G304)),Barèmes!$D$2,IF(U304&gt;=SUMIFS(Barèmes!$I$6:$I$28,Barèmes!$A$6:$A$28,"Vitesse — 50 m (s)",Barèmes!$B$6:$B$28,H304,Barèmes!$C$6:$C$28,IF(H304="6ème","Mixte",G304)),Barèmes!$E$2,Barèmes!$F$2))))))</f>
        <v/>
      </c>
      <c r="X304" s="18"/>
      <c r="Y304" s="26" t="str" cm="1">
        <f t="array" ref="Y304">IF(OR(X304="",SUMPRODUCT((Barèmes!$A$6:$A$28="Souplesse (score 1-5)")*(Barèmes!$B$6:$B$28=H304)*(Barèmes!$C$6:$C$28=IF(H304="6ème","Mixte",G304)))=0),"",IF(SUMPRODUCT((Barèmes!$A$6:$A$28="Souplesse (score 1-5)")*(Barèmes!$B$6:$B$28=H304)*(Barèmes!$C$6:$C$28=IF(H304="6ème","Mixte",G304))*(Barèmes!$J$6:$J$28="+"))&gt;0,IF(X304&lt;=SUMIFS(Barèmes!$D$6:$D$28,Barèmes!$A$6:$A$28,"Souplesse (score 1-5)",Barèmes!$B$6:$B$28,H304,Barèmes!$C$6:$C$28,IF(H304="6ème","Mixte",G304)),"à besoin",IF(X304&lt;=SUMIFS(Barèmes!$E$6:$E$28,Barèmes!$A$6:$A$28,"Souplesse (score 1-5)",Barèmes!$B$6:$B$28,H304,Barèmes!$C$6:$C$28,IF(H304="6ème","Mixte",G304)),"fragile","satisfaisant")),IF(X304&gt;=SUMIFS(Barèmes!$D$6:$D$28,Barèmes!$A$6:$A$28,"Souplesse (score 1-5)",Barèmes!$B$6:$B$28,H304,Barèmes!$C$6:$C$28,IF(H304="6ème","Mixte",G304)),"à besoin",IF(X304&gt;=SUMIFS(Barèmes!$E$6:$E$28,Barèmes!$A$6:$A$28,"Souplesse (score 1-5)",Barèmes!$B$6:$B$28,H304,Barèmes!$C$6:$C$28,IF(H304="6ème","Mixte",G304)),"fragile","satisfaisant"))))</f>
        <v/>
      </c>
      <c r="Z304" s="26" t="str" cm="1">
        <f t="array" ref="Z304">IF(OR(X304="",SUMPRODUCT((Barèmes!$A$6:$A$28="Souplesse (score 1-5)")*(Barèmes!$B$6:$B$28=H304)*(Barèmes!$C$6:$C$28=IF(H304="6ème","Mixte",G304)))=0),"",IF(SUMPRODUCT((Barèmes!$A$6:$A$28="Souplesse (score 1-5)")*(Barèmes!$B$6:$B$28=H304)*(Barèmes!$C$6:$C$28=IF(H304="6ème","Mixte",G304))*(Barèmes!$J$6:$J$28="+"))&gt;0,IF(X304&lt;=SUMIFS(Barèmes!$F$6:$F$28,Barèmes!$A$6:$A$28,"Souplesse (score 1-5)",Barèmes!$B$6:$B$28,H304,Barèmes!$C$6:$C$28,IF(H304="6ème","Mixte",G304)),Barèmes!$B$2,IF(X304&lt;=SUMIFS(Barèmes!$G$6:$G$28,Barèmes!$A$6:$A$28,"Souplesse (score 1-5)",Barèmes!$B$6:$B$28,H304,Barèmes!$C$6:$C$28,IF(H304="6ème","Mixte",G304)),Barèmes!$C$2,IF(X304&lt;=SUMIFS(Barèmes!$H$6:$H$28,Barèmes!$A$6:$A$28,"Souplesse (score 1-5)",Barèmes!$B$6:$B$28,H304,Barèmes!$C$6:$C$28,IF(H304="6ème","Mixte",G304)),Barèmes!$D$2,IF(X304&lt;=SUMIFS(Barèmes!$I$6:$I$28,Barèmes!$A$6:$A$28,"Souplesse (score 1-5)",Barèmes!$B$6:$B$28,H304,Barèmes!$C$6:$C$28,IF(H304="6ème","Mixte",G304)),Barèmes!$E$2,Barèmes!$F$2)))),IF(X304&gt;=SUMIFS(Barèmes!$F$6:$F$28,Barèmes!$A$6:$A$28,"Souplesse (score 1-5)",Barèmes!$B$6:$B$28,H304,Barèmes!$C$6:$C$28,IF(H304="6ème","Mixte",G304)),Barèmes!$B$2,IF(X304&gt;=SUMIFS(Barèmes!$G$6:$G$28,Barèmes!$A$6:$A$28,"Souplesse (score 1-5)",Barèmes!$B$6:$B$28,H304,Barèmes!$C$6:$C$28,IF(H304="6ème","Mixte",G304)),Barèmes!$C$2,IF(X304&gt;=SUMIFS(Barèmes!$H$6:$H$28,Barèmes!$A$6:$A$28,"Souplesse (score 1-5)",Barèmes!$B$6:$B$28,H304,Barèmes!$C$6:$C$28,IF(H304="6ème","Mixte",G304)),Barèmes!$D$2,IF(X304&gt;=SUMIFS(Barèmes!$I$6:$I$28,Barèmes!$A$6:$A$28,"Souplesse (score 1-5)",Barèmes!$B$6:$B$28,H304,Barèmes!$C$6:$C$28,IF(H304="6ème","Mixte",G304)),Barèmes!$E$2,Barèmes!$F$2))))))</f>
        <v/>
      </c>
      <c r="AA304" s="22"/>
      <c r="AB304" s="27" t="str">
        <f>IF(OR(AA304="",SUMPRODUCT((Barèmes!$A$6:$A$28="Agilité — T-test 974 (s)")*(Barèmes!$B$6:$B$28=H304)*(Barèmes!$C$6:$C$28=IF(H304="6ème","Mixte",G304)))=0),"",IF(SUMPRODUCT((Barèmes!$A$6:$A$28="Agilité — T-test 974 (s)")*(Barèmes!$B$6:$B$28=H304)*(Barèmes!$C$6:$C$28=IF(H304="6ème","Mixte",G304))*(Barèmes!$J$6:$J$28="+"))&gt;0,IF(AA304&lt;=SUMIFS(Barèmes!$D$6:$D$28,Barèmes!$A$6:$A$28,"Agilité — T-test 974 (s)",Barèmes!$B$6:$B$28,H304,Barèmes!$C$6:$C$28,IF(H304="6ème","Mixte",G304)),"à besoin",IF(AA304&lt;=SUMIFS(Barèmes!$E$6:$E$28,Barèmes!$A$6:$A$28,"Agilité — T-test 974 (s)",Barèmes!$B$6:$B$28,H304,Barèmes!$C$6:$C$28,IF(H304="6ème","Mixte",G304)),"fragile","satisfaisant")),IF(AA304&gt;=SUMIFS(Barèmes!$D$6:$D$28,Barèmes!$A$6:$A$28,"Agilité — T-test 974 (s)",Barèmes!$B$6:$B$28,H304,Barèmes!$C$6:$C$28,IF(H304="6ème","Mixte",G304)),"à besoin",IF(AA304&gt;=SUMIFS(Barèmes!$E$6:$E$28,Barèmes!$A$6:$A$28,"Agilité — T-test 974 (s)",Barèmes!$B$6:$B$28,H304,Barèmes!$C$6:$C$28,IF(H304="6ème","Mixte",G304)),"fragile","satisfaisant"))))</f>
        <v/>
      </c>
      <c r="AC304" s="27" t="str">
        <f>IF(OR(AA304="",SUMPRODUCT((Barèmes!$A$6:$A$28="Agilité — T-test 974 (s)")*(Barèmes!$B$6:$B$28=H304)*(Barèmes!$C$6:$C$28=IF(H304="6ème","Mixte",G304)))=0),"",IF(SUMPRODUCT((Barèmes!$A$6:$A$28="Agilité — T-test 974 (s)")*(Barèmes!$B$6:$B$28=H304)*(Barèmes!$C$6:$C$28=IF(H304="6ème","Mixte",G304))*(Barèmes!$J$6:$J$28="+"))&gt;0,IF(AA304&lt;=SUMIFS(Barèmes!$F$6:$F$28,Barèmes!$A$6:$A$28,"Agilité — T-test 974 (s)",Barèmes!$B$6:$B$28,H304,Barèmes!$C$6:$C$28,IF(H304="6ème","Mixte",G304)),Barèmes!$B$2,IF(AA304&lt;=SUMIFS(Barèmes!$G$6:$G$28,Barèmes!$A$6:$A$28,"Agilité — T-test 974 (s)",Barèmes!$B$6:$B$28,H304,Barèmes!$C$6:$C$28,IF(H304="6ème","Mixte",G304)),Barèmes!$C$2,IF(AA304&lt;=SUMIFS(Barèmes!$H$6:$H$28,Barèmes!$A$6:$A$28,"Agilité — T-test 974 (s)",Barèmes!$B$6:$B$28,H304,Barèmes!$C$6:$C$28,IF(H304="6ème","Mixte",G304)),Barèmes!$D$2,IF(AA304&lt;=SUMIFS(Barèmes!$I$6:$I$28,Barèmes!$A$6:$A$28,"Agilité — T-test 974 (s)",Barèmes!$B$6:$B$28,H304,Barèmes!$C$6:$C$28,IF(H304="6ème","Mixte",G304)),Barèmes!$E$2,Barèmes!$F$2)))),IF(AA304&gt;=SUMIFS(Barèmes!$F$6:$F$28,Barèmes!$A$6:$A$28,"Agilité — T-test 974 (s)",Barèmes!$B$6:$B$28,H304,Barèmes!$C$6:$C$28,IF(H304="6ème","Mixte",G304)),Barèmes!$B$2,IF(AA304&gt;=SUMIFS(Barèmes!$G$6:$G$28,Barèmes!$A$6:$A$28,"Agilité — T-test 974 (s)",Barèmes!$B$6:$B$28,H304,Barèmes!$C$6:$C$28,IF(H304="6ème","Mixte",G304)),Barèmes!$C$2,IF(AA304&gt;=SUMIFS(Barèmes!$H$6:$H$28,Barèmes!$A$6:$A$28,"Agilité — T-test 974 (s)",Barèmes!$B$6:$B$28,H304,Barèmes!$C$6:$C$28,IF(H304="6ème","Mixte",G304)),Barèmes!$D$2,IF(AA304&gt;=SUMIFS(Barèmes!$I$6:$I$28,Barèmes!$A$6:$A$28,"Agilité — T-test 974 (s)",Barèmes!$B$6:$B$28,H304,Barèmes!$C$6:$C$28,IF(H304="6ème","Mixte",G304)),Barèmes!$E$2,Barèmes!$F$2))))))</f>
        <v/>
      </c>
      <c r="AD304" s="28" t="str">
        <f t="shared" si="34"/>
        <v/>
      </c>
      <c r="AE304" s="29" t="str">
        <f t="shared" si="35"/>
        <v/>
      </c>
      <c r="AF304" s="30" t="str">
        <f>IF(OR(AD304="",SUMPRODUCT((Barèmes!$A$6:$A$28="Surcoût d'agilité (s) — technique")*(Barèmes!$B$6:$B$28=H304)*(Barèmes!$C$6:$C$28=IF(H304="6ème","Mixte",G304)))=0),"",IF(SUMPRODUCT((Barèmes!$A$6:$A$28="Surcoût d'agilité (s) — technique")*(Barèmes!$B$6:$B$28=H304)*(Barèmes!$C$6:$C$28=IF(H304="6ème","Mixte",G304))*(Barèmes!$J$6:$J$28="+"))&gt;0,IF(AD304&lt;=SUMIFS(Barèmes!$D$6:$D$28,Barèmes!$A$6:$A$28,"Surcoût d'agilité (s) — technique",Barèmes!$B$6:$B$28,H304,Barèmes!$C$6:$C$28,IF(H304="6ème","Mixte",G304)),"à besoin",IF(AD304&lt;=SUMIFS(Barèmes!$E$6:$E$28,Barèmes!$A$6:$A$28,"Surcoût d'agilité (s) — technique",Barèmes!$B$6:$B$28,H304,Barèmes!$C$6:$C$28,IF(H304="6ème","Mixte",G304)),"fragile","satisfaisant")),IF(AD304&gt;=SUMIFS(Barèmes!$D$6:$D$28,Barèmes!$A$6:$A$28,"Surcoût d'agilité (s) — technique",Barèmes!$B$6:$B$28,H304,Barèmes!$C$6:$C$28,IF(H304="6ème","Mixte",G304)),"à besoin",IF(AD304&gt;=SUMIFS(Barèmes!$E$6:$E$28,Barèmes!$A$6:$A$28,"Surcoût d'agilité (s) — technique",Barèmes!$B$6:$B$28,H304,Barèmes!$C$6:$C$28,IF(H304="6ème","Mixte",G304)),"fragile","satisfaisant"))))</f>
        <v/>
      </c>
      <c r="AG304" s="30" t="str">
        <f>IF(OR(AD304="",SUMPRODUCT((Barèmes!$A$6:$A$28="Surcoût d'agilité (s) — technique")*(Barèmes!$B$6:$B$28=H304)*(Barèmes!$C$6:$C$28=IF(H304="6ème","Mixte",G304)))=0),"",IF(SUMPRODUCT((Barèmes!$A$6:$A$28="Surcoût d'agilité (s) — technique")*(Barèmes!$B$6:$B$28=H304)*(Barèmes!$C$6:$C$28=IF(H304="6ème","Mixte",G304))*(Barèmes!$J$6:$J$28="+"))&gt;0,IF(AD304&lt;=SUMIFS(Barèmes!$F$6:$F$28,Barèmes!$A$6:$A$28,"Surcoût d'agilité (s) — technique",Barèmes!$B$6:$B$28,H304,Barèmes!$C$6:$C$28,IF(H304="6ème","Mixte",G304)),Barèmes!$B$2,IF(AD304&lt;=SUMIFS(Barèmes!$G$6:$G$28,Barèmes!$A$6:$A$28,"Surcoût d'agilité (s) — technique",Barèmes!$B$6:$B$28,H304,Barèmes!$C$6:$C$28,IF(H304="6ème","Mixte",G304)),Barèmes!$C$2,IF(AD304&lt;=SUMIFS(Barèmes!$H$6:$H$28,Barèmes!$A$6:$A$28,"Surcoût d'agilité (s) — technique",Barèmes!$B$6:$B$28,H304,Barèmes!$C$6:$C$28,IF(H304="6ème","Mixte",G304)),Barèmes!$D$2,IF(AD304&lt;=SUMIFS(Barèmes!$I$6:$I$28,Barèmes!$A$6:$A$28,"Surcoût d'agilité (s) — technique",Barèmes!$B$6:$B$28,H304,Barèmes!$C$6:$C$28,IF(H304="6ème","Mixte",G304)),Barèmes!$E$2,Barèmes!$F$2)))),IF(AD304&gt;=SUMIFS(Barèmes!$F$6:$F$28,Barèmes!$A$6:$A$28,"Surcoût d'agilité (s) — technique",Barèmes!$B$6:$B$28,H304,Barèmes!$C$6:$C$28,IF(H304="6ème","Mixte",G304)),Barèmes!$B$2,IF(AD304&gt;=SUMIFS(Barèmes!$G$6:$G$28,Barèmes!$A$6:$A$28,"Surcoût d'agilité (s) — technique",Barèmes!$B$6:$B$28,H304,Barèmes!$C$6:$C$28,IF(H304="6ème","Mixte",G304)),Barèmes!$C$2,IF(AD304&gt;=SUMIFS(Barèmes!$H$6:$H$28,Barèmes!$A$6:$A$28,"Surcoût d'agilité (s) — technique",Barèmes!$B$6:$B$28,H304,Barèmes!$C$6:$C$28,IF(H304="6ème","Mixte",G304)),Barèmes!$D$2,IF(AD304&gt;=SUMIFS(Barèmes!$I$6:$I$28,Barèmes!$A$6:$A$28,"Surcoût d'agilité (s) — technique",Barèmes!$B$6:$B$28,H304,Barèmes!$C$6:$C$28,IF(H304="6ème","Mixte",G304)),Barèmes!$E$2,Barèmes!$F$2))))))</f>
        <v/>
      </c>
      <c r="AH304" s="31" t="str">
        <f>IF((IF(N304="",0,1)+IF(Q304="",0,1)+IF(W304="",0,1)+IF(Z304="",0,1)+IF(AC304="",0,1))=0,"",3*IF(N304=Barèmes!$B$2,1,IF(N304=Barèmes!$C$2,2,IF(N304=Barèmes!$D$2,3,IF(N304=Barèmes!$E$2,4,IF(N304=Barèmes!$F$2,5,0)))))+3*IF(Q304=Barèmes!$B$2,1,IF(Q304=Barèmes!$C$2,2,IF(Q304=Barèmes!$D$2,3,IF(Q304=Barèmes!$E$2,4,IF(Q304=Barèmes!$F$2,5,0)))))+2*IF(W304=Barèmes!$B$2,1,IF(W304=Barèmes!$C$2,2,IF(W304=Barèmes!$D$2,3,IF(W304=Barèmes!$E$2,4,IF(W304=Barèmes!$F$2,5,0)))))+1*IF(Z304=Barèmes!$B$2,1,IF(Z304=Barèmes!$C$2,2,IF(Z304=Barèmes!$D$2,3,IF(Z304=Barèmes!$E$2,4,IF(Z304=Barèmes!$F$2,5,0)))))+1*IF(AC304=Barèmes!$B$2,1,IF(AC304=Barèmes!$C$2,2,IF(AC304=Barèmes!$D$2,3,IF(AC304=Barèmes!$E$2,4,IF(AC304=Barèmes!$F$2,5,0))))))</f>
        <v/>
      </c>
      <c r="AI304" s="31"/>
      <c r="AJ304" s="32" t="str">
        <f>IFERROR(INDEX(Croissance!$B$5:$B$604,MATCH(A304,Croissance!$A$5:$A$604,0)),"")</f>
        <v/>
      </c>
      <c r="AK304" s="32" t="str">
        <f>IFERROR(INDEX(Croissance!$C$5:$C$604,MATCH(A304,Croissance!$A$5:$A$604,0)),"")</f>
        <v/>
      </c>
      <c r="AL304" s="32" t="str">
        <f>IFERROR(INDEX(Croissance!$D$5:$D$604,MATCH(A304,Croissance!$A$5:$A$604,0)),"")</f>
        <v/>
      </c>
      <c r="AM304" s="32" t="str">
        <f>IFERROR(INDEX(Croissance!$E$5:$E$604,MATCH(A304,Croissance!$A$5:$A$604,0)),"")</f>
        <v/>
      </c>
      <c r="AO304" s="33">
        <f t="shared" si="40"/>
        <v>0</v>
      </c>
      <c r="AP304" s="33">
        <f t="shared" si="36"/>
        <v>0</v>
      </c>
      <c r="AQ304" s="33">
        <f>IF(A304="",0,IF(AND(OR('Synthèse classe'!$C$2="Tous",C304='Synthèse classe'!$C$2),OR('Synthèse classe'!$C$3="Toutes",D304='Synthèse classe'!$C$3),OR('Synthèse classe'!$C$4="Toutes",AND('Synthèse classe'!$C$4="Dernière",AP304=1),B304=IFERROR(VALUE('Synthèse classe'!$C$4),0))),1,0))</f>
        <v>0</v>
      </c>
      <c r="AR304" s="34" t="str">
        <f t="shared" si="37"/>
        <v/>
      </c>
    </row>
    <row r="305" spans="1:44" x14ac:dyDescent="0.2">
      <c r="A305" s="17" t="str">
        <f t="shared" si="33"/>
        <v/>
      </c>
      <c r="B305" s="18"/>
      <c r="C305" s="19"/>
      <c r="D305" s="19"/>
      <c r="E305" s="19"/>
      <c r="F305" s="19"/>
      <c r="G305" s="19"/>
      <c r="H305" s="17" t="str">
        <f t="shared" si="38"/>
        <v/>
      </c>
      <c r="I305" s="20"/>
      <c r="J305" s="18"/>
      <c r="K305" s="19"/>
      <c r="L305" s="21" t="str">
        <f t="shared" si="39"/>
        <v/>
      </c>
      <c r="M305" s="21" t="str">
        <f>IF(OR(J305="",SUMPRODUCT((Barèmes!$A$6:$A$28="Endurance — Luc Léger (palier)")*(Barèmes!$B$6:$B$28=H305)*(Barèmes!$C$6:$C$28=IF(H305="6ème","Mixte",G305)))=0),"",IF(SUMPRODUCT((Barèmes!$A$6:$A$28="Endurance — Luc Léger (palier)")*(Barèmes!$B$6:$B$28=H305)*(Barèmes!$C$6:$C$28=IF(H305="6ème","Mixte",G305))*(Barèmes!$J$6:$J$28="+"))&gt;0,IF(J305&lt;=SUMIFS(Barèmes!$D$6:$D$28,Barèmes!$A$6:$A$28,"Endurance — Luc Léger (palier)",Barèmes!$B$6:$B$28,H305,Barèmes!$C$6:$C$28,IF(H305="6ème","Mixte",G305)),"à besoin",IF(J305&lt;=SUMIFS(Barèmes!$E$6:$E$28,Barèmes!$A$6:$A$28,"Endurance — Luc Léger (palier)",Barèmes!$B$6:$B$28,H305,Barèmes!$C$6:$C$28,IF(H305="6ème","Mixte",G305)),"fragile","satisfaisant")),IF(J305&gt;=SUMIFS(Barèmes!$D$6:$D$28,Barèmes!$A$6:$A$28,"Endurance — Luc Léger (palier)",Barèmes!$B$6:$B$28,H305,Barèmes!$C$6:$C$28,IF(H305="6ème","Mixte",G305)),"à besoin",IF(J305&gt;=SUMIFS(Barèmes!$E$6:$E$28,Barèmes!$A$6:$A$28,"Endurance — Luc Léger (palier)",Barèmes!$B$6:$B$28,H305,Barèmes!$C$6:$C$28,IF(H305="6ème","Mixte",G305)),"fragile","satisfaisant"))))</f>
        <v/>
      </c>
      <c r="N305" s="21" t="str">
        <f>IF(OR(J305="",SUMPRODUCT((Barèmes!$A$6:$A$28="Endurance — Luc Léger (palier)")*(Barèmes!$B$6:$B$28=H305)*(Barèmes!$C$6:$C$28=IF(H305="6ème","Mixte",G305)))=0),"",IF(SUMPRODUCT((Barèmes!$A$6:$A$28="Endurance — Luc Léger (palier)")*(Barèmes!$B$6:$B$28=H305)*(Barèmes!$C$6:$C$28=IF(H305="6ème","Mixte",G305))*(Barèmes!$J$6:$J$28="+"))&gt;0,IF(J305&lt;=SUMIFS(Barèmes!$F$6:$F$28,Barèmes!$A$6:$A$28,"Endurance — Luc Léger (palier)",Barèmes!$B$6:$B$28,H305,Barèmes!$C$6:$C$28,IF(H305="6ème","Mixte",G305)),Barèmes!$B$2,IF(J305&lt;=SUMIFS(Barèmes!$G$6:$G$28,Barèmes!$A$6:$A$28,"Endurance — Luc Léger (palier)",Barèmes!$B$6:$B$28,H305,Barèmes!$C$6:$C$28,IF(H305="6ème","Mixte",G305)),Barèmes!$C$2,IF(J305&lt;=SUMIFS(Barèmes!$H$6:$H$28,Barèmes!$A$6:$A$28,"Endurance — Luc Léger (palier)",Barèmes!$B$6:$B$28,H305,Barèmes!$C$6:$C$28,IF(H305="6ème","Mixte",G305)),Barèmes!$D$2,IF(J305&lt;=SUMIFS(Barèmes!$I$6:$I$28,Barèmes!$A$6:$A$28,"Endurance — Luc Léger (palier)",Barèmes!$B$6:$B$28,H305,Barèmes!$C$6:$C$28,IF(H305="6ème","Mixte",G305)),Barèmes!$E$2,Barèmes!$F$2)))),IF(J305&gt;=SUMIFS(Barèmes!$F$6:$F$28,Barèmes!$A$6:$A$28,"Endurance — Luc Léger (palier)",Barèmes!$B$6:$B$28,H305,Barèmes!$C$6:$C$28,IF(H305="6ème","Mixte",G305)),Barèmes!$B$2,IF(J305&gt;=SUMIFS(Barèmes!$G$6:$G$28,Barèmes!$A$6:$A$28,"Endurance — Luc Léger (palier)",Barèmes!$B$6:$B$28,H305,Barèmes!$C$6:$C$28,IF(H305="6ème","Mixte",G305)),Barèmes!$C$2,IF(J305&gt;=SUMIFS(Barèmes!$H$6:$H$28,Barèmes!$A$6:$A$28,"Endurance — Luc Léger (palier)",Barèmes!$B$6:$B$28,H305,Barèmes!$C$6:$C$28,IF(H305="6ème","Mixte",G305)),Barèmes!$D$2,IF(J305&gt;=SUMIFS(Barèmes!$I$6:$I$28,Barèmes!$A$6:$A$28,"Endurance — Luc Léger (palier)",Barèmes!$B$6:$B$28,H305,Barèmes!$C$6:$C$28,IF(H305="6ème","Mixte",G305)),Barèmes!$E$2,Barèmes!$F$2))))))</f>
        <v/>
      </c>
      <c r="O305" s="22"/>
      <c r="P305" s="23" t="str">
        <f>IF(OR(O305="",SUMPRODUCT((Barèmes!$A$6:$A$28="Force bas du corps — Saut en longueur (m)")*(Barèmes!$B$6:$B$28=H305)*(Barèmes!$C$6:$C$28=IF(H305="6ème","Mixte",G305)))=0),"",IF(SUMPRODUCT((Barèmes!$A$6:$A$28="Force bas du corps — Saut en longueur (m)")*(Barèmes!$B$6:$B$28=H305)*(Barèmes!$C$6:$C$28=IF(H305="6ème","Mixte",G305))*(Barèmes!$J$6:$J$28="+"))&gt;0,IF(O305&lt;=SUMIFS(Barèmes!$D$6:$D$28,Barèmes!$A$6:$A$28,"Force bas du corps — Saut en longueur (m)",Barèmes!$B$6:$B$28,H305,Barèmes!$C$6:$C$28,IF(H305="6ème","Mixte",G305)),"à besoin",IF(O305&lt;=SUMIFS(Barèmes!$E$6:$E$28,Barèmes!$A$6:$A$28,"Force bas du corps — Saut en longueur (m)",Barèmes!$B$6:$B$28,H305,Barèmes!$C$6:$C$28,IF(H305="6ème","Mixte",G305)),"fragile","satisfaisant")),IF(O305&gt;=SUMIFS(Barèmes!$D$6:$D$28,Barèmes!$A$6:$A$28,"Force bas du corps — Saut en longueur (m)",Barèmes!$B$6:$B$28,H305,Barèmes!$C$6:$C$28,IF(H305="6ème","Mixte",G305)),"à besoin",IF(O305&gt;=SUMIFS(Barèmes!$E$6:$E$28,Barèmes!$A$6:$A$28,"Force bas du corps — Saut en longueur (m)",Barèmes!$B$6:$B$28,H305,Barèmes!$C$6:$C$28,IF(H305="6ème","Mixte",G305)),"fragile","satisfaisant"))))</f>
        <v/>
      </c>
      <c r="Q305" s="23" t="str">
        <f>IF(OR(O305="",SUMPRODUCT((Barèmes!$A$6:$A$28="Force bas du corps — Saut en longueur (m)")*(Barèmes!$B$6:$B$28=H305)*(Barèmes!$C$6:$C$28=IF(H305="6ème","Mixte",G305)))=0),"",IF(SUMPRODUCT((Barèmes!$A$6:$A$28="Force bas du corps — Saut en longueur (m)")*(Barèmes!$B$6:$B$28=H305)*(Barèmes!$C$6:$C$28=IF(H305="6ème","Mixte",G305))*(Barèmes!$J$6:$J$28="+"))&gt;0,IF(O305&lt;=SUMIFS(Barèmes!$F$6:$F$28,Barèmes!$A$6:$A$28,"Force bas du corps — Saut en longueur (m)",Barèmes!$B$6:$B$28,H305,Barèmes!$C$6:$C$28,IF(H305="6ème","Mixte",G305)),Barèmes!$B$2,IF(O305&lt;=SUMIFS(Barèmes!$G$6:$G$28,Barèmes!$A$6:$A$28,"Force bas du corps — Saut en longueur (m)",Barèmes!$B$6:$B$28,H305,Barèmes!$C$6:$C$28,IF(H305="6ème","Mixte",G305)),Barèmes!$C$2,IF(O305&lt;=SUMIFS(Barèmes!$H$6:$H$28,Barèmes!$A$6:$A$28,"Force bas du corps — Saut en longueur (m)",Barèmes!$B$6:$B$28,H305,Barèmes!$C$6:$C$28,IF(H305="6ème","Mixte",G305)),Barèmes!$D$2,IF(O305&lt;=SUMIFS(Barèmes!$I$6:$I$28,Barèmes!$A$6:$A$28,"Force bas du corps — Saut en longueur (m)",Barèmes!$B$6:$B$28,H305,Barèmes!$C$6:$C$28,IF(H305="6ème","Mixte",G305)),Barèmes!$E$2,Barèmes!$F$2)))),IF(O305&gt;=SUMIFS(Barèmes!$F$6:$F$28,Barèmes!$A$6:$A$28,"Force bas du corps — Saut en longueur (m)",Barèmes!$B$6:$B$28,H305,Barèmes!$C$6:$C$28,IF(H305="6ème","Mixte",G305)),Barèmes!$B$2,IF(O305&gt;=SUMIFS(Barèmes!$G$6:$G$28,Barèmes!$A$6:$A$28,"Force bas du corps — Saut en longueur (m)",Barèmes!$B$6:$B$28,H305,Barèmes!$C$6:$C$28,IF(H305="6ème","Mixte",G305)),Barèmes!$C$2,IF(O305&gt;=SUMIFS(Barèmes!$H$6:$H$28,Barèmes!$A$6:$A$28,"Force bas du corps — Saut en longueur (m)",Barèmes!$B$6:$B$28,H305,Barèmes!$C$6:$C$28,IF(H305="6ème","Mixte",G305)),Barèmes!$D$2,IF(O305&gt;=SUMIFS(Barèmes!$I$6:$I$28,Barèmes!$A$6:$A$28,"Force bas du corps — Saut en longueur (m)",Barèmes!$B$6:$B$28,H305,Barèmes!$C$6:$C$28,IF(H305="6ème","Mixte",G305)),Barèmes!$E$2,Barèmes!$F$2))))))</f>
        <v/>
      </c>
      <c r="R305" s="22"/>
      <c r="S305" s="24" t="str">
        <f>IF(OR(R305="",SUMPRODUCT((Barèmes!$A$6:$A$28="Vitesse — 30 m (s)")*(Barèmes!$B$6:$B$28=H305)*(Barèmes!$C$6:$C$28=IF(H305="6ème","Mixte",G305)))=0),"",IF(SUMPRODUCT((Barèmes!$A$6:$A$28="Vitesse — 30 m (s)")*(Barèmes!$B$6:$B$28=H305)*(Barèmes!$C$6:$C$28=IF(H305="6ème","Mixte",G305))*(Barèmes!$J$6:$J$28="+"))&gt;0,IF(R305&lt;=SUMIFS(Barèmes!$D$6:$D$28,Barèmes!$A$6:$A$28,"Vitesse — 30 m (s)",Barèmes!$B$6:$B$28,H305,Barèmes!$C$6:$C$28,IF(H305="6ème","Mixte",G305)),"à besoin",IF(R305&lt;=SUMIFS(Barèmes!$E$6:$E$28,Barèmes!$A$6:$A$28,"Vitesse — 30 m (s)",Barèmes!$B$6:$B$28,H305,Barèmes!$C$6:$C$28,IF(H305="6ème","Mixte",G305)),"fragile","satisfaisant")),IF(R305&gt;=SUMIFS(Barèmes!$D$6:$D$28,Barèmes!$A$6:$A$28,"Vitesse — 30 m (s)",Barèmes!$B$6:$B$28,H305,Barèmes!$C$6:$C$28,IF(H305="6ème","Mixte",G305)),"à besoin",IF(R305&gt;=SUMIFS(Barèmes!$E$6:$E$28,Barèmes!$A$6:$A$28,"Vitesse — 30 m (s)",Barèmes!$B$6:$B$28,H305,Barèmes!$C$6:$C$28,IF(H305="6ème","Mixte",G305)),"fragile","satisfaisant"))))</f>
        <v/>
      </c>
      <c r="T305" s="24" t="str">
        <f>IF(OR(R305="",SUMPRODUCT((Barèmes!$A$6:$A$28="Vitesse — 30 m (s)")*(Barèmes!$B$6:$B$28=H305)*(Barèmes!$C$6:$C$28=IF(H305="6ème","Mixte",G305)))=0),"",IF(SUMPRODUCT((Barèmes!$A$6:$A$28="Vitesse — 30 m (s)")*(Barèmes!$B$6:$B$28=H305)*(Barèmes!$C$6:$C$28=IF(H305="6ème","Mixte",G305))*(Barèmes!$J$6:$J$28="+"))&gt;0,IF(R305&lt;=SUMIFS(Barèmes!$F$6:$F$28,Barèmes!$A$6:$A$28,"Vitesse — 30 m (s)",Barèmes!$B$6:$B$28,H305,Barèmes!$C$6:$C$28,IF(H305="6ème","Mixte",G305)),Barèmes!$B$2,IF(R305&lt;=SUMIFS(Barèmes!$G$6:$G$28,Barèmes!$A$6:$A$28,"Vitesse — 30 m (s)",Barèmes!$B$6:$B$28,H305,Barèmes!$C$6:$C$28,IF(H305="6ème","Mixte",G305)),Barèmes!$C$2,IF(R305&lt;=SUMIFS(Barèmes!$H$6:$H$28,Barèmes!$A$6:$A$28,"Vitesse — 30 m (s)",Barèmes!$B$6:$B$28,H305,Barèmes!$C$6:$C$28,IF(H305="6ème","Mixte",G305)),Barèmes!$D$2,IF(R305&lt;=SUMIFS(Barèmes!$I$6:$I$28,Barèmes!$A$6:$A$28,"Vitesse — 30 m (s)",Barèmes!$B$6:$B$28,H305,Barèmes!$C$6:$C$28,IF(H305="6ème","Mixte",G305)),Barèmes!$E$2,Barèmes!$F$2)))),IF(R305&gt;=SUMIFS(Barèmes!$F$6:$F$28,Barèmes!$A$6:$A$28,"Vitesse — 30 m (s)",Barèmes!$B$6:$B$28,H305,Barèmes!$C$6:$C$28,IF(H305="6ème","Mixte",G305)),Barèmes!$B$2,IF(R305&gt;=SUMIFS(Barèmes!$G$6:$G$28,Barèmes!$A$6:$A$28,"Vitesse — 30 m (s)",Barèmes!$B$6:$B$28,H305,Barèmes!$C$6:$C$28,IF(H305="6ème","Mixte",G305)),Barèmes!$C$2,IF(R305&gt;=SUMIFS(Barèmes!$H$6:$H$28,Barèmes!$A$6:$A$28,"Vitesse — 30 m (s)",Barèmes!$B$6:$B$28,H305,Barèmes!$C$6:$C$28,IF(H305="6ème","Mixte",G305)),Barèmes!$D$2,IF(R305&gt;=SUMIFS(Barèmes!$I$6:$I$28,Barèmes!$A$6:$A$28,"Vitesse — 30 m (s)",Barèmes!$B$6:$B$28,H305,Barèmes!$C$6:$C$28,IF(H305="6ème","Mixte",G305)),Barèmes!$E$2,Barèmes!$F$2))))))</f>
        <v/>
      </c>
      <c r="U305" s="22"/>
      <c r="V305" s="25" t="str">
        <f>IF(OR(U305="",SUMPRODUCT((Barèmes!$A$6:$A$28="Vitesse — 50 m (s)")*(Barèmes!$B$6:$B$28=H305)*(Barèmes!$C$6:$C$28=IF(H305="6ème","Mixte",G305)))=0),"",IF(SUMPRODUCT((Barèmes!$A$6:$A$28="Vitesse — 50 m (s)")*(Barèmes!$B$6:$B$28=H305)*(Barèmes!$C$6:$C$28=IF(H305="6ème","Mixte",G305))*(Barèmes!$J$6:$J$28="+"))&gt;0,IF(U305&lt;=SUMIFS(Barèmes!$D$6:$D$28,Barèmes!$A$6:$A$28,"Vitesse — 50 m (s)",Barèmes!$B$6:$B$28,H305,Barèmes!$C$6:$C$28,IF(H305="6ème","Mixte",G305)),"à besoin",IF(U305&lt;=SUMIFS(Barèmes!$E$6:$E$28,Barèmes!$A$6:$A$28,"Vitesse — 50 m (s)",Barèmes!$B$6:$B$28,H305,Barèmes!$C$6:$C$28,IF(H305="6ème","Mixte",G305)),"fragile","satisfaisant")),IF(U305&gt;=SUMIFS(Barèmes!$D$6:$D$28,Barèmes!$A$6:$A$28,"Vitesse — 50 m (s)",Barèmes!$B$6:$B$28,H305,Barèmes!$C$6:$C$28,IF(H305="6ème","Mixte",G305)),"à besoin",IF(U305&gt;=SUMIFS(Barèmes!$E$6:$E$28,Barèmes!$A$6:$A$28,"Vitesse — 50 m (s)",Barèmes!$B$6:$B$28,H305,Barèmes!$C$6:$C$28,IF(H305="6ème","Mixte",G305)),"fragile","satisfaisant"))))</f>
        <v/>
      </c>
      <c r="W305" s="25" t="str">
        <f>IF(OR(U305="",SUMPRODUCT((Barèmes!$A$6:$A$28="Vitesse — 50 m (s)")*(Barèmes!$B$6:$B$28=H305)*(Barèmes!$C$6:$C$28=IF(H305="6ème","Mixte",G305)))=0),"",IF(SUMPRODUCT((Barèmes!$A$6:$A$28="Vitesse — 50 m (s)")*(Barèmes!$B$6:$B$28=H305)*(Barèmes!$C$6:$C$28=IF(H305="6ème","Mixte",G305))*(Barèmes!$J$6:$J$28="+"))&gt;0,IF(U305&lt;=SUMIFS(Barèmes!$F$6:$F$28,Barèmes!$A$6:$A$28,"Vitesse — 50 m (s)",Barèmes!$B$6:$B$28,H305,Barèmes!$C$6:$C$28,IF(H305="6ème","Mixte",G305)),Barèmes!$B$2,IF(U305&lt;=SUMIFS(Barèmes!$G$6:$G$28,Barèmes!$A$6:$A$28,"Vitesse — 50 m (s)",Barèmes!$B$6:$B$28,H305,Barèmes!$C$6:$C$28,IF(H305="6ème","Mixte",G305)),Barèmes!$C$2,IF(U305&lt;=SUMIFS(Barèmes!$H$6:$H$28,Barèmes!$A$6:$A$28,"Vitesse — 50 m (s)",Barèmes!$B$6:$B$28,H305,Barèmes!$C$6:$C$28,IF(H305="6ème","Mixte",G305)),Barèmes!$D$2,IF(U305&lt;=SUMIFS(Barèmes!$I$6:$I$28,Barèmes!$A$6:$A$28,"Vitesse — 50 m (s)",Barèmes!$B$6:$B$28,H305,Barèmes!$C$6:$C$28,IF(H305="6ème","Mixte",G305)),Barèmes!$E$2,Barèmes!$F$2)))),IF(U305&gt;=SUMIFS(Barèmes!$F$6:$F$28,Barèmes!$A$6:$A$28,"Vitesse — 50 m (s)",Barèmes!$B$6:$B$28,H305,Barèmes!$C$6:$C$28,IF(H305="6ème","Mixte",G305)),Barèmes!$B$2,IF(U305&gt;=SUMIFS(Barèmes!$G$6:$G$28,Barèmes!$A$6:$A$28,"Vitesse — 50 m (s)",Barèmes!$B$6:$B$28,H305,Barèmes!$C$6:$C$28,IF(H305="6ème","Mixte",G305)),Barèmes!$C$2,IF(U305&gt;=SUMIFS(Barèmes!$H$6:$H$28,Barèmes!$A$6:$A$28,"Vitesse — 50 m (s)",Barèmes!$B$6:$B$28,H305,Barèmes!$C$6:$C$28,IF(H305="6ème","Mixte",G305)),Barèmes!$D$2,IF(U305&gt;=SUMIFS(Barèmes!$I$6:$I$28,Barèmes!$A$6:$A$28,"Vitesse — 50 m (s)",Barèmes!$B$6:$B$28,H305,Barèmes!$C$6:$C$28,IF(H305="6ème","Mixte",G305)),Barèmes!$E$2,Barèmes!$F$2))))))</f>
        <v/>
      </c>
      <c r="X305" s="18"/>
      <c r="Y305" s="26" t="str" cm="1">
        <f t="array" ref="Y305">IF(OR(X305="",SUMPRODUCT((Barèmes!$A$6:$A$28="Souplesse (score 1-5)")*(Barèmes!$B$6:$B$28=H305)*(Barèmes!$C$6:$C$28=IF(H305="6ème","Mixte",G305)))=0),"",IF(SUMPRODUCT((Barèmes!$A$6:$A$28="Souplesse (score 1-5)")*(Barèmes!$B$6:$B$28=H305)*(Barèmes!$C$6:$C$28=IF(H305="6ème","Mixte",G305))*(Barèmes!$J$6:$J$28="+"))&gt;0,IF(X305&lt;=SUMIFS(Barèmes!$D$6:$D$28,Barèmes!$A$6:$A$28,"Souplesse (score 1-5)",Barèmes!$B$6:$B$28,H305,Barèmes!$C$6:$C$28,IF(H305="6ème","Mixte",G305)),"à besoin",IF(X305&lt;=SUMIFS(Barèmes!$E$6:$E$28,Barèmes!$A$6:$A$28,"Souplesse (score 1-5)",Barèmes!$B$6:$B$28,H305,Barèmes!$C$6:$C$28,IF(H305="6ème","Mixte",G305)),"fragile","satisfaisant")),IF(X305&gt;=SUMIFS(Barèmes!$D$6:$D$28,Barèmes!$A$6:$A$28,"Souplesse (score 1-5)",Barèmes!$B$6:$B$28,H305,Barèmes!$C$6:$C$28,IF(H305="6ème","Mixte",G305)),"à besoin",IF(X305&gt;=SUMIFS(Barèmes!$E$6:$E$28,Barèmes!$A$6:$A$28,"Souplesse (score 1-5)",Barèmes!$B$6:$B$28,H305,Barèmes!$C$6:$C$28,IF(H305="6ème","Mixte",G305)),"fragile","satisfaisant"))))</f>
        <v/>
      </c>
      <c r="Z305" s="26" t="str" cm="1">
        <f t="array" ref="Z305">IF(OR(X305="",SUMPRODUCT((Barèmes!$A$6:$A$28="Souplesse (score 1-5)")*(Barèmes!$B$6:$B$28=H305)*(Barèmes!$C$6:$C$28=IF(H305="6ème","Mixte",G305)))=0),"",IF(SUMPRODUCT((Barèmes!$A$6:$A$28="Souplesse (score 1-5)")*(Barèmes!$B$6:$B$28=H305)*(Barèmes!$C$6:$C$28=IF(H305="6ème","Mixte",G305))*(Barèmes!$J$6:$J$28="+"))&gt;0,IF(X305&lt;=SUMIFS(Barèmes!$F$6:$F$28,Barèmes!$A$6:$A$28,"Souplesse (score 1-5)",Barèmes!$B$6:$B$28,H305,Barèmes!$C$6:$C$28,IF(H305="6ème","Mixte",G305)),Barèmes!$B$2,IF(X305&lt;=SUMIFS(Barèmes!$G$6:$G$28,Barèmes!$A$6:$A$28,"Souplesse (score 1-5)",Barèmes!$B$6:$B$28,H305,Barèmes!$C$6:$C$28,IF(H305="6ème","Mixte",G305)),Barèmes!$C$2,IF(X305&lt;=SUMIFS(Barèmes!$H$6:$H$28,Barèmes!$A$6:$A$28,"Souplesse (score 1-5)",Barèmes!$B$6:$B$28,H305,Barèmes!$C$6:$C$28,IF(H305="6ème","Mixte",G305)),Barèmes!$D$2,IF(X305&lt;=SUMIFS(Barèmes!$I$6:$I$28,Barèmes!$A$6:$A$28,"Souplesse (score 1-5)",Barèmes!$B$6:$B$28,H305,Barèmes!$C$6:$C$28,IF(H305="6ème","Mixte",G305)),Barèmes!$E$2,Barèmes!$F$2)))),IF(X305&gt;=SUMIFS(Barèmes!$F$6:$F$28,Barèmes!$A$6:$A$28,"Souplesse (score 1-5)",Barèmes!$B$6:$B$28,H305,Barèmes!$C$6:$C$28,IF(H305="6ème","Mixte",G305)),Barèmes!$B$2,IF(X305&gt;=SUMIFS(Barèmes!$G$6:$G$28,Barèmes!$A$6:$A$28,"Souplesse (score 1-5)",Barèmes!$B$6:$B$28,H305,Barèmes!$C$6:$C$28,IF(H305="6ème","Mixte",G305)),Barèmes!$C$2,IF(X305&gt;=SUMIFS(Barèmes!$H$6:$H$28,Barèmes!$A$6:$A$28,"Souplesse (score 1-5)",Barèmes!$B$6:$B$28,H305,Barèmes!$C$6:$C$28,IF(H305="6ème","Mixte",G305)),Barèmes!$D$2,IF(X305&gt;=SUMIFS(Barèmes!$I$6:$I$28,Barèmes!$A$6:$A$28,"Souplesse (score 1-5)",Barèmes!$B$6:$B$28,H305,Barèmes!$C$6:$C$28,IF(H305="6ème","Mixte",G305)),Barèmes!$E$2,Barèmes!$F$2))))))</f>
        <v/>
      </c>
      <c r="AA305" s="22"/>
      <c r="AB305" s="27" t="str">
        <f>IF(OR(AA305="",SUMPRODUCT((Barèmes!$A$6:$A$28="Agilité — T-test 974 (s)")*(Barèmes!$B$6:$B$28=H305)*(Barèmes!$C$6:$C$28=IF(H305="6ème","Mixte",G305)))=0),"",IF(SUMPRODUCT((Barèmes!$A$6:$A$28="Agilité — T-test 974 (s)")*(Barèmes!$B$6:$B$28=H305)*(Barèmes!$C$6:$C$28=IF(H305="6ème","Mixte",G305))*(Barèmes!$J$6:$J$28="+"))&gt;0,IF(AA305&lt;=SUMIFS(Barèmes!$D$6:$D$28,Barèmes!$A$6:$A$28,"Agilité — T-test 974 (s)",Barèmes!$B$6:$B$28,H305,Barèmes!$C$6:$C$28,IF(H305="6ème","Mixte",G305)),"à besoin",IF(AA305&lt;=SUMIFS(Barèmes!$E$6:$E$28,Barèmes!$A$6:$A$28,"Agilité — T-test 974 (s)",Barèmes!$B$6:$B$28,H305,Barèmes!$C$6:$C$28,IF(H305="6ème","Mixte",G305)),"fragile","satisfaisant")),IF(AA305&gt;=SUMIFS(Barèmes!$D$6:$D$28,Barèmes!$A$6:$A$28,"Agilité — T-test 974 (s)",Barèmes!$B$6:$B$28,H305,Barèmes!$C$6:$C$28,IF(H305="6ème","Mixte",G305)),"à besoin",IF(AA305&gt;=SUMIFS(Barèmes!$E$6:$E$28,Barèmes!$A$6:$A$28,"Agilité — T-test 974 (s)",Barèmes!$B$6:$B$28,H305,Barèmes!$C$6:$C$28,IF(H305="6ème","Mixte",G305)),"fragile","satisfaisant"))))</f>
        <v/>
      </c>
      <c r="AC305" s="27" t="str">
        <f>IF(OR(AA305="",SUMPRODUCT((Barèmes!$A$6:$A$28="Agilité — T-test 974 (s)")*(Barèmes!$B$6:$B$28=H305)*(Barèmes!$C$6:$C$28=IF(H305="6ème","Mixte",G305)))=0),"",IF(SUMPRODUCT((Barèmes!$A$6:$A$28="Agilité — T-test 974 (s)")*(Barèmes!$B$6:$B$28=H305)*(Barèmes!$C$6:$C$28=IF(H305="6ème","Mixte",G305))*(Barèmes!$J$6:$J$28="+"))&gt;0,IF(AA305&lt;=SUMIFS(Barèmes!$F$6:$F$28,Barèmes!$A$6:$A$28,"Agilité — T-test 974 (s)",Barèmes!$B$6:$B$28,H305,Barèmes!$C$6:$C$28,IF(H305="6ème","Mixte",G305)),Barèmes!$B$2,IF(AA305&lt;=SUMIFS(Barèmes!$G$6:$G$28,Barèmes!$A$6:$A$28,"Agilité — T-test 974 (s)",Barèmes!$B$6:$B$28,H305,Barèmes!$C$6:$C$28,IF(H305="6ème","Mixte",G305)),Barèmes!$C$2,IF(AA305&lt;=SUMIFS(Barèmes!$H$6:$H$28,Barèmes!$A$6:$A$28,"Agilité — T-test 974 (s)",Barèmes!$B$6:$B$28,H305,Barèmes!$C$6:$C$28,IF(H305="6ème","Mixte",G305)),Barèmes!$D$2,IF(AA305&lt;=SUMIFS(Barèmes!$I$6:$I$28,Barèmes!$A$6:$A$28,"Agilité — T-test 974 (s)",Barèmes!$B$6:$B$28,H305,Barèmes!$C$6:$C$28,IF(H305="6ème","Mixte",G305)),Barèmes!$E$2,Barèmes!$F$2)))),IF(AA305&gt;=SUMIFS(Barèmes!$F$6:$F$28,Barèmes!$A$6:$A$28,"Agilité — T-test 974 (s)",Barèmes!$B$6:$B$28,H305,Barèmes!$C$6:$C$28,IF(H305="6ème","Mixte",G305)),Barèmes!$B$2,IF(AA305&gt;=SUMIFS(Barèmes!$G$6:$G$28,Barèmes!$A$6:$A$28,"Agilité — T-test 974 (s)",Barèmes!$B$6:$B$28,H305,Barèmes!$C$6:$C$28,IF(H305="6ème","Mixte",G305)),Barèmes!$C$2,IF(AA305&gt;=SUMIFS(Barèmes!$H$6:$H$28,Barèmes!$A$6:$A$28,"Agilité — T-test 974 (s)",Barèmes!$B$6:$B$28,H305,Barèmes!$C$6:$C$28,IF(H305="6ème","Mixte",G305)),Barèmes!$D$2,IF(AA305&gt;=SUMIFS(Barèmes!$I$6:$I$28,Barèmes!$A$6:$A$28,"Agilité — T-test 974 (s)",Barèmes!$B$6:$B$28,H305,Barèmes!$C$6:$C$28,IF(H305="6ème","Mixte",G305)),Barèmes!$E$2,Barèmes!$F$2))))))</f>
        <v/>
      </c>
      <c r="AD305" s="28" t="str">
        <f t="shared" si="34"/>
        <v/>
      </c>
      <c r="AE305" s="29" t="str">
        <f t="shared" si="35"/>
        <v/>
      </c>
      <c r="AF305" s="30" t="str">
        <f>IF(OR(AD305="",SUMPRODUCT((Barèmes!$A$6:$A$28="Surcoût d'agilité (s) — technique")*(Barèmes!$B$6:$B$28=H305)*(Barèmes!$C$6:$C$28=IF(H305="6ème","Mixte",G305)))=0),"",IF(SUMPRODUCT((Barèmes!$A$6:$A$28="Surcoût d'agilité (s) — technique")*(Barèmes!$B$6:$B$28=H305)*(Barèmes!$C$6:$C$28=IF(H305="6ème","Mixte",G305))*(Barèmes!$J$6:$J$28="+"))&gt;0,IF(AD305&lt;=SUMIFS(Barèmes!$D$6:$D$28,Barèmes!$A$6:$A$28,"Surcoût d'agilité (s) — technique",Barèmes!$B$6:$B$28,H305,Barèmes!$C$6:$C$28,IF(H305="6ème","Mixte",G305)),"à besoin",IF(AD305&lt;=SUMIFS(Barèmes!$E$6:$E$28,Barèmes!$A$6:$A$28,"Surcoût d'agilité (s) — technique",Barèmes!$B$6:$B$28,H305,Barèmes!$C$6:$C$28,IF(H305="6ème","Mixte",G305)),"fragile","satisfaisant")),IF(AD305&gt;=SUMIFS(Barèmes!$D$6:$D$28,Barèmes!$A$6:$A$28,"Surcoût d'agilité (s) — technique",Barèmes!$B$6:$B$28,H305,Barèmes!$C$6:$C$28,IF(H305="6ème","Mixte",G305)),"à besoin",IF(AD305&gt;=SUMIFS(Barèmes!$E$6:$E$28,Barèmes!$A$6:$A$28,"Surcoût d'agilité (s) — technique",Barèmes!$B$6:$B$28,H305,Barèmes!$C$6:$C$28,IF(H305="6ème","Mixte",G305)),"fragile","satisfaisant"))))</f>
        <v/>
      </c>
      <c r="AG305" s="30" t="str">
        <f>IF(OR(AD305="",SUMPRODUCT((Barèmes!$A$6:$A$28="Surcoût d'agilité (s) — technique")*(Barèmes!$B$6:$B$28=H305)*(Barèmes!$C$6:$C$28=IF(H305="6ème","Mixte",G305)))=0),"",IF(SUMPRODUCT((Barèmes!$A$6:$A$28="Surcoût d'agilité (s) — technique")*(Barèmes!$B$6:$B$28=H305)*(Barèmes!$C$6:$C$28=IF(H305="6ème","Mixte",G305))*(Barèmes!$J$6:$J$28="+"))&gt;0,IF(AD305&lt;=SUMIFS(Barèmes!$F$6:$F$28,Barèmes!$A$6:$A$28,"Surcoût d'agilité (s) — technique",Barèmes!$B$6:$B$28,H305,Barèmes!$C$6:$C$28,IF(H305="6ème","Mixte",G305)),Barèmes!$B$2,IF(AD305&lt;=SUMIFS(Barèmes!$G$6:$G$28,Barèmes!$A$6:$A$28,"Surcoût d'agilité (s) — technique",Barèmes!$B$6:$B$28,H305,Barèmes!$C$6:$C$28,IF(H305="6ème","Mixte",G305)),Barèmes!$C$2,IF(AD305&lt;=SUMIFS(Barèmes!$H$6:$H$28,Barèmes!$A$6:$A$28,"Surcoût d'agilité (s) — technique",Barèmes!$B$6:$B$28,H305,Barèmes!$C$6:$C$28,IF(H305="6ème","Mixte",G305)),Barèmes!$D$2,IF(AD305&lt;=SUMIFS(Barèmes!$I$6:$I$28,Barèmes!$A$6:$A$28,"Surcoût d'agilité (s) — technique",Barèmes!$B$6:$B$28,H305,Barèmes!$C$6:$C$28,IF(H305="6ème","Mixte",G305)),Barèmes!$E$2,Barèmes!$F$2)))),IF(AD305&gt;=SUMIFS(Barèmes!$F$6:$F$28,Barèmes!$A$6:$A$28,"Surcoût d'agilité (s) — technique",Barèmes!$B$6:$B$28,H305,Barèmes!$C$6:$C$28,IF(H305="6ème","Mixte",G305)),Barèmes!$B$2,IF(AD305&gt;=SUMIFS(Barèmes!$G$6:$G$28,Barèmes!$A$6:$A$28,"Surcoût d'agilité (s) — technique",Barèmes!$B$6:$B$28,H305,Barèmes!$C$6:$C$28,IF(H305="6ème","Mixte",G305)),Barèmes!$C$2,IF(AD305&gt;=SUMIFS(Barèmes!$H$6:$H$28,Barèmes!$A$6:$A$28,"Surcoût d'agilité (s) — technique",Barèmes!$B$6:$B$28,H305,Barèmes!$C$6:$C$28,IF(H305="6ème","Mixte",G305)),Barèmes!$D$2,IF(AD305&gt;=SUMIFS(Barèmes!$I$6:$I$28,Barèmes!$A$6:$A$28,"Surcoût d'agilité (s) — technique",Barèmes!$B$6:$B$28,H305,Barèmes!$C$6:$C$28,IF(H305="6ème","Mixte",G305)),Barèmes!$E$2,Barèmes!$F$2))))))</f>
        <v/>
      </c>
      <c r="AH305" s="31" t="str">
        <f>IF((IF(N305="",0,1)+IF(Q305="",0,1)+IF(W305="",0,1)+IF(Z305="",0,1)+IF(AC305="",0,1))=0,"",3*IF(N305=Barèmes!$B$2,1,IF(N305=Barèmes!$C$2,2,IF(N305=Barèmes!$D$2,3,IF(N305=Barèmes!$E$2,4,IF(N305=Barèmes!$F$2,5,0)))))+3*IF(Q305=Barèmes!$B$2,1,IF(Q305=Barèmes!$C$2,2,IF(Q305=Barèmes!$D$2,3,IF(Q305=Barèmes!$E$2,4,IF(Q305=Barèmes!$F$2,5,0)))))+2*IF(W305=Barèmes!$B$2,1,IF(W305=Barèmes!$C$2,2,IF(W305=Barèmes!$D$2,3,IF(W305=Barèmes!$E$2,4,IF(W305=Barèmes!$F$2,5,0)))))+1*IF(Z305=Barèmes!$B$2,1,IF(Z305=Barèmes!$C$2,2,IF(Z305=Barèmes!$D$2,3,IF(Z305=Barèmes!$E$2,4,IF(Z305=Barèmes!$F$2,5,0)))))+1*IF(AC305=Barèmes!$B$2,1,IF(AC305=Barèmes!$C$2,2,IF(AC305=Barèmes!$D$2,3,IF(AC305=Barèmes!$E$2,4,IF(AC305=Barèmes!$F$2,5,0))))))</f>
        <v/>
      </c>
      <c r="AI305" s="31"/>
      <c r="AJ305" s="32" t="str">
        <f>IFERROR(INDEX(Croissance!$B$5:$B$604,MATCH(A305,Croissance!$A$5:$A$604,0)),"")</f>
        <v/>
      </c>
      <c r="AK305" s="32" t="str">
        <f>IFERROR(INDEX(Croissance!$C$5:$C$604,MATCH(A305,Croissance!$A$5:$A$604,0)),"")</f>
        <v/>
      </c>
      <c r="AL305" s="32" t="str">
        <f>IFERROR(INDEX(Croissance!$D$5:$D$604,MATCH(A305,Croissance!$A$5:$A$604,0)),"")</f>
        <v/>
      </c>
      <c r="AM305" s="32" t="str">
        <f>IFERROR(INDEX(Croissance!$E$5:$E$604,MATCH(A305,Croissance!$A$5:$A$604,0)),"")</f>
        <v/>
      </c>
      <c r="AO305" s="33">
        <f t="shared" si="40"/>
        <v>0</v>
      </c>
      <c r="AP305" s="33">
        <f t="shared" si="36"/>
        <v>0</v>
      </c>
      <c r="AQ305" s="33">
        <f>IF(A305="",0,IF(AND(OR('Synthèse classe'!$C$2="Tous",C305='Synthèse classe'!$C$2),OR('Synthèse classe'!$C$3="Toutes",D305='Synthèse classe'!$C$3),OR('Synthèse classe'!$C$4="Toutes",AND('Synthèse classe'!$C$4="Dernière",AP305=1),B305=IFERROR(VALUE('Synthèse classe'!$C$4),0))),1,0))</f>
        <v>0</v>
      </c>
      <c r="AR305" s="34" t="str">
        <f t="shared" si="37"/>
        <v/>
      </c>
    </row>
    <row r="306" spans="1:44" x14ac:dyDescent="0.2">
      <c r="A306" s="17" t="str">
        <f t="shared" si="33"/>
        <v/>
      </c>
      <c r="B306" s="18"/>
      <c r="C306" s="19"/>
      <c r="D306" s="19"/>
      <c r="E306" s="19"/>
      <c r="F306" s="19"/>
      <c r="G306" s="19"/>
      <c r="H306" s="17" t="str">
        <f t="shared" si="38"/>
        <v/>
      </c>
      <c r="I306" s="20"/>
      <c r="J306" s="18"/>
      <c r="K306" s="19"/>
      <c r="L306" s="21" t="str">
        <f t="shared" si="39"/>
        <v/>
      </c>
      <c r="M306" s="21" t="str">
        <f>IF(OR(J306="",SUMPRODUCT((Barèmes!$A$6:$A$28="Endurance — Luc Léger (palier)")*(Barèmes!$B$6:$B$28=H306)*(Barèmes!$C$6:$C$28=IF(H306="6ème","Mixte",G306)))=0),"",IF(SUMPRODUCT((Barèmes!$A$6:$A$28="Endurance — Luc Léger (palier)")*(Barèmes!$B$6:$B$28=H306)*(Barèmes!$C$6:$C$28=IF(H306="6ème","Mixte",G306))*(Barèmes!$J$6:$J$28="+"))&gt;0,IF(J306&lt;=SUMIFS(Barèmes!$D$6:$D$28,Barèmes!$A$6:$A$28,"Endurance — Luc Léger (palier)",Barèmes!$B$6:$B$28,H306,Barèmes!$C$6:$C$28,IF(H306="6ème","Mixte",G306)),"à besoin",IF(J306&lt;=SUMIFS(Barèmes!$E$6:$E$28,Barèmes!$A$6:$A$28,"Endurance — Luc Léger (palier)",Barèmes!$B$6:$B$28,H306,Barèmes!$C$6:$C$28,IF(H306="6ème","Mixte",G306)),"fragile","satisfaisant")),IF(J306&gt;=SUMIFS(Barèmes!$D$6:$D$28,Barèmes!$A$6:$A$28,"Endurance — Luc Léger (palier)",Barèmes!$B$6:$B$28,H306,Barèmes!$C$6:$C$28,IF(H306="6ème","Mixte",G306)),"à besoin",IF(J306&gt;=SUMIFS(Barèmes!$E$6:$E$28,Barèmes!$A$6:$A$28,"Endurance — Luc Léger (palier)",Barèmes!$B$6:$B$28,H306,Barèmes!$C$6:$C$28,IF(H306="6ème","Mixte",G306)),"fragile","satisfaisant"))))</f>
        <v/>
      </c>
      <c r="N306" s="21" t="str">
        <f>IF(OR(J306="",SUMPRODUCT((Barèmes!$A$6:$A$28="Endurance — Luc Léger (palier)")*(Barèmes!$B$6:$B$28=H306)*(Barèmes!$C$6:$C$28=IF(H306="6ème","Mixte",G306)))=0),"",IF(SUMPRODUCT((Barèmes!$A$6:$A$28="Endurance — Luc Léger (palier)")*(Barèmes!$B$6:$B$28=H306)*(Barèmes!$C$6:$C$28=IF(H306="6ème","Mixte",G306))*(Barèmes!$J$6:$J$28="+"))&gt;0,IF(J306&lt;=SUMIFS(Barèmes!$F$6:$F$28,Barèmes!$A$6:$A$28,"Endurance — Luc Léger (palier)",Barèmes!$B$6:$B$28,H306,Barèmes!$C$6:$C$28,IF(H306="6ème","Mixte",G306)),Barèmes!$B$2,IF(J306&lt;=SUMIFS(Barèmes!$G$6:$G$28,Barèmes!$A$6:$A$28,"Endurance — Luc Léger (palier)",Barèmes!$B$6:$B$28,H306,Barèmes!$C$6:$C$28,IF(H306="6ème","Mixte",G306)),Barèmes!$C$2,IF(J306&lt;=SUMIFS(Barèmes!$H$6:$H$28,Barèmes!$A$6:$A$28,"Endurance — Luc Léger (palier)",Barèmes!$B$6:$B$28,H306,Barèmes!$C$6:$C$28,IF(H306="6ème","Mixte",G306)),Barèmes!$D$2,IF(J306&lt;=SUMIFS(Barèmes!$I$6:$I$28,Barèmes!$A$6:$A$28,"Endurance — Luc Léger (palier)",Barèmes!$B$6:$B$28,H306,Barèmes!$C$6:$C$28,IF(H306="6ème","Mixte",G306)),Barèmes!$E$2,Barèmes!$F$2)))),IF(J306&gt;=SUMIFS(Barèmes!$F$6:$F$28,Barèmes!$A$6:$A$28,"Endurance — Luc Léger (palier)",Barèmes!$B$6:$B$28,H306,Barèmes!$C$6:$C$28,IF(H306="6ème","Mixte",G306)),Barèmes!$B$2,IF(J306&gt;=SUMIFS(Barèmes!$G$6:$G$28,Barèmes!$A$6:$A$28,"Endurance — Luc Léger (palier)",Barèmes!$B$6:$B$28,H306,Barèmes!$C$6:$C$28,IF(H306="6ème","Mixte",G306)),Barèmes!$C$2,IF(J306&gt;=SUMIFS(Barèmes!$H$6:$H$28,Barèmes!$A$6:$A$28,"Endurance — Luc Léger (palier)",Barèmes!$B$6:$B$28,H306,Barèmes!$C$6:$C$28,IF(H306="6ème","Mixte",G306)),Barèmes!$D$2,IF(J306&gt;=SUMIFS(Barèmes!$I$6:$I$28,Barèmes!$A$6:$A$28,"Endurance — Luc Léger (palier)",Barèmes!$B$6:$B$28,H306,Barèmes!$C$6:$C$28,IF(H306="6ème","Mixte",G306)),Barèmes!$E$2,Barèmes!$F$2))))))</f>
        <v/>
      </c>
      <c r="O306" s="22"/>
      <c r="P306" s="23" t="str">
        <f>IF(OR(O306="",SUMPRODUCT((Barèmes!$A$6:$A$28="Force bas du corps — Saut en longueur (m)")*(Barèmes!$B$6:$B$28=H306)*(Barèmes!$C$6:$C$28=IF(H306="6ème","Mixte",G306)))=0),"",IF(SUMPRODUCT((Barèmes!$A$6:$A$28="Force bas du corps — Saut en longueur (m)")*(Barèmes!$B$6:$B$28=H306)*(Barèmes!$C$6:$C$28=IF(H306="6ème","Mixte",G306))*(Barèmes!$J$6:$J$28="+"))&gt;0,IF(O306&lt;=SUMIFS(Barèmes!$D$6:$D$28,Barèmes!$A$6:$A$28,"Force bas du corps — Saut en longueur (m)",Barèmes!$B$6:$B$28,H306,Barèmes!$C$6:$C$28,IF(H306="6ème","Mixte",G306)),"à besoin",IF(O306&lt;=SUMIFS(Barèmes!$E$6:$E$28,Barèmes!$A$6:$A$28,"Force bas du corps — Saut en longueur (m)",Barèmes!$B$6:$B$28,H306,Barèmes!$C$6:$C$28,IF(H306="6ème","Mixte",G306)),"fragile","satisfaisant")),IF(O306&gt;=SUMIFS(Barèmes!$D$6:$D$28,Barèmes!$A$6:$A$28,"Force bas du corps — Saut en longueur (m)",Barèmes!$B$6:$B$28,H306,Barèmes!$C$6:$C$28,IF(H306="6ème","Mixte",G306)),"à besoin",IF(O306&gt;=SUMIFS(Barèmes!$E$6:$E$28,Barèmes!$A$6:$A$28,"Force bas du corps — Saut en longueur (m)",Barèmes!$B$6:$B$28,H306,Barèmes!$C$6:$C$28,IF(H306="6ème","Mixte",G306)),"fragile","satisfaisant"))))</f>
        <v/>
      </c>
      <c r="Q306" s="23" t="str">
        <f>IF(OR(O306="",SUMPRODUCT((Barèmes!$A$6:$A$28="Force bas du corps — Saut en longueur (m)")*(Barèmes!$B$6:$B$28=H306)*(Barèmes!$C$6:$C$28=IF(H306="6ème","Mixte",G306)))=0),"",IF(SUMPRODUCT((Barèmes!$A$6:$A$28="Force bas du corps — Saut en longueur (m)")*(Barèmes!$B$6:$B$28=H306)*(Barèmes!$C$6:$C$28=IF(H306="6ème","Mixte",G306))*(Barèmes!$J$6:$J$28="+"))&gt;0,IF(O306&lt;=SUMIFS(Barèmes!$F$6:$F$28,Barèmes!$A$6:$A$28,"Force bas du corps — Saut en longueur (m)",Barèmes!$B$6:$B$28,H306,Barèmes!$C$6:$C$28,IF(H306="6ème","Mixte",G306)),Barèmes!$B$2,IF(O306&lt;=SUMIFS(Barèmes!$G$6:$G$28,Barèmes!$A$6:$A$28,"Force bas du corps — Saut en longueur (m)",Barèmes!$B$6:$B$28,H306,Barèmes!$C$6:$C$28,IF(H306="6ème","Mixte",G306)),Barèmes!$C$2,IF(O306&lt;=SUMIFS(Barèmes!$H$6:$H$28,Barèmes!$A$6:$A$28,"Force bas du corps — Saut en longueur (m)",Barèmes!$B$6:$B$28,H306,Barèmes!$C$6:$C$28,IF(H306="6ème","Mixte",G306)),Barèmes!$D$2,IF(O306&lt;=SUMIFS(Barèmes!$I$6:$I$28,Barèmes!$A$6:$A$28,"Force bas du corps — Saut en longueur (m)",Barèmes!$B$6:$B$28,H306,Barèmes!$C$6:$C$28,IF(H306="6ème","Mixte",G306)),Barèmes!$E$2,Barèmes!$F$2)))),IF(O306&gt;=SUMIFS(Barèmes!$F$6:$F$28,Barèmes!$A$6:$A$28,"Force bas du corps — Saut en longueur (m)",Barèmes!$B$6:$B$28,H306,Barèmes!$C$6:$C$28,IF(H306="6ème","Mixte",G306)),Barèmes!$B$2,IF(O306&gt;=SUMIFS(Barèmes!$G$6:$G$28,Barèmes!$A$6:$A$28,"Force bas du corps — Saut en longueur (m)",Barèmes!$B$6:$B$28,H306,Barèmes!$C$6:$C$28,IF(H306="6ème","Mixte",G306)),Barèmes!$C$2,IF(O306&gt;=SUMIFS(Barèmes!$H$6:$H$28,Barèmes!$A$6:$A$28,"Force bas du corps — Saut en longueur (m)",Barèmes!$B$6:$B$28,H306,Barèmes!$C$6:$C$28,IF(H306="6ème","Mixte",G306)),Barèmes!$D$2,IF(O306&gt;=SUMIFS(Barèmes!$I$6:$I$28,Barèmes!$A$6:$A$28,"Force bas du corps — Saut en longueur (m)",Barèmes!$B$6:$B$28,H306,Barèmes!$C$6:$C$28,IF(H306="6ème","Mixte",G306)),Barèmes!$E$2,Barèmes!$F$2))))))</f>
        <v/>
      </c>
      <c r="R306" s="22"/>
      <c r="S306" s="24" t="str">
        <f>IF(OR(R306="",SUMPRODUCT((Barèmes!$A$6:$A$28="Vitesse — 30 m (s)")*(Barèmes!$B$6:$B$28=H306)*(Barèmes!$C$6:$C$28=IF(H306="6ème","Mixte",G306)))=0),"",IF(SUMPRODUCT((Barèmes!$A$6:$A$28="Vitesse — 30 m (s)")*(Barèmes!$B$6:$B$28=H306)*(Barèmes!$C$6:$C$28=IF(H306="6ème","Mixte",G306))*(Barèmes!$J$6:$J$28="+"))&gt;0,IF(R306&lt;=SUMIFS(Barèmes!$D$6:$D$28,Barèmes!$A$6:$A$28,"Vitesse — 30 m (s)",Barèmes!$B$6:$B$28,H306,Barèmes!$C$6:$C$28,IF(H306="6ème","Mixte",G306)),"à besoin",IF(R306&lt;=SUMIFS(Barèmes!$E$6:$E$28,Barèmes!$A$6:$A$28,"Vitesse — 30 m (s)",Barèmes!$B$6:$B$28,H306,Barèmes!$C$6:$C$28,IF(H306="6ème","Mixte",G306)),"fragile","satisfaisant")),IF(R306&gt;=SUMIFS(Barèmes!$D$6:$D$28,Barèmes!$A$6:$A$28,"Vitesse — 30 m (s)",Barèmes!$B$6:$B$28,H306,Barèmes!$C$6:$C$28,IF(H306="6ème","Mixte",G306)),"à besoin",IF(R306&gt;=SUMIFS(Barèmes!$E$6:$E$28,Barèmes!$A$6:$A$28,"Vitesse — 30 m (s)",Barèmes!$B$6:$B$28,H306,Barèmes!$C$6:$C$28,IF(H306="6ème","Mixte",G306)),"fragile","satisfaisant"))))</f>
        <v/>
      </c>
      <c r="T306" s="24" t="str">
        <f>IF(OR(R306="",SUMPRODUCT((Barèmes!$A$6:$A$28="Vitesse — 30 m (s)")*(Barèmes!$B$6:$B$28=H306)*(Barèmes!$C$6:$C$28=IF(H306="6ème","Mixte",G306)))=0),"",IF(SUMPRODUCT((Barèmes!$A$6:$A$28="Vitesse — 30 m (s)")*(Barèmes!$B$6:$B$28=H306)*(Barèmes!$C$6:$C$28=IF(H306="6ème","Mixte",G306))*(Barèmes!$J$6:$J$28="+"))&gt;0,IF(R306&lt;=SUMIFS(Barèmes!$F$6:$F$28,Barèmes!$A$6:$A$28,"Vitesse — 30 m (s)",Barèmes!$B$6:$B$28,H306,Barèmes!$C$6:$C$28,IF(H306="6ème","Mixte",G306)),Barèmes!$B$2,IF(R306&lt;=SUMIFS(Barèmes!$G$6:$G$28,Barèmes!$A$6:$A$28,"Vitesse — 30 m (s)",Barèmes!$B$6:$B$28,H306,Barèmes!$C$6:$C$28,IF(H306="6ème","Mixte",G306)),Barèmes!$C$2,IF(R306&lt;=SUMIFS(Barèmes!$H$6:$H$28,Barèmes!$A$6:$A$28,"Vitesse — 30 m (s)",Barèmes!$B$6:$B$28,H306,Barèmes!$C$6:$C$28,IF(H306="6ème","Mixte",G306)),Barèmes!$D$2,IF(R306&lt;=SUMIFS(Barèmes!$I$6:$I$28,Barèmes!$A$6:$A$28,"Vitesse — 30 m (s)",Barèmes!$B$6:$B$28,H306,Barèmes!$C$6:$C$28,IF(H306="6ème","Mixte",G306)),Barèmes!$E$2,Barèmes!$F$2)))),IF(R306&gt;=SUMIFS(Barèmes!$F$6:$F$28,Barèmes!$A$6:$A$28,"Vitesse — 30 m (s)",Barèmes!$B$6:$B$28,H306,Barèmes!$C$6:$C$28,IF(H306="6ème","Mixte",G306)),Barèmes!$B$2,IF(R306&gt;=SUMIFS(Barèmes!$G$6:$G$28,Barèmes!$A$6:$A$28,"Vitesse — 30 m (s)",Barèmes!$B$6:$B$28,H306,Barèmes!$C$6:$C$28,IF(H306="6ème","Mixte",G306)),Barèmes!$C$2,IF(R306&gt;=SUMIFS(Barèmes!$H$6:$H$28,Barèmes!$A$6:$A$28,"Vitesse — 30 m (s)",Barèmes!$B$6:$B$28,H306,Barèmes!$C$6:$C$28,IF(H306="6ème","Mixte",G306)),Barèmes!$D$2,IF(R306&gt;=SUMIFS(Barèmes!$I$6:$I$28,Barèmes!$A$6:$A$28,"Vitesse — 30 m (s)",Barèmes!$B$6:$B$28,H306,Barèmes!$C$6:$C$28,IF(H306="6ème","Mixte",G306)),Barèmes!$E$2,Barèmes!$F$2))))))</f>
        <v/>
      </c>
      <c r="U306" s="22"/>
      <c r="V306" s="25" t="str">
        <f>IF(OR(U306="",SUMPRODUCT((Barèmes!$A$6:$A$28="Vitesse — 50 m (s)")*(Barèmes!$B$6:$B$28=H306)*(Barèmes!$C$6:$C$28=IF(H306="6ème","Mixte",G306)))=0),"",IF(SUMPRODUCT((Barèmes!$A$6:$A$28="Vitesse — 50 m (s)")*(Barèmes!$B$6:$B$28=H306)*(Barèmes!$C$6:$C$28=IF(H306="6ème","Mixte",G306))*(Barèmes!$J$6:$J$28="+"))&gt;0,IF(U306&lt;=SUMIFS(Barèmes!$D$6:$D$28,Barèmes!$A$6:$A$28,"Vitesse — 50 m (s)",Barèmes!$B$6:$B$28,H306,Barèmes!$C$6:$C$28,IF(H306="6ème","Mixte",G306)),"à besoin",IF(U306&lt;=SUMIFS(Barèmes!$E$6:$E$28,Barèmes!$A$6:$A$28,"Vitesse — 50 m (s)",Barèmes!$B$6:$B$28,H306,Barèmes!$C$6:$C$28,IF(H306="6ème","Mixte",G306)),"fragile","satisfaisant")),IF(U306&gt;=SUMIFS(Barèmes!$D$6:$D$28,Barèmes!$A$6:$A$28,"Vitesse — 50 m (s)",Barèmes!$B$6:$B$28,H306,Barèmes!$C$6:$C$28,IF(H306="6ème","Mixte",G306)),"à besoin",IF(U306&gt;=SUMIFS(Barèmes!$E$6:$E$28,Barèmes!$A$6:$A$28,"Vitesse — 50 m (s)",Barèmes!$B$6:$B$28,H306,Barèmes!$C$6:$C$28,IF(H306="6ème","Mixte",G306)),"fragile","satisfaisant"))))</f>
        <v/>
      </c>
      <c r="W306" s="25" t="str">
        <f>IF(OR(U306="",SUMPRODUCT((Barèmes!$A$6:$A$28="Vitesse — 50 m (s)")*(Barèmes!$B$6:$B$28=H306)*(Barèmes!$C$6:$C$28=IF(H306="6ème","Mixte",G306)))=0),"",IF(SUMPRODUCT((Barèmes!$A$6:$A$28="Vitesse — 50 m (s)")*(Barèmes!$B$6:$B$28=H306)*(Barèmes!$C$6:$C$28=IF(H306="6ème","Mixte",G306))*(Barèmes!$J$6:$J$28="+"))&gt;0,IF(U306&lt;=SUMIFS(Barèmes!$F$6:$F$28,Barèmes!$A$6:$A$28,"Vitesse — 50 m (s)",Barèmes!$B$6:$B$28,H306,Barèmes!$C$6:$C$28,IF(H306="6ème","Mixte",G306)),Barèmes!$B$2,IF(U306&lt;=SUMIFS(Barèmes!$G$6:$G$28,Barèmes!$A$6:$A$28,"Vitesse — 50 m (s)",Barèmes!$B$6:$B$28,H306,Barèmes!$C$6:$C$28,IF(H306="6ème","Mixte",G306)),Barèmes!$C$2,IF(U306&lt;=SUMIFS(Barèmes!$H$6:$H$28,Barèmes!$A$6:$A$28,"Vitesse — 50 m (s)",Barèmes!$B$6:$B$28,H306,Barèmes!$C$6:$C$28,IF(H306="6ème","Mixte",G306)),Barèmes!$D$2,IF(U306&lt;=SUMIFS(Barèmes!$I$6:$I$28,Barèmes!$A$6:$A$28,"Vitesse — 50 m (s)",Barèmes!$B$6:$B$28,H306,Barèmes!$C$6:$C$28,IF(H306="6ème","Mixte",G306)),Barèmes!$E$2,Barèmes!$F$2)))),IF(U306&gt;=SUMIFS(Barèmes!$F$6:$F$28,Barèmes!$A$6:$A$28,"Vitesse — 50 m (s)",Barèmes!$B$6:$B$28,H306,Barèmes!$C$6:$C$28,IF(H306="6ème","Mixte",G306)),Barèmes!$B$2,IF(U306&gt;=SUMIFS(Barèmes!$G$6:$G$28,Barèmes!$A$6:$A$28,"Vitesse — 50 m (s)",Barèmes!$B$6:$B$28,H306,Barèmes!$C$6:$C$28,IF(H306="6ème","Mixte",G306)),Barèmes!$C$2,IF(U306&gt;=SUMIFS(Barèmes!$H$6:$H$28,Barèmes!$A$6:$A$28,"Vitesse — 50 m (s)",Barèmes!$B$6:$B$28,H306,Barèmes!$C$6:$C$28,IF(H306="6ème","Mixte",G306)),Barèmes!$D$2,IF(U306&gt;=SUMIFS(Barèmes!$I$6:$I$28,Barèmes!$A$6:$A$28,"Vitesse — 50 m (s)",Barèmes!$B$6:$B$28,H306,Barèmes!$C$6:$C$28,IF(H306="6ème","Mixte",G306)),Barèmes!$E$2,Barèmes!$F$2))))))</f>
        <v/>
      </c>
      <c r="X306" s="18"/>
      <c r="Y306" s="26" t="str" cm="1">
        <f t="array" ref="Y306">IF(OR(X306="",SUMPRODUCT((Barèmes!$A$6:$A$28="Souplesse (score 1-5)")*(Barèmes!$B$6:$B$28=H306)*(Barèmes!$C$6:$C$28=IF(H306="6ème","Mixte",G306)))=0),"",IF(SUMPRODUCT((Barèmes!$A$6:$A$28="Souplesse (score 1-5)")*(Barèmes!$B$6:$B$28=H306)*(Barèmes!$C$6:$C$28=IF(H306="6ème","Mixte",G306))*(Barèmes!$J$6:$J$28="+"))&gt;0,IF(X306&lt;=SUMIFS(Barèmes!$D$6:$D$28,Barèmes!$A$6:$A$28,"Souplesse (score 1-5)",Barèmes!$B$6:$B$28,H306,Barèmes!$C$6:$C$28,IF(H306="6ème","Mixte",G306)),"à besoin",IF(X306&lt;=SUMIFS(Barèmes!$E$6:$E$28,Barèmes!$A$6:$A$28,"Souplesse (score 1-5)",Barèmes!$B$6:$B$28,H306,Barèmes!$C$6:$C$28,IF(H306="6ème","Mixte",G306)),"fragile","satisfaisant")),IF(X306&gt;=SUMIFS(Barèmes!$D$6:$D$28,Barèmes!$A$6:$A$28,"Souplesse (score 1-5)",Barèmes!$B$6:$B$28,H306,Barèmes!$C$6:$C$28,IF(H306="6ème","Mixte",G306)),"à besoin",IF(X306&gt;=SUMIFS(Barèmes!$E$6:$E$28,Barèmes!$A$6:$A$28,"Souplesse (score 1-5)",Barèmes!$B$6:$B$28,H306,Barèmes!$C$6:$C$28,IF(H306="6ème","Mixte",G306)),"fragile","satisfaisant"))))</f>
        <v/>
      </c>
      <c r="Z306" s="26" t="str" cm="1">
        <f t="array" ref="Z306">IF(OR(X306="",SUMPRODUCT((Barèmes!$A$6:$A$28="Souplesse (score 1-5)")*(Barèmes!$B$6:$B$28=H306)*(Barèmes!$C$6:$C$28=IF(H306="6ème","Mixte",G306)))=0),"",IF(SUMPRODUCT((Barèmes!$A$6:$A$28="Souplesse (score 1-5)")*(Barèmes!$B$6:$B$28=H306)*(Barèmes!$C$6:$C$28=IF(H306="6ème","Mixte",G306))*(Barèmes!$J$6:$J$28="+"))&gt;0,IF(X306&lt;=SUMIFS(Barèmes!$F$6:$F$28,Barèmes!$A$6:$A$28,"Souplesse (score 1-5)",Barèmes!$B$6:$B$28,H306,Barèmes!$C$6:$C$28,IF(H306="6ème","Mixte",G306)),Barèmes!$B$2,IF(X306&lt;=SUMIFS(Barèmes!$G$6:$G$28,Barèmes!$A$6:$A$28,"Souplesse (score 1-5)",Barèmes!$B$6:$B$28,H306,Barèmes!$C$6:$C$28,IF(H306="6ème","Mixte",G306)),Barèmes!$C$2,IF(X306&lt;=SUMIFS(Barèmes!$H$6:$H$28,Barèmes!$A$6:$A$28,"Souplesse (score 1-5)",Barèmes!$B$6:$B$28,H306,Barèmes!$C$6:$C$28,IF(H306="6ème","Mixte",G306)),Barèmes!$D$2,IF(X306&lt;=SUMIFS(Barèmes!$I$6:$I$28,Barèmes!$A$6:$A$28,"Souplesse (score 1-5)",Barèmes!$B$6:$B$28,H306,Barèmes!$C$6:$C$28,IF(H306="6ème","Mixte",G306)),Barèmes!$E$2,Barèmes!$F$2)))),IF(X306&gt;=SUMIFS(Barèmes!$F$6:$F$28,Barèmes!$A$6:$A$28,"Souplesse (score 1-5)",Barèmes!$B$6:$B$28,H306,Barèmes!$C$6:$C$28,IF(H306="6ème","Mixte",G306)),Barèmes!$B$2,IF(X306&gt;=SUMIFS(Barèmes!$G$6:$G$28,Barèmes!$A$6:$A$28,"Souplesse (score 1-5)",Barèmes!$B$6:$B$28,H306,Barèmes!$C$6:$C$28,IF(H306="6ème","Mixte",G306)),Barèmes!$C$2,IF(X306&gt;=SUMIFS(Barèmes!$H$6:$H$28,Barèmes!$A$6:$A$28,"Souplesse (score 1-5)",Barèmes!$B$6:$B$28,H306,Barèmes!$C$6:$C$28,IF(H306="6ème","Mixte",G306)),Barèmes!$D$2,IF(X306&gt;=SUMIFS(Barèmes!$I$6:$I$28,Barèmes!$A$6:$A$28,"Souplesse (score 1-5)",Barèmes!$B$6:$B$28,H306,Barèmes!$C$6:$C$28,IF(H306="6ème","Mixte",G306)),Barèmes!$E$2,Barèmes!$F$2))))))</f>
        <v/>
      </c>
      <c r="AA306" s="22"/>
      <c r="AB306" s="27" t="str">
        <f>IF(OR(AA306="",SUMPRODUCT((Barèmes!$A$6:$A$28="Agilité — T-test 974 (s)")*(Barèmes!$B$6:$B$28=H306)*(Barèmes!$C$6:$C$28=IF(H306="6ème","Mixte",G306)))=0),"",IF(SUMPRODUCT((Barèmes!$A$6:$A$28="Agilité — T-test 974 (s)")*(Barèmes!$B$6:$B$28=H306)*(Barèmes!$C$6:$C$28=IF(H306="6ème","Mixte",G306))*(Barèmes!$J$6:$J$28="+"))&gt;0,IF(AA306&lt;=SUMIFS(Barèmes!$D$6:$D$28,Barèmes!$A$6:$A$28,"Agilité — T-test 974 (s)",Barèmes!$B$6:$B$28,H306,Barèmes!$C$6:$C$28,IF(H306="6ème","Mixte",G306)),"à besoin",IF(AA306&lt;=SUMIFS(Barèmes!$E$6:$E$28,Barèmes!$A$6:$A$28,"Agilité — T-test 974 (s)",Barèmes!$B$6:$B$28,H306,Barèmes!$C$6:$C$28,IF(H306="6ème","Mixte",G306)),"fragile","satisfaisant")),IF(AA306&gt;=SUMIFS(Barèmes!$D$6:$D$28,Barèmes!$A$6:$A$28,"Agilité — T-test 974 (s)",Barèmes!$B$6:$B$28,H306,Barèmes!$C$6:$C$28,IF(H306="6ème","Mixte",G306)),"à besoin",IF(AA306&gt;=SUMIFS(Barèmes!$E$6:$E$28,Barèmes!$A$6:$A$28,"Agilité — T-test 974 (s)",Barèmes!$B$6:$B$28,H306,Barèmes!$C$6:$C$28,IF(H306="6ème","Mixte",G306)),"fragile","satisfaisant"))))</f>
        <v/>
      </c>
      <c r="AC306" s="27" t="str">
        <f>IF(OR(AA306="",SUMPRODUCT((Barèmes!$A$6:$A$28="Agilité — T-test 974 (s)")*(Barèmes!$B$6:$B$28=H306)*(Barèmes!$C$6:$C$28=IF(H306="6ème","Mixte",G306)))=0),"",IF(SUMPRODUCT((Barèmes!$A$6:$A$28="Agilité — T-test 974 (s)")*(Barèmes!$B$6:$B$28=H306)*(Barèmes!$C$6:$C$28=IF(H306="6ème","Mixte",G306))*(Barèmes!$J$6:$J$28="+"))&gt;0,IF(AA306&lt;=SUMIFS(Barèmes!$F$6:$F$28,Barèmes!$A$6:$A$28,"Agilité — T-test 974 (s)",Barèmes!$B$6:$B$28,H306,Barèmes!$C$6:$C$28,IF(H306="6ème","Mixte",G306)),Barèmes!$B$2,IF(AA306&lt;=SUMIFS(Barèmes!$G$6:$G$28,Barèmes!$A$6:$A$28,"Agilité — T-test 974 (s)",Barèmes!$B$6:$B$28,H306,Barèmes!$C$6:$C$28,IF(H306="6ème","Mixte",G306)),Barèmes!$C$2,IF(AA306&lt;=SUMIFS(Barèmes!$H$6:$H$28,Barèmes!$A$6:$A$28,"Agilité — T-test 974 (s)",Barèmes!$B$6:$B$28,H306,Barèmes!$C$6:$C$28,IF(H306="6ème","Mixte",G306)),Barèmes!$D$2,IF(AA306&lt;=SUMIFS(Barèmes!$I$6:$I$28,Barèmes!$A$6:$A$28,"Agilité — T-test 974 (s)",Barèmes!$B$6:$B$28,H306,Barèmes!$C$6:$C$28,IF(H306="6ème","Mixte",G306)),Barèmes!$E$2,Barèmes!$F$2)))),IF(AA306&gt;=SUMIFS(Barèmes!$F$6:$F$28,Barèmes!$A$6:$A$28,"Agilité — T-test 974 (s)",Barèmes!$B$6:$B$28,H306,Barèmes!$C$6:$C$28,IF(H306="6ème","Mixte",G306)),Barèmes!$B$2,IF(AA306&gt;=SUMIFS(Barèmes!$G$6:$G$28,Barèmes!$A$6:$A$28,"Agilité — T-test 974 (s)",Barèmes!$B$6:$B$28,H306,Barèmes!$C$6:$C$28,IF(H306="6ème","Mixte",G306)),Barèmes!$C$2,IF(AA306&gt;=SUMIFS(Barèmes!$H$6:$H$28,Barèmes!$A$6:$A$28,"Agilité — T-test 974 (s)",Barèmes!$B$6:$B$28,H306,Barèmes!$C$6:$C$28,IF(H306="6ème","Mixte",G306)),Barèmes!$D$2,IF(AA306&gt;=SUMIFS(Barèmes!$I$6:$I$28,Barèmes!$A$6:$A$28,"Agilité — T-test 974 (s)",Barèmes!$B$6:$B$28,H306,Barèmes!$C$6:$C$28,IF(H306="6ème","Mixte",G306)),Barèmes!$E$2,Barèmes!$F$2))))))</f>
        <v/>
      </c>
      <c r="AD306" s="28" t="str">
        <f t="shared" si="34"/>
        <v/>
      </c>
      <c r="AE306" s="29" t="str">
        <f t="shared" si="35"/>
        <v/>
      </c>
      <c r="AF306" s="30" t="str">
        <f>IF(OR(AD306="",SUMPRODUCT((Barèmes!$A$6:$A$28="Surcoût d'agilité (s) — technique")*(Barèmes!$B$6:$B$28=H306)*(Barèmes!$C$6:$C$28=IF(H306="6ème","Mixte",G306)))=0),"",IF(SUMPRODUCT((Barèmes!$A$6:$A$28="Surcoût d'agilité (s) — technique")*(Barèmes!$B$6:$B$28=H306)*(Barèmes!$C$6:$C$28=IF(H306="6ème","Mixte",G306))*(Barèmes!$J$6:$J$28="+"))&gt;0,IF(AD306&lt;=SUMIFS(Barèmes!$D$6:$D$28,Barèmes!$A$6:$A$28,"Surcoût d'agilité (s) — technique",Barèmes!$B$6:$B$28,H306,Barèmes!$C$6:$C$28,IF(H306="6ème","Mixte",G306)),"à besoin",IF(AD306&lt;=SUMIFS(Barèmes!$E$6:$E$28,Barèmes!$A$6:$A$28,"Surcoût d'agilité (s) — technique",Barèmes!$B$6:$B$28,H306,Barèmes!$C$6:$C$28,IF(H306="6ème","Mixte",G306)),"fragile","satisfaisant")),IF(AD306&gt;=SUMIFS(Barèmes!$D$6:$D$28,Barèmes!$A$6:$A$28,"Surcoût d'agilité (s) — technique",Barèmes!$B$6:$B$28,H306,Barèmes!$C$6:$C$28,IF(H306="6ème","Mixte",G306)),"à besoin",IF(AD306&gt;=SUMIFS(Barèmes!$E$6:$E$28,Barèmes!$A$6:$A$28,"Surcoût d'agilité (s) — technique",Barèmes!$B$6:$B$28,H306,Barèmes!$C$6:$C$28,IF(H306="6ème","Mixte",G306)),"fragile","satisfaisant"))))</f>
        <v/>
      </c>
      <c r="AG306" s="30" t="str">
        <f>IF(OR(AD306="",SUMPRODUCT((Barèmes!$A$6:$A$28="Surcoût d'agilité (s) — technique")*(Barèmes!$B$6:$B$28=H306)*(Barèmes!$C$6:$C$28=IF(H306="6ème","Mixte",G306)))=0),"",IF(SUMPRODUCT((Barèmes!$A$6:$A$28="Surcoût d'agilité (s) — technique")*(Barèmes!$B$6:$B$28=H306)*(Barèmes!$C$6:$C$28=IF(H306="6ème","Mixte",G306))*(Barèmes!$J$6:$J$28="+"))&gt;0,IF(AD306&lt;=SUMIFS(Barèmes!$F$6:$F$28,Barèmes!$A$6:$A$28,"Surcoût d'agilité (s) — technique",Barèmes!$B$6:$B$28,H306,Barèmes!$C$6:$C$28,IF(H306="6ème","Mixte",G306)),Barèmes!$B$2,IF(AD306&lt;=SUMIFS(Barèmes!$G$6:$G$28,Barèmes!$A$6:$A$28,"Surcoût d'agilité (s) — technique",Barèmes!$B$6:$B$28,H306,Barèmes!$C$6:$C$28,IF(H306="6ème","Mixte",G306)),Barèmes!$C$2,IF(AD306&lt;=SUMIFS(Barèmes!$H$6:$H$28,Barèmes!$A$6:$A$28,"Surcoût d'agilité (s) — technique",Barèmes!$B$6:$B$28,H306,Barèmes!$C$6:$C$28,IF(H306="6ème","Mixte",G306)),Barèmes!$D$2,IF(AD306&lt;=SUMIFS(Barèmes!$I$6:$I$28,Barèmes!$A$6:$A$28,"Surcoût d'agilité (s) — technique",Barèmes!$B$6:$B$28,H306,Barèmes!$C$6:$C$28,IF(H306="6ème","Mixte",G306)),Barèmes!$E$2,Barèmes!$F$2)))),IF(AD306&gt;=SUMIFS(Barèmes!$F$6:$F$28,Barèmes!$A$6:$A$28,"Surcoût d'agilité (s) — technique",Barèmes!$B$6:$B$28,H306,Barèmes!$C$6:$C$28,IF(H306="6ème","Mixte",G306)),Barèmes!$B$2,IF(AD306&gt;=SUMIFS(Barèmes!$G$6:$G$28,Barèmes!$A$6:$A$28,"Surcoût d'agilité (s) — technique",Barèmes!$B$6:$B$28,H306,Barèmes!$C$6:$C$28,IF(H306="6ème","Mixte",G306)),Barèmes!$C$2,IF(AD306&gt;=SUMIFS(Barèmes!$H$6:$H$28,Barèmes!$A$6:$A$28,"Surcoût d'agilité (s) — technique",Barèmes!$B$6:$B$28,H306,Barèmes!$C$6:$C$28,IF(H306="6ème","Mixte",G306)),Barèmes!$D$2,IF(AD306&gt;=SUMIFS(Barèmes!$I$6:$I$28,Barèmes!$A$6:$A$28,"Surcoût d'agilité (s) — technique",Barèmes!$B$6:$B$28,H306,Barèmes!$C$6:$C$28,IF(H306="6ème","Mixte",G306)),Barèmes!$E$2,Barèmes!$F$2))))))</f>
        <v/>
      </c>
      <c r="AH306" s="31" t="str">
        <f>IF((IF(N306="",0,1)+IF(Q306="",0,1)+IF(W306="",0,1)+IF(Z306="",0,1)+IF(AC306="",0,1))=0,"",3*IF(N306=Barèmes!$B$2,1,IF(N306=Barèmes!$C$2,2,IF(N306=Barèmes!$D$2,3,IF(N306=Barèmes!$E$2,4,IF(N306=Barèmes!$F$2,5,0)))))+3*IF(Q306=Barèmes!$B$2,1,IF(Q306=Barèmes!$C$2,2,IF(Q306=Barèmes!$D$2,3,IF(Q306=Barèmes!$E$2,4,IF(Q306=Barèmes!$F$2,5,0)))))+2*IF(W306=Barèmes!$B$2,1,IF(W306=Barèmes!$C$2,2,IF(W306=Barèmes!$D$2,3,IF(W306=Barèmes!$E$2,4,IF(W306=Barèmes!$F$2,5,0)))))+1*IF(Z306=Barèmes!$B$2,1,IF(Z306=Barèmes!$C$2,2,IF(Z306=Barèmes!$D$2,3,IF(Z306=Barèmes!$E$2,4,IF(Z306=Barèmes!$F$2,5,0)))))+1*IF(AC306=Barèmes!$B$2,1,IF(AC306=Barèmes!$C$2,2,IF(AC306=Barèmes!$D$2,3,IF(AC306=Barèmes!$E$2,4,IF(AC306=Barèmes!$F$2,5,0))))))</f>
        <v/>
      </c>
      <c r="AI306" s="31"/>
      <c r="AJ306" s="32" t="str">
        <f>IFERROR(INDEX(Croissance!$B$5:$B$604,MATCH(A306,Croissance!$A$5:$A$604,0)),"")</f>
        <v/>
      </c>
      <c r="AK306" s="32" t="str">
        <f>IFERROR(INDEX(Croissance!$C$5:$C$604,MATCH(A306,Croissance!$A$5:$A$604,0)),"")</f>
        <v/>
      </c>
      <c r="AL306" s="32" t="str">
        <f>IFERROR(INDEX(Croissance!$D$5:$D$604,MATCH(A306,Croissance!$A$5:$A$604,0)),"")</f>
        <v/>
      </c>
      <c r="AM306" s="32" t="str">
        <f>IFERROR(INDEX(Croissance!$E$5:$E$604,MATCH(A306,Croissance!$A$5:$A$604,0)),"")</f>
        <v/>
      </c>
      <c r="AO306" s="33">
        <f t="shared" si="40"/>
        <v>0</v>
      </c>
      <c r="AP306" s="33">
        <f t="shared" si="36"/>
        <v>0</v>
      </c>
      <c r="AQ306" s="33">
        <f>IF(A306="",0,IF(AND(OR('Synthèse classe'!$C$2="Tous",C306='Synthèse classe'!$C$2),OR('Synthèse classe'!$C$3="Toutes",D306='Synthèse classe'!$C$3),OR('Synthèse classe'!$C$4="Toutes",AND('Synthèse classe'!$C$4="Dernière",AP306=1),B306=IFERROR(VALUE('Synthèse classe'!$C$4),0))),1,0))</f>
        <v>0</v>
      </c>
      <c r="AR306" s="34" t="str">
        <f t="shared" si="37"/>
        <v/>
      </c>
    </row>
    <row r="307" spans="1:44" x14ac:dyDescent="0.2">
      <c r="A307" s="17" t="str">
        <f t="shared" si="33"/>
        <v/>
      </c>
      <c r="B307" s="18"/>
      <c r="C307" s="19"/>
      <c r="D307" s="19"/>
      <c r="E307" s="19"/>
      <c r="F307" s="19"/>
      <c r="G307" s="19"/>
      <c r="H307" s="17" t="str">
        <f t="shared" si="38"/>
        <v/>
      </c>
      <c r="I307" s="20"/>
      <c r="J307" s="18"/>
      <c r="K307" s="19"/>
      <c r="L307" s="21" t="str">
        <f t="shared" si="39"/>
        <v/>
      </c>
      <c r="M307" s="21" t="str">
        <f>IF(OR(J307="",SUMPRODUCT((Barèmes!$A$6:$A$28="Endurance — Luc Léger (palier)")*(Barèmes!$B$6:$B$28=H307)*(Barèmes!$C$6:$C$28=IF(H307="6ème","Mixte",G307)))=0),"",IF(SUMPRODUCT((Barèmes!$A$6:$A$28="Endurance — Luc Léger (palier)")*(Barèmes!$B$6:$B$28=H307)*(Barèmes!$C$6:$C$28=IF(H307="6ème","Mixte",G307))*(Barèmes!$J$6:$J$28="+"))&gt;0,IF(J307&lt;=SUMIFS(Barèmes!$D$6:$D$28,Barèmes!$A$6:$A$28,"Endurance — Luc Léger (palier)",Barèmes!$B$6:$B$28,H307,Barèmes!$C$6:$C$28,IF(H307="6ème","Mixte",G307)),"à besoin",IF(J307&lt;=SUMIFS(Barèmes!$E$6:$E$28,Barèmes!$A$6:$A$28,"Endurance — Luc Léger (palier)",Barèmes!$B$6:$B$28,H307,Barèmes!$C$6:$C$28,IF(H307="6ème","Mixte",G307)),"fragile","satisfaisant")),IF(J307&gt;=SUMIFS(Barèmes!$D$6:$D$28,Barèmes!$A$6:$A$28,"Endurance — Luc Léger (palier)",Barèmes!$B$6:$B$28,H307,Barèmes!$C$6:$C$28,IF(H307="6ème","Mixte",G307)),"à besoin",IF(J307&gt;=SUMIFS(Barèmes!$E$6:$E$28,Barèmes!$A$6:$A$28,"Endurance — Luc Léger (palier)",Barèmes!$B$6:$B$28,H307,Barèmes!$C$6:$C$28,IF(H307="6ème","Mixte",G307)),"fragile","satisfaisant"))))</f>
        <v/>
      </c>
      <c r="N307" s="21" t="str">
        <f>IF(OR(J307="",SUMPRODUCT((Barèmes!$A$6:$A$28="Endurance — Luc Léger (palier)")*(Barèmes!$B$6:$B$28=H307)*(Barèmes!$C$6:$C$28=IF(H307="6ème","Mixte",G307)))=0),"",IF(SUMPRODUCT((Barèmes!$A$6:$A$28="Endurance — Luc Léger (palier)")*(Barèmes!$B$6:$B$28=H307)*(Barèmes!$C$6:$C$28=IF(H307="6ème","Mixte",G307))*(Barèmes!$J$6:$J$28="+"))&gt;0,IF(J307&lt;=SUMIFS(Barèmes!$F$6:$F$28,Barèmes!$A$6:$A$28,"Endurance — Luc Léger (palier)",Barèmes!$B$6:$B$28,H307,Barèmes!$C$6:$C$28,IF(H307="6ème","Mixte",G307)),Barèmes!$B$2,IF(J307&lt;=SUMIFS(Barèmes!$G$6:$G$28,Barèmes!$A$6:$A$28,"Endurance — Luc Léger (palier)",Barèmes!$B$6:$B$28,H307,Barèmes!$C$6:$C$28,IF(H307="6ème","Mixte",G307)),Barèmes!$C$2,IF(J307&lt;=SUMIFS(Barèmes!$H$6:$H$28,Barèmes!$A$6:$A$28,"Endurance — Luc Léger (palier)",Barèmes!$B$6:$B$28,H307,Barèmes!$C$6:$C$28,IF(H307="6ème","Mixte",G307)),Barèmes!$D$2,IF(J307&lt;=SUMIFS(Barèmes!$I$6:$I$28,Barèmes!$A$6:$A$28,"Endurance — Luc Léger (palier)",Barèmes!$B$6:$B$28,H307,Barèmes!$C$6:$C$28,IF(H307="6ème","Mixte",G307)),Barèmes!$E$2,Barèmes!$F$2)))),IF(J307&gt;=SUMIFS(Barèmes!$F$6:$F$28,Barèmes!$A$6:$A$28,"Endurance — Luc Léger (palier)",Barèmes!$B$6:$B$28,H307,Barèmes!$C$6:$C$28,IF(H307="6ème","Mixte",G307)),Barèmes!$B$2,IF(J307&gt;=SUMIFS(Barèmes!$G$6:$G$28,Barèmes!$A$6:$A$28,"Endurance — Luc Léger (palier)",Barèmes!$B$6:$B$28,H307,Barèmes!$C$6:$C$28,IF(H307="6ème","Mixte",G307)),Barèmes!$C$2,IF(J307&gt;=SUMIFS(Barèmes!$H$6:$H$28,Barèmes!$A$6:$A$28,"Endurance — Luc Léger (palier)",Barèmes!$B$6:$B$28,H307,Barèmes!$C$6:$C$28,IF(H307="6ème","Mixte",G307)),Barèmes!$D$2,IF(J307&gt;=SUMIFS(Barèmes!$I$6:$I$28,Barèmes!$A$6:$A$28,"Endurance — Luc Léger (palier)",Barèmes!$B$6:$B$28,H307,Barèmes!$C$6:$C$28,IF(H307="6ème","Mixte",G307)),Barèmes!$E$2,Barèmes!$F$2))))))</f>
        <v/>
      </c>
      <c r="O307" s="22"/>
      <c r="P307" s="23" t="str">
        <f>IF(OR(O307="",SUMPRODUCT((Barèmes!$A$6:$A$28="Force bas du corps — Saut en longueur (m)")*(Barèmes!$B$6:$B$28=H307)*(Barèmes!$C$6:$C$28=IF(H307="6ème","Mixte",G307)))=0),"",IF(SUMPRODUCT((Barèmes!$A$6:$A$28="Force bas du corps — Saut en longueur (m)")*(Barèmes!$B$6:$B$28=H307)*(Barèmes!$C$6:$C$28=IF(H307="6ème","Mixte",G307))*(Barèmes!$J$6:$J$28="+"))&gt;0,IF(O307&lt;=SUMIFS(Barèmes!$D$6:$D$28,Barèmes!$A$6:$A$28,"Force bas du corps — Saut en longueur (m)",Barèmes!$B$6:$B$28,H307,Barèmes!$C$6:$C$28,IF(H307="6ème","Mixte",G307)),"à besoin",IF(O307&lt;=SUMIFS(Barèmes!$E$6:$E$28,Barèmes!$A$6:$A$28,"Force bas du corps — Saut en longueur (m)",Barèmes!$B$6:$B$28,H307,Barèmes!$C$6:$C$28,IF(H307="6ème","Mixte",G307)),"fragile","satisfaisant")),IF(O307&gt;=SUMIFS(Barèmes!$D$6:$D$28,Barèmes!$A$6:$A$28,"Force bas du corps — Saut en longueur (m)",Barèmes!$B$6:$B$28,H307,Barèmes!$C$6:$C$28,IF(H307="6ème","Mixte",G307)),"à besoin",IF(O307&gt;=SUMIFS(Barèmes!$E$6:$E$28,Barèmes!$A$6:$A$28,"Force bas du corps — Saut en longueur (m)",Barèmes!$B$6:$B$28,H307,Barèmes!$C$6:$C$28,IF(H307="6ème","Mixte",G307)),"fragile","satisfaisant"))))</f>
        <v/>
      </c>
      <c r="Q307" s="23" t="str">
        <f>IF(OR(O307="",SUMPRODUCT((Barèmes!$A$6:$A$28="Force bas du corps — Saut en longueur (m)")*(Barèmes!$B$6:$B$28=H307)*(Barèmes!$C$6:$C$28=IF(H307="6ème","Mixte",G307)))=0),"",IF(SUMPRODUCT((Barèmes!$A$6:$A$28="Force bas du corps — Saut en longueur (m)")*(Barèmes!$B$6:$B$28=H307)*(Barèmes!$C$6:$C$28=IF(H307="6ème","Mixte",G307))*(Barèmes!$J$6:$J$28="+"))&gt;0,IF(O307&lt;=SUMIFS(Barèmes!$F$6:$F$28,Barèmes!$A$6:$A$28,"Force bas du corps — Saut en longueur (m)",Barèmes!$B$6:$B$28,H307,Barèmes!$C$6:$C$28,IF(H307="6ème","Mixte",G307)),Barèmes!$B$2,IF(O307&lt;=SUMIFS(Barèmes!$G$6:$G$28,Barèmes!$A$6:$A$28,"Force bas du corps — Saut en longueur (m)",Barèmes!$B$6:$B$28,H307,Barèmes!$C$6:$C$28,IF(H307="6ème","Mixte",G307)),Barèmes!$C$2,IF(O307&lt;=SUMIFS(Barèmes!$H$6:$H$28,Barèmes!$A$6:$A$28,"Force bas du corps — Saut en longueur (m)",Barèmes!$B$6:$B$28,H307,Barèmes!$C$6:$C$28,IF(H307="6ème","Mixte",G307)),Barèmes!$D$2,IF(O307&lt;=SUMIFS(Barèmes!$I$6:$I$28,Barèmes!$A$6:$A$28,"Force bas du corps — Saut en longueur (m)",Barèmes!$B$6:$B$28,H307,Barèmes!$C$6:$C$28,IF(H307="6ème","Mixte",G307)),Barèmes!$E$2,Barèmes!$F$2)))),IF(O307&gt;=SUMIFS(Barèmes!$F$6:$F$28,Barèmes!$A$6:$A$28,"Force bas du corps — Saut en longueur (m)",Barèmes!$B$6:$B$28,H307,Barèmes!$C$6:$C$28,IF(H307="6ème","Mixte",G307)),Barèmes!$B$2,IF(O307&gt;=SUMIFS(Barèmes!$G$6:$G$28,Barèmes!$A$6:$A$28,"Force bas du corps — Saut en longueur (m)",Barèmes!$B$6:$B$28,H307,Barèmes!$C$6:$C$28,IF(H307="6ème","Mixte",G307)),Barèmes!$C$2,IF(O307&gt;=SUMIFS(Barèmes!$H$6:$H$28,Barèmes!$A$6:$A$28,"Force bas du corps — Saut en longueur (m)",Barèmes!$B$6:$B$28,H307,Barèmes!$C$6:$C$28,IF(H307="6ème","Mixte",G307)),Barèmes!$D$2,IF(O307&gt;=SUMIFS(Barèmes!$I$6:$I$28,Barèmes!$A$6:$A$28,"Force bas du corps — Saut en longueur (m)",Barèmes!$B$6:$B$28,H307,Barèmes!$C$6:$C$28,IF(H307="6ème","Mixte",G307)),Barèmes!$E$2,Barèmes!$F$2))))))</f>
        <v/>
      </c>
      <c r="R307" s="22"/>
      <c r="S307" s="24" t="str">
        <f>IF(OR(R307="",SUMPRODUCT((Barèmes!$A$6:$A$28="Vitesse — 30 m (s)")*(Barèmes!$B$6:$B$28=H307)*(Barèmes!$C$6:$C$28=IF(H307="6ème","Mixte",G307)))=0),"",IF(SUMPRODUCT((Barèmes!$A$6:$A$28="Vitesse — 30 m (s)")*(Barèmes!$B$6:$B$28=H307)*(Barèmes!$C$6:$C$28=IF(H307="6ème","Mixte",G307))*(Barèmes!$J$6:$J$28="+"))&gt;0,IF(R307&lt;=SUMIFS(Barèmes!$D$6:$D$28,Barèmes!$A$6:$A$28,"Vitesse — 30 m (s)",Barèmes!$B$6:$B$28,H307,Barèmes!$C$6:$C$28,IF(H307="6ème","Mixte",G307)),"à besoin",IF(R307&lt;=SUMIFS(Barèmes!$E$6:$E$28,Barèmes!$A$6:$A$28,"Vitesse — 30 m (s)",Barèmes!$B$6:$B$28,H307,Barèmes!$C$6:$C$28,IF(H307="6ème","Mixte",G307)),"fragile","satisfaisant")),IF(R307&gt;=SUMIFS(Barèmes!$D$6:$D$28,Barèmes!$A$6:$A$28,"Vitesse — 30 m (s)",Barèmes!$B$6:$B$28,H307,Barèmes!$C$6:$C$28,IF(H307="6ème","Mixte",G307)),"à besoin",IF(R307&gt;=SUMIFS(Barèmes!$E$6:$E$28,Barèmes!$A$6:$A$28,"Vitesse — 30 m (s)",Barèmes!$B$6:$B$28,H307,Barèmes!$C$6:$C$28,IF(H307="6ème","Mixte",G307)),"fragile","satisfaisant"))))</f>
        <v/>
      </c>
      <c r="T307" s="24" t="str">
        <f>IF(OR(R307="",SUMPRODUCT((Barèmes!$A$6:$A$28="Vitesse — 30 m (s)")*(Barèmes!$B$6:$B$28=H307)*(Barèmes!$C$6:$C$28=IF(H307="6ème","Mixte",G307)))=0),"",IF(SUMPRODUCT((Barèmes!$A$6:$A$28="Vitesse — 30 m (s)")*(Barèmes!$B$6:$B$28=H307)*(Barèmes!$C$6:$C$28=IF(H307="6ème","Mixte",G307))*(Barèmes!$J$6:$J$28="+"))&gt;0,IF(R307&lt;=SUMIFS(Barèmes!$F$6:$F$28,Barèmes!$A$6:$A$28,"Vitesse — 30 m (s)",Barèmes!$B$6:$B$28,H307,Barèmes!$C$6:$C$28,IF(H307="6ème","Mixte",G307)),Barèmes!$B$2,IF(R307&lt;=SUMIFS(Barèmes!$G$6:$G$28,Barèmes!$A$6:$A$28,"Vitesse — 30 m (s)",Barèmes!$B$6:$B$28,H307,Barèmes!$C$6:$C$28,IF(H307="6ème","Mixte",G307)),Barèmes!$C$2,IF(R307&lt;=SUMIFS(Barèmes!$H$6:$H$28,Barèmes!$A$6:$A$28,"Vitesse — 30 m (s)",Barèmes!$B$6:$B$28,H307,Barèmes!$C$6:$C$28,IF(H307="6ème","Mixte",G307)),Barèmes!$D$2,IF(R307&lt;=SUMIFS(Barèmes!$I$6:$I$28,Barèmes!$A$6:$A$28,"Vitesse — 30 m (s)",Barèmes!$B$6:$B$28,H307,Barèmes!$C$6:$C$28,IF(H307="6ème","Mixte",G307)),Barèmes!$E$2,Barèmes!$F$2)))),IF(R307&gt;=SUMIFS(Barèmes!$F$6:$F$28,Barèmes!$A$6:$A$28,"Vitesse — 30 m (s)",Barèmes!$B$6:$B$28,H307,Barèmes!$C$6:$C$28,IF(H307="6ème","Mixte",G307)),Barèmes!$B$2,IF(R307&gt;=SUMIFS(Barèmes!$G$6:$G$28,Barèmes!$A$6:$A$28,"Vitesse — 30 m (s)",Barèmes!$B$6:$B$28,H307,Barèmes!$C$6:$C$28,IF(H307="6ème","Mixte",G307)),Barèmes!$C$2,IF(R307&gt;=SUMIFS(Barèmes!$H$6:$H$28,Barèmes!$A$6:$A$28,"Vitesse — 30 m (s)",Barèmes!$B$6:$B$28,H307,Barèmes!$C$6:$C$28,IF(H307="6ème","Mixte",G307)),Barèmes!$D$2,IF(R307&gt;=SUMIFS(Barèmes!$I$6:$I$28,Barèmes!$A$6:$A$28,"Vitesse — 30 m (s)",Barèmes!$B$6:$B$28,H307,Barèmes!$C$6:$C$28,IF(H307="6ème","Mixte",G307)),Barèmes!$E$2,Barèmes!$F$2))))))</f>
        <v/>
      </c>
      <c r="U307" s="22"/>
      <c r="V307" s="25" t="str">
        <f>IF(OR(U307="",SUMPRODUCT((Barèmes!$A$6:$A$28="Vitesse — 50 m (s)")*(Barèmes!$B$6:$B$28=H307)*(Barèmes!$C$6:$C$28=IF(H307="6ème","Mixte",G307)))=0),"",IF(SUMPRODUCT((Barèmes!$A$6:$A$28="Vitesse — 50 m (s)")*(Barèmes!$B$6:$B$28=H307)*(Barèmes!$C$6:$C$28=IF(H307="6ème","Mixte",G307))*(Barèmes!$J$6:$J$28="+"))&gt;0,IF(U307&lt;=SUMIFS(Barèmes!$D$6:$D$28,Barèmes!$A$6:$A$28,"Vitesse — 50 m (s)",Barèmes!$B$6:$B$28,H307,Barèmes!$C$6:$C$28,IF(H307="6ème","Mixte",G307)),"à besoin",IF(U307&lt;=SUMIFS(Barèmes!$E$6:$E$28,Barèmes!$A$6:$A$28,"Vitesse — 50 m (s)",Barèmes!$B$6:$B$28,H307,Barèmes!$C$6:$C$28,IF(H307="6ème","Mixte",G307)),"fragile","satisfaisant")),IF(U307&gt;=SUMIFS(Barèmes!$D$6:$D$28,Barèmes!$A$6:$A$28,"Vitesse — 50 m (s)",Barèmes!$B$6:$B$28,H307,Barèmes!$C$6:$C$28,IF(H307="6ème","Mixte",G307)),"à besoin",IF(U307&gt;=SUMIFS(Barèmes!$E$6:$E$28,Barèmes!$A$6:$A$28,"Vitesse — 50 m (s)",Barèmes!$B$6:$B$28,H307,Barèmes!$C$6:$C$28,IF(H307="6ème","Mixte",G307)),"fragile","satisfaisant"))))</f>
        <v/>
      </c>
      <c r="W307" s="25" t="str">
        <f>IF(OR(U307="",SUMPRODUCT((Barèmes!$A$6:$A$28="Vitesse — 50 m (s)")*(Barèmes!$B$6:$B$28=H307)*(Barèmes!$C$6:$C$28=IF(H307="6ème","Mixte",G307)))=0),"",IF(SUMPRODUCT((Barèmes!$A$6:$A$28="Vitesse — 50 m (s)")*(Barèmes!$B$6:$B$28=H307)*(Barèmes!$C$6:$C$28=IF(H307="6ème","Mixte",G307))*(Barèmes!$J$6:$J$28="+"))&gt;0,IF(U307&lt;=SUMIFS(Barèmes!$F$6:$F$28,Barèmes!$A$6:$A$28,"Vitesse — 50 m (s)",Barèmes!$B$6:$B$28,H307,Barèmes!$C$6:$C$28,IF(H307="6ème","Mixte",G307)),Barèmes!$B$2,IF(U307&lt;=SUMIFS(Barèmes!$G$6:$G$28,Barèmes!$A$6:$A$28,"Vitesse — 50 m (s)",Barèmes!$B$6:$B$28,H307,Barèmes!$C$6:$C$28,IF(H307="6ème","Mixte",G307)),Barèmes!$C$2,IF(U307&lt;=SUMIFS(Barèmes!$H$6:$H$28,Barèmes!$A$6:$A$28,"Vitesse — 50 m (s)",Barèmes!$B$6:$B$28,H307,Barèmes!$C$6:$C$28,IF(H307="6ème","Mixte",G307)),Barèmes!$D$2,IF(U307&lt;=SUMIFS(Barèmes!$I$6:$I$28,Barèmes!$A$6:$A$28,"Vitesse — 50 m (s)",Barèmes!$B$6:$B$28,H307,Barèmes!$C$6:$C$28,IF(H307="6ème","Mixte",G307)),Barèmes!$E$2,Barèmes!$F$2)))),IF(U307&gt;=SUMIFS(Barèmes!$F$6:$F$28,Barèmes!$A$6:$A$28,"Vitesse — 50 m (s)",Barèmes!$B$6:$B$28,H307,Barèmes!$C$6:$C$28,IF(H307="6ème","Mixte",G307)),Barèmes!$B$2,IF(U307&gt;=SUMIFS(Barèmes!$G$6:$G$28,Barèmes!$A$6:$A$28,"Vitesse — 50 m (s)",Barèmes!$B$6:$B$28,H307,Barèmes!$C$6:$C$28,IF(H307="6ème","Mixte",G307)),Barèmes!$C$2,IF(U307&gt;=SUMIFS(Barèmes!$H$6:$H$28,Barèmes!$A$6:$A$28,"Vitesse — 50 m (s)",Barèmes!$B$6:$B$28,H307,Barèmes!$C$6:$C$28,IF(H307="6ème","Mixte",G307)),Barèmes!$D$2,IF(U307&gt;=SUMIFS(Barèmes!$I$6:$I$28,Barèmes!$A$6:$A$28,"Vitesse — 50 m (s)",Barèmes!$B$6:$B$28,H307,Barèmes!$C$6:$C$28,IF(H307="6ème","Mixte",G307)),Barèmes!$E$2,Barèmes!$F$2))))))</f>
        <v/>
      </c>
      <c r="X307" s="18"/>
      <c r="Y307" s="26" t="str" cm="1">
        <f t="array" ref="Y307">IF(OR(X307="",SUMPRODUCT((Barèmes!$A$6:$A$28="Souplesse (score 1-5)")*(Barèmes!$B$6:$B$28=H307)*(Barèmes!$C$6:$C$28=IF(H307="6ème","Mixte",G307)))=0),"",IF(SUMPRODUCT((Barèmes!$A$6:$A$28="Souplesse (score 1-5)")*(Barèmes!$B$6:$B$28=H307)*(Barèmes!$C$6:$C$28=IF(H307="6ème","Mixte",G307))*(Barèmes!$J$6:$J$28="+"))&gt;0,IF(X307&lt;=SUMIFS(Barèmes!$D$6:$D$28,Barèmes!$A$6:$A$28,"Souplesse (score 1-5)",Barèmes!$B$6:$B$28,H307,Barèmes!$C$6:$C$28,IF(H307="6ème","Mixte",G307)),"à besoin",IF(X307&lt;=SUMIFS(Barèmes!$E$6:$E$28,Barèmes!$A$6:$A$28,"Souplesse (score 1-5)",Barèmes!$B$6:$B$28,H307,Barèmes!$C$6:$C$28,IF(H307="6ème","Mixte",G307)),"fragile","satisfaisant")),IF(X307&gt;=SUMIFS(Barèmes!$D$6:$D$28,Barèmes!$A$6:$A$28,"Souplesse (score 1-5)",Barèmes!$B$6:$B$28,H307,Barèmes!$C$6:$C$28,IF(H307="6ème","Mixte",G307)),"à besoin",IF(X307&gt;=SUMIFS(Barèmes!$E$6:$E$28,Barèmes!$A$6:$A$28,"Souplesse (score 1-5)",Barèmes!$B$6:$B$28,H307,Barèmes!$C$6:$C$28,IF(H307="6ème","Mixte",G307)),"fragile","satisfaisant"))))</f>
        <v/>
      </c>
      <c r="Z307" s="26" t="str" cm="1">
        <f t="array" ref="Z307">IF(OR(X307="",SUMPRODUCT((Barèmes!$A$6:$A$28="Souplesse (score 1-5)")*(Barèmes!$B$6:$B$28=H307)*(Barèmes!$C$6:$C$28=IF(H307="6ème","Mixte",G307)))=0),"",IF(SUMPRODUCT((Barèmes!$A$6:$A$28="Souplesse (score 1-5)")*(Barèmes!$B$6:$B$28=H307)*(Barèmes!$C$6:$C$28=IF(H307="6ème","Mixte",G307))*(Barèmes!$J$6:$J$28="+"))&gt;0,IF(X307&lt;=SUMIFS(Barèmes!$F$6:$F$28,Barèmes!$A$6:$A$28,"Souplesse (score 1-5)",Barèmes!$B$6:$B$28,H307,Barèmes!$C$6:$C$28,IF(H307="6ème","Mixte",G307)),Barèmes!$B$2,IF(X307&lt;=SUMIFS(Barèmes!$G$6:$G$28,Barèmes!$A$6:$A$28,"Souplesse (score 1-5)",Barèmes!$B$6:$B$28,H307,Barèmes!$C$6:$C$28,IF(H307="6ème","Mixte",G307)),Barèmes!$C$2,IF(X307&lt;=SUMIFS(Barèmes!$H$6:$H$28,Barèmes!$A$6:$A$28,"Souplesse (score 1-5)",Barèmes!$B$6:$B$28,H307,Barèmes!$C$6:$C$28,IF(H307="6ème","Mixte",G307)),Barèmes!$D$2,IF(X307&lt;=SUMIFS(Barèmes!$I$6:$I$28,Barèmes!$A$6:$A$28,"Souplesse (score 1-5)",Barèmes!$B$6:$B$28,H307,Barèmes!$C$6:$C$28,IF(H307="6ème","Mixte",G307)),Barèmes!$E$2,Barèmes!$F$2)))),IF(X307&gt;=SUMIFS(Barèmes!$F$6:$F$28,Barèmes!$A$6:$A$28,"Souplesse (score 1-5)",Barèmes!$B$6:$B$28,H307,Barèmes!$C$6:$C$28,IF(H307="6ème","Mixte",G307)),Barèmes!$B$2,IF(X307&gt;=SUMIFS(Barèmes!$G$6:$G$28,Barèmes!$A$6:$A$28,"Souplesse (score 1-5)",Barèmes!$B$6:$B$28,H307,Barèmes!$C$6:$C$28,IF(H307="6ème","Mixte",G307)),Barèmes!$C$2,IF(X307&gt;=SUMIFS(Barèmes!$H$6:$H$28,Barèmes!$A$6:$A$28,"Souplesse (score 1-5)",Barèmes!$B$6:$B$28,H307,Barèmes!$C$6:$C$28,IF(H307="6ème","Mixte",G307)),Barèmes!$D$2,IF(X307&gt;=SUMIFS(Barèmes!$I$6:$I$28,Barèmes!$A$6:$A$28,"Souplesse (score 1-5)",Barèmes!$B$6:$B$28,H307,Barèmes!$C$6:$C$28,IF(H307="6ème","Mixte",G307)),Barèmes!$E$2,Barèmes!$F$2))))))</f>
        <v/>
      </c>
      <c r="AA307" s="22"/>
      <c r="AB307" s="27" t="str">
        <f>IF(OR(AA307="",SUMPRODUCT((Barèmes!$A$6:$A$28="Agilité — T-test 974 (s)")*(Barèmes!$B$6:$B$28=H307)*(Barèmes!$C$6:$C$28=IF(H307="6ème","Mixte",G307)))=0),"",IF(SUMPRODUCT((Barèmes!$A$6:$A$28="Agilité — T-test 974 (s)")*(Barèmes!$B$6:$B$28=H307)*(Barèmes!$C$6:$C$28=IF(H307="6ème","Mixte",G307))*(Barèmes!$J$6:$J$28="+"))&gt;0,IF(AA307&lt;=SUMIFS(Barèmes!$D$6:$D$28,Barèmes!$A$6:$A$28,"Agilité — T-test 974 (s)",Barèmes!$B$6:$B$28,H307,Barèmes!$C$6:$C$28,IF(H307="6ème","Mixte",G307)),"à besoin",IF(AA307&lt;=SUMIFS(Barèmes!$E$6:$E$28,Barèmes!$A$6:$A$28,"Agilité — T-test 974 (s)",Barèmes!$B$6:$B$28,H307,Barèmes!$C$6:$C$28,IF(H307="6ème","Mixte",G307)),"fragile","satisfaisant")),IF(AA307&gt;=SUMIFS(Barèmes!$D$6:$D$28,Barèmes!$A$6:$A$28,"Agilité — T-test 974 (s)",Barèmes!$B$6:$B$28,H307,Barèmes!$C$6:$C$28,IF(H307="6ème","Mixte",G307)),"à besoin",IF(AA307&gt;=SUMIFS(Barèmes!$E$6:$E$28,Barèmes!$A$6:$A$28,"Agilité — T-test 974 (s)",Barèmes!$B$6:$B$28,H307,Barèmes!$C$6:$C$28,IF(H307="6ème","Mixte",G307)),"fragile","satisfaisant"))))</f>
        <v/>
      </c>
      <c r="AC307" s="27" t="str">
        <f>IF(OR(AA307="",SUMPRODUCT((Barèmes!$A$6:$A$28="Agilité — T-test 974 (s)")*(Barèmes!$B$6:$B$28=H307)*(Barèmes!$C$6:$C$28=IF(H307="6ème","Mixte",G307)))=0),"",IF(SUMPRODUCT((Barèmes!$A$6:$A$28="Agilité — T-test 974 (s)")*(Barèmes!$B$6:$B$28=H307)*(Barèmes!$C$6:$C$28=IF(H307="6ème","Mixte",G307))*(Barèmes!$J$6:$J$28="+"))&gt;0,IF(AA307&lt;=SUMIFS(Barèmes!$F$6:$F$28,Barèmes!$A$6:$A$28,"Agilité — T-test 974 (s)",Barèmes!$B$6:$B$28,H307,Barèmes!$C$6:$C$28,IF(H307="6ème","Mixte",G307)),Barèmes!$B$2,IF(AA307&lt;=SUMIFS(Barèmes!$G$6:$G$28,Barèmes!$A$6:$A$28,"Agilité — T-test 974 (s)",Barèmes!$B$6:$B$28,H307,Barèmes!$C$6:$C$28,IF(H307="6ème","Mixte",G307)),Barèmes!$C$2,IF(AA307&lt;=SUMIFS(Barèmes!$H$6:$H$28,Barèmes!$A$6:$A$28,"Agilité — T-test 974 (s)",Barèmes!$B$6:$B$28,H307,Barèmes!$C$6:$C$28,IF(H307="6ème","Mixte",G307)),Barèmes!$D$2,IF(AA307&lt;=SUMIFS(Barèmes!$I$6:$I$28,Barèmes!$A$6:$A$28,"Agilité — T-test 974 (s)",Barèmes!$B$6:$B$28,H307,Barèmes!$C$6:$C$28,IF(H307="6ème","Mixte",G307)),Barèmes!$E$2,Barèmes!$F$2)))),IF(AA307&gt;=SUMIFS(Barèmes!$F$6:$F$28,Barèmes!$A$6:$A$28,"Agilité — T-test 974 (s)",Barèmes!$B$6:$B$28,H307,Barèmes!$C$6:$C$28,IF(H307="6ème","Mixte",G307)),Barèmes!$B$2,IF(AA307&gt;=SUMIFS(Barèmes!$G$6:$G$28,Barèmes!$A$6:$A$28,"Agilité — T-test 974 (s)",Barèmes!$B$6:$B$28,H307,Barèmes!$C$6:$C$28,IF(H307="6ème","Mixte",G307)),Barèmes!$C$2,IF(AA307&gt;=SUMIFS(Barèmes!$H$6:$H$28,Barèmes!$A$6:$A$28,"Agilité — T-test 974 (s)",Barèmes!$B$6:$B$28,H307,Barèmes!$C$6:$C$28,IF(H307="6ème","Mixte",G307)),Barèmes!$D$2,IF(AA307&gt;=SUMIFS(Barèmes!$I$6:$I$28,Barèmes!$A$6:$A$28,"Agilité — T-test 974 (s)",Barèmes!$B$6:$B$28,H307,Barèmes!$C$6:$C$28,IF(H307="6ème","Mixte",G307)),Barèmes!$E$2,Barèmes!$F$2))))))</f>
        <v/>
      </c>
      <c r="AD307" s="28" t="str">
        <f t="shared" si="34"/>
        <v/>
      </c>
      <c r="AE307" s="29" t="str">
        <f t="shared" si="35"/>
        <v/>
      </c>
      <c r="AF307" s="30" t="str">
        <f>IF(OR(AD307="",SUMPRODUCT((Barèmes!$A$6:$A$28="Surcoût d'agilité (s) — technique")*(Barèmes!$B$6:$B$28=H307)*(Barèmes!$C$6:$C$28=IF(H307="6ème","Mixte",G307)))=0),"",IF(SUMPRODUCT((Barèmes!$A$6:$A$28="Surcoût d'agilité (s) — technique")*(Barèmes!$B$6:$B$28=H307)*(Barèmes!$C$6:$C$28=IF(H307="6ème","Mixte",G307))*(Barèmes!$J$6:$J$28="+"))&gt;0,IF(AD307&lt;=SUMIFS(Barèmes!$D$6:$D$28,Barèmes!$A$6:$A$28,"Surcoût d'agilité (s) — technique",Barèmes!$B$6:$B$28,H307,Barèmes!$C$6:$C$28,IF(H307="6ème","Mixte",G307)),"à besoin",IF(AD307&lt;=SUMIFS(Barèmes!$E$6:$E$28,Barèmes!$A$6:$A$28,"Surcoût d'agilité (s) — technique",Barèmes!$B$6:$B$28,H307,Barèmes!$C$6:$C$28,IF(H307="6ème","Mixte",G307)),"fragile","satisfaisant")),IF(AD307&gt;=SUMIFS(Barèmes!$D$6:$D$28,Barèmes!$A$6:$A$28,"Surcoût d'agilité (s) — technique",Barèmes!$B$6:$B$28,H307,Barèmes!$C$6:$C$28,IF(H307="6ème","Mixte",G307)),"à besoin",IF(AD307&gt;=SUMIFS(Barèmes!$E$6:$E$28,Barèmes!$A$6:$A$28,"Surcoût d'agilité (s) — technique",Barèmes!$B$6:$B$28,H307,Barèmes!$C$6:$C$28,IF(H307="6ème","Mixte",G307)),"fragile","satisfaisant"))))</f>
        <v/>
      </c>
      <c r="AG307" s="30" t="str">
        <f>IF(OR(AD307="",SUMPRODUCT((Barèmes!$A$6:$A$28="Surcoût d'agilité (s) — technique")*(Barèmes!$B$6:$B$28=H307)*(Barèmes!$C$6:$C$28=IF(H307="6ème","Mixte",G307)))=0),"",IF(SUMPRODUCT((Barèmes!$A$6:$A$28="Surcoût d'agilité (s) — technique")*(Barèmes!$B$6:$B$28=H307)*(Barèmes!$C$6:$C$28=IF(H307="6ème","Mixte",G307))*(Barèmes!$J$6:$J$28="+"))&gt;0,IF(AD307&lt;=SUMIFS(Barèmes!$F$6:$F$28,Barèmes!$A$6:$A$28,"Surcoût d'agilité (s) — technique",Barèmes!$B$6:$B$28,H307,Barèmes!$C$6:$C$28,IF(H307="6ème","Mixte",G307)),Barèmes!$B$2,IF(AD307&lt;=SUMIFS(Barèmes!$G$6:$G$28,Barèmes!$A$6:$A$28,"Surcoût d'agilité (s) — technique",Barèmes!$B$6:$B$28,H307,Barèmes!$C$6:$C$28,IF(H307="6ème","Mixte",G307)),Barèmes!$C$2,IF(AD307&lt;=SUMIFS(Barèmes!$H$6:$H$28,Barèmes!$A$6:$A$28,"Surcoût d'agilité (s) — technique",Barèmes!$B$6:$B$28,H307,Barèmes!$C$6:$C$28,IF(H307="6ème","Mixte",G307)),Barèmes!$D$2,IF(AD307&lt;=SUMIFS(Barèmes!$I$6:$I$28,Barèmes!$A$6:$A$28,"Surcoût d'agilité (s) — technique",Barèmes!$B$6:$B$28,H307,Barèmes!$C$6:$C$28,IF(H307="6ème","Mixte",G307)),Barèmes!$E$2,Barèmes!$F$2)))),IF(AD307&gt;=SUMIFS(Barèmes!$F$6:$F$28,Barèmes!$A$6:$A$28,"Surcoût d'agilité (s) — technique",Barèmes!$B$6:$B$28,H307,Barèmes!$C$6:$C$28,IF(H307="6ème","Mixte",G307)),Barèmes!$B$2,IF(AD307&gt;=SUMIFS(Barèmes!$G$6:$G$28,Barèmes!$A$6:$A$28,"Surcoût d'agilité (s) — technique",Barèmes!$B$6:$B$28,H307,Barèmes!$C$6:$C$28,IF(H307="6ème","Mixte",G307)),Barèmes!$C$2,IF(AD307&gt;=SUMIFS(Barèmes!$H$6:$H$28,Barèmes!$A$6:$A$28,"Surcoût d'agilité (s) — technique",Barèmes!$B$6:$B$28,H307,Barèmes!$C$6:$C$28,IF(H307="6ème","Mixte",G307)),Barèmes!$D$2,IF(AD307&gt;=SUMIFS(Barèmes!$I$6:$I$28,Barèmes!$A$6:$A$28,"Surcoût d'agilité (s) — technique",Barèmes!$B$6:$B$28,H307,Barèmes!$C$6:$C$28,IF(H307="6ème","Mixte",G307)),Barèmes!$E$2,Barèmes!$F$2))))))</f>
        <v/>
      </c>
      <c r="AH307" s="31" t="str">
        <f>IF((IF(N307="",0,1)+IF(Q307="",0,1)+IF(W307="",0,1)+IF(Z307="",0,1)+IF(AC307="",0,1))=0,"",3*IF(N307=Barèmes!$B$2,1,IF(N307=Barèmes!$C$2,2,IF(N307=Barèmes!$D$2,3,IF(N307=Barèmes!$E$2,4,IF(N307=Barèmes!$F$2,5,0)))))+3*IF(Q307=Barèmes!$B$2,1,IF(Q307=Barèmes!$C$2,2,IF(Q307=Barèmes!$D$2,3,IF(Q307=Barèmes!$E$2,4,IF(Q307=Barèmes!$F$2,5,0)))))+2*IF(W307=Barèmes!$B$2,1,IF(W307=Barèmes!$C$2,2,IF(W307=Barèmes!$D$2,3,IF(W307=Barèmes!$E$2,4,IF(W307=Barèmes!$F$2,5,0)))))+1*IF(Z307=Barèmes!$B$2,1,IF(Z307=Barèmes!$C$2,2,IF(Z307=Barèmes!$D$2,3,IF(Z307=Barèmes!$E$2,4,IF(Z307=Barèmes!$F$2,5,0)))))+1*IF(AC307=Barèmes!$B$2,1,IF(AC307=Barèmes!$C$2,2,IF(AC307=Barèmes!$D$2,3,IF(AC307=Barèmes!$E$2,4,IF(AC307=Barèmes!$F$2,5,0))))))</f>
        <v/>
      </c>
      <c r="AI307" s="31"/>
      <c r="AJ307" s="32" t="str">
        <f>IFERROR(INDEX(Croissance!$B$5:$B$604,MATCH(A307,Croissance!$A$5:$A$604,0)),"")</f>
        <v/>
      </c>
      <c r="AK307" s="32" t="str">
        <f>IFERROR(INDEX(Croissance!$C$5:$C$604,MATCH(A307,Croissance!$A$5:$A$604,0)),"")</f>
        <v/>
      </c>
      <c r="AL307" s="32" t="str">
        <f>IFERROR(INDEX(Croissance!$D$5:$D$604,MATCH(A307,Croissance!$A$5:$A$604,0)),"")</f>
        <v/>
      </c>
      <c r="AM307" s="32" t="str">
        <f>IFERROR(INDEX(Croissance!$E$5:$E$604,MATCH(A307,Croissance!$A$5:$A$604,0)),"")</f>
        <v/>
      </c>
      <c r="AO307" s="33">
        <f t="shared" si="40"/>
        <v>0</v>
      </c>
      <c r="AP307" s="33">
        <f t="shared" si="36"/>
        <v>0</v>
      </c>
      <c r="AQ307" s="33">
        <f>IF(A307="",0,IF(AND(OR('Synthèse classe'!$C$2="Tous",C307='Synthèse classe'!$C$2),OR('Synthèse classe'!$C$3="Toutes",D307='Synthèse classe'!$C$3),OR('Synthèse classe'!$C$4="Toutes",AND('Synthèse classe'!$C$4="Dernière",AP307=1),B307=IFERROR(VALUE('Synthèse classe'!$C$4),0))),1,0))</f>
        <v>0</v>
      </c>
      <c r="AR307" s="34" t="str">
        <f t="shared" si="37"/>
        <v/>
      </c>
    </row>
    <row r="308" spans="1:44" x14ac:dyDescent="0.2">
      <c r="A308" s="17" t="str">
        <f t="shared" si="33"/>
        <v/>
      </c>
      <c r="B308" s="18"/>
      <c r="C308" s="19"/>
      <c r="D308" s="19"/>
      <c r="E308" s="19"/>
      <c r="F308" s="19"/>
      <c r="G308" s="19"/>
      <c r="H308" s="17" t="str">
        <f t="shared" si="38"/>
        <v/>
      </c>
      <c r="I308" s="20"/>
      <c r="J308" s="18"/>
      <c r="K308" s="19"/>
      <c r="L308" s="21" t="str">
        <f t="shared" si="39"/>
        <v/>
      </c>
      <c r="M308" s="21" t="str">
        <f>IF(OR(J308="",SUMPRODUCT((Barèmes!$A$6:$A$28="Endurance — Luc Léger (palier)")*(Barèmes!$B$6:$B$28=H308)*(Barèmes!$C$6:$C$28=IF(H308="6ème","Mixte",G308)))=0),"",IF(SUMPRODUCT((Barèmes!$A$6:$A$28="Endurance — Luc Léger (palier)")*(Barèmes!$B$6:$B$28=H308)*(Barèmes!$C$6:$C$28=IF(H308="6ème","Mixte",G308))*(Barèmes!$J$6:$J$28="+"))&gt;0,IF(J308&lt;=SUMIFS(Barèmes!$D$6:$D$28,Barèmes!$A$6:$A$28,"Endurance — Luc Léger (palier)",Barèmes!$B$6:$B$28,H308,Barèmes!$C$6:$C$28,IF(H308="6ème","Mixte",G308)),"à besoin",IF(J308&lt;=SUMIFS(Barèmes!$E$6:$E$28,Barèmes!$A$6:$A$28,"Endurance — Luc Léger (palier)",Barèmes!$B$6:$B$28,H308,Barèmes!$C$6:$C$28,IF(H308="6ème","Mixte",G308)),"fragile","satisfaisant")),IF(J308&gt;=SUMIFS(Barèmes!$D$6:$D$28,Barèmes!$A$6:$A$28,"Endurance — Luc Léger (palier)",Barèmes!$B$6:$B$28,H308,Barèmes!$C$6:$C$28,IF(H308="6ème","Mixte",G308)),"à besoin",IF(J308&gt;=SUMIFS(Barèmes!$E$6:$E$28,Barèmes!$A$6:$A$28,"Endurance — Luc Léger (palier)",Barèmes!$B$6:$B$28,H308,Barèmes!$C$6:$C$28,IF(H308="6ème","Mixte",G308)),"fragile","satisfaisant"))))</f>
        <v/>
      </c>
      <c r="N308" s="21" t="str">
        <f>IF(OR(J308="",SUMPRODUCT((Barèmes!$A$6:$A$28="Endurance — Luc Léger (palier)")*(Barèmes!$B$6:$B$28=H308)*(Barèmes!$C$6:$C$28=IF(H308="6ème","Mixte",G308)))=0),"",IF(SUMPRODUCT((Barèmes!$A$6:$A$28="Endurance — Luc Léger (palier)")*(Barèmes!$B$6:$B$28=H308)*(Barèmes!$C$6:$C$28=IF(H308="6ème","Mixte",G308))*(Barèmes!$J$6:$J$28="+"))&gt;0,IF(J308&lt;=SUMIFS(Barèmes!$F$6:$F$28,Barèmes!$A$6:$A$28,"Endurance — Luc Léger (palier)",Barèmes!$B$6:$B$28,H308,Barèmes!$C$6:$C$28,IF(H308="6ème","Mixte",G308)),Barèmes!$B$2,IF(J308&lt;=SUMIFS(Barèmes!$G$6:$G$28,Barèmes!$A$6:$A$28,"Endurance — Luc Léger (palier)",Barèmes!$B$6:$B$28,H308,Barèmes!$C$6:$C$28,IF(H308="6ème","Mixte",G308)),Barèmes!$C$2,IF(J308&lt;=SUMIFS(Barèmes!$H$6:$H$28,Barèmes!$A$6:$A$28,"Endurance — Luc Léger (palier)",Barèmes!$B$6:$B$28,H308,Barèmes!$C$6:$C$28,IF(H308="6ème","Mixte",G308)),Barèmes!$D$2,IF(J308&lt;=SUMIFS(Barèmes!$I$6:$I$28,Barèmes!$A$6:$A$28,"Endurance — Luc Léger (palier)",Barèmes!$B$6:$B$28,H308,Barèmes!$C$6:$C$28,IF(H308="6ème","Mixte",G308)),Barèmes!$E$2,Barèmes!$F$2)))),IF(J308&gt;=SUMIFS(Barèmes!$F$6:$F$28,Barèmes!$A$6:$A$28,"Endurance — Luc Léger (palier)",Barèmes!$B$6:$B$28,H308,Barèmes!$C$6:$C$28,IF(H308="6ème","Mixte",G308)),Barèmes!$B$2,IF(J308&gt;=SUMIFS(Barèmes!$G$6:$G$28,Barèmes!$A$6:$A$28,"Endurance — Luc Léger (palier)",Barèmes!$B$6:$B$28,H308,Barèmes!$C$6:$C$28,IF(H308="6ème","Mixte",G308)),Barèmes!$C$2,IF(J308&gt;=SUMIFS(Barèmes!$H$6:$H$28,Barèmes!$A$6:$A$28,"Endurance — Luc Léger (palier)",Barèmes!$B$6:$B$28,H308,Barèmes!$C$6:$C$28,IF(H308="6ème","Mixte",G308)),Barèmes!$D$2,IF(J308&gt;=SUMIFS(Barèmes!$I$6:$I$28,Barèmes!$A$6:$A$28,"Endurance — Luc Léger (palier)",Barèmes!$B$6:$B$28,H308,Barèmes!$C$6:$C$28,IF(H308="6ème","Mixte",G308)),Barèmes!$E$2,Barèmes!$F$2))))))</f>
        <v/>
      </c>
      <c r="O308" s="22"/>
      <c r="P308" s="23" t="str">
        <f>IF(OR(O308="",SUMPRODUCT((Barèmes!$A$6:$A$28="Force bas du corps — Saut en longueur (m)")*(Barèmes!$B$6:$B$28=H308)*(Barèmes!$C$6:$C$28=IF(H308="6ème","Mixte",G308)))=0),"",IF(SUMPRODUCT((Barèmes!$A$6:$A$28="Force bas du corps — Saut en longueur (m)")*(Barèmes!$B$6:$B$28=H308)*(Barèmes!$C$6:$C$28=IF(H308="6ème","Mixte",G308))*(Barèmes!$J$6:$J$28="+"))&gt;0,IF(O308&lt;=SUMIFS(Barèmes!$D$6:$D$28,Barèmes!$A$6:$A$28,"Force bas du corps — Saut en longueur (m)",Barèmes!$B$6:$B$28,H308,Barèmes!$C$6:$C$28,IF(H308="6ème","Mixte",G308)),"à besoin",IF(O308&lt;=SUMIFS(Barèmes!$E$6:$E$28,Barèmes!$A$6:$A$28,"Force bas du corps — Saut en longueur (m)",Barèmes!$B$6:$B$28,H308,Barèmes!$C$6:$C$28,IF(H308="6ème","Mixte",G308)),"fragile","satisfaisant")),IF(O308&gt;=SUMIFS(Barèmes!$D$6:$D$28,Barèmes!$A$6:$A$28,"Force bas du corps — Saut en longueur (m)",Barèmes!$B$6:$B$28,H308,Barèmes!$C$6:$C$28,IF(H308="6ème","Mixte",G308)),"à besoin",IF(O308&gt;=SUMIFS(Barèmes!$E$6:$E$28,Barèmes!$A$6:$A$28,"Force bas du corps — Saut en longueur (m)",Barèmes!$B$6:$B$28,H308,Barèmes!$C$6:$C$28,IF(H308="6ème","Mixte",G308)),"fragile","satisfaisant"))))</f>
        <v/>
      </c>
      <c r="Q308" s="23" t="str">
        <f>IF(OR(O308="",SUMPRODUCT((Barèmes!$A$6:$A$28="Force bas du corps — Saut en longueur (m)")*(Barèmes!$B$6:$B$28=H308)*(Barèmes!$C$6:$C$28=IF(H308="6ème","Mixte",G308)))=0),"",IF(SUMPRODUCT((Barèmes!$A$6:$A$28="Force bas du corps — Saut en longueur (m)")*(Barèmes!$B$6:$B$28=H308)*(Barèmes!$C$6:$C$28=IF(H308="6ème","Mixte",G308))*(Barèmes!$J$6:$J$28="+"))&gt;0,IF(O308&lt;=SUMIFS(Barèmes!$F$6:$F$28,Barèmes!$A$6:$A$28,"Force bas du corps — Saut en longueur (m)",Barèmes!$B$6:$B$28,H308,Barèmes!$C$6:$C$28,IF(H308="6ème","Mixte",G308)),Barèmes!$B$2,IF(O308&lt;=SUMIFS(Barèmes!$G$6:$G$28,Barèmes!$A$6:$A$28,"Force bas du corps — Saut en longueur (m)",Barèmes!$B$6:$B$28,H308,Barèmes!$C$6:$C$28,IF(H308="6ème","Mixte",G308)),Barèmes!$C$2,IF(O308&lt;=SUMIFS(Barèmes!$H$6:$H$28,Barèmes!$A$6:$A$28,"Force bas du corps — Saut en longueur (m)",Barèmes!$B$6:$B$28,H308,Barèmes!$C$6:$C$28,IF(H308="6ème","Mixte",G308)),Barèmes!$D$2,IF(O308&lt;=SUMIFS(Barèmes!$I$6:$I$28,Barèmes!$A$6:$A$28,"Force bas du corps — Saut en longueur (m)",Barèmes!$B$6:$B$28,H308,Barèmes!$C$6:$C$28,IF(H308="6ème","Mixte",G308)),Barèmes!$E$2,Barèmes!$F$2)))),IF(O308&gt;=SUMIFS(Barèmes!$F$6:$F$28,Barèmes!$A$6:$A$28,"Force bas du corps — Saut en longueur (m)",Barèmes!$B$6:$B$28,H308,Barèmes!$C$6:$C$28,IF(H308="6ème","Mixte",G308)),Barèmes!$B$2,IF(O308&gt;=SUMIFS(Barèmes!$G$6:$G$28,Barèmes!$A$6:$A$28,"Force bas du corps — Saut en longueur (m)",Barèmes!$B$6:$B$28,H308,Barèmes!$C$6:$C$28,IF(H308="6ème","Mixte",G308)),Barèmes!$C$2,IF(O308&gt;=SUMIFS(Barèmes!$H$6:$H$28,Barèmes!$A$6:$A$28,"Force bas du corps — Saut en longueur (m)",Barèmes!$B$6:$B$28,H308,Barèmes!$C$6:$C$28,IF(H308="6ème","Mixte",G308)),Barèmes!$D$2,IF(O308&gt;=SUMIFS(Barèmes!$I$6:$I$28,Barèmes!$A$6:$A$28,"Force bas du corps — Saut en longueur (m)",Barèmes!$B$6:$B$28,H308,Barèmes!$C$6:$C$28,IF(H308="6ème","Mixte",G308)),Barèmes!$E$2,Barèmes!$F$2))))))</f>
        <v/>
      </c>
      <c r="R308" s="22"/>
      <c r="S308" s="24" t="str">
        <f>IF(OR(R308="",SUMPRODUCT((Barèmes!$A$6:$A$28="Vitesse — 30 m (s)")*(Barèmes!$B$6:$B$28=H308)*(Barèmes!$C$6:$C$28=IF(H308="6ème","Mixte",G308)))=0),"",IF(SUMPRODUCT((Barèmes!$A$6:$A$28="Vitesse — 30 m (s)")*(Barèmes!$B$6:$B$28=H308)*(Barèmes!$C$6:$C$28=IF(H308="6ème","Mixte",G308))*(Barèmes!$J$6:$J$28="+"))&gt;0,IF(R308&lt;=SUMIFS(Barèmes!$D$6:$D$28,Barèmes!$A$6:$A$28,"Vitesse — 30 m (s)",Barèmes!$B$6:$B$28,H308,Barèmes!$C$6:$C$28,IF(H308="6ème","Mixte",G308)),"à besoin",IF(R308&lt;=SUMIFS(Barèmes!$E$6:$E$28,Barèmes!$A$6:$A$28,"Vitesse — 30 m (s)",Barèmes!$B$6:$B$28,H308,Barèmes!$C$6:$C$28,IF(H308="6ème","Mixte",G308)),"fragile","satisfaisant")),IF(R308&gt;=SUMIFS(Barèmes!$D$6:$D$28,Barèmes!$A$6:$A$28,"Vitesse — 30 m (s)",Barèmes!$B$6:$B$28,H308,Barèmes!$C$6:$C$28,IF(H308="6ème","Mixte",G308)),"à besoin",IF(R308&gt;=SUMIFS(Barèmes!$E$6:$E$28,Barèmes!$A$6:$A$28,"Vitesse — 30 m (s)",Barèmes!$B$6:$B$28,H308,Barèmes!$C$6:$C$28,IF(H308="6ème","Mixte",G308)),"fragile","satisfaisant"))))</f>
        <v/>
      </c>
      <c r="T308" s="24" t="str">
        <f>IF(OR(R308="",SUMPRODUCT((Barèmes!$A$6:$A$28="Vitesse — 30 m (s)")*(Barèmes!$B$6:$B$28=H308)*(Barèmes!$C$6:$C$28=IF(H308="6ème","Mixte",G308)))=0),"",IF(SUMPRODUCT((Barèmes!$A$6:$A$28="Vitesse — 30 m (s)")*(Barèmes!$B$6:$B$28=H308)*(Barèmes!$C$6:$C$28=IF(H308="6ème","Mixte",G308))*(Barèmes!$J$6:$J$28="+"))&gt;0,IF(R308&lt;=SUMIFS(Barèmes!$F$6:$F$28,Barèmes!$A$6:$A$28,"Vitesse — 30 m (s)",Barèmes!$B$6:$B$28,H308,Barèmes!$C$6:$C$28,IF(H308="6ème","Mixte",G308)),Barèmes!$B$2,IF(R308&lt;=SUMIFS(Barèmes!$G$6:$G$28,Barèmes!$A$6:$A$28,"Vitesse — 30 m (s)",Barèmes!$B$6:$B$28,H308,Barèmes!$C$6:$C$28,IF(H308="6ème","Mixte",G308)),Barèmes!$C$2,IF(R308&lt;=SUMIFS(Barèmes!$H$6:$H$28,Barèmes!$A$6:$A$28,"Vitesse — 30 m (s)",Barèmes!$B$6:$B$28,H308,Barèmes!$C$6:$C$28,IF(H308="6ème","Mixte",G308)),Barèmes!$D$2,IF(R308&lt;=SUMIFS(Barèmes!$I$6:$I$28,Barèmes!$A$6:$A$28,"Vitesse — 30 m (s)",Barèmes!$B$6:$B$28,H308,Barèmes!$C$6:$C$28,IF(H308="6ème","Mixte",G308)),Barèmes!$E$2,Barèmes!$F$2)))),IF(R308&gt;=SUMIFS(Barèmes!$F$6:$F$28,Barèmes!$A$6:$A$28,"Vitesse — 30 m (s)",Barèmes!$B$6:$B$28,H308,Barèmes!$C$6:$C$28,IF(H308="6ème","Mixte",G308)),Barèmes!$B$2,IF(R308&gt;=SUMIFS(Barèmes!$G$6:$G$28,Barèmes!$A$6:$A$28,"Vitesse — 30 m (s)",Barèmes!$B$6:$B$28,H308,Barèmes!$C$6:$C$28,IF(H308="6ème","Mixte",G308)),Barèmes!$C$2,IF(R308&gt;=SUMIFS(Barèmes!$H$6:$H$28,Barèmes!$A$6:$A$28,"Vitesse — 30 m (s)",Barèmes!$B$6:$B$28,H308,Barèmes!$C$6:$C$28,IF(H308="6ème","Mixte",G308)),Barèmes!$D$2,IF(R308&gt;=SUMIFS(Barèmes!$I$6:$I$28,Barèmes!$A$6:$A$28,"Vitesse — 30 m (s)",Barèmes!$B$6:$B$28,H308,Barèmes!$C$6:$C$28,IF(H308="6ème","Mixte",G308)),Barèmes!$E$2,Barèmes!$F$2))))))</f>
        <v/>
      </c>
      <c r="U308" s="22"/>
      <c r="V308" s="25" t="str">
        <f>IF(OR(U308="",SUMPRODUCT((Barèmes!$A$6:$A$28="Vitesse — 50 m (s)")*(Barèmes!$B$6:$B$28=H308)*(Barèmes!$C$6:$C$28=IF(H308="6ème","Mixte",G308)))=0),"",IF(SUMPRODUCT((Barèmes!$A$6:$A$28="Vitesse — 50 m (s)")*(Barèmes!$B$6:$B$28=H308)*(Barèmes!$C$6:$C$28=IF(H308="6ème","Mixte",G308))*(Barèmes!$J$6:$J$28="+"))&gt;0,IF(U308&lt;=SUMIFS(Barèmes!$D$6:$D$28,Barèmes!$A$6:$A$28,"Vitesse — 50 m (s)",Barèmes!$B$6:$B$28,H308,Barèmes!$C$6:$C$28,IF(H308="6ème","Mixte",G308)),"à besoin",IF(U308&lt;=SUMIFS(Barèmes!$E$6:$E$28,Barèmes!$A$6:$A$28,"Vitesse — 50 m (s)",Barèmes!$B$6:$B$28,H308,Barèmes!$C$6:$C$28,IF(H308="6ème","Mixte",G308)),"fragile","satisfaisant")),IF(U308&gt;=SUMIFS(Barèmes!$D$6:$D$28,Barèmes!$A$6:$A$28,"Vitesse — 50 m (s)",Barèmes!$B$6:$B$28,H308,Barèmes!$C$6:$C$28,IF(H308="6ème","Mixte",G308)),"à besoin",IF(U308&gt;=SUMIFS(Barèmes!$E$6:$E$28,Barèmes!$A$6:$A$28,"Vitesse — 50 m (s)",Barèmes!$B$6:$B$28,H308,Barèmes!$C$6:$C$28,IF(H308="6ème","Mixte",G308)),"fragile","satisfaisant"))))</f>
        <v/>
      </c>
      <c r="W308" s="25" t="str">
        <f>IF(OR(U308="",SUMPRODUCT((Barèmes!$A$6:$A$28="Vitesse — 50 m (s)")*(Barèmes!$B$6:$B$28=H308)*(Barèmes!$C$6:$C$28=IF(H308="6ème","Mixte",G308)))=0),"",IF(SUMPRODUCT((Barèmes!$A$6:$A$28="Vitesse — 50 m (s)")*(Barèmes!$B$6:$B$28=H308)*(Barèmes!$C$6:$C$28=IF(H308="6ème","Mixte",G308))*(Barèmes!$J$6:$J$28="+"))&gt;0,IF(U308&lt;=SUMIFS(Barèmes!$F$6:$F$28,Barèmes!$A$6:$A$28,"Vitesse — 50 m (s)",Barèmes!$B$6:$B$28,H308,Barèmes!$C$6:$C$28,IF(H308="6ème","Mixte",G308)),Barèmes!$B$2,IF(U308&lt;=SUMIFS(Barèmes!$G$6:$G$28,Barèmes!$A$6:$A$28,"Vitesse — 50 m (s)",Barèmes!$B$6:$B$28,H308,Barèmes!$C$6:$C$28,IF(H308="6ème","Mixte",G308)),Barèmes!$C$2,IF(U308&lt;=SUMIFS(Barèmes!$H$6:$H$28,Barèmes!$A$6:$A$28,"Vitesse — 50 m (s)",Barèmes!$B$6:$B$28,H308,Barèmes!$C$6:$C$28,IF(H308="6ème","Mixte",G308)),Barèmes!$D$2,IF(U308&lt;=SUMIFS(Barèmes!$I$6:$I$28,Barèmes!$A$6:$A$28,"Vitesse — 50 m (s)",Barèmes!$B$6:$B$28,H308,Barèmes!$C$6:$C$28,IF(H308="6ème","Mixte",G308)),Barèmes!$E$2,Barèmes!$F$2)))),IF(U308&gt;=SUMIFS(Barèmes!$F$6:$F$28,Barèmes!$A$6:$A$28,"Vitesse — 50 m (s)",Barèmes!$B$6:$B$28,H308,Barèmes!$C$6:$C$28,IF(H308="6ème","Mixte",G308)),Barèmes!$B$2,IF(U308&gt;=SUMIFS(Barèmes!$G$6:$G$28,Barèmes!$A$6:$A$28,"Vitesse — 50 m (s)",Barèmes!$B$6:$B$28,H308,Barèmes!$C$6:$C$28,IF(H308="6ème","Mixte",G308)),Barèmes!$C$2,IF(U308&gt;=SUMIFS(Barèmes!$H$6:$H$28,Barèmes!$A$6:$A$28,"Vitesse — 50 m (s)",Barèmes!$B$6:$B$28,H308,Barèmes!$C$6:$C$28,IF(H308="6ème","Mixte",G308)),Barèmes!$D$2,IF(U308&gt;=SUMIFS(Barèmes!$I$6:$I$28,Barèmes!$A$6:$A$28,"Vitesse — 50 m (s)",Barèmes!$B$6:$B$28,H308,Barèmes!$C$6:$C$28,IF(H308="6ème","Mixte",G308)),Barèmes!$E$2,Barèmes!$F$2))))))</f>
        <v/>
      </c>
      <c r="X308" s="18"/>
      <c r="Y308" s="26" t="str" cm="1">
        <f t="array" ref="Y308">IF(OR(X308="",SUMPRODUCT((Barèmes!$A$6:$A$28="Souplesse (score 1-5)")*(Barèmes!$B$6:$B$28=H308)*(Barèmes!$C$6:$C$28=IF(H308="6ème","Mixte",G308)))=0),"",IF(SUMPRODUCT((Barèmes!$A$6:$A$28="Souplesse (score 1-5)")*(Barèmes!$B$6:$B$28=H308)*(Barèmes!$C$6:$C$28=IF(H308="6ème","Mixte",G308))*(Barèmes!$J$6:$J$28="+"))&gt;0,IF(X308&lt;=SUMIFS(Barèmes!$D$6:$D$28,Barèmes!$A$6:$A$28,"Souplesse (score 1-5)",Barèmes!$B$6:$B$28,H308,Barèmes!$C$6:$C$28,IF(H308="6ème","Mixte",G308)),"à besoin",IF(X308&lt;=SUMIFS(Barèmes!$E$6:$E$28,Barèmes!$A$6:$A$28,"Souplesse (score 1-5)",Barèmes!$B$6:$B$28,H308,Barèmes!$C$6:$C$28,IF(H308="6ème","Mixte",G308)),"fragile","satisfaisant")),IF(X308&gt;=SUMIFS(Barèmes!$D$6:$D$28,Barèmes!$A$6:$A$28,"Souplesse (score 1-5)",Barèmes!$B$6:$B$28,H308,Barèmes!$C$6:$C$28,IF(H308="6ème","Mixte",G308)),"à besoin",IF(X308&gt;=SUMIFS(Barèmes!$E$6:$E$28,Barèmes!$A$6:$A$28,"Souplesse (score 1-5)",Barèmes!$B$6:$B$28,H308,Barèmes!$C$6:$C$28,IF(H308="6ème","Mixte",G308)),"fragile","satisfaisant"))))</f>
        <v/>
      </c>
      <c r="Z308" s="26" t="str" cm="1">
        <f t="array" ref="Z308">IF(OR(X308="",SUMPRODUCT((Barèmes!$A$6:$A$28="Souplesse (score 1-5)")*(Barèmes!$B$6:$B$28=H308)*(Barèmes!$C$6:$C$28=IF(H308="6ème","Mixte",G308)))=0),"",IF(SUMPRODUCT((Barèmes!$A$6:$A$28="Souplesse (score 1-5)")*(Barèmes!$B$6:$B$28=H308)*(Barèmes!$C$6:$C$28=IF(H308="6ème","Mixte",G308))*(Barèmes!$J$6:$J$28="+"))&gt;0,IF(X308&lt;=SUMIFS(Barèmes!$F$6:$F$28,Barèmes!$A$6:$A$28,"Souplesse (score 1-5)",Barèmes!$B$6:$B$28,H308,Barèmes!$C$6:$C$28,IF(H308="6ème","Mixte",G308)),Barèmes!$B$2,IF(X308&lt;=SUMIFS(Barèmes!$G$6:$G$28,Barèmes!$A$6:$A$28,"Souplesse (score 1-5)",Barèmes!$B$6:$B$28,H308,Barèmes!$C$6:$C$28,IF(H308="6ème","Mixte",G308)),Barèmes!$C$2,IF(X308&lt;=SUMIFS(Barèmes!$H$6:$H$28,Barèmes!$A$6:$A$28,"Souplesse (score 1-5)",Barèmes!$B$6:$B$28,H308,Barèmes!$C$6:$C$28,IF(H308="6ème","Mixte",G308)),Barèmes!$D$2,IF(X308&lt;=SUMIFS(Barèmes!$I$6:$I$28,Barèmes!$A$6:$A$28,"Souplesse (score 1-5)",Barèmes!$B$6:$B$28,H308,Barèmes!$C$6:$C$28,IF(H308="6ème","Mixte",G308)),Barèmes!$E$2,Barèmes!$F$2)))),IF(X308&gt;=SUMIFS(Barèmes!$F$6:$F$28,Barèmes!$A$6:$A$28,"Souplesse (score 1-5)",Barèmes!$B$6:$B$28,H308,Barèmes!$C$6:$C$28,IF(H308="6ème","Mixte",G308)),Barèmes!$B$2,IF(X308&gt;=SUMIFS(Barèmes!$G$6:$G$28,Barèmes!$A$6:$A$28,"Souplesse (score 1-5)",Barèmes!$B$6:$B$28,H308,Barèmes!$C$6:$C$28,IF(H308="6ème","Mixte",G308)),Barèmes!$C$2,IF(X308&gt;=SUMIFS(Barèmes!$H$6:$H$28,Barèmes!$A$6:$A$28,"Souplesse (score 1-5)",Barèmes!$B$6:$B$28,H308,Barèmes!$C$6:$C$28,IF(H308="6ème","Mixte",G308)),Barèmes!$D$2,IF(X308&gt;=SUMIFS(Barèmes!$I$6:$I$28,Barèmes!$A$6:$A$28,"Souplesse (score 1-5)",Barèmes!$B$6:$B$28,H308,Barèmes!$C$6:$C$28,IF(H308="6ème","Mixte",G308)),Barèmes!$E$2,Barèmes!$F$2))))))</f>
        <v/>
      </c>
      <c r="AA308" s="22"/>
      <c r="AB308" s="27" t="str">
        <f>IF(OR(AA308="",SUMPRODUCT((Barèmes!$A$6:$A$28="Agilité — T-test 974 (s)")*(Barèmes!$B$6:$B$28=H308)*(Barèmes!$C$6:$C$28=IF(H308="6ème","Mixte",G308)))=0),"",IF(SUMPRODUCT((Barèmes!$A$6:$A$28="Agilité — T-test 974 (s)")*(Barèmes!$B$6:$B$28=H308)*(Barèmes!$C$6:$C$28=IF(H308="6ème","Mixte",G308))*(Barèmes!$J$6:$J$28="+"))&gt;0,IF(AA308&lt;=SUMIFS(Barèmes!$D$6:$D$28,Barèmes!$A$6:$A$28,"Agilité — T-test 974 (s)",Barèmes!$B$6:$B$28,H308,Barèmes!$C$6:$C$28,IF(H308="6ème","Mixte",G308)),"à besoin",IF(AA308&lt;=SUMIFS(Barèmes!$E$6:$E$28,Barèmes!$A$6:$A$28,"Agilité — T-test 974 (s)",Barèmes!$B$6:$B$28,H308,Barèmes!$C$6:$C$28,IF(H308="6ème","Mixte",G308)),"fragile","satisfaisant")),IF(AA308&gt;=SUMIFS(Barèmes!$D$6:$D$28,Barèmes!$A$6:$A$28,"Agilité — T-test 974 (s)",Barèmes!$B$6:$B$28,H308,Barèmes!$C$6:$C$28,IF(H308="6ème","Mixte",G308)),"à besoin",IF(AA308&gt;=SUMIFS(Barèmes!$E$6:$E$28,Barèmes!$A$6:$A$28,"Agilité — T-test 974 (s)",Barèmes!$B$6:$B$28,H308,Barèmes!$C$6:$C$28,IF(H308="6ème","Mixte",G308)),"fragile","satisfaisant"))))</f>
        <v/>
      </c>
      <c r="AC308" s="27" t="str">
        <f>IF(OR(AA308="",SUMPRODUCT((Barèmes!$A$6:$A$28="Agilité — T-test 974 (s)")*(Barèmes!$B$6:$B$28=H308)*(Barèmes!$C$6:$C$28=IF(H308="6ème","Mixte",G308)))=0),"",IF(SUMPRODUCT((Barèmes!$A$6:$A$28="Agilité — T-test 974 (s)")*(Barèmes!$B$6:$B$28=H308)*(Barèmes!$C$6:$C$28=IF(H308="6ème","Mixte",G308))*(Barèmes!$J$6:$J$28="+"))&gt;0,IF(AA308&lt;=SUMIFS(Barèmes!$F$6:$F$28,Barèmes!$A$6:$A$28,"Agilité — T-test 974 (s)",Barèmes!$B$6:$B$28,H308,Barèmes!$C$6:$C$28,IF(H308="6ème","Mixte",G308)),Barèmes!$B$2,IF(AA308&lt;=SUMIFS(Barèmes!$G$6:$G$28,Barèmes!$A$6:$A$28,"Agilité — T-test 974 (s)",Barèmes!$B$6:$B$28,H308,Barèmes!$C$6:$C$28,IF(H308="6ème","Mixte",G308)),Barèmes!$C$2,IF(AA308&lt;=SUMIFS(Barèmes!$H$6:$H$28,Barèmes!$A$6:$A$28,"Agilité — T-test 974 (s)",Barèmes!$B$6:$B$28,H308,Barèmes!$C$6:$C$28,IF(H308="6ème","Mixte",G308)),Barèmes!$D$2,IF(AA308&lt;=SUMIFS(Barèmes!$I$6:$I$28,Barèmes!$A$6:$A$28,"Agilité — T-test 974 (s)",Barèmes!$B$6:$B$28,H308,Barèmes!$C$6:$C$28,IF(H308="6ème","Mixte",G308)),Barèmes!$E$2,Barèmes!$F$2)))),IF(AA308&gt;=SUMIFS(Barèmes!$F$6:$F$28,Barèmes!$A$6:$A$28,"Agilité — T-test 974 (s)",Barèmes!$B$6:$B$28,H308,Barèmes!$C$6:$C$28,IF(H308="6ème","Mixte",G308)),Barèmes!$B$2,IF(AA308&gt;=SUMIFS(Barèmes!$G$6:$G$28,Barèmes!$A$6:$A$28,"Agilité — T-test 974 (s)",Barèmes!$B$6:$B$28,H308,Barèmes!$C$6:$C$28,IF(H308="6ème","Mixte",G308)),Barèmes!$C$2,IF(AA308&gt;=SUMIFS(Barèmes!$H$6:$H$28,Barèmes!$A$6:$A$28,"Agilité — T-test 974 (s)",Barèmes!$B$6:$B$28,H308,Barèmes!$C$6:$C$28,IF(H308="6ème","Mixte",G308)),Barèmes!$D$2,IF(AA308&gt;=SUMIFS(Barèmes!$I$6:$I$28,Barèmes!$A$6:$A$28,"Agilité — T-test 974 (s)",Barèmes!$B$6:$B$28,H308,Barèmes!$C$6:$C$28,IF(H308="6ème","Mixte",G308)),Barèmes!$E$2,Barèmes!$F$2))))))</f>
        <v/>
      </c>
      <c r="AD308" s="28" t="str">
        <f t="shared" si="34"/>
        <v/>
      </c>
      <c r="AE308" s="29" t="str">
        <f t="shared" si="35"/>
        <v/>
      </c>
      <c r="AF308" s="30" t="str">
        <f>IF(OR(AD308="",SUMPRODUCT((Barèmes!$A$6:$A$28="Surcoût d'agilité (s) — technique")*(Barèmes!$B$6:$B$28=H308)*(Barèmes!$C$6:$C$28=IF(H308="6ème","Mixte",G308)))=0),"",IF(SUMPRODUCT((Barèmes!$A$6:$A$28="Surcoût d'agilité (s) — technique")*(Barèmes!$B$6:$B$28=H308)*(Barèmes!$C$6:$C$28=IF(H308="6ème","Mixte",G308))*(Barèmes!$J$6:$J$28="+"))&gt;0,IF(AD308&lt;=SUMIFS(Barèmes!$D$6:$D$28,Barèmes!$A$6:$A$28,"Surcoût d'agilité (s) — technique",Barèmes!$B$6:$B$28,H308,Barèmes!$C$6:$C$28,IF(H308="6ème","Mixte",G308)),"à besoin",IF(AD308&lt;=SUMIFS(Barèmes!$E$6:$E$28,Barèmes!$A$6:$A$28,"Surcoût d'agilité (s) — technique",Barèmes!$B$6:$B$28,H308,Barèmes!$C$6:$C$28,IF(H308="6ème","Mixte",G308)),"fragile","satisfaisant")),IF(AD308&gt;=SUMIFS(Barèmes!$D$6:$D$28,Barèmes!$A$6:$A$28,"Surcoût d'agilité (s) — technique",Barèmes!$B$6:$B$28,H308,Barèmes!$C$6:$C$28,IF(H308="6ème","Mixte",G308)),"à besoin",IF(AD308&gt;=SUMIFS(Barèmes!$E$6:$E$28,Barèmes!$A$6:$A$28,"Surcoût d'agilité (s) — technique",Barèmes!$B$6:$B$28,H308,Barèmes!$C$6:$C$28,IF(H308="6ème","Mixte",G308)),"fragile","satisfaisant"))))</f>
        <v/>
      </c>
      <c r="AG308" s="30" t="str">
        <f>IF(OR(AD308="",SUMPRODUCT((Barèmes!$A$6:$A$28="Surcoût d'agilité (s) — technique")*(Barèmes!$B$6:$B$28=H308)*(Barèmes!$C$6:$C$28=IF(H308="6ème","Mixte",G308)))=0),"",IF(SUMPRODUCT((Barèmes!$A$6:$A$28="Surcoût d'agilité (s) — technique")*(Barèmes!$B$6:$B$28=H308)*(Barèmes!$C$6:$C$28=IF(H308="6ème","Mixte",G308))*(Barèmes!$J$6:$J$28="+"))&gt;0,IF(AD308&lt;=SUMIFS(Barèmes!$F$6:$F$28,Barèmes!$A$6:$A$28,"Surcoût d'agilité (s) — technique",Barèmes!$B$6:$B$28,H308,Barèmes!$C$6:$C$28,IF(H308="6ème","Mixte",G308)),Barèmes!$B$2,IF(AD308&lt;=SUMIFS(Barèmes!$G$6:$G$28,Barèmes!$A$6:$A$28,"Surcoût d'agilité (s) — technique",Barèmes!$B$6:$B$28,H308,Barèmes!$C$6:$C$28,IF(H308="6ème","Mixte",G308)),Barèmes!$C$2,IF(AD308&lt;=SUMIFS(Barèmes!$H$6:$H$28,Barèmes!$A$6:$A$28,"Surcoût d'agilité (s) — technique",Barèmes!$B$6:$B$28,H308,Barèmes!$C$6:$C$28,IF(H308="6ème","Mixte",G308)),Barèmes!$D$2,IF(AD308&lt;=SUMIFS(Barèmes!$I$6:$I$28,Barèmes!$A$6:$A$28,"Surcoût d'agilité (s) — technique",Barèmes!$B$6:$B$28,H308,Barèmes!$C$6:$C$28,IF(H308="6ème","Mixte",G308)),Barèmes!$E$2,Barèmes!$F$2)))),IF(AD308&gt;=SUMIFS(Barèmes!$F$6:$F$28,Barèmes!$A$6:$A$28,"Surcoût d'agilité (s) — technique",Barèmes!$B$6:$B$28,H308,Barèmes!$C$6:$C$28,IF(H308="6ème","Mixte",G308)),Barèmes!$B$2,IF(AD308&gt;=SUMIFS(Barèmes!$G$6:$G$28,Barèmes!$A$6:$A$28,"Surcoût d'agilité (s) — technique",Barèmes!$B$6:$B$28,H308,Barèmes!$C$6:$C$28,IF(H308="6ème","Mixte",G308)),Barèmes!$C$2,IF(AD308&gt;=SUMIFS(Barèmes!$H$6:$H$28,Barèmes!$A$6:$A$28,"Surcoût d'agilité (s) — technique",Barèmes!$B$6:$B$28,H308,Barèmes!$C$6:$C$28,IF(H308="6ème","Mixte",G308)),Barèmes!$D$2,IF(AD308&gt;=SUMIFS(Barèmes!$I$6:$I$28,Barèmes!$A$6:$A$28,"Surcoût d'agilité (s) — technique",Barèmes!$B$6:$B$28,H308,Barèmes!$C$6:$C$28,IF(H308="6ème","Mixte",G308)),Barèmes!$E$2,Barèmes!$F$2))))))</f>
        <v/>
      </c>
      <c r="AH308" s="31" t="str">
        <f>IF((IF(N308="",0,1)+IF(Q308="",0,1)+IF(W308="",0,1)+IF(Z308="",0,1)+IF(AC308="",0,1))=0,"",3*IF(N308=Barèmes!$B$2,1,IF(N308=Barèmes!$C$2,2,IF(N308=Barèmes!$D$2,3,IF(N308=Barèmes!$E$2,4,IF(N308=Barèmes!$F$2,5,0)))))+3*IF(Q308=Barèmes!$B$2,1,IF(Q308=Barèmes!$C$2,2,IF(Q308=Barèmes!$D$2,3,IF(Q308=Barèmes!$E$2,4,IF(Q308=Barèmes!$F$2,5,0)))))+2*IF(W308=Barèmes!$B$2,1,IF(W308=Barèmes!$C$2,2,IF(W308=Barèmes!$D$2,3,IF(W308=Barèmes!$E$2,4,IF(W308=Barèmes!$F$2,5,0)))))+1*IF(Z308=Barèmes!$B$2,1,IF(Z308=Barèmes!$C$2,2,IF(Z308=Barèmes!$D$2,3,IF(Z308=Barèmes!$E$2,4,IF(Z308=Barèmes!$F$2,5,0)))))+1*IF(AC308=Barèmes!$B$2,1,IF(AC308=Barèmes!$C$2,2,IF(AC308=Barèmes!$D$2,3,IF(AC308=Barèmes!$E$2,4,IF(AC308=Barèmes!$F$2,5,0))))))</f>
        <v/>
      </c>
      <c r="AI308" s="31"/>
      <c r="AJ308" s="32" t="str">
        <f>IFERROR(INDEX(Croissance!$B$5:$B$604,MATCH(A308,Croissance!$A$5:$A$604,0)),"")</f>
        <v/>
      </c>
      <c r="AK308" s="32" t="str">
        <f>IFERROR(INDEX(Croissance!$C$5:$C$604,MATCH(A308,Croissance!$A$5:$A$604,0)),"")</f>
        <v/>
      </c>
      <c r="AL308" s="32" t="str">
        <f>IFERROR(INDEX(Croissance!$D$5:$D$604,MATCH(A308,Croissance!$A$5:$A$604,0)),"")</f>
        <v/>
      </c>
      <c r="AM308" s="32" t="str">
        <f>IFERROR(INDEX(Croissance!$E$5:$E$604,MATCH(A308,Croissance!$A$5:$A$604,0)),"")</f>
        <v/>
      </c>
      <c r="AO308" s="33">
        <f t="shared" si="40"/>
        <v>0</v>
      </c>
      <c r="AP308" s="33">
        <f t="shared" si="36"/>
        <v>0</v>
      </c>
      <c r="AQ308" s="33">
        <f>IF(A308="",0,IF(AND(OR('Synthèse classe'!$C$2="Tous",C308='Synthèse classe'!$C$2),OR('Synthèse classe'!$C$3="Toutes",D308='Synthèse classe'!$C$3),OR('Synthèse classe'!$C$4="Toutes",AND('Synthèse classe'!$C$4="Dernière",AP308=1),B308=IFERROR(VALUE('Synthèse classe'!$C$4),0))),1,0))</f>
        <v>0</v>
      </c>
      <c r="AR308" s="34" t="str">
        <f t="shared" si="37"/>
        <v/>
      </c>
    </row>
    <row r="309" spans="1:44" x14ac:dyDescent="0.2">
      <c r="A309" s="17" t="str">
        <f t="shared" si="33"/>
        <v/>
      </c>
      <c r="B309" s="18"/>
      <c r="C309" s="19"/>
      <c r="D309" s="19"/>
      <c r="E309" s="19"/>
      <c r="F309" s="19"/>
      <c r="G309" s="19"/>
      <c r="H309" s="17" t="str">
        <f t="shared" si="38"/>
        <v/>
      </c>
      <c r="I309" s="20"/>
      <c r="J309" s="18"/>
      <c r="K309" s="19"/>
      <c r="L309" s="21" t="str">
        <f t="shared" si="39"/>
        <v/>
      </c>
      <c r="M309" s="21" t="str">
        <f>IF(OR(J309="",SUMPRODUCT((Barèmes!$A$6:$A$28="Endurance — Luc Léger (palier)")*(Barèmes!$B$6:$B$28=H309)*(Barèmes!$C$6:$C$28=IF(H309="6ème","Mixte",G309)))=0),"",IF(SUMPRODUCT((Barèmes!$A$6:$A$28="Endurance — Luc Léger (palier)")*(Barèmes!$B$6:$B$28=H309)*(Barèmes!$C$6:$C$28=IF(H309="6ème","Mixte",G309))*(Barèmes!$J$6:$J$28="+"))&gt;0,IF(J309&lt;=SUMIFS(Barèmes!$D$6:$D$28,Barèmes!$A$6:$A$28,"Endurance — Luc Léger (palier)",Barèmes!$B$6:$B$28,H309,Barèmes!$C$6:$C$28,IF(H309="6ème","Mixte",G309)),"à besoin",IF(J309&lt;=SUMIFS(Barèmes!$E$6:$E$28,Barèmes!$A$6:$A$28,"Endurance — Luc Léger (palier)",Barèmes!$B$6:$B$28,H309,Barèmes!$C$6:$C$28,IF(H309="6ème","Mixte",G309)),"fragile","satisfaisant")),IF(J309&gt;=SUMIFS(Barèmes!$D$6:$D$28,Barèmes!$A$6:$A$28,"Endurance — Luc Léger (palier)",Barèmes!$B$6:$B$28,H309,Barèmes!$C$6:$C$28,IF(H309="6ème","Mixte",G309)),"à besoin",IF(J309&gt;=SUMIFS(Barèmes!$E$6:$E$28,Barèmes!$A$6:$A$28,"Endurance — Luc Léger (palier)",Barèmes!$B$6:$B$28,H309,Barèmes!$C$6:$C$28,IF(H309="6ème","Mixte",G309)),"fragile","satisfaisant"))))</f>
        <v/>
      </c>
      <c r="N309" s="21" t="str">
        <f>IF(OR(J309="",SUMPRODUCT((Barèmes!$A$6:$A$28="Endurance — Luc Léger (palier)")*(Barèmes!$B$6:$B$28=H309)*(Barèmes!$C$6:$C$28=IF(H309="6ème","Mixte",G309)))=0),"",IF(SUMPRODUCT((Barèmes!$A$6:$A$28="Endurance — Luc Léger (palier)")*(Barèmes!$B$6:$B$28=H309)*(Barèmes!$C$6:$C$28=IF(H309="6ème","Mixte",G309))*(Barèmes!$J$6:$J$28="+"))&gt;0,IF(J309&lt;=SUMIFS(Barèmes!$F$6:$F$28,Barèmes!$A$6:$A$28,"Endurance — Luc Léger (palier)",Barèmes!$B$6:$B$28,H309,Barèmes!$C$6:$C$28,IF(H309="6ème","Mixte",G309)),Barèmes!$B$2,IF(J309&lt;=SUMIFS(Barèmes!$G$6:$G$28,Barèmes!$A$6:$A$28,"Endurance — Luc Léger (palier)",Barèmes!$B$6:$B$28,H309,Barèmes!$C$6:$C$28,IF(H309="6ème","Mixte",G309)),Barèmes!$C$2,IF(J309&lt;=SUMIFS(Barèmes!$H$6:$H$28,Barèmes!$A$6:$A$28,"Endurance — Luc Léger (palier)",Barèmes!$B$6:$B$28,H309,Barèmes!$C$6:$C$28,IF(H309="6ème","Mixte",G309)),Barèmes!$D$2,IF(J309&lt;=SUMIFS(Barèmes!$I$6:$I$28,Barèmes!$A$6:$A$28,"Endurance — Luc Léger (palier)",Barèmes!$B$6:$B$28,H309,Barèmes!$C$6:$C$28,IF(H309="6ème","Mixte",G309)),Barèmes!$E$2,Barèmes!$F$2)))),IF(J309&gt;=SUMIFS(Barèmes!$F$6:$F$28,Barèmes!$A$6:$A$28,"Endurance — Luc Léger (palier)",Barèmes!$B$6:$B$28,H309,Barèmes!$C$6:$C$28,IF(H309="6ème","Mixte",G309)),Barèmes!$B$2,IF(J309&gt;=SUMIFS(Barèmes!$G$6:$G$28,Barèmes!$A$6:$A$28,"Endurance — Luc Léger (palier)",Barèmes!$B$6:$B$28,H309,Barèmes!$C$6:$C$28,IF(H309="6ème","Mixte",G309)),Barèmes!$C$2,IF(J309&gt;=SUMIFS(Barèmes!$H$6:$H$28,Barèmes!$A$6:$A$28,"Endurance — Luc Léger (palier)",Barèmes!$B$6:$B$28,H309,Barèmes!$C$6:$C$28,IF(H309="6ème","Mixte",G309)),Barèmes!$D$2,IF(J309&gt;=SUMIFS(Barèmes!$I$6:$I$28,Barèmes!$A$6:$A$28,"Endurance — Luc Léger (palier)",Barèmes!$B$6:$B$28,H309,Barèmes!$C$6:$C$28,IF(H309="6ème","Mixte",G309)),Barèmes!$E$2,Barèmes!$F$2))))))</f>
        <v/>
      </c>
      <c r="O309" s="22"/>
      <c r="P309" s="23" t="str">
        <f>IF(OR(O309="",SUMPRODUCT((Barèmes!$A$6:$A$28="Force bas du corps — Saut en longueur (m)")*(Barèmes!$B$6:$B$28=H309)*(Barèmes!$C$6:$C$28=IF(H309="6ème","Mixte",G309)))=0),"",IF(SUMPRODUCT((Barèmes!$A$6:$A$28="Force bas du corps — Saut en longueur (m)")*(Barèmes!$B$6:$B$28=H309)*(Barèmes!$C$6:$C$28=IF(H309="6ème","Mixte",G309))*(Barèmes!$J$6:$J$28="+"))&gt;0,IF(O309&lt;=SUMIFS(Barèmes!$D$6:$D$28,Barèmes!$A$6:$A$28,"Force bas du corps — Saut en longueur (m)",Barèmes!$B$6:$B$28,H309,Barèmes!$C$6:$C$28,IF(H309="6ème","Mixte",G309)),"à besoin",IF(O309&lt;=SUMIFS(Barèmes!$E$6:$E$28,Barèmes!$A$6:$A$28,"Force bas du corps — Saut en longueur (m)",Barèmes!$B$6:$B$28,H309,Barèmes!$C$6:$C$28,IF(H309="6ème","Mixte",G309)),"fragile","satisfaisant")),IF(O309&gt;=SUMIFS(Barèmes!$D$6:$D$28,Barèmes!$A$6:$A$28,"Force bas du corps — Saut en longueur (m)",Barèmes!$B$6:$B$28,H309,Barèmes!$C$6:$C$28,IF(H309="6ème","Mixte",G309)),"à besoin",IF(O309&gt;=SUMIFS(Barèmes!$E$6:$E$28,Barèmes!$A$6:$A$28,"Force bas du corps — Saut en longueur (m)",Barèmes!$B$6:$B$28,H309,Barèmes!$C$6:$C$28,IF(H309="6ème","Mixte",G309)),"fragile","satisfaisant"))))</f>
        <v/>
      </c>
      <c r="Q309" s="23" t="str">
        <f>IF(OR(O309="",SUMPRODUCT((Barèmes!$A$6:$A$28="Force bas du corps — Saut en longueur (m)")*(Barèmes!$B$6:$B$28=H309)*(Barèmes!$C$6:$C$28=IF(H309="6ème","Mixte",G309)))=0),"",IF(SUMPRODUCT((Barèmes!$A$6:$A$28="Force bas du corps — Saut en longueur (m)")*(Barèmes!$B$6:$B$28=H309)*(Barèmes!$C$6:$C$28=IF(H309="6ème","Mixte",G309))*(Barèmes!$J$6:$J$28="+"))&gt;0,IF(O309&lt;=SUMIFS(Barèmes!$F$6:$F$28,Barèmes!$A$6:$A$28,"Force bas du corps — Saut en longueur (m)",Barèmes!$B$6:$B$28,H309,Barèmes!$C$6:$C$28,IF(H309="6ème","Mixte",G309)),Barèmes!$B$2,IF(O309&lt;=SUMIFS(Barèmes!$G$6:$G$28,Barèmes!$A$6:$A$28,"Force bas du corps — Saut en longueur (m)",Barèmes!$B$6:$B$28,H309,Barèmes!$C$6:$C$28,IF(H309="6ème","Mixte",G309)),Barèmes!$C$2,IF(O309&lt;=SUMIFS(Barèmes!$H$6:$H$28,Barèmes!$A$6:$A$28,"Force bas du corps — Saut en longueur (m)",Barèmes!$B$6:$B$28,H309,Barèmes!$C$6:$C$28,IF(H309="6ème","Mixte",G309)),Barèmes!$D$2,IF(O309&lt;=SUMIFS(Barèmes!$I$6:$I$28,Barèmes!$A$6:$A$28,"Force bas du corps — Saut en longueur (m)",Barèmes!$B$6:$B$28,H309,Barèmes!$C$6:$C$28,IF(H309="6ème","Mixte",G309)),Barèmes!$E$2,Barèmes!$F$2)))),IF(O309&gt;=SUMIFS(Barèmes!$F$6:$F$28,Barèmes!$A$6:$A$28,"Force bas du corps — Saut en longueur (m)",Barèmes!$B$6:$B$28,H309,Barèmes!$C$6:$C$28,IF(H309="6ème","Mixte",G309)),Barèmes!$B$2,IF(O309&gt;=SUMIFS(Barèmes!$G$6:$G$28,Barèmes!$A$6:$A$28,"Force bas du corps — Saut en longueur (m)",Barèmes!$B$6:$B$28,H309,Barèmes!$C$6:$C$28,IF(H309="6ème","Mixte",G309)),Barèmes!$C$2,IF(O309&gt;=SUMIFS(Barèmes!$H$6:$H$28,Barèmes!$A$6:$A$28,"Force bas du corps — Saut en longueur (m)",Barèmes!$B$6:$B$28,H309,Barèmes!$C$6:$C$28,IF(H309="6ème","Mixte",G309)),Barèmes!$D$2,IF(O309&gt;=SUMIFS(Barèmes!$I$6:$I$28,Barèmes!$A$6:$A$28,"Force bas du corps — Saut en longueur (m)",Barèmes!$B$6:$B$28,H309,Barèmes!$C$6:$C$28,IF(H309="6ème","Mixte",G309)),Barèmes!$E$2,Barèmes!$F$2))))))</f>
        <v/>
      </c>
      <c r="R309" s="22"/>
      <c r="S309" s="24" t="str">
        <f>IF(OR(R309="",SUMPRODUCT((Barèmes!$A$6:$A$28="Vitesse — 30 m (s)")*(Barèmes!$B$6:$B$28=H309)*(Barèmes!$C$6:$C$28=IF(H309="6ème","Mixte",G309)))=0),"",IF(SUMPRODUCT((Barèmes!$A$6:$A$28="Vitesse — 30 m (s)")*(Barèmes!$B$6:$B$28=H309)*(Barèmes!$C$6:$C$28=IF(H309="6ème","Mixte",G309))*(Barèmes!$J$6:$J$28="+"))&gt;0,IF(R309&lt;=SUMIFS(Barèmes!$D$6:$D$28,Barèmes!$A$6:$A$28,"Vitesse — 30 m (s)",Barèmes!$B$6:$B$28,H309,Barèmes!$C$6:$C$28,IF(H309="6ème","Mixte",G309)),"à besoin",IF(R309&lt;=SUMIFS(Barèmes!$E$6:$E$28,Barèmes!$A$6:$A$28,"Vitesse — 30 m (s)",Barèmes!$B$6:$B$28,H309,Barèmes!$C$6:$C$28,IF(H309="6ème","Mixte",G309)),"fragile","satisfaisant")),IF(R309&gt;=SUMIFS(Barèmes!$D$6:$D$28,Barèmes!$A$6:$A$28,"Vitesse — 30 m (s)",Barèmes!$B$6:$B$28,H309,Barèmes!$C$6:$C$28,IF(H309="6ème","Mixte",G309)),"à besoin",IF(R309&gt;=SUMIFS(Barèmes!$E$6:$E$28,Barèmes!$A$6:$A$28,"Vitesse — 30 m (s)",Barèmes!$B$6:$B$28,H309,Barèmes!$C$6:$C$28,IF(H309="6ème","Mixte",G309)),"fragile","satisfaisant"))))</f>
        <v/>
      </c>
      <c r="T309" s="24" t="str">
        <f>IF(OR(R309="",SUMPRODUCT((Barèmes!$A$6:$A$28="Vitesse — 30 m (s)")*(Barèmes!$B$6:$B$28=H309)*(Barèmes!$C$6:$C$28=IF(H309="6ème","Mixte",G309)))=0),"",IF(SUMPRODUCT((Barèmes!$A$6:$A$28="Vitesse — 30 m (s)")*(Barèmes!$B$6:$B$28=H309)*(Barèmes!$C$6:$C$28=IF(H309="6ème","Mixte",G309))*(Barèmes!$J$6:$J$28="+"))&gt;0,IF(R309&lt;=SUMIFS(Barèmes!$F$6:$F$28,Barèmes!$A$6:$A$28,"Vitesse — 30 m (s)",Barèmes!$B$6:$B$28,H309,Barèmes!$C$6:$C$28,IF(H309="6ème","Mixte",G309)),Barèmes!$B$2,IF(R309&lt;=SUMIFS(Barèmes!$G$6:$G$28,Barèmes!$A$6:$A$28,"Vitesse — 30 m (s)",Barèmes!$B$6:$B$28,H309,Barèmes!$C$6:$C$28,IF(H309="6ème","Mixte",G309)),Barèmes!$C$2,IF(R309&lt;=SUMIFS(Barèmes!$H$6:$H$28,Barèmes!$A$6:$A$28,"Vitesse — 30 m (s)",Barèmes!$B$6:$B$28,H309,Barèmes!$C$6:$C$28,IF(H309="6ème","Mixte",G309)),Barèmes!$D$2,IF(R309&lt;=SUMIFS(Barèmes!$I$6:$I$28,Barèmes!$A$6:$A$28,"Vitesse — 30 m (s)",Barèmes!$B$6:$B$28,H309,Barèmes!$C$6:$C$28,IF(H309="6ème","Mixte",G309)),Barèmes!$E$2,Barèmes!$F$2)))),IF(R309&gt;=SUMIFS(Barèmes!$F$6:$F$28,Barèmes!$A$6:$A$28,"Vitesse — 30 m (s)",Barèmes!$B$6:$B$28,H309,Barèmes!$C$6:$C$28,IF(H309="6ème","Mixte",G309)),Barèmes!$B$2,IF(R309&gt;=SUMIFS(Barèmes!$G$6:$G$28,Barèmes!$A$6:$A$28,"Vitesse — 30 m (s)",Barèmes!$B$6:$B$28,H309,Barèmes!$C$6:$C$28,IF(H309="6ème","Mixte",G309)),Barèmes!$C$2,IF(R309&gt;=SUMIFS(Barèmes!$H$6:$H$28,Barèmes!$A$6:$A$28,"Vitesse — 30 m (s)",Barèmes!$B$6:$B$28,H309,Barèmes!$C$6:$C$28,IF(H309="6ème","Mixte",G309)),Barèmes!$D$2,IF(R309&gt;=SUMIFS(Barèmes!$I$6:$I$28,Barèmes!$A$6:$A$28,"Vitesse — 30 m (s)",Barèmes!$B$6:$B$28,H309,Barèmes!$C$6:$C$28,IF(H309="6ème","Mixte",G309)),Barèmes!$E$2,Barèmes!$F$2))))))</f>
        <v/>
      </c>
      <c r="U309" s="22"/>
      <c r="V309" s="25" t="str">
        <f>IF(OR(U309="",SUMPRODUCT((Barèmes!$A$6:$A$28="Vitesse — 50 m (s)")*(Barèmes!$B$6:$B$28=H309)*(Barèmes!$C$6:$C$28=IF(H309="6ème","Mixte",G309)))=0),"",IF(SUMPRODUCT((Barèmes!$A$6:$A$28="Vitesse — 50 m (s)")*(Barèmes!$B$6:$B$28=H309)*(Barèmes!$C$6:$C$28=IF(H309="6ème","Mixte",G309))*(Barèmes!$J$6:$J$28="+"))&gt;0,IF(U309&lt;=SUMIFS(Barèmes!$D$6:$D$28,Barèmes!$A$6:$A$28,"Vitesse — 50 m (s)",Barèmes!$B$6:$B$28,H309,Barèmes!$C$6:$C$28,IF(H309="6ème","Mixte",G309)),"à besoin",IF(U309&lt;=SUMIFS(Barèmes!$E$6:$E$28,Barèmes!$A$6:$A$28,"Vitesse — 50 m (s)",Barèmes!$B$6:$B$28,H309,Barèmes!$C$6:$C$28,IF(H309="6ème","Mixte",G309)),"fragile","satisfaisant")),IF(U309&gt;=SUMIFS(Barèmes!$D$6:$D$28,Barèmes!$A$6:$A$28,"Vitesse — 50 m (s)",Barèmes!$B$6:$B$28,H309,Barèmes!$C$6:$C$28,IF(H309="6ème","Mixte",G309)),"à besoin",IF(U309&gt;=SUMIFS(Barèmes!$E$6:$E$28,Barèmes!$A$6:$A$28,"Vitesse — 50 m (s)",Barèmes!$B$6:$B$28,H309,Barèmes!$C$6:$C$28,IF(H309="6ème","Mixte",G309)),"fragile","satisfaisant"))))</f>
        <v/>
      </c>
      <c r="W309" s="25" t="str">
        <f>IF(OR(U309="",SUMPRODUCT((Barèmes!$A$6:$A$28="Vitesse — 50 m (s)")*(Barèmes!$B$6:$B$28=H309)*(Barèmes!$C$6:$C$28=IF(H309="6ème","Mixte",G309)))=0),"",IF(SUMPRODUCT((Barèmes!$A$6:$A$28="Vitesse — 50 m (s)")*(Barèmes!$B$6:$B$28=H309)*(Barèmes!$C$6:$C$28=IF(H309="6ème","Mixte",G309))*(Barèmes!$J$6:$J$28="+"))&gt;0,IF(U309&lt;=SUMIFS(Barèmes!$F$6:$F$28,Barèmes!$A$6:$A$28,"Vitesse — 50 m (s)",Barèmes!$B$6:$B$28,H309,Barèmes!$C$6:$C$28,IF(H309="6ème","Mixte",G309)),Barèmes!$B$2,IF(U309&lt;=SUMIFS(Barèmes!$G$6:$G$28,Barèmes!$A$6:$A$28,"Vitesse — 50 m (s)",Barèmes!$B$6:$B$28,H309,Barèmes!$C$6:$C$28,IF(H309="6ème","Mixte",G309)),Barèmes!$C$2,IF(U309&lt;=SUMIFS(Barèmes!$H$6:$H$28,Barèmes!$A$6:$A$28,"Vitesse — 50 m (s)",Barèmes!$B$6:$B$28,H309,Barèmes!$C$6:$C$28,IF(H309="6ème","Mixte",G309)),Barèmes!$D$2,IF(U309&lt;=SUMIFS(Barèmes!$I$6:$I$28,Barèmes!$A$6:$A$28,"Vitesse — 50 m (s)",Barèmes!$B$6:$B$28,H309,Barèmes!$C$6:$C$28,IF(H309="6ème","Mixte",G309)),Barèmes!$E$2,Barèmes!$F$2)))),IF(U309&gt;=SUMIFS(Barèmes!$F$6:$F$28,Barèmes!$A$6:$A$28,"Vitesse — 50 m (s)",Barèmes!$B$6:$B$28,H309,Barèmes!$C$6:$C$28,IF(H309="6ème","Mixte",G309)),Barèmes!$B$2,IF(U309&gt;=SUMIFS(Barèmes!$G$6:$G$28,Barèmes!$A$6:$A$28,"Vitesse — 50 m (s)",Barèmes!$B$6:$B$28,H309,Barèmes!$C$6:$C$28,IF(H309="6ème","Mixte",G309)),Barèmes!$C$2,IF(U309&gt;=SUMIFS(Barèmes!$H$6:$H$28,Barèmes!$A$6:$A$28,"Vitesse — 50 m (s)",Barèmes!$B$6:$B$28,H309,Barèmes!$C$6:$C$28,IF(H309="6ème","Mixte",G309)),Barèmes!$D$2,IF(U309&gt;=SUMIFS(Barèmes!$I$6:$I$28,Barèmes!$A$6:$A$28,"Vitesse — 50 m (s)",Barèmes!$B$6:$B$28,H309,Barèmes!$C$6:$C$28,IF(H309="6ème","Mixte",G309)),Barèmes!$E$2,Barèmes!$F$2))))))</f>
        <v/>
      </c>
      <c r="X309" s="18"/>
      <c r="Y309" s="26" t="str" cm="1">
        <f t="array" ref="Y309">IF(OR(X309="",SUMPRODUCT((Barèmes!$A$6:$A$28="Souplesse (score 1-5)")*(Barèmes!$B$6:$B$28=H309)*(Barèmes!$C$6:$C$28=IF(H309="6ème","Mixte",G309)))=0),"",IF(SUMPRODUCT((Barèmes!$A$6:$A$28="Souplesse (score 1-5)")*(Barèmes!$B$6:$B$28=H309)*(Barèmes!$C$6:$C$28=IF(H309="6ème","Mixte",G309))*(Barèmes!$J$6:$J$28="+"))&gt;0,IF(X309&lt;=SUMIFS(Barèmes!$D$6:$D$28,Barèmes!$A$6:$A$28,"Souplesse (score 1-5)",Barèmes!$B$6:$B$28,H309,Barèmes!$C$6:$C$28,IF(H309="6ème","Mixte",G309)),"à besoin",IF(X309&lt;=SUMIFS(Barèmes!$E$6:$E$28,Barèmes!$A$6:$A$28,"Souplesse (score 1-5)",Barèmes!$B$6:$B$28,H309,Barèmes!$C$6:$C$28,IF(H309="6ème","Mixte",G309)),"fragile","satisfaisant")),IF(X309&gt;=SUMIFS(Barèmes!$D$6:$D$28,Barèmes!$A$6:$A$28,"Souplesse (score 1-5)",Barèmes!$B$6:$B$28,H309,Barèmes!$C$6:$C$28,IF(H309="6ème","Mixte",G309)),"à besoin",IF(X309&gt;=SUMIFS(Barèmes!$E$6:$E$28,Barèmes!$A$6:$A$28,"Souplesse (score 1-5)",Barèmes!$B$6:$B$28,H309,Barèmes!$C$6:$C$28,IF(H309="6ème","Mixte",G309)),"fragile","satisfaisant"))))</f>
        <v/>
      </c>
      <c r="Z309" s="26" t="str" cm="1">
        <f t="array" ref="Z309">IF(OR(X309="",SUMPRODUCT((Barèmes!$A$6:$A$28="Souplesse (score 1-5)")*(Barèmes!$B$6:$B$28=H309)*(Barèmes!$C$6:$C$28=IF(H309="6ème","Mixte",G309)))=0),"",IF(SUMPRODUCT((Barèmes!$A$6:$A$28="Souplesse (score 1-5)")*(Barèmes!$B$6:$B$28=H309)*(Barèmes!$C$6:$C$28=IF(H309="6ème","Mixte",G309))*(Barèmes!$J$6:$J$28="+"))&gt;0,IF(X309&lt;=SUMIFS(Barèmes!$F$6:$F$28,Barèmes!$A$6:$A$28,"Souplesse (score 1-5)",Barèmes!$B$6:$B$28,H309,Barèmes!$C$6:$C$28,IF(H309="6ème","Mixte",G309)),Barèmes!$B$2,IF(X309&lt;=SUMIFS(Barèmes!$G$6:$G$28,Barèmes!$A$6:$A$28,"Souplesse (score 1-5)",Barèmes!$B$6:$B$28,H309,Barèmes!$C$6:$C$28,IF(H309="6ème","Mixte",G309)),Barèmes!$C$2,IF(X309&lt;=SUMIFS(Barèmes!$H$6:$H$28,Barèmes!$A$6:$A$28,"Souplesse (score 1-5)",Barèmes!$B$6:$B$28,H309,Barèmes!$C$6:$C$28,IF(H309="6ème","Mixte",G309)),Barèmes!$D$2,IF(X309&lt;=SUMIFS(Barèmes!$I$6:$I$28,Barèmes!$A$6:$A$28,"Souplesse (score 1-5)",Barèmes!$B$6:$B$28,H309,Barèmes!$C$6:$C$28,IF(H309="6ème","Mixte",G309)),Barèmes!$E$2,Barèmes!$F$2)))),IF(X309&gt;=SUMIFS(Barèmes!$F$6:$F$28,Barèmes!$A$6:$A$28,"Souplesse (score 1-5)",Barèmes!$B$6:$B$28,H309,Barèmes!$C$6:$C$28,IF(H309="6ème","Mixte",G309)),Barèmes!$B$2,IF(X309&gt;=SUMIFS(Barèmes!$G$6:$G$28,Barèmes!$A$6:$A$28,"Souplesse (score 1-5)",Barèmes!$B$6:$B$28,H309,Barèmes!$C$6:$C$28,IF(H309="6ème","Mixte",G309)),Barèmes!$C$2,IF(X309&gt;=SUMIFS(Barèmes!$H$6:$H$28,Barèmes!$A$6:$A$28,"Souplesse (score 1-5)",Barèmes!$B$6:$B$28,H309,Barèmes!$C$6:$C$28,IF(H309="6ème","Mixte",G309)),Barèmes!$D$2,IF(X309&gt;=SUMIFS(Barèmes!$I$6:$I$28,Barèmes!$A$6:$A$28,"Souplesse (score 1-5)",Barèmes!$B$6:$B$28,H309,Barèmes!$C$6:$C$28,IF(H309="6ème","Mixte",G309)),Barèmes!$E$2,Barèmes!$F$2))))))</f>
        <v/>
      </c>
      <c r="AA309" s="22"/>
      <c r="AB309" s="27" t="str">
        <f>IF(OR(AA309="",SUMPRODUCT((Barèmes!$A$6:$A$28="Agilité — T-test 974 (s)")*(Barèmes!$B$6:$B$28=H309)*(Barèmes!$C$6:$C$28=IF(H309="6ème","Mixte",G309)))=0),"",IF(SUMPRODUCT((Barèmes!$A$6:$A$28="Agilité — T-test 974 (s)")*(Barèmes!$B$6:$B$28=H309)*(Barèmes!$C$6:$C$28=IF(H309="6ème","Mixte",G309))*(Barèmes!$J$6:$J$28="+"))&gt;0,IF(AA309&lt;=SUMIFS(Barèmes!$D$6:$D$28,Barèmes!$A$6:$A$28,"Agilité — T-test 974 (s)",Barèmes!$B$6:$B$28,H309,Barèmes!$C$6:$C$28,IF(H309="6ème","Mixte",G309)),"à besoin",IF(AA309&lt;=SUMIFS(Barèmes!$E$6:$E$28,Barèmes!$A$6:$A$28,"Agilité — T-test 974 (s)",Barèmes!$B$6:$B$28,H309,Barèmes!$C$6:$C$28,IF(H309="6ème","Mixte",G309)),"fragile","satisfaisant")),IF(AA309&gt;=SUMIFS(Barèmes!$D$6:$D$28,Barèmes!$A$6:$A$28,"Agilité — T-test 974 (s)",Barèmes!$B$6:$B$28,H309,Barèmes!$C$6:$C$28,IF(H309="6ème","Mixte",G309)),"à besoin",IF(AA309&gt;=SUMIFS(Barèmes!$E$6:$E$28,Barèmes!$A$6:$A$28,"Agilité — T-test 974 (s)",Barèmes!$B$6:$B$28,H309,Barèmes!$C$6:$C$28,IF(H309="6ème","Mixte",G309)),"fragile","satisfaisant"))))</f>
        <v/>
      </c>
      <c r="AC309" s="27" t="str">
        <f>IF(OR(AA309="",SUMPRODUCT((Barèmes!$A$6:$A$28="Agilité — T-test 974 (s)")*(Barèmes!$B$6:$B$28=H309)*(Barèmes!$C$6:$C$28=IF(H309="6ème","Mixte",G309)))=0),"",IF(SUMPRODUCT((Barèmes!$A$6:$A$28="Agilité — T-test 974 (s)")*(Barèmes!$B$6:$B$28=H309)*(Barèmes!$C$6:$C$28=IF(H309="6ème","Mixte",G309))*(Barèmes!$J$6:$J$28="+"))&gt;0,IF(AA309&lt;=SUMIFS(Barèmes!$F$6:$F$28,Barèmes!$A$6:$A$28,"Agilité — T-test 974 (s)",Barèmes!$B$6:$B$28,H309,Barèmes!$C$6:$C$28,IF(H309="6ème","Mixte",G309)),Barèmes!$B$2,IF(AA309&lt;=SUMIFS(Barèmes!$G$6:$G$28,Barèmes!$A$6:$A$28,"Agilité — T-test 974 (s)",Barèmes!$B$6:$B$28,H309,Barèmes!$C$6:$C$28,IF(H309="6ème","Mixte",G309)),Barèmes!$C$2,IF(AA309&lt;=SUMIFS(Barèmes!$H$6:$H$28,Barèmes!$A$6:$A$28,"Agilité — T-test 974 (s)",Barèmes!$B$6:$B$28,H309,Barèmes!$C$6:$C$28,IF(H309="6ème","Mixte",G309)),Barèmes!$D$2,IF(AA309&lt;=SUMIFS(Barèmes!$I$6:$I$28,Barèmes!$A$6:$A$28,"Agilité — T-test 974 (s)",Barèmes!$B$6:$B$28,H309,Barèmes!$C$6:$C$28,IF(H309="6ème","Mixte",G309)),Barèmes!$E$2,Barèmes!$F$2)))),IF(AA309&gt;=SUMIFS(Barèmes!$F$6:$F$28,Barèmes!$A$6:$A$28,"Agilité — T-test 974 (s)",Barèmes!$B$6:$B$28,H309,Barèmes!$C$6:$C$28,IF(H309="6ème","Mixte",G309)),Barèmes!$B$2,IF(AA309&gt;=SUMIFS(Barèmes!$G$6:$G$28,Barèmes!$A$6:$A$28,"Agilité — T-test 974 (s)",Barèmes!$B$6:$B$28,H309,Barèmes!$C$6:$C$28,IF(H309="6ème","Mixte",G309)),Barèmes!$C$2,IF(AA309&gt;=SUMIFS(Barèmes!$H$6:$H$28,Barèmes!$A$6:$A$28,"Agilité — T-test 974 (s)",Barèmes!$B$6:$B$28,H309,Barèmes!$C$6:$C$28,IF(H309="6ème","Mixte",G309)),Barèmes!$D$2,IF(AA309&gt;=SUMIFS(Barèmes!$I$6:$I$28,Barèmes!$A$6:$A$28,"Agilité — T-test 974 (s)",Barèmes!$B$6:$B$28,H309,Barèmes!$C$6:$C$28,IF(H309="6ème","Mixte",G309)),Barèmes!$E$2,Barèmes!$F$2))))))</f>
        <v/>
      </c>
      <c r="AD309" s="28" t="str">
        <f t="shared" si="34"/>
        <v/>
      </c>
      <c r="AE309" s="29" t="str">
        <f t="shared" si="35"/>
        <v/>
      </c>
      <c r="AF309" s="30" t="str">
        <f>IF(OR(AD309="",SUMPRODUCT((Barèmes!$A$6:$A$28="Surcoût d'agilité (s) — technique")*(Barèmes!$B$6:$B$28=H309)*(Barèmes!$C$6:$C$28=IF(H309="6ème","Mixte",G309)))=0),"",IF(SUMPRODUCT((Barèmes!$A$6:$A$28="Surcoût d'agilité (s) — technique")*(Barèmes!$B$6:$B$28=H309)*(Barèmes!$C$6:$C$28=IF(H309="6ème","Mixte",G309))*(Barèmes!$J$6:$J$28="+"))&gt;0,IF(AD309&lt;=SUMIFS(Barèmes!$D$6:$D$28,Barèmes!$A$6:$A$28,"Surcoût d'agilité (s) — technique",Barèmes!$B$6:$B$28,H309,Barèmes!$C$6:$C$28,IF(H309="6ème","Mixte",G309)),"à besoin",IF(AD309&lt;=SUMIFS(Barèmes!$E$6:$E$28,Barèmes!$A$6:$A$28,"Surcoût d'agilité (s) — technique",Barèmes!$B$6:$B$28,H309,Barèmes!$C$6:$C$28,IF(H309="6ème","Mixte",G309)),"fragile","satisfaisant")),IF(AD309&gt;=SUMIFS(Barèmes!$D$6:$D$28,Barèmes!$A$6:$A$28,"Surcoût d'agilité (s) — technique",Barèmes!$B$6:$B$28,H309,Barèmes!$C$6:$C$28,IF(H309="6ème","Mixte",G309)),"à besoin",IF(AD309&gt;=SUMIFS(Barèmes!$E$6:$E$28,Barèmes!$A$6:$A$28,"Surcoût d'agilité (s) — technique",Barèmes!$B$6:$B$28,H309,Barèmes!$C$6:$C$28,IF(H309="6ème","Mixte",G309)),"fragile","satisfaisant"))))</f>
        <v/>
      </c>
      <c r="AG309" s="30" t="str">
        <f>IF(OR(AD309="",SUMPRODUCT((Barèmes!$A$6:$A$28="Surcoût d'agilité (s) — technique")*(Barèmes!$B$6:$B$28=H309)*(Barèmes!$C$6:$C$28=IF(H309="6ème","Mixte",G309)))=0),"",IF(SUMPRODUCT((Barèmes!$A$6:$A$28="Surcoût d'agilité (s) — technique")*(Barèmes!$B$6:$B$28=H309)*(Barèmes!$C$6:$C$28=IF(H309="6ème","Mixte",G309))*(Barèmes!$J$6:$J$28="+"))&gt;0,IF(AD309&lt;=SUMIFS(Barèmes!$F$6:$F$28,Barèmes!$A$6:$A$28,"Surcoût d'agilité (s) — technique",Barèmes!$B$6:$B$28,H309,Barèmes!$C$6:$C$28,IF(H309="6ème","Mixte",G309)),Barèmes!$B$2,IF(AD309&lt;=SUMIFS(Barèmes!$G$6:$G$28,Barèmes!$A$6:$A$28,"Surcoût d'agilité (s) — technique",Barèmes!$B$6:$B$28,H309,Barèmes!$C$6:$C$28,IF(H309="6ème","Mixte",G309)),Barèmes!$C$2,IF(AD309&lt;=SUMIFS(Barèmes!$H$6:$H$28,Barèmes!$A$6:$A$28,"Surcoût d'agilité (s) — technique",Barèmes!$B$6:$B$28,H309,Barèmes!$C$6:$C$28,IF(H309="6ème","Mixte",G309)),Barèmes!$D$2,IF(AD309&lt;=SUMIFS(Barèmes!$I$6:$I$28,Barèmes!$A$6:$A$28,"Surcoût d'agilité (s) — technique",Barèmes!$B$6:$B$28,H309,Barèmes!$C$6:$C$28,IF(H309="6ème","Mixte",G309)),Barèmes!$E$2,Barèmes!$F$2)))),IF(AD309&gt;=SUMIFS(Barèmes!$F$6:$F$28,Barèmes!$A$6:$A$28,"Surcoût d'agilité (s) — technique",Barèmes!$B$6:$B$28,H309,Barèmes!$C$6:$C$28,IF(H309="6ème","Mixte",G309)),Barèmes!$B$2,IF(AD309&gt;=SUMIFS(Barèmes!$G$6:$G$28,Barèmes!$A$6:$A$28,"Surcoût d'agilité (s) — technique",Barèmes!$B$6:$B$28,H309,Barèmes!$C$6:$C$28,IF(H309="6ème","Mixte",G309)),Barèmes!$C$2,IF(AD309&gt;=SUMIFS(Barèmes!$H$6:$H$28,Barèmes!$A$6:$A$28,"Surcoût d'agilité (s) — technique",Barèmes!$B$6:$B$28,H309,Barèmes!$C$6:$C$28,IF(H309="6ème","Mixte",G309)),Barèmes!$D$2,IF(AD309&gt;=SUMIFS(Barèmes!$I$6:$I$28,Barèmes!$A$6:$A$28,"Surcoût d'agilité (s) — technique",Barèmes!$B$6:$B$28,H309,Barèmes!$C$6:$C$28,IF(H309="6ème","Mixte",G309)),Barèmes!$E$2,Barèmes!$F$2))))))</f>
        <v/>
      </c>
      <c r="AH309" s="31" t="str">
        <f>IF((IF(N309="",0,1)+IF(Q309="",0,1)+IF(W309="",0,1)+IF(Z309="",0,1)+IF(AC309="",0,1))=0,"",3*IF(N309=Barèmes!$B$2,1,IF(N309=Barèmes!$C$2,2,IF(N309=Barèmes!$D$2,3,IF(N309=Barèmes!$E$2,4,IF(N309=Barèmes!$F$2,5,0)))))+3*IF(Q309=Barèmes!$B$2,1,IF(Q309=Barèmes!$C$2,2,IF(Q309=Barèmes!$D$2,3,IF(Q309=Barèmes!$E$2,4,IF(Q309=Barèmes!$F$2,5,0)))))+2*IF(W309=Barèmes!$B$2,1,IF(W309=Barèmes!$C$2,2,IF(W309=Barèmes!$D$2,3,IF(W309=Barèmes!$E$2,4,IF(W309=Barèmes!$F$2,5,0)))))+1*IF(Z309=Barèmes!$B$2,1,IF(Z309=Barèmes!$C$2,2,IF(Z309=Barèmes!$D$2,3,IF(Z309=Barèmes!$E$2,4,IF(Z309=Barèmes!$F$2,5,0)))))+1*IF(AC309=Barèmes!$B$2,1,IF(AC309=Barèmes!$C$2,2,IF(AC309=Barèmes!$D$2,3,IF(AC309=Barèmes!$E$2,4,IF(AC309=Barèmes!$F$2,5,0))))))</f>
        <v/>
      </c>
      <c r="AI309" s="31"/>
      <c r="AJ309" s="32" t="str">
        <f>IFERROR(INDEX(Croissance!$B$5:$B$604,MATCH(A309,Croissance!$A$5:$A$604,0)),"")</f>
        <v/>
      </c>
      <c r="AK309" s="32" t="str">
        <f>IFERROR(INDEX(Croissance!$C$5:$C$604,MATCH(A309,Croissance!$A$5:$A$604,0)),"")</f>
        <v/>
      </c>
      <c r="AL309" s="32" t="str">
        <f>IFERROR(INDEX(Croissance!$D$5:$D$604,MATCH(A309,Croissance!$A$5:$A$604,0)),"")</f>
        <v/>
      </c>
      <c r="AM309" s="32" t="str">
        <f>IFERROR(INDEX(Croissance!$E$5:$E$604,MATCH(A309,Croissance!$A$5:$A$604,0)),"")</f>
        <v/>
      </c>
      <c r="AO309" s="33">
        <f t="shared" si="40"/>
        <v>0</v>
      </c>
      <c r="AP309" s="33">
        <f t="shared" si="36"/>
        <v>0</v>
      </c>
      <c r="AQ309" s="33">
        <f>IF(A309="",0,IF(AND(OR('Synthèse classe'!$C$2="Tous",C309='Synthèse classe'!$C$2),OR('Synthèse classe'!$C$3="Toutes",D309='Synthèse classe'!$C$3),OR('Synthèse classe'!$C$4="Toutes",AND('Synthèse classe'!$C$4="Dernière",AP309=1),B309=IFERROR(VALUE('Synthèse classe'!$C$4),0))),1,0))</f>
        <v>0</v>
      </c>
      <c r="AR309" s="34" t="str">
        <f t="shared" si="37"/>
        <v/>
      </c>
    </row>
    <row r="310" spans="1:44" x14ac:dyDescent="0.2">
      <c r="A310" s="17" t="str">
        <f t="shared" si="33"/>
        <v/>
      </c>
      <c r="B310" s="18"/>
      <c r="C310" s="19"/>
      <c r="D310" s="19"/>
      <c r="E310" s="19"/>
      <c r="F310" s="19"/>
      <c r="G310" s="19"/>
      <c r="H310" s="17" t="str">
        <f t="shared" si="38"/>
        <v/>
      </c>
      <c r="I310" s="20"/>
      <c r="J310" s="18"/>
      <c r="K310" s="19"/>
      <c r="L310" s="21" t="str">
        <f t="shared" si="39"/>
        <v/>
      </c>
      <c r="M310" s="21" t="str">
        <f>IF(OR(J310="",SUMPRODUCT((Barèmes!$A$6:$A$28="Endurance — Luc Léger (palier)")*(Barèmes!$B$6:$B$28=H310)*(Barèmes!$C$6:$C$28=IF(H310="6ème","Mixte",G310)))=0),"",IF(SUMPRODUCT((Barèmes!$A$6:$A$28="Endurance — Luc Léger (palier)")*(Barèmes!$B$6:$B$28=H310)*(Barèmes!$C$6:$C$28=IF(H310="6ème","Mixte",G310))*(Barèmes!$J$6:$J$28="+"))&gt;0,IF(J310&lt;=SUMIFS(Barèmes!$D$6:$D$28,Barèmes!$A$6:$A$28,"Endurance — Luc Léger (palier)",Barèmes!$B$6:$B$28,H310,Barèmes!$C$6:$C$28,IF(H310="6ème","Mixte",G310)),"à besoin",IF(J310&lt;=SUMIFS(Barèmes!$E$6:$E$28,Barèmes!$A$6:$A$28,"Endurance — Luc Léger (palier)",Barèmes!$B$6:$B$28,H310,Barèmes!$C$6:$C$28,IF(H310="6ème","Mixte",G310)),"fragile","satisfaisant")),IF(J310&gt;=SUMIFS(Barèmes!$D$6:$D$28,Barèmes!$A$6:$A$28,"Endurance — Luc Léger (palier)",Barèmes!$B$6:$B$28,H310,Barèmes!$C$6:$C$28,IF(H310="6ème","Mixte",G310)),"à besoin",IF(J310&gt;=SUMIFS(Barèmes!$E$6:$E$28,Barèmes!$A$6:$A$28,"Endurance — Luc Léger (palier)",Barèmes!$B$6:$B$28,H310,Barèmes!$C$6:$C$28,IF(H310="6ème","Mixte",G310)),"fragile","satisfaisant"))))</f>
        <v/>
      </c>
      <c r="N310" s="21" t="str">
        <f>IF(OR(J310="",SUMPRODUCT((Barèmes!$A$6:$A$28="Endurance — Luc Léger (palier)")*(Barèmes!$B$6:$B$28=H310)*(Barèmes!$C$6:$C$28=IF(H310="6ème","Mixte",G310)))=0),"",IF(SUMPRODUCT((Barèmes!$A$6:$A$28="Endurance — Luc Léger (palier)")*(Barèmes!$B$6:$B$28=H310)*(Barèmes!$C$6:$C$28=IF(H310="6ème","Mixte",G310))*(Barèmes!$J$6:$J$28="+"))&gt;0,IF(J310&lt;=SUMIFS(Barèmes!$F$6:$F$28,Barèmes!$A$6:$A$28,"Endurance — Luc Léger (palier)",Barèmes!$B$6:$B$28,H310,Barèmes!$C$6:$C$28,IF(H310="6ème","Mixte",G310)),Barèmes!$B$2,IF(J310&lt;=SUMIFS(Barèmes!$G$6:$G$28,Barèmes!$A$6:$A$28,"Endurance — Luc Léger (palier)",Barèmes!$B$6:$B$28,H310,Barèmes!$C$6:$C$28,IF(H310="6ème","Mixte",G310)),Barèmes!$C$2,IF(J310&lt;=SUMIFS(Barèmes!$H$6:$H$28,Barèmes!$A$6:$A$28,"Endurance — Luc Léger (palier)",Barèmes!$B$6:$B$28,H310,Barèmes!$C$6:$C$28,IF(H310="6ème","Mixte",G310)),Barèmes!$D$2,IF(J310&lt;=SUMIFS(Barèmes!$I$6:$I$28,Barèmes!$A$6:$A$28,"Endurance — Luc Léger (palier)",Barèmes!$B$6:$B$28,H310,Barèmes!$C$6:$C$28,IF(H310="6ème","Mixte",G310)),Barèmes!$E$2,Barèmes!$F$2)))),IF(J310&gt;=SUMIFS(Barèmes!$F$6:$F$28,Barèmes!$A$6:$A$28,"Endurance — Luc Léger (palier)",Barèmes!$B$6:$B$28,H310,Barèmes!$C$6:$C$28,IF(H310="6ème","Mixte",G310)),Barèmes!$B$2,IF(J310&gt;=SUMIFS(Barèmes!$G$6:$G$28,Barèmes!$A$6:$A$28,"Endurance — Luc Léger (palier)",Barèmes!$B$6:$B$28,H310,Barèmes!$C$6:$C$28,IF(H310="6ème","Mixte",G310)),Barèmes!$C$2,IF(J310&gt;=SUMIFS(Barèmes!$H$6:$H$28,Barèmes!$A$6:$A$28,"Endurance — Luc Léger (palier)",Barèmes!$B$6:$B$28,H310,Barèmes!$C$6:$C$28,IF(H310="6ème","Mixte",G310)),Barèmes!$D$2,IF(J310&gt;=SUMIFS(Barèmes!$I$6:$I$28,Barèmes!$A$6:$A$28,"Endurance — Luc Léger (palier)",Barèmes!$B$6:$B$28,H310,Barèmes!$C$6:$C$28,IF(H310="6ème","Mixte",G310)),Barèmes!$E$2,Barèmes!$F$2))))))</f>
        <v/>
      </c>
      <c r="O310" s="22"/>
      <c r="P310" s="23" t="str">
        <f>IF(OR(O310="",SUMPRODUCT((Barèmes!$A$6:$A$28="Force bas du corps — Saut en longueur (m)")*(Barèmes!$B$6:$B$28=H310)*(Barèmes!$C$6:$C$28=IF(H310="6ème","Mixte",G310)))=0),"",IF(SUMPRODUCT((Barèmes!$A$6:$A$28="Force bas du corps — Saut en longueur (m)")*(Barèmes!$B$6:$B$28=H310)*(Barèmes!$C$6:$C$28=IF(H310="6ème","Mixte",G310))*(Barèmes!$J$6:$J$28="+"))&gt;0,IF(O310&lt;=SUMIFS(Barèmes!$D$6:$D$28,Barèmes!$A$6:$A$28,"Force bas du corps — Saut en longueur (m)",Barèmes!$B$6:$B$28,H310,Barèmes!$C$6:$C$28,IF(H310="6ème","Mixte",G310)),"à besoin",IF(O310&lt;=SUMIFS(Barèmes!$E$6:$E$28,Barèmes!$A$6:$A$28,"Force bas du corps — Saut en longueur (m)",Barèmes!$B$6:$B$28,H310,Barèmes!$C$6:$C$28,IF(H310="6ème","Mixte",G310)),"fragile","satisfaisant")),IF(O310&gt;=SUMIFS(Barèmes!$D$6:$D$28,Barèmes!$A$6:$A$28,"Force bas du corps — Saut en longueur (m)",Barèmes!$B$6:$B$28,H310,Barèmes!$C$6:$C$28,IF(H310="6ème","Mixte",G310)),"à besoin",IF(O310&gt;=SUMIFS(Barèmes!$E$6:$E$28,Barèmes!$A$6:$A$28,"Force bas du corps — Saut en longueur (m)",Barèmes!$B$6:$B$28,H310,Barèmes!$C$6:$C$28,IF(H310="6ème","Mixte",G310)),"fragile","satisfaisant"))))</f>
        <v/>
      </c>
      <c r="Q310" s="23" t="str">
        <f>IF(OR(O310="",SUMPRODUCT((Barèmes!$A$6:$A$28="Force bas du corps — Saut en longueur (m)")*(Barèmes!$B$6:$B$28=H310)*(Barèmes!$C$6:$C$28=IF(H310="6ème","Mixte",G310)))=0),"",IF(SUMPRODUCT((Barèmes!$A$6:$A$28="Force bas du corps — Saut en longueur (m)")*(Barèmes!$B$6:$B$28=H310)*(Barèmes!$C$6:$C$28=IF(H310="6ème","Mixte",G310))*(Barèmes!$J$6:$J$28="+"))&gt;0,IF(O310&lt;=SUMIFS(Barèmes!$F$6:$F$28,Barèmes!$A$6:$A$28,"Force bas du corps — Saut en longueur (m)",Barèmes!$B$6:$B$28,H310,Barèmes!$C$6:$C$28,IF(H310="6ème","Mixte",G310)),Barèmes!$B$2,IF(O310&lt;=SUMIFS(Barèmes!$G$6:$G$28,Barèmes!$A$6:$A$28,"Force bas du corps — Saut en longueur (m)",Barèmes!$B$6:$B$28,H310,Barèmes!$C$6:$C$28,IF(H310="6ème","Mixte",G310)),Barèmes!$C$2,IF(O310&lt;=SUMIFS(Barèmes!$H$6:$H$28,Barèmes!$A$6:$A$28,"Force bas du corps — Saut en longueur (m)",Barèmes!$B$6:$B$28,H310,Barèmes!$C$6:$C$28,IF(H310="6ème","Mixte",G310)),Barèmes!$D$2,IF(O310&lt;=SUMIFS(Barèmes!$I$6:$I$28,Barèmes!$A$6:$A$28,"Force bas du corps — Saut en longueur (m)",Barèmes!$B$6:$B$28,H310,Barèmes!$C$6:$C$28,IF(H310="6ème","Mixte",G310)),Barèmes!$E$2,Barèmes!$F$2)))),IF(O310&gt;=SUMIFS(Barèmes!$F$6:$F$28,Barèmes!$A$6:$A$28,"Force bas du corps — Saut en longueur (m)",Barèmes!$B$6:$B$28,H310,Barèmes!$C$6:$C$28,IF(H310="6ème","Mixte",G310)),Barèmes!$B$2,IF(O310&gt;=SUMIFS(Barèmes!$G$6:$G$28,Barèmes!$A$6:$A$28,"Force bas du corps — Saut en longueur (m)",Barèmes!$B$6:$B$28,H310,Barèmes!$C$6:$C$28,IF(H310="6ème","Mixte",G310)),Barèmes!$C$2,IF(O310&gt;=SUMIFS(Barèmes!$H$6:$H$28,Barèmes!$A$6:$A$28,"Force bas du corps — Saut en longueur (m)",Barèmes!$B$6:$B$28,H310,Barèmes!$C$6:$C$28,IF(H310="6ème","Mixte",G310)),Barèmes!$D$2,IF(O310&gt;=SUMIFS(Barèmes!$I$6:$I$28,Barèmes!$A$6:$A$28,"Force bas du corps — Saut en longueur (m)",Barèmes!$B$6:$B$28,H310,Barèmes!$C$6:$C$28,IF(H310="6ème","Mixte",G310)),Barèmes!$E$2,Barèmes!$F$2))))))</f>
        <v/>
      </c>
      <c r="R310" s="22"/>
      <c r="S310" s="24" t="str">
        <f>IF(OR(R310="",SUMPRODUCT((Barèmes!$A$6:$A$28="Vitesse — 30 m (s)")*(Barèmes!$B$6:$B$28=H310)*(Barèmes!$C$6:$C$28=IF(H310="6ème","Mixte",G310)))=0),"",IF(SUMPRODUCT((Barèmes!$A$6:$A$28="Vitesse — 30 m (s)")*(Barèmes!$B$6:$B$28=H310)*(Barèmes!$C$6:$C$28=IF(H310="6ème","Mixte",G310))*(Barèmes!$J$6:$J$28="+"))&gt;0,IF(R310&lt;=SUMIFS(Barèmes!$D$6:$D$28,Barèmes!$A$6:$A$28,"Vitesse — 30 m (s)",Barèmes!$B$6:$B$28,H310,Barèmes!$C$6:$C$28,IF(H310="6ème","Mixte",G310)),"à besoin",IF(R310&lt;=SUMIFS(Barèmes!$E$6:$E$28,Barèmes!$A$6:$A$28,"Vitesse — 30 m (s)",Barèmes!$B$6:$B$28,H310,Barèmes!$C$6:$C$28,IF(H310="6ème","Mixte",G310)),"fragile","satisfaisant")),IF(R310&gt;=SUMIFS(Barèmes!$D$6:$D$28,Barèmes!$A$6:$A$28,"Vitesse — 30 m (s)",Barèmes!$B$6:$B$28,H310,Barèmes!$C$6:$C$28,IF(H310="6ème","Mixte",G310)),"à besoin",IF(R310&gt;=SUMIFS(Barèmes!$E$6:$E$28,Barèmes!$A$6:$A$28,"Vitesse — 30 m (s)",Barèmes!$B$6:$B$28,H310,Barèmes!$C$6:$C$28,IF(H310="6ème","Mixte",G310)),"fragile","satisfaisant"))))</f>
        <v/>
      </c>
      <c r="T310" s="24" t="str">
        <f>IF(OR(R310="",SUMPRODUCT((Barèmes!$A$6:$A$28="Vitesse — 30 m (s)")*(Barèmes!$B$6:$B$28=H310)*(Barèmes!$C$6:$C$28=IF(H310="6ème","Mixte",G310)))=0),"",IF(SUMPRODUCT((Barèmes!$A$6:$A$28="Vitesse — 30 m (s)")*(Barèmes!$B$6:$B$28=H310)*(Barèmes!$C$6:$C$28=IF(H310="6ème","Mixte",G310))*(Barèmes!$J$6:$J$28="+"))&gt;0,IF(R310&lt;=SUMIFS(Barèmes!$F$6:$F$28,Barèmes!$A$6:$A$28,"Vitesse — 30 m (s)",Barèmes!$B$6:$B$28,H310,Barèmes!$C$6:$C$28,IF(H310="6ème","Mixte",G310)),Barèmes!$B$2,IF(R310&lt;=SUMIFS(Barèmes!$G$6:$G$28,Barèmes!$A$6:$A$28,"Vitesse — 30 m (s)",Barèmes!$B$6:$B$28,H310,Barèmes!$C$6:$C$28,IF(H310="6ème","Mixte",G310)),Barèmes!$C$2,IF(R310&lt;=SUMIFS(Barèmes!$H$6:$H$28,Barèmes!$A$6:$A$28,"Vitesse — 30 m (s)",Barèmes!$B$6:$B$28,H310,Barèmes!$C$6:$C$28,IF(H310="6ème","Mixte",G310)),Barèmes!$D$2,IF(R310&lt;=SUMIFS(Barèmes!$I$6:$I$28,Barèmes!$A$6:$A$28,"Vitesse — 30 m (s)",Barèmes!$B$6:$B$28,H310,Barèmes!$C$6:$C$28,IF(H310="6ème","Mixte",G310)),Barèmes!$E$2,Barèmes!$F$2)))),IF(R310&gt;=SUMIFS(Barèmes!$F$6:$F$28,Barèmes!$A$6:$A$28,"Vitesse — 30 m (s)",Barèmes!$B$6:$B$28,H310,Barèmes!$C$6:$C$28,IF(H310="6ème","Mixte",G310)),Barèmes!$B$2,IF(R310&gt;=SUMIFS(Barèmes!$G$6:$G$28,Barèmes!$A$6:$A$28,"Vitesse — 30 m (s)",Barèmes!$B$6:$B$28,H310,Barèmes!$C$6:$C$28,IF(H310="6ème","Mixte",G310)),Barèmes!$C$2,IF(R310&gt;=SUMIFS(Barèmes!$H$6:$H$28,Barèmes!$A$6:$A$28,"Vitesse — 30 m (s)",Barèmes!$B$6:$B$28,H310,Barèmes!$C$6:$C$28,IF(H310="6ème","Mixte",G310)),Barèmes!$D$2,IF(R310&gt;=SUMIFS(Barèmes!$I$6:$I$28,Barèmes!$A$6:$A$28,"Vitesse — 30 m (s)",Barèmes!$B$6:$B$28,H310,Barèmes!$C$6:$C$28,IF(H310="6ème","Mixte",G310)),Barèmes!$E$2,Barèmes!$F$2))))))</f>
        <v/>
      </c>
      <c r="U310" s="22"/>
      <c r="V310" s="25" t="str">
        <f>IF(OR(U310="",SUMPRODUCT((Barèmes!$A$6:$A$28="Vitesse — 50 m (s)")*(Barèmes!$B$6:$B$28=H310)*(Barèmes!$C$6:$C$28=IF(H310="6ème","Mixte",G310)))=0),"",IF(SUMPRODUCT((Barèmes!$A$6:$A$28="Vitesse — 50 m (s)")*(Barèmes!$B$6:$B$28=H310)*(Barèmes!$C$6:$C$28=IF(H310="6ème","Mixte",G310))*(Barèmes!$J$6:$J$28="+"))&gt;0,IF(U310&lt;=SUMIFS(Barèmes!$D$6:$D$28,Barèmes!$A$6:$A$28,"Vitesse — 50 m (s)",Barèmes!$B$6:$B$28,H310,Barèmes!$C$6:$C$28,IF(H310="6ème","Mixte",G310)),"à besoin",IF(U310&lt;=SUMIFS(Barèmes!$E$6:$E$28,Barèmes!$A$6:$A$28,"Vitesse — 50 m (s)",Barèmes!$B$6:$B$28,H310,Barèmes!$C$6:$C$28,IF(H310="6ème","Mixte",G310)),"fragile","satisfaisant")),IF(U310&gt;=SUMIFS(Barèmes!$D$6:$D$28,Barèmes!$A$6:$A$28,"Vitesse — 50 m (s)",Barèmes!$B$6:$B$28,H310,Barèmes!$C$6:$C$28,IF(H310="6ème","Mixte",G310)),"à besoin",IF(U310&gt;=SUMIFS(Barèmes!$E$6:$E$28,Barèmes!$A$6:$A$28,"Vitesse — 50 m (s)",Barèmes!$B$6:$B$28,H310,Barèmes!$C$6:$C$28,IF(H310="6ème","Mixte",G310)),"fragile","satisfaisant"))))</f>
        <v/>
      </c>
      <c r="W310" s="25" t="str">
        <f>IF(OR(U310="",SUMPRODUCT((Barèmes!$A$6:$A$28="Vitesse — 50 m (s)")*(Barèmes!$B$6:$B$28=H310)*(Barèmes!$C$6:$C$28=IF(H310="6ème","Mixte",G310)))=0),"",IF(SUMPRODUCT((Barèmes!$A$6:$A$28="Vitesse — 50 m (s)")*(Barèmes!$B$6:$B$28=H310)*(Barèmes!$C$6:$C$28=IF(H310="6ème","Mixte",G310))*(Barèmes!$J$6:$J$28="+"))&gt;0,IF(U310&lt;=SUMIFS(Barèmes!$F$6:$F$28,Barèmes!$A$6:$A$28,"Vitesse — 50 m (s)",Barèmes!$B$6:$B$28,H310,Barèmes!$C$6:$C$28,IF(H310="6ème","Mixte",G310)),Barèmes!$B$2,IF(U310&lt;=SUMIFS(Barèmes!$G$6:$G$28,Barèmes!$A$6:$A$28,"Vitesse — 50 m (s)",Barèmes!$B$6:$B$28,H310,Barèmes!$C$6:$C$28,IF(H310="6ème","Mixte",G310)),Barèmes!$C$2,IF(U310&lt;=SUMIFS(Barèmes!$H$6:$H$28,Barèmes!$A$6:$A$28,"Vitesse — 50 m (s)",Barèmes!$B$6:$B$28,H310,Barèmes!$C$6:$C$28,IF(H310="6ème","Mixte",G310)),Barèmes!$D$2,IF(U310&lt;=SUMIFS(Barèmes!$I$6:$I$28,Barèmes!$A$6:$A$28,"Vitesse — 50 m (s)",Barèmes!$B$6:$B$28,H310,Barèmes!$C$6:$C$28,IF(H310="6ème","Mixte",G310)),Barèmes!$E$2,Barèmes!$F$2)))),IF(U310&gt;=SUMIFS(Barèmes!$F$6:$F$28,Barèmes!$A$6:$A$28,"Vitesse — 50 m (s)",Barèmes!$B$6:$B$28,H310,Barèmes!$C$6:$C$28,IF(H310="6ème","Mixte",G310)),Barèmes!$B$2,IF(U310&gt;=SUMIFS(Barèmes!$G$6:$G$28,Barèmes!$A$6:$A$28,"Vitesse — 50 m (s)",Barèmes!$B$6:$B$28,H310,Barèmes!$C$6:$C$28,IF(H310="6ème","Mixte",G310)),Barèmes!$C$2,IF(U310&gt;=SUMIFS(Barèmes!$H$6:$H$28,Barèmes!$A$6:$A$28,"Vitesse — 50 m (s)",Barèmes!$B$6:$B$28,H310,Barèmes!$C$6:$C$28,IF(H310="6ème","Mixte",G310)),Barèmes!$D$2,IF(U310&gt;=SUMIFS(Barèmes!$I$6:$I$28,Barèmes!$A$6:$A$28,"Vitesse — 50 m (s)",Barèmes!$B$6:$B$28,H310,Barèmes!$C$6:$C$28,IF(H310="6ème","Mixte",G310)),Barèmes!$E$2,Barèmes!$F$2))))))</f>
        <v/>
      </c>
      <c r="X310" s="18"/>
      <c r="Y310" s="26" t="str" cm="1">
        <f t="array" ref="Y310">IF(OR(X310="",SUMPRODUCT((Barèmes!$A$6:$A$28="Souplesse (score 1-5)")*(Barèmes!$B$6:$B$28=H310)*(Barèmes!$C$6:$C$28=IF(H310="6ème","Mixte",G310)))=0),"",IF(SUMPRODUCT((Barèmes!$A$6:$A$28="Souplesse (score 1-5)")*(Barèmes!$B$6:$B$28=H310)*(Barèmes!$C$6:$C$28=IF(H310="6ème","Mixte",G310))*(Barèmes!$J$6:$J$28="+"))&gt;0,IF(X310&lt;=SUMIFS(Barèmes!$D$6:$D$28,Barèmes!$A$6:$A$28,"Souplesse (score 1-5)",Barèmes!$B$6:$B$28,H310,Barèmes!$C$6:$C$28,IF(H310="6ème","Mixte",G310)),"à besoin",IF(X310&lt;=SUMIFS(Barèmes!$E$6:$E$28,Barèmes!$A$6:$A$28,"Souplesse (score 1-5)",Barèmes!$B$6:$B$28,H310,Barèmes!$C$6:$C$28,IF(H310="6ème","Mixte",G310)),"fragile","satisfaisant")),IF(X310&gt;=SUMIFS(Barèmes!$D$6:$D$28,Barèmes!$A$6:$A$28,"Souplesse (score 1-5)",Barèmes!$B$6:$B$28,H310,Barèmes!$C$6:$C$28,IF(H310="6ème","Mixte",G310)),"à besoin",IF(X310&gt;=SUMIFS(Barèmes!$E$6:$E$28,Barèmes!$A$6:$A$28,"Souplesse (score 1-5)",Barèmes!$B$6:$B$28,H310,Barèmes!$C$6:$C$28,IF(H310="6ème","Mixte",G310)),"fragile","satisfaisant"))))</f>
        <v/>
      </c>
      <c r="Z310" s="26" t="str" cm="1">
        <f t="array" ref="Z310">IF(OR(X310="",SUMPRODUCT((Barèmes!$A$6:$A$28="Souplesse (score 1-5)")*(Barèmes!$B$6:$B$28=H310)*(Barèmes!$C$6:$C$28=IF(H310="6ème","Mixte",G310)))=0),"",IF(SUMPRODUCT((Barèmes!$A$6:$A$28="Souplesse (score 1-5)")*(Barèmes!$B$6:$B$28=H310)*(Barèmes!$C$6:$C$28=IF(H310="6ème","Mixte",G310))*(Barèmes!$J$6:$J$28="+"))&gt;0,IF(X310&lt;=SUMIFS(Barèmes!$F$6:$F$28,Barèmes!$A$6:$A$28,"Souplesse (score 1-5)",Barèmes!$B$6:$B$28,H310,Barèmes!$C$6:$C$28,IF(H310="6ème","Mixte",G310)),Barèmes!$B$2,IF(X310&lt;=SUMIFS(Barèmes!$G$6:$G$28,Barèmes!$A$6:$A$28,"Souplesse (score 1-5)",Barèmes!$B$6:$B$28,H310,Barèmes!$C$6:$C$28,IF(H310="6ème","Mixte",G310)),Barèmes!$C$2,IF(X310&lt;=SUMIFS(Barèmes!$H$6:$H$28,Barèmes!$A$6:$A$28,"Souplesse (score 1-5)",Barèmes!$B$6:$B$28,H310,Barèmes!$C$6:$C$28,IF(H310="6ème","Mixte",G310)),Barèmes!$D$2,IF(X310&lt;=SUMIFS(Barèmes!$I$6:$I$28,Barèmes!$A$6:$A$28,"Souplesse (score 1-5)",Barèmes!$B$6:$B$28,H310,Barèmes!$C$6:$C$28,IF(H310="6ème","Mixte",G310)),Barèmes!$E$2,Barèmes!$F$2)))),IF(X310&gt;=SUMIFS(Barèmes!$F$6:$F$28,Barèmes!$A$6:$A$28,"Souplesse (score 1-5)",Barèmes!$B$6:$B$28,H310,Barèmes!$C$6:$C$28,IF(H310="6ème","Mixte",G310)),Barèmes!$B$2,IF(X310&gt;=SUMIFS(Barèmes!$G$6:$G$28,Barèmes!$A$6:$A$28,"Souplesse (score 1-5)",Barèmes!$B$6:$B$28,H310,Barèmes!$C$6:$C$28,IF(H310="6ème","Mixte",G310)),Barèmes!$C$2,IF(X310&gt;=SUMIFS(Barèmes!$H$6:$H$28,Barèmes!$A$6:$A$28,"Souplesse (score 1-5)",Barèmes!$B$6:$B$28,H310,Barèmes!$C$6:$C$28,IF(H310="6ème","Mixte",G310)),Barèmes!$D$2,IF(X310&gt;=SUMIFS(Barèmes!$I$6:$I$28,Barèmes!$A$6:$A$28,"Souplesse (score 1-5)",Barèmes!$B$6:$B$28,H310,Barèmes!$C$6:$C$28,IF(H310="6ème","Mixte",G310)),Barèmes!$E$2,Barèmes!$F$2))))))</f>
        <v/>
      </c>
      <c r="AA310" s="22"/>
      <c r="AB310" s="27" t="str">
        <f>IF(OR(AA310="",SUMPRODUCT((Barèmes!$A$6:$A$28="Agilité — T-test 974 (s)")*(Barèmes!$B$6:$B$28=H310)*(Barèmes!$C$6:$C$28=IF(H310="6ème","Mixte",G310)))=0),"",IF(SUMPRODUCT((Barèmes!$A$6:$A$28="Agilité — T-test 974 (s)")*(Barèmes!$B$6:$B$28=H310)*(Barèmes!$C$6:$C$28=IF(H310="6ème","Mixte",G310))*(Barèmes!$J$6:$J$28="+"))&gt;0,IF(AA310&lt;=SUMIFS(Barèmes!$D$6:$D$28,Barèmes!$A$6:$A$28,"Agilité — T-test 974 (s)",Barèmes!$B$6:$B$28,H310,Barèmes!$C$6:$C$28,IF(H310="6ème","Mixte",G310)),"à besoin",IF(AA310&lt;=SUMIFS(Barèmes!$E$6:$E$28,Barèmes!$A$6:$A$28,"Agilité — T-test 974 (s)",Barèmes!$B$6:$B$28,H310,Barèmes!$C$6:$C$28,IF(H310="6ème","Mixte",G310)),"fragile","satisfaisant")),IF(AA310&gt;=SUMIFS(Barèmes!$D$6:$D$28,Barèmes!$A$6:$A$28,"Agilité — T-test 974 (s)",Barèmes!$B$6:$B$28,H310,Barèmes!$C$6:$C$28,IF(H310="6ème","Mixte",G310)),"à besoin",IF(AA310&gt;=SUMIFS(Barèmes!$E$6:$E$28,Barèmes!$A$6:$A$28,"Agilité — T-test 974 (s)",Barèmes!$B$6:$B$28,H310,Barèmes!$C$6:$C$28,IF(H310="6ème","Mixte",G310)),"fragile","satisfaisant"))))</f>
        <v/>
      </c>
      <c r="AC310" s="27" t="str">
        <f>IF(OR(AA310="",SUMPRODUCT((Barèmes!$A$6:$A$28="Agilité — T-test 974 (s)")*(Barèmes!$B$6:$B$28=H310)*(Barèmes!$C$6:$C$28=IF(H310="6ème","Mixte",G310)))=0),"",IF(SUMPRODUCT((Barèmes!$A$6:$A$28="Agilité — T-test 974 (s)")*(Barèmes!$B$6:$B$28=H310)*(Barèmes!$C$6:$C$28=IF(H310="6ème","Mixte",G310))*(Barèmes!$J$6:$J$28="+"))&gt;0,IF(AA310&lt;=SUMIFS(Barèmes!$F$6:$F$28,Barèmes!$A$6:$A$28,"Agilité — T-test 974 (s)",Barèmes!$B$6:$B$28,H310,Barèmes!$C$6:$C$28,IF(H310="6ème","Mixte",G310)),Barèmes!$B$2,IF(AA310&lt;=SUMIFS(Barèmes!$G$6:$G$28,Barèmes!$A$6:$A$28,"Agilité — T-test 974 (s)",Barèmes!$B$6:$B$28,H310,Barèmes!$C$6:$C$28,IF(H310="6ème","Mixte",G310)),Barèmes!$C$2,IF(AA310&lt;=SUMIFS(Barèmes!$H$6:$H$28,Barèmes!$A$6:$A$28,"Agilité — T-test 974 (s)",Barèmes!$B$6:$B$28,H310,Barèmes!$C$6:$C$28,IF(H310="6ème","Mixte",G310)),Barèmes!$D$2,IF(AA310&lt;=SUMIFS(Barèmes!$I$6:$I$28,Barèmes!$A$6:$A$28,"Agilité — T-test 974 (s)",Barèmes!$B$6:$B$28,H310,Barèmes!$C$6:$C$28,IF(H310="6ème","Mixte",G310)),Barèmes!$E$2,Barèmes!$F$2)))),IF(AA310&gt;=SUMIFS(Barèmes!$F$6:$F$28,Barèmes!$A$6:$A$28,"Agilité — T-test 974 (s)",Barèmes!$B$6:$B$28,H310,Barèmes!$C$6:$C$28,IF(H310="6ème","Mixte",G310)),Barèmes!$B$2,IF(AA310&gt;=SUMIFS(Barèmes!$G$6:$G$28,Barèmes!$A$6:$A$28,"Agilité — T-test 974 (s)",Barèmes!$B$6:$B$28,H310,Barèmes!$C$6:$C$28,IF(H310="6ème","Mixte",G310)),Barèmes!$C$2,IF(AA310&gt;=SUMIFS(Barèmes!$H$6:$H$28,Barèmes!$A$6:$A$28,"Agilité — T-test 974 (s)",Barèmes!$B$6:$B$28,H310,Barèmes!$C$6:$C$28,IF(H310="6ème","Mixte",G310)),Barèmes!$D$2,IF(AA310&gt;=SUMIFS(Barèmes!$I$6:$I$28,Barèmes!$A$6:$A$28,"Agilité — T-test 974 (s)",Barèmes!$B$6:$B$28,H310,Barèmes!$C$6:$C$28,IF(H310="6ème","Mixte",G310)),Barèmes!$E$2,Barèmes!$F$2))))))</f>
        <v/>
      </c>
      <c r="AD310" s="28" t="str">
        <f t="shared" si="34"/>
        <v/>
      </c>
      <c r="AE310" s="29" t="str">
        <f t="shared" si="35"/>
        <v/>
      </c>
      <c r="AF310" s="30" t="str">
        <f>IF(OR(AD310="",SUMPRODUCT((Barèmes!$A$6:$A$28="Surcoût d'agilité (s) — technique")*(Barèmes!$B$6:$B$28=H310)*(Barèmes!$C$6:$C$28=IF(H310="6ème","Mixte",G310)))=0),"",IF(SUMPRODUCT((Barèmes!$A$6:$A$28="Surcoût d'agilité (s) — technique")*(Barèmes!$B$6:$B$28=H310)*(Barèmes!$C$6:$C$28=IF(H310="6ème","Mixte",G310))*(Barèmes!$J$6:$J$28="+"))&gt;0,IF(AD310&lt;=SUMIFS(Barèmes!$D$6:$D$28,Barèmes!$A$6:$A$28,"Surcoût d'agilité (s) — technique",Barèmes!$B$6:$B$28,H310,Barèmes!$C$6:$C$28,IF(H310="6ème","Mixte",G310)),"à besoin",IF(AD310&lt;=SUMIFS(Barèmes!$E$6:$E$28,Barèmes!$A$6:$A$28,"Surcoût d'agilité (s) — technique",Barèmes!$B$6:$B$28,H310,Barèmes!$C$6:$C$28,IF(H310="6ème","Mixte",G310)),"fragile","satisfaisant")),IF(AD310&gt;=SUMIFS(Barèmes!$D$6:$D$28,Barèmes!$A$6:$A$28,"Surcoût d'agilité (s) — technique",Barèmes!$B$6:$B$28,H310,Barèmes!$C$6:$C$28,IF(H310="6ème","Mixte",G310)),"à besoin",IF(AD310&gt;=SUMIFS(Barèmes!$E$6:$E$28,Barèmes!$A$6:$A$28,"Surcoût d'agilité (s) — technique",Barèmes!$B$6:$B$28,H310,Barèmes!$C$6:$C$28,IF(H310="6ème","Mixte",G310)),"fragile","satisfaisant"))))</f>
        <v/>
      </c>
      <c r="AG310" s="30" t="str">
        <f>IF(OR(AD310="",SUMPRODUCT((Barèmes!$A$6:$A$28="Surcoût d'agilité (s) — technique")*(Barèmes!$B$6:$B$28=H310)*(Barèmes!$C$6:$C$28=IF(H310="6ème","Mixte",G310)))=0),"",IF(SUMPRODUCT((Barèmes!$A$6:$A$28="Surcoût d'agilité (s) — technique")*(Barèmes!$B$6:$B$28=H310)*(Barèmes!$C$6:$C$28=IF(H310="6ème","Mixte",G310))*(Barèmes!$J$6:$J$28="+"))&gt;0,IF(AD310&lt;=SUMIFS(Barèmes!$F$6:$F$28,Barèmes!$A$6:$A$28,"Surcoût d'agilité (s) — technique",Barèmes!$B$6:$B$28,H310,Barèmes!$C$6:$C$28,IF(H310="6ème","Mixte",G310)),Barèmes!$B$2,IF(AD310&lt;=SUMIFS(Barèmes!$G$6:$G$28,Barèmes!$A$6:$A$28,"Surcoût d'agilité (s) — technique",Barèmes!$B$6:$B$28,H310,Barèmes!$C$6:$C$28,IF(H310="6ème","Mixte",G310)),Barèmes!$C$2,IF(AD310&lt;=SUMIFS(Barèmes!$H$6:$H$28,Barèmes!$A$6:$A$28,"Surcoût d'agilité (s) — technique",Barèmes!$B$6:$B$28,H310,Barèmes!$C$6:$C$28,IF(H310="6ème","Mixte",G310)),Barèmes!$D$2,IF(AD310&lt;=SUMIFS(Barèmes!$I$6:$I$28,Barèmes!$A$6:$A$28,"Surcoût d'agilité (s) — technique",Barèmes!$B$6:$B$28,H310,Barèmes!$C$6:$C$28,IF(H310="6ème","Mixte",G310)),Barèmes!$E$2,Barèmes!$F$2)))),IF(AD310&gt;=SUMIFS(Barèmes!$F$6:$F$28,Barèmes!$A$6:$A$28,"Surcoût d'agilité (s) — technique",Barèmes!$B$6:$B$28,H310,Barèmes!$C$6:$C$28,IF(H310="6ème","Mixte",G310)),Barèmes!$B$2,IF(AD310&gt;=SUMIFS(Barèmes!$G$6:$G$28,Barèmes!$A$6:$A$28,"Surcoût d'agilité (s) — technique",Barèmes!$B$6:$B$28,H310,Barèmes!$C$6:$C$28,IF(H310="6ème","Mixte",G310)),Barèmes!$C$2,IF(AD310&gt;=SUMIFS(Barèmes!$H$6:$H$28,Barèmes!$A$6:$A$28,"Surcoût d'agilité (s) — technique",Barèmes!$B$6:$B$28,H310,Barèmes!$C$6:$C$28,IF(H310="6ème","Mixte",G310)),Barèmes!$D$2,IF(AD310&gt;=SUMIFS(Barèmes!$I$6:$I$28,Barèmes!$A$6:$A$28,"Surcoût d'agilité (s) — technique",Barèmes!$B$6:$B$28,H310,Barèmes!$C$6:$C$28,IF(H310="6ème","Mixte",G310)),Barèmes!$E$2,Barèmes!$F$2))))))</f>
        <v/>
      </c>
      <c r="AH310" s="31" t="str">
        <f>IF((IF(N310="",0,1)+IF(Q310="",0,1)+IF(W310="",0,1)+IF(Z310="",0,1)+IF(AC310="",0,1))=0,"",3*IF(N310=Barèmes!$B$2,1,IF(N310=Barèmes!$C$2,2,IF(N310=Barèmes!$D$2,3,IF(N310=Barèmes!$E$2,4,IF(N310=Barèmes!$F$2,5,0)))))+3*IF(Q310=Barèmes!$B$2,1,IF(Q310=Barèmes!$C$2,2,IF(Q310=Barèmes!$D$2,3,IF(Q310=Barèmes!$E$2,4,IF(Q310=Barèmes!$F$2,5,0)))))+2*IF(W310=Barèmes!$B$2,1,IF(W310=Barèmes!$C$2,2,IF(W310=Barèmes!$D$2,3,IF(W310=Barèmes!$E$2,4,IF(W310=Barèmes!$F$2,5,0)))))+1*IF(Z310=Barèmes!$B$2,1,IF(Z310=Barèmes!$C$2,2,IF(Z310=Barèmes!$D$2,3,IF(Z310=Barèmes!$E$2,4,IF(Z310=Barèmes!$F$2,5,0)))))+1*IF(AC310=Barèmes!$B$2,1,IF(AC310=Barèmes!$C$2,2,IF(AC310=Barèmes!$D$2,3,IF(AC310=Barèmes!$E$2,4,IF(AC310=Barèmes!$F$2,5,0))))))</f>
        <v/>
      </c>
      <c r="AI310" s="31"/>
      <c r="AJ310" s="32" t="str">
        <f>IFERROR(INDEX(Croissance!$B$5:$B$604,MATCH(A310,Croissance!$A$5:$A$604,0)),"")</f>
        <v/>
      </c>
      <c r="AK310" s="32" t="str">
        <f>IFERROR(INDEX(Croissance!$C$5:$C$604,MATCH(A310,Croissance!$A$5:$A$604,0)),"")</f>
        <v/>
      </c>
      <c r="AL310" s="32" t="str">
        <f>IFERROR(INDEX(Croissance!$D$5:$D$604,MATCH(A310,Croissance!$A$5:$A$604,0)),"")</f>
        <v/>
      </c>
      <c r="AM310" s="32" t="str">
        <f>IFERROR(INDEX(Croissance!$E$5:$E$604,MATCH(A310,Croissance!$A$5:$A$604,0)),"")</f>
        <v/>
      </c>
      <c r="AO310" s="33">
        <f t="shared" si="40"/>
        <v>0</v>
      </c>
      <c r="AP310" s="33">
        <f t="shared" si="36"/>
        <v>0</v>
      </c>
      <c r="AQ310" s="33">
        <f>IF(A310="",0,IF(AND(OR('Synthèse classe'!$C$2="Tous",C310='Synthèse classe'!$C$2),OR('Synthèse classe'!$C$3="Toutes",D310='Synthèse classe'!$C$3),OR('Synthèse classe'!$C$4="Toutes",AND('Synthèse classe'!$C$4="Dernière",AP310=1),B310=IFERROR(VALUE('Synthèse classe'!$C$4),0))),1,0))</f>
        <v>0</v>
      </c>
      <c r="AR310" s="34" t="str">
        <f t="shared" si="37"/>
        <v/>
      </c>
    </row>
    <row r="311" spans="1:44" x14ac:dyDescent="0.2">
      <c r="A311" s="17" t="str">
        <f t="shared" si="33"/>
        <v/>
      </c>
      <c r="B311" s="18"/>
      <c r="C311" s="19"/>
      <c r="D311" s="19"/>
      <c r="E311" s="19"/>
      <c r="F311" s="19"/>
      <c r="G311" s="19"/>
      <c r="H311" s="17" t="str">
        <f t="shared" si="38"/>
        <v/>
      </c>
      <c r="I311" s="20"/>
      <c r="J311" s="18"/>
      <c r="K311" s="19"/>
      <c r="L311" s="21" t="str">
        <f t="shared" si="39"/>
        <v/>
      </c>
      <c r="M311" s="21" t="str">
        <f>IF(OR(J311="",SUMPRODUCT((Barèmes!$A$6:$A$28="Endurance — Luc Léger (palier)")*(Barèmes!$B$6:$B$28=H311)*(Barèmes!$C$6:$C$28=IF(H311="6ème","Mixte",G311)))=0),"",IF(SUMPRODUCT((Barèmes!$A$6:$A$28="Endurance — Luc Léger (palier)")*(Barèmes!$B$6:$B$28=H311)*(Barèmes!$C$6:$C$28=IF(H311="6ème","Mixte",G311))*(Barèmes!$J$6:$J$28="+"))&gt;0,IF(J311&lt;=SUMIFS(Barèmes!$D$6:$D$28,Barèmes!$A$6:$A$28,"Endurance — Luc Léger (palier)",Barèmes!$B$6:$B$28,H311,Barèmes!$C$6:$C$28,IF(H311="6ème","Mixte",G311)),"à besoin",IF(J311&lt;=SUMIFS(Barèmes!$E$6:$E$28,Barèmes!$A$6:$A$28,"Endurance — Luc Léger (palier)",Barèmes!$B$6:$B$28,H311,Barèmes!$C$6:$C$28,IF(H311="6ème","Mixte",G311)),"fragile","satisfaisant")),IF(J311&gt;=SUMIFS(Barèmes!$D$6:$D$28,Barèmes!$A$6:$A$28,"Endurance — Luc Léger (palier)",Barèmes!$B$6:$B$28,H311,Barèmes!$C$6:$C$28,IF(H311="6ème","Mixte",G311)),"à besoin",IF(J311&gt;=SUMIFS(Barèmes!$E$6:$E$28,Barèmes!$A$6:$A$28,"Endurance — Luc Léger (palier)",Barèmes!$B$6:$B$28,H311,Barèmes!$C$6:$C$28,IF(H311="6ème","Mixte",G311)),"fragile","satisfaisant"))))</f>
        <v/>
      </c>
      <c r="N311" s="21" t="str">
        <f>IF(OR(J311="",SUMPRODUCT((Barèmes!$A$6:$A$28="Endurance — Luc Léger (palier)")*(Barèmes!$B$6:$B$28=H311)*(Barèmes!$C$6:$C$28=IF(H311="6ème","Mixte",G311)))=0),"",IF(SUMPRODUCT((Barèmes!$A$6:$A$28="Endurance — Luc Léger (palier)")*(Barèmes!$B$6:$B$28=H311)*(Barèmes!$C$6:$C$28=IF(H311="6ème","Mixte",G311))*(Barèmes!$J$6:$J$28="+"))&gt;0,IF(J311&lt;=SUMIFS(Barèmes!$F$6:$F$28,Barèmes!$A$6:$A$28,"Endurance — Luc Léger (palier)",Barèmes!$B$6:$B$28,H311,Barèmes!$C$6:$C$28,IF(H311="6ème","Mixte",G311)),Barèmes!$B$2,IF(J311&lt;=SUMIFS(Barèmes!$G$6:$G$28,Barèmes!$A$6:$A$28,"Endurance — Luc Léger (palier)",Barèmes!$B$6:$B$28,H311,Barèmes!$C$6:$C$28,IF(H311="6ème","Mixte",G311)),Barèmes!$C$2,IF(J311&lt;=SUMIFS(Barèmes!$H$6:$H$28,Barèmes!$A$6:$A$28,"Endurance — Luc Léger (palier)",Barèmes!$B$6:$B$28,H311,Barèmes!$C$6:$C$28,IF(H311="6ème","Mixte",G311)),Barèmes!$D$2,IF(J311&lt;=SUMIFS(Barèmes!$I$6:$I$28,Barèmes!$A$6:$A$28,"Endurance — Luc Léger (palier)",Barèmes!$B$6:$B$28,H311,Barèmes!$C$6:$C$28,IF(H311="6ème","Mixte",G311)),Barèmes!$E$2,Barèmes!$F$2)))),IF(J311&gt;=SUMIFS(Barèmes!$F$6:$F$28,Barèmes!$A$6:$A$28,"Endurance — Luc Léger (palier)",Barèmes!$B$6:$B$28,H311,Barèmes!$C$6:$C$28,IF(H311="6ème","Mixte",G311)),Barèmes!$B$2,IF(J311&gt;=SUMIFS(Barèmes!$G$6:$G$28,Barèmes!$A$6:$A$28,"Endurance — Luc Léger (palier)",Barèmes!$B$6:$B$28,H311,Barèmes!$C$6:$C$28,IF(H311="6ème","Mixte",G311)),Barèmes!$C$2,IF(J311&gt;=SUMIFS(Barèmes!$H$6:$H$28,Barèmes!$A$6:$A$28,"Endurance — Luc Léger (palier)",Barèmes!$B$6:$B$28,H311,Barèmes!$C$6:$C$28,IF(H311="6ème","Mixte",G311)),Barèmes!$D$2,IF(J311&gt;=SUMIFS(Barèmes!$I$6:$I$28,Barèmes!$A$6:$A$28,"Endurance — Luc Léger (palier)",Barèmes!$B$6:$B$28,H311,Barèmes!$C$6:$C$28,IF(H311="6ème","Mixte",G311)),Barèmes!$E$2,Barèmes!$F$2))))))</f>
        <v/>
      </c>
      <c r="O311" s="22"/>
      <c r="P311" s="23" t="str">
        <f>IF(OR(O311="",SUMPRODUCT((Barèmes!$A$6:$A$28="Force bas du corps — Saut en longueur (m)")*(Barèmes!$B$6:$B$28=H311)*(Barèmes!$C$6:$C$28=IF(H311="6ème","Mixte",G311)))=0),"",IF(SUMPRODUCT((Barèmes!$A$6:$A$28="Force bas du corps — Saut en longueur (m)")*(Barèmes!$B$6:$B$28=H311)*(Barèmes!$C$6:$C$28=IF(H311="6ème","Mixte",G311))*(Barèmes!$J$6:$J$28="+"))&gt;0,IF(O311&lt;=SUMIFS(Barèmes!$D$6:$D$28,Barèmes!$A$6:$A$28,"Force bas du corps — Saut en longueur (m)",Barèmes!$B$6:$B$28,H311,Barèmes!$C$6:$C$28,IF(H311="6ème","Mixte",G311)),"à besoin",IF(O311&lt;=SUMIFS(Barèmes!$E$6:$E$28,Barèmes!$A$6:$A$28,"Force bas du corps — Saut en longueur (m)",Barèmes!$B$6:$B$28,H311,Barèmes!$C$6:$C$28,IF(H311="6ème","Mixte",G311)),"fragile","satisfaisant")),IF(O311&gt;=SUMIFS(Barèmes!$D$6:$D$28,Barèmes!$A$6:$A$28,"Force bas du corps — Saut en longueur (m)",Barèmes!$B$6:$B$28,H311,Barèmes!$C$6:$C$28,IF(H311="6ème","Mixte",G311)),"à besoin",IF(O311&gt;=SUMIFS(Barèmes!$E$6:$E$28,Barèmes!$A$6:$A$28,"Force bas du corps — Saut en longueur (m)",Barèmes!$B$6:$B$28,H311,Barèmes!$C$6:$C$28,IF(H311="6ème","Mixte",G311)),"fragile","satisfaisant"))))</f>
        <v/>
      </c>
      <c r="Q311" s="23" t="str">
        <f>IF(OR(O311="",SUMPRODUCT((Barèmes!$A$6:$A$28="Force bas du corps — Saut en longueur (m)")*(Barèmes!$B$6:$B$28=H311)*(Barèmes!$C$6:$C$28=IF(H311="6ème","Mixte",G311)))=0),"",IF(SUMPRODUCT((Barèmes!$A$6:$A$28="Force bas du corps — Saut en longueur (m)")*(Barèmes!$B$6:$B$28=H311)*(Barèmes!$C$6:$C$28=IF(H311="6ème","Mixte",G311))*(Barèmes!$J$6:$J$28="+"))&gt;0,IF(O311&lt;=SUMIFS(Barèmes!$F$6:$F$28,Barèmes!$A$6:$A$28,"Force bas du corps — Saut en longueur (m)",Barèmes!$B$6:$B$28,H311,Barèmes!$C$6:$C$28,IF(H311="6ème","Mixte",G311)),Barèmes!$B$2,IF(O311&lt;=SUMIFS(Barèmes!$G$6:$G$28,Barèmes!$A$6:$A$28,"Force bas du corps — Saut en longueur (m)",Barèmes!$B$6:$B$28,H311,Barèmes!$C$6:$C$28,IF(H311="6ème","Mixte",G311)),Barèmes!$C$2,IF(O311&lt;=SUMIFS(Barèmes!$H$6:$H$28,Barèmes!$A$6:$A$28,"Force bas du corps — Saut en longueur (m)",Barèmes!$B$6:$B$28,H311,Barèmes!$C$6:$C$28,IF(H311="6ème","Mixte",G311)),Barèmes!$D$2,IF(O311&lt;=SUMIFS(Barèmes!$I$6:$I$28,Barèmes!$A$6:$A$28,"Force bas du corps — Saut en longueur (m)",Barèmes!$B$6:$B$28,H311,Barèmes!$C$6:$C$28,IF(H311="6ème","Mixte",G311)),Barèmes!$E$2,Barèmes!$F$2)))),IF(O311&gt;=SUMIFS(Barèmes!$F$6:$F$28,Barèmes!$A$6:$A$28,"Force bas du corps — Saut en longueur (m)",Barèmes!$B$6:$B$28,H311,Barèmes!$C$6:$C$28,IF(H311="6ème","Mixte",G311)),Barèmes!$B$2,IF(O311&gt;=SUMIFS(Barèmes!$G$6:$G$28,Barèmes!$A$6:$A$28,"Force bas du corps — Saut en longueur (m)",Barèmes!$B$6:$B$28,H311,Barèmes!$C$6:$C$28,IF(H311="6ème","Mixte",G311)),Barèmes!$C$2,IF(O311&gt;=SUMIFS(Barèmes!$H$6:$H$28,Barèmes!$A$6:$A$28,"Force bas du corps — Saut en longueur (m)",Barèmes!$B$6:$B$28,H311,Barèmes!$C$6:$C$28,IF(H311="6ème","Mixte",G311)),Barèmes!$D$2,IF(O311&gt;=SUMIFS(Barèmes!$I$6:$I$28,Barèmes!$A$6:$A$28,"Force bas du corps — Saut en longueur (m)",Barèmes!$B$6:$B$28,H311,Barèmes!$C$6:$C$28,IF(H311="6ème","Mixte",G311)),Barèmes!$E$2,Barèmes!$F$2))))))</f>
        <v/>
      </c>
      <c r="R311" s="22"/>
      <c r="S311" s="24" t="str">
        <f>IF(OR(R311="",SUMPRODUCT((Barèmes!$A$6:$A$28="Vitesse — 30 m (s)")*(Barèmes!$B$6:$B$28=H311)*(Barèmes!$C$6:$C$28=IF(H311="6ème","Mixte",G311)))=0),"",IF(SUMPRODUCT((Barèmes!$A$6:$A$28="Vitesse — 30 m (s)")*(Barèmes!$B$6:$B$28=H311)*(Barèmes!$C$6:$C$28=IF(H311="6ème","Mixte",G311))*(Barèmes!$J$6:$J$28="+"))&gt;0,IF(R311&lt;=SUMIFS(Barèmes!$D$6:$D$28,Barèmes!$A$6:$A$28,"Vitesse — 30 m (s)",Barèmes!$B$6:$B$28,H311,Barèmes!$C$6:$C$28,IF(H311="6ème","Mixte",G311)),"à besoin",IF(R311&lt;=SUMIFS(Barèmes!$E$6:$E$28,Barèmes!$A$6:$A$28,"Vitesse — 30 m (s)",Barèmes!$B$6:$B$28,H311,Barèmes!$C$6:$C$28,IF(H311="6ème","Mixte",G311)),"fragile","satisfaisant")),IF(R311&gt;=SUMIFS(Barèmes!$D$6:$D$28,Barèmes!$A$6:$A$28,"Vitesse — 30 m (s)",Barèmes!$B$6:$B$28,H311,Barèmes!$C$6:$C$28,IF(H311="6ème","Mixte",G311)),"à besoin",IF(R311&gt;=SUMIFS(Barèmes!$E$6:$E$28,Barèmes!$A$6:$A$28,"Vitesse — 30 m (s)",Barèmes!$B$6:$B$28,H311,Barèmes!$C$6:$C$28,IF(H311="6ème","Mixte",G311)),"fragile","satisfaisant"))))</f>
        <v/>
      </c>
      <c r="T311" s="24" t="str">
        <f>IF(OR(R311="",SUMPRODUCT((Barèmes!$A$6:$A$28="Vitesse — 30 m (s)")*(Barèmes!$B$6:$B$28=H311)*(Barèmes!$C$6:$C$28=IF(H311="6ème","Mixte",G311)))=0),"",IF(SUMPRODUCT((Barèmes!$A$6:$A$28="Vitesse — 30 m (s)")*(Barèmes!$B$6:$B$28=H311)*(Barèmes!$C$6:$C$28=IF(H311="6ème","Mixte",G311))*(Barèmes!$J$6:$J$28="+"))&gt;0,IF(R311&lt;=SUMIFS(Barèmes!$F$6:$F$28,Barèmes!$A$6:$A$28,"Vitesse — 30 m (s)",Barèmes!$B$6:$B$28,H311,Barèmes!$C$6:$C$28,IF(H311="6ème","Mixte",G311)),Barèmes!$B$2,IF(R311&lt;=SUMIFS(Barèmes!$G$6:$G$28,Barèmes!$A$6:$A$28,"Vitesse — 30 m (s)",Barèmes!$B$6:$B$28,H311,Barèmes!$C$6:$C$28,IF(H311="6ème","Mixte",G311)),Barèmes!$C$2,IF(R311&lt;=SUMIFS(Barèmes!$H$6:$H$28,Barèmes!$A$6:$A$28,"Vitesse — 30 m (s)",Barèmes!$B$6:$B$28,H311,Barèmes!$C$6:$C$28,IF(H311="6ème","Mixte",G311)),Barèmes!$D$2,IF(R311&lt;=SUMIFS(Barèmes!$I$6:$I$28,Barèmes!$A$6:$A$28,"Vitesse — 30 m (s)",Barèmes!$B$6:$B$28,H311,Barèmes!$C$6:$C$28,IF(H311="6ème","Mixte",G311)),Barèmes!$E$2,Barèmes!$F$2)))),IF(R311&gt;=SUMIFS(Barèmes!$F$6:$F$28,Barèmes!$A$6:$A$28,"Vitesse — 30 m (s)",Barèmes!$B$6:$B$28,H311,Barèmes!$C$6:$C$28,IF(H311="6ème","Mixte",G311)),Barèmes!$B$2,IF(R311&gt;=SUMIFS(Barèmes!$G$6:$G$28,Barèmes!$A$6:$A$28,"Vitesse — 30 m (s)",Barèmes!$B$6:$B$28,H311,Barèmes!$C$6:$C$28,IF(H311="6ème","Mixte",G311)),Barèmes!$C$2,IF(R311&gt;=SUMIFS(Barèmes!$H$6:$H$28,Barèmes!$A$6:$A$28,"Vitesse — 30 m (s)",Barèmes!$B$6:$B$28,H311,Barèmes!$C$6:$C$28,IF(H311="6ème","Mixte",G311)),Barèmes!$D$2,IF(R311&gt;=SUMIFS(Barèmes!$I$6:$I$28,Barèmes!$A$6:$A$28,"Vitesse — 30 m (s)",Barèmes!$B$6:$B$28,H311,Barèmes!$C$6:$C$28,IF(H311="6ème","Mixte",G311)),Barèmes!$E$2,Barèmes!$F$2))))))</f>
        <v/>
      </c>
      <c r="U311" s="22"/>
      <c r="V311" s="25" t="str">
        <f>IF(OR(U311="",SUMPRODUCT((Barèmes!$A$6:$A$28="Vitesse — 50 m (s)")*(Barèmes!$B$6:$B$28=H311)*(Barèmes!$C$6:$C$28=IF(H311="6ème","Mixte",G311)))=0),"",IF(SUMPRODUCT((Barèmes!$A$6:$A$28="Vitesse — 50 m (s)")*(Barèmes!$B$6:$B$28=H311)*(Barèmes!$C$6:$C$28=IF(H311="6ème","Mixte",G311))*(Barèmes!$J$6:$J$28="+"))&gt;0,IF(U311&lt;=SUMIFS(Barèmes!$D$6:$D$28,Barèmes!$A$6:$A$28,"Vitesse — 50 m (s)",Barèmes!$B$6:$B$28,H311,Barèmes!$C$6:$C$28,IF(H311="6ème","Mixte",G311)),"à besoin",IF(U311&lt;=SUMIFS(Barèmes!$E$6:$E$28,Barèmes!$A$6:$A$28,"Vitesse — 50 m (s)",Barèmes!$B$6:$B$28,H311,Barèmes!$C$6:$C$28,IF(H311="6ème","Mixte",G311)),"fragile","satisfaisant")),IF(U311&gt;=SUMIFS(Barèmes!$D$6:$D$28,Barèmes!$A$6:$A$28,"Vitesse — 50 m (s)",Barèmes!$B$6:$B$28,H311,Barèmes!$C$6:$C$28,IF(H311="6ème","Mixte",G311)),"à besoin",IF(U311&gt;=SUMIFS(Barèmes!$E$6:$E$28,Barèmes!$A$6:$A$28,"Vitesse — 50 m (s)",Barèmes!$B$6:$B$28,H311,Barèmes!$C$6:$C$28,IF(H311="6ème","Mixte",G311)),"fragile","satisfaisant"))))</f>
        <v/>
      </c>
      <c r="W311" s="25" t="str">
        <f>IF(OR(U311="",SUMPRODUCT((Barèmes!$A$6:$A$28="Vitesse — 50 m (s)")*(Barèmes!$B$6:$B$28=H311)*(Barèmes!$C$6:$C$28=IF(H311="6ème","Mixte",G311)))=0),"",IF(SUMPRODUCT((Barèmes!$A$6:$A$28="Vitesse — 50 m (s)")*(Barèmes!$B$6:$B$28=H311)*(Barèmes!$C$6:$C$28=IF(H311="6ème","Mixte",G311))*(Barèmes!$J$6:$J$28="+"))&gt;0,IF(U311&lt;=SUMIFS(Barèmes!$F$6:$F$28,Barèmes!$A$6:$A$28,"Vitesse — 50 m (s)",Barèmes!$B$6:$B$28,H311,Barèmes!$C$6:$C$28,IF(H311="6ème","Mixte",G311)),Barèmes!$B$2,IF(U311&lt;=SUMIFS(Barèmes!$G$6:$G$28,Barèmes!$A$6:$A$28,"Vitesse — 50 m (s)",Barèmes!$B$6:$B$28,H311,Barèmes!$C$6:$C$28,IF(H311="6ème","Mixte",G311)),Barèmes!$C$2,IF(U311&lt;=SUMIFS(Barèmes!$H$6:$H$28,Barèmes!$A$6:$A$28,"Vitesse — 50 m (s)",Barèmes!$B$6:$B$28,H311,Barèmes!$C$6:$C$28,IF(H311="6ème","Mixte",G311)),Barèmes!$D$2,IF(U311&lt;=SUMIFS(Barèmes!$I$6:$I$28,Barèmes!$A$6:$A$28,"Vitesse — 50 m (s)",Barèmes!$B$6:$B$28,H311,Barèmes!$C$6:$C$28,IF(H311="6ème","Mixte",G311)),Barèmes!$E$2,Barèmes!$F$2)))),IF(U311&gt;=SUMIFS(Barèmes!$F$6:$F$28,Barèmes!$A$6:$A$28,"Vitesse — 50 m (s)",Barèmes!$B$6:$B$28,H311,Barèmes!$C$6:$C$28,IF(H311="6ème","Mixte",G311)),Barèmes!$B$2,IF(U311&gt;=SUMIFS(Barèmes!$G$6:$G$28,Barèmes!$A$6:$A$28,"Vitesse — 50 m (s)",Barèmes!$B$6:$B$28,H311,Barèmes!$C$6:$C$28,IF(H311="6ème","Mixte",G311)),Barèmes!$C$2,IF(U311&gt;=SUMIFS(Barèmes!$H$6:$H$28,Barèmes!$A$6:$A$28,"Vitesse — 50 m (s)",Barèmes!$B$6:$B$28,H311,Barèmes!$C$6:$C$28,IF(H311="6ème","Mixte",G311)),Barèmes!$D$2,IF(U311&gt;=SUMIFS(Barèmes!$I$6:$I$28,Barèmes!$A$6:$A$28,"Vitesse — 50 m (s)",Barèmes!$B$6:$B$28,H311,Barèmes!$C$6:$C$28,IF(H311="6ème","Mixte",G311)),Barèmes!$E$2,Barèmes!$F$2))))))</f>
        <v/>
      </c>
      <c r="X311" s="18"/>
      <c r="Y311" s="26" t="str" cm="1">
        <f t="array" ref="Y311">IF(OR(X311="",SUMPRODUCT((Barèmes!$A$6:$A$28="Souplesse (score 1-5)")*(Barèmes!$B$6:$B$28=H311)*(Barèmes!$C$6:$C$28=IF(H311="6ème","Mixte",G311)))=0),"",IF(SUMPRODUCT((Barèmes!$A$6:$A$28="Souplesse (score 1-5)")*(Barèmes!$B$6:$B$28=H311)*(Barèmes!$C$6:$C$28=IF(H311="6ème","Mixte",G311))*(Barèmes!$J$6:$J$28="+"))&gt;0,IF(X311&lt;=SUMIFS(Barèmes!$D$6:$D$28,Barèmes!$A$6:$A$28,"Souplesse (score 1-5)",Barèmes!$B$6:$B$28,H311,Barèmes!$C$6:$C$28,IF(H311="6ème","Mixte",G311)),"à besoin",IF(X311&lt;=SUMIFS(Barèmes!$E$6:$E$28,Barèmes!$A$6:$A$28,"Souplesse (score 1-5)",Barèmes!$B$6:$B$28,H311,Barèmes!$C$6:$C$28,IF(H311="6ème","Mixte",G311)),"fragile","satisfaisant")),IF(X311&gt;=SUMIFS(Barèmes!$D$6:$D$28,Barèmes!$A$6:$A$28,"Souplesse (score 1-5)",Barèmes!$B$6:$B$28,H311,Barèmes!$C$6:$C$28,IF(H311="6ème","Mixte",G311)),"à besoin",IF(X311&gt;=SUMIFS(Barèmes!$E$6:$E$28,Barèmes!$A$6:$A$28,"Souplesse (score 1-5)",Barèmes!$B$6:$B$28,H311,Barèmes!$C$6:$C$28,IF(H311="6ème","Mixte",G311)),"fragile","satisfaisant"))))</f>
        <v/>
      </c>
      <c r="Z311" s="26" t="str" cm="1">
        <f t="array" ref="Z311">IF(OR(X311="",SUMPRODUCT((Barèmes!$A$6:$A$28="Souplesse (score 1-5)")*(Barèmes!$B$6:$B$28=H311)*(Barèmes!$C$6:$C$28=IF(H311="6ème","Mixte",G311)))=0),"",IF(SUMPRODUCT((Barèmes!$A$6:$A$28="Souplesse (score 1-5)")*(Barèmes!$B$6:$B$28=H311)*(Barèmes!$C$6:$C$28=IF(H311="6ème","Mixte",G311))*(Barèmes!$J$6:$J$28="+"))&gt;0,IF(X311&lt;=SUMIFS(Barèmes!$F$6:$F$28,Barèmes!$A$6:$A$28,"Souplesse (score 1-5)",Barèmes!$B$6:$B$28,H311,Barèmes!$C$6:$C$28,IF(H311="6ème","Mixte",G311)),Barèmes!$B$2,IF(X311&lt;=SUMIFS(Barèmes!$G$6:$G$28,Barèmes!$A$6:$A$28,"Souplesse (score 1-5)",Barèmes!$B$6:$B$28,H311,Barèmes!$C$6:$C$28,IF(H311="6ème","Mixte",G311)),Barèmes!$C$2,IF(X311&lt;=SUMIFS(Barèmes!$H$6:$H$28,Barèmes!$A$6:$A$28,"Souplesse (score 1-5)",Barèmes!$B$6:$B$28,H311,Barèmes!$C$6:$C$28,IF(H311="6ème","Mixte",G311)),Barèmes!$D$2,IF(X311&lt;=SUMIFS(Barèmes!$I$6:$I$28,Barèmes!$A$6:$A$28,"Souplesse (score 1-5)",Barèmes!$B$6:$B$28,H311,Barèmes!$C$6:$C$28,IF(H311="6ème","Mixte",G311)),Barèmes!$E$2,Barèmes!$F$2)))),IF(X311&gt;=SUMIFS(Barèmes!$F$6:$F$28,Barèmes!$A$6:$A$28,"Souplesse (score 1-5)",Barèmes!$B$6:$B$28,H311,Barèmes!$C$6:$C$28,IF(H311="6ème","Mixte",G311)),Barèmes!$B$2,IF(X311&gt;=SUMIFS(Barèmes!$G$6:$G$28,Barèmes!$A$6:$A$28,"Souplesse (score 1-5)",Barèmes!$B$6:$B$28,H311,Barèmes!$C$6:$C$28,IF(H311="6ème","Mixte",G311)),Barèmes!$C$2,IF(X311&gt;=SUMIFS(Barèmes!$H$6:$H$28,Barèmes!$A$6:$A$28,"Souplesse (score 1-5)",Barèmes!$B$6:$B$28,H311,Barèmes!$C$6:$C$28,IF(H311="6ème","Mixte",G311)),Barèmes!$D$2,IF(X311&gt;=SUMIFS(Barèmes!$I$6:$I$28,Barèmes!$A$6:$A$28,"Souplesse (score 1-5)",Barèmes!$B$6:$B$28,H311,Barèmes!$C$6:$C$28,IF(H311="6ème","Mixte",G311)),Barèmes!$E$2,Barèmes!$F$2))))))</f>
        <v/>
      </c>
      <c r="AA311" s="22"/>
      <c r="AB311" s="27" t="str">
        <f>IF(OR(AA311="",SUMPRODUCT((Barèmes!$A$6:$A$28="Agilité — T-test 974 (s)")*(Barèmes!$B$6:$B$28=H311)*(Barèmes!$C$6:$C$28=IF(H311="6ème","Mixte",G311)))=0),"",IF(SUMPRODUCT((Barèmes!$A$6:$A$28="Agilité — T-test 974 (s)")*(Barèmes!$B$6:$B$28=H311)*(Barèmes!$C$6:$C$28=IF(H311="6ème","Mixte",G311))*(Barèmes!$J$6:$J$28="+"))&gt;0,IF(AA311&lt;=SUMIFS(Barèmes!$D$6:$D$28,Barèmes!$A$6:$A$28,"Agilité — T-test 974 (s)",Barèmes!$B$6:$B$28,H311,Barèmes!$C$6:$C$28,IF(H311="6ème","Mixte",G311)),"à besoin",IF(AA311&lt;=SUMIFS(Barèmes!$E$6:$E$28,Barèmes!$A$6:$A$28,"Agilité — T-test 974 (s)",Barèmes!$B$6:$B$28,H311,Barèmes!$C$6:$C$28,IF(H311="6ème","Mixte",G311)),"fragile","satisfaisant")),IF(AA311&gt;=SUMIFS(Barèmes!$D$6:$D$28,Barèmes!$A$6:$A$28,"Agilité — T-test 974 (s)",Barèmes!$B$6:$B$28,H311,Barèmes!$C$6:$C$28,IF(H311="6ème","Mixte",G311)),"à besoin",IF(AA311&gt;=SUMIFS(Barèmes!$E$6:$E$28,Barèmes!$A$6:$A$28,"Agilité — T-test 974 (s)",Barèmes!$B$6:$B$28,H311,Barèmes!$C$6:$C$28,IF(H311="6ème","Mixte",G311)),"fragile","satisfaisant"))))</f>
        <v/>
      </c>
      <c r="AC311" s="27" t="str">
        <f>IF(OR(AA311="",SUMPRODUCT((Barèmes!$A$6:$A$28="Agilité — T-test 974 (s)")*(Barèmes!$B$6:$B$28=H311)*(Barèmes!$C$6:$C$28=IF(H311="6ème","Mixte",G311)))=0),"",IF(SUMPRODUCT((Barèmes!$A$6:$A$28="Agilité — T-test 974 (s)")*(Barèmes!$B$6:$B$28=H311)*(Barèmes!$C$6:$C$28=IF(H311="6ème","Mixte",G311))*(Barèmes!$J$6:$J$28="+"))&gt;0,IF(AA311&lt;=SUMIFS(Barèmes!$F$6:$F$28,Barèmes!$A$6:$A$28,"Agilité — T-test 974 (s)",Barèmes!$B$6:$B$28,H311,Barèmes!$C$6:$C$28,IF(H311="6ème","Mixte",G311)),Barèmes!$B$2,IF(AA311&lt;=SUMIFS(Barèmes!$G$6:$G$28,Barèmes!$A$6:$A$28,"Agilité — T-test 974 (s)",Barèmes!$B$6:$B$28,H311,Barèmes!$C$6:$C$28,IF(H311="6ème","Mixte",G311)),Barèmes!$C$2,IF(AA311&lt;=SUMIFS(Barèmes!$H$6:$H$28,Barèmes!$A$6:$A$28,"Agilité — T-test 974 (s)",Barèmes!$B$6:$B$28,H311,Barèmes!$C$6:$C$28,IF(H311="6ème","Mixte",G311)),Barèmes!$D$2,IF(AA311&lt;=SUMIFS(Barèmes!$I$6:$I$28,Barèmes!$A$6:$A$28,"Agilité — T-test 974 (s)",Barèmes!$B$6:$B$28,H311,Barèmes!$C$6:$C$28,IF(H311="6ème","Mixte",G311)),Barèmes!$E$2,Barèmes!$F$2)))),IF(AA311&gt;=SUMIFS(Barèmes!$F$6:$F$28,Barèmes!$A$6:$A$28,"Agilité — T-test 974 (s)",Barèmes!$B$6:$B$28,H311,Barèmes!$C$6:$C$28,IF(H311="6ème","Mixte",G311)),Barèmes!$B$2,IF(AA311&gt;=SUMIFS(Barèmes!$G$6:$G$28,Barèmes!$A$6:$A$28,"Agilité — T-test 974 (s)",Barèmes!$B$6:$B$28,H311,Barèmes!$C$6:$C$28,IF(H311="6ème","Mixte",G311)),Barèmes!$C$2,IF(AA311&gt;=SUMIFS(Barèmes!$H$6:$H$28,Barèmes!$A$6:$A$28,"Agilité — T-test 974 (s)",Barèmes!$B$6:$B$28,H311,Barèmes!$C$6:$C$28,IF(H311="6ème","Mixte",G311)),Barèmes!$D$2,IF(AA311&gt;=SUMIFS(Barèmes!$I$6:$I$28,Barèmes!$A$6:$A$28,"Agilité — T-test 974 (s)",Barèmes!$B$6:$B$28,H311,Barèmes!$C$6:$C$28,IF(H311="6ème","Mixte",G311)),Barèmes!$E$2,Barèmes!$F$2))))))</f>
        <v/>
      </c>
      <c r="AD311" s="28" t="str">
        <f t="shared" si="34"/>
        <v/>
      </c>
      <c r="AE311" s="29" t="str">
        <f t="shared" si="35"/>
        <v/>
      </c>
      <c r="AF311" s="30" t="str">
        <f>IF(OR(AD311="",SUMPRODUCT((Barèmes!$A$6:$A$28="Surcoût d'agilité (s) — technique")*(Barèmes!$B$6:$B$28=H311)*(Barèmes!$C$6:$C$28=IF(H311="6ème","Mixte",G311)))=0),"",IF(SUMPRODUCT((Barèmes!$A$6:$A$28="Surcoût d'agilité (s) — technique")*(Barèmes!$B$6:$B$28=H311)*(Barèmes!$C$6:$C$28=IF(H311="6ème","Mixte",G311))*(Barèmes!$J$6:$J$28="+"))&gt;0,IF(AD311&lt;=SUMIFS(Barèmes!$D$6:$D$28,Barèmes!$A$6:$A$28,"Surcoût d'agilité (s) — technique",Barèmes!$B$6:$B$28,H311,Barèmes!$C$6:$C$28,IF(H311="6ème","Mixte",G311)),"à besoin",IF(AD311&lt;=SUMIFS(Barèmes!$E$6:$E$28,Barèmes!$A$6:$A$28,"Surcoût d'agilité (s) — technique",Barèmes!$B$6:$B$28,H311,Barèmes!$C$6:$C$28,IF(H311="6ème","Mixte",G311)),"fragile","satisfaisant")),IF(AD311&gt;=SUMIFS(Barèmes!$D$6:$D$28,Barèmes!$A$6:$A$28,"Surcoût d'agilité (s) — technique",Barèmes!$B$6:$B$28,H311,Barèmes!$C$6:$C$28,IF(H311="6ème","Mixte",G311)),"à besoin",IF(AD311&gt;=SUMIFS(Barèmes!$E$6:$E$28,Barèmes!$A$6:$A$28,"Surcoût d'agilité (s) — technique",Barèmes!$B$6:$B$28,H311,Barèmes!$C$6:$C$28,IF(H311="6ème","Mixte",G311)),"fragile","satisfaisant"))))</f>
        <v/>
      </c>
      <c r="AG311" s="30" t="str">
        <f>IF(OR(AD311="",SUMPRODUCT((Barèmes!$A$6:$A$28="Surcoût d'agilité (s) — technique")*(Barèmes!$B$6:$B$28=H311)*(Barèmes!$C$6:$C$28=IF(H311="6ème","Mixte",G311)))=0),"",IF(SUMPRODUCT((Barèmes!$A$6:$A$28="Surcoût d'agilité (s) — technique")*(Barèmes!$B$6:$B$28=H311)*(Barèmes!$C$6:$C$28=IF(H311="6ème","Mixte",G311))*(Barèmes!$J$6:$J$28="+"))&gt;0,IF(AD311&lt;=SUMIFS(Barèmes!$F$6:$F$28,Barèmes!$A$6:$A$28,"Surcoût d'agilité (s) — technique",Barèmes!$B$6:$B$28,H311,Barèmes!$C$6:$C$28,IF(H311="6ème","Mixte",G311)),Barèmes!$B$2,IF(AD311&lt;=SUMIFS(Barèmes!$G$6:$G$28,Barèmes!$A$6:$A$28,"Surcoût d'agilité (s) — technique",Barèmes!$B$6:$B$28,H311,Barèmes!$C$6:$C$28,IF(H311="6ème","Mixte",G311)),Barèmes!$C$2,IF(AD311&lt;=SUMIFS(Barèmes!$H$6:$H$28,Barèmes!$A$6:$A$28,"Surcoût d'agilité (s) — technique",Barèmes!$B$6:$B$28,H311,Barèmes!$C$6:$C$28,IF(H311="6ème","Mixte",G311)),Barèmes!$D$2,IF(AD311&lt;=SUMIFS(Barèmes!$I$6:$I$28,Barèmes!$A$6:$A$28,"Surcoût d'agilité (s) — technique",Barèmes!$B$6:$B$28,H311,Barèmes!$C$6:$C$28,IF(H311="6ème","Mixte",G311)),Barèmes!$E$2,Barèmes!$F$2)))),IF(AD311&gt;=SUMIFS(Barèmes!$F$6:$F$28,Barèmes!$A$6:$A$28,"Surcoût d'agilité (s) — technique",Barèmes!$B$6:$B$28,H311,Barèmes!$C$6:$C$28,IF(H311="6ème","Mixte",G311)),Barèmes!$B$2,IF(AD311&gt;=SUMIFS(Barèmes!$G$6:$G$28,Barèmes!$A$6:$A$28,"Surcoût d'agilité (s) — technique",Barèmes!$B$6:$B$28,H311,Barèmes!$C$6:$C$28,IF(H311="6ème","Mixte",G311)),Barèmes!$C$2,IF(AD311&gt;=SUMIFS(Barèmes!$H$6:$H$28,Barèmes!$A$6:$A$28,"Surcoût d'agilité (s) — technique",Barèmes!$B$6:$B$28,H311,Barèmes!$C$6:$C$28,IF(H311="6ème","Mixte",G311)),Barèmes!$D$2,IF(AD311&gt;=SUMIFS(Barèmes!$I$6:$I$28,Barèmes!$A$6:$A$28,"Surcoût d'agilité (s) — technique",Barèmes!$B$6:$B$28,H311,Barèmes!$C$6:$C$28,IF(H311="6ème","Mixte",G311)),Barèmes!$E$2,Barèmes!$F$2))))))</f>
        <v/>
      </c>
      <c r="AH311" s="31" t="str">
        <f>IF((IF(N311="",0,1)+IF(Q311="",0,1)+IF(W311="",0,1)+IF(Z311="",0,1)+IF(AC311="",0,1))=0,"",3*IF(N311=Barèmes!$B$2,1,IF(N311=Barèmes!$C$2,2,IF(N311=Barèmes!$D$2,3,IF(N311=Barèmes!$E$2,4,IF(N311=Barèmes!$F$2,5,0)))))+3*IF(Q311=Barèmes!$B$2,1,IF(Q311=Barèmes!$C$2,2,IF(Q311=Barèmes!$D$2,3,IF(Q311=Barèmes!$E$2,4,IF(Q311=Barèmes!$F$2,5,0)))))+2*IF(W311=Barèmes!$B$2,1,IF(W311=Barèmes!$C$2,2,IF(W311=Barèmes!$D$2,3,IF(W311=Barèmes!$E$2,4,IF(W311=Barèmes!$F$2,5,0)))))+1*IF(Z311=Barèmes!$B$2,1,IF(Z311=Barèmes!$C$2,2,IF(Z311=Barèmes!$D$2,3,IF(Z311=Barèmes!$E$2,4,IF(Z311=Barèmes!$F$2,5,0)))))+1*IF(AC311=Barèmes!$B$2,1,IF(AC311=Barèmes!$C$2,2,IF(AC311=Barèmes!$D$2,3,IF(AC311=Barèmes!$E$2,4,IF(AC311=Barèmes!$F$2,5,0))))))</f>
        <v/>
      </c>
      <c r="AI311" s="31"/>
      <c r="AJ311" s="32" t="str">
        <f>IFERROR(INDEX(Croissance!$B$5:$B$604,MATCH(A311,Croissance!$A$5:$A$604,0)),"")</f>
        <v/>
      </c>
      <c r="AK311" s="32" t="str">
        <f>IFERROR(INDEX(Croissance!$C$5:$C$604,MATCH(A311,Croissance!$A$5:$A$604,0)),"")</f>
        <v/>
      </c>
      <c r="AL311" s="32" t="str">
        <f>IFERROR(INDEX(Croissance!$D$5:$D$604,MATCH(A311,Croissance!$A$5:$A$604,0)),"")</f>
        <v/>
      </c>
      <c r="AM311" s="32" t="str">
        <f>IFERROR(INDEX(Croissance!$E$5:$E$604,MATCH(A311,Croissance!$A$5:$A$604,0)),"")</f>
        <v/>
      </c>
      <c r="AO311" s="33">
        <f t="shared" si="40"/>
        <v>0</v>
      </c>
      <c r="AP311" s="33">
        <f t="shared" si="36"/>
        <v>0</v>
      </c>
      <c r="AQ311" s="33">
        <f>IF(A311="",0,IF(AND(OR('Synthèse classe'!$C$2="Tous",C311='Synthèse classe'!$C$2),OR('Synthèse classe'!$C$3="Toutes",D311='Synthèse classe'!$C$3),OR('Synthèse classe'!$C$4="Toutes",AND('Synthèse classe'!$C$4="Dernière",AP311=1),B311=IFERROR(VALUE('Synthèse classe'!$C$4),0))),1,0))</f>
        <v>0</v>
      </c>
      <c r="AR311" s="34" t="str">
        <f t="shared" si="37"/>
        <v/>
      </c>
    </row>
    <row r="312" spans="1:44" x14ac:dyDescent="0.2">
      <c r="A312" s="17" t="str">
        <f t="shared" si="33"/>
        <v/>
      </c>
      <c r="B312" s="18"/>
      <c r="C312" s="19"/>
      <c r="D312" s="19"/>
      <c r="E312" s="19"/>
      <c r="F312" s="19"/>
      <c r="G312" s="19"/>
      <c r="H312" s="17" t="str">
        <f t="shared" si="38"/>
        <v/>
      </c>
      <c r="I312" s="20"/>
      <c r="J312" s="18"/>
      <c r="K312" s="19"/>
      <c r="L312" s="21" t="str">
        <f t="shared" si="39"/>
        <v/>
      </c>
      <c r="M312" s="21" t="str">
        <f>IF(OR(J312="",SUMPRODUCT((Barèmes!$A$6:$A$28="Endurance — Luc Léger (palier)")*(Barèmes!$B$6:$B$28=H312)*(Barèmes!$C$6:$C$28=IF(H312="6ème","Mixte",G312)))=0),"",IF(SUMPRODUCT((Barèmes!$A$6:$A$28="Endurance — Luc Léger (palier)")*(Barèmes!$B$6:$B$28=H312)*(Barèmes!$C$6:$C$28=IF(H312="6ème","Mixte",G312))*(Barèmes!$J$6:$J$28="+"))&gt;0,IF(J312&lt;=SUMIFS(Barèmes!$D$6:$D$28,Barèmes!$A$6:$A$28,"Endurance — Luc Léger (palier)",Barèmes!$B$6:$B$28,H312,Barèmes!$C$6:$C$28,IF(H312="6ème","Mixte",G312)),"à besoin",IF(J312&lt;=SUMIFS(Barèmes!$E$6:$E$28,Barèmes!$A$6:$A$28,"Endurance — Luc Léger (palier)",Barèmes!$B$6:$B$28,H312,Barèmes!$C$6:$C$28,IF(H312="6ème","Mixte",G312)),"fragile","satisfaisant")),IF(J312&gt;=SUMIFS(Barèmes!$D$6:$D$28,Barèmes!$A$6:$A$28,"Endurance — Luc Léger (palier)",Barèmes!$B$6:$B$28,H312,Barèmes!$C$6:$C$28,IF(H312="6ème","Mixte",G312)),"à besoin",IF(J312&gt;=SUMIFS(Barèmes!$E$6:$E$28,Barèmes!$A$6:$A$28,"Endurance — Luc Léger (palier)",Barèmes!$B$6:$B$28,H312,Barèmes!$C$6:$C$28,IF(H312="6ème","Mixte",G312)),"fragile","satisfaisant"))))</f>
        <v/>
      </c>
      <c r="N312" s="21" t="str">
        <f>IF(OR(J312="",SUMPRODUCT((Barèmes!$A$6:$A$28="Endurance — Luc Léger (palier)")*(Barèmes!$B$6:$B$28=H312)*(Barèmes!$C$6:$C$28=IF(H312="6ème","Mixte",G312)))=0),"",IF(SUMPRODUCT((Barèmes!$A$6:$A$28="Endurance — Luc Léger (palier)")*(Barèmes!$B$6:$B$28=H312)*(Barèmes!$C$6:$C$28=IF(H312="6ème","Mixte",G312))*(Barèmes!$J$6:$J$28="+"))&gt;0,IF(J312&lt;=SUMIFS(Barèmes!$F$6:$F$28,Barèmes!$A$6:$A$28,"Endurance — Luc Léger (palier)",Barèmes!$B$6:$B$28,H312,Barèmes!$C$6:$C$28,IF(H312="6ème","Mixte",G312)),Barèmes!$B$2,IF(J312&lt;=SUMIFS(Barèmes!$G$6:$G$28,Barèmes!$A$6:$A$28,"Endurance — Luc Léger (palier)",Barèmes!$B$6:$B$28,H312,Barèmes!$C$6:$C$28,IF(H312="6ème","Mixte",G312)),Barèmes!$C$2,IF(J312&lt;=SUMIFS(Barèmes!$H$6:$H$28,Barèmes!$A$6:$A$28,"Endurance — Luc Léger (palier)",Barèmes!$B$6:$B$28,H312,Barèmes!$C$6:$C$28,IF(H312="6ème","Mixte",G312)),Barèmes!$D$2,IF(J312&lt;=SUMIFS(Barèmes!$I$6:$I$28,Barèmes!$A$6:$A$28,"Endurance — Luc Léger (palier)",Barèmes!$B$6:$B$28,H312,Barèmes!$C$6:$C$28,IF(H312="6ème","Mixte",G312)),Barèmes!$E$2,Barèmes!$F$2)))),IF(J312&gt;=SUMIFS(Barèmes!$F$6:$F$28,Barèmes!$A$6:$A$28,"Endurance — Luc Léger (palier)",Barèmes!$B$6:$B$28,H312,Barèmes!$C$6:$C$28,IF(H312="6ème","Mixte",G312)),Barèmes!$B$2,IF(J312&gt;=SUMIFS(Barèmes!$G$6:$G$28,Barèmes!$A$6:$A$28,"Endurance — Luc Léger (palier)",Barèmes!$B$6:$B$28,H312,Barèmes!$C$6:$C$28,IF(H312="6ème","Mixte",G312)),Barèmes!$C$2,IF(J312&gt;=SUMIFS(Barèmes!$H$6:$H$28,Barèmes!$A$6:$A$28,"Endurance — Luc Léger (palier)",Barèmes!$B$6:$B$28,H312,Barèmes!$C$6:$C$28,IF(H312="6ème","Mixte",G312)),Barèmes!$D$2,IF(J312&gt;=SUMIFS(Barèmes!$I$6:$I$28,Barèmes!$A$6:$A$28,"Endurance — Luc Léger (palier)",Barèmes!$B$6:$B$28,H312,Barèmes!$C$6:$C$28,IF(H312="6ème","Mixte",G312)),Barèmes!$E$2,Barèmes!$F$2))))))</f>
        <v/>
      </c>
      <c r="O312" s="22"/>
      <c r="P312" s="23" t="str">
        <f>IF(OR(O312="",SUMPRODUCT((Barèmes!$A$6:$A$28="Force bas du corps — Saut en longueur (m)")*(Barèmes!$B$6:$B$28=H312)*(Barèmes!$C$6:$C$28=IF(H312="6ème","Mixte",G312)))=0),"",IF(SUMPRODUCT((Barèmes!$A$6:$A$28="Force bas du corps — Saut en longueur (m)")*(Barèmes!$B$6:$B$28=H312)*(Barèmes!$C$6:$C$28=IF(H312="6ème","Mixte",G312))*(Barèmes!$J$6:$J$28="+"))&gt;0,IF(O312&lt;=SUMIFS(Barèmes!$D$6:$D$28,Barèmes!$A$6:$A$28,"Force bas du corps — Saut en longueur (m)",Barèmes!$B$6:$B$28,H312,Barèmes!$C$6:$C$28,IF(H312="6ème","Mixte",G312)),"à besoin",IF(O312&lt;=SUMIFS(Barèmes!$E$6:$E$28,Barèmes!$A$6:$A$28,"Force bas du corps — Saut en longueur (m)",Barèmes!$B$6:$B$28,H312,Barèmes!$C$6:$C$28,IF(H312="6ème","Mixte",G312)),"fragile","satisfaisant")),IF(O312&gt;=SUMIFS(Barèmes!$D$6:$D$28,Barèmes!$A$6:$A$28,"Force bas du corps — Saut en longueur (m)",Barèmes!$B$6:$B$28,H312,Barèmes!$C$6:$C$28,IF(H312="6ème","Mixte",G312)),"à besoin",IF(O312&gt;=SUMIFS(Barèmes!$E$6:$E$28,Barèmes!$A$6:$A$28,"Force bas du corps — Saut en longueur (m)",Barèmes!$B$6:$B$28,H312,Barèmes!$C$6:$C$28,IF(H312="6ème","Mixte",G312)),"fragile","satisfaisant"))))</f>
        <v/>
      </c>
      <c r="Q312" s="23" t="str">
        <f>IF(OR(O312="",SUMPRODUCT((Barèmes!$A$6:$A$28="Force bas du corps — Saut en longueur (m)")*(Barèmes!$B$6:$B$28=H312)*(Barèmes!$C$6:$C$28=IF(H312="6ème","Mixte",G312)))=0),"",IF(SUMPRODUCT((Barèmes!$A$6:$A$28="Force bas du corps — Saut en longueur (m)")*(Barèmes!$B$6:$B$28=H312)*(Barèmes!$C$6:$C$28=IF(H312="6ème","Mixte",G312))*(Barèmes!$J$6:$J$28="+"))&gt;0,IF(O312&lt;=SUMIFS(Barèmes!$F$6:$F$28,Barèmes!$A$6:$A$28,"Force bas du corps — Saut en longueur (m)",Barèmes!$B$6:$B$28,H312,Barèmes!$C$6:$C$28,IF(H312="6ème","Mixte",G312)),Barèmes!$B$2,IF(O312&lt;=SUMIFS(Barèmes!$G$6:$G$28,Barèmes!$A$6:$A$28,"Force bas du corps — Saut en longueur (m)",Barèmes!$B$6:$B$28,H312,Barèmes!$C$6:$C$28,IF(H312="6ème","Mixte",G312)),Barèmes!$C$2,IF(O312&lt;=SUMIFS(Barèmes!$H$6:$H$28,Barèmes!$A$6:$A$28,"Force bas du corps — Saut en longueur (m)",Barèmes!$B$6:$B$28,H312,Barèmes!$C$6:$C$28,IF(H312="6ème","Mixte",G312)),Barèmes!$D$2,IF(O312&lt;=SUMIFS(Barèmes!$I$6:$I$28,Barèmes!$A$6:$A$28,"Force bas du corps — Saut en longueur (m)",Barèmes!$B$6:$B$28,H312,Barèmes!$C$6:$C$28,IF(H312="6ème","Mixte",G312)),Barèmes!$E$2,Barèmes!$F$2)))),IF(O312&gt;=SUMIFS(Barèmes!$F$6:$F$28,Barèmes!$A$6:$A$28,"Force bas du corps — Saut en longueur (m)",Barèmes!$B$6:$B$28,H312,Barèmes!$C$6:$C$28,IF(H312="6ème","Mixte",G312)),Barèmes!$B$2,IF(O312&gt;=SUMIFS(Barèmes!$G$6:$G$28,Barèmes!$A$6:$A$28,"Force bas du corps — Saut en longueur (m)",Barèmes!$B$6:$B$28,H312,Barèmes!$C$6:$C$28,IF(H312="6ème","Mixte",G312)),Barèmes!$C$2,IF(O312&gt;=SUMIFS(Barèmes!$H$6:$H$28,Barèmes!$A$6:$A$28,"Force bas du corps — Saut en longueur (m)",Barèmes!$B$6:$B$28,H312,Barèmes!$C$6:$C$28,IF(H312="6ème","Mixte",G312)),Barèmes!$D$2,IF(O312&gt;=SUMIFS(Barèmes!$I$6:$I$28,Barèmes!$A$6:$A$28,"Force bas du corps — Saut en longueur (m)",Barèmes!$B$6:$B$28,H312,Barèmes!$C$6:$C$28,IF(H312="6ème","Mixte",G312)),Barèmes!$E$2,Barèmes!$F$2))))))</f>
        <v/>
      </c>
      <c r="R312" s="22"/>
      <c r="S312" s="24" t="str">
        <f>IF(OR(R312="",SUMPRODUCT((Barèmes!$A$6:$A$28="Vitesse — 30 m (s)")*(Barèmes!$B$6:$B$28=H312)*(Barèmes!$C$6:$C$28=IF(H312="6ème","Mixte",G312)))=0),"",IF(SUMPRODUCT((Barèmes!$A$6:$A$28="Vitesse — 30 m (s)")*(Barèmes!$B$6:$B$28=H312)*(Barèmes!$C$6:$C$28=IF(H312="6ème","Mixte",G312))*(Barèmes!$J$6:$J$28="+"))&gt;0,IF(R312&lt;=SUMIFS(Barèmes!$D$6:$D$28,Barèmes!$A$6:$A$28,"Vitesse — 30 m (s)",Barèmes!$B$6:$B$28,H312,Barèmes!$C$6:$C$28,IF(H312="6ème","Mixte",G312)),"à besoin",IF(R312&lt;=SUMIFS(Barèmes!$E$6:$E$28,Barèmes!$A$6:$A$28,"Vitesse — 30 m (s)",Barèmes!$B$6:$B$28,H312,Barèmes!$C$6:$C$28,IF(H312="6ème","Mixte",G312)),"fragile","satisfaisant")),IF(R312&gt;=SUMIFS(Barèmes!$D$6:$D$28,Barèmes!$A$6:$A$28,"Vitesse — 30 m (s)",Barèmes!$B$6:$B$28,H312,Barèmes!$C$6:$C$28,IF(H312="6ème","Mixte",G312)),"à besoin",IF(R312&gt;=SUMIFS(Barèmes!$E$6:$E$28,Barèmes!$A$6:$A$28,"Vitesse — 30 m (s)",Barèmes!$B$6:$B$28,H312,Barèmes!$C$6:$C$28,IF(H312="6ème","Mixte",G312)),"fragile","satisfaisant"))))</f>
        <v/>
      </c>
      <c r="T312" s="24" t="str">
        <f>IF(OR(R312="",SUMPRODUCT((Barèmes!$A$6:$A$28="Vitesse — 30 m (s)")*(Barèmes!$B$6:$B$28=H312)*(Barèmes!$C$6:$C$28=IF(H312="6ème","Mixte",G312)))=0),"",IF(SUMPRODUCT((Barèmes!$A$6:$A$28="Vitesse — 30 m (s)")*(Barèmes!$B$6:$B$28=H312)*(Barèmes!$C$6:$C$28=IF(H312="6ème","Mixte",G312))*(Barèmes!$J$6:$J$28="+"))&gt;0,IF(R312&lt;=SUMIFS(Barèmes!$F$6:$F$28,Barèmes!$A$6:$A$28,"Vitesse — 30 m (s)",Barèmes!$B$6:$B$28,H312,Barèmes!$C$6:$C$28,IF(H312="6ème","Mixte",G312)),Barèmes!$B$2,IF(R312&lt;=SUMIFS(Barèmes!$G$6:$G$28,Barèmes!$A$6:$A$28,"Vitesse — 30 m (s)",Barèmes!$B$6:$B$28,H312,Barèmes!$C$6:$C$28,IF(H312="6ème","Mixte",G312)),Barèmes!$C$2,IF(R312&lt;=SUMIFS(Barèmes!$H$6:$H$28,Barèmes!$A$6:$A$28,"Vitesse — 30 m (s)",Barèmes!$B$6:$B$28,H312,Barèmes!$C$6:$C$28,IF(H312="6ème","Mixte",G312)),Barèmes!$D$2,IF(R312&lt;=SUMIFS(Barèmes!$I$6:$I$28,Barèmes!$A$6:$A$28,"Vitesse — 30 m (s)",Barèmes!$B$6:$B$28,H312,Barèmes!$C$6:$C$28,IF(H312="6ème","Mixte",G312)),Barèmes!$E$2,Barèmes!$F$2)))),IF(R312&gt;=SUMIFS(Barèmes!$F$6:$F$28,Barèmes!$A$6:$A$28,"Vitesse — 30 m (s)",Barèmes!$B$6:$B$28,H312,Barèmes!$C$6:$C$28,IF(H312="6ème","Mixte",G312)),Barèmes!$B$2,IF(R312&gt;=SUMIFS(Barèmes!$G$6:$G$28,Barèmes!$A$6:$A$28,"Vitesse — 30 m (s)",Barèmes!$B$6:$B$28,H312,Barèmes!$C$6:$C$28,IF(H312="6ème","Mixte",G312)),Barèmes!$C$2,IF(R312&gt;=SUMIFS(Barèmes!$H$6:$H$28,Barèmes!$A$6:$A$28,"Vitesse — 30 m (s)",Barèmes!$B$6:$B$28,H312,Barèmes!$C$6:$C$28,IF(H312="6ème","Mixte",G312)),Barèmes!$D$2,IF(R312&gt;=SUMIFS(Barèmes!$I$6:$I$28,Barèmes!$A$6:$A$28,"Vitesse — 30 m (s)",Barèmes!$B$6:$B$28,H312,Barèmes!$C$6:$C$28,IF(H312="6ème","Mixte",G312)),Barèmes!$E$2,Barèmes!$F$2))))))</f>
        <v/>
      </c>
      <c r="U312" s="22"/>
      <c r="V312" s="25" t="str">
        <f>IF(OR(U312="",SUMPRODUCT((Barèmes!$A$6:$A$28="Vitesse — 50 m (s)")*(Barèmes!$B$6:$B$28=H312)*(Barèmes!$C$6:$C$28=IF(H312="6ème","Mixte",G312)))=0),"",IF(SUMPRODUCT((Barèmes!$A$6:$A$28="Vitesse — 50 m (s)")*(Barèmes!$B$6:$B$28=H312)*(Barèmes!$C$6:$C$28=IF(H312="6ème","Mixte",G312))*(Barèmes!$J$6:$J$28="+"))&gt;0,IF(U312&lt;=SUMIFS(Barèmes!$D$6:$D$28,Barèmes!$A$6:$A$28,"Vitesse — 50 m (s)",Barèmes!$B$6:$B$28,H312,Barèmes!$C$6:$C$28,IF(H312="6ème","Mixte",G312)),"à besoin",IF(U312&lt;=SUMIFS(Barèmes!$E$6:$E$28,Barèmes!$A$6:$A$28,"Vitesse — 50 m (s)",Barèmes!$B$6:$B$28,H312,Barèmes!$C$6:$C$28,IF(H312="6ème","Mixte",G312)),"fragile","satisfaisant")),IF(U312&gt;=SUMIFS(Barèmes!$D$6:$D$28,Barèmes!$A$6:$A$28,"Vitesse — 50 m (s)",Barèmes!$B$6:$B$28,H312,Barèmes!$C$6:$C$28,IF(H312="6ème","Mixte",G312)),"à besoin",IF(U312&gt;=SUMIFS(Barèmes!$E$6:$E$28,Barèmes!$A$6:$A$28,"Vitesse — 50 m (s)",Barèmes!$B$6:$B$28,H312,Barèmes!$C$6:$C$28,IF(H312="6ème","Mixte",G312)),"fragile","satisfaisant"))))</f>
        <v/>
      </c>
      <c r="W312" s="25" t="str">
        <f>IF(OR(U312="",SUMPRODUCT((Barèmes!$A$6:$A$28="Vitesse — 50 m (s)")*(Barèmes!$B$6:$B$28=H312)*(Barèmes!$C$6:$C$28=IF(H312="6ème","Mixte",G312)))=0),"",IF(SUMPRODUCT((Barèmes!$A$6:$A$28="Vitesse — 50 m (s)")*(Barèmes!$B$6:$B$28=H312)*(Barèmes!$C$6:$C$28=IF(H312="6ème","Mixte",G312))*(Barèmes!$J$6:$J$28="+"))&gt;0,IF(U312&lt;=SUMIFS(Barèmes!$F$6:$F$28,Barèmes!$A$6:$A$28,"Vitesse — 50 m (s)",Barèmes!$B$6:$B$28,H312,Barèmes!$C$6:$C$28,IF(H312="6ème","Mixte",G312)),Barèmes!$B$2,IF(U312&lt;=SUMIFS(Barèmes!$G$6:$G$28,Barèmes!$A$6:$A$28,"Vitesse — 50 m (s)",Barèmes!$B$6:$B$28,H312,Barèmes!$C$6:$C$28,IF(H312="6ème","Mixte",G312)),Barèmes!$C$2,IF(U312&lt;=SUMIFS(Barèmes!$H$6:$H$28,Barèmes!$A$6:$A$28,"Vitesse — 50 m (s)",Barèmes!$B$6:$B$28,H312,Barèmes!$C$6:$C$28,IF(H312="6ème","Mixte",G312)),Barèmes!$D$2,IF(U312&lt;=SUMIFS(Barèmes!$I$6:$I$28,Barèmes!$A$6:$A$28,"Vitesse — 50 m (s)",Barèmes!$B$6:$B$28,H312,Barèmes!$C$6:$C$28,IF(H312="6ème","Mixte",G312)),Barèmes!$E$2,Barèmes!$F$2)))),IF(U312&gt;=SUMIFS(Barèmes!$F$6:$F$28,Barèmes!$A$6:$A$28,"Vitesse — 50 m (s)",Barèmes!$B$6:$B$28,H312,Barèmes!$C$6:$C$28,IF(H312="6ème","Mixte",G312)),Barèmes!$B$2,IF(U312&gt;=SUMIFS(Barèmes!$G$6:$G$28,Barèmes!$A$6:$A$28,"Vitesse — 50 m (s)",Barèmes!$B$6:$B$28,H312,Barèmes!$C$6:$C$28,IF(H312="6ème","Mixte",G312)),Barèmes!$C$2,IF(U312&gt;=SUMIFS(Barèmes!$H$6:$H$28,Barèmes!$A$6:$A$28,"Vitesse — 50 m (s)",Barèmes!$B$6:$B$28,H312,Barèmes!$C$6:$C$28,IF(H312="6ème","Mixte",G312)),Barèmes!$D$2,IF(U312&gt;=SUMIFS(Barèmes!$I$6:$I$28,Barèmes!$A$6:$A$28,"Vitesse — 50 m (s)",Barèmes!$B$6:$B$28,H312,Barèmes!$C$6:$C$28,IF(H312="6ème","Mixte",G312)),Barèmes!$E$2,Barèmes!$F$2))))))</f>
        <v/>
      </c>
      <c r="X312" s="18"/>
      <c r="Y312" s="26" t="str" cm="1">
        <f t="array" ref="Y312">IF(OR(X312="",SUMPRODUCT((Barèmes!$A$6:$A$28="Souplesse (score 1-5)")*(Barèmes!$B$6:$B$28=H312)*(Barèmes!$C$6:$C$28=IF(H312="6ème","Mixte",G312)))=0),"",IF(SUMPRODUCT((Barèmes!$A$6:$A$28="Souplesse (score 1-5)")*(Barèmes!$B$6:$B$28=H312)*(Barèmes!$C$6:$C$28=IF(H312="6ème","Mixte",G312))*(Barèmes!$J$6:$J$28="+"))&gt;0,IF(X312&lt;=SUMIFS(Barèmes!$D$6:$D$28,Barèmes!$A$6:$A$28,"Souplesse (score 1-5)",Barèmes!$B$6:$B$28,H312,Barèmes!$C$6:$C$28,IF(H312="6ème","Mixte",G312)),"à besoin",IF(X312&lt;=SUMIFS(Barèmes!$E$6:$E$28,Barèmes!$A$6:$A$28,"Souplesse (score 1-5)",Barèmes!$B$6:$B$28,H312,Barèmes!$C$6:$C$28,IF(H312="6ème","Mixte",G312)),"fragile","satisfaisant")),IF(X312&gt;=SUMIFS(Barèmes!$D$6:$D$28,Barèmes!$A$6:$A$28,"Souplesse (score 1-5)",Barèmes!$B$6:$B$28,H312,Barèmes!$C$6:$C$28,IF(H312="6ème","Mixte",G312)),"à besoin",IF(X312&gt;=SUMIFS(Barèmes!$E$6:$E$28,Barèmes!$A$6:$A$28,"Souplesse (score 1-5)",Barèmes!$B$6:$B$28,H312,Barèmes!$C$6:$C$28,IF(H312="6ème","Mixte",G312)),"fragile","satisfaisant"))))</f>
        <v/>
      </c>
      <c r="Z312" s="26" t="str" cm="1">
        <f t="array" ref="Z312">IF(OR(X312="",SUMPRODUCT((Barèmes!$A$6:$A$28="Souplesse (score 1-5)")*(Barèmes!$B$6:$B$28=H312)*(Barèmes!$C$6:$C$28=IF(H312="6ème","Mixte",G312)))=0),"",IF(SUMPRODUCT((Barèmes!$A$6:$A$28="Souplesse (score 1-5)")*(Barèmes!$B$6:$B$28=H312)*(Barèmes!$C$6:$C$28=IF(H312="6ème","Mixte",G312))*(Barèmes!$J$6:$J$28="+"))&gt;0,IF(X312&lt;=SUMIFS(Barèmes!$F$6:$F$28,Barèmes!$A$6:$A$28,"Souplesse (score 1-5)",Barèmes!$B$6:$B$28,H312,Barèmes!$C$6:$C$28,IF(H312="6ème","Mixte",G312)),Barèmes!$B$2,IF(X312&lt;=SUMIFS(Barèmes!$G$6:$G$28,Barèmes!$A$6:$A$28,"Souplesse (score 1-5)",Barèmes!$B$6:$B$28,H312,Barèmes!$C$6:$C$28,IF(H312="6ème","Mixte",G312)),Barèmes!$C$2,IF(X312&lt;=SUMIFS(Barèmes!$H$6:$H$28,Barèmes!$A$6:$A$28,"Souplesse (score 1-5)",Barèmes!$B$6:$B$28,H312,Barèmes!$C$6:$C$28,IF(H312="6ème","Mixte",G312)),Barèmes!$D$2,IF(X312&lt;=SUMIFS(Barèmes!$I$6:$I$28,Barèmes!$A$6:$A$28,"Souplesse (score 1-5)",Barèmes!$B$6:$B$28,H312,Barèmes!$C$6:$C$28,IF(H312="6ème","Mixte",G312)),Barèmes!$E$2,Barèmes!$F$2)))),IF(X312&gt;=SUMIFS(Barèmes!$F$6:$F$28,Barèmes!$A$6:$A$28,"Souplesse (score 1-5)",Barèmes!$B$6:$B$28,H312,Barèmes!$C$6:$C$28,IF(H312="6ème","Mixte",G312)),Barèmes!$B$2,IF(X312&gt;=SUMIFS(Barèmes!$G$6:$G$28,Barèmes!$A$6:$A$28,"Souplesse (score 1-5)",Barèmes!$B$6:$B$28,H312,Barèmes!$C$6:$C$28,IF(H312="6ème","Mixte",G312)),Barèmes!$C$2,IF(X312&gt;=SUMIFS(Barèmes!$H$6:$H$28,Barèmes!$A$6:$A$28,"Souplesse (score 1-5)",Barèmes!$B$6:$B$28,H312,Barèmes!$C$6:$C$28,IF(H312="6ème","Mixte",G312)),Barèmes!$D$2,IF(X312&gt;=SUMIFS(Barèmes!$I$6:$I$28,Barèmes!$A$6:$A$28,"Souplesse (score 1-5)",Barèmes!$B$6:$B$28,H312,Barèmes!$C$6:$C$28,IF(H312="6ème","Mixte",G312)),Barèmes!$E$2,Barèmes!$F$2))))))</f>
        <v/>
      </c>
      <c r="AA312" s="22"/>
      <c r="AB312" s="27" t="str">
        <f>IF(OR(AA312="",SUMPRODUCT((Barèmes!$A$6:$A$28="Agilité — T-test 974 (s)")*(Barèmes!$B$6:$B$28=H312)*(Barèmes!$C$6:$C$28=IF(H312="6ème","Mixte",G312)))=0),"",IF(SUMPRODUCT((Barèmes!$A$6:$A$28="Agilité — T-test 974 (s)")*(Barèmes!$B$6:$B$28=H312)*(Barèmes!$C$6:$C$28=IF(H312="6ème","Mixte",G312))*(Barèmes!$J$6:$J$28="+"))&gt;0,IF(AA312&lt;=SUMIFS(Barèmes!$D$6:$D$28,Barèmes!$A$6:$A$28,"Agilité — T-test 974 (s)",Barèmes!$B$6:$B$28,H312,Barèmes!$C$6:$C$28,IF(H312="6ème","Mixte",G312)),"à besoin",IF(AA312&lt;=SUMIFS(Barèmes!$E$6:$E$28,Barèmes!$A$6:$A$28,"Agilité — T-test 974 (s)",Barèmes!$B$6:$B$28,H312,Barèmes!$C$6:$C$28,IF(H312="6ème","Mixte",G312)),"fragile","satisfaisant")),IF(AA312&gt;=SUMIFS(Barèmes!$D$6:$D$28,Barèmes!$A$6:$A$28,"Agilité — T-test 974 (s)",Barèmes!$B$6:$B$28,H312,Barèmes!$C$6:$C$28,IF(H312="6ème","Mixte",G312)),"à besoin",IF(AA312&gt;=SUMIFS(Barèmes!$E$6:$E$28,Barèmes!$A$6:$A$28,"Agilité — T-test 974 (s)",Barèmes!$B$6:$B$28,H312,Barèmes!$C$6:$C$28,IF(H312="6ème","Mixte",G312)),"fragile","satisfaisant"))))</f>
        <v/>
      </c>
      <c r="AC312" s="27" t="str">
        <f>IF(OR(AA312="",SUMPRODUCT((Barèmes!$A$6:$A$28="Agilité — T-test 974 (s)")*(Barèmes!$B$6:$B$28=H312)*(Barèmes!$C$6:$C$28=IF(H312="6ème","Mixte",G312)))=0),"",IF(SUMPRODUCT((Barèmes!$A$6:$A$28="Agilité — T-test 974 (s)")*(Barèmes!$B$6:$B$28=H312)*(Barèmes!$C$6:$C$28=IF(H312="6ème","Mixte",G312))*(Barèmes!$J$6:$J$28="+"))&gt;0,IF(AA312&lt;=SUMIFS(Barèmes!$F$6:$F$28,Barèmes!$A$6:$A$28,"Agilité — T-test 974 (s)",Barèmes!$B$6:$B$28,H312,Barèmes!$C$6:$C$28,IF(H312="6ème","Mixte",G312)),Barèmes!$B$2,IF(AA312&lt;=SUMIFS(Barèmes!$G$6:$G$28,Barèmes!$A$6:$A$28,"Agilité — T-test 974 (s)",Barèmes!$B$6:$B$28,H312,Barèmes!$C$6:$C$28,IF(H312="6ème","Mixte",G312)),Barèmes!$C$2,IF(AA312&lt;=SUMIFS(Barèmes!$H$6:$H$28,Barèmes!$A$6:$A$28,"Agilité — T-test 974 (s)",Barèmes!$B$6:$B$28,H312,Barèmes!$C$6:$C$28,IF(H312="6ème","Mixte",G312)),Barèmes!$D$2,IF(AA312&lt;=SUMIFS(Barèmes!$I$6:$I$28,Barèmes!$A$6:$A$28,"Agilité — T-test 974 (s)",Barèmes!$B$6:$B$28,H312,Barèmes!$C$6:$C$28,IF(H312="6ème","Mixte",G312)),Barèmes!$E$2,Barèmes!$F$2)))),IF(AA312&gt;=SUMIFS(Barèmes!$F$6:$F$28,Barèmes!$A$6:$A$28,"Agilité — T-test 974 (s)",Barèmes!$B$6:$B$28,H312,Barèmes!$C$6:$C$28,IF(H312="6ème","Mixte",G312)),Barèmes!$B$2,IF(AA312&gt;=SUMIFS(Barèmes!$G$6:$G$28,Barèmes!$A$6:$A$28,"Agilité — T-test 974 (s)",Barèmes!$B$6:$B$28,H312,Barèmes!$C$6:$C$28,IF(H312="6ème","Mixte",G312)),Barèmes!$C$2,IF(AA312&gt;=SUMIFS(Barèmes!$H$6:$H$28,Barèmes!$A$6:$A$28,"Agilité — T-test 974 (s)",Barèmes!$B$6:$B$28,H312,Barèmes!$C$6:$C$28,IF(H312="6ème","Mixte",G312)),Barèmes!$D$2,IF(AA312&gt;=SUMIFS(Barèmes!$I$6:$I$28,Barèmes!$A$6:$A$28,"Agilité — T-test 974 (s)",Barèmes!$B$6:$B$28,H312,Barèmes!$C$6:$C$28,IF(H312="6ème","Mixte",G312)),Barèmes!$E$2,Barèmes!$F$2))))))</f>
        <v/>
      </c>
      <c r="AD312" s="28" t="str">
        <f t="shared" si="34"/>
        <v/>
      </c>
      <c r="AE312" s="29" t="str">
        <f t="shared" si="35"/>
        <v/>
      </c>
      <c r="AF312" s="30" t="str">
        <f>IF(OR(AD312="",SUMPRODUCT((Barèmes!$A$6:$A$28="Surcoût d'agilité (s) — technique")*(Barèmes!$B$6:$B$28=H312)*(Barèmes!$C$6:$C$28=IF(H312="6ème","Mixte",G312)))=0),"",IF(SUMPRODUCT((Barèmes!$A$6:$A$28="Surcoût d'agilité (s) — technique")*(Barèmes!$B$6:$B$28=H312)*(Barèmes!$C$6:$C$28=IF(H312="6ème","Mixte",G312))*(Barèmes!$J$6:$J$28="+"))&gt;0,IF(AD312&lt;=SUMIFS(Barèmes!$D$6:$D$28,Barèmes!$A$6:$A$28,"Surcoût d'agilité (s) — technique",Barèmes!$B$6:$B$28,H312,Barèmes!$C$6:$C$28,IF(H312="6ème","Mixte",G312)),"à besoin",IF(AD312&lt;=SUMIFS(Barèmes!$E$6:$E$28,Barèmes!$A$6:$A$28,"Surcoût d'agilité (s) — technique",Barèmes!$B$6:$B$28,H312,Barèmes!$C$6:$C$28,IF(H312="6ème","Mixte",G312)),"fragile","satisfaisant")),IF(AD312&gt;=SUMIFS(Barèmes!$D$6:$D$28,Barèmes!$A$6:$A$28,"Surcoût d'agilité (s) — technique",Barèmes!$B$6:$B$28,H312,Barèmes!$C$6:$C$28,IF(H312="6ème","Mixte",G312)),"à besoin",IF(AD312&gt;=SUMIFS(Barèmes!$E$6:$E$28,Barèmes!$A$6:$A$28,"Surcoût d'agilité (s) — technique",Barèmes!$B$6:$B$28,H312,Barèmes!$C$6:$C$28,IF(H312="6ème","Mixte",G312)),"fragile","satisfaisant"))))</f>
        <v/>
      </c>
      <c r="AG312" s="30" t="str">
        <f>IF(OR(AD312="",SUMPRODUCT((Barèmes!$A$6:$A$28="Surcoût d'agilité (s) — technique")*(Barèmes!$B$6:$B$28=H312)*(Barèmes!$C$6:$C$28=IF(H312="6ème","Mixte",G312)))=0),"",IF(SUMPRODUCT((Barèmes!$A$6:$A$28="Surcoût d'agilité (s) — technique")*(Barèmes!$B$6:$B$28=H312)*(Barèmes!$C$6:$C$28=IF(H312="6ème","Mixte",G312))*(Barèmes!$J$6:$J$28="+"))&gt;0,IF(AD312&lt;=SUMIFS(Barèmes!$F$6:$F$28,Barèmes!$A$6:$A$28,"Surcoût d'agilité (s) — technique",Barèmes!$B$6:$B$28,H312,Barèmes!$C$6:$C$28,IF(H312="6ème","Mixte",G312)),Barèmes!$B$2,IF(AD312&lt;=SUMIFS(Barèmes!$G$6:$G$28,Barèmes!$A$6:$A$28,"Surcoût d'agilité (s) — technique",Barèmes!$B$6:$B$28,H312,Barèmes!$C$6:$C$28,IF(H312="6ème","Mixte",G312)),Barèmes!$C$2,IF(AD312&lt;=SUMIFS(Barèmes!$H$6:$H$28,Barèmes!$A$6:$A$28,"Surcoût d'agilité (s) — technique",Barèmes!$B$6:$B$28,H312,Barèmes!$C$6:$C$28,IF(H312="6ème","Mixte",G312)),Barèmes!$D$2,IF(AD312&lt;=SUMIFS(Barèmes!$I$6:$I$28,Barèmes!$A$6:$A$28,"Surcoût d'agilité (s) — technique",Barèmes!$B$6:$B$28,H312,Barèmes!$C$6:$C$28,IF(H312="6ème","Mixte",G312)),Barèmes!$E$2,Barèmes!$F$2)))),IF(AD312&gt;=SUMIFS(Barèmes!$F$6:$F$28,Barèmes!$A$6:$A$28,"Surcoût d'agilité (s) — technique",Barèmes!$B$6:$B$28,H312,Barèmes!$C$6:$C$28,IF(H312="6ème","Mixte",G312)),Barèmes!$B$2,IF(AD312&gt;=SUMIFS(Barèmes!$G$6:$G$28,Barèmes!$A$6:$A$28,"Surcoût d'agilité (s) — technique",Barèmes!$B$6:$B$28,H312,Barèmes!$C$6:$C$28,IF(H312="6ème","Mixte",G312)),Barèmes!$C$2,IF(AD312&gt;=SUMIFS(Barèmes!$H$6:$H$28,Barèmes!$A$6:$A$28,"Surcoût d'agilité (s) — technique",Barèmes!$B$6:$B$28,H312,Barèmes!$C$6:$C$28,IF(H312="6ème","Mixte",G312)),Barèmes!$D$2,IF(AD312&gt;=SUMIFS(Barèmes!$I$6:$I$28,Barèmes!$A$6:$A$28,"Surcoût d'agilité (s) — technique",Barèmes!$B$6:$B$28,H312,Barèmes!$C$6:$C$28,IF(H312="6ème","Mixte",G312)),Barèmes!$E$2,Barèmes!$F$2))))))</f>
        <v/>
      </c>
      <c r="AH312" s="31" t="str">
        <f>IF((IF(N312="",0,1)+IF(Q312="",0,1)+IF(W312="",0,1)+IF(Z312="",0,1)+IF(AC312="",0,1))=0,"",3*IF(N312=Barèmes!$B$2,1,IF(N312=Barèmes!$C$2,2,IF(N312=Barèmes!$D$2,3,IF(N312=Barèmes!$E$2,4,IF(N312=Barèmes!$F$2,5,0)))))+3*IF(Q312=Barèmes!$B$2,1,IF(Q312=Barèmes!$C$2,2,IF(Q312=Barèmes!$D$2,3,IF(Q312=Barèmes!$E$2,4,IF(Q312=Barèmes!$F$2,5,0)))))+2*IF(W312=Barèmes!$B$2,1,IF(W312=Barèmes!$C$2,2,IF(W312=Barèmes!$D$2,3,IF(W312=Barèmes!$E$2,4,IF(W312=Barèmes!$F$2,5,0)))))+1*IF(Z312=Barèmes!$B$2,1,IF(Z312=Barèmes!$C$2,2,IF(Z312=Barèmes!$D$2,3,IF(Z312=Barèmes!$E$2,4,IF(Z312=Barèmes!$F$2,5,0)))))+1*IF(AC312=Barèmes!$B$2,1,IF(AC312=Barèmes!$C$2,2,IF(AC312=Barèmes!$D$2,3,IF(AC312=Barèmes!$E$2,4,IF(AC312=Barèmes!$F$2,5,0))))))</f>
        <v/>
      </c>
      <c r="AI312" s="31"/>
      <c r="AJ312" s="32" t="str">
        <f>IFERROR(INDEX(Croissance!$B$5:$B$604,MATCH(A312,Croissance!$A$5:$A$604,0)),"")</f>
        <v/>
      </c>
      <c r="AK312" s="32" t="str">
        <f>IFERROR(INDEX(Croissance!$C$5:$C$604,MATCH(A312,Croissance!$A$5:$A$604,0)),"")</f>
        <v/>
      </c>
      <c r="AL312" s="32" t="str">
        <f>IFERROR(INDEX(Croissance!$D$5:$D$604,MATCH(A312,Croissance!$A$5:$A$604,0)),"")</f>
        <v/>
      </c>
      <c r="AM312" s="32" t="str">
        <f>IFERROR(INDEX(Croissance!$E$5:$E$604,MATCH(A312,Croissance!$A$5:$A$604,0)),"")</f>
        <v/>
      </c>
      <c r="AO312" s="33">
        <f t="shared" si="40"/>
        <v>0</v>
      </c>
      <c r="AP312" s="33">
        <f t="shared" si="36"/>
        <v>0</v>
      </c>
      <c r="AQ312" s="33">
        <f>IF(A312="",0,IF(AND(OR('Synthèse classe'!$C$2="Tous",C312='Synthèse classe'!$C$2),OR('Synthèse classe'!$C$3="Toutes",D312='Synthèse classe'!$C$3),OR('Synthèse classe'!$C$4="Toutes",AND('Synthèse classe'!$C$4="Dernière",AP312=1),B312=IFERROR(VALUE('Synthèse classe'!$C$4),0))),1,0))</f>
        <v>0</v>
      </c>
      <c r="AR312" s="34" t="str">
        <f t="shared" si="37"/>
        <v/>
      </c>
    </row>
    <row r="313" spans="1:44" x14ac:dyDescent="0.2">
      <c r="A313" s="17" t="str">
        <f t="shared" si="33"/>
        <v/>
      </c>
      <c r="B313" s="18"/>
      <c r="C313" s="19"/>
      <c r="D313" s="19"/>
      <c r="E313" s="19"/>
      <c r="F313" s="19"/>
      <c r="G313" s="19"/>
      <c r="H313" s="17" t="str">
        <f t="shared" si="38"/>
        <v/>
      </c>
      <c r="I313" s="20"/>
      <c r="J313" s="18"/>
      <c r="K313" s="19"/>
      <c r="L313" s="21" t="str">
        <f t="shared" si="39"/>
        <v/>
      </c>
      <c r="M313" s="21" t="str">
        <f>IF(OR(J313="",SUMPRODUCT((Barèmes!$A$6:$A$28="Endurance — Luc Léger (palier)")*(Barèmes!$B$6:$B$28=H313)*(Barèmes!$C$6:$C$28=IF(H313="6ème","Mixte",G313)))=0),"",IF(SUMPRODUCT((Barèmes!$A$6:$A$28="Endurance — Luc Léger (palier)")*(Barèmes!$B$6:$B$28=H313)*(Barèmes!$C$6:$C$28=IF(H313="6ème","Mixte",G313))*(Barèmes!$J$6:$J$28="+"))&gt;0,IF(J313&lt;=SUMIFS(Barèmes!$D$6:$D$28,Barèmes!$A$6:$A$28,"Endurance — Luc Léger (palier)",Barèmes!$B$6:$B$28,H313,Barèmes!$C$6:$C$28,IF(H313="6ème","Mixte",G313)),"à besoin",IF(J313&lt;=SUMIFS(Barèmes!$E$6:$E$28,Barèmes!$A$6:$A$28,"Endurance — Luc Léger (palier)",Barèmes!$B$6:$B$28,H313,Barèmes!$C$6:$C$28,IF(H313="6ème","Mixte",G313)),"fragile","satisfaisant")),IF(J313&gt;=SUMIFS(Barèmes!$D$6:$D$28,Barèmes!$A$6:$A$28,"Endurance — Luc Léger (palier)",Barèmes!$B$6:$B$28,H313,Barèmes!$C$6:$C$28,IF(H313="6ème","Mixte",G313)),"à besoin",IF(J313&gt;=SUMIFS(Barèmes!$E$6:$E$28,Barèmes!$A$6:$A$28,"Endurance — Luc Léger (palier)",Barèmes!$B$6:$B$28,H313,Barèmes!$C$6:$C$28,IF(H313="6ème","Mixte",G313)),"fragile","satisfaisant"))))</f>
        <v/>
      </c>
      <c r="N313" s="21" t="str">
        <f>IF(OR(J313="",SUMPRODUCT((Barèmes!$A$6:$A$28="Endurance — Luc Léger (palier)")*(Barèmes!$B$6:$B$28=H313)*(Barèmes!$C$6:$C$28=IF(H313="6ème","Mixte",G313)))=0),"",IF(SUMPRODUCT((Barèmes!$A$6:$A$28="Endurance — Luc Léger (palier)")*(Barèmes!$B$6:$B$28=H313)*(Barèmes!$C$6:$C$28=IF(H313="6ème","Mixte",G313))*(Barèmes!$J$6:$J$28="+"))&gt;0,IF(J313&lt;=SUMIFS(Barèmes!$F$6:$F$28,Barèmes!$A$6:$A$28,"Endurance — Luc Léger (palier)",Barèmes!$B$6:$B$28,H313,Barèmes!$C$6:$C$28,IF(H313="6ème","Mixte",G313)),Barèmes!$B$2,IF(J313&lt;=SUMIFS(Barèmes!$G$6:$G$28,Barèmes!$A$6:$A$28,"Endurance — Luc Léger (palier)",Barèmes!$B$6:$B$28,H313,Barèmes!$C$6:$C$28,IF(H313="6ème","Mixte",G313)),Barèmes!$C$2,IF(J313&lt;=SUMIFS(Barèmes!$H$6:$H$28,Barèmes!$A$6:$A$28,"Endurance — Luc Léger (palier)",Barèmes!$B$6:$B$28,H313,Barèmes!$C$6:$C$28,IF(H313="6ème","Mixte",G313)),Barèmes!$D$2,IF(J313&lt;=SUMIFS(Barèmes!$I$6:$I$28,Barèmes!$A$6:$A$28,"Endurance — Luc Léger (palier)",Barèmes!$B$6:$B$28,H313,Barèmes!$C$6:$C$28,IF(H313="6ème","Mixte",G313)),Barèmes!$E$2,Barèmes!$F$2)))),IF(J313&gt;=SUMIFS(Barèmes!$F$6:$F$28,Barèmes!$A$6:$A$28,"Endurance — Luc Léger (palier)",Barèmes!$B$6:$B$28,H313,Barèmes!$C$6:$C$28,IF(H313="6ème","Mixte",G313)),Barèmes!$B$2,IF(J313&gt;=SUMIFS(Barèmes!$G$6:$G$28,Barèmes!$A$6:$A$28,"Endurance — Luc Léger (palier)",Barèmes!$B$6:$B$28,H313,Barèmes!$C$6:$C$28,IF(H313="6ème","Mixte",G313)),Barèmes!$C$2,IF(J313&gt;=SUMIFS(Barèmes!$H$6:$H$28,Barèmes!$A$6:$A$28,"Endurance — Luc Léger (palier)",Barèmes!$B$6:$B$28,H313,Barèmes!$C$6:$C$28,IF(H313="6ème","Mixte",G313)),Barèmes!$D$2,IF(J313&gt;=SUMIFS(Barèmes!$I$6:$I$28,Barèmes!$A$6:$A$28,"Endurance — Luc Léger (palier)",Barèmes!$B$6:$B$28,H313,Barèmes!$C$6:$C$28,IF(H313="6ème","Mixte",G313)),Barèmes!$E$2,Barèmes!$F$2))))))</f>
        <v/>
      </c>
      <c r="O313" s="22"/>
      <c r="P313" s="23" t="str">
        <f>IF(OR(O313="",SUMPRODUCT((Barèmes!$A$6:$A$28="Force bas du corps — Saut en longueur (m)")*(Barèmes!$B$6:$B$28=H313)*(Barèmes!$C$6:$C$28=IF(H313="6ème","Mixte",G313)))=0),"",IF(SUMPRODUCT((Barèmes!$A$6:$A$28="Force bas du corps — Saut en longueur (m)")*(Barèmes!$B$6:$B$28=H313)*(Barèmes!$C$6:$C$28=IF(H313="6ème","Mixte",G313))*(Barèmes!$J$6:$J$28="+"))&gt;0,IF(O313&lt;=SUMIFS(Barèmes!$D$6:$D$28,Barèmes!$A$6:$A$28,"Force bas du corps — Saut en longueur (m)",Barèmes!$B$6:$B$28,H313,Barèmes!$C$6:$C$28,IF(H313="6ème","Mixte",G313)),"à besoin",IF(O313&lt;=SUMIFS(Barèmes!$E$6:$E$28,Barèmes!$A$6:$A$28,"Force bas du corps — Saut en longueur (m)",Barèmes!$B$6:$B$28,H313,Barèmes!$C$6:$C$28,IF(H313="6ème","Mixte",G313)),"fragile","satisfaisant")),IF(O313&gt;=SUMIFS(Barèmes!$D$6:$D$28,Barèmes!$A$6:$A$28,"Force bas du corps — Saut en longueur (m)",Barèmes!$B$6:$B$28,H313,Barèmes!$C$6:$C$28,IF(H313="6ème","Mixte",G313)),"à besoin",IF(O313&gt;=SUMIFS(Barèmes!$E$6:$E$28,Barèmes!$A$6:$A$28,"Force bas du corps — Saut en longueur (m)",Barèmes!$B$6:$B$28,H313,Barèmes!$C$6:$C$28,IF(H313="6ème","Mixte",G313)),"fragile","satisfaisant"))))</f>
        <v/>
      </c>
      <c r="Q313" s="23" t="str">
        <f>IF(OR(O313="",SUMPRODUCT((Barèmes!$A$6:$A$28="Force bas du corps — Saut en longueur (m)")*(Barèmes!$B$6:$B$28=H313)*(Barèmes!$C$6:$C$28=IF(H313="6ème","Mixte",G313)))=0),"",IF(SUMPRODUCT((Barèmes!$A$6:$A$28="Force bas du corps — Saut en longueur (m)")*(Barèmes!$B$6:$B$28=H313)*(Barèmes!$C$6:$C$28=IF(H313="6ème","Mixte",G313))*(Barèmes!$J$6:$J$28="+"))&gt;0,IF(O313&lt;=SUMIFS(Barèmes!$F$6:$F$28,Barèmes!$A$6:$A$28,"Force bas du corps — Saut en longueur (m)",Barèmes!$B$6:$B$28,H313,Barèmes!$C$6:$C$28,IF(H313="6ème","Mixte",G313)),Barèmes!$B$2,IF(O313&lt;=SUMIFS(Barèmes!$G$6:$G$28,Barèmes!$A$6:$A$28,"Force bas du corps — Saut en longueur (m)",Barèmes!$B$6:$B$28,H313,Barèmes!$C$6:$C$28,IF(H313="6ème","Mixte",G313)),Barèmes!$C$2,IF(O313&lt;=SUMIFS(Barèmes!$H$6:$H$28,Barèmes!$A$6:$A$28,"Force bas du corps — Saut en longueur (m)",Barèmes!$B$6:$B$28,H313,Barèmes!$C$6:$C$28,IF(H313="6ème","Mixte",G313)),Barèmes!$D$2,IF(O313&lt;=SUMIFS(Barèmes!$I$6:$I$28,Barèmes!$A$6:$A$28,"Force bas du corps — Saut en longueur (m)",Barèmes!$B$6:$B$28,H313,Barèmes!$C$6:$C$28,IF(H313="6ème","Mixte",G313)),Barèmes!$E$2,Barèmes!$F$2)))),IF(O313&gt;=SUMIFS(Barèmes!$F$6:$F$28,Barèmes!$A$6:$A$28,"Force bas du corps — Saut en longueur (m)",Barèmes!$B$6:$B$28,H313,Barèmes!$C$6:$C$28,IF(H313="6ème","Mixte",G313)),Barèmes!$B$2,IF(O313&gt;=SUMIFS(Barèmes!$G$6:$G$28,Barèmes!$A$6:$A$28,"Force bas du corps — Saut en longueur (m)",Barèmes!$B$6:$B$28,H313,Barèmes!$C$6:$C$28,IF(H313="6ème","Mixte",G313)),Barèmes!$C$2,IF(O313&gt;=SUMIFS(Barèmes!$H$6:$H$28,Barèmes!$A$6:$A$28,"Force bas du corps — Saut en longueur (m)",Barèmes!$B$6:$B$28,H313,Barèmes!$C$6:$C$28,IF(H313="6ème","Mixte",G313)),Barèmes!$D$2,IF(O313&gt;=SUMIFS(Barèmes!$I$6:$I$28,Barèmes!$A$6:$A$28,"Force bas du corps — Saut en longueur (m)",Barèmes!$B$6:$B$28,H313,Barèmes!$C$6:$C$28,IF(H313="6ème","Mixte",G313)),Barèmes!$E$2,Barèmes!$F$2))))))</f>
        <v/>
      </c>
      <c r="R313" s="22"/>
      <c r="S313" s="24" t="str">
        <f>IF(OR(R313="",SUMPRODUCT((Barèmes!$A$6:$A$28="Vitesse — 30 m (s)")*(Barèmes!$B$6:$B$28=H313)*(Barèmes!$C$6:$C$28=IF(H313="6ème","Mixte",G313)))=0),"",IF(SUMPRODUCT((Barèmes!$A$6:$A$28="Vitesse — 30 m (s)")*(Barèmes!$B$6:$B$28=H313)*(Barèmes!$C$6:$C$28=IF(H313="6ème","Mixte",G313))*(Barèmes!$J$6:$J$28="+"))&gt;0,IF(R313&lt;=SUMIFS(Barèmes!$D$6:$D$28,Barèmes!$A$6:$A$28,"Vitesse — 30 m (s)",Barèmes!$B$6:$B$28,H313,Barèmes!$C$6:$C$28,IF(H313="6ème","Mixte",G313)),"à besoin",IF(R313&lt;=SUMIFS(Barèmes!$E$6:$E$28,Barèmes!$A$6:$A$28,"Vitesse — 30 m (s)",Barèmes!$B$6:$B$28,H313,Barèmes!$C$6:$C$28,IF(H313="6ème","Mixte",G313)),"fragile","satisfaisant")),IF(R313&gt;=SUMIFS(Barèmes!$D$6:$D$28,Barèmes!$A$6:$A$28,"Vitesse — 30 m (s)",Barèmes!$B$6:$B$28,H313,Barèmes!$C$6:$C$28,IF(H313="6ème","Mixte",G313)),"à besoin",IF(R313&gt;=SUMIFS(Barèmes!$E$6:$E$28,Barèmes!$A$6:$A$28,"Vitesse — 30 m (s)",Barèmes!$B$6:$B$28,H313,Barèmes!$C$6:$C$28,IF(H313="6ème","Mixte",G313)),"fragile","satisfaisant"))))</f>
        <v/>
      </c>
      <c r="T313" s="24" t="str">
        <f>IF(OR(R313="",SUMPRODUCT((Barèmes!$A$6:$A$28="Vitesse — 30 m (s)")*(Barèmes!$B$6:$B$28=H313)*(Barèmes!$C$6:$C$28=IF(H313="6ème","Mixte",G313)))=0),"",IF(SUMPRODUCT((Barèmes!$A$6:$A$28="Vitesse — 30 m (s)")*(Barèmes!$B$6:$B$28=H313)*(Barèmes!$C$6:$C$28=IF(H313="6ème","Mixte",G313))*(Barèmes!$J$6:$J$28="+"))&gt;0,IF(R313&lt;=SUMIFS(Barèmes!$F$6:$F$28,Barèmes!$A$6:$A$28,"Vitesse — 30 m (s)",Barèmes!$B$6:$B$28,H313,Barèmes!$C$6:$C$28,IF(H313="6ème","Mixte",G313)),Barèmes!$B$2,IF(R313&lt;=SUMIFS(Barèmes!$G$6:$G$28,Barèmes!$A$6:$A$28,"Vitesse — 30 m (s)",Barèmes!$B$6:$B$28,H313,Barèmes!$C$6:$C$28,IF(H313="6ème","Mixte",G313)),Barèmes!$C$2,IF(R313&lt;=SUMIFS(Barèmes!$H$6:$H$28,Barèmes!$A$6:$A$28,"Vitesse — 30 m (s)",Barèmes!$B$6:$B$28,H313,Barèmes!$C$6:$C$28,IF(H313="6ème","Mixte",G313)),Barèmes!$D$2,IF(R313&lt;=SUMIFS(Barèmes!$I$6:$I$28,Barèmes!$A$6:$A$28,"Vitesse — 30 m (s)",Barèmes!$B$6:$B$28,H313,Barèmes!$C$6:$C$28,IF(H313="6ème","Mixte",G313)),Barèmes!$E$2,Barèmes!$F$2)))),IF(R313&gt;=SUMIFS(Barèmes!$F$6:$F$28,Barèmes!$A$6:$A$28,"Vitesse — 30 m (s)",Barèmes!$B$6:$B$28,H313,Barèmes!$C$6:$C$28,IF(H313="6ème","Mixte",G313)),Barèmes!$B$2,IF(R313&gt;=SUMIFS(Barèmes!$G$6:$G$28,Barèmes!$A$6:$A$28,"Vitesse — 30 m (s)",Barèmes!$B$6:$B$28,H313,Barèmes!$C$6:$C$28,IF(H313="6ème","Mixte",G313)),Barèmes!$C$2,IF(R313&gt;=SUMIFS(Barèmes!$H$6:$H$28,Barèmes!$A$6:$A$28,"Vitesse — 30 m (s)",Barèmes!$B$6:$B$28,H313,Barèmes!$C$6:$C$28,IF(H313="6ème","Mixte",G313)),Barèmes!$D$2,IF(R313&gt;=SUMIFS(Barèmes!$I$6:$I$28,Barèmes!$A$6:$A$28,"Vitesse — 30 m (s)",Barèmes!$B$6:$B$28,H313,Barèmes!$C$6:$C$28,IF(H313="6ème","Mixte",G313)),Barèmes!$E$2,Barèmes!$F$2))))))</f>
        <v/>
      </c>
      <c r="U313" s="22"/>
      <c r="V313" s="25" t="str">
        <f>IF(OR(U313="",SUMPRODUCT((Barèmes!$A$6:$A$28="Vitesse — 50 m (s)")*(Barèmes!$B$6:$B$28=H313)*(Barèmes!$C$6:$C$28=IF(H313="6ème","Mixte",G313)))=0),"",IF(SUMPRODUCT((Barèmes!$A$6:$A$28="Vitesse — 50 m (s)")*(Barèmes!$B$6:$B$28=H313)*(Barèmes!$C$6:$C$28=IF(H313="6ème","Mixte",G313))*(Barèmes!$J$6:$J$28="+"))&gt;0,IF(U313&lt;=SUMIFS(Barèmes!$D$6:$D$28,Barèmes!$A$6:$A$28,"Vitesse — 50 m (s)",Barèmes!$B$6:$B$28,H313,Barèmes!$C$6:$C$28,IF(H313="6ème","Mixte",G313)),"à besoin",IF(U313&lt;=SUMIFS(Barèmes!$E$6:$E$28,Barèmes!$A$6:$A$28,"Vitesse — 50 m (s)",Barèmes!$B$6:$B$28,H313,Barèmes!$C$6:$C$28,IF(H313="6ème","Mixte",G313)),"fragile","satisfaisant")),IF(U313&gt;=SUMIFS(Barèmes!$D$6:$D$28,Barèmes!$A$6:$A$28,"Vitesse — 50 m (s)",Barèmes!$B$6:$B$28,H313,Barèmes!$C$6:$C$28,IF(H313="6ème","Mixte",G313)),"à besoin",IF(U313&gt;=SUMIFS(Barèmes!$E$6:$E$28,Barèmes!$A$6:$A$28,"Vitesse — 50 m (s)",Barèmes!$B$6:$B$28,H313,Barèmes!$C$6:$C$28,IF(H313="6ème","Mixte",G313)),"fragile","satisfaisant"))))</f>
        <v/>
      </c>
      <c r="W313" s="25" t="str">
        <f>IF(OR(U313="",SUMPRODUCT((Barèmes!$A$6:$A$28="Vitesse — 50 m (s)")*(Barèmes!$B$6:$B$28=H313)*(Barèmes!$C$6:$C$28=IF(H313="6ème","Mixte",G313)))=0),"",IF(SUMPRODUCT((Barèmes!$A$6:$A$28="Vitesse — 50 m (s)")*(Barèmes!$B$6:$B$28=H313)*(Barèmes!$C$6:$C$28=IF(H313="6ème","Mixte",G313))*(Barèmes!$J$6:$J$28="+"))&gt;0,IF(U313&lt;=SUMIFS(Barèmes!$F$6:$F$28,Barèmes!$A$6:$A$28,"Vitesse — 50 m (s)",Barèmes!$B$6:$B$28,H313,Barèmes!$C$6:$C$28,IF(H313="6ème","Mixte",G313)),Barèmes!$B$2,IF(U313&lt;=SUMIFS(Barèmes!$G$6:$G$28,Barèmes!$A$6:$A$28,"Vitesse — 50 m (s)",Barèmes!$B$6:$B$28,H313,Barèmes!$C$6:$C$28,IF(H313="6ème","Mixte",G313)),Barèmes!$C$2,IF(U313&lt;=SUMIFS(Barèmes!$H$6:$H$28,Barèmes!$A$6:$A$28,"Vitesse — 50 m (s)",Barèmes!$B$6:$B$28,H313,Barèmes!$C$6:$C$28,IF(H313="6ème","Mixte",G313)),Barèmes!$D$2,IF(U313&lt;=SUMIFS(Barèmes!$I$6:$I$28,Barèmes!$A$6:$A$28,"Vitesse — 50 m (s)",Barèmes!$B$6:$B$28,H313,Barèmes!$C$6:$C$28,IF(H313="6ème","Mixte",G313)),Barèmes!$E$2,Barèmes!$F$2)))),IF(U313&gt;=SUMIFS(Barèmes!$F$6:$F$28,Barèmes!$A$6:$A$28,"Vitesse — 50 m (s)",Barèmes!$B$6:$B$28,H313,Barèmes!$C$6:$C$28,IF(H313="6ème","Mixte",G313)),Barèmes!$B$2,IF(U313&gt;=SUMIFS(Barèmes!$G$6:$G$28,Barèmes!$A$6:$A$28,"Vitesse — 50 m (s)",Barèmes!$B$6:$B$28,H313,Barèmes!$C$6:$C$28,IF(H313="6ème","Mixte",G313)),Barèmes!$C$2,IF(U313&gt;=SUMIFS(Barèmes!$H$6:$H$28,Barèmes!$A$6:$A$28,"Vitesse — 50 m (s)",Barèmes!$B$6:$B$28,H313,Barèmes!$C$6:$C$28,IF(H313="6ème","Mixte",G313)),Barèmes!$D$2,IF(U313&gt;=SUMIFS(Barèmes!$I$6:$I$28,Barèmes!$A$6:$A$28,"Vitesse — 50 m (s)",Barèmes!$B$6:$B$28,H313,Barèmes!$C$6:$C$28,IF(H313="6ème","Mixte",G313)),Barèmes!$E$2,Barèmes!$F$2))))))</f>
        <v/>
      </c>
      <c r="X313" s="18"/>
      <c r="Y313" s="26" t="str" cm="1">
        <f t="array" ref="Y313">IF(OR(X313="",SUMPRODUCT((Barèmes!$A$6:$A$28="Souplesse (score 1-5)")*(Barèmes!$B$6:$B$28=H313)*(Barèmes!$C$6:$C$28=IF(H313="6ème","Mixte",G313)))=0),"",IF(SUMPRODUCT((Barèmes!$A$6:$A$28="Souplesse (score 1-5)")*(Barèmes!$B$6:$B$28=H313)*(Barèmes!$C$6:$C$28=IF(H313="6ème","Mixte",G313))*(Barèmes!$J$6:$J$28="+"))&gt;0,IF(X313&lt;=SUMIFS(Barèmes!$D$6:$D$28,Barèmes!$A$6:$A$28,"Souplesse (score 1-5)",Barèmes!$B$6:$B$28,H313,Barèmes!$C$6:$C$28,IF(H313="6ème","Mixte",G313)),"à besoin",IF(X313&lt;=SUMIFS(Barèmes!$E$6:$E$28,Barèmes!$A$6:$A$28,"Souplesse (score 1-5)",Barèmes!$B$6:$B$28,H313,Barèmes!$C$6:$C$28,IF(H313="6ème","Mixte",G313)),"fragile","satisfaisant")),IF(X313&gt;=SUMIFS(Barèmes!$D$6:$D$28,Barèmes!$A$6:$A$28,"Souplesse (score 1-5)",Barèmes!$B$6:$B$28,H313,Barèmes!$C$6:$C$28,IF(H313="6ème","Mixte",G313)),"à besoin",IF(X313&gt;=SUMIFS(Barèmes!$E$6:$E$28,Barèmes!$A$6:$A$28,"Souplesse (score 1-5)",Barèmes!$B$6:$B$28,H313,Barèmes!$C$6:$C$28,IF(H313="6ème","Mixte",G313)),"fragile","satisfaisant"))))</f>
        <v/>
      </c>
      <c r="Z313" s="26" t="str" cm="1">
        <f t="array" ref="Z313">IF(OR(X313="",SUMPRODUCT((Barèmes!$A$6:$A$28="Souplesse (score 1-5)")*(Barèmes!$B$6:$B$28=H313)*(Barèmes!$C$6:$C$28=IF(H313="6ème","Mixte",G313)))=0),"",IF(SUMPRODUCT((Barèmes!$A$6:$A$28="Souplesse (score 1-5)")*(Barèmes!$B$6:$B$28=H313)*(Barèmes!$C$6:$C$28=IF(H313="6ème","Mixte",G313))*(Barèmes!$J$6:$J$28="+"))&gt;0,IF(X313&lt;=SUMIFS(Barèmes!$F$6:$F$28,Barèmes!$A$6:$A$28,"Souplesse (score 1-5)",Barèmes!$B$6:$B$28,H313,Barèmes!$C$6:$C$28,IF(H313="6ème","Mixte",G313)),Barèmes!$B$2,IF(X313&lt;=SUMIFS(Barèmes!$G$6:$G$28,Barèmes!$A$6:$A$28,"Souplesse (score 1-5)",Barèmes!$B$6:$B$28,H313,Barèmes!$C$6:$C$28,IF(H313="6ème","Mixte",G313)),Barèmes!$C$2,IF(X313&lt;=SUMIFS(Barèmes!$H$6:$H$28,Barèmes!$A$6:$A$28,"Souplesse (score 1-5)",Barèmes!$B$6:$B$28,H313,Barèmes!$C$6:$C$28,IF(H313="6ème","Mixte",G313)),Barèmes!$D$2,IF(X313&lt;=SUMIFS(Barèmes!$I$6:$I$28,Barèmes!$A$6:$A$28,"Souplesse (score 1-5)",Barèmes!$B$6:$B$28,H313,Barèmes!$C$6:$C$28,IF(H313="6ème","Mixte",G313)),Barèmes!$E$2,Barèmes!$F$2)))),IF(X313&gt;=SUMIFS(Barèmes!$F$6:$F$28,Barèmes!$A$6:$A$28,"Souplesse (score 1-5)",Barèmes!$B$6:$B$28,H313,Barèmes!$C$6:$C$28,IF(H313="6ème","Mixte",G313)),Barèmes!$B$2,IF(X313&gt;=SUMIFS(Barèmes!$G$6:$G$28,Barèmes!$A$6:$A$28,"Souplesse (score 1-5)",Barèmes!$B$6:$B$28,H313,Barèmes!$C$6:$C$28,IF(H313="6ème","Mixte",G313)),Barèmes!$C$2,IF(X313&gt;=SUMIFS(Barèmes!$H$6:$H$28,Barèmes!$A$6:$A$28,"Souplesse (score 1-5)",Barèmes!$B$6:$B$28,H313,Barèmes!$C$6:$C$28,IF(H313="6ème","Mixte",G313)),Barèmes!$D$2,IF(X313&gt;=SUMIFS(Barèmes!$I$6:$I$28,Barèmes!$A$6:$A$28,"Souplesse (score 1-5)",Barèmes!$B$6:$B$28,H313,Barèmes!$C$6:$C$28,IF(H313="6ème","Mixte",G313)),Barèmes!$E$2,Barèmes!$F$2))))))</f>
        <v/>
      </c>
      <c r="AA313" s="22"/>
      <c r="AB313" s="27" t="str">
        <f>IF(OR(AA313="",SUMPRODUCT((Barèmes!$A$6:$A$28="Agilité — T-test 974 (s)")*(Barèmes!$B$6:$B$28=H313)*(Barèmes!$C$6:$C$28=IF(H313="6ème","Mixte",G313)))=0),"",IF(SUMPRODUCT((Barèmes!$A$6:$A$28="Agilité — T-test 974 (s)")*(Barèmes!$B$6:$B$28=H313)*(Barèmes!$C$6:$C$28=IF(H313="6ème","Mixte",G313))*(Barèmes!$J$6:$J$28="+"))&gt;0,IF(AA313&lt;=SUMIFS(Barèmes!$D$6:$D$28,Barèmes!$A$6:$A$28,"Agilité — T-test 974 (s)",Barèmes!$B$6:$B$28,H313,Barèmes!$C$6:$C$28,IF(H313="6ème","Mixte",G313)),"à besoin",IF(AA313&lt;=SUMIFS(Barèmes!$E$6:$E$28,Barèmes!$A$6:$A$28,"Agilité — T-test 974 (s)",Barèmes!$B$6:$B$28,H313,Barèmes!$C$6:$C$28,IF(H313="6ème","Mixte",G313)),"fragile","satisfaisant")),IF(AA313&gt;=SUMIFS(Barèmes!$D$6:$D$28,Barèmes!$A$6:$A$28,"Agilité — T-test 974 (s)",Barèmes!$B$6:$B$28,H313,Barèmes!$C$6:$C$28,IF(H313="6ème","Mixte",G313)),"à besoin",IF(AA313&gt;=SUMIFS(Barèmes!$E$6:$E$28,Barèmes!$A$6:$A$28,"Agilité — T-test 974 (s)",Barèmes!$B$6:$B$28,H313,Barèmes!$C$6:$C$28,IF(H313="6ème","Mixte",G313)),"fragile","satisfaisant"))))</f>
        <v/>
      </c>
      <c r="AC313" s="27" t="str">
        <f>IF(OR(AA313="",SUMPRODUCT((Barèmes!$A$6:$A$28="Agilité — T-test 974 (s)")*(Barèmes!$B$6:$B$28=H313)*(Barèmes!$C$6:$C$28=IF(H313="6ème","Mixte",G313)))=0),"",IF(SUMPRODUCT((Barèmes!$A$6:$A$28="Agilité — T-test 974 (s)")*(Barèmes!$B$6:$B$28=H313)*(Barèmes!$C$6:$C$28=IF(H313="6ème","Mixte",G313))*(Barèmes!$J$6:$J$28="+"))&gt;0,IF(AA313&lt;=SUMIFS(Barèmes!$F$6:$F$28,Barèmes!$A$6:$A$28,"Agilité — T-test 974 (s)",Barèmes!$B$6:$B$28,H313,Barèmes!$C$6:$C$28,IF(H313="6ème","Mixte",G313)),Barèmes!$B$2,IF(AA313&lt;=SUMIFS(Barèmes!$G$6:$G$28,Barèmes!$A$6:$A$28,"Agilité — T-test 974 (s)",Barèmes!$B$6:$B$28,H313,Barèmes!$C$6:$C$28,IF(H313="6ème","Mixte",G313)),Barèmes!$C$2,IF(AA313&lt;=SUMIFS(Barèmes!$H$6:$H$28,Barèmes!$A$6:$A$28,"Agilité — T-test 974 (s)",Barèmes!$B$6:$B$28,H313,Barèmes!$C$6:$C$28,IF(H313="6ème","Mixte",G313)),Barèmes!$D$2,IF(AA313&lt;=SUMIFS(Barèmes!$I$6:$I$28,Barèmes!$A$6:$A$28,"Agilité — T-test 974 (s)",Barèmes!$B$6:$B$28,H313,Barèmes!$C$6:$C$28,IF(H313="6ème","Mixte",G313)),Barèmes!$E$2,Barèmes!$F$2)))),IF(AA313&gt;=SUMIFS(Barèmes!$F$6:$F$28,Barèmes!$A$6:$A$28,"Agilité — T-test 974 (s)",Barèmes!$B$6:$B$28,H313,Barèmes!$C$6:$C$28,IF(H313="6ème","Mixte",G313)),Barèmes!$B$2,IF(AA313&gt;=SUMIFS(Barèmes!$G$6:$G$28,Barèmes!$A$6:$A$28,"Agilité — T-test 974 (s)",Barèmes!$B$6:$B$28,H313,Barèmes!$C$6:$C$28,IF(H313="6ème","Mixte",G313)),Barèmes!$C$2,IF(AA313&gt;=SUMIFS(Barèmes!$H$6:$H$28,Barèmes!$A$6:$A$28,"Agilité — T-test 974 (s)",Barèmes!$B$6:$B$28,H313,Barèmes!$C$6:$C$28,IF(H313="6ème","Mixte",G313)),Barèmes!$D$2,IF(AA313&gt;=SUMIFS(Barèmes!$I$6:$I$28,Barèmes!$A$6:$A$28,"Agilité — T-test 974 (s)",Barèmes!$B$6:$B$28,H313,Barèmes!$C$6:$C$28,IF(H313="6ème","Mixte",G313)),Barèmes!$E$2,Barèmes!$F$2))))))</f>
        <v/>
      </c>
      <c r="AD313" s="28" t="str">
        <f t="shared" si="34"/>
        <v/>
      </c>
      <c r="AE313" s="29" t="str">
        <f t="shared" si="35"/>
        <v/>
      </c>
      <c r="AF313" s="30" t="str">
        <f>IF(OR(AD313="",SUMPRODUCT((Barèmes!$A$6:$A$28="Surcoût d'agilité (s) — technique")*(Barèmes!$B$6:$B$28=H313)*(Barèmes!$C$6:$C$28=IF(H313="6ème","Mixte",G313)))=0),"",IF(SUMPRODUCT((Barèmes!$A$6:$A$28="Surcoût d'agilité (s) — technique")*(Barèmes!$B$6:$B$28=H313)*(Barèmes!$C$6:$C$28=IF(H313="6ème","Mixte",G313))*(Barèmes!$J$6:$J$28="+"))&gt;0,IF(AD313&lt;=SUMIFS(Barèmes!$D$6:$D$28,Barèmes!$A$6:$A$28,"Surcoût d'agilité (s) — technique",Barèmes!$B$6:$B$28,H313,Barèmes!$C$6:$C$28,IF(H313="6ème","Mixte",G313)),"à besoin",IF(AD313&lt;=SUMIFS(Barèmes!$E$6:$E$28,Barèmes!$A$6:$A$28,"Surcoût d'agilité (s) — technique",Barèmes!$B$6:$B$28,H313,Barèmes!$C$6:$C$28,IF(H313="6ème","Mixte",G313)),"fragile","satisfaisant")),IF(AD313&gt;=SUMIFS(Barèmes!$D$6:$D$28,Barèmes!$A$6:$A$28,"Surcoût d'agilité (s) — technique",Barèmes!$B$6:$B$28,H313,Barèmes!$C$6:$C$28,IF(H313="6ème","Mixte",G313)),"à besoin",IF(AD313&gt;=SUMIFS(Barèmes!$E$6:$E$28,Barèmes!$A$6:$A$28,"Surcoût d'agilité (s) — technique",Barèmes!$B$6:$B$28,H313,Barèmes!$C$6:$C$28,IF(H313="6ème","Mixte",G313)),"fragile","satisfaisant"))))</f>
        <v/>
      </c>
      <c r="AG313" s="30" t="str">
        <f>IF(OR(AD313="",SUMPRODUCT((Barèmes!$A$6:$A$28="Surcoût d'agilité (s) — technique")*(Barèmes!$B$6:$B$28=H313)*(Barèmes!$C$6:$C$28=IF(H313="6ème","Mixte",G313)))=0),"",IF(SUMPRODUCT((Barèmes!$A$6:$A$28="Surcoût d'agilité (s) — technique")*(Barèmes!$B$6:$B$28=H313)*(Barèmes!$C$6:$C$28=IF(H313="6ème","Mixte",G313))*(Barèmes!$J$6:$J$28="+"))&gt;0,IF(AD313&lt;=SUMIFS(Barèmes!$F$6:$F$28,Barèmes!$A$6:$A$28,"Surcoût d'agilité (s) — technique",Barèmes!$B$6:$B$28,H313,Barèmes!$C$6:$C$28,IF(H313="6ème","Mixte",G313)),Barèmes!$B$2,IF(AD313&lt;=SUMIFS(Barèmes!$G$6:$G$28,Barèmes!$A$6:$A$28,"Surcoût d'agilité (s) — technique",Barèmes!$B$6:$B$28,H313,Barèmes!$C$6:$C$28,IF(H313="6ème","Mixte",G313)),Barèmes!$C$2,IF(AD313&lt;=SUMIFS(Barèmes!$H$6:$H$28,Barèmes!$A$6:$A$28,"Surcoût d'agilité (s) — technique",Barèmes!$B$6:$B$28,H313,Barèmes!$C$6:$C$28,IF(H313="6ème","Mixte",G313)),Barèmes!$D$2,IF(AD313&lt;=SUMIFS(Barèmes!$I$6:$I$28,Barèmes!$A$6:$A$28,"Surcoût d'agilité (s) — technique",Barèmes!$B$6:$B$28,H313,Barèmes!$C$6:$C$28,IF(H313="6ème","Mixte",G313)),Barèmes!$E$2,Barèmes!$F$2)))),IF(AD313&gt;=SUMIFS(Barèmes!$F$6:$F$28,Barèmes!$A$6:$A$28,"Surcoût d'agilité (s) — technique",Barèmes!$B$6:$B$28,H313,Barèmes!$C$6:$C$28,IF(H313="6ème","Mixte",G313)),Barèmes!$B$2,IF(AD313&gt;=SUMIFS(Barèmes!$G$6:$G$28,Barèmes!$A$6:$A$28,"Surcoût d'agilité (s) — technique",Barèmes!$B$6:$B$28,H313,Barèmes!$C$6:$C$28,IF(H313="6ème","Mixte",G313)),Barèmes!$C$2,IF(AD313&gt;=SUMIFS(Barèmes!$H$6:$H$28,Barèmes!$A$6:$A$28,"Surcoût d'agilité (s) — technique",Barèmes!$B$6:$B$28,H313,Barèmes!$C$6:$C$28,IF(H313="6ème","Mixte",G313)),Barèmes!$D$2,IF(AD313&gt;=SUMIFS(Barèmes!$I$6:$I$28,Barèmes!$A$6:$A$28,"Surcoût d'agilité (s) — technique",Barèmes!$B$6:$B$28,H313,Barèmes!$C$6:$C$28,IF(H313="6ème","Mixte",G313)),Barèmes!$E$2,Barèmes!$F$2))))))</f>
        <v/>
      </c>
      <c r="AH313" s="31" t="str">
        <f>IF((IF(N313="",0,1)+IF(Q313="",0,1)+IF(W313="",0,1)+IF(Z313="",0,1)+IF(AC313="",0,1))=0,"",3*IF(N313=Barèmes!$B$2,1,IF(N313=Barèmes!$C$2,2,IF(N313=Barèmes!$D$2,3,IF(N313=Barèmes!$E$2,4,IF(N313=Barèmes!$F$2,5,0)))))+3*IF(Q313=Barèmes!$B$2,1,IF(Q313=Barèmes!$C$2,2,IF(Q313=Barèmes!$D$2,3,IF(Q313=Barèmes!$E$2,4,IF(Q313=Barèmes!$F$2,5,0)))))+2*IF(W313=Barèmes!$B$2,1,IF(W313=Barèmes!$C$2,2,IF(W313=Barèmes!$D$2,3,IF(W313=Barèmes!$E$2,4,IF(W313=Barèmes!$F$2,5,0)))))+1*IF(Z313=Barèmes!$B$2,1,IF(Z313=Barèmes!$C$2,2,IF(Z313=Barèmes!$D$2,3,IF(Z313=Barèmes!$E$2,4,IF(Z313=Barèmes!$F$2,5,0)))))+1*IF(AC313=Barèmes!$B$2,1,IF(AC313=Barèmes!$C$2,2,IF(AC313=Barèmes!$D$2,3,IF(AC313=Barèmes!$E$2,4,IF(AC313=Barèmes!$F$2,5,0))))))</f>
        <v/>
      </c>
      <c r="AI313" s="31"/>
      <c r="AJ313" s="32" t="str">
        <f>IFERROR(INDEX(Croissance!$B$5:$B$604,MATCH(A313,Croissance!$A$5:$A$604,0)),"")</f>
        <v/>
      </c>
      <c r="AK313" s="32" t="str">
        <f>IFERROR(INDEX(Croissance!$C$5:$C$604,MATCH(A313,Croissance!$A$5:$A$604,0)),"")</f>
        <v/>
      </c>
      <c r="AL313" s="32" t="str">
        <f>IFERROR(INDEX(Croissance!$D$5:$D$604,MATCH(A313,Croissance!$A$5:$A$604,0)),"")</f>
        <v/>
      </c>
      <c r="AM313" s="32" t="str">
        <f>IFERROR(INDEX(Croissance!$E$5:$E$604,MATCH(A313,Croissance!$A$5:$A$604,0)),"")</f>
        <v/>
      </c>
      <c r="AO313" s="33">
        <f t="shared" si="40"/>
        <v>0</v>
      </c>
      <c r="AP313" s="33">
        <f t="shared" si="36"/>
        <v>0</v>
      </c>
      <c r="AQ313" s="33">
        <f>IF(A313="",0,IF(AND(OR('Synthèse classe'!$C$2="Tous",C313='Synthèse classe'!$C$2),OR('Synthèse classe'!$C$3="Toutes",D313='Synthèse classe'!$C$3),OR('Synthèse classe'!$C$4="Toutes",AND('Synthèse classe'!$C$4="Dernière",AP313=1),B313=IFERROR(VALUE('Synthèse classe'!$C$4),0))),1,0))</f>
        <v>0</v>
      </c>
      <c r="AR313" s="34" t="str">
        <f t="shared" si="37"/>
        <v/>
      </c>
    </row>
    <row r="314" spans="1:44" x14ac:dyDescent="0.2">
      <c r="A314" s="17" t="str">
        <f t="shared" si="33"/>
        <v/>
      </c>
      <c r="B314" s="18"/>
      <c r="C314" s="19"/>
      <c r="D314" s="19"/>
      <c r="E314" s="19"/>
      <c r="F314" s="19"/>
      <c r="G314" s="19"/>
      <c r="H314" s="17" t="str">
        <f t="shared" si="38"/>
        <v/>
      </c>
      <c r="I314" s="20"/>
      <c r="J314" s="18"/>
      <c r="K314" s="19"/>
      <c r="L314" s="21" t="str">
        <f t="shared" si="39"/>
        <v/>
      </c>
      <c r="M314" s="21" t="str">
        <f>IF(OR(J314="",SUMPRODUCT((Barèmes!$A$6:$A$28="Endurance — Luc Léger (palier)")*(Barèmes!$B$6:$B$28=H314)*(Barèmes!$C$6:$C$28=IF(H314="6ème","Mixte",G314)))=0),"",IF(SUMPRODUCT((Barèmes!$A$6:$A$28="Endurance — Luc Léger (palier)")*(Barèmes!$B$6:$B$28=H314)*(Barèmes!$C$6:$C$28=IF(H314="6ème","Mixte",G314))*(Barèmes!$J$6:$J$28="+"))&gt;0,IF(J314&lt;=SUMIFS(Barèmes!$D$6:$D$28,Barèmes!$A$6:$A$28,"Endurance — Luc Léger (palier)",Barèmes!$B$6:$B$28,H314,Barèmes!$C$6:$C$28,IF(H314="6ème","Mixte",G314)),"à besoin",IF(J314&lt;=SUMIFS(Barèmes!$E$6:$E$28,Barèmes!$A$6:$A$28,"Endurance — Luc Léger (palier)",Barèmes!$B$6:$B$28,H314,Barèmes!$C$6:$C$28,IF(H314="6ème","Mixte",G314)),"fragile","satisfaisant")),IF(J314&gt;=SUMIFS(Barèmes!$D$6:$D$28,Barèmes!$A$6:$A$28,"Endurance — Luc Léger (palier)",Barèmes!$B$6:$B$28,H314,Barèmes!$C$6:$C$28,IF(H314="6ème","Mixte",G314)),"à besoin",IF(J314&gt;=SUMIFS(Barèmes!$E$6:$E$28,Barèmes!$A$6:$A$28,"Endurance — Luc Léger (palier)",Barèmes!$B$6:$B$28,H314,Barèmes!$C$6:$C$28,IF(H314="6ème","Mixte",G314)),"fragile","satisfaisant"))))</f>
        <v/>
      </c>
      <c r="N314" s="21" t="str">
        <f>IF(OR(J314="",SUMPRODUCT((Barèmes!$A$6:$A$28="Endurance — Luc Léger (palier)")*(Barèmes!$B$6:$B$28=H314)*(Barèmes!$C$6:$C$28=IF(H314="6ème","Mixte",G314)))=0),"",IF(SUMPRODUCT((Barèmes!$A$6:$A$28="Endurance — Luc Léger (palier)")*(Barèmes!$B$6:$B$28=H314)*(Barèmes!$C$6:$C$28=IF(H314="6ème","Mixte",G314))*(Barèmes!$J$6:$J$28="+"))&gt;0,IF(J314&lt;=SUMIFS(Barèmes!$F$6:$F$28,Barèmes!$A$6:$A$28,"Endurance — Luc Léger (palier)",Barèmes!$B$6:$B$28,H314,Barèmes!$C$6:$C$28,IF(H314="6ème","Mixte",G314)),Barèmes!$B$2,IF(J314&lt;=SUMIFS(Barèmes!$G$6:$G$28,Barèmes!$A$6:$A$28,"Endurance — Luc Léger (palier)",Barèmes!$B$6:$B$28,H314,Barèmes!$C$6:$C$28,IF(H314="6ème","Mixte",G314)),Barèmes!$C$2,IF(J314&lt;=SUMIFS(Barèmes!$H$6:$H$28,Barèmes!$A$6:$A$28,"Endurance — Luc Léger (palier)",Barèmes!$B$6:$B$28,H314,Barèmes!$C$6:$C$28,IF(H314="6ème","Mixte",G314)),Barèmes!$D$2,IF(J314&lt;=SUMIFS(Barèmes!$I$6:$I$28,Barèmes!$A$6:$A$28,"Endurance — Luc Léger (palier)",Barèmes!$B$6:$B$28,H314,Barèmes!$C$6:$C$28,IF(H314="6ème","Mixte",G314)),Barèmes!$E$2,Barèmes!$F$2)))),IF(J314&gt;=SUMIFS(Barèmes!$F$6:$F$28,Barèmes!$A$6:$A$28,"Endurance — Luc Léger (palier)",Barèmes!$B$6:$B$28,H314,Barèmes!$C$6:$C$28,IF(H314="6ème","Mixte",G314)),Barèmes!$B$2,IF(J314&gt;=SUMIFS(Barèmes!$G$6:$G$28,Barèmes!$A$6:$A$28,"Endurance — Luc Léger (palier)",Barèmes!$B$6:$B$28,H314,Barèmes!$C$6:$C$28,IF(H314="6ème","Mixte",G314)),Barèmes!$C$2,IF(J314&gt;=SUMIFS(Barèmes!$H$6:$H$28,Barèmes!$A$6:$A$28,"Endurance — Luc Léger (palier)",Barèmes!$B$6:$B$28,H314,Barèmes!$C$6:$C$28,IF(H314="6ème","Mixte",G314)),Barèmes!$D$2,IF(J314&gt;=SUMIFS(Barèmes!$I$6:$I$28,Barèmes!$A$6:$A$28,"Endurance — Luc Léger (palier)",Barèmes!$B$6:$B$28,H314,Barèmes!$C$6:$C$28,IF(H314="6ème","Mixte",G314)),Barèmes!$E$2,Barèmes!$F$2))))))</f>
        <v/>
      </c>
      <c r="O314" s="22"/>
      <c r="P314" s="23" t="str">
        <f>IF(OR(O314="",SUMPRODUCT((Barèmes!$A$6:$A$28="Force bas du corps — Saut en longueur (m)")*(Barèmes!$B$6:$B$28=H314)*(Barèmes!$C$6:$C$28=IF(H314="6ème","Mixte",G314)))=0),"",IF(SUMPRODUCT((Barèmes!$A$6:$A$28="Force bas du corps — Saut en longueur (m)")*(Barèmes!$B$6:$B$28=H314)*(Barèmes!$C$6:$C$28=IF(H314="6ème","Mixte",G314))*(Barèmes!$J$6:$J$28="+"))&gt;0,IF(O314&lt;=SUMIFS(Barèmes!$D$6:$D$28,Barèmes!$A$6:$A$28,"Force bas du corps — Saut en longueur (m)",Barèmes!$B$6:$B$28,H314,Barèmes!$C$6:$C$28,IF(H314="6ème","Mixte",G314)),"à besoin",IF(O314&lt;=SUMIFS(Barèmes!$E$6:$E$28,Barèmes!$A$6:$A$28,"Force bas du corps — Saut en longueur (m)",Barèmes!$B$6:$B$28,H314,Barèmes!$C$6:$C$28,IF(H314="6ème","Mixte",G314)),"fragile","satisfaisant")),IF(O314&gt;=SUMIFS(Barèmes!$D$6:$D$28,Barèmes!$A$6:$A$28,"Force bas du corps — Saut en longueur (m)",Barèmes!$B$6:$B$28,H314,Barèmes!$C$6:$C$28,IF(H314="6ème","Mixte",G314)),"à besoin",IF(O314&gt;=SUMIFS(Barèmes!$E$6:$E$28,Barèmes!$A$6:$A$28,"Force bas du corps — Saut en longueur (m)",Barèmes!$B$6:$B$28,H314,Barèmes!$C$6:$C$28,IF(H314="6ème","Mixte",G314)),"fragile","satisfaisant"))))</f>
        <v/>
      </c>
      <c r="Q314" s="23" t="str">
        <f>IF(OR(O314="",SUMPRODUCT((Barèmes!$A$6:$A$28="Force bas du corps — Saut en longueur (m)")*(Barèmes!$B$6:$B$28=H314)*(Barèmes!$C$6:$C$28=IF(H314="6ème","Mixte",G314)))=0),"",IF(SUMPRODUCT((Barèmes!$A$6:$A$28="Force bas du corps — Saut en longueur (m)")*(Barèmes!$B$6:$B$28=H314)*(Barèmes!$C$6:$C$28=IF(H314="6ème","Mixte",G314))*(Barèmes!$J$6:$J$28="+"))&gt;0,IF(O314&lt;=SUMIFS(Barèmes!$F$6:$F$28,Barèmes!$A$6:$A$28,"Force bas du corps — Saut en longueur (m)",Barèmes!$B$6:$B$28,H314,Barèmes!$C$6:$C$28,IF(H314="6ème","Mixte",G314)),Barèmes!$B$2,IF(O314&lt;=SUMIFS(Barèmes!$G$6:$G$28,Barèmes!$A$6:$A$28,"Force bas du corps — Saut en longueur (m)",Barèmes!$B$6:$B$28,H314,Barèmes!$C$6:$C$28,IF(H314="6ème","Mixte",G314)),Barèmes!$C$2,IF(O314&lt;=SUMIFS(Barèmes!$H$6:$H$28,Barèmes!$A$6:$A$28,"Force bas du corps — Saut en longueur (m)",Barèmes!$B$6:$B$28,H314,Barèmes!$C$6:$C$28,IF(H314="6ème","Mixte",G314)),Barèmes!$D$2,IF(O314&lt;=SUMIFS(Barèmes!$I$6:$I$28,Barèmes!$A$6:$A$28,"Force bas du corps — Saut en longueur (m)",Barèmes!$B$6:$B$28,H314,Barèmes!$C$6:$C$28,IF(H314="6ème","Mixte",G314)),Barèmes!$E$2,Barèmes!$F$2)))),IF(O314&gt;=SUMIFS(Barèmes!$F$6:$F$28,Barèmes!$A$6:$A$28,"Force bas du corps — Saut en longueur (m)",Barèmes!$B$6:$B$28,H314,Barèmes!$C$6:$C$28,IF(H314="6ème","Mixte",G314)),Barèmes!$B$2,IF(O314&gt;=SUMIFS(Barèmes!$G$6:$G$28,Barèmes!$A$6:$A$28,"Force bas du corps — Saut en longueur (m)",Barèmes!$B$6:$B$28,H314,Barèmes!$C$6:$C$28,IF(H314="6ème","Mixte",G314)),Barèmes!$C$2,IF(O314&gt;=SUMIFS(Barèmes!$H$6:$H$28,Barèmes!$A$6:$A$28,"Force bas du corps — Saut en longueur (m)",Barèmes!$B$6:$B$28,H314,Barèmes!$C$6:$C$28,IF(H314="6ème","Mixte",G314)),Barèmes!$D$2,IF(O314&gt;=SUMIFS(Barèmes!$I$6:$I$28,Barèmes!$A$6:$A$28,"Force bas du corps — Saut en longueur (m)",Barèmes!$B$6:$B$28,H314,Barèmes!$C$6:$C$28,IF(H314="6ème","Mixte",G314)),Barèmes!$E$2,Barèmes!$F$2))))))</f>
        <v/>
      </c>
      <c r="R314" s="22"/>
      <c r="S314" s="24" t="str">
        <f>IF(OR(R314="",SUMPRODUCT((Barèmes!$A$6:$A$28="Vitesse — 30 m (s)")*(Barèmes!$B$6:$B$28=H314)*(Barèmes!$C$6:$C$28=IF(H314="6ème","Mixte",G314)))=0),"",IF(SUMPRODUCT((Barèmes!$A$6:$A$28="Vitesse — 30 m (s)")*(Barèmes!$B$6:$B$28=H314)*(Barèmes!$C$6:$C$28=IF(H314="6ème","Mixte",G314))*(Barèmes!$J$6:$J$28="+"))&gt;0,IF(R314&lt;=SUMIFS(Barèmes!$D$6:$D$28,Barèmes!$A$6:$A$28,"Vitesse — 30 m (s)",Barèmes!$B$6:$B$28,H314,Barèmes!$C$6:$C$28,IF(H314="6ème","Mixte",G314)),"à besoin",IF(R314&lt;=SUMIFS(Barèmes!$E$6:$E$28,Barèmes!$A$6:$A$28,"Vitesse — 30 m (s)",Barèmes!$B$6:$B$28,H314,Barèmes!$C$6:$C$28,IF(H314="6ème","Mixte",G314)),"fragile","satisfaisant")),IF(R314&gt;=SUMIFS(Barèmes!$D$6:$D$28,Barèmes!$A$6:$A$28,"Vitesse — 30 m (s)",Barèmes!$B$6:$B$28,H314,Barèmes!$C$6:$C$28,IF(H314="6ème","Mixte",G314)),"à besoin",IF(R314&gt;=SUMIFS(Barèmes!$E$6:$E$28,Barèmes!$A$6:$A$28,"Vitesse — 30 m (s)",Barèmes!$B$6:$B$28,H314,Barèmes!$C$6:$C$28,IF(H314="6ème","Mixte",G314)),"fragile","satisfaisant"))))</f>
        <v/>
      </c>
      <c r="T314" s="24" t="str">
        <f>IF(OR(R314="",SUMPRODUCT((Barèmes!$A$6:$A$28="Vitesse — 30 m (s)")*(Barèmes!$B$6:$B$28=H314)*(Barèmes!$C$6:$C$28=IF(H314="6ème","Mixte",G314)))=0),"",IF(SUMPRODUCT((Barèmes!$A$6:$A$28="Vitesse — 30 m (s)")*(Barèmes!$B$6:$B$28=H314)*(Barèmes!$C$6:$C$28=IF(H314="6ème","Mixte",G314))*(Barèmes!$J$6:$J$28="+"))&gt;0,IF(R314&lt;=SUMIFS(Barèmes!$F$6:$F$28,Barèmes!$A$6:$A$28,"Vitesse — 30 m (s)",Barèmes!$B$6:$B$28,H314,Barèmes!$C$6:$C$28,IF(H314="6ème","Mixte",G314)),Barèmes!$B$2,IF(R314&lt;=SUMIFS(Barèmes!$G$6:$G$28,Barèmes!$A$6:$A$28,"Vitesse — 30 m (s)",Barèmes!$B$6:$B$28,H314,Barèmes!$C$6:$C$28,IF(H314="6ème","Mixte",G314)),Barèmes!$C$2,IF(R314&lt;=SUMIFS(Barèmes!$H$6:$H$28,Barèmes!$A$6:$A$28,"Vitesse — 30 m (s)",Barèmes!$B$6:$B$28,H314,Barèmes!$C$6:$C$28,IF(H314="6ème","Mixte",G314)),Barèmes!$D$2,IF(R314&lt;=SUMIFS(Barèmes!$I$6:$I$28,Barèmes!$A$6:$A$28,"Vitesse — 30 m (s)",Barèmes!$B$6:$B$28,H314,Barèmes!$C$6:$C$28,IF(H314="6ème","Mixte",G314)),Barèmes!$E$2,Barèmes!$F$2)))),IF(R314&gt;=SUMIFS(Barèmes!$F$6:$F$28,Barèmes!$A$6:$A$28,"Vitesse — 30 m (s)",Barèmes!$B$6:$B$28,H314,Barèmes!$C$6:$C$28,IF(H314="6ème","Mixte",G314)),Barèmes!$B$2,IF(R314&gt;=SUMIFS(Barèmes!$G$6:$G$28,Barèmes!$A$6:$A$28,"Vitesse — 30 m (s)",Barèmes!$B$6:$B$28,H314,Barèmes!$C$6:$C$28,IF(H314="6ème","Mixte",G314)),Barèmes!$C$2,IF(R314&gt;=SUMIFS(Barèmes!$H$6:$H$28,Barèmes!$A$6:$A$28,"Vitesse — 30 m (s)",Barèmes!$B$6:$B$28,H314,Barèmes!$C$6:$C$28,IF(H314="6ème","Mixte",G314)),Barèmes!$D$2,IF(R314&gt;=SUMIFS(Barèmes!$I$6:$I$28,Barèmes!$A$6:$A$28,"Vitesse — 30 m (s)",Barèmes!$B$6:$B$28,H314,Barèmes!$C$6:$C$28,IF(H314="6ème","Mixte",G314)),Barèmes!$E$2,Barèmes!$F$2))))))</f>
        <v/>
      </c>
      <c r="U314" s="22"/>
      <c r="V314" s="25" t="str">
        <f>IF(OR(U314="",SUMPRODUCT((Barèmes!$A$6:$A$28="Vitesse — 50 m (s)")*(Barèmes!$B$6:$B$28=H314)*(Barèmes!$C$6:$C$28=IF(H314="6ème","Mixte",G314)))=0),"",IF(SUMPRODUCT((Barèmes!$A$6:$A$28="Vitesse — 50 m (s)")*(Barèmes!$B$6:$B$28=H314)*(Barèmes!$C$6:$C$28=IF(H314="6ème","Mixte",G314))*(Barèmes!$J$6:$J$28="+"))&gt;0,IF(U314&lt;=SUMIFS(Barèmes!$D$6:$D$28,Barèmes!$A$6:$A$28,"Vitesse — 50 m (s)",Barèmes!$B$6:$B$28,H314,Barèmes!$C$6:$C$28,IF(H314="6ème","Mixte",G314)),"à besoin",IF(U314&lt;=SUMIFS(Barèmes!$E$6:$E$28,Barèmes!$A$6:$A$28,"Vitesse — 50 m (s)",Barèmes!$B$6:$B$28,H314,Barèmes!$C$6:$C$28,IF(H314="6ème","Mixte",G314)),"fragile","satisfaisant")),IF(U314&gt;=SUMIFS(Barèmes!$D$6:$D$28,Barèmes!$A$6:$A$28,"Vitesse — 50 m (s)",Barèmes!$B$6:$B$28,H314,Barèmes!$C$6:$C$28,IF(H314="6ème","Mixte",G314)),"à besoin",IF(U314&gt;=SUMIFS(Barèmes!$E$6:$E$28,Barèmes!$A$6:$A$28,"Vitesse — 50 m (s)",Barèmes!$B$6:$B$28,H314,Barèmes!$C$6:$C$28,IF(H314="6ème","Mixte",G314)),"fragile","satisfaisant"))))</f>
        <v/>
      </c>
      <c r="W314" s="25" t="str">
        <f>IF(OR(U314="",SUMPRODUCT((Barèmes!$A$6:$A$28="Vitesse — 50 m (s)")*(Barèmes!$B$6:$B$28=H314)*(Barèmes!$C$6:$C$28=IF(H314="6ème","Mixte",G314)))=0),"",IF(SUMPRODUCT((Barèmes!$A$6:$A$28="Vitesse — 50 m (s)")*(Barèmes!$B$6:$B$28=H314)*(Barèmes!$C$6:$C$28=IF(H314="6ème","Mixte",G314))*(Barèmes!$J$6:$J$28="+"))&gt;0,IF(U314&lt;=SUMIFS(Barèmes!$F$6:$F$28,Barèmes!$A$6:$A$28,"Vitesse — 50 m (s)",Barèmes!$B$6:$B$28,H314,Barèmes!$C$6:$C$28,IF(H314="6ème","Mixte",G314)),Barèmes!$B$2,IF(U314&lt;=SUMIFS(Barèmes!$G$6:$G$28,Barèmes!$A$6:$A$28,"Vitesse — 50 m (s)",Barèmes!$B$6:$B$28,H314,Barèmes!$C$6:$C$28,IF(H314="6ème","Mixte",G314)),Barèmes!$C$2,IF(U314&lt;=SUMIFS(Barèmes!$H$6:$H$28,Barèmes!$A$6:$A$28,"Vitesse — 50 m (s)",Barèmes!$B$6:$B$28,H314,Barèmes!$C$6:$C$28,IF(H314="6ème","Mixte",G314)),Barèmes!$D$2,IF(U314&lt;=SUMIFS(Barèmes!$I$6:$I$28,Barèmes!$A$6:$A$28,"Vitesse — 50 m (s)",Barèmes!$B$6:$B$28,H314,Barèmes!$C$6:$C$28,IF(H314="6ème","Mixte",G314)),Barèmes!$E$2,Barèmes!$F$2)))),IF(U314&gt;=SUMIFS(Barèmes!$F$6:$F$28,Barèmes!$A$6:$A$28,"Vitesse — 50 m (s)",Barèmes!$B$6:$B$28,H314,Barèmes!$C$6:$C$28,IF(H314="6ème","Mixte",G314)),Barèmes!$B$2,IF(U314&gt;=SUMIFS(Barèmes!$G$6:$G$28,Barèmes!$A$6:$A$28,"Vitesse — 50 m (s)",Barèmes!$B$6:$B$28,H314,Barèmes!$C$6:$C$28,IF(H314="6ème","Mixte",G314)),Barèmes!$C$2,IF(U314&gt;=SUMIFS(Barèmes!$H$6:$H$28,Barèmes!$A$6:$A$28,"Vitesse — 50 m (s)",Barèmes!$B$6:$B$28,H314,Barèmes!$C$6:$C$28,IF(H314="6ème","Mixte",G314)),Barèmes!$D$2,IF(U314&gt;=SUMIFS(Barèmes!$I$6:$I$28,Barèmes!$A$6:$A$28,"Vitesse — 50 m (s)",Barèmes!$B$6:$B$28,H314,Barèmes!$C$6:$C$28,IF(H314="6ème","Mixte",G314)),Barèmes!$E$2,Barèmes!$F$2))))))</f>
        <v/>
      </c>
      <c r="X314" s="18"/>
      <c r="Y314" s="26" t="str" cm="1">
        <f t="array" ref="Y314">IF(OR(X314="",SUMPRODUCT((Barèmes!$A$6:$A$28="Souplesse (score 1-5)")*(Barèmes!$B$6:$B$28=H314)*(Barèmes!$C$6:$C$28=IF(H314="6ème","Mixte",G314)))=0),"",IF(SUMPRODUCT((Barèmes!$A$6:$A$28="Souplesse (score 1-5)")*(Barèmes!$B$6:$B$28=H314)*(Barèmes!$C$6:$C$28=IF(H314="6ème","Mixte",G314))*(Barèmes!$J$6:$J$28="+"))&gt;0,IF(X314&lt;=SUMIFS(Barèmes!$D$6:$D$28,Barèmes!$A$6:$A$28,"Souplesse (score 1-5)",Barèmes!$B$6:$B$28,H314,Barèmes!$C$6:$C$28,IF(H314="6ème","Mixte",G314)),"à besoin",IF(X314&lt;=SUMIFS(Barèmes!$E$6:$E$28,Barèmes!$A$6:$A$28,"Souplesse (score 1-5)",Barèmes!$B$6:$B$28,H314,Barèmes!$C$6:$C$28,IF(H314="6ème","Mixte",G314)),"fragile","satisfaisant")),IF(X314&gt;=SUMIFS(Barèmes!$D$6:$D$28,Barèmes!$A$6:$A$28,"Souplesse (score 1-5)",Barèmes!$B$6:$B$28,H314,Barèmes!$C$6:$C$28,IF(H314="6ème","Mixte",G314)),"à besoin",IF(X314&gt;=SUMIFS(Barèmes!$E$6:$E$28,Barèmes!$A$6:$A$28,"Souplesse (score 1-5)",Barèmes!$B$6:$B$28,H314,Barèmes!$C$6:$C$28,IF(H314="6ème","Mixte",G314)),"fragile","satisfaisant"))))</f>
        <v/>
      </c>
      <c r="Z314" s="26" t="str" cm="1">
        <f t="array" ref="Z314">IF(OR(X314="",SUMPRODUCT((Barèmes!$A$6:$A$28="Souplesse (score 1-5)")*(Barèmes!$B$6:$B$28=H314)*(Barèmes!$C$6:$C$28=IF(H314="6ème","Mixte",G314)))=0),"",IF(SUMPRODUCT((Barèmes!$A$6:$A$28="Souplesse (score 1-5)")*(Barèmes!$B$6:$B$28=H314)*(Barèmes!$C$6:$C$28=IF(H314="6ème","Mixte",G314))*(Barèmes!$J$6:$J$28="+"))&gt;0,IF(X314&lt;=SUMIFS(Barèmes!$F$6:$F$28,Barèmes!$A$6:$A$28,"Souplesse (score 1-5)",Barèmes!$B$6:$B$28,H314,Barèmes!$C$6:$C$28,IF(H314="6ème","Mixte",G314)),Barèmes!$B$2,IF(X314&lt;=SUMIFS(Barèmes!$G$6:$G$28,Barèmes!$A$6:$A$28,"Souplesse (score 1-5)",Barèmes!$B$6:$B$28,H314,Barèmes!$C$6:$C$28,IF(H314="6ème","Mixte",G314)),Barèmes!$C$2,IF(X314&lt;=SUMIFS(Barèmes!$H$6:$H$28,Barèmes!$A$6:$A$28,"Souplesse (score 1-5)",Barèmes!$B$6:$B$28,H314,Barèmes!$C$6:$C$28,IF(H314="6ème","Mixte",G314)),Barèmes!$D$2,IF(X314&lt;=SUMIFS(Barèmes!$I$6:$I$28,Barèmes!$A$6:$A$28,"Souplesse (score 1-5)",Barèmes!$B$6:$B$28,H314,Barèmes!$C$6:$C$28,IF(H314="6ème","Mixte",G314)),Barèmes!$E$2,Barèmes!$F$2)))),IF(X314&gt;=SUMIFS(Barèmes!$F$6:$F$28,Barèmes!$A$6:$A$28,"Souplesse (score 1-5)",Barèmes!$B$6:$B$28,H314,Barèmes!$C$6:$C$28,IF(H314="6ème","Mixte",G314)),Barèmes!$B$2,IF(X314&gt;=SUMIFS(Barèmes!$G$6:$G$28,Barèmes!$A$6:$A$28,"Souplesse (score 1-5)",Barèmes!$B$6:$B$28,H314,Barèmes!$C$6:$C$28,IF(H314="6ème","Mixte",G314)),Barèmes!$C$2,IF(X314&gt;=SUMIFS(Barèmes!$H$6:$H$28,Barèmes!$A$6:$A$28,"Souplesse (score 1-5)",Barèmes!$B$6:$B$28,H314,Barèmes!$C$6:$C$28,IF(H314="6ème","Mixte",G314)),Barèmes!$D$2,IF(X314&gt;=SUMIFS(Barèmes!$I$6:$I$28,Barèmes!$A$6:$A$28,"Souplesse (score 1-5)",Barèmes!$B$6:$B$28,H314,Barèmes!$C$6:$C$28,IF(H314="6ème","Mixte",G314)),Barèmes!$E$2,Barèmes!$F$2))))))</f>
        <v/>
      </c>
      <c r="AA314" s="22"/>
      <c r="AB314" s="27" t="str">
        <f>IF(OR(AA314="",SUMPRODUCT((Barèmes!$A$6:$A$28="Agilité — T-test 974 (s)")*(Barèmes!$B$6:$B$28=H314)*(Barèmes!$C$6:$C$28=IF(H314="6ème","Mixte",G314)))=0),"",IF(SUMPRODUCT((Barèmes!$A$6:$A$28="Agilité — T-test 974 (s)")*(Barèmes!$B$6:$B$28=H314)*(Barèmes!$C$6:$C$28=IF(H314="6ème","Mixte",G314))*(Barèmes!$J$6:$J$28="+"))&gt;0,IF(AA314&lt;=SUMIFS(Barèmes!$D$6:$D$28,Barèmes!$A$6:$A$28,"Agilité — T-test 974 (s)",Barèmes!$B$6:$B$28,H314,Barèmes!$C$6:$C$28,IF(H314="6ème","Mixte",G314)),"à besoin",IF(AA314&lt;=SUMIFS(Barèmes!$E$6:$E$28,Barèmes!$A$6:$A$28,"Agilité — T-test 974 (s)",Barèmes!$B$6:$B$28,H314,Barèmes!$C$6:$C$28,IF(H314="6ème","Mixte",G314)),"fragile","satisfaisant")),IF(AA314&gt;=SUMIFS(Barèmes!$D$6:$D$28,Barèmes!$A$6:$A$28,"Agilité — T-test 974 (s)",Barèmes!$B$6:$B$28,H314,Barèmes!$C$6:$C$28,IF(H314="6ème","Mixte",G314)),"à besoin",IF(AA314&gt;=SUMIFS(Barèmes!$E$6:$E$28,Barèmes!$A$6:$A$28,"Agilité — T-test 974 (s)",Barèmes!$B$6:$B$28,H314,Barèmes!$C$6:$C$28,IF(H314="6ème","Mixte",G314)),"fragile","satisfaisant"))))</f>
        <v/>
      </c>
      <c r="AC314" s="27" t="str">
        <f>IF(OR(AA314="",SUMPRODUCT((Barèmes!$A$6:$A$28="Agilité — T-test 974 (s)")*(Barèmes!$B$6:$B$28=H314)*(Barèmes!$C$6:$C$28=IF(H314="6ème","Mixte",G314)))=0),"",IF(SUMPRODUCT((Barèmes!$A$6:$A$28="Agilité — T-test 974 (s)")*(Barèmes!$B$6:$B$28=H314)*(Barèmes!$C$6:$C$28=IF(H314="6ème","Mixte",G314))*(Barèmes!$J$6:$J$28="+"))&gt;0,IF(AA314&lt;=SUMIFS(Barèmes!$F$6:$F$28,Barèmes!$A$6:$A$28,"Agilité — T-test 974 (s)",Barèmes!$B$6:$B$28,H314,Barèmes!$C$6:$C$28,IF(H314="6ème","Mixte",G314)),Barèmes!$B$2,IF(AA314&lt;=SUMIFS(Barèmes!$G$6:$G$28,Barèmes!$A$6:$A$28,"Agilité — T-test 974 (s)",Barèmes!$B$6:$B$28,H314,Barèmes!$C$6:$C$28,IF(H314="6ème","Mixte",G314)),Barèmes!$C$2,IF(AA314&lt;=SUMIFS(Barèmes!$H$6:$H$28,Barèmes!$A$6:$A$28,"Agilité — T-test 974 (s)",Barèmes!$B$6:$B$28,H314,Barèmes!$C$6:$C$28,IF(H314="6ème","Mixte",G314)),Barèmes!$D$2,IF(AA314&lt;=SUMIFS(Barèmes!$I$6:$I$28,Barèmes!$A$6:$A$28,"Agilité — T-test 974 (s)",Barèmes!$B$6:$B$28,H314,Barèmes!$C$6:$C$28,IF(H314="6ème","Mixte",G314)),Barèmes!$E$2,Barèmes!$F$2)))),IF(AA314&gt;=SUMIFS(Barèmes!$F$6:$F$28,Barèmes!$A$6:$A$28,"Agilité — T-test 974 (s)",Barèmes!$B$6:$B$28,H314,Barèmes!$C$6:$C$28,IF(H314="6ème","Mixte",G314)),Barèmes!$B$2,IF(AA314&gt;=SUMIFS(Barèmes!$G$6:$G$28,Barèmes!$A$6:$A$28,"Agilité — T-test 974 (s)",Barèmes!$B$6:$B$28,H314,Barèmes!$C$6:$C$28,IF(H314="6ème","Mixte",G314)),Barèmes!$C$2,IF(AA314&gt;=SUMIFS(Barèmes!$H$6:$H$28,Barèmes!$A$6:$A$28,"Agilité — T-test 974 (s)",Barèmes!$B$6:$B$28,H314,Barèmes!$C$6:$C$28,IF(H314="6ème","Mixte",G314)),Barèmes!$D$2,IF(AA314&gt;=SUMIFS(Barèmes!$I$6:$I$28,Barèmes!$A$6:$A$28,"Agilité — T-test 974 (s)",Barèmes!$B$6:$B$28,H314,Barèmes!$C$6:$C$28,IF(H314="6ème","Mixte",G314)),Barèmes!$E$2,Barèmes!$F$2))))))</f>
        <v/>
      </c>
      <c r="AD314" s="28" t="str">
        <f t="shared" si="34"/>
        <v/>
      </c>
      <c r="AE314" s="29" t="str">
        <f t="shared" si="35"/>
        <v/>
      </c>
      <c r="AF314" s="30" t="str">
        <f>IF(OR(AD314="",SUMPRODUCT((Barèmes!$A$6:$A$28="Surcoût d'agilité (s) — technique")*(Barèmes!$B$6:$B$28=H314)*(Barèmes!$C$6:$C$28=IF(H314="6ème","Mixte",G314)))=0),"",IF(SUMPRODUCT((Barèmes!$A$6:$A$28="Surcoût d'agilité (s) — technique")*(Barèmes!$B$6:$B$28=H314)*(Barèmes!$C$6:$C$28=IF(H314="6ème","Mixte",G314))*(Barèmes!$J$6:$J$28="+"))&gt;0,IF(AD314&lt;=SUMIFS(Barèmes!$D$6:$D$28,Barèmes!$A$6:$A$28,"Surcoût d'agilité (s) — technique",Barèmes!$B$6:$B$28,H314,Barèmes!$C$6:$C$28,IF(H314="6ème","Mixte",G314)),"à besoin",IF(AD314&lt;=SUMIFS(Barèmes!$E$6:$E$28,Barèmes!$A$6:$A$28,"Surcoût d'agilité (s) — technique",Barèmes!$B$6:$B$28,H314,Barèmes!$C$6:$C$28,IF(H314="6ème","Mixte",G314)),"fragile","satisfaisant")),IF(AD314&gt;=SUMIFS(Barèmes!$D$6:$D$28,Barèmes!$A$6:$A$28,"Surcoût d'agilité (s) — technique",Barèmes!$B$6:$B$28,H314,Barèmes!$C$6:$C$28,IF(H314="6ème","Mixte",G314)),"à besoin",IF(AD314&gt;=SUMIFS(Barèmes!$E$6:$E$28,Barèmes!$A$6:$A$28,"Surcoût d'agilité (s) — technique",Barèmes!$B$6:$B$28,H314,Barèmes!$C$6:$C$28,IF(H314="6ème","Mixte",G314)),"fragile","satisfaisant"))))</f>
        <v/>
      </c>
      <c r="AG314" s="30" t="str">
        <f>IF(OR(AD314="",SUMPRODUCT((Barèmes!$A$6:$A$28="Surcoût d'agilité (s) — technique")*(Barèmes!$B$6:$B$28=H314)*(Barèmes!$C$6:$C$28=IF(H314="6ème","Mixte",G314)))=0),"",IF(SUMPRODUCT((Barèmes!$A$6:$A$28="Surcoût d'agilité (s) — technique")*(Barèmes!$B$6:$B$28=H314)*(Barèmes!$C$6:$C$28=IF(H314="6ème","Mixte",G314))*(Barèmes!$J$6:$J$28="+"))&gt;0,IF(AD314&lt;=SUMIFS(Barèmes!$F$6:$F$28,Barèmes!$A$6:$A$28,"Surcoût d'agilité (s) — technique",Barèmes!$B$6:$B$28,H314,Barèmes!$C$6:$C$28,IF(H314="6ème","Mixte",G314)),Barèmes!$B$2,IF(AD314&lt;=SUMIFS(Barèmes!$G$6:$G$28,Barèmes!$A$6:$A$28,"Surcoût d'agilité (s) — technique",Barèmes!$B$6:$B$28,H314,Barèmes!$C$6:$C$28,IF(H314="6ème","Mixte",G314)),Barèmes!$C$2,IF(AD314&lt;=SUMIFS(Barèmes!$H$6:$H$28,Barèmes!$A$6:$A$28,"Surcoût d'agilité (s) — technique",Barèmes!$B$6:$B$28,H314,Barèmes!$C$6:$C$28,IF(H314="6ème","Mixte",G314)),Barèmes!$D$2,IF(AD314&lt;=SUMIFS(Barèmes!$I$6:$I$28,Barèmes!$A$6:$A$28,"Surcoût d'agilité (s) — technique",Barèmes!$B$6:$B$28,H314,Barèmes!$C$6:$C$28,IF(H314="6ème","Mixte",G314)),Barèmes!$E$2,Barèmes!$F$2)))),IF(AD314&gt;=SUMIFS(Barèmes!$F$6:$F$28,Barèmes!$A$6:$A$28,"Surcoût d'agilité (s) — technique",Barèmes!$B$6:$B$28,H314,Barèmes!$C$6:$C$28,IF(H314="6ème","Mixte",G314)),Barèmes!$B$2,IF(AD314&gt;=SUMIFS(Barèmes!$G$6:$G$28,Barèmes!$A$6:$A$28,"Surcoût d'agilité (s) — technique",Barèmes!$B$6:$B$28,H314,Barèmes!$C$6:$C$28,IF(H314="6ème","Mixte",G314)),Barèmes!$C$2,IF(AD314&gt;=SUMIFS(Barèmes!$H$6:$H$28,Barèmes!$A$6:$A$28,"Surcoût d'agilité (s) — technique",Barèmes!$B$6:$B$28,H314,Barèmes!$C$6:$C$28,IF(H314="6ème","Mixte",G314)),Barèmes!$D$2,IF(AD314&gt;=SUMIFS(Barèmes!$I$6:$I$28,Barèmes!$A$6:$A$28,"Surcoût d'agilité (s) — technique",Barèmes!$B$6:$B$28,H314,Barèmes!$C$6:$C$28,IF(H314="6ème","Mixte",G314)),Barèmes!$E$2,Barèmes!$F$2))))))</f>
        <v/>
      </c>
      <c r="AH314" s="31" t="str">
        <f>IF((IF(N314="",0,1)+IF(Q314="",0,1)+IF(W314="",0,1)+IF(Z314="",0,1)+IF(AC314="",0,1))=0,"",3*IF(N314=Barèmes!$B$2,1,IF(N314=Barèmes!$C$2,2,IF(N314=Barèmes!$D$2,3,IF(N314=Barèmes!$E$2,4,IF(N314=Barèmes!$F$2,5,0)))))+3*IF(Q314=Barèmes!$B$2,1,IF(Q314=Barèmes!$C$2,2,IF(Q314=Barèmes!$D$2,3,IF(Q314=Barèmes!$E$2,4,IF(Q314=Barèmes!$F$2,5,0)))))+2*IF(W314=Barèmes!$B$2,1,IF(W314=Barèmes!$C$2,2,IF(W314=Barèmes!$D$2,3,IF(W314=Barèmes!$E$2,4,IF(W314=Barèmes!$F$2,5,0)))))+1*IF(Z314=Barèmes!$B$2,1,IF(Z314=Barèmes!$C$2,2,IF(Z314=Barèmes!$D$2,3,IF(Z314=Barèmes!$E$2,4,IF(Z314=Barèmes!$F$2,5,0)))))+1*IF(AC314=Barèmes!$B$2,1,IF(AC314=Barèmes!$C$2,2,IF(AC314=Barèmes!$D$2,3,IF(AC314=Barèmes!$E$2,4,IF(AC314=Barèmes!$F$2,5,0))))))</f>
        <v/>
      </c>
      <c r="AI314" s="31"/>
      <c r="AJ314" s="32" t="str">
        <f>IFERROR(INDEX(Croissance!$B$5:$B$604,MATCH(A314,Croissance!$A$5:$A$604,0)),"")</f>
        <v/>
      </c>
      <c r="AK314" s="32" t="str">
        <f>IFERROR(INDEX(Croissance!$C$5:$C$604,MATCH(A314,Croissance!$A$5:$A$604,0)),"")</f>
        <v/>
      </c>
      <c r="AL314" s="32" t="str">
        <f>IFERROR(INDEX(Croissance!$D$5:$D$604,MATCH(A314,Croissance!$A$5:$A$604,0)),"")</f>
        <v/>
      </c>
      <c r="AM314" s="32" t="str">
        <f>IFERROR(INDEX(Croissance!$E$5:$E$604,MATCH(A314,Croissance!$A$5:$A$604,0)),"")</f>
        <v/>
      </c>
      <c r="AO314" s="33">
        <f t="shared" si="40"/>
        <v>0</v>
      </c>
      <c r="AP314" s="33">
        <f t="shared" si="36"/>
        <v>0</v>
      </c>
      <c r="AQ314" s="33">
        <f>IF(A314="",0,IF(AND(OR('Synthèse classe'!$C$2="Tous",C314='Synthèse classe'!$C$2),OR('Synthèse classe'!$C$3="Toutes",D314='Synthèse classe'!$C$3),OR('Synthèse classe'!$C$4="Toutes",AND('Synthèse classe'!$C$4="Dernière",AP314=1),B314=IFERROR(VALUE('Synthèse classe'!$C$4),0))),1,0))</f>
        <v>0</v>
      </c>
      <c r="AR314" s="34" t="str">
        <f t="shared" si="37"/>
        <v/>
      </c>
    </row>
    <row r="315" spans="1:44" x14ac:dyDescent="0.2">
      <c r="A315" s="17" t="str">
        <f t="shared" si="33"/>
        <v/>
      </c>
      <c r="B315" s="18"/>
      <c r="C315" s="19"/>
      <c r="D315" s="19"/>
      <c r="E315" s="19"/>
      <c r="F315" s="19"/>
      <c r="G315" s="19"/>
      <c r="H315" s="17" t="str">
        <f t="shared" si="38"/>
        <v/>
      </c>
      <c r="I315" s="20"/>
      <c r="J315" s="18"/>
      <c r="K315" s="19"/>
      <c r="L315" s="21" t="str">
        <f t="shared" si="39"/>
        <v/>
      </c>
      <c r="M315" s="21" t="str">
        <f>IF(OR(J315="",SUMPRODUCT((Barèmes!$A$6:$A$28="Endurance — Luc Léger (palier)")*(Barèmes!$B$6:$B$28=H315)*(Barèmes!$C$6:$C$28=IF(H315="6ème","Mixte",G315)))=0),"",IF(SUMPRODUCT((Barèmes!$A$6:$A$28="Endurance — Luc Léger (palier)")*(Barèmes!$B$6:$B$28=H315)*(Barèmes!$C$6:$C$28=IF(H315="6ème","Mixte",G315))*(Barèmes!$J$6:$J$28="+"))&gt;0,IF(J315&lt;=SUMIFS(Barèmes!$D$6:$D$28,Barèmes!$A$6:$A$28,"Endurance — Luc Léger (palier)",Barèmes!$B$6:$B$28,H315,Barèmes!$C$6:$C$28,IF(H315="6ème","Mixte",G315)),"à besoin",IF(J315&lt;=SUMIFS(Barèmes!$E$6:$E$28,Barèmes!$A$6:$A$28,"Endurance — Luc Léger (palier)",Barèmes!$B$6:$B$28,H315,Barèmes!$C$6:$C$28,IF(H315="6ème","Mixte",G315)),"fragile","satisfaisant")),IF(J315&gt;=SUMIFS(Barèmes!$D$6:$D$28,Barèmes!$A$6:$A$28,"Endurance — Luc Léger (palier)",Barèmes!$B$6:$B$28,H315,Barèmes!$C$6:$C$28,IF(H315="6ème","Mixte",G315)),"à besoin",IF(J315&gt;=SUMIFS(Barèmes!$E$6:$E$28,Barèmes!$A$6:$A$28,"Endurance — Luc Léger (palier)",Barèmes!$B$6:$B$28,H315,Barèmes!$C$6:$C$28,IF(H315="6ème","Mixte",G315)),"fragile","satisfaisant"))))</f>
        <v/>
      </c>
      <c r="N315" s="21" t="str">
        <f>IF(OR(J315="",SUMPRODUCT((Barèmes!$A$6:$A$28="Endurance — Luc Léger (palier)")*(Barèmes!$B$6:$B$28=H315)*(Barèmes!$C$6:$C$28=IF(H315="6ème","Mixte",G315)))=0),"",IF(SUMPRODUCT((Barèmes!$A$6:$A$28="Endurance — Luc Léger (palier)")*(Barèmes!$B$6:$B$28=H315)*(Barèmes!$C$6:$C$28=IF(H315="6ème","Mixte",G315))*(Barèmes!$J$6:$J$28="+"))&gt;0,IF(J315&lt;=SUMIFS(Barèmes!$F$6:$F$28,Barèmes!$A$6:$A$28,"Endurance — Luc Léger (palier)",Barèmes!$B$6:$B$28,H315,Barèmes!$C$6:$C$28,IF(H315="6ème","Mixte",G315)),Barèmes!$B$2,IF(J315&lt;=SUMIFS(Barèmes!$G$6:$G$28,Barèmes!$A$6:$A$28,"Endurance — Luc Léger (palier)",Barèmes!$B$6:$B$28,H315,Barèmes!$C$6:$C$28,IF(H315="6ème","Mixte",G315)),Barèmes!$C$2,IF(J315&lt;=SUMIFS(Barèmes!$H$6:$H$28,Barèmes!$A$6:$A$28,"Endurance — Luc Léger (palier)",Barèmes!$B$6:$B$28,H315,Barèmes!$C$6:$C$28,IF(H315="6ème","Mixte",G315)),Barèmes!$D$2,IF(J315&lt;=SUMIFS(Barèmes!$I$6:$I$28,Barèmes!$A$6:$A$28,"Endurance — Luc Léger (palier)",Barèmes!$B$6:$B$28,H315,Barèmes!$C$6:$C$28,IF(H315="6ème","Mixte",G315)),Barèmes!$E$2,Barèmes!$F$2)))),IF(J315&gt;=SUMIFS(Barèmes!$F$6:$F$28,Barèmes!$A$6:$A$28,"Endurance — Luc Léger (palier)",Barèmes!$B$6:$B$28,H315,Barèmes!$C$6:$C$28,IF(H315="6ème","Mixte",G315)),Barèmes!$B$2,IF(J315&gt;=SUMIFS(Barèmes!$G$6:$G$28,Barèmes!$A$6:$A$28,"Endurance — Luc Léger (palier)",Barèmes!$B$6:$B$28,H315,Barèmes!$C$6:$C$28,IF(H315="6ème","Mixte",G315)),Barèmes!$C$2,IF(J315&gt;=SUMIFS(Barèmes!$H$6:$H$28,Barèmes!$A$6:$A$28,"Endurance — Luc Léger (palier)",Barèmes!$B$6:$B$28,H315,Barèmes!$C$6:$C$28,IF(H315="6ème","Mixte",G315)),Barèmes!$D$2,IF(J315&gt;=SUMIFS(Barèmes!$I$6:$I$28,Barèmes!$A$6:$A$28,"Endurance — Luc Léger (palier)",Barèmes!$B$6:$B$28,H315,Barèmes!$C$6:$C$28,IF(H315="6ème","Mixte",G315)),Barèmes!$E$2,Barèmes!$F$2))))))</f>
        <v/>
      </c>
      <c r="O315" s="22"/>
      <c r="P315" s="23" t="str">
        <f>IF(OR(O315="",SUMPRODUCT((Barèmes!$A$6:$A$28="Force bas du corps — Saut en longueur (m)")*(Barèmes!$B$6:$B$28=H315)*(Barèmes!$C$6:$C$28=IF(H315="6ème","Mixte",G315)))=0),"",IF(SUMPRODUCT((Barèmes!$A$6:$A$28="Force bas du corps — Saut en longueur (m)")*(Barèmes!$B$6:$B$28=H315)*(Barèmes!$C$6:$C$28=IF(H315="6ème","Mixte",G315))*(Barèmes!$J$6:$J$28="+"))&gt;0,IF(O315&lt;=SUMIFS(Barèmes!$D$6:$D$28,Barèmes!$A$6:$A$28,"Force bas du corps — Saut en longueur (m)",Barèmes!$B$6:$B$28,H315,Barèmes!$C$6:$C$28,IF(H315="6ème","Mixte",G315)),"à besoin",IF(O315&lt;=SUMIFS(Barèmes!$E$6:$E$28,Barèmes!$A$6:$A$28,"Force bas du corps — Saut en longueur (m)",Barèmes!$B$6:$B$28,H315,Barèmes!$C$6:$C$28,IF(H315="6ème","Mixte",G315)),"fragile","satisfaisant")),IF(O315&gt;=SUMIFS(Barèmes!$D$6:$D$28,Barèmes!$A$6:$A$28,"Force bas du corps — Saut en longueur (m)",Barèmes!$B$6:$B$28,H315,Barèmes!$C$6:$C$28,IF(H315="6ème","Mixte",G315)),"à besoin",IF(O315&gt;=SUMIFS(Barèmes!$E$6:$E$28,Barèmes!$A$6:$A$28,"Force bas du corps — Saut en longueur (m)",Barèmes!$B$6:$B$28,H315,Barèmes!$C$6:$C$28,IF(H315="6ème","Mixte",G315)),"fragile","satisfaisant"))))</f>
        <v/>
      </c>
      <c r="Q315" s="23" t="str">
        <f>IF(OR(O315="",SUMPRODUCT((Barèmes!$A$6:$A$28="Force bas du corps — Saut en longueur (m)")*(Barèmes!$B$6:$B$28=H315)*(Barèmes!$C$6:$C$28=IF(H315="6ème","Mixte",G315)))=0),"",IF(SUMPRODUCT((Barèmes!$A$6:$A$28="Force bas du corps — Saut en longueur (m)")*(Barèmes!$B$6:$B$28=H315)*(Barèmes!$C$6:$C$28=IF(H315="6ème","Mixte",G315))*(Barèmes!$J$6:$J$28="+"))&gt;0,IF(O315&lt;=SUMIFS(Barèmes!$F$6:$F$28,Barèmes!$A$6:$A$28,"Force bas du corps — Saut en longueur (m)",Barèmes!$B$6:$B$28,H315,Barèmes!$C$6:$C$28,IF(H315="6ème","Mixte",G315)),Barèmes!$B$2,IF(O315&lt;=SUMIFS(Barèmes!$G$6:$G$28,Barèmes!$A$6:$A$28,"Force bas du corps — Saut en longueur (m)",Barèmes!$B$6:$B$28,H315,Barèmes!$C$6:$C$28,IF(H315="6ème","Mixte",G315)),Barèmes!$C$2,IF(O315&lt;=SUMIFS(Barèmes!$H$6:$H$28,Barèmes!$A$6:$A$28,"Force bas du corps — Saut en longueur (m)",Barèmes!$B$6:$B$28,H315,Barèmes!$C$6:$C$28,IF(H315="6ème","Mixte",G315)),Barèmes!$D$2,IF(O315&lt;=SUMIFS(Barèmes!$I$6:$I$28,Barèmes!$A$6:$A$28,"Force bas du corps — Saut en longueur (m)",Barèmes!$B$6:$B$28,H315,Barèmes!$C$6:$C$28,IF(H315="6ème","Mixte",G315)),Barèmes!$E$2,Barèmes!$F$2)))),IF(O315&gt;=SUMIFS(Barèmes!$F$6:$F$28,Barèmes!$A$6:$A$28,"Force bas du corps — Saut en longueur (m)",Barèmes!$B$6:$B$28,H315,Barèmes!$C$6:$C$28,IF(H315="6ème","Mixte",G315)),Barèmes!$B$2,IF(O315&gt;=SUMIFS(Barèmes!$G$6:$G$28,Barèmes!$A$6:$A$28,"Force bas du corps — Saut en longueur (m)",Barèmes!$B$6:$B$28,H315,Barèmes!$C$6:$C$28,IF(H315="6ème","Mixte",G315)),Barèmes!$C$2,IF(O315&gt;=SUMIFS(Barèmes!$H$6:$H$28,Barèmes!$A$6:$A$28,"Force bas du corps — Saut en longueur (m)",Barèmes!$B$6:$B$28,H315,Barèmes!$C$6:$C$28,IF(H315="6ème","Mixte",G315)),Barèmes!$D$2,IF(O315&gt;=SUMIFS(Barèmes!$I$6:$I$28,Barèmes!$A$6:$A$28,"Force bas du corps — Saut en longueur (m)",Barèmes!$B$6:$B$28,H315,Barèmes!$C$6:$C$28,IF(H315="6ème","Mixte",G315)),Barèmes!$E$2,Barèmes!$F$2))))))</f>
        <v/>
      </c>
      <c r="R315" s="22"/>
      <c r="S315" s="24" t="str">
        <f>IF(OR(R315="",SUMPRODUCT((Barèmes!$A$6:$A$28="Vitesse — 30 m (s)")*(Barèmes!$B$6:$B$28=H315)*(Barèmes!$C$6:$C$28=IF(H315="6ème","Mixte",G315)))=0),"",IF(SUMPRODUCT((Barèmes!$A$6:$A$28="Vitesse — 30 m (s)")*(Barèmes!$B$6:$B$28=H315)*(Barèmes!$C$6:$C$28=IF(H315="6ème","Mixte",G315))*(Barèmes!$J$6:$J$28="+"))&gt;0,IF(R315&lt;=SUMIFS(Barèmes!$D$6:$D$28,Barèmes!$A$6:$A$28,"Vitesse — 30 m (s)",Barèmes!$B$6:$B$28,H315,Barèmes!$C$6:$C$28,IF(H315="6ème","Mixte",G315)),"à besoin",IF(R315&lt;=SUMIFS(Barèmes!$E$6:$E$28,Barèmes!$A$6:$A$28,"Vitesse — 30 m (s)",Barèmes!$B$6:$B$28,H315,Barèmes!$C$6:$C$28,IF(H315="6ème","Mixte",G315)),"fragile","satisfaisant")),IF(R315&gt;=SUMIFS(Barèmes!$D$6:$D$28,Barèmes!$A$6:$A$28,"Vitesse — 30 m (s)",Barèmes!$B$6:$B$28,H315,Barèmes!$C$6:$C$28,IF(H315="6ème","Mixte",G315)),"à besoin",IF(R315&gt;=SUMIFS(Barèmes!$E$6:$E$28,Barèmes!$A$6:$A$28,"Vitesse — 30 m (s)",Barèmes!$B$6:$B$28,H315,Barèmes!$C$6:$C$28,IF(H315="6ème","Mixte",G315)),"fragile","satisfaisant"))))</f>
        <v/>
      </c>
      <c r="T315" s="24" t="str">
        <f>IF(OR(R315="",SUMPRODUCT((Barèmes!$A$6:$A$28="Vitesse — 30 m (s)")*(Barèmes!$B$6:$B$28=H315)*(Barèmes!$C$6:$C$28=IF(H315="6ème","Mixte",G315)))=0),"",IF(SUMPRODUCT((Barèmes!$A$6:$A$28="Vitesse — 30 m (s)")*(Barèmes!$B$6:$B$28=H315)*(Barèmes!$C$6:$C$28=IF(H315="6ème","Mixte",G315))*(Barèmes!$J$6:$J$28="+"))&gt;0,IF(R315&lt;=SUMIFS(Barèmes!$F$6:$F$28,Barèmes!$A$6:$A$28,"Vitesse — 30 m (s)",Barèmes!$B$6:$B$28,H315,Barèmes!$C$6:$C$28,IF(H315="6ème","Mixte",G315)),Barèmes!$B$2,IF(R315&lt;=SUMIFS(Barèmes!$G$6:$G$28,Barèmes!$A$6:$A$28,"Vitesse — 30 m (s)",Barèmes!$B$6:$B$28,H315,Barèmes!$C$6:$C$28,IF(H315="6ème","Mixte",G315)),Barèmes!$C$2,IF(R315&lt;=SUMIFS(Barèmes!$H$6:$H$28,Barèmes!$A$6:$A$28,"Vitesse — 30 m (s)",Barèmes!$B$6:$B$28,H315,Barèmes!$C$6:$C$28,IF(H315="6ème","Mixte",G315)),Barèmes!$D$2,IF(R315&lt;=SUMIFS(Barèmes!$I$6:$I$28,Barèmes!$A$6:$A$28,"Vitesse — 30 m (s)",Barèmes!$B$6:$B$28,H315,Barèmes!$C$6:$C$28,IF(H315="6ème","Mixte",G315)),Barèmes!$E$2,Barèmes!$F$2)))),IF(R315&gt;=SUMIFS(Barèmes!$F$6:$F$28,Barèmes!$A$6:$A$28,"Vitesse — 30 m (s)",Barèmes!$B$6:$B$28,H315,Barèmes!$C$6:$C$28,IF(H315="6ème","Mixte",G315)),Barèmes!$B$2,IF(R315&gt;=SUMIFS(Barèmes!$G$6:$G$28,Barèmes!$A$6:$A$28,"Vitesse — 30 m (s)",Barèmes!$B$6:$B$28,H315,Barèmes!$C$6:$C$28,IF(H315="6ème","Mixte",G315)),Barèmes!$C$2,IF(R315&gt;=SUMIFS(Barèmes!$H$6:$H$28,Barèmes!$A$6:$A$28,"Vitesse — 30 m (s)",Barèmes!$B$6:$B$28,H315,Barèmes!$C$6:$C$28,IF(H315="6ème","Mixte",G315)),Barèmes!$D$2,IF(R315&gt;=SUMIFS(Barèmes!$I$6:$I$28,Barèmes!$A$6:$A$28,"Vitesse — 30 m (s)",Barèmes!$B$6:$B$28,H315,Barèmes!$C$6:$C$28,IF(H315="6ème","Mixte",G315)),Barèmes!$E$2,Barèmes!$F$2))))))</f>
        <v/>
      </c>
      <c r="U315" s="22"/>
      <c r="V315" s="25" t="str">
        <f>IF(OR(U315="",SUMPRODUCT((Barèmes!$A$6:$A$28="Vitesse — 50 m (s)")*(Barèmes!$B$6:$B$28=H315)*(Barèmes!$C$6:$C$28=IF(H315="6ème","Mixte",G315)))=0),"",IF(SUMPRODUCT((Barèmes!$A$6:$A$28="Vitesse — 50 m (s)")*(Barèmes!$B$6:$B$28=H315)*(Barèmes!$C$6:$C$28=IF(H315="6ème","Mixte",G315))*(Barèmes!$J$6:$J$28="+"))&gt;0,IF(U315&lt;=SUMIFS(Barèmes!$D$6:$D$28,Barèmes!$A$6:$A$28,"Vitesse — 50 m (s)",Barèmes!$B$6:$B$28,H315,Barèmes!$C$6:$C$28,IF(H315="6ème","Mixte",G315)),"à besoin",IF(U315&lt;=SUMIFS(Barèmes!$E$6:$E$28,Barèmes!$A$6:$A$28,"Vitesse — 50 m (s)",Barèmes!$B$6:$B$28,H315,Barèmes!$C$6:$C$28,IF(H315="6ème","Mixte",G315)),"fragile","satisfaisant")),IF(U315&gt;=SUMIFS(Barèmes!$D$6:$D$28,Barèmes!$A$6:$A$28,"Vitesse — 50 m (s)",Barèmes!$B$6:$B$28,H315,Barèmes!$C$6:$C$28,IF(H315="6ème","Mixte",G315)),"à besoin",IF(U315&gt;=SUMIFS(Barèmes!$E$6:$E$28,Barèmes!$A$6:$A$28,"Vitesse — 50 m (s)",Barèmes!$B$6:$B$28,H315,Barèmes!$C$6:$C$28,IF(H315="6ème","Mixte",G315)),"fragile","satisfaisant"))))</f>
        <v/>
      </c>
      <c r="W315" s="25" t="str">
        <f>IF(OR(U315="",SUMPRODUCT((Barèmes!$A$6:$A$28="Vitesse — 50 m (s)")*(Barèmes!$B$6:$B$28=H315)*(Barèmes!$C$6:$C$28=IF(H315="6ème","Mixte",G315)))=0),"",IF(SUMPRODUCT((Barèmes!$A$6:$A$28="Vitesse — 50 m (s)")*(Barèmes!$B$6:$B$28=H315)*(Barèmes!$C$6:$C$28=IF(H315="6ème","Mixte",G315))*(Barèmes!$J$6:$J$28="+"))&gt;0,IF(U315&lt;=SUMIFS(Barèmes!$F$6:$F$28,Barèmes!$A$6:$A$28,"Vitesse — 50 m (s)",Barèmes!$B$6:$B$28,H315,Barèmes!$C$6:$C$28,IF(H315="6ème","Mixte",G315)),Barèmes!$B$2,IF(U315&lt;=SUMIFS(Barèmes!$G$6:$G$28,Barèmes!$A$6:$A$28,"Vitesse — 50 m (s)",Barèmes!$B$6:$B$28,H315,Barèmes!$C$6:$C$28,IF(H315="6ème","Mixte",G315)),Barèmes!$C$2,IF(U315&lt;=SUMIFS(Barèmes!$H$6:$H$28,Barèmes!$A$6:$A$28,"Vitesse — 50 m (s)",Barèmes!$B$6:$B$28,H315,Barèmes!$C$6:$C$28,IF(H315="6ème","Mixte",G315)),Barèmes!$D$2,IF(U315&lt;=SUMIFS(Barèmes!$I$6:$I$28,Barèmes!$A$6:$A$28,"Vitesse — 50 m (s)",Barèmes!$B$6:$B$28,H315,Barèmes!$C$6:$C$28,IF(H315="6ème","Mixte",G315)),Barèmes!$E$2,Barèmes!$F$2)))),IF(U315&gt;=SUMIFS(Barèmes!$F$6:$F$28,Barèmes!$A$6:$A$28,"Vitesse — 50 m (s)",Barèmes!$B$6:$B$28,H315,Barèmes!$C$6:$C$28,IF(H315="6ème","Mixte",G315)),Barèmes!$B$2,IF(U315&gt;=SUMIFS(Barèmes!$G$6:$G$28,Barèmes!$A$6:$A$28,"Vitesse — 50 m (s)",Barèmes!$B$6:$B$28,H315,Barèmes!$C$6:$C$28,IF(H315="6ème","Mixte",G315)),Barèmes!$C$2,IF(U315&gt;=SUMIFS(Barèmes!$H$6:$H$28,Barèmes!$A$6:$A$28,"Vitesse — 50 m (s)",Barèmes!$B$6:$B$28,H315,Barèmes!$C$6:$C$28,IF(H315="6ème","Mixte",G315)),Barèmes!$D$2,IF(U315&gt;=SUMIFS(Barèmes!$I$6:$I$28,Barèmes!$A$6:$A$28,"Vitesse — 50 m (s)",Barèmes!$B$6:$B$28,H315,Barèmes!$C$6:$C$28,IF(H315="6ème","Mixte",G315)),Barèmes!$E$2,Barèmes!$F$2))))))</f>
        <v/>
      </c>
      <c r="X315" s="18"/>
      <c r="Y315" s="26" t="str" cm="1">
        <f t="array" ref="Y315">IF(OR(X315="",SUMPRODUCT((Barèmes!$A$6:$A$28="Souplesse (score 1-5)")*(Barèmes!$B$6:$B$28=H315)*(Barèmes!$C$6:$C$28=IF(H315="6ème","Mixte",G315)))=0),"",IF(SUMPRODUCT((Barèmes!$A$6:$A$28="Souplesse (score 1-5)")*(Barèmes!$B$6:$B$28=H315)*(Barèmes!$C$6:$C$28=IF(H315="6ème","Mixte",G315))*(Barèmes!$J$6:$J$28="+"))&gt;0,IF(X315&lt;=SUMIFS(Barèmes!$D$6:$D$28,Barèmes!$A$6:$A$28,"Souplesse (score 1-5)",Barèmes!$B$6:$B$28,H315,Barèmes!$C$6:$C$28,IF(H315="6ème","Mixte",G315)),"à besoin",IF(X315&lt;=SUMIFS(Barèmes!$E$6:$E$28,Barèmes!$A$6:$A$28,"Souplesse (score 1-5)",Barèmes!$B$6:$B$28,H315,Barèmes!$C$6:$C$28,IF(H315="6ème","Mixte",G315)),"fragile","satisfaisant")),IF(X315&gt;=SUMIFS(Barèmes!$D$6:$D$28,Barèmes!$A$6:$A$28,"Souplesse (score 1-5)",Barèmes!$B$6:$B$28,H315,Barèmes!$C$6:$C$28,IF(H315="6ème","Mixte",G315)),"à besoin",IF(X315&gt;=SUMIFS(Barèmes!$E$6:$E$28,Barèmes!$A$6:$A$28,"Souplesse (score 1-5)",Barèmes!$B$6:$B$28,H315,Barèmes!$C$6:$C$28,IF(H315="6ème","Mixte",G315)),"fragile","satisfaisant"))))</f>
        <v/>
      </c>
      <c r="Z315" s="26" t="str" cm="1">
        <f t="array" ref="Z315">IF(OR(X315="",SUMPRODUCT((Barèmes!$A$6:$A$28="Souplesse (score 1-5)")*(Barèmes!$B$6:$B$28=H315)*(Barèmes!$C$6:$C$28=IF(H315="6ème","Mixte",G315)))=0),"",IF(SUMPRODUCT((Barèmes!$A$6:$A$28="Souplesse (score 1-5)")*(Barèmes!$B$6:$B$28=H315)*(Barèmes!$C$6:$C$28=IF(H315="6ème","Mixte",G315))*(Barèmes!$J$6:$J$28="+"))&gt;0,IF(X315&lt;=SUMIFS(Barèmes!$F$6:$F$28,Barèmes!$A$6:$A$28,"Souplesse (score 1-5)",Barèmes!$B$6:$B$28,H315,Barèmes!$C$6:$C$28,IF(H315="6ème","Mixte",G315)),Barèmes!$B$2,IF(X315&lt;=SUMIFS(Barèmes!$G$6:$G$28,Barèmes!$A$6:$A$28,"Souplesse (score 1-5)",Barèmes!$B$6:$B$28,H315,Barèmes!$C$6:$C$28,IF(H315="6ème","Mixte",G315)),Barèmes!$C$2,IF(X315&lt;=SUMIFS(Barèmes!$H$6:$H$28,Barèmes!$A$6:$A$28,"Souplesse (score 1-5)",Barèmes!$B$6:$B$28,H315,Barèmes!$C$6:$C$28,IF(H315="6ème","Mixte",G315)),Barèmes!$D$2,IF(X315&lt;=SUMIFS(Barèmes!$I$6:$I$28,Barèmes!$A$6:$A$28,"Souplesse (score 1-5)",Barèmes!$B$6:$B$28,H315,Barèmes!$C$6:$C$28,IF(H315="6ème","Mixte",G315)),Barèmes!$E$2,Barèmes!$F$2)))),IF(X315&gt;=SUMIFS(Barèmes!$F$6:$F$28,Barèmes!$A$6:$A$28,"Souplesse (score 1-5)",Barèmes!$B$6:$B$28,H315,Barèmes!$C$6:$C$28,IF(H315="6ème","Mixte",G315)),Barèmes!$B$2,IF(X315&gt;=SUMIFS(Barèmes!$G$6:$G$28,Barèmes!$A$6:$A$28,"Souplesse (score 1-5)",Barèmes!$B$6:$B$28,H315,Barèmes!$C$6:$C$28,IF(H315="6ème","Mixte",G315)),Barèmes!$C$2,IF(X315&gt;=SUMIFS(Barèmes!$H$6:$H$28,Barèmes!$A$6:$A$28,"Souplesse (score 1-5)",Barèmes!$B$6:$B$28,H315,Barèmes!$C$6:$C$28,IF(H315="6ème","Mixte",G315)),Barèmes!$D$2,IF(X315&gt;=SUMIFS(Barèmes!$I$6:$I$28,Barèmes!$A$6:$A$28,"Souplesse (score 1-5)",Barèmes!$B$6:$B$28,H315,Barèmes!$C$6:$C$28,IF(H315="6ème","Mixte",G315)),Barèmes!$E$2,Barèmes!$F$2))))))</f>
        <v/>
      </c>
      <c r="AA315" s="22"/>
      <c r="AB315" s="27" t="str">
        <f>IF(OR(AA315="",SUMPRODUCT((Barèmes!$A$6:$A$28="Agilité — T-test 974 (s)")*(Barèmes!$B$6:$B$28=H315)*(Barèmes!$C$6:$C$28=IF(H315="6ème","Mixte",G315)))=0),"",IF(SUMPRODUCT((Barèmes!$A$6:$A$28="Agilité — T-test 974 (s)")*(Barèmes!$B$6:$B$28=H315)*(Barèmes!$C$6:$C$28=IF(H315="6ème","Mixte",G315))*(Barèmes!$J$6:$J$28="+"))&gt;0,IF(AA315&lt;=SUMIFS(Barèmes!$D$6:$D$28,Barèmes!$A$6:$A$28,"Agilité — T-test 974 (s)",Barèmes!$B$6:$B$28,H315,Barèmes!$C$6:$C$28,IF(H315="6ème","Mixte",G315)),"à besoin",IF(AA315&lt;=SUMIFS(Barèmes!$E$6:$E$28,Barèmes!$A$6:$A$28,"Agilité — T-test 974 (s)",Barèmes!$B$6:$B$28,H315,Barèmes!$C$6:$C$28,IF(H315="6ème","Mixte",G315)),"fragile","satisfaisant")),IF(AA315&gt;=SUMIFS(Barèmes!$D$6:$D$28,Barèmes!$A$6:$A$28,"Agilité — T-test 974 (s)",Barèmes!$B$6:$B$28,H315,Barèmes!$C$6:$C$28,IF(H315="6ème","Mixte",G315)),"à besoin",IF(AA315&gt;=SUMIFS(Barèmes!$E$6:$E$28,Barèmes!$A$6:$A$28,"Agilité — T-test 974 (s)",Barèmes!$B$6:$B$28,H315,Barèmes!$C$6:$C$28,IF(H315="6ème","Mixte",G315)),"fragile","satisfaisant"))))</f>
        <v/>
      </c>
      <c r="AC315" s="27" t="str">
        <f>IF(OR(AA315="",SUMPRODUCT((Barèmes!$A$6:$A$28="Agilité — T-test 974 (s)")*(Barèmes!$B$6:$B$28=H315)*(Barèmes!$C$6:$C$28=IF(H315="6ème","Mixte",G315)))=0),"",IF(SUMPRODUCT((Barèmes!$A$6:$A$28="Agilité — T-test 974 (s)")*(Barèmes!$B$6:$B$28=H315)*(Barèmes!$C$6:$C$28=IF(H315="6ème","Mixte",G315))*(Barèmes!$J$6:$J$28="+"))&gt;0,IF(AA315&lt;=SUMIFS(Barèmes!$F$6:$F$28,Barèmes!$A$6:$A$28,"Agilité — T-test 974 (s)",Barèmes!$B$6:$B$28,H315,Barèmes!$C$6:$C$28,IF(H315="6ème","Mixte",G315)),Barèmes!$B$2,IF(AA315&lt;=SUMIFS(Barèmes!$G$6:$G$28,Barèmes!$A$6:$A$28,"Agilité — T-test 974 (s)",Barèmes!$B$6:$B$28,H315,Barèmes!$C$6:$C$28,IF(H315="6ème","Mixte",G315)),Barèmes!$C$2,IF(AA315&lt;=SUMIFS(Barèmes!$H$6:$H$28,Barèmes!$A$6:$A$28,"Agilité — T-test 974 (s)",Barèmes!$B$6:$B$28,H315,Barèmes!$C$6:$C$28,IF(H315="6ème","Mixte",G315)),Barèmes!$D$2,IF(AA315&lt;=SUMIFS(Barèmes!$I$6:$I$28,Barèmes!$A$6:$A$28,"Agilité — T-test 974 (s)",Barèmes!$B$6:$B$28,H315,Barèmes!$C$6:$C$28,IF(H315="6ème","Mixte",G315)),Barèmes!$E$2,Barèmes!$F$2)))),IF(AA315&gt;=SUMIFS(Barèmes!$F$6:$F$28,Barèmes!$A$6:$A$28,"Agilité — T-test 974 (s)",Barèmes!$B$6:$B$28,H315,Barèmes!$C$6:$C$28,IF(H315="6ème","Mixte",G315)),Barèmes!$B$2,IF(AA315&gt;=SUMIFS(Barèmes!$G$6:$G$28,Barèmes!$A$6:$A$28,"Agilité — T-test 974 (s)",Barèmes!$B$6:$B$28,H315,Barèmes!$C$6:$C$28,IF(H315="6ème","Mixte",G315)),Barèmes!$C$2,IF(AA315&gt;=SUMIFS(Barèmes!$H$6:$H$28,Barèmes!$A$6:$A$28,"Agilité — T-test 974 (s)",Barèmes!$B$6:$B$28,H315,Barèmes!$C$6:$C$28,IF(H315="6ème","Mixte",G315)),Barèmes!$D$2,IF(AA315&gt;=SUMIFS(Barèmes!$I$6:$I$28,Barèmes!$A$6:$A$28,"Agilité — T-test 974 (s)",Barèmes!$B$6:$B$28,H315,Barèmes!$C$6:$C$28,IF(H315="6ème","Mixte",G315)),Barèmes!$E$2,Barèmes!$F$2))))))</f>
        <v/>
      </c>
      <c r="AD315" s="28" t="str">
        <f t="shared" si="34"/>
        <v/>
      </c>
      <c r="AE315" s="29" t="str">
        <f t="shared" si="35"/>
        <v/>
      </c>
      <c r="AF315" s="30" t="str">
        <f>IF(OR(AD315="",SUMPRODUCT((Barèmes!$A$6:$A$28="Surcoût d'agilité (s) — technique")*(Barèmes!$B$6:$B$28=H315)*(Barèmes!$C$6:$C$28=IF(H315="6ème","Mixte",G315)))=0),"",IF(SUMPRODUCT((Barèmes!$A$6:$A$28="Surcoût d'agilité (s) — technique")*(Barèmes!$B$6:$B$28=H315)*(Barèmes!$C$6:$C$28=IF(H315="6ème","Mixte",G315))*(Barèmes!$J$6:$J$28="+"))&gt;0,IF(AD315&lt;=SUMIFS(Barèmes!$D$6:$D$28,Barèmes!$A$6:$A$28,"Surcoût d'agilité (s) — technique",Barèmes!$B$6:$B$28,H315,Barèmes!$C$6:$C$28,IF(H315="6ème","Mixte",G315)),"à besoin",IF(AD315&lt;=SUMIFS(Barèmes!$E$6:$E$28,Barèmes!$A$6:$A$28,"Surcoût d'agilité (s) — technique",Barèmes!$B$6:$B$28,H315,Barèmes!$C$6:$C$28,IF(H315="6ème","Mixte",G315)),"fragile","satisfaisant")),IF(AD315&gt;=SUMIFS(Barèmes!$D$6:$D$28,Barèmes!$A$6:$A$28,"Surcoût d'agilité (s) — technique",Barèmes!$B$6:$B$28,H315,Barèmes!$C$6:$C$28,IF(H315="6ème","Mixte",G315)),"à besoin",IF(AD315&gt;=SUMIFS(Barèmes!$E$6:$E$28,Barèmes!$A$6:$A$28,"Surcoût d'agilité (s) — technique",Barèmes!$B$6:$B$28,H315,Barèmes!$C$6:$C$28,IF(H315="6ème","Mixte",G315)),"fragile","satisfaisant"))))</f>
        <v/>
      </c>
      <c r="AG315" s="30" t="str">
        <f>IF(OR(AD315="",SUMPRODUCT((Barèmes!$A$6:$A$28="Surcoût d'agilité (s) — technique")*(Barèmes!$B$6:$B$28=H315)*(Barèmes!$C$6:$C$28=IF(H315="6ème","Mixte",G315)))=0),"",IF(SUMPRODUCT((Barèmes!$A$6:$A$28="Surcoût d'agilité (s) — technique")*(Barèmes!$B$6:$B$28=H315)*(Barèmes!$C$6:$C$28=IF(H315="6ème","Mixte",G315))*(Barèmes!$J$6:$J$28="+"))&gt;0,IF(AD315&lt;=SUMIFS(Barèmes!$F$6:$F$28,Barèmes!$A$6:$A$28,"Surcoût d'agilité (s) — technique",Barèmes!$B$6:$B$28,H315,Barèmes!$C$6:$C$28,IF(H315="6ème","Mixte",G315)),Barèmes!$B$2,IF(AD315&lt;=SUMIFS(Barèmes!$G$6:$G$28,Barèmes!$A$6:$A$28,"Surcoût d'agilité (s) — technique",Barèmes!$B$6:$B$28,H315,Barèmes!$C$6:$C$28,IF(H315="6ème","Mixte",G315)),Barèmes!$C$2,IF(AD315&lt;=SUMIFS(Barèmes!$H$6:$H$28,Barèmes!$A$6:$A$28,"Surcoût d'agilité (s) — technique",Barèmes!$B$6:$B$28,H315,Barèmes!$C$6:$C$28,IF(H315="6ème","Mixte",G315)),Barèmes!$D$2,IF(AD315&lt;=SUMIFS(Barèmes!$I$6:$I$28,Barèmes!$A$6:$A$28,"Surcoût d'agilité (s) — technique",Barèmes!$B$6:$B$28,H315,Barèmes!$C$6:$C$28,IF(H315="6ème","Mixte",G315)),Barèmes!$E$2,Barèmes!$F$2)))),IF(AD315&gt;=SUMIFS(Barèmes!$F$6:$F$28,Barèmes!$A$6:$A$28,"Surcoût d'agilité (s) — technique",Barèmes!$B$6:$B$28,H315,Barèmes!$C$6:$C$28,IF(H315="6ème","Mixte",G315)),Barèmes!$B$2,IF(AD315&gt;=SUMIFS(Barèmes!$G$6:$G$28,Barèmes!$A$6:$A$28,"Surcoût d'agilité (s) — technique",Barèmes!$B$6:$B$28,H315,Barèmes!$C$6:$C$28,IF(H315="6ème","Mixte",G315)),Barèmes!$C$2,IF(AD315&gt;=SUMIFS(Barèmes!$H$6:$H$28,Barèmes!$A$6:$A$28,"Surcoût d'agilité (s) — technique",Barèmes!$B$6:$B$28,H315,Barèmes!$C$6:$C$28,IF(H315="6ème","Mixte",G315)),Barèmes!$D$2,IF(AD315&gt;=SUMIFS(Barèmes!$I$6:$I$28,Barèmes!$A$6:$A$28,"Surcoût d'agilité (s) — technique",Barèmes!$B$6:$B$28,H315,Barèmes!$C$6:$C$28,IF(H315="6ème","Mixte",G315)),Barèmes!$E$2,Barèmes!$F$2))))))</f>
        <v/>
      </c>
      <c r="AH315" s="31" t="str">
        <f>IF((IF(N315="",0,1)+IF(Q315="",0,1)+IF(W315="",0,1)+IF(Z315="",0,1)+IF(AC315="",0,1))=0,"",3*IF(N315=Barèmes!$B$2,1,IF(N315=Barèmes!$C$2,2,IF(N315=Barèmes!$D$2,3,IF(N315=Barèmes!$E$2,4,IF(N315=Barèmes!$F$2,5,0)))))+3*IF(Q315=Barèmes!$B$2,1,IF(Q315=Barèmes!$C$2,2,IF(Q315=Barèmes!$D$2,3,IF(Q315=Barèmes!$E$2,4,IF(Q315=Barèmes!$F$2,5,0)))))+2*IF(W315=Barèmes!$B$2,1,IF(W315=Barèmes!$C$2,2,IF(W315=Barèmes!$D$2,3,IF(W315=Barèmes!$E$2,4,IF(W315=Barèmes!$F$2,5,0)))))+1*IF(Z315=Barèmes!$B$2,1,IF(Z315=Barèmes!$C$2,2,IF(Z315=Barèmes!$D$2,3,IF(Z315=Barèmes!$E$2,4,IF(Z315=Barèmes!$F$2,5,0)))))+1*IF(AC315=Barèmes!$B$2,1,IF(AC315=Barèmes!$C$2,2,IF(AC315=Barèmes!$D$2,3,IF(AC315=Barèmes!$E$2,4,IF(AC315=Barèmes!$F$2,5,0))))))</f>
        <v/>
      </c>
      <c r="AI315" s="31"/>
      <c r="AJ315" s="32" t="str">
        <f>IFERROR(INDEX(Croissance!$B$5:$B$604,MATCH(A315,Croissance!$A$5:$A$604,0)),"")</f>
        <v/>
      </c>
      <c r="AK315" s="32" t="str">
        <f>IFERROR(INDEX(Croissance!$C$5:$C$604,MATCH(A315,Croissance!$A$5:$A$604,0)),"")</f>
        <v/>
      </c>
      <c r="AL315" s="32" t="str">
        <f>IFERROR(INDEX(Croissance!$D$5:$D$604,MATCH(A315,Croissance!$A$5:$A$604,0)),"")</f>
        <v/>
      </c>
      <c r="AM315" s="32" t="str">
        <f>IFERROR(INDEX(Croissance!$E$5:$E$604,MATCH(A315,Croissance!$A$5:$A$604,0)),"")</f>
        <v/>
      </c>
      <c r="AO315" s="33">
        <f t="shared" si="40"/>
        <v>0</v>
      </c>
      <c r="AP315" s="33">
        <f t="shared" si="36"/>
        <v>0</v>
      </c>
      <c r="AQ315" s="33">
        <f>IF(A315="",0,IF(AND(OR('Synthèse classe'!$C$2="Tous",C315='Synthèse classe'!$C$2),OR('Synthèse classe'!$C$3="Toutes",D315='Synthèse classe'!$C$3),OR('Synthèse classe'!$C$4="Toutes",AND('Synthèse classe'!$C$4="Dernière",AP315=1),B315=IFERROR(VALUE('Synthèse classe'!$C$4),0))),1,0))</f>
        <v>0</v>
      </c>
      <c r="AR315" s="34" t="str">
        <f t="shared" si="37"/>
        <v/>
      </c>
    </row>
    <row r="316" spans="1:44" x14ac:dyDescent="0.2">
      <c r="A316" s="17" t="str">
        <f t="shared" si="33"/>
        <v/>
      </c>
      <c r="B316" s="18"/>
      <c r="C316" s="19"/>
      <c r="D316" s="19"/>
      <c r="E316" s="19"/>
      <c r="F316" s="19"/>
      <c r="G316" s="19"/>
      <c r="H316" s="17" t="str">
        <f t="shared" si="38"/>
        <v/>
      </c>
      <c r="I316" s="20"/>
      <c r="J316" s="18"/>
      <c r="K316" s="19"/>
      <c r="L316" s="21" t="str">
        <f t="shared" si="39"/>
        <v/>
      </c>
      <c r="M316" s="21" t="str">
        <f>IF(OR(J316="",SUMPRODUCT((Barèmes!$A$6:$A$28="Endurance — Luc Léger (palier)")*(Barèmes!$B$6:$B$28=H316)*(Barèmes!$C$6:$C$28=IF(H316="6ème","Mixte",G316)))=0),"",IF(SUMPRODUCT((Barèmes!$A$6:$A$28="Endurance — Luc Léger (palier)")*(Barèmes!$B$6:$B$28=H316)*(Barèmes!$C$6:$C$28=IF(H316="6ème","Mixte",G316))*(Barèmes!$J$6:$J$28="+"))&gt;0,IF(J316&lt;=SUMIFS(Barèmes!$D$6:$D$28,Barèmes!$A$6:$A$28,"Endurance — Luc Léger (palier)",Barèmes!$B$6:$B$28,H316,Barèmes!$C$6:$C$28,IF(H316="6ème","Mixte",G316)),"à besoin",IF(J316&lt;=SUMIFS(Barèmes!$E$6:$E$28,Barèmes!$A$6:$A$28,"Endurance — Luc Léger (palier)",Barèmes!$B$6:$B$28,H316,Barèmes!$C$6:$C$28,IF(H316="6ème","Mixte",G316)),"fragile","satisfaisant")),IF(J316&gt;=SUMIFS(Barèmes!$D$6:$D$28,Barèmes!$A$6:$A$28,"Endurance — Luc Léger (palier)",Barèmes!$B$6:$B$28,H316,Barèmes!$C$6:$C$28,IF(H316="6ème","Mixte",G316)),"à besoin",IF(J316&gt;=SUMIFS(Barèmes!$E$6:$E$28,Barèmes!$A$6:$A$28,"Endurance — Luc Léger (palier)",Barèmes!$B$6:$B$28,H316,Barèmes!$C$6:$C$28,IF(H316="6ème","Mixte",G316)),"fragile","satisfaisant"))))</f>
        <v/>
      </c>
      <c r="N316" s="21" t="str">
        <f>IF(OR(J316="",SUMPRODUCT((Barèmes!$A$6:$A$28="Endurance — Luc Léger (palier)")*(Barèmes!$B$6:$B$28=H316)*(Barèmes!$C$6:$C$28=IF(H316="6ème","Mixte",G316)))=0),"",IF(SUMPRODUCT((Barèmes!$A$6:$A$28="Endurance — Luc Léger (palier)")*(Barèmes!$B$6:$B$28=H316)*(Barèmes!$C$6:$C$28=IF(H316="6ème","Mixte",G316))*(Barèmes!$J$6:$J$28="+"))&gt;0,IF(J316&lt;=SUMIFS(Barèmes!$F$6:$F$28,Barèmes!$A$6:$A$28,"Endurance — Luc Léger (palier)",Barèmes!$B$6:$B$28,H316,Barèmes!$C$6:$C$28,IF(H316="6ème","Mixte",G316)),Barèmes!$B$2,IF(J316&lt;=SUMIFS(Barèmes!$G$6:$G$28,Barèmes!$A$6:$A$28,"Endurance — Luc Léger (palier)",Barèmes!$B$6:$B$28,H316,Barèmes!$C$6:$C$28,IF(H316="6ème","Mixte",G316)),Barèmes!$C$2,IF(J316&lt;=SUMIFS(Barèmes!$H$6:$H$28,Barèmes!$A$6:$A$28,"Endurance — Luc Léger (palier)",Barèmes!$B$6:$B$28,H316,Barèmes!$C$6:$C$28,IF(H316="6ème","Mixte",G316)),Barèmes!$D$2,IF(J316&lt;=SUMIFS(Barèmes!$I$6:$I$28,Barèmes!$A$6:$A$28,"Endurance — Luc Léger (palier)",Barèmes!$B$6:$B$28,H316,Barèmes!$C$6:$C$28,IF(H316="6ème","Mixte",G316)),Barèmes!$E$2,Barèmes!$F$2)))),IF(J316&gt;=SUMIFS(Barèmes!$F$6:$F$28,Barèmes!$A$6:$A$28,"Endurance — Luc Léger (palier)",Barèmes!$B$6:$B$28,H316,Barèmes!$C$6:$C$28,IF(H316="6ème","Mixte",G316)),Barèmes!$B$2,IF(J316&gt;=SUMIFS(Barèmes!$G$6:$G$28,Barèmes!$A$6:$A$28,"Endurance — Luc Léger (palier)",Barèmes!$B$6:$B$28,H316,Barèmes!$C$6:$C$28,IF(H316="6ème","Mixte",G316)),Barèmes!$C$2,IF(J316&gt;=SUMIFS(Barèmes!$H$6:$H$28,Barèmes!$A$6:$A$28,"Endurance — Luc Léger (palier)",Barèmes!$B$6:$B$28,H316,Barèmes!$C$6:$C$28,IF(H316="6ème","Mixte",G316)),Barèmes!$D$2,IF(J316&gt;=SUMIFS(Barèmes!$I$6:$I$28,Barèmes!$A$6:$A$28,"Endurance — Luc Léger (palier)",Barèmes!$B$6:$B$28,H316,Barèmes!$C$6:$C$28,IF(H316="6ème","Mixte",G316)),Barèmes!$E$2,Barèmes!$F$2))))))</f>
        <v/>
      </c>
      <c r="O316" s="22"/>
      <c r="P316" s="23" t="str">
        <f>IF(OR(O316="",SUMPRODUCT((Barèmes!$A$6:$A$28="Force bas du corps — Saut en longueur (m)")*(Barèmes!$B$6:$B$28=H316)*(Barèmes!$C$6:$C$28=IF(H316="6ème","Mixte",G316)))=0),"",IF(SUMPRODUCT((Barèmes!$A$6:$A$28="Force bas du corps — Saut en longueur (m)")*(Barèmes!$B$6:$B$28=H316)*(Barèmes!$C$6:$C$28=IF(H316="6ème","Mixte",G316))*(Barèmes!$J$6:$J$28="+"))&gt;0,IF(O316&lt;=SUMIFS(Barèmes!$D$6:$D$28,Barèmes!$A$6:$A$28,"Force bas du corps — Saut en longueur (m)",Barèmes!$B$6:$B$28,H316,Barèmes!$C$6:$C$28,IF(H316="6ème","Mixte",G316)),"à besoin",IF(O316&lt;=SUMIFS(Barèmes!$E$6:$E$28,Barèmes!$A$6:$A$28,"Force bas du corps — Saut en longueur (m)",Barèmes!$B$6:$B$28,H316,Barèmes!$C$6:$C$28,IF(H316="6ème","Mixte",G316)),"fragile","satisfaisant")),IF(O316&gt;=SUMIFS(Barèmes!$D$6:$D$28,Barèmes!$A$6:$A$28,"Force bas du corps — Saut en longueur (m)",Barèmes!$B$6:$B$28,H316,Barèmes!$C$6:$C$28,IF(H316="6ème","Mixte",G316)),"à besoin",IF(O316&gt;=SUMIFS(Barèmes!$E$6:$E$28,Barèmes!$A$6:$A$28,"Force bas du corps — Saut en longueur (m)",Barèmes!$B$6:$B$28,H316,Barèmes!$C$6:$C$28,IF(H316="6ème","Mixte",G316)),"fragile","satisfaisant"))))</f>
        <v/>
      </c>
      <c r="Q316" s="23" t="str">
        <f>IF(OR(O316="",SUMPRODUCT((Barèmes!$A$6:$A$28="Force bas du corps — Saut en longueur (m)")*(Barèmes!$B$6:$B$28=H316)*(Barèmes!$C$6:$C$28=IF(H316="6ème","Mixte",G316)))=0),"",IF(SUMPRODUCT((Barèmes!$A$6:$A$28="Force bas du corps — Saut en longueur (m)")*(Barèmes!$B$6:$B$28=H316)*(Barèmes!$C$6:$C$28=IF(H316="6ème","Mixte",G316))*(Barèmes!$J$6:$J$28="+"))&gt;0,IF(O316&lt;=SUMIFS(Barèmes!$F$6:$F$28,Barèmes!$A$6:$A$28,"Force bas du corps — Saut en longueur (m)",Barèmes!$B$6:$B$28,H316,Barèmes!$C$6:$C$28,IF(H316="6ème","Mixte",G316)),Barèmes!$B$2,IF(O316&lt;=SUMIFS(Barèmes!$G$6:$G$28,Barèmes!$A$6:$A$28,"Force bas du corps — Saut en longueur (m)",Barèmes!$B$6:$B$28,H316,Barèmes!$C$6:$C$28,IF(H316="6ème","Mixte",G316)),Barèmes!$C$2,IF(O316&lt;=SUMIFS(Barèmes!$H$6:$H$28,Barèmes!$A$6:$A$28,"Force bas du corps — Saut en longueur (m)",Barèmes!$B$6:$B$28,H316,Barèmes!$C$6:$C$28,IF(H316="6ème","Mixte",G316)),Barèmes!$D$2,IF(O316&lt;=SUMIFS(Barèmes!$I$6:$I$28,Barèmes!$A$6:$A$28,"Force bas du corps — Saut en longueur (m)",Barèmes!$B$6:$B$28,H316,Barèmes!$C$6:$C$28,IF(H316="6ème","Mixte",G316)),Barèmes!$E$2,Barèmes!$F$2)))),IF(O316&gt;=SUMIFS(Barèmes!$F$6:$F$28,Barèmes!$A$6:$A$28,"Force bas du corps — Saut en longueur (m)",Barèmes!$B$6:$B$28,H316,Barèmes!$C$6:$C$28,IF(H316="6ème","Mixte",G316)),Barèmes!$B$2,IF(O316&gt;=SUMIFS(Barèmes!$G$6:$G$28,Barèmes!$A$6:$A$28,"Force bas du corps — Saut en longueur (m)",Barèmes!$B$6:$B$28,H316,Barèmes!$C$6:$C$28,IF(H316="6ème","Mixte",G316)),Barèmes!$C$2,IF(O316&gt;=SUMIFS(Barèmes!$H$6:$H$28,Barèmes!$A$6:$A$28,"Force bas du corps — Saut en longueur (m)",Barèmes!$B$6:$B$28,H316,Barèmes!$C$6:$C$28,IF(H316="6ème","Mixte",G316)),Barèmes!$D$2,IF(O316&gt;=SUMIFS(Barèmes!$I$6:$I$28,Barèmes!$A$6:$A$28,"Force bas du corps — Saut en longueur (m)",Barèmes!$B$6:$B$28,H316,Barèmes!$C$6:$C$28,IF(H316="6ème","Mixte",G316)),Barèmes!$E$2,Barèmes!$F$2))))))</f>
        <v/>
      </c>
      <c r="R316" s="22"/>
      <c r="S316" s="24" t="str">
        <f>IF(OR(R316="",SUMPRODUCT((Barèmes!$A$6:$A$28="Vitesse — 30 m (s)")*(Barèmes!$B$6:$B$28=H316)*(Barèmes!$C$6:$C$28=IF(H316="6ème","Mixte",G316)))=0),"",IF(SUMPRODUCT((Barèmes!$A$6:$A$28="Vitesse — 30 m (s)")*(Barèmes!$B$6:$B$28=H316)*(Barèmes!$C$6:$C$28=IF(H316="6ème","Mixte",G316))*(Barèmes!$J$6:$J$28="+"))&gt;0,IF(R316&lt;=SUMIFS(Barèmes!$D$6:$D$28,Barèmes!$A$6:$A$28,"Vitesse — 30 m (s)",Barèmes!$B$6:$B$28,H316,Barèmes!$C$6:$C$28,IF(H316="6ème","Mixte",G316)),"à besoin",IF(R316&lt;=SUMIFS(Barèmes!$E$6:$E$28,Barèmes!$A$6:$A$28,"Vitesse — 30 m (s)",Barèmes!$B$6:$B$28,H316,Barèmes!$C$6:$C$28,IF(H316="6ème","Mixte",G316)),"fragile","satisfaisant")),IF(R316&gt;=SUMIFS(Barèmes!$D$6:$D$28,Barèmes!$A$6:$A$28,"Vitesse — 30 m (s)",Barèmes!$B$6:$B$28,H316,Barèmes!$C$6:$C$28,IF(H316="6ème","Mixte",G316)),"à besoin",IF(R316&gt;=SUMIFS(Barèmes!$E$6:$E$28,Barèmes!$A$6:$A$28,"Vitesse — 30 m (s)",Barèmes!$B$6:$B$28,H316,Barèmes!$C$6:$C$28,IF(H316="6ème","Mixte",G316)),"fragile","satisfaisant"))))</f>
        <v/>
      </c>
      <c r="T316" s="24" t="str">
        <f>IF(OR(R316="",SUMPRODUCT((Barèmes!$A$6:$A$28="Vitesse — 30 m (s)")*(Barèmes!$B$6:$B$28=H316)*(Barèmes!$C$6:$C$28=IF(H316="6ème","Mixte",G316)))=0),"",IF(SUMPRODUCT((Barèmes!$A$6:$A$28="Vitesse — 30 m (s)")*(Barèmes!$B$6:$B$28=H316)*(Barèmes!$C$6:$C$28=IF(H316="6ème","Mixte",G316))*(Barèmes!$J$6:$J$28="+"))&gt;0,IF(R316&lt;=SUMIFS(Barèmes!$F$6:$F$28,Barèmes!$A$6:$A$28,"Vitesse — 30 m (s)",Barèmes!$B$6:$B$28,H316,Barèmes!$C$6:$C$28,IF(H316="6ème","Mixte",G316)),Barèmes!$B$2,IF(R316&lt;=SUMIFS(Barèmes!$G$6:$G$28,Barèmes!$A$6:$A$28,"Vitesse — 30 m (s)",Barèmes!$B$6:$B$28,H316,Barèmes!$C$6:$C$28,IF(H316="6ème","Mixte",G316)),Barèmes!$C$2,IF(R316&lt;=SUMIFS(Barèmes!$H$6:$H$28,Barèmes!$A$6:$A$28,"Vitesse — 30 m (s)",Barèmes!$B$6:$B$28,H316,Barèmes!$C$6:$C$28,IF(H316="6ème","Mixte",G316)),Barèmes!$D$2,IF(R316&lt;=SUMIFS(Barèmes!$I$6:$I$28,Barèmes!$A$6:$A$28,"Vitesse — 30 m (s)",Barèmes!$B$6:$B$28,H316,Barèmes!$C$6:$C$28,IF(H316="6ème","Mixte",G316)),Barèmes!$E$2,Barèmes!$F$2)))),IF(R316&gt;=SUMIFS(Barèmes!$F$6:$F$28,Barèmes!$A$6:$A$28,"Vitesse — 30 m (s)",Barèmes!$B$6:$B$28,H316,Barèmes!$C$6:$C$28,IF(H316="6ème","Mixte",G316)),Barèmes!$B$2,IF(R316&gt;=SUMIFS(Barèmes!$G$6:$G$28,Barèmes!$A$6:$A$28,"Vitesse — 30 m (s)",Barèmes!$B$6:$B$28,H316,Barèmes!$C$6:$C$28,IF(H316="6ème","Mixte",G316)),Barèmes!$C$2,IF(R316&gt;=SUMIFS(Barèmes!$H$6:$H$28,Barèmes!$A$6:$A$28,"Vitesse — 30 m (s)",Barèmes!$B$6:$B$28,H316,Barèmes!$C$6:$C$28,IF(H316="6ème","Mixte",G316)),Barèmes!$D$2,IF(R316&gt;=SUMIFS(Barèmes!$I$6:$I$28,Barèmes!$A$6:$A$28,"Vitesse — 30 m (s)",Barèmes!$B$6:$B$28,H316,Barèmes!$C$6:$C$28,IF(H316="6ème","Mixte",G316)),Barèmes!$E$2,Barèmes!$F$2))))))</f>
        <v/>
      </c>
      <c r="U316" s="22"/>
      <c r="V316" s="25" t="str">
        <f>IF(OR(U316="",SUMPRODUCT((Barèmes!$A$6:$A$28="Vitesse — 50 m (s)")*(Barèmes!$B$6:$B$28=H316)*(Barèmes!$C$6:$C$28=IF(H316="6ème","Mixte",G316)))=0),"",IF(SUMPRODUCT((Barèmes!$A$6:$A$28="Vitesse — 50 m (s)")*(Barèmes!$B$6:$B$28=H316)*(Barèmes!$C$6:$C$28=IF(H316="6ème","Mixte",G316))*(Barèmes!$J$6:$J$28="+"))&gt;0,IF(U316&lt;=SUMIFS(Barèmes!$D$6:$D$28,Barèmes!$A$6:$A$28,"Vitesse — 50 m (s)",Barèmes!$B$6:$B$28,H316,Barèmes!$C$6:$C$28,IF(H316="6ème","Mixte",G316)),"à besoin",IF(U316&lt;=SUMIFS(Barèmes!$E$6:$E$28,Barèmes!$A$6:$A$28,"Vitesse — 50 m (s)",Barèmes!$B$6:$B$28,H316,Barèmes!$C$6:$C$28,IF(H316="6ème","Mixte",G316)),"fragile","satisfaisant")),IF(U316&gt;=SUMIFS(Barèmes!$D$6:$D$28,Barèmes!$A$6:$A$28,"Vitesse — 50 m (s)",Barèmes!$B$6:$B$28,H316,Barèmes!$C$6:$C$28,IF(H316="6ème","Mixte",G316)),"à besoin",IF(U316&gt;=SUMIFS(Barèmes!$E$6:$E$28,Barèmes!$A$6:$A$28,"Vitesse — 50 m (s)",Barèmes!$B$6:$B$28,H316,Barèmes!$C$6:$C$28,IF(H316="6ème","Mixte",G316)),"fragile","satisfaisant"))))</f>
        <v/>
      </c>
      <c r="W316" s="25" t="str">
        <f>IF(OR(U316="",SUMPRODUCT((Barèmes!$A$6:$A$28="Vitesse — 50 m (s)")*(Barèmes!$B$6:$B$28=H316)*(Barèmes!$C$6:$C$28=IF(H316="6ème","Mixte",G316)))=0),"",IF(SUMPRODUCT((Barèmes!$A$6:$A$28="Vitesse — 50 m (s)")*(Barèmes!$B$6:$B$28=H316)*(Barèmes!$C$6:$C$28=IF(H316="6ème","Mixte",G316))*(Barèmes!$J$6:$J$28="+"))&gt;0,IF(U316&lt;=SUMIFS(Barèmes!$F$6:$F$28,Barèmes!$A$6:$A$28,"Vitesse — 50 m (s)",Barèmes!$B$6:$B$28,H316,Barèmes!$C$6:$C$28,IF(H316="6ème","Mixte",G316)),Barèmes!$B$2,IF(U316&lt;=SUMIFS(Barèmes!$G$6:$G$28,Barèmes!$A$6:$A$28,"Vitesse — 50 m (s)",Barèmes!$B$6:$B$28,H316,Barèmes!$C$6:$C$28,IF(H316="6ème","Mixte",G316)),Barèmes!$C$2,IF(U316&lt;=SUMIFS(Barèmes!$H$6:$H$28,Barèmes!$A$6:$A$28,"Vitesse — 50 m (s)",Barèmes!$B$6:$B$28,H316,Barèmes!$C$6:$C$28,IF(H316="6ème","Mixte",G316)),Barèmes!$D$2,IF(U316&lt;=SUMIFS(Barèmes!$I$6:$I$28,Barèmes!$A$6:$A$28,"Vitesse — 50 m (s)",Barèmes!$B$6:$B$28,H316,Barèmes!$C$6:$C$28,IF(H316="6ème","Mixte",G316)),Barèmes!$E$2,Barèmes!$F$2)))),IF(U316&gt;=SUMIFS(Barèmes!$F$6:$F$28,Barèmes!$A$6:$A$28,"Vitesse — 50 m (s)",Barèmes!$B$6:$B$28,H316,Barèmes!$C$6:$C$28,IF(H316="6ème","Mixte",G316)),Barèmes!$B$2,IF(U316&gt;=SUMIFS(Barèmes!$G$6:$G$28,Barèmes!$A$6:$A$28,"Vitesse — 50 m (s)",Barèmes!$B$6:$B$28,H316,Barèmes!$C$6:$C$28,IF(H316="6ème","Mixte",G316)),Barèmes!$C$2,IF(U316&gt;=SUMIFS(Barèmes!$H$6:$H$28,Barèmes!$A$6:$A$28,"Vitesse — 50 m (s)",Barèmes!$B$6:$B$28,H316,Barèmes!$C$6:$C$28,IF(H316="6ème","Mixte",G316)),Barèmes!$D$2,IF(U316&gt;=SUMIFS(Barèmes!$I$6:$I$28,Barèmes!$A$6:$A$28,"Vitesse — 50 m (s)",Barèmes!$B$6:$B$28,H316,Barèmes!$C$6:$C$28,IF(H316="6ème","Mixte",G316)),Barèmes!$E$2,Barèmes!$F$2))))))</f>
        <v/>
      </c>
      <c r="X316" s="18"/>
      <c r="Y316" s="26" t="str" cm="1">
        <f t="array" ref="Y316">IF(OR(X316="",SUMPRODUCT((Barèmes!$A$6:$A$28="Souplesse (score 1-5)")*(Barèmes!$B$6:$B$28=H316)*(Barèmes!$C$6:$C$28=IF(H316="6ème","Mixte",G316)))=0),"",IF(SUMPRODUCT((Barèmes!$A$6:$A$28="Souplesse (score 1-5)")*(Barèmes!$B$6:$B$28=H316)*(Barèmes!$C$6:$C$28=IF(H316="6ème","Mixte",G316))*(Barèmes!$J$6:$J$28="+"))&gt;0,IF(X316&lt;=SUMIFS(Barèmes!$D$6:$D$28,Barèmes!$A$6:$A$28,"Souplesse (score 1-5)",Barèmes!$B$6:$B$28,H316,Barèmes!$C$6:$C$28,IF(H316="6ème","Mixte",G316)),"à besoin",IF(X316&lt;=SUMIFS(Barèmes!$E$6:$E$28,Barèmes!$A$6:$A$28,"Souplesse (score 1-5)",Barèmes!$B$6:$B$28,H316,Barèmes!$C$6:$C$28,IF(H316="6ème","Mixte",G316)),"fragile","satisfaisant")),IF(X316&gt;=SUMIFS(Barèmes!$D$6:$D$28,Barèmes!$A$6:$A$28,"Souplesse (score 1-5)",Barèmes!$B$6:$B$28,H316,Barèmes!$C$6:$C$28,IF(H316="6ème","Mixte",G316)),"à besoin",IF(X316&gt;=SUMIFS(Barèmes!$E$6:$E$28,Barèmes!$A$6:$A$28,"Souplesse (score 1-5)",Barèmes!$B$6:$B$28,H316,Barèmes!$C$6:$C$28,IF(H316="6ème","Mixte",G316)),"fragile","satisfaisant"))))</f>
        <v/>
      </c>
      <c r="Z316" s="26" t="str" cm="1">
        <f t="array" ref="Z316">IF(OR(X316="",SUMPRODUCT((Barèmes!$A$6:$A$28="Souplesse (score 1-5)")*(Barèmes!$B$6:$B$28=H316)*(Barèmes!$C$6:$C$28=IF(H316="6ème","Mixte",G316)))=0),"",IF(SUMPRODUCT((Barèmes!$A$6:$A$28="Souplesse (score 1-5)")*(Barèmes!$B$6:$B$28=H316)*(Barèmes!$C$6:$C$28=IF(H316="6ème","Mixte",G316))*(Barèmes!$J$6:$J$28="+"))&gt;0,IF(X316&lt;=SUMIFS(Barèmes!$F$6:$F$28,Barèmes!$A$6:$A$28,"Souplesse (score 1-5)",Barèmes!$B$6:$B$28,H316,Barèmes!$C$6:$C$28,IF(H316="6ème","Mixte",G316)),Barèmes!$B$2,IF(X316&lt;=SUMIFS(Barèmes!$G$6:$G$28,Barèmes!$A$6:$A$28,"Souplesse (score 1-5)",Barèmes!$B$6:$B$28,H316,Barèmes!$C$6:$C$28,IF(H316="6ème","Mixte",G316)),Barèmes!$C$2,IF(X316&lt;=SUMIFS(Barèmes!$H$6:$H$28,Barèmes!$A$6:$A$28,"Souplesse (score 1-5)",Barèmes!$B$6:$B$28,H316,Barèmes!$C$6:$C$28,IF(H316="6ème","Mixte",G316)),Barèmes!$D$2,IF(X316&lt;=SUMIFS(Barèmes!$I$6:$I$28,Barèmes!$A$6:$A$28,"Souplesse (score 1-5)",Barèmes!$B$6:$B$28,H316,Barèmes!$C$6:$C$28,IF(H316="6ème","Mixte",G316)),Barèmes!$E$2,Barèmes!$F$2)))),IF(X316&gt;=SUMIFS(Barèmes!$F$6:$F$28,Barèmes!$A$6:$A$28,"Souplesse (score 1-5)",Barèmes!$B$6:$B$28,H316,Barèmes!$C$6:$C$28,IF(H316="6ème","Mixte",G316)),Barèmes!$B$2,IF(X316&gt;=SUMIFS(Barèmes!$G$6:$G$28,Barèmes!$A$6:$A$28,"Souplesse (score 1-5)",Barèmes!$B$6:$B$28,H316,Barèmes!$C$6:$C$28,IF(H316="6ème","Mixte",G316)),Barèmes!$C$2,IF(X316&gt;=SUMIFS(Barèmes!$H$6:$H$28,Barèmes!$A$6:$A$28,"Souplesse (score 1-5)",Barèmes!$B$6:$B$28,H316,Barèmes!$C$6:$C$28,IF(H316="6ème","Mixte",G316)),Barèmes!$D$2,IF(X316&gt;=SUMIFS(Barèmes!$I$6:$I$28,Barèmes!$A$6:$A$28,"Souplesse (score 1-5)",Barèmes!$B$6:$B$28,H316,Barèmes!$C$6:$C$28,IF(H316="6ème","Mixte",G316)),Barèmes!$E$2,Barèmes!$F$2))))))</f>
        <v/>
      </c>
      <c r="AA316" s="22"/>
      <c r="AB316" s="27" t="str">
        <f>IF(OR(AA316="",SUMPRODUCT((Barèmes!$A$6:$A$28="Agilité — T-test 974 (s)")*(Barèmes!$B$6:$B$28=H316)*(Barèmes!$C$6:$C$28=IF(H316="6ème","Mixte",G316)))=0),"",IF(SUMPRODUCT((Barèmes!$A$6:$A$28="Agilité — T-test 974 (s)")*(Barèmes!$B$6:$B$28=H316)*(Barèmes!$C$6:$C$28=IF(H316="6ème","Mixte",G316))*(Barèmes!$J$6:$J$28="+"))&gt;0,IF(AA316&lt;=SUMIFS(Barèmes!$D$6:$D$28,Barèmes!$A$6:$A$28,"Agilité — T-test 974 (s)",Barèmes!$B$6:$B$28,H316,Barèmes!$C$6:$C$28,IF(H316="6ème","Mixte",G316)),"à besoin",IF(AA316&lt;=SUMIFS(Barèmes!$E$6:$E$28,Barèmes!$A$6:$A$28,"Agilité — T-test 974 (s)",Barèmes!$B$6:$B$28,H316,Barèmes!$C$6:$C$28,IF(H316="6ème","Mixte",G316)),"fragile","satisfaisant")),IF(AA316&gt;=SUMIFS(Barèmes!$D$6:$D$28,Barèmes!$A$6:$A$28,"Agilité — T-test 974 (s)",Barèmes!$B$6:$B$28,H316,Barèmes!$C$6:$C$28,IF(H316="6ème","Mixte",G316)),"à besoin",IF(AA316&gt;=SUMIFS(Barèmes!$E$6:$E$28,Barèmes!$A$6:$A$28,"Agilité — T-test 974 (s)",Barèmes!$B$6:$B$28,H316,Barèmes!$C$6:$C$28,IF(H316="6ème","Mixte",G316)),"fragile","satisfaisant"))))</f>
        <v/>
      </c>
      <c r="AC316" s="27" t="str">
        <f>IF(OR(AA316="",SUMPRODUCT((Barèmes!$A$6:$A$28="Agilité — T-test 974 (s)")*(Barèmes!$B$6:$B$28=H316)*(Barèmes!$C$6:$C$28=IF(H316="6ème","Mixte",G316)))=0),"",IF(SUMPRODUCT((Barèmes!$A$6:$A$28="Agilité — T-test 974 (s)")*(Barèmes!$B$6:$B$28=H316)*(Barèmes!$C$6:$C$28=IF(H316="6ème","Mixte",G316))*(Barèmes!$J$6:$J$28="+"))&gt;0,IF(AA316&lt;=SUMIFS(Barèmes!$F$6:$F$28,Barèmes!$A$6:$A$28,"Agilité — T-test 974 (s)",Barèmes!$B$6:$B$28,H316,Barèmes!$C$6:$C$28,IF(H316="6ème","Mixte",G316)),Barèmes!$B$2,IF(AA316&lt;=SUMIFS(Barèmes!$G$6:$G$28,Barèmes!$A$6:$A$28,"Agilité — T-test 974 (s)",Barèmes!$B$6:$B$28,H316,Barèmes!$C$6:$C$28,IF(H316="6ème","Mixte",G316)),Barèmes!$C$2,IF(AA316&lt;=SUMIFS(Barèmes!$H$6:$H$28,Barèmes!$A$6:$A$28,"Agilité — T-test 974 (s)",Barèmes!$B$6:$B$28,H316,Barèmes!$C$6:$C$28,IF(H316="6ème","Mixte",G316)),Barèmes!$D$2,IF(AA316&lt;=SUMIFS(Barèmes!$I$6:$I$28,Barèmes!$A$6:$A$28,"Agilité — T-test 974 (s)",Barèmes!$B$6:$B$28,H316,Barèmes!$C$6:$C$28,IF(H316="6ème","Mixte",G316)),Barèmes!$E$2,Barèmes!$F$2)))),IF(AA316&gt;=SUMIFS(Barèmes!$F$6:$F$28,Barèmes!$A$6:$A$28,"Agilité — T-test 974 (s)",Barèmes!$B$6:$B$28,H316,Barèmes!$C$6:$C$28,IF(H316="6ème","Mixte",G316)),Barèmes!$B$2,IF(AA316&gt;=SUMIFS(Barèmes!$G$6:$G$28,Barèmes!$A$6:$A$28,"Agilité — T-test 974 (s)",Barèmes!$B$6:$B$28,H316,Barèmes!$C$6:$C$28,IF(H316="6ème","Mixte",G316)),Barèmes!$C$2,IF(AA316&gt;=SUMIFS(Barèmes!$H$6:$H$28,Barèmes!$A$6:$A$28,"Agilité — T-test 974 (s)",Barèmes!$B$6:$B$28,H316,Barèmes!$C$6:$C$28,IF(H316="6ème","Mixte",G316)),Barèmes!$D$2,IF(AA316&gt;=SUMIFS(Barèmes!$I$6:$I$28,Barèmes!$A$6:$A$28,"Agilité — T-test 974 (s)",Barèmes!$B$6:$B$28,H316,Barèmes!$C$6:$C$28,IF(H316="6ème","Mixte",G316)),Barèmes!$E$2,Barèmes!$F$2))))))</f>
        <v/>
      </c>
      <c r="AD316" s="28" t="str">
        <f t="shared" si="34"/>
        <v/>
      </c>
      <c r="AE316" s="29" t="str">
        <f t="shared" si="35"/>
        <v/>
      </c>
      <c r="AF316" s="30" t="str">
        <f>IF(OR(AD316="",SUMPRODUCT((Barèmes!$A$6:$A$28="Surcoût d'agilité (s) — technique")*(Barèmes!$B$6:$B$28=H316)*(Barèmes!$C$6:$C$28=IF(H316="6ème","Mixte",G316)))=0),"",IF(SUMPRODUCT((Barèmes!$A$6:$A$28="Surcoût d'agilité (s) — technique")*(Barèmes!$B$6:$B$28=H316)*(Barèmes!$C$6:$C$28=IF(H316="6ème","Mixte",G316))*(Barèmes!$J$6:$J$28="+"))&gt;0,IF(AD316&lt;=SUMIFS(Barèmes!$D$6:$D$28,Barèmes!$A$6:$A$28,"Surcoût d'agilité (s) — technique",Barèmes!$B$6:$B$28,H316,Barèmes!$C$6:$C$28,IF(H316="6ème","Mixte",G316)),"à besoin",IF(AD316&lt;=SUMIFS(Barèmes!$E$6:$E$28,Barèmes!$A$6:$A$28,"Surcoût d'agilité (s) — technique",Barèmes!$B$6:$B$28,H316,Barèmes!$C$6:$C$28,IF(H316="6ème","Mixte",G316)),"fragile","satisfaisant")),IF(AD316&gt;=SUMIFS(Barèmes!$D$6:$D$28,Barèmes!$A$6:$A$28,"Surcoût d'agilité (s) — technique",Barèmes!$B$6:$B$28,H316,Barèmes!$C$6:$C$28,IF(H316="6ème","Mixte",G316)),"à besoin",IF(AD316&gt;=SUMIFS(Barèmes!$E$6:$E$28,Barèmes!$A$6:$A$28,"Surcoût d'agilité (s) — technique",Barèmes!$B$6:$B$28,H316,Barèmes!$C$6:$C$28,IF(H316="6ème","Mixte",G316)),"fragile","satisfaisant"))))</f>
        <v/>
      </c>
      <c r="AG316" s="30" t="str">
        <f>IF(OR(AD316="",SUMPRODUCT((Barèmes!$A$6:$A$28="Surcoût d'agilité (s) — technique")*(Barèmes!$B$6:$B$28=H316)*(Barèmes!$C$6:$C$28=IF(H316="6ème","Mixte",G316)))=0),"",IF(SUMPRODUCT((Barèmes!$A$6:$A$28="Surcoût d'agilité (s) — technique")*(Barèmes!$B$6:$B$28=H316)*(Barèmes!$C$6:$C$28=IF(H316="6ème","Mixte",G316))*(Barèmes!$J$6:$J$28="+"))&gt;0,IF(AD316&lt;=SUMIFS(Barèmes!$F$6:$F$28,Barèmes!$A$6:$A$28,"Surcoût d'agilité (s) — technique",Barèmes!$B$6:$B$28,H316,Barèmes!$C$6:$C$28,IF(H316="6ème","Mixte",G316)),Barèmes!$B$2,IF(AD316&lt;=SUMIFS(Barèmes!$G$6:$G$28,Barèmes!$A$6:$A$28,"Surcoût d'agilité (s) — technique",Barèmes!$B$6:$B$28,H316,Barèmes!$C$6:$C$28,IF(H316="6ème","Mixte",G316)),Barèmes!$C$2,IF(AD316&lt;=SUMIFS(Barèmes!$H$6:$H$28,Barèmes!$A$6:$A$28,"Surcoût d'agilité (s) — technique",Barèmes!$B$6:$B$28,H316,Barèmes!$C$6:$C$28,IF(H316="6ème","Mixte",G316)),Barèmes!$D$2,IF(AD316&lt;=SUMIFS(Barèmes!$I$6:$I$28,Barèmes!$A$6:$A$28,"Surcoût d'agilité (s) — technique",Barèmes!$B$6:$B$28,H316,Barèmes!$C$6:$C$28,IF(H316="6ème","Mixte",G316)),Barèmes!$E$2,Barèmes!$F$2)))),IF(AD316&gt;=SUMIFS(Barèmes!$F$6:$F$28,Barèmes!$A$6:$A$28,"Surcoût d'agilité (s) — technique",Barèmes!$B$6:$B$28,H316,Barèmes!$C$6:$C$28,IF(H316="6ème","Mixte",G316)),Barèmes!$B$2,IF(AD316&gt;=SUMIFS(Barèmes!$G$6:$G$28,Barèmes!$A$6:$A$28,"Surcoût d'agilité (s) — technique",Barèmes!$B$6:$B$28,H316,Barèmes!$C$6:$C$28,IF(H316="6ème","Mixte",G316)),Barèmes!$C$2,IF(AD316&gt;=SUMIFS(Barèmes!$H$6:$H$28,Barèmes!$A$6:$A$28,"Surcoût d'agilité (s) — technique",Barèmes!$B$6:$B$28,H316,Barèmes!$C$6:$C$28,IF(H316="6ème","Mixte",G316)),Barèmes!$D$2,IF(AD316&gt;=SUMIFS(Barèmes!$I$6:$I$28,Barèmes!$A$6:$A$28,"Surcoût d'agilité (s) — technique",Barèmes!$B$6:$B$28,H316,Barèmes!$C$6:$C$28,IF(H316="6ème","Mixte",G316)),Barèmes!$E$2,Barèmes!$F$2))))))</f>
        <v/>
      </c>
      <c r="AH316" s="31" t="str">
        <f>IF((IF(N316="",0,1)+IF(Q316="",0,1)+IF(W316="",0,1)+IF(Z316="",0,1)+IF(AC316="",0,1))=0,"",3*IF(N316=Barèmes!$B$2,1,IF(N316=Barèmes!$C$2,2,IF(N316=Barèmes!$D$2,3,IF(N316=Barèmes!$E$2,4,IF(N316=Barèmes!$F$2,5,0)))))+3*IF(Q316=Barèmes!$B$2,1,IF(Q316=Barèmes!$C$2,2,IF(Q316=Barèmes!$D$2,3,IF(Q316=Barèmes!$E$2,4,IF(Q316=Barèmes!$F$2,5,0)))))+2*IF(W316=Barèmes!$B$2,1,IF(W316=Barèmes!$C$2,2,IF(W316=Barèmes!$D$2,3,IF(W316=Barèmes!$E$2,4,IF(W316=Barèmes!$F$2,5,0)))))+1*IF(Z316=Barèmes!$B$2,1,IF(Z316=Barèmes!$C$2,2,IF(Z316=Barèmes!$D$2,3,IF(Z316=Barèmes!$E$2,4,IF(Z316=Barèmes!$F$2,5,0)))))+1*IF(AC316=Barèmes!$B$2,1,IF(AC316=Barèmes!$C$2,2,IF(AC316=Barèmes!$D$2,3,IF(AC316=Barèmes!$E$2,4,IF(AC316=Barèmes!$F$2,5,0))))))</f>
        <v/>
      </c>
      <c r="AI316" s="31"/>
      <c r="AJ316" s="32" t="str">
        <f>IFERROR(INDEX(Croissance!$B$5:$B$604,MATCH(A316,Croissance!$A$5:$A$604,0)),"")</f>
        <v/>
      </c>
      <c r="AK316" s="32" t="str">
        <f>IFERROR(INDEX(Croissance!$C$5:$C$604,MATCH(A316,Croissance!$A$5:$A$604,0)),"")</f>
        <v/>
      </c>
      <c r="AL316" s="32" t="str">
        <f>IFERROR(INDEX(Croissance!$D$5:$D$604,MATCH(A316,Croissance!$A$5:$A$604,0)),"")</f>
        <v/>
      </c>
      <c r="AM316" s="32" t="str">
        <f>IFERROR(INDEX(Croissance!$E$5:$E$604,MATCH(A316,Croissance!$A$5:$A$604,0)),"")</f>
        <v/>
      </c>
      <c r="AO316" s="33">
        <f t="shared" si="40"/>
        <v>0</v>
      </c>
      <c r="AP316" s="33">
        <f t="shared" si="36"/>
        <v>0</v>
      </c>
      <c r="AQ316" s="33">
        <f>IF(A316="",0,IF(AND(OR('Synthèse classe'!$C$2="Tous",C316='Synthèse classe'!$C$2),OR('Synthèse classe'!$C$3="Toutes",D316='Synthèse classe'!$C$3),OR('Synthèse classe'!$C$4="Toutes",AND('Synthèse classe'!$C$4="Dernière",AP316=1),B316=IFERROR(VALUE('Synthèse classe'!$C$4),0))),1,0))</f>
        <v>0</v>
      </c>
      <c r="AR316" s="34" t="str">
        <f t="shared" si="37"/>
        <v/>
      </c>
    </row>
    <row r="317" spans="1:44" x14ac:dyDescent="0.2">
      <c r="A317" s="17" t="str">
        <f t="shared" si="33"/>
        <v/>
      </c>
      <c r="B317" s="18"/>
      <c r="C317" s="19"/>
      <c r="D317" s="19"/>
      <c r="E317" s="19"/>
      <c r="F317" s="19"/>
      <c r="G317" s="19"/>
      <c r="H317" s="17" t="str">
        <f t="shared" si="38"/>
        <v/>
      </c>
      <c r="I317" s="20"/>
      <c r="J317" s="18"/>
      <c r="K317" s="19"/>
      <c r="L317" s="21" t="str">
        <f t="shared" si="39"/>
        <v/>
      </c>
      <c r="M317" s="21" t="str">
        <f>IF(OR(J317="",SUMPRODUCT((Barèmes!$A$6:$A$28="Endurance — Luc Léger (palier)")*(Barèmes!$B$6:$B$28=H317)*(Barèmes!$C$6:$C$28=IF(H317="6ème","Mixte",G317)))=0),"",IF(SUMPRODUCT((Barèmes!$A$6:$A$28="Endurance — Luc Léger (palier)")*(Barèmes!$B$6:$B$28=H317)*(Barèmes!$C$6:$C$28=IF(H317="6ème","Mixte",G317))*(Barèmes!$J$6:$J$28="+"))&gt;0,IF(J317&lt;=SUMIFS(Barèmes!$D$6:$D$28,Barèmes!$A$6:$A$28,"Endurance — Luc Léger (palier)",Barèmes!$B$6:$B$28,H317,Barèmes!$C$6:$C$28,IF(H317="6ème","Mixte",G317)),"à besoin",IF(J317&lt;=SUMIFS(Barèmes!$E$6:$E$28,Barèmes!$A$6:$A$28,"Endurance — Luc Léger (palier)",Barèmes!$B$6:$B$28,H317,Barèmes!$C$6:$C$28,IF(H317="6ème","Mixte",G317)),"fragile","satisfaisant")),IF(J317&gt;=SUMIFS(Barèmes!$D$6:$D$28,Barèmes!$A$6:$A$28,"Endurance — Luc Léger (palier)",Barèmes!$B$6:$B$28,H317,Barèmes!$C$6:$C$28,IF(H317="6ème","Mixte",G317)),"à besoin",IF(J317&gt;=SUMIFS(Barèmes!$E$6:$E$28,Barèmes!$A$6:$A$28,"Endurance — Luc Léger (palier)",Barèmes!$B$6:$B$28,H317,Barèmes!$C$6:$C$28,IF(H317="6ème","Mixte",G317)),"fragile","satisfaisant"))))</f>
        <v/>
      </c>
      <c r="N317" s="21" t="str">
        <f>IF(OR(J317="",SUMPRODUCT((Barèmes!$A$6:$A$28="Endurance — Luc Léger (palier)")*(Barèmes!$B$6:$B$28=H317)*(Barèmes!$C$6:$C$28=IF(H317="6ème","Mixte",G317)))=0),"",IF(SUMPRODUCT((Barèmes!$A$6:$A$28="Endurance — Luc Léger (palier)")*(Barèmes!$B$6:$B$28=H317)*(Barèmes!$C$6:$C$28=IF(H317="6ème","Mixte",G317))*(Barèmes!$J$6:$J$28="+"))&gt;0,IF(J317&lt;=SUMIFS(Barèmes!$F$6:$F$28,Barèmes!$A$6:$A$28,"Endurance — Luc Léger (palier)",Barèmes!$B$6:$B$28,H317,Barèmes!$C$6:$C$28,IF(H317="6ème","Mixte",G317)),Barèmes!$B$2,IF(J317&lt;=SUMIFS(Barèmes!$G$6:$G$28,Barèmes!$A$6:$A$28,"Endurance — Luc Léger (palier)",Barèmes!$B$6:$B$28,H317,Barèmes!$C$6:$C$28,IF(H317="6ème","Mixte",G317)),Barèmes!$C$2,IF(J317&lt;=SUMIFS(Barèmes!$H$6:$H$28,Barèmes!$A$6:$A$28,"Endurance — Luc Léger (palier)",Barèmes!$B$6:$B$28,H317,Barèmes!$C$6:$C$28,IF(H317="6ème","Mixte",G317)),Barèmes!$D$2,IF(J317&lt;=SUMIFS(Barèmes!$I$6:$I$28,Barèmes!$A$6:$A$28,"Endurance — Luc Léger (palier)",Barèmes!$B$6:$B$28,H317,Barèmes!$C$6:$C$28,IF(H317="6ème","Mixte",G317)),Barèmes!$E$2,Barèmes!$F$2)))),IF(J317&gt;=SUMIFS(Barèmes!$F$6:$F$28,Barèmes!$A$6:$A$28,"Endurance — Luc Léger (palier)",Barèmes!$B$6:$B$28,H317,Barèmes!$C$6:$C$28,IF(H317="6ème","Mixte",G317)),Barèmes!$B$2,IF(J317&gt;=SUMIFS(Barèmes!$G$6:$G$28,Barèmes!$A$6:$A$28,"Endurance — Luc Léger (palier)",Barèmes!$B$6:$B$28,H317,Barèmes!$C$6:$C$28,IF(H317="6ème","Mixte",G317)),Barèmes!$C$2,IF(J317&gt;=SUMIFS(Barèmes!$H$6:$H$28,Barèmes!$A$6:$A$28,"Endurance — Luc Léger (palier)",Barèmes!$B$6:$B$28,H317,Barèmes!$C$6:$C$28,IF(H317="6ème","Mixte",G317)),Barèmes!$D$2,IF(J317&gt;=SUMIFS(Barèmes!$I$6:$I$28,Barèmes!$A$6:$A$28,"Endurance — Luc Léger (palier)",Barèmes!$B$6:$B$28,H317,Barèmes!$C$6:$C$28,IF(H317="6ème","Mixte",G317)),Barèmes!$E$2,Barèmes!$F$2))))))</f>
        <v/>
      </c>
      <c r="O317" s="22"/>
      <c r="P317" s="23" t="str">
        <f>IF(OR(O317="",SUMPRODUCT((Barèmes!$A$6:$A$28="Force bas du corps — Saut en longueur (m)")*(Barèmes!$B$6:$B$28=H317)*(Barèmes!$C$6:$C$28=IF(H317="6ème","Mixte",G317)))=0),"",IF(SUMPRODUCT((Barèmes!$A$6:$A$28="Force bas du corps — Saut en longueur (m)")*(Barèmes!$B$6:$B$28=H317)*(Barèmes!$C$6:$C$28=IF(H317="6ème","Mixte",G317))*(Barèmes!$J$6:$J$28="+"))&gt;0,IF(O317&lt;=SUMIFS(Barèmes!$D$6:$D$28,Barèmes!$A$6:$A$28,"Force bas du corps — Saut en longueur (m)",Barèmes!$B$6:$B$28,H317,Barèmes!$C$6:$C$28,IF(H317="6ème","Mixte",G317)),"à besoin",IF(O317&lt;=SUMIFS(Barèmes!$E$6:$E$28,Barèmes!$A$6:$A$28,"Force bas du corps — Saut en longueur (m)",Barèmes!$B$6:$B$28,H317,Barèmes!$C$6:$C$28,IF(H317="6ème","Mixte",G317)),"fragile","satisfaisant")),IF(O317&gt;=SUMIFS(Barèmes!$D$6:$D$28,Barèmes!$A$6:$A$28,"Force bas du corps — Saut en longueur (m)",Barèmes!$B$6:$B$28,H317,Barèmes!$C$6:$C$28,IF(H317="6ème","Mixte",G317)),"à besoin",IF(O317&gt;=SUMIFS(Barèmes!$E$6:$E$28,Barèmes!$A$6:$A$28,"Force bas du corps — Saut en longueur (m)",Barèmes!$B$6:$B$28,H317,Barèmes!$C$6:$C$28,IF(H317="6ème","Mixte",G317)),"fragile","satisfaisant"))))</f>
        <v/>
      </c>
      <c r="Q317" s="23" t="str">
        <f>IF(OR(O317="",SUMPRODUCT((Barèmes!$A$6:$A$28="Force bas du corps — Saut en longueur (m)")*(Barèmes!$B$6:$B$28=H317)*(Barèmes!$C$6:$C$28=IF(H317="6ème","Mixte",G317)))=0),"",IF(SUMPRODUCT((Barèmes!$A$6:$A$28="Force bas du corps — Saut en longueur (m)")*(Barèmes!$B$6:$B$28=H317)*(Barèmes!$C$6:$C$28=IF(H317="6ème","Mixte",G317))*(Barèmes!$J$6:$J$28="+"))&gt;0,IF(O317&lt;=SUMIFS(Barèmes!$F$6:$F$28,Barèmes!$A$6:$A$28,"Force bas du corps — Saut en longueur (m)",Barèmes!$B$6:$B$28,H317,Barèmes!$C$6:$C$28,IF(H317="6ème","Mixte",G317)),Barèmes!$B$2,IF(O317&lt;=SUMIFS(Barèmes!$G$6:$G$28,Barèmes!$A$6:$A$28,"Force bas du corps — Saut en longueur (m)",Barèmes!$B$6:$B$28,H317,Barèmes!$C$6:$C$28,IF(H317="6ème","Mixte",G317)),Barèmes!$C$2,IF(O317&lt;=SUMIFS(Barèmes!$H$6:$H$28,Barèmes!$A$6:$A$28,"Force bas du corps — Saut en longueur (m)",Barèmes!$B$6:$B$28,H317,Barèmes!$C$6:$C$28,IF(H317="6ème","Mixte",G317)),Barèmes!$D$2,IF(O317&lt;=SUMIFS(Barèmes!$I$6:$I$28,Barèmes!$A$6:$A$28,"Force bas du corps — Saut en longueur (m)",Barèmes!$B$6:$B$28,H317,Barèmes!$C$6:$C$28,IF(H317="6ème","Mixte",G317)),Barèmes!$E$2,Barèmes!$F$2)))),IF(O317&gt;=SUMIFS(Barèmes!$F$6:$F$28,Barèmes!$A$6:$A$28,"Force bas du corps — Saut en longueur (m)",Barèmes!$B$6:$B$28,H317,Barèmes!$C$6:$C$28,IF(H317="6ème","Mixte",G317)),Barèmes!$B$2,IF(O317&gt;=SUMIFS(Barèmes!$G$6:$G$28,Barèmes!$A$6:$A$28,"Force bas du corps — Saut en longueur (m)",Barèmes!$B$6:$B$28,H317,Barèmes!$C$6:$C$28,IF(H317="6ème","Mixte",G317)),Barèmes!$C$2,IF(O317&gt;=SUMIFS(Barèmes!$H$6:$H$28,Barèmes!$A$6:$A$28,"Force bas du corps — Saut en longueur (m)",Barèmes!$B$6:$B$28,H317,Barèmes!$C$6:$C$28,IF(H317="6ème","Mixte",G317)),Barèmes!$D$2,IF(O317&gt;=SUMIFS(Barèmes!$I$6:$I$28,Barèmes!$A$6:$A$28,"Force bas du corps — Saut en longueur (m)",Barèmes!$B$6:$B$28,H317,Barèmes!$C$6:$C$28,IF(H317="6ème","Mixte",G317)),Barèmes!$E$2,Barèmes!$F$2))))))</f>
        <v/>
      </c>
      <c r="R317" s="22"/>
      <c r="S317" s="24" t="str">
        <f>IF(OR(R317="",SUMPRODUCT((Barèmes!$A$6:$A$28="Vitesse — 30 m (s)")*(Barèmes!$B$6:$B$28=H317)*(Barèmes!$C$6:$C$28=IF(H317="6ème","Mixte",G317)))=0),"",IF(SUMPRODUCT((Barèmes!$A$6:$A$28="Vitesse — 30 m (s)")*(Barèmes!$B$6:$B$28=H317)*(Barèmes!$C$6:$C$28=IF(H317="6ème","Mixte",G317))*(Barèmes!$J$6:$J$28="+"))&gt;0,IF(R317&lt;=SUMIFS(Barèmes!$D$6:$D$28,Barèmes!$A$6:$A$28,"Vitesse — 30 m (s)",Barèmes!$B$6:$B$28,H317,Barèmes!$C$6:$C$28,IF(H317="6ème","Mixte",G317)),"à besoin",IF(R317&lt;=SUMIFS(Barèmes!$E$6:$E$28,Barèmes!$A$6:$A$28,"Vitesse — 30 m (s)",Barèmes!$B$6:$B$28,H317,Barèmes!$C$6:$C$28,IF(H317="6ème","Mixte",G317)),"fragile","satisfaisant")),IF(R317&gt;=SUMIFS(Barèmes!$D$6:$D$28,Barèmes!$A$6:$A$28,"Vitesse — 30 m (s)",Barèmes!$B$6:$B$28,H317,Barèmes!$C$6:$C$28,IF(H317="6ème","Mixte",G317)),"à besoin",IF(R317&gt;=SUMIFS(Barèmes!$E$6:$E$28,Barèmes!$A$6:$A$28,"Vitesse — 30 m (s)",Barèmes!$B$6:$B$28,H317,Barèmes!$C$6:$C$28,IF(H317="6ème","Mixte",G317)),"fragile","satisfaisant"))))</f>
        <v/>
      </c>
      <c r="T317" s="24" t="str">
        <f>IF(OR(R317="",SUMPRODUCT((Barèmes!$A$6:$A$28="Vitesse — 30 m (s)")*(Barèmes!$B$6:$B$28=H317)*(Barèmes!$C$6:$C$28=IF(H317="6ème","Mixte",G317)))=0),"",IF(SUMPRODUCT((Barèmes!$A$6:$A$28="Vitesse — 30 m (s)")*(Barèmes!$B$6:$B$28=H317)*(Barèmes!$C$6:$C$28=IF(H317="6ème","Mixte",G317))*(Barèmes!$J$6:$J$28="+"))&gt;0,IF(R317&lt;=SUMIFS(Barèmes!$F$6:$F$28,Barèmes!$A$6:$A$28,"Vitesse — 30 m (s)",Barèmes!$B$6:$B$28,H317,Barèmes!$C$6:$C$28,IF(H317="6ème","Mixte",G317)),Barèmes!$B$2,IF(R317&lt;=SUMIFS(Barèmes!$G$6:$G$28,Barèmes!$A$6:$A$28,"Vitesse — 30 m (s)",Barèmes!$B$6:$B$28,H317,Barèmes!$C$6:$C$28,IF(H317="6ème","Mixte",G317)),Barèmes!$C$2,IF(R317&lt;=SUMIFS(Barèmes!$H$6:$H$28,Barèmes!$A$6:$A$28,"Vitesse — 30 m (s)",Barèmes!$B$6:$B$28,H317,Barèmes!$C$6:$C$28,IF(H317="6ème","Mixte",G317)),Barèmes!$D$2,IF(R317&lt;=SUMIFS(Barèmes!$I$6:$I$28,Barèmes!$A$6:$A$28,"Vitesse — 30 m (s)",Barèmes!$B$6:$B$28,H317,Barèmes!$C$6:$C$28,IF(H317="6ème","Mixte",G317)),Barèmes!$E$2,Barèmes!$F$2)))),IF(R317&gt;=SUMIFS(Barèmes!$F$6:$F$28,Barèmes!$A$6:$A$28,"Vitesse — 30 m (s)",Barèmes!$B$6:$B$28,H317,Barèmes!$C$6:$C$28,IF(H317="6ème","Mixte",G317)),Barèmes!$B$2,IF(R317&gt;=SUMIFS(Barèmes!$G$6:$G$28,Barèmes!$A$6:$A$28,"Vitesse — 30 m (s)",Barèmes!$B$6:$B$28,H317,Barèmes!$C$6:$C$28,IF(H317="6ème","Mixte",G317)),Barèmes!$C$2,IF(R317&gt;=SUMIFS(Barèmes!$H$6:$H$28,Barèmes!$A$6:$A$28,"Vitesse — 30 m (s)",Barèmes!$B$6:$B$28,H317,Barèmes!$C$6:$C$28,IF(H317="6ème","Mixte",G317)),Barèmes!$D$2,IF(R317&gt;=SUMIFS(Barèmes!$I$6:$I$28,Barèmes!$A$6:$A$28,"Vitesse — 30 m (s)",Barèmes!$B$6:$B$28,H317,Barèmes!$C$6:$C$28,IF(H317="6ème","Mixte",G317)),Barèmes!$E$2,Barèmes!$F$2))))))</f>
        <v/>
      </c>
      <c r="U317" s="22"/>
      <c r="V317" s="25" t="str">
        <f>IF(OR(U317="",SUMPRODUCT((Barèmes!$A$6:$A$28="Vitesse — 50 m (s)")*(Barèmes!$B$6:$B$28=H317)*(Barèmes!$C$6:$C$28=IF(H317="6ème","Mixte",G317)))=0),"",IF(SUMPRODUCT((Barèmes!$A$6:$A$28="Vitesse — 50 m (s)")*(Barèmes!$B$6:$B$28=H317)*(Barèmes!$C$6:$C$28=IF(H317="6ème","Mixte",G317))*(Barèmes!$J$6:$J$28="+"))&gt;0,IF(U317&lt;=SUMIFS(Barèmes!$D$6:$D$28,Barèmes!$A$6:$A$28,"Vitesse — 50 m (s)",Barèmes!$B$6:$B$28,H317,Barèmes!$C$6:$C$28,IF(H317="6ème","Mixte",G317)),"à besoin",IF(U317&lt;=SUMIFS(Barèmes!$E$6:$E$28,Barèmes!$A$6:$A$28,"Vitesse — 50 m (s)",Barèmes!$B$6:$B$28,H317,Barèmes!$C$6:$C$28,IF(H317="6ème","Mixte",G317)),"fragile","satisfaisant")),IF(U317&gt;=SUMIFS(Barèmes!$D$6:$D$28,Barèmes!$A$6:$A$28,"Vitesse — 50 m (s)",Barèmes!$B$6:$B$28,H317,Barèmes!$C$6:$C$28,IF(H317="6ème","Mixte",G317)),"à besoin",IF(U317&gt;=SUMIFS(Barèmes!$E$6:$E$28,Barèmes!$A$6:$A$28,"Vitesse — 50 m (s)",Barèmes!$B$6:$B$28,H317,Barèmes!$C$6:$C$28,IF(H317="6ème","Mixte",G317)),"fragile","satisfaisant"))))</f>
        <v/>
      </c>
      <c r="W317" s="25" t="str">
        <f>IF(OR(U317="",SUMPRODUCT((Barèmes!$A$6:$A$28="Vitesse — 50 m (s)")*(Barèmes!$B$6:$B$28=H317)*(Barèmes!$C$6:$C$28=IF(H317="6ème","Mixte",G317)))=0),"",IF(SUMPRODUCT((Barèmes!$A$6:$A$28="Vitesse — 50 m (s)")*(Barèmes!$B$6:$B$28=H317)*(Barèmes!$C$6:$C$28=IF(H317="6ème","Mixte",G317))*(Barèmes!$J$6:$J$28="+"))&gt;0,IF(U317&lt;=SUMIFS(Barèmes!$F$6:$F$28,Barèmes!$A$6:$A$28,"Vitesse — 50 m (s)",Barèmes!$B$6:$B$28,H317,Barèmes!$C$6:$C$28,IF(H317="6ème","Mixte",G317)),Barèmes!$B$2,IF(U317&lt;=SUMIFS(Barèmes!$G$6:$G$28,Barèmes!$A$6:$A$28,"Vitesse — 50 m (s)",Barèmes!$B$6:$B$28,H317,Barèmes!$C$6:$C$28,IF(H317="6ème","Mixte",G317)),Barèmes!$C$2,IF(U317&lt;=SUMIFS(Barèmes!$H$6:$H$28,Barèmes!$A$6:$A$28,"Vitesse — 50 m (s)",Barèmes!$B$6:$B$28,H317,Barèmes!$C$6:$C$28,IF(H317="6ème","Mixte",G317)),Barèmes!$D$2,IF(U317&lt;=SUMIFS(Barèmes!$I$6:$I$28,Barèmes!$A$6:$A$28,"Vitesse — 50 m (s)",Barèmes!$B$6:$B$28,H317,Barèmes!$C$6:$C$28,IF(H317="6ème","Mixte",G317)),Barèmes!$E$2,Barèmes!$F$2)))),IF(U317&gt;=SUMIFS(Barèmes!$F$6:$F$28,Barèmes!$A$6:$A$28,"Vitesse — 50 m (s)",Barèmes!$B$6:$B$28,H317,Barèmes!$C$6:$C$28,IF(H317="6ème","Mixte",G317)),Barèmes!$B$2,IF(U317&gt;=SUMIFS(Barèmes!$G$6:$G$28,Barèmes!$A$6:$A$28,"Vitesse — 50 m (s)",Barèmes!$B$6:$B$28,H317,Barèmes!$C$6:$C$28,IF(H317="6ème","Mixte",G317)),Barèmes!$C$2,IF(U317&gt;=SUMIFS(Barèmes!$H$6:$H$28,Barèmes!$A$6:$A$28,"Vitesse — 50 m (s)",Barèmes!$B$6:$B$28,H317,Barèmes!$C$6:$C$28,IF(H317="6ème","Mixte",G317)),Barèmes!$D$2,IF(U317&gt;=SUMIFS(Barèmes!$I$6:$I$28,Barèmes!$A$6:$A$28,"Vitesse — 50 m (s)",Barèmes!$B$6:$B$28,H317,Barèmes!$C$6:$C$28,IF(H317="6ème","Mixte",G317)),Barèmes!$E$2,Barèmes!$F$2))))))</f>
        <v/>
      </c>
      <c r="X317" s="18"/>
      <c r="Y317" s="26" t="str" cm="1">
        <f t="array" ref="Y317">IF(OR(X317="",SUMPRODUCT((Barèmes!$A$6:$A$28="Souplesse (score 1-5)")*(Barèmes!$B$6:$B$28=H317)*(Barèmes!$C$6:$C$28=IF(H317="6ème","Mixte",G317)))=0),"",IF(SUMPRODUCT((Barèmes!$A$6:$A$28="Souplesse (score 1-5)")*(Barèmes!$B$6:$B$28=H317)*(Barèmes!$C$6:$C$28=IF(H317="6ème","Mixte",G317))*(Barèmes!$J$6:$J$28="+"))&gt;0,IF(X317&lt;=SUMIFS(Barèmes!$D$6:$D$28,Barèmes!$A$6:$A$28,"Souplesse (score 1-5)",Barèmes!$B$6:$B$28,H317,Barèmes!$C$6:$C$28,IF(H317="6ème","Mixte",G317)),"à besoin",IF(X317&lt;=SUMIFS(Barèmes!$E$6:$E$28,Barèmes!$A$6:$A$28,"Souplesse (score 1-5)",Barèmes!$B$6:$B$28,H317,Barèmes!$C$6:$C$28,IF(H317="6ème","Mixte",G317)),"fragile","satisfaisant")),IF(X317&gt;=SUMIFS(Barèmes!$D$6:$D$28,Barèmes!$A$6:$A$28,"Souplesse (score 1-5)",Barèmes!$B$6:$B$28,H317,Barèmes!$C$6:$C$28,IF(H317="6ème","Mixte",G317)),"à besoin",IF(X317&gt;=SUMIFS(Barèmes!$E$6:$E$28,Barèmes!$A$6:$A$28,"Souplesse (score 1-5)",Barèmes!$B$6:$B$28,H317,Barèmes!$C$6:$C$28,IF(H317="6ème","Mixte",G317)),"fragile","satisfaisant"))))</f>
        <v/>
      </c>
      <c r="Z317" s="26" t="str" cm="1">
        <f t="array" ref="Z317">IF(OR(X317="",SUMPRODUCT((Barèmes!$A$6:$A$28="Souplesse (score 1-5)")*(Barèmes!$B$6:$B$28=H317)*(Barèmes!$C$6:$C$28=IF(H317="6ème","Mixte",G317)))=0),"",IF(SUMPRODUCT((Barèmes!$A$6:$A$28="Souplesse (score 1-5)")*(Barèmes!$B$6:$B$28=H317)*(Barèmes!$C$6:$C$28=IF(H317="6ème","Mixte",G317))*(Barèmes!$J$6:$J$28="+"))&gt;0,IF(X317&lt;=SUMIFS(Barèmes!$F$6:$F$28,Barèmes!$A$6:$A$28,"Souplesse (score 1-5)",Barèmes!$B$6:$B$28,H317,Barèmes!$C$6:$C$28,IF(H317="6ème","Mixte",G317)),Barèmes!$B$2,IF(X317&lt;=SUMIFS(Barèmes!$G$6:$G$28,Barèmes!$A$6:$A$28,"Souplesse (score 1-5)",Barèmes!$B$6:$B$28,H317,Barèmes!$C$6:$C$28,IF(H317="6ème","Mixte",G317)),Barèmes!$C$2,IF(X317&lt;=SUMIFS(Barèmes!$H$6:$H$28,Barèmes!$A$6:$A$28,"Souplesse (score 1-5)",Barèmes!$B$6:$B$28,H317,Barèmes!$C$6:$C$28,IF(H317="6ème","Mixte",G317)),Barèmes!$D$2,IF(X317&lt;=SUMIFS(Barèmes!$I$6:$I$28,Barèmes!$A$6:$A$28,"Souplesse (score 1-5)",Barèmes!$B$6:$B$28,H317,Barèmes!$C$6:$C$28,IF(H317="6ème","Mixte",G317)),Barèmes!$E$2,Barèmes!$F$2)))),IF(X317&gt;=SUMIFS(Barèmes!$F$6:$F$28,Barèmes!$A$6:$A$28,"Souplesse (score 1-5)",Barèmes!$B$6:$B$28,H317,Barèmes!$C$6:$C$28,IF(H317="6ème","Mixte",G317)),Barèmes!$B$2,IF(X317&gt;=SUMIFS(Barèmes!$G$6:$G$28,Barèmes!$A$6:$A$28,"Souplesse (score 1-5)",Barèmes!$B$6:$B$28,H317,Barèmes!$C$6:$C$28,IF(H317="6ème","Mixte",G317)),Barèmes!$C$2,IF(X317&gt;=SUMIFS(Barèmes!$H$6:$H$28,Barèmes!$A$6:$A$28,"Souplesse (score 1-5)",Barèmes!$B$6:$B$28,H317,Barèmes!$C$6:$C$28,IF(H317="6ème","Mixte",G317)),Barèmes!$D$2,IF(X317&gt;=SUMIFS(Barèmes!$I$6:$I$28,Barèmes!$A$6:$A$28,"Souplesse (score 1-5)",Barèmes!$B$6:$B$28,H317,Barèmes!$C$6:$C$28,IF(H317="6ème","Mixte",G317)),Barèmes!$E$2,Barèmes!$F$2))))))</f>
        <v/>
      </c>
      <c r="AA317" s="22"/>
      <c r="AB317" s="27" t="str">
        <f>IF(OR(AA317="",SUMPRODUCT((Barèmes!$A$6:$A$28="Agilité — T-test 974 (s)")*(Barèmes!$B$6:$B$28=H317)*(Barèmes!$C$6:$C$28=IF(H317="6ème","Mixte",G317)))=0),"",IF(SUMPRODUCT((Barèmes!$A$6:$A$28="Agilité — T-test 974 (s)")*(Barèmes!$B$6:$B$28=H317)*(Barèmes!$C$6:$C$28=IF(H317="6ème","Mixte",G317))*(Barèmes!$J$6:$J$28="+"))&gt;0,IF(AA317&lt;=SUMIFS(Barèmes!$D$6:$D$28,Barèmes!$A$6:$A$28,"Agilité — T-test 974 (s)",Barèmes!$B$6:$B$28,H317,Barèmes!$C$6:$C$28,IF(H317="6ème","Mixte",G317)),"à besoin",IF(AA317&lt;=SUMIFS(Barèmes!$E$6:$E$28,Barèmes!$A$6:$A$28,"Agilité — T-test 974 (s)",Barèmes!$B$6:$B$28,H317,Barèmes!$C$6:$C$28,IF(H317="6ème","Mixte",G317)),"fragile","satisfaisant")),IF(AA317&gt;=SUMIFS(Barèmes!$D$6:$D$28,Barèmes!$A$6:$A$28,"Agilité — T-test 974 (s)",Barèmes!$B$6:$B$28,H317,Barèmes!$C$6:$C$28,IF(H317="6ème","Mixte",G317)),"à besoin",IF(AA317&gt;=SUMIFS(Barèmes!$E$6:$E$28,Barèmes!$A$6:$A$28,"Agilité — T-test 974 (s)",Barèmes!$B$6:$B$28,H317,Barèmes!$C$6:$C$28,IF(H317="6ème","Mixte",G317)),"fragile","satisfaisant"))))</f>
        <v/>
      </c>
      <c r="AC317" s="27" t="str">
        <f>IF(OR(AA317="",SUMPRODUCT((Barèmes!$A$6:$A$28="Agilité — T-test 974 (s)")*(Barèmes!$B$6:$B$28=H317)*(Barèmes!$C$6:$C$28=IF(H317="6ème","Mixte",G317)))=0),"",IF(SUMPRODUCT((Barèmes!$A$6:$A$28="Agilité — T-test 974 (s)")*(Barèmes!$B$6:$B$28=H317)*(Barèmes!$C$6:$C$28=IF(H317="6ème","Mixte",G317))*(Barèmes!$J$6:$J$28="+"))&gt;0,IF(AA317&lt;=SUMIFS(Barèmes!$F$6:$F$28,Barèmes!$A$6:$A$28,"Agilité — T-test 974 (s)",Barèmes!$B$6:$B$28,H317,Barèmes!$C$6:$C$28,IF(H317="6ème","Mixte",G317)),Barèmes!$B$2,IF(AA317&lt;=SUMIFS(Barèmes!$G$6:$G$28,Barèmes!$A$6:$A$28,"Agilité — T-test 974 (s)",Barèmes!$B$6:$B$28,H317,Barèmes!$C$6:$C$28,IF(H317="6ème","Mixte",G317)),Barèmes!$C$2,IF(AA317&lt;=SUMIFS(Barèmes!$H$6:$H$28,Barèmes!$A$6:$A$28,"Agilité — T-test 974 (s)",Barèmes!$B$6:$B$28,H317,Barèmes!$C$6:$C$28,IF(H317="6ème","Mixte",G317)),Barèmes!$D$2,IF(AA317&lt;=SUMIFS(Barèmes!$I$6:$I$28,Barèmes!$A$6:$A$28,"Agilité — T-test 974 (s)",Barèmes!$B$6:$B$28,H317,Barèmes!$C$6:$C$28,IF(H317="6ème","Mixte",G317)),Barèmes!$E$2,Barèmes!$F$2)))),IF(AA317&gt;=SUMIFS(Barèmes!$F$6:$F$28,Barèmes!$A$6:$A$28,"Agilité — T-test 974 (s)",Barèmes!$B$6:$B$28,H317,Barèmes!$C$6:$C$28,IF(H317="6ème","Mixte",G317)),Barèmes!$B$2,IF(AA317&gt;=SUMIFS(Barèmes!$G$6:$G$28,Barèmes!$A$6:$A$28,"Agilité — T-test 974 (s)",Barèmes!$B$6:$B$28,H317,Barèmes!$C$6:$C$28,IF(H317="6ème","Mixte",G317)),Barèmes!$C$2,IF(AA317&gt;=SUMIFS(Barèmes!$H$6:$H$28,Barèmes!$A$6:$A$28,"Agilité — T-test 974 (s)",Barèmes!$B$6:$B$28,H317,Barèmes!$C$6:$C$28,IF(H317="6ème","Mixte",G317)),Barèmes!$D$2,IF(AA317&gt;=SUMIFS(Barèmes!$I$6:$I$28,Barèmes!$A$6:$A$28,"Agilité — T-test 974 (s)",Barèmes!$B$6:$B$28,H317,Barèmes!$C$6:$C$28,IF(H317="6ème","Mixte",G317)),Barèmes!$E$2,Barèmes!$F$2))))))</f>
        <v/>
      </c>
      <c r="AD317" s="28" t="str">
        <f t="shared" si="34"/>
        <v/>
      </c>
      <c r="AE317" s="29" t="str">
        <f t="shared" si="35"/>
        <v/>
      </c>
      <c r="AF317" s="30" t="str">
        <f>IF(OR(AD317="",SUMPRODUCT((Barèmes!$A$6:$A$28="Surcoût d'agilité (s) — technique")*(Barèmes!$B$6:$B$28=H317)*(Barèmes!$C$6:$C$28=IF(H317="6ème","Mixte",G317)))=0),"",IF(SUMPRODUCT((Barèmes!$A$6:$A$28="Surcoût d'agilité (s) — technique")*(Barèmes!$B$6:$B$28=H317)*(Barèmes!$C$6:$C$28=IF(H317="6ème","Mixte",G317))*(Barèmes!$J$6:$J$28="+"))&gt;0,IF(AD317&lt;=SUMIFS(Barèmes!$D$6:$D$28,Barèmes!$A$6:$A$28,"Surcoût d'agilité (s) — technique",Barèmes!$B$6:$B$28,H317,Barèmes!$C$6:$C$28,IF(H317="6ème","Mixte",G317)),"à besoin",IF(AD317&lt;=SUMIFS(Barèmes!$E$6:$E$28,Barèmes!$A$6:$A$28,"Surcoût d'agilité (s) — technique",Barèmes!$B$6:$B$28,H317,Barèmes!$C$6:$C$28,IF(H317="6ème","Mixte",G317)),"fragile","satisfaisant")),IF(AD317&gt;=SUMIFS(Barèmes!$D$6:$D$28,Barèmes!$A$6:$A$28,"Surcoût d'agilité (s) — technique",Barèmes!$B$6:$B$28,H317,Barèmes!$C$6:$C$28,IF(H317="6ème","Mixte",G317)),"à besoin",IF(AD317&gt;=SUMIFS(Barèmes!$E$6:$E$28,Barèmes!$A$6:$A$28,"Surcoût d'agilité (s) — technique",Barèmes!$B$6:$B$28,H317,Barèmes!$C$6:$C$28,IF(H317="6ème","Mixte",G317)),"fragile","satisfaisant"))))</f>
        <v/>
      </c>
      <c r="AG317" s="30" t="str">
        <f>IF(OR(AD317="",SUMPRODUCT((Barèmes!$A$6:$A$28="Surcoût d'agilité (s) — technique")*(Barèmes!$B$6:$B$28=H317)*(Barèmes!$C$6:$C$28=IF(H317="6ème","Mixte",G317)))=0),"",IF(SUMPRODUCT((Barèmes!$A$6:$A$28="Surcoût d'agilité (s) — technique")*(Barèmes!$B$6:$B$28=H317)*(Barèmes!$C$6:$C$28=IF(H317="6ème","Mixte",G317))*(Barèmes!$J$6:$J$28="+"))&gt;0,IF(AD317&lt;=SUMIFS(Barèmes!$F$6:$F$28,Barèmes!$A$6:$A$28,"Surcoût d'agilité (s) — technique",Barèmes!$B$6:$B$28,H317,Barèmes!$C$6:$C$28,IF(H317="6ème","Mixte",G317)),Barèmes!$B$2,IF(AD317&lt;=SUMIFS(Barèmes!$G$6:$G$28,Barèmes!$A$6:$A$28,"Surcoût d'agilité (s) — technique",Barèmes!$B$6:$B$28,H317,Barèmes!$C$6:$C$28,IF(H317="6ème","Mixte",G317)),Barèmes!$C$2,IF(AD317&lt;=SUMIFS(Barèmes!$H$6:$H$28,Barèmes!$A$6:$A$28,"Surcoût d'agilité (s) — technique",Barèmes!$B$6:$B$28,H317,Barèmes!$C$6:$C$28,IF(H317="6ème","Mixte",G317)),Barèmes!$D$2,IF(AD317&lt;=SUMIFS(Barèmes!$I$6:$I$28,Barèmes!$A$6:$A$28,"Surcoût d'agilité (s) — technique",Barèmes!$B$6:$B$28,H317,Barèmes!$C$6:$C$28,IF(H317="6ème","Mixte",G317)),Barèmes!$E$2,Barèmes!$F$2)))),IF(AD317&gt;=SUMIFS(Barèmes!$F$6:$F$28,Barèmes!$A$6:$A$28,"Surcoût d'agilité (s) — technique",Barèmes!$B$6:$B$28,H317,Barèmes!$C$6:$C$28,IF(H317="6ème","Mixte",G317)),Barèmes!$B$2,IF(AD317&gt;=SUMIFS(Barèmes!$G$6:$G$28,Barèmes!$A$6:$A$28,"Surcoût d'agilité (s) — technique",Barèmes!$B$6:$B$28,H317,Barèmes!$C$6:$C$28,IF(H317="6ème","Mixte",G317)),Barèmes!$C$2,IF(AD317&gt;=SUMIFS(Barèmes!$H$6:$H$28,Barèmes!$A$6:$A$28,"Surcoût d'agilité (s) — technique",Barèmes!$B$6:$B$28,H317,Barèmes!$C$6:$C$28,IF(H317="6ème","Mixte",G317)),Barèmes!$D$2,IF(AD317&gt;=SUMIFS(Barèmes!$I$6:$I$28,Barèmes!$A$6:$A$28,"Surcoût d'agilité (s) — technique",Barèmes!$B$6:$B$28,H317,Barèmes!$C$6:$C$28,IF(H317="6ème","Mixte",G317)),Barèmes!$E$2,Barèmes!$F$2))))))</f>
        <v/>
      </c>
      <c r="AH317" s="31" t="str">
        <f>IF((IF(N317="",0,1)+IF(Q317="",0,1)+IF(W317="",0,1)+IF(Z317="",0,1)+IF(AC317="",0,1))=0,"",3*IF(N317=Barèmes!$B$2,1,IF(N317=Barèmes!$C$2,2,IF(N317=Barèmes!$D$2,3,IF(N317=Barèmes!$E$2,4,IF(N317=Barèmes!$F$2,5,0)))))+3*IF(Q317=Barèmes!$B$2,1,IF(Q317=Barèmes!$C$2,2,IF(Q317=Barèmes!$D$2,3,IF(Q317=Barèmes!$E$2,4,IF(Q317=Barèmes!$F$2,5,0)))))+2*IF(W317=Barèmes!$B$2,1,IF(W317=Barèmes!$C$2,2,IF(W317=Barèmes!$D$2,3,IF(W317=Barèmes!$E$2,4,IF(W317=Barèmes!$F$2,5,0)))))+1*IF(Z317=Barèmes!$B$2,1,IF(Z317=Barèmes!$C$2,2,IF(Z317=Barèmes!$D$2,3,IF(Z317=Barèmes!$E$2,4,IF(Z317=Barèmes!$F$2,5,0)))))+1*IF(AC317=Barèmes!$B$2,1,IF(AC317=Barèmes!$C$2,2,IF(AC317=Barèmes!$D$2,3,IF(AC317=Barèmes!$E$2,4,IF(AC317=Barèmes!$F$2,5,0))))))</f>
        <v/>
      </c>
      <c r="AI317" s="31"/>
      <c r="AJ317" s="32" t="str">
        <f>IFERROR(INDEX(Croissance!$B$5:$B$604,MATCH(A317,Croissance!$A$5:$A$604,0)),"")</f>
        <v/>
      </c>
      <c r="AK317" s="32" t="str">
        <f>IFERROR(INDEX(Croissance!$C$5:$C$604,MATCH(A317,Croissance!$A$5:$A$604,0)),"")</f>
        <v/>
      </c>
      <c r="AL317" s="32" t="str">
        <f>IFERROR(INDEX(Croissance!$D$5:$D$604,MATCH(A317,Croissance!$A$5:$A$604,0)),"")</f>
        <v/>
      </c>
      <c r="AM317" s="32" t="str">
        <f>IFERROR(INDEX(Croissance!$E$5:$E$604,MATCH(A317,Croissance!$A$5:$A$604,0)),"")</f>
        <v/>
      </c>
      <c r="AO317" s="33">
        <f t="shared" si="40"/>
        <v>0</v>
      </c>
      <c r="AP317" s="33">
        <f t="shared" si="36"/>
        <v>0</v>
      </c>
      <c r="AQ317" s="33">
        <f>IF(A317="",0,IF(AND(OR('Synthèse classe'!$C$2="Tous",C317='Synthèse classe'!$C$2),OR('Synthèse classe'!$C$3="Toutes",D317='Synthèse classe'!$C$3),OR('Synthèse classe'!$C$4="Toutes",AND('Synthèse classe'!$C$4="Dernière",AP317=1),B317=IFERROR(VALUE('Synthèse classe'!$C$4),0))),1,0))</f>
        <v>0</v>
      </c>
      <c r="AR317" s="34" t="str">
        <f t="shared" si="37"/>
        <v/>
      </c>
    </row>
    <row r="318" spans="1:44" x14ac:dyDescent="0.2">
      <c r="A318" s="17" t="str">
        <f t="shared" si="33"/>
        <v/>
      </c>
      <c r="B318" s="18"/>
      <c r="C318" s="19"/>
      <c r="D318" s="19"/>
      <c r="E318" s="19"/>
      <c r="F318" s="19"/>
      <c r="G318" s="19"/>
      <c r="H318" s="17" t="str">
        <f t="shared" si="38"/>
        <v/>
      </c>
      <c r="I318" s="20"/>
      <c r="J318" s="18"/>
      <c r="K318" s="19"/>
      <c r="L318" s="21" t="str">
        <f t="shared" si="39"/>
        <v/>
      </c>
      <c r="M318" s="21" t="str">
        <f>IF(OR(J318="",SUMPRODUCT((Barèmes!$A$6:$A$28="Endurance — Luc Léger (palier)")*(Barèmes!$B$6:$B$28=H318)*(Barèmes!$C$6:$C$28=IF(H318="6ème","Mixte",G318)))=0),"",IF(SUMPRODUCT((Barèmes!$A$6:$A$28="Endurance — Luc Léger (palier)")*(Barèmes!$B$6:$B$28=H318)*(Barèmes!$C$6:$C$28=IF(H318="6ème","Mixte",G318))*(Barèmes!$J$6:$J$28="+"))&gt;0,IF(J318&lt;=SUMIFS(Barèmes!$D$6:$D$28,Barèmes!$A$6:$A$28,"Endurance — Luc Léger (palier)",Barèmes!$B$6:$B$28,H318,Barèmes!$C$6:$C$28,IF(H318="6ème","Mixte",G318)),"à besoin",IF(J318&lt;=SUMIFS(Barèmes!$E$6:$E$28,Barèmes!$A$6:$A$28,"Endurance — Luc Léger (palier)",Barèmes!$B$6:$B$28,H318,Barèmes!$C$6:$C$28,IF(H318="6ème","Mixte",G318)),"fragile","satisfaisant")),IF(J318&gt;=SUMIFS(Barèmes!$D$6:$D$28,Barèmes!$A$6:$A$28,"Endurance — Luc Léger (palier)",Barèmes!$B$6:$B$28,H318,Barèmes!$C$6:$C$28,IF(H318="6ème","Mixte",G318)),"à besoin",IF(J318&gt;=SUMIFS(Barèmes!$E$6:$E$28,Barèmes!$A$6:$A$28,"Endurance — Luc Léger (palier)",Barèmes!$B$6:$B$28,H318,Barèmes!$C$6:$C$28,IF(H318="6ème","Mixte",G318)),"fragile","satisfaisant"))))</f>
        <v/>
      </c>
      <c r="N318" s="21" t="str">
        <f>IF(OR(J318="",SUMPRODUCT((Barèmes!$A$6:$A$28="Endurance — Luc Léger (palier)")*(Barèmes!$B$6:$B$28=H318)*(Barèmes!$C$6:$C$28=IF(H318="6ème","Mixte",G318)))=0),"",IF(SUMPRODUCT((Barèmes!$A$6:$A$28="Endurance — Luc Léger (palier)")*(Barèmes!$B$6:$B$28=H318)*(Barèmes!$C$6:$C$28=IF(H318="6ème","Mixte",G318))*(Barèmes!$J$6:$J$28="+"))&gt;0,IF(J318&lt;=SUMIFS(Barèmes!$F$6:$F$28,Barèmes!$A$6:$A$28,"Endurance — Luc Léger (palier)",Barèmes!$B$6:$B$28,H318,Barèmes!$C$6:$C$28,IF(H318="6ème","Mixte",G318)),Barèmes!$B$2,IF(J318&lt;=SUMIFS(Barèmes!$G$6:$G$28,Barèmes!$A$6:$A$28,"Endurance — Luc Léger (palier)",Barèmes!$B$6:$B$28,H318,Barèmes!$C$6:$C$28,IF(H318="6ème","Mixte",G318)),Barèmes!$C$2,IF(J318&lt;=SUMIFS(Barèmes!$H$6:$H$28,Barèmes!$A$6:$A$28,"Endurance — Luc Léger (palier)",Barèmes!$B$6:$B$28,H318,Barèmes!$C$6:$C$28,IF(H318="6ème","Mixte",G318)),Barèmes!$D$2,IF(J318&lt;=SUMIFS(Barèmes!$I$6:$I$28,Barèmes!$A$6:$A$28,"Endurance — Luc Léger (palier)",Barèmes!$B$6:$B$28,H318,Barèmes!$C$6:$C$28,IF(H318="6ème","Mixte",G318)),Barèmes!$E$2,Barèmes!$F$2)))),IF(J318&gt;=SUMIFS(Barèmes!$F$6:$F$28,Barèmes!$A$6:$A$28,"Endurance — Luc Léger (palier)",Barèmes!$B$6:$B$28,H318,Barèmes!$C$6:$C$28,IF(H318="6ème","Mixte",G318)),Barèmes!$B$2,IF(J318&gt;=SUMIFS(Barèmes!$G$6:$G$28,Barèmes!$A$6:$A$28,"Endurance — Luc Léger (palier)",Barèmes!$B$6:$B$28,H318,Barèmes!$C$6:$C$28,IF(H318="6ème","Mixte",G318)),Barèmes!$C$2,IF(J318&gt;=SUMIFS(Barèmes!$H$6:$H$28,Barèmes!$A$6:$A$28,"Endurance — Luc Léger (palier)",Barèmes!$B$6:$B$28,H318,Barèmes!$C$6:$C$28,IF(H318="6ème","Mixte",G318)),Barèmes!$D$2,IF(J318&gt;=SUMIFS(Barèmes!$I$6:$I$28,Barèmes!$A$6:$A$28,"Endurance — Luc Léger (palier)",Barèmes!$B$6:$B$28,H318,Barèmes!$C$6:$C$28,IF(H318="6ème","Mixte",G318)),Barèmes!$E$2,Barèmes!$F$2))))))</f>
        <v/>
      </c>
      <c r="O318" s="22"/>
      <c r="P318" s="23" t="str">
        <f>IF(OR(O318="",SUMPRODUCT((Barèmes!$A$6:$A$28="Force bas du corps — Saut en longueur (m)")*(Barèmes!$B$6:$B$28=H318)*(Barèmes!$C$6:$C$28=IF(H318="6ème","Mixte",G318)))=0),"",IF(SUMPRODUCT((Barèmes!$A$6:$A$28="Force bas du corps — Saut en longueur (m)")*(Barèmes!$B$6:$B$28=H318)*(Barèmes!$C$6:$C$28=IF(H318="6ème","Mixte",G318))*(Barèmes!$J$6:$J$28="+"))&gt;0,IF(O318&lt;=SUMIFS(Barèmes!$D$6:$D$28,Barèmes!$A$6:$A$28,"Force bas du corps — Saut en longueur (m)",Barèmes!$B$6:$B$28,H318,Barèmes!$C$6:$C$28,IF(H318="6ème","Mixte",G318)),"à besoin",IF(O318&lt;=SUMIFS(Barèmes!$E$6:$E$28,Barèmes!$A$6:$A$28,"Force bas du corps — Saut en longueur (m)",Barèmes!$B$6:$B$28,H318,Barèmes!$C$6:$C$28,IF(H318="6ème","Mixte",G318)),"fragile","satisfaisant")),IF(O318&gt;=SUMIFS(Barèmes!$D$6:$D$28,Barèmes!$A$6:$A$28,"Force bas du corps — Saut en longueur (m)",Barèmes!$B$6:$B$28,H318,Barèmes!$C$6:$C$28,IF(H318="6ème","Mixte",G318)),"à besoin",IF(O318&gt;=SUMIFS(Barèmes!$E$6:$E$28,Barèmes!$A$6:$A$28,"Force bas du corps — Saut en longueur (m)",Barèmes!$B$6:$B$28,H318,Barèmes!$C$6:$C$28,IF(H318="6ème","Mixte",G318)),"fragile","satisfaisant"))))</f>
        <v/>
      </c>
      <c r="Q318" s="23" t="str">
        <f>IF(OR(O318="",SUMPRODUCT((Barèmes!$A$6:$A$28="Force bas du corps — Saut en longueur (m)")*(Barèmes!$B$6:$B$28=H318)*(Barèmes!$C$6:$C$28=IF(H318="6ème","Mixte",G318)))=0),"",IF(SUMPRODUCT((Barèmes!$A$6:$A$28="Force bas du corps — Saut en longueur (m)")*(Barèmes!$B$6:$B$28=H318)*(Barèmes!$C$6:$C$28=IF(H318="6ème","Mixte",G318))*(Barèmes!$J$6:$J$28="+"))&gt;0,IF(O318&lt;=SUMIFS(Barèmes!$F$6:$F$28,Barèmes!$A$6:$A$28,"Force bas du corps — Saut en longueur (m)",Barèmes!$B$6:$B$28,H318,Barèmes!$C$6:$C$28,IF(H318="6ème","Mixte",G318)),Barèmes!$B$2,IF(O318&lt;=SUMIFS(Barèmes!$G$6:$G$28,Barèmes!$A$6:$A$28,"Force bas du corps — Saut en longueur (m)",Barèmes!$B$6:$B$28,H318,Barèmes!$C$6:$C$28,IF(H318="6ème","Mixte",G318)),Barèmes!$C$2,IF(O318&lt;=SUMIFS(Barèmes!$H$6:$H$28,Barèmes!$A$6:$A$28,"Force bas du corps — Saut en longueur (m)",Barèmes!$B$6:$B$28,H318,Barèmes!$C$6:$C$28,IF(H318="6ème","Mixte",G318)),Barèmes!$D$2,IF(O318&lt;=SUMIFS(Barèmes!$I$6:$I$28,Barèmes!$A$6:$A$28,"Force bas du corps — Saut en longueur (m)",Barèmes!$B$6:$B$28,H318,Barèmes!$C$6:$C$28,IF(H318="6ème","Mixte",G318)),Barèmes!$E$2,Barèmes!$F$2)))),IF(O318&gt;=SUMIFS(Barèmes!$F$6:$F$28,Barèmes!$A$6:$A$28,"Force bas du corps — Saut en longueur (m)",Barèmes!$B$6:$B$28,H318,Barèmes!$C$6:$C$28,IF(H318="6ème","Mixte",G318)),Barèmes!$B$2,IF(O318&gt;=SUMIFS(Barèmes!$G$6:$G$28,Barèmes!$A$6:$A$28,"Force bas du corps — Saut en longueur (m)",Barèmes!$B$6:$B$28,H318,Barèmes!$C$6:$C$28,IF(H318="6ème","Mixte",G318)),Barèmes!$C$2,IF(O318&gt;=SUMIFS(Barèmes!$H$6:$H$28,Barèmes!$A$6:$A$28,"Force bas du corps — Saut en longueur (m)",Barèmes!$B$6:$B$28,H318,Barèmes!$C$6:$C$28,IF(H318="6ème","Mixte",G318)),Barèmes!$D$2,IF(O318&gt;=SUMIFS(Barèmes!$I$6:$I$28,Barèmes!$A$6:$A$28,"Force bas du corps — Saut en longueur (m)",Barèmes!$B$6:$B$28,H318,Barèmes!$C$6:$C$28,IF(H318="6ème","Mixte",G318)),Barèmes!$E$2,Barèmes!$F$2))))))</f>
        <v/>
      </c>
      <c r="R318" s="22"/>
      <c r="S318" s="24" t="str">
        <f>IF(OR(R318="",SUMPRODUCT((Barèmes!$A$6:$A$28="Vitesse — 30 m (s)")*(Barèmes!$B$6:$B$28=H318)*(Barèmes!$C$6:$C$28=IF(H318="6ème","Mixte",G318)))=0),"",IF(SUMPRODUCT((Barèmes!$A$6:$A$28="Vitesse — 30 m (s)")*(Barèmes!$B$6:$B$28=H318)*(Barèmes!$C$6:$C$28=IF(H318="6ème","Mixte",G318))*(Barèmes!$J$6:$J$28="+"))&gt;0,IF(R318&lt;=SUMIFS(Barèmes!$D$6:$D$28,Barèmes!$A$6:$A$28,"Vitesse — 30 m (s)",Barèmes!$B$6:$B$28,H318,Barèmes!$C$6:$C$28,IF(H318="6ème","Mixte",G318)),"à besoin",IF(R318&lt;=SUMIFS(Barèmes!$E$6:$E$28,Barèmes!$A$6:$A$28,"Vitesse — 30 m (s)",Barèmes!$B$6:$B$28,H318,Barèmes!$C$6:$C$28,IF(H318="6ème","Mixte",G318)),"fragile","satisfaisant")),IF(R318&gt;=SUMIFS(Barèmes!$D$6:$D$28,Barèmes!$A$6:$A$28,"Vitesse — 30 m (s)",Barèmes!$B$6:$B$28,H318,Barèmes!$C$6:$C$28,IF(H318="6ème","Mixte",G318)),"à besoin",IF(R318&gt;=SUMIFS(Barèmes!$E$6:$E$28,Barèmes!$A$6:$A$28,"Vitesse — 30 m (s)",Barèmes!$B$6:$B$28,H318,Barèmes!$C$6:$C$28,IF(H318="6ème","Mixte",G318)),"fragile","satisfaisant"))))</f>
        <v/>
      </c>
      <c r="T318" s="24" t="str">
        <f>IF(OR(R318="",SUMPRODUCT((Barèmes!$A$6:$A$28="Vitesse — 30 m (s)")*(Barèmes!$B$6:$B$28=H318)*(Barèmes!$C$6:$C$28=IF(H318="6ème","Mixte",G318)))=0),"",IF(SUMPRODUCT((Barèmes!$A$6:$A$28="Vitesse — 30 m (s)")*(Barèmes!$B$6:$B$28=H318)*(Barèmes!$C$6:$C$28=IF(H318="6ème","Mixte",G318))*(Barèmes!$J$6:$J$28="+"))&gt;0,IF(R318&lt;=SUMIFS(Barèmes!$F$6:$F$28,Barèmes!$A$6:$A$28,"Vitesse — 30 m (s)",Barèmes!$B$6:$B$28,H318,Barèmes!$C$6:$C$28,IF(H318="6ème","Mixte",G318)),Barèmes!$B$2,IF(R318&lt;=SUMIFS(Barèmes!$G$6:$G$28,Barèmes!$A$6:$A$28,"Vitesse — 30 m (s)",Barèmes!$B$6:$B$28,H318,Barèmes!$C$6:$C$28,IF(H318="6ème","Mixte",G318)),Barèmes!$C$2,IF(R318&lt;=SUMIFS(Barèmes!$H$6:$H$28,Barèmes!$A$6:$A$28,"Vitesse — 30 m (s)",Barèmes!$B$6:$B$28,H318,Barèmes!$C$6:$C$28,IF(H318="6ème","Mixte",G318)),Barèmes!$D$2,IF(R318&lt;=SUMIFS(Barèmes!$I$6:$I$28,Barèmes!$A$6:$A$28,"Vitesse — 30 m (s)",Barèmes!$B$6:$B$28,H318,Barèmes!$C$6:$C$28,IF(H318="6ème","Mixte",G318)),Barèmes!$E$2,Barèmes!$F$2)))),IF(R318&gt;=SUMIFS(Barèmes!$F$6:$F$28,Barèmes!$A$6:$A$28,"Vitesse — 30 m (s)",Barèmes!$B$6:$B$28,H318,Barèmes!$C$6:$C$28,IF(H318="6ème","Mixte",G318)),Barèmes!$B$2,IF(R318&gt;=SUMIFS(Barèmes!$G$6:$G$28,Barèmes!$A$6:$A$28,"Vitesse — 30 m (s)",Barèmes!$B$6:$B$28,H318,Barèmes!$C$6:$C$28,IF(H318="6ème","Mixte",G318)),Barèmes!$C$2,IF(R318&gt;=SUMIFS(Barèmes!$H$6:$H$28,Barèmes!$A$6:$A$28,"Vitesse — 30 m (s)",Barèmes!$B$6:$B$28,H318,Barèmes!$C$6:$C$28,IF(H318="6ème","Mixte",G318)),Barèmes!$D$2,IF(R318&gt;=SUMIFS(Barèmes!$I$6:$I$28,Barèmes!$A$6:$A$28,"Vitesse — 30 m (s)",Barèmes!$B$6:$B$28,H318,Barèmes!$C$6:$C$28,IF(H318="6ème","Mixte",G318)),Barèmes!$E$2,Barèmes!$F$2))))))</f>
        <v/>
      </c>
      <c r="U318" s="22"/>
      <c r="V318" s="25" t="str">
        <f>IF(OR(U318="",SUMPRODUCT((Barèmes!$A$6:$A$28="Vitesse — 50 m (s)")*(Barèmes!$B$6:$B$28=H318)*(Barèmes!$C$6:$C$28=IF(H318="6ème","Mixte",G318)))=0),"",IF(SUMPRODUCT((Barèmes!$A$6:$A$28="Vitesse — 50 m (s)")*(Barèmes!$B$6:$B$28=H318)*(Barèmes!$C$6:$C$28=IF(H318="6ème","Mixte",G318))*(Barèmes!$J$6:$J$28="+"))&gt;0,IF(U318&lt;=SUMIFS(Barèmes!$D$6:$D$28,Barèmes!$A$6:$A$28,"Vitesse — 50 m (s)",Barèmes!$B$6:$B$28,H318,Barèmes!$C$6:$C$28,IF(H318="6ème","Mixte",G318)),"à besoin",IF(U318&lt;=SUMIFS(Barèmes!$E$6:$E$28,Barèmes!$A$6:$A$28,"Vitesse — 50 m (s)",Barèmes!$B$6:$B$28,H318,Barèmes!$C$6:$C$28,IF(H318="6ème","Mixte",G318)),"fragile","satisfaisant")),IF(U318&gt;=SUMIFS(Barèmes!$D$6:$D$28,Barèmes!$A$6:$A$28,"Vitesse — 50 m (s)",Barèmes!$B$6:$B$28,H318,Barèmes!$C$6:$C$28,IF(H318="6ème","Mixte",G318)),"à besoin",IF(U318&gt;=SUMIFS(Barèmes!$E$6:$E$28,Barèmes!$A$6:$A$28,"Vitesse — 50 m (s)",Barèmes!$B$6:$B$28,H318,Barèmes!$C$6:$C$28,IF(H318="6ème","Mixte",G318)),"fragile","satisfaisant"))))</f>
        <v/>
      </c>
      <c r="W318" s="25" t="str">
        <f>IF(OR(U318="",SUMPRODUCT((Barèmes!$A$6:$A$28="Vitesse — 50 m (s)")*(Barèmes!$B$6:$B$28=H318)*(Barèmes!$C$6:$C$28=IF(H318="6ème","Mixte",G318)))=0),"",IF(SUMPRODUCT((Barèmes!$A$6:$A$28="Vitesse — 50 m (s)")*(Barèmes!$B$6:$B$28=H318)*(Barèmes!$C$6:$C$28=IF(H318="6ème","Mixte",G318))*(Barèmes!$J$6:$J$28="+"))&gt;0,IF(U318&lt;=SUMIFS(Barèmes!$F$6:$F$28,Barèmes!$A$6:$A$28,"Vitesse — 50 m (s)",Barèmes!$B$6:$B$28,H318,Barèmes!$C$6:$C$28,IF(H318="6ème","Mixte",G318)),Barèmes!$B$2,IF(U318&lt;=SUMIFS(Barèmes!$G$6:$G$28,Barèmes!$A$6:$A$28,"Vitesse — 50 m (s)",Barèmes!$B$6:$B$28,H318,Barèmes!$C$6:$C$28,IF(H318="6ème","Mixte",G318)),Barèmes!$C$2,IF(U318&lt;=SUMIFS(Barèmes!$H$6:$H$28,Barèmes!$A$6:$A$28,"Vitesse — 50 m (s)",Barèmes!$B$6:$B$28,H318,Barèmes!$C$6:$C$28,IF(H318="6ème","Mixte",G318)),Barèmes!$D$2,IF(U318&lt;=SUMIFS(Barèmes!$I$6:$I$28,Barèmes!$A$6:$A$28,"Vitesse — 50 m (s)",Barèmes!$B$6:$B$28,H318,Barèmes!$C$6:$C$28,IF(H318="6ème","Mixte",G318)),Barèmes!$E$2,Barèmes!$F$2)))),IF(U318&gt;=SUMIFS(Barèmes!$F$6:$F$28,Barèmes!$A$6:$A$28,"Vitesse — 50 m (s)",Barèmes!$B$6:$B$28,H318,Barèmes!$C$6:$C$28,IF(H318="6ème","Mixte",G318)),Barèmes!$B$2,IF(U318&gt;=SUMIFS(Barèmes!$G$6:$G$28,Barèmes!$A$6:$A$28,"Vitesse — 50 m (s)",Barèmes!$B$6:$B$28,H318,Barèmes!$C$6:$C$28,IF(H318="6ème","Mixte",G318)),Barèmes!$C$2,IF(U318&gt;=SUMIFS(Barèmes!$H$6:$H$28,Barèmes!$A$6:$A$28,"Vitesse — 50 m (s)",Barèmes!$B$6:$B$28,H318,Barèmes!$C$6:$C$28,IF(H318="6ème","Mixte",G318)),Barèmes!$D$2,IF(U318&gt;=SUMIFS(Barèmes!$I$6:$I$28,Barèmes!$A$6:$A$28,"Vitesse — 50 m (s)",Barèmes!$B$6:$B$28,H318,Barèmes!$C$6:$C$28,IF(H318="6ème","Mixte",G318)),Barèmes!$E$2,Barèmes!$F$2))))))</f>
        <v/>
      </c>
      <c r="X318" s="18"/>
      <c r="Y318" s="26" t="str" cm="1">
        <f t="array" ref="Y318">IF(OR(X318="",SUMPRODUCT((Barèmes!$A$6:$A$28="Souplesse (score 1-5)")*(Barèmes!$B$6:$B$28=H318)*(Barèmes!$C$6:$C$28=IF(H318="6ème","Mixte",G318)))=0),"",IF(SUMPRODUCT((Barèmes!$A$6:$A$28="Souplesse (score 1-5)")*(Barèmes!$B$6:$B$28=H318)*(Barèmes!$C$6:$C$28=IF(H318="6ème","Mixte",G318))*(Barèmes!$J$6:$J$28="+"))&gt;0,IF(X318&lt;=SUMIFS(Barèmes!$D$6:$D$28,Barèmes!$A$6:$A$28,"Souplesse (score 1-5)",Barèmes!$B$6:$B$28,H318,Barèmes!$C$6:$C$28,IF(H318="6ème","Mixte",G318)),"à besoin",IF(X318&lt;=SUMIFS(Barèmes!$E$6:$E$28,Barèmes!$A$6:$A$28,"Souplesse (score 1-5)",Barèmes!$B$6:$B$28,H318,Barèmes!$C$6:$C$28,IF(H318="6ème","Mixte",G318)),"fragile","satisfaisant")),IF(X318&gt;=SUMIFS(Barèmes!$D$6:$D$28,Barèmes!$A$6:$A$28,"Souplesse (score 1-5)",Barèmes!$B$6:$B$28,H318,Barèmes!$C$6:$C$28,IF(H318="6ème","Mixte",G318)),"à besoin",IF(X318&gt;=SUMIFS(Barèmes!$E$6:$E$28,Barèmes!$A$6:$A$28,"Souplesse (score 1-5)",Barèmes!$B$6:$B$28,H318,Barèmes!$C$6:$C$28,IF(H318="6ème","Mixte",G318)),"fragile","satisfaisant"))))</f>
        <v/>
      </c>
      <c r="Z318" s="26" t="str" cm="1">
        <f t="array" ref="Z318">IF(OR(X318="",SUMPRODUCT((Barèmes!$A$6:$A$28="Souplesse (score 1-5)")*(Barèmes!$B$6:$B$28=H318)*(Barèmes!$C$6:$C$28=IF(H318="6ème","Mixte",G318)))=0),"",IF(SUMPRODUCT((Barèmes!$A$6:$A$28="Souplesse (score 1-5)")*(Barèmes!$B$6:$B$28=H318)*(Barèmes!$C$6:$C$28=IF(H318="6ème","Mixte",G318))*(Barèmes!$J$6:$J$28="+"))&gt;0,IF(X318&lt;=SUMIFS(Barèmes!$F$6:$F$28,Barèmes!$A$6:$A$28,"Souplesse (score 1-5)",Barèmes!$B$6:$B$28,H318,Barèmes!$C$6:$C$28,IF(H318="6ème","Mixte",G318)),Barèmes!$B$2,IF(X318&lt;=SUMIFS(Barèmes!$G$6:$G$28,Barèmes!$A$6:$A$28,"Souplesse (score 1-5)",Barèmes!$B$6:$B$28,H318,Barèmes!$C$6:$C$28,IF(H318="6ème","Mixte",G318)),Barèmes!$C$2,IF(X318&lt;=SUMIFS(Barèmes!$H$6:$H$28,Barèmes!$A$6:$A$28,"Souplesse (score 1-5)",Barèmes!$B$6:$B$28,H318,Barèmes!$C$6:$C$28,IF(H318="6ème","Mixte",G318)),Barèmes!$D$2,IF(X318&lt;=SUMIFS(Barèmes!$I$6:$I$28,Barèmes!$A$6:$A$28,"Souplesse (score 1-5)",Barèmes!$B$6:$B$28,H318,Barèmes!$C$6:$C$28,IF(H318="6ème","Mixte",G318)),Barèmes!$E$2,Barèmes!$F$2)))),IF(X318&gt;=SUMIFS(Barèmes!$F$6:$F$28,Barèmes!$A$6:$A$28,"Souplesse (score 1-5)",Barèmes!$B$6:$B$28,H318,Barèmes!$C$6:$C$28,IF(H318="6ème","Mixte",G318)),Barèmes!$B$2,IF(X318&gt;=SUMIFS(Barèmes!$G$6:$G$28,Barèmes!$A$6:$A$28,"Souplesse (score 1-5)",Barèmes!$B$6:$B$28,H318,Barèmes!$C$6:$C$28,IF(H318="6ème","Mixte",G318)),Barèmes!$C$2,IF(X318&gt;=SUMIFS(Barèmes!$H$6:$H$28,Barèmes!$A$6:$A$28,"Souplesse (score 1-5)",Barèmes!$B$6:$B$28,H318,Barèmes!$C$6:$C$28,IF(H318="6ème","Mixte",G318)),Barèmes!$D$2,IF(X318&gt;=SUMIFS(Barèmes!$I$6:$I$28,Barèmes!$A$6:$A$28,"Souplesse (score 1-5)",Barèmes!$B$6:$B$28,H318,Barèmes!$C$6:$C$28,IF(H318="6ème","Mixte",G318)),Barèmes!$E$2,Barèmes!$F$2))))))</f>
        <v/>
      </c>
      <c r="AA318" s="22"/>
      <c r="AB318" s="27" t="str">
        <f>IF(OR(AA318="",SUMPRODUCT((Barèmes!$A$6:$A$28="Agilité — T-test 974 (s)")*(Barèmes!$B$6:$B$28=H318)*(Barèmes!$C$6:$C$28=IF(H318="6ème","Mixte",G318)))=0),"",IF(SUMPRODUCT((Barèmes!$A$6:$A$28="Agilité — T-test 974 (s)")*(Barèmes!$B$6:$B$28=H318)*(Barèmes!$C$6:$C$28=IF(H318="6ème","Mixte",G318))*(Barèmes!$J$6:$J$28="+"))&gt;0,IF(AA318&lt;=SUMIFS(Barèmes!$D$6:$D$28,Barèmes!$A$6:$A$28,"Agilité — T-test 974 (s)",Barèmes!$B$6:$B$28,H318,Barèmes!$C$6:$C$28,IF(H318="6ème","Mixte",G318)),"à besoin",IF(AA318&lt;=SUMIFS(Barèmes!$E$6:$E$28,Barèmes!$A$6:$A$28,"Agilité — T-test 974 (s)",Barèmes!$B$6:$B$28,H318,Barèmes!$C$6:$C$28,IF(H318="6ème","Mixte",G318)),"fragile","satisfaisant")),IF(AA318&gt;=SUMIFS(Barèmes!$D$6:$D$28,Barèmes!$A$6:$A$28,"Agilité — T-test 974 (s)",Barèmes!$B$6:$B$28,H318,Barèmes!$C$6:$C$28,IF(H318="6ème","Mixte",G318)),"à besoin",IF(AA318&gt;=SUMIFS(Barèmes!$E$6:$E$28,Barèmes!$A$6:$A$28,"Agilité — T-test 974 (s)",Barèmes!$B$6:$B$28,H318,Barèmes!$C$6:$C$28,IF(H318="6ème","Mixte",G318)),"fragile","satisfaisant"))))</f>
        <v/>
      </c>
      <c r="AC318" s="27" t="str">
        <f>IF(OR(AA318="",SUMPRODUCT((Barèmes!$A$6:$A$28="Agilité — T-test 974 (s)")*(Barèmes!$B$6:$B$28=H318)*(Barèmes!$C$6:$C$28=IF(H318="6ème","Mixte",G318)))=0),"",IF(SUMPRODUCT((Barèmes!$A$6:$A$28="Agilité — T-test 974 (s)")*(Barèmes!$B$6:$B$28=H318)*(Barèmes!$C$6:$C$28=IF(H318="6ème","Mixte",G318))*(Barèmes!$J$6:$J$28="+"))&gt;0,IF(AA318&lt;=SUMIFS(Barèmes!$F$6:$F$28,Barèmes!$A$6:$A$28,"Agilité — T-test 974 (s)",Barèmes!$B$6:$B$28,H318,Barèmes!$C$6:$C$28,IF(H318="6ème","Mixte",G318)),Barèmes!$B$2,IF(AA318&lt;=SUMIFS(Barèmes!$G$6:$G$28,Barèmes!$A$6:$A$28,"Agilité — T-test 974 (s)",Barèmes!$B$6:$B$28,H318,Barèmes!$C$6:$C$28,IF(H318="6ème","Mixte",G318)),Barèmes!$C$2,IF(AA318&lt;=SUMIFS(Barèmes!$H$6:$H$28,Barèmes!$A$6:$A$28,"Agilité — T-test 974 (s)",Barèmes!$B$6:$B$28,H318,Barèmes!$C$6:$C$28,IF(H318="6ème","Mixte",G318)),Barèmes!$D$2,IF(AA318&lt;=SUMIFS(Barèmes!$I$6:$I$28,Barèmes!$A$6:$A$28,"Agilité — T-test 974 (s)",Barèmes!$B$6:$B$28,H318,Barèmes!$C$6:$C$28,IF(H318="6ème","Mixte",G318)),Barèmes!$E$2,Barèmes!$F$2)))),IF(AA318&gt;=SUMIFS(Barèmes!$F$6:$F$28,Barèmes!$A$6:$A$28,"Agilité — T-test 974 (s)",Barèmes!$B$6:$B$28,H318,Barèmes!$C$6:$C$28,IF(H318="6ème","Mixte",G318)),Barèmes!$B$2,IF(AA318&gt;=SUMIFS(Barèmes!$G$6:$G$28,Barèmes!$A$6:$A$28,"Agilité — T-test 974 (s)",Barèmes!$B$6:$B$28,H318,Barèmes!$C$6:$C$28,IF(H318="6ème","Mixte",G318)),Barèmes!$C$2,IF(AA318&gt;=SUMIFS(Barèmes!$H$6:$H$28,Barèmes!$A$6:$A$28,"Agilité — T-test 974 (s)",Barèmes!$B$6:$B$28,H318,Barèmes!$C$6:$C$28,IF(H318="6ème","Mixte",G318)),Barèmes!$D$2,IF(AA318&gt;=SUMIFS(Barèmes!$I$6:$I$28,Barèmes!$A$6:$A$28,"Agilité — T-test 974 (s)",Barèmes!$B$6:$B$28,H318,Barèmes!$C$6:$C$28,IF(H318="6ème","Mixte",G318)),Barèmes!$E$2,Barèmes!$F$2))))))</f>
        <v/>
      </c>
      <c r="AD318" s="28" t="str">
        <f t="shared" si="34"/>
        <v/>
      </c>
      <c r="AE318" s="29" t="str">
        <f t="shared" si="35"/>
        <v/>
      </c>
      <c r="AF318" s="30" t="str">
        <f>IF(OR(AD318="",SUMPRODUCT((Barèmes!$A$6:$A$28="Surcoût d'agilité (s) — technique")*(Barèmes!$B$6:$B$28=H318)*(Barèmes!$C$6:$C$28=IF(H318="6ème","Mixte",G318)))=0),"",IF(SUMPRODUCT((Barèmes!$A$6:$A$28="Surcoût d'agilité (s) — technique")*(Barèmes!$B$6:$B$28=H318)*(Barèmes!$C$6:$C$28=IF(H318="6ème","Mixte",G318))*(Barèmes!$J$6:$J$28="+"))&gt;0,IF(AD318&lt;=SUMIFS(Barèmes!$D$6:$D$28,Barèmes!$A$6:$A$28,"Surcoût d'agilité (s) — technique",Barèmes!$B$6:$B$28,H318,Barèmes!$C$6:$C$28,IF(H318="6ème","Mixte",G318)),"à besoin",IF(AD318&lt;=SUMIFS(Barèmes!$E$6:$E$28,Barèmes!$A$6:$A$28,"Surcoût d'agilité (s) — technique",Barèmes!$B$6:$B$28,H318,Barèmes!$C$6:$C$28,IF(H318="6ème","Mixte",G318)),"fragile","satisfaisant")),IF(AD318&gt;=SUMIFS(Barèmes!$D$6:$D$28,Barèmes!$A$6:$A$28,"Surcoût d'agilité (s) — technique",Barèmes!$B$6:$B$28,H318,Barèmes!$C$6:$C$28,IF(H318="6ème","Mixte",G318)),"à besoin",IF(AD318&gt;=SUMIFS(Barèmes!$E$6:$E$28,Barèmes!$A$6:$A$28,"Surcoût d'agilité (s) — technique",Barèmes!$B$6:$B$28,H318,Barèmes!$C$6:$C$28,IF(H318="6ème","Mixte",G318)),"fragile","satisfaisant"))))</f>
        <v/>
      </c>
      <c r="AG318" s="30" t="str">
        <f>IF(OR(AD318="",SUMPRODUCT((Barèmes!$A$6:$A$28="Surcoût d'agilité (s) — technique")*(Barèmes!$B$6:$B$28=H318)*(Barèmes!$C$6:$C$28=IF(H318="6ème","Mixte",G318)))=0),"",IF(SUMPRODUCT((Barèmes!$A$6:$A$28="Surcoût d'agilité (s) — technique")*(Barèmes!$B$6:$B$28=H318)*(Barèmes!$C$6:$C$28=IF(H318="6ème","Mixte",G318))*(Barèmes!$J$6:$J$28="+"))&gt;0,IF(AD318&lt;=SUMIFS(Barèmes!$F$6:$F$28,Barèmes!$A$6:$A$28,"Surcoût d'agilité (s) — technique",Barèmes!$B$6:$B$28,H318,Barèmes!$C$6:$C$28,IF(H318="6ème","Mixte",G318)),Barèmes!$B$2,IF(AD318&lt;=SUMIFS(Barèmes!$G$6:$G$28,Barèmes!$A$6:$A$28,"Surcoût d'agilité (s) — technique",Barèmes!$B$6:$B$28,H318,Barèmes!$C$6:$C$28,IF(H318="6ème","Mixte",G318)),Barèmes!$C$2,IF(AD318&lt;=SUMIFS(Barèmes!$H$6:$H$28,Barèmes!$A$6:$A$28,"Surcoût d'agilité (s) — technique",Barèmes!$B$6:$B$28,H318,Barèmes!$C$6:$C$28,IF(H318="6ème","Mixte",G318)),Barèmes!$D$2,IF(AD318&lt;=SUMIFS(Barèmes!$I$6:$I$28,Barèmes!$A$6:$A$28,"Surcoût d'agilité (s) — technique",Barèmes!$B$6:$B$28,H318,Barèmes!$C$6:$C$28,IF(H318="6ème","Mixte",G318)),Barèmes!$E$2,Barèmes!$F$2)))),IF(AD318&gt;=SUMIFS(Barèmes!$F$6:$F$28,Barèmes!$A$6:$A$28,"Surcoût d'agilité (s) — technique",Barèmes!$B$6:$B$28,H318,Barèmes!$C$6:$C$28,IF(H318="6ème","Mixte",G318)),Barèmes!$B$2,IF(AD318&gt;=SUMIFS(Barèmes!$G$6:$G$28,Barèmes!$A$6:$A$28,"Surcoût d'agilité (s) — technique",Barèmes!$B$6:$B$28,H318,Barèmes!$C$6:$C$28,IF(H318="6ème","Mixte",G318)),Barèmes!$C$2,IF(AD318&gt;=SUMIFS(Barèmes!$H$6:$H$28,Barèmes!$A$6:$A$28,"Surcoût d'agilité (s) — technique",Barèmes!$B$6:$B$28,H318,Barèmes!$C$6:$C$28,IF(H318="6ème","Mixte",G318)),Barèmes!$D$2,IF(AD318&gt;=SUMIFS(Barèmes!$I$6:$I$28,Barèmes!$A$6:$A$28,"Surcoût d'agilité (s) — technique",Barèmes!$B$6:$B$28,H318,Barèmes!$C$6:$C$28,IF(H318="6ème","Mixte",G318)),Barèmes!$E$2,Barèmes!$F$2))))))</f>
        <v/>
      </c>
      <c r="AH318" s="31" t="str">
        <f>IF((IF(N318="",0,1)+IF(Q318="",0,1)+IF(W318="",0,1)+IF(Z318="",0,1)+IF(AC318="",0,1))=0,"",3*IF(N318=Barèmes!$B$2,1,IF(N318=Barèmes!$C$2,2,IF(N318=Barèmes!$D$2,3,IF(N318=Barèmes!$E$2,4,IF(N318=Barèmes!$F$2,5,0)))))+3*IF(Q318=Barèmes!$B$2,1,IF(Q318=Barèmes!$C$2,2,IF(Q318=Barèmes!$D$2,3,IF(Q318=Barèmes!$E$2,4,IF(Q318=Barèmes!$F$2,5,0)))))+2*IF(W318=Barèmes!$B$2,1,IF(W318=Barèmes!$C$2,2,IF(W318=Barèmes!$D$2,3,IF(W318=Barèmes!$E$2,4,IF(W318=Barèmes!$F$2,5,0)))))+1*IF(Z318=Barèmes!$B$2,1,IF(Z318=Barèmes!$C$2,2,IF(Z318=Barèmes!$D$2,3,IF(Z318=Barèmes!$E$2,4,IF(Z318=Barèmes!$F$2,5,0)))))+1*IF(AC318=Barèmes!$B$2,1,IF(AC318=Barèmes!$C$2,2,IF(AC318=Barèmes!$D$2,3,IF(AC318=Barèmes!$E$2,4,IF(AC318=Barèmes!$F$2,5,0))))))</f>
        <v/>
      </c>
      <c r="AI318" s="31"/>
      <c r="AJ318" s="32" t="str">
        <f>IFERROR(INDEX(Croissance!$B$5:$B$604,MATCH(A318,Croissance!$A$5:$A$604,0)),"")</f>
        <v/>
      </c>
      <c r="AK318" s="32" t="str">
        <f>IFERROR(INDEX(Croissance!$C$5:$C$604,MATCH(A318,Croissance!$A$5:$A$604,0)),"")</f>
        <v/>
      </c>
      <c r="AL318" s="32" t="str">
        <f>IFERROR(INDEX(Croissance!$D$5:$D$604,MATCH(A318,Croissance!$A$5:$A$604,0)),"")</f>
        <v/>
      </c>
      <c r="AM318" s="32" t="str">
        <f>IFERROR(INDEX(Croissance!$E$5:$E$604,MATCH(A318,Croissance!$A$5:$A$604,0)),"")</f>
        <v/>
      </c>
      <c r="AO318" s="33">
        <f t="shared" si="40"/>
        <v>0</v>
      </c>
      <c r="AP318" s="33">
        <f t="shared" si="36"/>
        <v>0</v>
      </c>
      <c r="AQ318" s="33">
        <f>IF(A318="",0,IF(AND(OR('Synthèse classe'!$C$2="Tous",C318='Synthèse classe'!$C$2),OR('Synthèse classe'!$C$3="Toutes",D318='Synthèse classe'!$C$3),OR('Synthèse classe'!$C$4="Toutes",AND('Synthèse classe'!$C$4="Dernière",AP318=1),B318=IFERROR(VALUE('Synthèse classe'!$C$4),0))),1,0))</f>
        <v>0</v>
      </c>
      <c r="AR318" s="34" t="str">
        <f t="shared" si="37"/>
        <v/>
      </c>
    </row>
    <row r="319" spans="1:44" x14ac:dyDescent="0.2">
      <c r="A319" s="17" t="str">
        <f t="shared" si="33"/>
        <v/>
      </c>
      <c r="B319" s="18"/>
      <c r="C319" s="19"/>
      <c r="D319" s="19"/>
      <c r="E319" s="19"/>
      <c r="F319" s="19"/>
      <c r="G319" s="19"/>
      <c r="H319" s="17" t="str">
        <f t="shared" si="38"/>
        <v/>
      </c>
      <c r="I319" s="20"/>
      <c r="J319" s="18"/>
      <c r="K319" s="19"/>
      <c r="L319" s="21" t="str">
        <f t="shared" si="39"/>
        <v/>
      </c>
      <c r="M319" s="21" t="str">
        <f>IF(OR(J319="",SUMPRODUCT((Barèmes!$A$6:$A$28="Endurance — Luc Léger (palier)")*(Barèmes!$B$6:$B$28=H319)*(Barèmes!$C$6:$C$28=IF(H319="6ème","Mixte",G319)))=0),"",IF(SUMPRODUCT((Barèmes!$A$6:$A$28="Endurance — Luc Léger (palier)")*(Barèmes!$B$6:$B$28=H319)*(Barèmes!$C$6:$C$28=IF(H319="6ème","Mixte",G319))*(Barèmes!$J$6:$J$28="+"))&gt;0,IF(J319&lt;=SUMIFS(Barèmes!$D$6:$D$28,Barèmes!$A$6:$A$28,"Endurance — Luc Léger (palier)",Barèmes!$B$6:$B$28,H319,Barèmes!$C$6:$C$28,IF(H319="6ème","Mixte",G319)),"à besoin",IF(J319&lt;=SUMIFS(Barèmes!$E$6:$E$28,Barèmes!$A$6:$A$28,"Endurance — Luc Léger (palier)",Barèmes!$B$6:$B$28,H319,Barèmes!$C$6:$C$28,IF(H319="6ème","Mixte",G319)),"fragile","satisfaisant")),IF(J319&gt;=SUMIFS(Barèmes!$D$6:$D$28,Barèmes!$A$6:$A$28,"Endurance — Luc Léger (palier)",Barèmes!$B$6:$B$28,H319,Barèmes!$C$6:$C$28,IF(H319="6ème","Mixte",G319)),"à besoin",IF(J319&gt;=SUMIFS(Barèmes!$E$6:$E$28,Barèmes!$A$6:$A$28,"Endurance — Luc Léger (palier)",Barèmes!$B$6:$B$28,H319,Barèmes!$C$6:$C$28,IF(H319="6ème","Mixte",G319)),"fragile","satisfaisant"))))</f>
        <v/>
      </c>
      <c r="N319" s="21" t="str">
        <f>IF(OR(J319="",SUMPRODUCT((Barèmes!$A$6:$A$28="Endurance — Luc Léger (palier)")*(Barèmes!$B$6:$B$28=H319)*(Barèmes!$C$6:$C$28=IF(H319="6ème","Mixte",G319)))=0),"",IF(SUMPRODUCT((Barèmes!$A$6:$A$28="Endurance — Luc Léger (palier)")*(Barèmes!$B$6:$B$28=H319)*(Barèmes!$C$6:$C$28=IF(H319="6ème","Mixte",G319))*(Barèmes!$J$6:$J$28="+"))&gt;0,IF(J319&lt;=SUMIFS(Barèmes!$F$6:$F$28,Barèmes!$A$6:$A$28,"Endurance — Luc Léger (palier)",Barèmes!$B$6:$B$28,H319,Barèmes!$C$6:$C$28,IF(H319="6ème","Mixte",G319)),Barèmes!$B$2,IF(J319&lt;=SUMIFS(Barèmes!$G$6:$G$28,Barèmes!$A$6:$A$28,"Endurance — Luc Léger (palier)",Barèmes!$B$6:$B$28,H319,Barèmes!$C$6:$C$28,IF(H319="6ème","Mixte",G319)),Barèmes!$C$2,IF(J319&lt;=SUMIFS(Barèmes!$H$6:$H$28,Barèmes!$A$6:$A$28,"Endurance — Luc Léger (palier)",Barèmes!$B$6:$B$28,H319,Barèmes!$C$6:$C$28,IF(H319="6ème","Mixte",G319)),Barèmes!$D$2,IF(J319&lt;=SUMIFS(Barèmes!$I$6:$I$28,Barèmes!$A$6:$A$28,"Endurance — Luc Léger (palier)",Barèmes!$B$6:$B$28,H319,Barèmes!$C$6:$C$28,IF(H319="6ème","Mixte",G319)),Barèmes!$E$2,Barèmes!$F$2)))),IF(J319&gt;=SUMIFS(Barèmes!$F$6:$F$28,Barèmes!$A$6:$A$28,"Endurance — Luc Léger (palier)",Barèmes!$B$6:$B$28,H319,Barèmes!$C$6:$C$28,IF(H319="6ème","Mixte",G319)),Barèmes!$B$2,IF(J319&gt;=SUMIFS(Barèmes!$G$6:$G$28,Barèmes!$A$6:$A$28,"Endurance — Luc Léger (palier)",Barèmes!$B$6:$B$28,H319,Barèmes!$C$6:$C$28,IF(H319="6ème","Mixte",G319)),Barèmes!$C$2,IF(J319&gt;=SUMIFS(Barèmes!$H$6:$H$28,Barèmes!$A$6:$A$28,"Endurance — Luc Léger (palier)",Barèmes!$B$6:$B$28,H319,Barèmes!$C$6:$C$28,IF(H319="6ème","Mixte",G319)),Barèmes!$D$2,IF(J319&gt;=SUMIFS(Barèmes!$I$6:$I$28,Barèmes!$A$6:$A$28,"Endurance — Luc Léger (palier)",Barèmes!$B$6:$B$28,H319,Barèmes!$C$6:$C$28,IF(H319="6ème","Mixte",G319)),Barèmes!$E$2,Barèmes!$F$2))))))</f>
        <v/>
      </c>
      <c r="O319" s="22"/>
      <c r="P319" s="23" t="str">
        <f>IF(OR(O319="",SUMPRODUCT((Barèmes!$A$6:$A$28="Force bas du corps — Saut en longueur (m)")*(Barèmes!$B$6:$B$28=H319)*(Barèmes!$C$6:$C$28=IF(H319="6ème","Mixte",G319)))=0),"",IF(SUMPRODUCT((Barèmes!$A$6:$A$28="Force bas du corps — Saut en longueur (m)")*(Barèmes!$B$6:$B$28=H319)*(Barèmes!$C$6:$C$28=IF(H319="6ème","Mixte",G319))*(Barèmes!$J$6:$J$28="+"))&gt;0,IF(O319&lt;=SUMIFS(Barèmes!$D$6:$D$28,Barèmes!$A$6:$A$28,"Force bas du corps — Saut en longueur (m)",Barèmes!$B$6:$B$28,H319,Barèmes!$C$6:$C$28,IF(H319="6ème","Mixte",G319)),"à besoin",IF(O319&lt;=SUMIFS(Barèmes!$E$6:$E$28,Barèmes!$A$6:$A$28,"Force bas du corps — Saut en longueur (m)",Barèmes!$B$6:$B$28,H319,Barèmes!$C$6:$C$28,IF(H319="6ème","Mixte",G319)),"fragile","satisfaisant")),IF(O319&gt;=SUMIFS(Barèmes!$D$6:$D$28,Barèmes!$A$6:$A$28,"Force bas du corps — Saut en longueur (m)",Barèmes!$B$6:$B$28,H319,Barèmes!$C$6:$C$28,IF(H319="6ème","Mixte",G319)),"à besoin",IF(O319&gt;=SUMIFS(Barèmes!$E$6:$E$28,Barèmes!$A$6:$A$28,"Force bas du corps — Saut en longueur (m)",Barèmes!$B$6:$B$28,H319,Barèmes!$C$6:$C$28,IF(H319="6ème","Mixte",G319)),"fragile","satisfaisant"))))</f>
        <v/>
      </c>
      <c r="Q319" s="23" t="str">
        <f>IF(OR(O319="",SUMPRODUCT((Barèmes!$A$6:$A$28="Force bas du corps — Saut en longueur (m)")*(Barèmes!$B$6:$B$28=H319)*(Barèmes!$C$6:$C$28=IF(H319="6ème","Mixte",G319)))=0),"",IF(SUMPRODUCT((Barèmes!$A$6:$A$28="Force bas du corps — Saut en longueur (m)")*(Barèmes!$B$6:$B$28=H319)*(Barèmes!$C$6:$C$28=IF(H319="6ème","Mixte",G319))*(Barèmes!$J$6:$J$28="+"))&gt;0,IF(O319&lt;=SUMIFS(Barèmes!$F$6:$F$28,Barèmes!$A$6:$A$28,"Force bas du corps — Saut en longueur (m)",Barèmes!$B$6:$B$28,H319,Barèmes!$C$6:$C$28,IF(H319="6ème","Mixte",G319)),Barèmes!$B$2,IF(O319&lt;=SUMIFS(Barèmes!$G$6:$G$28,Barèmes!$A$6:$A$28,"Force bas du corps — Saut en longueur (m)",Barèmes!$B$6:$B$28,H319,Barèmes!$C$6:$C$28,IF(H319="6ème","Mixte",G319)),Barèmes!$C$2,IF(O319&lt;=SUMIFS(Barèmes!$H$6:$H$28,Barèmes!$A$6:$A$28,"Force bas du corps — Saut en longueur (m)",Barèmes!$B$6:$B$28,H319,Barèmes!$C$6:$C$28,IF(H319="6ème","Mixte",G319)),Barèmes!$D$2,IF(O319&lt;=SUMIFS(Barèmes!$I$6:$I$28,Barèmes!$A$6:$A$28,"Force bas du corps — Saut en longueur (m)",Barèmes!$B$6:$B$28,H319,Barèmes!$C$6:$C$28,IF(H319="6ème","Mixte",G319)),Barèmes!$E$2,Barèmes!$F$2)))),IF(O319&gt;=SUMIFS(Barèmes!$F$6:$F$28,Barèmes!$A$6:$A$28,"Force bas du corps — Saut en longueur (m)",Barèmes!$B$6:$B$28,H319,Barèmes!$C$6:$C$28,IF(H319="6ème","Mixte",G319)),Barèmes!$B$2,IF(O319&gt;=SUMIFS(Barèmes!$G$6:$G$28,Barèmes!$A$6:$A$28,"Force bas du corps — Saut en longueur (m)",Barèmes!$B$6:$B$28,H319,Barèmes!$C$6:$C$28,IF(H319="6ème","Mixte",G319)),Barèmes!$C$2,IF(O319&gt;=SUMIFS(Barèmes!$H$6:$H$28,Barèmes!$A$6:$A$28,"Force bas du corps — Saut en longueur (m)",Barèmes!$B$6:$B$28,H319,Barèmes!$C$6:$C$28,IF(H319="6ème","Mixte",G319)),Barèmes!$D$2,IF(O319&gt;=SUMIFS(Barèmes!$I$6:$I$28,Barèmes!$A$6:$A$28,"Force bas du corps — Saut en longueur (m)",Barèmes!$B$6:$B$28,H319,Barèmes!$C$6:$C$28,IF(H319="6ème","Mixte",G319)),Barèmes!$E$2,Barèmes!$F$2))))))</f>
        <v/>
      </c>
      <c r="R319" s="22"/>
      <c r="S319" s="24" t="str">
        <f>IF(OR(R319="",SUMPRODUCT((Barèmes!$A$6:$A$28="Vitesse — 30 m (s)")*(Barèmes!$B$6:$B$28=H319)*(Barèmes!$C$6:$C$28=IF(H319="6ème","Mixte",G319)))=0),"",IF(SUMPRODUCT((Barèmes!$A$6:$A$28="Vitesse — 30 m (s)")*(Barèmes!$B$6:$B$28=H319)*(Barèmes!$C$6:$C$28=IF(H319="6ème","Mixte",G319))*(Barèmes!$J$6:$J$28="+"))&gt;0,IF(R319&lt;=SUMIFS(Barèmes!$D$6:$D$28,Barèmes!$A$6:$A$28,"Vitesse — 30 m (s)",Barèmes!$B$6:$B$28,H319,Barèmes!$C$6:$C$28,IF(H319="6ème","Mixte",G319)),"à besoin",IF(R319&lt;=SUMIFS(Barèmes!$E$6:$E$28,Barèmes!$A$6:$A$28,"Vitesse — 30 m (s)",Barèmes!$B$6:$B$28,H319,Barèmes!$C$6:$C$28,IF(H319="6ème","Mixte",G319)),"fragile","satisfaisant")),IF(R319&gt;=SUMIFS(Barèmes!$D$6:$D$28,Barèmes!$A$6:$A$28,"Vitesse — 30 m (s)",Barèmes!$B$6:$B$28,H319,Barèmes!$C$6:$C$28,IF(H319="6ème","Mixte",G319)),"à besoin",IF(R319&gt;=SUMIFS(Barèmes!$E$6:$E$28,Barèmes!$A$6:$A$28,"Vitesse — 30 m (s)",Barèmes!$B$6:$B$28,H319,Barèmes!$C$6:$C$28,IF(H319="6ème","Mixte",G319)),"fragile","satisfaisant"))))</f>
        <v/>
      </c>
      <c r="T319" s="24" t="str">
        <f>IF(OR(R319="",SUMPRODUCT((Barèmes!$A$6:$A$28="Vitesse — 30 m (s)")*(Barèmes!$B$6:$B$28=H319)*(Barèmes!$C$6:$C$28=IF(H319="6ème","Mixte",G319)))=0),"",IF(SUMPRODUCT((Barèmes!$A$6:$A$28="Vitesse — 30 m (s)")*(Barèmes!$B$6:$B$28=H319)*(Barèmes!$C$6:$C$28=IF(H319="6ème","Mixte",G319))*(Barèmes!$J$6:$J$28="+"))&gt;0,IF(R319&lt;=SUMIFS(Barèmes!$F$6:$F$28,Barèmes!$A$6:$A$28,"Vitesse — 30 m (s)",Barèmes!$B$6:$B$28,H319,Barèmes!$C$6:$C$28,IF(H319="6ème","Mixte",G319)),Barèmes!$B$2,IF(R319&lt;=SUMIFS(Barèmes!$G$6:$G$28,Barèmes!$A$6:$A$28,"Vitesse — 30 m (s)",Barèmes!$B$6:$B$28,H319,Barèmes!$C$6:$C$28,IF(H319="6ème","Mixte",G319)),Barèmes!$C$2,IF(R319&lt;=SUMIFS(Barèmes!$H$6:$H$28,Barèmes!$A$6:$A$28,"Vitesse — 30 m (s)",Barèmes!$B$6:$B$28,H319,Barèmes!$C$6:$C$28,IF(H319="6ème","Mixte",G319)),Barèmes!$D$2,IF(R319&lt;=SUMIFS(Barèmes!$I$6:$I$28,Barèmes!$A$6:$A$28,"Vitesse — 30 m (s)",Barèmes!$B$6:$B$28,H319,Barèmes!$C$6:$C$28,IF(H319="6ème","Mixte",G319)),Barèmes!$E$2,Barèmes!$F$2)))),IF(R319&gt;=SUMIFS(Barèmes!$F$6:$F$28,Barèmes!$A$6:$A$28,"Vitesse — 30 m (s)",Barèmes!$B$6:$B$28,H319,Barèmes!$C$6:$C$28,IF(H319="6ème","Mixte",G319)),Barèmes!$B$2,IF(R319&gt;=SUMIFS(Barèmes!$G$6:$G$28,Barèmes!$A$6:$A$28,"Vitesse — 30 m (s)",Barèmes!$B$6:$B$28,H319,Barèmes!$C$6:$C$28,IF(H319="6ème","Mixte",G319)),Barèmes!$C$2,IF(R319&gt;=SUMIFS(Barèmes!$H$6:$H$28,Barèmes!$A$6:$A$28,"Vitesse — 30 m (s)",Barèmes!$B$6:$B$28,H319,Barèmes!$C$6:$C$28,IF(H319="6ème","Mixte",G319)),Barèmes!$D$2,IF(R319&gt;=SUMIFS(Barèmes!$I$6:$I$28,Barèmes!$A$6:$A$28,"Vitesse — 30 m (s)",Barèmes!$B$6:$B$28,H319,Barèmes!$C$6:$C$28,IF(H319="6ème","Mixte",G319)),Barèmes!$E$2,Barèmes!$F$2))))))</f>
        <v/>
      </c>
      <c r="U319" s="22"/>
      <c r="V319" s="25" t="str">
        <f>IF(OR(U319="",SUMPRODUCT((Barèmes!$A$6:$A$28="Vitesse — 50 m (s)")*(Barèmes!$B$6:$B$28=H319)*(Barèmes!$C$6:$C$28=IF(H319="6ème","Mixte",G319)))=0),"",IF(SUMPRODUCT((Barèmes!$A$6:$A$28="Vitesse — 50 m (s)")*(Barèmes!$B$6:$B$28=H319)*(Barèmes!$C$6:$C$28=IF(H319="6ème","Mixte",G319))*(Barèmes!$J$6:$J$28="+"))&gt;0,IF(U319&lt;=SUMIFS(Barèmes!$D$6:$D$28,Barèmes!$A$6:$A$28,"Vitesse — 50 m (s)",Barèmes!$B$6:$B$28,H319,Barèmes!$C$6:$C$28,IF(H319="6ème","Mixte",G319)),"à besoin",IF(U319&lt;=SUMIFS(Barèmes!$E$6:$E$28,Barèmes!$A$6:$A$28,"Vitesse — 50 m (s)",Barèmes!$B$6:$B$28,H319,Barèmes!$C$6:$C$28,IF(H319="6ème","Mixte",G319)),"fragile","satisfaisant")),IF(U319&gt;=SUMIFS(Barèmes!$D$6:$D$28,Barèmes!$A$6:$A$28,"Vitesse — 50 m (s)",Barèmes!$B$6:$B$28,H319,Barèmes!$C$6:$C$28,IF(H319="6ème","Mixte",G319)),"à besoin",IF(U319&gt;=SUMIFS(Barèmes!$E$6:$E$28,Barèmes!$A$6:$A$28,"Vitesse — 50 m (s)",Barèmes!$B$6:$B$28,H319,Barèmes!$C$6:$C$28,IF(H319="6ème","Mixte",G319)),"fragile","satisfaisant"))))</f>
        <v/>
      </c>
      <c r="W319" s="25" t="str">
        <f>IF(OR(U319="",SUMPRODUCT((Barèmes!$A$6:$A$28="Vitesse — 50 m (s)")*(Barèmes!$B$6:$B$28=H319)*(Barèmes!$C$6:$C$28=IF(H319="6ème","Mixte",G319)))=0),"",IF(SUMPRODUCT((Barèmes!$A$6:$A$28="Vitesse — 50 m (s)")*(Barèmes!$B$6:$B$28=H319)*(Barèmes!$C$6:$C$28=IF(H319="6ème","Mixte",G319))*(Barèmes!$J$6:$J$28="+"))&gt;0,IF(U319&lt;=SUMIFS(Barèmes!$F$6:$F$28,Barèmes!$A$6:$A$28,"Vitesse — 50 m (s)",Barèmes!$B$6:$B$28,H319,Barèmes!$C$6:$C$28,IF(H319="6ème","Mixte",G319)),Barèmes!$B$2,IF(U319&lt;=SUMIFS(Barèmes!$G$6:$G$28,Barèmes!$A$6:$A$28,"Vitesse — 50 m (s)",Barèmes!$B$6:$B$28,H319,Barèmes!$C$6:$C$28,IF(H319="6ème","Mixte",G319)),Barèmes!$C$2,IF(U319&lt;=SUMIFS(Barèmes!$H$6:$H$28,Barèmes!$A$6:$A$28,"Vitesse — 50 m (s)",Barèmes!$B$6:$B$28,H319,Barèmes!$C$6:$C$28,IF(H319="6ème","Mixte",G319)),Barèmes!$D$2,IF(U319&lt;=SUMIFS(Barèmes!$I$6:$I$28,Barèmes!$A$6:$A$28,"Vitesse — 50 m (s)",Barèmes!$B$6:$B$28,H319,Barèmes!$C$6:$C$28,IF(H319="6ème","Mixte",G319)),Barèmes!$E$2,Barèmes!$F$2)))),IF(U319&gt;=SUMIFS(Barèmes!$F$6:$F$28,Barèmes!$A$6:$A$28,"Vitesse — 50 m (s)",Barèmes!$B$6:$B$28,H319,Barèmes!$C$6:$C$28,IF(H319="6ème","Mixte",G319)),Barèmes!$B$2,IF(U319&gt;=SUMIFS(Barèmes!$G$6:$G$28,Barèmes!$A$6:$A$28,"Vitesse — 50 m (s)",Barèmes!$B$6:$B$28,H319,Barèmes!$C$6:$C$28,IF(H319="6ème","Mixte",G319)),Barèmes!$C$2,IF(U319&gt;=SUMIFS(Barèmes!$H$6:$H$28,Barèmes!$A$6:$A$28,"Vitesse — 50 m (s)",Barèmes!$B$6:$B$28,H319,Barèmes!$C$6:$C$28,IF(H319="6ème","Mixte",G319)),Barèmes!$D$2,IF(U319&gt;=SUMIFS(Barèmes!$I$6:$I$28,Barèmes!$A$6:$A$28,"Vitesse — 50 m (s)",Barèmes!$B$6:$B$28,H319,Barèmes!$C$6:$C$28,IF(H319="6ème","Mixte",G319)),Barèmes!$E$2,Barèmes!$F$2))))))</f>
        <v/>
      </c>
      <c r="X319" s="18"/>
      <c r="Y319" s="26" t="str" cm="1">
        <f t="array" ref="Y319">IF(OR(X319="",SUMPRODUCT((Barèmes!$A$6:$A$28="Souplesse (score 1-5)")*(Barèmes!$B$6:$B$28=H319)*(Barèmes!$C$6:$C$28=IF(H319="6ème","Mixte",G319)))=0),"",IF(SUMPRODUCT((Barèmes!$A$6:$A$28="Souplesse (score 1-5)")*(Barèmes!$B$6:$B$28=H319)*(Barèmes!$C$6:$C$28=IF(H319="6ème","Mixte",G319))*(Barèmes!$J$6:$J$28="+"))&gt;0,IF(X319&lt;=SUMIFS(Barèmes!$D$6:$D$28,Barèmes!$A$6:$A$28,"Souplesse (score 1-5)",Barèmes!$B$6:$B$28,H319,Barèmes!$C$6:$C$28,IF(H319="6ème","Mixte",G319)),"à besoin",IF(X319&lt;=SUMIFS(Barèmes!$E$6:$E$28,Barèmes!$A$6:$A$28,"Souplesse (score 1-5)",Barèmes!$B$6:$B$28,H319,Barèmes!$C$6:$C$28,IF(H319="6ème","Mixte",G319)),"fragile","satisfaisant")),IF(X319&gt;=SUMIFS(Barèmes!$D$6:$D$28,Barèmes!$A$6:$A$28,"Souplesse (score 1-5)",Barèmes!$B$6:$B$28,H319,Barèmes!$C$6:$C$28,IF(H319="6ème","Mixte",G319)),"à besoin",IF(X319&gt;=SUMIFS(Barèmes!$E$6:$E$28,Barèmes!$A$6:$A$28,"Souplesse (score 1-5)",Barèmes!$B$6:$B$28,H319,Barèmes!$C$6:$C$28,IF(H319="6ème","Mixte",G319)),"fragile","satisfaisant"))))</f>
        <v/>
      </c>
      <c r="Z319" s="26" t="str" cm="1">
        <f t="array" ref="Z319">IF(OR(X319="",SUMPRODUCT((Barèmes!$A$6:$A$28="Souplesse (score 1-5)")*(Barèmes!$B$6:$B$28=H319)*(Barèmes!$C$6:$C$28=IF(H319="6ème","Mixte",G319)))=0),"",IF(SUMPRODUCT((Barèmes!$A$6:$A$28="Souplesse (score 1-5)")*(Barèmes!$B$6:$B$28=H319)*(Barèmes!$C$6:$C$28=IF(H319="6ème","Mixte",G319))*(Barèmes!$J$6:$J$28="+"))&gt;0,IF(X319&lt;=SUMIFS(Barèmes!$F$6:$F$28,Barèmes!$A$6:$A$28,"Souplesse (score 1-5)",Barèmes!$B$6:$B$28,H319,Barèmes!$C$6:$C$28,IF(H319="6ème","Mixte",G319)),Barèmes!$B$2,IF(X319&lt;=SUMIFS(Barèmes!$G$6:$G$28,Barèmes!$A$6:$A$28,"Souplesse (score 1-5)",Barèmes!$B$6:$B$28,H319,Barèmes!$C$6:$C$28,IF(H319="6ème","Mixte",G319)),Barèmes!$C$2,IF(X319&lt;=SUMIFS(Barèmes!$H$6:$H$28,Barèmes!$A$6:$A$28,"Souplesse (score 1-5)",Barèmes!$B$6:$B$28,H319,Barèmes!$C$6:$C$28,IF(H319="6ème","Mixte",G319)),Barèmes!$D$2,IF(X319&lt;=SUMIFS(Barèmes!$I$6:$I$28,Barèmes!$A$6:$A$28,"Souplesse (score 1-5)",Barèmes!$B$6:$B$28,H319,Barèmes!$C$6:$C$28,IF(H319="6ème","Mixte",G319)),Barèmes!$E$2,Barèmes!$F$2)))),IF(X319&gt;=SUMIFS(Barèmes!$F$6:$F$28,Barèmes!$A$6:$A$28,"Souplesse (score 1-5)",Barèmes!$B$6:$B$28,H319,Barèmes!$C$6:$C$28,IF(H319="6ème","Mixte",G319)),Barèmes!$B$2,IF(X319&gt;=SUMIFS(Barèmes!$G$6:$G$28,Barèmes!$A$6:$A$28,"Souplesse (score 1-5)",Barèmes!$B$6:$B$28,H319,Barèmes!$C$6:$C$28,IF(H319="6ème","Mixte",G319)),Barèmes!$C$2,IF(X319&gt;=SUMIFS(Barèmes!$H$6:$H$28,Barèmes!$A$6:$A$28,"Souplesse (score 1-5)",Barèmes!$B$6:$B$28,H319,Barèmes!$C$6:$C$28,IF(H319="6ème","Mixte",G319)),Barèmes!$D$2,IF(X319&gt;=SUMIFS(Barèmes!$I$6:$I$28,Barèmes!$A$6:$A$28,"Souplesse (score 1-5)",Barèmes!$B$6:$B$28,H319,Barèmes!$C$6:$C$28,IF(H319="6ème","Mixte",G319)),Barèmes!$E$2,Barèmes!$F$2))))))</f>
        <v/>
      </c>
      <c r="AA319" s="22"/>
      <c r="AB319" s="27" t="str">
        <f>IF(OR(AA319="",SUMPRODUCT((Barèmes!$A$6:$A$28="Agilité — T-test 974 (s)")*(Barèmes!$B$6:$B$28=H319)*(Barèmes!$C$6:$C$28=IF(H319="6ème","Mixte",G319)))=0),"",IF(SUMPRODUCT((Barèmes!$A$6:$A$28="Agilité — T-test 974 (s)")*(Barèmes!$B$6:$B$28=H319)*(Barèmes!$C$6:$C$28=IF(H319="6ème","Mixte",G319))*(Barèmes!$J$6:$J$28="+"))&gt;0,IF(AA319&lt;=SUMIFS(Barèmes!$D$6:$D$28,Barèmes!$A$6:$A$28,"Agilité — T-test 974 (s)",Barèmes!$B$6:$B$28,H319,Barèmes!$C$6:$C$28,IF(H319="6ème","Mixte",G319)),"à besoin",IF(AA319&lt;=SUMIFS(Barèmes!$E$6:$E$28,Barèmes!$A$6:$A$28,"Agilité — T-test 974 (s)",Barèmes!$B$6:$B$28,H319,Barèmes!$C$6:$C$28,IF(H319="6ème","Mixte",G319)),"fragile","satisfaisant")),IF(AA319&gt;=SUMIFS(Barèmes!$D$6:$D$28,Barèmes!$A$6:$A$28,"Agilité — T-test 974 (s)",Barèmes!$B$6:$B$28,H319,Barèmes!$C$6:$C$28,IF(H319="6ème","Mixte",G319)),"à besoin",IF(AA319&gt;=SUMIFS(Barèmes!$E$6:$E$28,Barèmes!$A$6:$A$28,"Agilité — T-test 974 (s)",Barèmes!$B$6:$B$28,H319,Barèmes!$C$6:$C$28,IF(H319="6ème","Mixte",G319)),"fragile","satisfaisant"))))</f>
        <v/>
      </c>
      <c r="AC319" s="27" t="str">
        <f>IF(OR(AA319="",SUMPRODUCT((Barèmes!$A$6:$A$28="Agilité — T-test 974 (s)")*(Barèmes!$B$6:$B$28=H319)*(Barèmes!$C$6:$C$28=IF(H319="6ème","Mixte",G319)))=0),"",IF(SUMPRODUCT((Barèmes!$A$6:$A$28="Agilité — T-test 974 (s)")*(Barèmes!$B$6:$B$28=H319)*(Barèmes!$C$6:$C$28=IF(H319="6ème","Mixte",G319))*(Barèmes!$J$6:$J$28="+"))&gt;0,IF(AA319&lt;=SUMIFS(Barèmes!$F$6:$F$28,Barèmes!$A$6:$A$28,"Agilité — T-test 974 (s)",Barèmes!$B$6:$B$28,H319,Barèmes!$C$6:$C$28,IF(H319="6ème","Mixte",G319)),Barèmes!$B$2,IF(AA319&lt;=SUMIFS(Barèmes!$G$6:$G$28,Barèmes!$A$6:$A$28,"Agilité — T-test 974 (s)",Barèmes!$B$6:$B$28,H319,Barèmes!$C$6:$C$28,IF(H319="6ème","Mixte",G319)),Barèmes!$C$2,IF(AA319&lt;=SUMIFS(Barèmes!$H$6:$H$28,Barèmes!$A$6:$A$28,"Agilité — T-test 974 (s)",Barèmes!$B$6:$B$28,H319,Barèmes!$C$6:$C$28,IF(H319="6ème","Mixte",G319)),Barèmes!$D$2,IF(AA319&lt;=SUMIFS(Barèmes!$I$6:$I$28,Barèmes!$A$6:$A$28,"Agilité — T-test 974 (s)",Barèmes!$B$6:$B$28,H319,Barèmes!$C$6:$C$28,IF(H319="6ème","Mixte",G319)),Barèmes!$E$2,Barèmes!$F$2)))),IF(AA319&gt;=SUMIFS(Barèmes!$F$6:$F$28,Barèmes!$A$6:$A$28,"Agilité — T-test 974 (s)",Barèmes!$B$6:$B$28,H319,Barèmes!$C$6:$C$28,IF(H319="6ème","Mixte",G319)),Barèmes!$B$2,IF(AA319&gt;=SUMIFS(Barèmes!$G$6:$G$28,Barèmes!$A$6:$A$28,"Agilité — T-test 974 (s)",Barèmes!$B$6:$B$28,H319,Barèmes!$C$6:$C$28,IF(H319="6ème","Mixte",G319)),Barèmes!$C$2,IF(AA319&gt;=SUMIFS(Barèmes!$H$6:$H$28,Barèmes!$A$6:$A$28,"Agilité — T-test 974 (s)",Barèmes!$B$6:$B$28,H319,Barèmes!$C$6:$C$28,IF(H319="6ème","Mixte",G319)),Barèmes!$D$2,IF(AA319&gt;=SUMIFS(Barèmes!$I$6:$I$28,Barèmes!$A$6:$A$28,"Agilité — T-test 974 (s)",Barèmes!$B$6:$B$28,H319,Barèmes!$C$6:$C$28,IF(H319="6ème","Mixte",G319)),Barèmes!$E$2,Barèmes!$F$2))))))</f>
        <v/>
      </c>
      <c r="AD319" s="28" t="str">
        <f t="shared" si="34"/>
        <v/>
      </c>
      <c r="AE319" s="29" t="str">
        <f t="shared" si="35"/>
        <v/>
      </c>
      <c r="AF319" s="30" t="str">
        <f>IF(OR(AD319="",SUMPRODUCT((Barèmes!$A$6:$A$28="Surcoût d'agilité (s) — technique")*(Barèmes!$B$6:$B$28=H319)*(Barèmes!$C$6:$C$28=IF(H319="6ème","Mixte",G319)))=0),"",IF(SUMPRODUCT((Barèmes!$A$6:$A$28="Surcoût d'agilité (s) — technique")*(Barèmes!$B$6:$B$28=H319)*(Barèmes!$C$6:$C$28=IF(H319="6ème","Mixte",G319))*(Barèmes!$J$6:$J$28="+"))&gt;0,IF(AD319&lt;=SUMIFS(Barèmes!$D$6:$D$28,Barèmes!$A$6:$A$28,"Surcoût d'agilité (s) — technique",Barèmes!$B$6:$B$28,H319,Barèmes!$C$6:$C$28,IF(H319="6ème","Mixte",G319)),"à besoin",IF(AD319&lt;=SUMIFS(Barèmes!$E$6:$E$28,Barèmes!$A$6:$A$28,"Surcoût d'agilité (s) — technique",Barèmes!$B$6:$B$28,H319,Barèmes!$C$6:$C$28,IF(H319="6ème","Mixte",G319)),"fragile","satisfaisant")),IF(AD319&gt;=SUMIFS(Barèmes!$D$6:$D$28,Barèmes!$A$6:$A$28,"Surcoût d'agilité (s) — technique",Barèmes!$B$6:$B$28,H319,Barèmes!$C$6:$C$28,IF(H319="6ème","Mixte",G319)),"à besoin",IF(AD319&gt;=SUMIFS(Barèmes!$E$6:$E$28,Barèmes!$A$6:$A$28,"Surcoût d'agilité (s) — technique",Barèmes!$B$6:$B$28,H319,Barèmes!$C$6:$C$28,IF(H319="6ème","Mixte",G319)),"fragile","satisfaisant"))))</f>
        <v/>
      </c>
      <c r="AG319" s="30" t="str">
        <f>IF(OR(AD319="",SUMPRODUCT((Barèmes!$A$6:$A$28="Surcoût d'agilité (s) — technique")*(Barèmes!$B$6:$B$28=H319)*(Barèmes!$C$6:$C$28=IF(H319="6ème","Mixte",G319)))=0),"",IF(SUMPRODUCT((Barèmes!$A$6:$A$28="Surcoût d'agilité (s) — technique")*(Barèmes!$B$6:$B$28=H319)*(Barèmes!$C$6:$C$28=IF(H319="6ème","Mixte",G319))*(Barèmes!$J$6:$J$28="+"))&gt;0,IF(AD319&lt;=SUMIFS(Barèmes!$F$6:$F$28,Barèmes!$A$6:$A$28,"Surcoût d'agilité (s) — technique",Barèmes!$B$6:$B$28,H319,Barèmes!$C$6:$C$28,IF(H319="6ème","Mixte",G319)),Barèmes!$B$2,IF(AD319&lt;=SUMIFS(Barèmes!$G$6:$G$28,Barèmes!$A$6:$A$28,"Surcoût d'agilité (s) — technique",Barèmes!$B$6:$B$28,H319,Barèmes!$C$6:$C$28,IF(H319="6ème","Mixte",G319)),Barèmes!$C$2,IF(AD319&lt;=SUMIFS(Barèmes!$H$6:$H$28,Barèmes!$A$6:$A$28,"Surcoût d'agilité (s) — technique",Barèmes!$B$6:$B$28,H319,Barèmes!$C$6:$C$28,IF(H319="6ème","Mixte",G319)),Barèmes!$D$2,IF(AD319&lt;=SUMIFS(Barèmes!$I$6:$I$28,Barèmes!$A$6:$A$28,"Surcoût d'agilité (s) — technique",Barèmes!$B$6:$B$28,H319,Barèmes!$C$6:$C$28,IF(H319="6ème","Mixte",G319)),Barèmes!$E$2,Barèmes!$F$2)))),IF(AD319&gt;=SUMIFS(Barèmes!$F$6:$F$28,Barèmes!$A$6:$A$28,"Surcoût d'agilité (s) — technique",Barèmes!$B$6:$B$28,H319,Barèmes!$C$6:$C$28,IF(H319="6ème","Mixte",G319)),Barèmes!$B$2,IF(AD319&gt;=SUMIFS(Barèmes!$G$6:$G$28,Barèmes!$A$6:$A$28,"Surcoût d'agilité (s) — technique",Barèmes!$B$6:$B$28,H319,Barèmes!$C$6:$C$28,IF(H319="6ème","Mixte",G319)),Barèmes!$C$2,IF(AD319&gt;=SUMIFS(Barèmes!$H$6:$H$28,Barèmes!$A$6:$A$28,"Surcoût d'agilité (s) — technique",Barèmes!$B$6:$B$28,H319,Barèmes!$C$6:$C$28,IF(H319="6ème","Mixte",G319)),Barèmes!$D$2,IF(AD319&gt;=SUMIFS(Barèmes!$I$6:$I$28,Barèmes!$A$6:$A$28,"Surcoût d'agilité (s) — technique",Barèmes!$B$6:$B$28,H319,Barèmes!$C$6:$C$28,IF(H319="6ème","Mixte",G319)),Barèmes!$E$2,Barèmes!$F$2))))))</f>
        <v/>
      </c>
      <c r="AH319" s="31" t="str">
        <f>IF((IF(N319="",0,1)+IF(Q319="",0,1)+IF(W319="",0,1)+IF(Z319="",0,1)+IF(AC319="",0,1))=0,"",3*IF(N319=Barèmes!$B$2,1,IF(N319=Barèmes!$C$2,2,IF(N319=Barèmes!$D$2,3,IF(N319=Barèmes!$E$2,4,IF(N319=Barèmes!$F$2,5,0)))))+3*IF(Q319=Barèmes!$B$2,1,IF(Q319=Barèmes!$C$2,2,IF(Q319=Barèmes!$D$2,3,IF(Q319=Barèmes!$E$2,4,IF(Q319=Barèmes!$F$2,5,0)))))+2*IF(W319=Barèmes!$B$2,1,IF(W319=Barèmes!$C$2,2,IF(W319=Barèmes!$D$2,3,IF(W319=Barèmes!$E$2,4,IF(W319=Barèmes!$F$2,5,0)))))+1*IF(Z319=Barèmes!$B$2,1,IF(Z319=Barèmes!$C$2,2,IF(Z319=Barèmes!$D$2,3,IF(Z319=Barèmes!$E$2,4,IF(Z319=Barèmes!$F$2,5,0)))))+1*IF(AC319=Barèmes!$B$2,1,IF(AC319=Barèmes!$C$2,2,IF(AC319=Barèmes!$D$2,3,IF(AC319=Barèmes!$E$2,4,IF(AC319=Barèmes!$F$2,5,0))))))</f>
        <v/>
      </c>
      <c r="AI319" s="31"/>
      <c r="AJ319" s="32" t="str">
        <f>IFERROR(INDEX(Croissance!$B$5:$B$604,MATCH(A319,Croissance!$A$5:$A$604,0)),"")</f>
        <v/>
      </c>
      <c r="AK319" s="32" t="str">
        <f>IFERROR(INDEX(Croissance!$C$5:$C$604,MATCH(A319,Croissance!$A$5:$A$604,0)),"")</f>
        <v/>
      </c>
      <c r="AL319" s="32" t="str">
        <f>IFERROR(INDEX(Croissance!$D$5:$D$604,MATCH(A319,Croissance!$A$5:$A$604,0)),"")</f>
        <v/>
      </c>
      <c r="AM319" s="32" t="str">
        <f>IFERROR(INDEX(Croissance!$E$5:$E$604,MATCH(A319,Croissance!$A$5:$A$604,0)),"")</f>
        <v/>
      </c>
      <c r="AO319" s="33">
        <f t="shared" si="40"/>
        <v>0</v>
      </c>
      <c r="AP319" s="33">
        <f t="shared" si="36"/>
        <v>0</v>
      </c>
      <c r="AQ319" s="33">
        <f>IF(A319="",0,IF(AND(OR('Synthèse classe'!$C$2="Tous",C319='Synthèse classe'!$C$2),OR('Synthèse classe'!$C$3="Toutes",D319='Synthèse classe'!$C$3),OR('Synthèse classe'!$C$4="Toutes",AND('Synthèse classe'!$C$4="Dernière",AP319=1),B319=IFERROR(VALUE('Synthèse classe'!$C$4),0))),1,0))</f>
        <v>0</v>
      </c>
      <c r="AR319" s="34" t="str">
        <f t="shared" si="37"/>
        <v/>
      </c>
    </row>
    <row r="320" spans="1:44" x14ac:dyDescent="0.2">
      <c r="A320" s="17" t="str">
        <f t="shared" si="33"/>
        <v/>
      </c>
      <c r="B320" s="18"/>
      <c r="C320" s="19"/>
      <c r="D320" s="19"/>
      <c r="E320" s="19"/>
      <c r="F320" s="19"/>
      <c r="G320" s="19"/>
      <c r="H320" s="17" t="str">
        <f t="shared" si="38"/>
        <v/>
      </c>
      <c r="I320" s="20"/>
      <c r="J320" s="18"/>
      <c r="K320" s="19"/>
      <c r="L320" s="21" t="str">
        <f t="shared" si="39"/>
        <v/>
      </c>
      <c r="M320" s="21" t="str">
        <f>IF(OR(J320="",SUMPRODUCT((Barèmes!$A$6:$A$28="Endurance — Luc Léger (palier)")*(Barèmes!$B$6:$B$28=H320)*(Barèmes!$C$6:$C$28=IF(H320="6ème","Mixte",G320)))=0),"",IF(SUMPRODUCT((Barèmes!$A$6:$A$28="Endurance — Luc Léger (palier)")*(Barèmes!$B$6:$B$28=H320)*(Barèmes!$C$6:$C$28=IF(H320="6ème","Mixte",G320))*(Barèmes!$J$6:$J$28="+"))&gt;0,IF(J320&lt;=SUMIFS(Barèmes!$D$6:$D$28,Barèmes!$A$6:$A$28,"Endurance — Luc Léger (palier)",Barèmes!$B$6:$B$28,H320,Barèmes!$C$6:$C$28,IF(H320="6ème","Mixte",G320)),"à besoin",IF(J320&lt;=SUMIFS(Barèmes!$E$6:$E$28,Barèmes!$A$6:$A$28,"Endurance — Luc Léger (palier)",Barèmes!$B$6:$B$28,H320,Barèmes!$C$6:$C$28,IF(H320="6ème","Mixte",G320)),"fragile","satisfaisant")),IF(J320&gt;=SUMIFS(Barèmes!$D$6:$D$28,Barèmes!$A$6:$A$28,"Endurance — Luc Léger (palier)",Barèmes!$B$6:$B$28,H320,Barèmes!$C$6:$C$28,IF(H320="6ème","Mixte",G320)),"à besoin",IF(J320&gt;=SUMIFS(Barèmes!$E$6:$E$28,Barèmes!$A$6:$A$28,"Endurance — Luc Léger (palier)",Barèmes!$B$6:$B$28,H320,Barèmes!$C$6:$C$28,IF(H320="6ème","Mixte",G320)),"fragile","satisfaisant"))))</f>
        <v/>
      </c>
      <c r="N320" s="21" t="str">
        <f>IF(OR(J320="",SUMPRODUCT((Barèmes!$A$6:$A$28="Endurance — Luc Léger (palier)")*(Barèmes!$B$6:$B$28=H320)*(Barèmes!$C$6:$C$28=IF(H320="6ème","Mixte",G320)))=0),"",IF(SUMPRODUCT((Barèmes!$A$6:$A$28="Endurance — Luc Léger (palier)")*(Barèmes!$B$6:$B$28=H320)*(Barèmes!$C$6:$C$28=IF(H320="6ème","Mixte",G320))*(Barèmes!$J$6:$J$28="+"))&gt;0,IF(J320&lt;=SUMIFS(Barèmes!$F$6:$F$28,Barèmes!$A$6:$A$28,"Endurance — Luc Léger (palier)",Barèmes!$B$6:$B$28,H320,Barèmes!$C$6:$C$28,IF(H320="6ème","Mixte",G320)),Barèmes!$B$2,IF(J320&lt;=SUMIFS(Barèmes!$G$6:$G$28,Barèmes!$A$6:$A$28,"Endurance — Luc Léger (palier)",Barèmes!$B$6:$B$28,H320,Barèmes!$C$6:$C$28,IF(H320="6ème","Mixte",G320)),Barèmes!$C$2,IF(J320&lt;=SUMIFS(Barèmes!$H$6:$H$28,Barèmes!$A$6:$A$28,"Endurance — Luc Léger (palier)",Barèmes!$B$6:$B$28,H320,Barèmes!$C$6:$C$28,IF(H320="6ème","Mixte",G320)),Barèmes!$D$2,IF(J320&lt;=SUMIFS(Barèmes!$I$6:$I$28,Barèmes!$A$6:$A$28,"Endurance — Luc Léger (palier)",Barèmes!$B$6:$B$28,H320,Barèmes!$C$6:$C$28,IF(H320="6ème","Mixte",G320)),Barèmes!$E$2,Barèmes!$F$2)))),IF(J320&gt;=SUMIFS(Barèmes!$F$6:$F$28,Barèmes!$A$6:$A$28,"Endurance — Luc Léger (palier)",Barèmes!$B$6:$B$28,H320,Barèmes!$C$6:$C$28,IF(H320="6ème","Mixte",G320)),Barèmes!$B$2,IF(J320&gt;=SUMIFS(Barèmes!$G$6:$G$28,Barèmes!$A$6:$A$28,"Endurance — Luc Léger (palier)",Barèmes!$B$6:$B$28,H320,Barèmes!$C$6:$C$28,IF(H320="6ème","Mixte",G320)),Barèmes!$C$2,IF(J320&gt;=SUMIFS(Barèmes!$H$6:$H$28,Barèmes!$A$6:$A$28,"Endurance — Luc Léger (palier)",Barèmes!$B$6:$B$28,H320,Barèmes!$C$6:$C$28,IF(H320="6ème","Mixte",G320)),Barèmes!$D$2,IF(J320&gt;=SUMIFS(Barèmes!$I$6:$I$28,Barèmes!$A$6:$A$28,"Endurance — Luc Léger (palier)",Barèmes!$B$6:$B$28,H320,Barèmes!$C$6:$C$28,IF(H320="6ème","Mixte",G320)),Barèmes!$E$2,Barèmes!$F$2))))))</f>
        <v/>
      </c>
      <c r="O320" s="22"/>
      <c r="P320" s="23" t="str">
        <f>IF(OR(O320="",SUMPRODUCT((Barèmes!$A$6:$A$28="Force bas du corps — Saut en longueur (m)")*(Barèmes!$B$6:$B$28=H320)*(Barèmes!$C$6:$C$28=IF(H320="6ème","Mixte",G320)))=0),"",IF(SUMPRODUCT((Barèmes!$A$6:$A$28="Force bas du corps — Saut en longueur (m)")*(Barèmes!$B$6:$B$28=H320)*(Barèmes!$C$6:$C$28=IF(H320="6ème","Mixte",G320))*(Barèmes!$J$6:$J$28="+"))&gt;0,IF(O320&lt;=SUMIFS(Barèmes!$D$6:$D$28,Barèmes!$A$6:$A$28,"Force bas du corps — Saut en longueur (m)",Barèmes!$B$6:$B$28,H320,Barèmes!$C$6:$C$28,IF(H320="6ème","Mixte",G320)),"à besoin",IF(O320&lt;=SUMIFS(Barèmes!$E$6:$E$28,Barèmes!$A$6:$A$28,"Force bas du corps — Saut en longueur (m)",Barèmes!$B$6:$B$28,H320,Barèmes!$C$6:$C$28,IF(H320="6ème","Mixte",G320)),"fragile","satisfaisant")),IF(O320&gt;=SUMIFS(Barèmes!$D$6:$D$28,Barèmes!$A$6:$A$28,"Force bas du corps — Saut en longueur (m)",Barèmes!$B$6:$B$28,H320,Barèmes!$C$6:$C$28,IF(H320="6ème","Mixte",G320)),"à besoin",IF(O320&gt;=SUMIFS(Barèmes!$E$6:$E$28,Barèmes!$A$6:$A$28,"Force bas du corps — Saut en longueur (m)",Barèmes!$B$6:$B$28,H320,Barèmes!$C$6:$C$28,IF(H320="6ème","Mixte",G320)),"fragile","satisfaisant"))))</f>
        <v/>
      </c>
      <c r="Q320" s="23" t="str">
        <f>IF(OR(O320="",SUMPRODUCT((Barèmes!$A$6:$A$28="Force bas du corps — Saut en longueur (m)")*(Barèmes!$B$6:$B$28=H320)*(Barèmes!$C$6:$C$28=IF(H320="6ème","Mixte",G320)))=0),"",IF(SUMPRODUCT((Barèmes!$A$6:$A$28="Force bas du corps — Saut en longueur (m)")*(Barèmes!$B$6:$B$28=H320)*(Barèmes!$C$6:$C$28=IF(H320="6ème","Mixte",G320))*(Barèmes!$J$6:$J$28="+"))&gt;0,IF(O320&lt;=SUMIFS(Barèmes!$F$6:$F$28,Barèmes!$A$6:$A$28,"Force bas du corps — Saut en longueur (m)",Barèmes!$B$6:$B$28,H320,Barèmes!$C$6:$C$28,IF(H320="6ème","Mixte",G320)),Barèmes!$B$2,IF(O320&lt;=SUMIFS(Barèmes!$G$6:$G$28,Barèmes!$A$6:$A$28,"Force bas du corps — Saut en longueur (m)",Barèmes!$B$6:$B$28,H320,Barèmes!$C$6:$C$28,IF(H320="6ème","Mixte",G320)),Barèmes!$C$2,IF(O320&lt;=SUMIFS(Barèmes!$H$6:$H$28,Barèmes!$A$6:$A$28,"Force bas du corps — Saut en longueur (m)",Barèmes!$B$6:$B$28,H320,Barèmes!$C$6:$C$28,IF(H320="6ème","Mixte",G320)),Barèmes!$D$2,IF(O320&lt;=SUMIFS(Barèmes!$I$6:$I$28,Barèmes!$A$6:$A$28,"Force bas du corps — Saut en longueur (m)",Barèmes!$B$6:$B$28,H320,Barèmes!$C$6:$C$28,IF(H320="6ème","Mixte",G320)),Barèmes!$E$2,Barèmes!$F$2)))),IF(O320&gt;=SUMIFS(Barèmes!$F$6:$F$28,Barèmes!$A$6:$A$28,"Force bas du corps — Saut en longueur (m)",Barèmes!$B$6:$B$28,H320,Barèmes!$C$6:$C$28,IF(H320="6ème","Mixte",G320)),Barèmes!$B$2,IF(O320&gt;=SUMIFS(Barèmes!$G$6:$G$28,Barèmes!$A$6:$A$28,"Force bas du corps — Saut en longueur (m)",Barèmes!$B$6:$B$28,H320,Barèmes!$C$6:$C$28,IF(H320="6ème","Mixte",G320)),Barèmes!$C$2,IF(O320&gt;=SUMIFS(Barèmes!$H$6:$H$28,Barèmes!$A$6:$A$28,"Force bas du corps — Saut en longueur (m)",Barèmes!$B$6:$B$28,H320,Barèmes!$C$6:$C$28,IF(H320="6ème","Mixte",G320)),Barèmes!$D$2,IF(O320&gt;=SUMIFS(Barèmes!$I$6:$I$28,Barèmes!$A$6:$A$28,"Force bas du corps — Saut en longueur (m)",Barèmes!$B$6:$B$28,H320,Barèmes!$C$6:$C$28,IF(H320="6ème","Mixte",G320)),Barèmes!$E$2,Barèmes!$F$2))))))</f>
        <v/>
      </c>
      <c r="R320" s="22"/>
      <c r="S320" s="24" t="str">
        <f>IF(OR(R320="",SUMPRODUCT((Barèmes!$A$6:$A$28="Vitesse — 30 m (s)")*(Barèmes!$B$6:$B$28=H320)*(Barèmes!$C$6:$C$28=IF(H320="6ème","Mixte",G320)))=0),"",IF(SUMPRODUCT((Barèmes!$A$6:$A$28="Vitesse — 30 m (s)")*(Barèmes!$B$6:$B$28=H320)*(Barèmes!$C$6:$C$28=IF(H320="6ème","Mixte",G320))*(Barèmes!$J$6:$J$28="+"))&gt;0,IF(R320&lt;=SUMIFS(Barèmes!$D$6:$D$28,Barèmes!$A$6:$A$28,"Vitesse — 30 m (s)",Barèmes!$B$6:$B$28,H320,Barèmes!$C$6:$C$28,IF(H320="6ème","Mixte",G320)),"à besoin",IF(R320&lt;=SUMIFS(Barèmes!$E$6:$E$28,Barèmes!$A$6:$A$28,"Vitesse — 30 m (s)",Barèmes!$B$6:$B$28,H320,Barèmes!$C$6:$C$28,IF(H320="6ème","Mixte",G320)),"fragile","satisfaisant")),IF(R320&gt;=SUMIFS(Barèmes!$D$6:$D$28,Barèmes!$A$6:$A$28,"Vitesse — 30 m (s)",Barèmes!$B$6:$B$28,H320,Barèmes!$C$6:$C$28,IF(H320="6ème","Mixte",G320)),"à besoin",IF(R320&gt;=SUMIFS(Barèmes!$E$6:$E$28,Barèmes!$A$6:$A$28,"Vitesse — 30 m (s)",Barèmes!$B$6:$B$28,H320,Barèmes!$C$6:$C$28,IF(H320="6ème","Mixte",G320)),"fragile","satisfaisant"))))</f>
        <v/>
      </c>
      <c r="T320" s="24" t="str">
        <f>IF(OR(R320="",SUMPRODUCT((Barèmes!$A$6:$A$28="Vitesse — 30 m (s)")*(Barèmes!$B$6:$B$28=H320)*(Barèmes!$C$6:$C$28=IF(H320="6ème","Mixte",G320)))=0),"",IF(SUMPRODUCT((Barèmes!$A$6:$A$28="Vitesse — 30 m (s)")*(Barèmes!$B$6:$B$28=H320)*(Barèmes!$C$6:$C$28=IF(H320="6ème","Mixte",G320))*(Barèmes!$J$6:$J$28="+"))&gt;0,IF(R320&lt;=SUMIFS(Barèmes!$F$6:$F$28,Barèmes!$A$6:$A$28,"Vitesse — 30 m (s)",Barèmes!$B$6:$B$28,H320,Barèmes!$C$6:$C$28,IF(H320="6ème","Mixte",G320)),Barèmes!$B$2,IF(R320&lt;=SUMIFS(Barèmes!$G$6:$G$28,Barèmes!$A$6:$A$28,"Vitesse — 30 m (s)",Barèmes!$B$6:$B$28,H320,Barèmes!$C$6:$C$28,IF(H320="6ème","Mixte",G320)),Barèmes!$C$2,IF(R320&lt;=SUMIFS(Barèmes!$H$6:$H$28,Barèmes!$A$6:$A$28,"Vitesse — 30 m (s)",Barèmes!$B$6:$B$28,H320,Barèmes!$C$6:$C$28,IF(H320="6ème","Mixte",G320)),Barèmes!$D$2,IF(R320&lt;=SUMIFS(Barèmes!$I$6:$I$28,Barèmes!$A$6:$A$28,"Vitesse — 30 m (s)",Barèmes!$B$6:$B$28,H320,Barèmes!$C$6:$C$28,IF(H320="6ème","Mixte",G320)),Barèmes!$E$2,Barèmes!$F$2)))),IF(R320&gt;=SUMIFS(Barèmes!$F$6:$F$28,Barèmes!$A$6:$A$28,"Vitesse — 30 m (s)",Barèmes!$B$6:$B$28,H320,Barèmes!$C$6:$C$28,IF(H320="6ème","Mixte",G320)),Barèmes!$B$2,IF(R320&gt;=SUMIFS(Barèmes!$G$6:$G$28,Barèmes!$A$6:$A$28,"Vitesse — 30 m (s)",Barèmes!$B$6:$B$28,H320,Barèmes!$C$6:$C$28,IF(H320="6ème","Mixte",G320)),Barèmes!$C$2,IF(R320&gt;=SUMIFS(Barèmes!$H$6:$H$28,Barèmes!$A$6:$A$28,"Vitesse — 30 m (s)",Barèmes!$B$6:$B$28,H320,Barèmes!$C$6:$C$28,IF(H320="6ème","Mixte",G320)),Barèmes!$D$2,IF(R320&gt;=SUMIFS(Barèmes!$I$6:$I$28,Barèmes!$A$6:$A$28,"Vitesse — 30 m (s)",Barèmes!$B$6:$B$28,H320,Barèmes!$C$6:$C$28,IF(H320="6ème","Mixte",G320)),Barèmes!$E$2,Barèmes!$F$2))))))</f>
        <v/>
      </c>
      <c r="U320" s="22"/>
      <c r="V320" s="25" t="str">
        <f>IF(OR(U320="",SUMPRODUCT((Barèmes!$A$6:$A$28="Vitesse — 50 m (s)")*(Barèmes!$B$6:$B$28=H320)*(Barèmes!$C$6:$C$28=IF(H320="6ème","Mixte",G320)))=0),"",IF(SUMPRODUCT((Barèmes!$A$6:$A$28="Vitesse — 50 m (s)")*(Barèmes!$B$6:$B$28=H320)*(Barèmes!$C$6:$C$28=IF(H320="6ème","Mixte",G320))*(Barèmes!$J$6:$J$28="+"))&gt;0,IF(U320&lt;=SUMIFS(Barèmes!$D$6:$D$28,Barèmes!$A$6:$A$28,"Vitesse — 50 m (s)",Barèmes!$B$6:$B$28,H320,Barèmes!$C$6:$C$28,IF(H320="6ème","Mixte",G320)),"à besoin",IF(U320&lt;=SUMIFS(Barèmes!$E$6:$E$28,Barèmes!$A$6:$A$28,"Vitesse — 50 m (s)",Barèmes!$B$6:$B$28,H320,Barèmes!$C$6:$C$28,IF(H320="6ème","Mixte",G320)),"fragile","satisfaisant")),IF(U320&gt;=SUMIFS(Barèmes!$D$6:$D$28,Barèmes!$A$6:$A$28,"Vitesse — 50 m (s)",Barèmes!$B$6:$B$28,H320,Barèmes!$C$6:$C$28,IF(H320="6ème","Mixte",G320)),"à besoin",IF(U320&gt;=SUMIFS(Barèmes!$E$6:$E$28,Barèmes!$A$6:$A$28,"Vitesse — 50 m (s)",Barèmes!$B$6:$B$28,H320,Barèmes!$C$6:$C$28,IF(H320="6ème","Mixte",G320)),"fragile","satisfaisant"))))</f>
        <v/>
      </c>
      <c r="W320" s="25" t="str">
        <f>IF(OR(U320="",SUMPRODUCT((Barèmes!$A$6:$A$28="Vitesse — 50 m (s)")*(Barèmes!$B$6:$B$28=H320)*(Barèmes!$C$6:$C$28=IF(H320="6ème","Mixte",G320)))=0),"",IF(SUMPRODUCT((Barèmes!$A$6:$A$28="Vitesse — 50 m (s)")*(Barèmes!$B$6:$B$28=H320)*(Barèmes!$C$6:$C$28=IF(H320="6ème","Mixte",G320))*(Barèmes!$J$6:$J$28="+"))&gt;0,IF(U320&lt;=SUMIFS(Barèmes!$F$6:$F$28,Barèmes!$A$6:$A$28,"Vitesse — 50 m (s)",Barèmes!$B$6:$B$28,H320,Barèmes!$C$6:$C$28,IF(H320="6ème","Mixte",G320)),Barèmes!$B$2,IF(U320&lt;=SUMIFS(Barèmes!$G$6:$G$28,Barèmes!$A$6:$A$28,"Vitesse — 50 m (s)",Barèmes!$B$6:$B$28,H320,Barèmes!$C$6:$C$28,IF(H320="6ème","Mixte",G320)),Barèmes!$C$2,IF(U320&lt;=SUMIFS(Barèmes!$H$6:$H$28,Barèmes!$A$6:$A$28,"Vitesse — 50 m (s)",Barèmes!$B$6:$B$28,H320,Barèmes!$C$6:$C$28,IF(H320="6ème","Mixte",G320)),Barèmes!$D$2,IF(U320&lt;=SUMIFS(Barèmes!$I$6:$I$28,Barèmes!$A$6:$A$28,"Vitesse — 50 m (s)",Barèmes!$B$6:$B$28,H320,Barèmes!$C$6:$C$28,IF(H320="6ème","Mixte",G320)),Barèmes!$E$2,Barèmes!$F$2)))),IF(U320&gt;=SUMIFS(Barèmes!$F$6:$F$28,Barèmes!$A$6:$A$28,"Vitesse — 50 m (s)",Barèmes!$B$6:$B$28,H320,Barèmes!$C$6:$C$28,IF(H320="6ème","Mixte",G320)),Barèmes!$B$2,IF(U320&gt;=SUMIFS(Barèmes!$G$6:$G$28,Barèmes!$A$6:$A$28,"Vitesse — 50 m (s)",Barèmes!$B$6:$B$28,H320,Barèmes!$C$6:$C$28,IF(H320="6ème","Mixte",G320)),Barèmes!$C$2,IF(U320&gt;=SUMIFS(Barèmes!$H$6:$H$28,Barèmes!$A$6:$A$28,"Vitesse — 50 m (s)",Barèmes!$B$6:$B$28,H320,Barèmes!$C$6:$C$28,IF(H320="6ème","Mixte",G320)),Barèmes!$D$2,IF(U320&gt;=SUMIFS(Barèmes!$I$6:$I$28,Barèmes!$A$6:$A$28,"Vitesse — 50 m (s)",Barèmes!$B$6:$B$28,H320,Barèmes!$C$6:$C$28,IF(H320="6ème","Mixte",G320)),Barèmes!$E$2,Barèmes!$F$2))))))</f>
        <v/>
      </c>
      <c r="X320" s="18"/>
      <c r="Y320" s="26" t="str" cm="1">
        <f t="array" ref="Y320">IF(OR(X320="",SUMPRODUCT((Barèmes!$A$6:$A$28="Souplesse (score 1-5)")*(Barèmes!$B$6:$B$28=H320)*(Barèmes!$C$6:$C$28=IF(H320="6ème","Mixte",G320)))=0),"",IF(SUMPRODUCT((Barèmes!$A$6:$A$28="Souplesse (score 1-5)")*(Barèmes!$B$6:$B$28=H320)*(Barèmes!$C$6:$C$28=IF(H320="6ème","Mixte",G320))*(Barèmes!$J$6:$J$28="+"))&gt;0,IF(X320&lt;=SUMIFS(Barèmes!$D$6:$D$28,Barèmes!$A$6:$A$28,"Souplesse (score 1-5)",Barèmes!$B$6:$B$28,H320,Barèmes!$C$6:$C$28,IF(H320="6ème","Mixte",G320)),"à besoin",IF(X320&lt;=SUMIFS(Barèmes!$E$6:$E$28,Barèmes!$A$6:$A$28,"Souplesse (score 1-5)",Barèmes!$B$6:$B$28,H320,Barèmes!$C$6:$C$28,IF(H320="6ème","Mixte",G320)),"fragile","satisfaisant")),IF(X320&gt;=SUMIFS(Barèmes!$D$6:$D$28,Barèmes!$A$6:$A$28,"Souplesse (score 1-5)",Barèmes!$B$6:$B$28,H320,Barèmes!$C$6:$C$28,IF(H320="6ème","Mixte",G320)),"à besoin",IF(X320&gt;=SUMIFS(Barèmes!$E$6:$E$28,Barèmes!$A$6:$A$28,"Souplesse (score 1-5)",Barèmes!$B$6:$B$28,H320,Barèmes!$C$6:$C$28,IF(H320="6ème","Mixte",G320)),"fragile","satisfaisant"))))</f>
        <v/>
      </c>
      <c r="Z320" s="26" t="str" cm="1">
        <f t="array" ref="Z320">IF(OR(X320="",SUMPRODUCT((Barèmes!$A$6:$A$28="Souplesse (score 1-5)")*(Barèmes!$B$6:$B$28=H320)*(Barèmes!$C$6:$C$28=IF(H320="6ème","Mixte",G320)))=0),"",IF(SUMPRODUCT((Barèmes!$A$6:$A$28="Souplesse (score 1-5)")*(Barèmes!$B$6:$B$28=H320)*(Barèmes!$C$6:$C$28=IF(H320="6ème","Mixte",G320))*(Barèmes!$J$6:$J$28="+"))&gt;0,IF(X320&lt;=SUMIFS(Barèmes!$F$6:$F$28,Barèmes!$A$6:$A$28,"Souplesse (score 1-5)",Barèmes!$B$6:$B$28,H320,Barèmes!$C$6:$C$28,IF(H320="6ème","Mixte",G320)),Barèmes!$B$2,IF(X320&lt;=SUMIFS(Barèmes!$G$6:$G$28,Barèmes!$A$6:$A$28,"Souplesse (score 1-5)",Barèmes!$B$6:$B$28,H320,Barèmes!$C$6:$C$28,IF(H320="6ème","Mixte",G320)),Barèmes!$C$2,IF(X320&lt;=SUMIFS(Barèmes!$H$6:$H$28,Barèmes!$A$6:$A$28,"Souplesse (score 1-5)",Barèmes!$B$6:$B$28,H320,Barèmes!$C$6:$C$28,IF(H320="6ème","Mixte",G320)),Barèmes!$D$2,IF(X320&lt;=SUMIFS(Barèmes!$I$6:$I$28,Barèmes!$A$6:$A$28,"Souplesse (score 1-5)",Barèmes!$B$6:$B$28,H320,Barèmes!$C$6:$C$28,IF(H320="6ème","Mixte",G320)),Barèmes!$E$2,Barèmes!$F$2)))),IF(X320&gt;=SUMIFS(Barèmes!$F$6:$F$28,Barèmes!$A$6:$A$28,"Souplesse (score 1-5)",Barèmes!$B$6:$B$28,H320,Barèmes!$C$6:$C$28,IF(H320="6ème","Mixte",G320)),Barèmes!$B$2,IF(X320&gt;=SUMIFS(Barèmes!$G$6:$G$28,Barèmes!$A$6:$A$28,"Souplesse (score 1-5)",Barèmes!$B$6:$B$28,H320,Barèmes!$C$6:$C$28,IF(H320="6ème","Mixte",G320)),Barèmes!$C$2,IF(X320&gt;=SUMIFS(Barèmes!$H$6:$H$28,Barèmes!$A$6:$A$28,"Souplesse (score 1-5)",Barèmes!$B$6:$B$28,H320,Barèmes!$C$6:$C$28,IF(H320="6ème","Mixte",G320)),Barèmes!$D$2,IF(X320&gt;=SUMIFS(Barèmes!$I$6:$I$28,Barèmes!$A$6:$A$28,"Souplesse (score 1-5)",Barèmes!$B$6:$B$28,H320,Barèmes!$C$6:$C$28,IF(H320="6ème","Mixte",G320)),Barèmes!$E$2,Barèmes!$F$2))))))</f>
        <v/>
      </c>
      <c r="AA320" s="22"/>
      <c r="AB320" s="27" t="str">
        <f>IF(OR(AA320="",SUMPRODUCT((Barèmes!$A$6:$A$28="Agilité — T-test 974 (s)")*(Barèmes!$B$6:$B$28=H320)*(Barèmes!$C$6:$C$28=IF(H320="6ème","Mixte",G320)))=0),"",IF(SUMPRODUCT((Barèmes!$A$6:$A$28="Agilité — T-test 974 (s)")*(Barèmes!$B$6:$B$28=H320)*(Barèmes!$C$6:$C$28=IF(H320="6ème","Mixte",G320))*(Barèmes!$J$6:$J$28="+"))&gt;0,IF(AA320&lt;=SUMIFS(Barèmes!$D$6:$D$28,Barèmes!$A$6:$A$28,"Agilité — T-test 974 (s)",Barèmes!$B$6:$B$28,H320,Barèmes!$C$6:$C$28,IF(H320="6ème","Mixte",G320)),"à besoin",IF(AA320&lt;=SUMIFS(Barèmes!$E$6:$E$28,Barèmes!$A$6:$A$28,"Agilité — T-test 974 (s)",Barèmes!$B$6:$B$28,H320,Barèmes!$C$6:$C$28,IF(H320="6ème","Mixte",G320)),"fragile","satisfaisant")),IF(AA320&gt;=SUMIFS(Barèmes!$D$6:$D$28,Barèmes!$A$6:$A$28,"Agilité — T-test 974 (s)",Barèmes!$B$6:$B$28,H320,Barèmes!$C$6:$C$28,IF(H320="6ème","Mixte",G320)),"à besoin",IF(AA320&gt;=SUMIFS(Barèmes!$E$6:$E$28,Barèmes!$A$6:$A$28,"Agilité — T-test 974 (s)",Barèmes!$B$6:$B$28,H320,Barèmes!$C$6:$C$28,IF(H320="6ème","Mixte",G320)),"fragile","satisfaisant"))))</f>
        <v/>
      </c>
      <c r="AC320" s="27" t="str">
        <f>IF(OR(AA320="",SUMPRODUCT((Barèmes!$A$6:$A$28="Agilité — T-test 974 (s)")*(Barèmes!$B$6:$B$28=H320)*(Barèmes!$C$6:$C$28=IF(H320="6ème","Mixte",G320)))=0),"",IF(SUMPRODUCT((Barèmes!$A$6:$A$28="Agilité — T-test 974 (s)")*(Barèmes!$B$6:$B$28=H320)*(Barèmes!$C$6:$C$28=IF(H320="6ème","Mixte",G320))*(Barèmes!$J$6:$J$28="+"))&gt;0,IF(AA320&lt;=SUMIFS(Barèmes!$F$6:$F$28,Barèmes!$A$6:$A$28,"Agilité — T-test 974 (s)",Barèmes!$B$6:$B$28,H320,Barèmes!$C$6:$C$28,IF(H320="6ème","Mixte",G320)),Barèmes!$B$2,IF(AA320&lt;=SUMIFS(Barèmes!$G$6:$G$28,Barèmes!$A$6:$A$28,"Agilité — T-test 974 (s)",Barèmes!$B$6:$B$28,H320,Barèmes!$C$6:$C$28,IF(H320="6ème","Mixte",G320)),Barèmes!$C$2,IF(AA320&lt;=SUMIFS(Barèmes!$H$6:$H$28,Barèmes!$A$6:$A$28,"Agilité — T-test 974 (s)",Barèmes!$B$6:$B$28,H320,Barèmes!$C$6:$C$28,IF(H320="6ème","Mixte",G320)),Barèmes!$D$2,IF(AA320&lt;=SUMIFS(Barèmes!$I$6:$I$28,Barèmes!$A$6:$A$28,"Agilité — T-test 974 (s)",Barèmes!$B$6:$B$28,H320,Barèmes!$C$6:$C$28,IF(H320="6ème","Mixte",G320)),Barèmes!$E$2,Barèmes!$F$2)))),IF(AA320&gt;=SUMIFS(Barèmes!$F$6:$F$28,Barèmes!$A$6:$A$28,"Agilité — T-test 974 (s)",Barèmes!$B$6:$B$28,H320,Barèmes!$C$6:$C$28,IF(H320="6ème","Mixte",G320)),Barèmes!$B$2,IF(AA320&gt;=SUMIFS(Barèmes!$G$6:$G$28,Barèmes!$A$6:$A$28,"Agilité — T-test 974 (s)",Barèmes!$B$6:$B$28,H320,Barèmes!$C$6:$C$28,IF(H320="6ème","Mixte",G320)),Barèmes!$C$2,IF(AA320&gt;=SUMIFS(Barèmes!$H$6:$H$28,Barèmes!$A$6:$A$28,"Agilité — T-test 974 (s)",Barèmes!$B$6:$B$28,H320,Barèmes!$C$6:$C$28,IF(H320="6ème","Mixte",G320)),Barèmes!$D$2,IF(AA320&gt;=SUMIFS(Barèmes!$I$6:$I$28,Barèmes!$A$6:$A$28,"Agilité — T-test 974 (s)",Barèmes!$B$6:$B$28,H320,Barèmes!$C$6:$C$28,IF(H320="6ème","Mixte",G320)),Barèmes!$E$2,Barèmes!$F$2))))))</f>
        <v/>
      </c>
      <c r="AD320" s="28" t="str">
        <f t="shared" si="34"/>
        <v/>
      </c>
      <c r="AE320" s="29" t="str">
        <f t="shared" si="35"/>
        <v/>
      </c>
      <c r="AF320" s="30" t="str">
        <f>IF(OR(AD320="",SUMPRODUCT((Barèmes!$A$6:$A$28="Surcoût d'agilité (s) — technique")*(Barèmes!$B$6:$B$28=H320)*(Barèmes!$C$6:$C$28=IF(H320="6ème","Mixte",G320)))=0),"",IF(SUMPRODUCT((Barèmes!$A$6:$A$28="Surcoût d'agilité (s) — technique")*(Barèmes!$B$6:$B$28=H320)*(Barèmes!$C$6:$C$28=IF(H320="6ème","Mixte",G320))*(Barèmes!$J$6:$J$28="+"))&gt;0,IF(AD320&lt;=SUMIFS(Barèmes!$D$6:$D$28,Barèmes!$A$6:$A$28,"Surcoût d'agilité (s) — technique",Barèmes!$B$6:$B$28,H320,Barèmes!$C$6:$C$28,IF(H320="6ème","Mixte",G320)),"à besoin",IF(AD320&lt;=SUMIFS(Barèmes!$E$6:$E$28,Barèmes!$A$6:$A$28,"Surcoût d'agilité (s) — technique",Barèmes!$B$6:$B$28,H320,Barèmes!$C$6:$C$28,IF(H320="6ème","Mixte",G320)),"fragile","satisfaisant")),IF(AD320&gt;=SUMIFS(Barèmes!$D$6:$D$28,Barèmes!$A$6:$A$28,"Surcoût d'agilité (s) — technique",Barèmes!$B$6:$B$28,H320,Barèmes!$C$6:$C$28,IF(H320="6ème","Mixte",G320)),"à besoin",IF(AD320&gt;=SUMIFS(Barèmes!$E$6:$E$28,Barèmes!$A$6:$A$28,"Surcoût d'agilité (s) — technique",Barèmes!$B$6:$B$28,H320,Barèmes!$C$6:$C$28,IF(H320="6ème","Mixte",G320)),"fragile","satisfaisant"))))</f>
        <v/>
      </c>
      <c r="AG320" s="30" t="str">
        <f>IF(OR(AD320="",SUMPRODUCT((Barèmes!$A$6:$A$28="Surcoût d'agilité (s) — technique")*(Barèmes!$B$6:$B$28=H320)*(Barèmes!$C$6:$C$28=IF(H320="6ème","Mixte",G320)))=0),"",IF(SUMPRODUCT((Barèmes!$A$6:$A$28="Surcoût d'agilité (s) — technique")*(Barèmes!$B$6:$B$28=H320)*(Barèmes!$C$6:$C$28=IF(H320="6ème","Mixte",G320))*(Barèmes!$J$6:$J$28="+"))&gt;0,IF(AD320&lt;=SUMIFS(Barèmes!$F$6:$F$28,Barèmes!$A$6:$A$28,"Surcoût d'agilité (s) — technique",Barèmes!$B$6:$B$28,H320,Barèmes!$C$6:$C$28,IF(H320="6ème","Mixte",G320)),Barèmes!$B$2,IF(AD320&lt;=SUMIFS(Barèmes!$G$6:$G$28,Barèmes!$A$6:$A$28,"Surcoût d'agilité (s) — technique",Barèmes!$B$6:$B$28,H320,Barèmes!$C$6:$C$28,IF(H320="6ème","Mixte",G320)),Barèmes!$C$2,IF(AD320&lt;=SUMIFS(Barèmes!$H$6:$H$28,Barèmes!$A$6:$A$28,"Surcoût d'agilité (s) — technique",Barèmes!$B$6:$B$28,H320,Barèmes!$C$6:$C$28,IF(H320="6ème","Mixte",G320)),Barèmes!$D$2,IF(AD320&lt;=SUMIFS(Barèmes!$I$6:$I$28,Barèmes!$A$6:$A$28,"Surcoût d'agilité (s) — technique",Barèmes!$B$6:$B$28,H320,Barèmes!$C$6:$C$28,IF(H320="6ème","Mixte",G320)),Barèmes!$E$2,Barèmes!$F$2)))),IF(AD320&gt;=SUMIFS(Barèmes!$F$6:$F$28,Barèmes!$A$6:$A$28,"Surcoût d'agilité (s) — technique",Barèmes!$B$6:$B$28,H320,Barèmes!$C$6:$C$28,IF(H320="6ème","Mixte",G320)),Barèmes!$B$2,IF(AD320&gt;=SUMIFS(Barèmes!$G$6:$G$28,Barèmes!$A$6:$A$28,"Surcoût d'agilité (s) — technique",Barèmes!$B$6:$B$28,H320,Barèmes!$C$6:$C$28,IF(H320="6ème","Mixte",G320)),Barèmes!$C$2,IF(AD320&gt;=SUMIFS(Barèmes!$H$6:$H$28,Barèmes!$A$6:$A$28,"Surcoût d'agilité (s) — technique",Barèmes!$B$6:$B$28,H320,Barèmes!$C$6:$C$28,IF(H320="6ème","Mixte",G320)),Barèmes!$D$2,IF(AD320&gt;=SUMIFS(Barèmes!$I$6:$I$28,Barèmes!$A$6:$A$28,"Surcoût d'agilité (s) — technique",Barèmes!$B$6:$B$28,H320,Barèmes!$C$6:$C$28,IF(H320="6ème","Mixte",G320)),Barèmes!$E$2,Barèmes!$F$2))))))</f>
        <v/>
      </c>
      <c r="AH320" s="31" t="str">
        <f>IF((IF(N320="",0,1)+IF(Q320="",0,1)+IF(W320="",0,1)+IF(Z320="",0,1)+IF(AC320="",0,1))=0,"",3*IF(N320=Barèmes!$B$2,1,IF(N320=Barèmes!$C$2,2,IF(N320=Barèmes!$D$2,3,IF(N320=Barèmes!$E$2,4,IF(N320=Barèmes!$F$2,5,0)))))+3*IF(Q320=Barèmes!$B$2,1,IF(Q320=Barèmes!$C$2,2,IF(Q320=Barèmes!$D$2,3,IF(Q320=Barèmes!$E$2,4,IF(Q320=Barèmes!$F$2,5,0)))))+2*IF(W320=Barèmes!$B$2,1,IF(W320=Barèmes!$C$2,2,IF(W320=Barèmes!$D$2,3,IF(W320=Barèmes!$E$2,4,IF(W320=Barèmes!$F$2,5,0)))))+1*IF(Z320=Barèmes!$B$2,1,IF(Z320=Barèmes!$C$2,2,IF(Z320=Barèmes!$D$2,3,IF(Z320=Barèmes!$E$2,4,IF(Z320=Barèmes!$F$2,5,0)))))+1*IF(AC320=Barèmes!$B$2,1,IF(AC320=Barèmes!$C$2,2,IF(AC320=Barèmes!$D$2,3,IF(AC320=Barèmes!$E$2,4,IF(AC320=Barèmes!$F$2,5,0))))))</f>
        <v/>
      </c>
      <c r="AI320" s="31"/>
      <c r="AJ320" s="32" t="str">
        <f>IFERROR(INDEX(Croissance!$B$5:$B$604,MATCH(A320,Croissance!$A$5:$A$604,0)),"")</f>
        <v/>
      </c>
      <c r="AK320" s="32" t="str">
        <f>IFERROR(INDEX(Croissance!$C$5:$C$604,MATCH(A320,Croissance!$A$5:$A$604,0)),"")</f>
        <v/>
      </c>
      <c r="AL320" s="32" t="str">
        <f>IFERROR(INDEX(Croissance!$D$5:$D$604,MATCH(A320,Croissance!$A$5:$A$604,0)),"")</f>
        <v/>
      </c>
      <c r="AM320" s="32" t="str">
        <f>IFERROR(INDEX(Croissance!$E$5:$E$604,MATCH(A320,Croissance!$A$5:$A$604,0)),"")</f>
        <v/>
      </c>
      <c r="AO320" s="33">
        <f t="shared" si="40"/>
        <v>0</v>
      </c>
      <c r="AP320" s="33">
        <f t="shared" si="36"/>
        <v>0</v>
      </c>
      <c r="AQ320" s="33">
        <f>IF(A320="",0,IF(AND(OR('Synthèse classe'!$C$2="Tous",C320='Synthèse classe'!$C$2),OR('Synthèse classe'!$C$3="Toutes",D320='Synthèse classe'!$C$3),OR('Synthèse classe'!$C$4="Toutes",AND('Synthèse classe'!$C$4="Dernière",AP320=1),B320=IFERROR(VALUE('Synthèse classe'!$C$4),0))),1,0))</f>
        <v>0</v>
      </c>
      <c r="AR320" s="34" t="str">
        <f t="shared" si="37"/>
        <v/>
      </c>
    </row>
    <row r="321" spans="1:44" x14ac:dyDescent="0.2">
      <c r="A321" s="17" t="str">
        <f t="shared" si="33"/>
        <v/>
      </c>
      <c r="B321" s="18"/>
      <c r="C321" s="19"/>
      <c r="D321" s="19"/>
      <c r="E321" s="19"/>
      <c r="F321" s="19"/>
      <c r="G321" s="19"/>
      <c r="H321" s="17" t="str">
        <f t="shared" si="38"/>
        <v/>
      </c>
      <c r="I321" s="20"/>
      <c r="J321" s="18"/>
      <c r="K321" s="19"/>
      <c r="L321" s="21" t="str">
        <f t="shared" si="39"/>
        <v/>
      </c>
      <c r="M321" s="21" t="str">
        <f>IF(OR(J321="",SUMPRODUCT((Barèmes!$A$6:$A$28="Endurance — Luc Léger (palier)")*(Barèmes!$B$6:$B$28=H321)*(Barèmes!$C$6:$C$28=IF(H321="6ème","Mixte",G321)))=0),"",IF(SUMPRODUCT((Barèmes!$A$6:$A$28="Endurance — Luc Léger (palier)")*(Barèmes!$B$6:$B$28=H321)*(Barèmes!$C$6:$C$28=IF(H321="6ème","Mixte",G321))*(Barèmes!$J$6:$J$28="+"))&gt;0,IF(J321&lt;=SUMIFS(Barèmes!$D$6:$D$28,Barèmes!$A$6:$A$28,"Endurance — Luc Léger (palier)",Barèmes!$B$6:$B$28,H321,Barèmes!$C$6:$C$28,IF(H321="6ème","Mixte",G321)),"à besoin",IF(J321&lt;=SUMIFS(Barèmes!$E$6:$E$28,Barèmes!$A$6:$A$28,"Endurance — Luc Léger (palier)",Barèmes!$B$6:$B$28,H321,Barèmes!$C$6:$C$28,IF(H321="6ème","Mixte",G321)),"fragile","satisfaisant")),IF(J321&gt;=SUMIFS(Barèmes!$D$6:$D$28,Barèmes!$A$6:$A$28,"Endurance — Luc Léger (palier)",Barèmes!$B$6:$B$28,H321,Barèmes!$C$6:$C$28,IF(H321="6ème","Mixte",G321)),"à besoin",IF(J321&gt;=SUMIFS(Barèmes!$E$6:$E$28,Barèmes!$A$6:$A$28,"Endurance — Luc Léger (palier)",Barèmes!$B$6:$B$28,H321,Barèmes!$C$6:$C$28,IF(H321="6ème","Mixte",G321)),"fragile","satisfaisant"))))</f>
        <v/>
      </c>
      <c r="N321" s="21" t="str">
        <f>IF(OR(J321="",SUMPRODUCT((Barèmes!$A$6:$A$28="Endurance — Luc Léger (palier)")*(Barèmes!$B$6:$B$28=H321)*(Barèmes!$C$6:$C$28=IF(H321="6ème","Mixte",G321)))=0),"",IF(SUMPRODUCT((Barèmes!$A$6:$A$28="Endurance — Luc Léger (palier)")*(Barèmes!$B$6:$B$28=H321)*(Barèmes!$C$6:$C$28=IF(H321="6ème","Mixte",G321))*(Barèmes!$J$6:$J$28="+"))&gt;0,IF(J321&lt;=SUMIFS(Barèmes!$F$6:$F$28,Barèmes!$A$6:$A$28,"Endurance — Luc Léger (palier)",Barèmes!$B$6:$B$28,H321,Barèmes!$C$6:$C$28,IF(H321="6ème","Mixte",G321)),Barèmes!$B$2,IF(J321&lt;=SUMIFS(Barèmes!$G$6:$G$28,Barèmes!$A$6:$A$28,"Endurance — Luc Léger (palier)",Barèmes!$B$6:$B$28,H321,Barèmes!$C$6:$C$28,IF(H321="6ème","Mixte",G321)),Barèmes!$C$2,IF(J321&lt;=SUMIFS(Barèmes!$H$6:$H$28,Barèmes!$A$6:$A$28,"Endurance — Luc Léger (palier)",Barèmes!$B$6:$B$28,H321,Barèmes!$C$6:$C$28,IF(H321="6ème","Mixte",G321)),Barèmes!$D$2,IF(J321&lt;=SUMIFS(Barèmes!$I$6:$I$28,Barèmes!$A$6:$A$28,"Endurance — Luc Léger (palier)",Barèmes!$B$6:$B$28,H321,Barèmes!$C$6:$C$28,IF(H321="6ème","Mixte",G321)),Barèmes!$E$2,Barèmes!$F$2)))),IF(J321&gt;=SUMIFS(Barèmes!$F$6:$F$28,Barèmes!$A$6:$A$28,"Endurance — Luc Léger (palier)",Barèmes!$B$6:$B$28,H321,Barèmes!$C$6:$C$28,IF(H321="6ème","Mixte",G321)),Barèmes!$B$2,IF(J321&gt;=SUMIFS(Barèmes!$G$6:$G$28,Barèmes!$A$6:$A$28,"Endurance — Luc Léger (palier)",Barèmes!$B$6:$B$28,H321,Barèmes!$C$6:$C$28,IF(H321="6ème","Mixte",G321)),Barèmes!$C$2,IF(J321&gt;=SUMIFS(Barèmes!$H$6:$H$28,Barèmes!$A$6:$A$28,"Endurance — Luc Léger (palier)",Barèmes!$B$6:$B$28,H321,Barèmes!$C$6:$C$28,IF(H321="6ème","Mixte",G321)),Barèmes!$D$2,IF(J321&gt;=SUMIFS(Barèmes!$I$6:$I$28,Barèmes!$A$6:$A$28,"Endurance — Luc Léger (palier)",Barèmes!$B$6:$B$28,H321,Barèmes!$C$6:$C$28,IF(H321="6ème","Mixte",G321)),Barèmes!$E$2,Barèmes!$F$2))))))</f>
        <v/>
      </c>
      <c r="O321" s="22"/>
      <c r="P321" s="23" t="str">
        <f>IF(OR(O321="",SUMPRODUCT((Barèmes!$A$6:$A$28="Force bas du corps — Saut en longueur (m)")*(Barèmes!$B$6:$B$28=H321)*(Barèmes!$C$6:$C$28=IF(H321="6ème","Mixte",G321)))=0),"",IF(SUMPRODUCT((Barèmes!$A$6:$A$28="Force bas du corps — Saut en longueur (m)")*(Barèmes!$B$6:$B$28=H321)*(Barèmes!$C$6:$C$28=IF(H321="6ème","Mixte",G321))*(Barèmes!$J$6:$J$28="+"))&gt;0,IF(O321&lt;=SUMIFS(Barèmes!$D$6:$D$28,Barèmes!$A$6:$A$28,"Force bas du corps — Saut en longueur (m)",Barèmes!$B$6:$B$28,H321,Barèmes!$C$6:$C$28,IF(H321="6ème","Mixte",G321)),"à besoin",IF(O321&lt;=SUMIFS(Barèmes!$E$6:$E$28,Barèmes!$A$6:$A$28,"Force bas du corps — Saut en longueur (m)",Barèmes!$B$6:$B$28,H321,Barèmes!$C$6:$C$28,IF(H321="6ème","Mixte",G321)),"fragile","satisfaisant")),IF(O321&gt;=SUMIFS(Barèmes!$D$6:$D$28,Barèmes!$A$6:$A$28,"Force bas du corps — Saut en longueur (m)",Barèmes!$B$6:$B$28,H321,Barèmes!$C$6:$C$28,IF(H321="6ème","Mixte",G321)),"à besoin",IF(O321&gt;=SUMIFS(Barèmes!$E$6:$E$28,Barèmes!$A$6:$A$28,"Force bas du corps — Saut en longueur (m)",Barèmes!$B$6:$B$28,H321,Barèmes!$C$6:$C$28,IF(H321="6ème","Mixte",G321)),"fragile","satisfaisant"))))</f>
        <v/>
      </c>
      <c r="Q321" s="23" t="str">
        <f>IF(OR(O321="",SUMPRODUCT((Barèmes!$A$6:$A$28="Force bas du corps — Saut en longueur (m)")*(Barèmes!$B$6:$B$28=H321)*(Barèmes!$C$6:$C$28=IF(H321="6ème","Mixte",G321)))=0),"",IF(SUMPRODUCT((Barèmes!$A$6:$A$28="Force bas du corps — Saut en longueur (m)")*(Barèmes!$B$6:$B$28=H321)*(Barèmes!$C$6:$C$28=IF(H321="6ème","Mixte",G321))*(Barèmes!$J$6:$J$28="+"))&gt;0,IF(O321&lt;=SUMIFS(Barèmes!$F$6:$F$28,Barèmes!$A$6:$A$28,"Force bas du corps — Saut en longueur (m)",Barèmes!$B$6:$B$28,H321,Barèmes!$C$6:$C$28,IF(H321="6ème","Mixte",G321)),Barèmes!$B$2,IF(O321&lt;=SUMIFS(Barèmes!$G$6:$G$28,Barèmes!$A$6:$A$28,"Force bas du corps — Saut en longueur (m)",Barèmes!$B$6:$B$28,H321,Barèmes!$C$6:$C$28,IF(H321="6ème","Mixte",G321)),Barèmes!$C$2,IF(O321&lt;=SUMIFS(Barèmes!$H$6:$H$28,Barèmes!$A$6:$A$28,"Force bas du corps — Saut en longueur (m)",Barèmes!$B$6:$B$28,H321,Barèmes!$C$6:$C$28,IF(H321="6ème","Mixte",G321)),Barèmes!$D$2,IF(O321&lt;=SUMIFS(Barèmes!$I$6:$I$28,Barèmes!$A$6:$A$28,"Force bas du corps — Saut en longueur (m)",Barèmes!$B$6:$B$28,H321,Barèmes!$C$6:$C$28,IF(H321="6ème","Mixte",G321)),Barèmes!$E$2,Barèmes!$F$2)))),IF(O321&gt;=SUMIFS(Barèmes!$F$6:$F$28,Barèmes!$A$6:$A$28,"Force bas du corps — Saut en longueur (m)",Barèmes!$B$6:$B$28,H321,Barèmes!$C$6:$C$28,IF(H321="6ème","Mixte",G321)),Barèmes!$B$2,IF(O321&gt;=SUMIFS(Barèmes!$G$6:$G$28,Barèmes!$A$6:$A$28,"Force bas du corps — Saut en longueur (m)",Barèmes!$B$6:$B$28,H321,Barèmes!$C$6:$C$28,IF(H321="6ème","Mixte",G321)),Barèmes!$C$2,IF(O321&gt;=SUMIFS(Barèmes!$H$6:$H$28,Barèmes!$A$6:$A$28,"Force bas du corps — Saut en longueur (m)",Barèmes!$B$6:$B$28,H321,Barèmes!$C$6:$C$28,IF(H321="6ème","Mixte",G321)),Barèmes!$D$2,IF(O321&gt;=SUMIFS(Barèmes!$I$6:$I$28,Barèmes!$A$6:$A$28,"Force bas du corps — Saut en longueur (m)",Barèmes!$B$6:$B$28,H321,Barèmes!$C$6:$C$28,IF(H321="6ème","Mixte",G321)),Barèmes!$E$2,Barèmes!$F$2))))))</f>
        <v/>
      </c>
      <c r="R321" s="22"/>
      <c r="S321" s="24" t="str">
        <f>IF(OR(R321="",SUMPRODUCT((Barèmes!$A$6:$A$28="Vitesse — 30 m (s)")*(Barèmes!$B$6:$B$28=H321)*(Barèmes!$C$6:$C$28=IF(H321="6ème","Mixte",G321)))=0),"",IF(SUMPRODUCT((Barèmes!$A$6:$A$28="Vitesse — 30 m (s)")*(Barèmes!$B$6:$B$28=H321)*(Barèmes!$C$6:$C$28=IF(H321="6ème","Mixte",G321))*(Barèmes!$J$6:$J$28="+"))&gt;0,IF(R321&lt;=SUMIFS(Barèmes!$D$6:$D$28,Barèmes!$A$6:$A$28,"Vitesse — 30 m (s)",Barèmes!$B$6:$B$28,H321,Barèmes!$C$6:$C$28,IF(H321="6ème","Mixte",G321)),"à besoin",IF(R321&lt;=SUMIFS(Barèmes!$E$6:$E$28,Barèmes!$A$6:$A$28,"Vitesse — 30 m (s)",Barèmes!$B$6:$B$28,H321,Barèmes!$C$6:$C$28,IF(H321="6ème","Mixte",G321)),"fragile","satisfaisant")),IF(R321&gt;=SUMIFS(Barèmes!$D$6:$D$28,Barèmes!$A$6:$A$28,"Vitesse — 30 m (s)",Barèmes!$B$6:$B$28,H321,Barèmes!$C$6:$C$28,IF(H321="6ème","Mixte",G321)),"à besoin",IF(R321&gt;=SUMIFS(Barèmes!$E$6:$E$28,Barèmes!$A$6:$A$28,"Vitesse — 30 m (s)",Barèmes!$B$6:$B$28,H321,Barèmes!$C$6:$C$28,IF(H321="6ème","Mixte",G321)),"fragile","satisfaisant"))))</f>
        <v/>
      </c>
      <c r="T321" s="24" t="str">
        <f>IF(OR(R321="",SUMPRODUCT((Barèmes!$A$6:$A$28="Vitesse — 30 m (s)")*(Barèmes!$B$6:$B$28=H321)*(Barèmes!$C$6:$C$28=IF(H321="6ème","Mixte",G321)))=0),"",IF(SUMPRODUCT((Barèmes!$A$6:$A$28="Vitesse — 30 m (s)")*(Barèmes!$B$6:$B$28=H321)*(Barèmes!$C$6:$C$28=IF(H321="6ème","Mixte",G321))*(Barèmes!$J$6:$J$28="+"))&gt;0,IF(R321&lt;=SUMIFS(Barèmes!$F$6:$F$28,Barèmes!$A$6:$A$28,"Vitesse — 30 m (s)",Barèmes!$B$6:$B$28,H321,Barèmes!$C$6:$C$28,IF(H321="6ème","Mixte",G321)),Barèmes!$B$2,IF(R321&lt;=SUMIFS(Barèmes!$G$6:$G$28,Barèmes!$A$6:$A$28,"Vitesse — 30 m (s)",Barèmes!$B$6:$B$28,H321,Barèmes!$C$6:$C$28,IF(H321="6ème","Mixte",G321)),Barèmes!$C$2,IF(R321&lt;=SUMIFS(Barèmes!$H$6:$H$28,Barèmes!$A$6:$A$28,"Vitesse — 30 m (s)",Barèmes!$B$6:$B$28,H321,Barèmes!$C$6:$C$28,IF(H321="6ème","Mixte",G321)),Barèmes!$D$2,IF(R321&lt;=SUMIFS(Barèmes!$I$6:$I$28,Barèmes!$A$6:$A$28,"Vitesse — 30 m (s)",Barèmes!$B$6:$B$28,H321,Barèmes!$C$6:$C$28,IF(H321="6ème","Mixte",G321)),Barèmes!$E$2,Barèmes!$F$2)))),IF(R321&gt;=SUMIFS(Barèmes!$F$6:$F$28,Barèmes!$A$6:$A$28,"Vitesse — 30 m (s)",Barèmes!$B$6:$B$28,H321,Barèmes!$C$6:$C$28,IF(H321="6ème","Mixte",G321)),Barèmes!$B$2,IF(R321&gt;=SUMIFS(Barèmes!$G$6:$G$28,Barèmes!$A$6:$A$28,"Vitesse — 30 m (s)",Barèmes!$B$6:$B$28,H321,Barèmes!$C$6:$C$28,IF(H321="6ème","Mixte",G321)),Barèmes!$C$2,IF(R321&gt;=SUMIFS(Barèmes!$H$6:$H$28,Barèmes!$A$6:$A$28,"Vitesse — 30 m (s)",Barèmes!$B$6:$B$28,H321,Barèmes!$C$6:$C$28,IF(H321="6ème","Mixte",G321)),Barèmes!$D$2,IF(R321&gt;=SUMIFS(Barèmes!$I$6:$I$28,Barèmes!$A$6:$A$28,"Vitesse — 30 m (s)",Barèmes!$B$6:$B$28,H321,Barèmes!$C$6:$C$28,IF(H321="6ème","Mixte",G321)),Barèmes!$E$2,Barèmes!$F$2))))))</f>
        <v/>
      </c>
      <c r="U321" s="22"/>
      <c r="V321" s="25" t="str">
        <f>IF(OR(U321="",SUMPRODUCT((Barèmes!$A$6:$A$28="Vitesse — 50 m (s)")*(Barèmes!$B$6:$B$28=H321)*(Barèmes!$C$6:$C$28=IF(H321="6ème","Mixte",G321)))=0),"",IF(SUMPRODUCT((Barèmes!$A$6:$A$28="Vitesse — 50 m (s)")*(Barèmes!$B$6:$B$28=H321)*(Barèmes!$C$6:$C$28=IF(H321="6ème","Mixte",G321))*(Barèmes!$J$6:$J$28="+"))&gt;0,IF(U321&lt;=SUMIFS(Barèmes!$D$6:$D$28,Barèmes!$A$6:$A$28,"Vitesse — 50 m (s)",Barèmes!$B$6:$B$28,H321,Barèmes!$C$6:$C$28,IF(H321="6ème","Mixte",G321)),"à besoin",IF(U321&lt;=SUMIFS(Barèmes!$E$6:$E$28,Barèmes!$A$6:$A$28,"Vitesse — 50 m (s)",Barèmes!$B$6:$B$28,H321,Barèmes!$C$6:$C$28,IF(H321="6ème","Mixte",G321)),"fragile","satisfaisant")),IF(U321&gt;=SUMIFS(Barèmes!$D$6:$D$28,Barèmes!$A$6:$A$28,"Vitesse — 50 m (s)",Barèmes!$B$6:$B$28,H321,Barèmes!$C$6:$C$28,IF(H321="6ème","Mixte",G321)),"à besoin",IF(U321&gt;=SUMIFS(Barèmes!$E$6:$E$28,Barèmes!$A$6:$A$28,"Vitesse — 50 m (s)",Barèmes!$B$6:$B$28,H321,Barèmes!$C$6:$C$28,IF(H321="6ème","Mixte",G321)),"fragile","satisfaisant"))))</f>
        <v/>
      </c>
      <c r="W321" s="25" t="str">
        <f>IF(OR(U321="",SUMPRODUCT((Barèmes!$A$6:$A$28="Vitesse — 50 m (s)")*(Barèmes!$B$6:$B$28=H321)*(Barèmes!$C$6:$C$28=IF(H321="6ème","Mixte",G321)))=0),"",IF(SUMPRODUCT((Barèmes!$A$6:$A$28="Vitesse — 50 m (s)")*(Barèmes!$B$6:$B$28=H321)*(Barèmes!$C$6:$C$28=IF(H321="6ème","Mixte",G321))*(Barèmes!$J$6:$J$28="+"))&gt;0,IF(U321&lt;=SUMIFS(Barèmes!$F$6:$F$28,Barèmes!$A$6:$A$28,"Vitesse — 50 m (s)",Barèmes!$B$6:$B$28,H321,Barèmes!$C$6:$C$28,IF(H321="6ème","Mixte",G321)),Barèmes!$B$2,IF(U321&lt;=SUMIFS(Barèmes!$G$6:$G$28,Barèmes!$A$6:$A$28,"Vitesse — 50 m (s)",Barèmes!$B$6:$B$28,H321,Barèmes!$C$6:$C$28,IF(H321="6ème","Mixte",G321)),Barèmes!$C$2,IF(U321&lt;=SUMIFS(Barèmes!$H$6:$H$28,Barèmes!$A$6:$A$28,"Vitesse — 50 m (s)",Barèmes!$B$6:$B$28,H321,Barèmes!$C$6:$C$28,IF(H321="6ème","Mixte",G321)),Barèmes!$D$2,IF(U321&lt;=SUMIFS(Barèmes!$I$6:$I$28,Barèmes!$A$6:$A$28,"Vitesse — 50 m (s)",Barèmes!$B$6:$B$28,H321,Barèmes!$C$6:$C$28,IF(H321="6ème","Mixte",G321)),Barèmes!$E$2,Barèmes!$F$2)))),IF(U321&gt;=SUMIFS(Barèmes!$F$6:$F$28,Barèmes!$A$6:$A$28,"Vitesse — 50 m (s)",Barèmes!$B$6:$B$28,H321,Barèmes!$C$6:$C$28,IF(H321="6ème","Mixte",G321)),Barèmes!$B$2,IF(U321&gt;=SUMIFS(Barèmes!$G$6:$G$28,Barèmes!$A$6:$A$28,"Vitesse — 50 m (s)",Barèmes!$B$6:$B$28,H321,Barèmes!$C$6:$C$28,IF(H321="6ème","Mixte",G321)),Barèmes!$C$2,IF(U321&gt;=SUMIFS(Barèmes!$H$6:$H$28,Barèmes!$A$6:$A$28,"Vitesse — 50 m (s)",Barèmes!$B$6:$B$28,H321,Barèmes!$C$6:$C$28,IF(H321="6ème","Mixte",G321)),Barèmes!$D$2,IF(U321&gt;=SUMIFS(Barèmes!$I$6:$I$28,Barèmes!$A$6:$A$28,"Vitesse — 50 m (s)",Barèmes!$B$6:$B$28,H321,Barèmes!$C$6:$C$28,IF(H321="6ème","Mixte",G321)),Barèmes!$E$2,Barèmes!$F$2))))))</f>
        <v/>
      </c>
      <c r="X321" s="18"/>
      <c r="Y321" s="26" t="str" cm="1">
        <f t="array" ref="Y321">IF(OR(X321="",SUMPRODUCT((Barèmes!$A$6:$A$28="Souplesse (score 1-5)")*(Barèmes!$B$6:$B$28=H321)*(Barèmes!$C$6:$C$28=IF(H321="6ème","Mixte",G321)))=0),"",IF(SUMPRODUCT((Barèmes!$A$6:$A$28="Souplesse (score 1-5)")*(Barèmes!$B$6:$B$28=H321)*(Barèmes!$C$6:$C$28=IF(H321="6ème","Mixte",G321))*(Barèmes!$J$6:$J$28="+"))&gt;0,IF(X321&lt;=SUMIFS(Barèmes!$D$6:$D$28,Barèmes!$A$6:$A$28,"Souplesse (score 1-5)",Barèmes!$B$6:$B$28,H321,Barèmes!$C$6:$C$28,IF(H321="6ème","Mixte",G321)),"à besoin",IF(X321&lt;=SUMIFS(Barèmes!$E$6:$E$28,Barèmes!$A$6:$A$28,"Souplesse (score 1-5)",Barèmes!$B$6:$B$28,H321,Barèmes!$C$6:$C$28,IF(H321="6ème","Mixte",G321)),"fragile","satisfaisant")),IF(X321&gt;=SUMIFS(Barèmes!$D$6:$D$28,Barèmes!$A$6:$A$28,"Souplesse (score 1-5)",Barèmes!$B$6:$B$28,H321,Barèmes!$C$6:$C$28,IF(H321="6ème","Mixte",G321)),"à besoin",IF(X321&gt;=SUMIFS(Barèmes!$E$6:$E$28,Barèmes!$A$6:$A$28,"Souplesse (score 1-5)",Barèmes!$B$6:$B$28,H321,Barèmes!$C$6:$C$28,IF(H321="6ème","Mixte",G321)),"fragile","satisfaisant"))))</f>
        <v/>
      </c>
      <c r="Z321" s="26" t="str" cm="1">
        <f t="array" ref="Z321">IF(OR(X321="",SUMPRODUCT((Barèmes!$A$6:$A$28="Souplesse (score 1-5)")*(Barèmes!$B$6:$B$28=H321)*(Barèmes!$C$6:$C$28=IF(H321="6ème","Mixte",G321)))=0),"",IF(SUMPRODUCT((Barèmes!$A$6:$A$28="Souplesse (score 1-5)")*(Barèmes!$B$6:$B$28=H321)*(Barèmes!$C$6:$C$28=IF(H321="6ème","Mixte",G321))*(Barèmes!$J$6:$J$28="+"))&gt;0,IF(X321&lt;=SUMIFS(Barèmes!$F$6:$F$28,Barèmes!$A$6:$A$28,"Souplesse (score 1-5)",Barèmes!$B$6:$B$28,H321,Barèmes!$C$6:$C$28,IF(H321="6ème","Mixte",G321)),Barèmes!$B$2,IF(X321&lt;=SUMIFS(Barèmes!$G$6:$G$28,Barèmes!$A$6:$A$28,"Souplesse (score 1-5)",Barèmes!$B$6:$B$28,H321,Barèmes!$C$6:$C$28,IF(H321="6ème","Mixte",G321)),Barèmes!$C$2,IF(X321&lt;=SUMIFS(Barèmes!$H$6:$H$28,Barèmes!$A$6:$A$28,"Souplesse (score 1-5)",Barèmes!$B$6:$B$28,H321,Barèmes!$C$6:$C$28,IF(H321="6ème","Mixte",G321)),Barèmes!$D$2,IF(X321&lt;=SUMIFS(Barèmes!$I$6:$I$28,Barèmes!$A$6:$A$28,"Souplesse (score 1-5)",Barèmes!$B$6:$B$28,H321,Barèmes!$C$6:$C$28,IF(H321="6ème","Mixte",G321)),Barèmes!$E$2,Barèmes!$F$2)))),IF(X321&gt;=SUMIFS(Barèmes!$F$6:$F$28,Barèmes!$A$6:$A$28,"Souplesse (score 1-5)",Barèmes!$B$6:$B$28,H321,Barèmes!$C$6:$C$28,IF(H321="6ème","Mixte",G321)),Barèmes!$B$2,IF(X321&gt;=SUMIFS(Barèmes!$G$6:$G$28,Barèmes!$A$6:$A$28,"Souplesse (score 1-5)",Barèmes!$B$6:$B$28,H321,Barèmes!$C$6:$C$28,IF(H321="6ème","Mixte",G321)),Barèmes!$C$2,IF(X321&gt;=SUMIFS(Barèmes!$H$6:$H$28,Barèmes!$A$6:$A$28,"Souplesse (score 1-5)",Barèmes!$B$6:$B$28,H321,Barèmes!$C$6:$C$28,IF(H321="6ème","Mixte",G321)),Barèmes!$D$2,IF(X321&gt;=SUMIFS(Barèmes!$I$6:$I$28,Barèmes!$A$6:$A$28,"Souplesse (score 1-5)",Barèmes!$B$6:$B$28,H321,Barèmes!$C$6:$C$28,IF(H321="6ème","Mixte",G321)),Barèmes!$E$2,Barèmes!$F$2))))))</f>
        <v/>
      </c>
      <c r="AA321" s="22"/>
      <c r="AB321" s="27" t="str">
        <f>IF(OR(AA321="",SUMPRODUCT((Barèmes!$A$6:$A$28="Agilité — T-test 974 (s)")*(Barèmes!$B$6:$B$28=H321)*(Barèmes!$C$6:$C$28=IF(H321="6ème","Mixte",G321)))=0),"",IF(SUMPRODUCT((Barèmes!$A$6:$A$28="Agilité — T-test 974 (s)")*(Barèmes!$B$6:$B$28=H321)*(Barèmes!$C$6:$C$28=IF(H321="6ème","Mixte",G321))*(Barèmes!$J$6:$J$28="+"))&gt;0,IF(AA321&lt;=SUMIFS(Barèmes!$D$6:$D$28,Barèmes!$A$6:$A$28,"Agilité — T-test 974 (s)",Barèmes!$B$6:$B$28,H321,Barèmes!$C$6:$C$28,IF(H321="6ème","Mixte",G321)),"à besoin",IF(AA321&lt;=SUMIFS(Barèmes!$E$6:$E$28,Barèmes!$A$6:$A$28,"Agilité — T-test 974 (s)",Barèmes!$B$6:$B$28,H321,Barèmes!$C$6:$C$28,IF(H321="6ème","Mixte",G321)),"fragile","satisfaisant")),IF(AA321&gt;=SUMIFS(Barèmes!$D$6:$D$28,Barèmes!$A$6:$A$28,"Agilité — T-test 974 (s)",Barèmes!$B$6:$B$28,H321,Barèmes!$C$6:$C$28,IF(H321="6ème","Mixte",G321)),"à besoin",IF(AA321&gt;=SUMIFS(Barèmes!$E$6:$E$28,Barèmes!$A$6:$A$28,"Agilité — T-test 974 (s)",Barèmes!$B$6:$B$28,H321,Barèmes!$C$6:$C$28,IF(H321="6ème","Mixte",G321)),"fragile","satisfaisant"))))</f>
        <v/>
      </c>
      <c r="AC321" s="27" t="str">
        <f>IF(OR(AA321="",SUMPRODUCT((Barèmes!$A$6:$A$28="Agilité — T-test 974 (s)")*(Barèmes!$B$6:$B$28=H321)*(Barèmes!$C$6:$C$28=IF(H321="6ème","Mixte",G321)))=0),"",IF(SUMPRODUCT((Barèmes!$A$6:$A$28="Agilité — T-test 974 (s)")*(Barèmes!$B$6:$B$28=H321)*(Barèmes!$C$6:$C$28=IF(H321="6ème","Mixte",G321))*(Barèmes!$J$6:$J$28="+"))&gt;0,IF(AA321&lt;=SUMIFS(Barèmes!$F$6:$F$28,Barèmes!$A$6:$A$28,"Agilité — T-test 974 (s)",Barèmes!$B$6:$B$28,H321,Barèmes!$C$6:$C$28,IF(H321="6ème","Mixte",G321)),Barèmes!$B$2,IF(AA321&lt;=SUMIFS(Barèmes!$G$6:$G$28,Barèmes!$A$6:$A$28,"Agilité — T-test 974 (s)",Barèmes!$B$6:$B$28,H321,Barèmes!$C$6:$C$28,IF(H321="6ème","Mixte",G321)),Barèmes!$C$2,IF(AA321&lt;=SUMIFS(Barèmes!$H$6:$H$28,Barèmes!$A$6:$A$28,"Agilité — T-test 974 (s)",Barèmes!$B$6:$B$28,H321,Barèmes!$C$6:$C$28,IF(H321="6ème","Mixte",G321)),Barèmes!$D$2,IF(AA321&lt;=SUMIFS(Barèmes!$I$6:$I$28,Barèmes!$A$6:$A$28,"Agilité — T-test 974 (s)",Barèmes!$B$6:$B$28,H321,Barèmes!$C$6:$C$28,IF(H321="6ème","Mixte",G321)),Barèmes!$E$2,Barèmes!$F$2)))),IF(AA321&gt;=SUMIFS(Barèmes!$F$6:$F$28,Barèmes!$A$6:$A$28,"Agilité — T-test 974 (s)",Barèmes!$B$6:$B$28,H321,Barèmes!$C$6:$C$28,IF(H321="6ème","Mixte",G321)),Barèmes!$B$2,IF(AA321&gt;=SUMIFS(Barèmes!$G$6:$G$28,Barèmes!$A$6:$A$28,"Agilité — T-test 974 (s)",Barèmes!$B$6:$B$28,H321,Barèmes!$C$6:$C$28,IF(H321="6ème","Mixte",G321)),Barèmes!$C$2,IF(AA321&gt;=SUMIFS(Barèmes!$H$6:$H$28,Barèmes!$A$6:$A$28,"Agilité — T-test 974 (s)",Barèmes!$B$6:$B$28,H321,Barèmes!$C$6:$C$28,IF(H321="6ème","Mixte",G321)),Barèmes!$D$2,IF(AA321&gt;=SUMIFS(Barèmes!$I$6:$I$28,Barèmes!$A$6:$A$28,"Agilité — T-test 974 (s)",Barèmes!$B$6:$B$28,H321,Barèmes!$C$6:$C$28,IF(H321="6ème","Mixte",G321)),Barèmes!$E$2,Barèmes!$F$2))))))</f>
        <v/>
      </c>
      <c r="AD321" s="28" t="str">
        <f t="shared" si="34"/>
        <v/>
      </c>
      <c r="AE321" s="29" t="str">
        <f t="shared" si="35"/>
        <v/>
      </c>
      <c r="AF321" s="30" t="str">
        <f>IF(OR(AD321="",SUMPRODUCT((Barèmes!$A$6:$A$28="Surcoût d'agilité (s) — technique")*(Barèmes!$B$6:$B$28=H321)*(Barèmes!$C$6:$C$28=IF(H321="6ème","Mixte",G321)))=0),"",IF(SUMPRODUCT((Barèmes!$A$6:$A$28="Surcoût d'agilité (s) — technique")*(Barèmes!$B$6:$B$28=H321)*(Barèmes!$C$6:$C$28=IF(H321="6ème","Mixte",G321))*(Barèmes!$J$6:$J$28="+"))&gt;0,IF(AD321&lt;=SUMIFS(Barèmes!$D$6:$D$28,Barèmes!$A$6:$A$28,"Surcoût d'agilité (s) — technique",Barèmes!$B$6:$B$28,H321,Barèmes!$C$6:$C$28,IF(H321="6ème","Mixte",G321)),"à besoin",IF(AD321&lt;=SUMIFS(Barèmes!$E$6:$E$28,Barèmes!$A$6:$A$28,"Surcoût d'agilité (s) — technique",Barèmes!$B$6:$B$28,H321,Barèmes!$C$6:$C$28,IF(H321="6ème","Mixte",G321)),"fragile","satisfaisant")),IF(AD321&gt;=SUMIFS(Barèmes!$D$6:$D$28,Barèmes!$A$6:$A$28,"Surcoût d'agilité (s) — technique",Barèmes!$B$6:$B$28,H321,Barèmes!$C$6:$C$28,IF(H321="6ème","Mixte",G321)),"à besoin",IF(AD321&gt;=SUMIFS(Barèmes!$E$6:$E$28,Barèmes!$A$6:$A$28,"Surcoût d'agilité (s) — technique",Barèmes!$B$6:$B$28,H321,Barèmes!$C$6:$C$28,IF(H321="6ème","Mixte",G321)),"fragile","satisfaisant"))))</f>
        <v/>
      </c>
      <c r="AG321" s="30" t="str">
        <f>IF(OR(AD321="",SUMPRODUCT((Barèmes!$A$6:$A$28="Surcoût d'agilité (s) — technique")*(Barèmes!$B$6:$B$28=H321)*(Barèmes!$C$6:$C$28=IF(H321="6ème","Mixte",G321)))=0),"",IF(SUMPRODUCT((Barèmes!$A$6:$A$28="Surcoût d'agilité (s) — technique")*(Barèmes!$B$6:$B$28=H321)*(Barèmes!$C$6:$C$28=IF(H321="6ème","Mixte",G321))*(Barèmes!$J$6:$J$28="+"))&gt;0,IF(AD321&lt;=SUMIFS(Barèmes!$F$6:$F$28,Barèmes!$A$6:$A$28,"Surcoût d'agilité (s) — technique",Barèmes!$B$6:$B$28,H321,Barèmes!$C$6:$C$28,IF(H321="6ème","Mixte",G321)),Barèmes!$B$2,IF(AD321&lt;=SUMIFS(Barèmes!$G$6:$G$28,Barèmes!$A$6:$A$28,"Surcoût d'agilité (s) — technique",Barèmes!$B$6:$B$28,H321,Barèmes!$C$6:$C$28,IF(H321="6ème","Mixte",G321)),Barèmes!$C$2,IF(AD321&lt;=SUMIFS(Barèmes!$H$6:$H$28,Barèmes!$A$6:$A$28,"Surcoût d'agilité (s) — technique",Barèmes!$B$6:$B$28,H321,Barèmes!$C$6:$C$28,IF(H321="6ème","Mixte",G321)),Barèmes!$D$2,IF(AD321&lt;=SUMIFS(Barèmes!$I$6:$I$28,Barèmes!$A$6:$A$28,"Surcoût d'agilité (s) — technique",Barèmes!$B$6:$B$28,H321,Barèmes!$C$6:$C$28,IF(H321="6ème","Mixte",G321)),Barèmes!$E$2,Barèmes!$F$2)))),IF(AD321&gt;=SUMIFS(Barèmes!$F$6:$F$28,Barèmes!$A$6:$A$28,"Surcoût d'agilité (s) — technique",Barèmes!$B$6:$B$28,H321,Barèmes!$C$6:$C$28,IF(H321="6ème","Mixte",G321)),Barèmes!$B$2,IF(AD321&gt;=SUMIFS(Barèmes!$G$6:$G$28,Barèmes!$A$6:$A$28,"Surcoût d'agilité (s) — technique",Barèmes!$B$6:$B$28,H321,Barèmes!$C$6:$C$28,IF(H321="6ème","Mixte",G321)),Barèmes!$C$2,IF(AD321&gt;=SUMIFS(Barèmes!$H$6:$H$28,Barèmes!$A$6:$A$28,"Surcoût d'agilité (s) — technique",Barèmes!$B$6:$B$28,H321,Barèmes!$C$6:$C$28,IF(H321="6ème","Mixte",G321)),Barèmes!$D$2,IF(AD321&gt;=SUMIFS(Barèmes!$I$6:$I$28,Barèmes!$A$6:$A$28,"Surcoût d'agilité (s) — technique",Barèmes!$B$6:$B$28,H321,Barèmes!$C$6:$C$28,IF(H321="6ème","Mixte",G321)),Barèmes!$E$2,Barèmes!$F$2))))))</f>
        <v/>
      </c>
      <c r="AH321" s="31" t="str">
        <f>IF((IF(N321="",0,1)+IF(Q321="",0,1)+IF(W321="",0,1)+IF(Z321="",0,1)+IF(AC321="",0,1))=0,"",3*IF(N321=Barèmes!$B$2,1,IF(N321=Barèmes!$C$2,2,IF(N321=Barèmes!$D$2,3,IF(N321=Barèmes!$E$2,4,IF(N321=Barèmes!$F$2,5,0)))))+3*IF(Q321=Barèmes!$B$2,1,IF(Q321=Barèmes!$C$2,2,IF(Q321=Barèmes!$D$2,3,IF(Q321=Barèmes!$E$2,4,IF(Q321=Barèmes!$F$2,5,0)))))+2*IF(W321=Barèmes!$B$2,1,IF(W321=Barèmes!$C$2,2,IF(W321=Barèmes!$D$2,3,IF(W321=Barèmes!$E$2,4,IF(W321=Barèmes!$F$2,5,0)))))+1*IF(Z321=Barèmes!$B$2,1,IF(Z321=Barèmes!$C$2,2,IF(Z321=Barèmes!$D$2,3,IF(Z321=Barèmes!$E$2,4,IF(Z321=Barèmes!$F$2,5,0)))))+1*IF(AC321=Barèmes!$B$2,1,IF(AC321=Barèmes!$C$2,2,IF(AC321=Barèmes!$D$2,3,IF(AC321=Barèmes!$E$2,4,IF(AC321=Barèmes!$F$2,5,0))))))</f>
        <v/>
      </c>
      <c r="AI321" s="31"/>
      <c r="AJ321" s="32" t="str">
        <f>IFERROR(INDEX(Croissance!$B$5:$B$604,MATCH(A321,Croissance!$A$5:$A$604,0)),"")</f>
        <v/>
      </c>
      <c r="AK321" s="32" t="str">
        <f>IFERROR(INDEX(Croissance!$C$5:$C$604,MATCH(A321,Croissance!$A$5:$A$604,0)),"")</f>
        <v/>
      </c>
      <c r="AL321" s="32" t="str">
        <f>IFERROR(INDEX(Croissance!$D$5:$D$604,MATCH(A321,Croissance!$A$5:$A$604,0)),"")</f>
        <v/>
      </c>
      <c r="AM321" s="32" t="str">
        <f>IFERROR(INDEX(Croissance!$E$5:$E$604,MATCH(A321,Croissance!$A$5:$A$604,0)),"")</f>
        <v/>
      </c>
      <c r="AO321" s="33">
        <f t="shared" si="40"/>
        <v>0</v>
      </c>
      <c r="AP321" s="33">
        <f t="shared" si="36"/>
        <v>0</v>
      </c>
      <c r="AQ321" s="33">
        <f>IF(A321="",0,IF(AND(OR('Synthèse classe'!$C$2="Tous",C321='Synthèse classe'!$C$2),OR('Synthèse classe'!$C$3="Toutes",D321='Synthèse classe'!$C$3),OR('Synthèse classe'!$C$4="Toutes",AND('Synthèse classe'!$C$4="Dernière",AP321=1),B321=IFERROR(VALUE('Synthèse classe'!$C$4),0))),1,0))</f>
        <v>0</v>
      </c>
      <c r="AR321" s="34" t="str">
        <f t="shared" si="37"/>
        <v/>
      </c>
    </row>
    <row r="322" spans="1:44" x14ac:dyDescent="0.2">
      <c r="A322" s="17" t="str">
        <f t="shared" si="33"/>
        <v/>
      </c>
      <c r="B322" s="18"/>
      <c r="C322" s="19"/>
      <c r="D322" s="19"/>
      <c r="E322" s="19"/>
      <c r="F322" s="19"/>
      <c r="G322" s="19"/>
      <c r="H322" s="17" t="str">
        <f t="shared" si="38"/>
        <v/>
      </c>
      <c r="I322" s="20"/>
      <c r="J322" s="18"/>
      <c r="K322" s="19"/>
      <c r="L322" s="21" t="str">
        <f t="shared" si="39"/>
        <v/>
      </c>
      <c r="M322" s="21" t="str">
        <f>IF(OR(J322="",SUMPRODUCT((Barèmes!$A$6:$A$28="Endurance — Luc Léger (palier)")*(Barèmes!$B$6:$B$28=H322)*(Barèmes!$C$6:$C$28=IF(H322="6ème","Mixte",G322)))=0),"",IF(SUMPRODUCT((Barèmes!$A$6:$A$28="Endurance — Luc Léger (palier)")*(Barèmes!$B$6:$B$28=H322)*(Barèmes!$C$6:$C$28=IF(H322="6ème","Mixte",G322))*(Barèmes!$J$6:$J$28="+"))&gt;0,IF(J322&lt;=SUMIFS(Barèmes!$D$6:$D$28,Barèmes!$A$6:$A$28,"Endurance — Luc Léger (palier)",Barèmes!$B$6:$B$28,H322,Barèmes!$C$6:$C$28,IF(H322="6ème","Mixte",G322)),"à besoin",IF(J322&lt;=SUMIFS(Barèmes!$E$6:$E$28,Barèmes!$A$6:$A$28,"Endurance — Luc Léger (palier)",Barèmes!$B$6:$B$28,H322,Barèmes!$C$6:$C$28,IF(H322="6ème","Mixte",G322)),"fragile","satisfaisant")),IF(J322&gt;=SUMIFS(Barèmes!$D$6:$D$28,Barèmes!$A$6:$A$28,"Endurance — Luc Léger (palier)",Barèmes!$B$6:$B$28,H322,Barèmes!$C$6:$C$28,IF(H322="6ème","Mixte",G322)),"à besoin",IF(J322&gt;=SUMIFS(Barèmes!$E$6:$E$28,Barèmes!$A$6:$A$28,"Endurance — Luc Léger (palier)",Barèmes!$B$6:$B$28,H322,Barèmes!$C$6:$C$28,IF(H322="6ème","Mixte",G322)),"fragile","satisfaisant"))))</f>
        <v/>
      </c>
      <c r="N322" s="21" t="str">
        <f>IF(OR(J322="",SUMPRODUCT((Barèmes!$A$6:$A$28="Endurance — Luc Léger (palier)")*(Barèmes!$B$6:$B$28=H322)*(Barèmes!$C$6:$C$28=IF(H322="6ème","Mixte",G322)))=0),"",IF(SUMPRODUCT((Barèmes!$A$6:$A$28="Endurance — Luc Léger (palier)")*(Barèmes!$B$6:$B$28=H322)*(Barèmes!$C$6:$C$28=IF(H322="6ème","Mixte",G322))*(Barèmes!$J$6:$J$28="+"))&gt;0,IF(J322&lt;=SUMIFS(Barèmes!$F$6:$F$28,Barèmes!$A$6:$A$28,"Endurance — Luc Léger (palier)",Barèmes!$B$6:$B$28,H322,Barèmes!$C$6:$C$28,IF(H322="6ème","Mixte",G322)),Barèmes!$B$2,IF(J322&lt;=SUMIFS(Barèmes!$G$6:$G$28,Barèmes!$A$6:$A$28,"Endurance — Luc Léger (palier)",Barèmes!$B$6:$B$28,H322,Barèmes!$C$6:$C$28,IF(H322="6ème","Mixte",G322)),Barèmes!$C$2,IF(J322&lt;=SUMIFS(Barèmes!$H$6:$H$28,Barèmes!$A$6:$A$28,"Endurance — Luc Léger (palier)",Barèmes!$B$6:$B$28,H322,Barèmes!$C$6:$C$28,IF(H322="6ème","Mixte",G322)),Barèmes!$D$2,IF(J322&lt;=SUMIFS(Barèmes!$I$6:$I$28,Barèmes!$A$6:$A$28,"Endurance — Luc Léger (palier)",Barèmes!$B$6:$B$28,H322,Barèmes!$C$6:$C$28,IF(H322="6ème","Mixte",G322)),Barèmes!$E$2,Barèmes!$F$2)))),IF(J322&gt;=SUMIFS(Barèmes!$F$6:$F$28,Barèmes!$A$6:$A$28,"Endurance — Luc Léger (palier)",Barèmes!$B$6:$B$28,H322,Barèmes!$C$6:$C$28,IF(H322="6ème","Mixte",G322)),Barèmes!$B$2,IF(J322&gt;=SUMIFS(Barèmes!$G$6:$G$28,Barèmes!$A$6:$A$28,"Endurance — Luc Léger (palier)",Barèmes!$B$6:$B$28,H322,Barèmes!$C$6:$C$28,IF(H322="6ème","Mixte",G322)),Barèmes!$C$2,IF(J322&gt;=SUMIFS(Barèmes!$H$6:$H$28,Barèmes!$A$6:$A$28,"Endurance — Luc Léger (palier)",Barèmes!$B$6:$B$28,H322,Barèmes!$C$6:$C$28,IF(H322="6ème","Mixte",G322)),Barèmes!$D$2,IF(J322&gt;=SUMIFS(Barèmes!$I$6:$I$28,Barèmes!$A$6:$A$28,"Endurance — Luc Léger (palier)",Barèmes!$B$6:$B$28,H322,Barèmes!$C$6:$C$28,IF(H322="6ème","Mixte",G322)),Barèmes!$E$2,Barèmes!$F$2))))))</f>
        <v/>
      </c>
      <c r="O322" s="22"/>
      <c r="P322" s="23" t="str">
        <f>IF(OR(O322="",SUMPRODUCT((Barèmes!$A$6:$A$28="Force bas du corps — Saut en longueur (m)")*(Barèmes!$B$6:$B$28=H322)*(Barèmes!$C$6:$C$28=IF(H322="6ème","Mixte",G322)))=0),"",IF(SUMPRODUCT((Barèmes!$A$6:$A$28="Force bas du corps — Saut en longueur (m)")*(Barèmes!$B$6:$B$28=H322)*(Barèmes!$C$6:$C$28=IF(H322="6ème","Mixte",G322))*(Barèmes!$J$6:$J$28="+"))&gt;0,IF(O322&lt;=SUMIFS(Barèmes!$D$6:$D$28,Barèmes!$A$6:$A$28,"Force bas du corps — Saut en longueur (m)",Barèmes!$B$6:$B$28,H322,Barèmes!$C$6:$C$28,IF(H322="6ème","Mixte",G322)),"à besoin",IF(O322&lt;=SUMIFS(Barèmes!$E$6:$E$28,Barèmes!$A$6:$A$28,"Force bas du corps — Saut en longueur (m)",Barèmes!$B$6:$B$28,H322,Barèmes!$C$6:$C$28,IF(H322="6ème","Mixte",G322)),"fragile","satisfaisant")),IF(O322&gt;=SUMIFS(Barèmes!$D$6:$D$28,Barèmes!$A$6:$A$28,"Force bas du corps — Saut en longueur (m)",Barèmes!$B$6:$B$28,H322,Barèmes!$C$6:$C$28,IF(H322="6ème","Mixte",G322)),"à besoin",IF(O322&gt;=SUMIFS(Barèmes!$E$6:$E$28,Barèmes!$A$6:$A$28,"Force bas du corps — Saut en longueur (m)",Barèmes!$B$6:$B$28,H322,Barèmes!$C$6:$C$28,IF(H322="6ème","Mixte",G322)),"fragile","satisfaisant"))))</f>
        <v/>
      </c>
      <c r="Q322" s="23" t="str">
        <f>IF(OR(O322="",SUMPRODUCT((Barèmes!$A$6:$A$28="Force bas du corps — Saut en longueur (m)")*(Barèmes!$B$6:$B$28=H322)*(Barèmes!$C$6:$C$28=IF(H322="6ème","Mixte",G322)))=0),"",IF(SUMPRODUCT((Barèmes!$A$6:$A$28="Force bas du corps — Saut en longueur (m)")*(Barèmes!$B$6:$B$28=H322)*(Barèmes!$C$6:$C$28=IF(H322="6ème","Mixte",G322))*(Barèmes!$J$6:$J$28="+"))&gt;0,IF(O322&lt;=SUMIFS(Barèmes!$F$6:$F$28,Barèmes!$A$6:$A$28,"Force bas du corps — Saut en longueur (m)",Barèmes!$B$6:$B$28,H322,Barèmes!$C$6:$C$28,IF(H322="6ème","Mixte",G322)),Barèmes!$B$2,IF(O322&lt;=SUMIFS(Barèmes!$G$6:$G$28,Barèmes!$A$6:$A$28,"Force bas du corps — Saut en longueur (m)",Barèmes!$B$6:$B$28,H322,Barèmes!$C$6:$C$28,IF(H322="6ème","Mixte",G322)),Barèmes!$C$2,IF(O322&lt;=SUMIFS(Barèmes!$H$6:$H$28,Barèmes!$A$6:$A$28,"Force bas du corps — Saut en longueur (m)",Barèmes!$B$6:$B$28,H322,Barèmes!$C$6:$C$28,IF(H322="6ème","Mixte",G322)),Barèmes!$D$2,IF(O322&lt;=SUMIFS(Barèmes!$I$6:$I$28,Barèmes!$A$6:$A$28,"Force bas du corps — Saut en longueur (m)",Barèmes!$B$6:$B$28,H322,Barèmes!$C$6:$C$28,IF(H322="6ème","Mixte",G322)),Barèmes!$E$2,Barèmes!$F$2)))),IF(O322&gt;=SUMIFS(Barèmes!$F$6:$F$28,Barèmes!$A$6:$A$28,"Force bas du corps — Saut en longueur (m)",Barèmes!$B$6:$B$28,H322,Barèmes!$C$6:$C$28,IF(H322="6ème","Mixte",G322)),Barèmes!$B$2,IF(O322&gt;=SUMIFS(Barèmes!$G$6:$G$28,Barèmes!$A$6:$A$28,"Force bas du corps — Saut en longueur (m)",Barèmes!$B$6:$B$28,H322,Barèmes!$C$6:$C$28,IF(H322="6ème","Mixte",G322)),Barèmes!$C$2,IF(O322&gt;=SUMIFS(Barèmes!$H$6:$H$28,Barèmes!$A$6:$A$28,"Force bas du corps — Saut en longueur (m)",Barèmes!$B$6:$B$28,H322,Barèmes!$C$6:$C$28,IF(H322="6ème","Mixte",G322)),Barèmes!$D$2,IF(O322&gt;=SUMIFS(Barèmes!$I$6:$I$28,Barèmes!$A$6:$A$28,"Force bas du corps — Saut en longueur (m)",Barèmes!$B$6:$B$28,H322,Barèmes!$C$6:$C$28,IF(H322="6ème","Mixte",G322)),Barèmes!$E$2,Barèmes!$F$2))))))</f>
        <v/>
      </c>
      <c r="R322" s="22"/>
      <c r="S322" s="24" t="str">
        <f>IF(OR(R322="",SUMPRODUCT((Barèmes!$A$6:$A$28="Vitesse — 30 m (s)")*(Barèmes!$B$6:$B$28=H322)*(Barèmes!$C$6:$C$28=IF(H322="6ème","Mixte",G322)))=0),"",IF(SUMPRODUCT((Barèmes!$A$6:$A$28="Vitesse — 30 m (s)")*(Barèmes!$B$6:$B$28=H322)*(Barèmes!$C$6:$C$28=IF(H322="6ème","Mixte",G322))*(Barèmes!$J$6:$J$28="+"))&gt;0,IF(R322&lt;=SUMIFS(Barèmes!$D$6:$D$28,Barèmes!$A$6:$A$28,"Vitesse — 30 m (s)",Barèmes!$B$6:$B$28,H322,Barèmes!$C$6:$C$28,IF(H322="6ème","Mixte",G322)),"à besoin",IF(R322&lt;=SUMIFS(Barèmes!$E$6:$E$28,Barèmes!$A$6:$A$28,"Vitesse — 30 m (s)",Barèmes!$B$6:$B$28,H322,Barèmes!$C$6:$C$28,IF(H322="6ème","Mixte",G322)),"fragile","satisfaisant")),IF(R322&gt;=SUMIFS(Barèmes!$D$6:$D$28,Barèmes!$A$6:$A$28,"Vitesse — 30 m (s)",Barèmes!$B$6:$B$28,H322,Barèmes!$C$6:$C$28,IF(H322="6ème","Mixte",G322)),"à besoin",IF(R322&gt;=SUMIFS(Barèmes!$E$6:$E$28,Barèmes!$A$6:$A$28,"Vitesse — 30 m (s)",Barèmes!$B$6:$B$28,H322,Barèmes!$C$6:$C$28,IF(H322="6ème","Mixte",G322)),"fragile","satisfaisant"))))</f>
        <v/>
      </c>
      <c r="T322" s="24" t="str">
        <f>IF(OR(R322="",SUMPRODUCT((Barèmes!$A$6:$A$28="Vitesse — 30 m (s)")*(Barèmes!$B$6:$B$28=H322)*(Barèmes!$C$6:$C$28=IF(H322="6ème","Mixte",G322)))=0),"",IF(SUMPRODUCT((Barèmes!$A$6:$A$28="Vitesse — 30 m (s)")*(Barèmes!$B$6:$B$28=H322)*(Barèmes!$C$6:$C$28=IF(H322="6ème","Mixte",G322))*(Barèmes!$J$6:$J$28="+"))&gt;0,IF(R322&lt;=SUMIFS(Barèmes!$F$6:$F$28,Barèmes!$A$6:$A$28,"Vitesse — 30 m (s)",Barèmes!$B$6:$B$28,H322,Barèmes!$C$6:$C$28,IF(H322="6ème","Mixte",G322)),Barèmes!$B$2,IF(R322&lt;=SUMIFS(Barèmes!$G$6:$G$28,Barèmes!$A$6:$A$28,"Vitesse — 30 m (s)",Barèmes!$B$6:$B$28,H322,Barèmes!$C$6:$C$28,IF(H322="6ème","Mixte",G322)),Barèmes!$C$2,IF(R322&lt;=SUMIFS(Barèmes!$H$6:$H$28,Barèmes!$A$6:$A$28,"Vitesse — 30 m (s)",Barèmes!$B$6:$B$28,H322,Barèmes!$C$6:$C$28,IF(H322="6ème","Mixte",G322)),Barèmes!$D$2,IF(R322&lt;=SUMIFS(Barèmes!$I$6:$I$28,Barèmes!$A$6:$A$28,"Vitesse — 30 m (s)",Barèmes!$B$6:$B$28,H322,Barèmes!$C$6:$C$28,IF(H322="6ème","Mixte",G322)),Barèmes!$E$2,Barèmes!$F$2)))),IF(R322&gt;=SUMIFS(Barèmes!$F$6:$F$28,Barèmes!$A$6:$A$28,"Vitesse — 30 m (s)",Barèmes!$B$6:$B$28,H322,Barèmes!$C$6:$C$28,IF(H322="6ème","Mixte",G322)),Barèmes!$B$2,IF(R322&gt;=SUMIFS(Barèmes!$G$6:$G$28,Barèmes!$A$6:$A$28,"Vitesse — 30 m (s)",Barèmes!$B$6:$B$28,H322,Barèmes!$C$6:$C$28,IF(H322="6ème","Mixte",G322)),Barèmes!$C$2,IF(R322&gt;=SUMIFS(Barèmes!$H$6:$H$28,Barèmes!$A$6:$A$28,"Vitesse — 30 m (s)",Barèmes!$B$6:$B$28,H322,Barèmes!$C$6:$C$28,IF(H322="6ème","Mixte",G322)),Barèmes!$D$2,IF(R322&gt;=SUMIFS(Barèmes!$I$6:$I$28,Barèmes!$A$6:$A$28,"Vitesse — 30 m (s)",Barèmes!$B$6:$B$28,H322,Barèmes!$C$6:$C$28,IF(H322="6ème","Mixte",G322)),Barèmes!$E$2,Barèmes!$F$2))))))</f>
        <v/>
      </c>
      <c r="U322" s="22"/>
      <c r="V322" s="25" t="str">
        <f>IF(OR(U322="",SUMPRODUCT((Barèmes!$A$6:$A$28="Vitesse — 50 m (s)")*(Barèmes!$B$6:$B$28=H322)*(Barèmes!$C$6:$C$28=IF(H322="6ème","Mixte",G322)))=0),"",IF(SUMPRODUCT((Barèmes!$A$6:$A$28="Vitesse — 50 m (s)")*(Barèmes!$B$6:$B$28=H322)*(Barèmes!$C$6:$C$28=IF(H322="6ème","Mixte",G322))*(Barèmes!$J$6:$J$28="+"))&gt;0,IF(U322&lt;=SUMIFS(Barèmes!$D$6:$D$28,Barèmes!$A$6:$A$28,"Vitesse — 50 m (s)",Barèmes!$B$6:$B$28,H322,Barèmes!$C$6:$C$28,IF(H322="6ème","Mixte",G322)),"à besoin",IF(U322&lt;=SUMIFS(Barèmes!$E$6:$E$28,Barèmes!$A$6:$A$28,"Vitesse — 50 m (s)",Barèmes!$B$6:$B$28,H322,Barèmes!$C$6:$C$28,IF(H322="6ème","Mixte",G322)),"fragile","satisfaisant")),IF(U322&gt;=SUMIFS(Barèmes!$D$6:$D$28,Barèmes!$A$6:$A$28,"Vitesse — 50 m (s)",Barèmes!$B$6:$B$28,H322,Barèmes!$C$6:$C$28,IF(H322="6ème","Mixte",G322)),"à besoin",IF(U322&gt;=SUMIFS(Barèmes!$E$6:$E$28,Barèmes!$A$6:$A$28,"Vitesse — 50 m (s)",Barèmes!$B$6:$B$28,H322,Barèmes!$C$6:$C$28,IF(H322="6ème","Mixte",G322)),"fragile","satisfaisant"))))</f>
        <v/>
      </c>
      <c r="W322" s="25" t="str">
        <f>IF(OR(U322="",SUMPRODUCT((Barèmes!$A$6:$A$28="Vitesse — 50 m (s)")*(Barèmes!$B$6:$B$28=H322)*(Barèmes!$C$6:$C$28=IF(H322="6ème","Mixte",G322)))=0),"",IF(SUMPRODUCT((Barèmes!$A$6:$A$28="Vitesse — 50 m (s)")*(Barèmes!$B$6:$B$28=H322)*(Barèmes!$C$6:$C$28=IF(H322="6ème","Mixte",G322))*(Barèmes!$J$6:$J$28="+"))&gt;0,IF(U322&lt;=SUMIFS(Barèmes!$F$6:$F$28,Barèmes!$A$6:$A$28,"Vitesse — 50 m (s)",Barèmes!$B$6:$B$28,H322,Barèmes!$C$6:$C$28,IF(H322="6ème","Mixte",G322)),Barèmes!$B$2,IF(U322&lt;=SUMIFS(Barèmes!$G$6:$G$28,Barèmes!$A$6:$A$28,"Vitesse — 50 m (s)",Barèmes!$B$6:$B$28,H322,Barèmes!$C$6:$C$28,IF(H322="6ème","Mixte",G322)),Barèmes!$C$2,IF(U322&lt;=SUMIFS(Barèmes!$H$6:$H$28,Barèmes!$A$6:$A$28,"Vitesse — 50 m (s)",Barèmes!$B$6:$B$28,H322,Barèmes!$C$6:$C$28,IF(H322="6ème","Mixte",G322)),Barèmes!$D$2,IF(U322&lt;=SUMIFS(Barèmes!$I$6:$I$28,Barèmes!$A$6:$A$28,"Vitesse — 50 m (s)",Barèmes!$B$6:$B$28,H322,Barèmes!$C$6:$C$28,IF(H322="6ème","Mixte",G322)),Barèmes!$E$2,Barèmes!$F$2)))),IF(U322&gt;=SUMIFS(Barèmes!$F$6:$F$28,Barèmes!$A$6:$A$28,"Vitesse — 50 m (s)",Barèmes!$B$6:$B$28,H322,Barèmes!$C$6:$C$28,IF(H322="6ème","Mixte",G322)),Barèmes!$B$2,IF(U322&gt;=SUMIFS(Barèmes!$G$6:$G$28,Barèmes!$A$6:$A$28,"Vitesse — 50 m (s)",Barèmes!$B$6:$B$28,H322,Barèmes!$C$6:$C$28,IF(H322="6ème","Mixte",G322)),Barèmes!$C$2,IF(U322&gt;=SUMIFS(Barèmes!$H$6:$H$28,Barèmes!$A$6:$A$28,"Vitesse — 50 m (s)",Barèmes!$B$6:$B$28,H322,Barèmes!$C$6:$C$28,IF(H322="6ème","Mixte",G322)),Barèmes!$D$2,IF(U322&gt;=SUMIFS(Barèmes!$I$6:$I$28,Barèmes!$A$6:$A$28,"Vitesse — 50 m (s)",Barèmes!$B$6:$B$28,H322,Barèmes!$C$6:$C$28,IF(H322="6ème","Mixte",G322)),Barèmes!$E$2,Barèmes!$F$2))))))</f>
        <v/>
      </c>
      <c r="X322" s="18"/>
      <c r="Y322" s="26" t="str" cm="1">
        <f t="array" ref="Y322">IF(OR(X322="",SUMPRODUCT((Barèmes!$A$6:$A$28="Souplesse (score 1-5)")*(Barèmes!$B$6:$B$28=H322)*(Barèmes!$C$6:$C$28=IF(H322="6ème","Mixte",G322)))=0),"",IF(SUMPRODUCT((Barèmes!$A$6:$A$28="Souplesse (score 1-5)")*(Barèmes!$B$6:$B$28=H322)*(Barèmes!$C$6:$C$28=IF(H322="6ème","Mixte",G322))*(Barèmes!$J$6:$J$28="+"))&gt;0,IF(X322&lt;=SUMIFS(Barèmes!$D$6:$D$28,Barèmes!$A$6:$A$28,"Souplesse (score 1-5)",Barèmes!$B$6:$B$28,H322,Barèmes!$C$6:$C$28,IF(H322="6ème","Mixte",G322)),"à besoin",IF(X322&lt;=SUMIFS(Barèmes!$E$6:$E$28,Barèmes!$A$6:$A$28,"Souplesse (score 1-5)",Barèmes!$B$6:$B$28,H322,Barèmes!$C$6:$C$28,IF(H322="6ème","Mixte",G322)),"fragile","satisfaisant")),IF(X322&gt;=SUMIFS(Barèmes!$D$6:$D$28,Barèmes!$A$6:$A$28,"Souplesse (score 1-5)",Barèmes!$B$6:$B$28,H322,Barèmes!$C$6:$C$28,IF(H322="6ème","Mixte",G322)),"à besoin",IF(X322&gt;=SUMIFS(Barèmes!$E$6:$E$28,Barèmes!$A$6:$A$28,"Souplesse (score 1-5)",Barèmes!$B$6:$B$28,H322,Barèmes!$C$6:$C$28,IF(H322="6ème","Mixte",G322)),"fragile","satisfaisant"))))</f>
        <v/>
      </c>
      <c r="Z322" s="26" t="str" cm="1">
        <f t="array" ref="Z322">IF(OR(X322="",SUMPRODUCT((Barèmes!$A$6:$A$28="Souplesse (score 1-5)")*(Barèmes!$B$6:$B$28=H322)*(Barèmes!$C$6:$C$28=IF(H322="6ème","Mixte",G322)))=0),"",IF(SUMPRODUCT((Barèmes!$A$6:$A$28="Souplesse (score 1-5)")*(Barèmes!$B$6:$B$28=H322)*(Barèmes!$C$6:$C$28=IF(H322="6ème","Mixte",G322))*(Barèmes!$J$6:$J$28="+"))&gt;0,IF(X322&lt;=SUMIFS(Barèmes!$F$6:$F$28,Barèmes!$A$6:$A$28,"Souplesse (score 1-5)",Barèmes!$B$6:$B$28,H322,Barèmes!$C$6:$C$28,IF(H322="6ème","Mixte",G322)),Barèmes!$B$2,IF(X322&lt;=SUMIFS(Barèmes!$G$6:$G$28,Barèmes!$A$6:$A$28,"Souplesse (score 1-5)",Barèmes!$B$6:$B$28,H322,Barèmes!$C$6:$C$28,IF(H322="6ème","Mixte",G322)),Barèmes!$C$2,IF(X322&lt;=SUMIFS(Barèmes!$H$6:$H$28,Barèmes!$A$6:$A$28,"Souplesse (score 1-5)",Barèmes!$B$6:$B$28,H322,Barèmes!$C$6:$C$28,IF(H322="6ème","Mixte",G322)),Barèmes!$D$2,IF(X322&lt;=SUMIFS(Barèmes!$I$6:$I$28,Barèmes!$A$6:$A$28,"Souplesse (score 1-5)",Barèmes!$B$6:$B$28,H322,Barèmes!$C$6:$C$28,IF(H322="6ème","Mixte",G322)),Barèmes!$E$2,Barèmes!$F$2)))),IF(X322&gt;=SUMIFS(Barèmes!$F$6:$F$28,Barèmes!$A$6:$A$28,"Souplesse (score 1-5)",Barèmes!$B$6:$B$28,H322,Barèmes!$C$6:$C$28,IF(H322="6ème","Mixte",G322)),Barèmes!$B$2,IF(X322&gt;=SUMIFS(Barèmes!$G$6:$G$28,Barèmes!$A$6:$A$28,"Souplesse (score 1-5)",Barèmes!$B$6:$B$28,H322,Barèmes!$C$6:$C$28,IF(H322="6ème","Mixte",G322)),Barèmes!$C$2,IF(X322&gt;=SUMIFS(Barèmes!$H$6:$H$28,Barèmes!$A$6:$A$28,"Souplesse (score 1-5)",Barèmes!$B$6:$B$28,H322,Barèmes!$C$6:$C$28,IF(H322="6ème","Mixte",G322)),Barèmes!$D$2,IF(X322&gt;=SUMIFS(Barèmes!$I$6:$I$28,Barèmes!$A$6:$A$28,"Souplesse (score 1-5)",Barèmes!$B$6:$B$28,H322,Barèmes!$C$6:$C$28,IF(H322="6ème","Mixte",G322)),Barèmes!$E$2,Barèmes!$F$2))))))</f>
        <v/>
      </c>
      <c r="AA322" s="22"/>
      <c r="AB322" s="27" t="str">
        <f>IF(OR(AA322="",SUMPRODUCT((Barèmes!$A$6:$A$28="Agilité — T-test 974 (s)")*(Barèmes!$B$6:$B$28=H322)*(Barèmes!$C$6:$C$28=IF(H322="6ème","Mixte",G322)))=0),"",IF(SUMPRODUCT((Barèmes!$A$6:$A$28="Agilité — T-test 974 (s)")*(Barèmes!$B$6:$B$28=H322)*(Barèmes!$C$6:$C$28=IF(H322="6ème","Mixte",G322))*(Barèmes!$J$6:$J$28="+"))&gt;0,IF(AA322&lt;=SUMIFS(Barèmes!$D$6:$D$28,Barèmes!$A$6:$A$28,"Agilité — T-test 974 (s)",Barèmes!$B$6:$B$28,H322,Barèmes!$C$6:$C$28,IF(H322="6ème","Mixte",G322)),"à besoin",IF(AA322&lt;=SUMIFS(Barèmes!$E$6:$E$28,Barèmes!$A$6:$A$28,"Agilité — T-test 974 (s)",Barèmes!$B$6:$B$28,H322,Barèmes!$C$6:$C$28,IF(H322="6ème","Mixte",G322)),"fragile","satisfaisant")),IF(AA322&gt;=SUMIFS(Barèmes!$D$6:$D$28,Barèmes!$A$6:$A$28,"Agilité — T-test 974 (s)",Barèmes!$B$6:$B$28,H322,Barèmes!$C$6:$C$28,IF(H322="6ème","Mixte",G322)),"à besoin",IF(AA322&gt;=SUMIFS(Barèmes!$E$6:$E$28,Barèmes!$A$6:$A$28,"Agilité — T-test 974 (s)",Barèmes!$B$6:$B$28,H322,Barèmes!$C$6:$C$28,IF(H322="6ème","Mixte",G322)),"fragile","satisfaisant"))))</f>
        <v/>
      </c>
      <c r="AC322" s="27" t="str">
        <f>IF(OR(AA322="",SUMPRODUCT((Barèmes!$A$6:$A$28="Agilité — T-test 974 (s)")*(Barèmes!$B$6:$B$28=H322)*(Barèmes!$C$6:$C$28=IF(H322="6ème","Mixte",G322)))=0),"",IF(SUMPRODUCT((Barèmes!$A$6:$A$28="Agilité — T-test 974 (s)")*(Barèmes!$B$6:$B$28=H322)*(Barèmes!$C$6:$C$28=IF(H322="6ème","Mixte",G322))*(Barèmes!$J$6:$J$28="+"))&gt;0,IF(AA322&lt;=SUMIFS(Barèmes!$F$6:$F$28,Barèmes!$A$6:$A$28,"Agilité — T-test 974 (s)",Barèmes!$B$6:$B$28,H322,Barèmes!$C$6:$C$28,IF(H322="6ème","Mixte",G322)),Barèmes!$B$2,IF(AA322&lt;=SUMIFS(Barèmes!$G$6:$G$28,Barèmes!$A$6:$A$28,"Agilité — T-test 974 (s)",Barèmes!$B$6:$B$28,H322,Barèmes!$C$6:$C$28,IF(H322="6ème","Mixte",G322)),Barèmes!$C$2,IF(AA322&lt;=SUMIFS(Barèmes!$H$6:$H$28,Barèmes!$A$6:$A$28,"Agilité — T-test 974 (s)",Barèmes!$B$6:$B$28,H322,Barèmes!$C$6:$C$28,IF(H322="6ème","Mixte",G322)),Barèmes!$D$2,IF(AA322&lt;=SUMIFS(Barèmes!$I$6:$I$28,Barèmes!$A$6:$A$28,"Agilité — T-test 974 (s)",Barèmes!$B$6:$B$28,H322,Barèmes!$C$6:$C$28,IF(H322="6ème","Mixte",G322)),Barèmes!$E$2,Barèmes!$F$2)))),IF(AA322&gt;=SUMIFS(Barèmes!$F$6:$F$28,Barèmes!$A$6:$A$28,"Agilité — T-test 974 (s)",Barèmes!$B$6:$B$28,H322,Barèmes!$C$6:$C$28,IF(H322="6ème","Mixte",G322)),Barèmes!$B$2,IF(AA322&gt;=SUMIFS(Barèmes!$G$6:$G$28,Barèmes!$A$6:$A$28,"Agilité — T-test 974 (s)",Barèmes!$B$6:$B$28,H322,Barèmes!$C$6:$C$28,IF(H322="6ème","Mixte",G322)),Barèmes!$C$2,IF(AA322&gt;=SUMIFS(Barèmes!$H$6:$H$28,Barèmes!$A$6:$A$28,"Agilité — T-test 974 (s)",Barèmes!$B$6:$B$28,H322,Barèmes!$C$6:$C$28,IF(H322="6ème","Mixte",G322)),Barèmes!$D$2,IF(AA322&gt;=SUMIFS(Barèmes!$I$6:$I$28,Barèmes!$A$6:$A$28,"Agilité — T-test 974 (s)",Barèmes!$B$6:$B$28,H322,Barèmes!$C$6:$C$28,IF(H322="6ème","Mixte",G322)),Barèmes!$E$2,Barèmes!$F$2))))))</f>
        <v/>
      </c>
      <c r="AD322" s="28" t="str">
        <f t="shared" si="34"/>
        <v/>
      </c>
      <c r="AE322" s="29" t="str">
        <f t="shared" si="35"/>
        <v/>
      </c>
      <c r="AF322" s="30" t="str">
        <f>IF(OR(AD322="",SUMPRODUCT((Barèmes!$A$6:$A$28="Surcoût d'agilité (s) — technique")*(Barèmes!$B$6:$B$28=H322)*(Barèmes!$C$6:$C$28=IF(H322="6ème","Mixte",G322)))=0),"",IF(SUMPRODUCT((Barèmes!$A$6:$A$28="Surcoût d'agilité (s) — technique")*(Barèmes!$B$6:$B$28=H322)*(Barèmes!$C$6:$C$28=IF(H322="6ème","Mixte",G322))*(Barèmes!$J$6:$J$28="+"))&gt;0,IF(AD322&lt;=SUMIFS(Barèmes!$D$6:$D$28,Barèmes!$A$6:$A$28,"Surcoût d'agilité (s) — technique",Barèmes!$B$6:$B$28,H322,Barèmes!$C$6:$C$28,IF(H322="6ème","Mixte",G322)),"à besoin",IF(AD322&lt;=SUMIFS(Barèmes!$E$6:$E$28,Barèmes!$A$6:$A$28,"Surcoût d'agilité (s) — technique",Barèmes!$B$6:$B$28,H322,Barèmes!$C$6:$C$28,IF(H322="6ème","Mixte",G322)),"fragile","satisfaisant")),IF(AD322&gt;=SUMIFS(Barèmes!$D$6:$D$28,Barèmes!$A$6:$A$28,"Surcoût d'agilité (s) — technique",Barèmes!$B$6:$B$28,H322,Barèmes!$C$6:$C$28,IF(H322="6ème","Mixte",G322)),"à besoin",IF(AD322&gt;=SUMIFS(Barèmes!$E$6:$E$28,Barèmes!$A$6:$A$28,"Surcoût d'agilité (s) — technique",Barèmes!$B$6:$B$28,H322,Barèmes!$C$6:$C$28,IF(H322="6ème","Mixte",G322)),"fragile","satisfaisant"))))</f>
        <v/>
      </c>
      <c r="AG322" s="30" t="str">
        <f>IF(OR(AD322="",SUMPRODUCT((Barèmes!$A$6:$A$28="Surcoût d'agilité (s) — technique")*(Barèmes!$B$6:$B$28=H322)*(Barèmes!$C$6:$C$28=IF(H322="6ème","Mixte",G322)))=0),"",IF(SUMPRODUCT((Barèmes!$A$6:$A$28="Surcoût d'agilité (s) — technique")*(Barèmes!$B$6:$B$28=H322)*(Barèmes!$C$6:$C$28=IF(H322="6ème","Mixte",G322))*(Barèmes!$J$6:$J$28="+"))&gt;0,IF(AD322&lt;=SUMIFS(Barèmes!$F$6:$F$28,Barèmes!$A$6:$A$28,"Surcoût d'agilité (s) — technique",Barèmes!$B$6:$B$28,H322,Barèmes!$C$6:$C$28,IF(H322="6ème","Mixte",G322)),Barèmes!$B$2,IF(AD322&lt;=SUMIFS(Barèmes!$G$6:$G$28,Barèmes!$A$6:$A$28,"Surcoût d'agilité (s) — technique",Barèmes!$B$6:$B$28,H322,Barèmes!$C$6:$C$28,IF(H322="6ème","Mixte",G322)),Barèmes!$C$2,IF(AD322&lt;=SUMIFS(Barèmes!$H$6:$H$28,Barèmes!$A$6:$A$28,"Surcoût d'agilité (s) — technique",Barèmes!$B$6:$B$28,H322,Barèmes!$C$6:$C$28,IF(H322="6ème","Mixte",G322)),Barèmes!$D$2,IF(AD322&lt;=SUMIFS(Barèmes!$I$6:$I$28,Barèmes!$A$6:$A$28,"Surcoût d'agilité (s) — technique",Barèmes!$B$6:$B$28,H322,Barèmes!$C$6:$C$28,IF(H322="6ème","Mixte",G322)),Barèmes!$E$2,Barèmes!$F$2)))),IF(AD322&gt;=SUMIFS(Barèmes!$F$6:$F$28,Barèmes!$A$6:$A$28,"Surcoût d'agilité (s) — technique",Barèmes!$B$6:$B$28,H322,Barèmes!$C$6:$C$28,IF(H322="6ème","Mixte",G322)),Barèmes!$B$2,IF(AD322&gt;=SUMIFS(Barèmes!$G$6:$G$28,Barèmes!$A$6:$A$28,"Surcoût d'agilité (s) — technique",Barèmes!$B$6:$B$28,H322,Barèmes!$C$6:$C$28,IF(H322="6ème","Mixte",G322)),Barèmes!$C$2,IF(AD322&gt;=SUMIFS(Barèmes!$H$6:$H$28,Barèmes!$A$6:$A$28,"Surcoût d'agilité (s) — technique",Barèmes!$B$6:$B$28,H322,Barèmes!$C$6:$C$28,IF(H322="6ème","Mixte",G322)),Barèmes!$D$2,IF(AD322&gt;=SUMIFS(Barèmes!$I$6:$I$28,Barèmes!$A$6:$A$28,"Surcoût d'agilité (s) — technique",Barèmes!$B$6:$B$28,H322,Barèmes!$C$6:$C$28,IF(H322="6ème","Mixte",G322)),Barèmes!$E$2,Barèmes!$F$2))))))</f>
        <v/>
      </c>
      <c r="AH322" s="31" t="str">
        <f>IF((IF(N322="",0,1)+IF(Q322="",0,1)+IF(W322="",0,1)+IF(Z322="",0,1)+IF(AC322="",0,1))=0,"",3*IF(N322=Barèmes!$B$2,1,IF(N322=Barèmes!$C$2,2,IF(N322=Barèmes!$D$2,3,IF(N322=Barèmes!$E$2,4,IF(N322=Barèmes!$F$2,5,0)))))+3*IF(Q322=Barèmes!$B$2,1,IF(Q322=Barèmes!$C$2,2,IF(Q322=Barèmes!$D$2,3,IF(Q322=Barèmes!$E$2,4,IF(Q322=Barèmes!$F$2,5,0)))))+2*IF(W322=Barèmes!$B$2,1,IF(W322=Barèmes!$C$2,2,IF(W322=Barèmes!$D$2,3,IF(W322=Barèmes!$E$2,4,IF(W322=Barèmes!$F$2,5,0)))))+1*IF(Z322=Barèmes!$B$2,1,IF(Z322=Barèmes!$C$2,2,IF(Z322=Barèmes!$D$2,3,IF(Z322=Barèmes!$E$2,4,IF(Z322=Barèmes!$F$2,5,0)))))+1*IF(AC322=Barèmes!$B$2,1,IF(AC322=Barèmes!$C$2,2,IF(AC322=Barèmes!$D$2,3,IF(AC322=Barèmes!$E$2,4,IF(AC322=Barèmes!$F$2,5,0))))))</f>
        <v/>
      </c>
      <c r="AI322" s="31"/>
      <c r="AJ322" s="32" t="str">
        <f>IFERROR(INDEX(Croissance!$B$5:$B$604,MATCH(A322,Croissance!$A$5:$A$604,0)),"")</f>
        <v/>
      </c>
      <c r="AK322" s="32" t="str">
        <f>IFERROR(INDEX(Croissance!$C$5:$C$604,MATCH(A322,Croissance!$A$5:$A$604,0)),"")</f>
        <v/>
      </c>
      <c r="AL322" s="32" t="str">
        <f>IFERROR(INDEX(Croissance!$D$5:$D$604,MATCH(A322,Croissance!$A$5:$A$604,0)),"")</f>
        <v/>
      </c>
      <c r="AM322" s="32" t="str">
        <f>IFERROR(INDEX(Croissance!$E$5:$E$604,MATCH(A322,Croissance!$A$5:$A$604,0)),"")</f>
        <v/>
      </c>
      <c r="AO322" s="33">
        <f t="shared" si="40"/>
        <v>0</v>
      </c>
      <c r="AP322" s="33">
        <f t="shared" si="36"/>
        <v>0</v>
      </c>
      <c r="AQ322" s="33">
        <f>IF(A322="",0,IF(AND(OR('Synthèse classe'!$C$2="Tous",C322='Synthèse classe'!$C$2),OR('Synthèse classe'!$C$3="Toutes",D322='Synthèse classe'!$C$3),OR('Synthèse classe'!$C$4="Toutes",AND('Synthèse classe'!$C$4="Dernière",AP322=1),B322=IFERROR(VALUE('Synthèse classe'!$C$4),0))),1,0))</f>
        <v>0</v>
      </c>
      <c r="AR322" s="34" t="str">
        <f t="shared" si="37"/>
        <v/>
      </c>
    </row>
    <row r="323" spans="1:44" x14ac:dyDescent="0.2">
      <c r="A323" s="17" t="str">
        <f t="shared" si="33"/>
        <v/>
      </c>
      <c r="B323" s="18"/>
      <c r="C323" s="19"/>
      <c r="D323" s="19"/>
      <c r="E323" s="19"/>
      <c r="F323" s="19"/>
      <c r="G323" s="19"/>
      <c r="H323" s="17" t="str">
        <f t="shared" si="38"/>
        <v/>
      </c>
      <c r="I323" s="20"/>
      <c r="J323" s="18"/>
      <c r="K323" s="19"/>
      <c r="L323" s="21" t="str">
        <f t="shared" si="39"/>
        <v/>
      </c>
      <c r="M323" s="21" t="str">
        <f>IF(OR(J323="",SUMPRODUCT((Barèmes!$A$6:$A$28="Endurance — Luc Léger (palier)")*(Barèmes!$B$6:$B$28=H323)*(Barèmes!$C$6:$C$28=IF(H323="6ème","Mixte",G323)))=0),"",IF(SUMPRODUCT((Barèmes!$A$6:$A$28="Endurance — Luc Léger (palier)")*(Barèmes!$B$6:$B$28=H323)*(Barèmes!$C$6:$C$28=IF(H323="6ème","Mixte",G323))*(Barèmes!$J$6:$J$28="+"))&gt;0,IF(J323&lt;=SUMIFS(Barèmes!$D$6:$D$28,Barèmes!$A$6:$A$28,"Endurance — Luc Léger (palier)",Barèmes!$B$6:$B$28,H323,Barèmes!$C$6:$C$28,IF(H323="6ème","Mixte",G323)),"à besoin",IF(J323&lt;=SUMIFS(Barèmes!$E$6:$E$28,Barèmes!$A$6:$A$28,"Endurance — Luc Léger (palier)",Barèmes!$B$6:$B$28,H323,Barèmes!$C$6:$C$28,IF(H323="6ème","Mixte",G323)),"fragile","satisfaisant")),IF(J323&gt;=SUMIFS(Barèmes!$D$6:$D$28,Barèmes!$A$6:$A$28,"Endurance — Luc Léger (palier)",Barèmes!$B$6:$B$28,H323,Barèmes!$C$6:$C$28,IF(H323="6ème","Mixte",G323)),"à besoin",IF(J323&gt;=SUMIFS(Barèmes!$E$6:$E$28,Barèmes!$A$6:$A$28,"Endurance — Luc Léger (palier)",Barèmes!$B$6:$B$28,H323,Barèmes!$C$6:$C$28,IF(H323="6ème","Mixte",G323)),"fragile","satisfaisant"))))</f>
        <v/>
      </c>
      <c r="N323" s="21" t="str">
        <f>IF(OR(J323="",SUMPRODUCT((Barèmes!$A$6:$A$28="Endurance — Luc Léger (palier)")*(Barèmes!$B$6:$B$28=H323)*(Barèmes!$C$6:$C$28=IF(H323="6ème","Mixte",G323)))=0),"",IF(SUMPRODUCT((Barèmes!$A$6:$A$28="Endurance — Luc Léger (palier)")*(Barèmes!$B$6:$B$28=H323)*(Barèmes!$C$6:$C$28=IF(H323="6ème","Mixte",G323))*(Barèmes!$J$6:$J$28="+"))&gt;0,IF(J323&lt;=SUMIFS(Barèmes!$F$6:$F$28,Barèmes!$A$6:$A$28,"Endurance — Luc Léger (palier)",Barèmes!$B$6:$B$28,H323,Barèmes!$C$6:$C$28,IF(H323="6ème","Mixte",G323)),Barèmes!$B$2,IF(J323&lt;=SUMIFS(Barèmes!$G$6:$G$28,Barèmes!$A$6:$A$28,"Endurance — Luc Léger (palier)",Barèmes!$B$6:$B$28,H323,Barèmes!$C$6:$C$28,IF(H323="6ème","Mixte",G323)),Barèmes!$C$2,IF(J323&lt;=SUMIFS(Barèmes!$H$6:$H$28,Barèmes!$A$6:$A$28,"Endurance — Luc Léger (palier)",Barèmes!$B$6:$B$28,H323,Barèmes!$C$6:$C$28,IF(H323="6ème","Mixte",G323)),Barèmes!$D$2,IF(J323&lt;=SUMIFS(Barèmes!$I$6:$I$28,Barèmes!$A$6:$A$28,"Endurance — Luc Léger (palier)",Barèmes!$B$6:$B$28,H323,Barèmes!$C$6:$C$28,IF(H323="6ème","Mixte",G323)),Barèmes!$E$2,Barèmes!$F$2)))),IF(J323&gt;=SUMIFS(Barèmes!$F$6:$F$28,Barèmes!$A$6:$A$28,"Endurance — Luc Léger (palier)",Barèmes!$B$6:$B$28,H323,Barèmes!$C$6:$C$28,IF(H323="6ème","Mixte",G323)),Barèmes!$B$2,IF(J323&gt;=SUMIFS(Barèmes!$G$6:$G$28,Barèmes!$A$6:$A$28,"Endurance — Luc Léger (palier)",Barèmes!$B$6:$B$28,H323,Barèmes!$C$6:$C$28,IF(H323="6ème","Mixte",G323)),Barèmes!$C$2,IF(J323&gt;=SUMIFS(Barèmes!$H$6:$H$28,Barèmes!$A$6:$A$28,"Endurance — Luc Léger (palier)",Barèmes!$B$6:$B$28,H323,Barèmes!$C$6:$C$28,IF(H323="6ème","Mixte",G323)),Barèmes!$D$2,IF(J323&gt;=SUMIFS(Barèmes!$I$6:$I$28,Barèmes!$A$6:$A$28,"Endurance — Luc Léger (palier)",Barèmes!$B$6:$B$28,H323,Barèmes!$C$6:$C$28,IF(H323="6ème","Mixte",G323)),Barèmes!$E$2,Barèmes!$F$2))))))</f>
        <v/>
      </c>
      <c r="O323" s="22"/>
      <c r="P323" s="23" t="str">
        <f>IF(OR(O323="",SUMPRODUCT((Barèmes!$A$6:$A$28="Force bas du corps — Saut en longueur (m)")*(Barèmes!$B$6:$B$28=H323)*(Barèmes!$C$6:$C$28=IF(H323="6ème","Mixte",G323)))=0),"",IF(SUMPRODUCT((Barèmes!$A$6:$A$28="Force bas du corps — Saut en longueur (m)")*(Barèmes!$B$6:$B$28=H323)*(Barèmes!$C$6:$C$28=IF(H323="6ème","Mixte",G323))*(Barèmes!$J$6:$J$28="+"))&gt;0,IF(O323&lt;=SUMIFS(Barèmes!$D$6:$D$28,Barèmes!$A$6:$A$28,"Force bas du corps — Saut en longueur (m)",Barèmes!$B$6:$B$28,H323,Barèmes!$C$6:$C$28,IF(H323="6ème","Mixte",G323)),"à besoin",IF(O323&lt;=SUMIFS(Barèmes!$E$6:$E$28,Barèmes!$A$6:$A$28,"Force bas du corps — Saut en longueur (m)",Barèmes!$B$6:$B$28,H323,Barèmes!$C$6:$C$28,IF(H323="6ème","Mixte",G323)),"fragile","satisfaisant")),IF(O323&gt;=SUMIFS(Barèmes!$D$6:$D$28,Barèmes!$A$6:$A$28,"Force bas du corps — Saut en longueur (m)",Barèmes!$B$6:$B$28,H323,Barèmes!$C$6:$C$28,IF(H323="6ème","Mixte",G323)),"à besoin",IF(O323&gt;=SUMIFS(Barèmes!$E$6:$E$28,Barèmes!$A$6:$A$28,"Force bas du corps — Saut en longueur (m)",Barèmes!$B$6:$B$28,H323,Barèmes!$C$6:$C$28,IF(H323="6ème","Mixte",G323)),"fragile","satisfaisant"))))</f>
        <v/>
      </c>
      <c r="Q323" s="23" t="str">
        <f>IF(OR(O323="",SUMPRODUCT((Barèmes!$A$6:$A$28="Force bas du corps — Saut en longueur (m)")*(Barèmes!$B$6:$B$28=H323)*(Barèmes!$C$6:$C$28=IF(H323="6ème","Mixte",G323)))=0),"",IF(SUMPRODUCT((Barèmes!$A$6:$A$28="Force bas du corps — Saut en longueur (m)")*(Barèmes!$B$6:$B$28=H323)*(Barèmes!$C$6:$C$28=IF(H323="6ème","Mixte",G323))*(Barèmes!$J$6:$J$28="+"))&gt;0,IF(O323&lt;=SUMIFS(Barèmes!$F$6:$F$28,Barèmes!$A$6:$A$28,"Force bas du corps — Saut en longueur (m)",Barèmes!$B$6:$B$28,H323,Barèmes!$C$6:$C$28,IF(H323="6ème","Mixte",G323)),Barèmes!$B$2,IF(O323&lt;=SUMIFS(Barèmes!$G$6:$G$28,Barèmes!$A$6:$A$28,"Force bas du corps — Saut en longueur (m)",Barèmes!$B$6:$B$28,H323,Barèmes!$C$6:$C$28,IF(H323="6ème","Mixte",G323)),Barèmes!$C$2,IF(O323&lt;=SUMIFS(Barèmes!$H$6:$H$28,Barèmes!$A$6:$A$28,"Force bas du corps — Saut en longueur (m)",Barèmes!$B$6:$B$28,H323,Barèmes!$C$6:$C$28,IF(H323="6ème","Mixte",G323)),Barèmes!$D$2,IF(O323&lt;=SUMIFS(Barèmes!$I$6:$I$28,Barèmes!$A$6:$A$28,"Force bas du corps — Saut en longueur (m)",Barèmes!$B$6:$B$28,H323,Barèmes!$C$6:$C$28,IF(H323="6ème","Mixte",G323)),Barèmes!$E$2,Barèmes!$F$2)))),IF(O323&gt;=SUMIFS(Barèmes!$F$6:$F$28,Barèmes!$A$6:$A$28,"Force bas du corps — Saut en longueur (m)",Barèmes!$B$6:$B$28,H323,Barèmes!$C$6:$C$28,IF(H323="6ème","Mixte",G323)),Barèmes!$B$2,IF(O323&gt;=SUMIFS(Barèmes!$G$6:$G$28,Barèmes!$A$6:$A$28,"Force bas du corps — Saut en longueur (m)",Barèmes!$B$6:$B$28,H323,Barèmes!$C$6:$C$28,IF(H323="6ème","Mixte",G323)),Barèmes!$C$2,IF(O323&gt;=SUMIFS(Barèmes!$H$6:$H$28,Barèmes!$A$6:$A$28,"Force bas du corps — Saut en longueur (m)",Barèmes!$B$6:$B$28,H323,Barèmes!$C$6:$C$28,IF(H323="6ème","Mixte",G323)),Barèmes!$D$2,IF(O323&gt;=SUMIFS(Barèmes!$I$6:$I$28,Barèmes!$A$6:$A$28,"Force bas du corps — Saut en longueur (m)",Barèmes!$B$6:$B$28,H323,Barèmes!$C$6:$C$28,IF(H323="6ème","Mixte",G323)),Barèmes!$E$2,Barèmes!$F$2))))))</f>
        <v/>
      </c>
      <c r="R323" s="22"/>
      <c r="S323" s="24" t="str">
        <f>IF(OR(R323="",SUMPRODUCT((Barèmes!$A$6:$A$28="Vitesse — 30 m (s)")*(Barèmes!$B$6:$B$28=H323)*(Barèmes!$C$6:$C$28=IF(H323="6ème","Mixte",G323)))=0),"",IF(SUMPRODUCT((Barèmes!$A$6:$A$28="Vitesse — 30 m (s)")*(Barèmes!$B$6:$B$28=H323)*(Barèmes!$C$6:$C$28=IF(H323="6ème","Mixte",G323))*(Barèmes!$J$6:$J$28="+"))&gt;0,IF(R323&lt;=SUMIFS(Barèmes!$D$6:$D$28,Barèmes!$A$6:$A$28,"Vitesse — 30 m (s)",Barèmes!$B$6:$B$28,H323,Barèmes!$C$6:$C$28,IF(H323="6ème","Mixte",G323)),"à besoin",IF(R323&lt;=SUMIFS(Barèmes!$E$6:$E$28,Barèmes!$A$6:$A$28,"Vitesse — 30 m (s)",Barèmes!$B$6:$B$28,H323,Barèmes!$C$6:$C$28,IF(H323="6ème","Mixte",G323)),"fragile","satisfaisant")),IF(R323&gt;=SUMIFS(Barèmes!$D$6:$D$28,Barèmes!$A$6:$A$28,"Vitesse — 30 m (s)",Barèmes!$B$6:$B$28,H323,Barèmes!$C$6:$C$28,IF(H323="6ème","Mixte",G323)),"à besoin",IF(R323&gt;=SUMIFS(Barèmes!$E$6:$E$28,Barèmes!$A$6:$A$28,"Vitesse — 30 m (s)",Barèmes!$B$6:$B$28,H323,Barèmes!$C$6:$C$28,IF(H323="6ème","Mixte",G323)),"fragile","satisfaisant"))))</f>
        <v/>
      </c>
      <c r="T323" s="24" t="str">
        <f>IF(OR(R323="",SUMPRODUCT((Barèmes!$A$6:$A$28="Vitesse — 30 m (s)")*(Barèmes!$B$6:$B$28=H323)*(Barèmes!$C$6:$C$28=IF(H323="6ème","Mixte",G323)))=0),"",IF(SUMPRODUCT((Barèmes!$A$6:$A$28="Vitesse — 30 m (s)")*(Barèmes!$B$6:$B$28=H323)*(Barèmes!$C$6:$C$28=IF(H323="6ème","Mixte",G323))*(Barèmes!$J$6:$J$28="+"))&gt;0,IF(R323&lt;=SUMIFS(Barèmes!$F$6:$F$28,Barèmes!$A$6:$A$28,"Vitesse — 30 m (s)",Barèmes!$B$6:$B$28,H323,Barèmes!$C$6:$C$28,IF(H323="6ème","Mixte",G323)),Barèmes!$B$2,IF(R323&lt;=SUMIFS(Barèmes!$G$6:$G$28,Barèmes!$A$6:$A$28,"Vitesse — 30 m (s)",Barèmes!$B$6:$B$28,H323,Barèmes!$C$6:$C$28,IF(H323="6ème","Mixte",G323)),Barèmes!$C$2,IF(R323&lt;=SUMIFS(Barèmes!$H$6:$H$28,Barèmes!$A$6:$A$28,"Vitesse — 30 m (s)",Barèmes!$B$6:$B$28,H323,Barèmes!$C$6:$C$28,IF(H323="6ème","Mixte",G323)),Barèmes!$D$2,IF(R323&lt;=SUMIFS(Barèmes!$I$6:$I$28,Barèmes!$A$6:$A$28,"Vitesse — 30 m (s)",Barèmes!$B$6:$B$28,H323,Barèmes!$C$6:$C$28,IF(H323="6ème","Mixte",G323)),Barèmes!$E$2,Barèmes!$F$2)))),IF(R323&gt;=SUMIFS(Barèmes!$F$6:$F$28,Barèmes!$A$6:$A$28,"Vitesse — 30 m (s)",Barèmes!$B$6:$B$28,H323,Barèmes!$C$6:$C$28,IF(H323="6ème","Mixte",G323)),Barèmes!$B$2,IF(R323&gt;=SUMIFS(Barèmes!$G$6:$G$28,Barèmes!$A$6:$A$28,"Vitesse — 30 m (s)",Barèmes!$B$6:$B$28,H323,Barèmes!$C$6:$C$28,IF(H323="6ème","Mixte",G323)),Barèmes!$C$2,IF(R323&gt;=SUMIFS(Barèmes!$H$6:$H$28,Barèmes!$A$6:$A$28,"Vitesse — 30 m (s)",Barèmes!$B$6:$B$28,H323,Barèmes!$C$6:$C$28,IF(H323="6ème","Mixte",G323)),Barèmes!$D$2,IF(R323&gt;=SUMIFS(Barèmes!$I$6:$I$28,Barèmes!$A$6:$A$28,"Vitesse — 30 m (s)",Barèmes!$B$6:$B$28,H323,Barèmes!$C$6:$C$28,IF(H323="6ème","Mixte",G323)),Barèmes!$E$2,Barèmes!$F$2))))))</f>
        <v/>
      </c>
      <c r="U323" s="22"/>
      <c r="V323" s="25" t="str">
        <f>IF(OR(U323="",SUMPRODUCT((Barèmes!$A$6:$A$28="Vitesse — 50 m (s)")*(Barèmes!$B$6:$B$28=H323)*(Barèmes!$C$6:$C$28=IF(H323="6ème","Mixte",G323)))=0),"",IF(SUMPRODUCT((Barèmes!$A$6:$A$28="Vitesse — 50 m (s)")*(Barèmes!$B$6:$B$28=H323)*(Barèmes!$C$6:$C$28=IF(H323="6ème","Mixte",G323))*(Barèmes!$J$6:$J$28="+"))&gt;0,IF(U323&lt;=SUMIFS(Barèmes!$D$6:$D$28,Barèmes!$A$6:$A$28,"Vitesse — 50 m (s)",Barèmes!$B$6:$B$28,H323,Barèmes!$C$6:$C$28,IF(H323="6ème","Mixte",G323)),"à besoin",IF(U323&lt;=SUMIFS(Barèmes!$E$6:$E$28,Barèmes!$A$6:$A$28,"Vitesse — 50 m (s)",Barèmes!$B$6:$B$28,H323,Barèmes!$C$6:$C$28,IF(H323="6ème","Mixte",G323)),"fragile","satisfaisant")),IF(U323&gt;=SUMIFS(Barèmes!$D$6:$D$28,Barèmes!$A$6:$A$28,"Vitesse — 50 m (s)",Barèmes!$B$6:$B$28,H323,Barèmes!$C$6:$C$28,IF(H323="6ème","Mixte",G323)),"à besoin",IF(U323&gt;=SUMIFS(Barèmes!$E$6:$E$28,Barèmes!$A$6:$A$28,"Vitesse — 50 m (s)",Barèmes!$B$6:$B$28,H323,Barèmes!$C$6:$C$28,IF(H323="6ème","Mixte",G323)),"fragile","satisfaisant"))))</f>
        <v/>
      </c>
      <c r="W323" s="25" t="str">
        <f>IF(OR(U323="",SUMPRODUCT((Barèmes!$A$6:$A$28="Vitesse — 50 m (s)")*(Barèmes!$B$6:$B$28=H323)*(Barèmes!$C$6:$C$28=IF(H323="6ème","Mixte",G323)))=0),"",IF(SUMPRODUCT((Barèmes!$A$6:$A$28="Vitesse — 50 m (s)")*(Barèmes!$B$6:$B$28=H323)*(Barèmes!$C$6:$C$28=IF(H323="6ème","Mixte",G323))*(Barèmes!$J$6:$J$28="+"))&gt;0,IF(U323&lt;=SUMIFS(Barèmes!$F$6:$F$28,Barèmes!$A$6:$A$28,"Vitesse — 50 m (s)",Barèmes!$B$6:$B$28,H323,Barèmes!$C$6:$C$28,IF(H323="6ème","Mixte",G323)),Barèmes!$B$2,IF(U323&lt;=SUMIFS(Barèmes!$G$6:$G$28,Barèmes!$A$6:$A$28,"Vitesse — 50 m (s)",Barèmes!$B$6:$B$28,H323,Barèmes!$C$6:$C$28,IF(H323="6ème","Mixte",G323)),Barèmes!$C$2,IF(U323&lt;=SUMIFS(Barèmes!$H$6:$H$28,Barèmes!$A$6:$A$28,"Vitesse — 50 m (s)",Barèmes!$B$6:$B$28,H323,Barèmes!$C$6:$C$28,IF(H323="6ème","Mixte",G323)),Barèmes!$D$2,IF(U323&lt;=SUMIFS(Barèmes!$I$6:$I$28,Barèmes!$A$6:$A$28,"Vitesse — 50 m (s)",Barèmes!$B$6:$B$28,H323,Barèmes!$C$6:$C$28,IF(H323="6ème","Mixte",G323)),Barèmes!$E$2,Barèmes!$F$2)))),IF(U323&gt;=SUMIFS(Barèmes!$F$6:$F$28,Barèmes!$A$6:$A$28,"Vitesse — 50 m (s)",Barèmes!$B$6:$B$28,H323,Barèmes!$C$6:$C$28,IF(H323="6ème","Mixte",G323)),Barèmes!$B$2,IF(U323&gt;=SUMIFS(Barèmes!$G$6:$G$28,Barèmes!$A$6:$A$28,"Vitesse — 50 m (s)",Barèmes!$B$6:$B$28,H323,Barèmes!$C$6:$C$28,IF(H323="6ème","Mixte",G323)),Barèmes!$C$2,IF(U323&gt;=SUMIFS(Barèmes!$H$6:$H$28,Barèmes!$A$6:$A$28,"Vitesse — 50 m (s)",Barèmes!$B$6:$B$28,H323,Barèmes!$C$6:$C$28,IF(H323="6ème","Mixte",G323)),Barèmes!$D$2,IF(U323&gt;=SUMIFS(Barèmes!$I$6:$I$28,Barèmes!$A$6:$A$28,"Vitesse — 50 m (s)",Barèmes!$B$6:$B$28,H323,Barèmes!$C$6:$C$28,IF(H323="6ème","Mixte",G323)),Barèmes!$E$2,Barèmes!$F$2))))))</f>
        <v/>
      </c>
      <c r="X323" s="18"/>
      <c r="Y323" s="26" t="str" cm="1">
        <f t="array" ref="Y323">IF(OR(X323="",SUMPRODUCT((Barèmes!$A$6:$A$28="Souplesse (score 1-5)")*(Barèmes!$B$6:$B$28=H323)*(Barèmes!$C$6:$C$28=IF(H323="6ème","Mixte",G323)))=0),"",IF(SUMPRODUCT((Barèmes!$A$6:$A$28="Souplesse (score 1-5)")*(Barèmes!$B$6:$B$28=H323)*(Barèmes!$C$6:$C$28=IF(H323="6ème","Mixte",G323))*(Barèmes!$J$6:$J$28="+"))&gt;0,IF(X323&lt;=SUMIFS(Barèmes!$D$6:$D$28,Barèmes!$A$6:$A$28,"Souplesse (score 1-5)",Barèmes!$B$6:$B$28,H323,Barèmes!$C$6:$C$28,IF(H323="6ème","Mixte",G323)),"à besoin",IF(X323&lt;=SUMIFS(Barèmes!$E$6:$E$28,Barèmes!$A$6:$A$28,"Souplesse (score 1-5)",Barèmes!$B$6:$B$28,H323,Barèmes!$C$6:$C$28,IF(H323="6ème","Mixte",G323)),"fragile","satisfaisant")),IF(X323&gt;=SUMIFS(Barèmes!$D$6:$D$28,Barèmes!$A$6:$A$28,"Souplesse (score 1-5)",Barèmes!$B$6:$B$28,H323,Barèmes!$C$6:$C$28,IF(H323="6ème","Mixte",G323)),"à besoin",IF(X323&gt;=SUMIFS(Barèmes!$E$6:$E$28,Barèmes!$A$6:$A$28,"Souplesse (score 1-5)",Barèmes!$B$6:$B$28,H323,Barèmes!$C$6:$C$28,IF(H323="6ème","Mixte",G323)),"fragile","satisfaisant"))))</f>
        <v/>
      </c>
      <c r="Z323" s="26" t="str" cm="1">
        <f t="array" ref="Z323">IF(OR(X323="",SUMPRODUCT((Barèmes!$A$6:$A$28="Souplesse (score 1-5)")*(Barèmes!$B$6:$B$28=H323)*(Barèmes!$C$6:$C$28=IF(H323="6ème","Mixte",G323)))=0),"",IF(SUMPRODUCT((Barèmes!$A$6:$A$28="Souplesse (score 1-5)")*(Barèmes!$B$6:$B$28=H323)*(Barèmes!$C$6:$C$28=IF(H323="6ème","Mixte",G323))*(Barèmes!$J$6:$J$28="+"))&gt;0,IF(X323&lt;=SUMIFS(Barèmes!$F$6:$F$28,Barèmes!$A$6:$A$28,"Souplesse (score 1-5)",Barèmes!$B$6:$B$28,H323,Barèmes!$C$6:$C$28,IF(H323="6ème","Mixte",G323)),Barèmes!$B$2,IF(X323&lt;=SUMIFS(Barèmes!$G$6:$G$28,Barèmes!$A$6:$A$28,"Souplesse (score 1-5)",Barèmes!$B$6:$B$28,H323,Barèmes!$C$6:$C$28,IF(H323="6ème","Mixte",G323)),Barèmes!$C$2,IF(X323&lt;=SUMIFS(Barèmes!$H$6:$H$28,Barèmes!$A$6:$A$28,"Souplesse (score 1-5)",Barèmes!$B$6:$B$28,H323,Barèmes!$C$6:$C$28,IF(H323="6ème","Mixte",G323)),Barèmes!$D$2,IF(X323&lt;=SUMIFS(Barèmes!$I$6:$I$28,Barèmes!$A$6:$A$28,"Souplesse (score 1-5)",Barèmes!$B$6:$B$28,H323,Barèmes!$C$6:$C$28,IF(H323="6ème","Mixte",G323)),Barèmes!$E$2,Barèmes!$F$2)))),IF(X323&gt;=SUMIFS(Barèmes!$F$6:$F$28,Barèmes!$A$6:$A$28,"Souplesse (score 1-5)",Barèmes!$B$6:$B$28,H323,Barèmes!$C$6:$C$28,IF(H323="6ème","Mixte",G323)),Barèmes!$B$2,IF(X323&gt;=SUMIFS(Barèmes!$G$6:$G$28,Barèmes!$A$6:$A$28,"Souplesse (score 1-5)",Barèmes!$B$6:$B$28,H323,Barèmes!$C$6:$C$28,IF(H323="6ème","Mixte",G323)),Barèmes!$C$2,IF(X323&gt;=SUMIFS(Barèmes!$H$6:$H$28,Barèmes!$A$6:$A$28,"Souplesse (score 1-5)",Barèmes!$B$6:$B$28,H323,Barèmes!$C$6:$C$28,IF(H323="6ème","Mixte",G323)),Barèmes!$D$2,IF(X323&gt;=SUMIFS(Barèmes!$I$6:$I$28,Barèmes!$A$6:$A$28,"Souplesse (score 1-5)",Barèmes!$B$6:$B$28,H323,Barèmes!$C$6:$C$28,IF(H323="6ème","Mixte",G323)),Barèmes!$E$2,Barèmes!$F$2))))))</f>
        <v/>
      </c>
      <c r="AA323" s="22"/>
      <c r="AB323" s="27" t="str">
        <f>IF(OR(AA323="",SUMPRODUCT((Barèmes!$A$6:$A$28="Agilité — T-test 974 (s)")*(Barèmes!$B$6:$B$28=H323)*(Barèmes!$C$6:$C$28=IF(H323="6ème","Mixte",G323)))=0),"",IF(SUMPRODUCT((Barèmes!$A$6:$A$28="Agilité — T-test 974 (s)")*(Barèmes!$B$6:$B$28=H323)*(Barèmes!$C$6:$C$28=IF(H323="6ème","Mixte",G323))*(Barèmes!$J$6:$J$28="+"))&gt;0,IF(AA323&lt;=SUMIFS(Barèmes!$D$6:$D$28,Barèmes!$A$6:$A$28,"Agilité — T-test 974 (s)",Barèmes!$B$6:$B$28,H323,Barèmes!$C$6:$C$28,IF(H323="6ème","Mixte",G323)),"à besoin",IF(AA323&lt;=SUMIFS(Barèmes!$E$6:$E$28,Barèmes!$A$6:$A$28,"Agilité — T-test 974 (s)",Barèmes!$B$6:$B$28,H323,Barèmes!$C$6:$C$28,IF(H323="6ème","Mixte",G323)),"fragile","satisfaisant")),IF(AA323&gt;=SUMIFS(Barèmes!$D$6:$D$28,Barèmes!$A$6:$A$28,"Agilité — T-test 974 (s)",Barèmes!$B$6:$B$28,H323,Barèmes!$C$6:$C$28,IF(H323="6ème","Mixte",G323)),"à besoin",IF(AA323&gt;=SUMIFS(Barèmes!$E$6:$E$28,Barèmes!$A$6:$A$28,"Agilité — T-test 974 (s)",Barèmes!$B$6:$B$28,H323,Barèmes!$C$6:$C$28,IF(H323="6ème","Mixte",G323)),"fragile","satisfaisant"))))</f>
        <v/>
      </c>
      <c r="AC323" s="27" t="str">
        <f>IF(OR(AA323="",SUMPRODUCT((Barèmes!$A$6:$A$28="Agilité — T-test 974 (s)")*(Barèmes!$B$6:$B$28=H323)*(Barèmes!$C$6:$C$28=IF(H323="6ème","Mixte",G323)))=0),"",IF(SUMPRODUCT((Barèmes!$A$6:$A$28="Agilité — T-test 974 (s)")*(Barèmes!$B$6:$B$28=H323)*(Barèmes!$C$6:$C$28=IF(H323="6ème","Mixte",G323))*(Barèmes!$J$6:$J$28="+"))&gt;0,IF(AA323&lt;=SUMIFS(Barèmes!$F$6:$F$28,Barèmes!$A$6:$A$28,"Agilité — T-test 974 (s)",Barèmes!$B$6:$B$28,H323,Barèmes!$C$6:$C$28,IF(H323="6ème","Mixte",G323)),Barèmes!$B$2,IF(AA323&lt;=SUMIFS(Barèmes!$G$6:$G$28,Barèmes!$A$6:$A$28,"Agilité — T-test 974 (s)",Barèmes!$B$6:$B$28,H323,Barèmes!$C$6:$C$28,IF(H323="6ème","Mixte",G323)),Barèmes!$C$2,IF(AA323&lt;=SUMIFS(Barèmes!$H$6:$H$28,Barèmes!$A$6:$A$28,"Agilité — T-test 974 (s)",Barèmes!$B$6:$B$28,H323,Barèmes!$C$6:$C$28,IF(H323="6ème","Mixte",G323)),Barèmes!$D$2,IF(AA323&lt;=SUMIFS(Barèmes!$I$6:$I$28,Barèmes!$A$6:$A$28,"Agilité — T-test 974 (s)",Barèmes!$B$6:$B$28,H323,Barèmes!$C$6:$C$28,IF(H323="6ème","Mixte",G323)),Barèmes!$E$2,Barèmes!$F$2)))),IF(AA323&gt;=SUMIFS(Barèmes!$F$6:$F$28,Barèmes!$A$6:$A$28,"Agilité — T-test 974 (s)",Barèmes!$B$6:$B$28,H323,Barèmes!$C$6:$C$28,IF(H323="6ème","Mixte",G323)),Barèmes!$B$2,IF(AA323&gt;=SUMIFS(Barèmes!$G$6:$G$28,Barèmes!$A$6:$A$28,"Agilité — T-test 974 (s)",Barèmes!$B$6:$B$28,H323,Barèmes!$C$6:$C$28,IF(H323="6ème","Mixte",G323)),Barèmes!$C$2,IF(AA323&gt;=SUMIFS(Barèmes!$H$6:$H$28,Barèmes!$A$6:$A$28,"Agilité — T-test 974 (s)",Barèmes!$B$6:$B$28,H323,Barèmes!$C$6:$C$28,IF(H323="6ème","Mixte",G323)),Barèmes!$D$2,IF(AA323&gt;=SUMIFS(Barèmes!$I$6:$I$28,Barèmes!$A$6:$A$28,"Agilité — T-test 974 (s)",Barèmes!$B$6:$B$28,H323,Barèmes!$C$6:$C$28,IF(H323="6ème","Mixte",G323)),Barèmes!$E$2,Barèmes!$F$2))))))</f>
        <v/>
      </c>
      <c r="AD323" s="28" t="str">
        <f t="shared" si="34"/>
        <v/>
      </c>
      <c r="AE323" s="29" t="str">
        <f t="shared" si="35"/>
        <v/>
      </c>
      <c r="AF323" s="30" t="str">
        <f>IF(OR(AD323="",SUMPRODUCT((Barèmes!$A$6:$A$28="Surcoût d'agilité (s) — technique")*(Barèmes!$B$6:$B$28=H323)*(Barèmes!$C$6:$C$28=IF(H323="6ème","Mixte",G323)))=0),"",IF(SUMPRODUCT((Barèmes!$A$6:$A$28="Surcoût d'agilité (s) — technique")*(Barèmes!$B$6:$B$28=H323)*(Barèmes!$C$6:$C$28=IF(H323="6ème","Mixte",G323))*(Barèmes!$J$6:$J$28="+"))&gt;0,IF(AD323&lt;=SUMIFS(Barèmes!$D$6:$D$28,Barèmes!$A$6:$A$28,"Surcoût d'agilité (s) — technique",Barèmes!$B$6:$B$28,H323,Barèmes!$C$6:$C$28,IF(H323="6ème","Mixte",G323)),"à besoin",IF(AD323&lt;=SUMIFS(Barèmes!$E$6:$E$28,Barèmes!$A$6:$A$28,"Surcoût d'agilité (s) — technique",Barèmes!$B$6:$B$28,H323,Barèmes!$C$6:$C$28,IF(H323="6ème","Mixte",G323)),"fragile","satisfaisant")),IF(AD323&gt;=SUMIFS(Barèmes!$D$6:$D$28,Barèmes!$A$6:$A$28,"Surcoût d'agilité (s) — technique",Barèmes!$B$6:$B$28,H323,Barèmes!$C$6:$C$28,IF(H323="6ème","Mixte",G323)),"à besoin",IF(AD323&gt;=SUMIFS(Barèmes!$E$6:$E$28,Barèmes!$A$6:$A$28,"Surcoût d'agilité (s) — technique",Barèmes!$B$6:$B$28,H323,Barèmes!$C$6:$C$28,IF(H323="6ème","Mixte",G323)),"fragile","satisfaisant"))))</f>
        <v/>
      </c>
      <c r="AG323" s="30" t="str">
        <f>IF(OR(AD323="",SUMPRODUCT((Barèmes!$A$6:$A$28="Surcoût d'agilité (s) — technique")*(Barèmes!$B$6:$B$28=H323)*(Barèmes!$C$6:$C$28=IF(H323="6ème","Mixte",G323)))=0),"",IF(SUMPRODUCT((Barèmes!$A$6:$A$28="Surcoût d'agilité (s) — technique")*(Barèmes!$B$6:$B$28=H323)*(Barèmes!$C$6:$C$28=IF(H323="6ème","Mixte",G323))*(Barèmes!$J$6:$J$28="+"))&gt;0,IF(AD323&lt;=SUMIFS(Barèmes!$F$6:$F$28,Barèmes!$A$6:$A$28,"Surcoût d'agilité (s) — technique",Barèmes!$B$6:$B$28,H323,Barèmes!$C$6:$C$28,IF(H323="6ème","Mixte",G323)),Barèmes!$B$2,IF(AD323&lt;=SUMIFS(Barèmes!$G$6:$G$28,Barèmes!$A$6:$A$28,"Surcoût d'agilité (s) — technique",Barèmes!$B$6:$B$28,H323,Barèmes!$C$6:$C$28,IF(H323="6ème","Mixte",G323)),Barèmes!$C$2,IF(AD323&lt;=SUMIFS(Barèmes!$H$6:$H$28,Barèmes!$A$6:$A$28,"Surcoût d'agilité (s) — technique",Barèmes!$B$6:$B$28,H323,Barèmes!$C$6:$C$28,IF(H323="6ème","Mixte",G323)),Barèmes!$D$2,IF(AD323&lt;=SUMIFS(Barèmes!$I$6:$I$28,Barèmes!$A$6:$A$28,"Surcoût d'agilité (s) — technique",Barèmes!$B$6:$B$28,H323,Barèmes!$C$6:$C$28,IF(H323="6ème","Mixte",G323)),Barèmes!$E$2,Barèmes!$F$2)))),IF(AD323&gt;=SUMIFS(Barèmes!$F$6:$F$28,Barèmes!$A$6:$A$28,"Surcoût d'agilité (s) — technique",Barèmes!$B$6:$B$28,H323,Barèmes!$C$6:$C$28,IF(H323="6ème","Mixte",G323)),Barèmes!$B$2,IF(AD323&gt;=SUMIFS(Barèmes!$G$6:$G$28,Barèmes!$A$6:$A$28,"Surcoût d'agilité (s) — technique",Barèmes!$B$6:$B$28,H323,Barèmes!$C$6:$C$28,IF(H323="6ème","Mixte",G323)),Barèmes!$C$2,IF(AD323&gt;=SUMIFS(Barèmes!$H$6:$H$28,Barèmes!$A$6:$A$28,"Surcoût d'agilité (s) — technique",Barèmes!$B$6:$B$28,H323,Barèmes!$C$6:$C$28,IF(H323="6ème","Mixte",G323)),Barèmes!$D$2,IF(AD323&gt;=SUMIFS(Barèmes!$I$6:$I$28,Barèmes!$A$6:$A$28,"Surcoût d'agilité (s) — technique",Barèmes!$B$6:$B$28,H323,Barèmes!$C$6:$C$28,IF(H323="6ème","Mixte",G323)),Barèmes!$E$2,Barèmes!$F$2))))))</f>
        <v/>
      </c>
      <c r="AH323" s="31" t="str">
        <f>IF((IF(N323="",0,1)+IF(Q323="",0,1)+IF(W323="",0,1)+IF(Z323="",0,1)+IF(AC323="",0,1))=0,"",3*IF(N323=Barèmes!$B$2,1,IF(N323=Barèmes!$C$2,2,IF(N323=Barèmes!$D$2,3,IF(N323=Barèmes!$E$2,4,IF(N323=Barèmes!$F$2,5,0)))))+3*IF(Q323=Barèmes!$B$2,1,IF(Q323=Barèmes!$C$2,2,IF(Q323=Barèmes!$D$2,3,IF(Q323=Barèmes!$E$2,4,IF(Q323=Barèmes!$F$2,5,0)))))+2*IF(W323=Barèmes!$B$2,1,IF(W323=Barèmes!$C$2,2,IF(W323=Barèmes!$D$2,3,IF(W323=Barèmes!$E$2,4,IF(W323=Barèmes!$F$2,5,0)))))+1*IF(Z323=Barèmes!$B$2,1,IF(Z323=Barèmes!$C$2,2,IF(Z323=Barèmes!$D$2,3,IF(Z323=Barèmes!$E$2,4,IF(Z323=Barèmes!$F$2,5,0)))))+1*IF(AC323=Barèmes!$B$2,1,IF(AC323=Barèmes!$C$2,2,IF(AC323=Barèmes!$D$2,3,IF(AC323=Barèmes!$E$2,4,IF(AC323=Barèmes!$F$2,5,0))))))</f>
        <v/>
      </c>
      <c r="AI323" s="31"/>
      <c r="AJ323" s="32" t="str">
        <f>IFERROR(INDEX(Croissance!$B$5:$B$604,MATCH(A323,Croissance!$A$5:$A$604,0)),"")</f>
        <v/>
      </c>
      <c r="AK323" s="32" t="str">
        <f>IFERROR(INDEX(Croissance!$C$5:$C$604,MATCH(A323,Croissance!$A$5:$A$604,0)),"")</f>
        <v/>
      </c>
      <c r="AL323" s="32" t="str">
        <f>IFERROR(INDEX(Croissance!$D$5:$D$604,MATCH(A323,Croissance!$A$5:$A$604,0)),"")</f>
        <v/>
      </c>
      <c r="AM323" s="32" t="str">
        <f>IFERROR(INDEX(Croissance!$E$5:$E$604,MATCH(A323,Croissance!$A$5:$A$604,0)),"")</f>
        <v/>
      </c>
      <c r="AO323" s="33">
        <f t="shared" si="40"/>
        <v>0</v>
      </c>
      <c r="AP323" s="33">
        <f t="shared" si="36"/>
        <v>0</v>
      </c>
      <c r="AQ323" s="33">
        <f>IF(A323="",0,IF(AND(OR('Synthèse classe'!$C$2="Tous",C323='Synthèse classe'!$C$2),OR('Synthèse classe'!$C$3="Toutes",D323='Synthèse classe'!$C$3),OR('Synthèse classe'!$C$4="Toutes",AND('Synthèse classe'!$C$4="Dernière",AP323=1),B323=IFERROR(VALUE('Synthèse classe'!$C$4),0))),1,0))</f>
        <v>0</v>
      </c>
      <c r="AR323" s="34" t="str">
        <f t="shared" si="37"/>
        <v/>
      </c>
    </row>
    <row r="324" spans="1:44" x14ac:dyDescent="0.2">
      <c r="A324" s="17" t="str">
        <f t="shared" si="33"/>
        <v/>
      </c>
      <c r="B324" s="18"/>
      <c r="C324" s="19"/>
      <c r="D324" s="19"/>
      <c r="E324" s="19"/>
      <c r="F324" s="19"/>
      <c r="G324" s="19"/>
      <c r="H324" s="17" t="str">
        <f t="shared" si="38"/>
        <v/>
      </c>
      <c r="I324" s="20"/>
      <c r="J324" s="18"/>
      <c r="K324" s="19"/>
      <c r="L324" s="21" t="str">
        <f t="shared" si="39"/>
        <v/>
      </c>
      <c r="M324" s="21" t="str">
        <f>IF(OR(J324="",SUMPRODUCT((Barèmes!$A$6:$A$28="Endurance — Luc Léger (palier)")*(Barèmes!$B$6:$B$28=H324)*(Barèmes!$C$6:$C$28=IF(H324="6ème","Mixte",G324)))=0),"",IF(SUMPRODUCT((Barèmes!$A$6:$A$28="Endurance — Luc Léger (palier)")*(Barèmes!$B$6:$B$28=H324)*(Barèmes!$C$6:$C$28=IF(H324="6ème","Mixte",G324))*(Barèmes!$J$6:$J$28="+"))&gt;0,IF(J324&lt;=SUMIFS(Barèmes!$D$6:$D$28,Barèmes!$A$6:$A$28,"Endurance — Luc Léger (palier)",Barèmes!$B$6:$B$28,H324,Barèmes!$C$6:$C$28,IF(H324="6ème","Mixte",G324)),"à besoin",IF(J324&lt;=SUMIFS(Barèmes!$E$6:$E$28,Barèmes!$A$6:$A$28,"Endurance — Luc Léger (palier)",Barèmes!$B$6:$B$28,H324,Barèmes!$C$6:$C$28,IF(H324="6ème","Mixte",G324)),"fragile","satisfaisant")),IF(J324&gt;=SUMIFS(Barèmes!$D$6:$D$28,Barèmes!$A$6:$A$28,"Endurance — Luc Léger (palier)",Barèmes!$B$6:$B$28,H324,Barèmes!$C$6:$C$28,IF(H324="6ème","Mixte",G324)),"à besoin",IF(J324&gt;=SUMIFS(Barèmes!$E$6:$E$28,Barèmes!$A$6:$A$28,"Endurance — Luc Léger (palier)",Barèmes!$B$6:$B$28,H324,Barèmes!$C$6:$C$28,IF(H324="6ème","Mixte",G324)),"fragile","satisfaisant"))))</f>
        <v/>
      </c>
      <c r="N324" s="21" t="str">
        <f>IF(OR(J324="",SUMPRODUCT((Barèmes!$A$6:$A$28="Endurance — Luc Léger (palier)")*(Barèmes!$B$6:$B$28=H324)*(Barèmes!$C$6:$C$28=IF(H324="6ème","Mixte",G324)))=0),"",IF(SUMPRODUCT((Barèmes!$A$6:$A$28="Endurance — Luc Léger (palier)")*(Barèmes!$B$6:$B$28=H324)*(Barèmes!$C$6:$C$28=IF(H324="6ème","Mixte",G324))*(Barèmes!$J$6:$J$28="+"))&gt;0,IF(J324&lt;=SUMIFS(Barèmes!$F$6:$F$28,Barèmes!$A$6:$A$28,"Endurance — Luc Léger (palier)",Barèmes!$B$6:$B$28,H324,Barèmes!$C$6:$C$28,IF(H324="6ème","Mixte",G324)),Barèmes!$B$2,IF(J324&lt;=SUMIFS(Barèmes!$G$6:$G$28,Barèmes!$A$6:$A$28,"Endurance — Luc Léger (palier)",Barèmes!$B$6:$B$28,H324,Barèmes!$C$6:$C$28,IF(H324="6ème","Mixte",G324)),Barèmes!$C$2,IF(J324&lt;=SUMIFS(Barèmes!$H$6:$H$28,Barèmes!$A$6:$A$28,"Endurance — Luc Léger (palier)",Barèmes!$B$6:$B$28,H324,Barèmes!$C$6:$C$28,IF(H324="6ème","Mixte",G324)),Barèmes!$D$2,IF(J324&lt;=SUMIFS(Barèmes!$I$6:$I$28,Barèmes!$A$6:$A$28,"Endurance — Luc Léger (palier)",Barèmes!$B$6:$B$28,H324,Barèmes!$C$6:$C$28,IF(H324="6ème","Mixte",G324)),Barèmes!$E$2,Barèmes!$F$2)))),IF(J324&gt;=SUMIFS(Barèmes!$F$6:$F$28,Barèmes!$A$6:$A$28,"Endurance — Luc Léger (palier)",Barèmes!$B$6:$B$28,H324,Barèmes!$C$6:$C$28,IF(H324="6ème","Mixte",G324)),Barèmes!$B$2,IF(J324&gt;=SUMIFS(Barèmes!$G$6:$G$28,Barèmes!$A$6:$A$28,"Endurance — Luc Léger (palier)",Barèmes!$B$6:$B$28,H324,Barèmes!$C$6:$C$28,IF(H324="6ème","Mixte",G324)),Barèmes!$C$2,IF(J324&gt;=SUMIFS(Barèmes!$H$6:$H$28,Barèmes!$A$6:$A$28,"Endurance — Luc Léger (palier)",Barèmes!$B$6:$B$28,H324,Barèmes!$C$6:$C$28,IF(H324="6ème","Mixte",G324)),Barèmes!$D$2,IF(J324&gt;=SUMIFS(Barèmes!$I$6:$I$28,Barèmes!$A$6:$A$28,"Endurance — Luc Léger (palier)",Barèmes!$B$6:$B$28,H324,Barèmes!$C$6:$C$28,IF(H324="6ème","Mixte",G324)),Barèmes!$E$2,Barèmes!$F$2))))))</f>
        <v/>
      </c>
      <c r="O324" s="22"/>
      <c r="P324" s="23" t="str">
        <f>IF(OR(O324="",SUMPRODUCT((Barèmes!$A$6:$A$28="Force bas du corps — Saut en longueur (m)")*(Barèmes!$B$6:$B$28=H324)*(Barèmes!$C$6:$C$28=IF(H324="6ème","Mixte",G324)))=0),"",IF(SUMPRODUCT((Barèmes!$A$6:$A$28="Force bas du corps — Saut en longueur (m)")*(Barèmes!$B$6:$B$28=H324)*(Barèmes!$C$6:$C$28=IF(H324="6ème","Mixte",G324))*(Barèmes!$J$6:$J$28="+"))&gt;0,IF(O324&lt;=SUMIFS(Barèmes!$D$6:$D$28,Barèmes!$A$6:$A$28,"Force bas du corps — Saut en longueur (m)",Barèmes!$B$6:$B$28,H324,Barèmes!$C$6:$C$28,IF(H324="6ème","Mixte",G324)),"à besoin",IF(O324&lt;=SUMIFS(Barèmes!$E$6:$E$28,Barèmes!$A$6:$A$28,"Force bas du corps — Saut en longueur (m)",Barèmes!$B$6:$B$28,H324,Barèmes!$C$6:$C$28,IF(H324="6ème","Mixte",G324)),"fragile","satisfaisant")),IF(O324&gt;=SUMIFS(Barèmes!$D$6:$D$28,Barèmes!$A$6:$A$28,"Force bas du corps — Saut en longueur (m)",Barèmes!$B$6:$B$28,H324,Barèmes!$C$6:$C$28,IF(H324="6ème","Mixte",G324)),"à besoin",IF(O324&gt;=SUMIFS(Barèmes!$E$6:$E$28,Barèmes!$A$6:$A$28,"Force bas du corps — Saut en longueur (m)",Barèmes!$B$6:$B$28,H324,Barèmes!$C$6:$C$28,IF(H324="6ème","Mixte",G324)),"fragile","satisfaisant"))))</f>
        <v/>
      </c>
      <c r="Q324" s="23" t="str">
        <f>IF(OR(O324="",SUMPRODUCT((Barèmes!$A$6:$A$28="Force bas du corps — Saut en longueur (m)")*(Barèmes!$B$6:$B$28=H324)*(Barèmes!$C$6:$C$28=IF(H324="6ème","Mixte",G324)))=0),"",IF(SUMPRODUCT((Barèmes!$A$6:$A$28="Force bas du corps — Saut en longueur (m)")*(Barèmes!$B$6:$B$28=H324)*(Barèmes!$C$6:$C$28=IF(H324="6ème","Mixte",G324))*(Barèmes!$J$6:$J$28="+"))&gt;0,IF(O324&lt;=SUMIFS(Barèmes!$F$6:$F$28,Barèmes!$A$6:$A$28,"Force bas du corps — Saut en longueur (m)",Barèmes!$B$6:$B$28,H324,Barèmes!$C$6:$C$28,IF(H324="6ème","Mixte",G324)),Barèmes!$B$2,IF(O324&lt;=SUMIFS(Barèmes!$G$6:$G$28,Barèmes!$A$6:$A$28,"Force bas du corps — Saut en longueur (m)",Barèmes!$B$6:$B$28,H324,Barèmes!$C$6:$C$28,IF(H324="6ème","Mixte",G324)),Barèmes!$C$2,IF(O324&lt;=SUMIFS(Barèmes!$H$6:$H$28,Barèmes!$A$6:$A$28,"Force bas du corps — Saut en longueur (m)",Barèmes!$B$6:$B$28,H324,Barèmes!$C$6:$C$28,IF(H324="6ème","Mixte",G324)),Barèmes!$D$2,IF(O324&lt;=SUMIFS(Barèmes!$I$6:$I$28,Barèmes!$A$6:$A$28,"Force bas du corps — Saut en longueur (m)",Barèmes!$B$6:$B$28,H324,Barèmes!$C$6:$C$28,IF(H324="6ème","Mixte",G324)),Barèmes!$E$2,Barèmes!$F$2)))),IF(O324&gt;=SUMIFS(Barèmes!$F$6:$F$28,Barèmes!$A$6:$A$28,"Force bas du corps — Saut en longueur (m)",Barèmes!$B$6:$B$28,H324,Barèmes!$C$6:$C$28,IF(H324="6ème","Mixte",G324)),Barèmes!$B$2,IF(O324&gt;=SUMIFS(Barèmes!$G$6:$G$28,Barèmes!$A$6:$A$28,"Force bas du corps — Saut en longueur (m)",Barèmes!$B$6:$B$28,H324,Barèmes!$C$6:$C$28,IF(H324="6ème","Mixte",G324)),Barèmes!$C$2,IF(O324&gt;=SUMIFS(Barèmes!$H$6:$H$28,Barèmes!$A$6:$A$28,"Force bas du corps — Saut en longueur (m)",Barèmes!$B$6:$B$28,H324,Barèmes!$C$6:$C$28,IF(H324="6ème","Mixte",G324)),Barèmes!$D$2,IF(O324&gt;=SUMIFS(Barèmes!$I$6:$I$28,Barèmes!$A$6:$A$28,"Force bas du corps — Saut en longueur (m)",Barèmes!$B$6:$B$28,H324,Barèmes!$C$6:$C$28,IF(H324="6ème","Mixte",G324)),Barèmes!$E$2,Barèmes!$F$2))))))</f>
        <v/>
      </c>
      <c r="R324" s="22"/>
      <c r="S324" s="24" t="str">
        <f>IF(OR(R324="",SUMPRODUCT((Barèmes!$A$6:$A$28="Vitesse — 30 m (s)")*(Barèmes!$B$6:$B$28=H324)*(Barèmes!$C$6:$C$28=IF(H324="6ème","Mixte",G324)))=0),"",IF(SUMPRODUCT((Barèmes!$A$6:$A$28="Vitesse — 30 m (s)")*(Barèmes!$B$6:$B$28=H324)*(Barèmes!$C$6:$C$28=IF(H324="6ème","Mixte",G324))*(Barèmes!$J$6:$J$28="+"))&gt;0,IF(R324&lt;=SUMIFS(Barèmes!$D$6:$D$28,Barèmes!$A$6:$A$28,"Vitesse — 30 m (s)",Barèmes!$B$6:$B$28,H324,Barèmes!$C$6:$C$28,IF(H324="6ème","Mixte",G324)),"à besoin",IF(R324&lt;=SUMIFS(Barèmes!$E$6:$E$28,Barèmes!$A$6:$A$28,"Vitesse — 30 m (s)",Barèmes!$B$6:$B$28,H324,Barèmes!$C$6:$C$28,IF(H324="6ème","Mixte",G324)),"fragile","satisfaisant")),IF(R324&gt;=SUMIFS(Barèmes!$D$6:$D$28,Barèmes!$A$6:$A$28,"Vitesse — 30 m (s)",Barèmes!$B$6:$B$28,H324,Barèmes!$C$6:$C$28,IF(H324="6ème","Mixte",G324)),"à besoin",IF(R324&gt;=SUMIFS(Barèmes!$E$6:$E$28,Barèmes!$A$6:$A$28,"Vitesse — 30 m (s)",Barèmes!$B$6:$B$28,H324,Barèmes!$C$6:$C$28,IF(H324="6ème","Mixte",G324)),"fragile","satisfaisant"))))</f>
        <v/>
      </c>
      <c r="T324" s="24" t="str">
        <f>IF(OR(R324="",SUMPRODUCT((Barèmes!$A$6:$A$28="Vitesse — 30 m (s)")*(Barèmes!$B$6:$B$28=H324)*(Barèmes!$C$6:$C$28=IF(H324="6ème","Mixte",G324)))=0),"",IF(SUMPRODUCT((Barèmes!$A$6:$A$28="Vitesse — 30 m (s)")*(Barèmes!$B$6:$B$28=H324)*(Barèmes!$C$6:$C$28=IF(H324="6ème","Mixte",G324))*(Barèmes!$J$6:$J$28="+"))&gt;0,IF(R324&lt;=SUMIFS(Barèmes!$F$6:$F$28,Barèmes!$A$6:$A$28,"Vitesse — 30 m (s)",Barèmes!$B$6:$B$28,H324,Barèmes!$C$6:$C$28,IF(H324="6ème","Mixte",G324)),Barèmes!$B$2,IF(R324&lt;=SUMIFS(Barèmes!$G$6:$G$28,Barèmes!$A$6:$A$28,"Vitesse — 30 m (s)",Barèmes!$B$6:$B$28,H324,Barèmes!$C$6:$C$28,IF(H324="6ème","Mixte",G324)),Barèmes!$C$2,IF(R324&lt;=SUMIFS(Barèmes!$H$6:$H$28,Barèmes!$A$6:$A$28,"Vitesse — 30 m (s)",Barèmes!$B$6:$B$28,H324,Barèmes!$C$6:$C$28,IF(H324="6ème","Mixte",G324)),Barèmes!$D$2,IF(R324&lt;=SUMIFS(Barèmes!$I$6:$I$28,Barèmes!$A$6:$A$28,"Vitesse — 30 m (s)",Barèmes!$B$6:$B$28,H324,Barèmes!$C$6:$C$28,IF(H324="6ème","Mixte",G324)),Barèmes!$E$2,Barèmes!$F$2)))),IF(R324&gt;=SUMIFS(Barèmes!$F$6:$F$28,Barèmes!$A$6:$A$28,"Vitesse — 30 m (s)",Barèmes!$B$6:$B$28,H324,Barèmes!$C$6:$C$28,IF(H324="6ème","Mixte",G324)),Barèmes!$B$2,IF(R324&gt;=SUMIFS(Barèmes!$G$6:$G$28,Barèmes!$A$6:$A$28,"Vitesse — 30 m (s)",Barèmes!$B$6:$B$28,H324,Barèmes!$C$6:$C$28,IF(H324="6ème","Mixte",G324)),Barèmes!$C$2,IF(R324&gt;=SUMIFS(Barèmes!$H$6:$H$28,Barèmes!$A$6:$A$28,"Vitesse — 30 m (s)",Barèmes!$B$6:$B$28,H324,Barèmes!$C$6:$C$28,IF(H324="6ème","Mixte",G324)),Barèmes!$D$2,IF(R324&gt;=SUMIFS(Barèmes!$I$6:$I$28,Barèmes!$A$6:$A$28,"Vitesse — 30 m (s)",Barèmes!$B$6:$B$28,H324,Barèmes!$C$6:$C$28,IF(H324="6ème","Mixte",G324)),Barèmes!$E$2,Barèmes!$F$2))))))</f>
        <v/>
      </c>
      <c r="U324" s="22"/>
      <c r="V324" s="25" t="str">
        <f>IF(OR(U324="",SUMPRODUCT((Barèmes!$A$6:$A$28="Vitesse — 50 m (s)")*(Barèmes!$B$6:$B$28=H324)*(Barèmes!$C$6:$C$28=IF(H324="6ème","Mixte",G324)))=0),"",IF(SUMPRODUCT((Barèmes!$A$6:$A$28="Vitesse — 50 m (s)")*(Barèmes!$B$6:$B$28=H324)*(Barèmes!$C$6:$C$28=IF(H324="6ème","Mixte",G324))*(Barèmes!$J$6:$J$28="+"))&gt;0,IF(U324&lt;=SUMIFS(Barèmes!$D$6:$D$28,Barèmes!$A$6:$A$28,"Vitesse — 50 m (s)",Barèmes!$B$6:$B$28,H324,Barèmes!$C$6:$C$28,IF(H324="6ème","Mixte",G324)),"à besoin",IF(U324&lt;=SUMIFS(Barèmes!$E$6:$E$28,Barèmes!$A$6:$A$28,"Vitesse — 50 m (s)",Barèmes!$B$6:$B$28,H324,Barèmes!$C$6:$C$28,IF(H324="6ème","Mixte",G324)),"fragile","satisfaisant")),IF(U324&gt;=SUMIFS(Barèmes!$D$6:$D$28,Barèmes!$A$6:$A$28,"Vitesse — 50 m (s)",Barèmes!$B$6:$B$28,H324,Barèmes!$C$6:$C$28,IF(H324="6ème","Mixte",G324)),"à besoin",IF(U324&gt;=SUMIFS(Barèmes!$E$6:$E$28,Barèmes!$A$6:$A$28,"Vitesse — 50 m (s)",Barèmes!$B$6:$B$28,H324,Barèmes!$C$6:$C$28,IF(H324="6ème","Mixte",G324)),"fragile","satisfaisant"))))</f>
        <v/>
      </c>
      <c r="W324" s="25" t="str">
        <f>IF(OR(U324="",SUMPRODUCT((Barèmes!$A$6:$A$28="Vitesse — 50 m (s)")*(Barèmes!$B$6:$B$28=H324)*(Barèmes!$C$6:$C$28=IF(H324="6ème","Mixte",G324)))=0),"",IF(SUMPRODUCT((Barèmes!$A$6:$A$28="Vitesse — 50 m (s)")*(Barèmes!$B$6:$B$28=H324)*(Barèmes!$C$6:$C$28=IF(H324="6ème","Mixte",G324))*(Barèmes!$J$6:$J$28="+"))&gt;0,IF(U324&lt;=SUMIFS(Barèmes!$F$6:$F$28,Barèmes!$A$6:$A$28,"Vitesse — 50 m (s)",Barèmes!$B$6:$B$28,H324,Barèmes!$C$6:$C$28,IF(H324="6ème","Mixte",G324)),Barèmes!$B$2,IF(U324&lt;=SUMIFS(Barèmes!$G$6:$G$28,Barèmes!$A$6:$A$28,"Vitesse — 50 m (s)",Barèmes!$B$6:$B$28,H324,Barèmes!$C$6:$C$28,IF(H324="6ème","Mixte",G324)),Barèmes!$C$2,IF(U324&lt;=SUMIFS(Barèmes!$H$6:$H$28,Barèmes!$A$6:$A$28,"Vitesse — 50 m (s)",Barèmes!$B$6:$B$28,H324,Barèmes!$C$6:$C$28,IF(H324="6ème","Mixte",G324)),Barèmes!$D$2,IF(U324&lt;=SUMIFS(Barèmes!$I$6:$I$28,Barèmes!$A$6:$A$28,"Vitesse — 50 m (s)",Barèmes!$B$6:$B$28,H324,Barèmes!$C$6:$C$28,IF(H324="6ème","Mixte",G324)),Barèmes!$E$2,Barèmes!$F$2)))),IF(U324&gt;=SUMIFS(Barèmes!$F$6:$F$28,Barèmes!$A$6:$A$28,"Vitesse — 50 m (s)",Barèmes!$B$6:$B$28,H324,Barèmes!$C$6:$C$28,IF(H324="6ème","Mixte",G324)),Barèmes!$B$2,IF(U324&gt;=SUMIFS(Barèmes!$G$6:$G$28,Barèmes!$A$6:$A$28,"Vitesse — 50 m (s)",Barèmes!$B$6:$B$28,H324,Barèmes!$C$6:$C$28,IF(H324="6ème","Mixte",G324)),Barèmes!$C$2,IF(U324&gt;=SUMIFS(Barèmes!$H$6:$H$28,Barèmes!$A$6:$A$28,"Vitesse — 50 m (s)",Barèmes!$B$6:$B$28,H324,Barèmes!$C$6:$C$28,IF(H324="6ème","Mixte",G324)),Barèmes!$D$2,IF(U324&gt;=SUMIFS(Barèmes!$I$6:$I$28,Barèmes!$A$6:$A$28,"Vitesse — 50 m (s)",Barèmes!$B$6:$B$28,H324,Barèmes!$C$6:$C$28,IF(H324="6ème","Mixte",G324)),Barèmes!$E$2,Barèmes!$F$2))))))</f>
        <v/>
      </c>
      <c r="X324" s="18"/>
      <c r="Y324" s="26" t="str" cm="1">
        <f t="array" ref="Y324">IF(OR(X324="",SUMPRODUCT((Barèmes!$A$6:$A$28="Souplesse (score 1-5)")*(Barèmes!$B$6:$B$28=H324)*(Barèmes!$C$6:$C$28=IF(H324="6ème","Mixte",G324)))=0),"",IF(SUMPRODUCT((Barèmes!$A$6:$A$28="Souplesse (score 1-5)")*(Barèmes!$B$6:$B$28=H324)*(Barèmes!$C$6:$C$28=IF(H324="6ème","Mixte",G324))*(Barèmes!$J$6:$J$28="+"))&gt;0,IF(X324&lt;=SUMIFS(Barèmes!$D$6:$D$28,Barèmes!$A$6:$A$28,"Souplesse (score 1-5)",Barèmes!$B$6:$B$28,H324,Barèmes!$C$6:$C$28,IF(H324="6ème","Mixte",G324)),"à besoin",IF(X324&lt;=SUMIFS(Barèmes!$E$6:$E$28,Barèmes!$A$6:$A$28,"Souplesse (score 1-5)",Barèmes!$B$6:$B$28,H324,Barèmes!$C$6:$C$28,IF(H324="6ème","Mixte",G324)),"fragile","satisfaisant")),IF(X324&gt;=SUMIFS(Barèmes!$D$6:$D$28,Barèmes!$A$6:$A$28,"Souplesse (score 1-5)",Barèmes!$B$6:$B$28,H324,Barèmes!$C$6:$C$28,IF(H324="6ème","Mixte",G324)),"à besoin",IF(X324&gt;=SUMIFS(Barèmes!$E$6:$E$28,Barèmes!$A$6:$A$28,"Souplesse (score 1-5)",Barèmes!$B$6:$B$28,H324,Barèmes!$C$6:$C$28,IF(H324="6ème","Mixte",G324)),"fragile","satisfaisant"))))</f>
        <v/>
      </c>
      <c r="Z324" s="26" t="str" cm="1">
        <f t="array" ref="Z324">IF(OR(X324="",SUMPRODUCT((Barèmes!$A$6:$A$28="Souplesse (score 1-5)")*(Barèmes!$B$6:$B$28=H324)*(Barèmes!$C$6:$C$28=IF(H324="6ème","Mixte",G324)))=0),"",IF(SUMPRODUCT((Barèmes!$A$6:$A$28="Souplesse (score 1-5)")*(Barèmes!$B$6:$B$28=H324)*(Barèmes!$C$6:$C$28=IF(H324="6ème","Mixte",G324))*(Barèmes!$J$6:$J$28="+"))&gt;0,IF(X324&lt;=SUMIFS(Barèmes!$F$6:$F$28,Barèmes!$A$6:$A$28,"Souplesse (score 1-5)",Barèmes!$B$6:$B$28,H324,Barèmes!$C$6:$C$28,IF(H324="6ème","Mixte",G324)),Barèmes!$B$2,IF(X324&lt;=SUMIFS(Barèmes!$G$6:$G$28,Barèmes!$A$6:$A$28,"Souplesse (score 1-5)",Barèmes!$B$6:$B$28,H324,Barèmes!$C$6:$C$28,IF(H324="6ème","Mixte",G324)),Barèmes!$C$2,IF(X324&lt;=SUMIFS(Barèmes!$H$6:$H$28,Barèmes!$A$6:$A$28,"Souplesse (score 1-5)",Barèmes!$B$6:$B$28,H324,Barèmes!$C$6:$C$28,IF(H324="6ème","Mixte",G324)),Barèmes!$D$2,IF(X324&lt;=SUMIFS(Barèmes!$I$6:$I$28,Barèmes!$A$6:$A$28,"Souplesse (score 1-5)",Barèmes!$B$6:$B$28,H324,Barèmes!$C$6:$C$28,IF(H324="6ème","Mixte",G324)),Barèmes!$E$2,Barèmes!$F$2)))),IF(X324&gt;=SUMIFS(Barèmes!$F$6:$F$28,Barèmes!$A$6:$A$28,"Souplesse (score 1-5)",Barèmes!$B$6:$B$28,H324,Barèmes!$C$6:$C$28,IF(H324="6ème","Mixte",G324)),Barèmes!$B$2,IF(X324&gt;=SUMIFS(Barèmes!$G$6:$G$28,Barèmes!$A$6:$A$28,"Souplesse (score 1-5)",Barèmes!$B$6:$B$28,H324,Barèmes!$C$6:$C$28,IF(H324="6ème","Mixte",G324)),Barèmes!$C$2,IF(X324&gt;=SUMIFS(Barèmes!$H$6:$H$28,Barèmes!$A$6:$A$28,"Souplesse (score 1-5)",Barèmes!$B$6:$B$28,H324,Barèmes!$C$6:$C$28,IF(H324="6ème","Mixte",G324)),Barèmes!$D$2,IF(X324&gt;=SUMIFS(Barèmes!$I$6:$I$28,Barèmes!$A$6:$A$28,"Souplesse (score 1-5)",Barèmes!$B$6:$B$28,H324,Barèmes!$C$6:$C$28,IF(H324="6ème","Mixte",G324)),Barèmes!$E$2,Barèmes!$F$2))))))</f>
        <v/>
      </c>
      <c r="AA324" s="22"/>
      <c r="AB324" s="27" t="str">
        <f>IF(OR(AA324="",SUMPRODUCT((Barèmes!$A$6:$A$28="Agilité — T-test 974 (s)")*(Barèmes!$B$6:$B$28=H324)*(Barèmes!$C$6:$C$28=IF(H324="6ème","Mixte",G324)))=0),"",IF(SUMPRODUCT((Barèmes!$A$6:$A$28="Agilité — T-test 974 (s)")*(Barèmes!$B$6:$B$28=H324)*(Barèmes!$C$6:$C$28=IF(H324="6ème","Mixte",G324))*(Barèmes!$J$6:$J$28="+"))&gt;0,IF(AA324&lt;=SUMIFS(Barèmes!$D$6:$D$28,Barèmes!$A$6:$A$28,"Agilité — T-test 974 (s)",Barèmes!$B$6:$B$28,H324,Barèmes!$C$6:$C$28,IF(H324="6ème","Mixte",G324)),"à besoin",IF(AA324&lt;=SUMIFS(Barèmes!$E$6:$E$28,Barèmes!$A$6:$A$28,"Agilité — T-test 974 (s)",Barèmes!$B$6:$B$28,H324,Barèmes!$C$6:$C$28,IF(H324="6ème","Mixte",G324)),"fragile","satisfaisant")),IF(AA324&gt;=SUMIFS(Barèmes!$D$6:$D$28,Barèmes!$A$6:$A$28,"Agilité — T-test 974 (s)",Barèmes!$B$6:$B$28,H324,Barèmes!$C$6:$C$28,IF(H324="6ème","Mixte",G324)),"à besoin",IF(AA324&gt;=SUMIFS(Barèmes!$E$6:$E$28,Barèmes!$A$6:$A$28,"Agilité — T-test 974 (s)",Barèmes!$B$6:$B$28,H324,Barèmes!$C$6:$C$28,IF(H324="6ème","Mixte",G324)),"fragile","satisfaisant"))))</f>
        <v/>
      </c>
      <c r="AC324" s="27" t="str">
        <f>IF(OR(AA324="",SUMPRODUCT((Barèmes!$A$6:$A$28="Agilité — T-test 974 (s)")*(Barèmes!$B$6:$B$28=H324)*(Barèmes!$C$6:$C$28=IF(H324="6ème","Mixte",G324)))=0),"",IF(SUMPRODUCT((Barèmes!$A$6:$A$28="Agilité — T-test 974 (s)")*(Barèmes!$B$6:$B$28=H324)*(Barèmes!$C$6:$C$28=IF(H324="6ème","Mixte",G324))*(Barèmes!$J$6:$J$28="+"))&gt;0,IF(AA324&lt;=SUMIFS(Barèmes!$F$6:$F$28,Barèmes!$A$6:$A$28,"Agilité — T-test 974 (s)",Barèmes!$B$6:$B$28,H324,Barèmes!$C$6:$C$28,IF(H324="6ème","Mixte",G324)),Barèmes!$B$2,IF(AA324&lt;=SUMIFS(Barèmes!$G$6:$G$28,Barèmes!$A$6:$A$28,"Agilité — T-test 974 (s)",Barèmes!$B$6:$B$28,H324,Barèmes!$C$6:$C$28,IF(H324="6ème","Mixte",G324)),Barèmes!$C$2,IF(AA324&lt;=SUMIFS(Barèmes!$H$6:$H$28,Barèmes!$A$6:$A$28,"Agilité — T-test 974 (s)",Barèmes!$B$6:$B$28,H324,Barèmes!$C$6:$C$28,IF(H324="6ème","Mixte",G324)),Barèmes!$D$2,IF(AA324&lt;=SUMIFS(Barèmes!$I$6:$I$28,Barèmes!$A$6:$A$28,"Agilité — T-test 974 (s)",Barèmes!$B$6:$B$28,H324,Barèmes!$C$6:$C$28,IF(H324="6ème","Mixte",G324)),Barèmes!$E$2,Barèmes!$F$2)))),IF(AA324&gt;=SUMIFS(Barèmes!$F$6:$F$28,Barèmes!$A$6:$A$28,"Agilité — T-test 974 (s)",Barèmes!$B$6:$B$28,H324,Barèmes!$C$6:$C$28,IF(H324="6ème","Mixte",G324)),Barèmes!$B$2,IF(AA324&gt;=SUMIFS(Barèmes!$G$6:$G$28,Barèmes!$A$6:$A$28,"Agilité — T-test 974 (s)",Barèmes!$B$6:$B$28,H324,Barèmes!$C$6:$C$28,IF(H324="6ème","Mixte",G324)),Barèmes!$C$2,IF(AA324&gt;=SUMIFS(Barèmes!$H$6:$H$28,Barèmes!$A$6:$A$28,"Agilité — T-test 974 (s)",Barèmes!$B$6:$B$28,H324,Barèmes!$C$6:$C$28,IF(H324="6ème","Mixte",G324)),Barèmes!$D$2,IF(AA324&gt;=SUMIFS(Barèmes!$I$6:$I$28,Barèmes!$A$6:$A$28,"Agilité — T-test 974 (s)",Barèmes!$B$6:$B$28,H324,Barèmes!$C$6:$C$28,IF(H324="6ème","Mixte",G324)),Barèmes!$E$2,Barèmes!$F$2))))))</f>
        <v/>
      </c>
      <c r="AD324" s="28" t="str">
        <f t="shared" si="34"/>
        <v/>
      </c>
      <c r="AE324" s="29" t="str">
        <f t="shared" si="35"/>
        <v/>
      </c>
      <c r="AF324" s="30" t="str">
        <f>IF(OR(AD324="",SUMPRODUCT((Barèmes!$A$6:$A$28="Surcoût d'agilité (s) — technique")*(Barèmes!$B$6:$B$28=H324)*(Barèmes!$C$6:$C$28=IF(H324="6ème","Mixte",G324)))=0),"",IF(SUMPRODUCT((Barèmes!$A$6:$A$28="Surcoût d'agilité (s) — technique")*(Barèmes!$B$6:$B$28=H324)*(Barèmes!$C$6:$C$28=IF(H324="6ème","Mixte",G324))*(Barèmes!$J$6:$J$28="+"))&gt;0,IF(AD324&lt;=SUMIFS(Barèmes!$D$6:$D$28,Barèmes!$A$6:$A$28,"Surcoût d'agilité (s) — technique",Barèmes!$B$6:$B$28,H324,Barèmes!$C$6:$C$28,IF(H324="6ème","Mixte",G324)),"à besoin",IF(AD324&lt;=SUMIFS(Barèmes!$E$6:$E$28,Barèmes!$A$6:$A$28,"Surcoût d'agilité (s) — technique",Barèmes!$B$6:$B$28,H324,Barèmes!$C$6:$C$28,IF(H324="6ème","Mixte",G324)),"fragile","satisfaisant")),IF(AD324&gt;=SUMIFS(Barèmes!$D$6:$D$28,Barèmes!$A$6:$A$28,"Surcoût d'agilité (s) — technique",Barèmes!$B$6:$B$28,H324,Barèmes!$C$6:$C$28,IF(H324="6ème","Mixte",G324)),"à besoin",IF(AD324&gt;=SUMIFS(Barèmes!$E$6:$E$28,Barèmes!$A$6:$A$28,"Surcoût d'agilité (s) — technique",Barèmes!$B$6:$B$28,H324,Barèmes!$C$6:$C$28,IF(H324="6ème","Mixte",G324)),"fragile","satisfaisant"))))</f>
        <v/>
      </c>
      <c r="AG324" s="30" t="str">
        <f>IF(OR(AD324="",SUMPRODUCT((Barèmes!$A$6:$A$28="Surcoût d'agilité (s) — technique")*(Barèmes!$B$6:$B$28=H324)*(Barèmes!$C$6:$C$28=IF(H324="6ème","Mixte",G324)))=0),"",IF(SUMPRODUCT((Barèmes!$A$6:$A$28="Surcoût d'agilité (s) — technique")*(Barèmes!$B$6:$B$28=H324)*(Barèmes!$C$6:$C$28=IF(H324="6ème","Mixte",G324))*(Barèmes!$J$6:$J$28="+"))&gt;0,IF(AD324&lt;=SUMIFS(Barèmes!$F$6:$F$28,Barèmes!$A$6:$A$28,"Surcoût d'agilité (s) — technique",Barèmes!$B$6:$B$28,H324,Barèmes!$C$6:$C$28,IF(H324="6ème","Mixte",G324)),Barèmes!$B$2,IF(AD324&lt;=SUMIFS(Barèmes!$G$6:$G$28,Barèmes!$A$6:$A$28,"Surcoût d'agilité (s) — technique",Barèmes!$B$6:$B$28,H324,Barèmes!$C$6:$C$28,IF(H324="6ème","Mixte",G324)),Barèmes!$C$2,IF(AD324&lt;=SUMIFS(Barèmes!$H$6:$H$28,Barèmes!$A$6:$A$28,"Surcoût d'agilité (s) — technique",Barèmes!$B$6:$B$28,H324,Barèmes!$C$6:$C$28,IF(H324="6ème","Mixte",G324)),Barèmes!$D$2,IF(AD324&lt;=SUMIFS(Barèmes!$I$6:$I$28,Barèmes!$A$6:$A$28,"Surcoût d'agilité (s) — technique",Barèmes!$B$6:$B$28,H324,Barèmes!$C$6:$C$28,IF(H324="6ème","Mixte",G324)),Barèmes!$E$2,Barèmes!$F$2)))),IF(AD324&gt;=SUMIFS(Barèmes!$F$6:$F$28,Barèmes!$A$6:$A$28,"Surcoût d'agilité (s) — technique",Barèmes!$B$6:$B$28,H324,Barèmes!$C$6:$C$28,IF(H324="6ème","Mixte",G324)),Barèmes!$B$2,IF(AD324&gt;=SUMIFS(Barèmes!$G$6:$G$28,Barèmes!$A$6:$A$28,"Surcoût d'agilité (s) — technique",Barèmes!$B$6:$B$28,H324,Barèmes!$C$6:$C$28,IF(H324="6ème","Mixte",G324)),Barèmes!$C$2,IF(AD324&gt;=SUMIFS(Barèmes!$H$6:$H$28,Barèmes!$A$6:$A$28,"Surcoût d'agilité (s) — technique",Barèmes!$B$6:$B$28,H324,Barèmes!$C$6:$C$28,IF(H324="6ème","Mixte",G324)),Barèmes!$D$2,IF(AD324&gt;=SUMIFS(Barèmes!$I$6:$I$28,Barèmes!$A$6:$A$28,"Surcoût d'agilité (s) — technique",Barèmes!$B$6:$B$28,H324,Barèmes!$C$6:$C$28,IF(H324="6ème","Mixte",G324)),Barèmes!$E$2,Barèmes!$F$2))))))</f>
        <v/>
      </c>
      <c r="AH324" s="31" t="str">
        <f>IF((IF(N324="",0,1)+IF(Q324="",0,1)+IF(W324="",0,1)+IF(Z324="",0,1)+IF(AC324="",0,1))=0,"",3*IF(N324=Barèmes!$B$2,1,IF(N324=Barèmes!$C$2,2,IF(N324=Barèmes!$D$2,3,IF(N324=Barèmes!$E$2,4,IF(N324=Barèmes!$F$2,5,0)))))+3*IF(Q324=Barèmes!$B$2,1,IF(Q324=Barèmes!$C$2,2,IF(Q324=Barèmes!$D$2,3,IF(Q324=Barèmes!$E$2,4,IF(Q324=Barèmes!$F$2,5,0)))))+2*IF(W324=Barèmes!$B$2,1,IF(W324=Barèmes!$C$2,2,IF(W324=Barèmes!$D$2,3,IF(W324=Barèmes!$E$2,4,IF(W324=Barèmes!$F$2,5,0)))))+1*IF(Z324=Barèmes!$B$2,1,IF(Z324=Barèmes!$C$2,2,IF(Z324=Barèmes!$D$2,3,IF(Z324=Barèmes!$E$2,4,IF(Z324=Barèmes!$F$2,5,0)))))+1*IF(AC324=Barèmes!$B$2,1,IF(AC324=Barèmes!$C$2,2,IF(AC324=Barèmes!$D$2,3,IF(AC324=Barèmes!$E$2,4,IF(AC324=Barèmes!$F$2,5,0))))))</f>
        <v/>
      </c>
      <c r="AI324" s="31"/>
      <c r="AJ324" s="32" t="str">
        <f>IFERROR(INDEX(Croissance!$B$5:$B$604,MATCH(A324,Croissance!$A$5:$A$604,0)),"")</f>
        <v/>
      </c>
      <c r="AK324" s="32" t="str">
        <f>IFERROR(INDEX(Croissance!$C$5:$C$604,MATCH(A324,Croissance!$A$5:$A$604,0)),"")</f>
        <v/>
      </c>
      <c r="AL324" s="32" t="str">
        <f>IFERROR(INDEX(Croissance!$D$5:$D$604,MATCH(A324,Croissance!$A$5:$A$604,0)),"")</f>
        <v/>
      </c>
      <c r="AM324" s="32" t="str">
        <f>IFERROR(INDEX(Croissance!$E$5:$E$604,MATCH(A324,Croissance!$A$5:$A$604,0)),"")</f>
        <v/>
      </c>
      <c r="AO324" s="33">
        <f t="shared" si="40"/>
        <v>0</v>
      </c>
      <c r="AP324" s="33">
        <f t="shared" si="36"/>
        <v>0</v>
      </c>
      <c r="AQ324" s="33">
        <f>IF(A324="",0,IF(AND(OR('Synthèse classe'!$C$2="Tous",C324='Synthèse classe'!$C$2),OR('Synthèse classe'!$C$3="Toutes",D324='Synthèse classe'!$C$3),OR('Synthèse classe'!$C$4="Toutes",AND('Synthèse classe'!$C$4="Dernière",AP324=1),B324=IFERROR(VALUE('Synthèse classe'!$C$4),0))),1,0))</f>
        <v>0</v>
      </c>
      <c r="AR324" s="34" t="str">
        <f t="shared" si="37"/>
        <v/>
      </c>
    </row>
    <row r="325" spans="1:44" x14ac:dyDescent="0.2">
      <c r="A325" s="17" t="str">
        <f t="shared" ref="A325:A388" si="41">IF(AND(E325&lt;&gt;"",F325&lt;&gt;"",C325&lt;&gt;"",D325&lt;&gt;""),UPPER(LEFT(C325,3))&amp;D325&amp;UPPER(LEFT(E325,3))&amp;UPPER(LEFT(F325,3)),"")</f>
        <v/>
      </c>
      <c r="B325" s="18"/>
      <c r="C325" s="19"/>
      <c r="D325" s="19"/>
      <c r="E325" s="19"/>
      <c r="F325" s="19"/>
      <c r="G325" s="19"/>
      <c r="H325" s="17" t="str">
        <f t="shared" si="38"/>
        <v/>
      </c>
      <c r="I325" s="20"/>
      <c r="J325" s="18"/>
      <c r="K325" s="19"/>
      <c r="L325" s="21" t="str">
        <f t="shared" si="39"/>
        <v/>
      </c>
      <c r="M325" s="21" t="str">
        <f>IF(OR(J325="",SUMPRODUCT((Barèmes!$A$6:$A$28="Endurance — Luc Léger (palier)")*(Barèmes!$B$6:$B$28=H325)*(Barèmes!$C$6:$C$28=IF(H325="6ème","Mixte",G325)))=0),"",IF(SUMPRODUCT((Barèmes!$A$6:$A$28="Endurance — Luc Léger (palier)")*(Barèmes!$B$6:$B$28=H325)*(Barèmes!$C$6:$C$28=IF(H325="6ème","Mixte",G325))*(Barèmes!$J$6:$J$28="+"))&gt;0,IF(J325&lt;=SUMIFS(Barèmes!$D$6:$D$28,Barèmes!$A$6:$A$28,"Endurance — Luc Léger (palier)",Barèmes!$B$6:$B$28,H325,Barèmes!$C$6:$C$28,IF(H325="6ème","Mixte",G325)),"à besoin",IF(J325&lt;=SUMIFS(Barèmes!$E$6:$E$28,Barèmes!$A$6:$A$28,"Endurance — Luc Léger (palier)",Barèmes!$B$6:$B$28,H325,Barèmes!$C$6:$C$28,IF(H325="6ème","Mixte",G325)),"fragile","satisfaisant")),IF(J325&gt;=SUMIFS(Barèmes!$D$6:$D$28,Barèmes!$A$6:$A$28,"Endurance — Luc Léger (palier)",Barèmes!$B$6:$B$28,H325,Barèmes!$C$6:$C$28,IF(H325="6ème","Mixte",G325)),"à besoin",IF(J325&gt;=SUMIFS(Barèmes!$E$6:$E$28,Barèmes!$A$6:$A$28,"Endurance — Luc Léger (palier)",Barèmes!$B$6:$B$28,H325,Barèmes!$C$6:$C$28,IF(H325="6ème","Mixte",G325)),"fragile","satisfaisant"))))</f>
        <v/>
      </c>
      <c r="N325" s="21" t="str">
        <f>IF(OR(J325="",SUMPRODUCT((Barèmes!$A$6:$A$28="Endurance — Luc Léger (palier)")*(Barèmes!$B$6:$B$28=H325)*(Barèmes!$C$6:$C$28=IF(H325="6ème","Mixte",G325)))=0),"",IF(SUMPRODUCT((Barèmes!$A$6:$A$28="Endurance — Luc Léger (palier)")*(Barèmes!$B$6:$B$28=H325)*(Barèmes!$C$6:$C$28=IF(H325="6ème","Mixte",G325))*(Barèmes!$J$6:$J$28="+"))&gt;0,IF(J325&lt;=SUMIFS(Barèmes!$F$6:$F$28,Barèmes!$A$6:$A$28,"Endurance — Luc Léger (palier)",Barèmes!$B$6:$B$28,H325,Barèmes!$C$6:$C$28,IF(H325="6ème","Mixte",G325)),Barèmes!$B$2,IF(J325&lt;=SUMIFS(Barèmes!$G$6:$G$28,Barèmes!$A$6:$A$28,"Endurance — Luc Léger (palier)",Barèmes!$B$6:$B$28,H325,Barèmes!$C$6:$C$28,IF(H325="6ème","Mixte",G325)),Barèmes!$C$2,IF(J325&lt;=SUMIFS(Barèmes!$H$6:$H$28,Barèmes!$A$6:$A$28,"Endurance — Luc Léger (palier)",Barèmes!$B$6:$B$28,H325,Barèmes!$C$6:$C$28,IF(H325="6ème","Mixte",G325)),Barèmes!$D$2,IF(J325&lt;=SUMIFS(Barèmes!$I$6:$I$28,Barèmes!$A$6:$A$28,"Endurance — Luc Léger (palier)",Barèmes!$B$6:$B$28,H325,Barèmes!$C$6:$C$28,IF(H325="6ème","Mixte",G325)),Barèmes!$E$2,Barèmes!$F$2)))),IF(J325&gt;=SUMIFS(Barèmes!$F$6:$F$28,Barèmes!$A$6:$A$28,"Endurance — Luc Léger (palier)",Barèmes!$B$6:$B$28,H325,Barèmes!$C$6:$C$28,IF(H325="6ème","Mixte",G325)),Barèmes!$B$2,IF(J325&gt;=SUMIFS(Barèmes!$G$6:$G$28,Barèmes!$A$6:$A$28,"Endurance — Luc Léger (palier)",Barèmes!$B$6:$B$28,H325,Barèmes!$C$6:$C$28,IF(H325="6ème","Mixte",G325)),Barèmes!$C$2,IF(J325&gt;=SUMIFS(Barèmes!$H$6:$H$28,Barèmes!$A$6:$A$28,"Endurance — Luc Léger (palier)",Barèmes!$B$6:$B$28,H325,Barèmes!$C$6:$C$28,IF(H325="6ème","Mixte",G325)),Barèmes!$D$2,IF(J325&gt;=SUMIFS(Barèmes!$I$6:$I$28,Barèmes!$A$6:$A$28,"Endurance — Luc Léger (palier)",Barèmes!$B$6:$B$28,H325,Barèmes!$C$6:$C$28,IF(H325="6ème","Mixte",G325)),Barèmes!$E$2,Barèmes!$F$2))))))</f>
        <v/>
      </c>
      <c r="O325" s="22"/>
      <c r="P325" s="23" t="str">
        <f>IF(OR(O325="",SUMPRODUCT((Barèmes!$A$6:$A$28="Force bas du corps — Saut en longueur (m)")*(Barèmes!$B$6:$B$28=H325)*(Barèmes!$C$6:$C$28=IF(H325="6ème","Mixte",G325)))=0),"",IF(SUMPRODUCT((Barèmes!$A$6:$A$28="Force bas du corps — Saut en longueur (m)")*(Barèmes!$B$6:$B$28=H325)*(Barèmes!$C$6:$C$28=IF(H325="6ème","Mixte",G325))*(Barèmes!$J$6:$J$28="+"))&gt;0,IF(O325&lt;=SUMIFS(Barèmes!$D$6:$D$28,Barèmes!$A$6:$A$28,"Force bas du corps — Saut en longueur (m)",Barèmes!$B$6:$B$28,H325,Barèmes!$C$6:$C$28,IF(H325="6ème","Mixte",G325)),"à besoin",IF(O325&lt;=SUMIFS(Barèmes!$E$6:$E$28,Barèmes!$A$6:$A$28,"Force bas du corps — Saut en longueur (m)",Barèmes!$B$6:$B$28,H325,Barèmes!$C$6:$C$28,IF(H325="6ème","Mixte",G325)),"fragile","satisfaisant")),IF(O325&gt;=SUMIFS(Barèmes!$D$6:$D$28,Barèmes!$A$6:$A$28,"Force bas du corps — Saut en longueur (m)",Barèmes!$B$6:$B$28,H325,Barèmes!$C$6:$C$28,IF(H325="6ème","Mixte",G325)),"à besoin",IF(O325&gt;=SUMIFS(Barèmes!$E$6:$E$28,Barèmes!$A$6:$A$28,"Force bas du corps — Saut en longueur (m)",Barèmes!$B$6:$B$28,H325,Barèmes!$C$6:$C$28,IF(H325="6ème","Mixte",G325)),"fragile","satisfaisant"))))</f>
        <v/>
      </c>
      <c r="Q325" s="23" t="str">
        <f>IF(OR(O325="",SUMPRODUCT((Barèmes!$A$6:$A$28="Force bas du corps — Saut en longueur (m)")*(Barèmes!$B$6:$B$28=H325)*(Barèmes!$C$6:$C$28=IF(H325="6ème","Mixte",G325)))=0),"",IF(SUMPRODUCT((Barèmes!$A$6:$A$28="Force bas du corps — Saut en longueur (m)")*(Barèmes!$B$6:$B$28=H325)*(Barèmes!$C$6:$C$28=IF(H325="6ème","Mixte",G325))*(Barèmes!$J$6:$J$28="+"))&gt;0,IF(O325&lt;=SUMIFS(Barèmes!$F$6:$F$28,Barèmes!$A$6:$A$28,"Force bas du corps — Saut en longueur (m)",Barèmes!$B$6:$B$28,H325,Barèmes!$C$6:$C$28,IF(H325="6ème","Mixte",G325)),Barèmes!$B$2,IF(O325&lt;=SUMIFS(Barèmes!$G$6:$G$28,Barèmes!$A$6:$A$28,"Force bas du corps — Saut en longueur (m)",Barèmes!$B$6:$B$28,H325,Barèmes!$C$6:$C$28,IF(H325="6ème","Mixte",G325)),Barèmes!$C$2,IF(O325&lt;=SUMIFS(Barèmes!$H$6:$H$28,Barèmes!$A$6:$A$28,"Force bas du corps — Saut en longueur (m)",Barèmes!$B$6:$B$28,H325,Barèmes!$C$6:$C$28,IF(H325="6ème","Mixte",G325)),Barèmes!$D$2,IF(O325&lt;=SUMIFS(Barèmes!$I$6:$I$28,Barèmes!$A$6:$A$28,"Force bas du corps — Saut en longueur (m)",Barèmes!$B$6:$B$28,H325,Barèmes!$C$6:$C$28,IF(H325="6ème","Mixte",G325)),Barèmes!$E$2,Barèmes!$F$2)))),IF(O325&gt;=SUMIFS(Barèmes!$F$6:$F$28,Barèmes!$A$6:$A$28,"Force bas du corps — Saut en longueur (m)",Barèmes!$B$6:$B$28,H325,Barèmes!$C$6:$C$28,IF(H325="6ème","Mixte",G325)),Barèmes!$B$2,IF(O325&gt;=SUMIFS(Barèmes!$G$6:$G$28,Barèmes!$A$6:$A$28,"Force bas du corps — Saut en longueur (m)",Barèmes!$B$6:$B$28,H325,Barèmes!$C$6:$C$28,IF(H325="6ème","Mixte",G325)),Barèmes!$C$2,IF(O325&gt;=SUMIFS(Barèmes!$H$6:$H$28,Barèmes!$A$6:$A$28,"Force bas du corps — Saut en longueur (m)",Barèmes!$B$6:$B$28,H325,Barèmes!$C$6:$C$28,IF(H325="6ème","Mixte",G325)),Barèmes!$D$2,IF(O325&gt;=SUMIFS(Barèmes!$I$6:$I$28,Barèmes!$A$6:$A$28,"Force bas du corps — Saut en longueur (m)",Barèmes!$B$6:$B$28,H325,Barèmes!$C$6:$C$28,IF(H325="6ème","Mixte",G325)),Barèmes!$E$2,Barèmes!$F$2))))))</f>
        <v/>
      </c>
      <c r="R325" s="22"/>
      <c r="S325" s="24" t="str">
        <f>IF(OR(R325="",SUMPRODUCT((Barèmes!$A$6:$A$28="Vitesse — 30 m (s)")*(Barèmes!$B$6:$B$28=H325)*(Barèmes!$C$6:$C$28=IF(H325="6ème","Mixte",G325)))=0),"",IF(SUMPRODUCT((Barèmes!$A$6:$A$28="Vitesse — 30 m (s)")*(Barèmes!$B$6:$B$28=H325)*(Barèmes!$C$6:$C$28=IF(H325="6ème","Mixte",G325))*(Barèmes!$J$6:$J$28="+"))&gt;0,IF(R325&lt;=SUMIFS(Barèmes!$D$6:$D$28,Barèmes!$A$6:$A$28,"Vitesse — 30 m (s)",Barèmes!$B$6:$B$28,H325,Barèmes!$C$6:$C$28,IF(H325="6ème","Mixte",G325)),"à besoin",IF(R325&lt;=SUMIFS(Barèmes!$E$6:$E$28,Barèmes!$A$6:$A$28,"Vitesse — 30 m (s)",Barèmes!$B$6:$B$28,H325,Barèmes!$C$6:$C$28,IF(H325="6ème","Mixte",G325)),"fragile","satisfaisant")),IF(R325&gt;=SUMIFS(Barèmes!$D$6:$D$28,Barèmes!$A$6:$A$28,"Vitesse — 30 m (s)",Barèmes!$B$6:$B$28,H325,Barèmes!$C$6:$C$28,IF(H325="6ème","Mixte",G325)),"à besoin",IF(R325&gt;=SUMIFS(Barèmes!$E$6:$E$28,Barèmes!$A$6:$A$28,"Vitesse — 30 m (s)",Barèmes!$B$6:$B$28,H325,Barèmes!$C$6:$C$28,IF(H325="6ème","Mixte",G325)),"fragile","satisfaisant"))))</f>
        <v/>
      </c>
      <c r="T325" s="24" t="str">
        <f>IF(OR(R325="",SUMPRODUCT((Barèmes!$A$6:$A$28="Vitesse — 30 m (s)")*(Barèmes!$B$6:$B$28=H325)*(Barèmes!$C$6:$C$28=IF(H325="6ème","Mixte",G325)))=0),"",IF(SUMPRODUCT((Barèmes!$A$6:$A$28="Vitesse — 30 m (s)")*(Barèmes!$B$6:$B$28=H325)*(Barèmes!$C$6:$C$28=IF(H325="6ème","Mixte",G325))*(Barèmes!$J$6:$J$28="+"))&gt;0,IF(R325&lt;=SUMIFS(Barèmes!$F$6:$F$28,Barèmes!$A$6:$A$28,"Vitesse — 30 m (s)",Barèmes!$B$6:$B$28,H325,Barèmes!$C$6:$C$28,IF(H325="6ème","Mixte",G325)),Barèmes!$B$2,IF(R325&lt;=SUMIFS(Barèmes!$G$6:$G$28,Barèmes!$A$6:$A$28,"Vitesse — 30 m (s)",Barèmes!$B$6:$B$28,H325,Barèmes!$C$6:$C$28,IF(H325="6ème","Mixte",G325)),Barèmes!$C$2,IF(R325&lt;=SUMIFS(Barèmes!$H$6:$H$28,Barèmes!$A$6:$A$28,"Vitesse — 30 m (s)",Barèmes!$B$6:$B$28,H325,Barèmes!$C$6:$C$28,IF(H325="6ème","Mixte",G325)),Barèmes!$D$2,IF(R325&lt;=SUMIFS(Barèmes!$I$6:$I$28,Barèmes!$A$6:$A$28,"Vitesse — 30 m (s)",Barèmes!$B$6:$B$28,H325,Barèmes!$C$6:$C$28,IF(H325="6ème","Mixte",G325)),Barèmes!$E$2,Barèmes!$F$2)))),IF(R325&gt;=SUMIFS(Barèmes!$F$6:$F$28,Barèmes!$A$6:$A$28,"Vitesse — 30 m (s)",Barèmes!$B$6:$B$28,H325,Barèmes!$C$6:$C$28,IF(H325="6ème","Mixte",G325)),Barèmes!$B$2,IF(R325&gt;=SUMIFS(Barèmes!$G$6:$G$28,Barèmes!$A$6:$A$28,"Vitesse — 30 m (s)",Barèmes!$B$6:$B$28,H325,Barèmes!$C$6:$C$28,IF(H325="6ème","Mixte",G325)),Barèmes!$C$2,IF(R325&gt;=SUMIFS(Barèmes!$H$6:$H$28,Barèmes!$A$6:$A$28,"Vitesse — 30 m (s)",Barèmes!$B$6:$B$28,H325,Barèmes!$C$6:$C$28,IF(H325="6ème","Mixte",G325)),Barèmes!$D$2,IF(R325&gt;=SUMIFS(Barèmes!$I$6:$I$28,Barèmes!$A$6:$A$28,"Vitesse — 30 m (s)",Barèmes!$B$6:$B$28,H325,Barèmes!$C$6:$C$28,IF(H325="6ème","Mixte",G325)),Barèmes!$E$2,Barèmes!$F$2))))))</f>
        <v/>
      </c>
      <c r="U325" s="22"/>
      <c r="V325" s="25" t="str">
        <f>IF(OR(U325="",SUMPRODUCT((Barèmes!$A$6:$A$28="Vitesse — 50 m (s)")*(Barèmes!$B$6:$B$28=H325)*(Barèmes!$C$6:$C$28=IF(H325="6ème","Mixte",G325)))=0),"",IF(SUMPRODUCT((Barèmes!$A$6:$A$28="Vitesse — 50 m (s)")*(Barèmes!$B$6:$B$28=H325)*(Barèmes!$C$6:$C$28=IF(H325="6ème","Mixte",G325))*(Barèmes!$J$6:$J$28="+"))&gt;0,IF(U325&lt;=SUMIFS(Barèmes!$D$6:$D$28,Barèmes!$A$6:$A$28,"Vitesse — 50 m (s)",Barèmes!$B$6:$B$28,H325,Barèmes!$C$6:$C$28,IF(H325="6ème","Mixte",G325)),"à besoin",IF(U325&lt;=SUMIFS(Barèmes!$E$6:$E$28,Barèmes!$A$6:$A$28,"Vitesse — 50 m (s)",Barèmes!$B$6:$B$28,H325,Barèmes!$C$6:$C$28,IF(H325="6ème","Mixte",G325)),"fragile","satisfaisant")),IF(U325&gt;=SUMIFS(Barèmes!$D$6:$D$28,Barèmes!$A$6:$A$28,"Vitesse — 50 m (s)",Barèmes!$B$6:$B$28,H325,Barèmes!$C$6:$C$28,IF(H325="6ème","Mixte",G325)),"à besoin",IF(U325&gt;=SUMIFS(Barèmes!$E$6:$E$28,Barèmes!$A$6:$A$28,"Vitesse — 50 m (s)",Barèmes!$B$6:$B$28,H325,Barèmes!$C$6:$C$28,IF(H325="6ème","Mixte",G325)),"fragile","satisfaisant"))))</f>
        <v/>
      </c>
      <c r="W325" s="25" t="str">
        <f>IF(OR(U325="",SUMPRODUCT((Barèmes!$A$6:$A$28="Vitesse — 50 m (s)")*(Barèmes!$B$6:$B$28=H325)*(Barèmes!$C$6:$C$28=IF(H325="6ème","Mixte",G325)))=0),"",IF(SUMPRODUCT((Barèmes!$A$6:$A$28="Vitesse — 50 m (s)")*(Barèmes!$B$6:$B$28=H325)*(Barèmes!$C$6:$C$28=IF(H325="6ème","Mixte",G325))*(Barèmes!$J$6:$J$28="+"))&gt;0,IF(U325&lt;=SUMIFS(Barèmes!$F$6:$F$28,Barèmes!$A$6:$A$28,"Vitesse — 50 m (s)",Barèmes!$B$6:$B$28,H325,Barèmes!$C$6:$C$28,IF(H325="6ème","Mixte",G325)),Barèmes!$B$2,IF(U325&lt;=SUMIFS(Barèmes!$G$6:$G$28,Barèmes!$A$6:$A$28,"Vitesse — 50 m (s)",Barèmes!$B$6:$B$28,H325,Barèmes!$C$6:$C$28,IF(H325="6ème","Mixte",G325)),Barèmes!$C$2,IF(U325&lt;=SUMIFS(Barèmes!$H$6:$H$28,Barèmes!$A$6:$A$28,"Vitesse — 50 m (s)",Barèmes!$B$6:$B$28,H325,Barèmes!$C$6:$C$28,IF(H325="6ème","Mixte",G325)),Barèmes!$D$2,IF(U325&lt;=SUMIFS(Barèmes!$I$6:$I$28,Barèmes!$A$6:$A$28,"Vitesse — 50 m (s)",Barèmes!$B$6:$B$28,H325,Barèmes!$C$6:$C$28,IF(H325="6ème","Mixte",G325)),Barèmes!$E$2,Barèmes!$F$2)))),IF(U325&gt;=SUMIFS(Barèmes!$F$6:$F$28,Barèmes!$A$6:$A$28,"Vitesse — 50 m (s)",Barèmes!$B$6:$B$28,H325,Barèmes!$C$6:$C$28,IF(H325="6ème","Mixte",G325)),Barèmes!$B$2,IF(U325&gt;=SUMIFS(Barèmes!$G$6:$G$28,Barèmes!$A$6:$A$28,"Vitesse — 50 m (s)",Barèmes!$B$6:$B$28,H325,Barèmes!$C$6:$C$28,IF(H325="6ème","Mixte",G325)),Barèmes!$C$2,IF(U325&gt;=SUMIFS(Barèmes!$H$6:$H$28,Barèmes!$A$6:$A$28,"Vitesse — 50 m (s)",Barèmes!$B$6:$B$28,H325,Barèmes!$C$6:$C$28,IF(H325="6ème","Mixte",G325)),Barèmes!$D$2,IF(U325&gt;=SUMIFS(Barèmes!$I$6:$I$28,Barèmes!$A$6:$A$28,"Vitesse — 50 m (s)",Barèmes!$B$6:$B$28,H325,Barèmes!$C$6:$C$28,IF(H325="6ème","Mixte",G325)),Barèmes!$E$2,Barèmes!$F$2))))))</f>
        <v/>
      </c>
      <c r="X325" s="18"/>
      <c r="Y325" s="26" t="str" cm="1">
        <f t="array" ref="Y325">IF(OR(X325="",SUMPRODUCT((Barèmes!$A$6:$A$28="Souplesse (score 1-5)")*(Barèmes!$B$6:$B$28=H325)*(Barèmes!$C$6:$C$28=IF(H325="6ème","Mixte",G325)))=0),"",IF(SUMPRODUCT((Barèmes!$A$6:$A$28="Souplesse (score 1-5)")*(Barèmes!$B$6:$B$28=H325)*(Barèmes!$C$6:$C$28=IF(H325="6ème","Mixte",G325))*(Barèmes!$J$6:$J$28="+"))&gt;0,IF(X325&lt;=SUMIFS(Barèmes!$D$6:$D$28,Barèmes!$A$6:$A$28,"Souplesse (score 1-5)",Barèmes!$B$6:$B$28,H325,Barèmes!$C$6:$C$28,IF(H325="6ème","Mixte",G325)),"à besoin",IF(X325&lt;=SUMIFS(Barèmes!$E$6:$E$28,Barèmes!$A$6:$A$28,"Souplesse (score 1-5)",Barèmes!$B$6:$B$28,H325,Barèmes!$C$6:$C$28,IF(H325="6ème","Mixte",G325)),"fragile","satisfaisant")),IF(X325&gt;=SUMIFS(Barèmes!$D$6:$D$28,Barèmes!$A$6:$A$28,"Souplesse (score 1-5)",Barèmes!$B$6:$B$28,H325,Barèmes!$C$6:$C$28,IF(H325="6ème","Mixte",G325)),"à besoin",IF(X325&gt;=SUMIFS(Barèmes!$E$6:$E$28,Barèmes!$A$6:$A$28,"Souplesse (score 1-5)",Barèmes!$B$6:$B$28,H325,Barèmes!$C$6:$C$28,IF(H325="6ème","Mixte",G325)),"fragile","satisfaisant"))))</f>
        <v/>
      </c>
      <c r="Z325" s="26" t="str" cm="1">
        <f t="array" ref="Z325">IF(OR(X325="",SUMPRODUCT((Barèmes!$A$6:$A$28="Souplesse (score 1-5)")*(Barèmes!$B$6:$B$28=H325)*(Barèmes!$C$6:$C$28=IF(H325="6ème","Mixte",G325)))=0),"",IF(SUMPRODUCT((Barèmes!$A$6:$A$28="Souplesse (score 1-5)")*(Barèmes!$B$6:$B$28=H325)*(Barèmes!$C$6:$C$28=IF(H325="6ème","Mixte",G325))*(Barèmes!$J$6:$J$28="+"))&gt;0,IF(X325&lt;=SUMIFS(Barèmes!$F$6:$F$28,Barèmes!$A$6:$A$28,"Souplesse (score 1-5)",Barèmes!$B$6:$B$28,H325,Barèmes!$C$6:$C$28,IF(H325="6ème","Mixte",G325)),Barèmes!$B$2,IF(X325&lt;=SUMIFS(Barèmes!$G$6:$G$28,Barèmes!$A$6:$A$28,"Souplesse (score 1-5)",Barèmes!$B$6:$B$28,H325,Barèmes!$C$6:$C$28,IF(H325="6ème","Mixte",G325)),Barèmes!$C$2,IF(X325&lt;=SUMIFS(Barèmes!$H$6:$H$28,Barèmes!$A$6:$A$28,"Souplesse (score 1-5)",Barèmes!$B$6:$B$28,H325,Barèmes!$C$6:$C$28,IF(H325="6ème","Mixte",G325)),Barèmes!$D$2,IF(X325&lt;=SUMIFS(Barèmes!$I$6:$I$28,Barèmes!$A$6:$A$28,"Souplesse (score 1-5)",Barèmes!$B$6:$B$28,H325,Barèmes!$C$6:$C$28,IF(H325="6ème","Mixte",G325)),Barèmes!$E$2,Barèmes!$F$2)))),IF(X325&gt;=SUMIFS(Barèmes!$F$6:$F$28,Barèmes!$A$6:$A$28,"Souplesse (score 1-5)",Barèmes!$B$6:$B$28,H325,Barèmes!$C$6:$C$28,IF(H325="6ème","Mixte",G325)),Barèmes!$B$2,IF(X325&gt;=SUMIFS(Barèmes!$G$6:$G$28,Barèmes!$A$6:$A$28,"Souplesse (score 1-5)",Barèmes!$B$6:$B$28,H325,Barèmes!$C$6:$C$28,IF(H325="6ème","Mixte",G325)),Barèmes!$C$2,IF(X325&gt;=SUMIFS(Barèmes!$H$6:$H$28,Barèmes!$A$6:$A$28,"Souplesse (score 1-5)",Barèmes!$B$6:$B$28,H325,Barèmes!$C$6:$C$28,IF(H325="6ème","Mixte",G325)),Barèmes!$D$2,IF(X325&gt;=SUMIFS(Barèmes!$I$6:$I$28,Barèmes!$A$6:$A$28,"Souplesse (score 1-5)",Barèmes!$B$6:$B$28,H325,Barèmes!$C$6:$C$28,IF(H325="6ème","Mixte",G325)),Barèmes!$E$2,Barèmes!$F$2))))))</f>
        <v/>
      </c>
      <c r="AA325" s="22"/>
      <c r="AB325" s="27" t="str">
        <f>IF(OR(AA325="",SUMPRODUCT((Barèmes!$A$6:$A$28="Agilité — T-test 974 (s)")*(Barèmes!$B$6:$B$28=H325)*(Barèmes!$C$6:$C$28=IF(H325="6ème","Mixte",G325)))=0),"",IF(SUMPRODUCT((Barèmes!$A$6:$A$28="Agilité — T-test 974 (s)")*(Barèmes!$B$6:$B$28=H325)*(Barèmes!$C$6:$C$28=IF(H325="6ème","Mixte",G325))*(Barèmes!$J$6:$J$28="+"))&gt;0,IF(AA325&lt;=SUMIFS(Barèmes!$D$6:$D$28,Barèmes!$A$6:$A$28,"Agilité — T-test 974 (s)",Barèmes!$B$6:$B$28,H325,Barèmes!$C$6:$C$28,IF(H325="6ème","Mixte",G325)),"à besoin",IF(AA325&lt;=SUMIFS(Barèmes!$E$6:$E$28,Barèmes!$A$6:$A$28,"Agilité — T-test 974 (s)",Barèmes!$B$6:$B$28,H325,Barèmes!$C$6:$C$28,IF(H325="6ème","Mixte",G325)),"fragile","satisfaisant")),IF(AA325&gt;=SUMIFS(Barèmes!$D$6:$D$28,Barèmes!$A$6:$A$28,"Agilité — T-test 974 (s)",Barèmes!$B$6:$B$28,H325,Barèmes!$C$6:$C$28,IF(H325="6ème","Mixte",G325)),"à besoin",IF(AA325&gt;=SUMIFS(Barèmes!$E$6:$E$28,Barèmes!$A$6:$A$28,"Agilité — T-test 974 (s)",Barèmes!$B$6:$B$28,H325,Barèmes!$C$6:$C$28,IF(H325="6ème","Mixte",G325)),"fragile","satisfaisant"))))</f>
        <v/>
      </c>
      <c r="AC325" s="27" t="str">
        <f>IF(OR(AA325="",SUMPRODUCT((Barèmes!$A$6:$A$28="Agilité — T-test 974 (s)")*(Barèmes!$B$6:$B$28=H325)*(Barèmes!$C$6:$C$28=IF(H325="6ème","Mixte",G325)))=0),"",IF(SUMPRODUCT((Barèmes!$A$6:$A$28="Agilité — T-test 974 (s)")*(Barèmes!$B$6:$B$28=H325)*(Barèmes!$C$6:$C$28=IF(H325="6ème","Mixte",G325))*(Barèmes!$J$6:$J$28="+"))&gt;0,IF(AA325&lt;=SUMIFS(Barèmes!$F$6:$F$28,Barèmes!$A$6:$A$28,"Agilité — T-test 974 (s)",Barèmes!$B$6:$B$28,H325,Barèmes!$C$6:$C$28,IF(H325="6ème","Mixte",G325)),Barèmes!$B$2,IF(AA325&lt;=SUMIFS(Barèmes!$G$6:$G$28,Barèmes!$A$6:$A$28,"Agilité — T-test 974 (s)",Barèmes!$B$6:$B$28,H325,Barèmes!$C$6:$C$28,IF(H325="6ème","Mixte",G325)),Barèmes!$C$2,IF(AA325&lt;=SUMIFS(Barèmes!$H$6:$H$28,Barèmes!$A$6:$A$28,"Agilité — T-test 974 (s)",Barèmes!$B$6:$B$28,H325,Barèmes!$C$6:$C$28,IF(H325="6ème","Mixte",G325)),Barèmes!$D$2,IF(AA325&lt;=SUMIFS(Barèmes!$I$6:$I$28,Barèmes!$A$6:$A$28,"Agilité — T-test 974 (s)",Barèmes!$B$6:$B$28,H325,Barèmes!$C$6:$C$28,IF(H325="6ème","Mixte",G325)),Barèmes!$E$2,Barèmes!$F$2)))),IF(AA325&gt;=SUMIFS(Barèmes!$F$6:$F$28,Barèmes!$A$6:$A$28,"Agilité — T-test 974 (s)",Barèmes!$B$6:$B$28,H325,Barèmes!$C$6:$C$28,IF(H325="6ème","Mixte",G325)),Barèmes!$B$2,IF(AA325&gt;=SUMIFS(Barèmes!$G$6:$G$28,Barèmes!$A$6:$A$28,"Agilité — T-test 974 (s)",Barèmes!$B$6:$B$28,H325,Barèmes!$C$6:$C$28,IF(H325="6ème","Mixte",G325)),Barèmes!$C$2,IF(AA325&gt;=SUMIFS(Barèmes!$H$6:$H$28,Barèmes!$A$6:$A$28,"Agilité — T-test 974 (s)",Barèmes!$B$6:$B$28,H325,Barèmes!$C$6:$C$28,IF(H325="6ème","Mixte",G325)),Barèmes!$D$2,IF(AA325&gt;=SUMIFS(Barèmes!$I$6:$I$28,Barèmes!$A$6:$A$28,"Agilité — T-test 974 (s)",Barèmes!$B$6:$B$28,H325,Barèmes!$C$6:$C$28,IF(H325="6ème","Mixte",G325)),Barèmes!$E$2,Barèmes!$F$2))))))</f>
        <v/>
      </c>
      <c r="AD325" s="28" t="str">
        <f t="shared" ref="AD325:AD388" si="42">IF(OR(AA325="",R325=""),"",AA325-R325)</f>
        <v/>
      </c>
      <c r="AE325" s="29" t="str">
        <f t="shared" ref="AE325:AE388" si="43">IF(OR(AA325="",R325="",R325=0),"",AA325/R325*100)</f>
        <v/>
      </c>
      <c r="AF325" s="30" t="str">
        <f>IF(OR(AD325="",SUMPRODUCT((Barèmes!$A$6:$A$28="Surcoût d'agilité (s) — technique")*(Barèmes!$B$6:$B$28=H325)*(Barèmes!$C$6:$C$28=IF(H325="6ème","Mixte",G325)))=0),"",IF(SUMPRODUCT((Barèmes!$A$6:$A$28="Surcoût d'agilité (s) — technique")*(Barèmes!$B$6:$B$28=H325)*(Barèmes!$C$6:$C$28=IF(H325="6ème","Mixte",G325))*(Barèmes!$J$6:$J$28="+"))&gt;0,IF(AD325&lt;=SUMIFS(Barèmes!$D$6:$D$28,Barèmes!$A$6:$A$28,"Surcoût d'agilité (s) — technique",Barèmes!$B$6:$B$28,H325,Barèmes!$C$6:$C$28,IF(H325="6ème","Mixte",G325)),"à besoin",IF(AD325&lt;=SUMIFS(Barèmes!$E$6:$E$28,Barèmes!$A$6:$A$28,"Surcoût d'agilité (s) — technique",Barèmes!$B$6:$B$28,H325,Barèmes!$C$6:$C$28,IF(H325="6ème","Mixte",G325)),"fragile","satisfaisant")),IF(AD325&gt;=SUMIFS(Barèmes!$D$6:$D$28,Barèmes!$A$6:$A$28,"Surcoût d'agilité (s) — technique",Barèmes!$B$6:$B$28,H325,Barèmes!$C$6:$C$28,IF(H325="6ème","Mixte",G325)),"à besoin",IF(AD325&gt;=SUMIFS(Barèmes!$E$6:$E$28,Barèmes!$A$6:$A$28,"Surcoût d'agilité (s) — technique",Barèmes!$B$6:$B$28,H325,Barèmes!$C$6:$C$28,IF(H325="6ème","Mixte",G325)),"fragile","satisfaisant"))))</f>
        <v/>
      </c>
      <c r="AG325" s="30" t="str">
        <f>IF(OR(AD325="",SUMPRODUCT((Barèmes!$A$6:$A$28="Surcoût d'agilité (s) — technique")*(Barèmes!$B$6:$B$28=H325)*(Barèmes!$C$6:$C$28=IF(H325="6ème","Mixte",G325)))=0),"",IF(SUMPRODUCT((Barèmes!$A$6:$A$28="Surcoût d'agilité (s) — technique")*(Barèmes!$B$6:$B$28=H325)*(Barèmes!$C$6:$C$28=IF(H325="6ème","Mixte",G325))*(Barèmes!$J$6:$J$28="+"))&gt;0,IF(AD325&lt;=SUMIFS(Barèmes!$F$6:$F$28,Barèmes!$A$6:$A$28,"Surcoût d'agilité (s) — technique",Barèmes!$B$6:$B$28,H325,Barèmes!$C$6:$C$28,IF(H325="6ème","Mixte",G325)),Barèmes!$B$2,IF(AD325&lt;=SUMIFS(Barèmes!$G$6:$G$28,Barèmes!$A$6:$A$28,"Surcoût d'agilité (s) — technique",Barèmes!$B$6:$B$28,H325,Barèmes!$C$6:$C$28,IF(H325="6ème","Mixte",G325)),Barèmes!$C$2,IF(AD325&lt;=SUMIFS(Barèmes!$H$6:$H$28,Barèmes!$A$6:$A$28,"Surcoût d'agilité (s) — technique",Barèmes!$B$6:$B$28,H325,Barèmes!$C$6:$C$28,IF(H325="6ème","Mixte",G325)),Barèmes!$D$2,IF(AD325&lt;=SUMIFS(Barèmes!$I$6:$I$28,Barèmes!$A$6:$A$28,"Surcoût d'agilité (s) — technique",Barèmes!$B$6:$B$28,H325,Barèmes!$C$6:$C$28,IF(H325="6ème","Mixte",G325)),Barèmes!$E$2,Barèmes!$F$2)))),IF(AD325&gt;=SUMIFS(Barèmes!$F$6:$F$28,Barèmes!$A$6:$A$28,"Surcoût d'agilité (s) — technique",Barèmes!$B$6:$B$28,H325,Barèmes!$C$6:$C$28,IF(H325="6ème","Mixte",G325)),Barèmes!$B$2,IF(AD325&gt;=SUMIFS(Barèmes!$G$6:$G$28,Barèmes!$A$6:$A$28,"Surcoût d'agilité (s) — technique",Barèmes!$B$6:$B$28,H325,Barèmes!$C$6:$C$28,IF(H325="6ème","Mixte",G325)),Barèmes!$C$2,IF(AD325&gt;=SUMIFS(Barèmes!$H$6:$H$28,Barèmes!$A$6:$A$28,"Surcoût d'agilité (s) — technique",Barèmes!$B$6:$B$28,H325,Barèmes!$C$6:$C$28,IF(H325="6ème","Mixte",G325)),Barèmes!$D$2,IF(AD325&gt;=SUMIFS(Barèmes!$I$6:$I$28,Barèmes!$A$6:$A$28,"Surcoût d'agilité (s) — technique",Barèmes!$B$6:$B$28,H325,Barèmes!$C$6:$C$28,IF(H325="6ème","Mixte",G325)),Barèmes!$E$2,Barèmes!$F$2))))))</f>
        <v/>
      </c>
      <c r="AH325" s="31" t="str">
        <f>IF((IF(N325="",0,1)+IF(Q325="",0,1)+IF(W325="",0,1)+IF(Z325="",0,1)+IF(AC325="",0,1))=0,"",3*IF(N325=Barèmes!$B$2,1,IF(N325=Barèmes!$C$2,2,IF(N325=Barèmes!$D$2,3,IF(N325=Barèmes!$E$2,4,IF(N325=Barèmes!$F$2,5,0)))))+3*IF(Q325=Barèmes!$B$2,1,IF(Q325=Barèmes!$C$2,2,IF(Q325=Barèmes!$D$2,3,IF(Q325=Barèmes!$E$2,4,IF(Q325=Barèmes!$F$2,5,0)))))+2*IF(W325=Barèmes!$B$2,1,IF(W325=Barèmes!$C$2,2,IF(W325=Barèmes!$D$2,3,IF(W325=Barèmes!$E$2,4,IF(W325=Barèmes!$F$2,5,0)))))+1*IF(Z325=Barèmes!$B$2,1,IF(Z325=Barèmes!$C$2,2,IF(Z325=Barèmes!$D$2,3,IF(Z325=Barèmes!$E$2,4,IF(Z325=Barèmes!$F$2,5,0)))))+1*IF(AC325=Barèmes!$B$2,1,IF(AC325=Barèmes!$C$2,2,IF(AC325=Barèmes!$D$2,3,IF(AC325=Barèmes!$E$2,4,IF(AC325=Barèmes!$F$2,5,0))))))</f>
        <v/>
      </c>
      <c r="AI325" s="31"/>
      <c r="AJ325" s="32" t="str">
        <f>IFERROR(INDEX(Croissance!$B$5:$B$604,MATCH(A325,Croissance!$A$5:$A$604,0)),"")</f>
        <v/>
      </c>
      <c r="AK325" s="32" t="str">
        <f>IFERROR(INDEX(Croissance!$C$5:$C$604,MATCH(A325,Croissance!$A$5:$A$604,0)),"")</f>
        <v/>
      </c>
      <c r="AL325" s="32" t="str">
        <f>IFERROR(INDEX(Croissance!$D$5:$D$604,MATCH(A325,Croissance!$A$5:$A$604,0)),"")</f>
        <v/>
      </c>
      <c r="AM325" s="32" t="str">
        <f>IFERROR(INDEX(Croissance!$E$5:$E$604,MATCH(A325,Croissance!$A$5:$A$604,0)),"")</f>
        <v/>
      </c>
      <c r="AO325" s="33">
        <f t="shared" si="40"/>
        <v>0</v>
      </c>
      <c r="AP325" s="33">
        <f t="shared" ref="AP325:AP388" si="44">IF(OR(A325="",B325=""),0,IF(SUMPRODUCT(($A$5:$A$604=A325)*($B$5:$B$604&gt;B325))=0,1,0))</f>
        <v>0</v>
      </c>
      <c r="AQ325" s="33">
        <f>IF(A325="",0,IF(AND(OR('Synthèse classe'!$C$2="Tous",C325='Synthèse classe'!$C$2),OR('Synthèse classe'!$C$3="Toutes",D325='Synthèse classe'!$C$3),OR('Synthèse classe'!$C$4="Toutes",AND('Synthèse classe'!$C$4="Dernière",AP325=1),B325=IFERROR(VALUE('Synthèse classe'!$C$4),0))),1,0))</f>
        <v>0</v>
      </c>
      <c r="AR325" s="34" t="str">
        <f t="shared" ref="AR325:AR388" si="45">IF(OR(A325="",B325=""),"",A325&amp;"|"&amp;B325)</f>
        <v/>
      </c>
    </row>
    <row r="326" spans="1:44" x14ac:dyDescent="0.2">
      <c r="A326" s="17" t="str">
        <f t="shared" si="41"/>
        <v/>
      </c>
      <c r="B326" s="18"/>
      <c r="C326" s="19"/>
      <c r="D326" s="19"/>
      <c r="E326" s="19"/>
      <c r="F326" s="19"/>
      <c r="G326" s="19"/>
      <c r="H326" s="17" t="str">
        <f t="shared" ref="H326:H389" si="46">IF(D326="","",IF(LEFT(D326,1)="6","6ème",IF(LEFT(D326,1)="2","2nde","Classe non reconnue")))</f>
        <v/>
      </c>
      <c r="I326" s="20"/>
      <c r="J326" s="18"/>
      <c r="K326" s="19"/>
      <c r="L326" s="21" t="str">
        <f t="shared" ref="L326:L389" si="47">IF(K326="","",IF(K326="A","fiable","⚠ à relativiser"))</f>
        <v/>
      </c>
      <c r="M326" s="21" t="str">
        <f>IF(OR(J326="",SUMPRODUCT((Barèmes!$A$6:$A$28="Endurance — Luc Léger (palier)")*(Barèmes!$B$6:$B$28=H326)*(Barèmes!$C$6:$C$28=IF(H326="6ème","Mixte",G326)))=0),"",IF(SUMPRODUCT((Barèmes!$A$6:$A$28="Endurance — Luc Léger (palier)")*(Barèmes!$B$6:$B$28=H326)*(Barèmes!$C$6:$C$28=IF(H326="6ème","Mixte",G326))*(Barèmes!$J$6:$J$28="+"))&gt;0,IF(J326&lt;=SUMIFS(Barèmes!$D$6:$D$28,Barèmes!$A$6:$A$28,"Endurance — Luc Léger (palier)",Barèmes!$B$6:$B$28,H326,Barèmes!$C$6:$C$28,IF(H326="6ème","Mixte",G326)),"à besoin",IF(J326&lt;=SUMIFS(Barèmes!$E$6:$E$28,Barèmes!$A$6:$A$28,"Endurance — Luc Léger (palier)",Barèmes!$B$6:$B$28,H326,Barèmes!$C$6:$C$28,IF(H326="6ème","Mixte",G326)),"fragile","satisfaisant")),IF(J326&gt;=SUMIFS(Barèmes!$D$6:$D$28,Barèmes!$A$6:$A$28,"Endurance — Luc Léger (palier)",Barèmes!$B$6:$B$28,H326,Barèmes!$C$6:$C$28,IF(H326="6ème","Mixte",G326)),"à besoin",IF(J326&gt;=SUMIFS(Barèmes!$E$6:$E$28,Barèmes!$A$6:$A$28,"Endurance — Luc Léger (palier)",Barèmes!$B$6:$B$28,H326,Barèmes!$C$6:$C$28,IF(H326="6ème","Mixte",G326)),"fragile","satisfaisant"))))</f>
        <v/>
      </c>
      <c r="N326" s="21" t="str">
        <f>IF(OR(J326="",SUMPRODUCT((Barèmes!$A$6:$A$28="Endurance — Luc Léger (palier)")*(Barèmes!$B$6:$B$28=H326)*(Barèmes!$C$6:$C$28=IF(H326="6ème","Mixte",G326)))=0),"",IF(SUMPRODUCT((Barèmes!$A$6:$A$28="Endurance — Luc Léger (palier)")*(Barèmes!$B$6:$B$28=H326)*(Barèmes!$C$6:$C$28=IF(H326="6ème","Mixte",G326))*(Barèmes!$J$6:$J$28="+"))&gt;0,IF(J326&lt;=SUMIFS(Barèmes!$F$6:$F$28,Barèmes!$A$6:$A$28,"Endurance — Luc Léger (palier)",Barèmes!$B$6:$B$28,H326,Barèmes!$C$6:$C$28,IF(H326="6ème","Mixte",G326)),Barèmes!$B$2,IF(J326&lt;=SUMIFS(Barèmes!$G$6:$G$28,Barèmes!$A$6:$A$28,"Endurance — Luc Léger (palier)",Barèmes!$B$6:$B$28,H326,Barèmes!$C$6:$C$28,IF(H326="6ème","Mixte",G326)),Barèmes!$C$2,IF(J326&lt;=SUMIFS(Barèmes!$H$6:$H$28,Barèmes!$A$6:$A$28,"Endurance — Luc Léger (palier)",Barèmes!$B$6:$B$28,H326,Barèmes!$C$6:$C$28,IF(H326="6ème","Mixte",G326)),Barèmes!$D$2,IF(J326&lt;=SUMIFS(Barèmes!$I$6:$I$28,Barèmes!$A$6:$A$28,"Endurance — Luc Léger (palier)",Barèmes!$B$6:$B$28,H326,Barèmes!$C$6:$C$28,IF(H326="6ème","Mixte",G326)),Barèmes!$E$2,Barèmes!$F$2)))),IF(J326&gt;=SUMIFS(Barèmes!$F$6:$F$28,Barèmes!$A$6:$A$28,"Endurance — Luc Léger (palier)",Barèmes!$B$6:$B$28,H326,Barèmes!$C$6:$C$28,IF(H326="6ème","Mixte",G326)),Barèmes!$B$2,IF(J326&gt;=SUMIFS(Barèmes!$G$6:$G$28,Barèmes!$A$6:$A$28,"Endurance — Luc Léger (palier)",Barèmes!$B$6:$B$28,H326,Barèmes!$C$6:$C$28,IF(H326="6ème","Mixte",G326)),Barèmes!$C$2,IF(J326&gt;=SUMIFS(Barèmes!$H$6:$H$28,Barèmes!$A$6:$A$28,"Endurance — Luc Léger (palier)",Barèmes!$B$6:$B$28,H326,Barèmes!$C$6:$C$28,IF(H326="6ème","Mixte",G326)),Barèmes!$D$2,IF(J326&gt;=SUMIFS(Barèmes!$I$6:$I$28,Barèmes!$A$6:$A$28,"Endurance — Luc Léger (palier)",Barèmes!$B$6:$B$28,H326,Barèmes!$C$6:$C$28,IF(H326="6ème","Mixte",G326)),Barèmes!$E$2,Barèmes!$F$2))))))</f>
        <v/>
      </c>
      <c r="O326" s="22"/>
      <c r="P326" s="23" t="str">
        <f>IF(OR(O326="",SUMPRODUCT((Barèmes!$A$6:$A$28="Force bas du corps — Saut en longueur (m)")*(Barèmes!$B$6:$B$28=H326)*(Barèmes!$C$6:$C$28=IF(H326="6ème","Mixte",G326)))=0),"",IF(SUMPRODUCT((Barèmes!$A$6:$A$28="Force bas du corps — Saut en longueur (m)")*(Barèmes!$B$6:$B$28=H326)*(Barèmes!$C$6:$C$28=IF(H326="6ème","Mixte",G326))*(Barèmes!$J$6:$J$28="+"))&gt;0,IF(O326&lt;=SUMIFS(Barèmes!$D$6:$D$28,Barèmes!$A$6:$A$28,"Force bas du corps — Saut en longueur (m)",Barèmes!$B$6:$B$28,H326,Barèmes!$C$6:$C$28,IF(H326="6ème","Mixte",G326)),"à besoin",IF(O326&lt;=SUMIFS(Barèmes!$E$6:$E$28,Barèmes!$A$6:$A$28,"Force bas du corps — Saut en longueur (m)",Barèmes!$B$6:$B$28,H326,Barèmes!$C$6:$C$28,IF(H326="6ème","Mixte",G326)),"fragile","satisfaisant")),IF(O326&gt;=SUMIFS(Barèmes!$D$6:$D$28,Barèmes!$A$6:$A$28,"Force bas du corps — Saut en longueur (m)",Barèmes!$B$6:$B$28,H326,Barèmes!$C$6:$C$28,IF(H326="6ème","Mixte",G326)),"à besoin",IF(O326&gt;=SUMIFS(Barèmes!$E$6:$E$28,Barèmes!$A$6:$A$28,"Force bas du corps — Saut en longueur (m)",Barèmes!$B$6:$B$28,H326,Barèmes!$C$6:$C$28,IF(H326="6ème","Mixte",G326)),"fragile","satisfaisant"))))</f>
        <v/>
      </c>
      <c r="Q326" s="23" t="str">
        <f>IF(OR(O326="",SUMPRODUCT((Barèmes!$A$6:$A$28="Force bas du corps — Saut en longueur (m)")*(Barèmes!$B$6:$B$28=H326)*(Barèmes!$C$6:$C$28=IF(H326="6ème","Mixte",G326)))=0),"",IF(SUMPRODUCT((Barèmes!$A$6:$A$28="Force bas du corps — Saut en longueur (m)")*(Barèmes!$B$6:$B$28=H326)*(Barèmes!$C$6:$C$28=IF(H326="6ème","Mixte",G326))*(Barèmes!$J$6:$J$28="+"))&gt;0,IF(O326&lt;=SUMIFS(Barèmes!$F$6:$F$28,Barèmes!$A$6:$A$28,"Force bas du corps — Saut en longueur (m)",Barèmes!$B$6:$B$28,H326,Barèmes!$C$6:$C$28,IF(H326="6ème","Mixte",G326)),Barèmes!$B$2,IF(O326&lt;=SUMIFS(Barèmes!$G$6:$G$28,Barèmes!$A$6:$A$28,"Force bas du corps — Saut en longueur (m)",Barèmes!$B$6:$B$28,H326,Barèmes!$C$6:$C$28,IF(H326="6ème","Mixte",G326)),Barèmes!$C$2,IF(O326&lt;=SUMIFS(Barèmes!$H$6:$H$28,Barèmes!$A$6:$A$28,"Force bas du corps — Saut en longueur (m)",Barèmes!$B$6:$B$28,H326,Barèmes!$C$6:$C$28,IF(H326="6ème","Mixte",G326)),Barèmes!$D$2,IF(O326&lt;=SUMIFS(Barèmes!$I$6:$I$28,Barèmes!$A$6:$A$28,"Force bas du corps — Saut en longueur (m)",Barèmes!$B$6:$B$28,H326,Barèmes!$C$6:$C$28,IF(H326="6ème","Mixte",G326)),Barèmes!$E$2,Barèmes!$F$2)))),IF(O326&gt;=SUMIFS(Barèmes!$F$6:$F$28,Barèmes!$A$6:$A$28,"Force bas du corps — Saut en longueur (m)",Barèmes!$B$6:$B$28,H326,Barèmes!$C$6:$C$28,IF(H326="6ème","Mixte",G326)),Barèmes!$B$2,IF(O326&gt;=SUMIFS(Barèmes!$G$6:$G$28,Barèmes!$A$6:$A$28,"Force bas du corps — Saut en longueur (m)",Barèmes!$B$6:$B$28,H326,Barèmes!$C$6:$C$28,IF(H326="6ème","Mixte",G326)),Barèmes!$C$2,IF(O326&gt;=SUMIFS(Barèmes!$H$6:$H$28,Barèmes!$A$6:$A$28,"Force bas du corps — Saut en longueur (m)",Barèmes!$B$6:$B$28,H326,Barèmes!$C$6:$C$28,IF(H326="6ème","Mixte",G326)),Barèmes!$D$2,IF(O326&gt;=SUMIFS(Barèmes!$I$6:$I$28,Barèmes!$A$6:$A$28,"Force bas du corps — Saut en longueur (m)",Barèmes!$B$6:$B$28,H326,Barèmes!$C$6:$C$28,IF(H326="6ème","Mixte",G326)),Barèmes!$E$2,Barèmes!$F$2))))))</f>
        <v/>
      </c>
      <c r="R326" s="22"/>
      <c r="S326" s="24" t="str">
        <f>IF(OR(R326="",SUMPRODUCT((Barèmes!$A$6:$A$28="Vitesse — 30 m (s)")*(Barèmes!$B$6:$B$28=H326)*(Barèmes!$C$6:$C$28=IF(H326="6ème","Mixte",G326)))=0),"",IF(SUMPRODUCT((Barèmes!$A$6:$A$28="Vitesse — 30 m (s)")*(Barèmes!$B$6:$B$28=H326)*(Barèmes!$C$6:$C$28=IF(H326="6ème","Mixte",G326))*(Barèmes!$J$6:$J$28="+"))&gt;0,IF(R326&lt;=SUMIFS(Barèmes!$D$6:$D$28,Barèmes!$A$6:$A$28,"Vitesse — 30 m (s)",Barèmes!$B$6:$B$28,H326,Barèmes!$C$6:$C$28,IF(H326="6ème","Mixte",G326)),"à besoin",IF(R326&lt;=SUMIFS(Barèmes!$E$6:$E$28,Barèmes!$A$6:$A$28,"Vitesse — 30 m (s)",Barèmes!$B$6:$B$28,H326,Barèmes!$C$6:$C$28,IF(H326="6ème","Mixte",G326)),"fragile","satisfaisant")),IF(R326&gt;=SUMIFS(Barèmes!$D$6:$D$28,Barèmes!$A$6:$A$28,"Vitesse — 30 m (s)",Barèmes!$B$6:$B$28,H326,Barèmes!$C$6:$C$28,IF(H326="6ème","Mixte",G326)),"à besoin",IF(R326&gt;=SUMIFS(Barèmes!$E$6:$E$28,Barèmes!$A$6:$A$28,"Vitesse — 30 m (s)",Barèmes!$B$6:$B$28,H326,Barèmes!$C$6:$C$28,IF(H326="6ème","Mixte",G326)),"fragile","satisfaisant"))))</f>
        <v/>
      </c>
      <c r="T326" s="24" t="str">
        <f>IF(OR(R326="",SUMPRODUCT((Barèmes!$A$6:$A$28="Vitesse — 30 m (s)")*(Barèmes!$B$6:$B$28=H326)*(Barèmes!$C$6:$C$28=IF(H326="6ème","Mixte",G326)))=0),"",IF(SUMPRODUCT((Barèmes!$A$6:$A$28="Vitesse — 30 m (s)")*(Barèmes!$B$6:$B$28=H326)*(Barèmes!$C$6:$C$28=IF(H326="6ème","Mixte",G326))*(Barèmes!$J$6:$J$28="+"))&gt;0,IF(R326&lt;=SUMIFS(Barèmes!$F$6:$F$28,Barèmes!$A$6:$A$28,"Vitesse — 30 m (s)",Barèmes!$B$6:$B$28,H326,Barèmes!$C$6:$C$28,IF(H326="6ème","Mixte",G326)),Barèmes!$B$2,IF(R326&lt;=SUMIFS(Barèmes!$G$6:$G$28,Barèmes!$A$6:$A$28,"Vitesse — 30 m (s)",Barèmes!$B$6:$B$28,H326,Barèmes!$C$6:$C$28,IF(H326="6ème","Mixte",G326)),Barèmes!$C$2,IF(R326&lt;=SUMIFS(Barèmes!$H$6:$H$28,Barèmes!$A$6:$A$28,"Vitesse — 30 m (s)",Barèmes!$B$6:$B$28,H326,Barèmes!$C$6:$C$28,IF(H326="6ème","Mixte",G326)),Barèmes!$D$2,IF(R326&lt;=SUMIFS(Barèmes!$I$6:$I$28,Barèmes!$A$6:$A$28,"Vitesse — 30 m (s)",Barèmes!$B$6:$B$28,H326,Barèmes!$C$6:$C$28,IF(H326="6ème","Mixte",G326)),Barèmes!$E$2,Barèmes!$F$2)))),IF(R326&gt;=SUMIFS(Barèmes!$F$6:$F$28,Barèmes!$A$6:$A$28,"Vitesse — 30 m (s)",Barèmes!$B$6:$B$28,H326,Barèmes!$C$6:$C$28,IF(H326="6ème","Mixte",G326)),Barèmes!$B$2,IF(R326&gt;=SUMIFS(Barèmes!$G$6:$G$28,Barèmes!$A$6:$A$28,"Vitesse — 30 m (s)",Barèmes!$B$6:$B$28,H326,Barèmes!$C$6:$C$28,IF(H326="6ème","Mixte",G326)),Barèmes!$C$2,IF(R326&gt;=SUMIFS(Barèmes!$H$6:$H$28,Barèmes!$A$6:$A$28,"Vitesse — 30 m (s)",Barèmes!$B$6:$B$28,H326,Barèmes!$C$6:$C$28,IF(H326="6ème","Mixte",G326)),Barèmes!$D$2,IF(R326&gt;=SUMIFS(Barèmes!$I$6:$I$28,Barèmes!$A$6:$A$28,"Vitesse — 30 m (s)",Barèmes!$B$6:$B$28,H326,Barèmes!$C$6:$C$28,IF(H326="6ème","Mixte",G326)),Barèmes!$E$2,Barèmes!$F$2))))))</f>
        <v/>
      </c>
      <c r="U326" s="22"/>
      <c r="V326" s="25" t="str">
        <f>IF(OR(U326="",SUMPRODUCT((Barèmes!$A$6:$A$28="Vitesse — 50 m (s)")*(Barèmes!$B$6:$B$28=H326)*(Barèmes!$C$6:$C$28=IF(H326="6ème","Mixte",G326)))=0),"",IF(SUMPRODUCT((Barèmes!$A$6:$A$28="Vitesse — 50 m (s)")*(Barèmes!$B$6:$B$28=H326)*(Barèmes!$C$6:$C$28=IF(H326="6ème","Mixte",G326))*(Barèmes!$J$6:$J$28="+"))&gt;0,IF(U326&lt;=SUMIFS(Barèmes!$D$6:$D$28,Barèmes!$A$6:$A$28,"Vitesse — 50 m (s)",Barèmes!$B$6:$B$28,H326,Barèmes!$C$6:$C$28,IF(H326="6ème","Mixte",G326)),"à besoin",IF(U326&lt;=SUMIFS(Barèmes!$E$6:$E$28,Barèmes!$A$6:$A$28,"Vitesse — 50 m (s)",Barèmes!$B$6:$B$28,H326,Barèmes!$C$6:$C$28,IF(H326="6ème","Mixte",G326)),"fragile","satisfaisant")),IF(U326&gt;=SUMIFS(Barèmes!$D$6:$D$28,Barèmes!$A$6:$A$28,"Vitesse — 50 m (s)",Barèmes!$B$6:$B$28,H326,Barèmes!$C$6:$C$28,IF(H326="6ème","Mixte",G326)),"à besoin",IF(U326&gt;=SUMIFS(Barèmes!$E$6:$E$28,Barèmes!$A$6:$A$28,"Vitesse — 50 m (s)",Barèmes!$B$6:$B$28,H326,Barèmes!$C$6:$C$28,IF(H326="6ème","Mixte",G326)),"fragile","satisfaisant"))))</f>
        <v/>
      </c>
      <c r="W326" s="25" t="str">
        <f>IF(OR(U326="",SUMPRODUCT((Barèmes!$A$6:$A$28="Vitesse — 50 m (s)")*(Barèmes!$B$6:$B$28=H326)*(Barèmes!$C$6:$C$28=IF(H326="6ème","Mixte",G326)))=0),"",IF(SUMPRODUCT((Barèmes!$A$6:$A$28="Vitesse — 50 m (s)")*(Barèmes!$B$6:$B$28=H326)*(Barèmes!$C$6:$C$28=IF(H326="6ème","Mixte",G326))*(Barèmes!$J$6:$J$28="+"))&gt;0,IF(U326&lt;=SUMIFS(Barèmes!$F$6:$F$28,Barèmes!$A$6:$A$28,"Vitesse — 50 m (s)",Barèmes!$B$6:$B$28,H326,Barèmes!$C$6:$C$28,IF(H326="6ème","Mixte",G326)),Barèmes!$B$2,IF(U326&lt;=SUMIFS(Barèmes!$G$6:$G$28,Barèmes!$A$6:$A$28,"Vitesse — 50 m (s)",Barèmes!$B$6:$B$28,H326,Barèmes!$C$6:$C$28,IF(H326="6ème","Mixte",G326)),Barèmes!$C$2,IF(U326&lt;=SUMIFS(Barèmes!$H$6:$H$28,Barèmes!$A$6:$A$28,"Vitesse — 50 m (s)",Barèmes!$B$6:$B$28,H326,Barèmes!$C$6:$C$28,IF(H326="6ème","Mixte",G326)),Barèmes!$D$2,IF(U326&lt;=SUMIFS(Barèmes!$I$6:$I$28,Barèmes!$A$6:$A$28,"Vitesse — 50 m (s)",Barèmes!$B$6:$B$28,H326,Barèmes!$C$6:$C$28,IF(H326="6ème","Mixte",G326)),Barèmes!$E$2,Barèmes!$F$2)))),IF(U326&gt;=SUMIFS(Barèmes!$F$6:$F$28,Barèmes!$A$6:$A$28,"Vitesse — 50 m (s)",Barèmes!$B$6:$B$28,H326,Barèmes!$C$6:$C$28,IF(H326="6ème","Mixte",G326)),Barèmes!$B$2,IF(U326&gt;=SUMIFS(Barèmes!$G$6:$G$28,Barèmes!$A$6:$A$28,"Vitesse — 50 m (s)",Barèmes!$B$6:$B$28,H326,Barèmes!$C$6:$C$28,IF(H326="6ème","Mixte",G326)),Barèmes!$C$2,IF(U326&gt;=SUMIFS(Barèmes!$H$6:$H$28,Barèmes!$A$6:$A$28,"Vitesse — 50 m (s)",Barèmes!$B$6:$B$28,H326,Barèmes!$C$6:$C$28,IF(H326="6ème","Mixte",G326)),Barèmes!$D$2,IF(U326&gt;=SUMIFS(Barèmes!$I$6:$I$28,Barèmes!$A$6:$A$28,"Vitesse — 50 m (s)",Barèmes!$B$6:$B$28,H326,Barèmes!$C$6:$C$28,IF(H326="6ème","Mixte",G326)),Barèmes!$E$2,Barèmes!$F$2))))))</f>
        <v/>
      </c>
      <c r="X326" s="18"/>
      <c r="Y326" s="26" t="str" cm="1">
        <f t="array" ref="Y326">IF(OR(X326="",SUMPRODUCT((Barèmes!$A$6:$A$28="Souplesse (score 1-5)")*(Barèmes!$B$6:$B$28=H326)*(Barèmes!$C$6:$C$28=IF(H326="6ème","Mixte",G326)))=0),"",IF(SUMPRODUCT((Barèmes!$A$6:$A$28="Souplesse (score 1-5)")*(Barèmes!$B$6:$B$28=H326)*(Barèmes!$C$6:$C$28=IF(H326="6ème","Mixte",G326))*(Barèmes!$J$6:$J$28="+"))&gt;0,IF(X326&lt;=SUMIFS(Barèmes!$D$6:$D$28,Barèmes!$A$6:$A$28,"Souplesse (score 1-5)",Barèmes!$B$6:$B$28,H326,Barèmes!$C$6:$C$28,IF(H326="6ème","Mixte",G326)),"à besoin",IF(X326&lt;=SUMIFS(Barèmes!$E$6:$E$28,Barèmes!$A$6:$A$28,"Souplesse (score 1-5)",Barèmes!$B$6:$B$28,H326,Barèmes!$C$6:$C$28,IF(H326="6ème","Mixte",G326)),"fragile","satisfaisant")),IF(X326&gt;=SUMIFS(Barèmes!$D$6:$D$28,Barèmes!$A$6:$A$28,"Souplesse (score 1-5)",Barèmes!$B$6:$B$28,H326,Barèmes!$C$6:$C$28,IF(H326="6ème","Mixte",G326)),"à besoin",IF(X326&gt;=SUMIFS(Barèmes!$E$6:$E$28,Barèmes!$A$6:$A$28,"Souplesse (score 1-5)",Barèmes!$B$6:$B$28,H326,Barèmes!$C$6:$C$28,IF(H326="6ème","Mixte",G326)),"fragile","satisfaisant"))))</f>
        <v/>
      </c>
      <c r="Z326" s="26" t="str" cm="1">
        <f t="array" ref="Z326">IF(OR(X326="",SUMPRODUCT((Barèmes!$A$6:$A$28="Souplesse (score 1-5)")*(Barèmes!$B$6:$B$28=H326)*(Barèmes!$C$6:$C$28=IF(H326="6ème","Mixte",G326)))=0),"",IF(SUMPRODUCT((Barèmes!$A$6:$A$28="Souplesse (score 1-5)")*(Barèmes!$B$6:$B$28=H326)*(Barèmes!$C$6:$C$28=IF(H326="6ème","Mixte",G326))*(Barèmes!$J$6:$J$28="+"))&gt;0,IF(X326&lt;=SUMIFS(Barèmes!$F$6:$F$28,Barèmes!$A$6:$A$28,"Souplesse (score 1-5)",Barèmes!$B$6:$B$28,H326,Barèmes!$C$6:$C$28,IF(H326="6ème","Mixte",G326)),Barèmes!$B$2,IF(X326&lt;=SUMIFS(Barèmes!$G$6:$G$28,Barèmes!$A$6:$A$28,"Souplesse (score 1-5)",Barèmes!$B$6:$B$28,H326,Barèmes!$C$6:$C$28,IF(H326="6ème","Mixte",G326)),Barèmes!$C$2,IF(X326&lt;=SUMIFS(Barèmes!$H$6:$H$28,Barèmes!$A$6:$A$28,"Souplesse (score 1-5)",Barèmes!$B$6:$B$28,H326,Barèmes!$C$6:$C$28,IF(H326="6ème","Mixte",G326)),Barèmes!$D$2,IF(X326&lt;=SUMIFS(Barèmes!$I$6:$I$28,Barèmes!$A$6:$A$28,"Souplesse (score 1-5)",Barèmes!$B$6:$B$28,H326,Barèmes!$C$6:$C$28,IF(H326="6ème","Mixte",G326)),Barèmes!$E$2,Barèmes!$F$2)))),IF(X326&gt;=SUMIFS(Barèmes!$F$6:$F$28,Barèmes!$A$6:$A$28,"Souplesse (score 1-5)",Barèmes!$B$6:$B$28,H326,Barèmes!$C$6:$C$28,IF(H326="6ème","Mixte",G326)),Barèmes!$B$2,IF(X326&gt;=SUMIFS(Barèmes!$G$6:$G$28,Barèmes!$A$6:$A$28,"Souplesse (score 1-5)",Barèmes!$B$6:$B$28,H326,Barèmes!$C$6:$C$28,IF(H326="6ème","Mixte",G326)),Barèmes!$C$2,IF(X326&gt;=SUMIFS(Barèmes!$H$6:$H$28,Barèmes!$A$6:$A$28,"Souplesse (score 1-5)",Barèmes!$B$6:$B$28,H326,Barèmes!$C$6:$C$28,IF(H326="6ème","Mixte",G326)),Barèmes!$D$2,IF(X326&gt;=SUMIFS(Barèmes!$I$6:$I$28,Barèmes!$A$6:$A$28,"Souplesse (score 1-5)",Barèmes!$B$6:$B$28,H326,Barèmes!$C$6:$C$28,IF(H326="6ème","Mixte",G326)),Barèmes!$E$2,Barèmes!$F$2))))))</f>
        <v/>
      </c>
      <c r="AA326" s="22"/>
      <c r="AB326" s="27" t="str">
        <f>IF(OR(AA326="",SUMPRODUCT((Barèmes!$A$6:$A$28="Agilité — T-test 974 (s)")*(Barèmes!$B$6:$B$28=H326)*(Barèmes!$C$6:$C$28=IF(H326="6ème","Mixte",G326)))=0),"",IF(SUMPRODUCT((Barèmes!$A$6:$A$28="Agilité — T-test 974 (s)")*(Barèmes!$B$6:$B$28=H326)*(Barèmes!$C$6:$C$28=IF(H326="6ème","Mixte",G326))*(Barèmes!$J$6:$J$28="+"))&gt;0,IF(AA326&lt;=SUMIFS(Barèmes!$D$6:$D$28,Barèmes!$A$6:$A$28,"Agilité — T-test 974 (s)",Barèmes!$B$6:$B$28,H326,Barèmes!$C$6:$C$28,IF(H326="6ème","Mixte",G326)),"à besoin",IF(AA326&lt;=SUMIFS(Barèmes!$E$6:$E$28,Barèmes!$A$6:$A$28,"Agilité — T-test 974 (s)",Barèmes!$B$6:$B$28,H326,Barèmes!$C$6:$C$28,IF(H326="6ème","Mixte",G326)),"fragile","satisfaisant")),IF(AA326&gt;=SUMIFS(Barèmes!$D$6:$D$28,Barèmes!$A$6:$A$28,"Agilité — T-test 974 (s)",Barèmes!$B$6:$B$28,H326,Barèmes!$C$6:$C$28,IF(H326="6ème","Mixte",G326)),"à besoin",IF(AA326&gt;=SUMIFS(Barèmes!$E$6:$E$28,Barèmes!$A$6:$A$28,"Agilité — T-test 974 (s)",Barèmes!$B$6:$B$28,H326,Barèmes!$C$6:$C$28,IF(H326="6ème","Mixte",G326)),"fragile","satisfaisant"))))</f>
        <v/>
      </c>
      <c r="AC326" s="27" t="str">
        <f>IF(OR(AA326="",SUMPRODUCT((Barèmes!$A$6:$A$28="Agilité — T-test 974 (s)")*(Barèmes!$B$6:$B$28=H326)*(Barèmes!$C$6:$C$28=IF(H326="6ème","Mixte",G326)))=0),"",IF(SUMPRODUCT((Barèmes!$A$6:$A$28="Agilité — T-test 974 (s)")*(Barèmes!$B$6:$B$28=H326)*(Barèmes!$C$6:$C$28=IF(H326="6ème","Mixte",G326))*(Barèmes!$J$6:$J$28="+"))&gt;0,IF(AA326&lt;=SUMIFS(Barèmes!$F$6:$F$28,Barèmes!$A$6:$A$28,"Agilité — T-test 974 (s)",Barèmes!$B$6:$B$28,H326,Barèmes!$C$6:$C$28,IF(H326="6ème","Mixte",G326)),Barèmes!$B$2,IF(AA326&lt;=SUMIFS(Barèmes!$G$6:$G$28,Barèmes!$A$6:$A$28,"Agilité — T-test 974 (s)",Barèmes!$B$6:$B$28,H326,Barèmes!$C$6:$C$28,IF(H326="6ème","Mixte",G326)),Barèmes!$C$2,IF(AA326&lt;=SUMIFS(Barèmes!$H$6:$H$28,Barèmes!$A$6:$A$28,"Agilité — T-test 974 (s)",Barèmes!$B$6:$B$28,H326,Barèmes!$C$6:$C$28,IF(H326="6ème","Mixte",G326)),Barèmes!$D$2,IF(AA326&lt;=SUMIFS(Barèmes!$I$6:$I$28,Barèmes!$A$6:$A$28,"Agilité — T-test 974 (s)",Barèmes!$B$6:$B$28,H326,Barèmes!$C$6:$C$28,IF(H326="6ème","Mixte",G326)),Barèmes!$E$2,Barèmes!$F$2)))),IF(AA326&gt;=SUMIFS(Barèmes!$F$6:$F$28,Barèmes!$A$6:$A$28,"Agilité — T-test 974 (s)",Barèmes!$B$6:$B$28,H326,Barèmes!$C$6:$C$28,IF(H326="6ème","Mixte",G326)),Barèmes!$B$2,IF(AA326&gt;=SUMIFS(Barèmes!$G$6:$G$28,Barèmes!$A$6:$A$28,"Agilité — T-test 974 (s)",Barèmes!$B$6:$B$28,H326,Barèmes!$C$6:$C$28,IF(H326="6ème","Mixte",G326)),Barèmes!$C$2,IF(AA326&gt;=SUMIFS(Barèmes!$H$6:$H$28,Barèmes!$A$6:$A$28,"Agilité — T-test 974 (s)",Barèmes!$B$6:$B$28,H326,Barèmes!$C$6:$C$28,IF(H326="6ème","Mixte",G326)),Barèmes!$D$2,IF(AA326&gt;=SUMIFS(Barèmes!$I$6:$I$28,Barèmes!$A$6:$A$28,"Agilité — T-test 974 (s)",Barèmes!$B$6:$B$28,H326,Barèmes!$C$6:$C$28,IF(H326="6ème","Mixte",G326)),Barèmes!$E$2,Barèmes!$F$2))))))</f>
        <v/>
      </c>
      <c r="AD326" s="28" t="str">
        <f t="shared" si="42"/>
        <v/>
      </c>
      <c r="AE326" s="29" t="str">
        <f t="shared" si="43"/>
        <v/>
      </c>
      <c r="AF326" s="30" t="str">
        <f>IF(OR(AD326="",SUMPRODUCT((Barèmes!$A$6:$A$28="Surcoût d'agilité (s) — technique")*(Barèmes!$B$6:$B$28=H326)*(Barèmes!$C$6:$C$28=IF(H326="6ème","Mixte",G326)))=0),"",IF(SUMPRODUCT((Barèmes!$A$6:$A$28="Surcoût d'agilité (s) — technique")*(Barèmes!$B$6:$B$28=H326)*(Barèmes!$C$6:$C$28=IF(H326="6ème","Mixte",G326))*(Barèmes!$J$6:$J$28="+"))&gt;0,IF(AD326&lt;=SUMIFS(Barèmes!$D$6:$D$28,Barèmes!$A$6:$A$28,"Surcoût d'agilité (s) — technique",Barèmes!$B$6:$B$28,H326,Barèmes!$C$6:$C$28,IF(H326="6ème","Mixte",G326)),"à besoin",IF(AD326&lt;=SUMIFS(Barèmes!$E$6:$E$28,Barèmes!$A$6:$A$28,"Surcoût d'agilité (s) — technique",Barèmes!$B$6:$B$28,H326,Barèmes!$C$6:$C$28,IF(H326="6ème","Mixte",G326)),"fragile","satisfaisant")),IF(AD326&gt;=SUMIFS(Barèmes!$D$6:$D$28,Barèmes!$A$6:$A$28,"Surcoût d'agilité (s) — technique",Barèmes!$B$6:$B$28,H326,Barèmes!$C$6:$C$28,IF(H326="6ème","Mixte",G326)),"à besoin",IF(AD326&gt;=SUMIFS(Barèmes!$E$6:$E$28,Barèmes!$A$6:$A$28,"Surcoût d'agilité (s) — technique",Barèmes!$B$6:$B$28,H326,Barèmes!$C$6:$C$28,IF(H326="6ème","Mixte",G326)),"fragile","satisfaisant"))))</f>
        <v/>
      </c>
      <c r="AG326" s="30" t="str">
        <f>IF(OR(AD326="",SUMPRODUCT((Barèmes!$A$6:$A$28="Surcoût d'agilité (s) — technique")*(Barèmes!$B$6:$B$28=H326)*(Barèmes!$C$6:$C$28=IF(H326="6ème","Mixte",G326)))=0),"",IF(SUMPRODUCT((Barèmes!$A$6:$A$28="Surcoût d'agilité (s) — technique")*(Barèmes!$B$6:$B$28=H326)*(Barèmes!$C$6:$C$28=IF(H326="6ème","Mixte",G326))*(Barèmes!$J$6:$J$28="+"))&gt;0,IF(AD326&lt;=SUMIFS(Barèmes!$F$6:$F$28,Barèmes!$A$6:$A$28,"Surcoût d'agilité (s) — technique",Barèmes!$B$6:$B$28,H326,Barèmes!$C$6:$C$28,IF(H326="6ème","Mixte",G326)),Barèmes!$B$2,IF(AD326&lt;=SUMIFS(Barèmes!$G$6:$G$28,Barèmes!$A$6:$A$28,"Surcoût d'agilité (s) — technique",Barèmes!$B$6:$B$28,H326,Barèmes!$C$6:$C$28,IF(H326="6ème","Mixte",G326)),Barèmes!$C$2,IF(AD326&lt;=SUMIFS(Barèmes!$H$6:$H$28,Barèmes!$A$6:$A$28,"Surcoût d'agilité (s) — technique",Barèmes!$B$6:$B$28,H326,Barèmes!$C$6:$C$28,IF(H326="6ème","Mixte",G326)),Barèmes!$D$2,IF(AD326&lt;=SUMIFS(Barèmes!$I$6:$I$28,Barèmes!$A$6:$A$28,"Surcoût d'agilité (s) — technique",Barèmes!$B$6:$B$28,H326,Barèmes!$C$6:$C$28,IF(H326="6ème","Mixte",G326)),Barèmes!$E$2,Barèmes!$F$2)))),IF(AD326&gt;=SUMIFS(Barèmes!$F$6:$F$28,Barèmes!$A$6:$A$28,"Surcoût d'agilité (s) — technique",Barèmes!$B$6:$B$28,H326,Barèmes!$C$6:$C$28,IF(H326="6ème","Mixte",G326)),Barèmes!$B$2,IF(AD326&gt;=SUMIFS(Barèmes!$G$6:$G$28,Barèmes!$A$6:$A$28,"Surcoût d'agilité (s) — technique",Barèmes!$B$6:$B$28,H326,Barèmes!$C$6:$C$28,IF(H326="6ème","Mixte",G326)),Barèmes!$C$2,IF(AD326&gt;=SUMIFS(Barèmes!$H$6:$H$28,Barèmes!$A$6:$A$28,"Surcoût d'agilité (s) — technique",Barèmes!$B$6:$B$28,H326,Barèmes!$C$6:$C$28,IF(H326="6ème","Mixte",G326)),Barèmes!$D$2,IF(AD326&gt;=SUMIFS(Barèmes!$I$6:$I$28,Barèmes!$A$6:$A$28,"Surcoût d'agilité (s) — technique",Barèmes!$B$6:$B$28,H326,Barèmes!$C$6:$C$28,IF(H326="6ème","Mixte",G326)),Barèmes!$E$2,Barèmes!$F$2))))))</f>
        <v/>
      </c>
      <c r="AH326" s="31" t="str">
        <f>IF((IF(N326="",0,1)+IF(Q326="",0,1)+IF(W326="",0,1)+IF(Z326="",0,1)+IF(AC326="",0,1))=0,"",3*IF(N326=Barèmes!$B$2,1,IF(N326=Barèmes!$C$2,2,IF(N326=Barèmes!$D$2,3,IF(N326=Barèmes!$E$2,4,IF(N326=Barèmes!$F$2,5,0)))))+3*IF(Q326=Barèmes!$B$2,1,IF(Q326=Barèmes!$C$2,2,IF(Q326=Barèmes!$D$2,3,IF(Q326=Barèmes!$E$2,4,IF(Q326=Barèmes!$F$2,5,0)))))+2*IF(W326=Barèmes!$B$2,1,IF(W326=Barèmes!$C$2,2,IF(W326=Barèmes!$D$2,3,IF(W326=Barèmes!$E$2,4,IF(W326=Barèmes!$F$2,5,0)))))+1*IF(Z326=Barèmes!$B$2,1,IF(Z326=Barèmes!$C$2,2,IF(Z326=Barèmes!$D$2,3,IF(Z326=Barèmes!$E$2,4,IF(Z326=Barèmes!$F$2,5,0)))))+1*IF(AC326=Barèmes!$B$2,1,IF(AC326=Barèmes!$C$2,2,IF(AC326=Barèmes!$D$2,3,IF(AC326=Barèmes!$E$2,4,IF(AC326=Barèmes!$F$2,5,0))))))</f>
        <v/>
      </c>
      <c r="AI326" s="31"/>
      <c r="AJ326" s="32" t="str">
        <f>IFERROR(INDEX(Croissance!$B$5:$B$604,MATCH(A326,Croissance!$A$5:$A$604,0)),"")</f>
        <v/>
      </c>
      <c r="AK326" s="32" t="str">
        <f>IFERROR(INDEX(Croissance!$C$5:$C$604,MATCH(A326,Croissance!$A$5:$A$604,0)),"")</f>
        <v/>
      </c>
      <c r="AL326" s="32" t="str">
        <f>IFERROR(INDEX(Croissance!$D$5:$D$604,MATCH(A326,Croissance!$A$5:$A$604,0)),"")</f>
        <v/>
      </c>
      <c r="AM326" s="32" t="str">
        <f>IFERROR(INDEX(Croissance!$E$5:$E$604,MATCH(A326,Croissance!$A$5:$A$604,0)),"")</f>
        <v/>
      </c>
      <c r="AO326" s="33">
        <f t="shared" ref="AO326:AO389" si="48">IF(K326="A",1,0)</f>
        <v>0</v>
      </c>
      <c r="AP326" s="33">
        <f t="shared" si="44"/>
        <v>0</v>
      </c>
      <c r="AQ326" s="33">
        <f>IF(A326="",0,IF(AND(OR('Synthèse classe'!$C$2="Tous",C326='Synthèse classe'!$C$2),OR('Synthèse classe'!$C$3="Toutes",D326='Synthèse classe'!$C$3),OR('Synthèse classe'!$C$4="Toutes",AND('Synthèse classe'!$C$4="Dernière",AP326=1),B326=IFERROR(VALUE('Synthèse classe'!$C$4),0))),1,0))</f>
        <v>0</v>
      </c>
      <c r="AR326" s="34" t="str">
        <f t="shared" si="45"/>
        <v/>
      </c>
    </row>
    <row r="327" spans="1:44" x14ac:dyDescent="0.2">
      <c r="A327" s="17" t="str">
        <f t="shared" si="41"/>
        <v/>
      </c>
      <c r="B327" s="18"/>
      <c r="C327" s="19"/>
      <c r="D327" s="19"/>
      <c r="E327" s="19"/>
      <c r="F327" s="19"/>
      <c r="G327" s="19"/>
      <c r="H327" s="17" t="str">
        <f t="shared" si="46"/>
        <v/>
      </c>
      <c r="I327" s="20"/>
      <c r="J327" s="18"/>
      <c r="K327" s="19"/>
      <c r="L327" s="21" t="str">
        <f t="shared" si="47"/>
        <v/>
      </c>
      <c r="M327" s="21" t="str">
        <f>IF(OR(J327="",SUMPRODUCT((Barèmes!$A$6:$A$28="Endurance — Luc Léger (palier)")*(Barèmes!$B$6:$B$28=H327)*(Barèmes!$C$6:$C$28=IF(H327="6ème","Mixte",G327)))=0),"",IF(SUMPRODUCT((Barèmes!$A$6:$A$28="Endurance — Luc Léger (palier)")*(Barèmes!$B$6:$B$28=H327)*(Barèmes!$C$6:$C$28=IF(H327="6ème","Mixte",G327))*(Barèmes!$J$6:$J$28="+"))&gt;0,IF(J327&lt;=SUMIFS(Barèmes!$D$6:$D$28,Barèmes!$A$6:$A$28,"Endurance — Luc Léger (palier)",Barèmes!$B$6:$B$28,H327,Barèmes!$C$6:$C$28,IF(H327="6ème","Mixte",G327)),"à besoin",IF(J327&lt;=SUMIFS(Barèmes!$E$6:$E$28,Barèmes!$A$6:$A$28,"Endurance — Luc Léger (palier)",Barèmes!$B$6:$B$28,H327,Barèmes!$C$6:$C$28,IF(H327="6ème","Mixte",G327)),"fragile","satisfaisant")),IF(J327&gt;=SUMIFS(Barèmes!$D$6:$D$28,Barèmes!$A$6:$A$28,"Endurance — Luc Léger (palier)",Barèmes!$B$6:$B$28,H327,Barèmes!$C$6:$C$28,IF(H327="6ème","Mixte",G327)),"à besoin",IF(J327&gt;=SUMIFS(Barèmes!$E$6:$E$28,Barèmes!$A$6:$A$28,"Endurance — Luc Léger (palier)",Barèmes!$B$6:$B$28,H327,Barèmes!$C$6:$C$28,IF(H327="6ème","Mixte",G327)),"fragile","satisfaisant"))))</f>
        <v/>
      </c>
      <c r="N327" s="21" t="str">
        <f>IF(OR(J327="",SUMPRODUCT((Barèmes!$A$6:$A$28="Endurance — Luc Léger (palier)")*(Barèmes!$B$6:$B$28=H327)*(Barèmes!$C$6:$C$28=IF(H327="6ème","Mixte",G327)))=0),"",IF(SUMPRODUCT((Barèmes!$A$6:$A$28="Endurance — Luc Léger (palier)")*(Barèmes!$B$6:$B$28=H327)*(Barèmes!$C$6:$C$28=IF(H327="6ème","Mixte",G327))*(Barèmes!$J$6:$J$28="+"))&gt;0,IF(J327&lt;=SUMIFS(Barèmes!$F$6:$F$28,Barèmes!$A$6:$A$28,"Endurance — Luc Léger (palier)",Barèmes!$B$6:$B$28,H327,Barèmes!$C$6:$C$28,IF(H327="6ème","Mixte",G327)),Barèmes!$B$2,IF(J327&lt;=SUMIFS(Barèmes!$G$6:$G$28,Barèmes!$A$6:$A$28,"Endurance — Luc Léger (palier)",Barèmes!$B$6:$B$28,H327,Barèmes!$C$6:$C$28,IF(H327="6ème","Mixte",G327)),Barèmes!$C$2,IF(J327&lt;=SUMIFS(Barèmes!$H$6:$H$28,Barèmes!$A$6:$A$28,"Endurance — Luc Léger (palier)",Barèmes!$B$6:$B$28,H327,Barèmes!$C$6:$C$28,IF(H327="6ème","Mixte",G327)),Barèmes!$D$2,IF(J327&lt;=SUMIFS(Barèmes!$I$6:$I$28,Barèmes!$A$6:$A$28,"Endurance — Luc Léger (palier)",Barèmes!$B$6:$B$28,H327,Barèmes!$C$6:$C$28,IF(H327="6ème","Mixte",G327)),Barèmes!$E$2,Barèmes!$F$2)))),IF(J327&gt;=SUMIFS(Barèmes!$F$6:$F$28,Barèmes!$A$6:$A$28,"Endurance — Luc Léger (palier)",Barèmes!$B$6:$B$28,H327,Barèmes!$C$6:$C$28,IF(H327="6ème","Mixte",G327)),Barèmes!$B$2,IF(J327&gt;=SUMIFS(Barèmes!$G$6:$G$28,Barèmes!$A$6:$A$28,"Endurance — Luc Léger (palier)",Barèmes!$B$6:$B$28,H327,Barèmes!$C$6:$C$28,IF(H327="6ème","Mixte",G327)),Barèmes!$C$2,IF(J327&gt;=SUMIFS(Barèmes!$H$6:$H$28,Barèmes!$A$6:$A$28,"Endurance — Luc Léger (palier)",Barèmes!$B$6:$B$28,H327,Barèmes!$C$6:$C$28,IF(H327="6ème","Mixte",G327)),Barèmes!$D$2,IF(J327&gt;=SUMIFS(Barèmes!$I$6:$I$28,Barèmes!$A$6:$A$28,"Endurance — Luc Léger (palier)",Barèmes!$B$6:$B$28,H327,Barèmes!$C$6:$C$28,IF(H327="6ème","Mixte",G327)),Barèmes!$E$2,Barèmes!$F$2))))))</f>
        <v/>
      </c>
      <c r="O327" s="22"/>
      <c r="P327" s="23" t="str">
        <f>IF(OR(O327="",SUMPRODUCT((Barèmes!$A$6:$A$28="Force bas du corps — Saut en longueur (m)")*(Barèmes!$B$6:$B$28=H327)*(Barèmes!$C$6:$C$28=IF(H327="6ème","Mixte",G327)))=0),"",IF(SUMPRODUCT((Barèmes!$A$6:$A$28="Force bas du corps — Saut en longueur (m)")*(Barèmes!$B$6:$B$28=H327)*(Barèmes!$C$6:$C$28=IF(H327="6ème","Mixte",G327))*(Barèmes!$J$6:$J$28="+"))&gt;0,IF(O327&lt;=SUMIFS(Barèmes!$D$6:$D$28,Barèmes!$A$6:$A$28,"Force bas du corps — Saut en longueur (m)",Barèmes!$B$6:$B$28,H327,Barèmes!$C$6:$C$28,IF(H327="6ème","Mixte",G327)),"à besoin",IF(O327&lt;=SUMIFS(Barèmes!$E$6:$E$28,Barèmes!$A$6:$A$28,"Force bas du corps — Saut en longueur (m)",Barèmes!$B$6:$B$28,H327,Barèmes!$C$6:$C$28,IF(H327="6ème","Mixte",G327)),"fragile","satisfaisant")),IF(O327&gt;=SUMIFS(Barèmes!$D$6:$D$28,Barèmes!$A$6:$A$28,"Force bas du corps — Saut en longueur (m)",Barèmes!$B$6:$B$28,H327,Barèmes!$C$6:$C$28,IF(H327="6ème","Mixte",G327)),"à besoin",IF(O327&gt;=SUMIFS(Barèmes!$E$6:$E$28,Barèmes!$A$6:$A$28,"Force bas du corps — Saut en longueur (m)",Barèmes!$B$6:$B$28,H327,Barèmes!$C$6:$C$28,IF(H327="6ème","Mixte",G327)),"fragile","satisfaisant"))))</f>
        <v/>
      </c>
      <c r="Q327" s="23" t="str">
        <f>IF(OR(O327="",SUMPRODUCT((Barèmes!$A$6:$A$28="Force bas du corps — Saut en longueur (m)")*(Barèmes!$B$6:$B$28=H327)*(Barèmes!$C$6:$C$28=IF(H327="6ème","Mixte",G327)))=0),"",IF(SUMPRODUCT((Barèmes!$A$6:$A$28="Force bas du corps — Saut en longueur (m)")*(Barèmes!$B$6:$B$28=H327)*(Barèmes!$C$6:$C$28=IF(H327="6ème","Mixte",G327))*(Barèmes!$J$6:$J$28="+"))&gt;0,IF(O327&lt;=SUMIFS(Barèmes!$F$6:$F$28,Barèmes!$A$6:$A$28,"Force bas du corps — Saut en longueur (m)",Barèmes!$B$6:$B$28,H327,Barèmes!$C$6:$C$28,IF(H327="6ème","Mixte",G327)),Barèmes!$B$2,IF(O327&lt;=SUMIFS(Barèmes!$G$6:$G$28,Barèmes!$A$6:$A$28,"Force bas du corps — Saut en longueur (m)",Barèmes!$B$6:$B$28,H327,Barèmes!$C$6:$C$28,IF(H327="6ème","Mixte",G327)),Barèmes!$C$2,IF(O327&lt;=SUMIFS(Barèmes!$H$6:$H$28,Barèmes!$A$6:$A$28,"Force bas du corps — Saut en longueur (m)",Barèmes!$B$6:$B$28,H327,Barèmes!$C$6:$C$28,IF(H327="6ème","Mixte",G327)),Barèmes!$D$2,IF(O327&lt;=SUMIFS(Barèmes!$I$6:$I$28,Barèmes!$A$6:$A$28,"Force bas du corps — Saut en longueur (m)",Barèmes!$B$6:$B$28,H327,Barèmes!$C$6:$C$28,IF(H327="6ème","Mixte",G327)),Barèmes!$E$2,Barèmes!$F$2)))),IF(O327&gt;=SUMIFS(Barèmes!$F$6:$F$28,Barèmes!$A$6:$A$28,"Force bas du corps — Saut en longueur (m)",Barèmes!$B$6:$B$28,H327,Barèmes!$C$6:$C$28,IF(H327="6ème","Mixte",G327)),Barèmes!$B$2,IF(O327&gt;=SUMIFS(Barèmes!$G$6:$G$28,Barèmes!$A$6:$A$28,"Force bas du corps — Saut en longueur (m)",Barèmes!$B$6:$B$28,H327,Barèmes!$C$6:$C$28,IF(H327="6ème","Mixte",G327)),Barèmes!$C$2,IF(O327&gt;=SUMIFS(Barèmes!$H$6:$H$28,Barèmes!$A$6:$A$28,"Force bas du corps — Saut en longueur (m)",Barèmes!$B$6:$B$28,H327,Barèmes!$C$6:$C$28,IF(H327="6ème","Mixte",G327)),Barèmes!$D$2,IF(O327&gt;=SUMIFS(Barèmes!$I$6:$I$28,Barèmes!$A$6:$A$28,"Force bas du corps — Saut en longueur (m)",Barèmes!$B$6:$B$28,H327,Barèmes!$C$6:$C$28,IF(H327="6ème","Mixte",G327)),Barèmes!$E$2,Barèmes!$F$2))))))</f>
        <v/>
      </c>
      <c r="R327" s="22"/>
      <c r="S327" s="24" t="str">
        <f>IF(OR(R327="",SUMPRODUCT((Barèmes!$A$6:$A$28="Vitesse — 30 m (s)")*(Barèmes!$B$6:$B$28=H327)*(Barèmes!$C$6:$C$28=IF(H327="6ème","Mixte",G327)))=0),"",IF(SUMPRODUCT((Barèmes!$A$6:$A$28="Vitesse — 30 m (s)")*(Barèmes!$B$6:$B$28=H327)*(Barèmes!$C$6:$C$28=IF(H327="6ème","Mixte",G327))*(Barèmes!$J$6:$J$28="+"))&gt;0,IF(R327&lt;=SUMIFS(Barèmes!$D$6:$D$28,Barèmes!$A$6:$A$28,"Vitesse — 30 m (s)",Barèmes!$B$6:$B$28,H327,Barèmes!$C$6:$C$28,IF(H327="6ème","Mixte",G327)),"à besoin",IF(R327&lt;=SUMIFS(Barèmes!$E$6:$E$28,Barèmes!$A$6:$A$28,"Vitesse — 30 m (s)",Barèmes!$B$6:$B$28,H327,Barèmes!$C$6:$C$28,IF(H327="6ème","Mixte",G327)),"fragile","satisfaisant")),IF(R327&gt;=SUMIFS(Barèmes!$D$6:$D$28,Barèmes!$A$6:$A$28,"Vitesse — 30 m (s)",Barèmes!$B$6:$B$28,H327,Barèmes!$C$6:$C$28,IF(H327="6ème","Mixte",G327)),"à besoin",IF(R327&gt;=SUMIFS(Barèmes!$E$6:$E$28,Barèmes!$A$6:$A$28,"Vitesse — 30 m (s)",Barèmes!$B$6:$B$28,H327,Barèmes!$C$6:$C$28,IF(H327="6ème","Mixte",G327)),"fragile","satisfaisant"))))</f>
        <v/>
      </c>
      <c r="T327" s="24" t="str">
        <f>IF(OR(R327="",SUMPRODUCT((Barèmes!$A$6:$A$28="Vitesse — 30 m (s)")*(Barèmes!$B$6:$B$28=H327)*(Barèmes!$C$6:$C$28=IF(H327="6ème","Mixte",G327)))=0),"",IF(SUMPRODUCT((Barèmes!$A$6:$A$28="Vitesse — 30 m (s)")*(Barèmes!$B$6:$B$28=H327)*(Barèmes!$C$6:$C$28=IF(H327="6ème","Mixte",G327))*(Barèmes!$J$6:$J$28="+"))&gt;0,IF(R327&lt;=SUMIFS(Barèmes!$F$6:$F$28,Barèmes!$A$6:$A$28,"Vitesse — 30 m (s)",Barèmes!$B$6:$B$28,H327,Barèmes!$C$6:$C$28,IF(H327="6ème","Mixte",G327)),Barèmes!$B$2,IF(R327&lt;=SUMIFS(Barèmes!$G$6:$G$28,Barèmes!$A$6:$A$28,"Vitesse — 30 m (s)",Barèmes!$B$6:$B$28,H327,Barèmes!$C$6:$C$28,IF(H327="6ème","Mixte",G327)),Barèmes!$C$2,IF(R327&lt;=SUMIFS(Barèmes!$H$6:$H$28,Barèmes!$A$6:$A$28,"Vitesse — 30 m (s)",Barèmes!$B$6:$B$28,H327,Barèmes!$C$6:$C$28,IF(H327="6ème","Mixte",G327)),Barèmes!$D$2,IF(R327&lt;=SUMIFS(Barèmes!$I$6:$I$28,Barèmes!$A$6:$A$28,"Vitesse — 30 m (s)",Barèmes!$B$6:$B$28,H327,Barèmes!$C$6:$C$28,IF(H327="6ème","Mixte",G327)),Barèmes!$E$2,Barèmes!$F$2)))),IF(R327&gt;=SUMIFS(Barèmes!$F$6:$F$28,Barèmes!$A$6:$A$28,"Vitesse — 30 m (s)",Barèmes!$B$6:$B$28,H327,Barèmes!$C$6:$C$28,IF(H327="6ème","Mixte",G327)),Barèmes!$B$2,IF(R327&gt;=SUMIFS(Barèmes!$G$6:$G$28,Barèmes!$A$6:$A$28,"Vitesse — 30 m (s)",Barèmes!$B$6:$B$28,H327,Barèmes!$C$6:$C$28,IF(H327="6ème","Mixte",G327)),Barèmes!$C$2,IF(R327&gt;=SUMIFS(Barèmes!$H$6:$H$28,Barèmes!$A$6:$A$28,"Vitesse — 30 m (s)",Barèmes!$B$6:$B$28,H327,Barèmes!$C$6:$C$28,IF(H327="6ème","Mixte",G327)),Barèmes!$D$2,IF(R327&gt;=SUMIFS(Barèmes!$I$6:$I$28,Barèmes!$A$6:$A$28,"Vitesse — 30 m (s)",Barèmes!$B$6:$B$28,H327,Barèmes!$C$6:$C$28,IF(H327="6ème","Mixte",G327)),Barèmes!$E$2,Barèmes!$F$2))))))</f>
        <v/>
      </c>
      <c r="U327" s="22"/>
      <c r="V327" s="25" t="str">
        <f>IF(OR(U327="",SUMPRODUCT((Barèmes!$A$6:$A$28="Vitesse — 50 m (s)")*(Barèmes!$B$6:$B$28=H327)*(Barèmes!$C$6:$C$28=IF(H327="6ème","Mixte",G327)))=0),"",IF(SUMPRODUCT((Barèmes!$A$6:$A$28="Vitesse — 50 m (s)")*(Barèmes!$B$6:$B$28=H327)*(Barèmes!$C$6:$C$28=IF(H327="6ème","Mixte",G327))*(Barèmes!$J$6:$J$28="+"))&gt;0,IF(U327&lt;=SUMIFS(Barèmes!$D$6:$D$28,Barèmes!$A$6:$A$28,"Vitesse — 50 m (s)",Barèmes!$B$6:$B$28,H327,Barèmes!$C$6:$C$28,IF(H327="6ème","Mixte",G327)),"à besoin",IF(U327&lt;=SUMIFS(Barèmes!$E$6:$E$28,Barèmes!$A$6:$A$28,"Vitesse — 50 m (s)",Barèmes!$B$6:$B$28,H327,Barèmes!$C$6:$C$28,IF(H327="6ème","Mixte",G327)),"fragile","satisfaisant")),IF(U327&gt;=SUMIFS(Barèmes!$D$6:$D$28,Barèmes!$A$6:$A$28,"Vitesse — 50 m (s)",Barèmes!$B$6:$B$28,H327,Barèmes!$C$6:$C$28,IF(H327="6ème","Mixte",G327)),"à besoin",IF(U327&gt;=SUMIFS(Barèmes!$E$6:$E$28,Barèmes!$A$6:$A$28,"Vitesse — 50 m (s)",Barèmes!$B$6:$B$28,H327,Barèmes!$C$6:$C$28,IF(H327="6ème","Mixte",G327)),"fragile","satisfaisant"))))</f>
        <v/>
      </c>
      <c r="W327" s="25" t="str">
        <f>IF(OR(U327="",SUMPRODUCT((Barèmes!$A$6:$A$28="Vitesse — 50 m (s)")*(Barèmes!$B$6:$B$28=H327)*(Barèmes!$C$6:$C$28=IF(H327="6ème","Mixte",G327)))=0),"",IF(SUMPRODUCT((Barèmes!$A$6:$A$28="Vitesse — 50 m (s)")*(Barèmes!$B$6:$B$28=H327)*(Barèmes!$C$6:$C$28=IF(H327="6ème","Mixte",G327))*(Barèmes!$J$6:$J$28="+"))&gt;0,IF(U327&lt;=SUMIFS(Barèmes!$F$6:$F$28,Barèmes!$A$6:$A$28,"Vitesse — 50 m (s)",Barèmes!$B$6:$B$28,H327,Barèmes!$C$6:$C$28,IF(H327="6ème","Mixte",G327)),Barèmes!$B$2,IF(U327&lt;=SUMIFS(Barèmes!$G$6:$G$28,Barèmes!$A$6:$A$28,"Vitesse — 50 m (s)",Barèmes!$B$6:$B$28,H327,Barèmes!$C$6:$C$28,IF(H327="6ème","Mixte",G327)),Barèmes!$C$2,IF(U327&lt;=SUMIFS(Barèmes!$H$6:$H$28,Barèmes!$A$6:$A$28,"Vitesse — 50 m (s)",Barèmes!$B$6:$B$28,H327,Barèmes!$C$6:$C$28,IF(H327="6ème","Mixte",G327)),Barèmes!$D$2,IF(U327&lt;=SUMIFS(Barèmes!$I$6:$I$28,Barèmes!$A$6:$A$28,"Vitesse — 50 m (s)",Barèmes!$B$6:$B$28,H327,Barèmes!$C$6:$C$28,IF(H327="6ème","Mixte",G327)),Barèmes!$E$2,Barèmes!$F$2)))),IF(U327&gt;=SUMIFS(Barèmes!$F$6:$F$28,Barèmes!$A$6:$A$28,"Vitesse — 50 m (s)",Barèmes!$B$6:$B$28,H327,Barèmes!$C$6:$C$28,IF(H327="6ème","Mixte",G327)),Barèmes!$B$2,IF(U327&gt;=SUMIFS(Barèmes!$G$6:$G$28,Barèmes!$A$6:$A$28,"Vitesse — 50 m (s)",Barèmes!$B$6:$B$28,H327,Barèmes!$C$6:$C$28,IF(H327="6ème","Mixte",G327)),Barèmes!$C$2,IF(U327&gt;=SUMIFS(Barèmes!$H$6:$H$28,Barèmes!$A$6:$A$28,"Vitesse — 50 m (s)",Barèmes!$B$6:$B$28,H327,Barèmes!$C$6:$C$28,IF(H327="6ème","Mixte",G327)),Barèmes!$D$2,IF(U327&gt;=SUMIFS(Barèmes!$I$6:$I$28,Barèmes!$A$6:$A$28,"Vitesse — 50 m (s)",Barèmes!$B$6:$B$28,H327,Barèmes!$C$6:$C$28,IF(H327="6ème","Mixte",G327)),Barèmes!$E$2,Barèmes!$F$2))))))</f>
        <v/>
      </c>
      <c r="X327" s="18"/>
      <c r="Y327" s="26" t="str" cm="1">
        <f t="array" ref="Y327">IF(OR(X327="",SUMPRODUCT((Barèmes!$A$6:$A$28="Souplesse (score 1-5)")*(Barèmes!$B$6:$B$28=H327)*(Barèmes!$C$6:$C$28=IF(H327="6ème","Mixte",G327)))=0),"",IF(SUMPRODUCT((Barèmes!$A$6:$A$28="Souplesse (score 1-5)")*(Barèmes!$B$6:$B$28=H327)*(Barèmes!$C$6:$C$28=IF(H327="6ème","Mixte",G327))*(Barèmes!$J$6:$J$28="+"))&gt;0,IF(X327&lt;=SUMIFS(Barèmes!$D$6:$D$28,Barèmes!$A$6:$A$28,"Souplesse (score 1-5)",Barèmes!$B$6:$B$28,H327,Barèmes!$C$6:$C$28,IF(H327="6ème","Mixte",G327)),"à besoin",IF(X327&lt;=SUMIFS(Barèmes!$E$6:$E$28,Barèmes!$A$6:$A$28,"Souplesse (score 1-5)",Barèmes!$B$6:$B$28,H327,Barèmes!$C$6:$C$28,IF(H327="6ème","Mixte",G327)),"fragile","satisfaisant")),IF(X327&gt;=SUMIFS(Barèmes!$D$6:$D$28,Barèmes!$A$6:$A$28,"Souplesse (score 1-5)",Barèmes!$B$6:$B$28,H327,Barèmes!$C$6:$C$28,IF(H327="6ème","Mixte",G327)),"à besoin",IF(X327&gt;=SUMIFS(Barèmes!$E$6:$E$28,Barèmes!$A$6:$A$28,"Souplesse (score 1-5)",Barèmes!$B$6:$B$28,H327,Barèmes!$C$6:$C$28,IF(H327="6ème","Mixte",G327)),"fragile","satisfaisant"))))</f>
        <v/>
      </c>
      <c r="Z327" s="26" t="str" cm="1">
        <f t="array" ref="Z327">IF(OR(X327="",SUMPRODUCT((Barèmes!$A$6:$A$28="Souplesse (score 1-5)")*(Barèmes!$B$6:$B$28=H327)*(Barèmes!$C$6:$C$28=IF(H327="6ème","Mixte",G327)))=0),"",IF(SUMPRODUCT((Barèmes!$A$6:$A$28="Souplesse (score 1-5)")*(Barèmes!$B$6:$B$28=H327)*(Barèmes!$C$6:$C$28=IF(H327="6ème","Mixte",G327))*(Barèmes!$J$6:$J$28="+"))&gt;0,IF(X327&lt;=SUMIFS(Barèmes!$F$6:$F$28,Barèmes!$A$6:$A$28,"Souplesse (score 1-5)",Barèmes!$B$6:$B$28,H327,Barèmes!$C$6:$C$28,IF(H327="6ème","Mixte",G327)),Barèmes!$B$2,IF(X327&lt;=SUMIFS(Barèmes!$G$6:$G$28,Barèmes!$A$6:$A$28,"Souplesse (score 1-5)",Barèmes!$B$6:$B$28,H327,Barèmes!$C$6:$C$28,IF(H327="6ème","Mixte",G327)),Barèmes!$C$2,IF(X327&lt;=SUMIFS(Barèmes!$H$6:$H$28,Barèmes!$A$6:$A$28,"Souplesse (score 1-5)",Barèmes!$B$6:$B$28,H327,Barèmes!$C$6:$C$28,IF(H327="6ème","Mixte",G327)),Barèmes!$D$2,IF(X327&lt;=SUMIFS(Barèmes!$I$6:$I$28,Barèmes!$A$6:$A$28,"Souplesse (score 1-5)",Barèmes!$B$6:$B$28,H327,Barèmes!$C$6:$C$28,IF(H327="6ème","Mixte",G327)),Barèmes!$E$2,Barèmes!$F$2)))),IF(X327&gt;=SUMIFS(Barèmes!$F$6:$F$28,Barèmes!$A$6:$A$28,"Souplesse (score 1-5)",Barèmes!$B$6:$B$28,H327,Barèmes!$C$6:$C$28,IF(H327="6ème","Mixte",G327)),Barèmes!$B$2,IF(X327&gt;=SUMIFS(Barèmes!$G$6:$G$28,Barèmes!$A$6:$A$28,"Souplesse (score 1-5)",Barèmes!$B$6:$B$28,H327,Barèmes!$C$6:$C$28,IF(H327="6ème","Mixte",G327)),Barèmes!$C$2,IF(X327&gt;=SUMIFS(Barèmes!$H$6:$H$28,Barèmes!$A$6:$A$28,"Souplesse (score 1-5)",Barèmes!$B$6:$B$28,H327,Barèmes!$C$6:$C$28,IF(H327="6ème","Mixte",G327)),Barèmes!$D$2,IF(X327&gt;=SUMIFS(Barèmes!$I$6:$I$28,Barèmes!$A$6:$A$28,"Souplesse (score 1-5)",Barèmes!$B$6:$B$28,H327,Barèmes!$C$6:$C$28,IF(H327="6ème","Mixte",G327)),Barèmes!$E$2,Barèmes!$F$2))))))</f>
        <v/>
      </c>
      <c r="AA327" s="22"/>
      <c r="AB327" s="27" t="str">
        <f>IF(OR(AA327="",SUMPRODUCT((Barèmes!$A$6:$A$28="Agilité — T-test 974 (s)")*(Barèmes!$B$6:$B$28=H327)*(Barèmes!$C$6:$C$28=IF(H327="6ème","Mixte",G327)))=0),"",IF(SUMPRODUCT((Barèmes!$A$6:$A$28="Agilité — T-test 974 (s)")*(Barèmes!$B$6:$B$28=H327)*(Barèmes!$C$6:$C$28=IF(H327="6ème","Mixte",G327))*(Barèmes!$J$6:$J$28="+"))&gt;0,IF(AA327&lt;=SUMIFS(Barèmes!$D$6:$D$28,Barèmes!$A$6:$A$28,"Agilité — T-test 974 (s)",Barèmes!$B$6:$B$28,H327,Barèmes!$C$6:$C$28,IF(H327="6ème","Mixte",G327)),"à besoin",IF(AA327&lt;=SUMIFS(Barèmes!$E$6:$E$28,Barèmes!$A$6:$A$28,"Agilité — T-test 974 (s)",Barèmes!$B$6:$B$28,H327,Barèmes!$C$6:$C$28,IF(H327="6ème","Mixte",G327)),"fragile","satisfaisant")),IF(AA327&gt;=SUMIFS(Barèmes!$D$6:$D$28,Barèmes!$A$6:$A$28,"Agilité — T-test 974 (s)",Barèmes!$B$6:$B$28,H327,Barèmes!$C$6:$C$28,IF(H327="6ème","Mixte",G327)),"à besoin",IF(AA327&gt;=SUMIFS(Barèmes!$E$6:$E$28,Barèmes!$A$6:$A$28,"Agilité — T-test 974 (s)",Barèmes!$B$6:$B$28,H327,Barèmes!$C$6:$C$28,IF(H327="6ème","Mixte",G327)),"fragile","satisfaisant"))))</f>
        <v/>
      </c>
      <c r="AC327" s="27" t="str">
        <f>IF(OR(AA327="",SUMPRODUCT((Barèmes!$A$6:$A$28="Agilité — T-test 974 (s)")*(Barèmes!$B$6:$B$28=H327)*(Barèmes!$C$6:$C$28=IF(H327="6ème","Mixte",G327)))=0),"",IF(SUMPRODUCT((Barèmes!$A$6:$A$28="Agilité — T-test 974 (s)")*(Barèmes!$B$6:$B$28=H327)*(Barèmes!$C$6:$C$28=IF(H327="6ème","Mixte",G327))*(Barèmes!$J$6:$J$28="+"))&gt;0,IF(AA327&lt;=SUMIFS(Barèmes!$F$6:$F$28,Barèmes!$A$6:$A$28,"Agilité — T-test 974 (s)",Barèmes!$B$6:$B$28,H327,Barèmes!$C$6:$C$28,IF(H327="6ème","Mixte",G327)),Barèmes!$B$2,IF(AA327&lt;=SUMIFS(Barèmes!$G$6:$G$28,Barèmes!$A$6:$A$28,"Agilité — T-test 974 (s)",Barèmes!$B$6:$B$28,H327,Barèmes!$C$6:$C$28,IF(H327="6ème","Mixte",G327)),Barèmes!$C$2,IF(AA327&lt;=SUMIFS(Barèmes!$H$6:$H$28,Barèmes!$A$6:$A$28,"Agilité — T-test 974 (s)",Barèmes!$B$6:$B$28,H327,Barèmes!$C$6:$C$28,IF(H327="6ème","Mixte",G327)),Barèmes!$D$2,IF(AA327&lt;=SUMIFS(Barèmes!$I$6:$I$28,Barèmes!$A$6:$A$28,"Agilité — T-test 974 (s)",Barèmes!$B$6:$B$28,H327,Barèmes!$C$6:$C$28,IF(H327="6ème","Mixte",G327)),Barèmes!$E$2,Barèmes!$F$2)))),IF(AA327&gt;=SUMIFS(Barèmes!$F$6:$F$28,Barèmes!$A$6:$A$28,"Agilité — T-test 974 (s)",Barèmes!$B$6:$B$28,H327,Barèmes!$C$6:$C$28,IF(H327="6ème","Mixte",G327)),Barèmes!$B$2,IF(AA327&gt;=SUMIFS(Barèmes!$G$6:$G$28,Barèmes!$A$6:$A$28,"Agilité — T-test 974 (s)",Barèmes!$B$6:$B$28,H327,Barèmes!$C$6:$C$28,IF(H327="6ème","Mixte",G327)),Barèmes!$C$2,IF(AA327&gt;=SUMIFS(Barèmes!$H$6:$H$28,Barèmes!$A$6:$A$28,"Agilité — T-test 974 (s)",Barèmes!$B$6:$B$28,H327,Barèmes!$C$6:$C$28,IF(H327="6ème","Mixte",G327)),Barèmes!$D$2,IF(AA327&gt;=SUMIFS(Barèmes!$I$6:$I$28,Barèmes!$A$6:$A$28,"Agilité — T-test 974 (s)",Barèmes!$B$6:$B$28,H327,Barèmes!$C$6:$C$28,IF(H327="6ème","Mixte",G327)),Barèmes!$E$2,Barèmes!$F$2))))))</f>
        <v/>
      </c>
      <c r="AD327" s="28" t="str">
        <f t="shared" si="42"/>
        <v/>
      </c>
      <c r="AE327" s="29" t="str">
        <f t="shared" si="43"/>
        <v/>
      </c>
      <c r="AF327" s="30" t="str">
        <f>IF(OR(AD327="",SUMPRODUCT((Barèmes!$A$6:$A$28="Surcoût d'agilité (s) — technique")*(Barèmes!$B$6:$B$28=H327)*(Barèmes!$C$6:$C$28=IF(H327="6ème","Mixte",G327)))=0),"",IF(SUMPRODUCT((Barèmes!$A$6:$A$28="Surcoût d'agilité (s) — technique")*(Barèmes!$B$6:$B$28=H327)*(Barèmes!$C$6:$C$28=IF(H327="6ème","Mixte",G327))*(Barèmes!$J$6:$J$28="+"))&gt;0,IF(AD327&lt;=SUMIFS(Barèmes!$D$6:$D$28,Barèmes!$A$6:$A$28,"Surcoût d'agilité (s) — technique",Barèmes!$B$6:$B$28,H327,Barèmes!$C$6:$C$28,IF(H327="6ème","Mixte",G327)),"à besoin",IF(AD327&lt;=SUMIFS(Barèmes!$E$6:$E$28,Barèmes!$A$6:$A$28,"Surcoût d'agilité (s) — technique",Barèmes!$B$6:$B$28,H327,Barèmes!$C$6:$C$28,IF(H327="6ème","Mixte",G327)),"fragile","satisfaisant")),IF(AD327&gt;=SUMIFS(Barèmes!$D$6:$D$28,Barèmes!$A$6:$A$28,"Surcoût d'agilité (s) — technique",Barèmes!$B$6:$B$28,H327,Barèmes!$C$6:$C$28,IF(H327="6ème","Mixte",G327)),"à besoin",IF(AD327&gt;=SUMIFS(Barèmes!$E$6:$E$28,Barèmes!$A$6:$A$28,"Surcoût d'agilité (s) — technique",Barèmes!$B$6:$B$28,H327,Barèmes!$C$6:$C$28,IF(H327="6ème","Mixte",G327)),"fragile","satisfaisant"))))</f>
        <v/>
      </c>
      <c r="AG327" s="30" t="str">
        <f>IF(OR(AD327="",SUMPRODUCT((Barèmes!$A$6:$A$28="Surcoût d'agilité (s) — technique")*(Barèmes!$B$6:$B$28=H327)*(Barèmes!$C$6:$C$28=IF(H327="6ème","Mixte",G327)))=0),"",IF(SUMPRODUCT((Barèmes!$A$6:$A$28="Surcoût d'agilité (s) — technique")*(Barèmes!$B$6:$B$28=H327)*(Barèmes!$C$6:$C$28=IF(H327="6ème","Mixte",G327))*(Barèmes!$J$6:$J$28="+"))&gt;0,IF(AD327&lt;=SUMIFS(Barèmes!$F$6:$F$28,Barèmes!$A$6:$A$28,"Surcoût d'agilité (s) — technique",Barèmes!$B$6:$B$28,H327,Barèmes!$C$6:$C$28,IF(H327="6ème","Mixte",G327)),Barèmes!$B$2,IF(AD327&lt;=SUMIFS(Barèmes!$G$6:$G$28,Barèmes!$A$6:$A$28,"Surcoût d'agilité (s) — technique",Barèmes!$B$6:$B$28,H327,Barèmes!$C$6:$C$28,IF(H327="6ème","Mixte",G327)),Barèmes!$C$2,IF(AD327&lt;=SUMIFS(Barèmes!$H$6:$H$28,Barèmes!$A$6:$A$28,"Surcoût d'agilité (s) — technique",Barèmes!$B$6:$B$28,H327,Barèmes!$C$6:$C$28,IF(H327="6ème","Mixte",G327)),Barèmes!$D$2,IF(AD327&lt;=SUMIFS(Barèmes!$I$6:$I$28,Barèmes!$A$6:$A$28,"Surcoût d'agilité (s) — technique",Barèmes!$B$6:$B$28,H327,Barèmes!$C$6:$C$28,IF(H327="6ème","Mixte",G327)),Barèmes!$E$2,Barèmes!$F$2)))),IF(AD327&gt;=SUMIFS(Barèmes!$F$6:$F$28,Barèmes!$A$6:$A$28,"Surcoût d'agilité (s) — technique",Barèmes!$B$6:$B$28,H327,Barèmes!$C$6:$C$28,IF(H327="6ème","Mixte",G327)),Barèmes!$B$2,IF(AD327&gt;=SUMIFS(Barèmes!$G$6:$G$28,Barèmes!$A$6:$A$28,"Surcoût d'agilité (s) — technique",Barèmes!$B$6:$B$28,H327,Barèmes!$C$6:$C$28,IF(H327="6ème","Mixte",G327)),Barèmes!$C$2,IF(AD327&gt;=SUMIFS(Barèmes!$H$6:$H$28,Barèmes!$A$6:$A$28,"Surcoût d'agilité (s) — technique",Barèmes!$B$6:$B$28,H327,Barèmes!$C$6:$C$28,IF(H327="6ème","Mixte",G327)),Barèmes!$D$2,IF(AD327&gt;=SUMIFS(Barèmes!$I$6:$I$28,Barèmes!$A$6:$A$28,"Surcoût d'agilité (s) — technique",Barèmes!$B$6:$B$28,H327,Barèmes!$C$6:$C$28,IF(H327="6ème","Mixte",G327)),Barèmes!$E$2,Barèmes!$F$2))))))</f>
        <v/>
      </c>
      <c r="AH327" s="31" t="str">
        <f>IF((IF(N327="",0,1)+IF(Q327="",0,1)+IF(W327="",0,1)+IF(Z327="",0,1)+IF(AC327="",0,1))=0,"",3*IF(N327=Barèmes!$B$2,1,IF(N327=Barèmes!$C$2,2,IF(N327=Barèmes!$D$2,3,IF(N327=Barèmes!$E$2,4,IF(N327=Barèmes!$F$2,5,0)))))+3*IF(Q327=Barèmes!$B$2,1,IF(Q327=Barèmes!$C$2,2,IF(Q327=Barèmes!$D$2,3,IF(Q327=Barèmes!$E$2,4,IF(Q327=Barèmes!$F$2,5,0)))))+2*IF(W327=Barèmes!$B$2,1,IF(W327=Barèmes!$C$2,2,IF(W327=Barèmes!$D$2,3,IF(W327=Barèmes!$E$2,4,IF(W327=Barèmes!$F$2,5,0)))))+1*IF(Z327=Barèmes!$B$2,1,IF(Z327=Barèmes!$C$2,2,IF(Z327=Barèmes!$D$2,3,IF(Z327=Barèmes!$E$2,4,IF(Z327=Barèmes!$F$2,5,0)))))+1*IF(AC327=Barèmes!$B$2,1,IF(AC327=Barèmes!$C$2,2,IF(AC327=Barèmes!$D$2,3,IF(AC327=Barèmes!$E$2,4,IF(AC327=Barèmes!$F$2,5,0))))))</f>
        <v/>
      </c>
      <c r="AI327" s="31"/>
      <c r="AJ327" s="32" t="str">
        <f>IFERROR(INDEX(Croissance!$B$5:$B$604,MATCH(A327,Croissance!$A$5:$A$604,0)),"")</f>
        <v/>
      </c>
      <c r="AK327" s="32" t="str">
        <f>IFERROR(INDEX(Croissance!$C$5:$C$604,MATCH(A327,Croissance!$A$5:$A$604,0)),"")</f>
        <v/>
      </c>
      <c r="AL327" s="32" t="str">
        <f>IFERROR(INDEX(Croissance!$D$5:$D$604,MATCH(A327,Croissance!$A$5:$A$604,0)),"")</f>
        <v/>
      </c>
      <c r="AM327" s="32" t="str">
        <f>IFERROR(INDEX(Croissance!$E$5:$E$604,MATCH(A327,Croissance!$A$5:$A$604,0)),"")</f>
        <v/>
      </c>
      <c r="AO327" s="33">
        <f t="shared" si="48"/>
        <v>0</v>
      </c>
      <c r="AP327" s="33">
        <f t="shared" si="44"/>
        <v>0</v>
      </c>
      <c r="AQ327" s="33">
        <f>IF(A327="",0,IF(AND(OR('Synthèse classe'!$C$2="Tous",C327='Synthèse classe'!$C$2),OR('Synthèse classe'!$C$3="Toutes",D327='Synthèse classe'!$C$3),OR('Synthèse classe'!$C$4="Toutes",AND('Synthèse classe'!$C$4="Dernière",AP327=1),B327=IFERROR(VALUE('Synthèse classe'!$C$4),0))),1,0))</f>
        <v>0</v>
      </c>
      <c r="AR327" s="34" t="str">
        <f t="shared" si="45"/>
        <v/>
      </c>
    </row>
    <row r="328" spans="1:44" x14ac:dyDescent="0.2">
      <c r="A328" s="17" t="str">
        <f t="shared" si="41"/>
        <v/>
      </c>
      <c r="B328" s="18"/>
      <c r="C328" s="19"/>
      <c r="D328" s="19"/>
      <c r="E328" s="19"/>
      <c r="F328" s="19"/>
      <c r="G328" s="19"/>
      <c r="H328" s="17" t="str">
        <f t="shared" si="46"/>
        <v/>
      </c>
      <c r="I328" s="20"/>
      <c r="J328" s="18"/>
      <c r="K328" s="19"/>
      <c r="L328" s="21" t="str">
        <f t="shared" si="47"/>
        <v/>
      </c>
      <c r="M328" s="21" t="str">
        <f>IF(OR(J328="",SUMPRODUCT((Barèmes!$A$6:$A$28="Endurance — Luc Léger (palier)")*(Barèmes!$B$6:$B$28=H328)*(Barèmes!$C$6:$C$28=IF(H328="6ème","Mixte",G328)))=0),"",IF(SUMPRODUCT((Barèmes!$A$6:$A$28="Endurance — Luc Léger (palier)")*(Barèmes!$B$6:$B$28=H328)*(Barèmes!$C$6:$C$28=IF(H328="6ème","Mixte",G328))*(Barèmes!$J$6:$J$28="+"))&gt;0,IF(J328&lt;=SUMIFS(Barèmes!$D$6:$D$28,Barèmes!$A$6:$A$28,"Endurance — Luc Léger (palier)",Barèmes!$B$6:$B$28,H328,Barèmes!$C$6:$C$28,IF(H328="6ème","Mixte",G328)),"à besoin",IF(J328&lt;=SUMIFS(Barèmes!$E$6:$E$28,Barèmes!$A$6:$A$28,"Endurance — Luc Léger (palier)",Barèmes!$B$6:$B$28,H328,Barèmes!$C$6:$C$28,IF(H328="6ème","Mixte",G328)),"fragile","satisfaisant")),IF(J328&gt;=SUMIFS(Barèmes!$D$6:$D$28,Barèmes!$A$6:$A$28,"Endurance — Luc Léger (palier)",Barèmes!$B$6:$B$28,H328,Barèmes!$C$6:$C$28,IF(H328="6ème","Mixte",G328)),"à besoin",IF(J328&gt;=SUMIFS(Barèmes!$E$6:$E$28,Barèmes!$A$6:$A$28,"Endurance — Luc Léger (palier)",Barèmes!$B$6:$B$28,H328,Barèmes!$C$6:$C$28,IF(H328="6ème","Mixte",G328)),"fragile","satisfaisant"))))</f>
        <v/>
      </c>
      <c r="N328" s="21" t="str">
        <f>IF(OR(J328="",SUMPRODUCT((Barèmes!$A$6:$A$28="Endurance — Luc Léger (palier)")*(Barèmes!$B$6:$B$28=H328)*(Barèmes!$C$6:$C$28=IF(H328="6ème","Mixte",G328)))=0),"",IF(SUMPRODUCT((Barèmes!$A$6:$A$28="Endurance — Luc Léger (palier)")*(Barèmes!$B$6:$B$28=H328)*(Barèmes!$C$6:$C$28=IF(H328="6ème","Mixte",G328))*(Barèmes!$J$6:$J$28="+"))&gt;0,IF(J328&lt;=SUMIFS(Barèmes!$F$6:$F$28,Barèmes!$A$6:$A$28,"Endurance — Luc Léger (palier)",Barèmes!$B$6:$B$28,H328,Barèmes!$C$6:$C$28,IF(H328="6ème","Mixte",G328)),Barèmes!$B$2,IF(J328&lt;=SUMIFS(Barèmes!$G$6:$G$28,Barèmes!$A$6:$A$28,"Endurance — Luc Léger (palier)",Barèmes!$B$6:$B$28,H328,Barèmes!$C$6:$C$28,IF(H328="6ème","Mixte",G328)),Barèmes!$C$2,IF(J328&lt;=SUMIFS(Barèmes!$H$6:$H$28,Barèmes!$A$6:$A$28,"Endurance — Luc Léger (palier)",Barèmes!$B$6:$B$28,H328,Barèmes!$C$6:$C$28,IF(H328="6ème","Mixte",G328)),Barèmes!$D$2,IF(J328&lt;=SUMIFS(Barèmes!$I$6:$I$28,Barèmes!$A$6:$A$28,"Endurance — Luc Léger (palier)",Barèmes!$B$6:$B$28,H328,Barèmes!$C$6:$C$28,IF(H328="6ème","Mixte",G328)),Barèmes!$E$2,Barèmes!$F$2)))),IF(J328&gt;=SUMIFS(Barèmes!$F$6:$F$28,Barèmes!$A$6:$A$28,"Endurance — Luc Léger (palier)",Barèmes!$B$6:$B$28,H328,Barèmes!$C$6:$C$28,IF(H328="6ème","Mixte",G328)),Barèmes!$B$2,IF(J328&gt;=SUMIFS(Barèmes!$G$6:$G$28,Barèmes!$A$6:$A$28,"Endurance — Luc Léger (palier)",Barèmes!$B$6:$B$28,H328,Barèmes!$C$6:$C$28,IF(H328="6ème","Mixte",G328)),Barèmes!$C$2,IF(J328&gt;=SUMIFS(Barèmes!$H$6:$H$28,Barèmes!$A$6:$A$28,"Endurance — Luc Léger (palier)",Barèmes!$B$6:$B$28,H328,Barèmes!$C$6:$C$28,IF(H328="6ème","Mixte",G328)),Barèmes!$D$2,IF(J328&gt;=SUMIFS(Barèmes!$I$6:$I$28,Barèmes!$A$6:$A$28,"Endurance — Luc Léger (palier)",Barèmes!$B$6:$B$28,H328,Barèmes!$C$6:$C$28,IF(H328="6ème","Mixte",G328)),Barèmes!$E$2,Barèmes!$F$2))))))</f>
        <v/>
      </c>
      <c r="O328" s="22"/>
      <c r="P328" s="23" t="str">
        <f>IF(OR(O328="",SUMPRODUCT((Barèmes!$A$6:$A$28="Force bas du corps — Saut en longueur (m)")*(Barèmes!$B$6:$B$28=H328)*(Barèmes!$C$6:$C$28=IF(H328="6ème","Mixte",G328)))=0),"",IF(SUMPRODUCT((Barèmes!$A$6:$A$28="Force bas du corps — Saut en longueur (m)")*(Barèmes!$B$6:$B$28=H328)*(Barèmes!$C$6:$C$28=IF(H328="6ème","Mixte",G328))*(Barèmes!$J$6:$J$28="+"))&gt;0,IF(O328&lt;=SUMIFS(Barèmes!$D$6:$D$28,Barèmes!$A$6:$A$28,"Force bas du corps — Saut en longueur (m)",Barèmes!$B$6:$B$28,H328,Barèmes!$C$6:$C$28,IF(H328="6ème","Mixte",G328)),"à besoin",IF(O328&lt;=SUMIFS(Barèmes!$E$6:$E$28,Barèmes!$A$6:$A$28,"Force bas du corps — Saut en longueur (m)",Barèmes!$B$6:$B$28,H328,Barèmes!$C$6:$C$28,IF(H328="6ème","Mixte",G328)),"fragile","satisfaisant")),IF(O328&gt;=SUMIFS(Barèmes!$D$6:$D$28,Barèmes!$A$6:$A$28,"Force bas du corps — Saut en longueur (m)",Barèmes!$B$6:$B$28,H328,Barèmes!$C$6:$C$28,IF(H328="6ème","Mixte",G328)),"à besoin",IF(O328&gt;=SUMIFS(Barèmes!$E$6:$E$28,Barèmes!$A$6:$A$28,"Force bas du corps — Saut en longueur (m)",Barèmes!$B$6:$B$28,H328,Barèmes!$C$6:$C$28,IF(H328="6ème","Mixte",G328)),"fragile","satisfaisant"))))</f>
        <v/>
      </c>
      <c r="Q328" s="23" t="str">
        <f>IF(OR(O328="",SUMPRODUCT((Barèmes!$A$6:$A$28="Force bas du corps — Saut en longueur (m)")*(Barèmes!$B$6:$B$28=H328)*(Barèmes!$C$6:$C$28=IF(H328="6ème","Mixte",G328)))=0),"",IF(SUMPRODUCT((Barèmes!$A$6:$A$28="Force bas du corps — Saut en longueur (m)")*(Barèmes!$B$6:$B$28=H328)*(Barèmes!$C$6:$C$28=IF(H328="6ème","Mixte",G328))*(Barèmes!$J$6:$J$28="+"))&gt;0,IF(O328&lt;=SUMIFS(Barèmes!$F$6:$F$28,Barèmes!$A$6:$A$28,"Force bas du corps — Saut en longueur (m)",Barèmes!$B$6:$B$28,H328,Barèmes!$C$6:$C$28,IF(H328="6ème","Mixte",G328)),Barèmes!$B$2,IF(O328&lt;=SUMIFS(Barèmes!$G$6:$G$28,Barèmes!$A$6:$A$28,"Force bas du corps — Saut en longueur (m)",Barèmes!$B$6:$B$28,H328,Barèmes!$C$6:$C$28,IF(H328="6ème","Mixte",G328)),Barèmes!$C$2,IF(O328&lt;=SUMIFS(Barèmes!$H$6:$H$28,Barèmes!$A$6:$A$28,"Force bas du corps — Saut en longueur (m)",Barèmes!$B$6:$B$28,H328,Barèmes!$C$6:$C$28,IF(H328="6ème","Mixte",G328)),Barèmes!$D$2,IF(O328&lt;=SUMIFS(Barèmes!$I$6:$I$28,Barèmes!$A$6:$A$28,"Force bas du corps — Saut en longueur (m)",Barèmes!$B$6:$B$28,H328,Barèmes!$C$6:$C$28,IF(H328="6ème","Mixte",G328)),Barèmes!$E$2,Barèmes!$F$2)))),IF(O328&gt;=SUMIFS(Barèmes!$F$6:$F$28,Barèmes!$A$6:$A$28,"Force bas du corps — Saut en longueur (m)",Barèmes!$B$6:$B$28,H328,Barèmes!$C$6:$C$28,IF(H328="6ème","Mixte",G328)),Barèmes!$B$2,IF(O328&gt;=SUMIFS(Barèmes!$G$6:$G$28,Barèmes!$A$6:$A$28,"Force bas du corps — Saut en longueur (m)",Barèmes!$B$6:$B$28,H328,Barèmes!$C$6:$C$28,IF(H328="6ème","Mixte",G328)),Barèmes!$C$2,IF(O328&gt;=SUMIFS(Barèmes!$H$6:$H$28,Barèmes!$A$6:$A$28,"Force bas du corps — Saut en longueur (m)",Barèmes!$B$6:$B$28,H328,Barèmes!$C$6:$C$28,IF(H328="6ème","Mixte",G328)),Barèmes!$D$2,IF(O328&gt;=SUMIFS(Barèmes!$I$6:$I$28,Barèmes!$A$6:$A$28,"Force bas du corps — Saut en longueur (m)",Barèmes!$B$6:$B$28,H328,Barèmes!$C$6:$C$28,IF(H328="6ème","Mixte",G328)),Barèmes!$E$2,Barèmes!$F$2))))))</f>
        <v/>
      </c>
      <c r="R328" s="22"/>
      <c r="S328" s="24" t="str">
        <f>IF(OR(R328="",SUMPRODUCT((Barèmes!$A$6:$A$28="Vitesse — 30 m (s)")*(Barèmes!$B$6:$B$28=H328)*(Barèmes!$C$6:$C$28=IF(H328="6ème","Mixte",G328)))=0),"",IF(SUMPRODUCT((Barèmes!$A$6:$A$28="Vitesse — 30 m (s)")*(Barèmes!$B$6:$B$28=H328)*(Barèmes!$C$6:$C$28=IF(H328="6ème","Mixte",G328))*(Barèmes!$J$6:$J$28="+"))&gt;0,IF(R328&lt;=SUMIFS(Barèmes!$D$6:$D$28,Barèmes!$A$6:$A$28,"Vitesse — 30 m (s)",Barèmes!$B$6:$B$28,H328,Barèmes!$C$6:$C$28,IF(H328="6ème","Mixte",G328)),"à besoin",IF(R328&lt;=SUMIFS(Barèmes!$E$6:$E$28,Barèmes!$A$6:$A$28,"Vitesse — 30 m (s)",Barèmes!$B$6:$B$28,H328,Barèmes!$C$6:$C$28,IF(H328="6ème","Mixte",G328)),"fragile","satisfaisant")),IF(R328&gt;=SUMIFS(Barèmes!$D$6:$D$28,Barèmes!$A$6:$A$28,"Vitesse — 30 m (s)",Barèmes!$B$6:$B$28,H328,Barèmes!$C$6:$C$28,IF(H328="6ème","Mixte",G328)),"à besoin",IF(R328&gt;=SUMIFS(Barèmes!$E$6:$E$28,Barèmes!$A$6:$A$28,"Vitesse — 30 m (s)",Barèmes!$B$6:$B$28,H328,Barèmes!$C$6:$C$28,IF(H328="6ème","Mixte",G328)),"fragile","satisfaisant"))))</f>
        <v/>
      </c>
      <c r="T328" s="24" t="str">
        <f>IF(OR(R328="",SUMPRODUCT((Barèmes!$A$6:$A$28="Vitesse — 30 m (s)")*(Barèmes!$B$6:$B$28=H328)*(Barèmes!$C$6:$C$28=IF(H328="6ème","Mixte",G328)))=0),"",IF(SUMPRODUCT((Barèmes!$A$6:$A$28="Vitesse — 30 m (s)")*(Barèmes!$B$6:$B$28=H328)*(Barèmes!$C$6:$C$28=IF(H328="6ème","Mixte",G328))*(Barèmes!$J$6:$J$28="+"))&gt;0,IF(R328&lt;=SUMIFS(Barèmes!$F$6:$F$28,Barèmes!$A$6:$A$28,"Vitesse — 30 m (s)",Barèmes!$B$6:$B$28,H328,Barèmes!$C$6:$C$28,IF(H328="6ème","Mixte",G328)),Barèmes!$B$2,IF(R328&lt;=SUMIFS(Barèmes!$G$6:$G$28,Barèmes!$A$6:$A$28,"Vitesse — 30 m (s)",Barèmes!$B$6:$B$28,H328,Barèmes!$C$6:$C$28,IF(H328="6ème","Mixte",G328)),Barèmes!$C$2,IF(R328&lt;=SUMIFS(Barèmes!$H$6:$H$28,Barèmes!$A$6:$A$28,"Vitesse — 30 m (s)",Barèmes!$B$6:$B$28,H328,Barèmes!$C$6:$C$28,IF(H328="6ème","Mixte",G328)),Barèmes!$D$2,IF(R328&lt;=SUMIFS(Barèmes!$I$6:$I$28,Barèmes!$A$6:$A$28,"Vitesse — 30 m (s)",Barèmes!$B$6:$B$28,H328,Barèmes!$C$6:$C$28,IF(H328="6ème","Mixte",G328)),Barèmes!$E$2,Barèmes!$F$2)))),IF(R328&gt;=SUMIFS(Barèmes!$F$6:$F$28,Barèmes!$A$6:$A$28,"Vitesse — 30 m (s)",Barèmes!$B$6:$B$28,H328,Barèmes!$C$6:$C$28,IF(H328="6ème","Mixte",G328)),Barèmes!$B$2,IF(R328&gt;=SUMIFS(Barèmes!$G$6:$G$28,Barèmes!$A$6:$A$28,"Vitesse — 30 m (s)",Barèmes!$B$6:$B$28,H328,Barèmes!$C$6:$C$28,IF(H328="6ème","Mixte",G328)),Barèmes!$C$2,IF(R328&gt;=SUMIFS(Barèmes!$H$6:$H$28,Barèmes!$A$6:$A$28,"Vitesse — 30 m (s)",Barèmes!$B$6:$B$28,H328,Barèmes!$C$6:$C$28,IF(H328="6ème","Mixte",G328)),Barèmes!$D$2,IF(R328&gt;=SUMIFS(Barèmes!$I$6:$I$28,Barèmes!$A$6:$A$28,"Vitesse — 30 m (s)",Barèmes!$B$6:$B$28,H328,Barèmes!$C$6:$C$28,IF(H328="6ème","Mixte",G328)),Barèmes!$E$2,Barèmes!$F$2))))))</f>
        <v/>
      </c>
      <c r="U328" s="22"/>
      <c r="V328" s="25" t="str">
        <f>IF(OR(U328="",SUMPRODUCT((Barèmes!$A$6:$A$28="Vitesse — 50 m (s)")*(Barèmes!$B$6:$B$28=H328)*(Barèmes!$C$6:$C$28=IF(H328="6ème","Mixte",G328)))=0),"",IF(SUMPRODUCT((Barèmes!$A$6:$A$28="Vitesse — 50 m (s)")*(Barèmes!$B$6:$B$28=H328)*(Barèmes!$C$6:$C$28=IF(H328="6ème","Mixte",G328))*(Barèmes!$J$6:$J$28="+"))&gt;0,IF(U328&lt;=SUMIFS(Barèmes!$D$6:$D$28,Barèmes!$A$6:$A$28,"Vitesse — 50 m (s)",Barèmes!$B$6:$B$28,H328,Barèmes!$C$6:$C$28,IF(H328="6ème","Mixte",G328)),"à besoin",IF(U328&lt;=SUMIFS(Barèmes!$E$6:$E$28,Barèmes!$A$6:$A$28,"Vitesse — 50 m (s)",Barèmes!$B$6:$B$28,H328,Barèmes!$C$6:$C$28,IF(H328="6ème","Mixte",G328)),"fragile","satisfaisant")),IF(U328&gt;=SUMIFS(Barèmes!$D$6:$D$28,Barèmes!$A$6:$A$28,"Vitesse — 50 m (s)",Barèmes!$B$6:$B$28,H328,Barèmes!$C$6:$C$28,IF(H328="6ème","Mixte",G328)),"à besoin",IF(U328&gt;=SUMIFS(Barèmes!$E$6:$E$28,Barèmes!$A$6:$A$28,"Vitesse — 50 m (s)",Barèmes!$B$6:$B$28,H328,Barèmes!$C$6:$C$28,IF(H328="6ème","Mixte",G328)),"fragile","satisfaisant"))))</f>
        <v/>
      </c>
      <c r="W328" s="25" t="str">
        <f>IF(OR(U328="",SUMPRODUCT((Barèmes!$A$6:$A$28="Vitesse — 50 m (s)")*(Barèmes!$B$6:$B$28=H328)*(Barèmes!$C$6:$C$28=IF(H328="6ème","Mixte",G328)))=0),"",IF(SUMPRODUCT((Barèmes!$A$6:$A$28="Vitesse — 50 m (s)")*(Barèmes!$B$6:$B$28=H328)*(Barèmes!$C$6:$C$28=IF(H328="6ème","Mixte",G328))*(Barèmes!$J$6:$J$28="+"))&gt;0,IF(U328&lt;=SUMIFS(Barèmes!$F$6:$F$28,Barèmes!$A$6:$A$28,"Vitesse — 50 m (s)",Barèmes!$B$6:$B$28,H328,Barèmes!$C$6:$C$28,IF(H328="6ème","Mixte",G328)),Barèmes!$B$2,IF(U328&lt;=SUMIFS(Barèmes!$G$6:$G$28,Barèmes!$A$6:$A$28,"Vitesse — 50 m (s)",Barèmes!$B$6:$B$28,H328,Barèmes!$C$6:$C$28,IF(H328="6ème","Mixte",G328)),Barèmes!$C$2,IF(U328&lt;=SUMIFS(Barèmes!$H$6:$H$28,Barèmes!$A$6:$A$28,"Vitesse — 50 m (s)",Barèmes!$B$6:$B$28,H328,Barèmes!$C$6:$C$28,IF(H328="6ème","Mixte",G328)),Barèmes!$D$2,IF(U328&lt;=SUMIFS(Barèmes!$I$6:$I$28,Barèmes!$A$6:$A$28,"Vitesse — 50 m (s)",Barèmes!$B$6:$B$28,H328,Barèmes!$C$6:$C$28,IF(H328="6ème","Mixte",G328)),Barèmes!$E$2,Barèmes!$F$2)))),IF(U328&gt;=SUMIFS(Barèmes!$F$6:$F$28,Barèmes!$A$6:$A$28,"Vitesse — 50 m (s)",Barèmes!$B$6:$B$28,H328,Barèmes!$C$6:$C$28,IF(H328="6ème","Mixte",G328)),Barèmes!$B$2,IF(U328&gt;=SUMIFS(Barèmes!$G$6:$G$28,Barèmes!$A$6:$A$28,"Vitesse — 50 m (s)",Barèmes!$B$6:$B$28,H328,Barèmes!$C$6:$C$28,IF(H328="6ème","Mixte",G328)),Barèmes!$C$2,IF(U328&gt;=SUMIFS(Barèmes!$H$6:$H$28,Barèmes!$A$6:$A$28,"Vitesse — 50 m (s)",Barèmes!$B$6:$B$28,H328,Barèmes!$C$6:$C$28,IF(H328="6ème","Mixte",G328)),Barèmes!$D$2,IF(U328&gt;=SUMIFS(Barèmes!$I$6:$I$28,Barèmes!$A$6:$A$28,"Vitesse — 50 m (s)",Barèmes!$B$6:$B$28,H328,Barèmes!$C$6:$C$28,IF(H328="6ème","Mixte",G328)),Barèmes!$E$2,Barèmes!$F$2))))))</f>
        <v/>
      </c>
      <c r="X328" s="18"/>
      <c r="Y328" s="26" t="str" cm="1">
        <f t="array" ref="Y328">IF(OR(X328="",SUMPRODUCT((Barèmes!$A$6:$A$28="Souplesse (score 1-5)")*(Barèmes!$B$6:$B$28=H328)*(Barèmes!$C$6:$C$28=IF(H328="6ème","Mixte",G328)))=0),"",IF(SUMPRODUCT((Barèmes!$A$6:$A$28="Souplesse (score 1-5)")*(Barèmes!$B$6:$B$28=H328)*(Barèmes!$C$6:$C$28=IF(H328="6ème","Mixte",G328))*(Barèmes!$J$6:$J$28="+"))&gt;0,IF(X328&lt;=SUMIFS(Barèmes!$D$6:$D$28,Barèmes!$A$6:$A$28,"Souplesse (score 1-5)",Barèmes!$B$6:$B$28,H328,Barèmes!$C$6:$C$28,IF(H328="6ème","Mixte",G328)),"à besoin",IF(X328&lt;=SUMIFS(Barèmes!$E$6:$E$28,Barèmes!$A$6:$A$28,"Souplesse (score 1-5)",Barèmes!$B$6:$B$28,H328,Barèmes!$C$6:$C$28,IF(H328="6ème","Mixte",G328)),"fragile","satisfaisant")),IF(X328&gt;=SUMIFS(Barèmes!$D$6:$D$28,Barèmes!$A$6:$A$28,"Souplesse (score 1-5)",Barèmes!$B$6:$B$28,H328,Barèmes!$C$6:$C$28,IF(H328="6ème","Mixte",G328)),"à besoin",IF(X328&gt;=SUMIFS(Barèmes!$E$6:$E$28,Barèmes!$A$6:$A$28,"Souplesse (score 1-5)",Barèmes!$B$6:$B$28,H328,Barèmes!$C$6:$C$28,IF(H328="6ème","Mixte",G328)),"fragile","satisfaisant"))))</f>
        <v/>
      </c>
      <c r="Z328" s="26" t="str" cm="1">
        <f t="array" ref="Z328">IF(OR(X328="",SUMPRODUCT((Barèmes!$A$6:$A$28="Souplesse (score 1-5)")*(Barèmes!$B$6:$B$28=H328)*(Barèmes!$C$6:$C$28=IF(H328="6ème","Mixte",G328)))=0),"",IF(SUMPRODUCT((Barèmes!$A$6:$A$28="Souplesse (score 1-5)")*(Barèmes!$B$6:$B$28=H328)*(Barèmes!$C$6:$C$28=IF(H328="6ème","Mixte",G328))*(Barèmes!$J$6:$J$28="+"))&gt;0,IF(X328&lt;=SUMIFS(Barèmes!$F$6:$F$28,Barèmes!$A$6:$A$28,"Souplesse (score 1-5)",Barèmes!$B$6:$B$28,H328,Barèmes!$C$6:$C$28,IF(H328="6ème","Mixte",G328)),Barèmes!$B$2,IF(X328&lt;=SUMIFS(Barèmes!$G$6:$G$28,Barèmes!$A$6:$A$28,"Souplesse (score 1-5)",Barèmes!$B$6:$B$28,H328,Barèmes!$C$6:$C$28,IF(H328="6ème","Mixte",G328)),Barèmes!$C$2,IF(X328&lt;=SUMIFS(Barèmes!$H$6:$H$28,Barèmes!$A$6:$A$28,"Souplesse (score 1-5)",Barèmes!$B$6:$B$28,H328,Barèmes!$C$6:$C$28,IF(H328="6ème","Mixte",G328)),Barèmes!$D$2,IF(X328&lt;=SUMIFS(Barèmes!$I$6:$I$28,Barèmes!$A$6:$A$28,"Souplesse (score 1-5)",Barèmes!$B$6:$B$28,H328,Barèmes!$C$6:$C$28,IF(H328="6ème","Mixte",G328)),Barèmes!$E$2,Barèmes!$F$2)))),IF(X328&gt;=SUMIFS(Barèmes!$F$6:$F$28,Barèmes!$A$6:$A$28,"Souplesse (score 1-5)",Barèmes!$B$6:$B$28,H328,Barèmes!$C$6:$C$28,IF(H328="6ème","Mixte",G328)),Barèmes!$B$2,IF(X328&gt;=SUMIFS(Barèmes!$G$6:$G$28,Barèmes!$A$6:$A$28,"Souplesse (score 1-5)",Barèmes!$B$6:$B$28,H328,Barèmes!$C$6:$C$28,IF(H328="6ème","Mixte",G328)),Barèmes!$C$2,IF(X328&gt;=SUMIFS(Barèmes!$H$6:$H$28,Barèmes!$A$6:$A$28,"Souplesse (score 1-5)",Barèmes!$B$6:$B$28,H328,Barèmes!$C$6:$C$28,IF(H328="6ème","Mixte",G328)),Barèmes!$D$2,IF(X328&gt;=SUMIFS(Barèmes!$I$6:$I$28,Barèmes!$A$6:$A$28,"Souplesse (score 1-5)",Barèmes!$B$6:$B$28,H328,Barèmes!$C$6:$C$28,IF(H328="6ème","Mixte",G328)),Barèmes!$E$2,Barèmes!$F$2))))))</f>
        <v/>
      </c>
      <c r="AA328" s="22"/>
      <c r="AB328" s="27" t="str">
        <f>IF(OR(AA328="",SUMPRODUCT((Barèmes!$A$6:$A$28="Agilité — T-test 974 (s)")*(Barèmes!$B$6:$B$28=H328)*(Barèmes!$C$6:$C$28=IF(H328="6ème","Mixte",G328)))=0),"",IF(SUMPRODUCT((Barèmes!$A$6:$A$28="Agilité — T-test 974 (s)")*(Barèmes!$B$6:$B$28=H328)*(Barèmes!$C$6:$C$28=IF(H328="6ème","Mixte",G328))*(Barèmes!$J$6:$J$28="+"))&gt;0,IF(AA328&lt;=SUMIFS(Barèmes!$D$6:$D$28,Barèmes!$A$6:$A$28,"Agilité — T-test 974 (s)",Barèmes!$B$6:$B$28,H328,Barèmes!$C$6:$C$28,IF(H328="6ème","Mixte",G328)),"à besoin",IF(AA328&lt;=SUMIFS(Barèmes!$E$6:$E$28,Barèmes!$A$6:$A$28,"Agilité — T-test 974 (s)",Barèmes!$B$6:$B$28,H328,Barèmes!$C$6:$C$28,IF(H328="6ème","Mixte",G328)),"fragile","satisfaisant")),IF(AA328&gt;=SUMIFS(Barèmes!$D$6:$D$28,Barèmes!$A$6:$A$28,"Agilité — T-test 974 (s)",Barèmes!$B$6:$B$28,H328,Barèmes!$C$6:$C$28,IF(H328="6ème","Mixte",G328)),"à besoin",IF(AA328&gt;=SUMIFS(Barèmes!$E$6:$E$28,Barèmes!$A$6:$A$28,"Agilité — T-test 974 (s)",Barèmes!$B$6:$B$28,H328,Barèmes!$C$6:$C$28,IF(H328="6ème","Mixte",G328)),"fragile","satisfaisant"))))</f>
        <v/>
      </c>
      <c r="AC328" s="27" t="str">
        <f>IF(OR(AA328="",SUMPRODUCT((Barèmes!$A$6:$A$28="Agilité — T-test 974 (s)")*(Barèmes!$B$6:$B$28=H328)*(Barèmes!$C$6:$C$28=IF(H328="6ème","Mixte",G328)))=0),"",IF(SUMPRODUCT((Barèmes!$A$6:$A$28="Agilité — T-test 974 (s)")*(Barèmes!$B$6:$B$28=H328)*(Barèmes!$C$6:$C$28=IF(H328="6ème","Mixte",G328))*(Barèmes!$J$6:$J$28="+"))&gt;0,IF(AA328&lt;=SUMIFS(Barèmes!$F$6:$F$28,Barèmes!$A$6:$A$28,"Agilité — T-test 974 (s)",Barèmes!$B$6:$B$28,H328,Barèmes!$C$6:$C$28,IF(H328="6ème","Mixte",G328)),Barèmes!$B$2,IF(AA328&lt;=SUMIFS(Barèmes!$G$6:$G$28,Barèmes!$A$6:$A$28,"Agilité — T-test 974 (s)",Barèmes!$B$6:$B$28,H328,Barèmes!$C$6:$C$28,IF(H328="6ème","Mixte",G328)),Barèmes!$C$2,IF(AA328&lt;=SUMIFS(Barèmes!$H$6:$H$28,Barèmes!$A$6:$A$28,"Agilité — T-test 974 (s)",Barèmes!$B$6:$B$28,H328,Barèmes!$C$6:$C$28,IF(H328="6ème","Mixte",G328)),Barèmes!$D$2,IF(AA328&lt;=SUMIFS(Barèmes!$I$6:$I$28,Barèmes!$A$6:$A$28,"Agilité — T-test 974 (s)",Barèmes!$B$6:$B$28,H328,Barèmes!$C$6:$C$28,IF(H328="6ème","Mixte",G328)),Barèmes!$E$2,Barèmes!$F$2)))),IF(AA328&gt;=SUMIFS(Barèmes!$F$6:$F$28,Barèmes!$A$6:$A$28,"Agilité — T-test 974 (s)",Barèmes!$B$6:$B$28,H328,Barèmes!$C$6:$C$28,IF(H328="6ème","Mixte",G328)),Barèmes!$B$2,IF(AA328&gt;=SUMIFS(Barèmes!$G$6:$G$28,Barèmes!$A$6:$A$28,"Agilité — T-test 974 (s)",Barèmes!$B$6:$B$28,H328,Barèmes!$C$6:$C$28,IF(H328="6ème","Mixte",G328)),Barèmes!$C$2,IF(AA328&gt;=SUMIFS(Barèmes!$H$6:$H$28,Barèmes!$A$6:$A$28,"Agilité — T-test 974 (s)",Barèmes!$B$6:$B$28,H328,Barèmes!$C$6:$C$28,IF(H328="6ème","Mixte",G328)),Barèmes!$D$2,IF(AA328&gt;=SUMIFS(Barèmes!$I$6:$I$28,Barèmes!$A$6:$A$28,"Agilité — T-test 974 (s)",Barèmes!$B$6:$B$28,H328,Barèmes!$C$6:$C$28,IF(H328="6ème","Mixte",G328)),Barèmes!$E$2,Barèmes!$F$2))))))</f>
        <v/>
      </c>
      <c r="AD328" s="28" t="str">
        <f t="shared" si="42"/>
        <v/>
      </c>
      <c r="AE328" s="29" t="str">
        <f t="shared" si="43"/>
        <v/>
      </c>
      <c r="AF328" s="30" t="str">
        <f>IF(OR(AD328="",SUMPRODUCT((Barèmes!$A$6:$A$28="Surcoût d'agilité (s) — technique")*(Barèmes!$B$6:$B$28=H328)*(Barèmes!$C$6:$C$28=IF(H328="6ème","Mixte",G328)))=0),"",IF(SUMPRODUCT((Barèmes!$A$6:$A$28="Surcoût d'agilité (s) — technique")*(Barèmes!$B$6:$B$28=H328)*(Barèmes!$C$6:$C$28=IF(H328="6ème","Mixte",G328))*(Barèmes!$J$6:$J$28="+"))&gt;0,IF(AD328&lt;=SUMIFS(Barèmes!$D$6:$D$28,Barèmes!$A$6:$A$28,"Surcoût d'agilité (s) — technique",Barèmes!$B$6:$B$28,H328,Barèmes!$C$6:$C$28,IF(H328="6ème","Mixte",G328)),"à besoin",IF(AD328&lt;=SUMIFS(Barèmes!$E$6:$E$28,Barèmes!$A$6:$A$28,"Surcoût d'agilité (s) — technique",Barèmes!$B$6:$B$28,H328,Barèmes!$C$6:$C$28,IF(H328="6ème","Mixte",G328)),"fragile","satisfaisant")),IF(AD328&gt;=SUMIFS(Barèmes!$D$6:$D$28,Barèmes!$A$6:$A$28,"Surcoût d'agilité (s) — technique",Barèmes!$B$6:$B$28,H328,Barèmes!$C$6:$C$28,IF(H328="6ème","Mixte",G328)),"à besoin",IF(AD328&gt;=SUMIFS(Barèmes!$E$6:$E$28,Barèmes!$A$6:$A$28,"Surcoût d'agilité (s) — technique",Barèmes!$B$6:$B$28,H328,Barèmes!$C$6:$C$28,IF(H328="6ème","Mixte",G328)),"fragile","satisfaisant"))))</f>
        <v/>
      </c>
      <c r="AG328" s="30" t="str">
        <f>IF(OR(AD328="",SUMPRODUCT((Barèmes!$A$6:$A$28="Surcoût d'agilité (s) — technique")*(Barèmes!$B$6:$B$28=H328)*(Barèmes!$C$6:$C$28=IF(H328="6ème","Mixte",G328)))=0),"",IF(SUMPRODUCT((Barèmes!$A$6:$A$28="Surcoût d'agilité (s) — technique")*(Barèmes!$B$6:$B$28=H328)*(Barèmes!$C$6:$C$28=IF(H328="6ème","Mixte",G328))*(Barèmes!$J$6:$J$28="+"))&gt;0,IF(AD328&lt;=SUMIFS(Barèmes!$F$6:$F$28,Barèmes!$A$6:$A$28,"Surcoût d'agilité (s) — technique",Barèmes!$B$6:$B$28,H328,Barèmes!$C$6:$C$28,IF(H328="6ème","Mixte",G328)),Barèmes!$B$2,IF(AD328&lt;=SUMIFS(Barèmes!$G$6:$G$28,Barèmes!$A$6:$A$28,"Surcoût d'agilité (s) — technique",Barèmes!$B$6:$B$28,H328,Barèmes!$C$6:$C$28,IF(H328="6ème","Mixte",G328)),Barèmes!$C$2,IF(AD328&lt;=SUMIFS(Barèmes!$H$6:$H$28,Barèmes!$A$6:$A$28,"Surcoût d'agilité (s) — technique",Barèmes!$B$6:$B$28,H328,Barèmes!$C$6:$C$28,IF(H328="6ème","Mixte",G328)),Barèmes!$D$2,IF(AD328&lt;=SUMIFS(Barèmes!$I$6:$I$28,Barèmes!$A$6:$A$28,"Surcoût d'agilité (s) — technique",Barèmes!$B$6:$B$28,H328,Barèmes!$C$6:$C$28,IF(H328="6ème","Mixte",G328)),Barèmes!$E$2,Barèmes!$F$2)))),IF(AD328&gt;=SUMIFS(Barèmes!$F$6:$F$28,Barèmes!$A$6:$A$28,"Surcoût d'agilité (s) — technique",Barèmes!$B$6:$B$28,H328,Barèmes!$C$6:$C$28,IF(H328="6ème","Mixte",G328)),Barèmes!$B$2,IF(AD328&gt;=SUMIFS(Barèmes!$G$6:$G$28,Barèmes!$A$6:$A$28,"Surcoût d'agilité (s) — technique",Barèmes!$B$6:$B$28,H328,Barèmes!$C$6:$C$28,IF(H328="6ème","Mixte",G328)),Barèmes!$C$2,IF(AD328&gt;=SUMIFS(Barèmes!$H$6:$H$28,Barèmes!$A$6:$A$28,"Surcoût d'agilité (s) — technique",Barèmes!$B$6:$B$28,H328,Barèmes!$C$6:$C$28,IF(H328="6ème","Mixte",G328)),Barèmes!$D$2,IF(AD328&gt;=SUMIFS(Barèmes!$I$6:$I$28,Barèmes!$A$6:$A$28,"Surcoût d'agilité (s) — technique",Barèmes!$B$6:$B$28,H328,Barèmes!$C$6:$C$28,IF(H328="6ème","Mixte",G328)),Barèmes!$E$2,Barèmes!$F$2))))))</f>
        <v/>
      </c>
      <c r="AH328" s="31" t="str">
        <f>IF((IF(N328="",0,1)+IF(Q328="",0,1)+IF(W328="",0,1)+IF(Z328="",0,1)+IF(AC328="",0,1))=0,"",3*IF(N328=Barèmes!$B$2,1,IF(N328=Barèmes!$C$2,2,IF(N328=Barèmes!$D$2,3,IF(N328=Barèmes!$E$2,4,IF(N328=Barèmes!$F$2,5,0)))))+3*IF(Q328=Barèmes!$B$2,1,IF(Q328=Barèmes!$C$2,2,IF(Q328=Barèmes!$D$2,3,IF(Q328=Barèmes!$E$2,4,IF(Q328=Barèmes!$F$2,5,0)))))+2*IF(W328=Barèmes!$B$2,1,IF(W328=Barèmes!$C$2,2,IF(W328=Barèmes!$D$2,3,IF(W328=Barèmes!$E$2,4,IF(W328=Barèmes!$F$2,5,0)))))+1*IF(Z328=Barèmes!$B$2,1,IF(Z328=Barèmes!$C$2,2,IF(Z328=Barèmes!$D$2,3,IF(Z328=Barèmes!$E$2,4,IF(Z328=Barèmes!$F$2,5,0)))))+1*IF(AC328=Barèmes!$B$2,1,IF(AC328=Barèmes!$C$2,2,IF(AC328=Barèmes!$D$2,3,IF(AC328=Barèmes!$E$2,4,IF(AC328=Barèmes!$F$2,5,0))))))</f>
        <v/>
      </c>
      <c r="AI328" s="31"/>
      <c r="AJ328" s="32" t="str">
        <f>IFERROR(INDEX(Croissance!$B$5:$B$604,MATCH(A328,Croissance!$A$5:$A$604,0)),"")</f>
        <v/>
      </c>
      <c r="AK328" s="32" t="str">
        <f>IFERROR(INDEX(Croissance!$C$5:$C$604,MATCH(A328,Croissance!$A$5:$A$604,0)),"")</f>
        <v/>
      </c>
      <c r="AL328" s="32" t="str">
        <f>IFERROR(INDEX(Croissance!$D$5:$D$604,MATCH(A328,Croissance!$A$5:$A$604,0)),"")</f>
        <v/>
      </c>
      <c r="AM328" s="32" t="str">
        <f>IFERROR(INDEX(Croissance!$E$5:$E$604,MATCH(A328,Croissance!$A$5:$A$604,0)),"")</f>
        <v/>
      </c>
      <c r="AO328" s="33">
        <f t="shared" si="48"/>
        <v>0</v>
      </c>
      <c r="AP328" s="33">
        <f t="shared" si="44"/>
        <v>0</v>
      </c>
      <c r="AQ328" s="33">
        <f>IF(A328="",0,IF(AND(OR('Synthèse classe'!$C$2="Tous",C328='Synthèse classe'!$C$2),OR('Synthèse classe'!$C$3="Toutes",D328='Synthèse classe'!$C$3),OR('Synthèse classe'!$C$4="Toutes",AND('Synthèse classe'!$C$4="Dernière",AP328=1),B328=IFERROR(VALUE('Synthèse classe'!$C$4),0))),1,0))</f>
        <v>0</v>
      </c>
      <c r="AR328" s="34" t="str">
        <f t="shared" si="45"/>
        <v/>
      </c>
    </row>
    <row r="329" spans="1:44" x14ac:dyDescent="0.2">
      <c r="A329" s="17" t="str">
        <f t="shared" si="41"/>
        <v/>
      </c>
      <c r="B329" s="18"/>
      <c r="C329" s="19"/>
      <c r="D329" s="19"/>
      <c r="E329" s="19"/>
      <c r="F329" s="19"/>
      <c r="G329" s="19"/>
      <c r="H329" s="17" t="str">
        <f t="shared" si="46"/>
        <v/>
      </c>
      <c r="I329" s="20"/>
      <c r="J329" s="18"/>
      <c r="K329" s="19"/>
      <c r="L329" s="21" t="str">
        <f t="shared" si="47"/>
        <v/>
      </c>
      <c r="M329" s="21" t="str">
        <f>IF(OR(J329="",SUMPRODUCT((Barèmes!$A$6:$A$28="Endurance — Luc Léger (palier)")*(Barèmes!$B$6:$B$28=H329)*(Barèmes!$C$6:$C$28=IF(H329="6ème","Mixte",G329)))=0),"",IF(SUMPRODUCT((Barèmes!$A$6:$A$28="Endurance — Luc Léger (palier)")*(Barèmes!$B$6:$B$28=H329)*(Barèmes!$C$6:$C$28=IF(H329="6ème","Mixte",G329))*(Barèmes!$J$6:$J$28="+"))&gt;0,IF(J329&lt;=SUMIFS(Barèmes!$D$6:$D$28,Barèmes!$A$6:$A$28,"Endurance — Luc Léger (palier)",Barèmes!$B$6:$B$28,H329,Barèmes!$C$6:$C$28,IF(H329="6ème","Mixte",G329)),"à besoin",IF(J329&lt;=SUMIFS(Barèmes!$E$6:$E$28,Barèmes!$A$6:$A$28,"Endurance — Luc Léger (palier)",Barèmes!$B$6:$B$28,H329,Barèmes!$C$6:$C$28,IF(H329="6ème","Mixte",G329)),"fragile","satisfaisant")),IF(J329&gt;=SUMIFS(Barèmes!$D$6:$D$28,Barèmes!$A$6:$A$28,"Endurance — Luc Léger (palier)",Barèmes!$B$6:$B$28,H329,Barèmes!$C$6:$C$28,IF(H329="6ème","Mixte",G329)),"à besoin",IF(J329&gt;=SUMIFS(Barèmes!$E$6:$E$28,Barèmes!$A$6:$A$28,"Endurance — Luc Léger (palier)",Barèmes!$B$6:$B$28,H329,Barèmes!$C$6:$C$28,IF(H329="6ème","Mixte",G329)),"fragile","satisfaisant"))))</f>
        <v/>
      </c>
      <c r="N329" s="21" t="str">
        <f>IF(OR(J329="",SUMPRODUCT((Barèmes!$A$6:$A$28="Endurance — Luc Léger (palier)")*(Barèmes!$B$6:$B$28=H329)*(Barèmes!$C$6:$C$28=IF(H329="6ème","Mixte",G329)))=0),"",IF(SUMPRODUCT((Barèmes!$A$6:$A$28="Endurance — Luc Léger (palier)")*(Barèmes!$B$6:$B$28=H329)*(Barèmes!$C$6:$C$28=IF(H329="6ème","Mixte",G329))*(Barèmes!$J$6:$J$28="+"))&gt;0,IF(J329&lt;=SUMIFS(Barèmes!$F$6:$F$28,Barèmes!$A$6:$A$28,"Endurance — Luc Léger (palier)",Barèmes!$B$6:$B$28,H329,Barèmes!$C$6:$C$28,IF(H329="6ème","Mixte",G329)),Barèmes!$B$2,IF(J329&lt;=SUMIFS(Barèmes!$G$6:$G$28,Barèmes!$A$6:$A$28,"Endurance — Luc Léger (palier)",Barèmes!$B$6:$B$28,H329,Barèmes!$C$6:$C$28,IF(H329="6ème","Mixte",G329)),Barèmes!$C$2,IF(J329&lt;=SUMIFS(Barèmes!$H$6:$H$28,Barèmes!$A$6:$A$28,"Endurance — Luc Léger (palier)",Barèmes!$B$6:$B$28,H329,Barèmes!$C$6:$C$28,IF(H329="6ème","Mixte",G329)),Barèmes!$D$2,IF(J329&lt;=SUMIFS(Barèmes!$I$6:$I$28,Barèmes!$A$6:$A$28,"Endurance — Luc Léger (palier)",Barèmes!$B$6:$B$28,H329,Barèmes!$C$6:$C$28,IF(H329="6ème","Mixte",G329)),Barèmes!$E$2,Barèmes!$F$2)))),IF(J329&gt;=SUMIFS(Barèmes!$F$6:$F$28,Barèmes!$A$6:$A$28,"Endurance — Luc Léger (palier)",Barèmes!$B$6:$B$28,H329,Barèmes!$C$6:$C$28,IF(H329="6ème","Mixte",G329)),Barèmes!$B$2,IF(J329&gt;=SUMIFS(Barèmes!$G$6:$G$28,Barèmes!$A$6:$A$28,"Endurance — Luc Léger (palier)",Barèmes!$B$6:$B$28,H329,Barèmes!$C$6:$C$28,IF(H329="6ème","Mixte",G329)),Barèmes!$C$2,IF(J329&gt;=SUMIFS(Barèmes!$H$6:$H$28,Barèmes!$A$6:$A$28,"Endurance — Luc Léger (palier)",Barèmes!$B$6:$B$28,H329,Barèmes!$C$6:$C$28,IF(H329="6ème","Mixte",G329)),Barèmes!$D$2,IF(J329&gt;=SUMIFS(Barèmes!$I$6:$I$28,Barèmes!$A$6:$A$28,"Endurance — Luc Léger (palier)",Barèmes!$B$6:$B$28,H329,Barèmes!$C$6:$C$28,IF(H329="6ème","Mixte",G329)),Barèmes!$E$2,Barèmes!$F$2))))))</f>
        <v/>
      </c>
      <c r="O329" s="22"/>
      <c r="P329" s="23" t="str">
        <f>IF(OR(O329="",SUMPRODUCT((Barèmes!$A$6:$A$28="Force bas du corps — Saut en longueur (m)")*(Barèmes!$B$6:$B$28=H329)*(Barèmes!$C$6:$C$28=IF(H329="6ème","Mixte",G329)))=0),"",IF(SUMPRODUCT((Barèmes!$A$6:$A$28="Force bas du corps — Saut en longueur (m)")*(Barèmes!$B$6:$B$28=H329)*(Barèmes!$C$6:$C$28=IF(H329="6ème","Mixte",G329))*(Barèmes!$J$6:$J$28="+"))&gt;0,IF(O329&lt;=SUMIFS(Barèmes!$D$6:$D$28,Barèmes!$A$6:$A$28,"Force bas du corps — Saut en longueur (m)",Barèmes!$B$6:$B$28,H329,Barèmes!$C$6:$C$28,IF(H329="6ème","Mixte",G329)),"à besoin",IF(O329&lt;=SUMIFS(Barèmes!$E$6:$E$28,Barèmes!$A$6:$A$28,"Force bas du corps — Saut en longueur (m)",Barèmes!$B$6:$B$28,H329,Barèmes!$C$6:$C$28,IF(H329="6ème","Mixte",G329)),"fragile","satisfaisant")),IF(O329&gt;=SUMIFS(Barèmes!$D$6:$D$28,Barèmes!$A$6:$A$28,"Force bas du corps — Saut en longueur (m)",Barèmes!$B$6:$B$28,H329,Barèmes!$C$6:$C$28,IF(H329="6ème","Mixte",G329)),"à besoin",IF(O329&gt;=SUMIFS(Barèmes!$E$6:$E$28,Barèmes!$A$6:$A$28,"Force bas du corps — Saut en longueur (m)",Barèmes!$B$6:$B$28,H329,Barèmes!$C$6:$C$28,IF(H329="6ème","Mixte",G329)),"fragile","satisfaisant"))))</f>
        <v/>
      </c>
      <c r="Q329" s="23" t="str">
        <f>IF(OR(O329="",SUMPRODUCT((Barèmes!$A$6:$A$28="Force bas du corps — Saut en longueur (m)")*(Barèmes!$B$6:$B$28=H329)*(Barèmes!$C$6:$C$28=IF(H329="6ème","Mixte",G329)))=0),"",IF(SUMPRODUCT((Barèmes!$A$6:$A$28="Force bas du corps — Saut en longueur (m)")*(Barèmes!$B$6:$B$28=H329)*(Barèmes!$C$6:$C$28=IF(H329="6ème","Mixte",G329))*(Barèmes!$J$6:$J$28="+"))&gt;0,IF(O329&lt;=SUMIFS(Barèmes!$F$6:$F$28,Barèmes!$A$6:$A$28,"Force bas du corps — Saut en longueur (m)",Barèmes!$B$6:$B$28,H329,Barèmes!$C$6:$C$28,IF(H329="6ème","Mixte",G329)),Barèmes!$B$2,IF(O329&lt;=SUMIFS(Barèmes!$G$6:$G$28,Barèmes!$A$6:$A$28,"Force bas du corps — Saut en longueur (m)",Barèmes!$B$6:$B$28,H329,Barèmes!$C$6:$C$28,IF(H329="6ème","Mixte",G329)),Barèmes!$C$2,IF(O329&lt;=SUMIFS(Barèmes!$H$6:$H$28,Barèmes!$A$6:$A$28,"Force bas du corps — Saut en longueur (m)",Barèmes!$B$6:$B$28,H329,Barèmes!$C$6:$C$28,IF(H329="6ème","Mixte",G329)),Barèmes!$D$2,IF(O329&lt;=SUMIFS(Barèmes!$I$6:$I$28,Barèmes!$A$6:$A$28,"Force bas du corps — Saut en longueur (m)",Barèmes!$B$6:$B$28,H329,Barèmes!$C$6:$C$28,IF(H329="6ème","Mixte",G329)),Barèmes!$E$2,Barèmes!$F$2)))),IF(O329&gt;=SUMIFS(Barèmes!$F$6:$F$28,Barèmes!$A$6:$A$28,"Force bas du corps — Saut en longueur (m)",Barèmes!$B$6:$B$28,H329,Barèmes!$C$6:$C$28,IF(H329="6ème","Mixte",G329)),Barèmes!$B$2,IF(O329&gt;=SUMIFS(Barèmes!$G$6:$G$28,Barèmes!$A$6:$A$28,"Force bas du corps — Saut en longueur (m)",Barèmes!$B$6:$B$28,H329,Barèmes!$C$6:$C$28,IF(H329="6ème","Mixte",G329)),Barèmes!$C$2,IF(O329&gt;=SUMIFS(Barèmes!$H$6:$H$28,Barèmes!$A$6:$A$28,"Force bas du corps — Saut en longueur (m)",Barèmes!$B$6:$B$28,H329,Barèmes!$C$6:$C$28,IF(H329="6ème","Mixte",G329)),Barèmes!$D$2,IF(O329&gt;=SUMIFS(Barèmes!$I$6:$I$28,Barèmes!$A$6:$A$28,"Force bas du corps — Saut en longueur (m)",Barèmes!$B$6:$B$28,H329,Barèmes!$C$6:$C$28,IF(H329="6ème","Mixte",G329)),Barèmes!$E$2,Barèmes!$F$2))))))</f>
        <v/>
      </c>
      <c r="R329" s="22"/>
      <c r="S329" s="24" t="str">
        <f>IF(OR(R329="",SUMPRODUCT((Barèmes!$A$6:$A$28="Vitesse — 30 m (s)")*(Barèmes!$B$6:$B$28=H329)*(Barèmes!$C$6:$C$28=IF(H329="6ème","Mixte",G329)))=0),"",IF(SUMPRODUCT((Barèmes!$A$6:$A$28="Vitesse — 30 m (s)")*(Barèmes!$B$6:$B$28=H329)*(Barèmes!$C$6:$C$28=IF(H329="6ème","Mixte",G329))*(Barèmes!$J$6:$J$28="+"))&gt;0,IF(R329&lt;=SUMIFS(Barèmes!$D$6:$D$28,Barèmes!$A$6:$A$28,"Vitesse — 30 m (s)",Barèmes!$B$6:$B$28,H329,Barèmes!$C$6:$C$28,IF(H329="6ème","Mixte",G329)),"à besoin",IF(R329&lt;=SUMIFS(Barèmes!$E$6:$E$28,Barèmes!$A$6:$A$28,"Vitesse — 30 m (s)",Barèmes!$B$6:$B$28,H329,Barèmes!$C$6:$C$28,IF(H329="6ème","Mixte",G329)),"fragile","satisfaisant")),IF(R329&gt;=SUMIFS(Barèmes!$D$6:$D$28,Barèmes!$A$6:$A$28,"Vitesse — 30 m (s)",Barèmes!$B$6:$B$28,H329,Barèmes!$C$6:$C$28,IF(H329="6ème","Mixte",G329)),"à besoin",IF(R329&gt;=SUMIFS(Barèmes!$E$6:$E$28,Barèmes!$A$6:$A$28,"Vitesse — 30 m (s)",Barèmes!$B$6:$B$28,H329,Barèmes!$C$6:$C$28,IF(H329="6ème","Mixte",G329)),"fragile","satisfaisant"))))</f>
        <v/>
      </c>
      <c r="T329" s="24" t="str">
        <f>IF(OR(R329="",SUMPRODUCT((Barèmes!$A$6:$A$28="Vitesse — 30 m (s)")*(Barèmes!$B$6:$B$28=H329)*(Barèmes!$C$6:$C$28=IF(H329="6ème","Mixte",G329)))=0),"",IF(SUMPRODUCT((Barèmes!$A$6:$A$28="Vitesse — 30 m (s)")*(Barèmes!$B$6:$B$28=H329)*(Barèmes!$C$6:$C$28=IF(H329="6ème","Mixte",G329))*(Barèmes!$J$6:$J$28="+"))&gt;0,IF(R329&lt;=SUMIFS(Barèmes!$F$6:$F$28,Barèmes!$A$6:$A$28,"Vitesse — 30 m (s)",Barèmes!$B$6:$B$28,H329,Barèmes!$C$6:$C$28,IF(H329="6ème","Mixte",G329)),Barèmes!$B$2,IF(R329&lt;=SUMIFS(Barèmes!$G$6:$G$28,Barèmes!$A$6:$A$28,"Vitesse — 30 m (s)",Barèmes!$B$6:$B$28,H329,Barèmes!$C$6:$C$28,IF(H329="6ème","Mixte",G329)),Barèmes!$C$2,IF(R329&lt;=SUMIFS(Barèmes!$H$6:$H$28,Barèmes!$A$6:$A$28,"Vitesse — 30 m (s)",Barèmes!$B$6:$B$28,H329,Barèmes!$C$6:$C$28,IF(H329="6ème","Mixte",G329)),Barèmes!$D$2,IF(R329&lt;=SUMIFS(Barèmes!$I$6:$I$28,Barèmes!$A$6:$A$28,"Vitesse — 30 m (s)",Barèmes!$B$6:$B$28,H329,Barèmes!$C$6:$C$28,IF(H329="6ème","Mixte",G329)),Barèmes!$E$2,Barèmes!$F$2)))),IF(R329&gt;=SUMIFS(Barèmes!$F$6:$F$28,Barèmes!$A$6:$A$28,"Vitesse — 30 m (s)",Barèmes!$B$6:$B$28,H329,Barèmes!$C$6:$C$28,IF(H329="6ème","Mixte",G329)),Barèmes!$B$2,IF(R329&gt;=SUMIFS(Barèmes!$G$6:$G$28,Barèmes!$A$6:$A$28,"Vitesse — 30 m (s)",Barèmes!$B$6:$B$28,H329,Barèmes!$C$6:$C$28,IF(H329="6ème","Mixte",G329)),Barèmes!$C$2,IF(R329&gt;=SUMIFS(Barèmes!$H$6:$H$28,Barèmes!$A$6:$A$28,"Vitesse — 30 m (s)",Barèmes!$B$6:$B$28,H329,Barèmes!$C$6:$C$28,IF(H329="6ème","Mixte",G329)),Barèmes!$D$2,IF(R329&gt;=SUMIFS(Barèmes!$I$6:$I$28,Barèmes!$A$6:$A$28,"Vitesse — 30 m (s)",Barèmes!$B$6:$B$28,H329,Barèmes!$C$6:$C$28,IF(H329="6ème","Mixte",G329)),Barèmes!$E$2,Barèmes!$F$2))))))</f>
        <v/>
      </c>
      <c r="U329" s="22"/>
      <c r="V329" s="25" t="str">
        <f>IF(OR(U329="",SUMPRODUCT((Barèmes!$A$6:$A$28="Vitesse — 50 m (s)")*(Barèmes!$B$6:$B$28=H329)*(Barèmes!$C$6:$C$28=IF(H329="6ème","Mixte",G329)))=0),"",IF(SUMPRODUCT((Barèmes!$A$6:$A$28="Vitesse — 50 m (s)")*(Barèmes!$B$6:$B$28=H329)*(Barèmes!$C$6:$C$28=IF(H329="6ème","Mixte",G329))*(Barèmes!$J$6:$J$28="+"))&gt;0,IF(U329&lt;=SUMIFS(Barèmes!$D$6:$D$28,Barèmes!$A$6:$A$28,"Vitesse — 50 m (s)",Barèmes!$B$6:$B$28,H329,Barèmes!$C$6:$C$28,IF(H329="6ème","Mixte",G329)),"à besoin",IF(U329&lt;=SUMIFS(Barèmes!$E$6:$E$28,Barèmes!$A$6:$A$28,"Vitesse — 50 m (s)",Barèmes!$B$6:$B$28,H329,Barèmes!$C$6:$C$28,IF(H329="6ème","Mixte",G329)),"fragile","satisfaisant")),IF(U329&gt;=SUMIFS(Barèmes!$D$6:$D$28,Barèmes!$A$6:$A$28,"Vitesse — 50 m (s)",Barèmes!$B$6:$B$28,H329,Barèmes!$C$6:$C$28,IF(H329="6ème","Mixte",G329)),"à besoin",IF(U329&gt;=SUMIFS(Barèmes!$E$6:$E$28,Barèmes!$A$6:$A$28,"Vitesse — 50 m (s)",Barèmes!$B$6:$B$28,H329,Barèmes!$C$6:$C$28,IF(H329="6ème","Mixte",G329)),"fragile","satisfaisant"))))</f>
        <v/>
      </c>
      <c r="W329" s="25" t="str">
        <f>IF(OR(U329="",SUMPRODUCT((Barèmes!$A$6:$A$28="Vitesse — 50 m (s)")*(Barèmes!$B$6:$B$28=H329)*(Barèmes!$C$6:$C$28=IF(H329="6ème","Mixte",G329)))=0),"",IF(SUMPRODUCT((Barèmes!$A$6:$A$28="Vitesse — 50 m (s)")*(Barèmes!$B$6:$B$28=H329)*(Barèmes!$C$6:$C$28=IF(H329="6ème","Mixte",G329))*(Barèmes!$J$6:$J$28="+"))&gt;0,IF(U329&lt;=SUMIFS(Barèmes!$F$6:$F$28,Barèmes!$A$6:$A$28,"Vitesse — 50 m (s)",Barèmes!$B$6:$B$28,H329,Barèmes!$C$6:$C$28,IF(H329="6ème","Mixte",G329)),Barèmes!$B$2,IF(U329&lt;=SUMIFS(Barèmes!$G$6:$G$28,Barèmes!$A$6:$A$28,"Vitesse — 50 m (s)",Barèmes!$B$6:$B$28,H329,Barèmes!$C$6:$C$28,IF(H329="6ème","Mixte",G329)),Barèmes!$C$2,IF(U329&lt;=SUMIFS(Barèmes!$H$6:$H$28,Barèmes!$A$6:$A$28,"Vitesse — 50 m (s)",Barèmes!$B$6:$B$28,H329,Barèmes!$C$6:$C$28,IF(H329="6ème","Mixte",G329)),Barèmes!$D$2,IF(U329&lt;=SUMIFS(Barèmes!$I$6:$I$28,Barèmes!$A$6:$A$28,"Vitesse — 50 m (s)",Barèmes!$B$6:$B$28,H329,Barèmes!$C$6:$C$28,IF(H329="6ème","Mixte",G329)),Barèmes!$E$2,Barèmes!$F$2)))),IF(U329&gt;=SUMIFS(Barèmes!$F$6:$F$28,Barèmes!$A$6:$A$28,"Vitesse — 50 m (s)",Barèmes!$B$6:$B$28,H329,Barèmes!$C$6:$C$28,IF(H329="6ème","Mixte",G329)),Barèmes!$B$2,IF(U329&gt;=SUMIFS(Barèmes!$G$6:$G$28,Barèmes!$A$6:$A$28,"Vitesse — 50 m (s)",Barèmes!$B$6:$B$28,H329,Barèmes!$C$6:$C$28,IF(H329="6ème","Mixte",G329)),Barèmes!$C$2,IF(U329&gt;=SUMIFS(Barèmes!$H$6:$H$28,Barèmes!$A$6:$A$28,"Vitesse — 50 m (s)",Barèmes!$B$6:$B$28,H329,Barèmes!$C$6:$C$28,IF(H329="6ème","Mixte",G329)),Barèmes!$D$2,IF(U329&gt;=SUMIFS(Barèmes!$I$6:$I$28,Barèmes!$A$6:$A$28,"Vitesse — 50 m (s)",Barèmes!$B$6:$B$28,H329,Barèmes!$C$6:$C$28,IF(H329="6ème","Mixte",G329)),Barèmes!$E$2,Barèmes!$F$2))))))</f>
        <v/>
      </c>
      <c r="X329" s="18"/>
      <c r="Y329" s="26" t="str" cm="1">
        <f t="array" ref="Y329">IF(OR(X329="",SUMPRODUCT((Barèmes!$A$6:$A$28="Souplesse (score 1-5)")*(Barèmes!$B$6:$B$28=H329)*(Barèmes!$C$6:$C$28=IF(H329="6ème","Mixte",G329)))=0),"",IF(SUMPRODUCT((Barèmes!$A$6:$A$28="Souplesse (score 1-5)")*(Barèmes!$B$6:$B$28=H329)*(Barèmes!$C$6:$C$28=IF(H329="6ème","Mixte",G329))*(Barèmes!$J$6:$J$28="+"))&gt;0,IF(X329&lt;=SUMIFS(Barèmes!$D$6:$D$28,Barèmes!$A$6:$A$28,"Souplesse (score 1-5)",Barèmes!$B$6:$B$28,H329,Barèmes!$C$6:$C$28,IF(H329="6ème","Mixte",G329)),"à besoin",IF(X329&lt;=SUMIFS(Barèmes!$E$6:$E$28,Barèmes!$A$6:$A$28,"Souplesse (score 1-5)",Barèmes!$B$6:$B$28,H329,Barèmes!$C$6:$C$28,IF(H329="6ème","Mixte",G329)),"fragile","satisfaisant")),IF(X329&gt;=SUMIFS(Barèmes!$D$6:$D$28,Barèmes!$A$6:$A$28,"Souplesse (score 1-5)",Barèmes!$B$6:$B$28,H329,Barèmes!$C$6:$C$28,IF(H329="6ème","Mixte",G329)),"à besoin",IF(X329&gt;=SUMIFS(Barèmes!$E$6:$E$28,Barèmes!$A$6:$A$28,"Souplesse (score 1-5)",Barèmes!$B$6:$B$28,H329,Barèmes!$C$6:$C$28,IF(H329="6ème","Mixte",G329)),"fragile","satisfaisant"))))</f>
        <v/>
      </c>
      <c r="Z329" s="26" t="str" cm="1">
        <f t="array" ref="Z329">IF(OR(X329="",SUMPRODUCT((Barèmes!$A$6:$A$28="Souplesse (score 1-5)")*(Barèmes!$B$6:$B$28=H329)*(Barèmes!$C$6:$C$28=IF(H329="6ème","Mixte",G329)))=0),"",IF(SUMPRODUCT((Barèmes!$A$6:$A$28="Souplesse (score 1-5)")*(Barèmes!$B$6:$B$28=H329)*(Barèmes!$C$6:$C$28=IF(H329="6ème","Mixte",G329))*(Barèmes!$J$6:$J$28="+"))&gt;0,IF(X329&lt;=SUMIFS(Barèmes!$F$6:$F$28,Barèmes!$A$6:$A$28,"Souplesse (score 1-5)",Barèmes!$B$6:$B$28,H329,Barèmes!$C$6:$C$28,IF(H329="6ème","Mixte",G329)),Barèmes!$B$2,IF(X329&lt;=SUMIFS(Barèmes!$G$6:$G$28,Barèmes!$A$6:$A$28,"Souplesse (score 1-5)",Barèmes!$B$6:$B$28,H329,Barèmes!$C$6:$C$28,IF(H329="6ème","Mixte",G329)),Barèmes!$C$2,IF(X329&lt;=SUMIFS(Barèmes!$H$6:$H$28,Barèmes!$A$6:$A$28,"Souplesse (score 1-5)",Barèmes!$B$6:$B$28,H329,Barèmes!$C$6:$C$28,IF(H329="6ème","Mixte",G329)),Barèmes!$D$2,IF(X329&lt;=SUMIFS(Barèmes!$I$6:$I$28,Barèmes!$A$6:$A$28,"Souplesse (score 1-5)",Barèmes!$B$6:$B$28,H329,Barèmes!$C$6:$C$28,IF(H329="6ème","Mixte",G329)),Barèmes!$E$2,Barèmes!$F$2)))),IF(X329&gt;=SUMIFS(Barèmes!$F$6:$F$28,Barèmes!$A$6:$A$28,"Souplesse (score 1-5)",Barèmes!$B$6:$B$28,H329,Barèmes!$C$6:$C$28,IF(H329="6ème","Mixte",G329)),Barèmes!$B$2,IF(X329&gt;=SUMIFS(Barèmes!$G$6:$G$28,Barèmes!$A$6:$A$28,"Souplesse (score 1-5)",Barèmes!$B$6:$B$28,H329,Barèmes!$C$6:$C$28,IF(H329="6ème","Mixte",G329)),Barèmes!$C$2,IF(X329&gt;=SUMIFS(Barèmes!$H$6:$H$28,Barèmes!$A$6:$A$28,"Souplesse (score 1-5)",Barèmes!$B$6:$B$28,H329,Barèmes!$C$6:$C$28,IF(H329="6ème","Mixte",G329)),Barèmes!$D$2,IF(X329&gt;=SUMIFS(Barèmes!$I$6:$I$28,Barèmes!$A$6:$A$28,"Souplesse (score 1-5)",Barèmes!$B$6:$B$28,H329,Barèmes!$C$6:$C$28,IF(H329="6ème","Mixte",G329)),Barèmes!$E$2,Barèmes!$F$2))))))</f>
        <v/>
      </c>
      <c r="AA329" s="22"/>
      <c r="AB329" s="27" t="str">
        <f>IF(OR(AA329="",SUMPRODUCT((Barèmes!$A$6:$A$28="Agilité — T-test 974 (s)")*(Barèmes!$B$6:$B$28=H329)*(Barèmes!$C$6:$C$28=IF(H329="6ème","Mixte",G329)))=0),"",IF(SUMPRODUCT((Barèmes!$A$6:$A$28="Agilité — T-test 974 (s)")*(Barèmes!$B$6:$B$28=H329)*(Barèmes!$C$6:$C$28=IF(H329="6ème","Mixte",G329))*(Barèmes!$J$6:$J$28="+"))&gt;0,IF(AA329&lt;=SUMIFS(Barèmes!$D$6:$D$28,Barèmes!$A$6:$A$28,"Agilité — T-test 974 (s)",Barèmes!$B$6:$B$28,H329,Barèmes!$C$6:$C$28,IF(H329="6ème","Mixte",G329)),"à besoin",IF(AA329&lt;=SUMIFS(Barèmes!$E$6:$E$28,Barèmes!$A$6:$A$28,"Agilité — T-test 974 (s)",Barèmes!$B$6:$B$28,H329,Barèmes!$C$6:$C$28,IF(H329="6ème","Mixte",G329)),"fragile","satisfaisant")),IF(AA329&gt;=SUMIFS(Barèmes!$D$6:$D$28,Barèmes!$A$6:$A$28,"Agilité — T-test 974 (s)",Barèmes!$B$6:$B$28,H329,Barèmes!$C$6:$C$28,IF(H329="6ème","Mixte",G329)),"à besoin",IF(AA329&gt;=SUMIFS(Barèmes!$E$6:$E$28,Barèmes!$A$6:$A$28,"Agilité — T-test 974 (s)",Barèmes!$B$6:$B$28,H329,Barèmes!$C$6:$C$28,IF(H329="6ème","Mixte",G329)),"fragile","satisfaisant"))))</f>
        <v/>
      </c>
      <c r="AC329" s="27" t="str">
        <f>IF(OR(AA329="",SUMPRODUCT((Barèmes!$A$6:$A$28="Agilité — T-test 974 (s)")*(Barèmes!$B$6:$B$28=H329)*(Barèmes!$C$6:$C$28=IF(H329="6ème","Mixte",G329)))=0),"",IF(SUMPRODUCT((Barèmes!$A$6:$A$28="Agilité — T-test 974 (s)")*(Barèmes!$B$6:$B$28=H329)*(Barèmes!$C$6:$C$28=IF(H329="6ème","Mixte",G329))*(Barèmes!$J$6:$J$28="+"))&gt;0,IF(AA329&lt;=SUMIFS(Barèmes!$F$6:$F$28,Barèmes!$A$6:$A$28,"Agilité — T-test 974 (s)",Barèmes!$B$6:$B$28,H329,Barèmes!$C$6:$C$28,IF(H329="6ème","Mixte",G329)),Barèmes!$B$2,IF(AA329&lt;=SUMIFS(Barèmes!$G$6:$G$28,Barèmes!$A$6:$A$28,"Agilité — T-test 974 (s)",Barèmes!$B$6:$B$28,H329,Barèmes!$C$6:$C$28,IF(H329="6ème","Mixte",G329)),Barèmes!$C$2,IF(AA329&lt;=SUMIFS(Barèmes!$H$6:$H$28,Barèmes!$A$6:$A$28,"Agilité — T-test 974 (s)",Barèmes!$B$6:$B$28,H329,Barèmes!$C$6:$C$28,IF(H329="6ème","Mixte",G329)),Barèmes!$D$2,IF(AA329&lt;=SUMIFS(Barèmes!$I$6:$I$28,Barèmes!$A$6:$A$28,"Agilité — T-test 974 (s)",Barèmes!$B$6:$B$28,H329,Barèmes!$C$6:$C$28,IF(H329="6ème","Mixte",G329)),Barèmes!$E$2,Barèmes!$F$2)))),IF(AA329&gt;=SUMIFS(Barèmes!$F$6:$F$28,Barèmes!$A$6:$A$28,"Agilité — T-test 974 (s)",Barèmes!$B$6:$B$28,H329,Barèmes!$C$6:$C$28,IF(H329="6ème","Mixte",G329)),Barèmes!$B$2,IF(AA329&gt;=SUMIFS(Barèmes!$G$6:$G$28,Barèmes!$A$6:$A$28,"Agilité — T-test 974 (s)",Barèmes!$B$6:$B$28,H329,Barèmes!$C$6:$C$28,IF(H329="6ème","Mixte",G329)),Barèmes!$C$2,IF(AA329&gt;=SUMIFS(Barèmes!$H$6:$H$28,Barèmes!$A$6:$A$28,"Agilité — T-test 974 (s)",Barèmes!$B$6:$B$28,H329,Barèmes!$C$6:$C$28,IF(H329="6ème","Mixte",G329)),Barèmes!$D$2,IF(AA329&gt;=SUMIFS(Barèmes!$I$6:$I$28,Barèmes!$A$6:$A$28,"Agilité — T-test 974 (s)",Barèmes!$B$6:$B$28,H329,Barèmes!$C$6:$C$28,IF(H329="6ème","Mixte",G329)),Barèmes!$E$2,Barèmes!$F$2))))))</f>
        <v/>
      </c>
      <c r="AD329" s="28" t="str">
        <f t="shared" si="42"/>
        <v/>
      </c>
      <c r="AE329" s="29" t="str">
        <f t="shared" si="43"/>
        <v/>
      </c>
      <c r="AF329" s="30" t="str">
        <f>IF(OR(AD329="",SUMPRODUCT((Barèmes!$A$6:$A$28="Surcoût d'agilité (s) — technique")*(Barèmes!$B$6:$B$28=H329)*(Barèmes!$C$6:$C$28=IF(H329="6ème","Mixte",G329)))=0),"",IF(SUMPRODUCT((Barèmes!$A$6:$A$28="Surcoût d'agilité (s) — technique")*(Barèmes!$B$6:$B$28=H329)*(Barèmes!$C$6:$C$28=IF(H329="6ème","Mixte",G329))*(Barèmes!$J$6:$J$28="+"))&gt;0,IF(AD329&lt;=SUMIFS(Barèmes!$D$6:$D$28,Barèmes!$A$6:$A$28,"Surcoût d'agilité (s) — technique",Barèmes!$B$6:$B$28,H329,Barèmes!$C$6:$C$28,IF(H329="6ème","Mixte",G329)),"à besoin",IF(AD329&lt;=SUMIFS(Barèmes!$E$6:$E$28,Barèmes!$A$6:$A$28,"Surcoût d'agilité (s) — technique",Barèmes!$B$6:$B$28,H329,Barèmes!$C$6:$C$28,IF(H329="6ème","Mixte",G329)),"fragile","satisfaisant")),IF(AD329&gt;=SUMIFS(Barèmes!$D$6:$D$28,Barèmes!$A$6:$A$28,"Surcoût d'agilité (s) — technique",Barèmes!$B$6:$B$28,H329,Barèmes!$C$6:$C$28,IF(H329="6ème","Mixte",G329)),"à besoin",IF(AD329&gt;=SUMIFS(Barèmes!$E$6:$E$28,Barèmes!$A$6:$A$28,"Surcoût d'agilité (s) — technique",Barèmes!$B$6:$B$28,H329,Barèmes!$C$6:$C$28,IF(H329="6ème","Mixte",G329)),"fragile","satisfaisant"))))</f>
        <v/>
      </c>
      <c r="AG329" s="30" t="str">
        <f>IF(OR(AD329="",SUMPRODUCT((Barèmes!$A$6:$A$28="Surcoût d'agilité (s) — technique")*(Barèmes!$B$6:$B$28=H329)*(Barèmes!$C$6:$C$28=IF(H329="6ème","Mixte",G329)))=0),"",IF(SUMPRODUCT((Barèmes!$A$6:$A$28="Surcoût d'agilité (s) — technique")*(Barèmes!$B$6:$B$28=H329)*(Barèmes!$C$6:$C$28=IF(H329="6ème","Mixte",G329))*(Barèmes!$J$6:$J$28="+"))&gt;0,IF(AD329&lt;=SUMIFS(Barèmes!$F$6:$F$28,Barèmes!$A$6:$A$28,"Surcoût d'agilité (s) — technique",Barèmes!$B$6:$B$28,H329,Barèmes!$C$6:$C$28,IF(H329="6ème","Mixte",G329)),Barèmes!$B$2,IF(AD329&lt;=SUMIFS(Barèmes!$G$6:$G$28,Barèmes!$A$6:$A$28,"Surcoût d'agilité (s) — technique",Barèmes!$B$6:$B$28,H329,Barèmes!$C$6:$C$28,IF(H329="6ème","Mixte",G329)),Barèmes!$C$2,IF(AD329&lt;=SUMIFS(Barèmes!$H$6:$H$28,Barèmes!$A$6:$A$28,"Surcoût d'agilité (s) — technique",Barèmes!$B$6:$B$28,H329,Barèmes!$C$6:$C$28,IF(H329="6ème","Mixte",G329)),Barèmes!$D$2,IF(AD329&lt;=SUMIFS(Barèmes!$I$6:$I$28,Barèmes!$A$6:$A$28,"Surcoût d'agilité (s) — technique",Barèmes!$B$6:$B$28,H329,Barèmes!$C$6:$C$28,IF(H329="6ème","Mixte",G329)),Barèmes!$E$2,Barèmes!$F$2)))),IF(AD329&gt;=SUMIFS(Barèmes!$F$6:$F$28,Barèmes!$A$6:$A$28,"Surcoût d'agilité (s) — technique",Barèmes!$B$6:$B$28,H329,Barèmes!$C$6:$C$28,IF(H329="6ème","Mixte",G329)),Barèmes!$B$2,IF(AD329&gt;=SUMIFS(Barèmes!$G$6:$G$28,Barèmes!$A$6:$A$28,"Surcoût d'agilité (s) — technique",Barèmes!$B$6:$B$28,H329,Barèmes!$C$6:$C$28,IF(H329="6ème","Mixte",G329)),Barèmes!$C$2,IF(AD329&gt;=SUMIFS(Barèmes!$H$6:$H$28,Barèmes!$A$6:$A$28,"Surcoût d'agilité (s) — technique",Barèmes!$B$6:$B$28,H329,Barèmes!$C$6:$C$28,IF(H329="6ème","Mixte",G329)),Barèmes!$D$2,IF(AD329&gt;=SUMIFS(Barèmes!$I$6:$I$28,Barèmes!$A$6:$A$28,"Surcoût d'agilité (s) — technique",Barèmes!$B$6:$B$28,H329,Barèmes!$C$6:$C$28,IF(H329="6ème","Mixte",G329)),Barèmes!$E$2,Barèmes!$F$2))))))</f>
        <v/>
      </c>
      <c r="AH329" s="31" t="str">
        <f>IF((IF(N329="",0,1)+IF(Q329="",0,1)+IF(W329="",0,1)+IF(Z329="",0,1)+IF(AC329="",0,1))=0,"",3*IF(N329=Barèmes!$B$2,1,IF(N329=Barèmes!$C$2,2,IF(N329=Barèmes!$D$2,3,IF(N329=Barèmes!$E$2,4,IF(N329=Barèmes!$F$2,5,0)))))+3*IF(Q329=Barèmes!$B$2,1,IF(Q329=Barèmes!$C$2,2,IF(Q329=Barèmes!$D$2,3,IF(Q329=Barèmes!$E$2,4,IF(Q329=Barèmes!$F$2,5,0)))))+2*IF(W329=Barèmes!$B$2,1,IF(W329=Barèmes!$C$2,2,IF(W329=Barèmes!$D$2,3,IF(W329=Barèmes!$E$2,4,IF(W329=Barèmes!$F$2,5,0)))))+1*IF(Z329=Barèmes!$B$2,1,IF(Z329=Barèmes!$C$2,2,IF(Z329=Barèmes!$D$2,3,IF(Z329=Barèmes!$E$2,4,IF(Z329=Barèmes!$F$2,5,0)))))+1*IF(AC329=Barèmes!$B$2,1,IF(AC329=Barèmes!$C$2,2,IF(AC329=Barèmes!$D$2,3,IF(AC329=Barèmes!$E$2,4,IF(AC329=Barèmes!$F$2,5,0))))))</f>
        <v/>
      </c>
      <c r="AI329" s="31"/>
      <c r="AJ329" s="32" t="str">
        <f>IFERROR(INDEX(Croissance!$B$5:$B$604,MATCH(A329,Croissance!$A$5:$A$604,0)),"")</f>
        <v/>
      </c>
      <c r="AK329" s="32" t="str">
        <f>IFERROR(INDEX(Croissance!$C$5:$C$604,MATCH(A329,Croissance!$A$5:$A$604,0)),"")</f>
        <v/>
      </c>
      <c r="AL329" s="32" t="str">
        <f>IFERROR(INDEX(Croissance!$D$5:$D$604,MATCH(A329,Croissance!$A$5:$A$604,0)),"")</f>
        <v/>
      </c>
      <c r="AM329" s="32" t="str">
        <f>IFERROR(INDEX(Croissance!$E$5:$E$604,MATCH(A329,Croissance!$A$5:$A$604,0)),"")</f>
        <v/>
      </c>
      <c r="AO329" s="33">
        <f t="shared" si="48"/>
        <v>0</v>
      </c>
      <c r="AP329" s="33">
        <f t="shared" si="44"/>
        <v>0</v>
      </c>
      <c r="AQ329" s="33">
        <f>IF(A329="",0,IF(AND(OR('Synthèse classe'!$C$2="Tous",C329='Synthèse classe'!$C$2),OR('Synthèse classe'!$C$3="Toutes",D329='Synthèse classe'!$C$3),OR('Synthèse classe'!$C$4="Toutes",AND('Synthèse classe'!$C$4="Dernière",AP329=1),B329=IFERROR(VALUE('Synthèse classe'!$C$4),0))),1,0))</f>
        <v>0</v>
      </c>
      <c r="AR329" s="34" t="str">
        <f t="shared" si="45"/>
        <v/>
      </c>
    </row>
    <row r="330" spans="1:44" x14ac:dyDescent="0.2">
      <c r="A330" s="17" t="str">
        <f t="shared" si="41"/>
        <v/>
      </c>
      <c r="B330" s="18"/>
      <c r="C330" s="19"/>
      <c r="D330" s="19"/>
      <c r="E330" s="19"/>
      <c r="F330" s="19"/>
      <c r="G330" s="19"/>
      <c r="H330" s="17" t="str">
        <f t="shared" si="46"/>
        <v/>
      </c>
      <c r="I330" s="20"/>
      <c r="J330" s="18"/>
      <c r="K330" s="19"/>
      <c r="L330" s="21" t="str">
        <f t="shared" si="47"/>
        <v/>
      </c>
      <c r="M330" s="21" t="str">
        <f>IF(OR(J330="",SUMPRODUCT((Barèmes!$A$6:$A$28="Endurance — Luc Léger (palier)")*(Barèmes!$B$6:$B$28=H330)*(Barèmes!$C$6:$C$28=IF(H330="6ème","Mixte",G330)))=0),"",IF(SUMPRODUCT((Barèmes!$A$6:$A$28="Endurance — Luc Léger (palier)")*(Barèmes!$B$6:$B$28=H330)*(Barèmes!$C$6:$C$28=IF(H330="6ème","Mixte",G330))*(Barèmes!$J$6:$J$28="+"))&gt;0,IF(J330&lt;=SUMIFS(Barèmes!$D$6:$D$28,Barèmes!$A$6:$A$28,"Endurance — Luc Léger (palier)",Barèmes!$B$6:$B$28,H330,Barèmes!$C$6:$C$28,IF(H330="6ème","Mixte",G330)),"à besoin",IF(J330&lt;=SUMIFS(Barèmes!$E$6:$E$28,Barèmes!$A$6:$A$28,"Endurance — Luc Léger (palier)",Barèmes!$B$6:$B$28,H330,Barèmes!$C$6:$C$28,IF(H330="6ème","Mixte",G330)),"fragile","satisfaisant")),IF(J330&gt;=SUMIFS(Barèmes!$D$6:$D$28,Barèmes!$A$6:$A$28,"Endurance — Luc Léger (palier)",Barèmes!$B$6:$B$28,H330,Barèmes!$C$6:$C$28,IF(H330="6ème","Mixte",G330)),"à besoin",IF(J330&gt;=SUMIFS(Barèmes!$E$6:$E$28,Barèmes!$A$6:$A$28,"Endurance — Luc Léger (palier)",Barèmes!$B$6:$B$28,H330,Barèmes!$C$6:$C$28,IF(H330="6ème","Mixte",G330)),"fragile","satisfaisant"))))</f>
        <v/>
      </c>
      <c r="N330" s="21" t="str">
        <f>IF(OR(J330="",SUMPRODUCT((Barèmes!$A$6:$A$28="Endurance — Luc Léger (palier)")*(Barèmes!$B$6:$B$28=H330)*(Barèmes!$C$6:$C$28=IF(H330="6ème","Mixte",G330)))=0),"",IF(SUMPRODUCT((Barèmes!$A$6:$A$28="Endurance — Luc Léger (palier)")*(Barèmes!$B$6:$B$28=H330)*(Barèmes!$C$6:$C$28=IF(H330="6ème","Mixte",G330))*(Barèmes!$J$6:$J$28="+"))&gt;0,IF(J330&lt;=SUMIFS(Barèmes!$F$6:$F$28,Barèmes!$A$6:$A$28,"Endurance — Luc Léger (palier)",Barèmes!$B$6:$B$28,H330,Barèmes!$C$6:$C$28,IF(H330="6ème","Mixte",G330)),Barèmes!$B$2,IF(J330&lt;=SUMIFS(Barèmes!$G$6:$G$28,Barèmes!$A$6:$A$28,"Endurance — Luc Léger (palier)",Barèmes!$B$6:$B$28,H330,Barèmes!$C$6:$C$28,IF(H330="6ème","Mixte",G330)),Barèmes!$C$2,IF(J330&lt;=SUMIFS(Barèmes!$H$6:$H$28,Barèmes!$A$6:$A$28,"Endurance — Luc Léger (palier)",Barèmes!$B$6:$B$28,H330,Barèmes!$C$6:$C$28,IF(H330="6ème","Mixte",G330)),Barèmes!$D$2,IF(J330&lt;=SUMIFS(Barèmes!$I$6:$I$28,Barèmes!$A$6:$A$28,"Endurance — Luc Léger (palier)",Barèmes!$B$6:$B$28,H330,Barèmes!$C$6:$C$28,IF(H330="6ème","Mixte",G330)),Barèmes!$E$2,Barèmes!$F$2)))),IF(J330&gt;=SUMIFS(Barèmes!$F$6:$F$28,Barèmes!$A$6:$A$28,"Endurance — Luc Léger (palier)",Barèmes!$B$6:$B$28,H330,Barèmes!$C$6:$C$28,IF(H330="6ème","Mixte",G330)),Barèmes!$B$2,IF(J330&gt;=SUMIFS(Barèmes!$G$6:$G$28,Barèmes!$A$6:$A$28,"Endurance — Luc Léger (palier)",Barèmes!$B$6:$B$28,H330,Barèmes!$C$6:$C$28,IF(H330="6ème","Mixte",G330)),Barèmes!$C$2,IF(J330&gt;=SUMIFS(Barèmes!$H$6:$H$28,Barèmes!$A$6:$A$28,"Endurance — Luc Léger (palier)",Barèmes!$B$6:$B$28,H330,Barèmes!$C$6:$C$28,IF(H330="6ème","Mixte",G330)),Barèmes!$D$2,IF(J330&gt;=SUMIFS(Barèmes!$I$6:$I$28,Barèmes!$A$6:$A$28,"Endurance — Luc Léger (palier)",Barèmes!$B$6:$B$28,H330,Barèmes!$C$6:$C$28,IF(H330="6ème","Mixte",G330)),Barèmes!$E$2,Barèmes!$F$2))))))</f>
        <v/>
      </c>
      <c r="O330" s="22"/>
      <c r="P330" s="23" t="str">
        <f>IF(OR(O330="",SUMPRODUCT((Barèmes!$A$6:$A$28="Force bas du corps — Saut en longueur (m)")*(Barèmes!$B$6:$B$28=H330)*(Barèmes!$C$6:$C$28=IF(H330="6ème","Mixte",G330)))=0),"",IF(SUMPRODUCT((Barèmes!$A$6:$A$28="Force bas du corps — Saut en longueur (m)")*(Barèmes!$B$6:$B$28=H330)*(Barèmes!$C$6:$C$28=IF(H330="6ème","Mixte",G330))*(Barèmes!$J$6:$J$28="+"))&gt;0,IF(O330&lt;=SUMIFS(Barèmes!$D$6:$D$28,Barèmes!$A$6:$A$28,"Force bas du corps — Saut en longueur (m)",Barèmes!$B$6:$B$28,H330,Barèmes!$C$6:$C$28,IF(H330="6ème","Mixte",G330)),"à besoin",IF(O330&lt;=SUMIFS(Barèmes!$E$6:$E$28,Barèmes!$A$6:$A$28,"Force bas du corps — Saut en longueur (m)",Barèmes!$B$6:$B$28,H330,Barèmes!$C$6:$C$28,IF(H330="6ème","Mixte",G330)),"fragile","satisfaisant")),IF(O330&gt;=SUMIFS(Barèmes!$D$6:$D$28,Barèmes!$A$6:$A$28,"Force bas du corps — Saut en longueur (m)",Barèmes!$B$6:$B$28,H330,Barèmes!$C$6:$C$28,IF(H330="6ème","Mixte",G330)),"à besoin",IF(O330&gt;=SUMIFS(Barèmes!$E$6:$E$28,Barèmes!$A$6:$A$28,"Force bas du corps — Saut en longueur (m)",Barèmes!$B$6:$B$28,H330,Barèmes!$C$6:$C$28,IF(H330="6ème","Mixte",G330)),"fragile","satisfaisant"))))</f>
        <v/>
      </c>
      <c r="Q330" s="23" t="str">
        <f>IF(OR(O330="",SUMPRODUCT((Barèmes!$A$6:$A$28="Force bas du corps — Saut en longueur (m)")*(Barèmes!$B$6:$B$28=H330)*(Barèmes!$C$6:$C$28=IF(H330="6ème","Mixte",G330)))=0),"",IF(SUMPRODUCT((Barèmes!$A$6:$A$28="Force bas du corps — Saut en longueur (m)")*(Barèmes!$B$6:$B$28=H330)*(Barèmes!$C$6:$C$28=IF(H330="6ème","Mixte",G330))*(Barèmes!$J$6:$J$28="+"))&gt;0,IF(O330&lt;=SUMIFS(Barèmes!$F$6:$F$28,Barèmes!$A$6:$A$28,"Force bas du corps — Saut en longueur (m)",Barèmes!$B$6:$B$28,H330,Barèmes!$C$6:$C$28,IF(H330="6ème","Mixte",G330)),Barèmes!$B$2,IF(O330&lt;=SUMIFS(Barèmes!$G$6:$G$28,Barèmes!$A$6:$A$28,"Force bas du corps — Saut en longueur (m)",Barèmes!$B$6:$B$28,H330,Barèmes!$C$6:$C$28,IF(H330="6ème","Mixte",G330)),Barèmes!$C$2,IF(O330&lt;=SUMIFS(Barèmes!$H$6:$H$28,Barèmes!$A$6:$A$28,"Force bas du corps — Saut en longueur (m)",Barèmes!$B$6:$B$28,H330,Barèmes!$C$6:$C$28,IF(H330="6ème","Mixte",G330)),Barèmes!$D$2,IF(O330&lt;=SUMIFS(Barèmes!$I$6:$I$28,Barèmes!$A$6:$A$28,"Force bas du corps — Saut en longueur (m)",Barèmes!$B$6:$B$28,H330,Barèmes!$C$6:$C$28,IF(H330="6ème","Mixte",G330)),Barèmes!$E$2,Barèmes!$F$2)))),IF(O330&gt;=SUMIFS(Barèmes!$F$6:$F$28,Barèmes!$A$6:$A$28,"Force bas du corps — Saut en longueur (m)",Barèmes!$B$6:$B$28,H330,Barèmes!$C$6:$C$28,IF(H330="6ème","Mixte",G330)),Barèmes!$B$2,IF(O330&gt;=SUMIFS(Barèmes!$G$6:$G$28,Barèmes!$A$6:$A$28,"Force bas du corps — Saut en longueur (m)",Barèmes!$B$6:$B$28,H330,Barèmes!$C$6:$C$28,IF(H330="6ème","Mixte",G330)),Barèmes!$C$2,IF(O330&gt;=SUMIFS(Barèmes!$H$6:$H$28,Barèmes!$A$6:$A$28,"Force bas du corps — Saut en longueur (m)",Barèmes!$B$6:$B$28,H330,Barèmes!$C$6:$C$28,IF(H330="6ème","Mixte",G330)),Barèmes!$D$2,IF(O330&gt;=SUMIFS(Barèmes!$I$6:$I$28,Barèmes!$A$6:$A$28,"Force bas du corps — Saut en longueur (m)",Barèmes!$B$6:$B$28,H330,Barèmes!$C$6:$C$28,IF(H330="6ème","Mixte",G330)),Barèmes!$E$2,Barèmes!$F$2))))))</f>
        <v/>
      </c>
      <c r="R330" s="22"/>
      <c r="S330" s="24" t="str">
        <f>IF(OR(R330="",SUMPRODUCT((Barèmes!$A$6:$A$28="Vitesse — 30 m (s)")*(Barèmes!$B$6:$B$28=H330)*(Barèmes!$C$6:$C$28=IF(H330="6ème","Mixte",G330)))=0),"",IF(SUMPRODUCT((Barèmes!$A$6:$A$28="Vitesse — 30 m (s)")*(Barèmes!$B$6:$B$28=H330)*(Barèmes!$C$6:$C$28=IF(H330="6ème","Mixte",G330))*(Barèmes!$J$6:$J$28="+"))&gt;0,IF(R330&lt;=SUMIFS(Barèmes!$D$6:$D$28,Barèmes!$A$6:$A$28,"Vitesse — 30 m (s)",Barèmes!$B$6:$B$28,H330,Barèmes!$C$6:$C$28,IF(H330="6ème","Mixte",G330)),"à besoin",IF(R330&lt;=SUMIFS(Barèmes!$E$6:$E$28,Barèmes!$A$6:$A$28,"Vitesse — 30 m (s)",Barèmes!$B$6:$B$28,H330,Barèmes!$C$6:$C$28,IF(H330="6ème","Mixte",G330)),"fragile","satisfaisant")),IF(R330&gt;=SUMIFS(Barèmes!$D$6:$D$28,Barèmes!$A$6:$A$28,"Vitesse — 30 m (s)",Barèmes!$B$6:$B$28,H330,Barèmes!$C$6:$C$28,IF(H330="6ème","Mixte",G330)),"à besoin",IF(R330&gt;=SUMIFS(Barèmes!$E$6:$E$28,Barèmes!$A$6:$A$28,"Vitesse — 30 m (s)",Barèmes!$B$6:$B$28,H330,Barèmes!$C$6:$C$28,IF(H330="6ème","Mixte",G330)),"fragile","satisfaisant"))))</f>
        <v/>
      </c>
      <c r="T330" s="24" t="str">
        <f>IF(OR(R330="",SUMPRODUCT((Barèmes!$A$6:$A$28="Vitesse — 30 m (s)")*(Barèmes!$B$6:$B$28=H330)*(Barèmes!$C$6:$C$28=IF(H330="6ème","Mixte",G330)))=0),"",IF(SUMPRODUCT((Barèmes!$A$6:$A$28="Vitesse — 30 m (s)")*(Barèmes!$B$6:$B$28=H330)*(Barèmes!$C$6:$C$28=IF(H330="6ème","Mixte",G330))*(Barèmes!$J$6:$J$28="+"))&gt;0,IF(R330&lt;=SUMIFS(Barèmes!$F$6:$F$28,Barèmes!$A$6:$A$28,"Vitesse — 30 m (s)",Barèmes!$B$6:$B$28,H330,Barèmes!$C$6:$C$28,IF(H330="6ème","Mixte",G330)),Barèmes!$B$2,IF(R330&lt;=SUMIFS(Barèmes!$G$6:$G$28,Barèmes!$A$6:$A$28,"Vitesse — 30 m (s)",Barèmes!$B$6:$B$28,H330,Barèmes!$C$6:$C$28,IF(H330="6ème","Mixte",G330)),Barèmes!$C$2,IF(R330&lt;=SUMIFS(Barèmes!$H$6:$H$28,Barèmes!$A$6:$A$28,"Vitesse — 30 m (s)",Barèmes!$B$6:$B$28,H330,Barèmes!$C$6:$C$28,IF(H330="6ème","Mixte",G330)),Barèmes!$D$2,IF(R330&lt;=SUMIFS(Barèmes!$I$6:$I$28,Barèmes!$A$6:$A$28,"Vitesse — 30 m (s)",Barèmes!$B$6:$B$28,H330,Barèmes!$C$6:$C$28,IF(H330="6ème","Mixte",G330)),Barèmes!$E$2,Barèmes!$F$2)))),IF(R330&gt;=SUMIFS(Barèmes!$F$6:$F$28,Barèmes!$A$6:$A$28,"Vitesse — 30 m (s)",Barèmes!$B$6:$B$28,H330,Barèmes!$C$6:$C$28,IF(H330="6ème","Mixte",G330)),Barèmes!$B$2,IF(R330&gt;=SUMIFS(Barèmes!$G$6:$G$28,Barèmes!$A$6:$A$28,"Vitesse — 30 m (s)",Barèmes!$B$6:$B$28,H330,Barèmes!$C$6:$C$28,IF(H330="6ème","Mixte",G330)),Barèmes!$C$2,IF(R330&gt;=SUMIFS(Barèmes!$H$6:$H$28,Barèmes!$A$6:$A$28,"Vitesse — 30 m (s)",Barèmes!$B$6:$B$28,H330,Barèmes!$C$6:$C$28,IF(H330="6ème","Mixte",G330)),Barèmes!$D$2,IF(R330&gt;=SUMIFS(Barèmes!$I$6:$I$28,Barèmes!$A$6:$A$28,"Vitesse — 30 m (s)",Barèmes!$B$6:$B$28,H330,Barèmes!$C$6:$C$28,IF(H330="6ème","Mixte",G330)),Barèmes!$E$2,Barèmes!$F$2))))))</f>
        <v/>
      </c>
      <c r="U330" s="22"/>
      <c r="V330" s="25" t="str">
        <f>IF(OR(U330="",SUMPRODUCT((Barèmes!$A$6:$A$28="Vitesse — 50 m (s)")*(Barèmes!$B$6:$B$28=H330)*(Barèmes!$C$6:$C$28=IF(H330="6ème","Mixte",G330)))=0),"",IF(SUMPRODUCT((Barèmes!$A$6:$A$28="Vitesse — 50 m (s)")*(Barèmes!$B$6:$B$28=H330)*(Barèmes!$C$6:$C$28=IF(H330="6ème","Mixte",G330))*(Barèmes!$J$6:$J$28="+"))&gt;0,IF(U330&lt;=SUMIFS(Barèmes!$D$6:$D$28,Barèmes!$A$6:$A$28,"Vitesse — 50 m (s)",Barèmes!$B$6:$B$28,H330,Barèmes!$C$6:$C$28,IF(H330="6ème","Mixte",G330)),"à besoin",IF(U330&lt;=SUMIFS(Barèmes!$E$6:$E$28,Barèmes!$A$6:$A$28,"Vitesse — 50 m (s)",Barèmes!$B$6:$B$28,H330,Barèmes!$C$6:$C$28,IF(H330="6ème","Mixte",G330)),"fragile","satisfaisant")),IF(U330&gt;=SUMIFS(Barèmes!$D$6:$D$28,Barèmes!$A$6:$A$28,"Vitesse — 50 m (s)",Barèmes!$B$6:$B$28,H330,Barèmes!$C$6:$C$28,IF(H330="6ème","Mixte",G330)),"à besoin",IF(U330&gt;=SUMIFS(Barèmes!$E$6:$E$28,Barèmes!$A$6:$A$28,"Vitesse — 50 m (s)",Barèmes!$B$6:$B$28,H330,Barèmes!$C$6:$C$28,IF(H330="6ème","Mixte",G330)),"fragile","satisfaisant"))))</f>
        <v/>
      </c>
      <c r="W330" s="25" t="str">
        <f>IF(OR(U330="",SUMPRODUCT((Barèmes!$A$6:$A$28="Vitesse — 50 m (s)")*(Barèmes!$B$6:$B$28=H330)*(Barèmes!$C$6:$C$28=IF(H330="6ème","Mixte",G330)))=0),"",IF(SUMPRODUCT((Barèmes!$A$6:$A$28="Vitesse — 50 m (s)")*(Barèmes!$B$6:$B$28=H330)*(Barèmes!$C$6:$C$28=IF(H330="6ème","Mixte",G330))*(Barèmes!$J$6:$J$28="+"))&gt;0,IF(U330&lt;=SUMIFS(Barèmes!$F$6:$F$28,Barèmes!$A$6:$A$28,"Vitesse — 50 m (s)",Barèmes!$B$6:$B$28,H330,Barèmes!$C$6:$C$28,IF(H330="6ème","Mixte",G330)),Barèmes!$B$2,IF(U330&lt;=SUMIFS(Barèmes!$G$6:$G$28,Barèmes!$A$6:$A$28,"Vitesse — 50 m (s)",Barèmes!$B$6:$B$28,H330,Barèmes!$C$6:$C$28,IF(H330="6ème","Mixte",G330)),Barèmes!$C$2,IF(U330&lt;=SUMIFS(Barèmes!$H$6:$H$28,Barèmes!$A$6:$A$28,"Vitesse — 50 m (s)",Barèmes!$B$6:$B$28,H330,Barèmes!$C$6:$C$28,IF(H330="6ème","Mixte",G330)),Barèmes!$D$2,IF(U330&lt;=SUMIFS(Barèmes!$I$6:$I$28,Barèmes!$A$6:$A$28,"Vitesse — 50 m (s)",Barèmes!$B$6:$B$28,H330,Barèmes!$C$6:$C$28,IF(H330="6ème","Mixte",G330)),Barèmes!$E$2,Barèmes!$F$2)))),IF(U330&gt;=SUMIFS(Barèmes!$F$6:$F$28,Barèmes!$A$6:$A$28,"Vitesse — 50 m (s)",Barèmes!$B$6:$B$28,H330,Barèmes!$C$6:$C$28,IF(H330="6ème","Mixte",G330)),Barèmes!$B$2,IF(U330&gt;=SUMIFS(Barèmes!$G$6:$G$28,Barèmes!$A$6:$A$28,"Vitesse — 50 m (s)",Barèmes!$B$6:$B$28,H330,Barèmes!$C$6:$C$28,IF(H330="6ème","Mixte",G330)),Barèmes!$C$2,IF(U330&gt;=SUMIFS(Barèmes!$H$6:$H$28,Barèmes!$A$6:$A$28,"Vitesse — 50 m (s)",Barèmes!$B$6:$B$28,H330,Barèmes!$C$6:$C$28,IF(H330="6ème","Mixte",G330)),Barèmes!$D$2,IF(U330&gt;=SUMIFS(Barèmes!$I$6:$I$28,Barèmes!$A$6:$A$28,"Vitesse — 50 m (s)",Barèmes!$B$6:$B$28,H330,Barèmes!$C$6:$C$28,IF(H330="6ème","Mixte",G330)),Barèmes!$E$2,Barèmes!$F$2))))))</f>
        <v/>
      </c>
      <c r="X330" s="18"/>
      <c r="Y330" s="26" t="str" cm="1">
        <f t="array" ref="Y330">IF(OR(X330="",SUMPRODUCT((Barèmes!$A$6:$A$28="Souplesse (score 1-5)")*(Barèmes!$B$6:$B$28=H330)*(Barèmes!$C$6:$C$28=IF(H330="6ème","Mixte",G330)))=0),"",IF(SUMPRODUCT((Barèmes!$A$6:$A$28="Souplesse (score 1-5)")*(Barèmes!$B$6:$B$28=H330)*(Barèmes!$C$6:$C$28=IF(H330="6ème","Mixte",G330))*(Barèmes!$J$6:$J$28="+"))&gt;0,IF(X330&lt;=SUMIFS(Barèmes!$D$6:$D$28,Barèmes!$A$6:$A$28,"Souplesse (score 1-5)",Barèmes!$B$6:$B$28,H330,Barèmes!$C$6:$C$28,IF(H330="6ème","Mixte",G330)),"à besoin",IF(X330&lt;=SUMIFS(Barèmes!$E$6:$E$28,Barèmes!$A$6:$A$28,"Souplesse (score 1-5)",Barèmes!$B$6:$B$28,H330,Barèmes!$C$6:$C$28,IF(H330="6ème","Mixte",G330)),"fragile","satisfaisant")),IF(X330&gt;=SUMIFS(Barèmes!$D$6:$D$28,Barèmes!$A$6:$A$28,"Souplesse (score 1-5)",Barèmes!$B$6:$B$28,H330,Barèmes!$C$6:$C$28,IF(H330="6ème","Mixte",G330)),"à besoin",IF(X330&gt;=SUMIFS(Barèmes!$E$6:$E$28,Barèmes!$A$6:$A$28,"Souplesse (score 1-5)",Barèmes!$B$6:$B$28,H330,Barèmes!$C$6:$C$28,IF(H330="6ème","Mixte",G330)),"fragile","satisfaisant"))))</f>
        <v/>
      </c>
      <c r="Z330" s="26" t="str" cm="1">
        <f t="array" ref="Z330">IF(OR(X330="",SUMPRODUCT((Barèmes!$A$6:$A$28="Souplesse (score 1-5)")*(Barèmes!$B$6:$B$28=H330)*(Barèmes!$C$6:$C$28=IF(H330="6ème","Mixte",G330)))=0),"",IF(SUMPRODUCT((Barèmes!$A$6:$A$28="Souplesse (score 1-5)")*(Barèmes!$B$6:$B$28=H330)*(Barèmes!$C$6:$C$28=IF(H330="6ème","Mixte",G330))*(Barèmes!$J$6:$J$28="+"))&gt;0,IF(X330&lt;=SUMIFS(Barèmes!$F$6:$F$28,Barèmes!$A$6:$A$28,"Souplesse (score 1-5)",Barèmes!$B$6:$B$28,H330,Barèmes!$C$6:$C$28,IF(H330="6ème","Mixte",G330)),Barèmes!$B$2,IF(X330&lt;=SUMIFS(Barèmes!$G$6:$G$28,Barèmes!$A$6:$A$28,"Souplesse (score 1-5)",Barèmes!$B$6:$B$28,H330,Barèmes!$C$6:$C$28,IF(H330="6ème","Mixte",G330)),Barèmes!$C$2,IF(X330&lt;=SUMIFS(Barèmes!$H$6:$H$28,Barèmes!$A$6:$A$28,"Souplesse (score 1-5)",Barèmes!$B$6:$B$28,H330,Barèmes!$C$6:$C$28,IF(H330="6ème","Mixte",G330)),Barèmes!$D$2,IF(X330&lt;=SUMIFS(Barèmes!$I$6:$I$28,Barèmes!$A$6:$A$28,"Souplesse (score 1-5)",Barèmes!$B$6:$B$28,H330,Barèmes!$C$6:$C$28,IF(H330="6ème","Mixte",G330)),Barèmes!$E$2,Barèmes!$F$2)))),IF(X330&gt;=SUMIFS(Barèmes!$F$6:$F$28,Barèmes!$A$6:$A$28,"Souplesse (score 1-5)",Barèmes!$B$6:$B$28,H330,Barèmes!$C$6:$C$28,IF(H330="6ème","Mixte",G330)),Barèmes!$B$2,IF(X330&gt;=SUMIFS(Barèmes!$G$6:$G$28,Barèmes!$A$6:$A$28,"Souplesse (score 1-5)",Barèmes!$B$6:$B$28,H330,Barèmes!$C$6:$C$28,IF(H330="6ème","Mixte",G330)),Barèmes!$C$2,IF(X330&gt;=SUMIFS(Barèmes!$H$6:$H$28,Barèmes!$A$6:$A$28,"Souplesse (score 1-5)",Barèmes!$B$6:$B$28,H330,Barèmes!$C$6:$C$28,IF(H330="6ème","Mixte",G330)),Barèmes!$D$2,IF(X330&gt;=SUMIFS(Barèmes!$I$6:$I$28,Barèmes!$A$6:$A$28,"Souplesse (score 1-5)",Barèmes!$B$6:$B$28,H330,Barèmes!$C$6:$C$28,IF(H330="6ème","Mixte",G330)),Barèmes!$E$2,Barèmes!$F$2))))))</f>
        <v/>
      </c>
      <c r="AA330" s="22"/>
      <c r="AB330" s="27" t="str">
        <f>IF(OR(AA330="",SUMPRODUCT((Barèmes!$A$6:$A$28="Agilité — T-test 974 (s)")*(Barèmes!$B$6:$B$28=H330)*(Barèmes!$C$6:$C$28=IF(H330="6ème","Mixte",G330)))=0),"",IF(SUMPRODUCT((Barèmes!$A$6:$A$28="Agilité — T-test 974 (s)")*(Barèmes!$B$6:$B$28=H330)*(Barèmes!$C$6:$C$28=IF(H330="6ème","Mixte",G330))*(Barèmes!$J$6:$J$28="+"))&gt;0,IF(AA330&lt;=SUMIFS(Barèmes!$D$6:$D$28,Barèmes!$A$6:$A$28,"Agilité — T-test 974 (s)",Barèmes!$B$6:$B$28,H330,Barèmes!$C$6:$C$28,IF(H330="6ème","Mixte",G330)),"à besoin",IF(AA330&lt;=SUMIFS(Barèmes!$E$6:$E$28,Barèmes!$A$6:$A$28,"Agilité — T-test 974 (s)",Barèmes!$B$6:$B$28,H330,Barèmes!$C$6:$C$28,IF(H330="6ème","Mixte",G330)),"fragile","satisfaisant")),IF(AA330&gt;=SUMIFS(Barèmes!$D$6:$D$28,Barèmes!$A$6:$A$28,"Agilité — T-test 974 (s)",Barèmes!$B$6:$B$28,H330,Barèmes!$C$6:$C$28,IF(H330="6ème","Mixte",G330)),"à besoin",IF(AA330&gt;=SUMIFS(Barèmes!$E$6:$E$28,Barèmes!$A$6:$A$28,"Agilité — T-test 974 (s)",Barèmes!$B$6:$B$28,H330,Barèmes!$C$6:$C$28,IF(H330="6ème","Mixte",G330)),"fragile","satisfaisant"))))</f>
        <v/>
      </c>
      <c r="AC330" s="27" t="str">
        <f>IF(OR(AA330="",SUMPRODUCT((Barèmes!$A$6:$A$28="Agilité — T-test 974 (s)")*(Barèmes!$B$6:$B$28=H330)*(Barèmes!$C$6:$C$28=IF(H330="6ème","Mixte",G330)))=0),"",IF(SUMPRODUCT((Barèmes!$A$6:$A$28="Agilité — T-test 974 (s)")*(Barèmes!$B$6:$B$28=H330)*(Barèmes!$C$6:$C$28=IF(H330="6ème","Mixte",G330))*(Barèmes!$J$6:$J$28="+"))&gt;0,IF(AA330&lt;=SUMIFS(Barèmes!$F$6:$F$28,Barèmes!$A$6:$A$28,"Agilité — T-test 974 (s)",Barèmes!$B$6:$B$28,H330,Barèmes!$C$6:$C$28,IF(H330="6ème","Mixte",G330)),Barèmes!$B$2,IF(AA330&lt;=SUMIFS(Barèmes!$G$6:$G$28,Barèmes!$A$6:$A$28,"Agilité — T-test 974 (s)",Barèmes!$B$6:$B$28,H330,Barèmes!$C$6:$C$28,IF(H330="6ème","Mixte",G330)),Barèmes!$C$2,IF(AA330&lt;=SUMIFS(Barèmes!$H$6:$H$28,Barèmes!$A$6:$A$28,"Agilité — T-test 974 (s)",Barèmes!$B$6:$B$28,H330,Barèmes!$C$6:$C$28,IF(H330="6ème","Mixte",G330)),Barèmes!$D$2,IF(AA330&lt;=SUMIFS(Barèmes!$I$6:$I$28,Barèmes!$A$6:$A$28,"Agilité — T-test 974 (s)",Barèmes!$B$6:$B$28,H330,Barèmes!$C$6:$C$28,IF(H330="6ème","Mixte",G330)),Barèmes!$E$2,Barèmes!$F$2)))),IF(AA330&gt;=SUMIFS(Barèmes!$F$6:$F$28,Barèmes!$A$6:$A$28,"Agilité — T-test 974 (s)",Barèmes!$B$6:$B$28,H330,Barèmes!$C$6:$C$28,IF(H330="6ème","Mixte",G330)),Barèmes!$B$2,IF(AA330&gt;=SUMIFS(Barèmes!$G$6:$G$28,Barèmes!$A$6:$A$28,"Agilité — T-test 974 (s)",Barèmes!$B$6:$B$28,H330,Barèmes!$C$6:$C$28,IF(H330="6ème","Mixte",G330)),Barèmes!$C$2,IF(AA330&gt;=SUMIFS(Barèmes!$H$6:$H$28,Barèmes!$A$6:$A$28,"Agilité — T-test 974 (s)",Barèmes!$B$6:$B$28,H330,Barèmes!$C$6:$C$28,IF(H330="6ème","Mixte",G330)),Barèmes!$D$2,IF(AA330&gt;=SUMIFS(Barèmes!$I$6:$I$28,Barèmes!$A$6:$A$28,"Agilité — T-test 974 (s)",Barèmes!$B$6:$B$28,H330,Barèmes!$C$6:$C$28,IF(H330="6ème","Mixte",G330)),Barèmes!$E$2,Barèmes!$F$2))))))</f>
        <v/>
      </c>
      <c r="AD330" s="28" t="str">
        <f t="shared" si="42"/>
        <v/>
      </c>
      <c r="AE330" s="29" t="str">
        <f t="shared" si="43"/>
        <v/>
      </c>
      <c r="AF330" s="30" t="str">
        <f>IF(OR(AD330="",SUMPRODUCT((Barèmes!$A$6:$A$28="Surcoût d'agilité (s) — technique")*(Barèmes!$B$6:$B$28=H330)*(Barèmes!$C$6:$C$28=IF(H330="6ème","Mixte",G330)))=0),"",IF(SUMPRODUCT((Barèmes!$A$6:$A$28="Surcoût d'agilité (s) — technique")*(Barèmes!$B$6:$B$28=H330)*(Barèmes!$C$6:$C$28=IF(H330="6ème","Mixte",G330))*(Barèmes!$J$6:$J$28="+"))&gt;0,IF(AD330&lt;=SUMIFS(Barèmes!$D$6:$D$28,Barèmes!$A$6:$A$28,"Surcoût d'agilité (s) — technique",Barèmes!$B$6:$B$28,H330,Barèmes!$C$6:$C$28,IF(H330="6ème","Mixte",G330)),"à besoin",IF(AD330&lt;=SUMIFS(Barèmes!$E$6:$E$28,Barèmes!$A$6:$A$28,"Surcoût d'agilité (s) — technique",Barèmes!$B$6:$B$28,H330,Barèmes!$C$6:$C$28,IF(H330="6ème","Mixte",G330)),"fragile","satisfaisant")),IF(AD330&gt;=SUMIFS(Barèmes!$D$6:$D$28,Barèmes!$A$6:$A$28,"Surcoût d'agilité (s) — technique",Barèmes!$B$6:$B$28,H330,Barèmes!$C$6:$C$28,IF(H330="6ème","Mixte",G330)),"à besoin",IF(AD330&gt;=SUMIFS(Barèmes!$E$6:$E$28,Barèmes!$A$6:$A$28,"Surcoût d'agilité (s) — technique",Barèmes!$B$6:$B$28,H330,Barèmes!$C$6:$C$28,IF(H330="6ème","Mixte",G330)),"fragile","satisfaisant"))))</f>
        <v/>
      </c>
      <c r="AG330" s="30" t="str">
        <f>IF(OR(AD330="",SUMPRODUCT((Barèmes!$A$6:$A$28="Surcoût d'agilité (s) — technique")*(Barèmes!$B$6:$B$28=H330)*(Barèmes!$C$6:$C$28=IF(H330="6ème","Mixte",G330)))=0),"",IF(SUMPRODUCT((Barèmes!$A$6:$A$28="Surcoût d'agilité (s) — technique")*(Barèmes!$B$6:$B$28=H330)*(Barèmes!$C$6:$C$28=IF(H330="6ème","Mixte",G330))*(Barèmes!$J$6:$J$28="+"))&gt;0,IF(AD330&lt;=SUMIFS(Barèmes!$F$6:$F$28,Barèmes!$A$6:$A$28,"Surcoût d'agilité (s) — technique",Barèmes!$B$6:$B$28,H330,Barèmes!$C$6:$C$28,IF(H330="6ème","Mixte",G330)),Barèmes!$B$2,IF(AD330&lt;=SUMIFS(Barèmes!$G$6:$G$28,Barèmes!$A$6:$A$28,"Surcoût d'agilité (s) — technique",Barèmes!$B$6:$B$28,H330,Barèmes!$C$6:$C$28,IF(H330="6ème","Mixte",G330)),Barèmes!$C$2,IF(AD330&lt;=SUMIFS(Barèmes!$H$6:$H$28,Barèmes!$A$6:$A$28,"Surcoût d'agilité (s) — technique",Barèmes!$B$6:$B$28,H330,Barèmes!$C$6:$C$28,IF(H330="6ème","Mixte",G330)),Barèmes!$D$2,IF(AD330&lt;=SUMIFS(Barèmes!$I$6:$I$28,Barèmes!$A$6:$A$28,"Surcoût d'agilité (s) — technique",Barèmes!$B$6:$B$28,H330,Barèmes!$C$6:$C$28,IF(H330="6ème","Mixte",G330)),Barèmes!$E$2,Barèmes!$F$2)))),IF(AD330&gt;=SUMIFS(Barèmes!$F$6:$F$28,Barèmes!$A$6:$A$28,"Surcoût d'agilité (s) — technique",Barèmes!$B$6:$B$28,H330,Barèmes!$C$6:$C$28,IF(H330="6ème","Mixte",G330)),Barèmes!$B$2,IF(AD330&gt;=SUMIFS(Barèmes!$G$6:$G$28,Barèmes!$A$6:$A$28,"Surcoût d'agilité (s) — technique",Barèmes!$B$6:$B$28,H330,Barèmes!$C$6:$C$28,IF(H330="6ème","Mixte",G330)),Barèmes!$C$2,IF(AD330&gt;=SUMIFS(Barèmes!$H$6:$H$28,Barèmes!$A$6:$A$28,"Surcoût d'agilité (s) — technique",Barèmes!$B$6:$B$28,H330,Barèmes!$C$6:$C$28,IF(H330="6ème","Mixte",G330)),Barèmes!$D$2,IF(AD330&gt;=SUMIFS(Barèmes!$I$6:$I$28,Barèmes!$A$6:$A$28,"Surcoût d'agilité (s) — technique",Barèmes!$B$6:$B$28,H330,Barèmes!$C$6:$C$28,IF(H330="6ème","Mixte",G330)),Barèmes!$E$2,Barèmes!$F$2))))))</f>
        <v/>
      </c>
      <c r="AH330" s="31" t="str">
        <f>IF((IF(N330="",0,1)+IF(Q330="",0,1)+IF(W330="",0,1)+IF(Z330="",0,1)+IF(AC330="",0,1))=0,"",3*IF(N330=Barèmes!$B$2,1,IF(N330=Barèmes!$C$2,2,IF(N330=Barèmes!$D$2,3,IF(N330=Barèmes!$E$2,4,IF(N330=Barèmes!$F$2,5,0)))))+3*IF(Q330=Barèmes!$B$2,1,IF(Q330=Barèmes!$C$2,2,IF(Q330=Barèmes!$D$2,3,IF(Q330=Barèmes!$E$2,4,IF(Q330=Barèmes!$F$2,5,0)))))+2*IF(W330=Barèmes!$B$2,1,IF(W330=Barèmes!$C$2,2,IF(W330=Barèmes!$D$2,3,IF(W330=Barèmes!$E$2,4,IF(W330=Barèmes!$F$2,5,0)))))+1*IF(Z330=Barèmes!$B$2,1,IF(Z330=Barèmes!$C$2,2,IF(Z330=Barèmes!$D$2,3,IF(Z330=Barèmes!$E$2,4,IF(Z330=Barèmes!$F$2,5,0)))))+1*IF(AC330=Barèmes!$B$2,1,IF(AC330=Barèmes!$C$2,2,IF(AC330=Barèmes!$D$2,3,IF(AC330=Barèmes!$E$2,4,IF(AC330=Barèmes!$F$2,5,0))))))</f>
        <v/>
      </c>
      <c r="AI330" s="31"/>
      <c r="AJ330" s="32" t="str">
        <f>IFERROR(INDEX(Croissance!$B$5:$B$604,MATCH(A330,Croissance!$A$5:$A$604,0)),"")</f>
        <v/>
      </c>
      <c r="AK330" s="32" t="str">
        <f>IFERROR(INDEX(Croissance!$C$5:$C$604,MATCH(A330,Croissance!$A$5:$A$604,0)),"")</f>
        <v/>
      </c>
      <c r="AL330" s="32" t="str">
        <f>IFERROR(INDEX(Croissance!$D$5:$D$604,MATCH(A330,Croissance!$A$5:$A$604,0)),"")</f>
        <v/>
      </c>
      <c r="AM330" s="32" t="str">
        <f>IFERROR(INDEX(Croissance!$E$5:$E$604,MATCH(A330,Croissance!$A$5:$A$604,0)),"")</f>
        <v/>
      </c>
      <c r="AO330" s="33">
        <f t="shared" si="48"/>
        <v>0</v>
      </c>
      <c r="AP330" s="33">
        <f t="shared" si="44"/>
        <v>0</v>
      </c>
      <c r="AQ330" s="33">
        <f>IF(A330="",0,IF(AND(OR('Synthèse classe'!$C$2="Tous",C330='Synthèse classe'!$C$2),OR('Synthèse classe'!$C$3="Toutes",D330='Synthèse classe'!$C$3),OR('Synthèse classe'!$C$4="Toutes",AND('Synthèse classe'!$C$4="Dernière",AP330=1),B330=IFERROR(VALUE('Synthèse classe'!$C$4),0))),1,0))</f>
        <v>0</v>
      </c>
      <c r="AR330" s="34" t="str">
        <f t="shared" si="45"/>
        <v/>
      </c>
    </row>
    <row r="331" spans="1:44" x14ac:dyDescent="0.2">
      <c r="A331" s="17" t="str">
        <f t="shared" si="41"/>
        <v/>
      </c>
      <c r="B331" s="18"/>
      <c r="C331" s="19"/>
      <c r="D331" s="19"/>
      <c r="E331" s="19"/>
      <c r="F331" s="19"/>
      <c r="G331" s="19"/>
      <c r="H331" s="17" t="str">
        <f t="shared" si="46"/>
        <v/>
      </c>
      <c r="I331" s="20"/>
      <c r="J331" s="18"/>
      <c r="K331" s="19"/>
      <c r="L331" s="21" t="str">
        <f t="shared" si="47"/>
        <v/>
      </c>
      <c r="M331" s="21" t="str">
        <f>IF(OR(J331="",SUMPRODUCT((Barèmes!$A$6:$A$28="Endurance — Luc Léger (palier)")*(Barèmes!$B$6:$B$28=H331)*(Barèmes!$C$6:$C$28=IF(H331="6ème","Mixte",G331)))=0),"",IF(SUMPRODUCT((Barèmes!$A$6:$A$28="Endurance — Luc Léger (palier)")*(Barèmes!$B$6:$B$28=H331)*(Barèmes!$C$6:$C$28=IF(H331="6ème","Mixte",G331))*(Barèmes!$J$6:$J$28="+"))&gt;0,IF(J331&lt;=SUMIFS(Barèmes!$D$6:$D$28,Barèmes!$A$6:$A$28,"Endurance — Luc Léger (palier)",Barèmes!$B$6:$B$28,H331,Barèmes!$C$6:$C$28,IF(H331="6ème","Mixte",G331)),"à besoin",IF(J331&lt;=SUMIFS(Barèmes!$E$6:$E$28,Barèmes!$A$6:$A$28,"Endurance — Luc Léger (palier)",Barèmes!$B$6:$B$28,H331,Barèmes!$C$6:$C$28,IF(H331="6ème","Mixte",G331)),"fragile","satisfaisant")),IF(J331&gt;=SUMIFS(Barèmes!$D$6:$D$28,Barèmes!$A$6:$A$28,"Endurance — Luc Léger (palier)",Barèmes!$B$6:$B$28,H331,Barèmes!$C$6:$C$28,IF(H331="6ème","Mixte",G331)),"à besoin",IF(J331&gt;=SUMIFS(Barèmes!$E$6:$E$28,Barèmes!$A$6:$A$28,"Endurance — Luc Léger (palier)",Barèmes!$B$6:$B$28,H331,Barèmes!$C$6:$C$28,IF(H331="6ème","Mixte",G331)),"fragile","satisfaisant"))))</f>
        <v/>
      </c>
      <c r="N331" s="21" t="str">
        <f>IF(OR(J331="",SUMPRODUCT((Barèmes!$A$6:$A$28="Endurance — Luc Léger (palier)")*(Barèmes!$B$6:$B$28=H331)*(Barèmes!$C$6:$C$28=IF(H331="6ème","Mixte",G331)))=0),"",IF(SUMPRODUCT((Barèmes!$A$6:$A$28="Endurance — Luc Léger (palier)")*(Barèmes!$B$6:$B$28=H331)*(Barèmes!$C$6:$C$28=IF(H331="6ème","Mixte",G331))*(Barèmes!$J$6:$J$28="+"))&gt;0,IF(J331&lt;=SUMIFS(Barèmes!$F$6:$F$28,Barèmes!$A$6:$A$28,"Endurance — Luc Léger (palier)",Barèmes!$B$6:$B$28,H331,Barèmes!$C$6:$C$28,IF(H331="6ème","Mixte",G331)),Barèmes!$B$2,IF(J331&lt;=SUMIFS(Barèmes!$G$6:$G$28,Barèmes!$A$6:$A$28,"Endurance — Luc Léger (palier)",Barèmes!$B$6:$B$28,H331,Barèmes!$C$6:$C$28,IF(H331="6ème","Mixte",G331)),Barèmes!$C$2,IF(J331&lt;=SUMIFS(Barèmes!$H$6:$H$28,Barèmes!$A$6:$A$28,"Endurance — Luc Léger (palier)",Barèmes!$B$6:$B$28,H331,Barèmes!$C$6:$C$28,IF(H331="6ème","Mixte",G331)),Barèmes!$D$2,IF(J331&lt;=SUMIFS(Barèmes!$I$6:$I$28,Barèmes!$A$6:$A$28,"Endurance — Luc Léger (palier)",Barèmes!$B$6:$B$28,H331,Barèmes!$C$6:$C$28,IF(H331="6ème","Mixte",G331)),Barèmes!$E$2,Barèmes!$F$2)))),IF(J331&gt;=SUMIFS(Barèmes!$F$6:$F$28,Barèmes!$A$6:$A$28,"Endurance — Luc Léger (palier)",Barèmes!$B$6:$B$28,H331,Barèmes!$C$6:$C$28,IF(H331="6ème","Mixte",G331)),Barèmes!$B$2,IF(J331&gt;=SUMIFS(Barèmes!$G$6:$G$28,Barèmes!$A$6:$A$28,"Endurance — Luc Léger (palier)",Barèmes!$B$6:$B$28,H331,Barèmes!$C$6:$C$28,IF(H331="6ème","Mixte",G331)),Barèmes!$C$2,IF(J331&gt;=SUMIFS(Barèmes!$H$6:$H$28,Barèmes!$A$6:$A$28,"Endurance — Luc Léger (palier)",Barèmes!$B$6:$B$28,H331,Barèmes!$C$6:$C$28,IF(H331="6ème","Mixte",G331)),Barèmes!$D$2,IF(J331&gt;=SUMIFS(Barèmes!$I$6:$I$28,Barèmes!$A$6:$A$28,"Endurance — Luc Léger (palier)",Barèmes!$B$6:$B$28,H331,Barèmes!$C$6:$C$28,IF(H331="6ème","Mixte",G331)),Barèmes!$E$2,Barèmes!$F$2))))))</f>
        <v/>
      </c>
      <c r="O331" s="22"/>
      <c r="P331" s="23" t="str">
        <f>IF(OR(O331="",SUMPRODUCT((Barèmes!$A$6:$A$28="Force bas du corps — Saut en longueur (m)")*(Barèmes!$B$6:$B$28=H331)*(Barèmes!$C$6:$C$28=IF(H331="6ème","Mixte",G331)))=0),"",IF(SUMPRODUCT((Barèmes!$A$6:$A$28="Force bas du corps — Saut en longueur (m)")*(Barèmes!$B$6:$B$28=H331)*(Barèmes!$C$6:$C$28=IF(H331="6ème","Mixte",G331))*(Barèmes!$J$6:$J$28="+"))&gt;0,IF(O331&lt;=SUMIFS(Barèmes!$D$6:$D$28,Barèmes!$A$6:$A$28,"Force bas du corps — Saut en longueur (m)",Barèmes!$B$6:$B$28,H331,Barèmes!$C$6:$C$28,IF(H331="6ème","Mixte",G331)),"à besoin",IF(O331&lt;=SUMIFS(Barèmes!$E$6:$E$28,Barèmes!$A$6:$A$28,"Force bas du corps — Saut en longueur (m)",Barèmes!$B$6:$B$28,H331,Barèmes!$C$6:$C$28,IF(H331="6ème","Mixte",G331)),"fragile","satisfaisant")),IF(O331&gt;=SUMIFS(Barèmes!$D$6:$D$28,Barèmes!$A$6:$A$28,"Force bas du corps — Saut en longueur (m)",Barèmes!$B$6:$B$28,H331,Barèmes!$C$6:$C$28,IF(H331="6ème","Mixte",G331)),"à besoin",IF(O331&gt;=SUMIFS(Barèmes!$E$6:$E$28,Barèmes!$A$6:$A$28,"Force bas du corps — Saut en longueur (m)",Barèmes!$B$6:$B$28,H331,Barèmes!$C$6:$C$28,IF(H331="6ème","Mixte",G331)),"fragile","satisfaisant"))))</f>
        <v/>
      </c>
      <c r="Q331" s="23" t="str">
        <f>IF(OR(O331="",SUMPRODUCT((Barèmes!$A$6:$A$28="Force bas du corps — Saut en longueur (m)")*(Barèmes!$B$6:$B$28=H331)*(Barèmes!$C$6:$C$28=IF(H331="6ème","Mixte",G331)))=0),"",IF(SUMPRODUCT((Barèmes!$A$6:$A$28="Force bas du corps — Saut en longueur (m)")*(Barèmes!$B$6:$B$28=H331)*(Barèmes!$C$6:$C$28=IF(H331="6ème","Mixte",G331))*(Barèmes!$J$6:$J$28="+"))&gt;0,IF(O331&lt;=SUMIFS(Barèmes!$F$6:$F$28,Barèmes!$A$6:$A$28,"Force bas du corps — Saut en longueur (m)",Barèmes!$B$6:$B$28,H331,Barèmes!$C$6:$C$28,IF(H331="6ème","Mixte",G331)),Barèmes!$B$2,IF(O331&lt;=SUMIFS(Barèmes!$G$6:$G$28,Barèmes!$A$6:$A$28,"Force bas du corps — Saut en longueur (m)",Barèmes!$B$6:$B$28,H331,Barèmes!$C$6:$C$28,IF(H331="6ème","Mixte",G331)),Barèmes!$C$2,IF(O331&lt;=SUMIFS(Barèmes!$H$6:$H$28,Barèmes!$A$6:$A$28,"Force bas du corps — Saut en longueur (m)",Barèmes!$B$6:$B$28,H331,Barèmes!$C$6:$C$28,IF(H331="6ème","Mixte",G331)),Barèmes!$D$2,IF(O331&lt;=SUMIFS(Barèmes!$I$6:$I$28,Barèmes!$A$6:$A$28,"Force bas du corps — Saut en longueur (m)",Barèmes!$B$6:$B$28,H331,Barèmes!$C$6:$C$28,IF(H331="6ème","Mixte",G331)),Barèmes!$E$2,Barèmes!$F$2)))),IF(O331&gt;=SUMIFS(Barèmes!$F$6:$F$28,Barèmes!$A$6:$A$28,"Force bas du corps — Saut en longueur (m)",Barèmes!$B$6:$B$28,H331,Barèmes!$C$6:$C$28,IF(H331="6ème","Mixte",G331)),Barèmes!$B$2,IF(O331&gt;=SUMIFS(Barèmes!$G$6:$G$28,Barèmes!$A$6:$A$28,"Force bas du corps — Saut en longueur (m)",Barèmes!$B$6:$B$28,H331,Barèmes!$C$6:$C$28,IF(H331="6ème","Mixte",G331)),Barèmes!$C$2,IF(O331&gt;=SUMIFS(Barèmes!$H$6:$H$28,Barèmes!$A$6:$A$28,"Force bas du corps — Saut en longueur (m)",Barèmes!$B$6:$B$28,H331,Barèmes!$C$6:$C$28,IF(H331="6ème","Mixte",G331)),Barèmes!$D$2,IF(O331&gt;=SUMIFS(Barèmes!$I$6:$I$28,Barèmes!$A$6:$A$28,"Force bas du corps — Saut en longueur (m)",Barèmes!$B$6:$B$28,H331,Barèmes!$C$6:$C$28,IF(H331="6ème","Mixte",G331)),Barèmes!$E$2,Barèmes!$F$2))))))</f>
        <v/>
      </c>
      <c r="R331" s="22"/>
      <c r="S331" s="24" t="str">
        <f>IF(OR(R331="",SUMPRODUCT((Barèmes!$A$6:$A$28="Vitesse — 30 m (s)")*(Barèmes!$B$6:$B$28=H331)*(Barèmes!$C$6:$C$28=IF(H331="6ème","Mixte",G331)))=0),"",IF(SUMPRODUCT((Barèmes!$A$6:$A$28="Vitesse — 30 m (s)")*(Barèmes!$B$6:$B$28=H331)*(Barèmes!$C$6:$C$28=IF(H331="6ème","Mixte",G331))*(Barèmes!$J$6:$J$28="+"))&gt;0,IF(R331&lt;=SUMIFS(Barèmes!$D$6:$D$28,Barèmes!$A$6:$A$28,"Vitesse — 30 m (s)",Barèmes!$B$6:$B$28,H331,Barèmes!$C$6:$C$28,IF(H331="6ème","Mixte",G331)),"à besoin",IF(R331&lt;=SUMIFS(Barèmes!$E$6:$E$28,Barèmes!$A$6:$A$28,"Vitesse — 30 m (s)",Barèmes!$B$6:$B$28,H331,Barèmes!$C$6:$C$28,IF(H331="6ème","Mixte",G331)),"fragile","satisfaisant")),IF(R331&gt;=SUMIFS(Barèmes!$D$6:$D$28,Barèmes!$A$6:$A$28,"Vitesse — 30 m (s)",Barèmes!$B$6:$B$28,H331,Barèmes!$C$6:$C$28,IF(H331="6ème","Mixte",G331)),"à besoin",IF(R331&gt;=SUMIFS(Barèmes!$E$6:$E$28,Barèmes!$A$6:$A$28,"Vitesse — 30 m (s)",Barèmes!$B$6:$B$28,H331,Barèmes!$C$6:$C$28,IF(H331="6ème","Mixte",G331)),"fragile","satisfaisant"))))</f>
        <v/>
      </c>
      <c r="T331" s="24" t="str">
        <f>IF(OR(R331="",SUMPRODUCT((Barèmes!$A$6:$A$28="Vitesse — 30 m (s)")*(Barèmes!$B$6:$B$28=H331)*(Barèmes!$C$6:$C$28=IF(H331="6ème","Mixte",G331)))=0),"",IF(SUMPRODUCT((Barèmes!$A$6:$A$28="Vitesse — 30 m (s)")*(Barèmes!$B$6:$B$28=H331)*(Barèmes!$C$6:$C$28=IF(H331="6ème","Mixte",G331))*(Barèmes!$J$6:$J$28="+"))&gt;0,IF(R331&lt;=SUMIFS(Barèmes!$F$6:$F$28,Barèmes!$A$6:$A$28,"Vitesse — 30 m (s)",Barèmes!$B$6:$B$28,H331,Barèmes!$C$6:$C$28,IF(H331="6ème","Mixte",G331)),Barèmes!$B$2,IF(R331&lt;=SUMIFS(Barèmes!$G$6:$G$28,Barèmes!$A$6:$A$28,"Vitesse — 30 m (s)",Barèmes!$B$6:$B$28,H331,Barèmes!$C$6:$C$28,IF(H331="6ème","Mixte",G331)),Barèmes!$C$2,IF(R331&lt;=SUMIFS(Barèmes!$H$6:$H$28,Barèmes!$A$6:$A$28,"Vitesse — 30 m (s)",Barèmes!$B$6:$B$28,H331,Barèmes!$C$6:$C$28,IF(H331="6ème","Mixte",G331)),Barèmes!$D$2,IF(R331&lt;=SUMIFS(Barèmes!$I$6:$I$28,Barèmes!$A$6:$A$28,"Vitesse — 30 m (s)",Barèmes!$B$6:$B$28,H331,Barèmes!$C$6:$C$28,IF(H331="6ème","Mixte",G331)),Barèmes!$E$2,Barèmes!$F$2)))),IF(R331&gt;=SUMIFS(Barèmes!$F$6:$F$28,Barèmes!$A$6:$A$28,"Vitesse — 30 m (s)",Barèmes!$B$6:$B$28,H331,Barèmes!$C$6:$C$28,IF(H331="6ème","Mixte",G331)),Barèmes!$B$2,IF(R331&gt;=SUMIFS(Barèmes!$G$6:$G$28,Barèmes!$A$6:$A$28,"Vitesse — 30 m (s)",Barèmes!$B$6:$B$28,H331,Barèmes!$C$6:$C$28,IF(H331="6ème","Mixte",G331)),Barèmes!$C$2,IF(R331&gt;=SUMIFS(Barèmes!$H$6:$H$28,Barèmes!$A$6:$A$28,"Vitesse — 30 m (s)",Barèmes!$B$6:$B$28,H331,Barèmes!$C$6:$C$28,IF(H331="6ème","Mixte",G331)),Barèmes!$D$2,IF(R331&gt;=SUMIFS(Barèmes!$I$6:$I$28,Barèmes!$A$6:$A$28,"Vitesse — 30 m (s)",Barèmes!$B$6:$B$28,H331,Barèmes!$C$6:$C$28,IF(H331="6ème","Mixte",G331)),Barèmes!$E$2,Barèmes!$F$2))))))</f>
        <v/>
      </c>
      <c r="U331" s="22"/>
      <c r="V331" s="25" t="str">
        <f>IF(OR(U331="",SUMPRODUCT((Barèmes!$A$6:$A$28="Vitesse — 50 m (s)")*(Barèmes!$B$6:$B$28=H331)*(Barèmes!$C$6:$C$28=IF(H331="6ème","Mixte",G331)))=0),"",IF(SUMPRODUCT((Barèmes!$A$6:$A$28="Vitesse — 50 m (s)")*(Barèmes!$B$6:$B$28=H331)*(Barèmes!$C$6:$C$28=IF(H331="6ème","Mixte",G331))*(Barèmes!$J$6:$J$28="+"))&gt;0,IF(U331&lt;=SUMIFS(Barèmes!$D$6:$D$28,Barèmes!$A$6:$A$28,"Vitesse — 50 m (s)",Barèmes!$B$6:$B$28,H331,Barèmes!$C$6:$C$28,IF(H331="6ème","Mixte",G331)),"à besoin",IF(U331&lt;=SUMIFS(Barèmes!$E$6:$E$28,Barèmes!$A$6:$A$28,"Vitesse — 50 m (s)",Barèmes!$B$6:$B$28,H331,Barèmes!$C$6:$C$28,IF(H331="6ème","Mixte",G331)),"fragile","satisfaisant")),IF(U331&gt;=SUMIFS(Barèmes!$D$6:$D$28,Barèmes!$A$6:$A$28,"Vitesse — 50 m (s)",Barèmes!$B$6:$B$28,H331,Barèmes!$C$6:$C$28,IF(H331="6ème","Mixte",G331)),"à besoin",IF(U331&gt;=SUMIFS(Barèmes!$E$6:$E$28,Barèmes!$A$6:$A$28,"Vitesse — 50 m (s)",Barèmes!$B$6:$B$28,H331,Barèmes!$C$6:$C$28,IF(H331="6ème","Mixte",G331)),"fragile","satisfaisant"))))</f>
        <v/>
      </c>
      <c r="W331" s="25" t="str">
        <f>IF(OR(U331="",SUMPRODUCT((Barèmes!$A$6:$A$28="Vitesse — 50 m (s)")*(Barèmes!$B$6:$B$28=H331)*(Barèmes!$C$6:$C$28=IF(H331="6ème","Mixte",G331)))=0),"",IF(SUMPRODUCT((Barèmes!$A$6:$A$28="Vitesse — 50 m (s)")*(Barèmes!$B$6:$B$28=H331)*(Barèmes!$C$6:$C$28=IF(H331="6ème","Mixte",G331))*(Barèmes!$J$6:$J$28="+"))&gt;0,IF(U331&lt;=SUMIFS(Barèmes!$F$6:$F$28,Barèmes!$A$6:$A$28,"Vitesse — 50 m (s)",Barèmes!$B$6:$B$28,H331,Barèmes!$C$6:$C$28,IF(H331="6ème","Mixte",G331)),Barèmes!$B$2,IF(U331&lt;=SUMIFS(Barèmes!$G$6:$G$28,Barèmes!$A$6:$A$28,"Vitesse — 50 m (s)",Barèmes!$B$6:$B$28,H331,Barèmes!$C$6:$C$28,IF(H331="6ème","Mixte",G331)),Barèmes!$C$2,IF(U331&lt;=SUMIFS(Barèmes!$H$6:$H$28,Barèmes!$A$6:$A$28,"Vitesse — 50 m (s)",Barèmes!$B$6:$B$28,H331,Barèmes!$C$6:$C$28,IF(H331="6ème","Mixte",G331)),Barèmes!$D$2,IF(U331&lt;=SUMIFS(Barèmes!$I$6:$I$28,Barèmes!$A$6:$A$28,"Vitesse — 50 m (s)",Barèmes!$B$6:$B$28,H331,Barèmes!$C$6:$C$28,IF(H331="6ème","Mixte",G331)),Barèmes!$E$2,Barèmes!$F$2)))),IF(U331&gt;=SUMIFS(Barèmes!$F$6:$F$28,Barèmes!$A$6:$A$28,"Vitesse — 50 m (s)",Barèmes!$B$6:$B$28,H331,Barèmes!$C$6:$C$28,IF(H331="6ème","Mixte",G331)),Barèmes!$B$2,IF(U331&gt;=SUMIFS(Barèmes!$G$6:$G$28,Barèmes!$A$6:$A$28,"Vitesse — 50 m (s)",Barèmes!$B$6:$B$28,H331,Barèmes!$C$6:$C$28,IF(H331="6ème","Mixte",G331)),Barèmes!$C$2,IF(U331&gt;=SUMIFS(Barèmes!$H$6:$H$28,Barèmes!$A$6:$A$28,"Vitesse — 50 m (s)",Barèmes!$B$6:$B$28,H331,Barèmes!$C$6:$C$28,IF(H331="6ème","Mixte",G331)),Barèmes!$D$2,IF(U331&gt;=SUMIFS(Barèmes!$I$6:$I$28,Barèmes!$A$6:$A$28,"Vitesse — 50 m (s)",Barèmes!$B$6:$B$28,H331,Barèmes!$C$6:$C$28,IF(H331="6ème","Mixte",G331)),Barèmes!$E$2,Barèmes!$F$2))))))</f>
        <v/>
      </c>
      <c r="X331" s="18"/>
      <c r="Y331" s="26" t="str" cm="1">
        <f t="array" ref="Y331">IF(OR(X331="",SUMPRODUCT((Barèmes!$A$6:$A$28="Souplesse (score 1-5)")*(Barèmes!$B$6:$B$28=H331)*(Barèmes!$C$6:$C$28=IF(H331="6ème","Mixte",G331)))=0),"",IF(SUMPRODUCT((Barèmes!$A$6:$A$28="Souplesse (score 1-5)")*(Barèmes!$B$6:$B$28=H331)*(Barèmes!$C$6:$C$28=IF(H331="6ème","Mixte",G331))*(Barèmes!$J$6:$J$28="+"))&gt;0,IF(X331&lt;=SUMIFS(Barèmes!$D$6:$D$28,Barèmes!$A$6:$A$28,"Souplesse (score 1-5)",Barèmes!$B$6:$B$28,H331,Barèmes!$C$6:$C$28,IF(H331="6ème","Mixte",G331)),"à besoin",IF(X331&lt;=SUMIFS(Barèmes!$E$6:$E$28,Barèmes!$A$6:$A$28,"Souplesse (score 1-5)",Barèmes!$B$6:$B$28,H331,Barèmes!$C$6:$C$28,IF(H331="6ème","Mixte",G331)),"fragile","satisfaisant")),IF(X331&gt;=SUMIFS(Barèmes!$D$6:$D$28,Barèmes!$A$6:$A$28,"Souplesse (score 1-5)",Barèmes!$B$6:$B$28,H331,Barèmes!$C$6:$C$28,IF(H331="6ème","Mixte",G331)),"à besoin",IF(X331&gt;=SUMIFS(Barèmes!$E$6:$E$28,Barèmes!$A$6:$A$28,"Souplesse (score 1-5)",Barèmes!$B$6:$B$28,H331,Barèmes!$C$6:$C$28,IF(H331="6ème","Mixte",G331)),"fragile","satisfaisant"))))</f>
        <v/>
      </c>
      <c r="Z331" s="26" t="str" cm="1">
        <f t="array" ref="Z331">IF(OR(X331="",SUMPRODUCT((Barèmes!$A$6:$A$28="Souplesse (score 1-5)")*(Barèmes!$B$6:$B$28=H331)*(Barèmes!$C$6:$C$28=IF(H331="6ème","Mixte",G331)))=0),"",IF(SUMPRODUCT((Barèmes!$A$6:$A$28="Souplesse (score 1-5)")*(Barèmes!$B$6:$B$28=H331)*(Barèmes!$C$6:$C$28=IF(H331="6ème","Mixte",G331))*(Barèmes!$J$6:$J$28="+"))&gt;0,IF(X331&lt;=SUMIFS(Barèmes!$F$6:$F$28,Barèmes!$A$6:$A$28,"Souplesse (score 1-5)",Barèmes!$B$6:$B$28,H331,Barèmes!$C$6:$C$28,IF(H331="6ème","Mixte",G331)),Barèmes!$B$2,IF(X331&lt;=SUMIFS(Barèmes!$G$6:$G$28,Barèmes!$A$6:$A$28,"Souplesse (score 1-5)",Barèmes!$B$6:$B$28,H331,Barèmes!$C$6:$C$28,IF(H331="6ème","Mixte",G331)),Barèmes!$C$2,IF(X331&lt;=SUMIFS(Barèmes!$H$6:$H$28,Barèmes!$A$6:$A$28,"Souplesse (score 1-5)",Barèmes!$B$6:$B$28,H331,Barèmes!$C$6:$C$28,IF(H331="6ème","Mixte",G331)),Barèmes!$D$2,IF(X331&lt;=SUMIFS(Barèmes!$I$6:$I$28,Barèmes!$A$6:$A$28,"Souplesse (score 1-5)",Barèmes!$B$6:$B$28,H331,Barèmes!$C$6:$C$28,IF(H331="6ème","Mixte",G331)),Barèmes!$E$2,Barèmes!$F$2)))),IF(X331&gt;=SUMIFS(Barèmes!$F$6:$F$28,Barèmes!$A$6:$A$28,"Souplesse (score 1-5)",Barèmes!$B$6:$B$28,H331,Barèmes!$C$6:$C$28,IF(H331="6ème","Mixte",G331)),Barèmes!$B$2,IF(X331&gt;=SUMIFS(Barèmes!$G$6:$G$28,Barèmes!$A$6:$A$28,"Souplesse (score 1-5)",Barèmes!$B$6:$B$28,H331,Barèmes!$C$6:$C$28,IF(H331="6ème","Mixte",G331)),Barèmes!$C$2,IF(X331&gt;=SUMIFS(Barèmes!$H$6:$H$28,Barèmes!$A$6:$A$28,"Souplesse (score 1-5)",Barèmes!$B$6:$B$28,H331,Barèmes!$C$6:$C$28,IF(H331="6ème","Mixte",G331)),Barèmes!$D$2,IF(X331&gt;=SUMIFS(Barèmes!$I$6:$I$28,Barèmes!$A$6:$A$28,"Souplesse (score 1-5)",Barèmes!$B$6:$B$28,H331,Barèmes!$C$6:$C$28,IF(H331="6ème","Mixte",G331)),Barèmes!$E$2,Barèmes!$F$2))))))</f>
        <v/>
      </c>
      <c r="AA331" s="22"/>
      <c r="AB331" s="27" t="str">
        <f>IF(OR(AA331="",SUMPRODUCT((Barèmes!$A$6:$A$28="Agilité — T-test 974 (s)")*(Barèmes!$B$6:$B$28=H331)*(Barèmes!$C$6:$C$28=IF(H331="6ème","Mixte",G331)))=0),"",IF(SUMPRODUCT((Barèmes!$A$6:$A$28="Agilité — T-test 974 (s)")*(Barèmes!$B$6:$B$28=H331)*(Barèmes!$C$6:$C$28=IF(H331="6ème","Mixte",G331))*(Barèmes!$J$6:$J$28="+"))&gt;0,IF(AA331&lt;=SUMIFS(Barèmes!$D$6:$D$28,Barèmes!$A$6:$A$28,"Agilité — T-test 974 (s)",Barèmes!$B$6:$B$28,H331,Barèmes!$C$6:$C$28,IF(H331="6ème","Mixte",G331)),"à besoin",IF(AA331&lt;=SUMIFS(Barèmes!$E$6:$E$28,Barèmes!$A$6:$A$28,"Agilité — T-test 974 (s)",Barèmes!$B$6:$B$28,H331,Barèmes!$C$6:$C$28,IF(H331="6ème","Mixte",G331)),"fragile","satisfaisant")),IF(AA331&gt;=SUMIFS(Barèmes!$D$6:$D$28,Barèmes!$A$6:$A$28,"Agilité — T-test 974 (s)",Barèmes!$B$6:$B$28,H331,Barèmes!$C$6:$C$28,IF(H331="6ème","Mixte",G331)),"à besoin",IF(AA331&gt;=SUMIFS(Barèmes!$E$6:$E$28,Barèmes!$A$6:$A$28,"Agilité — T-test 974 (s)",Barèmes!$B$6:$B$28,H331,Barèmes!$C$6:$C$28,IF(H331="6ème","Mixte",G331)),"fragile","satisfaisant"))))</f>
        <v/>
      </c>
      <c r="AC331" s="27" t="str">
        <f>IF(OR(AA331="",SUMPRODUCT((Barèmes!$A$6:$A$28="Agilité — T-test 974 (s)")*(Barèmes!$B$6:$B$28=H331)*(Barèmes!$C$6:$C$28=IF(H331="6ème","Mixte",G331)))=0),"",IF(SUMPRODUCT((Barèmes!$A$6:$A$28="Agilité — T-test 974 (s)")*(Barèmes!$B$6:$B$28=H331)*(Barèmes!$C$6:$C$28=IF(H331="6ème","Mixte",G331))*(Barèmes!$J$6:$J$28="+"))&gt;0,IF(AA331&lt;=SUMIFS(Barèmes!$F$6:$F$28,Barèmes!$A$6:$A$28,"Agilité — T-test 974 (s)",Barèmes!$B$6:$B$28,H331,Barèmes!$C$6:$C$28,IF(H331="6ème","Mixte",G331)),Barèmes!$B$2,IF(AA331&lt;=SUMIFS(Barèmes!$G$6:$G$28,Barèmes!$A$6:$A$28,"Agilité — T-test 974 (s)",Barèmes!$B$6:$B$28,H331,Barèmes!$C$6:$C$28,IF(H331="6ème","Mixte",G331)),Barèmes!$C$2,IF(AA331&lt;=SUMIFS(Barèmes!$H$6:$H$28,Barèmes!$A$6:$A$28,"Agilité — T-test 974 (s)",Barèmes!$B$6:$B$28,H331,Barèmes!$C$6:$C$28,IF(H331="6ème","Mixte",G331)),Barèmes!$D$2,IF(AA331&lt;=SUMIFS(Barèmes!$I$6:$I$28,Barèmes!$A$6:$A$28,"Agilité — T-test 974 (s)",Barèmes!$B$6:$B$28,H331,Barèmes!$C$6:$C$28,IF(H331="6ème","Mixte",G331)),Barèmes!$E$2,Barèmes!$F$2)))),IF(AA331&gt;=SUMIFS(Barèmes!$F$6:$F$28,Barèmes!$A$6:$A$28,"Agilité — T-test 974 (s)",Barèmes!$B$6:$B$28,H331,Barèmes!$C$6:$C$28,IF(H331="6ème","Mixte",G331)),Barèmes!$B$2,IF(AA331&gt;=SUMIFS(Barèmes!$G$6:$G$28,Barèmes!$A$6:$A$28,"Agilité — T-test 974 (s)",Barèmes!$B$6:$B$28,H331,Barèmes!$C$6:$C$28,IF(H331="6ème","Mixte",G331)),Barèmes!$C$2,IF(AA331&gt;=SUMIFS(Barèmes!$H$6:$H$28,Barèmes!$A$6:$A$28,"Agilité — T-test 974 (s)",Barèmes!$B$6:$B$28,H331,Barèmes!$C$6:$C$28,IF(H331="6ème","Mixte",G331)),Barèmes!$D$2,IF(AA331&gt;=SUMIFS(Barèmes!$I$6:$I$28,Barèmes!$A$6:$A$28,"Agilité — T-test 974 (s)",Barèmes!$B$6:$B$28,H331,Barèmes!$C$6:$C$28,IF(H331="6ème","Mixte",G331)),Barèmes!$E$2,Barèmes!$F$2))))))</f>
        <v/>
      </c>
      <c r="AD331" s="28" t="str">
        <f t="shared" si="42"/>
        <v/>
      </c>
      <c r="AE331" s="29" t="str">
        <f t="shared" si="43"/>
        <v/>
      </c>
      <c r="AF331" s="30" t="str">
        <f>IF(OR(AD331="",SUMPRODUCT((Barèmes!$A$6:$A$28="Surcoût d'agilité (s) — technique")*(Barèmes!$B$6:$B$28=H331)*(Barèmes!$C$6:$C$28=IF(H331="6ème","Mixte",G331)))=0),"",IF(SUMPRODUCT((Barèmes!$A$6:$A$28="Surcoût d'agilité (s) — technique")*(Barèmes!$B$6:$B$28=H331)*(Barèmes!$C$6:$C$28=IF(H331="6ème","Mixte",G331))*(Barèmes!$J$6:$J$28="+"))&gt;0,IF(AD331&lt;=SUMIFS(Barèmes!$D$6:$D$28,Barèmes!$A$6:$A$28,"Surcoût d'agilité (s) — technique",Barèmes!$B$6:$B$28,H331,Barèmes!$C$6:$C$28,IF(H331="6ème","Mixte",G331)),"à besoin",IF(AD331&lt;=SUMIFS(Barèmes!$E$6:$E$28,Barèmes!$A$6:$A$28,"Surcoût d'agilité (s) — technique",Barèmes!$B$6:$B$28,H331,Barèmes!$C$6:$C$28,IF(H331="6ème","Mixte",G331)),"fragile","satisfaisant")),IF(AD331&gt;=SUMIFS(Barèmes!$D$6:$D$28,Barèmes!$A$6:$A$28,"Surcoût d'agilité (s) — technique",Barèmes!$B$6:$B$28,H331,Barèmes!$C$6:$C$28,IF(H331="6ème","Mixte",G331)),"à besoin",IF(AD331&gt;=SUMIFS(Barèmes!$E$6:$E$28,Barèmes!$A$6:$A$28,"Surcoût d'agilité (s) — technique",Barèmes!$B$6:$B$28,H331,Barèmes!$C$6:$C$28,IF(H331="6ème","Mixte",G331)),"fragile","satisfaisant"))))</f>
        <v/>
      </c>
      <c r="AG331" s="30" t="str">
        <f>IF(OR(AD331="",SUMPRODUCT((Barèmes!$A$6:$A$28="Surcoût d'agilité (s) — technique")*(Barèmes!$B$6:$B$28=H331)*(Barèmes!$C$6:$C$28=IF(H331="6ème","Mixte",G331)))=0),"",IF(SUMPRODUCT((Barèmes!$A$6:$A$28="Surcoût d'agilité (s) — technique")*(Barèmes!$B$6:$B$28=H331)*(Barèmes!$C$6:$C$28=IF(H331="6ème","Mixte",G331))*(Barèmes!$J$6:$J$28="+"))&gt;0,IF(AD331&lt;=SUMIFS(Barèmes!$F$6:$F$28,Barèmes!$A$6:$A$28,"Surcoût d'agilité (s) — technique",Barèmes!$B$6:$B$28,H331,Barèmes!$C$6:$C$28,IF(H331="6ème","Mixte",G331)),Barèmes!$B$2,IF(AD331&lt;=SUMIFS(Barèmes!$G$6:$G$28,Barèmes!$A$6:$A$28,"Surcoût d'agilité (s) — technique",Barèmes!$B$6:$B$28,H331,Barèmes!$C$6:$C$28,IF(H331="6ème","Mixte",G331)),Barèmes!$C$2,IF(AD331&lt;=SUMIFS(Barèmes!$H$6:$H$28,Barèmes!$A$6:$A$28,"Surcoût d'agilité (s) — technique",Barèmes!$B$6:$B$28,H331,Barèmes!$C$6:$C$28,IF(H331="6ème","Mixte",G331)),Barèmes!$D$2,IF(AD331&lt;=SUMIFS(Barèmes!$I$6:$I$28,Barèmes!$A$6:$A$28,"Surcoût d'agilité (s) — technique",Barèmes!$B$6:$B$28,H331,Barèmes!$C$6:$C$28,IF(H331="6ème","Mixte",G331)),Barèmes!$E$2,Barèmes!$F$2)))),IF(AD331&gt;=SUMIFS(Barèmes!$F$6:$F$28,Barèmes!$A$6:$A$28,"Surcoût d'agilité (s) — technique",Barèmes!$B$6:$B$28,H331,Barèmes!$C$6:$C$28,IF(H331="6ème","Mixte",G331)),Barèmes!$B$2,IF(AD331&gt;=SUMIFS(Barèmes!$G$6:$G$28,Barèmes!$A$6:$A$28,"Surcoût d'agilité (s) — technique",Barèmes!$B$6:$B$28,H331,Barèmes!$C$6:$C$28,IF(H331="6ème","Mixte",G331)),Barèmes!$C$2,IF(AD331&gt;=SUMIFS(Barèmes!$H$6:$H$28,Barèmes!$A$6:$A$28,"Surcoût d'agilité (s) — technique",Barèmes!$B$6:$B$28,H331,Barèmes!$C$6:$C$28,IF(H331="6ème","Mixte",G331)),Barèmes!$D$2,IF(AD331&gt;=SUMIFS(Barèmes!$I$6:$I$28,Barèmes!$A$6:$A$28,"Surcoût d'agilité (s) — technique",Barèmes!$B$6:$B$28,H331,Barèmes!$C$6:$C$28,IF(H331="6ème","Mixte",G331)),Barèmes!$E$2,Barèmes!$F$2))))))</f>
        <v/>
      </c>
      <c r="AH331" s="31" t="str">
        <f>IF((IF(N331="",0,1)+IF(Q331="",0,1)+IF(W331="",0,1)+IF(Z331="",0,1)+IF(AC331="",0,1))=0,"",3*IF(N331=Barèmes!$B$2,1,IF(N331=Barèmes!$C$2,2,IF(N331=Barèmes!$D$2,3,IF(N331=Barèmes!$E$2,4,IF(N331=Barèmes!$F$2,5,0)))))+3*IF(Q331=Barèmes!$B$2,1,IF(Q331=Barèmes!$C$2,2,IF(Q331=Barèmes!$D$2,3,IF(Q331=Barèmes!$E$2,4,IF(Q331=Barèmes!$F$2,5,0)))))+2*IF(W331=Barèmes!$B$2,1,IF(W331=Barèmes!$C$2,2,IF(W331=Barèmes!$D$2,3,IF(W331=Barèmes!$E$2,4,IF(W331=Barèmes!$F$2,5,0)))))+1*IF(Z331=Barèmes!$B$2,1,IF(Z331=Barèmes!$C$2,2,IF(Z331=Barèmes!$D$2,3,IF(Z331=Barèmes!$E$2,4,IF(Z331=Barèmes!$F$2,5,0)))))+1*IF(AC331=Barèmes!$B$2,1,IF(AC331=Barèmes!$C$2,2,IF(AC331=Barèmes!$D$2,3,IF(AC331=Barèmes!$E$2,4,IF(AC331=Barèmes!$F$2,5,0))))))</f>
        <v/>
      </c>
      <c r="AI331" s="31"/>
      <c r="AJ331" s="32" t="str">
        <f>IFERROR(INDEX(Croissance!$B$5:$B$604,MATCH(A331,Croissance!$A$5:$A$604,0)),"")</f>
        <v/>
      </c>
      <c r="AK331" s="32" t="str">
        <f>IFERROR(INDEX(Croissance!$C$5:$C$604,MATCH(A331,Croissance!$A$5:$A$604,0)),"")</f>
        <v/>
      </c>
      <c r="AL331" s="32" t="str">
        <f>IFERROR(INDEX(Croissance!$D$5:$D$604,MATCH(A331,Croissance!$A$5:$A$604,0)),"")</f>
        <v/>
      </c>
      <c r="AM331" s="32" t="str">
        <f>IFERROR(INDEX(Croissance!$E$5:$E$604,MATCH(A331,Croissance!$A$5:$A$604,0)),"")</f>
        <v/>
      </c>
      <c r="AO331" s="33">
        <f t="shared" si="48"/>
        <v>0</v>
      </c>
      <c r="AP331" s="33">
        <f t="shared" si="44"/>
        <v>0</v>
      </c>
      <c r="AQ331" s="33">
        <f>IF(A331="",0,IF(AND(OR('Synthèse classe'!$C$2="Tous",C331='Synthèse classe'!$C$2),OR('Synthèse classe'!$C$3="Toutes",D331='Synthèse classe'!$C$3),OR('Synthèse classe'!$C$4="Toutes",AND('Synthèse classe'!$C$4="Dernière",AP331=1),B331=IFERROR(VALUE('Synthèse classe'!$C$4),0))),1,0))</f>
        <v>0</v>
      </c>
      <c r="AR331" s="34" t="str">
        <f t="shared" si="45"/>
        <v/>
      </c>
    </row>
    <row r="332" spans="1:44" x14ac:dyDescent="0.2">
      <c r="A332" s="17" t="str">
        <f t="shared" si="41"/>
        <v/>
      </c>
      <c r="B332" s="18"/>
      <c r="C332" s="19"/>
      <c r="D332" s="19"/>
      <c r="E332" s="19"/>
      <c r="F332" s="19"/>
      <c r="G332" s="19"/>
      <c r="H332" s="17" t="str">
        <f t="shared" si="46"/>
        <v/>
      </c>
      <c r="I332" s="20"/>
      <c r="J332" s="18"/>
      <c r="K332" s="19"/>
      <c r="L332" s="21" t="str">
        <f t="shared" si="47"/>
        <v/>
      </c>
      <c r="M332" s="21" t="str">
        <f>IF(OR(J332="",SUMPRODUCT((Barèmes!$A$6:$A$28="Endurance — Luc Léger (palier)")*(Barèmes!$B$6:$B$28=H332)*(Barèmes!$C$6:$C$28=IF(H332="6ème","Mixte",G332)))=0),"",IF(SUMPRODUCT((Barèmes!$A$6:$A$28="Endurance — Luc Léger (palier)")*(Barèmes!$B$6:$B$28=H332)*(Barèmes!$C$6:$C$28=IF(H332="6ème","Mixte",G332))*(Barèmes!$J$6:$J$28="+"))&gt;0,IF(J332&lt;=SUMIFS(Barèmes!$D$6:$D$28,Barèmes!$A$6:$A$28,"Endurance — Luc Léger (palier)",Barèmes!$B$6:$B$28,H332,Barèmes!$C$6:$C$28,IF(H332="6ème","Mixte",G332)),"à besoin",IF(J332&lt;=SUMIFS(Barèmes!$E$6:$E$28,Barèmes!$A$6:$A$28,"Endurance — Luc Léger (palier)",Barèmes!$B$6:$B$28,H332,Barèmes!$C$6:$C$28,IF(H332="6ème","Mixte",G332)),"fragile","satisfaisant")),IF(J332&gt;=SUMIFS(Barèmes!$D$6:$D$28,Barèmes!$A$6:$A$28,"Endurance — Luc Léger (palier)",Barèmes!$B$6:$B$28,H332,Barèmes!$C$6:$C$28,IF(H332="6ème","Mixte",G332)),"à besoin",IF(J332&gt;=SUMIFS(Barèmes!$E$6:$E$28,Barèmes!$A$6:$A$28,"Endurance — Luc Léger (palier)",Barèmes!$B$6:$B$28,H332,Barèmes!$C$6:$C$28,IF(H332="6ème","Mixte",G332)),"fragile","satisfaisant"))))</f>
        <v/>
      </c>
      <c r="N332" s="21" t="str">
        <f>IF(OR(J332="",SUMPRODUCT((Barèmes!$A$6:$A$28="Endurance — Luc Léger (palier)")*(Barèmes!$B$6:$B$28=H332)*(Barèmes!$C$6:$C$28=IF(H332="6ème","Mixte",G332)))=0),"",IF(SUMPRODUCT((Barèmes!$A$6:$A$28="Endurance — Luc Léger (palier)")*(Barèmes!$B$6:$B$28=H332)*(Barèmes!$C$6:$C$28=IF(H332="6ème","Mixte",G332))*(Barèmes!$J$6:$J$28="+"))&gt;0,IF(J332&lt;=SUMIFS(Barèmes!$F$6:$F$28,Barèmes!$A$6:$A$28,"Endurance — Luc Léger (palier)",Barèmes!$B$6:$B$28,H332,Barèmes!$C$6:$C$28,IF(H332="6ème","Mixte",G332)),Barèmes!$B$2,IF(J332&lt;=SUMIFS(Barèmes!$G$6:$G$28,Barèmes!$A$6:$A$28,"Endurance — Luc Léger (palier)",Barèmes!$B$6:$B$28,H332,Barèmes!$C$6:$C$28,IF(H332="6ème","Mixte",G332)),Barèmes!$C$2,IF(J332&lt;=SUMIFS(Barèmes!$H$6:$H$28,Barèmes!$A$6:$A$28,"Endurance — Luc Léger (palier)",Barèmes!$B$6:$B$28,H332,Barèmes!$C$6:$C$28,IF(H332="6ème","Mixte",G332)),Barèmes!$D$2,IF(J332&lt;=SUMIFS(Barèmes!$I$6:$I$28,Barèmes!$A$6:$A$28,"Endurance — Luc Léger (palier)",Barèmes!$B$6:$B$28,H332,Barèmes!$C$6:$C$28,IF(H332="6ème","Mixte",G332)),Barèmes!$E$2,Barèmes!$F$2)))),IF(J332&gt;=SUMIFS(Barèmes!$F$6:$F$28,Barèmes!$A$6:$A$28,"Endurance — Luc Léger (palier)",Barèmes!$B$6:$B$28,H332,Barèmes!$C$6:$C$28,IF(H332="6ème","Mixte",G332)),Barèmes!$B$2,IF(J332&gt;=SUMIFS(Barèmes!$G$6:$G$28,Barèmes!$A$6:$A$28,"Endurance — Luc Léger (palier)",Barèmes!$B$6:$B$28,H332,Barèmes!$C$6:$C$28,IF(H332="6ème","Mixte",G332)),Barèmes!$C$2,IF(J332&gt;=SUMIFS(Barèmes!$H$6:$H$28,Barèmes!$A$6:$A$28,"Endurance — Luc Léger (palier)",Barèmes!$B$6:$B$28,H332,Barèmes!$C$6:$C$28,IF(H332="6ème","Mixte",G332)),Barèmes!$D$2,IF(J332&gt;=SUMIFS(Barèmes!$I$6:$I$28,Barèmes!$A$6:$A$28,"Endurance — Luc Léger (palier)",Barèmes!$B$6:$B$28,H332,Barèmes!$C$6:$C$28,IF(H332="6ème","Mixte",G332)),Barèmes!$E$2,Barèmes!$F$2))))))</f>
        <v/>
      </c>
      <c r="O332" s="22"/>
      <c r="P332" s="23" t="str">
        <f>IF(OR(O332="",SUMPRODUCT((Barèmes!$A$6:$A$28="Force bas du corps — Saut en longueur (m)")*(Barèmes!$B$6:$B$28=H332)*(Barèmes!$C$6:$C$28=IF(H332="6ème","Mixte",G332)))=0),"",IF(SUMPRODUCT((Barèmes!$A$6:$A$28="Force bas du corps — Saut en longueur (m)")*(Barèmes!$B$6:$B$28=H332)*(Barèmes!$C$6:$C$28=IF(H332="6ème","Mixte",G332))*(Barèmes!$J$6:$J$28="+"))&gt;0,IF(O332&lt;=SUMIFS(Barèmes!$D$6:$D$28,Barèmes!$A$6:$A$28,"Force bas du corps — Saut en longueur (m)",Barèmes!$B$6:$B$28,H332,Barèmes!$C$6:$C$28,IF(H332="6ème","Mixte",G332)),"à besoin",IF(O332&lt;=SUMIFS(Barèmes!$E$6:$E$28,Barèmes!$A$6:$A$28,"Force bas du corps — Saut en longueur (m)",Barèmes!$B$6:$B$28,H332,Barèmes!$C$6:$C$28,IF(H332="6ème","Mixte",G332)),"fragile","satisfaisant")),IF(O332&gt;=SUMIFS(Barèmes!$D$6:$D$28,Barèmes!$A$6:$A$28,"Force bas du corps — Saut en longueur (m)",Barèmes!$B$6:$B$28,H332,Barèmes!$C$6:$C$28,IF(H332="6ème","Mixte",G332)),"à besoin",IF(O332&gt;=SUMIFS(Barèmes!$E$6:$E$28,Barèmes!$A$6:$A$28,"Force bas du corps — Saut en longueur (m)",Barèmes!$B$6:$B$28,H332,Barèmes!$C$6:$C$28,IF(H332="6ème","Mixte",G332)),"fragile","satisfaisant"))))</f>
        <v/>
      </c>
      <c r="Q332" s="23" t="str">
        <f>IF(OR(O332="",SUMPRODUCT((Barèmes!$A$6:$A$28="Force bas du corps — Saut en longueur (m)")*(Barèmes!$B$6:$B$28=H332)*(Barèmes!$C$6:$C$28=IF(H332="6ème","Mixte",G332)))=0),"",IF(SUMPRODUCT((Barèmes!$A$6:$A$28="Force bas du corps — Saut en longueur (m)")*(Barèmes!$B$6:$B$28=H332)*(Barèmes!$C$6:$C$28=IF(H332="6ème","Mixte",G332))*(Barèmes!$J$6:$J$28="+"))&gt;0,IF(O332&lt;=SUMIFS(Barèmes!$F$6:$F$28,Barèmes!$A$6:$A$28,"Force bas du corps — Saut en longueur (m)",Barèmes!$B$6:$B$28,H332,Barèmes!$C$6:$C$28,IF(H332="6ème","Mixte",G332)),Barèmes!$B$2,IF(O332&lt;=SUMIFS(Barèmes!$G$6:$G$28,Barèmes!$A$6:$A$28,"Force bas du corps — Saut en longueur (m)",Barèmes!$B$6:$B$28,H332,Barèmes!$C$6:$C$28,IF(H332="6ème","Mixte",G332)),Barèmes!$C$2,IF(O332&lt;=SUMIFS(Barèmes!$H$6:$H$28,Barèmes!$A$6:$A$28,"Force bas du corps — Saut en longueur (m)",Barèmes!$B$6:$B$28,H332,Barèmes!$C$6:$C$28,IF(H332="6ème","Mixte",G332)),Barèmes!$D$2,IF(O332&lt;=SUMIFS(Barèmes!$I$6:$I$28,Barèmes!$A$6:$A$28,"Force bas du corps — Saut en longueur (m)",Barèmes!$B$6:$B$28,H332,Barèmes!$C$6:$C$28,IF(H332="6ème","Mixte",G332)),Barèmes!$E$2,Barèmes!$F$2)))),IF(O332&gt;=SUMIFS(Barèmes!$F$6:$F$28,Barèmes!$A$6:$A$28,"Force bas du corps — Saut en longueur (m)",Barèmes!$B$6:$B$28,H332,Barèmes!$C$6:$C$28,IF(H332="6ème","Mixte",G332)),Barèmes!$B$2,IF(O332&gt;=SUMIFS(Barèmes!$G$6:$G$28,Barèmes!$A$6:$A$28,"Force bas du corps — Saut en longueur (m)",Barèmes!$B$6:$B$28,H332,Barèmes!$C$6:$C$28,IF(H332="6ème","Mixte",G332)),Barèmes!$C$2,IF(O332&gt;=SUMIFS(Barèmes!$H$6:$H$28,Barèmes!$A$6:$A$28,"Force bas du corps — Saut en longueur (m)",Barèmes!$B$6:$B$28,H332,Barèmes!$C$6:$C$28,IF(H332="6ème","Mixte",G332)),Barèmes!$D$2,IF(O332&gt;=SUMIFS(Barèmes!$I$6:$I$28,Barèmes!$A$6:$A$28,"Force bas du corps — Saut en longueur (m)",Barèmes!$B$6:$B$28,H332,Barèmes!$C$6:$C$28,IF(H332="6ème","Mixte",G332)),Barèmes!$E$2,Barèmes!$F$2))))))</f>
        <v/>
      </c>
      <c r="R332" s="22"/>
      <c r="S332" s="24" t="str">
        <f>IF(OR(R332="",SUMPRODUCT((Barèmes!$A$6:$A$28="Vitesse — 30 m (s)")*(Barèmes!$B$6:$B$28=H332)*(Barèmes!$C$6:$C$28=IF(H332="6ème","Mixte",G332)))=0),"",IF(SUMPRODUCT((Barèmes!$A$6:$A$28="Vitesse — 30 m (s)")*(Barèmes!$B$6:$B$28=H332)*(Barèmes!$C$6:$C$28=IF(H332="6ème","Mixte",G332))*(Barèmes!$J$6:$J$28="+"))&gt;0,IF(R332&lt;=SUMIFS(Barèmes!$D$6:$D$28,Barèmes!$A$6:$A$28,"Vitesse — 30 m (s)",Barèmes!$B$6:$B$28,H332,Barèmes!$C$6:$C$28,IF(H332="6ème","Mixte",G332)),"à besoin",IF(R332&lt;=SUMIFS(Barèmes!$E$6:$E$28,Barèmes!$A$6:$A$28,"Vitesse — 30 m (s)",Barèmes!$B$6:$B$28,H332,Barèmes!$C$6:$C$28,IF(H332="6ème","Mixte",G332)),"fragile","satisfaisant")),IF(R332&gt;=SUMIFS(Barèmes!$D$6:$D$28,Barèmes!$A$6:$A$28,"Vitesse — 30 m (s)",Barèmes!$B$6:$B$28,H332,Barèmes!$C$6:$C$28,IF(H332="6ème","Mixte",G332)),"à besoin",IF(R332&gt;=SUMIFS(Barèmes!$E$6:$E$28,Barèmes!$A$6:$A$28,"Vitesse — 30 m (s)",Barèmes!$B$6:$B$28,H332,Barèmes!$C$6:$C$28,IF(H332="6ème","Mixte",G332)),"fragile","satisfaisant"))))</f>
        <v/>
      </c>
      <c r="T332" s="24" t="str">
        <f>IF(OR(R332="",SUMPRODUCT((Barèmes!$A$6:$A$28="Vitesse — 30 m (s)")*(Barèmes!$B$6:$B$28=H332)*(Barèmes!$C$6:$C$28=IF(H332="6ème","Mixte",G332)))=0),"",IF(SUMPRODUCT((Barèmes!$A$6:$A$28="Vitesse — 30 m (s)")*(Barèmes!$B$6:$B$28=H332)*(Barèmes!$C$6:$C$28=IF(H332="6ème","Mixte",G332))*(Barèmes!$J$6:$J$28="+"))&gt;0,IF(R332&lt;=SUMIFS(Barèmes!$F$6:$F$28,Barèmes!$A$6:$A$28,"Vitesse — 30 m (s)",Barèmes!$B$6:$B$28,H332,Barèmes!$C$6:$C$28,IF(H332="6ème","Mixte",G332)),Barèmes!$B$2,IF(R332&lt;=SUMIFS(Barèmes!$G$6:$G$28,Barèmes!$A$6:$A$28,"Vitesse — 30 m (s)",Barèmes!$B$6:$B$28,H332,Barèmes!$C$6:$C$28,IF(H332="6ème","Mixte",G332)),Barèmes!$C$2,IF(R332&lt;=SUMIFS(Barèmes!$H$6:$H$28,Barèmes!$A$6:$A$28,"Vitesse — 30 m (s)",Barèmes!$B$6:$B$28,H332,Barèmes!$C$6:$C$28,IF(H332="6ème","Mixte",G332)),Barèmes!$D$2,IF(R332&lt;=SUMIFS(Barèmes!$I$6:$I$28,Barèmes!$A$6:$A$28,"Vitesse — 30 m (s)",Barèmes!$B$6:$B$28,H332,Barèmes!$C$6:$C$28,IF(H332="6ème","Mixte",G332)),Barèmes!$E$2,Barèmes!$F$2)))),IF(R332&gt;=SUMIFS(Barèmes!$F$6:$F$28,Barèmes!$A$6:$A$28,"Vitesse — 30 m (s)",Barèmes!$B$6:$B$28,H332,Barèmes!$C$6:$C$28,IF(H332="6ème","Mixte",G332)),Barèmes!$B$2,IF(R332&gt;=SUMIFS(Barèmes!$G$6:$G$28,Barèmes!$A$6:$A$28,"Vitesse — 30 m (s)",Barèmes!$B$6:$B$28,H332,Barèmes!$C$6:$C$28,IF(H332="6ème","Mixte",G332)),Barèmes!$C$2,IF(R332&gt;=SUMIFS(Barèmes!$H$6:$H$28,Barèmes!$A$6:$A$28,"Vitesse — 30 m (s)",Barèmes!$B$6:$B$28,H332,Barèmes!$C$6:$C$28,IF(H332="6ème","Mixte",G332)),Barèmes!$D$2,IF(R332&gt;=SUMIFS(Barèmes!$I$6:$I$28,Barèmes!$A$6:$A$28,"Vitesse — 30 m (s)",Barèmes!$B$6:$B$28,H332,Barèmes!$C$6:$C$28,IF(H332="6ème","Mixte",G332)),Barèmes!$E$2,Barèmes!$F$2))))))</f>
        <v/>
      </c>
      <c r="U332" s="22"/>
      <c r="V332" s="25" t="str">
        <f>IF(OR(U332="",SUMPRODUCT((Barèmes!$A$6:$A$28="Vitesse — 50 m (s)")*(Barèmes!$B$6:$B$28=H332)*(Barèmes!$C$6:$C$28=IF(H332="6ème","Mixte",G332)))=0),"",IF(SUMPRODUCT((Barèmes!$A$6:$A$28="Vitesse — 50 m (s)")*(Barèmes!$B$6:$B$28=H332)*(Barèmes!$C$6:$C$28=IF(H332="6ème","Mixte",G332))*(Barèmes!$J$6:$J$28="+"))&gt;0,IF(U332&lt;=SUMIFS(Barèmes!$D$6:$D$28,Barèmes!$A$6:$A$28,"Vitesse — 50 m (s)",Barèmes!$B$6:$B$28,H332,Barèmes!$C$6:$C$28,IF(H332="6ème","Mixte",G332)),"à besoin",IF(U332&lt;=SUMIFS(Barèmes!$E$6:$E$28,Barèmes!$A$6:$A$28,"Vitesse — 50 m (s)",Barèmes!$B$6:$B$28,H332,Barèmes!$C$6:$C$28,IF(H332="6ème","Mixte",G332)),"fragile","satisfaisant")),IF(U332&gt;=SUMIFS(Barèmes!$D$6:$D$28,Barèmes!$A$6:$A$28,"Vitesse — 50 m (s)",Barèmes!$B$6:$B$28,H332,Barèmes!$C$6:$C$28,IF(H332="6ème","Mixte",G332)),"à besoin",IF(U332&gt;=SUMIFS(Barèmes!$E$6:$E$28,Barèmes!$A$6:$A$28,"Vitesse — 50 m (s)",Barèmes!$B$6:$B$28,H332,Barèmes!$C$6:$C$28,IF(H332="6ème","Mixte",G332)),"fragile","satisfaisant"))))</f>
        <v/>
      </c>
      <c r="W332" s="25" t="str">
        <f>IF(OR(U332="",SUMPRODUCT((Barèmes!$A$6:$A$28="Vitesse — 50 m (s)")*(Barèmes!$B$6:$B$28=H332)*(Barèmes!$C$6:$C$28=IF(H332="6ème","Mixte",G332)))=0),"",IF(SUMPRODUCT((Barèmes!$A$6:$A$28="Vitesse — 50 m (s)")*(Barèmes!$B$6:$B$28=H332)*(Barèmes!$C$6:$C$28=IF(H332="6ème","Mixte",G332))*(Barèmes!$J$6:$J$28="+"))&gt;0,IF(U332&lt;=SUMIFS(Barèmes!$F$6:$F$28,Barèmes!$A$6:$A$28,"Vitesse — 50 m (s)",Barèmes!$B$6:$B$28,H332,Barèmes!$C$6:$C$28,IF(H332="6ème","Mixte",G332)),Barèmes!$B$2,IF(U332&lt;=SUMIFS(Barèmes!$G$6:$G$28,Barèmes!$A$6:$A$28,"Vitesse — 50 m (s)",Barèmes!$B$6:$B$28,H332,Barèmes!$C$6:$C$28,IF(H332="6ème","Mixte",G332)),Barèmes!$C$2,IF(U332&lt;=SUMIFS(Barèmes!$H$6:$H$28,Barèmes!$A$6:$A$28,"Vitesse — 50 m (s)",Barèmes!$B$6:$B$28,H332,Barèmes!$C$6:$C$28,IF(H332="6ème","Mixte",G332)),Barèmes!$D$2,IF(U332&lt;=SUMIFS(Barèmes!$I$6:$I$28,Barèmes!$A$6:$A$28,"Vitesse — 50 m (s)",Barèmes!$B$6:$B$28,H332,Barèmes!$C$6:$C$28,IF(H332="6ème","Mixte",G332)),Barèmes!$E$2,Barèmes!$F$2)))),IF(U332&gt;=SUMIFS(Barèmes!$F$6:$F$28,Barèmes!$A$6:$A$28,"Vitesse — 50 m (s)",Barèmes!$B$6:$B$28,H332,Barèmes!$C$6:$C$28,IF(H332="6ème","Mixte",G332)),Barèmes!$B$2,IF(U332&gt;=SUMIFS(Barèmes!$G$6:$G$28,Barèmes!$A$6:$A$28,"Vitesse — 50 m (s)",Barèmes!$B$6:$B$28,H332,Barèmes!$C$6:$C$28,IF(H332="6ème","Mixte",G332)),Barèmes!$C$2,IF(U332&gt;=SUMIFS(Barèmes!$H$6:$H$28,Barèmes!$A$6:$A$28,"Vitesse — 50 m (s)",Barèmes!$B$6:$B$28,H332,Barèmes!$C$6:$C$28,IF(H332="6ème","Mixte",G332)),Barèmes!$D$2,IF(U332&gt;=SUMIFS(Barèmes!$I$6:$I$28,Barèmes!$A$6:$A$28,"Vitesse — 50 m (s)",Barèmes!$B$6:$B$28,H332,Barèmes!$C$6:$C$28,IF(H332="6ème","Mixte",G332)),Barèmes!$E$2,Barèmes!$F$2))))))</f>
        <v/>
      </c>
      <c r="X332" s="18"/>
      <c r="Y332" s="26" t="str" cm="1">
        <f t="array" ref="Y332">IF(OR(X332="",SUMPRODUCT((Barèmes!$A$6:$A$28="Souplesse (score 1-5)")*(Barèmes!$B$6:$B$28=H332)*(Barèmes!$C$6:$C$28=IF(H332="6ème","Mixte",G332)))=0),"",IF(SUMPRODUCT((Barèmes!$A$6:$A$28="Souplesse (score 1-5)")*(Barèmes!$B$6:$B$28=H332)*(Barèmes!$C$6:$C$28=IF(H332="6ème","Mixte",G332))*(Barèmes!$J$6:$J$28="+"))&gt;0,IF(X332&lt;=SUMIFS(Barèmes!$D$6:$D$28,Barèmes!$A$6:$A$28,"Souplesse (score 1-5)",Barèmes!$B$6:$B$28,H332,Barèmes!$C$6:$C$28,IF(H332="6ème","Mixte",G332)),"à besoin",IF(X332&lt;=SUMIFS(Barèmes!$E$6:$E$28,Barèmes!$A$6:$A$28,"Souplesse (score 1-5)",Barèmes!$B$6:$B$28,H332,Barèmes!$C$6:$C$28,IF(H332="6ème","Mixte",G332)),"fragile","satisfaisant")),IF(X332&gt;=SUMIFS(Barèmes!$D$6:$D$28,Barèmes!$A$6:$A$28,"Souplesse (score 1-5)",Barèmes!$B$6:$B$28,H332,Barèmes!$C$6:$C$28,IF(H332="6ème","Mixte",G332)),"à besoin",IF(X332&gt;=SUMIFS(Barèmes!$E$6:$E$28,Barèmes!$A$6:$A$28,"Souplesse (score 1-5)",Barèmes!$B$6:$B$28,H332,Barèmes!$C$6:$C$28,IF(H332="6ème","Mixte",G332)),"fragile","satisfaisant"))))</f>
        <v/>
      </c>
      <c r="Z332" s="26" t="str" cm="1">
        <f t="array" ref="Z332">IF(OR(X332="",SUMPRODUCT((Barèmes!$A$6:$A$28="Souplesse (score 1-5)")*(Barèmes!$B$6:$B$28=H332)*(Barèmes!$C$6:$C$28=IF(H332="6ème","Mixte",G332)))=0),"",IF(SUMPRODUCT((Barèmes!$A$6:$A$28="Souplesse (score 1-5)")*(Barèmes!$B$6:$B$28=H332)*(Barèmes!$C$6:$C$28=IF(H332="6ème","Mixte",G332))*(Barèmes!$J$6:$J$28="+"))&gt;0,IF(X332&lt;=SUMIFS(Barèmes!$F$6:$F$28,Barèmes!$A$6:$A$28,"Souplesse (score 1-5)",Barèmes!$B$6:$B$28,H332,Barèmes!$C$6:$C$28,IF(H332="6ème","Mixte",G332)),Barèmes!$B$2,IF(X332&lt;=SUMIFS(Barèmes!$G$6:$G$28,Barèmes!$A$6:$A$28,"Souplesse (score 1-5)",Barèmes!$B$6:$B$28,H332,Barèmes!$C$6:$C$28,IF(H332="6ème","Mixte",G332)),Barèmes!$C$2,IF(X332&lt;=SUMIFS(Barèmes!$H$6:$H$28,Barèmes!$A$6:$A$28,"Souplesse (score 1-5)",Barèmes!$B$6:$B$28,H332,Barèmes!$C$6:$C$28,IF(H332="6ème","Mixte",G332)),Barèmes!$D$2,IF(X332&lt;=SUMIFS(Barèmes!$I$6:$I$28,Barèmes!$A$6:$A$28,"Souplesse (score 1-5)",Barèmes!$B$6:$B$28,H332,Barèmes!$C$6:$C$28,IF(H332="6ème","Mixte",G332)),Barèmes!$E$2,Barèmes!$F$2)))),IF(X332&gt;=SUMIFS(Barèmes!$F$6:$F$28,Barèmes!$A$6:$A$28,"Souplesse (score 1-5)",Barèmes!$B$6:$B$28,H332,Barèmes!$C$6:$C$28,IF(H332="6ème","Mixte",G332)),Barèmes!$B$2,IF(X332&gt;=SUMIFS(Barèmes!$G$6:$G$28,Barèmes!$A$6:$A$28,"Souplesse (score 1-5)",Barèmes!$B$6:$B$28,H332,Barèmes!$C$6:$C$28,IF(H332="6ème","Mixte",G332)),Barèmes!$C$2,IF(X332&gt;=SUMIFS(Barèmes!$H$6:$H$28,Barèmes!$A$6:$A$28,"Souplesse (score 1-5)",Barèmes!$B$6:$B$28,H332,Barèmes!$C$6:$C$28,IF(H332="6ème","Mixte",G332)),Barèmes!$D$2,IF(X332&gt;=SUMIFS(Barèmes!$I$6:$I$28,Barèmes!$A$6:$A$28,"Souplesse (score 1-5)",Barèmes!$B$6:$B$28,H332,Barèmes!$C$6:$C$28,IF(H332="6ème","Mixte",G332)),Barèmes!$E$2,Barèmes!$F$2))))))</f>
        <v/>
      </c>
      <c r="AA332" s="22"/>
      <c r="AB332" s="27" t="str">
        <f>IF(OR(AA332="",SUMPRODUCT((Barèmes!$A$6:$A$28="Agilité — T-test 974 (s)")*(Barèmes!$B$6:$B$28=H332)*(Barèmes!$C$6:$C$28=IF(H332="6ème","Mixte",G332)))=0),"",IF(SUMPRODUCT((Barèmes!$A$6:$A$28="Agilité — T-test 974 (s)")*(Barèmes!$B$6:$B$28=H332)*(Barèmes!$C$6:$C$28=IF(H332="6ème","Mixte",G332))*(Barèmes!$J$6:$J$28="+"))&gt;0,IF(AA332&lt;=SUMIFS(Barèmes!$D$6:$D$28,Barèmes!$A$6:$A$28,"Agilité — T-test 974 (s)",Barèmes!$B$6:$B$28,H332,Barèmes!$C$6:$C$28,IF(H332="6ème","Mixte",G332)),"à besoin",IF(AA332&lt;=SUMIFS(Barèmes!$E$6:$E$28,Barèmes!$A$6:$A$28,"Agilité — T-test 974 (s)",Barèmes!$B$6:$B$28,H332,Barèmes!$C$6:$C$28,IF(H332="6ème","Mixte",G332)),"fragile","satisfaisant")),IF(AA332&gt;=SUMIFS(Barèmes!$D$6:$D$28,Barèmes!$A$6:$A$28,"Agilité — T-test 974 (s)",Barèmes!$B$6:$B$28,H332,Barèmes!$C$6:$C$28,IF(H332="6ème","Mixte",G332)),"à besoin",IF(AA332&gt;=SUMIFS(Barèmes!$E$6:$E$28,Barèmes!$A$6:$A$28,"Agilité — T-test 974 (s)",Barèmes!$B$6:$B$28,H332,Barèmes!$C$6:$C$28,IF(H332="6ème","Mixte",G332)),"fragile","satisfaisant"))))</f>
        <v/>
      </c>
      <c r="AC332" s="27" t="str">
        <f>IF(OR(AA332="",SUMPRODUCT((Barèmes!$A$6:$A$28="Agilité — T-test 974 (s)")*(Barèmes!$B$6:$B$28=H332)*(Barèmes!$C$6:$C$28=IF(H332="6ème","Mixte",G332)))=0),"",IF(SUMPRODUCT((Barèmes!$A$6:$A$28="Agilité — T-test 974 (s)")*(Barèmes!$B$6:$B$28=H332)*(Barèmes!$C$6:$C$28=IF(H332="6ème","Mixte",G332))*(Barèmes!$J$6:$J$28="+"))&gt;0,IF(AA332&lt;=SUMIFS(Barèmes!$F$6:$F$28,Barèmes!$A$6:$A$28,"Agilité — T-test 974 (s)",Barèmes!$B$6:$B$28,H332,Barèmes!$C$6:$C$28,IF(H332="6ème","Mixte",G332)),Barèmes!$B$2,IF(AA332&lt;=SUMIFS(Barèmes!$G$6:$G$28,Barèmes!$A$6:$A$28,"Agilité — T-test 974 (s)",Barèmes!$B$6:$B$28,H332,Barèmes!$C$6:$C$28,IF(H332="6ème","Mixte",G332)),Barèmes!$C$2,IF(AA332&lt;=SUMIFS(Barèmes!$H$6:$H$28,Barèmes!$A$6:$A$28,"Agilité — T-test 974 (s)",Barèmes!$B$6:$B$28,H332,Barèmes!$C$6:$C$28,IF(H332="6ème","Mixte",G332)),Barèmes!$D$2,IF(AA332&lt;=SUMIFS(Barèmes!$I$6:$I$28,Barèmes!$A$6:$A$28,"Agilité — T-test 974 (s)",Barèmes!$B$6:$B$28,H332,Barèmes!$C$6:$C$28,IF(H332="6ème","Mixte",G332)),Barèmes!$E$2,Barèmes!$F$2)))),IF(AA332&gt;=SUMIFS(Barèmes!$F$6:$F$28,Barèmes!$A$6:$A$28,"Agilité — T-test 974 (s)",Barèmes!$B$6:$B$28,H332,Barèmes!$C$6:$C$28,IF(H332="6ème","Mixte",G332)),Barèmes!$B$2,IF(AA332&gt;=SUMIFS(Barèmes!$G$6:$G$28,Barèmes!$A$6:$A$28,"Agilité — T-test 974 (s)",Barèmes!$B$6:$B$28,H332,Barèmes!$C$6:$C$28,IF(H332="6ème","Mixte",G332)),Barèmes!$C$2,IF(AA332&gt;=SUMIFS(Barèmes!$H$6:$H$28,Barèmes!$A$6:$A$28,"Agilité — T-test 974 (s)",Barèmes!$B$6:$B$28,H332,Barèmes!$C$6:$C$28,IF(H332="6ème","Mixte",G332)),Barèmes!$D$2,IF(AA332&gt;=SUMIFS(Barèmes!$I$6:$I$28,Barèmes!$A$6:$A$28,"Agilité — T-test 974 (s)",Barèmes!$B$6:$B$28,H332,Barèmes!$C$6:$C$28,IF(H332="6ème","Mixte",G332)),Barèmes!$E$2,Barèmes!$F$2))))))</f>
        <v/>
      </c>
      <c r="AD332" s="28" t="str">
        <f t="shared" si="42"/>
        <v/>
      </c>
      <c r="AE332" s="29" t="str">
        <f t="shared" si="43"/>
        <v/>
      </c>
      <c r="AF332" s="30" t="str">
        <f>IF(OR(AD332="",SUMPRODUCT((Barèmes!$A$6:$A$28="Surcoût d'agilité (s) — technique")*(Barèmes!$B$6:$B$28=H332)*(Barèmes!$C$6:$C$28=IF(H332="6ème","Mixte",G332)))=0),"",IF(SUMPRODUCT((Barèmes!$A$6:$A$28="Surcoût d'agilité (s) — technique")*(Barèmes!$B$6:$B$28=H332)*(Barèmes!$C$6:$C$28=IF(H332="6ème","Mixte",G332))*(Barèmes!$J$6:$J$28="+"))&gt;0,IF(AD332&lt;=SUMIFS(Barèmes!$D$6:$D$28,Barèmes!$A$6:$A$28,"Surcoût d'agilité (s) — technique",Barèmes!$B$6:$B$28,H332,Barèmes!$C$6:$C$28,IF(H332="6ème","Mixte",G332)),"à besoin",IF(AD332&lt;=SUMIFS(Barèmes!$E$6:$E$28,Barèmes!$A$6:$A$28,"Surcoût d'agilité (s) — technique",Barèmes!$B$6:$B$28,H332,Barèmes!$C$6:$C$28,IF(H332="6ème","Mixte",G332)),"fragile","satisfaisant")),IF(AD332&gt;=SUMIFS(Barèmes!$D$6:$D$28,Barèmes!$A$6:$A$28,"Surcoût d'agilité (s) — technique",Barèmes!$B$6:$B$28,H332,Barèmes!$C$6:$C$28,IF(H332="6ème","Mixte",G332)),"à besoin",IF(AD332&gt;=SUMIFS(Barèmes!$E$6:$E$28,Barèmes!$A$6:$A$28,"Surcoût d'agilité (s) — technique",Barèmes!$B$6:$B$28,H332,Barèmes!$C$6:$C$28,IF(H332="6ème","Mixte",G332)),"fragile","satisfaisant"))))</f>
        <v/>
      </c>
      <c r="AG332" s="30" t="str">
        <f>IF(OR(AD332="",SUMPRODUCT((Barèmes!$A$6:$A$28="Surcoût d'agilité (s) — technique")*(Barèmes!$B$6:$B$28=H332)*(Barèmes!$C$6:$C$28=IF(H332="6ème","Mixte",G332)))=0),"",IF(SUMPRODUCT((Barèmes!$A$6:$A$28="Surcoût d'agilité (s) — technique")*(Barèmes!$B$6:$B$28=H332)*(Barèmes!$C$6:$C$28=IF(H332="6ème","Mixte",G332))*(Barèmes!$J$6:$J$28="+"))&gt;0,IF(AD332&lt;=SUMIFS(Barèmes!$F$6:$F$28,Barèmes!$A$6:$A$28,"Surcoût d'agilité (s) — technique",Barèmes!$B$6:$B$28,H332,Barèmes!$C$6:$C$28,IF(H332="6ème","Mixte",G332)),Barèmes!$B$2,IF(AD332&lt;=SUMIFS(Barèmes!$G$6:$G$28,Barèmes!$A$6:$A$28,"Surcoût d'agilité (s) — technique",Barèmes!$B$6:$B$28,H332,Barèmes!$C$6:$C$28,IF(H332="6ème","Mixte",G332)),Barèmes!$C$2,IF(AD332&lt;=SUMIFS(Barèmes!$H$6:$H$28,Barèmes!$A$6:$A$28,"Surcoût d'agilité (s) — technique",Barèmes!$B$6:$B$28,H332,Barèmes!$C$6:$C$28,IF(H332="6ème","Mixte",G332)),Barèmes!$D$2,IF(AD332&lt;=SUMIFS(Barèmes!$I$6:$I$28,Barèmes!$A$6:$A$28,"Surcoût d'agilité (s) — technique",Barèmes!$B$6:$B$28,H332,Barèmes!$C$6:$C$28,IF(H332="6ème","Mixte",G332)),Barèmes!$E$2,Barèmes!$F$2)))),IF(AD332&gt;=SUMIFS(Barèmes!$F$6:$F$28,Barèmes!$A$6:$A$28,"Surcoût d'agilité (s) — technique",Barèmes!$B$6:$B$28,H332,Barèmes!$C$6:$C$28,IF(H332="6ème","Mixte",G332)),Barèmes!$B$2,IF(AD332&gt;=SUMIFS(Barèmes!$G$6:$G$28,Barèmes!$A$6:$A$28,"Surcoût d'agilité (s) — technique",Barèmes!$B$6:$B$28,H332,Barèmes!$C$6:$C$28,IF(H332="6ème","Mixte",G332)),Barèmes!$C$2,IF(AD332&gt;=SUMIFS(Barèmes!$H$6:$H$28,Barèmes!$A$6:$A$28,"Surcoût d'agilité (s) — technique",Barèmes!$B$6:$B$28,H332,Barèmes!$C$6:$C$28,IF(H332="6ème","Mixte",G332)),Barèmes!$D$2,IF(AD332&gt;=SUMIFS(Barèmes!$I$6:$I$28,Barèmes!$A$6:$A$28,"Surcoût d'agilité (s) — technique",Barèmes!$B$6:$B$28,H332,Barèmes!$C$6:$C$28,IF(H332="6ème","Mixte",G332)),Barèmes!$E$2,Barèmes!$F$2))))))</f>
        <v/>
      </c>
      <c r="AH332" s="31" t="str">
        <f>IF((IF(N332="",0,1)+IF(Q332="",0,1)+IF(W332="",0,1)+IF(Z332="",0,1)+IF(AC332="",0,1))=0,"",3*IF(N332=Barèmes!$B$2,1,IF(N332=Barèmes!$C$2,2,IF(N332=Barèmes!$D$2,3,IF(N332=Barèmes!$E$2,4,IF(N332=Barèmes!$F$2,5,0)))))+3*IF(Q332=Barèmes!$B$2,1,IF(Q332=Barèmes!$C$2,2,IF(Q332=Barèmes!$D$2,3,IF(Q332=Barèmes!$E$2,4,IF(Q332=Barèmes!$F$2,5,0)))))+2*IF(W332=Barèmes!$B$2,1,IF(W332=Barèmes!$C$2,2,IF(W332=Barèmes!$D$2,3,IF(W332=Barèmes!$E$2,4,IF(W332=Barèmes!$F$2,5,0)))))+1*IF(Z332=Barèmes!$B$2,1,IF(Z332=Barèmes!$C$2,2,IF(Z332=Barèmes!$D$2,3,IF(Z332=Barèmes!$E$2,4,IF(Z332=Barèmes!$F$2,5,0)))))+1*IF(AC332=Barèmes!$B$2,1,IF(AC332=Barèmes!$C$2,2,IF(AC332=Barèmes!$D$2,3,IF(AC332=Barèmes!$E$2,4,IF(AC332=Barèmes!$F$2,5,0))))))</f>
        <v/>
      </c>
      <c r="AI332" s="31"/>
      <c r="AJ332" s="32" t="str">
        <f>IFERROR(INDEX(Croissance!$B$5:$B$604,MATCH(A332,Croissance!$A$5:$A$604,0)),"")</f>
        <v/>
      </c>
      <c r="AK332" s="32" t="str">
        <f>IFERROR(INDEX(Croissance!$C$5:$C$604,MATCH(A332,Croissance!$A$5:$A$604,0)),"")</f>
        <v/>
      </c>
      <c r="AL332" s="32" t="str">
        <f>IFERROR(INDEX(Croissance!$D$5:$D$604,MATCH(A332,Croissance!$A$5:$A$604,0)),"")</f>
        <v/>
      </c>
      <c r="AM332" s="32" t="str">
        <f>IFERROR(INDEX(Croissance!$E$5:$E$604,MATCH(A332,Croissance!$A$5:$A$604,0)),"")</f>
        <v/>
      </c>
      <c r="AO332" s="33">
        <f t="shared" si="48"/>
        <v>0</v>
      </c>
      <c r="AP332" s="33">
        <f t="shared" si="44"/>
        <v>0</v>
      </c>
      <c r="AQ332" s="33">
        <f>IF(A332="",0,IF(AND(OR('Synthèse classe'!$C$2="Tous",C332='Synthèse classe'!$C$2),OR('Synthèse classe'!$C$3="Toutes",D332='Synthèse classe'!$C$3),OR('Synthèse classe'!$C$4="Toutes",AND('Synthèse classe'!$C$4="Dernière",AP332=1),B332=IFERROR(VALUE('Synthèse classe'!$C$4),0))),1,0))</f>
        <v>0</v>
      </c>
      <c r="AR332" s="34" t="str">
        <f t="shared" si="45"/>
        <v/>
      </c>
    </row>
    <row r="333" spans="1:44" x14ac:dyDescent="0.2">
      <c r="A333" s="17" t="str">
        <f t="shared" si="41"/>
        <v/>
      </c>
      <c r="B333" s="18"/>
      <c r="C333" s="19"/>
      <c r="D333" s="19"/>
      <c r="E333" s="19"/>
      <c r="F333" s="19"/>
      <c r="G333" s="19"/>
      <c r="H333" s="17" t="str">
        <f t="shared" si="46"/>
        <v/>
      </c>
      <c r="I333" s="20"/>
      <c r="J333" s="18"/>
      <c r="K333" s="19"/>
      <c r="L333" s="21" t="str">
        <f t="shared" si="47"/>
        <v/>
      </c>
      <c r="M333" s="21" t="str">
        <f>IF(OR(J333="",SUMPRODUCT((Barèmes!$A$6:$A$28="Endurance — Luc Léger (palier)")*(Barèmes!$B$6:$B$28=H333)*(Barèmes!$C$6:$C$28=IF(H333="6ème","Mixte",G333)))=0),"",IF(SUMPRODUCT((Barèmes!$A$6:$A$28="Endurance — Luc Léger (palier)")*(Barèmes!$B$6:$B$28=H333)*(Barèmes!$C$6:$C$28=IF(H333="6ème","Mixte",G333))*(Barèmes!$J$6:$J$28="+"))&gt;0,IF(J333&lt;=SUMIFS(Barèmes!$D$6:$D$28,Barèmes!$A$6:$A$28,"Endurance — Luc Léger (palier)",Barèmes!$B$6:$B$28,H333,Barèmes!$C$6:$C$28,IF(H333="6ème","Mixte",G333)),"à besoin",IF(J333&lt;=SUMIFS(Barèmes!$E$6:$E$28,Barèmes!$A$6:$A$28,"Endurance — Luc Léger (palier)",Barèmes!$B$6:$B$28,H333,Barèmes!$C$6:$C$28,IF(H333="6ème","Mixte",G333)),"fragile","satisfaisant")),IF(J333&gt;=SUMIFS(Barèmes!$D$6:$D$28,Barèmes!$A$6:$A$28,"Endurance — Luc Léger (palier)",Barèmes!$B$6:$B$28,H333,Barèmes!$C$6:$C$28,IF(H333="6ème","Mixte",G333)),"à besoin",IF(J333&gt;=SUMIFS(Barèmes!$E$6:$E$28,Barèmes!$A$6:$A$28,"Endurance — Luc Léger (palier)",Barèmes!$B$6:$B$28,H333,Barèmes!$C$6:$C$28,IF(H333="6ème","Mixte",G333)),"fragile","satisfaisant"))))</f>
        <v/>
      </c>
      <c r="N333" s="21" t="str">
        <f>IF(OR(J333="",SUMPRODUCT((Barèmes!$A$6:$A$28="Endurance — Luc Léger (palier)")*(Barèmes!$B$6:$B$28=H333)*(Barèmes!$C$6:$C$28=IF(H333="6ème","Mixte",G333)))=0),"",IF(SUMPRODUCT((Barèmes!$A$6:$A$28="Endurance — Luc Léger (palier)")*(Barèmes!$B$6:$B$28=H333)*(Barèmes!$C$6:$C$28=IF(H333="6ème","Mixte",G333))*(Barèmes!$J$6:$J$28="+"))&gt;0,IF(J333&lt;=SUMIFS(Barèmes!$F$6:$F$28,Barèmes!$A$6:$A$28,"Endurance — Luc Léger (palier)",Barèmes!$B$6:$B$28,H333,Barèmes!$C$6:$C$28,IF(H333="6ème","Mixte",G333)),Barèmes!$B$2,IF(J333&lt;=SUMIFS(Barèmes!$G$6:$G$28,Barèmes!$A$6:$A$28,"Endurance — Luc Léger (palier)",Barèmes!$B$6:$B$28,H333,Barèmes!$C$6:$C$28,IF(H333="6ème","Mixte",G333)),Barèmes!$C$2,IF(J333&lt;=SUMIFS(Barèmes!$H$6:$H$28,Barèmes!$A$6:$A$28,"Endurance — Luc Léger (palier)",Barèmes!$B$6:$B$28,H333,Barèmes!$C$6:$C$28,IF(H333="6ème","Mixte",G333)),Barèmes!$D$2,IF(J333&lt;=SUMIFS(Barèmes!$I$6:$I$28,Barèmes!$A$6:$A$28,"Endurance — Luc Léger (palier)",Barèmes!$B$6:$B$28,H333,Barèmes!$C$6:$C$28,IF(H333="6ème","Mixte",G333)),Barèmes!$E$2,Barèmes!$F$2)))),IF(J333&gt;=SUMIFS(Barèmes!$F$6:$F$28,Barèmes!$A$6:$A$28,"Endurance — Luc Léger (palier)",Barèmes!$B$6:$B$28,H333,Barèmes!$C$6:$C$28,IF(H333="6ème","Mixte",G333)),Barèmes!$B$2,IF(J333&gt;=SUMIFS(Barèmes!$G$6:$G$28,Barèmes!$A$6:$A$28,"Endurance — Luc Léger (palier)",Barèmes!$B$6:$B$28,H333,Barèmes!$C$6:$C$28,IF(H333="6ème","Mixte",G333)),Barèmes!$C$2,IF(J333&gt;=SUMIFS(Barèmes!$H$6:$H$28,Barèmes!$A$6:$A$28,"Endurance — Luc Léger (palier)",Barèmes!$B$6:$B$28,H333,Barèmes!$C$6:$C$28,IF(H333="6ème","Mixte",G333)),Barèmes!$D$2,IF(J333&gt;=SUMIFS(Barèmes!$I$6:$I$28,Barèmes!$A$6:$A$28,"Endurance — Luc Léger (palier)",Barèmes!$B$6:$B$28,H333,Barèmes!$C$6:$C$28,IF(H333="6ème","Mixte",G333)),Barèmes!$E$2,Barèmes!$F$2))))))</f>
        <v/>
      </c>
      <c r="O333" s="22"/>
      <c r="P333" s="23" t="str">
        <f>IF(OR(O333="",SUMPRODUCT((Barèmes!$A$6:$A$28="Force bas du corps — Saut en longueur (m)")*(Barèmes!$B$6:$B$28=H333)*(Barèmes!$C$6:$C$28=IF(H333="6ème","Mixte",G333)))=0),"",IF(SUMPRODUCT((Barèmes!$A$6:$A$28="Force bas du corps — Saut en longueur (m)")*(Barèmes!$B$6:$B$28=H333)*(Barèmes!$C$6:$C$28=IF(H333="6ème","Mixte",G333))*(Barèmes!$J$6:$J$28="+"))&gt;0,IF(O333&lt;=SUMIFS(Barèmes!$D$6:$D$28,Barèmes!$A$6:$A$28,"Force bas du corps — Saut en longueur (m)",Barèmes!$B$6:$B$28,H333,Barèmes!$C$6:$C$28,IF(H333="6ème","Mixte",G333)),"à besoin",IF(O333&lt;=SUMIFS(Barèmes!$E$6:$E$28,Barèmes!$A$6:$A$28,"Force bas du corps — Saut en longueur (m)",Barèmes!$B$6:$B$28,H333,Barèmes!$C$6:$C$28,IF(H333="6ème","Mixte",G333)),"fragile","satisfaisant")),IF(O333&gt;=SUMIFS(Barèmes!$D$6:$D$28,Barèmes!$A$6:$A$28,"Force bas du corps — Saut en longueur (m)",Barèmes!$B$6:$B$28,H333,Barèmes!$C$6:$C$28,IF(H333="6ème","Mixte",G333)),"à besoin",IF(O333&gt;=SUMIFS(Barèmes!$E$6:$E$28,Barèmes!$A$6:$A$28,"Force bas du corps — Saut en longueur (m)",Barèmes!$B$6:$B$28,H333,Barèmes!$C$6:$C$28,IF(H333="6ème","Mixte",G333)),"fragile","satisfaisant"))))</f>
        <v/>
      </c>
      <c r="Q333" s="23" t="str">
        <f>IF(OR(O333="",SUMPRODUCT((Barèmes!$A$6:$A$28="Force bas du corps — Saut en longueur (m)")*(Barèmes!$B$6:$B$28=H333)*(Barèmes!$C$6:$C$28=IF(H333="6ème","Mixte",G333)))=0),"",IF(SUMPRODUCT((Barèmes!$A$6:$A$28="Force bas du corps — Saut en longueur (m)")*(Barèmes!$B$6:$B$28=H333)*(Barèmes!$C$6:$C$28=IF(H333="6ème","Mixte",G333))*(Barèmes!$J$6:$J$28="+"))&gt;0,IF(O333&lt;=SUMIFS(Barèmes!$F$6:$F$28,Barèmes!$A$6:$A$28,"Force bas du corps — Saut en longueur (m)",Barèmes!$B$6:$B$28,H333,Barèmes!$C$6:$C$28,IF(H333="6ème","Mixte",G333)),Barèmes!$B$2,IF(O333&lt;=SUMIFS(Barèmes!$G$6:$G$28,Barèmes!$A$6:$A$28,"Force bas du corps — Saut en longueur (m)",Barèmes!$B$6:$B$28,H333,Barèmes!$C$6:$C$28,IF(H333="6ème","Mixte",G333)),Barèmes!$C$2,IF(O333&lt;=SUMIFS(Barèmes!$H$6:$H$28,Barèmes!$A$6:$A$28,"Force bas du corps — Saut en longueur (m)",Barèmes!$B$6:$B$28,H333,Barèmes!$C$6:$C$28,IF(H333="6ème","Mixte",G333)),Barèmes!$D$2,IF(O333&lt;=SUMIFS(Barèmes!$I$6:$I$28,Barèmes!$A$6:$A$28,"Force bas du corps — Saut en longueur (m)",Barèmes!$B$6:$B$28,H333,Barèmes!$C$6:$C$28,IF(H333="6ème","Mixte",G333)),Barèmes!$E$2,Barèmes!$F$2)))),IF(O333&gt;=SUMIFS(Barèmes!$F$6:$F$28,Barèmes!$A$6:$A$28,"Force bas du corps — Saut en longueur (m)",Barèmes!$B$6:$B$28,H333,Barèmes!$C$6:$C$28,IF(H333="6ème","Mixte",G333)),Barèmes!$B$2,IF(O333&gt;=SUMIFS(Barèmes!$G$6:$G$28,Barèmes!$A$6:$A$28,"Force bas du corps — Saut en longueur (m)",Barèmes!$B$6:$B$28,H333,Barèmes!$C$6:$C$28,IF(H333="6ème","Mixte",G333)),Barèmes!$C$2,IF(O333&gt;=SUMIFS(Barèmes!$H$6:$H$28,Barèmes!$A$6:$A$28,"Force bas du corps — Saut en longueur (m)",Barèmes!$B$6:$B$28,H333,Barèmes!$C$6:$C$28,IF(H333="6ème","Mixte",G333)),Barèmes!$D$2,IF(O333&gt;=SUMIFS(Barèmes!$I$6:$I$28,Barèmes!$A$6:$A$28,"Force bas du corps — Saut en longueur (m)",Barèmes!$B$6:$B$28,H333,Barèmes!$C$6:$C$28,IF(H333="6ème","Mixte",G333)),Barèmes!$E$2,Barèmes!$F$2))))))</f>
        <v/>
      </c>
      <c r="R333" s="22"/>
      <c r="S333" s="24" t="str">
        <f>IF(OR(R333="",SUMPRODUCT((Barèmes!$A$6:$A$28="Vitesse — 30 m (s)")*(Barèmes!$B$6:$B$28=H333)*(Barèmes!$C$6:$C$28=IF(H333="6ème","Mixte",G333)))=0),"",IF(SUMPRODUCT((Barèmes!$A$6:$A$28="Vitesse — 30 m (s)")*(Barèmes!$B$6:$B$28=H333)*(Barèmes!$C$6:$C$28=IF(H333="6ème","Mixte",G333))*(Barèmes!$J$6:$J$28="+"))&gt;0,IF(R333&lt;=SUMIFS(Barèmes!$D$6:$D$28,Barèmes!$A$6:$A$28,"Vitesse — 30 m (s)",Barèmes!$B$6:$B$28,H333,Barèmes!$C$6:$C$28,IF(H333="6ème","Mixte",G333)),"à besoin",IF(R333&lt;=SUMIFS(Barèmes!$E$6:$E$28,Barèmes!$A$6:$A$28,"Vitesse — 30 m (s)",Barèmes!$B$6:$B$28,H333,Barèmes!$C$6:$C$28,IF(H333="6ème","Mixte",G333)),"fragile","satisfaisant")),IF(R333&gt;=SUMIFS(Barèmes!$D$6:$D$28,Barèmes!$A$6:$A$28,"Vitesse — 30 m (s)",Barèmes!$B$6:$B$28,H333,Barèmes!$C$6:$C$28,IF(H333="6ème","Mixte",G333)),"à besoin",IF(R333&gt;=SUMIFS(Barèmes!$E$6:$E$28,Barèmes!$A$6:$A$28,"Vitesse — 30 m (s)",Barèmes!$B$6:$B$28,H333,Barèmes!$C$6:$C$28,IF(H333="6ème","Mixte",G333)),"fragile","satisfaisant"))))</f>
        <v/>
      </c>
      <c r="T333" s="24" t="str">
        <f>IF(OR(R333="",SUMPRODUCT((Barèmes!$A$6:$A$28="Vitesse — 30 m (s)")*(Barèmes!$B$6:$B$28=H333)*(Barèmes!$C$6:$C$28=IF(H333="6ème","Mixte",G333)))=0),"",IF(SUMPRODUCT((Barèmes!$A$6:$A$28="Vitesse — 30 m (s)")*(Barèmes!$B$6:$B$28=H333)*(Barèmes!$C$6:$C$28=IF(H333="6ème","Mixte",G333))*(Barèmes!$J$6:$J$28="+"))&gt;0,IF(R333&lt;=SUMIFS(Barèmes!$F$6:$F$28,Barèmes!$A$6:$A$28,"Vitesse — 30 m (s)",Barèmes!$B$6:$B$28,H333,Barèmes!$C$6:$C$28,IF(H333="6ème","Mixte",G333)),Barèmes!$B$2,IF(R333&lt;=SUMIFS(Barèmes!$G$6:$G$28,Barèmes!$A$6:$A$28,"Vitesse — 30 m (s)",Barèmes!$B$6:$B$28,H333,Barèmes!$C$6:$C$28,IF(H333="6ème","Mixte",G333)),Barèmes!$C$2,IF(R333&lt;=SUMIFS(Barèmes!$H$6:$H$28,Barèmes!$A$6:$A$28,"Vitesse — 30 m (s)",Barèmes!$B$6:$B$28,H333,Barèmes!$C$6:$C$28,IF(H333="6ème","Mixte",G333)),Barèmes!$D$2,IF(R333&lt;=SUMIFS(Barèmes!$I$6:$I$28,Barèmes!$A$6:$A$28,"Vitesse — 30 m (s)",Barèmes!$B$6:$B$28,H333,Barèmes!$C$6:$C$28,IF(H333="6ème","Mixte",G333)),Barèmes!$E$2,Barèmes!$F$2)))),IF(R333&gt;=SUMIFS(Barèmes!$F$6:$F$28,Barèmes!$A$6:$A$28,"Vitesse — 30 m (s)",Barèmes!$B$6:$B$28,H333,Barèmes!$C$6:$C$28,IF(H333="6ème","Mixte",G333)),Barèmes!$B$2,IF(R333&gt;=SUMIFS(Barèmes!$G$6:$G$28,Barèmes!$A$6:$A$28,"Vitesse — 30 m (s)",Barèmes!$B$6:$B$28,H333,Barèmes!$C$6:$C$28,IF(H333="6ème","Mixte",G333)),Barèmes!$C$2,IF(R333&gt;=SUMIFS(Barèmes!$H$6:$H$28,Barèmes!$A$6:$A$28,"Vitesse — 30 m (s)",Barèmes!$B$6:$B$28,H333,Barèmes!$C$6:$C$28,IF(H333="6ème","Mixte",G333)),Barèmes!$D$2,IF(R333&gt;=SUMIFS(Barèmes!$I$6:$I$28,Barèmes!$A$6:$A$28,"Vitesse — 30 m (s)",Barèmes!$B$6:$B$28,H333,Barèmes!$C$6:$C$28,IF(H333="6ème","Mixte",G333)),Barèmes!$E$2,Barèmes!$F$2))))))</f>
        <v/>
      </c>
      <c r="U333" s="22"/>
      <c r="V333" s="25" t="str">
        <f>IF(OR(U333="",SUMPRODUCT((Barèmes!$A$6:$A$28="Vitesse — 50 m (s)")*(Barèmes!$B$6:$B$28=H333)*(Barèmes!$C$6:$C$28=IF(H333="6ème","Mixte",G333)))=0),"",IF(SUMPRODUCT((Barèmes!$A$6:$A$28="Vitesse — 50 m (s)")*(Barèmes!$B$6:$B$28=H333)*(Barèmes!$C$6:$C$28=IF(H333="6ème","Mixte",G333))*(Barèmes!$J$6:$J$28="+"))&gt;0,IF(U333&lt;=SUMIFS(Barèmes!$D$6:$D$28,Barèmes!$A$6:$A$28,"Vitesse — 50 m (s)",Barèmes!$B$6:$B$28,H333,Barèmes!$C$6:$C$28,IF(H333="6ème","Mixte",G333)),"à besoin",IF(U333&lt;=SUMIFS(Barèmes!$E$6:$E$28,Barèmes!$A$6:$A$28,"Vitesse — 50 m (s)",Barèmes!$B$6:$B$28,H333,Barèmes!$C$6:$C$28,IF(H333="6ème","Mixte",G333)),"fragile","satisfaisant")),IF(U333&gt;=SUMIFS(Barèmes!$D$6:$D$28,Barèmes!$A$6:$A$28,"Vitesse — 50 m (s)",Barèmes!$B$6:$B$28,H333,Barèmes!$C$6:$C$28,IF(H333="6ème","Mixte",G333)),"à besoin",IF(U333&gt;=SUMIFS(Barèmes!$E$6:$E$28,Barèmes!$A$6:$A$28,"Vitesse — 50 m (s)",Barèmes!$B$6:$B$28,H333,Barèmes!$C$6:$C$28,IF(H333="6ème","Mixte",G333)),"fragile","satisfaisant"))))</f>
        <v/>
      </c>
      <c r="W333" s="25" t="str">
        <f>IF(OR(U333="",SUMPRODUCT((Barèmes!$A$6:$A$28="Vitesse — 50 m (s)")*(Barèmes!$B$6:$B$28=H333)*(Barèmes!$C$6:$C$28=IF(H333="6ème","Mixte",G333)))=0),"",IF(SUMPRODUCT((Barèmes!$A$6:$A$28="Vitesse — 50 m (s)")*(Barèmes!$B$6:$B$28=H333)*(Barèmes!$C$6:$C$28=IF(H333="6ème","Mixte",G333))*(Barèmes!$J$6:$J$28="+"))&gt;0,IF(U333&lt;=SUMIFS(Barèmes!$F$6:$F$28,Barèmes!$A$6:$A$28,"Vitesse — 50 m (s)",Barèmes!$B$6:$B$28,H333,Barèmes!$C$6:$C$28,IF(H333="6ème","Mixte",G333)),Barèmes!$B$2,IF(U333&lt;=SUMIFS(Barèmes!$G$6:$G$28,Barèmes!$A$6:$A$28,"Vitesse — 50 m (s)",Barèmes!$B$6:$B$28,H333,Barèmes!$C$6:$C$28,IF(H333="6ème","Mixte",G333)),Barèmes!$C$2,IF(U333&lt;=SUMIFS(Barèmes!$H$6:$H$28,Barèmes!$A$6:$A$28,"Vitesse — 50 m (s)",Barèmes!$B$6:$B$28,H333,Barèmes!$C$6:$C$28,IF(H333="6ème","Mixte",G333)),Barèmes!$D$2,IF(U333&lt;=SUMIFS(Barèmes!$I$6:$I$28,Barèmes!$A$6:$A$28,"Vitesse — 50 m (s)",Barèmes!$B$6:$B$28,H333,Barèmes!$C$6:$C$28,IF(H333="6ème","Mixte",G333)),Barèmes!$E$2,Barèmes!$F$2)))),IF(U333&gt;=SUMIFS(Barèmes!$F$6:$F$28,Barèmes!$A$6:$A$28,"Vitesse — 50 m (s)",Barèmes!$B$6:$B$28,H333,Barèmes!$C$6:$C$28,IF(H333="6ème","Mixte",G333)),Barèmes!$B$2,IF(U333&gt;=SUMIFS(Barèmes!$G$6:$G$28,Barèmes!$A$6:$A$28,"Vitesse — 50 m (s)",Barèmes!$B$6:$B$28,H333,Barèmes!$C$6:$C$28,IF(H333="6ème","Mixte",G333)),Barèmes!$C$2,IF(U333&gt;=SUMIFS(Barèmes!$H$6:$H$28,Barèmes!$A$6:$A$28,"Vitesse — 50 m (s)",Barèmes!$B$6:$B$28,H333,Barèmes!$C$6:$C$28,IF(H333="6ème","Mixte",G333)),Barèmes!$D$2,IF(U333&gt;=SUMIFS(Barèmes!$I$6:$I$28,Barèmes!$A$6:$A$28,"Vitesse — 50 m (s)",Barèmes!$B$6:$B$28,H333,Barèmes!$C$6:$C$28,IF(H333="6ème","Mixte",G333)),Barèmes!$E$2,Barèmes!$F$2))))))</f>
        <v/>
      </c>
      <c r="X333" s="18"/>
      <c r="Y333" s="26" t="str" cm="1">
        <f t="array" ref="Y333">IF(OR(X333="",SUMPRODUCT((Barèmes!$A$6:$A$28="Souplesse (score 1-5)")*(Barèmes!$B$6:$B$28=H333)*(Barèmes!$C$6:$C$28=IF(H333="6ème","Mixte",G333)))=0),"",IF(SUMPRODUCT((Barèmes!$A$6:$A$28="Souplesse (score 1-5)")*(Barèmes!$B$6:$B$28=H333)*(Barèmes!$C$6:$C$28=IF(H333="6ème","Mixte",G333))*(Barèmes!$J$6:$J$28="+"))&gt;0,IF(X333&lt;=SUMIFS(Barèmes!$D$6:$D$28,Barèmes!$A$6:$A$28,"Souplesse (score 1-5)",Barèmes!$B$6:$B$28,H333,Barèmes!$C$6:$C$28,IF(H333="6ème","Mixte",G333)),"à besoin",IF(X333&lt;=SUMIFS(Barèmes!$E$6:$E$28,Barèmes!$A$6:$A$28,"Souplesse (score 1-5)",Barèmes!$B$6:$B$28,H333,Barèmes!$C$6:$C$28,IF(H333="6ème","Mixte",G333)),"fragile","satisfaisant")),IF(X333&gt;=SUMIFS(Barèmes!$D$6:$D$28,Barèmes!$A$6:$A$28,"Souplesse (score 1-5)",Barèmes!$B$6:$B$28,H333,Barèmes!$C$6:$C$28,IF(H333="6ème","Mixte",G333)),"à besoin",IF(X333&gt;=SUMIFS(Barèmes!$E$6:$E$28,Barèmes!$A$6:$A$28,"Souplesse (score 1-5)",Barèmes!$B$6:$B$28,H333,Barèmes!$C$6:$C$28,IF(H333="6ème","Mixte",G333)),"fragile","satisfaisant"))))</f>
        <v/>
      </c>
      <c r="Z333" s="26" t="str" cm="1">
        <f t="array" ref="Z333">IF(OR(X333="",SUMPRODUCT((Barèmes!$A$6:$A$28="Souplesse (score 1-5)")*(Barèmes!$B$6:$B$28=H333)*(Barèmes!$C$6:$C$28=IF(H333="6ème","Mixte",G333)))=0),"",IF(SUMPRODUCT((Barèmes!$A$6:$A$28="Souplesse (score 1-5)")*(Barèmes!$B$6:$B$28=H333)*(Barèmes!$C$6:$C$28=IF(H333="6ème","Mixte",G333))*(Barèmes!$J$6:$J$28="+"))&gt;0,IF(X333&lt;=SUMIFS(Barèmes!$F$6:$F$28,Barèmes!$A$6:$A$28,"Souplesse (score 1-5)",Barèmes!$B$6:$B$28,H333,Barèmes!$C$6:$C$28,IF(H333="6ème","Mixte",G333)),Barèmes!$B$2,IF(X333&lt;=SUMIFS(Barèmes!$G$6:$G$28,Barèmes!$A$6:$A$28,"Souplesse (score 1-5)",Barèmes!$B$6:$B$28,H333,Barèmes!$C$6:$C$28,IF(H333="6ème","Mixte",G333)),Barèmes!$C$2,IF(X333&lt;=SUMIFS(Barèmes!$H$6:$H$28,Barèmes!$A$6:$A$28,"Souplesse (score 1-5)",Barèmes!$B$6:$B$28,H333,Barèmes!$C$6:$C$28,IF(H333="6ème","Mixte",G333)),Barèmes!$D$2,IF(X333&lt;=SUMIFS(Barèmes!$I$6:$I$28,Barèmes!$A$6:$A$28,"Souplesse (score 1-5)",Barèmes!$B$6:$B$28,H333,Barèmes!$C$6:$C$28,IF(H333="6ème","Mixte",G333)),Barèmes!$E$2,Barèmes!$F$2)))),IF(X333&gt;=SUMIFS(Barèmes!$F$6:$F$28,Barèmes!$A$6:$A$28,"Souplesse (score 1-5)",Barèmes!$B$6:$B$28,H333,Barèmes!$C$6:$C$28,IF(H333="6ème","Mixte",G333)),Barèmes!$B$2,IF(X333&gt;=SUMIFS(Barèmes!$G$6:$G$28,Barèmes!$A$6:$A$28,"Souplesse (score 1-5)",Barèmes!$B$6:$B$28,H333,Barèmes!$C$6:$C$28,IF(H333="6ème","Mixte",G333)),Barèmes!$C$2,IF(X333&gt;=SUMIFS(Barèmes!$H$6:$H$28,Barèmes!$A$6:$A$28,"Souplesse (score 1-5)",Barèmes!$B$6:$B$28,H333,Barèmes!$C$6:$C$28,IF(H333="6ème","Mixte",G333)),Barèmes!$D$2,IF(X333&gt;=SUMIFS(Barèmes!$I$6:$I$28,Barèmes!$A$6:$A$28,"Souplesse (score 1-5)",Barèmes!$B$6:$B$28,H333,Barèmes!$C$6:$C$28,IF(H333="6ème","Mixte",G333)),Barèmes!$E$2,Barèmes!$F$2))))))</f>
        <v/>
      </c>
      <c r="AA333" s="22"/>
      <c r="AB333" s="27" t="str">
        <f>IF(OR(AA333="",SUMPRODUCT((Barèmes!$A$6:$A$28="Agilité — T-test 974 (s)")*(Barèmes!$B$6:$B$28=H333)*(Barèmes!$C$6:$C$28=IF(H333="6ème","Mixte",G333)))=0),"",IF(SUMPRODUCT((Barèmes!$A$6:$A$28="Agilité — T-test 974 (s)")*(Barèmes!$B$6:$B$28=H333)*(Barèmes!$C$6:$C$28=IF(H333="6ème","Mixte",G333))*(Barèmes!$J$6:$J$28="+"))&gt;0,IF(AA333&lt;=SUMIFS(Barèmes!$D$6:$D$28,Barèmes!$A$6:$A$28,"Agilité — T-test 974 (s)",Barèmes!$B$6:$B$28,H333,Barèmes!$C$6:$C$28,IF(H333="6ème","Mixte",G333)),"à besoin",IF(AA333&lt;=SUMIFS(Barèmes!$E$6:$E$28,Barèmes!$A$6:$A$28,"Agilité — T-test 974 (s)",Barèmes!$B$6:$B$28,H333,Barèmes!$C$6:$C$28,IF(H333="6ème","Mixte",G333)),"fragile","satisfaisant")),IF(AA333&gt;=SUMIFS(Barèmes!$D$6:$D$28,Barèmes!$A$6:$A$28,"Agilité — T-test 974 (s)",Barèmes!$B$6:$B$28,H333,Barèmes!$C$6:$C$28,IF(H333="6ème","Mixte",G333)),"à besoin",IF(AA333&gt;=SUMIFS(Barèmes!$E$6:$E$28,Barèmes!$A$6:$A$28,"Agilité — T-test 974 (s)",Barèmes!$B$6:$B$28,H333,Barèmes!$C$6:$C$28,IF(H333="6ème","Mixte",G333)),"fragile","satisfaisant"))))</f>
        <v/>
      </c>
      <c r="AC333" s="27" t="str">
        <f>IF(OR(AA333="",SUMPRODUCT((Barèmes!$A$6:$A$28="Agilité — T-test 974 (s)")*(Barèmes!$B$6:$B$28=H333)*(Barèmes!$C$6:$C$28=IF(H333="6ème","Mixte",G333)))=0),"",IF(SUMPRODUCT((Barèmes!$A$6:$A$28="Agilité — T-test 974 (s)")*(Barèmes!$B$6:$B$28=H333)*(Barèmes!$C$6:$C$28=IF(H333="6ème","Mixte",G333))*(Barèmes!$J$6:$J$28="+"))&gt;0,IF(AA333&lt;=SUMIFS(Barèmes!$F$6:$F$28,Barèmes!$A$6:$A$28,"Agilité — T-test 974 (s)",Barèmes!$B$6:$B$28,H333,Barèmes!$C$6:$C$28,IF(H333="6ème","Mixte",G333)),Barèmes!$B$2,IF(AA333&lt;=SUMIFS(Barèmes!$G$6:$G$28,Barèmes!$A$6:$A$28,"Agilité — T-test 974 (s)",Barèmes!$B$6:$B$28,H333,Barèmes!$C$6:$C$28,IF(H333="6ème","Mixte",G333)),Barèmes!$C$2,IF(AA333&lt;=SUMIFS(Barèmes!$H$6:$H$28,Barèmes!$A$6:$A$28,"Agilité — T-test 974 (s)",Barèmes!$B$6:$B$28,H333,Barèmes!$C$6:$C$28,IF(H333="6ème","Mixte",G333)),Barèmes!$D$2,IF(AA333&lt;=SUMIFS(Barèmes!$I$6:$I$28,Barèmes!$A$6:$A$28,"Agilité — T-test 974 (s)",Barèmes!$B$6:$B$28,H333,Barèmes!$C$6:$C$28,IF(H333="6ème","Mixte",G333)),Barèmes!$E$2,Barèmes!$F$2)))),IF(AA333&gt;=SUMIFS(Barèmes!$F$6:$F$28,Barèmes!$A$6:$A$28,"Agilité — T-test 974 (s)",Barèmes!$B$6:$B$28,H333,Barèmes!$C$6:$C$28,IF(H333="6ème","Mixte",G333)),Barèmes!$B$2,IF(AA333&gt;=SUMIFS(Barèmes!$G$6:$G$28,Barèmes!$A$6:$A$28,"Agilité — T-test 974 (s)",Barèmes!$B$6:$B$28,H333,Barèmes!$C$6:$C$28,IF(H333="6ème","Mixte",G333)),Barèmes!$C$2,IF(AA333&gt;=SUMIFS(Barèmes!$H$6:$H$28,Barèmes!$A$6:$A$28,"Agilité — T-test 974 (s)",Barèmes!$B$6:$B$28,H333,Barèmes!$C$6:$C$28,IF(H333="6ème","Mixte",G333)),Barèmes!$D$2,IF(AA333&gt;=SUMIFS(Barèmes!$I$6:$I$28,Barèmes!$A$6:$A$28,"Agilité — T-test 974 (s)",Barèmes!$B$6:$B$28,H333,Barèmes!$C$6:$C$28,IF(H333="6ème","Mixte",G333)),Barèmes!$E$2,Barèmes!$F$2))))))</f>
        <v/>
      </c>
      <c r="AD333" s="28" t="str">
        <f t="shared" si="42"/>
        <v/>
      </c>
      <c r="AE333" s="29" t="str">
        <f t="shared" si="43"/>
        <v/>
      </c>
      <c r="AF333" s="30" t="str">
        <f>IF(OR(AD333="",SUMPRODUCT((Barèmes!$A$6:$A$28="Surcoût d'agilité (s) — technique")*(Barèmes!$B$6:$B$28=H333)*(Barèmes!$C$6:$C$28=IF(H333="6ème","Mixte",G333)))=0),"",IF(SUMPRODUCT((Barèmes!$A$6:$A$28="Surcoût d'agilité (s) — technique")*(Barèmes!$B$6:$B$28=H333)*(Barèmes!$C$6:$C$28=IF(H333="6ème","Mixte",G333))*(Barèmes!$J$6:$J$28="+"))&gt;0,IF(AD333&lt;=SUMIFS(Barèmes!$D$6:$D$28,Barèmes!$A$6:$A$28,"Surcoût d'agilité (s) — technique",Barèmes!$B$6:$B$28,H333,Barèmes!$C$6:$C$28,IF(H333="6ème","Mixte",G333)),"à besoin",IF(AD333&lt;=SUMIFS(Barèmes!$E$6:$E$28,Barèmes!$A$6:$A$28,"Surcoût d'agilité (s) — technique",Barèmes!$B$6:$B$28,H333,Barèmes!$C$6:$C$28,IF(H333="6ème","Mixte",G333)),"fragile","satisfaisant")),IF(AD333&gt;=SUMIFS(Barèmes!$D$6:$D$28,Barèmes!$A$6:$A$28,"Surcoût d'agilité (s) — technique",Barèmes!$B$6:$B$28,H333,Barèmes!$C$6:$C$28,IF(H333="6ème","Mixte",G333)),"à besoin",IF(AD333&gt;=SUMIFS(Barèmes!$E$6:$E$28,Barèmes!$A$6:$A$28,"Surcoût d'agilité (s) — technique",Barèmes!$B$6:$B$28,H333,Barèmes!$C$6:$C$28,IF(H333="6ème","Mixte",G333)),"fragile","satisfaisant"))))</f>
        <v/>
      </c>
      <c r="AG333" s="30" t="str">
        <f>IF(OR(AD333="",SUMPRODUCT((Barèmes!$A$6:$A$28="Surcoût d'agilité (s) — technique")*(Barèmes!$B$6:$B$28=H333)*(Barèmes!$C$6:$C$28=IF(H333="6ème","Mixte",G333)))=0),"",IF(SUMPRODUCT((Barèmes!$A$6:$A$28="Surcoût d'agilité (s) — technique")*(Barèmes!$B$6:$B$28=H333)*(Barèmes!$C$6:$C$28=IF(H333="6ème","Mixte",G333))*(Barèmes!$J$6:$J$28="+"))&gt;0,IF(AD333&lt;=SUMIFS(Barèmes!$F$6:$F$28,Barèmes!$A$6:$A$28,"Surcoût d'agilité (s) — technique",Barèmes!$B$6:$B$28,H333,Barèmes!$C$6:$C$28,IF(H333="6ème","Mixte",G333)),Barèmes!$B$2,IF(AD333&lt;=SUMIFS(Barèmes!$G$6:$G$28,Barèmes!$A$6:$A$28,"Surcoût d'agilité (s) — technique",Barèmes!$B$6:$B$28,H333,Barèmes!$C$6:$C$28,IF(H333="6ème","Mixte",G333)),Barèmes!$C$2,IF(AD333&lt;=SUMIFS(Barèmes!$H$6:$H$28,Barèmes!$A$6:$A$28,"Surcoût d'agilité (s) — technique",Barèmes!$B$6:$B$28,H333,Barèmes!$C$6:$C$28,IF(H333="6ème","Mixte",G333)),Barèmes!$D$2,IF(AD333&lt;=SUMIFS(Barèmes!$I$6:$I$28,Barèmes!$A$6:$A$28,"Surcoût d'agilité (s) — technique",Barèmes!$B$6:$B$28,H333,Barèmes!$C$6:$C$28,IF(H333="6ème","Mixte",G333)),Barèmes!$E$2,Barèmes!$F$2)))),IF(AD333&gt;=SUMIFS(Barèmes!$F$6:$F$28,Barèmes!$A$6:$A$28,"Surcoût d'agilité (s) — technique",Barèmes!$B$6:$B$28,H333,Barèmes!$C$6:$C$28,IF(H333="6ème","Mixte",G333)),Barèmes!$B$2,IF(AD333&gt;=SUMIFS(Barèmes!$G$6:$G$28,Barèmes!$A$6:$A$28,"Surcoût d'agilité (s) — technique",Barèmes!$B$6:$B$28,H333,Barèmes!$C$6:$C$28,IF(H333="6ème","Mixte",G333)),Barèmes!$C$2,IF(AD333&gt;=SUMIFS(Barèmes!$H$6:$H$28,Barèmes!$A$6:$A$28,"Surcoût d'agilité (s) — technique",Barèmes!$B$6:$B$28,H333,Barèmes!$C$6:$C$28,IF(H333="6ème","Mixte",G333)),Barèmes!$D$2,IF(AD333&gt;=SUMIFS(Barèmes!$I$6:$I$28,Barèmes!$A$6:$A$28,"Surcoût d'agilité (s) — technique",Barèmes!$B$6:$B$28,H333,Barèmes!$C$6:$C$28,IF(H333="6ème","Mixte",G333)),Barèmes!$E$2,Barèmes!$F$2))))))</f>
        <v/>
      </c>
      <c r="AH333" s="31" t="str">
        <f>IF((IF(N333="",0,1)+IF(Q333="",0,1)+IF(W333="",0,1)+IF(Z333="",0,1)+IF(AC333="",0,1))=0,"",3*IF(N333=Barèmes!$B$2,1,IF(N333=Barèmes!$C$2,2,IF(N333=Barèmes!$D$2,3,IF(N333=Barèmes!$E$2,4,IF(N333=Barèmes!$F$2,5,0)))))+3*IF(Q333=Barèmes!$B$2,1,IF(Q333=Barèmes!$C$2,2,IF(Q333=Barèmes!$D$2,3,IF(Q333=Barèmes!$E$2,4,IF(Q333=Barèmes!$F$2,5,0)))))+2*IF(W333=Barèmes!$B$2,1,IF(W333=Barèmes!$C$2,2,IF(W333=Barèmes!$D$2,3,IF(W333=Barèmes!$E$2,4,IF(W333=Barèmes!$F$2,5,0)))))+1*IF(Z333=Barèmes!$B$2,1,IF(Z333=Barèmes!$C$2,2,IF(Z333=Barèmes!$D$2,3,IF(Z333=Barèmes!$E$2,4,IF(Z333=Barèmes!$F$2,5,0)))))+1*IF(AC333=Barèmes!$B$2,1,IF(AC333=Barèmes!$C$2,2,IF(AC333=Barèmes!$D$2,3,IF(AC333=Barèmes!$E$2,4,IF(AC333=Barèmes!$F$2,5,0))))))</f>
        <v/>
      </c>
      <c r="AI333" s="31"/>
      <c r="AJ333" s="32" t="str">
        <f>IFERROR(INDEX(Croissance!$B$5:$B$604,MATCH(A333,Croissance!$A$5:$A$604,0)),"")</f>
        <v/>
      </c>
      <c r="AK333" s="32" t="str">
        <f>IFERROR(INDEX(Croissance!$C$5:$C$604,MATCH(A333,Croissance!$A$5:$A$604,0)),"")</f>
        <v/>
      </c>
      <c r="AL333" s="32" t="str">
        <f>IFERROR(INDEX(Croissance!$D$5:$D$604,MATCH(A333,Croissance!$A$5:$A$604,0)),"")</f>
        <v/>
      </c>
      <c r="AM333" s="32" t="str">
        <f>IFERROR(INDEX(Croissance!$E$5:$E$604,MATCH(A333,Croissance!$A$5:$A$604,0)),"")</f>
        <v/>
      </c>
      <c r="AO333" s="33">
        <f t="shared" si="48"/>
        <v>0</v>
      </c>
      <c r="AP333" s="33">
        <f t="shared" si="44"/>
        <v>0</v>
      </c>
      <c r="AQ333" s="33">
        <f>IF(A333="",0,IF(AND(OR('Synthèse classe'!$C$2="Tous",C333='Synthèse classe'!$C$2),OR('Synthèse classe'!$C$3="Toutes",D333='Synthèse classe'!$C$3),OR('Synthèse classe'!$C$4="Toutes",AND('Synthèse classe'!$C$4="Dernière",AP333=1),B333=IFERROR(VALUE('Synthèse classe'!$C$4),0))),1,0))</f>
        <v>0</v>
      </c>
      <c r="AR333" s="34" t="str">
        <f t="shared" si="45"/>
        <v/>
      </c>
    </row>
    <row r="334" spans="1:44" x14ac:dyDescent="0.2">
      <c r="A334" s="17" t="str">
        <f t="shared" si="41"/>
        <v/>
      </c>
      <c r="B334" s="18"/>
      <c r="C334" s="19"/>
      <c r="D334" s="19"/>
      <c r="E334" s="19"/>
      <c r="F334" s="19"/>
      <c r="G334" s="19"/>
      <c r="H334" s="17" t="str">
        <f t="shared" si="46"/>
        <v/>
      </c>
      <c r="I334" s="20"/>
      <c r="J334" s="18"/>
      <c r="K334" s="19"/>
      <c r="L334" s="21" t="str">
        <f t="shared" si="47"/>
        <v/>
      </c>
      <c r="M334" s="21" t="str">
        <f>IF(OR(J334="",SUMPRODUCT((Barèmes!$A$6:$A$28="Endurance — Luc Léger (palier)")*(Barèmes!$B$6:$B$28=H334)*(Barèmes!$C$6:$C$28=IF(H334="6ème","Mixte",G334)))=0),"",IF(SUMPRODUCT((Barèmes!$A$6:$A$28="Endurance — Luc Léger (palier)")*(Barèmes!$B$6:$B$28=H334)*(Barèmes!$C$6:$C$28=IF(H334="6ème","Mixte",G334))*(Barèmes!$J$6:$J$28="+"))&gt;0,IF(J334&lt;=SUMIFS(Barèmes!$D$6:$D$28,Barèmes!$A$6:$A$28,"Endurance — Luc Léger (palier)",Barèmes!$B$6:$B$28,H334,Barèmes!$C$6:$C$28,IF(H334="6ème","Mixte",G334)),"à besoin",IF(J334&lt;=SUMIFS(Barèmes!$E$6:$E$28,Barèmes!$A$6:$A$28,"Endurance — Luc Léger (palier)",Barèmes!$B$6:$B$28,H334,Barèmes!$C$6:$C$28,IF(H334="6ème","Mixte",G334)),"fragile","satisfaisant")),IF(J334&gt;=SUMIFS(Barèmes!$D$6:$D$28,Barèmes!$A$6:$A$28,"Endurance — Luc Léger (palier)",Barèmes!$B$6:$B$28,H334,Barèmes!$C$6:$C$28,IF(H334="6ème","Mixte",G334)),"à besoin",IF(J334&gt;=SUMIFS(Barèmes!$E$6:$E$28,Barèmes!$A$6:$A$28,"Endurance — Luc Léger (palier)",Barèmes!$B$6:$B$28,H334,Barèmes!$C$6:$C$28,IF(H334="6ème","Mixte",G334)),"fragile","satisfaisant"))))</f>
        <v/>
      </c>
      <c r="N334" s="21" t="str">
        <f>IF(OR(J334="",SUMPRODUCT((Barèmes!$A$6:$A$28="Endurance — Luc Léger (palier)")*(Barèmes!$B$6:$B$28=H334)*(Barèmes!$C$6:$C$28=IF(H334="6ème","Mixte",G334)))=0),"",IF(SUMPRODUCT((Barèmes!$A$6:$A$28="Endurance — Luc Léger (palier)")*(Barèmes!$B$6:$B$28=H334)*(Barèmes!$C$6:$C$28=IF(H334="6ème","Mixte",G334))*(Barèmes!$J$6:$J$28="+"))&gt;0,IF(J334&lt;=SUMIFS(Barèmes!$F$6:$F$28,Barèmes!$A$6:$A$28,"Endurance — Luc Léger (palier)",Barèmes!$B$6:$B$28,H334,Barèmes!$C$6:$C$28,IF(H334="6ème","Mixte",G334)),Barèmes!$B$2,IF(J334&lt;=SUMIFS(Barèmes!$G$6:$G$28,Barèmes!$A$6:$A$28,"Endurance — Luc Léger (palier)",Barèmes!$B$6:$B$28,H334,Barèmes!$C$6:$C$28,IF(H334="6ème","Mixte",G334)),Barèmes!$C$2,IF(J334&lt;=SUMIFS(Barèmes!$H$6:$H$28,Barèmes!$A$6:$A$28,"Endurance — Luc Léger (palier)",Barèmes!$B$6:$B$28,H334,Barèmes!$C$6:$C$28,IF(H334="6ème","Mixte",G334)),Barèmes!$D$2,IF(J334&lt;=SUMIFS(Barèmes!$I$6:$I$28,Barèmes!$A$6:$A$28,"Endurance — Luc Léger (palier)",Barèmes!$B$6:$B$28,H334,Barèmes!$C$6:$C$28,IF(H334="6ème","Mixte",G334)),Barèmes!$E$2,Barèmes!$F$2)))),IF(J334&gt;=SUMIFS(Barèmes!$F$6:$F$28,Barèmes!$A$6:$A$28,"Endurance — Luc Léger (palier)",Barèmes!$B$6:$B$28,H334,Barèmes!$C$6:$C$28,IF(H334="6ème","Mixte",G334)),Barèmes!$B$2,IF(J334&gt;=SUMIFS(Barèmes!$G$6:$G$28,Barèmes!$A$6:$A$28,"Endurance — Luc Léger (palier)",Barèmes!$B$6:$B$28,H334,Barèmes!$C$6:$C$28,IF(H334="6ème","Mixte",G334)),Barèmes!$C$2,IF(J334&gt;=SUMIFS(Barèmes!$H$6:$H$28,Barèmes!$A$6:$A$28,"Endurance — Luc Léger (palier)",Barèmes!$B$6:$B$28,H334,Barèmes!$C$6:$C$28,IF(H334="6ème","Mixte",G334)),Barèmes!$D$2,IF(J334&gt;=SUMIFS(Barèmes!$I$6:$I$28,Barèmes!$A$6:$A$28,"Endurance — Luc Léger (palier)",Barèmes!$B$6:$B$28,H334,Barèmes!$C$6:$C$28,IF(H334="6ème","Mixte",G334)),Barèmes!$E$2,Barèmes!$F$2))))))</f>
        <v/>
      </c>
      <c r="O334" s="22"/>
      <c r="P334" s="23" t="str">
        <f>IF(OR(O334="",SUMPRODUCT((Barèmes!$A$6:$A$28="Force bas du corps — Saut en longueur (m)")*(Barèmes!$B$6:$B$28=H334)*(Barèmes!$C$6:$C$28=IF(H334="6ème","Mixte",G334)))=0),"",IF(SUMPRODUCT((Barèmes!$A$6:$A$28="Force bas du corps — Saut en longueur (m)")*(Barèmes!$B$6:$B$28=H334)*(Barèmes!$C$6:$C$28=IF(H334="6ème","Mixte",G334))*(Barèmes!$J$6:$J$28="+"))&gt;0,IF(O334&lt;=SUMIFS(Barèmes!$D$6:$D$28,Barèmes!$A$6:$A$28,"Force bas du corps — Saut en longueur (m)",Barèmes!$B$6:$B$28,H334,Barèmes!$C$6:$C$28,IF(H334="6ème","Mixte",G334)),"à besoin",IF(O334&lt;=SUMIFS(Barèmes!$E$6:$E$28,Barèmes!$A$6:$A$28,"Force bas du corps — Saut en longueur (m)",Barèmes!$B$6:$B$28,H334,Barèmes!$C$6:$C$28,IF(H334="6ème","Mixte",G334)),"fragile","satisfaisant")),IF(O334&gt;=SUMIFS(Barèmes!$D$6:$D$28,Barèmes!$A$6:$A$28,"Force bas du corps — Saut en longueur (m)",Barèmes!$B$6:$B$28,H334,Barèmes!$C$6:$C$28,IF(H334="6ème","Mixte",G334)),"à besoin",IF(O334&gt;=SUMIFS(Barèmes!$E$6:$E$28,Barèmes!$A$6:$A$28,"Force bas du corps — Saut en longueur (m)",Barèmes!$B$6:$B$28,H334,Barèmes!$C$6:$C$28,IF(H334="6ème","Mixte",G334)),"fragile","satisfaisant"))))</f>
        <v/>
      </c>
      <c r="Q334" s="23" t="str">
        <f>IF(OR(O334="",SUMPRODUCT((Barèmes!$A$6:$A$28="Force bas du corps — Saut en longueur (m)")*(Barèmes!$B$6:$B$28=H334)*(Barèmes!$C$6:$C$28=IF(H334="6ème","Mixte",G334)))=0),"",IF(SUMPRODUCT((Barèmes!$A$6:$A$28="Force bas du corps — Saut en longueur (m)")*(Barèmes!$B$6:$B$28=H334)*(Barèmes!$C$6:$C$28=IF(H334="6ème","Mixte",G334))*(Barèmes!$J$6:$J$28="+"))&gt;0,IF(O334&lt;=SUMIFS(Barèmes!$F$6:$F$28,Barèmes!$A$6:$A$28,"Force bas du corps — Saut en longueur (m)",Barèmes!$B$6:$B$28,H334,Barèmes!$C$6:$C$28,IF(H334="6ème","Mixte",G334)),Barèmes!$B$2,IF(O334&lt;=SUMIFS(Barèmes!$G$6:$G$28,Barèmes!$A$6:$A$28,"Force bas du corps — Saut en longueur (m)",Barèmes!$B$6:$B$28,H334,Barèmes!$C$6:$C$28,IF(H334="6ème","Mixte",G334)),Barèmes!$C$2,IF(O334&lt;=SUMIFS(Barèmes!$H$6:$H$28,Barèmes!$A$6:$A$28,"Force bas du corps — Saut en longueur (m)",Barèmes!$B$6:$B$28,H334,Barèmes!$C$6:$C$28,IF(H334="6ème","Mixte",G334)),Barèmes!$D$2,IF(O334&lt;=SUMIFS(Barèmes!$I$6:$I$28,Barèmes!$A$6:$A$28,"Force bas du corps — Saut en longueur (m)",Barèmes!$B$6:$B$28,H334,Barèmes!$C$6:$C$28,IF(H334="6ème","Mixte",G334)),Barèmes!$E$2,Barèmes!$F$2)))),IF(O334&gt;=SUMIFS(Barèmes!$F$6:$F$28,Barèmes!$A$6:$A$28,"Force bas du corps — Saut en longueur (m)",Barèmes!$B$6:$B$28,H334,Barèmes!$C$6:$C$28,IF(H334="6ème","Mixte",G334)),Barèmes!$B$2,IF(O334&gt;=SUMIFS(Barèmes!$G$6:$G$28,Barèmes!$A$6:$A$28,"Force bas du corps — Saut en longueur (m)",Barèmes!$B$6:$B$28,H334,Barèmes!$C$6:$C$28,IF(H334="6ème","Mixte",G334)),Barèmes!$C$2,IF(O334&gt;=SUMIFS(Barèmes!$H$6:$H$28,Barèmes!$A$6:$A$28,"Force bas du corps — Saut en longueur (m)",Barèmes!$B$6:$B$28,H334,Barèmes!$C$6:$C$28,IF(H334="6ème","Mixte",G334)),Barèmes!$D$2,IF(O334&gt;=SUMIFS(Barèmes!$I$6:$I$28,Barèmes!$A$6:$A$28,"Force bas du corps — Saut en longueur (m)",Barèmes!$B$6:$B$28,H334,Barèmes!$C$6:$C$28,IF(H334="6ème","Mixte",G334)),Barèmes!$E$2,Barèmes!$F$2))))))</f>
        <v/>
      </c>
      <c r="R334" s="22"/>
      <c r="S334" s="24" t="str">
        <f>IF(OR(R334="",SUMPRODUCT((Barèmes!$A$6:$A$28="Vitesse — 30 m (s)")*(Barèmes!$B$6:$B$28=H334)*(Barèmes!$C$6:$C$28=IF(H334="6ème","Mixte",G334)))=0),"",IF(SUMPRODUCT((Barèmes!$A$6:$A$28="Vitesse — 30 m (s)")*(Barèmes!$B$6:$B$28=H334)*(Barèmes!$C$6:$C$28=IF(H334="6ème","Mixte",G334))*(Barèmes!$J$6:$J$28="+"))&gt;0,IF(R334&lt;=SUMIFS(Barèmes!$D$6:$D$28,Barèmes!$A$6:$A$28,"Vitesse — 30 m (s)",Barèmes!$B$6:$B$28,H334,Barèmes!$C$6:$C$28,IF(H334="6ème","Mixte",G334)),"à besoin",IF(R334&lt;=SUMIFS(Barèmes!$E$6:$E$28,Barèmes!$A$6:$A$28,"Vitesse — 30 m (s)",Barèmes!$B$6:$B$28,H334,Barèmes!$C$6:$C$28,IF(H334="6ème","Mixte",G334)),"fragile","satisfaisant")),IF(R334&gt;=SUMIFS(Barèmes!$D$6:$D$28,Barèmes!$A$6:$A$28,"Vitesse — 30 m (s)",Barèmes!$B$6:$B$28,H334,Barèmes!$C$6:$C$28,IF(H334="6ème","Mixte",G334)),"à besoin",IF(R334&gt;=SUMIFS(Barèmes!$E$6:$E$28,Barèmes!$A$6:$A$28,"Vitesse — 30 m (s)",Barèmes!$B$6:$B$28,H334,Barèmes!$C$6:$C$28,IF(H334="6ème","Mixte",G334)),"fragile","satisfaisant"))))</f>
        <v/>
      </c>
      <c r="T334" s="24" t="str">
        <f>IF(OR(R334="",SUMPRODUCT((Barèmes!$A$6:$A$28="Vitesse — 30 m (s)")*(Barèmes!$B$6:$B$28=H334)*(Barèmes!$C$6:$C$28=IF(H334="6ème","Mixte",G334)))=0),"",IF(SUMPRODUCT((Barèmes!$A$6:$A$28="Vitesse — 30 m (s)")*(Barèmes!$B$6:$B$28=H334)*(Barèmes!$C$6:$C$28=IF(H334="6ème","Mixte",G334))*(Barèmes!$J$6:$J$28="+"))&gt;0,IF(R334&lt;=SUMIFS(Barèmes!$F$6:$F$28,Barèmes!$A$6:$A$28,"Vitesse — 30 m (s)",Barèmes!$B$6:$B$28,H334,Barèmes!$C$6:$C$28,IF(H334="6ème","Mixte",G334)),Barèmes!$B$2,IF(R334&lt;=SUMIFS(Barèmes!$G$6:$G$28,Barèmes!$A$6:$A$28,"Vitesse — 30 m (s)",Barèmes!$B$6:$B$28,H334,Barèmes!$C$6:$C$28,IF(H334="6ème","Mixte",G334)),Barèmes!$C$2,IF(R334&lt;=SUMIFS(Barèmes!$H$6:$H$28,Barèmes!$A$6:$A$28,"Vitesse — 30 m (s)",Barèmes!$B$6:$B$28,H334,Barèmes!$C$6:$C$28,IF(H334="6ème","Mixte",G334)),Barèmes!$D$2,IF(R334&lt;=SUMIFS(Barèmes!$I$6:$I$28,Barèmes!$A$6:$A$28,"Vitesse — 30 m (s)",Barèmes!$B$6:$B$28,H334,Barèmes!$C$6:$C$28,IF(H334="6ème","Mixte",G334)),Barèmes!$E$2,Barèmes!$F$2)))),IF(R334&gt;=SUMIFS(Barèmes!$F$6:$F$28,Barèmes!$A$6:$A$28,"Vitesse — 30 m (s)",Barèmes!$B$6:$B$28,H334,Barèmes!$C$6:$C$28,IF(H334="6ème","Mixte",G334)),Barèmes!$B$2,IF(R334&gt;=SUMIFS(Barèmes!$G$6:$G$28,Barèmes!$A$6:$A$28,"Vitesse — 30 m (s)",Barèmes!$B$6:$B$28,H334,Barèmes!$C$6:$C$28,IF(H334="6ème","Mixte",G334)),Barèmes!$C$2,IF(R334&gt;=SUMIFS(Barèmes!$H$6:$H$28,Barèmes!$A$6:$A$28,"Vitesse — 30 m (s)",Barèmes!$B$6:$B$28,H334,Barèmes!$C$6:$C$28,IF(H334="6ème","Mixte",G334)),Barèmes!$D$2,IF(R334&gt;=SUMIFS(Barèmes!$I$6:$I$28,Barèmes!$A$6:$A$28,"Vitesse — 30 m (s)",Barèmes!$B$6:$B$28,H334,Barèmes!$C$6:$C$28,IF(H334="6ème","Mixte",G334)),Barèmes!$E$2,Barèmes!$F$2))))))</f>
        <v/>
      </c>
      <c r="U334" s="22"/>
      <c r="V334" s="25" t="str">
        <f>IF(OR(U334="",SUMPRODUCT((Barèmes!$A$6:$A$28="Vitesse — 50 m (s)")*(Barèmes!$B$6:$B$28=H334)*(Barèmes!$C$6:$C$28=IF(H334="6ème","Mixte",G334)))=0),"",IF(SUMPRODUCT((Barèmes!$A$6:$A$28="Vitesse — 50 m (s)")*(Barèmes!$B$6:$B$28=H334)*(Barèmes!$C$6:$C$28=IF(H334="6ème","Mixte",G334))*(Barèmes!$J$6:$J$28="+"))&gt;0,IF(U334&lt;=SUMIFS(Barèmes!$D$6:$D$28,Barèmes!$A$6:$A$28,"Vitesse — 50 m (s)",Barèmes!$B$6:$B$28,H334,Barèmes!$C$6:$C$28,IF(H334="6ème","Mixte",G334)),"à besoin",IF(U334&lt;=SUMIFS(Barèmes!$E$6:$E$28,Barèmes!$A$6:$A$28,"Vitesse — 50 m (s)",Barèmes!$B$6:$B$28,H334,Barèmes!$C$6:$C$28,IF(H334="6ème","Mixte",G334)),"fragile","satisfaisant")),IF(U334&gt;=SUMIFS(Barèmes!$D$6:$D$28,Barèmes!$A$6:$A$28,"Vitesse — 50 m (s)",Barèmes!$B$6:$B$28,H334,Barèmes!$C$6:$C$28,IF(H334="6ème","Mixte",G334)),"à besoin",IF(U334&gt;=SUMIFS(Barèmes!$E$6:$E$28,Barèmes!$A$6:$A$28,"Vitesse — 50 m (s)",Barèmes!$B$6:$B$28,H334,Barèmes!$C$6:$C$28,IF(H334="6ème","Mixte",G334)),"fragile","satisfaisant"))))</f>
        <v/>
      </c>
      <c r="W334" s="25" t="str">
        <f>IF(OR(U334="",SUMPRODUCT((Barèmes!$A$6:$A$28="Vitesse — 50 m (s)")*(Barèmes!$B$6:$B$28=H334)*(Barèmes!$C$6:$C$28=IF(H334="6ème","Mixte",G334)))=0),"",IF(SUMPRODUCT((Barèmes!$A$6:$A$28="Vitesse — 50 m (s)")*(Barèmes!$B$6:$B$28=H334)*(Barèmes!$C$6:$C$28=IF(H334="6ème","Mixte",G334))*(Barèmes!$J$6:$J$28="+"))&gt;0,IF(U334&lt;=SUMIFS(Barèmes!$F$6:$F$28,Barèmes!$A$6:$A$28,"Vitesse — 50 m (s)",Barèmes!$B$6:$B$28,H334,Barèmes!$C$6:$C$28,IF(H334="6ème","Mixte",G334)),Barèmes!$B$2,IF(U334&lt;=SUMIFS(Barèmes!$G$6:$G$28,Barèmes!$A$6:$A$28,"Vitesse — 50 m (s)",Barèmes!$B$6:$B$28,H334,Barèmes!$C$6:$C$28,IF(H334="6ème","Mixte",G334)),Barèmes!$C$2,IF(U334&lt;=SUMIFS(Barèmes!$H$6:$H$28,Barèmes!$A$6:$A$28,"Vitesse — 50 m (s)",Barèmes!$B$6:$B$28,H334,Barèmes!$C$6:$C$28,IF(H334="6ème","Mixte",G334)),Barèmes!$D$2,IF(U334&lt;=SUMIFS(Barèmes!$I$6:$I$28,Barèmes!$A$6:$A$28,"Vitesse — 50 m (s)",Barèmes!$B$6:$B$28,H334,Barèmes!$C$6:$C$28,IF(H334="6ème","Mixte",G334)),Barèmes!$E$2,Barèmes!$F$2)))),IF(U334&gt;=SUMIFS(Barèmes!$F$6:$F$28,Barèmes!$A$6:$A$28,"Vitesse — 50 m (s)",Barèmes!$B$6:$B$28,H334,Barèmes!$C$6:$C$28,IF(H334="6ème","Mixte",G334)),Barèmes!$B$2,IF(U334&gt;=SUMIFS(Barèmes!$G$6:$G$28,Barèmes!$A$6:$A$28,"Vitesse — 50 m (s)",Barèmes!$B$6:$B$28,H334,Barèmes!$C$6:$C$28,IF(H334="6ème","Mixte",G334)),Barèmes!$C$2,IF(U334&gt;=SUMIFS(Barèmes!$H$6:$H$28,Barèmes!$A$6:$A$28,"Vitesse — 50 m (s)",Barèmes!$B$6:$B$28,H334,Barèmes!$C$6:$C$28,IF(H334="6ème","Mixte",G334)),Barèmes!$D$2,IF(U334&gt;=SUMIFS(Barèmes!$I$6:$I$28,Barèmes!$A$6:$A$28,"Vitesse — 50 m (s)",Barèmes!$B$6:$B$28,H334,Barèmes!$C$6:$C$28,IF(H334="6ème","Mixte",G334)),Barèmes!$E$2,Barèmes!$F$2))))))</f>
        <v/>
      </c>
      <c r="X334" s="18"/>
      <c r="Y334" s="26" t="str" cm="1">
        <f t="array" ref="Y334">IF(OR(X334="",SUMPRODUCT((Barèmes!$A$6:$A$28="Souplesse (score 1-5)")*(Barèmes!$B$6:$B$28=H334)*(Barèmes!$C$6:$C$28=IF(H334="6ème","Mixte",G334)))=0),"",IF(SUMPRODUCT((Barèmes!$A$6:$A$28="Souplesse (score 1-5)")*(Barèmes!$B$6:$B$28=H334)*(Barèmes!$C$6:$C$28=IF(H334="6ème","Mixte",G334))*(Barèmes!$J$6:$J$28="+"))&gt;0,IF(X334&lt;=SUMIFS(Barèmes!$D$6:$D$28,Barèmes!$A$6:$A$28,"Souplesse (score 1-5)",Barèmes!$B$6:$B$28,H334,Barèmes!$C$6:$C$28,IF(H334="6ème","Mixte",G334)),"à besoin",IF(X334&lt;=SUMIFS(Barèmes!$E$6:$E$28,Barèmes!$A$6:$A$28,"Souplesse (score 1-5)",Barèmes!$B$6:$B$28,H334,Barèmes!$C$6:$C$28,IF(H334="6ème","Mixte",G334)),"fragile","satisfaisant")),IF(X334&gt;=SUMIFS(Barèmes!$D$6:$D$28,Barèmes!$A$6:$A$28,"Souplesse (score 1-5)",Barèmes!$B$6:$B$28,H334,Barèmes!$C$6:$C$28,IF(H334="6ème","Mixte",G334)),"à besoin",IF(X334&gt;=SUMIFS(Barèmes!$E$6:$E$28,Barèmes!$A$6:$A$28,"Souplesse (score 1-5)",Barèmes!$B$6:$B$28,H334,Barèmes!$C$6:$C$28,IF(H334="6ème","Mixte",G334)),"fragile","satisfaisant"))))</f>
        <v/>
      </c>
      <c r="Z334" s="26" t="str" cm="1">
        <f t="array" ref="Z334">IF(OR(X334="",SUMPRODUCT((Barèmes!$A$6:$A$28="Souplesse (score 1-5)")*(Barèmes!$B$6:$B$28=H334)*(Barèmes!$C$6:$C$28=IF(H334="6ème","Mixte",G334)))=0),"",IF(SUMPRODUCT((Barèmes!$A$6:$A$28="Souplesse (score 1-5)")*(Barèmes!$B$6:$B$28=H334)*(Barèmes!$C$6:$C$28=IF(H334="6ème","Mixte",G334))*(Barèmes!$J$6:$J$28="+"))&gt;0,IF(X334&lt;=SUMIFS(Barèmes!$F$6:$F$28,Barèmes!$A$6:$A$28,"Souplesse (score 1-5)",Barèmes!$B$6:$B$28,H334,Barèmes!$C$6:$C$28,IF(H334="6ème","Mixte",G334)),Barèmes!$B$2,IF(X334&lt;=SUMIFS(Barèmes!$G$6:$G$28,Barèmes!$A$6:$A$28,"Souplesse (score 1-5)",Barèmes!$B$6:$B$28,H334,Barèmes!$C$6:$C$28,IF(H334="6ème","Mixte",G334)),Barèmes!$C$2,IF(X334&lt;=SUMIFS(Barèmes!$H$6:$H$28,Barèmes!$A$6:$A$28,"Souplesse (score 1-5)",Barèmes!$B$6:$B$28,H334,Barèmes!$C$6:$C$28,IF(H334="6ème","Mixte",G334)),Barèmes!$D$2,IF(X334&lt;=SUMIFS(Barèmes!$I$6:$I$28,Barèmes!$A$6:$A$28,"Souplesse (score 1-5)",Barèmes!$B$6:$B$28,H334,Barèmes!$C$6:$C$28,IF(H334="6ème","Mixte",G334)),Barèmes!$E$2,Barèmes!$F$2)))),IF(X334&gt;=SUMIFS(Barèmes!$F$6:$F$28,Barèmes!$A$6:$A$28,"Souplesse (score 1-5)",Barèmes!$B$6:$B$28,H334,Barèmes!$C$6:$C$28,IF(H334="6ème","Mixte",G334)),Barèmes!$B$2,IF(X334&gt;=SUMIFS(Barèmes!$G$6:$G$28,Barèmes!$A$6:$A$28,"Souplesse (score 1-5)",Barèmes!$B$6:$B$28,H334,Barèmes!$C$6:$C$28,IF(H334="6ème","Mixte",G334)),Barèmes!$C$2,IF(X334&gt;=SUMIFS(Barèmes!$H$6:$H$28,Barèmes!$A$6:$A$28,"Souplesse (score 1-5)",Barèmes!$B$6:$B$28,H334,Barèmes!$C$6:$C$28,IF(H334="6ème","Mixte",G334)),Barèmes!$D$2,IF(X334&gt;=SUMIFS(Barèmes!$I$6:$I$28,Barèmes!$A$6:$A$28,"Souplesse (score 1-5)",Barèmes!$B$6:$B$28,H334,Barèmes!$C$6:$C$28,IF(H334="6ème","Mixte",G334)),Barèmes!$E$2,Barèmes!$F$2))))))</f>
        <v/>
      </c>
      <c r="AA334" s="22"/>
      <c r="AB334" s="27" t="str">
        <f>IF(OR(AA334="",SUMPRODUCT((Barèmes!$A$6:$A$28="Agilité — T-test 974 (s)")*(Barèmes!$B$6:$B$28=H334)*(Barèmes!$C$6:$C$28=IF(H334="6ème","Mixte",G334)))=0),"",IF(SUMPRODUCT((Barèmes!$A$6:$A$28="Agilité — T-test 974 (s)")*(Barèmes!$B$6:$B$28=H334)*(Barèmes!$C$6:$C$28=IF(H334="6ème","Mixte",G334))*(Barèmes!$J$6:$J$28="+"))&gt;0,IF(AA334&lt;=SUMIFS(Barèmes!$D$6:$D$28,Barèmes!$A$6:$A$28,"Agilité — T-test 974 (s)",Barèmes!$B$6:$B$28,H334,Barèmes!$C$6:$C$28,IF(H334="6ème","Mixte",G334)),"à besoin",IF(AA334&lt;=SUMIFS(Barèmes!$E$6:$E$28,Barèmes!$A$6:$A$28,"Agilité — T-test 974 (s)",Barèmes!$B$6:$B$28,H334,Barèmes!$C$6:$C$28,IF(H334="6ème","Mixte",G334)),"fragile","satisfaisant")),IF(AA334&gt;=SUMIFS(Barèmes!$D$6:$D$28,Barèmes!$A$6:$A$28,"Agilité — T-test 974 (s)",Barèmes!$B$6:$B$28,H334,Barèmes!$C$6:$C$28,IF(H334="6ème","Mixte",G334)),"à besoin",IF(AA334&gt;=SUMIFS(Barèmes!$E$6:$E$28,Barèmes!$A$6:$A$28,"Agilité — T-test 974 (s)",Barèmes!$B$6:$B$28,H334,Barèmes!$C$6:$C$28,IF(H334="6ème","Mixte",G334)),"fragile","satisfaisant"))))</f>
        <v/>
      </c>
      <c r="AC334" s="27" t="str">
        <f>IF(OR(AA334="",SUMPRODUCT((Barèmes!$A$6:$A$28="Agilité — T-test 974 (s)")*(Barèmes!$B$6:$B$28=H334)*(Barèmes!$C$6:$C$28=IF(H334="6ème","Mixte",G334)))=0),"",IF(SUMPRODUCT((Barèmes!$A$6:$A$28="Agilité — T-test 974 (s)")*(Barèmes!$B$6:$B$28=H334)*(Barèmes!$C$6:$C$28=IF(H334="6ème","Mixte",G334))*(Barèmes!$J$6:$J$28="+"))&gt;0,IF(AA334&lt;=SUMIFS(Barèmes!$F$6:$F$28,Barèmes!$A$6:$A$28,"Agilité — T-test 974 (s)",Barèmes!$B$6:$B$28,H334,Barèmes!$C$6:$C$28,IF(H334="6ème","Mixte",G334)),Barèmes!$B$2,IF(AA334&lt;=SUMIFS(Barèmes!$G$6:$G$28,Barèmes!$A$6:$A$28,"Agilité — T-test 974 (s)",Barèmes!$B$6:$B$28,H334,Barèmes!$C$6:$C$28,IF(H334="6ème","Mixte",G334)),Barèmes!$C$2,IF(AA334&lt;=SUMIFS(Barèmes!$H$6:$H$28,Barèmes!$A$6:$A$28,"Agilité — T-test 974 (s)",Barèmes!$B$6:$B$28,H334,Barèmes!$C$6:$C$28,IF(H334="6ème","Mixte",G334)),Barèmes!$D$2,IF(AA334&lt;=SUMIFS(Barèmes!$I$6:$I$28,Barèmes!$A$6:$A$28,"Agilité — T-test 974 (s)",Barèmes!$B$6:$B$28,H334,Barèmes!$C$6:$C$28,IF(H334="6ème","Mixte",G334)),Barèmes!$E$2,Barèmes!$F$2)))),IF(AA334&gt;=SUMIFS(Barèmes!$F$6:$F$28,Barèmes!$A$6:$A$28,"Agilité — T-test 974 (s)",Barèmes!$B$6:$B$28,H334,Barèmes!$C$6:$C$28,IF(H334="6ème","Mixte",G334)),Barèmes!$B$2,IF(AA334&gt;=SUMIFS(Barèmes!$G$6:$G$28,Barèmes!$A$6:$A$28,"Agilité — T-test 974 (s)",Barèmes!$B$6:$B$28,H334,Barèmes!$C$6:$C$28,IF(H334="6ème","Mixte",G334)),Barèmes!$C$2,IF(AA334&gt;=SUMIFS(Barèmes!$H$6:$H$28,Barèmes!$A$6:$A$28,"Agilité — T-test 974 (s)",Barèmes!$B$6:$B$28,H334,Barèmes!$C$6:$C$28,IF(H334="6ème","Mixte",G334)),Barèmes!$D$2,IF(AA334&gt;=SUMIFS(Barèmes!$I$6:$I$28,Barèmes!$A$6:$A$28,"Agilité — T-test 974 (s)",Barèmes!$B$6:$B$28,H334,Barèmes!$C$6:$C$28,IF(H334="6ème","Mixte",G334)),Barèmes!$E$2,Barèmes!$F$2))))))</f>
        <v/>
      </c>
      <c r="AD334" s="28" t="str">
        <f t="shared" si="42"/>
        <v/>
      </c>
      <c r="AE334" s="29" t="str">
        <f t="shared" si="43"/>
        <v/>
      </c>
      <c r="AF334" s="30" t="str">
        <f>IF(OR(AD334="",SUMPRODUCT((Barèmes!$A$6:$A$28="Surcoût d'agilité (s) — technique")*(Barèmes!$B$6:$B$28=H334)*(Barèmes!$C$6:$C$28=IF(H334="6ème","Mixte",G334)))=0),"",IF(SUMPRODUCT((Barèmes!$A$6:$A$28="Surcoût d'agilité (s) — technique")*(Barèmes!$B$6:$B$28=H334)*(Barèmes!$C$6:$C$28=IF(H334="6ème","Mixte",G334))*(Barèmes!$J$6:$J$28="+"))&gt;0,IF(AD334&lt;=SUMIFS(Barèmes!$D$6:$D$28,Barèmes!$A$6:$A$28,"Surcoût d'agilité (s) — technique",Barèmes!$B$6:$B$28,H334,Barèmes!$C$6:$C$28,IF(H334="6ème","Mixte",G334)),"à besoin",IF(AD334&lt;=SUMIFS(Barèmes!$E$6:$E$28,Barèmes!$A$6:$A$28,"Surcoût d'agilité (s) — technique",Barèmes!$B$6:$B$28,H334,Barèmes!$C$6:$C$28,IF(H334="6ème","Mixte",G334)),"fragile","satisfaisant")),IF(AD334&gt;=SUMIFS(Barèmes!$D$6:$D$28,Barèmes!$A$6:$A$28,"Surcoût d'agilité (s) — technique",Barèmes!$B$6:$B$28,H334,Barèmes!$C$6:$C$28,IF(H334="6ème","Mixte",G334)),"à besoin",IF(AD334&gt;=SUMIFS(Barèmes!$E$6:$E$28,Barèmes!$A$6:$A$28,"Surcoût d'agilité (s) — technique",Barèmes!$B$6:$B$28,H334,Barèmes!$C$6:$C$28,IF(H334="6ème","Mixte",G334)),"fragile","satisfaisant"))))</f>
        <v/>
      </c>
      <c r="AG334" s="30" t="str">
        <f>IF(OR(AD334="",SUMPRODUCT((Barèmes!$A$6:$A$28="Surcoût d'agilité (s) — technique")*(Barèmes!$B$6:$B$28=H334)*(Barèmes!$C$6:$C$28=IF(H334="6ème","Mixte",G334)))=0),"",IF(SUMPRODUCT((Barèmes!$A$6:$A$28="Surcoût d'agilité (s) — technique")*(Barèmes!$B$6:$B$28=H334)*(Barèmes!$C$6:$C$28=IF(H334="6ème","Mixte",G334))*(Barèmes!$J$6:$J$28="+"))&gt;0,IF(AD334&lt;=SUMIFS(Barèmes!$F$6:$F$28,Barèmes!$A$6:$A$28,"Surcoût d'agilité (s) — technique",Barèmes!$B$6:$B$28,H334,Barèmes!$C$6:$C$28,IF(H334="6ème","Mixte",G334)),Barèmes!$B$2,IF(AD334&lt;=SUMIFS(Barèmes!$G$6:$G$28,Barèmes!$A$6:$A$28,"Surcoût d'agilité (s) — technique",Barèmes!$B$6:$B$28,H334,Barèmes!$C$6:$C$28,IF(H334="6ème","Mixte",G334)),Barèmes!$C$2,IF(AD334&lt;=SUMIFS(Barèmes!$H$6:$H$28,Barèmes!$A$6:$A$28,"Surcoût d'agilité (s) — technique",Barèmes!$B$6:$B$28,H334,Barèmes!$C$6:$C$28,IF(H334="6ème","Mixte",G334)),Barèmes!$D$2,IF(AD334&lt;=SUMIFS(Barèmes!$I$6:$I$28,Barèmes!$A$6:$A$28,"Surcoût d'agilité (s) — technique",Barèmes!$B$6:$B$28,H334,Barèmes!$C$6:$C$28,IF(H334="6ème","Mixte",G334)),Barèmes!$E$2,Barèmes!$F$2)))),IF(AD334&gt;=SUMIFS(Barèmes!$F$6:$F$28,Barèmes!$A$6:$A$28,"Surcoût d'agilité (s) — technique",Barèmes!$B$6:$B$28,H334,Barèmes!$C$6:$C$28,IF(H334="6ème","Mixte",G334)),Barèmes!$B$2,IF(AD334&gt;=SUMIFS(Barèmes!$G$6:$G$28,Barèmes!$A$6:$A$28,"Surcoût d'agilité (s) — technique",Barèmes!$B$6:$B$28,H334,Barèmes!$C$6:$C$28,IF(H334="6ème","Mixte",G334)),Barèmes!$C$2,IF(AD334&gt;=SUMIFS(Barèmes!$H$6:$H$28,Barèmes!$A$6:$A$28,"Surcoût d'agilité (s) — technique",Barèmes!$B$6:$B$28,H334,Barèmes!$C$6:$C$28,IF(H334="6ème","Mixte",G334)),Barèmes!$D$2,IF(AD334&gt;=SUMIFS(Barèmes!$I$6:$I$28,Barèmes!$A$6:$A$28,"Surcoût d'agilité (s) — technique",Barèmes!$B$6:$B$28,H334,Barèmes!$C$6:$C$28,IF(H334="6ème","Mixte",G334)),Barèmes!$E$2,Barèmes!$F$2))))))</f>
        <v/>
      </c>
      <c r="AH334" s="31" t="str">
        <f>IF((IF(N334="",0,1)+IF(Q334="",0,1)+IF(W334="",0,1)+IF(Z334="",0,1)+IF(AC334="",0,1))=0,"",3*IF(N334=Barèmes!$B$2,1,IF(N334=Barèmes!$C$2,2,IF(N334=Barèmes!$D$2,3,IF(N334=Barèmes!$E$2,4,IF(N334=Barèmes!$F$2,5,0)))))+3*IF(Q334=Barèmes!$B$2,1,IF(Q334=Barèmes!$C$2,2,IF(Q334=Barèmes!$D$2,3,IF(Q334=Barèmes!$E$2,4,IF(Q334=Barèmes!$F$2,5,0)))))+2*IF(W334=Barèmes!$B$2,1,IF(W334=Barèmes!$C$2,2,IF(W334=Barèmes!$D$2,3,IF(W334=Barèmes!$E$2,4,IF(W334=Barèmes!$F$2,5,0)))))+1*IF(Z334=Barèmes!$B$2,1,IF(Z334=Barèmes!$C$2,2,IF(Z334=Barèmes!$D$2,3,IF(Z334=Barèmes!$E$2,4,IF(Z334=Barèmes!$F$2,5,0)))))+1*IF(AC334=Barèmes!$B$2,1,IF(AC334=Barèmes!$C$2,2,IF(AC334=Barèmes!$D$2,3,IF(AC334=Barèmes!$E$2,4,IF(AC334=Barèmes!$F$2,5,0))))))</f>
        <v/>
      </c>
      <c r="AI334" s="31"/>
      <c r="AJ334" s="32" t="str">
        <f>IFERROR(INDEX(Croissance!$B$5:$B$604,MATCH(A334,Croissance!$A$5:$A$604,0)),"")</f>
        <v/>
      </c>
      <c r="AK334" s="32" t="str">
        <f>IFERROR(INDEX(Croissance!$C$5:$C$604,MATCH(A334,Croissance!$A$5:$A$604,0)),"")</f>
        <v/>
      </c>
      <c r="AL334" s="32" t="str">
        <f>IFERROR(INDEX(Croissance!$D$5:$D$604,MATCH(A334,Croissance!$A$5:$A$604,0)),"")</f>
        <v/>
      </c>
      <c r="AM334" s="32" t="str">
        <f>IFERROR(INDEX(Croissance!$E$5:$E$604,MATCH(A334,Croissance!$A$5:$A$604,0)),"")</f>
        <v/>
      </c>
      <c r="AO334" s="33">
        <f t="shared" si="48"/>
        <v>0</v>
      </c>
      <c r="AP334" s="33">
        <f t="shared" si="44"/>
        <v>0</v>
      </c>
      <c r="AQ334" s="33">
        <f>IF(A334="",0,IF(AND(OR('Synthèse classe'!$C$2="Tous",C334='Synthèse classe'!$C$2),OR('Synthèse classe'!$C$3="Toutes",D334='Synthèse classe'!$C$3),OR('Synthèse classe'!$C$4="Toutes",AND('Synthèse classe'!$C$4="Dernière",AP334=1),B334=IFERROR(VALUE('Synthèse classe'!$C$4),0))),1,0))</f>
        <v>0</v>
      </c>
      <c r="AR334" s="34" t="str">
        <f t="shared" si="45"/>
        <v/>
      </c>
    </row>
    <row r="335" spans="1:44" x14ac:dyDescent="0.2">
      <c r="A335" s="17" t="str">
        <f t="shared" si="41"/>
        <v/>
      </c>
      <c r="B335" s="18"/>
      <c r="C335" s="19"/>
      <c r="D335" s="19"/>
      <c r="E335" s="19"/>
      <c r="F335" s="19"/>
      <c r="G335" s="19"/>
      <c r="H335" s="17" t="str">
        <f t="shared" si="46"/>
        <v/>
      </c>
      <c r="I335" s="20"/>
      <c r="J335" s="18"/>
      <c r="K335" s="19"/>
      <c r="L335" s="21" t="str">
        <f t="shared" si="47"/>
        <v/>
      </c>
      <c r="M335" s="21" t="str">
        <f>IF(OR(J335="",SUMPRODUCT((Barèmes!$A$6:$A$28="Endurance — Luc Léger (palier)")*(Barèmes!$B$6:$B$28=H335)*(Barèmes!$C$6:$C$28=IF(H335="6ème","Mixte",G335)))=0),"",IF(SUMPRODUCT((Barèmes!$A$6:$A$28="Endurance — Luc Léger (palier)")*(Barèmes!$B$6:$B$28=H335)*(Barèmes!$C$6:$C$28=IF(H335="6ème","Mixte",G335))*(Barèmes!$J$6:$J$28="+"))&gt;0,IF(J335&lt;=SUMIFS(Barèmes!$D$6:$D$28,Barèmes!$A$6:$A$28,"Endurance — Luc Léger (palier)",Barèmes!$B$6:$B$28,H335,Barèmes!$C$6:$C$28,IF(H335="6ème","Mixte",G335)),"à besoin",IF(J335&lt;=SUMIFS(Barèmes!$E$6:$E$28,Barèmes!$A$6:$A$28,"Endurance — Luc Léger (palier)",Barèmes!$B$6:$B$28,H335,Barèmes!$C$6:$C$28,IF(H335="6ème","Mixte",G335)),"fragile","satisfaisant")),IF(J335&gt;=SUMIFS(Barèmes!$D$6:$D$28,Barèmes!$A$6:$A$28,"Endurance — Luc Léger (palier)",Barèmes!$B$6:$B$28,H335,Barèmes!$C$6:$C$28,IF(H335="6ème","Mixte",G335)),"à besoin",IF(J335&gt;=SUMIFS(Barèmes!$E$6:$E$28,Barèmes!$A$6:$A$28,"Endurance — Luc Léger (palier)",Barèmes!$B$6:$B$28,H335,Barèmes!$C$6:$C$28,IF(H335="6ème","Mixte",G335)),"fragile","satisfaisant"))))</f>
        <v/>
      </c>
      <c r="N335" s="21" t="str">
        <f>IF(OR(J335="",SUMPRODUCT((Barèmes!$A$6:$A$28="Endurance — Luc Léger (palier)")*(Barèmes!$B$6:$B$28=H335)*(Barèmes!$C$6:$C$28=IF(H335="6ème","Mixte",G335)))=0),"",IF(SUMPRODUCT((Barèmes!$A$6:$A$28="Endurance — Luc Léger (palier)")*(Barèmes!$B$6:$B$28=H335)*(Barèmes!$C$6:$C$28=IF(H335="6ème","Mixte",G335))*(Barèmes!$J$6:$J$28="+"))&gt;0,IF(J335&lt;=SUMIFS(Barèmes!$F$6:$F$28,Barèmes!$A$6:$A$28,"Endurance — Luc Léger (palier)",Barèmes!$B$6:$B$28,H335,Barèmes!$C$6:$C$28,IF(H335="6ème","Mixte",G335)),Barèmes!$B$2,IF(J335&lt;=SUMIFS(Barèmes!$G$6:$G$28,Barèmes!$A$6:$A$28,"Endurance — Luc Léger (palier)",Barèmes!$B$6:$B$28,H335,Barèmes!$C$6:$C$28,IF(H335="6ème","Mixte",G335)),Barèmes!$C$2,IF(J335&lt;=SUMIFS(Barèmes!$H$6:$H$28,Barèmes!$A$6:$A$28,"Endurance — Luc Léger (palier)",Barèmes!$B$6:$B$28,H335,Barèmes!$C$6:$C$28,IF(H335="6ème","Mixte",G335)),Barèmes!$D$2,IF(J335&lt;=SUMIFS(Barèmes!$I$6:$I$28,Barèmes!$A$6:$A$28,"Endurance — Luc Léger (palier)",Barèmes!$B$6:$B$28,H335,Barèmes!$C$6:$C$28,IF(H335="6ème","Mixte",G335)),Barèmes!$E$2,Barèmes!$F$2)))),IF(J335&gt;=SUMIFS(Barèmes!$F$6:$F$28,Barèmes!$A$6:$A$28,"Endurance — Luc Léger (palier)",Barèmes!$B$6:$B$28,H335,Barèmes!$C$6:$C$28,IF(H335="6ème","Mixte",G335)),Barèmes!$B$2,IF(J335&gt;=SUMIFS(Barèmes!$G$6:$G$28,Barèmes!$A$6:$A$28,"Endurance — Luc Léger (palier)",Barèmes!$B$6:$B$28,H335,Barèmes!$C$6:$C$28,IF(H335="6ème","Mixte",G335)),Barèmes!$C$2,IF(J335&gt;=SUMIFS(Barèmes!$H$6:$H$28,Barèmes!$A$6:$A$28,"Endurance — Luc Léger (palier)",Barèmes!$B$6:$B$28,H335,Barèmes!$C$6:$C$28,IF(H335="6ème","Mixte",G335)),Barèmes!$D$2,IF(J335&gt;=SUMIFS(Barèmes!$I$6:$I$28,Barèmes!$A$6:$A$28,"Endurance — Luc Léger (palier)",Barèmes!$B$6:$B$28,H335,Barèmes!$C$6:$C$28,IF(H335="6ème","Mixte",G335)),Barèmes!$E$2,Barèmes!$F$2))))))</f>
        <v/>
      </c>
      <c r="O335" s="22"/>
      <c r="P335" s="23" t="str">
        <f>IF(OR(O335="",SUMPRODUCT((Barèmes!$A$6:$A$28="Force bas du corps — Saut en longueur (m)")*(Barèmes!$B$6:$B$28=H335)*(Barèmes!$C$6:$C$28=IF(H335="6ème","Mixte",G335)))=0),"",IF(SUMPRODUCT((Barèmes!$A$6:$A$28="Force bas du corps — Saut en longueur (m)")*(Barèmes!$B$6:$B$28=H335)*(Barèmes!$C$6:$C$28=IF(H335="6ème","Mixte",G335))*(Barèmes!$J$6:$J$28="+"))&gt;0,IF(O335&lt;=SUMIFS(Barèmes!$D$6:$D$28,Barèmes!$A$6:$A$28,"Force bas du corps — Saut en longueur (m)",Barèmes!$B$6:$B$28,H335,Barèmes!$C$6:$C$28,IF(H335="6ème","Mixte",G335)),"à besoin",IF(O335&lt;=SUMIFS(Barèmes!$E$6:$E$28,Barèmes!$A$6:$A$28,"Force bas du corps — Saut en longueur (m)",Barèmes!$B$6:$B$28,H335,Barèmes!$C$6:$C$28,IF(H335="6ème","Mixte",G335)),"fragile","satisfaisant")),IF(O335&gt;=SUMIFS(Barèmes!$D$6:$D$28,Barèmes!$A$6:$A$28,"Force bas du corps — Saut en longueur (m)",Barèmes!$B$6:$B$28,H335,Barèmes!$C$6:$C$28,IF(H335="6ème","Mixte",G335)),"à besoin",IF(O335&gt;=SUMIFS(Barèmes!$E$6:$E$28,Barèmes!$A$6:$A$28,"Force bas du corps — Saut en longueur (m)",Barèmes!$B$6:$B$28,H335,Barèmes!$C$6:$C$28,IF(H335="6ème","Mixte",G335)),"fragile","satisfaisant"))))</f>
        <v/>
      </c>
      <c r="Q335" s="23" t="str">
        <f>IF(OR(O335="",SUMPRODUCT((Barèmes!$A$6:$A$28="Force bas du corps — Saut en longueur (m)")*(Barèmes!$B$6:$B$28=H335)*(Barèmes!$C$6:$C$28=IF(H335="6ème","Mixte",G335)))=0),"",IF(SUMPRODUCT((Barèmes!$A$6:$A$28="Force bas du corps — Saut en longueur (m)")*(Barèmes!$B$6:$B$28=H335)*(Barèmes!$C$6:$C$28=IF(H335="6ème","Mixte",G335))*(Barèmes!$J$6:$J$28="+"))&gt;0,IF(O335&lt;=SUMIFS(Barèmes!$F$6:$F$28,Barèmes!$A$6:$A$28,"Force bas du corps — Saut en longueur (m)",Barèmes!$B$6:$B$28,H335,Barèmes!$C$6:$C$28,IF(H335="6ème","Mixte",G335)),Barèmes!$B$2,IF(O335&lt;=SUMIFS(Barèmes!$G$6:$G$28,Barèmes!$A$6:$A$28,"Force bas du corps — Saut en longueur (m)",Barèmes!$B$6:$B$28,H335,Barèmes!$C$6:$C$28,IF(H335="6ème","Mixte",G335)),Barèmes!$C$2,IF(O335&lt;=SUMIFS(Barèmes!$H$6:$H$28,Barèmes!$A$6:$A$28,"Force bas du corps — Saut en longueur (m)",Barèmes!$B$6:$B$28,H335,Barèmes!$C$6:$C$28,IF(H335="6ème","Mixte",G335)),Barèmes!$D$2,IF(O335&lt;=SUMIFS(Barèmes!$I$6:$I$28,Barèmes!$A$6:$A$28,"Force bas du corps — Saut en longueur (m)",Barèmes!$B$6:$B$28,H335,Barèmes!$C$6:$C$28,IF(H335="6ème","Mixte",G335)),Barèmes!$E$2,Barèmes!$F$2)))),IF(O335&gt;=SUMIFS(Barèmes!$F$6:$F$28,Barèmes!$A$6:$A$28,"Force bas du corps — Saut en longueur (m)",Barèmes!$B$6:$B$28,H335,Barèmes!$C$6:$C$28,IF(H335="6ème","Mixte",G335)),Barèmes!$B$2,IF(O335&gt;=SUMIFS(Barèmes!$G$6:$G$28,Barèmes!$A$6:$A$28,"Force bas du corps — Saut en longueur (m)",Barèmes!$B$6:$B$28,H335,Barèmes!$C$6:$C$28,IF(H335="6ème","Mixte",G335)),Barèmes!$C$2,IF(O335&gt;=SUMIFS(Barèmes!$H$6:$H$28,Barèmes!$A$6:$A$28,"Force bas du corps — Saut en longueur (m)",Barèmes!$B$6:$B$28,H335,Barèmes!$C$6:$C$28,IF(H335="6ème","Mixte",G335)),Barèmes!$D$2,IF(O335&gt;=SUMIFS(Barèmes!$I$6:$I$28,Barèmes!$A$6:$A$28,"Force bas du corps — Saut en longueur (m)",Barèmes!$B$6:$B$28,H335,Barèmes!$C$6:$C$28,IF(H335="6ème","Mixte",G335)),Barèmes!$E$2,Barèmes!$F$2))))))</f>
        <v/>
      </c>
      <c r="R335" s="22"/>
      <c r="S335" s="24" t="str">
        <f>IF(OR(R335="",SUMPRODUCT((Barèmes!$A$6:$A$28="Vitesse — 30 m (s)")*(Barèmes!$B$6:$B$28=H335)*(Barèmes!$C$6:$C$28=IF(H335="6ème","Mixte",G335)))=0),"",IF(SUMPRODUCT((Barèmes!$A$6:$A$28="Vitesse — 30 m (s)")*(Barèmes!$B$6:$B$28=H335)*(Barèmes!$C$6:$C$28=IF(H335="6ème","Mixte",G335))*(Barèmes!$J$6:$J$28="+"))&gt;0,IF(R335&lt;=SUMIFS(Barèmes!$D$6:$D$28,Barèmes!$A$6:$A$28,"Vitesse — 30 m (s)",Barèmes!$B$6:$B$28,H335,Barèmes!$C$6:$C$28,IF(H335="6ème","Mixte",G335)),"à besoin",IF(R335&lt;=SUMIFS(Barèmes!$E$6:$E$28,Barèmes!$A$6:$A$28,"Vitesse — 30 m (s)",Barèmes!$B$6:$B$28,H335,Barèmes!$C$6:$C$28,IF(H335="6ème","Mixte",G335)),"fragile","satisfaisant")),IF(R335&gt;=SUMIFS(Barèmes!$D$6:$D$28,Barèmes!$A$6:$A$28,"Vitesse — 30 m (s)",Barèmes!$B$6:$B$28,H335,Barèmes!$C$6:$C$28,IF(H335="6ème","Mixte",G335)),"à besoin",IF(R335&gt;=SUMIFS(Barèmes!$E$6:$E$28,Barèmes!$A$6:$A$28,"Vitesse — 30 m (s)",Barèmes!$B$6:$B$28,H335,Barèmes!$C$6:$C$28,IF(H335="6ème","Mixte",G335)),"fragile","satisfaisant"))))</f>
        <v/>
      </c>
      <c r="T335" s="24" t="str">
        <f>IF(OR(R335="",SUMPRODUCT((Barèmes!$A$6:$A$28="Vitesse — 30 m (s)")*(Barèmes!$B$6:$B$28=H335)*(Barèmes!$C$6:$C$28=IF(H335="6ème","Mixte",G335)))=0),"",IF(SUMPRODUCT((Barèmes!$A$6:$A$28="Vitesse — 30 m (s)")*(Barèmes!$B$6:$B$28=H335)*(Barèmes!$C$6:$C$28=IF(H335="6ème","Mixte",G335))*(Barèmes!$J$6:$J$28="+"))&gt;0,IF(R335&lt;=SUMIFS(Barèmes!$F$6:$F$28,Barèmes!$A$6:$A$28,"Vitesse — 30 m (s)",Barèmes!$B$6:$B$28,H335,Barèmes!$C$6:$C$28,IF(H335="6ème","Mixte",G335)),Barèmes!$B$2,IF(R335&lt;=SUMIFS(Barèmes!$G$6:$G$28,Barèmes!$A$6:$A$28,"Vitesse — 30 m (s)",Barèmes!$B$6:$B$28,H335,Barèmes!$C$6:$C$28,IF(H335="6ème","Mixte",G335)),Barèmes!$C$2,IF(R335&lt;=SUMIFS(Barèmes!$H$6:$H$28,Barèmes!$A$6:$A$28,"Vitesse — 30 m (s)",Barèmes!$B$6:$B$28,H335,Barèmes!$C$6:$C$28,IF(H335="6ème","Mixte",G335)),Barèmes!$D$2,IF(R335&lt;=SUMIFS(Barèmes!$I$6:$I$28,Barèmes!$A$6:$A$28,"Vitesse — 30 m (s)",Barèmes!$B$6:$B$28,H335,Barèmes!$C$6:$C$28,IF(H335="6ème","Mixte",G335)),Barèmes!$E$2,Barèmes!$F$2)))),IF(R335&gt;=SUMIFS(Barèmes!$F$6:$F$28,Barèmes!$A$6:$A$28,"Vitesse — 30 m (s)",Barèmes!$B$6:$B$28,H335,Barèmes!$C$6:$C$28,IF(H335="6ème","Mixte",G335)),Barèmes!$B$2,IF(R335&gt;=SUMIFS(Barèmes!$G$6:$G$28,Barèmes!$A$6:$A$28,"Vitesse — 30 m (s)",Barèmes!$B$6:$B$28,H335,Barèmes!$C$6:$C$28,IF(H335="6ème","Mixte",G335)),Barèmes!$C$2,IF(R335&gt;=SUMIFS(Barèmes!$H$6:$H$28,Barèmes!$A$6:$A$28,"Vitesse — 30 m (s)",Barèmes!$B$6:$B$28,H335,Barèmes!$C$6:$C$28,IF(H335="6ème","Mixte",G335)),Barèmes!$D$2,IF(R335&gt;=SUMIFS(Barèmes!$I$6:$I$28,Barèmes!$A$6:$A$28,"Vitesse — 30 m (s)",Barèmes!$B$6:$B$28,H335,Barèmes!$C$6:$C$28,IF(H335="6ème","Mixte",G335)),Barèmes!$E$2,Barèmes!$F$2))))))</f>
        <v/>
      </c>
      <c r="U335" s="22"/>
      <c r="V335" s="25" t="str">
        <f>IF(OR(U335="",SUMPRODUCT((Barèmes!$A$6:$A$28="Vitesse — 50 m (s)")*(Barèmes!$B$6:$B$28=H335)*(Barèmes!$C$6:$C$28=IF(H335="6ème","Mixte",G335)))=0),"",IF(SUMPRODUCT((Barèmes!$A$6:$A$28="Vitesse — 50 m (s)")*(Barèmes!$B$6:$B$28=H335)*(Barèmes!$C$6:$C$28=IF(H335="6ème","Mixte",G335))*(Barèmes!$J$6:$J$28="+"))&gt;0,IF(U335&lt;=SUMIFS(Barèmes!$D$6:$D$28,Barèmes!$A$6:$A$28,"Vitesse — 50 m (s)",Barèmes!$B$6:$B$28,H335,Barèmes!$C$6:$C$28,IF(H335="6ème","Mixte",G335)),"à besoin",IF(U335&lt;=SUMIFS(Barèmes!$E$6:$E$28,Barèmes!$A$6:$A$28,"Vitesse — 50 m (s)",Barèmes!$B$6:$B$28,H335,Barèmes!$C$6:$C$28,IF(H335="6ème","Mixte",G335)),"fragile","satisfaisant")),IF(U335&gt;=SUMIFS(Barèmes!$D$6:$D$28,Barèmes!$A$6:$A$28,"Vitesse — 50 m (s)",Barèmes!$B$6:$B$28,H335,Barèmes!$C$6:$C$28,IF(H335="6ème","Mixte",G335)),"à besoin",IF(U335&gt;=SUMIFS(Barèmes!$E$6:$E$28,Barèmes!$A$6:$A$28,"Vitesse — 50 m (s)",Barèmes!$B$6:$B$28,H335,Barèmes!$C$6:$C$28,IF(H335="6ème","Mixte",G335)),"fragile","satisfaisant"))))</f>
        <v/>
      </c>
      <c r="W335" s="25" t="str">
        <f>IF(OR(U335="",SUMPRODUCT((Barèmes!$A$6:$A$28="Vitesse — 50 m (s)")*(Barèmes!$B$6:$B$28=H335)*(Barèmes!$C$6:$C$28=IF(H335="6ème","Mixte",G335)))=0),"",IF(SUMPRODUCT((Barèmes!$A$6:$A$28="Vitesse — 50 m (s)")*(Barèmes!$B$6:$B$28=H335)*(Barèmes!$C$6:$C$28=IF(H335="6ème","Mixte",G335))*(Barèmes!$J$6:$J$28="+"))&gt;0,IF(U335&lt;=SUMIFS(Barèmes!$F$6:$F$28,Barèmes!$A$6:$A$28,"Vitesse — 50 m (s)",Barèmes!$B$6:$B$28,H335,Barèmes!$C$6:$C$28,IF(H335="6ème","Mixte",G335)),Barèmes!$B$2,IF(U335&lt;=SUMIFS(Barèmes!$G$6:$G$28,Barèmes!$A$6:$A$28,"Vitesse — 50 m (s)",Barèmes!$B$6:$B$28,H335,Barèmes!$C$6:$C$28,IF(H335="6ème","Mixte",G335)),Barèmes!$C$2,IF(U335&lt;=SUMIFS(Barèmes!$H$6:$H$28,Barèmes!$A$6:$A$28,"Vitesse — 50 m (s)",Barèmes!$B$6:$B$28,H335,Barèmes!$C$6:$C$28,IF(H335="6ème","Mixte",G335)),Barèmes!$D$2,IF(U335&lt;=SUMIFS(Barèmes!$I$6:$I$28,Barèmes!$A$6:$A$28,"Vitesse — 50 m (s)",Barèmes!$B$6:$B$28,H335,Barèmes!$C$6:$C$28,IF(H335="6ème","Mixte",G335)),Barèmes!$E$2,Barèmes!$F$2)))),IF(U335&gt;=SUMIFS(Barèmes!$F$6:$F$28,Barèmes!$A$6:$A$28,"Vitesse — 50 m (s)",Barèmes!$B$6:$B$28,H335,Barèmes!$C$6:$C$28,IF(H335="6ème","Mixte",G335)),Barèmes!$B$2,IF(U335&gt;=SUMIFS(Barèmes!$G$6:$G$28,Barèmes!$A$6:$A$28,"Vitesse — 50 m (s)",Barèmes!$B$6:$B$28,H335,Barèmes!$C$6:$C$28,IF(H335="6ème","Mixte",G335)),Barèmes!$C$2,IF(U335&gt;=SUMIFS(Barèmes!$H$6:$H$28,Barèmes!$A$6:$A$28,"Vitesse — 50 m (s)",Barèmes!$B$6:$B$28,H335,Barèmes!$C$6:$C$28,IF(H335="6ème","Mixte",G335)),Barèmes!$D$2,IF(U335&gt;=SUMIFS(Barèmes!$I$6:$I$28,Barèmes!$A$6:$A$28,"Vitesse — 50 m (s)",Barèmes!$B$6:$B$28,H335,Barèmes!$C$6:$C$28,IF(H335="6ème","Mixte",G335)),Barèmes!$E$2,Barèmes!$F$2))))))</f>
        <v/>
      </c>
      <c r="X335" s="18"/>
      <c r="Y335" s="26" t="str" cm="1">
        <f t="array" ref="Y335">IF(OR(X335="",SUMPRODUCT((Barèmes!$A$6:$A$28="Souplesse (score 1-5)")*(Barèmes!$B$6:$B$28=H335)*(Barèmes!$C$6:$C$28=IF(H335="6ème","Mixte",G335)))=0),"",IF(SUMPRODUCT((Barèmes!$A$6:$A$28="Souplesse (score 1-5)")*(Barèmes!$B$6:$B$28=H335)*(Barèmes!$C$6:$C$28=IF(H335="6ème","Mixte",G335))*(Barèmes!$J$6:$J$28="+"))&gt;0,IF(X335&lt;=SUMIFS(Barèmes!$D$6:$D$28,Barèmes!$A$6:$A$28,"Souplesse (score 1-5)",Barèmes!$B$6:$B$28,H335,Barèmes!$C$6:$C$28,IF(H335="6ème","Mixte",G335)),"à besoin",IF(X335&lt;=SUMIFS(Barèmes!$E$6:$E$28,Barèmes!$A$6:$A$28,"Souplesse (score 1-5)",Barèmes!$B$6:$B$28,H335,Barèmes!$C$6:$C$28,IF(H335="6ème","Mixte",G335)),"fragile","satisfaisant")),IF(X335&gt;=SUMIFS(Barèmes!$D$6:$D$28,Barèmes!$A$6:$A$28,"Souplesse (score 1-5)",Barèmes!$B$6:$B$28,H335,Barèmes!$C$6:$C$28,IF(H335="6ème","Mixte",G335)),"à besoin",IF(X335&gt;=SUMIFS(Barèmes!$E$6:$E$28,Barèmes!$A$6:$A$28,"Souplesse (score 1-5)",Barèmes!$B$6:$B$28,H335,Barèmes!$C$6:$C$28,IF(H335="6ème","Mixte",G335)),"fragile","satisfaisant"))))</f>
        <v/>
      </c>
      <c r="Z335" s="26" t="str" cm="1">
        <f t="array" ref="Z335">IF(OR(X335="",SUMPRODUCT((Barèmes!$A$6:$A$28="Souplesse (score 1-5)")*(Barèmes!$B$6:$B$28=H335)*(Barèmes!$C$6:$C$28=IF(H335="6ème","Mixte",G335)))=0),"",IF(SUMPRODUCT((Barèmes!$A$6:$A$28="Souplesse (score 1-5)")*(Barèmes!$B$6:$B$28=H335)*(Barèmes!$C$6:$C$28=IF(H335="6ème","Mixte",G335))*(Barèmes!$J$6:$J$28="+"))&gt;0,IF(X335&lt;=SUMIFS(Barèmes!$F$6:$F$28,Barèmes!$A$6:$A$28,"Souplesse (score 1-5)",Barèmes!$B$6:$B$28,H335,Barèmes!$C$6:$C$28,IF(H335="6ème","Mixte",G335)),Barèmes!$B$2,IF(X335&lt;=SUMIFS(Barèmes!$G$6:$G$28,Barèmes!$A$6:$A$28,"Souplesse (score 1-5)",Barèmes!$B$6:$B$28,H335,Barèmes!$C$6:$C$28,IF(H335="6ème","Mixte",G335)),Barèmes!$C$2,IF(X335&lt;=SUMIFS(Barèmes!$H$6:$H$28,Barèmes!$A$6:$A$28,"Souplesse (score 1-5)",Barèmes!$B$6:$B$28,H335,Barèmes!$C$6:$C$28,IF(H335="6ème","Mixte",G335)),Barèmes!$D$2,IF(X335&lt;=SUMIFS(Barèmes!$I$6:$I$28,Barèmes!$A$6:$A$28,"Souplesse (score 1-5)",Barèmes!$B$6:$B$28,H335,Barèmes!$C$6:$C$28,IF(H335="6ème","Mixte",G335)),Barèmes!$E$2,Barèmes!$F$2)))),IF(X335&gt;=SUMIFS(Barèmes!$F$6:$F$28,Barèmes!$A$6:$A$28,"Souplesse (score 1-5)",Barèmes!$B$6:$B$28,H335,Barèmes!$C$6:$C$28,IF(H335="6ème","Mixte",G335)),Barèmes!$B$2,IF(X335&gt;=SUMIFS(Barèmes!$G$6:$G$28,Barèmes!$A$6:$A$28,"Souplesse (score 1-5)",Barèmes!$B$6:$B$28,H335,Barèmes!$C$6:$C$28,IF(H335="6ème","Mixte",G335)),Barèmes!$C$2,IF(X335&gt;=SUMIFS(Barèmes!$H$6:$H$28,Barèmes!$A$6:$A$28,"Souplesse (score 1-5)",Barèmes!$B$6:$B$28,H335,Barèmes!$C$6:$C$28,IF(H335="6ème","Mixte",G335)),Barèmes!$D$2,IF(X335&gt;=SUMIFS(Barèmes!$I$6:$I$28,Barèmes!$A$6:$A$28,"Souplesse (score 1-5)",Barèmes!$B$6:$B$28,H335,Barèmes!$C$6:$C$28,IF(H335="6ème","Mixte",G335)),Barèmes!$E$2,Barèmes!$F$2))))))</f>
        <v/>
      </c>
      <c r="AA335" s="22"/>
      <c r="AB335" s="27" t="str">
        <f>IF(OR(AA335="",SUMPRODUCT((Barèmes!$A$6:$A$28="Agilité — T-test 974 (s)")*(Barèmes!$B$6:$B$28=H335)*(Barèmes!$C$6:$C$28=IF(H335="6ème","Mixte",G335)))=0),"",IF(SUMPRODUCT((Barèmes!$A$6:$A$28="Agilité — T-test 974 (s)")*(Barèmes!$B$6:$B$28=H335)*(Barèmes!$C$6:$C$28=IF(H335="6ème","Mixte",G335))*(Barèmes!$J$6:$J$28="+"))&gt;0,IF(AA335&lt;=SUMIFS(Barèmes!$D$6:$D$28,Barèmes!$A$6:$A$28,"Agilité — T-test 974 (s)",Barèmes!$B$6:$B$28,H335,Barèmes!$C$6:$C$28,IF(H335="6ème","Mixte",G335)),"à besoin",IF(AA335&lt;=SUMIFS(Barèmes!$E$6:$E$28,Barèmes!$A$6:$A$28,"Agilité — T-test 974 (s)",Barèmes!$B$6:$B$28,H335,Barèmes!$C$6:$C$28,IF(H335="6ème","Mixte",G335)),"fragile","satisfaisant")),IF(AA335&gt;=SUMIFS(Barèmes!$D$6:$D$28,Barèmes!$A$6:$A$28,"Agilité — T-test 974 (s)",Barèmes!$B$6:$B$28,H335,Barèmes!$C$6:$C$28,IF(H335="6ème","Mixte",G335)),"à besoin",IF(AA335&gt;=SUMIFS(Barèmes!$E$6:$E$28,Barèmes!$A$6:$A$28,"Agilité — T-test 974 (s)",Barèmes!$B$6:$B$28,H335,Barèmes!$C$6:$C$28,IF(H335="6ème","Mixte",G335)),"fragile","satisfaisant"))))</f>
        <v/>
      </c>
      <c r="AC335" s="27" t="str">
        <f>IF(OR(AA335="",SUMPRODUCT((Barèmes!$A$6:$A$28="Agilité — T-test 974 (s)")*(Barèmes!$B$6:$B$28=H335)*(Barèmes!$C$6:$C$28=IF(H335="6ème","Mixte",G335)))=0),"",IF(SUMPRODUCT((Barèmes!$A$6:$A$28="Agilité — T-test 974 (s)")*(Barèmes!$B$6:$B$28=H335)*(Barèmes!$C$6:$C$28=IF(H335="6ème","Mixte",G335))*(Barèmes!$J$6:$J$28="+"))&gt;0,IF(AA335&lt;=SUMIFS(Barèmes!$F$6:$F$28,Barèmes!$A$6:$A$28,"Agilité — T-test 974 (s)",Barèmes!$B$6:$B$28,H335,Barèmes!$C$6:$C$28,IF(H335="6ème","Mixte",G335)),Barèmes!$B$2,IF(AA335&lt;=SUMIFS(Barèmes!$G$6:$G$28,Barèmes!$A$6:$A$28,"Agilité — T-test 974 (s)",Barèmes!$B$6:$B$28,H335,Barèmes!$C$6:$C$28,IF(H335="6ème","Mixte",G335)),Barèmes!$C$2,IF(AA335&lt;=SUMIFS(Barèmes!$H$6:$H$28,Barèmes!$A$6:$A$28,"Agilité — T-test 974 (s)",Barèmes!$B$6:$B$28,H335,Barèmes!$C$6:$C$28,IF(H335="6ème","Mixte",G335)),Barèmes!$D$2,IF(AA335&lt;=SUMIFS(Barèmes!$I$6:$I$28,Barèmes!$A$6:$A$28,"Agilité — T-test 974 (s)",Barèmes!$B$6:$B$28,H335,Barèmes!$C$6:$C$28,IF(H335="6ème","Mixte",G335)),Barèmes!$E$2,Barèmes!$F$2)))),IF(AA335&gt;=SUMIFS(Barèmes!$F$6:$F$28,Barèmes!$A$6:$A$28,"Agilité — T-test 974 (s)",Barèmes!$B$6:$B$28,H335,Barèmes!$C$6:$C$28,IF(H335="6ème","Mixte",G335)),Barèmes!$B$2,IF(AA335&gt;=SUMIFS(Barèmes!$G$6:$G$28,Barèmes!$A$6:$A$28,"Agilité — T-test 974 (s)",Barèmes!$B$6:$B$28,H335,Barèmes!$C$6:$C$28,IF(H335="6ème","Mixte",G335)),Barèmes!$C$2,IF(AA335&gt;=SUMIFS(Barèmes!$H$6:$H$28,Barèmes!$A$6:$A$28,"Agilité — T-test 974 (s)",Barèmes!$B$6:$B$28,H335,Barèmes!$C$6:$C$28,IF(H335="6ème","Mixte",G335)),Barèmes!$D$2,IF(AA335&gt;=SUMIFS(Barèmes!$I$6:$I$28,Barèmes!$A$6:$A$28,"Agilité — T-test 974 (s)",Barèmes!$B$6:$B$28,H335,Barèmes!$C$6:$C$28,IF(H335="6ème","Mixte",G335)),Barèmes!$E$2,Barèmes!$F$2))))))</f>
        <v/>
      </c>
      <c r="AD335" s="28" t="str">
        <f t="shared" si="42"/>
        <v/>
      </c>
      <c r="AE335" s="29" t="str">
        <f t="shared" si="43"/>
        <v/>
      </c>
      <c r="AF335" s="30" t="str">
        <f>IF(OR(AD335="",SUMPRODUCT((Barèmes!$A$6:$A$28="Surcoût d'agilité (s) — technique")*(Barèmes!$B$6:$B$28=H335)*(Barèmes!$C$6:$C$28=IF(H335="6ème","Mixte",G335)))=0),"",IF(SUMPRODUCT((Barèmes!$A$6:$A$28="Surcoût d'agilité (s) — technique")*(Barèmes!$B$6:$B$28=H335)*(Barèmes!$C$6:$C$28=IF(H335="6ème","Mixte",G335))*(Barèmes!$J$6:$J$28="+"))&gt;0,IF(AD335&lt;=SUMIFS(Barèmes!$D$6:$D$28,Barèmes!$A$6:$A$28,"Surcoût d'agilité (s) — technique",Barèmes!$B$6:$B$28,H335,Barèmes!$C$6:$C$28,IF(H335="6ème","Mixte",G335)),"à besoin",IF(AD335&lt;=SUMIFS(Barèmes!$E$6:$E$28,Barèmes!$A$6:$A$28,"Surcoût d'agilité (s) — technique",Barèmes!$B$6:$B$28,H335,Barèmes!$C$6:$C$28,IF(H335="6ème","Mixte",G335)),"fragile","satisfaisant")),IF(AD335&gt;=SUMIFS(Barèmes!$D$6:$D$28,Barèmes!$A$6:$A$28,"Surcoût d'agilité (s) — technique",Barèmes!$B$6:$B$28,H335,Barèmes!$C$6:$C$28,IF(H335="6ème","Mixte",G335)),"à besoin",IF(AD335&gt;=SUMIFS(Barèmes!$E$6:$E$28,Barèmes!$A$6:$A$28,"Surcoût d'agilité (s) — technique",Barèmes!$B$6:$B$28,H335,Barèmes!$C$6:$C$28,IF(H335="6ème","Mixte",G335)),"fragile","satisfaisant"))))</f>
        <v/>
      </c>
      <c r="AG335" s="30" t="str">
        <f>IF(OR(AD335="",SUMPRODUCT((Barèmes!$A$6:$A$28="Surcoût d'agilité (s) — technique")*(Barèmes!$B$6:$B$28=H335)*(Barèmes!$C$6:$C$28=IF(H335="6ème","Mixte",G335)))=0),"",IF(SUMPRODUCT((Barèmes!$A$6:$A$28="Surcoût d'agilité (s) — technique")*(Barèmes!$B$6:$B$28=H335)*(Barèmes!$C$6:$C$28=IF(H335="6ème","Mixte",G335))*(Barèmes!$J$6:$J$28="+"))&gt;0,IF(AD335&lt;=SUMIFS(Barèmes!$F$6:$F$28,Barèmes!$A$6:$A$28,"Surcoût d'agilité (s) — technique",Barèmes!$B$6:$B$28,H335,Barèmes!$C$6:$C$28,IF(H335="6ème","Mixte",G335)),Barèmes!$B$2,IF(AD335&lt;=SUMIFS(Barèmes!$G$6:$G$28,Barèmes!$A$6:$A$28,"Surcoût d'agilité (s) — technique",Barèmes!$B$6:$B$28,H335,Barèmes!$C$6:$C$28,IF(H335="6ème","Mixte",G335)),Barèmes!$C$2,IF(AD335&lt;=SUMIFS(Barèmes!$H$6:$H$28,Barèmes!$A$6:$A$28,"Surcoût d'agilité (s) — technique",Barèmes!$B$6:$B$28,H335,Barèmes!$C$6:$C$28,IF(H335="6ème","Mixte",G335)),Barèmes!$D$2,IF(AD335&lt;=SUMIFS(Barèmes!$I$6:$I$28,Barèmes!$A$6:$A$28,"Surcoût d'agilité (s) — technique",Barèmes!$B$6:$B$28,H335,Barèmes!$C$6:$C$28,IF(H335="6ème","Mixte",G335)),Barèmes!$E$2,Barèmes!$F$2)))),IF(AD335&gt;=SUMIFS(Barèmes!$F$6:$F$28,Barèmes!$A$6:$A$28,"Surcoût d'agilité (s) — technique",Barèmes!$B$6:$B$28,H335,Barèmes!$C$6:$C$28,IF(H335="6ème","Mixte",G335)),Barèmes!$B$2,IF(AD335&gt;=SUMIFS(Barèmes!$G$6:$G$28,Barèmes!$A$6:$A$28,"Surcoût d'agilité (s) — technique",Barèmes!$B$6:$B$28,H335,Barèmes!$C$6:$C$28,IF(H335="6ème","Mixte",G335)),Barèmes!$C$2,IF(AD335&gt;=SUMIFS(Barèmes!$H$6:$H$28,Barèmes!$A$6:$A$28,"Surcoût d'agilité (s) — technique",Barèmes!$B$6:$B$28,H335,Barèmes!$C$6:$C$28,IF(H335="6ème","Mixte",G335)),Barèmes!$D$2,IF(AD335&gt;=SUMIFS(Barèmes!$I$6:$I$28,Barèmes!$A$6:$A$28,"Surcoût d'agilité (s) — technique",Barèmes!$B$6:$B$28,H335,Barèmes!$C$6:$C$28,IF(H335="6ème","Mixte",G335)),Barèmes!$E$2,Barèmes!$F$2))))))</f>
        <v/>
      </c>
      <c r="AH335" s="31" t="str">
        <f>IF((IF(N335="",0,1)+IF(Q335="",0,1)+IF(W335="",0,1)+IF(Z335="",0,1)+IF(AC335="",0,1))=0,"",3*IF(N335=Barèmes!$B$2,1,IF(N335=Barèmes!$C$2,2,IF(N335=Barèmes!$D$2,3,IF(N335=Barèmes!$E$2,4,IF(N335=Barèmes!$F$2,5,0)))))+3*IF(Q335=Barèmes!$B$2,1,IF(Q335=Barèmes!$C$2,2,IF(Q335=Barèmes!$D$2,3,IF(Q335=Barèmes!$E$2,4,IF(Q335=Barèmes!$F$2,5,0)))))+2*IF(W335=Barèmes!$B$2,1,IF(W335=Barèmes!$C$2,2,IF(W335=Barèmes!$D$2,3,IF(W335=Barèmes!$E$2,4,IF(W335=Barèmes!$F$2,5,0)))))+1*IF(Z335=Barèmes!$B$2,1,IF(Z335=Barèmes!$C$2,2,IF(Z335=Barèmes!$D$2,3,IF(Z335=Barèmes!$E$2,4,IF(Z335=Barèmes!$F$2,5,0)))))+1*IF(AC335=Barèmes!$B$2,1,IF(AC335=Barèmes!$C$2,2,IF(AC335=Barèmes!$D$2,3,IF(AC335=Barèmes!$E$2,4,IF(AC335=Barèmes!$F$2,5,0))))))</f>
        <v/>
      </c>
      <c r="AI335" s="31"/>
      <c r="AJ335" s="32" t="str">
        <f>IFERROR(INDEX(Croissance!$B$5:$B$604,MATCH(A335,Croissance!$A$5:$A$604,0)),"")</f>
        <v/>
      </c>
      <c r="AK335" s="32" t="str">
        <f>IFERROR(INDEX(Croissance!$C$5:$C$604,MATCH(A335,Croissance!$A$5:$A$604,0)),"")</f>
        <v/>
      </c>
      <c r="AL335" s="32" t="str">
        <f>IFERROR(INDEX(Croissance!$D$5:$D$604,MATCH(A335,Croissance!$A$5:$A$604,0)),"")</f>
        <v/>
      </c>
      <c r="AM335" s="32" t="str">
        <f>IFERROR(INDEX(Croissance!$E$5:$E$604,MATCH(A335,Croissance!$A$5:$A$604,0)),"")</f>
        <v/>
      </c>
      <c r="AO335" s="33">
        <f t="shared" si="48"/>
        <v>0</v>
      </c>
      <c r="AP335" s="33">
        <f t="shared" si="44"/>
        <v>0</v>
      </c>
      <c r="AQ335" s="33">
        <f>IF(A335="",0,IF(AND(OR('Synthèse classe'!$C$2="Tous",C335='Synthèse classe'!$C$2),OR('Synthèse classe'!$C$3="Toutes",D335='Synthèse classe'!$C$3),OR('Synthèse classe'!$C$4="Toutes",AND('Synthèse classe'!$C$4="Dernière",AP335=1),B335=IFERROR(VALUE('Synthèse classe'!$C$4),0))),1,0))</f>
        <v>0</v>
      </c>
      <c r="AR335" s="34" t="str">
        <f t="shared" si="45"/>
        <v/>
      </c>
    </row>
    <row r="336" spans="1:44" x14ac:dyDescent="0.2">
      <c r="A336" s="17" t="str">
        <f t="shared" si="41"/>
        <v/>
      </c>
      <c r="B336" s="18"/>
      <c r="C336" s="19"/>
      <c r="D336" s="19"/>
      <c r="E336" s="19"/>
      <c r="F336" s="19"/>
      <c r="G336" s="19"/>
      <c r="H336" s="17" t="str">
        <f t="shared" si="46"/>
        <v/>
      </c>
      <c r="I336" s="20"/>
      <c r="J336" s="18"/>
      <c r="K336" s="19"/>
      <c r="L336" s="21" t="str">
        <f t="shared" si="47"/>
        <v/>
      </c>
      <c r="M336" s="21" t="str">
        <f>IF(OR(J336="",SUMPRODUCT((Barèmes!$A$6:$A$28="Endurance — Luc Léger (palier)")*(Barèmes!$B$6:$B$28=H336)*(Barèmes!$C$6:$C$28=IF(H336="6ème","Mixte",G336)))=0),"",IF(SUMPRODUCT((Barèmes!$A$6:$A$28="Endurance — Luc Léger (palier)")*(Barèmes!$B$6:$B$28=H336)*(Barèmes!$C$6:$C$28=IF(H336="6ème","Mixte",G336))*(Barèmes!$J$6:$J$28="+"))&gt;0,IF(J336&lt;=SUMIFS(Barèmes!$D$6:$D$28,Barèmes!$A$6:$A$28,"Endurance — Luc Léger (palier)",Barèmes!$B$6:$B$28,H336,Barèmes!$C$6:$C$28,IF(H336="6ème","Mixte",G336)),"à besoin",IF(J336&lt;=SUMIFS(Barèmes!$E$6:$E$28,Barèmes!$A$6:$A$28,"Endurance — Luc Léger (palier)",Barèmes!$B$6:$B$28,H336,Barèmes!$C$6:$C$28,IF(H336="6ème","Mixte",G336)),"fragile","satisfaisant")),IF(J336&gt;=SUMIFS(Barèmes!$D$6:$D$28,Barèmes!$A$6:$A$28,"Endurance — Luc Léger (palier)",Barèmes!$B$6:$B$28,H336,Barèmes!$C$6:$C$28,IF(H336="6ème","Mixte",G336)),"à besoin",IF(J336&gt;=SUMIFS(Barèmes!$E$6:$E$28,Barèmes!$A$6:$A$28,"Endurance — Luc Léger (palier)",Barèmes!$B$6:$B$28,H336,Barèmes!$C$6:$C$28,IF(H336="6ème","Mixte",G336)),"fragile","satisfaisant"))))</f>
        <v/>
      </c>
      <c r="N336" s="21" t="str">
        <f>IF(OR(J336="",SUMPRODUCT((Barèmes!$A$6:$A$28="Endurance — Luc Léger (palier)")*(Barèmes!$B$6:$B$28=H336)*(Barèmes!$C$6:$C$28=IF(H336="6ème","Mixte",G336)))=0),"",IF(SUMPRODUCT((Barèmes!$A$6:$A$28="Endurance — Luc Léger (palier)")*(Barèmes!$B$6:$B$28=H336)*(Barèmes!$C$6:$C$28=IF(H336="6ème","Mixte",G336))*(Barèmes!$J$6:$J$28="+"))&gt;0,IF(J336&lt;=SUMIFS(Barèmes!$F$6:$F$28,Barèmes!$A$6:$A$28,"Endurance — Luc Léger (palier)",Barèmes!$B$6:$B$28,H336,Barèmes!$C$6:$C$28,IF(H336="6ème","Mixte",G336)),Barèmes!$B$2,IF(J336&lt;=SUMIFS(Barèmes!$G$6:$G$28,Barèmes!$A$6:$A$28,"Endurance — Luc Léger (palier)",Barèmes!$B$6:$B$28,H336,Barèmes!$C$6:$C$28,IF(H336="6ème","Mixte",G336)),Barèmes!$C$2,IF(J336&lt;=SUMIFS(Barèmes!$H$6:$H$28,Barèmes!$A$6:$A$28,"Endurance — Luc Léger (palier)",Barèmes!$B$6:$B$28,H336,Barèmes!$C$6:$C$28,IF(H336="6ème","Mixte",G336)),Barèmes!$D$2,IF(J336&lt;=SUMIFS(Barèmes!$I$6:$I$28,Barèmes!$A$6:$A$28,"Endurance — Luc Léger (palier)",Barèmes!$B$6:$B$28,H336,Barèmes!$C$6:$C$28,IF(H336="6ème","Mixte",G336)),Barèmes!$E$2,Barèmes!$F$2)))),IF(J336&gt;=SUMIFS(Barèmes!$F$6:$F$28,Barèmes!$A$6:$A$28,"Endurance — Luc Léger (palier)",Barèmes!$B$6:$B$28,H336,Barèmes!$C$6:$C$28,IF(H336="6ème","Mixte",G336)),Barèmes!$B$2,IF(J336&gt;=SUMIFS(Barèmes!$G$6:$G$28,Barèmes!$A$6:$A$28,"Endurance — Luc Léger (palier)",Barèmes!$B$6:$B$28,H336,Barèmes!$C$6:$C$28,IF(H336="6ème","Mixte",G336)),Barèmes!$C$2,IF(J336&gt;=SUMIFS(Barèmes!$H$6:$H$28,Barèmes!$A$6:$A$28,"Endurance — Luc Léger (palier)",Barèmes!$B$6:$B$28,H336,Barèmes!$C$6:$C$28,IF(H336="6ème","Mixte",G336)),Barèmes!$D$2,IF(J336&gt;=SUMIFS(Barèmes!$I$6:$I$28,Barèmes!$A$6:$A$28,"Endurance — Luc Léger (palier)",Barèmes!$B$6:$B$28,H336,Barèmes!$C$6:$C$28,IF(H336="6ème","Mixte",G336)),Barèmes!$E$2,Barèmes!$F$2))))))</f>
        <v/>
      </c>
      <c r="O336" s="22"/>
      <c r="P336" s="23" t="str">
        <f>IF(OR(O336="",SUMPRODUCT((Barèmes!$A$6:$A$28="Force bas du corps — Saut en longueur (m)")*(Barèmes!$B$6:$B$28=H336)*(Barèmes!$C$6:$C$28=IF(H336="6ème","Mixte",G336)))=0),"",IF(SUMPRODUCT((Barèmes!$A$6:$A$28="Force bas du corps — Saut en longueur (m)")*(Barèmes!$B$6:$B$28=H336)*(Barèmes!$C$6:$C$28=IF(H336="6ème","Mixte",G336))*(Barèmes!$J$6:$J$28="+"))&gt;0,IF(O336&lt;=SUMIFS(Barèmes!$D$6:$D$28,Barèmes!$A$6:$A$28,"Force bas du corps — Saut en longueur (m)",Barèmes!$B$6:$B$28,H336,Barèmes!$C$6:$C$28,IF(H336="6ème","Mixte",G336)),"à besoin",IF(O336&lt;=SUMIFS(Barèmes!$E$6:$E$28,Barèmes!$A$6:$A$28,"Force bas du corps — Saut en longueur (m)",Barèmes!$B$6:$B$28,H336,Barèmes!$C$6:$C$28,IF(H336="6ème","Mixte",G336)),"fragile","satisfaisant")),IF(O336&gt;=SUMIFS(Barèmes!$D$6:$D$28,Barèmes!$A$6:$A$28,"Force bas du corps — Saut en longueur (m)",Barèmes!$B$6:$B$28,H336,Barèmes!$C$6:$C$28,IF(H336="6ème","Mixte",G336)),"à besoin",IF(O336&gt;=SUMIFS(Barèmes!$E$6:$E$28,Barèmes!$A$6:$A$28,"Force bas du corps — Saut en longueur (m)",Barèmes!$B$6:$B$28,H336,Barèmes!$C$6:$C$28,IF(H336="6ème","Mixte",G336)),"fragile","satisfaisant"))))</f>
        <v/>
      </c>
      <c r="Q336" s="23" t="str">
        <f>IF(OR(O336="",SUMPRODUCT((Barèmes!$A$6:$A$28="Force bas du corps — Saut en longueur (m)")*(Barèmes!$B$6:$B$28=H336)*(Barèmes!$C$6:$C$28=IF(H336="6ème","Mixte",G336)))=0),"",IF(SUMPRODUCT((Barèmes!$A$6:$A$28="Force bas du corps — Saut en longueur (m)")*(Barèmes!$B$6:$B$28=H336)*(Barèmes!$C$6:$C$28=IF(H336="6ème","Mixte",G336))*(Barèmes!$J$6:$J$28="+"))&gt;0,IF(O336&lt;=SUMIFS(Barèmes!$F$6:$F$28,Barèmes!$A$6:$A$28,"Force bas du corps — Saut en longueur (m)",Barèmes!$B$6:$B$28,H336,Barèmes!$C$6:$C$28,IF(H336="6ème","Mixte",G336)),Barèmes!$B$2,IF(O336&lt;=SUMIFS(Barèmes!$G$6:$G$28,Barèmes!$A$6:$A$28,"Force bas du corps — Saut en longueur (m)",Barèmes!$B$6:$B$28,H336,Barèmes!$C$6:$C$28,IF(H336="6ème","Mixte",G336)),Barèmes!$C$2,IF(O336&lt;=SUMIFS(Barèmes!$H$6:$H$28,Barèmes!$A$6:$A$28,"Force bas du corps — Saut en longueur (m)",Barèmes!$B$6:$B$28,H336,Barèmes!$C$6:$C$28,IF(H336="6ème","Mixte",G336)),Barèmes!$D$2,IF(O336&lt;=SUMIFS(Barèmes!$I$6:$I$28,Barèmes!$A$6:$A$28,"Force bas du corps — Saut en longueur (m)",Barèmes!$B$6:$B$28,H336,Barèmes!$C$6:$C$28,IF(H336="6ème","Mixte",G336)),Barèmes!$E$2,Barèmes!$F$2)))),IF(O336&gt;=SUMIFS(Barèmes!$F$6:$F$28,Barèmes!$A$6:$A$28,"Force bas du corps — Saut en longueur (m)",Barèmes!$B$6:$B$28,H336,Barèmes!$C$6:$C$28,IF(H336="6ème","Mixte",G336)),Barèmes!$B$2,IF(O336&gt;=SUMIFS(Barèmes!$G$6:$G$28,Barèmes!$A$6:$A$28,"Force bas du corps — Saut en longueur (m)",Barèmes!$B$6:$B$28,H336,Barèmes!$C$6:$C$28,IF(H336="6ème","Mixte",G336)),Barèmes!$C$2,IF(O336&gt;=SUMIFS(Barèmes!$H$6:$H$28,Barèmes!$A$6:$A$28,"Force bas du corps — Saut en longueur (m)",Barèmes!$B$6:$B$28,H336,Barèmes!$C$6:$C$28,IF(H336="6ème","Mixte",G336)),Barèmes!$D$2,IF(O336&gt;=SUMIFS(Barèmes!$I$6:$I$28,Barèmes!$A$6:$A$28,"Force bas du corps — Saut en longueur (m)",Barèmes!$B$6:$B$28,H336,Barèmes!$C$6:$C$28,IF(H336="6ème","Mixte",G336)),Barèmes!$E$2,Barèmes!$F$2))))))</f>
        <v/>
      </c>
      <c r="R336" s="22"/>
      <c r="S336" s="24" t="str">
        <f>IF(OR(R336="",SUMPRODUCT((Barèmes!$A$6:$A$28="Vitesse — 30 m (s)")*(Barèmes!$B$6:$B$28=H336)*(Barèmes!$C$6:$C$28=IF(H336="6ème","Mixte",G336)))=0),"",IF(SUMPRODUCT((Barèmes!$A$6:$A$28="Vitesse — 30 m (s)")*(Barèmes!$B$6:$B$28=H336)*(Barèmes!$C$6:$C$28=IF(H336="6ème","Mixte",G336))*(Barèmes!$J$6:$J$28="+"))&gt;0,IF(R336&lt;=SUMIFS(Barèmes!$D$6:$D$28,Barèmes!$A$6:$A$28,"Vitesse — 30 m (s)",Barèmes!$B$6:$B$28,H336,Barèmes!$C$6:$C$28,IF(H336="6ème","Mixte",G336)),"à besoin",IF(R336&lt;=SUMIFS(Barèmes!$E$6:$E$28,Barèmes!$A$6:$A$28,"Vitesse — 30 m (s)",Barèmes!$B$6:$B$28,H336,Barèmes!$C$6:$C$28,IF(H336="6ème","Mixte",G336)),"fragile","satisfaisant")),IF(R336&gt;=SUMIFS(Barèmes!$D$6:$D$28,Barèmes!$A$6:$A$28,"Vitesse — 30 m (s)",Barèmes!$B$6:$B$28,H336,Barèmes!$C$6:$C$28,IF(H336="6ème","Mixte",G336)),"à besoin",IF(R336&gt;=SUMIFS(Barèmes!$E$6:$E$28,Barèmes!$A$6:$A$28,"Vitesse — 30 m (s)",Barèmes!$B$6:$B$28,H336,Barèmes!$C$6:$C$28,IF(H336="6ème","Mixte",G336)),"fragile","satisfaisant"))))</f>
        <v/>
      </c>
      <c r="T336" s="24" t="str">
        <f>IF(OR(R336="",SUMPRODUCT((Barèmes!$A$6:$A$28="Vitesse — 30 m (s)")*(Barèmes!$B$6:$B$28=H336)*(Barèmes!$C$6:$C$28=IF(H336="6ème","Mixte",G336)))=0),"",IF(SUMPRODUCT((Barèmes!$A$6:$A$28="Vitesse — 30 m (s)")*(Barèmes!$B$6:$B$28=H336)*(Barèmes!$C$6:$C$28=IF(H336="6ème","Mixte",G336))*(Barèmes!$J$6:$J$28="+"))&gt;0,IF(R336&lt;=SUMIFS(Barèmes!$F$6:$F$28,Barèmes!$A$6:$A$28,"Vitesse — 30 m (s)",Barèmes!$B$6:$B$28,H336,Barèmes!$C$6:$C$28,IF(H336="6ème","Mixte",G336)),Barèmes!$B$2,IF(R336&lt;=SUMIFS(Barèmes!$G$6:$G$28,Barèmes!$A$6:$A$28,"Vitesse — 30 m (s)",Barèmes!$B$6:$B$28,H336,Barèmes!$C$6:$C$28,IF(H336="6ème","Mixte",G336)),Barèmes!$C$2,IF(R336&lt;=SUMIFS(Barèmes!$H$6:$H$28,Barèmes!$A$6:$A$28,"Vitesse — 30 m (s)",Barèmes!$B$6:$B$28,H336,Barèmes!$C$6:$C$28,IF(H336="6ème","Mixte",G336)),Barèmes!$D$2,IF(R336&lt;=SUMIFS(Barèmes!$I$6:$I$28,Barèmes!$A$6:$A$28,"Vitesse — 30 m (s)",Barèmes!$B$6:$B$28,H336,Barèmes!$C$6:$C$28,IF(H336="6ème","Mixte",G336)),Barèmes!$E$2,Barèmes!$F$2)))),IF(R336&gt;=SUMIFS(Barèmes!$F$6:$F$28,Barèmes!$A$6:$A$28,"Vitesse — 30 m (s)",Barèmes!$B$6:$B$28,H336,Barèmes!$C$6:$C$28,IF(H336="6ème","Mixte",G336)),Barèmes!$B$2,IF(R336&gt;=SUMIFS(Barèmes!$G$6:$G$28,Barèmes!$A$6:$A$28,"Vitesse — 30 m (s)",Barèmes!$B$6:$B$28,H336,Barèmes!$C$6:$C$28,IF(H336="6ème","Mixte",G336)),Barèmes!$C$2,IF(R336&gt;=SUMIFS(Barèmes!$H$6:$H$28,Barèmes!$A$6:$A$28,"Vitesse — 30 m (s)",Barèmes!$B$6:$B$28,H336,Barèmes!$C$6:$C$28,IF(H336="6ème","Mixte",G336)),Barèmes!$D$2,IF(R336&gt;=SUMIFS(Barèmes!$I$6:$I$28,Barèmes!$A$6:$A$28,"Vitesse — 30 m (s)",Barèmes!$B$6:$B$28,H336,Barèmes!$C$6:$C$28,IF(H336="6ème","Mixte",G336)),Barèmes!$E$2,Barèmes!$F$2))))))</f>
        <v/>
      </c>
      <c r="U336" s="22"/>
      <c r="V336" s="25" t="str">
        <f>IF(OR(U336="",SUMPRODUCT((Barèmes!$A$6:$A$28="Vitesse — 50 m (s)")*(Barèmes!$B$6:$B$28=H336)*(Barèmes!$C$6:$C$28=IF(H336="6ème","Mixte",G336)))=0),"",IF(SUMPRODUCT((Barèmes!$A$6:$A$28="Vitesse — 50 m (s)")*(Barèmes!$B$6:$B$28=H336)*(Barèmes!$C$6:$C$28=IF(H336="6ème","Mixte",G336))*(Barèmes!$J$6:$J$28="+"))&gt;0,IF(U336&lt;=SUMIFS(Barèmes!$D$6:$D$28,Barèmes!$A$6:$A$28,"Vitesse — 50 m (s)",Barèmes!$B$6:$B$28,H336,Barèmes!$C$6:$C$28,IF(H336="6ème","Mixte",G336)),"à besoin",IF(U336&lt;=SUMIFS(Barèmes!$E$6:$E$28,Barèmes!$A$6:$A$28,"Vitesse — 50 m (s)",Barèmes!$B$6:$B$28,H336,Barèmes!$C$6:$C$28,IF(H336="6ème","Mixte",G336)),"fragile","satisfaisant")),IF(U336&gt;=SUMIFS(Barèmes!$D$6:$D$28,Barèmes!$A$6:$A$28,"Vitesse — 50 m (s)",Barèmes!$B$6:$B$28,H336,Barèmes!$C$6:$C$28,IF(H336="6ème","Mixte",G336)),"à besoin",IF(U336&gt;=SUMIFS(Barèmes!$E$6:$E$28,Barèmes!$A$6:$A$28,"Vitesse — 50 m (s)",Barèmes!$B$6:$B$28,H336,Barèmes!$C$6:$C$28,IF(H336="6ème","Mixte",G336)),"fragile","satisfaisant"))))</f>
        <v/>
      </c>
      <c r="W336" s="25" t="str">
        <f>IF(OR(U336="",SUMPRODUCT((Barèmes!$A$6:$A$28="Vitesse — 50 m (s)")*(Barèmes!$B$6:$B$28=H336)*(Barèmes!$C$6:$C$28=IF(H336="6ème","Mixte",G336)))=0),"",IF(SUMPRODUCT((Barèmes!$A$6:$A$28="Vitesse — 50 m (s)")*(Barèmes!$B$6:$B$28=H336)*(Barèmes!$C$6:$C$28=IF(H336="6ème","Mixte",G336))*(Barèmes!$J$6:$J$28="+"))&gt;0,IF(U336&lt;=SUMIFS(Barèmes!$F$6:$F$28,Barèmes!$A$6:$A$28,"Vitesse — 50 m (s)",Barèmes!$B$6:$B$28,H336,Barèmes!$C$6:$C$28,IF(H336="6ème","Mixte",G336)),Barèmes!$B$2,IF(U336&lt;=SUMIFS(Barèmes!$G$6:$G$28,Barèmes!$A$6:$A$28,"Vitesse — 50 m (s)",Barèmes!$B$6:$B$28,H336,Barèmes!$C$6:$C$28,IF(H336="6ème","Mixte",G336)),Barèmes!$C$2,IF(U336&lt;=SUMIFS(Barèmes!$H$6:$H$28,Barèmes!$A$6:$A$28,"Vitesse — 50 m (s)",Barèmes!$B$6:$B$28,H336,Barèmes!$C$6:$C$28,IF(H336="6ème","Mixte",G336)),Barèmes!$D$2,IF(U336&lt;=SUMIFS(Barèmes!$I$6:$I$28,Barèmes!$A$6:$A$28,"Vitesse — 50 m (s)",Barèmes!$B$6:$B$28,H336,Barèmes!$C$6:$C$28,IF(H336="6ème","Mixte",G336)),Barèmes!$E$2,Barèmes!$F$2)))),IF(U336&gt;=SUMIFS(Barèmes!$F$6:$F$28,Barèmes!$A$6:$A$28,"Vitesse — 50 m (s)",Barèmes!$B$6:$B$28,H336,Barèmes!$C$6:$C$28,IF(H336="6ème","Mixte",G336)),Barèmes!$B$2,IF(U336&gt;=SUMIFS(Barèmes!$G$6:$G$28,Barèmes!$A$6:$A$28,"Vitesse — 50 m (s)",Barèmes!$B$6:$B$28,H336,Barèmes!$C$6:$C$28,IF(H336="6ème","Mixte",G336)),Barèmes!$C$2,IF(U336&gt;=SUMIFS(Barèmes!$H$6:$H$28,Barèmes!$A$6:$A$28,"Vitesse — 50 m (s)",Barèmes!$B$6:$B$28,H336,Barèmes!$C$6:$C$28,IF(H336="6ème","Mixte",G336)),Barèmes!$D$2,IF(U336&gt;=SUMIFS(Barèmes!$I$6:$I$28,Barèmes!$A$6:$A$28,"Vitesse — 50 m (s)",Barèmes!$B$6:$B$28,H336,Barèmes!$C$6:$C$28,IF(H336="6ème","Mixte",G336)),Barèmes!$E$2,Barèmes!$F$2))))))</f>
        <v/>
      </c>
      <c r="X336" s="18"/>
      <c r="Y336" s="26" t="str" cm="1">
        <f t="array" ref="Y336">IF(OR(X336="",SUMPRODUCT((Barèmes!$A$6:$A$28="Souplesse (score 1-5)")*(Barèmes!$B$6:$B$28=H336)*(Barèmes!$C$6:$C$28=IF(H336="6ème","Mixte",G336)))=0),"",IF(SUMPRODUCT((Barèmes!$A$6:$A$28="Souplesse (score 1-5)")*(Barèmes!$B$6:$B$28=H336)*(Barèmes!$C$6:$C$28=IF(H336="6ème","Mixte",G336))*(Barèmes!$J$6:$J$28="+"))&gt;0,IF(X336&lt;=SUMIFS(Barèmes!$D$6:$D$28,Barèmes!$A$6:$A$28,"Souplesse (score 1-5)",Barèmes!$B$6:$B$28,H336,Barèmes!$C$6:$C$28,IF(H336="6ème","Mixte",G336)),"à besoin",IF(X336&lt;=SUMIFS(Barèmes!$E$6:$E$28,Barèmes!$A$6:$A$28,"Souplesse (score 1-5)",Barèmes!$B$6:$B$28,H336,Barèmes!$C$6:$C$28,IF(H336="6ème","Mixte",G336)),"fragile","satisfaisant")),IF(X336&gt;=SUMIFS(Barèmes!$D$6:$D$28,Barèmes!$A$6:$A$28,"Souplesse (score 1-5)",Barèmes!$B$6:$B$28,H336,Barèmes!$C$6:$C$28,IF(H336="6ème","Mixte",G336)),"à besoin",IF(X336&gt;=SUMIFS(Barèmes!$E$6:$E$28,Barèmes!$A$6:$A$28,"Souplesse (score 1-5)",Barèmes!$B$6:$B$28,H336,Barèmes!$C$6:$C$28,IF(H336="6ème","Mixte",G336)),"fragile","satisfaisant"))))</f>
        <v/>
      </c>
      <c r="Z336" s="26" t="str" cm="1">
        <f t="array" ref="Z336">IF(OR(X336="",SUMPRODUCT((Barèmes!$A$6:$A$28="Souplesse (score 1-5)")*(Barèmes!$B$6:$B$28=H336)*(Barèmes!$C$6:$C$28=IF(H336="6ème","Mixte",G336)))=0),"",IF(SUMPRODUCT((Barèmes!$A$6:$A$28="Souplesse (score 1-5)")*(Barèmes!$B$6:$B$28=H336)*(Barèmes!$C$6:$C$28=IF(H336="6ème","Mixte",G336))*(Barèmes!$J$6:$J$28="+"))&gt;0,IF(X336&lt;=SUMIFS(Barèmes!$F$6:$F$28,Barèmes!$A$6:$A$28,"Souplesse (score 1-5)",Barèmes!$B$6:$B$28,H336,Barèmes!$C$6:$C$28,IF(H336="6ème","Mixte",G336)),Barèmes!$B$2,IF(X336&lt;=SUMIFS(Barèmes!$G$6:$G$28,Barèmes!$A$6:$A$28,"Souplesse (score 1-5)",Barèmes!$B$6:$B$28,H336,Barèmes!$C$6:$C$28,IF(H336="6ème","Mixte",G336)),Barèmes!$C$2,IF(X336&lt;=SUMIFS(Barèmes!$H$6:$H$28,Barèmes!$A$6:$A$28,"Souplesse (score 1-5)",Barèmes!$B$6:$B$28,H336,Barèmes!$C$6:$C$28,IF(H336="6ème","Mixte",G336)),Barèmes!$D$2,IF(X336&lt;=SUMIFS(Barèmes!$I$6:$I$28,Barèmes!$A$6:$A$28,"Souplesse (score 1-5)",Barèmes!$B$6:$B$28,H336,Barèmes!$C$6:$C$28,IF(H336="6ème","Mixte",G336)),Barèmes!$E$2,Barèmes!$F$2)))),IF(X336&gt;=SUMIFS(Barèmes!$F$6:$F$28,Barèmes!$A$6:$A$28,"Souplesse (score 1-5)",Barèmes!$B$6:$B$28,H336,Barèmes!$C$6:$C$28,IF(H336="6ème","Mixte",G336)),Barèmes!$B$2,IF(X336&gt;=SUMIFS(Barèmes!$G$6:$G$28,Barèmes!$A$6:$A$28,"Souplesse (score 1-5)",Barèmes!$B$6:$B$28,H336,Barèmes!$C$6:$C$28,IF(H336="6ème","Mixte",G336)),Barèmes!$C$2,IF(X336&gt;=SUMIFS(Barèmes!$H$6:$H$28,Barèmes!$A$6:$A$28,"Souplesse (score 1-5)",Barèmes!$B$6:$B$28,H336,Barèmes!$C$6:$C$28,IF(H336="6ème","Mixte",G336)),Barèmes!$D$2,IF(X336&gt;=SUMIFS(Barèmes!$I$6:$I$28,Barèmes!$A$6:$A$28,"Souplesse (score 1-5)",Barèmes!$B$6:$B$28,H336,Barèmes!$C$6:$C$28,IF(H336="6ème","Mixte",G336)),Barèmes!$E$2,Barèmes!$F$2))))))</f>
        <v/>
      </c>
      <c r="AA336" s="22"/>
      <c r="AB336" s="27" t="str">
        <f>IF(OR(AA336="",SUMPRODUCT((Barèmes!$A$6:$A$28="Agilité — T-test 974 (s)")*(Barèmes!$B$6:$B$28=H336)*(Barèmes!$C$6:$C$28=IF(H336="6ème","Mixte",G336)))=0),"",IF(SUMPRODUCT((Barèmes!$A$6:$A$28="Agilité — T-test 974 (s)")*(Barèmes!$B$6:$B$28=H336)*(Barèmes!$C$6:$C$28=IF(H336="6ème","Mixte",G336))*(Barèmes!$J$6:$J$28="+"))&gt;0,IF(AA336&lt;=SUMIFS(Barèmes!$D$6:$D$28,Barèmes!$A$6:$A$28,"Agilité — T-test 974 (s)",Barèmes!$B$6:$B$28,H336,Barèmes!$C$6:$C$28,IF(H336="6ème","Mixte",G336)),"à besoin",IF(AA336&lt;=SUMIFS(Barèmes!$E$6:$E$28,Barèmes!$A$6:$A$28,"Agilité — T-test 974 (s)",Barèmes!$B$6:$B$28,H336,Barèmes!$C$6:$C$28,IF(H336="6ème","Mixte",G336)),"fragile","satisfaisant")),IF(AA336&gt;=SUMIFS(Barèmes!$D$6:$D$28,Barèmes!$A$6:$A$28,"Agilité — T-test 974 (s)",Barèmes!$B$6:$B$28,H336,Barèmes!$C$6:$C$28,IF(H336="6ème","Mixte",G336)),"à besoin",IF(AA336&gt;=SUMIFS(Barèmes!$E$6:$E$28,Barèmes!$A$6:$A$28,"Agilité — T-test 974 (s)",Barèmes!$B$6:$B$28,H336,Barèmes!$C$6:$C$28,IF(H336="6ème","Mixte",G336)),"fragile","satisfaisant"))))</f>
        <v/>
      </c>
      <c r="AC336" s="27" t="str">
        <f>IF(OR(AA336="",SUMPRODUCT((Barèmes!$A$6:$A$28="Agilité — T-test 974 (s)")*(Barèmes!$B$6:$B$28=H336)*(Barèmes!$C$6:$C$28=IF(H336="6ème","Mixte",G336)))=0),"",IF(SUMPRODUCT((Barèmes!$A$6:$A$28="Agilité — T-test 974 (s)")*(Barèmes!$B$6:$B$28=H336)*(Barèmes!$C$6:$C$28=IF(H336="6ème","Mixte",G336))*(Barèmes!$J$6:$J$28="+"))&gt;0,IF(AA336&lt;=SUMIFS(Barèmes!$F$6:$F$28,Barèmes!$A$6:$A$28,"Agilité — T-test 974 (s)",Barèmes!$B$6:$B$28,H336,Barèmes!$C$6:$C$28,IF(H336="6ème","Mixte",G336)),Barèmes!$B$2,IF(AA336&lt;=SUMIFS(Barèmes!$G$6:$G$28,Barèmes!$A$6:$A$28,"Agilité — T-test 974 (s)",Barèmes!$B$6:$B$28,H336,Barèmes!$C$6:$C$28,IF(H336="6ème","Mixte",G336)),Barèmes!$C$2,IF(AA336&lt;=SUMIFS(Barèmes!$H$6:$H$28,Barèmes!$A$6:$A$28,"Agilité — T-test 974 (s)",Barèmes!$B$6:$B$28,H336,Barèmes!$C$6:$C$28,IF(H336="6ème","Mixte",G336)),Barèmes!$D$2,IF(AA336&lt;=SUMIFS(Barèmes!$I$6:$I$28,Barèmes!$A$6:$A$28,"Agilité — T-test 974 (s)",Barèmes!$B$6:$B$28,H336,Barèmes!$C$6:$C$28,IF(H336="6ème","Mixte",G336)),Barèmes!$E$2,Barèmes!$F$2)))),IF(AA336&gt;=SUMIFS(Barèmes!$F$6:$F$28,Barèmes!$A$6:$A$28,"Agilité — T-test 974 (s)",Barèmes!$B$6:$B$28,H336,Barèmes!$C$6:$C$28,IF(H336="6ème","Mixte",G336)),Barèmes!$B$2,IF(AA336&gt;=SUMIFS(Barèmes!$G$6:$G$28,Barèmes!$A$6:$A$28,"Agilité — T-test 974 (s)",Barèmes!$B$6:$B$28,H336,Barèmes!$C$6:$C$28,IF(H336="6ème","Mixte",G336)),Barèmes!$C$2,IF(AA336&gt;=SUMIFS(Barèmes!$H$6:$H$28,Barèmes!$A$6:$A$28,"Agilité — T-test 974 (s)",Barèmes!$B$6:$B$28,H336,Barèmes!$C$6:$C$28,IF(H336="6ème","Mixte",G336)),Barèmes!$D$2,IF(AA336&gt;=SUMIFS(Barèmes!$I$6:$I$28,Barèmes!$A$6:$A$28,"Agilité — T-test 974 (s)",Barèmes!$B$6:$B$28,H336,Barèmes!$C$6:$C$28,IF(H336="6ème","Mixte",G336)),Barèmes!$E$2,Barèmes!$F$2))))))</f>
        <v/>
      </c>
      <c r="AD336" s="28" t="str">
        <f t="shared" si="42"/>
        <v/>
      </c>
      <c r="AE336" s="29" t="str">
        <f t="shared" si="43"/>
        <v/>
      </c>
      <c r="AF336" s="30" t="str">
        <f>IF(OR(AD336="",SUMPRODUCT((Barèmes!$A$6:$A$28="Surcoût d'agilité (s) — technique")*(Barèmes!$B$6:$B$28=H336)*(Barèmes!$C$6:$C$28=IF(H336="6ème","Mixte",G336)))=0),"",IF(SUMPRODUCT((Barèmes!$A$6:$A$28="Surcoût d'agilité (s) — technique")*(Barèmes!$B$6:$B$28=H336)*(Barèmes!$C$6:$C$28=IF(H336="6ème","Mixte",G336))*(Barèmes!$J$6:$J$28="+"))&gt;0,IF(AD336&lt;=SUMIFS(Barèmes!$D$6:$D$28,Barèmes!$A$6:$A$28,"Surcoût d'agilité (s) — technique",Barèmes!$B$6:$B$28,H336,Barèmes!$C$6:$C$28,IF(H336="6ème","Mixte",G336)),"à besoin",IF(AD336&lt;=SUMIFS(Barèmes!$E$6:$E$28,Barèmes!$A$6:$A$28,"Surcoût d'agilité (s) — technique",Barèmes!$B$6:$B$28,H336,Barèmes!$C$6:$C$28,IF(H336="6ème","Mixte",G336)),"fragile","satisfaisant")),IF(AD336&gt;=SUMIFS(Barèmes!$D$6:$D$28,Barèmes!$A$6:$A$28,"Surcoût d'agilité (s) — technique",Barèmes!$B$6:$B$28,H336,Barèmes!$C$6:$C$28,IF(H336="6ème","Mixte",G336)),"à besoin",IF(AD336&gt;=SUMIFS(Barèmes!$E$6:$E$28,Barèmes!$A$6:$A$28,"Surcoût d'agilité (s) — technique",Barèmes!$B$6:$B$28,H336,Barèmes!$C$6:$C$28,IF(H336="6ème","Mixte",G336)),"fragile","satisfaisant"))))</f>
        <v/>
      </c>
      <c r="AG336" s="30" t="str">
        <f>IF(OR(AD336="",SUMPRODUCT((Barèmes!$A$6:$A$28="Surcoût d'agilité (s) — technique")*(Barèmes!$B$6:$B$28=H336)*(Barèmes!$C$6:$C$28=IF(H336="6ème","Mixte",G336)))=0),"",IF(SUMPRODUCT((Barèmes!$A$6:$A$28="Surcoût d'agilité (s) — technique")*(Barèmes!$B$6:$B$28=H336)*(Barèmes!$C$6:$C$28=IF(H336="6ème","Mixte",G336))*(Barèmes!$J$6:$J$28="+"))&gt;0,IF(AD336&lt;=SUMIFS(Barèmes!$F$6:$F$28,Barèmes!$A$6:$A$28,"Surcoût d'agilité (s) — technique",Barèmes!$B$6:$B$28,H336,Barèmes!$C$6:$C$28,IF(H336="6ème","Mixte",G336)),Barèmes!$B$2,IF(AD336&lt;=SUMIFS(Barèmes!$G$6:$G$28,Barèmes!$A$6:$A$28,"Surcoût d'agilité (s) — technique",Barèmes!$B$6:$B$28,H336,Barèmes!$C$6:$C$28,IF(H336="6ème","Mixte",G336)),Barèmes!$C$2,IF(AD336&lt;=SUMIFS(Barèmes!$H$6:$H$28,Barèmes!$A$6:$A$28,"Surcoût d'agilité (s) — technique",Barèmes!$B$6:$B$28,H336,Barèmes!$C$6:$C$28,IF(H336="6ème","Mixte",G336)),Barèmes!$D$2,IF(AD336&lt;=SUMIFS(Barèmes!$I$6:$I$28,Barèmes!$A$6:$A$28,"Surcoût d'agilité (s) — technique",Barèmes!$B$6:$B$28,H336,Barèmes!$C$6:$C$28,IF(H336="6ème","Mixte",G336)),Barèmes!$E$2,Barèmes!$F$2)))),IF(AD336&gt;=SUMIFS(Barèmes!$F$6:$F$28,Barèmes!$A$6:$A$28,"Surcoût d'agilité (s) — technique",Barèmes!$B$6:$B$28,H336,Barèmes!$C$6:$C$28,IF(H336="6ème","Mixte",G336)),Barèmes!$B$2,IF(AD336&gt;=SUMIFS(Barèmes!$G$6:$G$28,Barèmes!$A$6:$A$28,"Surcoût d'agilité (s) — technique",Barèmes!$B$6:$B$28,H336,Barèmes!$C$6:$C$28,IF(H336="6ème","Mixte",G336)),Barèmes!$C$2,IF(AD336&gt;=SUMIFS(Barèmes!$H$6:$H$28,Barèmes!$A$6:$A$28,"Surcoût d'agilité (s) — technique",Barèmes!$B$6:$B$28,H336,Barèmes!$C$6:$C$28,IF(H336="6ème","Mixte",G336)),Barèmes!$D$2,IF(AD336&gt;=SUMIFS(Barèmes!$I$6:$I$28,Barèmes!$A$6:$A$28,"Surcoût d'agilité (s) — technique",Barèmes!$B$6:$B$28,H336,Barèmes!$C$6:$C$28,IF(H336="6ème","Mixte",G336)),Barèmes!$E$2,Barèmes!$F$2))))))</f>
        <v/>
      </c>
      <c r="AH336" s="31" t="str">
        <f>IF((IF(N336="",0,1)+IF(Q336="",0,1)+IF(W336="",0,1)+IF(Z336="",0,1)+IF(AC336="",0,1))=0,"",3*IF(N336=Barèmes!$B$2,1,IF(N336=Barèmes!$C$2,2,IF(N336=Barèmes!$D$2,3,IF(N336=Barèmes!$E$2,4,IF(N336=Barèmes!$F$2,5,0)))))+3*IF(Q336=Barèmes!$B$2,1,IF(Q336=Barèmes!$C$2,2,IF(Q336=Barèmes!$D$2,3,IF(Q336=Barèmes!$E$2,4,IF(Q336=Barèmes!$F$2,5,0)))))+2*IF(W336=Barèmes!$B$2,1,IF(W336=Barèmes!$C$2,2,IF(W336=Barèmes!$D$2,3,IF(W336=Barèmes!$E$2,4,IF(W336=Barèmes!$F$2,5,0)))))+1*IF(Z336=Barèmes!$B$2,1,IF(Z336=Barèmes!$C$2,2,IF(Z336=Barèmes!$D$2,3,IF(Z336=Barèmes!$E$2,4,IF(Z336=Barèmes!$F$2,5,0)))))+1*IF(AC336=Barèmes!$B$2,1,IF(AC336=Barèmes!$C$2,2,IF(AC336=Barèmes!$D$2,3,IF(AC336=Barèmes!$E$2,4,IF(AC336=Barèmes!$F$2,5,0))))))</f>
        <v/>
      </c>
      <c r="AI336" s="31"/>
      <c r="AJ336" s="32" t="str">
        <f>IFERROR(INDEX(Croissance!$B$5:$B$604,MATCH(A336,Croissance!$A$5:$A$604,0)),"")</f>
        <v/>
      </c>
      <c r="AK336" s="32" t="str">
        <f>IFERROR(INDEX(Croissance!$C$5:$C$604,MATCH(A336,Croissance!$A$5:$A$604,0)),"")</f>
        <v/>
      </c>
      <c r="AL336" s="32" t="str">
        <f>IFERROR(INDEX(Croissance!$D$5:$D$604,MATCH(A336,Croissance!$A$5:$A$604,0)),"")</f>
        <v/>
      </c>
      <c r="AM336" s="32" t="str">
        <f>IFERROR(INDEX(Croissance!$E$5:$E$604,MATCH(A336,Croissance!$A$5:$A$604,0)),"")</f>
        <v/>
      </c>
      <c r="AO336" s="33">
        <f t="shared" si="48"/>
        <v>0</v>
      </c>
      <c r="AP336" s="33">
        <f t="shared" si="44"/>
        <v>0</v>
      </c>
      <c r="AQ336" s="33">
        <f>IF(A336="",0,IF(AND(OR('Synthèse classe'!$C$2="Tous",C336='Synthèse classe'!$C$2),OR('Synthèse classe'!$C$3="Toutes",D336='Synthèse classe'!$C$3),OR('Synthèse classe'!$C$4="Toutes",AND('Synthèse classe'!$C$4="Dernière",AP336=1),B336=IFERROR(VALUE('Synthèse classe'!$C$4),0))),1,0))</f>
        <v>0</v>
      </c>
      <c r="AR336" s="34" t="str">
        <f t="shared" si="45"/>
        <v/>
      </c>
    </row>
    <row r="337" spans="1:44" x14ac:dyDescent="0.2">
      <c r="A337" s="17" t="str">
        <f t="shared" si="41"/>
        <v/>
      </c>
      <c r="B337" s="18"/>
      <c r="C337" s="19"/>
      <c r="D337" s="19"/>
      <c r="E337" s="19"/>
      <c r="F337" s="19"/>
      <c r="G337" s="19"/>
      <c r="H337" s="17" t="str">
        <f t="shared" si="46"/>
        <v/>
      </c>
      <c r="I337" s="20"/>
      <c r="J337" s="18"/>
      <c r="K337" s="19"/>
      <c r="L337" s="21" t="str">
        <f t="shared" si="47"/>
        <v/>
      </c>
      <c r="M337" s="21" t="str">
        <f>IF(OR(J337="",SUMPRODUCT((Barèmes!$A$6:$A$28="Endurance — Luc Léger (palier)")*(Barèmes!$B$6:$B$28=H337)*(Barèmes!$C$6:$C$28=IF(H337="6ème","Mixte",G337)))=0),"",IF(SUMPRODUCT((Barèmes!$A$6:$A$28="Endurance — Luc Léger (palier)")*(Barèmes!$B$6:$B$28=H337)*(Barèmes!$C$6:$C$28=IF(H337="6ème","Mixte",G337))*(Barèmes!$J$6:$J$28="+"))&gt;0,IF(J337&lt;=SUMIFS(Barèmes!$D$6:$D$28,Barèmes!$A$6:$A$28,"Endurance — Luc Léger (palier)",Barèmes!$B$6:$B$28,H337,Barèmes!$C$6:$C$28,IF(H337="6ème","Mixte",G337)),"à besoin",IF(J337&lt;=SUMIFS(Barèmes!$E$6:$E$28,Barèmes!$A$6:$A$28,"Endurance — Luc Léger (palier)",Barèmes!$B$6:$B$28,H337,Barèmes!$C$6:$C$28,IF(H337="6ème","Mixte",G337)),"fragile","satisfaisant")),IF(J337&gt;=SUMIFS(Barèmes!$D$6:$D$28,Barèmes!$A$6:$A$28,"Endurance — Luc Léger (palier)",Barèmes!$B$6:$B$28,H337,Barèmes!$C$6:$C$28,IF(H337="6ème","Mixte",G337)),"à besoin",IF(J337&gt;=SUMIFS(Barèmes!$E$6:$E$28,Barèmes!$A$6:$A$28,"Endurance — Luc Léger (palier)",Barèmes!$B$6:$B$28,H337,Barèmes!$C$6:$C$28,IF(H337="6ème","Mixte",G337)),"fragile","satisfaisant"))))</f>
        <v/>
      </c>
      <c r="N337" s="21" t="str">
        <f>IF(OR(J337="",SUMPRODUCT((Barèmes!$A$6:$A$28="Endurance — Luc Léger (palier)")*(Barèmes!$B$6:$B$28=H337)*(Barèmes!$C$6:$C$28=IF(H337="6ème","Mixte",G337)))=0),"",IF(SUMPRODUCT((Barèmes!$A$6:$A$28="Endurance — Luc Léger (palier)")*(Barèmes!$B$6:$B$28=H337)*(Barèmes!$C$6:$C$28=IF(H337="6ème","Mixte",G337))*(Barèmes!$J$6:$J$28="+"))&gt;0,IF(J337&lt;=SUMIFS(Barèmes!$F$6:$F$28,Barèmes!$A$6:$A$28,"Endurance — Luc Léger (palier)",Barèmes!$B$6:$B$28,H337,Barèmes!$C$6:$C$28,IF(H337="6ème","Mixte",G337)),Barèmes!$B$2,IF(J337&lt;=SUMIFS(Barèmes!$G$6:$G$28,Barèmes!$A$6:$A$28,"Endurance — Luc Léger (palier)",Barèmes!$B$6:$B$28,H337,Barèmes!$C$6:$C$28,IF(H337="6ème","Mixte",G337)),Barèmes!$C$2,IF(J337&lt;=SUMIFS(Barèmes!$H$6:$H$28,Barèmes!$A$6:$A$28,"Endurance — Luc Léger (palier)",Barèmes!$B$6:$B$28,H337,Barèmes!$C$6:$C$28,IF(H337="6ème","Mixte",G337)),Barèmes!$D$2,IF(J337&lt;=SUMIFS(Barèmes!$I$6:$I$28,Barèmes!$A$6:$A$28,"Endurance — Luc Léger (palier)",Barèmes!$B$6:$B$28,H337,Barèmes!$C$6:$C$28,IF(H337="6ème","Mixte",G337)),Barèmes!$E$2,Barèmes!$F$2)))),IF(J337&gt;=SUMIFS(Barèmes!$F$6:$F$28,Barèmes!$A$6:$A$28,"Endurance — Luc Léger (palier)",Barèmes!$B$6:$B$28,H337,Barèmes!$C$6:$C$28,IF(H337="6ème","Mixte",G337)),Barèmes!$B$2,IF(J337&gt;=SUMIFS(Barèmes!$G$6:$G$28,Barèmes!$A$6:$A$28,"Endurance — Luc Léger (palier)",Barèmes!$B$6:$B$28,H337,Barèmes!$C$6:$C$28,IF(H337="6ème","Mixte",G337)),Barèmes!$C$2,IF(J337&gt;=SUMIFS(Barèmes!$H$6:$H$28,Barèmes!$A$6:$A$28,"Endurance — Luc Léger (palier)",Barèmes!$B$6:$B$28,H337,Barèmes!$C$6:$C$28,IF(H337="6ème","Mixte",G337)),Barèmes!$D$2,IF(J337&gt;=SUMIFS(Barèmes!$I$6:$I$28,Barèmes!$A$6:$A$28,"Endurance — Luc Léger (palier)",Barèmes!$B$6:$B$28,H337,Barèmes!$C$6:$C$28,IF(H337="6ème","Mixte",G337)),Barèmes!$E$2,Barèmes!$F$2))))))</f>
        <v/>
      </c>
      <c r="O337" s="22"/>
      <c r="P337" s="23" t="str">
        <f>IF(OR(O337="",SUMPRODUCT((Barèmes!$A$6:$A$28="Force bas du corps — Saut en longueur (m)")*(Barèmes!$B$6:$B$28=H337)*(Barèmes!$C$6:$C$28=IF(H337="6ème","Mixte",G337)))=0),"",IF(SUMPRODUCT((Barèmes!$A$6:$A$28="Force bas du corps — Saut en longueur (m)")*(Barèmes!$B$6:$B$28=H337)*(Barèmes!$C$6:$C$28=IF(H337="6ème","Mixte",G337))*(Barèmes!$J$6:$J$28="+"))&gt;0,IF(O337&lt;=SUMIFS(Barèmes!$D$6:$D$28,Barèmes!$A$6:$A$28,"Force bas du corps — Saut en longueur (m)",Barèmes!$B$6:$B$28,H337,Barèmes!$C$6:$C$28,IF(H337="6ème","Mixte",G337)),"à besoin",IF(O337&lt;=SUMIFS(Barèmes!$E$6:$E$28,Barèmes!$A$6:$A$28,"Force bas du corps — Saut en longueur (m)",Barèmes!$B$6:$B$28,H337,Barèmes!$C$6:$C$28,IF(H337="6ème","Mixte",G337)),"fragile","satisfaisant")),IF(O337&gt;=SUMIFS(Barèmes!$D$6:$D$28,Barèmes!$A$6:$A$28,"Force bas du corps — Saut en longueur (m)",Barèmes!$B$6:$B$28,H337,Barèmes!$C$6:$C$28,IF(H337="6ème","Mixte",G337)),"à besoin",IF(O337&gt;=SUMIFS(Barèmes!$E$6:$E$28,Barèmes!$A$6:$A$28,"Force bas du corps — Saut en longueur (m)",Barèmes!$B$6:$B$28,H337,Barèmes!$C$6:$C$28,IF(H337="6ème","Mixte",G337)),"fragile","satisfaisant"))))</f>
        <v/>
      </c>
      <c r="Q337" s="23" t="str">
        <f>IF(OR(O337="",SUMPRODUCT((Barèmes!$A$6:$A$28="Force bas du corps — Saut en longueur (m)")*(Barèmes!$B$6:$B$28=H337)*(Barèmes!$C$6:$C$28=IF(H337="6ème","Mixte",G337)))=0),"",IF(SUMPRODUCT((Barèmes!$A$6:$A$28="Force bas du corps — Saut en longueur (m)")*(Barèmes!$B$6:$B$28=H337)*(Barèmes!$C$6:$C$28=IF(H337="6ème","Mixte",G337))*(Barèmes!$J$6:$J$28="+"))&gt;0,IF(O337&lt;=SUMIFS(Barèmes!$F$6:$F$28,Barèmes!$A$6:$A$28,"Force bas du corps — Saut en longueur (m)",Barèmes!$B$6:$B$28,H337,Barèmes!$C$6:$C$28,IF(H337="6ème","Mixte",G337)),Barèmes!$B$2,IF(O337&lt;=SUMIFS(Barèmes!$G$6:$G$28,Barèmes!$A$6:$A$28,"Force bas du corps — Saut en longueur (m)",Barèmes!$B$6:$B$28,H337,Barèmes!$C$6:$C$28,IF(H337="6ème","Mixte",G337)),Barèmes!$C$2,IF(O337&lt;=SUMIFS(Barèmes!$H$6:$H$28,Barèmes!$A$6:$A$28,"Force bas du corps — Saut en longueur (m)",Barèmes!$B$6:$B$28,H337,Barèmes!$C$6:$C$28,IF(H337="6ème","Mixte",G337)),Barèmes!$D$2,IF(O337&lt;=SUMIFS(Barèmes!$I$6:$I$28,Barèmes!$A$6:$A$28,"Force bas du corps — Saut en longueur (m)",Barèmes!$B$6:$B$28,H337,Barèmes!$C$6:$C$28,IF(H337="6ème","Mixte",G337)),Barèmes!$E$2,Barèmes!$F$2)))),IF(O337&gt;=SUMIFS(Barèmes!$F$6:$F$28,Barèmes!$A$6:$A$28,"Force bas du corps — Saut en longueur (m)",Barèmes!$B$6:$B$28,H337,Barèmes!$C$6:$C$28,IF(H337="6ème","Mixte",G337)),Barèmes!$B$2,IF(O337&gt;=SUMIFS(Barèmes!$G$6:$G$28,Barèmes!$A$6:$A$28,"Force bas du corps — Saut en longueur (m)",Barèmes!$B$6:$B$28,H337,Barèmes!$C$6:$C$28,IF(H337="6ème","Mixte",G337)),Barèmes!$C$2,IF(O337&gt;=SUMIFS(Barèmes!$H$6:$H$28,Barèmes!$A$6:$A$28,"Force bas du corps — Saut en longueur (m)",Barèmes!$B$6:$B$28,H337,Barèmes!$C$6:$C$28,IF(H337="6ème","Mixte",G337)),Barèmes!$D$2,IF(O337&gt;=SUMIFS(Barèmes!$I$6:$I$28,Barèmes!$A$6:$A$28,"Force bas du corps — Saut en longueur (m)",Barèmes!$B$6:$B$28,H337,Barèmes!$C$6:$C$28,IF(H337="6ème","Mixte",G337)),Barèmes!$E$2,Barèmes!$F$2))))))</f>
        <v/>
      </c>
      <c r="R337" s="22"/>
      <c r="S337" s="24" t="str">
        <f>IF(OR(R337="",SUMPRODUCT((Barèmes!$A$6:$A$28="Vitesse — 30 m (s)")*(Barèmes!$B$6:$B$28=H337)*(Barèmes!$C$6:$C$28=IF(H337="6ème","Mixte",G337)))=0),"",IF(SUMPRODUCT((Barèmes!$A$6:$A$28="Vitesse — 30 m (s)")*(Barèmes!$B$6:$B$28=H337)*(Barèmes!$C$6:$C$28=IF(H337="6ème","Mixte",G337))*(Barèmes!$J$6:$J$28="+"))&gt;0,IF(R337&lt;=SUMIFS(Barèmes!$D$6:$D$28,Barèmes!$A$6:$A$28,"Vitesse — 30 m (s)",Barèmes!$B$6:$B$28,H337,Barèmes!$C$6:$C$28,IF(H337="6ème","Mixte",G337)),"à besoin",IF(R337&lt;=SUMIFS(Barèmes!$E$6:$E$28,Barèmes!$A$6:$A$28,"Vitesse — 30 m (s)",Barèmes!$B$6:$B$28,H337,Barèmes!$C$6:$C$28,IF(H337="6ème","Mixte",G337)),"fragile","satisfaisant")),IF(R337&gt;=SUMIFS(Barèmes!$D$6:$D$28,Barèmes!$A$6:$A$28,"Vitesse — 30 m (s)",Barèmes!$B$6:$B$28,H337,Barèmes!$C$6:$C$28,IF(H337="6ème","Mixte",G337)),"à besoin",IF(R337&gt;=SUMIFS(Barèmes!$E$6:$E$28,Barèmes!$A$6:$A$28,"Vitesse — 30 m (s)",Barèmes!$B$6:$B$28,H337,Barèmes!$C$6:$C$28,IF(H337="6ème","Mixte",G337)),"fragile","satisfaisant"))))</f>
        <v/>
      </c>
      <c r="T337" s="24" t="str">
        <f>IF(OR(R337="",SUMPRODUCT((Barèmes!$A$6:$A$28="Vitesse — 30 m (s)")*(Barèmes!$B$6:$B$28=H337)*(Barèmes!$C$6:$C$28=IF(H337="6ème","Mixte",G337)))=0),"",IF(SUMPRODUCT((Barèmes!$A$6:$A$28="Vitesse — 30 m (s)")*(Barèmes!$B$6:$B$28=H337)*(Barèmes!$C$6:$C$28=IF(H337="6ème","Mixte",G337))*(Barèmes!$J$6:$J$28="+"))&gt;0,IF(R337&lt;=SUMIFS(Barèmes!$F$6:$F$28,Barèmes!$A$6:$A$28,"Vitesse — 30 m (s)",Barèmes!$B$6:$B$28,H337,Barèmes!$C$6:$C$28,IF(H337="6ème","Mixte",G337)),Barèmes!$B$2,IF(R337&lt;=SUMIFS(Barèmes!$G$6:$G$28,Barèmes!$A$6:$A$28,"Vitesse — 30 m (s)",Barèmes!$B$6:$B$28,H337,Barèmes!$C$6:$C$28,IF(H337="6ème","Mixte",G337)),Barèmes!$C$2,IF(R337&lt;=SUMIFS(Barèmes!$H$6:$H$28,Barèmes!$A$6:$A$28,"Vitesse — 30 m (s)",Barèmes!$B$6:$B$28,H337,Barèmes!$C$6:$C$28,IF(H337="6ème","Mixte",G337)),Barèmes!$D$2,IF(R337&lt;=SUMIFS(Barèmes!$I$6:$I$28,Barèmes!$A$6:$A$28,"Vitesse — 30 m (s)",Barèmes!$B$6:$B$28,H337,Barèmes!$C$6:$C$28,IF(H337="6ème","Mixte",G337)),Barèmes!$E$2,Barèmes!$F$2)))),IF(R337&gt;=SUMIFS(Barèmes!$F$6:$F$28,Barèmes!$A$6:$A$28,"Vitesse — 30 m (s)",Barèmes!$B$6:$B$28,H337,Barèmes!$C$6:$C$28,IF(H337="6ème","Mixte",G337)),Barèmes!$B$2,IF(R337&gt;=SUMIFS(Barèmes!$G$6:$G$28,Barèmes!$A$6:$A$28,"Vitesse — 30 m (s)",Barèmes!$B$6:$B$28,H337,Barèmes!$C$6:$C$28,IF(H337="6ème","Mixte",G337)),Barèmes!$C$2,IF(R337&gt;=SUMIFS(Barèmes!$H$6:$H$28,Barèmes!$A$6:$A$28,"Vitesse — 30 m (s)",Barèmes!$B$6:$B$28,H337,Barèmes!$C$6:$C$28,IF(H337="6ème","Mixte",G337)),Barèmes!$D$2,IF(R337&gt;=SUMIFS(Barèmes!$I$6:$I$28,Barèmes!$A$6:$A$28,"Vitesse — 30 m (s)",Barèmes!$B$6:$B$28,H337,Barèmes!$C$6:$C$28,IF(H337="6ème","Mixte",G337)),Barèmes!$E$2,Barèmes!$F$2))))))</f>
        <v/>
      </c>
      <c r="U337" s="22"/>
      <c r="V337" s="25" t="str">
        <f>IF(OR(U337="",SUMPRODUCT((Barèmes!$A$6:$A$28="Vitesse — 50 m (s)")*(Barèmes!$B$6:$B$28=H337)*(Barèmes!$C$6:$C$28=IF(H337="6ème","Mixte",G337)))=0),"",IF(SUMPRODUCT((Barèmes!$A$6:$A$28="Vitesse — 50 m (s)")*(Barèmes!$B$6:$B$28=H337)*(Barèmes!$C$6:$C$28=IF(H337="6ème","Mixte",G337))*(Barèmes!$J$6:$J$28="+"))&gt;0,IF(U337&lt;=SUMIFS(Barèmes!$D$6:$D$28,Barèmes!$A$6:$A$28,"Vitesse — 50 m (s)",Barèmes!$B$6:$B$28,H337,Barèmes!$C$6:$C$28,IF(H337="6ème","Mixte",G337)),"à besoin",IF(U337&lt;=SUMIFS(Barèmes!$E$6:$E$28,Barèmes!$A$6:$A$28,"Vitesse — 50 m (s)",Barèmes!$B$6:$B$28,H337,Barèmes!$C$6:$C$28,IF(H337="6ème","Mixte",G337)),"fragile","satisfaisant")),IF(U337&gt;=SUMIFS(Barèmes!$D$6:$D$28,Barèmes!$A$6:$A$28,"Vitesse — 50 m (s)",Barèmes!$B$6:$B$28,H337,Barèmes!$C$6:$C$28,IF(H337="6ème","Mixte",G337)),"à besoin",IF(U337&gt;=SUMIFS(Barèmes!$E$6:$E$28,Barèmes!$A$6:$A$28,"Vitesse — 50 m (s)",Barèmes!$B$6:$B$28,H337,Barèmes!$C$6:$C$28,IF(H337="6ème","Mixte",G337)),"fragile","satisfaisant"))))</f>
        <v/>
      </c>
      <c r="W337" s="25" t="str">
        <f>IF(OR(U337="",SUMPRODUCT((Barèmes!$A$6:$A$28="Vitesse — 50 m (s)")*(Barèmes!$B$6:$B$28=H337)*(Barèmes!$C$6:$C$28=IF(H337="6ème","Mixte",G337)))=0),"",IF(SUMPRODUCT((Barèmes!$A$6:$A$28="Vitesse — 50 m (s)")*(Barèmes!$B$6:$B$28=H337)*(Barèmes!$C$6:$C$28=IF(H337="6ème","Mixte",G337))*(Barèmes!$J$6:$J$28="+"))&gt;0,IF(U337&lt;=SUMIFS(Barèmes!$F$6:$F$28,Barèmes!$A$6:$A$28,"Vitesse — 50 m (s)",Barèmes!$B$6:$B$28,H337,Barèmes!$C$6:$C$28,IF(H337="6ème","Mixte",G337)),Barèmes!$B$2,IF(U337&lt;=SUMIFS(Barèmes!$G$6:$G$28,Barèmes!$A$6:$A$28,"Vitesse — 50 m (s)",Barèmes!$B$6:$B$28,H337,Barèmes!$C$6:$C$28,IF(H337="6ème","Mixte",G337)),Barèmes!$C$2,IF(U337&lt;=SUMIFS(Barèmes!$H$6:$H$28,Barèmes!$A$6:$A$28,"Vitesse — 50 m (s)",Barèmes!$B$6:$B$28,H337,Barèmes!$C$6:$C$28,IF(H337="6ème","Mixte",G337)),Barèmes!$D$2,IF(U337&lt;=SUMIFS(Barèmes!$I$6:$I$28,Barèmes!$A$6:$A$28,"Vitesse — 50 m (s)",Barèmes!$B$6:$B$28,H337,Barèmes!$C$6:$C$28,IF(H337="6ème","Mixte",G337)),Barèmes!$E$2,Barèmes!$F$2)))),IF(U337&gt;=SUMIFS(Barèmes!$F$6:$F$28,Barèmes!$A$6:$A$28,"Vitesse — 50 m (s)",Barèmes!$B$6:$B$28,H337,Barèmes!$C$6:$C$28,IF(H337="6ème","Mixte",G337)),Barèmes!$B$2,IF(U337&gt;=SUMIFS(Barèmes!$G$6:$G$28,Barèmes!$A$6:$A$28,"Vitesse — 50 m (s)",Barèmes!$B$6:$B$28,H337,Barèmes!$C$6:$C$28,IF(H337="6ème","Mixte",G337)),Barèmes!$C$2,IF(U337&gt;=SUMIFS(Barèmes!$H$6:$H$28,Barèmes!$A$6:$A$28,"Vitesse — 50 m (s)",Barèmes!$B$6:$B$28,H337,Barèmes!$C$6:$C$28,IF(H337="6ème","Mixte",G337)),Barèmes!$D$2,IF(U337&gt;=SUMIFS(Barèmes!$I$6:$I$28,Barèmes!$A$6:$A$28,"Vitesse — 50 m (s)",Barèmes!$B$6:$B$28,H337,Barèmes!$C$6:$C$28,IF(H337="6ème","Mixte",G337)),Barèmes!$E$2,Barèmes!$F$2))))))</f>
        <v/>
      </c>
      <c r="X337" s="18"/>
      <c r="Y337" s="26" t="str" cm="1">
        <f t="array" ref="Y337">IF(OR(X337="",SUMPRODUCT((Barèmes!$A$6:$A$28="Souplesse (score 1-5)")*(Barèmes!$B$6:$B$28=H337)*(Barèmes!$C$6:$C$28=IF(H337="6ème","Mixte",G337)))=0),"",IF(SUMPRODUCT((Barèmes!$A$6:$A$28="Souplesse (score 1-5)")*(Barèmes!$B$6:$B$28=H337)*(Barèmes!$C$6:$C$28=IF(H337="6ème","Mixte",G337))*(Barèmes!$J$6:$J$28="+"))&gt;0,IF(X337&lt;=SUMIFS(Barèmes!$D$6:$D$28,Barèmes!$A$6:$A$28,"Souplesse (score 1-5)",Barèmes!$B$6:$B$28,H337,Barèmes!$C$6:$C$28,IF(H337="6ème","Mixte",G337)),"à besoin",IF(X337&lt;=SUMIFS(Barèmes!$E$6:$E$28,Barèmes!$A$6:$A$28,"Souplesse (score 1-5)",Barèmes!$B$6:$B$28,H337,Barèmes!$C$6:$C$28,IF(H337="6ème","Mixte",G337)),"fragile","satisfaisant")),IF(X337&gt;=SUMIFS(Barèmes!$D$6:$D$28,Barèmes!$A$6:$A$28,"Souplesse (score 1-5)",Barèmes!$B$6:$B$28,H337,Barèmes!$C$6:$C$28,IF(H337="6ème","Mixte",G337)),"à besoin",IF(X337&gt;=SUMIFS(Barèmes!$E$6:$E$28,Barèmes!$A$6:$A$28,"Souplesse (score 1-5)",Barèmes!$B$6:$B$28,H337,Barèmes!$C$6:$C$28,IF(H337="6ème","Mixte",G337)),"fragile","satisfaisant"))))</f>
        <v/>
      </c>
      <c r="Z337" s="26" t="str" cm="1">
        <f t="array" ref="Z337">IF(OR(X337="",SUMPRODUCT((Barèmes!$A$6:$A$28="Souplesse (score 1-5)")*(Barèmes!$B$6:$B$28=H337)*(Barèmes!$C$6:$C$28=IF(H337="6ème","Mixte",G337)))=0),"",IF(SUMPRODUCT((Barèmes!$A$6:$A$28="Souplesse (score 1-5)")*(Barèmes!$B$6:$B$28=H337)*(Barèmes!$C$6:$C$28=IF(H337="6ème","Mixte",G337))*(Barèmes!$J$6:$J$28="+"))&gt;0,IF(X337&lt;=SUMIFS(Barèmes!$F$6:$F$28,Barèmes!$A$6:$A$28,"Souplesse (score 1-5)",Barèmes!$B$6:$B$28,H337,Barèmes!$C$6:$C$28,IF(H337="6ème","Mixte",G337)),Barèmes!$B$2,IF(X337&lt;=SUMIFS(Barèmes!$G$6:$G$28,Barèmes!$A$6:$A$28,"Souplesse (score 1-5)",Barèmes!$B$6:$B$28,H337,Barèmes!$C$6:$C$28,IF(H337="6ème","Mixte",G337)),Barèmes!$C$2,IF(X337&lt;=SUMIFS(Barèmes!$H$6:$H$28,Barèmes!$A$6:$A$28,"Souplesse (score 1-5)",Barèmes!$B$6:$B$28,H337,Barèmes!$C$6:$C$28,IF(H337="6ème","Mixte",G337)),Barèmes!$D$2,IF(X337&lt;=SUMIFS(Barèmes!$I$6:$I$28,Barèmes!$A$6:$A$28,"Souplesse (score 1-5)",Barèmes!$B$6:$B$28,H337,Barèmes!$C$6:$C$28,IF(H337="6ème","Mixte",G337)),Barèmes!$E$2,Barèmes!$F$2)))),IF(X337&gt;=SUMIFS(Barèmes!$F$6:$F$28,Barèmes!$A$6:$A$28,"Souplesse (score 1-5)",Barèmes!$B$6:$B$28,H337,Barèmes!$C$6:$C$28,IF(H337="6ème","Mixte",G337)),Barèmes!$B$2,IF(X337&gt;=SUMIFS(Barèmes!$G$6:$G$28,Barèmes!$A$6:$A$28,"Souplesse (score 1-5)",Barèmes!$B$6:$B$28,H337,Barèmes!$C$6:$C$28,IF(H337="6ème","Mixte",G337)),Barèmes!$C$2,IF(X337&gt;=SUMIFS(Barèmes!$H$6:$H$28,Barèmes!$A$6:$A$28,"Souplesse (score 1-5)",Barèmes!$B$6:$B$28,H337,Barèmes!$C$6:$C$28,IF(H337="6ème","Mixte",G337)),Barèmes!$D$2,IF(X337&gt;=SUMIFS(Barèmes!$I$6:$I$28,Barèmes!$A$6:$A$28,"Souplesse (score 1-5)",Barèmes!$B$6:$B$28,H337,Barèmes!$C$6:$C$28,IF(H337="6ème","Mixte",G337)),Barèmes!$E$2,Barèmes!$F$2))))))</f>
        <v/>
      </c>
      <c r="AA337" s="22"/>
      <c r="AB337" s="27" t="str">
        <f>IF(OR(AA337="",SUMPRODUCT((Barèmes!$A$6:$A$28="Agilité — T-test 974 (s)")*(Barèmes!$B$6:$B$28=H337)*(Barèmes!$C$6:$C$28=IF(H337="6ème","Mixte",G337)))=0),"",IF(SUMPRODUCT((Barèmes!$A$6:$A$28="Agilité — T-test 974 (s)")*(Barèmes!$B$6:$B$28=H337)*(Barèmes!$C$6:$C$28=IF(H337="6ème","Mixte",G337))*(Barèmes!$J$6:$J$28="+"))&gt;0,IF(AA337&lt;=SUMIFS(Barèmes!$D$6:$D$28,Barèmes!$A$6:$A$28,"Agilité — T-test 974 (s)",Barèmes!$B$6:$B$28,H337,Barèmes!$C$6:$C$28,IF(H337="6ème","Mixte",G337)),"à besoin",IF(AA337&lt;=SUMIFS(Barèmes!$E$6:$E$28,Barèmes!$A$6:$A$28,"Agilité — T-test 974 (s)",Barèmes!$B$6:$B$28,H337,Barèmes!$C$6:$C$28,IF(H337="6ème","Mixte",G337)),"fragile","satisfaisant")),IF(AA337&gt;=SUMIFS(Barèmes!$D$6:$D$28,Barèmes!$A$6:$A$28,"Agilité — T-test 974 (s)",Barèmes!$B$6:$B$28,H337,Barèmes!$C$6:$C$28,IF(H337="6ème","Mixte",G337)),"à besoin",IF(AA337&gt;=SUMIFS(Barèmes!$E$6:$E$28,Barèmes!$A$6:$A$28,"Agilité — T-test 974 (s)",Barèmes!$B$6:$B$28,H337,Barèmes!$C$6:$C$28,IF(H337="6ème","Mixte",G337)),"fragile","satisfaisant"))))</f>
        <v/>
      </c>
      <c r="AC337" s="27" t="str">
        <f>IF(OR(AA337="",SUMPRODUCT((Barèmes!$A$6:$A$28="Agilité — T-test 974 (s)")*(Barèmes!$B$6:$B$28=H337)*(Barèmes!$C$6:$C$28=IF(H337="6ème","Mixte",G337)))=0),"",IF(SUMPRODUCT((Barèmes!$A$6:$A$28="Agilité — T-test 974 (s)")*(Barèmes!$B$6:$B$28=H337)*(Barèmes!$C$6:$C$28=IF(H337="6ème","Mixte",G337))*(Barèmes!$J$6:$J$28="+"))&gt;0,IF(AA337&lt;=SUMIFS(Barèmes!$F$6:$F$28,Barèmes!$A$6:$A$28,"Agilité — T-test 974 (s)",Barèmes!$B$6:$B$28,H337,Barèmes!$C$6:$C$28,IF(H337="6ème","Mixte",G337)),Barèmes!$B$2,IF(AA337&lt;=SUMIFS(Barèmes!$G$6:$G$28,Barèmes!$A$6:$A$28,"Agilité — T-test 974 (s)",Barèmes!$B$6:$B$28,H337,Barèmes!$C$6:$C$28,IF(H337="6ème","Mixte",G337)),Barèmes!$C$2,IF(AA337&lt;=SUMIFS(Barèmes!$H$6:$H$28,Barèmes!$A$6:$A$28,"Agilité — T-test 974 (s)",Barèmes!$B$6:$B$28,H337,Barèmes!$C$6:$C$28,IF(H337="6ème","Mixte",G337)),Barèmes!$D$2,IF(AA337&lt;=SUMIFS(Barèmes!$I$6:$I$28,Barèmes!$A$6:$A$28,"Agilité — T-test 974 (s)",Barèmes!$B$6:$B$28,H337,Barèmes!$C$6:$C$28,IF(H337="6ème","Mixte",G337)),Barèmes!$E$2,Barèmes!$F$2)))),IF(AA337&gt;=SUMIFS(Barèmes!$F$6:$F$28,Barèmes!$A$6:$A$28,"Agilité — T-test 974 (s)",Barèmes!$B$6:$B$28,H337,Barèmes!$C$6:$C$28,IF(H337="6ème","Mixte",G337)),Barèmes!$B$2,IF(AA337&gt;=SUMIFS(Barèmes!$G$6:$G$28,Barèmes!$A$6:$A$28,"Agilité — T-test 974 (s)",Barèmes!$B$6:$B$28,H337,Barèmes!$C$6:$C$28,IF(H337="6ème","Mixte",G337)),Barèmes!$C$2,IF(AA337&gt;=SUMIFS(Barèmes!$H$6:$H$28,Barèmes!$A$6:$A$28,"Agilité — T-test 974 (s)",Barèmes!$B$6:$B$28,H337,Barèmes!$C$6:$C$28,IF(H337="6ème","Mixte",G337)),Barèmes!$D$2,IF(AA337&gt;=SUMIFS(Barèmes!$I$6:$I$28,Barèmes!$A$6:$A$28,"Agilité — T-test 974 (s)",Barèmes!$B$6:$B$28,H337,Barèmes!$C$6:$C$28,IF(H337="6ème","Mixte",G337)),Barèmes!$E$2,Barèmes!$F$2))))))</f>
        <v/>
      </c>
      <c r="AD337" s="28" t="str">
        <f t="shared" si="42"/>
        <v/>
      </c>
      <c r="AE337" s="29" t="str">
        <f t="shared" si="43"/>
        <v/>
      </c>
      <c r="AF337" s="30" t="str">
        <f>IF(OR(AD337="",SUMPRODUCT((Barèmes!$A$6:$A$28="Surcoût d'agilité (s) — technique")*(Barèmes!$B$6:$B$28=H337)*(Barèmes!$C$6:$C$28=IF(H337="6ème","Mixte",G337)))=0),"",IF(SUMPRODUCT((Barèmes!$A$6:$A$28="Surcoût d'agilité (s) — technique")*(Barèmes!$B$6:$B$28=H337)*(Barèmes!$C$6:$C$28=IF(H337="6ème","Mixte",G337))*(Barèmes!$J$6:$J$28="+"))&gt;0,IF(AD337&lt;=SUMIFS(Barèmes!$D$6:$D$28,Barèmes!$A$6:$A$28,"Surcoût d'agilité (s) — technique",Barèmes!$B$6:$B$28,H337,Barèmes!$C$6:$C$28,IF(H337="6ème","Mixte",G337)),"à besoin",IF(AD337&lt;=SUMIFS(Barèmes!$E$6:$E$28,Barèmes!$A$6:$A$28,"Surcoût d'agilité (s) — technique",Barèmes!$B$6:$B$28,H337,Barèmes!$C$6:$C$28,IF(H337="6ème","Mixte",G337)),"fragile","satisfaisant")),IF(AD337&gt;=SUMIFS(Barèmes!$D$6:$D$28,Barèmes!$A$6:$A$28,"Surcoût d'agilité (s) — technique",Barèmes!$B$6:$B$28,H337,Barèmes!$C$6:$C$28,IF(H337="6ème","Mixte",G337)),"à besoin",IF(AD337&gt;=SUMIFS(Barèmes!$E$6:$E$28,Barèmes!$A$6:$A$28,"Surcoût d'agilité (s) — technique",Barèmes!$B$6:$B$28,H337,Barèmes!$C$6:$C$28,IF(H337="6ème","Mixte",G337)),"fragile","satisfaisant"))))</f>
        <v/>
      </c>
      <c r="AG337" s="30" t="str">
        <f>IF(OR(AD337="",SUMPRODUCT((Barèmes!$A$6:$A$28="Surcoût d'agilité (s) — technique")*(Barèmes!$B$6:$B$28=H337)*(Barèmes!$C$6:$C$28=IF(H337="6ème","Mixte",G337)))=0),"",IF(SUMPRODUCT((Barèmes!$A$6:$A$28="Surcoût d'agilité (s) — technique")*(Barèmes!$B$6:$B$28=H337)*(Barèmes!$C$6:$C$28=IF(H337="6ème","Mixte",G337))*(Barèmes!$J$6:$J$28="+"))&gt;0,IF(AD337&lt;=SUMIFS(Barèmes!$F$6:$F$28,Barèmes!$A$6:$A$28,"Surcoût d'agilité (s) — technique",Barèmes!$B$6:$B$28,H337,Barèmes!$C$6:$C$28,IF(H337="6ème","Mixte",G337)),Barèmes!$B$2,IF(AD337&lt;=SUMIFS(Barèmes!$G$6:$G$28,Barèmes!$A$6:$A$28,"Surcoût d'agilité (s) — technique",Barèmes!$B$6:$B$28,H337,Barèmes!$C$6:$C$28,IF(H337="6ème","Mixte",G337)),Barèmes!$C$2,IF(AD337&lt;=SUMIFS(Barèmes!$H$6:$H$28,Barèmes!$A$6:$A$28,"Surcoût d'agilité (s) — technique",Barèmes!$B$6:$B$28,H337,Barèmes!$C$6:$C$28,IF(H337="6ème","Mixte",G337)),Barèmes!$D$2,IF(AD337&lt;=SUMIFS(Barèmes!$I$6:$I$28,Barèmes!$A$6:$A$28,"Surcoût d'agilité (s) — technique",Barèmes!$B$6:$B$28,H337,Barèmes!$C$6:$C$28,IF(H337="6ème","Mixte",G337)),Barèmes!$E$2,Barèmes!$F$2)))),IF(AD337&gt;=SUMIFS(Barèmes!$F$6:$F$28,Barèmes!$A$6:$A$28,"Surcoût d'agilité (s) — technique",Barèmes!$B$6:$B$28,H337,Barèmes!$C$6:$C$28,IF(H337="6ème","Mixte",G337)),Barèmes!$B$2,IF(AD337&gt;=SUMIFS(Barèmes!$G$6:$G$28,Barèmes!$A$6:$A$28,"Surcoût d'agilité (s) — technique",Barèmes!$B$6:$B$28,H337,Barèmes!$C$6:$C$28,IF(H337="6ème","Mixte",G337)),Barèmes!$C$2,IF(AD337&gt;=SUMIFS(Barèmes!$H$6:$H$28,Barèmes!$A$6:$A$28,"Surcoût d'agilité (s) — technique",Barèmes!$B$6:$B$28,H337,Barèmes!$C$6:$C$28,IF(H337="6ème","Mixte",G337)),Barèmes!$D$2,IF(AD337&gt;=SUMIFS(Barèmes!$I$6:$I$28,Barèmes!$A$6:$A$28,"Surcoût d'agilité (s) — technique",Barèmes!$B$6:$B$28,H337,Barèmes!$C$6:$C$28,IF(H337="6ème","Mixte",G337)),Barèmes!$E$2,Barèmes!$F$2))))))</f>
        <v/>
      </c>
      <c r="AH337" s="31" t="str">
        <f>IF((IF(N337="",0,1)+IF(Q337="",0,1)+IF(W337="",0,1)+IF(Z337="",0,1)+IF(AC337="",0,1))=0,"",3*IF(N337=Barèmes!$B$2,1,IF(N337=Barèmes!$C$2,2,IF(N337=Barèmes!$D$2,3,IF(N337=Barèmes!$E$2,4,IF(N337=Barèmes!$F$2,5,0)))))+3*IF(Q337=Barèmes!$B$2,1,IF(Q337=Barèmes!$C$2,2,IF(Q337=Barèmes!$D$2,3,IF(Q337=Barèmes!$E$2,4,IF(Q337=Barèmes!$F$2,5,0)))))+2*IF(W337=Barèmes!$B$2,1,IF(W337=Barèmes!$C$2,2,IF(W337=Barèmes!$D$2,3,IF(W337=Barèmes!$E$2,4,IF(W337=Barèmes!$F$2,5,0)))))+1*IF(Z337=Barèmes!$B$2,1,IF(Z337=Barèmes!$C$2,2,IF(Z337=Barèmes!$D$2,3,IF(Z337=Barèmes!$E$2,4,IF(Z337=Barèmes!$F$2,5,0)))))+1*IF(AC337=Barèmes!$B$2,1,IF(AC337=Barèmes!$C$2,2,IF(AC337=Barèmes!$D$2,3,IF(AC337=Barèmes!$E$2,4,IF(AC337=Barèmes!$F$2,5,0))))))</f>
        <v/>
      </c>
      <c r="AI337" s="31"/>
      <c r="AJ337" s="32" t="str">
        <f>IFERROR(INDEX(Croissance!$B$5:$B$604,MATCH(A337,Croissance!$A$5:$A$604,0)),"")</f>
        <v/>
      </c>
      <c r="AK337" s="32" t="str">
        <f>IFERROR(INDEX(Croissance!$C$5:$C$604,MATCH(A337,Croissance!$A$5:$A$604,0)),"")</f>
        <v/>
      </c>
      <c r="AL337" s="32" t="str">
        <f>IFERROR(INDEX(Croissance!$D$5:$D$604,MATCH(A337,Croissance!$A$5:$A$604,0)),"")</f>
        <v/>
      </c>
      <c r="AM337" s="32" t="str">
        <f>IFERROR(INDEX(Croissance!$E$5:$E$604,MATCH(A337,Croissance!$A$5:$A$604,0)),"")</f>
        <v/>
      </c>
      <c r="AO337" s="33">
        <f t="shared" si="48"/>
        <v>0</v>
      </c>
      <c r="AP337" s="33">
        <f t="shared" si="44"/>
        <v>0</v>
      </c>
      <c r="AQ337" s="33">
        <f>IF(A337="",0,IF(AND(OR('Synthèse classe'!$C$2="Tous",C337='Synthèse classe'!$C$2),OR('Synthèse classe'!$C$3="Toutes",D337='Synthèse classe'!$C$3),OR('Synthèse classe'!$C$4="Toutes",AND('Synthèse classe'!$C$4="Dernière",AP337=1),B337=IFERROR(VALUE('Synthèse classe'!$C$4),0))),1,0))</f>
        <v>0</v>
      </c>
      <c r="AR337" s="34" t="str">
        <f t="shared" si="45"/>
        <v/>
      </c>
    </row>
    <row r="338" spans="1:44" x14ac:dyDescent="0.2">
      <c r="A338" s="17" t="str">
        <f t="shared" si="41"/>
        <v/>
      </c>
      <c r="B338" s="18"/>
      <c r="C338" s="19"/>
      <c r="D338" s="19"/>
      <c r="E338" s="19"/>
      <c r="F338" s="19"/>
      <c r="G338" s="19"/>
      <c r="H338" s="17" t="str">
        <f t="shared" si="46"/>
        <v/>
      </c>
      <c r="I338" s="20"/>
      <c r="J338" s="18"/>
      <c r="K338" s="19"/>
      <c r="L338" s="21" t="str">
        <f t="shared" si="47"/>
        <v/>
      </c>
      <c r="M338" s="21" t="str">
        <f>IF(OR(J338="",SUMPRODUCT((Barèmes!$A$6:$A$28="Endurance — Luc Léger (palier)")*(Barèmes!$B$6:$B$28=H338)*(Barèmes!$C$6:$C$28=IF(H338="6ème","Mixte",G338)))=0),"",IF(SUMPRODUCT((Barèmes!$A$6:$A$28="Endurance — Luc Léger (palier)")*(Barèmes!$B$6:$B$28=H338)*(Barèmes!$C$6:$C$28=IF(H338="6ème","Mixte",G338))*(Barèmes!$J$6:$J$28="+"))&gt;0,IF(J338&lt;=SUMIFS(Barèmes!$D$6:$D$28,Barèmes!$A$6:$A$28,"Endurance — Luc Léger (palier)",Barèmes!$B$6:$B$28,H338,Barèmes!$C$6:$C$28,IF(H338="6ème","Mixte",G338)),"à besoin",IF(J338&lt;=SUMIFS(Barèmes!$E$6:$E$28,Barèmes!$A$6:$A$28,"Endurance — Luc Léger (palier)",Barèmes!$B$6:$B$28,H338,Barèmes!$C$6:$C$28,IF(H338="6ème","Mixte",G338)),"fragile","satisfaisant")),IF(J338&gt;=SUMIFS(Barèmes!$D$6:$D$28,Barèmes!$A$6:$A$28,"Endurance — Luc Léger (palier)",Barèmes!$B$6:$B$28,H338,Barèmes!$C$6:$C$28,IF(H338="6ème","Mixte",G338)),"à besoin",IF(J338&gt;=SUMIFS(Barèmes!$E$6:$E$28,Barèmes!$A$6:$A$28,"Endurance — Luc Léger (palier)",Barèmes!$B$6:$B$28,H338,Barèmes!$C$6:$C$28,IF(H338="6ème","Mixte",G338)),"fragile","satisfaisant"))))</f>
        <v/>
      </c>
      <c r="N338" s="21" t="str">
        <f>IF(OR(J338="",SUMPRODUCT((Barèmes!$A$6:$A$28="Endurance — Luc Léger (palier)")*(Barèmes!$B$6:$B$28=H338)*(Barèmes!$C$6:$C$28=IF(H338="6ème","Mixte",G338)))=0),"",IF(SUMPRODUCT((Barèmes!$A$6:$A$28="Endurance — Luc Léger (palier)")*(Barèmes!$B$6:$B$28=H338)*(Barèmes!$C$6:$C$28=IF(H338="6ème","Mixte",G338))*(Barèmes!$J$6:$J$28="+"))&gt;0,IF(J338&lt;=SUMIFS(Barèmes!$F$6:$F$28,Barèmes!$A$6:$A$28,"Endurance — Luc Léger (palier)",Barèmes!$B$6:$B$28,H338,Barèmes!$C$6:$C$28,IF(H338="6ème","Mixte",G338)),Barèmes!$B$2,IF(J338&lt;=SUMIFS(Barèmes!$G$6:$G$28,Barèmes!$A$6:$A$28,"Endurance — Luc Léger (palier)",Barèmes!$B$6:$B$28,H338,Barèmes!$C$6:$C$28,IF(H338="6ème","Mixte",G338)),Barèmes!$C$2,IF(J338&lt;=SUMIFS(Barèmes!$H$6:$H$28,Barèmes!$A$6:$A$28,"Endurance — Luc Léger (palier)",Barèmes!$B$6:$B$28,H338,Barèmes!$C$6:$C$28,IF(H338="6ème","Mixte",G338)),Barèmes!$D$2,IF(J338&lt;=SUMIFS(Barèmes!$I$6:$I$28,Barèmes!$A$6:$A$28,"Endurance — Luc Léger (palier)",Barèmes!$B$6:$B$28,H338,Barèmes!$C$6:$C$28,IF(H338="6ème","Mixte",G338)),Barèmes!$E$2,Barèmes!$F$2)))),IF(J338&gt;=SUMIFS(Barèmes!$F$6:$F$28,Barèmes!$A$6:$A$28,"Endurance — Luc Léger (palier)",Barèmes!$B$6:$B$28,H338,Barèmes!$C$6:$C$28,IF(H338="6ème","Mixte",G338)),Barèmes!$B$2,IF(J338&gt;=SUMIFS(Barèmes!$G$6:$G$28,Barèmes!$A$6:$A$28,"Endurance — Luc Léger (palier)",Barèmes!$B$6:$B$28,H338,Barèmes!$C$6:$C$28,IF(H338="6ème","Mixte",G338)),Barèmes!$C$2,IF(J338&gt;=SUMIFS(Barèmes!$H$6:$H$28,Barèmes!$A$6:$A$28,"Endurance — Luc Léger (palier)",Barèmes!$B$6:$B$28,H338,Barèmes!$C$6:$C$28,IF(H338="6ème","Mixte",G338)),Barèmes!$D$2,IF(J338&gt;=SUMIFS(Barèmes!$I$6:$I$28,Barèmes!$A$6:$A$28,"Endurance — Luc Léger (palier)",Barèmes!$B$6:$B$28,H338,Barèmes!$C$6:$C$28,IF(H338="6ème","Mixte",G338)),Barèmes!$E$2,Barèmes!$F$2))))))</f>
        <v/>
      </c>
      <c r="O338" s="22"/>
      <c r="P338" s="23" t="str">
        <f>IF(OR(O338="",SUMPRODUCT((Barèmes!$A$6:$A$28="Force bas du corps — Saut en longueur (m)")*(Barèmes!$B$6:$B$28=H338)*(Barèmes!$C$6:$C$28=IF(H338="6ème","Mixte",G338)))=0),"",IF(SUMPRODUCT((Barèmes!$A$6:$A$28="Force bas du corps — Saut en longueur (m)")*(Barèmes!$B$6:$B$28=H338)*(Barèmes!$C$6:$C$28=IF(H338="6ème","Mixte",G338))*(Barèmes!$J$6:$J$28="+"))&gt;0,IF(O338&lt;=SUMIFS(Barèmes!$D$6:$D$28,Barèmes!$A$6:$A$28,"Force bas du corps — Saut en longueur (m)",Barèmes!$B$6:$B$28,H338,Barèmes!$C$6:$C$28,IF(H338="6ème","Mixte",G338)),"à besoin",IF(O338&lt;=SUMIFS(Barèmes!$E$6:$E$28,Barèmes!$A$6:$A$28,"Force bas du corps — Saut en longueur (m)",Barèmes!$B$6:$B$28,H338,Barèmes!$C$6:$C$28,IF(H338="6ème","Mixte",G338)),"fragile","satisfaisant")),IF(O338&gt;=SUMIFS(Barèmes!$D$6:$D$28,Barèmes!$A$6:$A$28,"Force bas du corps — Saut en longueur (m)",Barèmes!$B$6:$B$28,H338,Barèmes!$C$6:$C$28,IF(H338="6ème","Mixte",G338)),"à besoin",IF(O338&gt;=SUMIFS(Barèmes!$E$6:$E$28,Barèmes!$A$6:$A$28,"Force bas du corps — Saut en longueur (m)",Barèmes!$B$6:$B$28,H338,Barèmes!$C$6:$C$28,IF(H338="6ème","Mixte",G338)),"fragile","satisfaisant"))))</f>
        <v/>
      </c>
      <c r="Q338" s="23" t="str">
        <f>IF(OR(O338="",SUMPRODUCT((Barèmes!$A$6:$A$28="Force bas du corps — Saut en longueur (m)")*(Barèmes!$B$6:$B$28=H338)*(Barèmes!$C$6:$C$28=IF(H338="6ème","Mixte",G338)))=0),"",IF(SUMPRODUCT((Barèmes!$A$6:$A$28="Force bas du corps — Saut en longueur (m)")*(Barèmes!$B$6:$B$28=H338)*(Barèmes!$C$6:$C$28=IF(H338="6ème","Mixte",G338))*(Barèmes!$J$6:$J$28="+"))&gt;0,IF(O338&lt;=SUMIFS(Barèmes!$F$6:$F$28,Barèmes!$A$6:$A$28,"Force bas du corps — Saut en longueur (m)",Barèmes!$B$6:$B$28,H338,Barèmes!$C$6:$C$28,IF(H338="6ème","Mixte",G338)),Barèmes!$B$2,IF(O338&lt;=SUMIFS(Barèmes!$G$6:$G$28,Barèmes!$A$6:$A$28,"Force bas du corps — Saut en longueur (m)",Barèmes!$B$6:$B$28,H338,Barèmes!$C$6:$C$28,IF(H338="6ème","Mixte",G338)),Barèmes!$C$2,IF(O338&lt;=SUMIFS(Barèmes!$H$6:$H$28,Barèmes!$A$6:$A$28,"Force bas du corps — Saut en longueur (m)",Barèmes!$B$6:$B$28,H338,Barèmes!$C$6:$C$28,IF(H338="6ème","Mixte",G338)),Barèmes!$D$2,IF(O338&lt;=SUMIFS(Barèmes!$I$6:$I$28,Barèmes!$A$6:$A$28,"Force bas du corps — Saut en longueur (m)",Barèmes!$B$6:$B$28,H338,Barèmes!$C$6:$C$28,IF(H338="6ème","Mixte",G338)),Barèmes!$E$2,Barèmes!$F$2)))),IF(O338&gt;=SUMIFS(Barèmes!$F$6:$F$28,Barèmes!$A$6:$A$28,"Force bas du corps — Saut en longueur (m)",Barèmes!$B$6:$B$28,H338,Barèmes!$C$6:$C$28,IF(H338="6ème","Mixte",G338)),Barèmes!$B$2,IF(O338&gt;=SUMIFS(Barèmes!$G$6:$G$28,Barèmes!$A$6:$A$28,"Force bas du corps — Saut en longueur (m)",Barèmes!$B$6:$B$28,H338,Barèmes!$C$6:$C$28,IF(H338="6ème","Mixte",G338)),Barèmes!$C$2,IF(O338&gt;=SUMIFS(Barèmes!$H$6:$H$28,Barèmes!$A$6:$A$28,"Force bas du corps — Saut en longueur (m)",Barèmes!$B$6:$B$28,H338,Barèmes!$C$6:$C$28,IF(H338="6ème","Mixte",G338)),Barèmes!$D$2,IF(O338&gt;=SUMIFS(Barèmes!$I$6:$I$28,Barèmes!$A$6:$A$28,"Force bas du corps — Saut en longueur (m)",Barèmes!$B$6:$B$28,H338,Barèmes!$C$6:$C$28,IF(H338="6ème","Mixte",G338)),Barèmes!$E$2,Barèmes!$F$2))))))</f>
        <v/>
      </c>
      <c r="R338" s="22"/>
      <c r="S338" s="24" t="str">
        <f>IF(OR(R338="",SUMPRODUCT((Barèmes!$A$6:$A$28="Vitesse — 30 m (s)")*(Barèmes!$B$6:$B$28=H338)*(Barèmes!$C$6:$C$28=IF(H338="6ème","Mixte",G338)))=0),"",IF(SUMPRODUCT((Barèmes!$A$6:$A$28="Vitesse — 30 m (s)")*(Barèmes!$B$6:$B$28=H338)*(Barèmes!$C$6:$C$28=IF(H338="6ème","Mixte",G338))*(Barèmes!$J$6:$J$28="+"))&gt;0,IF(R338&lt;=SUMIFS(Barèmes!$D$6:$D$28,Barèmes!$A$6:$A$28,"Vitesse — 30 m (s)",Barèmes!$B$6:$B$28,H338,Barèmes!$C$6:$C$28,IF(H338="6ème","Mixte",G338)),"à besoin",IF(R338&lt;=SUMIFS(Barèmes!$E$6:$E$28,Barèmes!$A$6:$A$28,"Vitesse — 30 m (s)",Barèmes!$B$6:$B$28,H338,Barèmes!$C$6:$C$28,IF(H338="6ème","Mixte",G338)),"fragile","satisfaisant")),IF(R338&gt;=SUMIFS(Barèmes!$D$6:$D$28,Barèmes!$A$6:$A$28,"Vitesse — 30 m (s)",Barèmes!$B$6:$B$28,H338,Barèmes!$C$6:$C$28,IF(H338="6ème","Mixte",G338)),"à besoin",IF(R338&gt;=SUMIFS(Barèmes!$E$6:$E$28,Barèmes!$A$6:$A$28,"Vitesse — 30 m (s)",Barèmes!$B$6:$B$28,H338,Barèmes!$C$6:$C$28,IF(H338="6ème","Mixte",G338)),"fragile","satisfaisant"))))</f>
        <v/>
      </c>
      <c r="T338" s="24" t="str">
        <f>IF(OR(R338="",SUMPRODUCT((Barèmes!$A$6:$A$28="Vitesse — 30 m (s)")*(Barèmes!$B$6:$B$28=H338)*(Barèmes!$C$6:$C$28=IF(H338="6ème","Mixte",G338)))=0),"",IF(SUMPRODUCT((Barèmes!$A$6:$A$28="Vitesse — 30 m (s)")*(Barèmes!$B$6:$B$28=H338)*(Barèmes!$C$6:$C$28=IF(H338="6ème","Mixte",G338))*(Barèmes!$J$6:$J$28="+"))&gt;0,IF(R338&lt;=SUMIFS(Barèmes!$F$6:$F$28,Barèmes!$A$6:$A$28,"Vitesse — 30 m (s)",Barèmes!$B$6:$B$28,H338,Barèmes!$C$6:$C$28,IF(H338="6ème","Mixte",G338)),Barèmes!$B$2,IF(R338&lt;=SUMIFS(Barèmes!$G$6:$G$28,Barèmes!$A$6:$A$28,"Vitesse — 30 m (s)",Barèmes!$B$6:$B$28,H338,Barèmes!$C$6:$C$28,IF(H338="6ème","Mixte",G338)),Barèmes!$C$2,IF(R338&lt;=SUMIFS(Barèmes!$H$6:$H$28,Barèmes!$A$6:$A$28,"Vitesse — 30 m (s)",Barèmes!$B$6:$B$28,H338,Barèmes!$C$6:$C$28,IF(H338="6ème","Mixte",G338)),Barèmes!$D$2,IF(R338&lt;=SUMIFS(Barèmes!$I$6:$I$28,Barèmes!$A$6:$A$28,"Vitesse — 30 m (s)",Barèmes!$B$6:$B$28,H338,Barèmes!$C$6:$C$28,IF(H338="6ème","Mixte",G338)),Barèmes!$E$2,Barèmes!$F$2)))),IF(R338&gt;=SUMIFS(Barèmes!$F$6:$F$28,Barèmes!$A$6:$A$28,"Vitesse — 30 m (s)",Barèmes!$B$6:$B$28,H338,Barèmes!$C$6:$C$28,IF(H338="6ème","Mixte",G338)),Barèmes!$B$2,IF(R338&gt;=SUMIFS(Barèmes!$G$6:$G$28,Barèmes!$A$6:$A$28,"Vitesse — 30 m (s)",Barèmes!$B$6:$B$28,H338,Barèmes!$C$6:$C$28,IF(H338="6ème","Mixte",G338)),Barèmes!$C$2,IF(R338&gt;=SUMIFS(Barèmes!$H$6:$H$28,Barèmes!$A$6:$A$28,"Vitesse — 30 m (s)",Barèmes!$B$6:$B$28,H338,Barèmes!$C$6:$C$28,IF(H338="6ème","Mixte",G338)),Barèmes!$D$2,IF(R338&gt;=SUMIFS(Barèmes!$I$6:$I$28,Barèmes!$A$6:$A$28,"Vitesse — 30 m (s)",Barèmes!$B$6:$B$28,H338,Barèmes!$C$6:$C$28,IF(H338="6ème","Mixte",G338)),Barèmes!$E$2,Barèmes!$F$2))))))</f>
        <v/>
      </c>
      <c r="U338" s="22"/>
      <c r="V338" s="25" t="str">
        <f>IF(OR(U338="",SUMPRODUCT((Barèmes!$A$6:$A$28="Vitesse — 50 m (s)")*(Barèmes!$B$6:$B$28=H338)*(Barèmes!$C$6:$C$28=IF(H338="6ème","Mixte",G338)))=0),"",IF(SUMPRODUCT((Barèmes!$A$6:$A$28="Vitesse — 50 m (s)")*(Barèmes!$B$6:$B$28=H338)*(Barèmes!$C$6:$C$28=IF(H338="6ème","Mixte",G338))*(Barèmes!$J$6:$J$28="+"))&gt;0,IF(U338&lt;=SUMIFS(Barèmes!$D$6:$D$28,Barèmes!$A$6:$A$28,"Vitesse — 50 m (s)",Barèmes!$B$6:$B$28,H338,Barèmes!$C$6:$C$28,IF(H338="6ème","Mixte",G338)),"à besoin",IF(U338&lt;=SUMIFS(Barèmes!$E$6:$E$28,Barèmes!$A$6:$A$28,"Vitesse — 50 m (s)",Barèmes!$B$6:$B$28,H338,Barèmes!$C$6:$C$28,IF(H338="6ème","Mixte",G338)),"fragile","satisfaisant")),IF(U338&gt;=SUMIFS(Barèmes!$D$6:$D$28,Barèmes!$A$6:$A$28,"Vitesse — 50 m (s)",Barèmes!$B$6:$B$28,H338,Barèmes!$C$6:$C$28,IF(H338="6ème","Mixte",G338)),"à besoin",IF(U338&gt;=SUMIFS(Barèmes!$E$6:$E$28,Barèmes!$A$6:$A$28,"Vitesse — 50 m (s)",Barèmes!$B$6:$B$28,H338,Barèmes!$C$6:$C$28,IF(H338="6ème","Mixte",G338)),"fragile","satisfaisant"))))</f>
        <v/>
      </c>
      <c r="W338" s="25" t="str">
        <f>IF(OR(U338="",SUMPRODUCT((Barèmes!$A$6:$A$28="Vitesse — 50 m (s)")*(Barèmes!$B$6:$B$28=H338)*(Barèmes!$C$6:$C$28=IF(H338="6ème","Mixte",G338)))=0),"",IF(SUMPRODUCT((Barèmes!$A$6:$A$28="Vitesse — 50 m (s)")*(Barèmes!$B$6:$B$28=H338)*(Barèmes!$C$6:$C$28=IF(H338="6ème","Mixte",G338))*(Barèmes!$J$6:$J$28="+"))&gt;0,IF(U338&lt;=SUMIFS(Barèmes!$F$6:$F$28,Barèmes!$A$6:$A$28,"Vitesse — 50 m (s)",Barèmes!$B$6:$B$28,H338,Barèmes!$C$6:$C$28,IF(H338="6ème","Mixte",G338)),Barèmes!$B$2,IF(U338&lt;=SUMIFS(Barèmes!$G$6:$G$28,Barèmes!$A$6:$A$28,"Vitesse — 50 m (s)",Barèmes!$B$6:$B$28,H338,Barèmes!$C$6:$C$28,IF(H338="6ème","Mixte",G338)),Barèmes!$C$2,IF(U338&lt;=SUMIFS(Barèmes!$H$6:$H$28,Barèmes!$A$6:$A$28,"Vitesse — 50 m (s)",Barèmes!$B$6:$B$28,H338,Barèmes!$C$6:$C$28,IF(H338="6ème","Mixte",G338)),Barèmes!$D$2,IF(U338&lt;=SUMIFS(Barèmes!$I$6:$I$28,Barèmes!$A$6:$A$28,"Vitesse — 50 m (s)",Barèmes!$B$6:$B$28,H338,Barèmes!$C$6:$C$28,IF(H338="6ème","Mixte",G338)),Barèmes!$E$2,Barèmes!$F$2)))),IF(U338&gt;=SUMIFS(Barèmes!$F$6:$F$28,Barèmes!$A$6:$A$28,"Vitesse — 50 m (s)",Barèmes!$B$6:$B$28,H338,Barèmes!$C$6:$C$28,IF(H338="6ème","Mixte",G338)),Barèmes!$B$2,IF(U338&gt;=SUMIFS(Barèmes!$G$6:$G$28,Barèmes!$A$6:$A$28,"Vitesse — 50 m (s)",Barèmes!$B$6:$B$28,H338,Barèmes!$C$6:$C$28,IF(H338="6ème","Mixte",G338)),Barèmes!$C$2,IF(U338&gt;=SUMIFS(Barèmes!$H$6:$H$28,Barèmes!$A$6:$A$28,"Vitesse — 50 m (s)",Barèmes!$B$6:$B$28,H338,Barèmes!$C$6:$C$28,IF(H338="6ème","Mixte",G338)),Barèmes!$D$2,IF(U338&gt;=SUMIFS(Barèmes!$I$6:$I$28,Barèmes!$A$6:$A$28,"Vitesse — 50 m (s)",Barèmes!$B$6:$B$28,H338,Barèmes!$C$6:$C$28,IF(H338="6ème","Mixte",G338)),Barèmes!$E$2,Barèmes!$F$2))))))</f>
        <v/>
      </c>
      <c r="X338" s="18"/>
      <c r="Y338" s="26" t="str" cm="1">
        <f t="array" ref="Y338">IF(OR(X338="",SUMPRODUCT((Barèmes!$A$6:$A$28="Souplesse (score 1-5)")*(Barèmes!$B$6:$B$28=H338)*(Barèmes!$C$6:$C$28=IF(H338="6ème","Mixte",G338)))=0),"",IF(SUMPRODUCT((Barèmes!$A$6:$A$28="Souplesse (score 1-5)")*(Barèmes!$B$6:$B$28=H338)*(Barèmes!$C$6:$C$28=IF(H338="6ème","Mixte",G338))*(Barèmes!$J$6:$J$28="+"))&gt;0,IF(X338&lt;=SUMIFS(Barèmes!$D$6:$D$28,Barèmes!$A$6:$A$28,"Souplesse (score 1-5)",Barèmes!$B$6:$B$28,H338,Barèmes!$C$6:$C$28,IF(H338="6ème","Mixte",G338)),"à besoin",IF(X338&lt;=SUMIFS(Barèmes!$E$6:$E$28,Barèmes!$A$6:$A$28,"Souplesse (score 1-5)",Barèmes!$B$6:$B$28,H338,Barèmes!$C$6:$C$28,IF(H338="6ème","Mixte",G338)),"fragile","satisfaisant")),IF(X338&gt;=SUMIFS(Barèmes!$D$6:$D$28,Barèmes!$A$6:$A$28,"Souplesse (score 1-5)",Barèmes!$B$6:$B$28,H338,Barèmes!$C$6:$C$28,IF(H338="6ème","Mixte",G338)),"à besoin",IF(X338&gt;=SUMIFS(Barèmes!$E$6:$E$28,Barèmes!$A$6:$A$28,"Souplesse (score 1-5)",Barèmes!$B$6:$B$28,H338,Barèmes!$C$6:$C$28,IF(H338="6ème","Mixte",G338)),"fragile","satisfaisant"))))</f>
        <v/>
      </c>
      <c r="Z338" s="26" t="str" cm="1">
        <f t="array" ref="Z338">IF(OR(X338="",SUMPRODUCT((Barèmes!$A$6:$A$28="Souplesse (score 1-5)")*(Barèmes!$B$6:$B$28=H338)*(Barèmes!$C$6:$C$28=IF(H338="6ème","Mixte",G338)))=0),"",IF(SUMPRODUCT((Barèmes!$A$6:$A$28="Souplesse (score 1-5)")*(Barèmes!$B$6:$B$28=H338)*(Barèmes!$C$6:$C$28=IF(H338="6ème","Mixte",G338))*(Barèmes!$J$6:$J$28="+"))&gt;0,IF(X338&lt;=SUMIFS(Barèmes!$F$6:$F$28,Barèmes!$A$6:$A$28,"Souplesse (score 1-5)",Barèmes!$B$6:$B$28,H338,Barèmes!$C$6:$C$28,IF(H338="6ème","Mixte",G338)),Barèmes!$B$2,IF(X338&lt;=SUMIFS(Barèmes!$G$6:$G$28,Barèmes!$A$6:$A$28,"Souplesse (score 1-5)",Barèmes!$B$6:$B$28,H338,Barèmes!$C$6:$C$28,IF(H338="6ème","Mixte",G338)),Barèmes!$C$2,IF(X338&lt;=SUMIFS(Barèmes!$H$6:$H$28,Barèmes!$A$6:$A$28,"Souplesse (score 1-5)",Barèmes!$B$6:$B$28,H338,Barèmes!$C$6:$C$28,IF(H338="6ème","Mixte",G338)),Barèmes!$D$2,IF(X338&lt;=SUMIFS(Barèmes!$I$6:$I$28,Barèmes!$A$6:$A$28,"Souplesse (score 1-5)",Barèmes!$B$6:$B$28,H338,Barèmes!$C$6:$C$28,IF(H338="6ème","Mixte",G338)),Barèmes!$E$2,Barèmes!$F$2)))),IF(X338&gt;=SUMIFS(Barèmes!$F$6:$F$28,Barèmes!$A$6:$A$28,"Souplesse (score 1-5)",Barèmes!$B$6:$B$28,H338,Barèmes!$C$6:$C$28,IF(H338="6ème","Mixte",G338)),Barèmes!$B$2,IF(X338&gt;=SUMIFS(Barèmes!$G$6:$G$28,Barèmes!$A$6:$A$28,"Souplesse (score 1-5)",Barèmes!$B$6:$B$28,H338,Barèmes!$C$6:$C$28,IF(H338="6ème","Mixte",G338)),Barèmes!$C$2,IF(X338&gt;=SUMIFS(Barèmes!$H$6:$H$28,Barèmes!$A$6:$A$28,"Souplesse (score 1-5)",Barèmes!$B$6:$B$28,H338,Barèmes!$C$6:$C$28,IF(H338="6ème","Mixte",G338)),Barèmes!$D$2,IF(X338&gt;=SUMIFS(Barèmes!$I$6:$I$28,Barèmes!$A$6:$A$28,"Souplesse (score 1-5)",Barèmes!$B$6:$B$28,H338,Barèmes!$C$6:$C$28,IF(H338="6ème","Mixte",G338)),Barèmes!$E$2,Barèmes!$F$2))))))</f>
        <v/>
      </c>
      <c r="AA338" s="22"/>
      <c r="AB338" s="27" t="str">
        <f>IF(OR(AA338="",SUMPRODUCT((Barèmes!$A$6:$A$28="Agilité — T-test 974 (s)")*(Barèmes!$B$6:$B$28=H338)*(Barèmes!$C$6:$C$28=IF(H338="6ème","Mixte",G338)))=0),"",IF(SUMPRODUCT((Barèmes!$A$6:$A$28="Agilité — T-test 974 (s)")*(Barèmes!$B$6:$B$28=H338)*(Barèmes!$C$6:$C$28=IF(H338="6ème","Mixte",G338))*(Barèmes!$J$6:$J$28="+"))&gt;0,IF(AA338&lt;=SUMIFS(Barèmes!$D$6:$D$28,Barèmes!$A$6:$A$28,"Agilité — T-test 974 (s)",Barèmes!$B$6:$B$28,H338,Barèmes!$C$6:$C$28,IF(H338="6ème","Mixte",G338)),"à besoin",IF(AA338&lt;=SUMIFS(Barèmes!$E$6:$E$28,Barèmes!$A$6:$A$28,"Agilité — T-test 974 (s)",Barèmes!$B$6:$B$28,H338,Barèmes!$C$6:$C$28,IF(H338="6ème","Mixte",G338)),"fragile","satisfaisant")),IF(AA338&gt;=SUMIFS(Barèmes!$D$6:$D$28,Barèmes!$A$6:$A$28,"Agilité — T-test 974 (s)",Barèmes!$B$6:$B$28,H338,Barèmes!$C$6:$C$28,IF(H338="6ème","Mixte",G338)),"à besoin",IF(AA338&gt;=SUMIFS(Barèmes!$E$6:$E$28,Barèmes!$A$6:$A$28,"Agilité — T-test 974 (s)",Barèmes!$B$6:$B$28,H338,Barèmes!$C$6:$C$28,IF(H338="6ème","Mixte",G338)),"fragile","satisfaisant"))))</f>
        <v/>
      </c>
      <c r="AC338" s="27" t="str">
        <f>IF(OR(AA338="",SUMPRODUCT((Barèmes!$A$6:$A$28="Agilité — T-test 974 (s)")*(Barèmes!$B$6:$B$28=H338)*(Barèmes!$C$6:$C$28=IF(H338="6ème","Mixte",G338)))=0),"",IF(SUMPRODUCT((Barèmes!$A$6:$A$28="Agilité — T-test 974 (s)")*(Barèmes!$B$6:$B$28=H338)*(Barèmes!$C$6:$C$28=IF(H338="6ème","Mixte",G338))*(Barèmes!$J$6:$J$28="+"))&gt;0,IF(AA338&lt;=SUMIFS(Barèmes!$F$6:$F$28,Barèmes!$A$6:$A$28,"Agilité — T-test 974 (s)",Barèmes!$B$6:$B$28,H338,Barèmes!$C$6:$C$28,IF(H338="6ème","Mixte",G338)),Barèmes!$B$2,IF(AA338&lt;=SUMIFS(Barèmes!$G$6:$G$28,Barèmes!$A$6:$A$28,"Agilité — T-test 974 (s)",Barèmes!$B$6:$B$28,H338,Barèmes!$C$6:$C$28,IF(H338="6ème","Mixte",G338)),Barèmes!$C$2,IF(AA338&lt;=SUMIFS(Barèmes!$H$6:$H$28,Barèmes!$A$6:$A$28,"Agilité — T-test 974 (s)",Barèmes!$B$6:$B$28,H338,Barèmes!$C$6:$C$28,IF(H338="6ème","Mixte",G338)),Barèmes!$D$2,IF(AA338&lt;=SUMIFS(Barèmes!$I$6:$I$28,Barèmes!$A$6:$A$28,"Agilité — T-test 974 (s)",Barèmes!$B$6:$B$28,H338,Barèmes!$C$6:$C$28,IF(H338="6ème","Mixte",G338)),Barèmes!$E$2,Barèmes!$F$2)))),IF(AA338&gt;=SUMIFS(Barèmes!$F$6:$F$28,Barèmes!$A$6:$A$28,"Agilité — T-test 974 (s)",Barèmes!$B$6:$B$28,H338,Barèmes!$C$6:$C$28,IF(H338="6ème","Mixte",G338)),Barèmes!$B$2,IF(AA338&gt;=SUMIFS(Barèmes!$G$6:$G$28,Barèmes!$A$6:$A$28,"Agilité — T-test 974 (s)",Barèmes!$B$6:$B$28,H338,Barèmes!$C$6:$C$28,IF(H338="6ème","Mixte",G338)),Barèmes!$C$2,IF(AA338&gt;=SUMIFS(Barèmes!$H$6:$H$28,Barèmes!$A$6:$A$28,"Agilité — T-test 974 (s)",Barèmes!$B$6:$B$28,H338,Barèmes!$C$6:$C$28,IF(H338="6ème","Mixte",G338)),Barèmes!$D$2,IF(AA338&gt;=SUMIFS(Barèmes!$I$6:$I$28,Barèmes!$A$6:$A$28,"Agilité — T-test 974 (s)",Barèmes!$B$6:$B$28,H338,Barèmes!$C$6:$C$28,IF(H338="6ème","Mixte",G338)),Barèmes!$E$2,Barèmes!$F$2))))))</f>
        <v/>
      </c>
      <c r="AD338" s="28" t="str">
        <f t="shared" si="42"/>
        <v/>
      </c>
      <c r="AE338" s="29" t="str">
        <f t="shared" si="43"/>
        <v/>
      </c>
      <c r="AF338" s="30" t="str">
        <f>IF(OR(AD338="",SUMPRODUCT((Barèmes!$A$6:$A$28="Surcoût d'agilité (s) — technique")*(Barèmes!$B$6:$B$28=H338)*(Barèmes!$C$6:$C$28=IF(H338="6ème","Mixte",G338)))=0),"",IF(SUMPRODUCT((Barèmes!$A$6:$A$28="Surcoût d'agilité (s) — technique")*(Barèmes!$B$6:$B$28=H338)*(Barèmes!$C$6:$C$28=IF(H338="6ème","Mixte",G338))*(Barèmes!$J$6:$J$28="+"))&gt;0,IF(AD338&lt;=SUMIFS(Barèmes!$D$6:$D$28,Barèmes!$A$6:$A$28,"Surcoût d'agilité (s) — technique",Barèmes!$B$6:$B$28,H338,Barèmes!$C$6:$C$28,IF(H338="6ème","Mixte",G338)),"à besoin",IF(AD338&lt;=SUMIFS(Barèmes!$E$6:$E$28,Barèmes!$A$6:$A$28,"Surcoût d'agilité (s) — technique",Barèmes!$B$6:$B$28,H338,Barèmes!$C$6:$C$28,IF(H338="6ème","Mixte",G338)),"fragile","satisfaisant")),IF(AD338&gt;=SUMIFS(Barèmes!$D$6:$D$28,Barèmes!$A$6:$A$28,"Surcoût d'agilité (s) — technique",Barèmes!$B$6:$B$28,H338,Barèmes!$C$6:$C$28,IF(H338="6ème","Mixte",G338)),"à besoin",IF(AD338&gt;=SUMIFS(Barèmes!$E$6:$E$28,Barèmes!$A$6:$A$28,"Surcoût d'agilité (s) — technique",Barèmes!$B$6:$B$28,H338,Barèmes!$C$6:$C$28,IF(H338="6ème","Mixte",G338)),"fragile","satisfaisant"))))</f>
        <v/>
      </c>
      <c r="AG338" s="30" t="str">
        <f>IF(OR(AD338="",SUMPRODUCT((Barèmes!$A$6:$A$28="Surcoût d'agilité (s) — technique")*(Barèmes!$B$6:$B$28=H338)*(Barèmes!$C$6:$C$28=IF(H338="6ème","Mixte",G338)))=0),"",IF(SUMPRODUCT((Barèmes!$A$6:$A$28="Surcoût d'agilité (s) — technique")*(Barèmes!$B$6:$B$28=H338)*(Barèmes!$C$6:$C$28=IF(H338="6ème","Mixte",G338))*(Barèmes!$J$6:$J$28="+"))&gt;0,IF(AD338&lt;=SUMIFS(Barèmes!$F$6:$F$28,Barèmes!$A$6:$A$28,"Surcoût d'agilité (s) — technique",Barèmes!$B$6:$B$28,H338,Barèmes!$C$6:$C$28,IF(H338="6ème","Mixte",G338)),Barèmes!$B$2,IF(AD338&lt;=SUMIFS(Barèmes!$G$6:$G$28,Barèmes!$A$6:$A$28,"Surcoût d'agilité (s) — technique",Barèmes!$B$6:$B$28,H338,Barèmes!$C$6:$C$28,IF(H338="6ème","Mixte",G338)),Barèmes!$C$2,IF(AD338&lt;=SUMIFS(Barèmes!$H$6:$H$28,Barèmes!$A$6:$A$28,"Surcoût d'agilité (s) — technique",Barèmes!$B$6:$B$28,H338,Barèmes!$C$6:$C$28,IF(H338="6ème","Mixte",G338)),Barèmes!$D$2,IF(AD338&lt;=SUMIFS(Barèmes!$I$6:$I$28,Barèmes!$A$6:$A$28,"Surcoût d'agilité (s) — technique",Barèmes!$B$6:$B$28,H338,Barèmes!$C$6:$C$28,IF(H338="6ème","Mixte",G338)),Barèmes!$E$2,Barèmes!$F$2)))),IF(AD338&gt;=SUMIFS(Barèmes!$F$6:$F$28,Barèmes!$A$6:$A$28,"Surcoût d'agilité (s) — technique",Barèmes!$B$6:$B$28,H338,Barèmes!$C$6:$C$28,IF(H338="6ème","Mixte",G338)),Barèmes!$B$2,IF(AD338&gt;=SUMIFS(Barèmes!$G$6:$G$28,Barèmes!$A$6:$A$28,"Surcoût d'agilité (s) — technique",Barèmes!$B$6:$B$28,H338,Barèmes!$C$6:$C$28,IF(H338="6ème","Mixte",G338)),Barèmes!$C$2,IF(AD338&gt;=SUMIFS(Barèmes!$H$6:$H$28,Barèmes!$A$6:$A$28,"Surcoût d'agilité (s) — technique",Barèmes!$B$6:$B$28,H338,Barèmes!$C$6:$C$28,IF(H338="6ème","Mixte",G338)),Barèmes!$D$2,IF(AD338&gt;=SUMIFS(Barèmes!$I$6:$I$28,Barèmes!$A$6:$A$28,"Surcoût d'agilité (s) — technique",Barèmes!$B$6:$B$28,H338,Barèmes!$C$6:$C$28,IF(H338="6ème","Mixte",G338)),Barèmes!$E$2,Barèmes!$F$2))))))</f>
        <v/>
      </c>
      <c r="AH338" s="31" t="str">
        <f>IF((IF(N338="",0,1)+IF(Q338="",0,1)+IF(W338="",0,1)+IF(Z338="",0,1)+IF(AC338="",0,1))=0,"",3*IF(N338=Barèmes!$B$2,1,IF(N338=Barèmes!$C$2,2,IF(N338=Barèmes!$D$2,3,IF(N338=Barèmes!$E$2,4,IF(N338=Barèmes!$F$2,5,0)))))+3*IF(Q338=Barèmes!$B$2,1,IF(Q338=Barèmes!$C$2,2,IF(Q338=Barèmes!$D$2,3,IF(Q338=Barèmes!$E$2,4,IF(Q338=Barèmes!$F$2,5,0)))))+2*IF(W338=Barèmes!$B$2,1,IF(W338=Barèmes!$C$2,2,IF(W338=Barèmes!$D$2,3,IF(W338=Barèmes!$E$2,4,IF(W338=Barèmes!$F$2,5,0)))))+1*IF(Z338=Barèmes!$B$2,1,IF(Z338=Barèmes!$C$2,2,IF(Z338=Barèmes!$D$2,3,IF(Z338=Barèmes!$E$2,4,IF(Z338=Barèmes!$F$2,5,0)))))+1*IF(AC338=Barèmes!$B$2,1,IF(AC338=Barèmes!$C$2,2,IF(AC338=Barèmes!$D$2,3,IF(AC338=Barèmes!$E$2,4,IF(AC338=Barèmes!$F$2,5,0))))))</f>
        <v/>
      </c>
      <c r="AI338" s="31"/>
      <c r="AJ338" s="32" t="str">
        <f>IFERROR(INDEX(Croissance!$B$5:$B$604,MATCH(A338,Croissance!$A$5:$A$604,0)),"")</f>
        <v/>
      </c>
      <c r="AK338" s="32" t="str">
        <f>IFERROR(INDEX(Croissance!$C$5:$C$604,MATCH(A338,Croissance!$A$5:$A$604,0)),"")</f>
        <v/>
      </c>
      <c r="AL338" s="32" t="str">
        <f>IFERROR(INDEX(Croissance!$D$5:$D$604,MATCH(A338,Croissance!$A$5:$A$604,0)),"")</f>
        <v/>
      </c>
      <c r="AM338" s="32" t="str">
        <f>IFERROR(INDEX(Croissance!$E$5:$E$604,MATCH(A338,Croissance!$A$5:$A$604,0)),"")</f>
        <v/>
      </c>
      <c r="AO338" s="33">
        <f t="shared" si="48"/>
        <v>0</v>
      </c>
      <c r="AP338" s="33">
        <f t="shared" si="44"/>
        <v>0</v>
      </c>
      <c r="AQ338" s="33">
        <f>IF(A338="",0,IF(AND(OR('Synthèse classe'!$C$2="Tous",C338='Synthèse classe'!$C$2),OR('Synthèse classe'!$C$3="Toutes",D338='Synthèse classe'!$C$3),OR('Synthèse classe'!$C$4="Toutes",AND('Synthèse classe'!$C$4="Dernière",AP338=1),B338=IFERROR(VALUE('Synthèse classe'!$C$4),0))),1,0))</f>
        <v>0</v>
      </c>
      <c r="AR338" s="34" t="str">
        <f t="shared" si="45"/>
        <v/>
      </c>
    </row>
    <row r="339" spans="1:44" x14ac:dyDescent="0.2">
      <c r="A339" s="17" t="str">
        <f t="shared" si="41"/>
        <v/>
      </c>
      <c r="B339" s="18"/>
      <c r="C339" s="19"/>
      <c r="D339" s="19"/>
      <c r="E339" s="19"/>
      <c r="F339" s="19"/>
      <c r="G339" s="19"/>
      <c r="H339" s="17" t="str">
        <f t="shared" si="46"/>
        <v/>
      </c>
      <c r="I339" s="20"/>
      <c r="J339" s="18"/>
      <c r="K339" s="19"/>
      <c r="L339" s="21" t="str">
        <f t="shared" si="47"/>
        <v/>
      </c>
      <c r="M339" s="21" t="str">
        <f>IF(OR(J339="",SUMPRODUCT((Barèmes!$A$6:$A$28="Endurance — Luc Léger (palier)")*(Barèmes!$B$6:$B$28=H339)*(Barèmes!$C$6:$C$28=IF(H339="6ème","Mixte",G339)))=0),"",IF(SUMPRODUCT((Barèmes!$A$6:$A$28="Endurance — Luc Léger (palier)")*(Barèmes!$B$6:$B$28=H339)*(Barèmes!$C$6:$C$28=IF(H339="6ème","Mixte",G339))*(Barèmes!$J$6:$J$28="+"))&gt;0,IF(J339&lt;=SUMIFS(Barèmes!$D$6:$D$28,Barèmes!$A$6:$A$28,"Endurance — Luc Léger (palier)",Barèmes!$B$6:$B$28,H339,Barèmes!$C$6:$C$28,IF(H339="6ème","Mixte",G339)),"à besoin",IF(J339&lt;=SUMIFS(Barèmes!$E$6:$E$28,Barèmes!$A$6:$A$28,"Endurance — Luc Léger (palier)",Barèmes!$B$6:$B$28,H339,Barèmes!$C$6:$C$28,IF(H339="6ème","Mixte",G339)),"fragile","satisfaisant")),IF(J339&gt;=SUMIFS(Barèmes!$D$6:$D$28,Barèmes!$A$6:$A$28,"Endurance — Luc Léger (palier)",Barèmes!$B$6:$B$28,H339,Barèmes!$C$6:$C$28,IF(H339="6ème","Mixte",G339)),"à besoin",IF(J339&gt;=SUMIFS(Barèmes!$E$6:$E$28,Barèmes!$A$6:$A$28,"Endurance — Luc Léger (palier)",Barèmes!$B$6:$B$28,H339,Barèmes!$C$6:$C$28,IF(H339="6ème","Mixte",G339)),"fragile","satisfaisant"))))</f>
        <v/>
      </c>
      <c r="N339" s="21" t="str">
        <f>IF(OR(J339="",SUMPRODUCT((Barèmes!$A$6:$A$28="Endurance — Luc Léger (palier)")*(Barèmes!$B$6:$B$28=H339)*(Barèmes!$C$6:$C$28=IF(H339="6ème","Mixte",G339)))=0),"",IF(SUMPRODUCT((Barèmes!$A$6:$A$28="Endurance — Luc Léger (palier)")*(Barèmes!$B$6:$B$28=H339)*(Barèmes!$C$6:$C$28=IF(H339="6ème","Mixte",G339))*(Barèmes!$J$6:$J$28="+"))&gt;0,IF(J339&lt;=SUMIFS(Barèmes!$F$6:$F$28,Barèmes!$A$6:$A$28,"Endurance — Luc Léger (palier)",Barèmes!$B$6:$B$28,H339,Barèmes!$C$6:$C$28,IF(H339="6ème","Mixte",G339)),Barèmes!$B$2,IF(J339&lt;=SUMIFS(Barèmes!$G$6:$G$28,Barèmes!$A$6:$A$28,"Endurance — Luc Léger (palier)",Barèmes!$B$6:$B$28,H339,Barèmes!$C$6:$C$28,IF(H339="6ème","Mixte",G339)),Barèmes!$C$2,IF(J339&lt;=SUMIFS(Barèmes!$H$6:$H$28,Barèmes!$A$6:$A$28,"Endurance — Luc Léger (palier)",Barèmes!$B$6:$B$28,H339,Barèmes!$C$6:$C$28,IF(H339="6ème","Mixte",G339)),Barèmes!$D$2,IF(J339&lt;=SUMIFS(Barèmes!$I$6:$I$28,Barèmes!$A$6:$A$28,"Endurance — Luc Léger (palier)",Barèmes!$B$6:$B$28,H339,Barèmes!$C$6:$C$28,IF(H339="6ème","Mixte",G339)),Barèmes!$E$2,Barèmes!$F$2)))),IF(J339&gt;=SUMIFS(Barèmes!$F$6:$F$28,Barèmes!$A$6:$A$28,"Endurance — Luc Léger (palier)",Barèmes!$B$6:$B$28,H339,Barèmes!$C$6:$C$28,IF(H339="6ème","Mixte",G339)),Barèmes!$B$2,IF(J339&gt;=SUMIFS(Barèmes!$G$6:$G$28,Barèmes!$A$6:$A$28,"Endurance — Luc Léger (palier)",Barèmes!$B$6:$B$28,H339,Barèmes!$C$6:$C$28,IF(H339="6ème","Mixte",G339)),Barèmes!$C$2,IF(J339&gt;=SUMIFS(Barèmes!$H$6:$H$28,Barèmes!$A$6:$A$28,"Endurance — Luc Léger (palier)",Barèmes!$B$6:$B$28,H339,Barèmes!$C$6:$C$28,IF(H339="6ème","Mixte",G339)),Barèmes!$D$2,IF(J339&gt;=SUMIFS(Barèmes!$I$6:$I$28,Barèmes!$A$6:$A$28,"Endurance — Luc Léger (palier)",Barèmes!$B$6:$B$28,H339,Barèmes!$C$6:$C$28,IF(H339="6ème","Mixte",G339)),Barèmes!$E$2,Barèmes!$F$2))))))</f>
        <v/>
      </c>
      <c r="O339" s="22"/>
      <c r="P339" s="23" t="str">
        <f>IF(OR(O339="",SUMPRODUCT((Barèmes!$A$6:$A$28="Force bas du corps — Saut en longueur (m)")*(Barèmes!$B$6:$B$28=H339)*(Barèmes!$C$6:$C$28=IF(H339="6ème","Mixte",G339)))=0),"",IF(SUMPRODUCT((Barèmes!$A$6:$A$28="Force bas du corps — Saut en longueur (m)")*(Barèmes!$B$6:$B$28=H339)*(Barèmes!$C$6:$C$28=IF(H339="6ème","Mixte",G339))*(Barèmes!$J$6:$J$28="+"))&gt;0,IF(O339&lt;=SUMIFS(Barèmes!$D$6:$D$28,Barèmes!$A$6:$A$28,"Force bas du corps — Saut en longueur (m)",Barèmes!$B$6:$B$28,H339,Barèmes!$C$6:$C$28,IF(H339="6ème","Mixte",G339)),"à besoin",IF(O339&lt;=SUMIFS(Barèmes!$E$6:$E$28,Barèmes!$A$6:$A$28,"Force bas du corps — Saut en longueur (m)",Barèmes!$B$6:$B$28,H339,Barèmes!$C$6:$C$28,IF(H339="6ème","Mixte",G339)),"fragile","satisfaisant")),IF(O339&gt;=SUMIFS(Barèmes!$D$6:$D$28,Barèmes!$A$6:$A$28,"Force bas du corps — Saut en longueur (m)",Barèmes!$B$6:$B$28,H339,Barèmes!$C$6:$C$28,IF(H339="6ème","Mixte",G339)),"à besoin",IF(O339&gt;=SUMIFS(Barèmes!$E$6:$E$28,Barèmes!$A$6:$A$28,"Force bas du corps — Saut en longueur (m)",Barèmes!$B$6:$B$28,H339,Barèmes!$C$6:$C$28,IF(H339="6ème","Mixte",G339)),"fragile","satisfaisant"))))</f>
        <v/>
      </c>
      <c r="Q339" s="23" t="str">
        <f>IF(OR(O339="",SUMPRODUCT((Barèmes!$A$6:$A$28="Force bas du corps — Saut en longueur (m)")*(Barèmes!$B$6:$B$28=H339)*(Barèmes!$C$6:$C$28=IF(H339="6ème","Mixte",G339)))=0),"",IF(SUMPRODUCT((Barèmes!$A$6:$A$28="Force bas du corps — Saut en longueur (m)")*(Barèmes!$B$6:$B$28=H339)*(Barèmes!$C$6:$C$28=IF(H339="6ème","Mixte",G339))*(Barèmes!$J$6:$J$28="+"))&gt;0,IF(O339&lt;=SUMIFS(Barèmes!$F$6:$F$28,Barèmes!$A$6:$A$28,"Force bas du corps — Saut en longueur (m)",Barèmes!$B$6:$B$28,H339,Barèmes!$C$6:$C$28,IF(H339="6ème","Mixte",G339)),Barèmes!$B$2,IF(O339&lt;=SUMIFS(Barèmes!$G$6:$G$28,Barèmes!$A$6:$A$28,"Force bas du corps — Saut en longueur (m)",Barèmes!$B$6:$B$28,H339,Barèmes!$C$6:$C$28,IF(H339="6ème","Mixte",G339)),Barèmes!$C$2,IF(O339&lt;=SUMIFS(Barèmes!$H$6:$H$28,Barèmes!$A$6:$A$28,"Force bas du corps — Saut en longueur (m)",Barèmes!$B$6:$B$28,H339,Barèmes!$C$6:$C$28,IF(H339="6ème","Mixte",G339)),Barèmes!$D$2,IF(O339&lt;=SUMIFS(Barèmes!$I$6:$I$28,Barèmes!$A$6:$A$28,"Force bas du corps — Saut en longueur (m)",Barèmes!$B$6:$B$28,H339,Barèmes!$C$6:$C$28,IF(H339="6ème","Mixte",G339)),Barèmes!$E$2,Barèmes!$F$2)))),IF(O339&gt;=SUMIFS(Barèmes!$F$6:$F$28,Barèmes!$A$6:$A$28,"Force bas du corps — Saut en longueur (m)",Barèmes!$B$6:$B$28,H339,Barèmes!$C$6:$C$28,IF(H339="6ème","Mixte",G339)),Barèmes!$B$2,IF(O339&gt;=SUMIFS(Barèmes!$G$6:$G$28,Barèmes!$A$6:$A$28,"Force bas du corps — Saut en longueur (m)",Barèmes!$B$6:$B$28,H339,Barèmes!$C$6:$C$28,IF(H339="6ème","Mixte",G339)),Barèmes!$C$2,IF(O339&gt;=SUMIFS(Barèmes!$H$6:$H$28,Barèmes!$A$6:$A$28,"Force bas du corps — Saut en longueur (m)",Barèmes!$B$6:$B$28,H339,Barèmes!$C$6:$C$28,IF(H339="6ème","Mixte",G339)),Barèmes!$D$2,IF(O339&gt;=SUMIFS(Barèmes!$I$6:$I$28,Barèmes!$A$6:$A$28,"Force bas du corps — Saut en longueur (m)",Barèmes!$B$6:$B$28,H339,Barèmes!$C$6:$C$28,IF(H339="6ème","Mixte",G339)),Barèmes!$E$2,Barèmes!$F$2))))))</f>
        <v/>
      </c>
      <c r="R339" s="22"/>
      <c r="S339" s="24" t="str">
        <f>IF(OR(R339="",SUMPRODUCT((Barèmes!$A$6:$A$28="Vitesse — 30 m (s)")*(Barèmes!$B$6:$B$28=H339)*(Barèmes!$C$6:$C$28=IF(H339="6ème","Mixte",G339)))=0),"",IF(SUMPRODUCT((Barèmes!$A$6:$A$28="Vitesse — 30 m (s)")*(Barèmes!$B$6:$B$28=H339)*(Barèmes!$C$6:$C$28=IF(H339="6ème","Mixte",G339))*(Barèmes!$J$6:$J$28="+"))&gt;0,IF(R339&lt;=SUMIFS(Barèmes!$D$6:$D$28,Barèmes!$A$6:$A$28,"Vitesse — 30 m (s)",Barèmes!$B$6:$B$28,H339,Barèmes!$C$6:$C$28,IF(H339="6ème","Mixte",G339)),"à besoin",IF(R339&lt;=SUMIFS(Barèmes!$E$6:$E$28,Barèmes!$A$6:$A$28,"Vitesse — 30 m (s)",Barèmes!$B$6:$B$28,H339,Barèmes!$C$6:$C$28,IF(H339="6ème","Mixte",G339)),"fragile","satisfaisant")),IF(R339&gt;=SUMIFS(Barèmes!$D$6:$D$28,Barèmes!$A$6:$A$28,"Vitesse — 30 m (s)",Barèmes!$B$6:$B$28,H339,Barèmes!$C$6:$C$28,IF(H339="6ème","Mixte",G339)),"à besoin",IF(R339&gt;=SUMIFS(Barèmes!$E$6:$E$28,Barèmes!$A$6:$A$28,"Vitesse — 30 m (s)",Barèmes!$B$6:$B$28,H339,Barèmes!$C$6:$C$28,IF(H339="6ème","Mixte",G339)),"fragile","satisfaisant"))))</f>
        <v/>
      </c>
      <c r="T339" s="24" t="str">
        <f>IF(OR(R339="",SUMPRODUCT((Barèmes!$A$6:$A$28="Vitesse — 30 m (s)")*(Barèmes!$B$6:$B$28=H339)*(Barèmes!$C$6:$C$28=IF(H339="6ème","Mixte",G339)))=0),"",IF(SUMPRODUCT((Barèmes!$A$6:$A$28="Vitesse — 30 m (s)")*(Barèmes!$B$6:$B$28=H339)*(Barèmes!$C$6:$C$28=IF(H339="6ème","Mixte",G339))*(Barèmes!$J$6:$J$28="+"))&gt;0,IF(R339&lt;=SUMIFS(Barèmes!$F$6:$F$28,Barèmes!$A$6:$A$28,"Vitesse — 30 m (s)",Barèmes!$B$6:$B$28,H339,Barèmes!$C$6:$C$28,IF(H339="6ème","Mixte",G339)),Barèmes!$B$2,IF(R339&lt;=SUMIFS(Barèmes!$G$6:$G$28,Barèmes!$A$6:$A$28,"Vitesse — 30 m (s)",Barèmes!$B$6:$B$28,H339,Barèmes!$C$6:$C$28,IF(H339="6ème","Mixte",G339)),Barèmes!$C$2,IF(R339&lt;=SUMIFS(Barèmes!$H$6:$H$28,Barèmes!$A$6:$A$28,"Vitesse — 30 m (s)",Barèmes!$B$6:$B$28,H339,Barèmes!$C$6:$C$28,IF(H339="6ème","Mixte",G339)),Barèmes!$D$2,IF(R339&lt;=SUMIFS(Barèmes!$I$6:$I$28,Barèmes!$A$6:$A$28,"Vitesse — 30 m (s)",Barèmes!$B$6:$B$28,H339,Barèmes!$C$6:$C$28,IF(H339="6ème","Mixte",G339)),Barèmes!$E$2,Barèmes!$F$2)))),IF(R339&gt;=SUMIFS(Barèmes!$F$6:$F$28,Barèmes!$A$6:$A$28,"Vitesse — 30 m (s)",Barèmes!$B$6:$B$28,H339,Barèmes!$C$6:$C$28,IF(H339="6ème","Mixte",G339)),Barèmes!$B$2,IF(R339&gt;=SUMIFS(Barèmes!$G$6:$G$28,Barèmes!$A$6:$A$28,"Vitesse — 30 m (s)",Barèmes!$B$6:$B$28,H339,Barèmes!$C$6:$C$28,IF(H339="6ème","Mixte",G339)),Barèmes!$C$2,IF(R339&gt;=SUMIFS(Barèmes!$H$6:$H$28,Barèmes!$A$6:$A$28,"Vitesse — 30 m (s)",Barèmes!$B$6:$B$28,H339,Barèmes!$C$6:$C$28,IF(H339="6ème","Mixte",G339)),Barèmes!$D$2,IF(R339&gt;=SUMIFS(Barèmes!$I$6:$I$28,Barèmes!$A$6:$A$28,"Vitesse — 30 m (s)",Barèmes!$B$6:$B$28,H339,Barèmes!$C$6:$C$28,IF(H339="6ème","Mixte",G339)),Barèmes!$E$2,Barèmes!$F$2))))))</f>
        <v/>
      </c>
      <c r="U339" s="22"/>
      <c r="V339" s="25" t="str">
        <f>IF(OR(U339="",SUMPRODUCT((Barèmes!$A$6:$A$28="Vitesse — 50 m (s)")*(Barèmes!$B$6:$B$28=H339)*(Barèmes!$C$6:$C$28=IF(H339="6ème","Mixte",G339)))=0),"",IF(SUMPRODUCT((Barèmes!$A$6:$A$28="Vitesse — 50 m (s)")*(Barèmes!$B$6:$B$28=H339)*(Barèmes!$C$6:$C$28=IF(H339="6ème","Mixte",G339))*(Barèmes!$J$6:$J$28="+"))&gt;0,IF(U339&lt;=SUMIFS(Barèmes!$D$6:$D$28,Barèmes!$A$6:$A$28,"Vitesse — 50 m (s)",Barèmes!$B$6:$B$28,H339,Barèmes!$C$6:$C$28,IF(H339="6ème","Mixte",G339)),"à besoin",IF(U339&lt;=SUMIFS(Barèmes!$E$6:$E$28,Barèmes!$A$6:$A$28,"Vitesse — 50 m (s)",Barèmes!$B$6:$B$28,H339,Barèmes!$C$6:$C$28,IF(H339="6ème","Mixte",G339)),"fragile","satisfaisant")),IF(U339&gt;=SUMIFS(Barèmes!$D$6:$D$28,Barèmes!$A$6:$A$28,"Vitesse — 50 m (s)",Barèmes!$B$6:$B$28,H339,Barèmes!$C$6:$C$28,IF(H339="6ème","Mixte",G339)),"à besoin",IF(U339&gt;=SUMIFS(Barèmes!$E$6:$E$28,Barèmes!$A$6:$A$28,"Vitesse — 50 m (s)",Barèmes!$B$6:$B$28,H339,Barèmes!$C$6:$C$28,IF(H339="6ème","Mixte",G339)),"fragile","satisfaisant"))))</f>
        <v/>
      </c>
      <c r="W339" s="25" t="str">
        <f>IF(OR(U339="",SUMPRODUCT((Barèmes!$A$6:$A$28="Vitesse — 50 m (s)")*(Barèmes!$B$6:$B$28=H339)*(Barèmes!$C$6:$C$28=IF(H339="6ème","Mixte",G339)))=0),"",IF(SUMPRODUCT((Barèmes!$A$6:$A$28="Vitesse — 50 m (s)")*(Barèmes!$B$6:$B$28=H339)*(Barèmes!$C$6:$C$28=IF(H339="6ème","Mixte",G339))*(Barèmes!$J$6:$J$28="+"))&gt;0,IF(U339&lt;=SUMIFS(Barèmes!$F$6:$F$28,Barèmes!$A$6:$A$28,"Vitesse — 50 m (s)",Barèmes!$B$6:$B$28,H339,Barèmes!$C$6:$C$28,IF(H339="6ème","Mixte",G339)),Barèmes!$B$2,IF(U339&lt;=SUMIFS(Barèmes!$G$6:$G$28,Barèmes!$A$6:$A$28,"Vitesse — 50 m (s)",Barèmes!$B$6:$B$28,H339,Barèmes!$C$6:$C$28,IF(H339="6ème","Mixte",G339)),Barèmes!$C$2,IF(U339&lt;=SUMIFS(Barèmes!$H$6:$H$28,Barèmes!$A$6:$A$28,"Vitesse — 50 m (s)",Barèmes!$B$6:$B$28,H339,Barèmes!$C$6:$C$28,IF(H339="6ème","Mixte",G339)),Barèmes!$D$2,IF(U339&lt;=SUMIFS(Barèmes!$I$6:$I$28,Barèmes!$A$6:$A$28,"Vitesse — 50 m (s)",Barèmes!$B$6:$B$28,H339,Barèmes!$C$6:$C$28,IF(H339="6ème","Mixte",G339)),Barèmes!$E$2,Barèmes!$F$2)))),IF(U339&gt;=SUMIFS(Barèmes!$F$6:$F$28,Barèmes!$A$6:$A$28,"Vitesse — 50 m (s)",Barèmes!$B$6:$B$28,H339,Barèmes!$C$6:$C$28,IF(H339="6ème","Mixte",G339)),Barèmes!$B$2,IF(U339&gt;=SUMIFS(Barèmes!$G$6:$G$28,Barèmes!$A$6:$A$28,"Vitesse — 50 m (s)",Barèmes!$B$6:$B$28,H339,Barèmes!$C$6:$C$28,IF(H339="6ème","Mixte",G339)),Barèmes!$C$2,IF(U339&gt;=SUMIFS(Barèmes!$H$6:$H$28,Barèmes!$A$6:$A$28,"Vitesse — 50 m (s)",Barèmes!$B$6:$B$28,H339,Barèmes!$C$6:$C$28,IF(H339="6ème","Mixte",G339)),Barèmes!$D$2,IF(U339&gt;=SUMIFS(Barèmes!$I$6:$I$28,Barèmes!$A$6:$A$28,"Vitesse — 50 m (s)",Barèmes!$B$6:$B$28,H339,Barèmes!$C$6:$C$28,IF(H339="6ème","Mixte",G339)),Barèmes!$E$2,Barèmes!$F$2))))))</f>
        <v/>
      </c>
      <c r="X339" s="18"/>
      <c r="Y339" s="26" t="str" cm="1">
        <f t="array" ref="Y339">IF(OR(X339="",SUMPRODUCT((Barèmes!$A$6:$A$28="Souplesse (score 1-5)")*(Barèmes!$B$6:$B$28=H339)*(Barèmes!$C$6:$C$28=IF(H339="6ème","Mixte",G339)))=0),"",IF(SUMPRODUCT((Barèmes!$A$6:$A$28="Souplesse (score 1-5)")*(Barèmes!$B$6:$B$28=H339)*(Barèmes!$C$6:$C$28=IF(H339="6ème","Mixte",G339))*(Barèmes!$J$6:$J$28="+"))&gt;0,IF(X339&lt;=SUMIFS(Barèmes!$D$6:$D$28,Barèmes!$A$6:$A$28,"Souplesse (score 1-5)",Barèmes!$B$6:$B$28,H339,Barèmes!$C$6:$C$28,IF(H339="6ème","Mixte",G339)),"à besoin",IF(X339&lt;=SUMIFS(Barèmes!$E$6:$E$28,Barèmes!$A$6:$A$28,"Souplesse (score 1-5)",Barèmes!$B$6:$B$28,H339,Barèmes!$C$6:$C$28,IF(H339="6ème","Mixte",G339)),"fragile","satisfaisant")),IF(X339&gt;=SUMIFS(Barèmes!$D$6:$D$28,Barèmes!$A$6:$A$28,"Souplesse (score 1-5)",Barèmes!$B$6:$B$28,H339,Barèmes!$C$6:$C$28,IF(H339="6ème","Mixte",G339)),"à besoin",IF(X339&gt;=SUMIFS(Barèmes!$E$6:$E$28,Barèmes!$A$6:$A$28,"Souplesse (score 1-5)",Barèmes!$B$6:$B$28,H339,Barèmes!$C$6:$C$28,IF(H339="6ème","Mixte",G339)),"fragile","satisfaisant"))))</f>
        <v/>
      </c>
      <c r="Z339" s="26" t="str" cm="1">
        <f t="array" ref="Z339">IF(OR(X339="",SUMPRODUCT((Barèmes!$A$6:$A$28="Souplesse (score 1-5)")*(Barèmes!$B$6:$B$28=H339)*(Barèmes!$C$6:$C$28=IF(H339="6ème","Mixte",G339)))=0),"",IF(SUMPRODUCT((Barèmes!$A$6:$A$28="Souplesse (score 1-5)")*(Barèmes!$B$6:$B$28=H339)*(Barèmes!$C$6:$C$28=IF(H339="6ème","Mixte",G339))*(Barèmes!$J$6:$J$28="+"))&gt;0,IF(X339&lt;=SUMIFS(Barèmes!$F$6:$F$28,Barèmes!$A$6:$A$28,"Souplesse (score 1-5)",Barèmes!$B$6:$B$28,H339,Barèmes!$C$6:$C$28,IF(H339="6ème","Mixte",G339)),Barèmes!$B$2,IF(X339&lt;=SUMIFS(Barèmes!$G$6:$G$28,Barèmes!$A$6:$A$28,"Souplesse (score 1-5)",Barèmes!$B$6:$B$28,H339,Barèmes!$C$6:$C$28,IF(H339="6ème","Mixte",G339)),Barèmes!$C$2,IF(X339&lt;=SUMIFS(Barèmes!$H$6:$H$28,Barèmes!$A$6:$A$28,"Souplesse (score 1-5)",Barèmes!$B$6:$B$28,H339,Barèmes!$C$6:$C$28,IF(H339="6ème","Mixte",G339)),Barèmes!$D$2,IF(X339&lt;=SUMIFS(Barèmes!$I$6:$I$28,Barèmes!$A$6:$A$28,"Souplesse (score 1-5)",Barèmes!$B$6:$B$28,H339,Barèmes!$C$6:$C$28,IF(H339="6ème","Mixte",G339)),Barèmes!$E$2,Barèmes!$F$2)))),IF(X339&gt;=SUMIFS(Barèmes!$F$6:$F$28,Barèmes!$A$6:$A$28,"Souplesse (score 1-5)",Barèmes!$B$6:$B$28,H339,Barèmes!$C$6:$C$28,IF(H339="6ème","Mixte",G339)),Barèmes!$B$2,IF(X339&gt;=SUMIFS(Barèmes!$G$6:$G$28,Barèmes!$A$6:$A$28,"Souplesse (score 1-5)",Barèmes!$B$6:$B$28,H339,Barèmes!$C$6:$C$28,IF(H339="6ème","Mixte",G339)),Barèmes!$C$2,IF(X339&gt;=SUMIFS(Barèmes!$H$6:$H$28,Barèmes!$A$6:$A$28,"Souplesse (score 1-5)",Barèmes!$B$6:$B$28,H339,Barèmes!$C$6:$C$28,IF(H339="6ème","Mixte",G339)),Barèmes!$D$2,IF(X339&gt;=SUMIFS(Barèmes!$I$6:$I$28,Barèmes!$A$6:$A$28,"Souplesse (score 1-5)",Barèmes!$B$6:$B$28,H339,Barèmes!$C$6:$C$28,IF(H339="6ème","Mixte",G339)),Barèmes!$E$2,Barèmes!$F$2))))))</f>
        <v/>
      </c>
      <c r="AA339" s="22"/>
      <c r="AB339" s="27" t="str">
        <f>IF(OR(AA339="",SUMPRODUCT((Barèmes!$A$6:$A$28="Agilité — T-test 974 (s)")*(Barèmes!$B$6:$B$28=H339)*(Barèmes!$C$6:$C$28=IF(H339="6ème","Mixte",G339)))=0),"",IF(SUMPRODUCT((Barèmes!$A$6:$A$28="Agilité — T-test 974 (s)")*(Barèmes!$B$6:$B$28=H339)*(Barèmes!$C$6:$C$28=IF(H339="6ème","Mixte",G339))*(Barèmes!$J$6:$J$28="+"))&gt;0,IF(AA339&lt;=SUMIFS(Barèmes!$D$6:$D$28,Barèmes!$A$6:$A$28,"Agilité — T-test 974 (s)",Barèmes!$B$6:$B$28,H339,Barèmes!$C$6:$C$28,IF(H339="6ème","Mixte",G339)),"à besoin",IF(AA339&lt;=SUMIFS(Barèmes!$E$6:$E$28,Barèmes!$A$6:$A$28,"Agilité — T-test 974 (s)",Barèmes!$B$6:$B$28,H339,Barèmes!$C$6:$C$28,IF(H339="6ème","Mixte",G339)),"fragile","satisfaisant")),IF(AA339&gt;=SUMIFS(Barèmes!$D$6:$D$28,Barèmes!$A$6:$A$28,"Agilité — T-test 974 (s)",Barèmes!$B$6:$B$28,H339,Barèmes!$C$6:$C$28,IF(H339="6ème","Mixte",G339)),"à besoin",IF(AA339&gt;=SUMIFS(Barèmes!$E$6:$E$28,Barèmes!$A$6:$A$28,"Agilité — T-test 974 (s)",Barèmes!$B$6:$B$28,H339,Barèmes!$C$6:$C$28,IF(H339="6ème","Mixte",G339)),"fragile","satisfaisant"))))</f>
        <v/>
      </c>
      <c r="AC339" s="27" t="str">
        <f>IF(OR(AA339="",SUMPRODUCT((Barèmes!$A$6:$A$28="Agilité — T-test 974 (s)")*(Barèmes!$B$6:$B$28=H339)*(Barèmes!$C$6:$C$28=IF(H339="6ème","Mixte",G339)))=0),"",IF(SUMPRODUCT((Barèmes!$A$6:$A$28="Agilité — T-test 974 (s)")*(Barèmes!$B$6:$B$28=H339)*(Barèmes!$C$6:$C$28=IF(H339="6ème","Mixte",G339))*(Barèmes!$J$6:$J$28="+"))&gt;0,IF(AA339&lt;=SUMIFS(Barèmes!$F$6:$F$28,Barèmes!$A$6:$A$28,"Agilité — T-test 974 (s)",Barèmes!$B$6:$B$28,H339,Barèmes!$C$6:$C$28,IF(H339="6ème","Mixte",G339)),Barèmes!$B$2,IF(AA339&lt;=SUMIFS(Barèmes!$G$6:$G$28,Barèmes!$A$6:$A$28,"Agilité — T-test 974 (s)",Barèmes!$B$6:$B$28,H339,Barèmes!$C$6:$C$28,IF(H339="6ème","Mixte",G339)),Barèmes!$C$2,IF(AA339&lt;=SUMIFS(Barèmes!$H$6:$H$28,Barèmes!$A$6:$A$28,"Agilité — T-test 974 (s)",Barèmes!$B$6:$B$28,H339,Barèmes!$C$6:$C$28,IF(H339="6ème","Mixte",G339)),Barèmes!$D$2,IF(AA339&lt;=SUMIFS(Barèmes!$I$6:$I$28,Barèmes!$A$6:$A$28,"Agilité — T-test 974 (s)",Barèmes!$B$6:$B$28,H339,Barèmes!$C$6:$C$28,IF(H339="6ème","Mixte",G339)),Barèmes!$E$2,Barèmes!$F$2)))),IF(AA339&gt;=SUMIFS(Barèmes!$F$6:$F$28,Barèmes!$A$6:$A$28,"Agilité — T-test 974 (s)",Barèmes!$B$6:$B$28,H339,Barèmes!$C$6:$C$28,IF(H339="6ème","Mixte",G339)),Barèmes!$B$2,IF(AA339&gt;=SUMIFS(Barèmes!$G$6:$G$28,Barèmes!$A$6:$A$28,"Agilité — T-test 974 (s)",Barèmes!$B$6:$B$28,H339,Barèmes!$C$6:$C$28,IF(H339="6ème","Mixte",G339)),Barèmes!$C$2,IF(AA339&gt;=SUMIFS(Barèmes!$H$6:$H$28,Barèmes!$A$6:$A$28,"Agilité — T-test 974 (s)",Barèmes!$B$6:$B$28,H339,Barèmes!$C$6:$C$28,IF(H339="6ème","Mixte",G339)),Barèmes!$D$2,IF(AA339&gt;=SUMIFS(Barèmes!$I$6:$I$28,Barèmes!$A$6:$A$28,"Agilité — T-test 974 (s)",Barèmes!$B$6:$B$28,H339,Barèmes!$C$6:$C$28,IF(H339="6ème","Mixte",G339)),Barèmes!$E$2,Barèmes!$F$2))))))</f>
        <v/>
      </c>
      <c r="AD339" s="28" t="str">
        <f t="shared" si="42"/>
        <v/>
      </c>
      <c r="AE339" s="29" t="str">
        <f t="shared" si="43"/>
        <v/>
      </c>
      <c r="AF339" s="30" t="str">
        <f>IF(OR(AD339="",SUMPRODUCT((Barèmes!$A$6:$A$28="Surcoût d'agilité (s) — technique")*(Barèmes!$B$6:$B$28=H339)*(Barèmes!$C$6:$C$28=IF(H339="6ème","Mixte",G339)))=0),"",IF(SUMPRODUCT((Barèmes!$A$6:$A$28="Surcoût d'agilité (s) — technique")*(Barèmes!$B$6:$B$28=H339)*(Barèmes!$C$6:$C$28=IF(H339="6ème","Mixte",G339))*(Barèmes!$J$6:$J$28="+"))&gt;0,IF(AD339&lt;=SUMIFS(Barèmes!$D$6:$D$28,Barèmes!$A$6:$A$28,"Surcoût d'agilité (s) — technique",Barèmes!$B$6:$B$28,H339,Barèmes!$C$6:$C$28,IF(H339="6ème","Mixte",G339)),"à besoin",IF(AD339&lt;=SUMIFS(Barèmes!$E$6:$E$28,Barèmes!$A$6:$A$28,"Surcoût d'agilité (s) — technique",Barèmes!$B$6:$B$28,H339,Barèmes!$C$6:$C$28,IF(H339="6ème","Mixte",G339)),"fragile","satisfaisant")),IF(AD339&gt;=SUMIFS(Barèmes!$D$6:$D$28,Barèmes!$A$6:$A$28,"Surcoût d'agilité (s) — technique",Barèmes!$B$6:$B$28,H339,Barèmes!$C$6:$C$28,IF(H339="6ème","Mixte",G339)),"à besoin",IF(AD339&gt;=SUMIFS(Barèmes!$E$6:$E$28,Barèmes!$A$6:$A$28,"Surcoût d'agilité (s) — technique",Barèmes!$B$6:$B$28,H339,Barèmes!$C$6:$C$28,IF(H339="6ème","Mixte",G339)),"fragile","satisfaisant"))))</f>
        <v/>
      </c>
      <c r="AG339" s="30" t="str">
        <f>IF(OR(AD339="",SUMPRODUCT((Barèmes!$A$6:$A$28="Surcoût d'agilité (s) — technique")*(Barèmes!$B$6:$B$28=H339)*(Barèmes!$C$6:$C$28=IF(H339="6ème","Mixte",G339)))=0),"",IF(SUMPRODUCT((Barèmes!$A$6:$A$28="Surcoût d'agilité (s) — technique")*(Barèmes!$B$6:$B$28=H339)*(Barèmes!$C$6:$C$28=IF(H339="6ème","Mixte",G339))*(Barèmes!$J$6:$J$28="+"))&gt;0,IF(AD339&lt;=SUMIFS(Barèmes!$F$6:$F$28,Barèmes!$A$6:$A$28,"Surcoût d'agilité (s) — technique",Barèmes!$B$6:$B$28,H339,Barèmes!$C$6:$C$28,IF(H339="6ème","Mixte",G339)),Barèmes!$B$2,IF(AD339&lt;=SUMIFS(Barèmes!$G$6:$G$28,Barèmes!$A$6:$A$28,"Surcoût d'agilité (s) — technique",Barèmes!$B$6:$B$28,H339,Barèmes!$C$6:$C$28,IF(H339="6ème","Mixte",G339)),Barèmes!$C$2,IF(AD339&lt;=SUMIFS(Barèmes!$H$6:$H$28,Barèmes!$A$6:$A$28,"Surcoût d'agilité (s) — technique",Barèmes!$B$6:$B$28,H339,Barèmes!$C$6:$C$28,IF(H339="6ème","Mixte",G339)),Barèmes!$D$2,IF(AD339&lt;=SUMIFS(Barèmes!$I$6:$I$28,Barèmes!$A$6:$A$28,"Surcoût d'agilité (s) — technique",Barèmes!$B$6:$B$28,H339,Barèmes!$C$6:$C$28,IF(H339="6ème","Mixte",G339)),Barèmes!$E$2,Barèmes!$F$2)))),IF(AD339&gt;=SUMIFS(Barèmes!$F$6:$F$28,Barèmes!$A$6:$A$28,"Surcoût d'agilité (s) — technique",Barèmes!$B$6:$B$28,H339,Barèmes!$C$6:$C$28,IF(H339="6ème","Mixte",G339)),Barèmes!$B$2,IF(AD339&gt;=SUMIFS(Barèmes!$G$6:$G$28,Barèmes!$A$6:$A$28,"Surcoût d'agilité (s) — technique",Barèmes!$B$6:$B$28,H339,Barèmes!$C$6:$C$28,IF(H339="6ème","Mixte",G339)),Barèmes!$C$2,IF(AD339&gt;=SUMIFS(Barèmes!$H$6:$H$28,Barèmes!$A$6:$A$28,"Surcoût d'agilité (s) — technique",Barèmes!$B$6:$B$28,H339,Barèmes!$C$6:$C$28,IF(H339="6ème","Mixte",G339)),Barèmes!$D$2,IF(AD339&gt;=SUMIFS(Barèmes!$I$6:$I$28,Barèmes!$A$6:$A$28,"Surcoût d'agilité (s) — technique",Barèmes!$B$6:$B$28,H339,Barèmes!$C$6:$C$28,IF(H339="6ème","Mixte",G339)),Barèmes!$E$2,Barèmes!$F$2))))))</f>
        <v/>
      </c>
      <c r="AH339" s="31" t="str">
        <f>IF((IF(N339="",0,1)+IF(Q339="",0,1)+IF(W339="",0,1)+IF(Z339="",0,1)+IF(AC339="",0,1))=0,"",3*IF(N339=Barèmes!$B$2,1,IF(N339=Barèmes!$C$2,2,IF(N339=Barèmes!$D$2,3,IF(N339=Barèmes!$E$2,4,IF(N339=Barèmes!$F$2,5,0)))))+3*IF(Q339=Barèmes!$B$2,1,IF(Q339=Barèmes!$C$2,2,IF(Q339=Barèmes!$D$2,3,IF(Q339=Barèmes!$E$2,4,IF(Q339=Barèmes!$F$2,5,0)))))+2*IF(W339=Barèmes!$B$2,1,IF(W339=Barèmes!$C$2,2,IF(W339=Barèmes!$D$2,3,IF(W339=Barèmes!$E$2,4,IF(W339=Barèmes!$F$2,5,0)))))+1*IF(Z339=Barèmes!$B$2,1,IF(Z339=Barèmes!$C$2,2,IF(Z339=Barèmes!$D$2,3,IF(Z339=Barèmes!$E$2,4,IF(Z339=Barèmes!$F$2,5,0)))))+1*IF(AC339=Barèmes!$B$2,1,IF(AC339=Barèmes!$C$2,2,IF(AC339=Barèmes!$D$2,3,IF(AC339=Barèmes!$E$2,4,IF(AC339=Barèmes!$F$2,5,0))))))</f>
        <v/>
      </c>
      <c r="AI339" s="31"/>
      <c r="AJ339" s="32" t="str">
        <f>IFERROR(INDEX(Croissance!$B$5:$B$604,MATCH(A339,Croissance!$A$5:$A$604,0)),"")</f>
        <v/>
      </c>
      <c r="AK339" s="32" t="str">
        <f>IFERROR(INDEX(Croissance!$C$5:$C$604,MATCH(A339,Croissance!$A$5:$A$604,0)),"")</f>
        <v/>
      </c>
      <c r="AL339" s="32" t="str">
        <f>IFERROR(INDEX(Croissance!$D$5:$D$604,MATCH(A339,Croissance!$A$5:$A$604,0)),"")</f>
        <v/>
      </c>
      <c r="AM339" s="32" t="str">
        <f>IFERROR(INDEX(Croissance!$E$5:$E$604,MATCH(A339,Croissance!$A$5:$A$604,0)),"")</f>
        <v/>
      </c>
      <c r="AO339" s="33">
        <f t="shared" si="48"/>
        <v>0</v>
      </c>
      <c r="AP339" s="33">
        <f t="shared" si="44"/>
        <v>0</v>
      </c>
      <c r="AQ339" s="33">
        <f>IF(A339="",0,IF(AND(OR('Synthèse classe'!$C$2="Tous",C339='Synthèse classe'!$C$2),OR('Synthèse classe'!$C$3="Toutes",D339='Synthèse classe'!$C$3),OR('Synthèse classe'!$C$4="Toutes",AND('Synthèse classe'!$C$4="Dernière",AP339=1),B339=IFERROR(VALUE('Synthèse classe'!$C$4),0))),1,0))</f>
        <v>0</v>
      </c>
      <c r="AR339" s="34" t="str">
        <f t="shared" si="45"/>
        <v/>
      </c>
    </row>
    <row r="340" spans="1:44" x14ac:dyDescent="0.2">
      <c r="A340" s="17" t="str">
        <f t="shared" si="41"/>
        <v/>
      </c>
      <c r="B340" s="18"/>
      <c r="C340" s="19"/>
      <c r="D340" s="19"/>
      <c r="E340" s="19"/>
      <c r="F340" s="19"/>
      <c r="G340" s="19"/>
      <c r="H340" s="17" t="str">
        <f t="shared" si="46"/>
        <v/>
      </c>
      <c r="I340" s="20"/>
      <c r="J340" s="18"/>
      <c r="K340" s="19"/>
      <c r="L340" s="21" t="str">
        <f t="shared" si="47"/>
        <v/>
      </c>
      <c r="M340" s="21" t="str">
        <f>IF(OR(J340="",SUMPRODUCT((Barèmes!$A$6:$A$28="Endurance — Luc Léger (palier)")*(Barèmes!$B$6:$B$28=H340)*(Barèmes!$C$6:$C$28=IF(H340="6ème","Mixte",G340)))=0),"",IF(SUMPRODUCT((Barèmes!$A$6:$A$28="Endurance — Luc Léger (palier)")*(Barèmes!$B$6:$B$28=H340)*(Barèmes!$C$6:$C$28=IF(H340="6ème","Mixte",G340))*(Barèmes!$J$6:$J$28="+"))&gt;0,IF(J340&lt;=SUMIFS(Barèmes!$D$6:$D$28,Barèmes!$A$6:$A$28,"Endurance — Luc Léger (palier)",Barèmes!$B$6:$B$28,H340,Barèmes!$C$6:$C$28,IF(H340="6ème","Mixte",G340)),"à besoin",IF(J340&lt;=SUMIFS(Barèmes!$E$6:$E$28,Barèmes!$A$6:$A$28,"Endurance — Luc Léger (palier)",Barèmes!$B$6:$B$28,H340,Barèmes!$C$6:$C$28,IF(H340="6ème","Mixte",G340)),"fragile","satisfaisant")),IF(J340&gt;=SUMIFS(Barèmes!$D$6:$D$28,Barèmes!$A$6:$A$28,"Endurance — Luc Léger (palier)",Barèmes!$B$6:$B$28,H340,Barèmes!$C$6:$C$28,IF(H340="6ème","Mixte",G340)),"à besoin",IF(J340&gt;=SUMIFS(Barèmes!$E$6:$E$28,Barèmes!$A$6:$A$28,"Endurance — Luc Léger (palier)",Barèmes!$B$6:$B$28,H340,Barèmes!$C$6:$C$28,IF(H340="6ème","Mixte",G340)),"fragile","satisfaisant"))))</f>
        <v/>
      </c>
      <c r="N340" s="21" t="str">
        <f>IF(OR(J340="",SUMPRODUCT((Barèmes!$A$6:$A$28="Endurance — Luc Léger (palier)")*(Barèmes!$B$6:$B$28=H340)*(Barèmes!$C$6:$C$28=IF(H340="6ème","Mixte",G340)))=0),"",IF(SUMPRODUCT((Barèmes!$A$6:$A$28="Endurance — Luc Léger (palier)")*(Barèmes!$B$6:$B$28=H340)*(Barèmes!$C$6:$C$28=IF(H340="6ème","Mixte",G340))*(Barèmes!$J$6:$J$28="+"))&gt;0,IF(J340&lt;=SUMIFS(Barèmes!$F$6:$F$28,Barèmes!$A$6:$A$28,"Endurance — Luc Léger (palier)",Barèmes!$B$6:$B$28,H340,Barèmes!$C$6:$C$28,IF(H340="6ème","Mixte",G340)),Barèmes!$B$2,IF(J340&lt;=SUMIFS(Barèmes!$G$6:$G$28,Barèmes!$A$6:$A$28,"Endurance — Luc Léger (palier)",Barèmes!$B$6:$B$28,H340,Barèmes!$C$6:$C$28,IF(H340="6ème","Mixte",G340)),Barèmes!$C$2,IF(J340&lt;=SUMIFS(Barèmes!$H$6:$H$28,Barèmes!$A$6:$A$28,"Endurance — Luc Léger (palier)",Barèmes!$B$6:$B$28,H340,Barèmes!$C$6:$C$28,IF(H340="6ème","Mixte",G340)),Barèmes!$D$2,IF(J340&lt;=SUMIFS(Barèmes!$I$6:$I$28,Barèmes!$A$6:$A$28,"Endurance — Luc Léger (palier)",Barèmes!$B$6:$B$28,H340,Barèmes!$C$6:$C$28,IF(H340="6ème","Mixte",G340)),Barèmes!$E$2,Barèmes!$F$2)))),IF(J340&gt;=SUMIFS(Barèmes!$F$6:$F$28,Barèmes!$A$6:$A$28,"Endurance — Luc Léger (palier)",Barèmes!$B$6:$B$28,H340,Barèmes!$C$6:$C$28,IF(H340="6ème","Mixte",G340)),Barèmes!$B$2,IF(J340&gt;=SUMIFS(Barèmes!$G$6:$G$28,Barèmes!$A$6:$A$28,"Endurance — Luc Léger (palier)",Barèmes!$B$6:$B$28,H340,Barèmes!$C$6:$C$28,IF(H340="6ème","Mixte",G340)),Barèmes!$C$2,IF(J340&gt;=SUMIFS(Barèmes!$H$6:$H$28,Barèmes!$A$6:$A$28,"Endurance — Luc Léger (palier)",Barèmes!$B$6:$B$28,H340,Barèmes!$C$6:$C$28,IF(H340="6ème","Mixte",G340)),Barèmes!$D$2,IF(J340&gt;=SUMIFS(Barèmes!$I$6:$I$28,Barèmes!$A$6:$A$28,"Endurance — Luc Léger (palier)",Barèmes!$B$6:$B$28,H340,Barèmes!$C$6:$C$28,IF(H340="6ème","Mixte",G340)),Barèmes!$E$2,Barèmes!$F$2))))))</f>
        <v/>
      </c>
      <c r="O340" s="22"/>
      <c r="P340" s="23" t="str">
        <f>IF(OR(O340="",SUMPRODUCT((Barèmes!$A$6:$A$28="Force bas du corps — Saut en longueur (m)")*(Barèmes!$B$6:$B$28=H340)*(Barèmes!$C$6:$C$28=IF(H340="6ème","Mixte",G340)))=0),"",IF(SUMPRODUCT((Barèmes!$A$6:$A$28="Force bas du corps — Saut en longueur (m)")*(Barèmes!$B$6:$B$28=H340)*(Barèmes!$C$6:$C$28=IF(H340="6ème","Mixte",G340))*(Barèmes!$J$6:$J$28="+"))&gt;0,IF(O340&lt;=SUMIFS(Barèmes!$D$6:$D$28,Barèmes!$A$6:$A$28,"Force bas du corps — Saut en longueur (m)",Barèmes!$B$6:$B$28,H340,Barèmes!$C$6:$C$28,IF(H340="6ème","Mixte",G340)),"à besoin",IF(O340&lt;=SUMIFS(Barèmes!$E$6:$E$28,Barèmes!$A$6:$A$28,"Force bas du corps — Saut en longueur (m)",Barèmes!$B$6:$B$28,H340,Barèmes!$C$6:$C$28,IF(H340="6ème","Mixte",G340)),"fragile","satisfaisant")),IF(O340&gt;=SUMIFS(Barèmes!$D$6:$D$28,Barèmes!$A$6:$A$28,"Force bas du corps — Saut en longueur (m)",Barèmes!$B$6:$B$28,H340,Barèmes!$C$6:$C$28,IF(H340="6ème","Mixte",G340)),"à besoin",IF(O340&gt;=SUMIFS(Barèmes!$E$6:$E$28,Barèmes!$A$6:$A$28,"Force bas du corps — Saut en longueur (m)",Barèmes!$B$6:$B$28,H340,Barèmes!$C$6:$C$28,IF(H340="6ème","Mixte",G340)),"fragile","satisfaisant"))))</f>
        <v/>
      </c>
      <c r="Q340" s="23" t="str">
        <f>IF(OR(O340="",SUMPRODUCT((Barèmes!$A$6:$A$28="Force bas du corps — Saut en longueur (m)")*(Barèmes!$B$6:$B$28=H340)*(Barèmes!$C$6:$C$28=IF(H340="6ème","Mixte",G340)))=0),"",IF(SUMPRODUCT((Barèmes!$A$6:$A$28="Force bas du corps — Saut en longueur (m)")*(Barèmes!$B$6:$B$28=H340)*(Barèmes!$C$6:$C$28=IF(H340="6ème","Mixte",G340))*(Barèmes!$J$6:$J$28="+"))&gt;0,IF(O340&lt;=SUMIFS(Barèmes!$F$6:$F$28,Barèmes!$A$6:$A$28,"Force bas du corps — Saut en longueur (m)",Barèmes!$B$6:$B$28,H340,Barèmes!$C$6:$C$28,IF(H340="6ème","Mixte",G340)),Barèmes!$B$2,IF(O340&lt;=SUMIFS(Barèmes!$G$6:$G$28,Barèmes!$A$6:$A$28,"Force bas du corps — Saut en longueur (m)",Barèmes!$B$6:$B$28,H340,Barèmes!$C$6:$C$28,IF(H340="6ème","Mixte",G340)),Barèmes!$C$2,IF(O340&lt;=SUMIFS(Barèmes!$H$6:$H$28,Barèmes!$A$6:$A$28,"Force bas du corps — Saut en longueur (m)",Barèmes!$B$6:$B$28,H340,Barèmes!$C$6:$C$28,IF(H340="6ème","Mixte",G340)),Barèmes!$D$2,IF(O340&lt;=SUMIFS(Barèmes!$I$6:$I$28,Barèmes!$A$6:$A$28,"Force bas du corps — Saut en longueur (m)",Barèmes!$B$6:$B$28,H340,Barèmes!$C$6:$C$28,IF(H340="6ème","Mixte",G340)),Barèmes!$E$2,Barèmes!$F$2)))),IF(O340&gt;=SUMIFS(Barèmes!$F$6:$F$28,Barèmes!$A$6:$A$28,"Force bas du corps — Saut en longueur (m)",Barèmes!$B$6:$B$28,H340,Barèmes!$C$6:$C$28,IF(H340="6ème","Mixte",G340)),Barèmes!$B$2,IF(O340&gt;=SUMIFS(Barèmes!$G$6:$G$28,Barèmes!$A$6:$A$28,"Force bas du corps — Saut en longueur (m)",Barèmes!$B$6:$B$28,H340,Barèmes!$C$6:$C$28,IF(H340="6ème","Mixte",G340)),Barèmes!$C$2,IF(O340&gt;=SUMIFS(Barèmes!$H$6:$H$28,Barèmes!$A$6:$A$28,"Force bas du corps — Saut en longueur (m)",Barèmes!$B$6:$B$28,H340,Barèmes!$C$6:$C$28,IF(H340="6ème","Mixte",G340)),Barèmes!$D$2,IF(O340&gt;=SUMIFS(Barèmes!$I$6:$I$28,Barèmes!$A$6:$A$28,"Force bas du corps — Saut en longueur (m)",Barèmes!$B$6:$B$28,H340,Barèmes!$C$6:$C$28,IF(H340="6ème","Mixte",G340)),Barèmes!$E$2,Barèmes!$F$2))))))</f>
        <v/>
      </c>
      <c r="R340" s="22"/>
      <c r="S340" s="24" t="str">
        <f>IF(OR(R340="",SUMPRODUCT((Barèmes!$A$6:$A$28="Vitesse — 30 m (s)")*(Barèmes!$B$6:$B$28=H340)*(Barèmes!$C$6:$C$28=IF(H340="6ème","Mixte",G340)))=0),"",IF(SUMPRODUCT((Barèmes!$A$6:$A$28="Vitesse — 30 m (s)")*(Barèmes!$B$6:$B$28=H340)*(Barèmes!$C$6:$C$28=IF(H340="6ème","Mixte",G340))*(Barèmes!$J$6:$J$28="+"))&gt;0,IF(R340&lt;=SUMIFS(Barèmes!$D$6:$D$28,Barèmes!$A$6:$A$28,"Vitesse — 30 m (s)",Barèmes!$B$6:$B$28,H340,Barèmes!$C$6:$C$28,IF(H340="6ème","Mixte",G340)),"à besoin",IF(R340&lt;=SUMIFS(Barèmes!$E$6:$E$28,Barèmes!$A$6:$A$28,"Vitesse — 30 m (s)",Barèmes!$B$6:$B$28,H340,Barèmes!$C$6:$C$28,IF(H340="6ème","Mixte",G340)),"fragile","satisfaisant")),IF(R340&gt;=SUMIFS(Barèmes!$D$6:$D$28,Barèmes!$A$6:$A$28,"Vitesse — 30 m (s)",Barèmes!$B$6:$B$28,H340,Barèmes!$C$6:$C$28,IF(H340="6ème","Mixte",G340)),"à besoin",IF(R340&gt;=SUMIFS(Barèmes!$E$6:$E$28,Barèmes!$A$6:$A$28,"Vitesse — 30 m (s)",Barèmes!$B$6:$B$28,H340,Barèmes!$C$6:$C$28,IF(H340="6ème","Mixte",G340)),"fragile","satisfaisant"))))</f>
        <v/>
      </c>
      <c r="T340" s="24" t="str">
        <f>IF(OR(R340="",SUMPRODUCT((Barèmes!$A$6:$A$28="Vitesse — 30 m (s)")*(Barèmes!$B$6:$B$28=H340)*(Barèmes!$C$6:$C$28=IF(H340="6ème","Mixte",G340)))=0),"",IF(SUMPRODUCT((Barèmes!$A$6:$A$28="Vitesse — 30 m (s)")*(Barèmes!$B$6:$B$28=H340)*(Barèmes!$C$6:$C$28=IF(H340="6ème","Mixte",G340))*(Barèmes!$J$6:$J$28="+"))&gt;0,IF(R340&lt;=SUMIFS(Barèmes!$F$6:$F$28,Barèmes!$A$6:$A$28,"Vitesse — 30 m (s)",Barèmes!$B$6:$B$28,H340,Barèmes!$C$6:$C$28,IF(H340="6ème","Mixte",G340)),Barèmes!$B$2,IF(R340&lt;=SUMIFS(Barèmes!$G$6:$G$28,Barèmes!$A$6:$A$28,"Vitesse — 30 m (s)",Barèmes!$B$6:$B$28,H340,Barèmes!$C$6:$C$28,IF(H340="6ème","Mixte",G340)),Barèmes!$C$2,IF(R340&lt;=SUMIFS(Barèmes!$H$6:$H$28,Barèmes!$A$6:$A$28,"Vitesse — 30 m (s)",Barèmes!$B$6:$B$28,H340,Barèmes!$C$6:$C$28,IF(H340="6ème","Mixte",G340)),Barèmes!$D$2,IF(R340&lt;=SUMIFS(Barèmes!$I$6:$I$28,Barèmes!$A$6:$A$28,"Vitesse — 30 m (s)",Barèmes!$B$6:$B$28,H340,Barèmes!$C$6:$C$28,IF(H340="6ème","Mixte",G340)),Barèmes!$E$2,Barèmes!$F$2)))),IF(R340&gt;=SUMIFS(Barèmes!$F$6:$F$28,Barèmes!$A$6:$A$28,"Vitesse — 30 m (s)",Barèmes!$B$6:$B$28,H340,Barèmes!$C$6:$C$28,IF(H340="6ème","Mixte",G340)),Barèmes!$B$2,IF(R340&gt;=SUMIFS(Barèmes!$G$6:$G$28,Barèmes!$A$6:$A$28,"Vitesse — 30 m (s)",Barèmes!$B$6:$B$28,H340,Barèmes!$C$6:$C$28,IF(H340="6ème","Mixte",G340)),Barèmes!$C$2,IF(R340&gt;=SUMIFS(Barèmes!$H$6:$H$28,Barèmes!$A$6:$A$28,"Vitesse — 30 m (s)",Barèmes!$B$6:$B$28,H340,Barèmes!$C$6:$C$28,IF(H340="6ème","Mixte",G340)),Barèmes!$D$2,IF(R340&gt;=SUMIFS(Barèmes!$I$6:$I$28,Barèmes!$A$6:$A$28,"Vitesse — 30 m (s)",Barèmes!$B$6:$B$28,H340,Barèmes!$C$6:$C$28,IF(H340="6ème","Mixte",G340)),Barèmes!$E$2,Barèmes!$F$2))))))</f>
        <v/>
      </c>
      <c r="U340" s="22"/>
      <c r="V340" s="25" t="str">
        <f>IF(OR(U340="",SUMPRODUCT((Barèmes!$A$6:$A$28="Vitesse — 50 m (s)")*(Barèmes!$B$6:$B$28=H340)*(Barèmes!$C$6:$C$28=IF(H340="6ème","Mixte",G340)))=0),"",IF(SUMPRODUCT((Barèmes!$A$6:$A$28="Vitesse — 50 m (s)")*(Barèmes!$B$6:$B$28=H340)*(Barèmes!$C$6:$C$28=IF(H340="6ème","Mixte",G340))*(Barèmes!$J$6:$J$28="+"))&gt;0,IF(U340&lt;=SUMIFS(Barèmes!$D$6:$D$28,Barèmes!$A$6:$A$28,"Vitesse — 50 m (s)",Barèmes!$B$6:$B$28,H340,Barèmes!$C$6:$C$28,IF(H340="6ème","Mixte",G340)),"à besoin",IF(U340&lt;=SUMIFS(Barèmes!$E$6:$E$28,Barèmes!$A$6:$A$28,"Vitesse — 50 m (s)",Barèmes!$B$6:$B$28,H340,Barèmes!$C$6:$C$28,IF(H340="6ème","Mixte",G340)),"fragile","satisfaisant")),IF(U340&gt;=SUMIFS(Barèmes!$D$6:$D$28,Barèmes!$A$6:$A$28,"Vitesse — 50 m (s)",Barèmes!$B$6:$B$28,H340,Barèmes!$C$6:$C$28,IF(H340="6ème","Mixte",G340)),"à besoin",IF(U340&gt;=SUMIFS(Barèmes!$E$6:$E$28,Barèmes!$A$6:$A$28,"Vitesse — 50 m (s)",Barèmes!$B$6:$B$28,H340,Barèmes!$C$6:$C$28,IF(H340="6ème","Mixte",G340)),"fragile","satisfaisant"))))</f>
        <v/>
      </c>
      <c r="W340" s="25" t="str">
        <f>IF(OR(U340="",SUMPRODUCT((Barèmes!$A$6:$A$28="Vitesse — 50 m (s)")*(Barèmes!$B$6:$B$28=H340)*(Barèmes!$C$6:$C$28=IF(H340="6ème","Mixte",G340)))=0),"",IF(SUMPRODUCT((Barèmes!$A$6:$A$28="Vitesse — 50 m (s)")*(Barèmes!$B$6:$B$28=H340)*(Barèmes!$C$6:$C$28=IF(H340="6ème","Mixte",G340))*(Barèmes!$J$6:$J$28="+"))&gt;0,IF(U340&lt;=SUMIFS(Barèmes!$F$6:$F$28,Barèmes!$A$6:$A$28,"Vitesse — 50 m (s)",Barèmes!$B$6:$B$28,H340,Barèmes!$C$6:$C$28,IF(H340="6ème","Mixte",G340)),Barèmes!$B$2,IF(U340&lt;=SUMIFS(Barèmes!$G$6:$G$28,Barèmes!$A$6:$A$28,"Vitesse — 50 m (s)",Barèmes!$B$6:$B$28,H340,Barèmes!$C$6:$C$28,IF(H340="6ème","Mixte",G340)),Barèmes!$C$2,IF(U340&lt;=SUMIFS(Barèmes!$H$6:$H$28,Barèmes!$A$6:$A$28,"Vitesse — 50 m (s)",Barèmes!$B$6:$B$28,H340,Barèmes!$C$6:$C$28,IF(H340="6ème","Mixte",G340)),Barèmes!$D$2,IF(U340&lt;=SUMIFS(Barèmes!$I$6:$I$28,Barèmes!$A$6:$A$28,"Vitesse — 50 m (s)",Barèmes!$B$6:$B$28,H340,Barèmes!$C$6:$C$28,IF(H340="6ème","Mixte",G340)),Barèmes!$E$2,Barèmes!$F$2)))),IF(U340&gt;=SUMIFS(Barèmes!$F$6:$F$28,Barèmes!$A$6:$A$28,"Vitesse — 50 m (s)",Barèmes!$B$6:$B$28,H340,Barèmes!$C$6:$C$28,IF(H340="6ème","Mixte",G340)),Barèmes!$B$2,IF(U340&gt;=SUMIFS(Barèmes!$G$6:$G$28,Barèmes!$A$6:$A$28,"Vitesse — 50 m (s)",Barèmes!$B$6:$B$28,H340,Barèmes!$C$6:$C$28,IF(H340="6ème","Mixte",G340)),Barèmes!$C$2,IF(U340&gt;=SUMIFS(Barèmes!$H$6:$H$28,Barèmes!$A$6:$A$28,"Vitesse — 50 m (s)",Barèmes!$B$6:$B$28,H340,Barèmes!$C$6:$C$28,IF(H340="6ème","Mixte",G340)),Barèmes!$D$2,IF(U340&gt;=SUMIFS(Barèmes!$I$6:$I$28,Barèmes!$A$6:$A$28,"Vitesse — 50 m (s)",Barèmes!$B$6:$B$28,H340,Barèmes!$C$6:$C$28,IF(H340="6ème","Mixte",G340)),Barèmes!$E$2,Barèmes!$F$2))))))</f>
        <v/>
      </c>
      <c r="X340" s="18"/>
      <c r="Y340" s="26" t="str" cm="1">
        <f t="array" ref="Y340">IF(OR(X340="",SUMPRODUCT((Barèmes!$A$6:$A$28="Souplesse (score 1-5)")*(Barèmes!$B$6:$B$28=H340)*(Barèmes!$C$6:$C$28=IF(H340="6ème","Mixte",G340)))=0),"",IF(SUMPRODUCT((Barèmes!$A$6:$A$28="Souplesse (score 1-5)")*(Barèmes!$B$6:$B$28=H340)*(Barèmes!$C$6:$C$28=IF(H340="6ème","Mixte",G340))*(Barèmes!$J$6:$J$28="+"))&gt;0,IF(X340&lt;=SUMIFS(Barèmes!$D$6:$D$28,Barèmes!$A$6:$A$28,"Souplesse (score 1-5)",Barèmes!$B$6:$B$28,H340,Barèmes!$C$6:$C$28,IF(H340="6ème","Mixte",G340)),"à besoin",IF(X340&lt;=SUMIFS(Barèmes!$E$6:$E$28,Barèmes!$A$6:$A$28,"Souplesse (score 1-5)",Barèmes!$B$6:$B$28,H340,Barèmes!$C$6:$C$28,IF(H340="6ème","Mixte",G340)),"fragile","satisfaisant")),IF(X340&gt;=SUMIFS(Barèmes!$D$6:$D$28,Barèmes!$A$6:$A$28,"Souplesse (score 1-5)",Barèmes!$B$6:$B$28,H340,Barèmes!$C$6:$C$28,IF(H340="6ème","Mixte",G340)),"à besoin",IF(X340&gt;=SUMIFS(Barèmes!$E$6:$E$28,Barèmes!$A$6:$A$28,"Souplesse (score 1-5)",Barèmes!$B$6:$B$28,H340,Barèmes!$C$6:$C$28,IF(H340="6ème","Mixte",G340)),"fragile","satisfaisant"))))</f>
        <v/>
      </c>
      <c r="Z340" s="26" t="str" cm="1">
        <f t="array" ref="Z340">IF(OR(X340="",SUMPRODUCT((Barèmes!$A$6:$A$28="Souplesse (score 1-5)")*(Barèmes!$B$6:$B$28=H340)*(Barèmes!$C$6:$C$28=IF(H340="6ème","Mixte",G340)))=0),"",IF(SUMPRODUCT((Barèmes!$A$6:$A$28="Souplesse (score 1-5)")*(Barèmes!$B$6:$B$28=H340)*(Barèmes!$C$6:$C$28=IF(H340="6ème","Mixte",G340))*(Barèmes!$J$6:$J$28="+"))&gt;0,IF(X340&lt;=SUMIFS(Barèmes!$F$6:$F$28,Barèmes!$A$6:$A$28,"Souplesse (score 1-5)",Barèmes!$B$6:$B$28,H340,Barèmes!$C$6:$C$28,IF(H340="6ème","Mixte",G340)),Barèmes!$B$2,IF(X340&lt;=SUMIFS(Barèmes!$G$6:$G$28,Barèmes!$A$6:$A$28,"Souplesse (score 1-5)",Barèmes!$B$6:$B$28,H340,Barèmes!$C$6:$C$28,IF(H340="6ème","Mixte",G340)),Barèmes!$C$2,IF(X340&lt;=SUMIFS(Barèmes!$H$6:$H$28,Barèmes!$A$6:$A$28,"Souplesse (score 1-5)",Barèmes!$B$6:$B$28,H340,Barèmes!$C$6:$C$28,IF(H340="6ème","Mixte",G340)),Barèmes!$D$2,IF(X340&lt;=SUMIFS(Barèmes!$I$6:$I$28,Barèmes!$A$6:$A$28,"Souplesse (score 1-5)",Barèmes!$B$6:$B$28,H340,Barèmes!$C$6:$C$28,IF(H340="6ème","Mixte",G340)),Barèmes!$E$2,Barèmes!$F$2)))),IF(X340&gt;=SUMIFS(Barèmes!$F$6:$F$28,Barèmes!$A$6:$A$28,"Souplesse (score 1-5)",Barèmes!$B$6:$B$28,H340,Barèmes!$C$6:$C$28,IF(H340="6ème","Mixte",G340)),Barèmes!$B$2,IF(X340&gt;=SUMIFS(Barèmes!$G$6:$G$28,Barèmes!$A$6:$A$28,"Souplesse (score 1-5)",Barèmes!$B$6:$B$28,H340,Barèmes!$C$6:$C$28,IF(H340="6ème","Mixte",G340)),Barèmes!$C$2,IF(X340&gt;=SUMIFS(Barèmes!$H$6:$H$28,Barèmes!$A$6:$A$28,"Souplesse (score 1-5)",Barèmes!$B$6:$B$28,H340,Barèmes!$C$6:$C$28,IF(H340="6ème","Mixte",G340)),Barèmes!$D$2,IF(X340&gt;=SUMIFS(Barèmes!$I$6:$I$28,Barèmes!$A$6:$A$28,"Souplesse (score 1-5)",Barèmes!$B$6:$B$28,H340,Barèmes!$C$6:$C$28,IF(H340="6ème","Mixte",G340)),Barèmes!$E$2,Barèmes!$F$2))))))</f>
        <v/>
      </c>
      <c r="AA340" s="22"/>
      <c r="AB340" s="27" t="str">
        <f>IF(OR(AA340="",SUMPRODUCT((Barèmes!$A$6:$A$28="Agilité — T-test 974 (s)")*(Barèmes!$B$6:$B$28=H340)*(Barèmes!$C$6:$C$28=IF(H340="6ème","Mixte",G340)))=0),"",IF(SUMPRODUCT((Barèmes!$A$6:$A$28="Agilité — T-test 974 (s)")*(Barèmes!$B$6:$B$28=H340)*(Barèmes!$C$6:$C$28=IF(H340="6ème","Mixte",G340))*(Barèmes!$J$6:$J$28="+"))&gt;0,IF(AA340&lt;=SUMIFS(Barèmes!$D$6:$D$28,Barèmes!$A$6:$A$28,"Agilité — T-test 974 (s)",Barèmes!$B$6:$B$28,H340,Barèmes!$C$6:$C$28,IF(H340="6ème","Mixte",G340)),"à besoin",IF(AA340&lt;=SUMIFS(Barèmes!$E$6:$E$28,Barèmes!$A$6:$A$28,"Agilité — T-test 974 (s)",Barèmes!$B$6:$B$28,H340,Barèmes!$C$6:$C$28,IF(H340="6ème","Mixte",G340)),"fragile","satisfaisant")),IF(AA340&gt;=SUMIFS(Barèmes!$D$6:$D$28,Barèmes!$A$6:$A$28,"Agilité — T-test 974 (s)",Barèmes!$B$6:$B$28,H340,Barèmes!$C$6:$C$28,IF(H340="6ème","Mixte",G340)),"à besoin",IF(AA340&gt;=SUMIFS(Barèmes!$E$6:$E$28,Barèmes!$A$6:$A$28,"Agilité — T-test 974 (s)",Barèmes!$B$6:$B$28,H340,Barèmes!$C$6:$C$28,IF(H340="6ème","Mixte",G340)),"fragile","satisfaisant"))))</f>
        <v/>
      </c>
      <c r="AC340" s="27" t="str">
        <f>IF(OR(AA340="",SUMPRODUCT((Barèmes!$A$6:$A$28="Agilité — T-test 974 (s)")*(Barèmes!$B$6:$B$28=H340)*(Barèmes!$C$6:$C$28=IF(H340="6ème","Mixte",G340)))=0),"",IF(SUMPRODUCT((Barèmes!$A$6:$A$28="Agilité — T-test 974 (s)")*(Barèmes!$B$6:$B$28=H340)*(Barèmes!$C$6:$C$28=IF(H340="6ème","Mixte",G340))*(Barèmes!$J$6:$J$28="+"))&gt;0,IF(AA340&lt;=SUMIFS(Barèmes!$F$6:$F$28,Barèmes!$A$6:$A$28,"Agilité — T-test 974 (s)",Barèmes!$B$6:$B$28,H340,Barèmes!$C$6:$C$28,IF(H340="6ème","Mixte",G340)),Barèmes!$B$2,IF(AA340&lt;=SUMIFS(Barèmes!$G$6:$G$28,Barèmes!$A$6:$A$28,"Agilité — T-test 974 (s)",Barèmes!$B$6:$B$28,H340,Barèmes!$C$6:$C$28,IF(H340="6ème","Mixte",G340)),Barèmes!$C$2,IF(AA340&lt;=SUMIFS(Barèmes!$H$6:$H$28,Barèmes!$A$6:$A$28,"Agilité — T-test 974 (s)",Barèmes!$B$6:$B$28,H340,Barèmes!$C$6:$C$28,IF(H340="6ème","Mixte",G340)),Barèmes!$D$2,IF(AA340&lt;=SUMIFS(Barèmes!$I$6:$I$28,Barèmes!$A$6:$A$28,"Agilité — T-test 974 (s)",Barèmes!$B$6:$B$28,H340,Barèmes!$C$6:$C$28,IF(H340="6ème","Mixte",G340)),Barèmes!$E$2,Barèmes!$F$2)))),IF(AA340&gt;=SUMIFS(Barèmes!$F$6:$F$28,Barèmes!$A$6:$A$28,"Agilité — T-test 974 (s)",Barèmes!$B$6:$B$28,H340,Barèmes!$C$6:$C$28,IF(H340="6ème","Mixte",G340)),Barèmes!$B$2,IF(AA340&gt;=SUMIFS(Barèmes!$G$6:$G$28,Barèmes!$A$6:$A$28,"Agilité — T-test 974 (s)",Barèmes!$B$6:$B$28,H340,Barèmes!$C$6:$C$28,IF(H340="6ème","Mixte",G340)),Barèmes!$C$2,IF(AA340&gt;=SUMIFS(Barèmes!$H$6:$H$28,Barèmes!$A$6:$A$28,"Agilité — T-test 974 (s)",Barèmes!$B$6:$B$28,H340,Barèmes!$C$6:$C$28,IF(H340="6ème","Mixte",G340)),Barèmes!$D$2,IF(AA340&gt;=SUMIFS(Barèmes!$I$6:$I$28,Barèmes!$A$6:$A$28,"Agilité — T-test 974 (s)",Barèmes!$B$6:$B$28,H340,Barèmes!$C$6:$C$28,IF(H340="6ème","Mixte",G340)),Barèmes!$E$2,Barèmes!$F$2))))))</f>
        <v/>
      </c>
      <c r="AD340" s="28" t="str">
        <f t="shared" si="42"/>
        <v/>
      </c>
      <c r="AE340" s="29" t="str">
        <f t="shared" si="43"/>
        <v/>
      </c>
      <c r="AF340" s="30" t="str">
        <f>IF(OR(AD340="",SUMPRODUCT((Barèmes!$A$6:$A$28="Surcoût d'agilité (s) — technique")*(Barèmes!$B$6:$B$28=H340)*(Barèmes!$C$6:$C$28=IF(H340="6ème","Mixte",G340)))=0),"",IF(SUMPRODUCT((Barèmes!$A$6:$A$28="Surcoût d'agilité (s) — technique")*(Barèmes!$B$6:$B$28=H340)*(Barèmes!$C$6:$C$28=IF(H340="6ème","Mixte",G340))*(Barèmes!$J$6:$J$28="+"))&gt;0,IF(AD340&lt;=SUMIFS(Barèmes!$D$6:$D$28,Barèmes!$A$6:$A$28,"Surcoût d'agilité (s) — technique",Barèmes!$B$6:$B$28,H340,Barèmes!$C$6:$C$28,IF(H340="6ème","Mixte",G340)),"à besoin",IF(AD340&lt;=SUMIFS(Barèmes!$E$6:$E$28,Barèmes!$A$6:$A$28,"Surcoût d'agilité (s) — technique",Barèmes!$B$6:$B$28,H340,Barèmes!$C$6:$C$28,IF(H340="6ème","Mixte",G340)),"fragile","satisfaisant")),IF(AD340&gt;=SUMIFS(Barèmes!$D$6:$D$28,Barèmes!$A$6:$A$28,"Surcoût d'agilité (s) — technique",Barèmes!$B$6:$B$28,H340,Barèmes!$C$6:$C$28,IF(H340="6ème","Mixte",G340)),"à besoin",IF(AD340&gt;=SUMIFS(Barèmes!$E$6:$E$28,Barèmes!$A$6:$A$28,"Surcoût d'agilité (s) — technique",Barèmes!$B$6:$B$28,H340,Barèmes!$C$6:$C$28,IF(H340="6ème","Mixte",G340)),"fragile","satisfaisant"))))</f>
        <v/>
      </c>
      <c r="AG340" s="30" t="str">
        <f>IF(OR(AD340="",SUMPRODUCT((Barèmes!$A$6:$A$28="Surcoût d'agilité (s) — technique")*(Barèmes!$B$6:$B$28=H340)*(Barèmes!$C$6:$C$28=IF(H340="6ème","Mixte",G340)))=0),"",IF(SUMPRODUCT((Barèmes!$A$6:$A$28="Surcoût d'agilité (s) — technique")*(Barèmes!$B$6:$B$28=H340)*(Barèmes!$C$6:$C$28=IF(H340="6ème","Mixte",G340))*(Barèmes!$J$6:$J$28="+"))&gt;0,IF(AD340&lt;=SUMIFS(Barèmes!$F$6:$F$28,Barèmes!$A$6:$A$28,"Surcoût d'agilité (s) — technique",Barèmes!$B$6:$B$28,H340,Barèmes!$C$6:$C$28,IF(H340="6ème","Mixte",G340)),Barèmes!$B$2,IF(AD340&lt;=SUMIFS(Barèmes!$G$6:$G$28,Barèmes!$A$6:$A$28,"Surcoût d'agilité (s) — technique",Barèmes!$B$6:$B$28,H340,Barèmes!$C$6:$C$28,IF(H340="6ème","Mixte",G340)),Barèmes!$C$2,IF(AD340&lt;=SUMIFS(Barèmes!$H$6:$H$28,Barèmes!$A$6:$A$28,"Surcoût d'agilité (s) — technique",Barèmes!$B$6:$B$28,H340,Barèmes!$C$6:$C$28,IF(H340="6ème","Mixte",G340)),Barèmes!$D$2,IF(AD340&lt;=SUMIFS(Barèmes!$I$6:$I$28,Barèmes!$A$6:$A$28,"Surcoût d'agilité (s) — technique",Barèmes!$B$6:$B$28,H340,Barèmes!$C$6:$C$28,IF(H340="6ème","Mixte",G340)),Barèmes!$E$2,Barèmes!$F$2)))),IF(AD340&gt;=SUMIFS(Barèmes!$F$6:$F$28,Barèmes!$A$6:$A$28,"Surcoût d'agilité (s) — technique",Barèmes!$B$6:$B$28,H340,Barèmes!$C$6:$C$28,IF(H340="6ème","Mixte",G340)),Barèmes!$B$2,IF(AD340&gt;=SUMIFS(Barèmes!$G$6:$G$28,Barèmes!$A$6:$A$28,"Surcoût d'agilité (s) — technique",Barèmes!$B$6:$B$28,H340,Barèmes!$C$6:$C$28,IF(H340="6ème","Mixte",G340)),Barèmes!$C$2,IF(AD340&gt;=SUMIFS(Barèmes!$H$6:$H$28,Barèmes!$A$6:$A$28,"Surcoût d'agilité (s) — technique",Barèmes!$B$6:$B$28,H340,Barèmes!$C$6:$C$28,IF(H340="6ème","Mixte",G340)),Barèmes!$D$2,IF(AD340&gt;=SUMIFS(Barèmes!$I$6:$I$28,Barèmes!$A$6:$A$28,"Surcoût d'agilité (s) — technique",Barèmes!$B$6:$B$28,H340,Barèmes!$C$6:$C$28,IF(H340="6ème","Mixte",G340)),Barèmes!$E$2,Barèmes!$F$2))))))</f>
        <v/>
      </c>
      <c r="AH340" s="31" t="str">
        <f>IF((IF(N340="",0,1)+IF(Q340="",0,1)+IF(W340="",0,1)+IF(Z340="",0,1)+IF(AC340="",0,1))=0,"",3*IF(N340=Barèmes!$B$2,1,IF(N340=Barèmes!$C$2,2,IF(N340=Barèmes!$D$2,3,IF(N340=Barèmes!$E$2,4,IF(N340=Barèmes!$F$2,5,0)))))+3*IF(Q340=Barèmes!$B$2,1,IF(Q340=Barèmes!$C$2,2,IF(Q340=Barèmes!$D$2,3,IF(Q340=Barèmes!$E$2,4,IF(Q340=Barèmes!$F$2,5,0)))))+2*IF(W340=Barèmes!$B$2,1,IF(W340=Barèmes!$C$2,2,IF(W340=Barèmes!$D$2,3,IF(W340=Barèmes!$E$2,4,IF(W340=Barèmes!$F$2,5,0)))))+1*IF(Z340=Barèmes!$B$2,1,IF(Z340=Barèmes!$C$2,2,IF(Z340=Barèmes!$D$2,3,IF(Z340=Barèmes!$E$2,4,IF(Z340=Barèmes!$F$2,5,0)))))+1*IF(AC340=Barèmes!$B$2,1,IF(AC340=Barèmes!$C$2,2,IF(AC340=Barèmes!$D$2,3,IF(AC340=Barèmes!$E$2,4,IF(AC340=Barèmes!$F$2,5,0))))))</f>
        <v/>
      </c>
      <c r="AI340" s="31"/>
      <c r="AJ340" s="32" t="str">
        <f>IFERROR(INDEX(Croissance!$B$5:$B$604,MATCH(A340,Croissance!$A$5:$A$604,0)),"")</f>
        <v/>
      </c>
      <c r="AK340" s="32" t="str">
        <f>IFERROR(INDEX(Croissance!$C$5:$C$604,MATCH(A340,Croissance!$A$5:$A$604,0)),"")</f>
        <v/>
      </c>
      <c r="AL340" s="32" t="str">
        <f>IFERROR(INDEX(Croissance!$D$5:$D$604,MATCH(A340,Croissance!$A$5:$A$604,0)),"")</f>
        <v/>
      </c>
      <c r="AM340" s="32" t="str">
        <f>IFERROR(INDEX(Croissance!$E$5:$E$604,MATCH(A340,Croissance!$A$5:$A$604,0)),"")</f>
        <v/>
      </c>
      <c r="AO340" s="33">
        <f t="shared" si="48"/>
        <v>0</v>
      </c>
      <c r="AP340" s="33">
        <f t="shared" si="44"/>
        <v>0</v>
      </c>
      <c r="AQ340" s="33">
        <f>IF(A340="",0,IF(AND(OR('Synthèse classe'!$C$2="Tous",C340='Synthèse classe'!$C$2),OR('Synthèse classe'!$C$3="Toutes",D340='Synthèse classe'!$C$3),OR('Synthèse classe'!$C$4="Toutes",AND('Synthèse classe'!$C$4="Dernière",AP340=1),B340=IFERROR(VALUE('Synthèse classe'!$C$4),0))),1,0))</f>
        <v>0</v>
      </c>
      <c r="AR340" s="34" t="str">
        <f t="shared" si="45"/>
        <v/>
      </c>
    </row>
    <row r="341" spans="1:44" x14ac:dyDescent="0.2">
      <c r="A341" s="17" t="str">
        <f t="shared" si="41"/>
        <v/>
      </c>
      <c r="B341" s="18"/>
      <c r="C341" s="19"/>
      <c r="D341" s="19"/>
      <c r="E341" s="19"/>
      <c r="F341" s="19"/>
      <c r="G341" s="19"/>
      <c r="H341" s="17" t="str">
        <f t="shared" si="46"/>
        <v/>
      </c>
      <c r="I341" s="20"/>
      <c r="J341" s="18"/>
      <c r="K341" s="19"/>
      <c r="L341" s="21" t="str">
        <f t="shared" si="47"/>
        <v/>
      </c>
      <c r="M341" s="21" t="str">
        <f>IF(OR(J341="",SUMPRODUCT((Barèmes!$A$6:$A$28="Endurance — Luc Léger (palier)")*(Barèmes!$B$6:$B$28=H341)*(Barèmes!$C$6:$C$28=IF(H341="6ème","Mixte",G341)))=0),"",IF(SUMPRODUCT((Barèmes!$A$6:$A$28="Endurance — Luc Léger (palier)")*(Barèmes!$B$6:$B$28=H341)*(Barèmes!$C$6:$C$28=IF(H341="6ème","Mixte",G341))*(Barèmes!$J$6:$J$28="+"))&gt;0,IF(J341&lt;=SUMIFS(Barèmes!$D$6:$D$28,Barèmes!$A$6:$A$28,"Endurance — Luc Léger (palier)",Barèmes!$B$6:$B$28,H341,Barèmes!$C$6:$C$28,IF(H341="6ème","Mixte",G341)),"à besoin",IF(J341&lt;=SUMIFS(Barèmes!$E$6:$E$28,Barèmes!$A$6:$A$28,"Endurance — Luc Léger (palier)",Barèmes!$B$6:$B$28,H341,Barèmes!$C$6:$C$28,IF(H341="6ème","Mixte",G341)),"fragile","satisfaisant")),IF(J341&gt;=SUMIFS(Barèmes!$D$6:$D$28,Barèmes!$A$6:$A$28,"Endurance — Luc Léger (palier)",Barèmes!$B$6:$B$28,H341,Barèmes!$C$6:$C$28,IF(H341="6ème","Mixte",G341)),"à besoin",IF(J341&gt;=SUMIFS(Barèmes!$E$6:$E$28,Barèmes!$A$6:$A$28,"Endurance — Luc Léger (palier)",Barèmes!$B$6:$B$28,H341,Barèmes!$C$6:$C$28,IF(H341="6ème","Mixte",G341)),"fragile","satisfaisant"))))</f>
        <v/>
      </c>
      <c r="N341" s="21" t="str">
        <f>IF(OR(J341="",SUMPRODUCT((Barèmes!$A$6:$A$28="Endurance — Luc Léger (palier)")*(Barèmes!$B$6:$B$28=H341)*(Barèmes!$C$6:$C$28=IF(H341="6ème","Mixte",G341)))=0),"",IF(SUMPRODUCT((Barèmes!$A$6:$A$28="Endurance — Luc Léger (palier)")*(Barèmes!$B$6:$B$28=H341)*(Barèmes!$C$6:$C$28=IF(H341="6ème","Mixte",G341))*(Barèmes!$J$6:$J$28="+"))&gt;0,IF(J341&lt;=SUMIFS(Barèmes!$F$6:$F$28,Barèmes!$A$6:$A$28,"Endurance — Luc Léger (palier)",Barèmes!$B$6:$B$28,H341,Barèmes!$C$6:$C$28,IF(H341="6ème","Mixte",G341)),Barèmes!$B$2,IF(J341&lt;=SUMIFS(Barèmes!$G$6:$G$28,Barèmes!$A$6:$A$28,"Endurance — Luc Léger (palier)",Barèmes!$B$6:$B$28,H341,Barèmes!$C$6:$C$28,IF(H341="6ème","Mixte",G341)),Barèmes!$C$2,IF(J341&lt;=SUMIFS(Barèmes!$H$6:$H$28,Barèmes!$A$6:$A$28,"Endurance — Luc Léger (palier)",Barèmes!$B$6:$B$28,H341,Barèmes!$C$6:$C$28,IF(H341="6ème","Mixte",G341)),Barèmes!$D$2,IF(J341&lt;=SUMIFS(Barèmes!$I$6:$I$28,Barèmes!$A$6:$A$28,"Endurance — Luc Léger (palier)",Barèmes!$B$6:$B$28,H341,Barèmes!$C$6:$C$28,IF(H341="6ème","Mixte",G341)),Barèmes!$E$2,Barèmes!$F$2)))),IF(J341&gt;=SUMIFS(Barèmes!$F$6:$F$28,Barèmes!$A$6:$A$28,"Endurance — Luc Léger (palier)",Barèmes!$B$6:$B$28,H341,Barèmes!$C$6:$C$28,IF(H341="6ème","Mixte",G341)),Barèmes!$B$2,IF(J341&gt;=SUMIFS(Barèmes!$G$6:$G$28,Barèmes!$A$6:$A$28,"Endurance — Luc Léger (palier)",Barèmes!$B$6:$B$28,H341,Barèmes!$C$6:$C$28,IF(H341="6ème","Mixte",G341)),Barèmes!$C$2,IF(J341&gt;=SUMIFS(Barèmes!$H$6:$H$28,Barèmes!$A$6:$A$28,"Endurance — Luc Léger (palier)",Barèmes!$B$6:$B$28,H341,Barèmes!$C$6:$C$28,IF(H341="6ème","Mixte",G341)),Barèmes!$D$2,IF(J341&gt;=SUMIFS(Barèmes!$I$6:$I$28,Barèmes!$A$6:$A$28,"Endurance — Luc Léger (palier)",Barèmes!$B$6:$B$28,H341,Barèmes!$C$6:$C$28,IF(H341="6ème","Mixte",G341)),Barèmes!$E$2,Barèmes!$F$2))))))</f>
        <v/>
      </c>
      <c r="O341" s="22"/>
      <c r="P341" s="23" t="str">
        <f>IF(OR(O341="",SUMPRODUCT((Barèmes!$A$6:$A$28="Force bas du corps — Saut en longueur (m)")*(Barèmes!$B$6:$B$28=H341)*(Barèmes!$C$6:$C$28=IF(H341="6ème","Mixte",G341)))=0),"",IF(SUMPRODUCT((Barèmes!$A$6:$A$28="Force bas du corps — Saut en longueur (m)")*(Barèmes!$B$6:$B$28=H341)*(Barèmes!$C$6:$C$28=IF(H341="6ème","Mixte",G341))*(Barèmes!$J$6:$J$28="+"))&gt;0,IF(O341&lt;=SUMIFS(Barèmes!$D$6:$D$28,Barèmes!$A$6:$A$28,"Force bas du corps — Saut en longueur (m)",Barèmes!$B$6:$B$28,H341,Barèmes!$C$6:$C$28,IF(H341="6ème","Mixte",G341)),"à besoin",IF(O341&lt;=SUMIFS(Barèmes!$E$6:$E$28,Barèmes!$A$6:$A$28,"Force bas du corps — Saut en longueur (m)",Barèmes!$B$6:$B$28,H341,Barèmes!$C$6:$C$28,IF(H341="6ème","Mixte",G341)),"fragile","satisfaisant")),IF(O341&gt;=SUMIFS(Barèmes!$D$6:$D$28,Barèmes!$A$6:$A$28,"Force bas du corps — Saut en longueur (m)",Barèmes!$B$6:$B$28,H341,Barèmes!$C$6:$C$28,IF(H341="6ème","Mixte",G341)),"à besoin",IF(O341&gt;=SUMIFS(Barèmes!$E$6:$E$28,Barèmes!$A$6:$A$28,"Force bas du corps — Saut en longueur (m)",Barèmes!$B$6:$B$28,H341,Barèmes!$C$6:$C$28,IF(H341="6ème","Mixte",G341)),"fragile","satisfaisant"))))</f>
        <v/>
      </c>
      <c r="Q341" s="23" t="str">
        <f>IF(OR(O341="",SUMPRODUCT((Barèmes!$A$6:$A$28="Force bas du corps — Saut en longueur (m)")*(Barèmes!$B$6:$B$28=H341)*(Barèmes!$C$6:$C$28=IF(H341="6ème","Mixte",G341)))=0),"",IF(SUMPRODUCT((Barèmes!$A$6:$A$28="Force bas du corps — Saut en longueur (m)")*(Barèmes!$B$6:$B$28=H341)*(Barèmes!$C$6:$C$28=IF(H341="6ème","Mixte",G341))*(Barèmes!$J$6:$J$28="+"))&gt;0,IF(O341&lt;=SUMIFS(Barèmes!$F$6:$F$28,Barèmes!$A$6:$A$28,"Force bas du corps — Saut en longueur (m)",Barèmes!$B$6:$B$28,H341,Barèmes!$C$6:$C$28,IF(H341="6ème","Mixte",G341)),Barèmes!$B$2,IF(O341&lt;=SUMIFS(Barèmes!$G$6:$G$28,Barèmes!$A$6:$A$28,"Force bas du corps — Saut en longueur (m)",Barèmes!$B$6:$B$28,H341,Barèmes!$C$6:$C$28,IF(H341="6ème","Mixte",G341)),Barèmes!$C$2,IF(O341&lt;=SUMIFS(Barèmes!$H$6:$H$28,Barèmes!$A$6:$A$28,"Force bas du corps — Saut en longueur (m)",Barèmes!$B$6:$B$28,H341,Barèmes!$C$6:$C$28,IF(H341="6ème","Mixte",G341)),Barèmes!$D$2,IF(O341&lt;=SUMIFS(Barèmes!$I$6:$I$28,Barèmes!$A$6:$A$28,"Force bas du corps — Saut en longueur (m)",Barèmes!$B$6:$B$28,H341,Barèmes!$C$6:$C$28,IF(H341="6ème","Mixte",G341)),Barèmes!$E$2,Barèmes!$F$2)))),IF(O341&gt;=SUMIFS(Barèmes!$F$6:$F$28,Barèmes!$A$6:$A$28,"Force bas du corps — Saut en longueur (m)",Barèmes!$B$6:$B$28,H341,Barèmes!$C$6:$C$28,IF(H341="6ème","Mixte",G341)),Barèmes!$B$2,IF(O341&gt;=SUMIFS(Barèmes!$G$6:$G$28,Barèmes!$A$6:$A$28,"Force bas du corps — Saut en longueur (m)",Barèmes!$B$6:$B$28,H341,Barèmes!$C$6:$C$28,IF(H341="6ème","Mixte",G341)),Barèmes!$C$2,IF(O341&gt;=SUMIFS(Barèmes!$H$6:$H$28,Barèmes!$A$6:$A$28,"Force bas du corps — Saut en longueur (m)",Barèmes!$B$6:$B$28,H341,Barèmes!$C$6:$C$28,IF(H341="6ème","Mixte",G341)),Barèmes!$D$2,IF(O341&gt;=SUMIFS(Barèmes!$I$6:$I$28,Barèmes!$A$6:$A$28,"Force bas du corps — Saut en longueur (m)",Barèmes!$B$6:$B$28,H341,Barèmes!$C$6:$C$28,IF(H341="6ème","Mixte",G341)),Barèmes!$E$2,Barèmes!$F$2))))))</f>
        <v/>
      </c>
      <c r="R341" s="22"/>
      <c r="S341" s="24" t="str">
        <f>IF(OR(R341="",SUMPRODUCT((Barèmes!$A$6:$A$28="Vitesse — 30 m (s)")*(Barèmes!$B$6:$B$28=H341)*(Barèmes!$C$6:$C$28=IF(H341="6ème","Mixte",G341)))=0),"",IF(SUMPRODUCT((Barèmes!$A$6:$A$28="Vitesse — 30 m (s)")*(Barèmes!$B$6:$B$28=H341)*(Barèmes!$C$6:$C$28=IF(H341="6ème","Mixte",G341))*(Barèmes!$J$6:$J$28="+"))&gt;0,IF(R341&lt;=SUMIFS(Barèmes!$D$6:$D$28,Barèmes!$A$6:$A$28,"Vitesse — 30 m (s)",Barèmes!$B$6:$B$28,H341,Barèmes!$C$6:$C$28,IF(H341="6ème","Mixte",G341)),"à besoin",IF(R341&lt;=SUMIFS(Barèmes!$E$6:$E$28,Barèmes!$A$6:$A$28,"Vitesse — 30 m (s)",Barèmes!$B$6:$B$28,H341,Barèmes!$C$6:$C$28,IF(H341="6ème","Mixte",G341)),"fragile","satisfaisant")),IF(R341&gt;=SUMIFS(Barèmes!$D$6:$D$28,Barèmes!$A$6:$A$28,"Vitesse — 30 m (s)",Barèmes!$B$6:$B$28,H341,Barèmes!$C$6:$C$28,IF(H341="6ème","Mixte",G341)),"à besoin",IF(R341&gt;=SUMIFS(Barèmes!$E$6:$E$28,Barèmes!$A$6:$A$28,"Vitesse — 30 m (s)",Barèmes!$B$6:$B$28,H341,Barèmes!$C$6:$C$28,IF(H341="6ème","Mixte",G341)),"fragile","satisfaisant"))))</f>
        <v/>
      </c>
      <c r="T341" s="24" t="str">
        <f>IF(OR(R341="",SUMPRODUCT((Barèmes!$A$6:$A$28="Vitesse — 30 m (s)")*(Barèmes!$B$6:$B$28=H341)*(Barèmes!$C$6:$C$28=IF(H341="6ème","Mixte",G341)))=0),"",IF(SUMPRODUCT((Barèmes!$A$6:$A$28="Vitesse — 30 m (s)")*(Barèmes!$B$6:$B$28=H341)*(Barèmes!$C$6:$C$28=IF(H341="6ème","Mixte",G341))*(Barèmes!$J$6:$J$28="+"))&gt;0,IF(R341&lt;=SUMIFS(Barèmes!$F$6:$F$28,Barèmes!$A$6:$A$28,"Vitesse — 30 m (s)",Barèmes!$B$6:$B$28,H341,Barèmes!$C$6:$C$28,IF(H341="6ème","Mixte",G341)),Barèmes!$B$2,IF(R341&lt;=SUMIFS(Barèmes!$G$6:$G$28,Barèmes!$A$6:$A$28,"Vitesse — 30 m (s)",Barèmes!$B$6:$B$28,H341,Barèmes!$C$6:$C$28,IF(H341="6ème","Mixte",G341)),Barèmes!$C$2,IF(R341&lt;=SUMIFS(Barèmes!$H$6:$H$28,Barèmes!$A$6:$A$28,"Vitesse — 30 m (s)",Barèmes!$B$6:$B$28,H341,Barèmes!$C$6:$C$28,IF(H341="6ème","Mixte",G341)),Barèmes!$D$2,IF(R341&lt;=SUMIFS(Barèmes!$I$6:$I$28,Barèmes!$A$6:$A$28,"Vitesse — 30 m (s)",Barèmes!$B$6:$B$28,H341,Barèmes!$C$6:$C$28,IF(H341="6ème","Mixte",G341)),Barèmes!$E$2,Barèmes!$F$2)))),IF(R341&gt;=SUMIFS(Barèmes!$F$6:$F$28,Barèmes!$A$6:$A$28,"Vitesse — 30 m (s)",Barèmes!$B$6:$B$28,H341,Barèmes!$C$6:$C$28,IF(H341="6ème","Mixte",G341)),Barèmes!$B$2,IF(R341&gt;=SUMIFS(Barèmes!$G$6:$G$28,Barèmes!$A$6:$A$28,"Vitesse — 30 m (s)",Barèmes!$B$6:$B$28,H341,Barèmes!$C$6:$C$28,IF(H341="6ème","Mixte",G341)),Barèmes!$C$2,IF(R341&gt;=SUMIFS(Barèmes!$H$6:$H$28,Barèmes!$A$6:$A$28,"Vitesse — 30 m (s)",Barèmes!$B$6:$B$28,H341,Barèmes!$C$6:$C$28,IF(H341="6ème","Mixte",G341)),Barèmes!$D$2,IF(R341&gt;=SUMIFS(Barèmes!$I$6:$I$28,Barèmes!$A$6:$A$28,"Vitesse — 30 m (s)",Barèmes!$B$6:$B$28,H341,Barèmes!$C$6:$C$28,IF(H341="6ème","Mixte",G341)),Barèmes!$E$2,Barèmes!$F$2))))))</f>
        <v/>
      </c>
      <c r="U341" s="22"/>
      <c r="V341" s="25" t="str">
        <f>IF(OR(U341="",SUMPRODUCT((Barèmes!$A$6:$A$28="Vitesse — 50 m (s)")*(Barèmes!$B$6:$B$28=H341)*(Barèmes!$C$6:$C$28=IF(H341="6ème","Mixte",G341)))=0),"",IF(SUMPRODUCT((Barèmes!$A$6:$A$28="Vitesse — 50 m (s)")*(Barèmes!$B$6:$B$28=H341)*(Barèmes!$C$6:$C$28=IF(H341="6ème","Mixte",G341))*(Barèmes!$J$6:$J$28="+"))&gt;0,IF(U341&lt;=SUMIFS(Barèmes!$D$6:$D$28,Barèmes!$A$6:$A$28,"Vitesse — 50 m (s)",Barèmes!$B$6:$B$28,H341,Barèmes!$C$6:$C$28,IF(H341="6ème","Mixte",G341)),"à besoin",IF(U341&lt;=SUMIFS(Barèmes!$E$6:$E$28,Barèmes!$A$6:$A$28,"Vitesse — 50 m (s)",Barèmes!$B$6:$B$28,H341,Barèmes!$C$6:$C$28,IF(H341="6ème","Mixte",G341)),"fragile","satisfaisant")),IF(U341&gt;=SUMIFS(Barèmes!$D$6:$D$28,Barèmes!$A$6:$A$28,"Vitesse — 50 m (s)",Barèmes!$B$6:$B$28,H341,Barèmes!$C$6:$C$28,IF(H341="6ème","Mixte",G341)),"à besoin",IF(U341&gt;=SUMIFS(Barèmes!$E$6:$E$28,Barèmes!$A$6:$A$28,"Vitesse — 50 m (s)",Barèmes!$B$6:$B$28,H341,Barèmes!$C$6:$C$28,IF(H341="6ème","Mixte",G341)),"fragile","satisfaisant"))))</f>
        <v/>
      </c>
      <c r="W341" s="25" t="str">
        <f>IF(OR(U341="",SUMPRODUCT((Barèmes!$A$6:$A$28="Vitesse — 50 m (s)")*(Barèmes!$B$6:$B$28=H341)*(Barèmes!$C$6:$C$28=IF(H341="6ème","Mixte",G341)))=0),"",IF(SUMPRODUCT((Barèmes!$A$6:$A$28="Vitesse — 50 m (s)")*(Barèmes!$B$6:$B$28=H341)*(Barèmes!$C$6:$C$28=IF(H341="6ème","Mixte",G341))*(Barèmes!$J$6:$J$28="+"))&gt;0,IF(U341&lt;=SUMIFS(Barèmes!$F$6:$F$28,Barèmes!$A$6:$A$28,"Vitesse — 50 m (s)",Barèmes!$B$6:$B$28,H341,Barèmes!$C$6:$C$28,IF(H341="6ème","Mixte",G341)),Barèmes!$B$2,IF(U341&lt;=SUMIFS(Barèmes!$G$6:$G$28,Barèmes!$A$6:$A$28,"Vitesse — 50 m (s)",Barèmes!$B$6:$B$28,H341,Barèmes!$C$6:$C$28,IF(H341="6ème","Mixte",G341)),Barèmes!$C$2,IF(U341&lt;=SUMIFS(Barèmes!$H$6:$H$28,Barèmes!$A$6:$A$28,"Vitesse — 50 m (s)",Barèmes!$B$6:$B$28,H341,Barèmes!$C$6:$C$28,IF(H341="6ème","Mixte",G341)),Barèmes!$D$2,IF(U341&lt;=SUMIFS(Barèmes!$I$6:$I$28,Barèmes!$A$6:$A$28,"Vitesse — 50 m (s)",Barèmes!$B$6:$B$28,H341,Barèmes!$C$6:$C$28,IF(H341="6ème","Mixte",G341)),Barèmes!$E$2,Barèmes!$F$2)))),IF(U341&gt;=SUMIFS(Barèmes!$F$6:$F$28,Barèmes!$A$6:$A$28,"Vitesse — 50 m (s)",Barèmes!$B$6:$B$28,H341,Barèmes!$C$6:$C$28,IF(H341="6ème","Mixte",G341)),Barèmes!$B$2,IF(U341&gt;=SUMIFS(Barèmes!$G$6:$G$28,Barèmes!$A$6:$A$28,"Vitesse — 50 m (s)",Barèmes!$B$6:$B$28,H341,Barèmes!$C$6:$C$28,IF(H341="6ème","Mixte",G341)),Barèmes!$C$2,IF(U341&gt;=SUMIFS(Barèmes!$H$6:$H$28,Barèmes!$A$6:$A$28,"Vitesse — 50 m (s)",Barèmes!$B$6:$B$28,H341,Barèmes!$C$6:$C$28,IF(H341="6ème","Mixte",G341)),Barèmes!$D$2,IF(U341&gt;=SUMIFS(Barèmes!$I$6:$I$28,Barèmes!$A$6:$A$28,"Vitesse — 50 m (s)",Barèmes!$B$6:$B$28,H341,Barèmes!$C$6:$C$28,IF(H341="6ème","Mixte",G341)),Barèmes!$E$2,Barèmes!$F$2))))))</f>
        <v/>
      </c>
      <c r="X341" s="18"/>
      <c r="Y341" s="26" t="str" cm="1">
        <f t="array" ref="Y341">IF(OR(X341="",SUMPRODUCT((Barèmes!$A$6:$A$28="Souplesse (score 1-5)")*(Barèmes!$B$6:$B$28=H341)*(Barèmes!$C$6:$C$28=IF(H341="6ème","Mixte",G341)))=0),"",IF(SUMPRODUCT((Barèmes!$A$6:$A$28="Souplesse (score 1-5)")*(Barèmes!$B$6:$B$28=H341)*(Barèmes!$C$6:$C$28=IF(H341="6ème","Mixte",G341))*(Barèmes!$J$6:$J$28="+"))&gt;0,IF(X341&lt;=SUMIFS(Barèmes!$D$6:$D$28,Barèmes!$A$6:$A$28,"Souplesse (score 1-5)",Barèmes!$B$6:$B$28,H341,Barèmes!$C$6:$C$28,IF(H341="6ème","Mixte",G341)),"à besoin",IF(X341&lt;=SUMIFS(Barèmes!$E$6:$E$28,Barèmes!$A$6:$A$28,"Souplesse (score 1-5)",Barèmes!$B$6:$B$28,H341,Barèmes!$C$6:$C$28,IF(H341="6ème","Mixte",G341)),"fragile","satisfaisant")),IF(X341&gt;=SUMIFS(Barèmes!$D$6:$D$28,Barèmes!$A$6:$A$28,"Souplesse (score 1-5)",Barèmes!$B$6:$B$28,H341,Barèmes!$C$6:$C$28,IF(H341="6ème","Mixte",G341)),"à besoin",IF(X341&gt;=SUMIFS(Barèmes!$E$6:$E$28,Barèmes!$A$6:$A$28,"Souplesse (score 1-5)",Barèmes!$B$6:$B$28,H341,Barèmes!$C$6:$C$28,IF(H341="6ème","Mixte",G341)),"fragile","satisfaisant"))))</f>
        <v/>
      </c>
      <c r="Z341" s="26" t="str" cm="1">
        <f t="array" ref="Z341">IF(OR(X341="",SUMPRODUCT((Barèmes!$A$6:$A$28="Souplesse (score 1-5)")*(Barèmes!$B$6:$B$28=H341)*(Barèmes!$C$6:$C$28=IF(H341="6ème","Mixte",G341)))=0),"",IF(SUMPRODUCT((Barèmes!$A$6:$A$28="Souplesse (score 1-5)")*(Barèmes!$B$6:$B$28=H341)*(Barèmes!$C$6:$C$28=IF(H341="6ème","Mixte",G341))*(Barèmes!$J$6:$J$28="+"))&gt;0,IF(X341&lt;=SUMIFS(Barèmes!$F$6:$F$28,Barèmes!$A$6:$A$28,"Souplesse (score 1-5)",Barèmes!$B$6:$B$28,H341,Barèmes!$C$6:$C$28,IF(H341="6ème","Mixte",G341)),Barèmes!$B$2,IF(X341&lt;=SUMIFS(Barèmes!$G$6:$G$28,Barèmes!$A$6:$A$28,"Souplesse (score 1-5)",Barèmes!$B$6:$B$28,H341,Barèmes!$C$6:$C$28,IF(H341="6ème","Mixte",G341)),Barèmes!$C$2,IF(X341&lt;=SUMIFS(Barèmes!$H$6:$H$28,Barèmes!$A$6:$A$28,"Souplesse (score 1-5)",Barèmes!$B$6:$B$28,H341,Barèmes!$C$6:$C$28,IF(H341="6ème","Mixte",G341)),Barèmes!$D$2,IF(X341&lt;=SUMIFS(Barèmes!$I$6:$I$28,Barèmes!$A$6:$A$28,"Souplesse (score 1-5)",Barèmes!$B$6:$B$28,H341,Barèmes!$C$6:$C$28,IF(H341="6ème","Mixte",G341)),Barèmes!$E$2,Barèmes!$F$2)))),IF(X341&gt;=SUMIFS(Barèmes!$F$6:$F$28,Barèmes!$A$6:$A$28,"Souplesse (score 1-5)",Barèmes!$B$6:$B$28,H341,Barèmes!$C$6:$C$28,IF(H341="6ème","Mixte",G341)),Barèmes!$B$2,IF(X341&gt;=SUMIFS(Barèmes!$G$6:$G$28,Barèmes!$A$6:$A$28,"Souplesse (score 1-5)",Barèmes!$B$6:$B$28,H341,Barèmes!$C$6:$C$28,IF(H341="6ème","Mixte",G341)),Barèmes!$C$2,IF(X341&gt;=SUMIFS(Barèmes!$H$6:$H$28,Barèmes!$A$6:$A$28,"Souplesse (score 1-5)",Barèmes!$B$6:$B$28,H341,Barèmes!$C$6:$C$28,IF(H341="6ème","Mixte",G341)),Barèmes!$D$2,IF(X341&gt;=SUMIFS(Barèmes!$I$6:$I$28,Barèmes!$A$6:$A$28,"Souplesse (score 1-5)",Barèmes!$B$6:$B$28,H341,Barèmes!$C$6:$C$28,IF(H341="6ème","Mixte",G341)),Barèmes!$E$2,Barèmes!$F$2))))))</f>
        <v/>
      </c>
      <c r="AA341" s="22"/>
      <c r="AB341" s="27" t="str">
        <f>IF(OR(AA341="",SUMPRODUCT((Barèmes!$A$6:$A$28="Agilité — T-test 974 (s)")*(Barèmes!$B$6:$B$28=H341)*(Barèmes!$C$6:$C$28=IF(H341="6ème","Mixte",G341)))=0),"",IF(SUMPRODUCT((Barèmes!$A$6:$A$28="Agilité — T-test 974 (s)")*(Barèmes!$B$6:$B$28=H341)*(Barèmes!$C$6:$C$28=IF(H341="6ème","Mixte",G341))*(Barèmes!$J$6:$J$28="+"))&gt;0,IF(AA341&lt;=SUMIFS(Barèmes!$D$6:$D$28,Barèmes!$A$6:$A$28,"Agilité — T-test 974 (s)",Barèmes!$B$6:$B$28,H341,Barèmes!$C$6:$C$28,IF(H341="6ème","Mixte",G341)),"à besoin",IF(AA341&lt;=SUMIFS(Barèmes!$E$6:$E$28,Barèmes!$A$6:$A$28,"Agilité — T-test 974 (s)",Barèmes!$B$6:$B$28,H341,Barèmes!$C$6:$C$28,IF(H341="6ème","Mixte",G341)),"fragile","satisfaisant")),IF(AA341&gt;=SUMIFS(Barèmes!$D$6:$D$28,Barèmes!$A$6:$A$28,"Agilité — T-test 974 (s)",Barèmes!$B$6:$B$28,H341,Barèmes!$C$6:$C$28,IF(H341="6ème","Mixte",G341)),"à besoin",IF(AA341&gt;=SUMIFS(Barèmes!$E$6:$E$28,Barèmes!$A$6:$A$28,"Agilité — T-test 974 (s)",Barèmes!$B$6:$B$28,H341,Barèmes!$C$6:$C$28,IF(H341="6ème","Mixte",G341)),"fragile","satisfaisant"))))</f>
        <v/>
      </c>
      <c r="AC341" s="27" t="str">
        <f>IF(OR(AA341="",SUMPRODUCT((Barèmes!$A$6:$A$28="Agilité — T-test 974 (s)")*(Barèmes!$B$6:$B$28=H341)*(Barèmes!$C$6:$C$28=IF(H341="6ème","Mixte",G341)))=0),"",IF(SUMPRODUCT((Barèmes!$A$6:$A$28="Agilité — T-test 974 (s)")*(Barèmes!$B$6:$B$28=H341)*(Barèmes!$C$6:$C$28=IF(H341="6ème","Mixte",G341))*(Barèmes!$J$6:$J$28="+"))&gt;0,IF(AA341&lt;=SUMIFS(Barèmes!$F$6:$F$28,Barèmes!$A$6:$A$28,"Agilité — T-test 974 (s)",Barèmes!$B$6:$B$28,H341,Barèmes!$C$6:$C$28,IF(H341="6ème","Mixte",G341)),Barèmes!$B$2,IF(AA341&lt;=SUMIFS(Barèmes!$G$6:$G$28,Barèmes!$A$6:$A$28,"Agilité — T-test 974 (s)",Barèmes!$B$6:$B$28,H341,Barèmes!$C$6:$C$28,IF(H341="6ème","Mixte",G341)),Barèmes!$C$2,IF(AA341&lt;=SUMIFS(Barèmes!$H$6:$H$28,Barèmes!$A$6:$A$28,"Agilité — T-test 974 (s)",Barèmes!$B$6:$B$28,H341,Barèmes!$C$6:$C$28,IF(H341="6ème","Mixte",G341)),Barèmes!$D$2,IF(AA341&lt;=SUMIFS(Barèmes!$I$6:$I$28,Barèmes!$A$6:$A$28,"Agilité — T-test 974 (s)",Barèmes!$B$6:$B$28,H341,Barèmes!$C$6:$C$28,IF(H341="6ème","Mixte",G341)),Barèmes!$E$2,Barèmes!$F$2)))),IF(AA341&gt;=SUMIFS(Barèmes!$F$6:$F$28,Barèmes!$A$6:$A$28,"Agilité — T-test 974 (s)",Barèmes!$B$6:$B$28,H341,Barèmes!$C$6:$C$28,IF(H341="6ème","Mixte",G341)),Barèmes!$B$2,IF(AA341&gt;=SUMIFS(Barèmes!$G$6:$G$28,Barèmes!$A$6:$A$28,"Agilité — T-test 974 (s)",Barèmes!$B$6:$B$28,H341,Barèmes!$C$6:$C$28,IF(H341="6ème","Mixte",G341)),Barèmes!$C$2,IF(AA341&gt;=SUMIFS(Barèmes!$H$6:$H$28,Barèmes!$A$6:$A$28,"Agilité — T-test 974 (s)",Barèmes!$B$6:$B$28,H341,Barèmes!$C$6:$C$28,IF(H341="6ème","Mixte",G341)),Barèmes!$D$2,IF(AA341&gt;=SUMIFS(Barèmes!$I$6:$I$28,Barèmes!$A$6:$A$28,"Agilité — T-test 974 (s)",Barèmes!$B$6:$B$28,H341,Barèmes!$C$6:$C$28,IF(H341="6ème","Mixte",G341)),Barèmes!$E$2,Barèmes!$F$2))))))</f>
        <v/>
      </c>
      <c r="AD341" s="28" t="str">
        <f t="shared" si="42"/>
        <v/>
      </c>
      <c r="AE341" s="29" t="str">
        <f t="shared" si="43"/>
        <v/>
      </c>
      <c r="AF341" s="30" t="str">
        <f>IF(OR(AD341="",SUMPRODUCT((Barèmes!$A$6:$A$28="Surcoût d'agilité (s) — technique")*(Barèmes!$B$6:$B$28=H341)*(Barèmes!$C$6:$C$28=IF(H341="6ème","Mixte",G341)))=0),"",IF(SUMPRODUCT((Barèmes!$A$6:$A$28="Surcoût d'agilité (s) — technique")*(Barèmes!$B$6:$B$28=H341)*(Barèmes!$C$6:$C$28=IF(H341="6ème","Mixte",G341))*(Barèmes!$J$6:$J$28="+"))&gt;0,IF(AD341&lt;=SUMIFS(Barèmes!$D$6:$D$28,Barèmes!$A$6:$A$28,"Surcoût d'agilité (s) — technique",Barèmes!$B$6:$B$28,H341,Barèmes!$C$6:$C$28,IF(H341="6ème","Mixte",G341)),"à besoin",IF(AD341&lt;=SUMIFS(Barèmes!$E$6:$E$28,Barèmes!$A$6:$A$28,"Surcoût d'agilité (s) — technique",Barèmes!$B$6:$B$28,H341,Barèmes!$C$6:$C$28,IF(H341="6ème","Mixte",G341)),"fragile","satisfaisant")),IF(AD341&gt;=SUMIFS(Barèmes!$D$6:$D$28,Barèmes!$A$6:$A$28,"Surcoût d'agilité (s) — technique",Barèmes!$B$6:$B$28,H341,Barèmes!$C$6:$C$28,IF(H341="6ème","Mixte",G341)),"à besoin",IF(AD341&gt;=SUMIFS(Barèmes!$E$6:$E$28,Barèmes!$A$6:$A$28,"Surcoût d'agilité (s) — technique",Barèmes!$B$6:$B$28,H341,Barèmes!$C$6:$C$28,IF(H341="6ème","Mixte",G341)),"fragile","satisfaisant"))))</f>
        <v/>
      </c>
      <c r="AG341" s="30" t="str">
        <f>IF(OR(AD341="",SUMPRODUCT((Barèmes!$A$6:$A$28="Surcoût d'agilité (s) — technique")*(Barèmes!$B$6:$B$28=H341)*(Barèmes!$C$6:$C$28=IF(H341="6ème","Mixte",G341)))=0),"",IF(SUMPRODUCT((Barèmes!$A$6:$A$28="Surcoût d'agilité (s) — technique")*(Barèmes!$B$6:$B$28=H341)*(Barèmes!$C$6:$C$28=IF(H341="6ème","Mixte",G341))*(Barèmes!$J$6:$J$28="+"))&gt;0,IF(AD341&lt;=SUMIFS(Barèmes!$F$6:$F$28,Barèmes!$A$6:$A$28,"Surcoût d'agilité (s) — technique",Barèmes!$B$6:$B$28,H341,Barèmes!$C$6:$C$28,IF(H341="6ème","Mixte",G341)),Barèmes!$B$2,IF(AD341&lt;=SUMIFS(Barèmes!$G$6:$G$28,Barèmes!$A$6:$A$28,"Surcoût d'agilité (s) — technique",Barèmes!$B$6:$B$28,H341,Barèmes!$C$6:$C$28,IF(H341="6ème","Mixte",G341)),Barèmes!$C$2,IF(AD341&lt;=SUMIFS(Barèmes!$H$6:$H$28,Barèmes!$A$6:$A$28,"Surcoût d'agilité (s) — technique",Barèmes!$B$6:$B$28,H341,Barèmes!$C$6:$C$28,IF(H341="6ème","Mixte",G341)),Barèmes!$D$2,IF(AD341&lt;=SUMIFS(Barèmes!$I$6:$I$28,Barèmes!$A$6:$A$28,"Surcoût d'agilité (s) — technique",Barèmes!$B$6:$B$28,H341,Barèmes!$C$6:$C$28,IF(H341="6ème","Mixte",G341)),Barèmes!$E$2,Barèmes!$F$2)))),IF(AD341&gt;=SUMIFS(Barèmes!$F$6:$F$28,Barèmes!$A$6:$A$28,"Surcoût d'agilité (s) — technique",Barèmes!$B$6:$B$28,H341,Barèmes!$C$6:$C$28,IF(H341="6ème","Mixte",G341)),Barèmes!$B$2,IF(AD341&gt;=SUMIFS(Barèmes!$G$6:$G$28,Barèmes!$A$6:$A$28,"Surcoût d'agilité (s) — technique",Barèmes!$B$6:$B$28,H341,Barèmes!$C$6:$C$28,IF(H341="6ème","Mixte",G341)),Barèmes!$C$2,IF(AD341&gt;=SUMIFS(Barèmes!$H$6:$H$28,Barèmes!$A$6:$A$28,"Surcoût d'agilité (s) — technique",Barèmes!$B$6:$B$28,H341,Barèmes!$C$6:$C$28,IF(H341="6ème","Mixte",G341)),Barèmes!$D$2,IF(AD341&gt;=SUMIFS(Barèmes!$I$6:$I$28,Barèmes!$A$6:$A$28,"Surcoût d'agilité (s) — technique",Barèmes!$B$6:$B$28,H341,Barèmes!$C$6:$C$28,IF(H341="6ème","Mixte",G341)),Barèmes!$E$2,Barèmes!$F$2))))))</f>
        <v/>
      </c>
      <c r="AH341" s="31" t="str">
        <f>IF((IF(N341="",0,1)+IF(Q341="",0,1)+IF(W341="",0,1)+IF(Z341="",0,1)+IF(AC341="",0,1))=0,"",3*IF(N341=Barèmes!$B$2,1,IF(N341=Barèmes!$C$2,2,IF(N341=Barèmes!$D$2,3,IF(N341=Barèmes!$E$2,4,IF(N341=Barèmes!$F$2,5,0)))))+3*IF(Q341=Barèmes!$B$2,1,IF(Q341=Barèmes!$C$2,2,IF(Q341=Barèmes!$D$2,3,IF(Q341=Barèmes!$E$2,4,IF(Q341=Barèmes!$F$2,5,0)))))+2*IF(W341=Barèmes!$B$2,1,IF(W341=Barèmes!$C$2,2,IF(W341=Barèmes!$D$2,3,IF(W341=Barèmes!$E$2,4,IF(W341=Barèmes!$F$2,5,0)))))+1*IF(Z341=Barèmes!$B$2,1,IF(Z341=Barèmes!$C$2,2,IF(Z341=Barèmes!$D$2,3,IF(Z341=Barèmes!$E$2,4,IF(Z341=Barèmes!$F$2,5,0)))))+1*IF(AC341=Barèmes!$B$2,1,IF(AC341=Barèmes!$C$2,2,IF(AC341=Barèmes!$D$2,3,IF(AC341=Barèmes!$E$2,4,IF(AC341=Barèmes!$F$2,5,0))))))</f>
        <v/>
      </c>
      <c r="AI341" s="31"/>
      <c r="AJ341" s="32" t="str">
        <f>IFERROR(INDEX(Croissance!$B$5:$B$604,MATCH(A341,Croissance!$A$5:$A$604,0)),"")</f>
        <v/>
      </c>
      <c r="AK341" s="32" t="str">
        <f>IFERROR(INDEX(Croissance!$C$5:$C$604,MATCH(A341,Croissance!$A$5:$A$604,0)),"")</f>
        <v/>
      </c>
      <c r="AL341" s="32" t="str">
        <f>IFERROR(INDEX(Croissance!$D$5:$D$604,MATCH(A341,Croissance!$A$5:$A$604,0)),"")</f>
        <v/>
      </c>
      <c r="AM341" s="32" t="str">
        <f>IFERROR(INDEX(Croissance!$E$5:$E$604,MATCH(A341,Croissance!$A$5:$A$604,0)),"")</f>
        <v/>
      </c>
      <c r="AO341" s="33">
        <f t="shared" si="48"/>
        <v>0</v>
      </c>
      <c r="AP341" s="33">
        <f t="shared" si="44"/>
        <v>0</v>
      </c>
      <c r="AQ341" s="33">
        <f>IF(A341="",0,IF(AND(OR('Synthèse classe'!$C$2="Tous",C341='Synthèse classe'!$C$2),OR('Synthèse classe'!$C$3="Toutes",D341='Synthèse classe'!$C$3),OR('Synthèse classe'!$C$4="Toutes",AND('Synthèse classe'!$C$4="Dernière",AP341=1),B341=IFERROR(VALUE('Synthèse classe'!$C$4),0))),1,0))</f>
        <v>0</v>
      </c>
      <c r="AR341" s="34" t="str">
        <f t="shared" si="45"/>
        <v/>
      </c>
    </row>
    <row r="342" spans="1:44" x14ac:dyDescent="0.2">
      <c r="A342" s="17" t="str">
        <f t="shared" si="41"/>
        <v/>
      </c>
      <c r="B342" s="18"/>
      <c r="C342" s="19"/>
      <c r="D342" s="19"/>
      <c r="E342" s="19"/>
      <c r="F342" s="19"/>
      <c r="G342" s="19"/>
      <c r="H342" s="17" t="str">
        <f t="shared" si="46"/>
        <v/>
      </c>
      <c r="I342" s="20"/>
      <c r="J342" s="18"/>
      <c r="K342" s="19"/>
      <c r="L342" s="21" t="str">
        <f t="shared" si="47"/>
        <v/>
      </c>
      <c r="M342" s="21" t="str">
        <f>IF(OR(J342="",SUMPRODUCT((Barèmes!$A$6:$A$28="Endurance — Luc Léger (palier)")*(Barèmes!$B$6:$B$28=H342)*(Barèmes!$C$6:$C$28=IF(H342="6ème","Mixte",G342)))=0),"",IF(SUMPRODUCT((Barèmes!$A$6:$A$28="Endurance — Luc Léger (palier)")*(Barèmes!$B$6:$B$28=H342)*(Barèmes!$C$6:$C$28=IF(H342="6ème","Mixte",G342))*(Barèmes!$J$6:$J$28="+"))&gt;0,IF(J342&lt;=SUMIFS(Barèmes!$D$6:$D$28,Barèmes!$A$6:$A$28,"Endurance — Luc Léger (palier)",Barèmes!$B$6:$B$28,H342,Barèmes!$C$6:$C$28,IF(H342="6ème","Mixte",G342)),"à besoin",IF(J342&lt;=SUMIFS(Barèmes!$E$6:$E$28,Barèmes!$A$6:$A$28,"Endurance — Luc Léger (palier)",Barèmes!$B$6:$B$28,H342,Barèmes!$C$6:$C$28,IF(H342="6ème","Mixte",G342)),"fragile","satisfaisant")),IF(J342&gt;=SUMIFS(Barèmes!$D$6:$D$28,Barèmes!$A$6:$A$28,"Endurance — Luc Léger (palier)",Barèmes!$B$6:$B$28,H342,Barèmes!$C$6:$C$28,IF(H342="6ème","Mixte",G342)),"à besoin",IF(J342&gt;=SUMIFS(Barèmes!$E$6:$E$28,Barèmes!$A$6:$A$28,"Endurance — Luc Léger (palier)",Barèmes!$B$6:$B$28,H342,Barèmes!$C$6:$C$28,IF(H342="6ème","Mixte",G342)),"fragile","satisfaisant"))))</f>
        <v/>
      </c>
      <c r="N342" s="21" t="str">
        <f>IF(OR(J342="",SUMPRODUCT((Barèmes!$A$6:$A$28="Endurance — Luc Léger (palier)")*(Barèmes!$B$6:$B$28=H342)*(Barèmes!$C$6:$C$28=IF(H342="6ème","Mixte",G342)))=0),"",IF(SUMPRODUCT((Barèmes!$A$6:$A$28="Endurance — Luc Léger (palier)")*(Barèmes!$B$6:$B$28=H342)*(Barèmes!$C$6:$C$28=IF(H342="6ème","Mixte",G342))*(Barèmes!$J$6:$J$28="+"))&gt;0,IF(J342&lt;=SUMIFS(Barèmes!$F$6:$F$28,Barèmes!$A$6:$A$28,"Endurance — Luc Léger (palier)",Barèmes!$B$6:$B$28,H342,Barèmes!$C$6:$C$28,IF(H342="6ème","Mixte",G342)),Barèmes!$B$2,IF(J342&lt;=SUMIFS(Barèmes!$G$6:$G$28,Barèmes!$A$6:$A$28,"Endurance — Luc Léger (palier)",Barèmes!$B$6:$B$28,H342,Barèmes!$C$6:$C$28,IF(H342="6ème","Mixte",G342)),Barèmes!$C$2,IF(J342&lt;=SUMIFS(Barèmes!$H$6:$H$28,Barèmes!$A$6:$A$28,"Endurance — Luc Léger (palier)",Barèmes!$B$6:$B$28,H342,Barèmes!$C$6:$C$28,IF(H342="6ème","Mixte",G342)),Barèmes!$D$2,IF(J342&lt;=SUMIFS(Barèmes!$I$6:$I$28,Barèmes!$A$6:$A$28,"Endurance — Luc Léger (palier)",Barèmes!$B$6:$B$28,H342,Barèmes!$C$6:$C$28,IF(H342="6ème","Mixte",G342)),Barèmes!$E$2,Barèmes!$F$2)))),IF(J342&gt;=SUMIFS(Barèmes!$F$6:$F$28,Barèmes!$A$6:$A$28,"Endurance — Luc Léger (palier)",Barèmes!$B$6:$B$28,H342,Barèmes!$C$6:$C$28,IF(H342="6ème","Mixte",G342)),Barèmes!$B$2,IF(J342&gt;=SUMIFS(Barèmes!$G$6:$G$28,Barèmes!$A$6:$A$28,"Endurance — Luc Léger (palier)",Barèmes!$B$6:$B$28,H342,Barèmes!$C$6:$C$28,IF(H342="6ème","Mixte",G342)),Barèmes!$C$2,IF(J342&gt;=SUMIFS(Barèmes!$H$6:$H$28,Barèmes!$A$6:$A$28,"Endurance — Luc Léger (palier)",Barèmes!$B$6:$B$28,H342,Barèmes!$C$6:$C$28,IF(H342="6ème","Mixte",G342)),Barèmes!$D$2,IF(J342&gt;=SUMIFS(Barèmes!$I$6:$I$28,Barèmes!$A$6:$A$28,"Endurance — Luc Léger (palier)",Barèmes!$B$6:$B$28,H342,Barèmes!$C$6:$C$28,IF(H342="6ème","Mixte",G342)),Barèmes!$E$2,Barèmes!$F$2))))))</f>
        <v/>
      </c>
      <c r="O342" s="22"/>
      <c r="P342" s="23" t="str">
        <f>IF(OR(O342="",SUMPRODUCT((Barèmes!$A$6:$A$28="Force bas du corps — Saut en longueur (m)")*(Barèmes!$B$6:$B$28=H342)*(Barèmes!$C$6:$C$28=IF(H342="6ème","Mixte",G342)))=0),"",IF(SUMPRODUCT((Barèmes!$A$6:$A$28="Force bas du corps — Saut en longueur (m)")*(Barèmes!$B$6:$B$28=H342)*(Barèmes!$C$6:$C$28=IF(H342="6ème","Mixte",G342))*(Barèmes!$J$6:$J$28="+"))&gt;0,IF(O342&lt;=SUMIFS(Barèmes!$D$6:$D$28,Barèmes!$A$6:$A$28,"Force bas du corps — Saut en longueur (m)",Barèmes!$B$6:$B$28,H342,Barèmes!$C$6:$C$28,IF(H342="6ème","Mixte",G342)),"à besoin",IF(O342&lt;=SUMIFS(Barèmes!$E$6:$E$28,Barèmes!$A$6:$A$28,"Force bas du corps — Saut en longueur (m)",Barèmes!$B$6:$B$28,H342,Barèmes!$C$6:$C$28,IF(H342="6ème","Mixte",G342)),"fragile","satisfaisant")),IF(O342&gt;=SUMIFS(Barèmes!$D$6:$D$28,Barèmes!$A$6:$A$28,"Force bas du corps — Saut en longueur (m)",Barèmes!$B$6:$B$28,H342,Barèmes!$C$6:$C$28,IF(H342="6ème","Mixte",G342)),"à besoin",IF(O342&gt;=SUMIFS(Barèmes!$E$6:$E$28,Barèmes!$A$6:$A$28,"Force bas du corps — Saut en longueur (m)",Barèmes!$B$6:$B$28,H342,Barèmes!$C$6:$C$28,IF(H342="6ème","Mixte",G342)),"fragile","satisfaisant"))))</f>
        <v/>
      </c>
      <c r="Q342" s="23" t="str">
        <f>IF(OR(O342="",SUMPRODUCT((Barèmes!$A$6:$A$28="Force bas du corps — Saut en longueur (m)")*(Barèmes!$B$6:$B$28=H342)*(Barèmes!$C$6:$C$28=IF(H342="6ème","Mixte",G342)))=0),"",IF(SUMPRODUCT((Barèmes!$A$6:$A$28="Force bas du corps — Saut en longueur (m)")*(Barèmes!$B$6:$B$28=H342)*(Barèmes!$C$6:$C$28=IF(H342="6ème","Mixte",G342))*(Barèmes!$J$6:$J$28="+"))&gt;0,IF(O342&lt;=SUMIFS(Barèmes!$F$6:$F$28,Barèmes!$A$6:$A$28,"Force bas du corps — Saut en longueur (m)",Barèmes!$B$6:$B$28,H342,Barèmes!$C$6:$C$28,IF(H342="6ème","Mixte",G342)),Barèmes!$B$2,IF(O342&lt;=SUMIFS(Barèmes!$G$6:$G$28,Barèmes!$A$6:$A$28,"Force bas du corps — Saut en longueur (m)",Barèmes!$B$6:$B$28,H342,Barèmes!$C$6:$C$28,IF(H342="6ème","Mixte",G342)),Barèmes!$C$2,IF(O342&lt;=SUMIFS(Barèmes!$H$6:$H$28,Barèmes!$A$6:$A$28,"Force bas du corps — Saut en longueur (m)",Barèmes!$B$6:$B$28,H342,Barèmes!$C$6:$C$28,IF(H342="6ème","Mixte",G342)),Barèmes!$D$2,IF(O342&lt;=SUMIFS(Barèmes!$I$6:$I$28,Barèmes!$A$6:$A$28,"Force bas du corps — Saut en longueur (m)",Barèmes!$B$6:$B$28,H342,Barèmes!$C$6:$C$28,IF(H342="6ème","Mixte",G342)),Barèmes!$E$2,Barèmes!$F$2)))),IF(O342&gt;=SUMIFS(Barèmes!$F$6:$F$28,Barèmes!$A$6:$A$28,"Force bas du corps — Saut en longueur (m)",Barèmes!$B$6:$B$28,H342,Barèmes!$C$6:$C$28,IF(H342="6ème","Mixte",G342)),Barèmes!$B$2,IF(O342&gt;=SUMIFS(Barèmes!$G$6:$G$28,Barèmes!$A$6:$A$28,"Force bas du corps — Saut en longueur (m)",Barèmes!$B$6:$B$28,H342,Barèmes!$C$6:$C$28,IF(H342="6ème","Mixte",G342)),Barèmes!$C$2,IF(O342&gt;=SUMIFS(Barèmes!$H$6:$H$28,Barèmes!$A$6:$A$28,"Force bas du corps — Saut en longueur (m)",Barèmes!$B$6:$B$28,H342,Barèmes!$C$6:$C$28,IF(H342="6ème","Mixte",G342)),Barèmes!$D$2,IF(O342&gt;=SUMIFS(Barèmes!$I$6:$I$28,Barèmes!$A$6:$A$28,"Force bas du corps — Saut en longueur (m)",Barèmes!$B$6:$B$28,H342,Barèmes!$C$6:$C$28,IF(H342="6ème","Mixte",G342)),Barèmes!$E$2,Barèmes!$F$2))))))</f>
        <v/>
      </c>
      <c r="R342" s="22"/>
      <c r="S342" s="24" t="str">
        <f>IF(OR(R342="",SUMPRODUCT((Barèmes!$A$6:$A$28="Vitesse — 30 m (s)")*(Barèmes!$B$6:$B$28=H342)*(Barèmes!$C$6:$C$28=IF(H342="6ème","Mixte",G342)))=0),"",IF(SUMPRODUCT((Barèmes!$A$6:$A$28="Vitesse — 30 m (s)")*(Barèmes!$B$6:$B$28=H342)*(Barèmes!$C$6:$C$28=IF(H342="6ème","Mixte",G342))*(Barèmes!$J$6:$J$28="+"))&gt;0,IF(R342&lt;=SUMIFS(Barèmes!$D$6:$D$28,Barèmes!$A$6:$A$28,"Vitesse — 30 m (s)",Barèmes!$B$6:$B$28,H342,Barèmes!$C$6:$C$28,IF(H342="6ème","Mixte",G342)),"à besoin",IF(R342&lt;=SUMIFS(Barèmes!$E$6:$E$28,Barèmes!$A$6:$A$28,"Vitesse — 30 m (s)",Barèmes!$B$6:$B$28,H342,Barèmes!$C$6:$C$28,IF(H342="6ème","Mixte",G342)),"fragile","satisfaisant")),IF(R342&gt;=SUMIFS(Barèmes!$D$6:$D$28,Barèmes!$A$6:$A$28,"Vitesse — 30 m (s)",Barèmes!$B$6:$B$28,H342,Barèmes!$C$6:$C$28,IF(H342="6ème","Mixte",G342)),"à besoin",IF(R342&gt;=SUMIFS(Barèmes!$E$6:$E$28,Barèmes!$A$6:$A$28,"Vitesse — 30 m (s)",Barèmes!$B$6:$B$28,H342,Barèmes!$C$6:$C$28,IF(H342="6ème","Mixte",G342)),"fragile","satisfaisant"))))</f>
        <v/>
      </c>
      <c r="T342" s="24" t="str">
        <f>IF(OR(R342="",SUMPRODUCT((Barèmes!$A$6:$A$28="Vitesse — 30 m (s)")*(Barèmes!$B$6:$B$28=H342)*(Barèmes!$C$6:$C$28=IF(H342="6ème","Mixte",G342)))=0),"",IF(SUMPRODUCT((Barèmes!$A$6:$A$28="Vitesse — 30 m (s)")*(Barèmes!$B$6:$B$28=H342)*(Barèmes!$C$6:$C$28=IF(H342="6ème","Mixte",G342))*(Barèmes!$J$6:$J$28="+"))&gt;0,IF(R342&lt;=SUMIFS(Barèmes!$F$6:$F$28,Barèmes!$A$6:$A$28,"Vitesse — 30 m (s)",Barèmes!$B$6:$B$28,H342,Barèmes!$C$6:$C$28,IF(H342="6ème","Mixte",G342)),Barèmes!$B$2,IF(R342&lt;=SUMIFS(Barèmes!$G$6:$G$28,Barèmes!$A$6:$A$28,"Vitesse — 30 m (s)",Barèmes!$B$6:$B$28,H342,Barèmes!$C$6:$C$28,IF(H342="6ème","Mixte",G342)),Barèmes!$C$2,IF(R342&lt;=SUMIFS(Barèmes!$H$6:$H$28,Barèmes!$A$6:$A$28,"Vitesse — 30 m (s)",Barèmes!$B$6:$B$28,H342,Barèmes!$C$6:$C$28,IF(H342="6ème","Mixte",G342)),Barèmes!$D$2,IF(R342&lt;=SUMIFS(Barèmes!$I$6:$I$28,Barèmes!$A$6:$A$28,"Vitesse — 30 m (s)",Barèmes!$B$6:$B$28,H342,Barèmes!$C$6:$C$28,IF(H342="6ème","Mixte",G342)),Barèmes!$E$2,Barèmes!$F$2)))),IF(R342&gt;=SUMIFS(Barèmes!$F$6:$F$28,Barèmes!$A$6:$A$28,"Vitesse — 30 m (s)",Barèmes!$B$6:$B$28,H342,Barèmes!$C$6:$C$28,IF(H342="6ème","Mixte",G342)),Barèmes!$B$2,IF(R342&gt;=SUMIFS(Barèmes!$G$6:$G$28,Barèmes!$A$6:$A$28,"Vitesse — 30 m (s)",Barèmes!$B$6:$B$28,H342,Barèmes!$C$6:$C$28,IF(H342="6ème","Mixte",G342)),Barèmes!$C$2,IF(R342&gt;=SUMIFS(Barèmes!$H$6:$H$28,Barèmes!$A$6:$A$28,"Vitesse — 30 m (s)",Barèmes!$B$6:$B$28,H342,Barèmes!$C$6:$C$28,IF(H342="6ème","Mixte",G342)),Barèmes!$D$2,IF(R342&gt;=SUMIFS(Barèmes!$I$6:$I$28,Barèmes!$A$6:$A$28,"Vitesse — 30 m (s)",Barèmes!$B$6:$B$28,H342,Barèmes!$C$6:$C$28,IF(H342="6ème","Mixte",G342)),Barèmes!$E$2,Barèmes!$F$2))))))</f>
        <v/>
      </c>
      <c r="U342" s="22"/>
      <c r="V342" s="25" t="str">
        <f>IF(OR(U342="",SUMPRODUCT((Barèmes!$A$6:$A$28="Vitesse — 50 m (s)")*(Barèmes!$B$6:$B$28=H342)*(Barèmes!$C$6:$C$28=IF(H342="6ème","Mixte",G342)))=0),"",IF(SUMPRODUCT((Barèmes!$A$6:$A$28="Vitesse — 50 m (s)")*(Barèmes!$B$6:$B$28=H342)*(Barèmes!$C$6:$C$28=IF(H342="6ème","Mixte",G342))*(Barèmes!$J$6:$J$28="+"))&gt;0,IF(U342&lt;=SUMIFS(Barèmes!$D$6:$D$28,Barèmes!$A$6:$A$28,"Vitesse — 50 m (s)",Barèmes!$B$6:$B$28,H342,Barèmes!$C$6:$C$28,IF(H342="6ème","Mixte",G342)),"à besoin",IF(U342&lt;=SUMIFS(Barèmes!$E$6:$E$28,Barèmes!$A$6:$A$28,"Vitesse — 50 m (s)",Barèmes!$B$6:$B$28,H342,Barèmes!$C$6:$C$28,IF(H342="6ème","Mixte",G342)),"fragile","satisfaisant")),IF(U342&gt;=SUMIFS(Barèmes!$D$6:$D$28,Barèmes!$A$6:$A$28,"Vitesse — 50 m (s)",Barèmes!$B$6:$B$28,H342,Barèmes!$C$6:$C$28,IF(H342="6ème","Mixte",G342)),"à besoin",IF(U342&gt;=SUMIFS(Barèmes!$E$6:$E$28,Barèmes!$A$6:$A$28,"Vitesse — 50 m (s)",Barèmes!$B$6:$B$28,H342,Barèmes!$C$6:$C$28,IF(H342="6ème","Mixte",G342)),"fragile","satisfaisant"))))</f>
        <v/>
      </c>
      <c r="W342" s="25" t="str">
        <f>IF(OR(U342="",SUMPRODUCT((Barèmes!$A$6:$A$28="Vitesse — 50 m (s)")*(Barèmes!$B$6:$B$28=H342)*(Barèmes!$C$6:$C$28=IF(H342="6ème","Mixte",G342)))=0),"",IF(SUMPRODUCT((Barèmes!$A$6:$A$28="Vitesse — 50 m (s)")*(Barèmes!$B$6:$B$28=H342)*(Barèmes!$C$6:$C$28=IF(H342="6ème","Mixte",G342))*(Barèmes!$J$6:$J$28="+"))&gt;0,IF(U342&lt;=SUMIFS(Barèmes!$F$6:$F$28,Barèmes!$A$6:$A$28,"Vitesse — 50 m (s)",Barèmes!$B$6:$B$28,H342,Barèmes!$C$6:$C$28,IF(H342="6ème","Mixte",G342)),Barèmes!$B$2,IF(U342&lt;=SUMIFS(Barèmes!$G$6:$G$28,Barèmes!$A$6:$A$28,"Vitesse — 50 m (s)",Barèmes!$B$6:$B$28,H342,Barèmes!$C$6:$C$28,IF(H342="6ème","Mixte",G342)),Barèmes!$C$2,IF(U342&lt;=SUMIFS(Barèmes!$H$6:$H$28,Barèmes!$A$6:$A$28,"Vitesse — 50 m (s)",Barèmes!$B$6:$B$28,H342,Barèmes!$C$6:$C$28,IF(H342="6ème","Mixte",G342)),Barèmes!$D$2,IF(U342&lt;=SUMIFS(Barèmes!$I$6:$I$28,Barèmes!$A$6:$A$28,"Vitesse — 50 m (s)",Barèmes!$B$6:$B$28,H342,Barèmes!$C$6:$C$28,IF(H342="6ème","Mixte",G342)),Barèmes!$E$2,Barèmes!$F$2)))),IF(U342&gt;=SUMIFS(Barèmes!$F$6:$F$28,Barèmes!$A$6:$A$28,"Vitesse — 50 m (s)",Barèmes!$B$6:$B$28,H342,Barèmes!$C$6:$C$28,IF(H342="6ème","Mixte",G342)),Barèmes!$B$2,IF(U342&gt;=SUMIFS(Barèmes!$G$6:$G$28,Barèmes!$A$6:$A$28,"Vitesse — 50 m (s)",Barèmes!$B$6:$B$28,H342,Barèmes!$C$6:$C$28,IF(H342="6ème","Mixte",G342)),Barèmes!$C$2,IF(U342&gt;=SUMIFS(Barèmes!$H$6:$H$28,Barèmes!$A$6:$A$28,"Vitesse — 50 m (s)",Barèmes!$B$6:$B$28,H342,Barèmes!$C$6:$C$28,IF(H342="6ème","Mixte",G342)),Barèmes!$D$2,IF(U342&gt;=SUMIFS(Barèmes!$I$6:$I$28,Barèmes!$A$6:$A$28,"Vitesse — 50 m (s)",Barèmes!$B$6:$B$28,H342,Barèmes!$C$6:$C$28,IF(H342="6ème","Mixte",G342)),Barèmes!$E$2,Barèmes!$F$2))))))</f>
        <v/>
      </c>
      <c r="X342" s="18"/>
      <c r="Y342" s="26" t="str" cm="1">
        <f t="array" ref="Y342">IF(OR(X342="",SUMPRODUCT((Barèmes!$A$6:$A$28="Souplesse (score 1-5)")*(Barèmes!$B$6:$B$28=H342)*(Barèmes!$C$6:$C$28=IF(H342="6ème","Mixte",G342)))=0),"",IF(SUMPRODUCT((Barèmes!$A$6:$A$28="Souplesse (score 1-5)")*(Barèmes!$B$6:$B$28=H342)*(Barèmes!$C$6:$C$28=IF(H342="6ème","Mixte",G342))*(Barèmes!$J$6:$J$28="+"))&gt;0,IF(X342&lt;=SUMIFS(Barèmes!$D$6:$D$28,Barèmes!$A$6:$A$28,"Souplesse (score 1-5)",Barèmes!$B$6:$B$28,H342,Barèmes!$C$6:$C$28,IF(H342="6ème","Mixte",G342)),"à besoin",IF(X342&lt;=SUMIFS(Barèmes!$E$6:$E$28,Barèmes!$A$6:$A$28,"Souplesse (score 1-5)",Barèmes!$B$6:$B$28,H342,Barèmes!$C$6:$C$28,IF(H342="6ème","Mixte",G342)),"fragile","satisfaisant")),IF(X342&gt;=SUMIFS(Barèmes!$D$6:$D$28,Barèmes!$A$6:$A$28,"Souplesse (score 1-5)",Barèmes!$B$6:$B$28,H342,Barèmes!$C$6:$C$28,IF(H342="6ème","Mixte",G342)),"à besoin",IF(X342&gt;=SUMIFS(Barèmes!$E$6:$E$28,Barèmes!$A$6:$A$28,"Souplesse (score 1-5)",Barèmes!$B$6:$B$28,H342,Barèmes!$C$6:$C$28,IF(H342="6ème","Mixte",G342)),"fragile","satisfaisant"))))</f>
        <v/>
      </c>
      <c r="Z342" s="26" t="str" cm="1">
        <f t="array" ref="Z342">IF(OR(X342="",SUMPRODUCT((Barèmes!$A$6:$A$28="Souplesse (score 1-5)")*(Barèmes!$B$6:$B$28=H342)*(Barèmes!$C$6:$C$28=IF(H342="6ème","Mixte",G342)))=0),"",IF(SUMPRODUCT((Barèmes!$A$6:$A$28="Souplesse (score 1-5)")*(Barèmes!$B$6:$B$28=H342)*(Barèmes!$C$6:$C$28=IF(H342="6ème","Mixte",G342))*(Barèmes!$J$6:$J$28="+"))&gt;0,IF(X342&lt;=SUMIFS(Barèmes!$F$6:$F$28,Barèmes!$A$6:$A$28,"Souplesse (score 1-5)",Barèmes!$B$6:$B$28,H342,Barèmes!$C$6:$C$28,IF(H342="6ème","Mixte",G342)),Barèmes!$B$2,IF(X342&lt;=SUMIFS(Barèmes!$G$6:$G$28,Barèmes!$A$6:$A$28,"Souplesse (score 1-5)",Barèmes!$B$6:$B$28,H342,Barèmes!$C$6:$C$28,IF(H342="6ème","Mixte",G342)),Barèmes!$C$2,IF(X342&lt;=SUMIFS(Barèmes!$H$6:$H$28,Barèmes!$A$6:$A$28,"Souplesse (score 1-5)",Barèmes!$B$6:$B$28,H342,Barèmes!$C$6:$C$28,IF(H342="6ème","Mixte",G342)),Barèmes!$D$2,IF(X342&lt;=SUMIFS(Barèmes!$I$6:$I$28,Barèmes!$A$6:$A$28,"Souplesse (score 1-5)",Barèmes!$B$6:$B$28,H342,Barèmes!$C$6:$C$28,IF(H342="6ème","Mixte",G342)),Barèmes!$E$2,Barèmes!$F$2)))),IF(X342&gt;=SUMIFS(Barèmes!$F$6:$F$28,Barèmes!$A$6:$A$28,"Souplesse (score 1-5)",Barèmes!$B$6:$B$28,H342,Barèmes!$C$6:$C$28,IF(H342="6ème","Mixte",G342)),Barèmes!$B$2,IF(X342&gt;=SUMIFS(Barèmes!$G$6:$G$28,Barèmes!$A$6:$A$28,"Souplesse (score 1-5)",Barèmes!$B$6:$B$28,H342,Barèmes!$C$6:$C$28,IF(H342="6ème","Mixte",G342)),Barèmes!$C$2,IF(X342&gt;=SUMIFS(Barèmes!$H$6:$H$28,Barèmes!$A$6:$A$28,"Souplesse (score 1-5)",Barèmes!$B$6:$B$28,H342,Barèmes!$C$6:$C$28,IF(H342="6ème","Mixte",G342)),Barèmes!$D$2,IF(X342&gt;=SUMIFS(Barèmes!$I$6:$I$28,Barèmes!$A$6:$A$28,"Souplesse (score 1-5)",Barèmes!$B$6:$B$28,H342,Barèmes!$C$6:$C$28,IF(H342="6ème","Mixte",G342)),Barèmes!$E$2,Barèmes!$F$2))))))</f>
        <v/>
      </c>
      <c r="AA342" s="22"/>
      <c r="AB342" s="27" t="str">
        <f>IF(OR(AA342="",SUMPRODUCT((Barèmes!$A$6:$A$28="Agilité — T-test 974 (s)")*(Barèmes!$B$6:$B$28=H342)*(Barèmes!$C$6:$C$28=IF(H342="6ème","Mixte",G342)))=0),"",IF(SUMPRODUCT((Barèmes!$A$6:$A$28="Agilité — T-test 974 (s)")*(Barèmes!$B$6:$B$28=H342)*(Barèmes!$C$6:$C$28=IF(H342="6ème","Mixte",G342))*(Barèmes!$J$6:$J$28="+"))&gt;0,IF(AA342&lt;=SUMIFS(Barèmes!$D$6:$D$28,Barèmes!$A$6:$A$28,"Agilité — T-test 974 (s)",Barèmes!$B$6:$B$28,H342,Barèmes!$C$6:$C$28,IF(H342="6ème","Mixte",G342)),"à besoin",IF(AA342&lt;=SUMIFS(Barèmes!$E$6:$E$28,Barèmes!$A$6:$A$28,"Agilité — T-test 974 (s)",Barèmes!$B$6:$B$28,H342,Barèmes!$C$6:$C$28,IF(H342="6ème","Mixte",G342)),"fragile","satisfaisant")),IF(AA342&gt;=SUMIFS(Barèmes!$D$6:$D$28,Barèmes!$A$6:$A$28,"Agilité — T-test 974 (s)",Barèmes!$B$6:$B$28,H342,Barèmes!$C$6:$C$28,IF(H342="6ème","Mixte",G342)),"à besoin",IF(AA342&gt;=SUMIFS(Barèmes!$E$6:$E$28,Barèmes!$A$6:$A$28,"Agilité — T-test 974 (s)",Barèmes!$B$6:$B$28,H342,Barèmes!$C$6:$C$28,IF(H342="6ème","Mixte",G342)),"fragile","satisfaisant"))))</f>
        <v/>
      </c>
      <c r="AC342" s="27" t="str">
        <f>IF(OR(AA342="",SUMPRODUCT((Barèmes!$A$6:$A$28="Agilité — T-test 974 (s)")*(Barèmes!$B$6:$B$28=H342)*(Barèmes!$C$6:$C$28=IF(H342="6ème","Mixte",G342)))=0),"",IF(SUMPRODUCT((Barèmes!$A$6:$A$28="Agilité — T-test 974 (s)")*(Barèmes!$B$6:$B$28=H342)*(Barèmes!$C$6:$C$28=IF(H342="6ème","Mixte",G342))*(Barèmes!$J$6:$J$28="+"))&gt;0,IF(AA342&lt;=SUMIFS(Barèmes!$F$6:$F$28,Barèmes!$A$6:$A$28,"Agilité — T-test 974 (s)",Barèmes!$B$6:$B$28,H342,Barèmes!$C$6:$C$28,IF(H342="6ème","Mixte",G342)),Barèmes!$B$2,IF(AA342&lt;=SUMIFS(Barèmes!$G$6:$G$28,Barèmes!$A$6:$A$28,"Agilité — T-test 974 (s)",Barèmes!$B$6:$B$28,H342,Barèmes!$C$6:$C$28,IF(H342="6ème","Mixte",G342)),Barèmes!$C$2,IF(AA342&lt;=SUMIFS(Barèmes!$H$6:$H$28,Barèmes!$A$6:$A$28,"Agilité — T-test 974 (s)",Barèmes!$B$6:$B$28,H342,Barèmes!$C$6:$C$28,IF(H342="6ème","Mixte",G342)),Barèmes!$D$2,IF(AA342&lt;=SUMIFS(Barèmes!$I$6:$I$28,Barèmes!$A$6:$A$28,"Agilité — T-test 974 (s)",Barèmes!$B$6:$B$28,H342,Barèmes!$C$6:$C$28,IF(H342="6ème","Mixte",G342)),Barèmes!$E$2,Barèmes!$F$2)))),IF(AA342&gt;=SUMIFS(Barèmes!$F$6:$F$28,Barèmes!$A$6:$A$28,"Agilité — T-test 974 (s)",Barèmes!$B$6:$B$28,H342,Barèmes!$C$6:$C$28,IF(H342="6ème","Mixte",G342)),Barèmes!$B$2,IF(AA342&gt;=SUMIFS(Barèmes!$G$6:$G$28,Barèmes!$A$6:$A$28,"Agilité — T-test 974 (s)",Barèmes!$B$6:$B$28,H342,Barèmes!$C$6:$C$28,IF(H342="6ème","Mixte",G342)),Barèmes!$C$2,IF(AA342&gt;=SUMIFS(Barèmes!$H$6:$H$28,Barèmes!$A$6:$A$28,"Agilité — T-test 974 (s)",Barèmes!$B$6:$B$28,H342,Barèmes!$C$6:$C$28,IF(H342="6ème","Mixte",G342)),Barèmes!$D$2,IF(AA342&gt;=SUMIFS(Barèmes!$I$6:$I$28,Barèmes!$A$6:$A$28,"Agilité — T-test 974 (s)",Barèmes!$B$6:$B$28,H342,Barèmes!$C$6:$C$28,IF(H342="6ème","Mixte",G342)),Barèmes!$E$2,Barèmes!$F$2))))))</f>
        <v/>
      </c>
      <c r="AD342" s="28" t="str">
        <f t="shared" si="42"/>
        <v/>
      </c>
      <c r="AE342" s="29" t="str">
        <f t="shared" si="43"/>
        <v/>
      </c>
      <c r="AF342" s="30" t="str">
        <f>IF(OR(AD342="",SUMPRODUCT((Barèmes!$A$6:$A$28="Surcoût d'agilité (s) — technique")*(Barèmes!$B$6:$B$28=H342)*(Barèmes!$C$6:$C$28=IF(H342="6ème","Mixte",G342)))=0),"",IF(SUMPRODUCT((Barèmes!$A$6:$A$28="Surcoût d'agilité (s) — technique")*(Barèmes!$B$6:$B$28=H342)*(Barèmes!$C$6:$C$28=IF(H342="6ème","Mixte",G342))*(Barèmes!$J$6:$J$28="+"))&gt;0,IF(AD342&lt;=SUMIFS(Barèmes!$D$6:$D$28,Barèmes!$A$6:$A$28,"Surcoût d'agilité (s) — technique",Barèmes!$B$6:$B$28,H342,Barèmes!$C$6:$C$28,IF(H342="6ème","Mixte",G342)),"à besoin",IF(AD342&lt;=SUMIFS(Barèmes!$E$6:$E$28,Barèmes!$A$6:$A$28,"Surcoût d'agilité (s) — technique",Barèmes!$B$6:$B$28,H342,Barèmes!$C$6:$C$28,IF(H342="6ème","Mixte",G342)),"fragile","satisfaisant")),IF(AD342&gt;=SUMIFS(Barèmes!$D$6:$D$28,Barèmes!$A$6:$A$28,"Surcoût d'agilité (s) — technique",Barèmes!$B$6:$B$28,H342,Barèmes!$C$6:$C$28,IF(H342="6ème","Mixte",G342)),"à besoin",IF(AD342&gt;=SUMIFS(Barèmes!$E$6:$E$28,Barèmes!$A$6:$A$28,"Surcoût d'agilité (s) — technique",Barèmes!$B$6:$B$28,H342,Barèmes!$C$6:$C$28,IF(H342="6ème","Mixte",G342)),"fragile","satisfaisant"))))</f>
        <v/>
      </c>
      <c r="AG342" s="30" t="str">
        <f>IF(OR(AD342="",SUMPRODUCT((Barèmes!$A$6:$A$28="Surcoût d'agilité (s) — technique")*(Barèmes!$B$6:$B$28=H342)*(Barèmes!$C$6:$C$28=IF(H342="6ème","Mixte",G342)))=0),"",IF(SUMPRODUCT((Barèmes!$A$6:$A$28="Surcoût d'agilité (s) — technique")*(Barèmes!$B$6:$B$28=H342)*(Barèmes!$C$6:$C$28=IF(H342="6ème","Mixte",G342))*(Barèmes!$J$6:$J$28="+"))&gt;0,IF(AD342&lt;=SUMIFS(Barèmes!$F$6:$F$28,Barèmes!$A$6:$A$28,"Surcoût d'agilité (s) — technique",Barèmes!$B$6:$B$28,H342,Barèmes!$C$6:$C$28,IF(H342="6ème","Mixte",G342)),Barèmes!$B$2,IF(AD342&lt;=SUMIFS(Barèmes!$G$6:$G$28,Barèmes!$A$6:$A$28,"Surcoût d'agilité (s) — technique",Barèmes!$B$6:$B$28,H342,Barèmes!$C$6:$C$28,IF(H342="6ème","Mixte",G342)),Barèmes!$C$2,IF(AD342&lt;=SUMIFS(Barèmes!$H$6:$H$28,Barèmes!$A$6:$A$28,"Surcoût d'agilité (s) — technique",Barèmes!$B$6:$B$28,H342,Barèmes!$C$6:$C$28,IF(H342="6ème","Mixte",G342)),Barèmes!$D$2,IF(AD342&lt;=SUMIFS(Barèmes!$I$6:$I$28,Barèmes!$A$6:$A$28,"Surcoût d'agilité (s) — technique",Barèmes!$B$6:$B$28,H342,Barèmes!$C$6:$C$28,IF(H342="6ème","Mixte",G342)),Barèmes!$E$2,Barèmes!$F$2)))),IF(AD342&gt;=SUMIFS(Barèmes!$F$6:$F$28,Barèmes!$A$6:$A$28,"Surcoût d'agilité (s) — technique",Barèmes!$B$6:$B$28,H342,Barèmes!$C$6:$C$28,IF(H342="6ème","Mixte",G342)),Barèmes!$B$2,IF(AD342&gt;=SUMIFS(Barèmes!$G$6:$G$28,Barèmes!$A$6:$A$28,"Surcoût d'agilité (s) — technique",Barèmes!$B$6:$B$28,H342,Barèmes!$C$6:$C$28,IF(H342="6ème","Mixte",G342)),Barèmes!$C$2,IF(AD342&gt;=SUMIFS(Barèmes!$H$6:$H$28,Barèmes!$A$6:$A$28,"Surcoût d'agilité (s) — technique",Barèmes!$B$6:$B$28,H342,Barèmes!$C$6:$C$28,IF(H342="6ème","Mixte",G342)),Barèmes!$D$2,IF(AD342&gt;=SUMIFS(Barèmes!$I$6:$I$28,Barèmes!$A$6:$A$28,"Surcoût d'agilité (s) — technique",Barèmes!$B$6:$B$28,H342,Barèmes!$C$6:$C$28,IF(H342="6ème","Mixte",G342)),Barèmes!$E$2,Barèmes!$F$2))))))</f>
        <v/>
      </c>
      <c r="AH342" s="31" t="str">
        <f>IF((IF(N342="",0,1)+IF(Q342="",0,1)+IF(W342="",0,1)+IF(Z342="",0,1)+IF(AC342="",0,1))=0,"",3*IF(N342=Barèmes!$B$2,1,IF(N342=Barèmes!$C$2,2,IF(N342=Barèmes!$D$2,3,IF(N342=Barèmes!$E$2,4,IF(N342=Barèmes!$F$2,5,0)))))+3*IF(Q342=Barèmes!$B$2,1,IF(Q342=Barèmes!$C$2,2,IF(Q342=Barèmes!$D$2,3,IF(Q342=Barèmes!$E$2,4,IF(Q342=Barèmes!$F$2,5,0)))))+2*IF(W342=Barèmes!$B$2,1,IF(W342=Barèmes!$C$2,2,IF(W342=Barèmes!$D$2,3,IF(W342=Barèmes!$E$2,4,IF(W342=Barèmes!$F$2,5,0)))))+1*IF(Z342=Barèmes!$B$2,1,IF(Z342=Barèmes!$C$2,2,IF(Z342=Barèmes!$D$2,3,IF(Z342=Barèmes!$E$2,4,IF(Z342=Barèmes!$F$2,5,0)))))+1*IF(AC342=Barèmes!$B$2,1,IF(AC342=Barèmes!$C$2,2,IF(AC342=Barèmes!$D$2,3,IF(AC342=Barèmes!$E$2,4,IF(AC342=Barèmes!$F$2,5,0))))))</f>
        <v/>
      </c>
      <c r="AI342" s="31"/>
      <c r="AJ342" s="32" t="str">
        <f>IFERROR(INDEX(Croissance!$B$5:$B$604,MATCH(A342,Croissance!$A$5:$A$604,0)),"")</f>
        <v/>
      </c>
      <c r="AK342" s="32" t="str">
        <f>IFERROR(INDEX(Croissance!$C$5:$C$604,MATCH(A342,Croissance!$A$5:$A$604,0)),"")</f>
        <v/>
      </c>
      <c r="AL342" s="32" t="str">
        <f>IFERROR(INDEX(Croissance!$D$5:$D$604,MATCH(A342,Croissance!$A$5:$A$604,0)),"")</f>
        <v/>
      </c>
      <c r="AM342" s="32" t="str">
        <f>IFERROR(INDEX(Croissance!$E$5:$E$604,MATCH(A342,Croissance!$A$5:$A$604,0)),"")</f>
        <v/>
      </c>
      <c r="AO342" s="33">
        <f t="shared" si="48"/>
        <v>0</v>
      </c>
      <c r="AP342" s="33">
        <f t="shared" si="44"/>
        <v>0</v>
      </c>
      <c r="AQ342" s="33">
        <f>IF(A342="",0,IF(AND(OR('Synthèse classe'!$C$2="Tous",C342='Synthèse classe'!$C$2),OR('Synthèse classe'!$C$3="Toutes",D342='Synthèse classe'!$C$3),OR('Synthèse classe'!$C$4="Toutes",AND('Synthèse classe'!$C$4="Dernière",AP342=1),B342=IFERROR(VALUE('Synthèse classe'!$C$4),0))),1,0))</f>
        <v>0</v>
      </c>
      <c r="AR342" s="34" t="str">
        <f t="shared" si="45"/>
        <v/>
      </c>
    </row>
    <row r="343" spans="1:44" x14ac:dyDescent="0.2">
      <c r="A343" s="17" t="str">
        <f t="shared" si="41"/>
        <v/>
      </c>
      <c r="B343" s="18"/>
      <c r="C343" s="19"/>
      <c r="D343" s="19"/>
      <c r="E343" s="19"/>
      <c r="F343" s="19"/>
      <c r="G343" s="19"/>
      <c r="H343" s="17" t="str">
        <f t="shared" si="46"/>
        <v/>
      </c>
      <c r="I343" s="20"/>
      <c r="J343" s="18"/>
      <c r="K343" s="19"/>
      <c r="L343" s="21" t="str">
        <f t="shared" si="47"/>
        <v/>
      </c>
      <c r="M343" s="21" t="str">
        <f>IF(OR(J343="",SUMPRODUCT((Barèmes!$A$6:$A$28="Endurance — Luc Léger (palier)")*(Barèmes!$B$6:$B$28=H343)*(Barèmes!$C$6:$C$28=IF(H343="6ème","Mixte",G343)))=0),"",IF(SUMPRODUCT((Barèmes!$A$6:$A$28="Endurance — Luc Léger (palier)")*(Barèmes!$B$6:$B$28=H343)*(Barèmes!$C$6:$C$28=IF(H343="6ème","Mixte",G343))*(Barèmes!$J$6:$J$28="+"))&gt;0,IF(J343&lt;=SUMIFS(Barèmes!$D$6:$D$28,Barèmes!$A$6:$A$28,"Endurance — Luc Léger (palier)",Barèmes!$B$6:$B$28,H343,Barèmes!$C$6:$C$28,IF(H343="6ème","Mixte",G343)),"à besoin",IF(J343&lt;=SUMIFS(Barèmes!$E$6:$E$28,Barèmes!$A$6:$A$28,"Endurance — Luc Léger (palier)",Barèmes!$B$6:$B$28,H343,Barèmes!$C$6:$C$28,IF(H343="6ème","Mixte",G343)),"fragile","satisfaisant")),IF(J343&gt;=SUMIFS(Barèmes!$D$6:$D$28,Barèmes!$A$6:$A$28,"Endurance — Luc Léger (palier)",Barèmes!$B$6:$B$28,H343,Barèmes!$C$6:$C$28,IF(H343="6ème","Mixte",G343)),"à besoin",IF(J343&gt;=SUMIFS(Barèmes!$E$6:$E$28,Barèmes!$A$6:$A$28,"Endurance — Luc Léger (palier)",Barèmes!$B$6:$B$28,H343,Barèmes!$C$6:$C$28,IF(H343="6ème","Mixte",G343)),"fragile","satisfaisant"))))</f>
        <v/>
      </c>
      <c r="N343" s="21" t="str">
        <f>IF(OR(J343="",SUMPRODUCT((Barèmes!$A$6:$A$28="Endurance — Luc Léger (palier)")*(Barèmes!$B$6:$B$28=H343)*(Barèmes!$C$6:$C$28=IF(H343="6ème","Mixte",G343)))=0),"",IF(SUMPRODUCT((Barèmes!$A$6:$A$28="Endurance — Luc Léger (palier)")*(Barèmes!$B$6:$B$28=H343)*(Barèmes!$C$6:$C$28=IF(H343="6ème","Mixte",G343))*(Barèmes!$J$6:$J$28="+"))&gt;0,IF(J343&lt;=SUMIFS(Barèmes!$F$6:$F$28,Barèmes!$A$6:$A$28,"Endurance — Luc Léger (palier)",Barèmes!$B$6:$B$28,H343,Barèmes!$C$6:$C$28,IF(H343="6ème","Mixte",G343)),Barèmes!$B$2,IF(J343&lt;=SUMIFS(Barèmes!$G$6:$G$28,Barèmes!$A$6:$A$28,"Endurance — Luc Léger (palier)",Barèmes!$B$6:$B$28,H343,Barèmes!$C$6:$C$28,IF(H343="6ème","Mixte",G343)),Barèmes!$C$2,IF(J343&lt;=SUMIFS(Barèmes!$H$6:$H$28,Barèmes!$A$6:$A$28,"Endurance — Luc Léger (palier)",Barèmes!$B$6:$B$28,H343,Barèmes!$C$6:$C$28,IF(H343="6ème","Mixte",G343)),Barèmes!$D$2,IF(J343&lt;=SUMIFS(Barèmes!$I$6:$I$28,Barèmes!$A$6:$A$28,"Endurance — Luc Léger (palier)",Barèmes!$B$6:$B$28,H343,Barèmes!$C$6:$C$28,IF(H343="6ème","Mixte",G343)),Barèmes!$E$2,Barèmes!$F$2)))),IF(J343&gt;=SUMIFS(Barèmes!$F$6:$F$28,Barèmes!$A$6:$A$28,"Endurance — Luc Léger (palier)",Barèmes!$B$6:$B$28,H343,Barèmes!$C$6:$C$28,IF(H343="6ème","Mixte",G343)),Barèmes!$B$2,IF(J343&gt;=SUMIFS(Barèmes!$G$6:$G$28,Barèmes!$A$6:$A$28,"Endurance — Luc Léger (palier)",Barèmes!$B$6:$B$28,H343,Barèmes!$C$6:$C$28,IF(H343="6ème","Mixte",G343)),Barèmes!$C$2,IF(J343&gt;=SUMIFS(Barèmes!$H$6:$H$28,Barèmes!$A$6:$A$28,"Endurance — Luc Léger (palier)",Barèmes!$B$6:$B$28,H343,Barèmes!$C$6:$C$28,IF(H343="6ème","Mixte",G343)),Barèmes!$D$2,IF(J343&gt;=SUMIFS(Barèmes!$I$6:$I$28,Barèmes!$A$6:$A$28,"Endurance — Luc Léger (palier)",Barèmes!$B$6:$B$28,H343,Barèmes!$C$6:$C$28,IF(H343="6ème","Mixte",G343)),Barèmes!$E$2,Barèmes!$F$2))))))</f>
        <v/>
      </c>
      <c r="O343" s="22"/>
      <c r="P343" s="23" t="str">
        <f>IF(OR(O343="",SUMPRODUCT((Barèmes!$A$6:$A$28="Force bas du corps — Saut en longueur (m)")*(Barèmes!$B$6:$B$28=H343)*(Barèmes!$C$6:$C$28=IF(H343="6ème","Mixte",G343)))=0),"",IF(SUMPRODUCT((Barèmes!$A$6:$A$28="Force bas du corps — Saut en longueur (m)")*(Barèmes!$B$6:$B$28=H343)*(Barèmes!$C$6:$C$28=IF(H343="6ème","Mixte",G343))*(Barèmes!$J$6:$J$28="+"))&gt;0,IF(O343&lt;=SUMIFS(Barèmes!$D$6:$D$28,Barèmes!$A$6:$A$28,"Force bas du corps — Saut en longueur (m)",Barèmes!$B$6:$B$28,H343,Barèmes!$C$6:$C$28,IF(H343="6ème","Mixte",G343)),"à besoin",IF(O343&lt;=SUMIFS(Barèmes!$E$6:$E$28,Barèmes!$A$6:$A$28,"Force bas du corps — Saut en longueur (m)",Barèmes!$B$6:$B$28,H343,Barèmes!$C$6:$C$28,IF(H343="6ème","Mixte",G343)),"fragile","satisfaisant")),IF(O343&gt;=SUMIFS(Barèmes!$D$6:$D$28,Barèmes!$A$6:$A$28,"Force bas du corps — Saut en longueur (m)",Barèmes!$B$6:$B$28,H343,Barèmes!$C$6:$C$28,IF(H343="6ème","Mixte",G343)),"à besoin",IF(O343&gt;=SUMIFS(Barèmes!$E$6:$E$28,Barèmes!$A$6:$A$28,"Force bas du corps — Saut en longueur (m)",Barèmes!$B$6:$B$28,H343,Barèmes!$C$6:$C$28,IF(H343="6ème","Mixte",G343)),"fragile","satisfaisant"))))</f>
        <v/>
      </c>
      <c r="Q343" s="23" t="str">
        <f>IF(OR(O343="",SUMPRODUCT((Barèmes!$A$6:$A$28="Force bas du corps — Saut en longueur (m)")*(Barèmes!$B$6:$B$28=H343)*(Barèmes!$C$6:$C$28=IF(H343="6ème","Mixte",G343)))=0),"",IF(SUMPRODUCT((Barèmes!$A$6:$A$28="Force bas du corps — Saut en longueur (m)")*(Barèmes!$B$6:$B$28=H343)*(Barèmes!$C$6:$C$28=IF(H343="6ème","Mixte",G343))*(Barèmes!$J$6:$J$28="+"))&gt;0,IF(O343&lt;=SUMIFS(Barèmes!$F$6:$F$28,Barèmes!$A$6:$A$28,"Force bas du corps — Saut en longueur (m)",Barèmes!$B$6:$B$28,H343,Barèmes!$C$6:$C$28,IF(H343="6ème","Mixte",G343)),Barèmes!$B$2,IF(O343&lt;=SUMIFS(Barèmes!$G$6:$G$28,Barèmes!$A$6:$A$28,"Force bas du corps — Saut en longueur (m)",Barèmes!$B$6:$B$28,H343,Barèmes!$C$6:$C$28,IF(H343="6ème","Mixte",G343)),Barèmes!$C$2,IF(O343&lt;=SUMIFS(Barèmes!$H$6:$H$28,Barèmes!$A$6:$A$28,"Force bas du corps — Saut en longueur (m)",Barèmes!$B$6:$B$28,H343,Barèmes!$C$6:$C$28,IF(H343="6ème","Mixte",G343)),Barèmes!$D$2,IF(O343&lt;=SUMIFS(Barèmes!$I$6:$I$28,Barèmes!$A$6:$A$28,"Force bas du corps — Saut en longueur (m)",Barèmes!$B$6:$B$28,H343,Barèmes!$C$6:$C$28,IF(H343="6ème","Mixte",G343)),Barèmes!$E$2,Barèmes!$F$2)))),IF(O343&gt;=SUMIFS(Barèmes!$F$6:$F$28,Barèmes!$A$6:$A$28,"Force bas du corps — Saut en longueur (m)",Barèmes!$B$6:$B$28,H343,Barèmes!$C$6:$C$28,IF(H343="6ème","Mixte",G343)),Barèmes!$B$2,IF(O343&gt;=SUMIFS(Barèmes!$G$6:$G$28,Barèmes!$A$6:$A$28,"Force bas du corps — Saut en longueur (m)",Barèmes!$B$6:$B$28,H343,Barèmes!$C$6:$C$28,IF(H343="6ème","Mixte",G343)),Barèmes!$C$2,IF(O343&gt;=SUMIFS(Barèmes!$H$6:$H$28,Barèmes!$A$6:$A$28,"Force bas du corps — Saut en longueur (m)",Barèmes!$B$6:$B$28,H343,Barèmes!$C$6:$C$28,IF(H343="6ème","Mixte",G343)),Barèmes!$D$2,IF(O343&gt;=SUMIFS(Barèmes!$I$6:$I$28,Barèmes!$A$6:$A$28,"Force bas du corps — Saut en longueur (m)",Barèmes!$B$6:$B$28,H343,Barèmes!$C$6:$C$28,IF(H343="6ème","Mixte",G343)),Barèmes!$E$2,Barèmes!$F$2))))))</f>
        <v/>
      </c>
      <c r="R343" s="22"/>
      <c r="S343" s="24" t="str">
        <f>IF(OR(R343="",SUMPRODUCT((Barèmes!$A$6:$A$28="Vitesse — 30 m (s)")*(Barèmes!$B$6:$B$28=H343)*(Barèmes!$C$6:$C$28=IF(H343="6ème","Mixte",G343)))=0),"",IF(SUMPRODUCT((Barèmes!$A$6:$A$28="Vitesse — 30 m (s)")*(Barèmes!$B$6:$B$28=H343)*(Barèmes!$C$6:$C$28=IF(H343="6ème","Mixte",G343))*(Barèmes!$J$6:$J$28="+"))&gt;0,IF(R343&lt;=SUMIFS(Barèmes!$D$6:$D$28,Barèmes!$A$6:$A$28,"Vitesse — 30 m (s)",Barèmes!$B$6:$B$28,H343,Barèmes!$C$6:$C$28,IF(H343="6ème","Mixte",G343)),"à besoin",IF(R343&lt;=SUMIFS(Barèmes!$E$6:$E$28,Barèmes!$A$6:$A$28,"Vitesse — 30 m (s)",Barèmes!$B$6:$B$28,H343,Barèmes!$C$6:$C$28,IF(H343="6ème","Mixte",G343)),"fragile","satisfaisant")),IF(R343&gt;=SUMIFS(Barèmes!$D$6:$D$28,Barèmes!$A$6:$A$28,"Vitesse — 30 m (s)",Barèmes!$B$6:$B$28,H343,Barèmes!$C$6:$C$28,IF(H343="6ème","Mixte",G343)),"à besoin",IF(R343&gt;=SUMIFS(Barèmes!$E$6:$E$28,Barèmes!$A$6:$A$28,"Vitesse — 30 m (s)",Barèmes!$B$6:$B$28,H343,Barèmes!$C$6:$C$28,IF(H343="6ème","Mixte",G343)),"fragile","satisfaisant"))))</f>
        <v/>
      </c>
      <c r="T343" s="24" t="str">
        <f>IF(OR(R343="",SUMPRODUCT((Barèmes!$A$6:$A$28="Vitesse — 30 m (s)")*(Barèmes!$B$6:$B$28=H343)*(Barèmes!$C$6:$C$28=IF(H343="6ème","Mixte",G343)))=0),"",IF(SUMPRODUCT((Barèmes!$A$6:$A$28="Vitesse — 30 m (s)")*(Barèmes!$B$6:$B$28=H343)*(Barèmes!$C$6:$C$28=IF(H343="6ème","Mixte",G343))*(Barèmes!$J$6:$J$28="+"))&gt;0,IF(R343&lt;=SUMIFS(Barèmes!$F$6:$F$28,Barèmes!$A$6:$A$28,"Vitesse — 30 m (s)",Barèmes!$B$6:$B$28,H343,Barèmes!$C$6:$C$28,IF(H343="6ème","Mixte",G343)),Barèmes!$B$2,IF(R343&lt;=SUMIFS(Barèmes!$G$6:$G$28,Barèmes!$A$6:$A$28,"Vitesse — 30 m (s)",Barèmes!$B$6:$B$28,H343,Barèmes!$C$6:$C$28,IF(H343="6ème","Mixte",G343)),Barèmes!$C$2,IF(R343&lt;=SUMIFS(Barèmes!$H$6:$H$28,Barèmes!$A$6:$A$28,"Vitesse — 30 m (s)",Barèmes!$B$6:$B$28,H343,Barèmes!$C$6:$C$28,IF(H343="6ème","Mixte",G343)),Barèmes!$D$2,IF(R343&lt;=SUMIFS(Barèmes!$I$6:$I$28,Barèmes!$A$6:$A$28,"Vitesse — 30 m (s)",Barèmes!$B$6:$B$28,H343,Barèmes!$C$6:$C$28,IF(H343="6ème","Mixte",G343)),Barèmes!$E$2,Barèmes!$F$2)))),IF(R343&gt;=SUMIFS(Barèmes!$F$6:$F$28,Barèmes!$A$6:$A$28,"Vitesse — 30 m (s)",Barèmes!$B$6:$B$28,H343,Barèmes!$C$6:$C$28,IF(H343="6ème","Mixte",G343)),Barèmes!$B$2,IF(R343&gt;=SUMIFS(Barèmes!$G$6:$G$28,Barèmes!$A$6:$A$28,"Vitesse — 30 m (s)",Barèmes!$B$6:$B$28,H343,Barèmes!$C$6:$C$28,IF(H343="6ème","Mixte",G343)),Barèmes!$C$2,IF(R343&gt;=SUMIFS(Barèmes!$H$6:$H$28,Barèmes!$A$6:$A$28,"Vitesse — 30 m (s)",Barèmes!$B$6:$B$28,H343,Barèmes!$C$6:$C$28,IF(H343="6ème","Mixte",G343)),Barèmes!$D$2,IF(R343&gt;=SUMIFS(Barèmes!$I$6:$I$28,Barèmes!$A$6:$A$28,"Vitesse — 30 m (s)",Barèmes!$B$6:$B$28,H343,Barèmes!$C$6:$C$28,IF(H343="6ème","Mixte",G343)),Barèmes!$E$2,Barèmes!$F$2))))))</f>
        <v/>
      </c>
      <c r="U343" s="22"/>
      <c r="V343" s="25" t="str">
        <f>IF(OR(U343="",SUMPRODUCT((Barèmes!$A$6:$A$28="Vitesse — 50 m (s)")*(Barèmes!$B$6:$B$28=H343)*(Barèmes!$C$6:$C$28=IF(H343="6ème","Mixte",G343)))=0),"",IF(SUMPRODUCT((Barèmes!$A$6:$A$28="Vitesse — 50 m (s)")*(Barèmes!$B$6:$B$28=H343)*(Barèmes!$C$6:$C$28=IF(H343="6ème","Mixte",G343))*(Barèmes!$J$6:$J$28="+"))&gt;0,IF(U343&lt;=SUMIFS(Barèmes!$D$6:$D$28,Barèmes!$A$6:$A$28,"Vitesse — 50 m (s)",Barèmes!$B$6:$B$28,H343,Barèmes!$C$6:$C$28,IF(H343="6ème","Mixte",G343)),"à besoin",IF(U343&lt;=SUMIFS(Barèmes!$E$6:$E$28,Barèmes!$A$6:$A$28,"Vitesse — 50 m (s)",Barèmes!$B$6:$B$28,H343,Barèmes!$C$6:$C$28,IF(H343="6ème","Mixte",G343)),"fragile","satisfaisant")),IF(U343&gt;=SUMIFS(Barèmes!$D$6:$D$28,Barèmes!$A$6:$A$28,"Vitesse — 50 m (s)",Barèmes!$B$6:$B$28,H343,Barèmes!$C$6:$C$28,IF(H343="6ème","Mixte",G343)),"à besoin",IF(U343&gt;=SUMIFS(Barèmes!$E$6:$E$28,Barèmes!$A$6:$A$28,"Vitesse — 50 m (s)",Barèmes!$B$6:$B$28,H343,Barèmes!$C$6:$C$28,IF(H343="6ème","Mixte",G343)),"fragile","satisfaisant"))))</f>
        <v/>
      </c>
      <c r="W343" s="25" t="str">
        <f>IF(OR(U343="",SUMPRODUCT((Barèmes!$A$6:$A$28="Vitesse — 50 m (s)")*(Barèmes!$B$6:$B$28=H343)*(Barèmes!$C$6:$C$28=IF(H343="6ème","Mixte",G343)))=0),"",IF(SUMPRODUCT((Barèmes!$A$6:$A$28="Vitesse — 50 m (s)")*(Barèmes!$B$6:$B$28=H343)*(Barèmes!$C$6:$C$28=IF(H343="6ème","Mixte",G343))*(Barèmes!$J$6:$J$28="+"))&gt;0,IF(U343&lt;=SUMIFS(Barèmes!$F$6:$F$28,Barèmes!$A$6:$A$28,"Vitesse — 50 m (s)",Barèmes!$B$6:$B$28,H343,Barèmes!$C$6:$C$28,IF(H343="6ème","Mixte",G343)),Barèmes!$B$2,IF(U343&lt;=SUMIFS(Barèmes!$G$6:$G$28,Barèmes!$A$6:$A$28,"Vitesse — 50 m (s)",Barèmes!$B$6:$B$28,H343,Barèmes!$C$6:$C$28,IF(H343="6ème","Mixte",G343)),Barèmes!$C$2,IF(U343&lt;=SUMIFS(Barèmes!$H$6:$H$28,Barèmes!$A$6:$A$28,"Vitesse — 50 m (s)",Barèmes!$B$6:$B$28,H343,Barèmes!$C$6:$C$28,IF(H343="6ème","Mixte",G343)),Barèmes!$D$2,IF(U343&lt;=SUMIFS(Barèmes!$I$6:$I$28,Barèmes!$A$6:$A$28,"Vitesse — 50 m (s)",Barèmes!$B$6:$B$28,H343,Barèmes!$C$6:$C$28,IF(H343="6ème","Mixte",G343)),Barèmes!$E$2,Barèmes!$F$2)))),IF(U343&gt;=SUMIFS(Barèmes!$F$6:$F$28,Barèmes!$A$6:$A$28,"Vitesse — 50 m (s)",Barèmes!$B$6:$B$28,H343,Barèmes!$C$6:$C$28,IF(H343="6ème","Mixte",G343)),Barèmes!$B$2,IF(U343&gt;=SUMIFS(Barèmes!$G$6:$G$28,Barèmes!$A$6:$A$28,"Vitesse — 50 m (s)",Barèmes!$B$6:$B$28,H343,Barèmes!$C$6:$C$28,IF(H343="6ème","Mixte",G343)),Barèmes!$C$2,IF(U343&gt;=SUMIFS(Barèmes!$H$6:$H$28,Barèmes!$A$6:$A$28,"Vitesse — 50 m (s)",Barèmes!$B$6:$B$28,H343,Barèmes!$C$6:$C$28,IF(H343="6ème","Mixte",G343)),Barèmes!$D$2,IF(U343&gt;=SUMIFS(Barèmes!$I$6:$I$28,Barèmes!$A$6:$A$28,"Vitesse — 50 m (s)",Barèmes!$B$6:$B$28,H343,Barèmes!$C$6:$C$28,IF(H343="6ème","Mixte",G343)),Barèmes!$E$2,Barèmes!$F$2))))))</f>
        <v/>
      </c>
      <c r="X343" s="18"/>
      <c r="Y343" s="26" t="str" cm="1">
        <f t="array" ref="Y343">IF(OR(X343="",SUMPRODUCT((Barèmes!$A$6:$A$28="Souplesse (score 1-5)")*(Barèmes!$B$6:$B$28=H343)*(Barèmes!$C$6:$C$28=IF(H343="6ème","Mixte",G343)))=0),"",IF(SUMPRODUCT((Barèmes!$A$6:$A$28="Souplesse (score 1-5)")*(Barèmes!$B$6:$B$28=H343)*(Barèmes!$C$6:$C$28=IF(H343="6ème","Mixte",G343))*(Barèmes!$J$6:$J$28="+"))&gt;0,IF(X343&lt;=SUMIFS(Barèmes!$D$6:$D$28,Barèmes!$A$6:$A$28,"Souplesse (score 1-5)",Barèmes!$B$6:$B$28,H343,Barèmes!$C$6:$C$28,IF(H343="6ème","Mixte",G343)),"à besoin",IF(X343&lt;=SUMIFS(Barèmes!$E$6:$E$28,Barèmes!$A$6:$A$28,"Souplesse (score 1-5)",Barèmes!$B$6:$B$28,H343,Barèmes!$C$6:$C$28,IF(H343="6ème","Mixte",G343)),"fragile","satisfaisant")),IF(X343&gt;=SUMIFS(Barèmes!$D$6:$D$28,Barèmes!$A$6:$A$28,"Souplesse (score 1-5)",Barèmes!$B$6:$B$28,H343,Barèmes!$C$6:$C$28,IF(H343="6ème","Mixte",G343)),"à besoin",IF(X343&gt;=SUMIFS(Barèmes!$E$6:$E$28,Barèmes!$A$6:$A$28,"Souplesse (score 1-5)",Barèmes!$B$6:$B$28,H343,Barèmes!$C$6:$C$28,IF(H343="6ème","Mixte",G343)),"fragile","satisfaisant"))))</f>
        <v/>
      </c>
      <c r="Z343" s="26" t="str" cm="1">
        <f t="array" ref="Z343">IF(OR(X343="",SUMPRODUCT((Barèmes!$A$6:$A$28="Souplesse (score 1-5)")*(Barèmes!$B$6:$B$28=H343)*(Barèmes!$C$6:$C$28=IF(H343="6ème","Mixte",G343)))=0),"",IF(SUMPRODUCT((Barèmes!$A$6:$A$28="Souplesse (score 1-5)")*(Barèmes!$B$6:$B$28=H343)*(Barèmes!$C$6:$C$28=IF(H343="6ème","Mixte",G343))*(Barèmes!$J$6:$J$28="+"))&gt;0,IF(X343&lt;=SUMIFS(Barèmes!$F$6:$F$28,Barèmes!$A$6:$A$28,"Souplesse (score 1-5)",Barèmes!$B$6:$B$28,H343,Barèmes!$C$6:$C$28,IF(H343="6ème","Mixte",G343)),Barèmes!$B$2,IF(X343&lt;=SUMIFS(Barèmes!$G$6:$G$28,Barèmes!$A$6:$A$28,"Souplesse (score 1-5)",Barèmes!$B$6:$B$28,H343,Barèmes!$C$6:$C$28,IF(H343="6ème","Mixte",G343)),Barèmes!$C$2,IF(X343&lt;=SUMIFS(Barèmes!$H$6:$H$28,Barèmes!$A$6:$A$28,"Souplesse (score 1-5)",Barèmes!$B$6:$B$28,H343,Barèmes!$C$6:$C$28,IF(H343="6ème","Mixte",G343)),Barèmes!$D$2,IF(X343&lt;=SUMIFS(Barèmes!$I$6:$I$28,Barèmes!$A$6:$A$28,"Souplesse (score 1-5)",Barèmes!$B$6:$B$28,H343,Barèmes!$C$6:$C$28,IF(H343="6ème","Mixte",G343)),Barèmes!$E$2,Barèmes!$F$2)))),IF(X343&gt;=SUMIFS(Barèmes!$F$6:$F$28,Barèmes!$A$6:$A$28,"Souplesse (score 1-5)",Barèmes!$B$6:$B$28,H343,Barèmes!$C$6:$C$28,IF(H343="6ème","Mixte",G343)),Barèmes!$B$2,IF(X343&gt;=SUMIFS(Barèmes!$G$6:$G$28,Barèmes!$A$6:$A$28,"Souplesse (score 1-5)",Barèmes!$B$6:$B$28,H343,Barèmes!$C$6:$C$28,IF(H343="6ème","Mixte",G343)),Barèmes!$C$2,IF(X343&gt;=SUMIFS(Barèmes!$H$6:$H$28,Barèmes!$A$6:$A$28,"Souplesse (score 1-5)",Barèmes!$B$6:$B$28,H343,Barèmes!$C$6:$C$28,IF(H343="6ème","Mixte",G343)),Barèmes!$D$2,IF(X343&gt;=SUMIFS(Barèmes!$I$6:$I$28,Barèmes!$A$6:$A$28,"Souplesse (score 1-5)",Barèmes!$B$6:$B$28,H343,Barèmes!$C$6:$C$28,IF(H343="6ème","Mixte",G343)),Barèmes!$E$2,Barèmes!$F$2))))))</f>
        <v/>
      </c>
      <c r="AA343" s="22"/>
      <c r="AB343" s="27" t="str">
        <f>IF(OR(AA343="",SUMPRODUCT((Barèmes!$A$6:$A$28="Agilité — T-test 974 (s)")*(Barèmes!$B$6:$B$28=H343)*(Barèmes!$C$6:$C$28=IF(H343="6ème","Mixte",G343)))=0),"",IF(SUMPRODUCT((Barèmes!$A$6:$A$28="Agilité — T-test 974 (s)")*(Barèmes!$B$6:$B$28=H343)*(Barèmes!$C$6:$C$28=IF(H343="6ème","Mixte",G343))*(Barèmes!$J$6:$J$28="+"))&gt;0,IF(AA343&lt;=SUMIFS(Barèmes!$D$6:$D$28,Barèmes!$A$6:$A$28,"Agilité — T-test 974 (s)",Barèmes!$B$6:$B$28,H343,Barèmes!$C$6:$C$28,IF(H343="6ème","Mixte",G343)),"à besoin",IF(AA343&lt;=SUMIFS(Barèmes!$E$6:$E$28,Barèmes!$A$6:$A$28,"Agilité — T-test 974 (s)",Barèmes!$B$6:$B$28,H343,Barèmes!$C$6:$C$28,IF(H343="6ème","Mixte",G343)),"fragile","satisfaisant")),IF(AA343&gt;=SUMIFS(Barèmes!$D$6:$D$28,Barèmes!$A$6:$A$28,"Agilité — T-test 974 (s)",Barèmes!$B$6:$B$28,H343,Barèmes!$C$6:$C$28,IF(H343="6ème","Mixte",G343)),"à besoin",IF(AA343&gt;=SUMIFS(Barèmes!$E$6:$E$28,Barèmes!$A$6:$A$28,"Agilité — T-test 974 (s)",Barèmes!$B$6:$B$28,H343,Barèmes!$C$6:$C$28,IF(H343="6ème","Mixte",G343)),"fragile","satisfaisant"))))</f>
        <v/>
      </c>
      <c r="AC343" s="27" t="str">
        <f>IF(OR(AA343="",SUMPRODUCT((Barèmes!$A$6:$A$28="Agilité — T-test 974 (s)")*(Barèmes!$B$6:$B$28=H343)*(Barèmes!$C$6:$C$28=IF(H343="6ème","Mixte",G343)))=0),"",IF(SUMPRODUCT((Barèmes!$A$6:$A$28="Agilité — T-test 974 (s)")*(Barèmes!$B$6:$B$28=H343)*(Barèmes!$C$6:$C$28=IF(H343="6ème","Mixte",G343))*(Barèmes!$J$6:$J$28="+"))&gt;0,IF(AA343&lt;=SUMIFS(Barèmes!$F$6:$F$28,Barèmes!$A$6:$A$28,"Agilité — T-test 974 (s)",Barèmes!$B$6:$B$28,H343,Barèmes!$C$6:$C$28,IF(H343="6ème","Mixte",G343)),Barèmes!$B$2,IF(AA343&lt;=SUMIFS(Barèmes!$G$6:$G$28,Barèmes!$A$6:$A$28,"Agilité — T-test 974 (s)",Barèmes!$B$6:$B$28,H343,Barèmes!$C$6:$C$28,IF(H343="6ème","Mixte",G343)),Barèmes!$C$2,IF(AA343&lt;=SUMIFS(Barèmes!$H$6:$H$28,Barèmes!$A$6:$A$28,"Agilité — T-test 974 (s)",Barèmes!$B$6:$B$28,H343,Barèmes!$C$6:$C$28,IF(H343="6ème","Mixte",G343)),Barèmes!$D$2,IF(AA343&lt;=SUMIFS(Barèmes!$I$6:$I$28,Barèmes!$A$6:$A$28,"Agilité — T-test 974 (s)",Barèmes!$B$6:$B$28,H343,Barèmes!$C$6:$C$28,IF(H343="6ème","Mixte",G343)),Barèmes!$E$2,Barèmes!$F$2)))),IF(AA343&gt;=SUMIFS(Barèmes!$F$6:$F$28,Barèmes!$A$6:$A$28,"Agilité — T-test 974 (s)",Barèmes!$B$6:$B$28,H343,Barèmes!$C$6:$C$28,IF(H343="6ème","Mixte",G343)),Barèmes!$B$2,IF(AA343&gt;=SUMIFS(Barèmes!$G$6:$G$28,Barèmes!$A$6:$A$28,"Agilité — T-test 974 (s)",Barèmes!$B$6:$B$28,H343,Barèmes!$C$6:$C$28,IF(H343="6ème","Mixte",G343)),Barèmes!$C$2,IF(AA343&gt;=SUMIFS(Barèmes!$H$6:$H$28,Barèmes!$A$6:$A$28,"Agilité — T-test 974 (s)",Barèmes!$B$6:$B$28,H343,Barèmes!$C$6:$C$28,IF(H343="6ème","Mixte",G343)),Barèmes!$D$2,IF(AA343&gt;=SUMIFS(Barèmes!$I$6:$I$28,Barèmes!$A$6:$A$28,"Agilité — T-test 974 (s)",Barèmes!$B$6:$B$28,H343,Barèmes!$C$6:$C$28,IF(H343="6ème","Mixte",G343)),Barèmes!$E$2,Barèmes!$F$2))))))</f>
        <v/>
      </c>
      <c r="AD343" s="28" t="str">
        <f t="shared" si="42"/>
        <v/>
      </c>
      <c r="AE343" s="29" t="str">
        <f t="shared" si="43"/>
        <v/>
      </c>
      <c r="AF343" s="30" t="str">
        <f>IF(OR(AD343="",SUMPRODUCT((Barèmes!$A$6:$A$28="Surcoût d'agilité (s) — technique")*(Barèmes!$B$6:$B$28=H343)*(Barèmes!$C$6:$C$28=IF(H343="6ème","Mixte",G343)))=0),"",IF(SUMPRODUCT((Barèmes!$A$6:$A$28="Surcoût d'agilité (s) — technique")*(Barèmes!$B$6:$B$28=H343)*(Barèmes!$C$6:$C$28=IF(H343="6ème","Mixte",G343))*(Barèmes!$J$6:$J$28="+"))&gt;0,IF(AD343&lt;=SUMIFS(Barèmes!$D$6:$D$28,Barèmes!$A$6:$A$28,"Surcoût d'agilité (s) — technique",Barèmes!$B$6:$B$28,H343,Barèmes!$C$6:$C$28,IF(H343="6ème","Mixte",G343)),"à besoin",IF(AD343&lt;=SUMIFS(Barèmes!$E$6:$E$28,Barèmes!$A$6:$A$28,"Surcoût d'agilité (s) — technique",Barèmes!$B$6:$B$28,H343,Barèmes!$C$6:$C$28,IF(H343="6ème","Mixte",G343)),"fragile","satisfaisant")),IF(AD343&gt;=SUMIFS(Barèmes!$D$6:$D$28,Barèmes!$A$6:$A$28,"Surcoût d'agilité (s) — technique",Barèmes!$B$6:$B$28,H343,Barèmes!$C$6:$C$28,IF(H343="6ème","Mixte",G343)),"à besoin",IF(AD343&gt;=SUMIFS(Barèmes!$E$6:$E$28,Barèmes!$A$6:$A$28,"Surcoût d'agilité (s) — technique",Barèmes!$B$6:$B$28,H343,Barèmes!$C$6:$C$28,IF(H343="6ème","Mixte",G343)),"fragile","satisfaisant"))))</f>
        <v/>
      </c>
      <c r="AG343" s="30" t="str">
        <f>IF(OR(AD343="",SUMPRODUCT((Barèmes!$A$6:$A$28="Surcoût d'agilité (s) — technique")*(Barèmes!$B$6:$B$28=H343)*(Barèmes!$C$6:$C$28=IF(H343="6ème","Mixte",G343)))=0),"",IF(SUMPRODUCT((Barèmes!$A$6:$A$28="Surcoût d'agilité (s) — technique")*(Barèmes!$B$6:$B$28=H343)*(Barèmes!$C$6:$C$28=IF(H343="6ème","Mixte",G343))*(Barèmes!$J$6:$J$28="+"))&gt;0,IF(AD343&lt;=SUMIFS(Barèmes!$F$6:$F$28,Barèmes!$A$6:$A$28,"Surcoût d'agilité (s) — technique",Barèmes!$B$6:$B$28,H343,Barèmes!$C$6:$C$28,IF(H343="6ème","Mixte",G343)),Barèmes!$B$2,IF(AD343&lt;=SUMIFS(Barèmes!$G$6:$G$28,Barèmes!$A$6:$A$28,"Surcoût d'agilité (s) — technique",Barèmes!$B$6:$B$28,H343,Barèmes!$C$6:$C$28,IF(H343="6ème","Mixte",G343)),Barèmes!$C$2,IF(AD343&lt;=SUMIFS(Barèmes!$H$6:$H$28,Barèmes!$A$6:$A$28,"Surcoût d'agilité (s) — technique",Barèmes!$B$6:$B$28,H343,Barèmes!$C$6:$C$28,IF(H343="6ème","Mixte",G343)),Barèmes!$D$2,IF(AD343&lt;=SUMIFS(Barèmes!$I$6:$I$28,Barèmes!$A$6:$A$28,"Surcoût d'agilité (s) — technique",Barèmes!$B$6:$B$28,H343,Barèmes!$C$6:$C$28,IF(H343="6ème","Mixte",G343)),Barèmes!$E$2,Barèmes!$F$2)))),IF(AD343&gt;=SUMIFS(Barèmes!$F$6:$F$28,Barèmes!$A$6:$A$28,"Surcoût d'agilité (s) — technique",Barèmes!$B$6:$B$28,H343,Barèmes!$C$6:$C$28,IF(H343="6ème","Mixte",G343)),Barèmes!$B$2,IF(AD343&gt;=SUMIFS(Barèmes!$G$6:$G$28,Barèmes!$A$6:$A$28,"Surcoût d'agilité (s) — technique",Barèmes!$B$6:$B$28,H343,Barèmes!$C$6:$C$28,IF(H343="6ème","Mixte",G343)),Barèmes!$C$2,IF(AD343&gt;=SUMIFS(Barèmes!$H$6:$H$28,Barèmes!$A$6:$A$28,"Surcoût d'agilité (s) — technique",Barèmes!$B$6:$B$28,H343,Barèmes!$C$6:$C$28,IF(H343="6ème","Mixte",G343)),Barèmes!$D$2,IF(AD343&gt;=SUMIFS(Barèmes!$I$6:$I$28,Barèmes!$A$6:$A$28,"Surcoût d'agilité (s) — technique",Barèmes!$B$6:$B$28,H343,Barèmes!$C$6:$C$28,IF(H343="6ème","Mixte",G343)),Barèmes!$E$2,Barèmes!$F$2))))))</f>
        <v/>
      </c>
      <c r="AH343" s="31" t="str">
        <f>IF((IF(N343="",0,1)+IF(Q343="",0,1)+IF(W343="",0,1)+IF(Z343="",0,1)+IF(AC343="",0,1))=0,"",3*IF(N343=Barèmes!$B$2,1,IF(N343=Barèmes!$C$2,2,IF(N343=Barèmes!$D$2,3,IF(N343=Barèmes!$E$2,4,IF(N343=Barèmes!$F$2,5,0)))))+3*IF(Q343=Barèmes!$B$2,1,IF(Q343=Barèmes!$C$2,2,IF(Q343=Barèmes!$D$2,3,IF(Q343=Barèmes!$E$2,4,IF(Q343=Barèmes!$F$2,5,0)))))+2*IF(W343=Barèmes!$B$2,1,IF(W343=Barèmes!$C$2,2,IF(W343=Barèmes!$D$2,3,IF(W343=Barèmes!$E$2,4,IF(W343=Barèmes!$F$2,5,0)))))+1*IF(Z343=Barèmes!$B$2,1,IF(Z343=Barèmes!$C$2,2,IF(Z343=Barèmes!$D$2,3,IF(Z343=Barèmes!$E$2,4,IF(Z343=Barèmes!$F$2,5,0)))))+1*IF(AC343=Barèmes!$B$2,1,IF(AC343=Barèmes!$C$2,2,IF(AC343=Barèmes!$D$2,3,IF(AC343=Barèmes!$E$2,4,IF(AC343=Barèmes!$F$2,5,0))))))</f>
        <v/>
      </c>
      <c r="AI343" s="31"/>
      <c r="AJ343" s="32" t="str">
        <f>IFERROR(INDEX(Croissance!$B$5:$B$604,MATCH(A343,Croissance!$A$5:$A$604,0)),"")</f>
        <v/>
      </c>
      <c r="AK343" s="32" t="str">
        <f>IFERROR(INDEX(Croissance!$C$5:$C$604,MATCH(A343,Croissance!$A$5:$A$604,0)),"")</f>
        <v/>
      </c>
      <c r="AL343" s="32" t="str">
        <f>IFERROR(INDEX(Croissance!$D$5:$D$604,MATCH(A343,Croissance!$A$5:$A$604,0)),"")</f>
        <v/>
      </c>
      <c r="AM343" s="32" t="str">
        <f>IFERROR(INDEX(Croissance!$E$5:$E$604,MATCH(A343,Croissance!$A$5:$A$604,0)),"")</f>
        <v/>
      </c>
      <c r="AO343" s="33">
        <f t="shared" si="48"/>
        <v>0</v>
      </c>
      <c r="AP343" s="33">
        <f t="shared" si="44"/>
        <v>0</v>
      </c>
      <c r="AQ343" s="33">
        <f>IF(A343="",0,IF(AND(OR('Synthèse classe'!$C$2="Tous",C343='Synthèse classe'!$C$2),OR('Synthèse classe'!$C$3="Toutes",D343='Synthèse classe'!$C$3),OR('Synthèse classe'!$C$4="Toutes",AND('Synthèse classe'!$C$4="Dernière",AP343=1),B343=IFERROR(VALUE('Synthèse classe'!$C$4),0))),1,0))</f>
        <v>0</v>
      </c>
      <c r="AR343" s="34" t="str">
        <f t="shared" si="45"/>
        <v/>
      </c>
    </row>
    <row r="344" spans="1:44" x14ac:dyDescent="0.2">
      <c r="A344" s="17" t="str">
        <f t="shared" si="41"/>
        <v/>
      </c>
      <c r="B344" s="18"/>
      <c r="C344" s="19"/>
      <c r="D344" s="19"/>
      <c r="E344" s="19"/>
      <c r="F344" s="19"/>
      <c r="G344" s="19"/>
      <c r="H344" s="17" t="str">
        <f t="shared" si="46"/>
        <v/>
      </c>
      <c r="I344" s="20"/>
      <c r="J344" s="18"/>
      <c r="K344" s="19"/>
      <c r="L344" s="21" t="str">
        <f t="shared" si="47"/>
        <v/>
      </c>
      <c r="M344" s="21" t="str">
        <f>IF(OR(J344="",SUMPRODUCT((Barèmes!$A$6:$A$28="Endurance — Luc Léger (palier)")*(Barèmes!$B$6:$B$28=H344)*(Barèmes!$C$6:$C$28=IF(H344="6ème","Mixte",G344)))=0),"",IF(SUMPRODUCT((Barèmes!$A$6:$A$28="Endurance — Luc Léger (palier)")*(Barèmes!$B$6:$B$28=H344)*(Barèmes!$C$6:$C$28=IF(H344="6ème","Mixte",G344))*(Barèmes!$J$6:$J$28="+"))&gt;0,IF(J344&lt;=SUMIFS(Barèmes!$D$6:$D$28,Barèmes!$A$6:$A$28,"Endurance — Luc Léger (palier)",Barèmes!$B$6:$B$28,H344,Barèmes!$C$6:$C$28,IF(H344="6ème","Mixte",G344)),"à besoin",IF(J344&lt;=SUMIFS(Barèmes!$E$6:$E$28,Barèmes!$A$6:$A$28,"Endurance — Luc Léger (palier)",Barèmes!$B$6:$B$28,H344,Barèmes!$C$6:$C$28,IF(H344="6ème","Mixte",G344)),"fragile","satisfaisant")),IF(J344&gt;=SUMIFS(Barèmes!$D$6:$D$28,Barèmes!$A$6:$A$28,"Endurance — Luc Léger (palier)",Barèmes!$B$6:$B$28,H344,Barèmes!$C$6:$C$28,IF(H344="6ème","Mixte",G344)),"à besoin",IF(J344&gt;=SUMIFS(Barèmes!$E$6:$E$28,Barèmes!$A$6:$A$28,"Endurance — Luc Léger (palier)",Barèmes!$B$6:$B$28,H344,Barèmes!$C$6:$C$28,IF(H344="6ème","Mixte",G344)),"fragile","satisfaisant"))))</f>
        <v/>
      </c>
      <c r="N344" s="21" t="str">
        <f>IF(OR(J344="",SUMPRODUCT((Barèmes!$A$6:$A$28="Endurance — Luc Léger (palier)")*(Barèmes!$B$6:$B$28=H344)*(Barèmes!$C$6:$C$28=IF(H344="6ème","Mixte",G344)))=0),"",IF(SUMPRODUCT((Barèmes!$A$6:$A$28="Endurance — Luc Léger (palier)")*(Barèmes!$B$6:$B$28=H344)*(Barèmes!$C$6:$C$28=IF(H344="6ème","Mixte",G344))*(Barèmes!$J$6:$J$28="+"))&gt;0,IF(J344&lt;=SUMIFS(Barèmes!$F$6:$F$28,Barèmes!$A$6:$A$28,"Endurance — Luc Léger (palier)",Barèmes!$B$6:$B$28,H344,Barèmes!$C$6:$C$28,IF(H344="6ème","Mixte",G344)),Barèmes!$B$2,IF(J344&lt;=SUMIFS(Barèmes!$G$6:$G$28,Barèmes!$A$6:$A$28,"Endurance — Luc Léger (palier)",Barèmes!$B$6:$B$28,H344,Barèmes!$C$6:$C$28,IF(H344="6ème","Mixte",G344)),Barèmes!$C$2,IF(J344&lt;=SUMIFS(Barèmes!$H$6:$H$28,Barèmes!$A$6:$A$28,"Endurance — Luc Léger (palier)",Barèmes!$B$6:$B$28,H344,Barèmes!$C$6:$C$28,IF(H344="6ème","Mixte",G344)),Barèmes!$D$2,IF(J344&lt;=SUMIFS(Barèmes!$I$6:$I$28,Barèmes!$A$6:$A$28,"Endurance — Luc Léger (palier)",Barèmes!$B$6:$B$28,H344,Barèmes!$C$6:$C$28,IF(H344="6ème","Mixte",G344)),Barèmes!$E$2,Barèmes!$F$2)))),IF(J344&gt;=SUMIFS(Barèmes!$F$6:$F$28,Barèmes!$A$6:$A$28,"Endurance — Luc Léger (palier)",Barèmes!$B$6:$B$28,H344,Barèmes!$C$6:$C$28,IF(H344="6ème","Mixte",G344)),Barèmes!$B$2,IF(J344&gt;=SUMIFS(Barèmes!$G$6:$G$28,Barèmes!$A$6:$A$28,"Endurance — Luc Léger (palier)",Barèmes!$B$6:$B$28,H344,Barèmes!$C$6:$C$28,IF(H344="6ème","Mixte",G344)),Barèmes!$C$2,IF(J344&gt;=SUMIFS(Barèmes!$H$6:$H$28,Barèmes!$A$6:$A$28,"Endurance — Luc Léger (palier)",Barèmes!$B$6:$B$28,H344,Barèmes!$C$6:$C$28,IF(H344="6ème","Mixte",G344)),Barèmes!$D$2,IF(J344&gt;=SUMIFS(Barèmes!$I$6:$I$28,Barèmes!$A$6:$A$28,"Endurance — Luc Léger (palier)",Barèmes!$B$6:$B$28,H344,Barèmes!$C$6:$C$28,IF(H344="6ème","Mixte",G344)),Barèmes!$E$2,Barèmes!$F$2))))))</f>
        <v/>
      </c>
      <c r="O344" s="22"/>
      <c r="P344" s="23" t="str">
        <f>IF(OR(O344="",SUMPRODUCT((Barèmes!$A$6:$A$28="Force bas du corps — Saut en longueur (m)")*(Barèmes!$B$6:$B$28=H344)*(Barèmes!$C$6:$C$28=IF(H344="6ème","Mixte",G344)))=0),"",IF(SUMPRODUCT((Barèmes!$A$6:$A$28="Force bas du corps — Saut en longueur (m)")*(Barèmes!$B$6:$B$28=H344)*(Barèmes!$C$6:$C$28=IF(H344="6ème","Mixte",G344))*(Barèmes!$J$6:$J$28="+"))&gt;0,IF(O344&lt;=SUMIFS(Barèmes!$D$6:$D$28,Barèmes!$A$6:$A$28,"Force bas du corps — Saut en longueur (m)",Barèmes!$B$6:$B$28,H344,Barèmes!$C$6:$C$28,IF(H344="6ème","Mixte",G344)),"à besoin",IF(O344&lt;=SUMIFS(Barèmes!$E$6:$E$28,Barèmes!$A$6:$A$28,"Force bas du corps — Saut en longueur (m)",Barèmes!$B$6:$B$28,H344,Barèmes!$C$6:$C$28,IF(H344="6ème","Mixte",G344)),"fragile","satisfaisant")),IF(O344&gt;=SUMIFS(Barèmes!$D$6:$D$28,Barèmes!$A$6:$A$28,"Force bas du corps — Saut en longueur (m)",Barèmes!$B$6:$B$28,H344,Barèmes!$C$6:$C$28,IF(H344="6ème","Mixte",G344)),"à besoin",IF(O344&gt;=SUMIFS(Barèmes!$E$6:$E$28,Barèmes!$A$6:$A$28,"Force bas du corps — Saut en longueur (m)",Barèmes!$B$6:$B$28,H344,Barèmes!$C$6:$C$28,IF(H344="6ème","Mixte",G344)),"fragile","satisfaisant"))))</f>
        <v/>
      </c>
      <c r="Q344" s="23" t="str">
        <f>IF(OR(O344="",SUMPRODUCT((Barèmes!$A$6:$A$28="Force bas du corps — Saut en longueur (m)")*(Barèmes!$B$6:$B$28=H344)*(Barèmes!$C$6:$C$28=IF(H344="6ème","Mixte",G344)))=0),"",IF(SUMPRODUCT((Barèmes!$A$6:$A$28="Force bas du corps — Saut en longueur (m)")*(Barèmes!$B$6:$B$28=H344)*(Barèmes!$C$6:$C$28=IF(H344="6ème","Mixte",G344))*(Barèmes!$J$6:$J$28="+"))&gt;0,IF(O344&lt;=SUMIFS(Barèmes!$F$6:$F$28,Barèmes!$A$6:$A$28,"Force bas du corps — Saut en longueur (m)",Barèmes!$B$6:$B$28,H344,Barèmes!$C$6:$C$28,IF(H344="6ème","Mixte",G344)),Barèmes!$B$2,IF(O344&lt;=SUMIFS(Barèmes!$G$6:$G$28,Barèmes!$A$6:$A$28,"Force bas du corps — Saut en longueur (m)",Barèmes!$B$6:$B$28,H344,Barèmes!$C$6:$C$28,IF(H344="6ème","Mixte",G344)),Barèmes!$C$2,IF(O344&lt;=SUMIFS(Barèmes!$H$6:$H$28,Barèmes!$A$6:$A$28,"Force bas du corps — Saut en longueur (m)",Barèmes!$B$6:$B$28,H344,Barèmes!$C$6:$C$28,IF(H344="6ème","Mixte",G344)),Barèmes!$D$2,IF(O344&lt;=SUMIFS(Barèmes!$I$6:$I$28,Barèmes!$A$6:$A$28,"Force bas du corps — Saut en longueur (m)",Barèmes!$B$6:$B$28,H344,Barèmes!$C$6:$C$28,IF(H344="6ème","Mixte",G344)),Barèmes!$E$2,Barèmes!$F$2)))),IF(O344&gt;=SUMIFS(Barèmes!$F$6:$F$28,Barèmes!$A$6:$A$28,"Force bas du corps — Saut en longueur (m)",Barèmes!$B$6:$B$28,H344,Barèmes!$C$6:$C$28,IF(H344="6ème","Mixte",G344)),Barèmes!$B$2,IF(O344&gt;=SUMIFS(Barèmes!$G$6:$G$28,Barèmes!$A$6:$A$28,"Force bas du corps — Saut en longueur (m)",Barèmes!$B$6:$B$28,H344,Barèmes!$C$6:$C$28,IF(H344="6ème","Mixte",G344)),Barèmes!$C$2,IF(O344&gt;=SUMIFS(Barèmes!$H$6:$H$28,Barèmes!$A$6:$A$28,"Force bas du corps — Saut en longueur (m)",Barèmes!$B$6:$B$28,H344,Barèmes!$C$6:$C$28,IF(H344="6ème","Mixte",G344)),Barèmes!$D$2,IF(O344&gt;=SUMIFS(Barèmes!$I$6:$I$28,Barèmes!$A$6:$A$28,"Force bas du corps — Saut en longueur (m)",Barèmes!$B$6:$B$28,H344,Barèmes!$C$6:$C$28,IF(H344="6ème","Mixte",G344)),Barèmes!$E$2,Barèmes!$F$2))))))</f>
        <v/>
      </c>
      <c r="R344" s="22"/>
      <c r="S344" s="24" t="str">
        <f>IF(OR(R344="",SUMPRODUCT((Barèmes!$A$6:$A$28="Vitesse — 30 m (s)")*(Barèmes!$B$6:$B$28=H344)*(Barèmes!$C$6:$C$28=IF(H344="6ème","Mixte",G344)))=0),"",IF(SUMPRODUCT((Barèmes!$A$6:$A$28="Vitesse — 30 m (s)")*(Barèmes!$B$6:$B$28=H344)*(Barèmes!$C$6:$C$28=IF(H344="6ème","Mixte",G344))*(Barèmes!$J$6:$J$28="+"))&gt;0,IF(R344&lt;=SUMIFS(Barèmes!$D$6:$D$28,Barèmes!$A$6:$A$28,"Vitesse — 30 m (s)",Barèmes!$B$6:$B$28,H344,Barèmes!$C$6:$C$28,IF(H344="6ème","Mixte",G344)),"à besoin",IF(R344&lt;=SUMIFS(Barèmes!$E$6:$E$28,Barèmes!$A$6:$A$28,"Vitesse — 30 m (s)",Barèmes!$B$6:$B$28,H344,Barèmes!$C$6:$C$28,IF(H344="6ème","Mixte",G344)),"fragile","satisfaisant")),IF(R344&gt;=SUMIFS(Barèmes!$D$6:$D$28,Barèmes!$A$6:$A$28,"Vitesse — 30 m (s)",Barèmes!$B$6:$B$28,H344,Barèmes!$C$6:$C$28,IF(H344="6ème","Mixte",G344)),"à besoin",IF(R344&gt;=SUMIFS(Barèmes!$E$6:$E$28,Barèmes!$A$6:$A$28,"Vitesse — 30 m (s)",Barèmes!$B$6:$B$28,H344,Barèmes!$C$6:$C$28,IF(H344="6ème","Mixte",G344)),"fragile","satisfaisant"))))</f>
        <v/>
      </c>
      <c r="T344" s="24" t="str">
        <f>IF(OR(R344="",SUMPRODUCT((Barèmes!$A$6:$A$28="Vitesse — 30 m (s)")*(Barèmes!$B$6:$B$28=H344)*(Barèmes!$C$6:$C$28=IF(H344="6ème","Mixte",G344)))=0),"",IF(SUMPRODUCT((Barèmes!$A$6:$A$28="Vitesse — 30 m (s)")*(Barèmes!$B$6:$B$28=H344)*(Barèmes!$C$6:$C$28=IF(H344="6ème","Mixte",G344))*(Barèmes!$J$6:$J$28="+"))&gt;0,IF(R344&lt;=SUMIFS(Barèmes!$F$6:$F$28,Barèmes!$A$6:$A$28,"Vitesse — 30 m (s)",Barèmes!$B$6:$B$28,H344,Barèmes!$C$6:$C$28,IF(H344="6ème","Mixte",G344)),Barèmes!$B$2,IF(R344&lt;=SUMIFS(Barèmes!$G$6:$G$28,Barèmes!$A$6:$A$28,"Vitesse — 30 m (s)",Barèmes!$B$6:$B$28,H344,Barèmes!$C$6:$C$28,IF(H344="6ème","Mixte",G344)),Barèmes!$C$2,IF(R344&lt;=SUMIFS(Barèmes!$H$6:$H$28,Barèmes!$A$6:$A$28,"Vitesse — 30 m (s)",Barèmes!$B$6:$B$28,H344,Barèmes!$C$6:$C$28,IF(H344="6ème","Mixte",G344)),Barèmes!$D$2,IF(R344&lt;=SUMIFS(Barèmes!$I$6:$I$28,Barèmes!$A$6:$A$28,"Vitesse — 30 m (s)",Barèmes!$B$6:$B$28,H344,Barèmes!$C$6:$C$28,IF(H344="6ème","Mixte",G344)),Barèmes!$E$2,Barèmes!$F$2)))),IF(R344&gt;=SUMIFS(Barèmes!$F$6:$F$28,Barèmes!$A$6:$A$28,"Vitesse — 30 m (s)",Barèmes!$B$6:$B$28,H344,Barèmes!$C$6:$C$28,IF(H344="6ème","Mixte",G344)),Barèmes!$B$2,IF(R344&gt;=SUMIFS(Barèmes!$G$6:$G$28,Barèmes!$A$6:$A$28,"Vitesse — 30 m (s)",Barèmes!$B$6:$B$28,H344,Barèmes!$C$6:$C$28,IF(H344="6ème","Mixte",G344)),Barèmes!$C$2,IF(R344&gt;=SUMIFS(Barèmes!$H$6:$H$28,Barèmes!$A$6:$A$28,"Vitesse — 30 m (s)",Barèmes!$B$6:$B$28,H344,Barèmes!$C$6:$C$28,IF(H344="6ème","Mixte",G344)),Barèmes!$D$2,IF(R344&gt;=SUMIFS(Barèmes!$I$6:$I$28,Barèmes!$A$6:$A$28,"Vitesse — 30 m (s)",Barèmes!$B$6:$B$28,H344,Barèmes!$C$6:$C$28,IF(H344="6ème","Mixte",G344)),Barèmes!$E$2,Barèmes!$F$2))))))</f>
        <v/>
      </c>
      <c r="U344" s="22"/>
      <c r="V344" s="25" t="str">
        <f>IF(OR(U344="",SUMPRODUCT((Barèmes!$A$6:$A$28="Vitesse — 50 m (s)")*(Barèmes!$B$6:$B$28=H344)*(Barèmes!$C$6:$C$28=IF(H344="6ème","Mixte",G344)))=0),"",IF(SUMPRODUCT((Barèmes!$A$6:$A$28="Vitesse — 50 m (s)")*(Barèmes!$B$6:$B$28=H344)*(Barèmes!$C$6:$C$28=IF(H344="6ème","Mixte",G344))*(Barèmes!$J$6:$J$28="+"))&gt;0,IF(U344&lt;=SUMIFS(Barèmes!$D$6:$D$28,Barèmes!$A$6:$A$28,"Vitesse — 50 m (s)",Barèmes!$B$6:$B$28,H344,Barèmes!$C$6:$C$28,IF(H344="6ème","Mixte",G344)),"à besoin",IF(U344&lt;=SUMIFS(Barèmes!$E$6:$E$28,Barèmes!$A$6:$A$28,"Vitesse — 50 m (s)",Barèmes!$B$6:$B$28,H344,Barèmes!$C$6:$C$28,IF(H344="6ème","Mixte",G344)),"fragile","satisfaisant")),IF(U344&gt;=SUMIFS(Barèmes!$D$6:$D$28,Barèmes!$A$6:$A$28,"Vitesse — 50 m (s)",Barèmes!$B$6:$B$28,H344,Barèmes!$C$6:$C$28,IF(H344="6ème","Mixte",G344)),"à besoin",IF(U344&gt;=SUMIFS(Barèmes!$E$6:$E$28,Barèmes!$A$6:$A$28,"Vitesse — 50 m (s)",Barèmes!$B$6:$B$28,H344,Barèmes!$C$6:$C$28,IF(H344="6ème","Mixte",G344)),"fragile","satisfaisant"))))</f>
        <v/>
      </c>
      <c r="W344" s="25" t="str">
        <f>IF(OR(U344="",SUMPRODUCT((Barèmes!$A$6:$A$28="Vitesse — 50 m (s)")*(Barèmes!$B$6:$B$28=H344)*(Barèmes!$C$6:$C$28=IF(H344="6ème","Mixte",G344)))=0),"",IF(SUMPRODUCT((Barèmes!$A$6:$A$28="Vitesse — 50 m (s)")*(Barèmes!$B$6:$B$28=H344)*(Barèmes!$C$6:$C$28=IF(H344="6ème","Mixte",G344))*(Barèmes!$J$6:$J$28="+"))&gt;0,IF(U344&lt;=SUMIFS(Barèmes!$F$6:$F$28,Barèmes!$A$6:$A$28,"Vitesse — 50 m (s)",Barèmes!$B$6:$B$28,H344,Barèmes!$C$6:$C$28,IF(H344="6ème","Mixte",G344)),Barèmes!$B$2,IF(U344&lt;=SUMIFS(Barèmes!$G$6:$G$28,Barèmes!$A$6:$A$28,"Vitesse — 50 m (s)",Barèmes!$B$6:$B$28,H344,Barèmes!$C$6:$C$28,IF(H344="6ème","Mixte",G344)),Barèmes!$C$2,IF(U344&lt;=SUMIFS(Barèmes!$H$6:$H$28,Barèmes!$A$6:$A$28,"Vitesse — 50 m (s)",Barèmes!$B$6:$B$28,H344,Barèmes!$C$6:$C$28,IF(H344="6ème","Mixte",G344)),Barèmes!$D$2,IF(U344&lt;=SUMIFS(Barèmes!$I$6:$I$28,Barèmes!$A$6:$A$28,"Vitesse — 50 m (s)",Barèmes!$B$6:$B$28,H344,Barèmes!$C$6:$C$28,IF(H344="6ème","Mixte",G344)),Barèmes!$E$2,Barèmes!$F$2)))),IF(U344&gt;=SUMIFS(Barèmes!$F$6:$F$28,Barèmes!$A$6:$A$28,"Vitesse — 50 m (s)",Barèmes!$B$6:$B$28,H344,Barèmes!$C$6:$C$28,IF(H344="6ème","Mixte",G344)),Barèmes!$B$2,IF(U344&gt;=SUMIFS(Barèmes!$G$6:$G$28,Barèmes!$A$6:$A$28,"Vitesse — 50 m (s)",Barèmes!$B$6:$B$28,H344,Barèmes!$C$6:$C$28,IF(H344="6ème","Mixte",G344)),Barèmes!$C$2,IF(U344&gt;=SUMIFS(Barèmes!$H$6:$H$28,Barèmes!$A$6:$A$28,"Vitesse — 50 m (s)",Barèmes!$B$6:$B$28,H344,Barèmes!$C$6:$C$28,IF(H344="6ème","Mixte",G344)),Barèmes!$D$2,IF(U344&gt;=SUMIFS(Barèmes!$I$6:$I$28,Barèmes!$A$6:$A$28,"Vitesse — 50 m (s)",Barèmes!$B$6:$B$28,H344,Barèmes!$C$6:$C$28,IF(H344="6ème","Mixte",G344)),Barèmes!$E$2,Barèmes!$F$2))))))</f>
        <v/>
      </c>
      <c r="X344" s="18"/>
      <c r="Y344" s="26" t="str" cm="1">
        <f t="array" ref="Y344">IF(OR(X344="",SUMPRODUCT((Barèmes!$A$6:$A$28="Souplesse (score 1-5)")*(Barèmes!$B$6:$B$28=H344)*(Barèmes!$C$6:$C$28=IF(H344="6ème","Mixte",G344)))=0),"",IF(SUMPRODUCT((Barèmes!$A$6:$A$28="Souplesse (score 1-5)")*(Barèmes!$B$6:$B$28=H344)*(Barèmes!$C$6:$C$28=IF(H344="6ème","Mixte",G344))*(Barèmes!$J$6:$J$28="+"))&gt;0,IF(X344&lt;=SUMIFS(Barèmes!$D$6:$D$28,Barèmes!$A$6:$A$28,"Souplesse (score 1-5)",Barèmes!$B$6:$B$28,H344,Barèmes!$C$6:$C$28,IF(H344="6ème","Mixte",G344)),"à besoin",IF(X344&lt;=SUMIFS(Barèmes!$E$6:$E$28,Barèmes!$A$6:$A$28,"Souplesse (score 1-5)",Barèmes!$B$6:$B$28,H344,Barèmes!$C$6:$C$28,IF(H344="6ème","Mixte",G344)),"fragile","satisfaisant")),IF(X344&gt;=SUMIFS(Barèmes!$D$6:$D$28,Barèmes!$A$6:$A$28,"Souplesse (score 1-5)",Barèmes!$B$6:$B$28,H344,Barèmes!$C$6:$C$28,IF(H344="6ème","Mixte",G344)),"à besoin",IF(X344&gt;=SUMIFS(Barèmes!$E$6:$E$28,Barèmes!$A$6:$A$28,"Souplesse (score 1-5)",Barèmes!$B$6:$B$28,H344,Barèmes!$C$6:$C$28,IF(H344="6ème","Mixte",G344)),"fragile","satisfaisant"))))</f>
        <v/>
      </c>
      <c r="Z344" s="26" t="str" cm="1">
        <f t="array" ref="Z344">IF(OR(X344="",SUMPRODUCT((Barèmes!$A$6:$A$28="Souplesse (score 1-5)")*(Barèmes!$B$6:$B$28=H344)*(Barèmes!$C$6:$C$28=IF(H344="6ème","Mixte",G344)))=0),"",IF(SUMPRODUCT((Barèmes!$A$6:$A$28="Souplesse (score 1-5)")*(Barèmes!$B$6:$B$28=H344)*(Barèmes!$C$6:$C$28=IF(H344="6ème","Mixte",G344))*(Barèmes!$J$6:$J$28="+"))&gt;0,IF(X344&lt;=SUMIFS(Barèmes!$F$6:$F$28,Barèmes!$A$6:$A$28,"Souplesse (score 1-5)",Barèmes!$B$6:$B$28,H344,Barèmes!$C$6:$C$28,IF(H344="6ème","Mixte",G344)),Barèmes!$B$2,IF(X344&lt;=SUMIFS(Barèmes!$G$6:$G$28,Barèmes!$A$6:$A$28,"Souplesse (score 1-5)",Barèmes!$B$6:$B$28,H344,Barèmes!$C$6:$C$28,IF(H344="6ème","Mixte",G344)),Barèmes!$C$2,IF(X344&lt;=SUMIFS(Barèmes!$H$6:$H$28,Barèmes!$A$6:$A$28,"Souplesse (score 1-5)",Barèmes!$B$6:$B$28,H344,Barèmes!$C$6:$C$28,IF(H344="6ème","Mixte",G344)),Barèmes!$D$2,IF(X344&lt;=SUMIFS(Barèmes!$I$6:$I$28,Barèmes!$A$6:$A$28,"Souplesse (score 1-5)",Barèmes!$B$6:$B$28,H344,Barèmes!$C$6:$C$28,IF(H344="6ème","Mixte",G344)),Barèmes!$E$2,Barèmes!$F$2)))),IF(X344&gt;=SUMIFS(Barèmes!$F$6:$F$28,Barèmes!$A$6:$A$28,"Souplesse (score 1-5)",Barèmes!$B$6:$B$28,H344,Barèmes!$C$6:$C$28,IF(H344="6ème","Mixte",G344)),Barèmes!$B$2,IF(X344&gt;=SUMIFS(Barèmes!$G$6:$G$28,Barèmes!$A$6:$A$28,"Souplesse (score 1-5)",Barèmes!$B$6:$B$28,H344,Barèmes!$C$6:$C$28,IF(H344="6ème","Mixte",G344)),Barèmes!$C$2,IF(X344&gt;=SUMIFS(Barèmes!$H$6:$H$28,Barèmes!$A$6:$A$28,"Souplesse (score 1-5)",Barèmes!$B$6:$B$28,H344,Barèmes!$C$6:$C$28,IF(H344="6ème","Mixte",G344)),Barèmes!$D$2,IF(X344&gt;=SUMIFS(Barèmes!$I$6:$I$28,Barèmes!$A$6:$A$28,"Souplesse (score 1-5)",Barèmes!$B$6:$B$28,H344,Barèmes!$C$6:$C$28,IF(H344="6ème","Mixte",G344)),Barèmes!$E$2,Barèmes!$F$2))))))</f>
        <v/>
      </c>
      <c r="AA344" s="22"/>
      <c r="AB344" s="27" t="str">
        <f>IF(OR(AA344="",SUMPRODUCT((Barèmes!$A$6:$A$28="Agilité — T-test 974 (s)")*(Barèmes!$B$6:$B$28=H344)*(Barèmes!$C$6:$C$28=IF(H344="6ème","Mixte",G344)))=0),"",IF(SUMPRODUCT((Barèmes!$A$6:$A$28="Agilité — T-test 974 (s)")*(Barèmes!$B$6:$B$28=H344)*(Barèmes!$C$6:$C$28=IF(H344="6ème","Mixte",G344))*(Barèmes!$J$6:$J$28="+"))&gt;0,IF(AA344&lt;=SUMIFS(Barèmes!$D$6:$D$28,Barèmes!$A$6:$A$28,"Agilité — T-test 974 (s)",Barèmes!$B$6:$B$28,H344,Barèmes!$C$6:$C$28,IF(H344="6ème","Mixte",G344)),"à besoin",IF(AA344&lt;=SUMIFS(Barèmes!$E$6:$E$28,Barèmes!$A$6:$A$28,"Agilité — T-test 974 (s)",Barèmes!$B$6:$B$28,H344,Barèmes!$C$6:$C$28,IF(H344="6ème","Mixte",G344)),"fragile","satisfaisant")),IF(AA344&gt;=SUMIFS(Barèmes!$D$6:$D$28,Barèmes!$A$6:$A$28,"Agilité — T-test 974 (s)",Barèmes!$B$6:$B$28,H344,Barèmes!$C$6:$C$28,IF(H344="6ème","Mixte",G344)),"à besoin",IF(AA344&gt;=SUMIFS(Barèmes!$E$6:$E$28,Barèmes!$A$6:$A$28,"Agilité — T-test 974 (s)",Barèmes!$B$6:$B$28,H344,Barèmes!$C$6:$C$28,IF(H344="6ème","Mixte",G344)),"fragile","satisfaisant"))))</f>
        <v/>
      </c>
      <c r="AC344" s="27" t="str">
        <f>IF(OR(AA344="",SUMPRODUCT((Barèmes!$A$6:$A$28="Agilité — T-test 974 (s)")*(Barèmes!$B$6:$B$28=H344)*(Barèmes!$C$6:$C$28=IF(H344="6ème","Mixte",G344)))=0),"",IF(SUMPRODUCT((Barèmes!$A$6:$A$28="Agilité — T-test 974 (s)")*(Barèmes!$B$6:$B$28=H344)*(Barèmes!$C$6:$C$28=IF(H344="6ème","Mixte",G344))*(Barèmes!$J$6:$J$28="+"))&gt;0,IF(AA344&lt;=SUMIFS(Barèmes!$F$6:$F$28,Barèmes!$A$6:$A$28,"Agilité — T-test 974 (s)",Barèmes!$B$6:$B$28,H344,Barèmes!$C$6:$C$28,IF(H344="6ème","Mixte",G344)),Barèmes!$B$2,IF(AA344&lt;=SUMIFS(Barèmes!$G$6:$G$28,Barèmes!$A$6:$A$28,"Agilité — T-test 974 (s)",Barèmes!$B$6:$B$28,H344,Barèmes!$C$6:$C$28,IF(H344="6ème","Mixte",G344)),Barèmes!$C$2,IF(AA344&lt;=SUMIFS(Barèmes!$H$6:$H$28,Barèmes!$A$6:$A$28,"Agilité — T-test 974 (s)",Barèmes!$B$6:$B$28,H344,Barèmes!$C$6:$C$28,IF(H344="6ème","Mixte",G344)),Barèmes!$D$2,IF(AA344&lt;=SUMIFS(Barèmes!$I$6:$I$28,Barèmes!$A$6:$A$28,"Agilité — T-test 974 (s)",Barèmes!$B$6:$B$28,H344,Barèmes!$C$6:$C$28,IF(H344="6ème","Mixte",G344)),Barèmes!$E$2,Barèmes!$F$2)))),IF(AA344&gt;=SUMIFS(Barèmes!$F$6:$F$28,Barèmes!$A$6:$A$28,"Agilité — T-test 974 (s)",Barèmes!$B$6:$B$28,H344,Barèmes!$C$6:$C$28,IF(H344="6ème","Mixte",G344)),Barèmes!$B$2,IF(AA344&gt;=SUMIFS(Barèmes!$G$6:$G$28,Barèmes!$A$6:$A$28,"Agilité — T-test 974 (s)",Barèmes!$B$6:$B$28,H344,Barèmes!$C$6:$C$28,IF(H344="6ème","Mixte",G344)),Barèmes!$C$2,IF(AA344&gt;=SUMIFS(Barèmes!$H$6:$H$28,Barèmes!$A$6:$A$28,"Agilité — T-test 974 (s)",Barèmes!$B$6:$B$28,H344,Barèmes!$C$6:$C$28,IF(H344="6ème","Mixte",G344)),Barèmes!$D$2,IF(AA344&gt;=SUMIFS(Barèmes!$I$6:$I$28,Barèmes!$A$6:$A$28,"Agilité — T-test 974 (s)",Barèmes!$B$6:$B$28,H344,Barèmes!$C$6:$C$28,IF(H344="6ème","Mixte",G344)),Barèmes!$E$2,Barèmes!$F$2))))))</f>
        <v/>
      </c>
      <c r="AD344" s="28" t="str">
        <f t="shared" si="42"/>
        <v/>
      </c>
      <c r="AE344" s="29" t="str">
        <f t="shared" si="43"/>
        <v/>
      </c>
      <c r="AF344" s="30" t="str">
        <f>IF(OR(AD344="",SUMPRODUCT((Barèmes!$A$6:$A$28="Surcoût d'agilité (s) — technique")*(Barèmes!$B$6:$B$28=H344)*(Barèmes!$C$6:$C$28=IF(H344="6ème","Mixte",G344)))=0),"",IF(SUMPRODUCT((Barèmes!$A$6:$A$28="Surcoût d'agilité (s) — technique")*(Barèmes!$B$6:$B$28=H344)*(Barèmes!$C$6:$C$28=IF(H344="6ème","Mixte",G344))*(Barèmes!$J$6:$J$28="+"))&gt;0,IF(AD344&lt;=SUMIFS(Barèmes!$D$6:$D$28,Barèmes!$A$6:$A$28,"Surcoût d'agilité (s) — technique",Barèmes!$B$6:$B$28,H344,Barèmes!$C$6:$C$28,IF(H344="6ème","Mixte",G344)),"à besoin",IF(AD344&lt;=SUMIFS(Barèmes!$E$6:$E$28,Barèmes!$A$6:$A$28,"Surcoût d'agilité (s) — technique",Barèmes!$B$6:$B$28,H344,Barèmes!$C$6:$C$28,IF(H344="6ème","Mixte",G344)),"fragile","satisfaisant")),IF(AD344&gt;=SUMIFS(Barèmes!$D$6:$D$28,Barèmes!$A$6:$A$28,"Surcoût d'agilité (s) — technique",Barèmes!$B$6:$B$28,H344,Barèmes!$C$6:$C$28,IF(H344="6ème","Mixte",G344)),"à besoin",IF(AD344&gt;=SUMIFS(Barèmes!$E$6:$E$28,Barèmes!$A$6:$A$28,"Surcoût d'agilité (s) — technique",Barèmes!$B$6:$B$28,H344,Barèmes!$C$6:$C$28,IF(H344="6ème","Mixte",G344)),"fragile","satisfaisant"))))</f>
        <v/>
      </c>
      <c r="AG344" s="30" t="str">
        <f>IF(OR(AD344="",SUMPRODUCT((Barèmes!$A$6:$A$28="Surcoût d'agilité (s) — technique")*(Barèmes!$B$6:$B$28=H344)*(Barèmes!$C$6:$C$28=IF(H344="6ème","Mixte",G344)))=0),"",IF(SUMPRODUCT((Barèmes!$A$6:$A$28="Surcoût d'agilité (s) — technique")*(Barèmes!$B$6:$B$28=H344)*(Barèmes!$C$6:$C$28=IF(H344="6ème","Mixte",G344))*(Barèmes!$J$6:$J$28="+"))&gt;0,IF(AD344&lt;=SUMIFS(Barèmes!$F$6:$F$28,Barèmes!$A$6:$A$28,"Surcoût d'agilité (s) — technique",Barèmes!$B$6:$B$28,H344,Barèmes!$C$6:$C$28,IF(H344="6ème","Mixte",G344)),Barèmes!$B$2,IF(AD344&lt;=SUMIFS(Barèmes!$G$6:$G$28,Barèmes!$A$6:$A$28,"Surcoût d'agilité (s) — technique",Barèmes!$B$6:$B$28,H344,Barèmes!$C$6:$C$28,IF(H344="6ème","Mixte",G344)),Barèmes!$C$2,IF(AD344&lt;=SUMIFS(Barèmes!$H$6:$H$28,Barèmes!$A$6:$A$28,"Surcoût d'agilité (s) — technique",Barèmes!$B$6:$B$28,H344,Barèmes!$C$6:$C$28,IF(H344="6ème","Mixte",G344)),Barèmes!$D$2,IF(AD344&lt;=SUMIFS(Barèmes!$I$6:$I$28,Barèmes!$A$6:$A$28,"Surcoût d'agilité (s) — technique",Barèmes!$B$6:$B$28,H344,Barèmes!$C$6:$C$28,IF(H344="6ème","Mixte",G344)),Barèmes!$E$2,Barèmes!$F$2)))),IF(AD344&gt;=SUMIFS(Barèmes!$F$6:$F$28,Barèmes!$A$6:$A$28,"Surcoût d'agilité (s) — technique",Barèmes!$B$6:$B$28,H344,Barèmes!$C$6:$C$28,IF(H344="6ème","Mixte",G344)),Barèmes!$B$2,IF(AD344&gt;=SUMIFS(Barèmes!$G$6:$G$28,Barèmes!$A$6:$A$28,"Surcoût d'agilité (s) — technique",Barèmes!$B$6:$B$28,H344,Barèmes!$C$6:$C$28,IF(H344="6ème","Mixte",G344)),Barèmes!$C$2,IF(AD344&gt;=SUMIFS(Barèmes!$H$6:$H$28,Barèmes!$A$6:$A$28,"Surcoût d'agilité (s) — technique",Barèmes!$B$6:$B$28,H344,Barèmes!$C$6:$C$28,IF(H344="6ème","Mixte",G344)),Barèmes!$D$2,IF(AD344&gt;=SUMIFS(Barèmes!$I$6:$I$28,Barèmes!$A$6:$A$28,"Surcoût d'agilité (s) — technique",Barèmes!$B$6:$B$28,H344,Barèmes!$C$6:$C$28,IF(H344="6ème","Mixte",G344)),Barèmes!$E$2,Barèmes!$F$2))))))</f>
        <v/>
      </c>
      <c r="AH344" s="31" t="str">
        <f>IF((IF(N344="",0,1)+IF(Q344="",0,1)+IF(W344="",0,1)+IF(Z344="",0,1)+IF(AC344="",0,1))=0,"",3*IF(N344=Barèmes!$B$2,1,IF(N344=Barèmes!$C$2,2,IF(N344=Barèmes!$D$2,3,IF(N344=Barèmes!$E$2,4,IF(N344=Barèmes!$F$2,5,0)))))+3*IF(Q344=Barèmes!$B$2,1,IF(Q344=Barèmes!$C$2,2,IF(Q344=Barèmes!$D$2,3,IF(Q344=Barèmes!$E$2,4,IF(Q344=Barèmes!$F$2,5,0)))))+2*IF(W344=Barèmes!$B$2,1,IF(W344=Barèmes!$C$2,2,IF(W344=Barèmes!$D$2,3,IF(W344=Barèmes!$E$2,4,IF(W344=Barèmes!$F$2,5,0)))))+1*IF(Z344=Barèmes!$B$2,1,IF(Z344=Barèmes!$C$2,2,IF(Z344=Barèmes!$D$2,3,IF(Z344=Barèmes!$E$2,4,IF(Z344=Barèmes!$F$2,5,0)))))+1*IF(AC344=Barèmes!$B$2,1,IF(AC344=Barèmes!$C$2,2,IF(AC344=Barèmes!$D$2,3,IF(AC344=Barèmes!$E$2,4,IF(AC344=Barèmes!$F$2,5,0))))))</f>
        <v/>
      </c>
      <c r="AI344" s="31"/>
      <c r="AJ344" s="32" t="str">
        <f>IFERROR(INDEX(Croissance!$B$5:$B$604,MATCH(A344,Croissance!$A$5:$A$604,0)),"")</f>
        <v/>
      </c>
      <c r="AK344" s="32" t="str">
        <f>IFERROR(INDEX(Croissance!$C$5:$C$604,MATCH(A344,Croissance!$A$5:$A$604,0)),"")</f>
        <v/>
      </c>
      <c r="AL344" s="32" t="str">
        <f>IFERROR(INDEX(Croissance!$D$5:$D$604,MATCH(A344,Croissance!$A$5:$A$604,0)),"")</f>
        <v/>
      </c>
      <c r="AM344" s="32" t="str">
        <f>IFERROR(INDEX(Croissance!$E$5:$E$604,MATCH(A344,Croissance!$A$5:$A$604,0)),"")</f>
        <v/>
      </c>
      <c r="AO344" s="33">
        <f t="shared" si="48"/>
        <v>0</v>
      </c>
      <c r="AP344" s="33">
        <f t="shared" si="44"/>
        <v>0</v>
      </c>
      <c r="AQ344" s="33">
        <f>IF(A344="",0,IF(AND(OR('Synthèse classe'!$C$2="Tous",C344='Synthèse classe'!$C$2),OR('Synthèse classe'!$C$3="Toutes",D344='Synthèse classe'!$C$3),OR('Synthèse classe'!$C$4="Toutes",AND('Synthèse classe'!$C$4="Dernière",AP344=1),B344=IFERROR(VALUE('Synthèse classe'!$C$4),0))),1,0))</f>
        <v>0</v>
      </c>
      <c r="AR344" s="34" t="str">
        <f t="shared" si="45"/>
        <v/>
      </c>
    </row>
    <row r="345" spans="1:44" x14ac:dyDescent="0.2">
      <c r="A345" s="17" t="str">
        <f t="shared" si="41"/>
        <v/>
      </c>
      <c r="B345" s="18"/>
      <c r="C345" s="19"/>
      <c r="D345" s="19"/>
      <c r="E345" s="19"/>
      <c r="F345" s="19"/>
      <c r="G345" s="19"/>
      <c r="H345" s="17" t="str">
        <f t="shared" si="46"/>
        <v/>
      </c>
      <c r="I345" s="20"/>
      <c r="J345" s="18"/>
      <c r="K345" s="19"/>
      <c r="L345" s="21" t="str">
        <f t="shared" si="47"/>
        <v/>
      </c>
      <c r="M345" s="21" t="str">
        <f>IF(OR(J345="",SUMPRODUCT((Barèmes!$A$6:$A$28="Endurance — Luc Léger (palier)")*(Barèmes!$B$6:$B$28=H345)*(Barèmes!$C$6:$C$28=IF(H345="6ème","Mixte",G345)))=0),"",IF(SUMPRODUCT((Barèmes!$A$6:$A$28="Endurance — Luc Léger (palier)")*(Barèmes!$B$6:$B$28=H345)*(Barèmes!$C$6:$C$28=IF(H345="6ème","Mixte",G345))*(Barèmes!$J$6:$J$28="+"))&gt;0,IF(J345&lt;=SUMIFS(Barèmes!$D$6:$D$28,Barèmes!$A$6:$A$28,"Endurance — Luc Léger (palier)",Barèmes!$B$6:$B$28,H345,Barèmes!$C$6:$C$28,IF(H345="6ème","Mixte",G345)),"à besoin",IF(J345&lt;=SUMIFS(Barèmes!$E$6:$E$28,Barèmes!$A$6:$A$28,"Endurance — Luc Léger (palier)",Barèmes!$B$6:$B$28,H345,Barèmes!$C$6:$C$28,IF(H345="6ème","Mixte",G345)),"fragile","satisfaisant")),IF(J345&gt;=SUMIFS(Barèmes!$D$6:$D$28,Barèmes!$A$6:$A$28,"Endurance — Luc Léger (palier)",Barèmes!$B$6:$B$28,H345,Barèmes!$C$6:$C$28,IF(H345="6ème","Mixte",G345)),"à besoin",IF(J345&gt;=SUMIFS(Barèmes!$E$6:$E$28,Barèmes!$A$6:$A$28,"Endurance — Luc Léger (palier)",Barèmes!$B$6:$B$28,H345,Barèmes!$C$6:$C$28,IF(H345="6ème","Mixte",G345)),"fragile","satisfaisant"))))</f>
        <v/>
      </c>
      <c r="N345" s="21" t="str">
        <f>IF(OR(J345="",SUMPRODUCT((Barèmes!$A$6:$A$28="Endurance — Luc Léger (palier)")*(Barèmes!$B$6:$B$28=H345)*(Barèmes!$C$6:$C$28=IF(H345="6ème","Mixte",G345)))=0),"",IF(SUMPRODUCT((Barèmes!$A$6:$A$28="Endurance — Luc Léger (palier)")*(Barèmes!$B$6:$B$28=H345)*(Barèmes!$C$6:$C$28=IF(H345="6ème","Mixte",G345))*(Barèmes!$J$6:$J$28="+"))&gt;0,IF(J345&lt;=SUMIFS(Barèmes!$F$6:$F$28,Barèmes!$A$6:$A$28,"Endurance — Luc Léger (palier)",Barèmes!$B$6:$B$28,H345,Barèmes!$C$6:$C$28,IF(H345="6ème","Mixte",G345)),Barèmes!$B$2,IF(J345&lt;=SUMIFS(Barèmes!$G$6:$G$28,Barèmes!$A$6:$A$28,"Endurance — Luc Léger (palier)",Barèmes!$B$6:$B$28,H345,Barèmes!$C$6:$C$28,IF(H345="6ème","Mixte",G345)),Barèmes!$C$2,IF(J345&lt;=SUMIFS(Barèmes!$H$6:$H$28,Barèmes!$A$6:$A$28,"Endurance — Luc Léger (palier)",Barèmes!$B$6:$B$28,H345,Barèmes!$C$6:$C$28,IF(H345="6ème","Mixte",G345)),Barèmes!$D$2,IF(J345&lt;=SUMIFS(Barèmes!$I$6:$I$28,Barèmes!$A$6:$A$28,"Endurance — Luc Léger (palier)",Barèmes!$B$6:$B$28,H345,Barèmes!$C$6:$C$28,IF(H345="6ème","Mixte",G345)),Barèmes!$E$2,Barèmes!$F$2)))),IF(J345&gt;=SUMIFS(Barèmes!$F$6:$F$28,Barèmes!$A$6:$A$28,"Endurance — Luc Léger (palier)",Barèmes!$B$6:$B$28,H345,Barèmes!$C$6:$C$28,IF(H345="6ème","Mixte",G345)),Barèmes!$B$2,IF(J345&gt;=SUMIFS(Barèmes!$G$6:$G$28,Barèmes!$A$6:$A$28,"Endurance — Luc Léger (palier)",Barèmes!$B$6:$B$28,H345,Barèmes!$C$6:$C$28,IF(H345="6ème","Mixte",G345)),Barèmes!$C$2,IF(J345&gt;=SUMIFS(Barèmes!$H$6:$H$28,Barèmes!$A$6:$A$28,"Endurance — Luc Léger (palier)",Barèmes!$B$6:$B$28,H345,Barèmes!$C$6:$C$28,IF(H345="6ème","Mixte",G345)),Barèmes!$D$2,IF(J345&gt;=SUMIFS(Barèmes!$I$6:$I$28,Barèmes!$A$6:$A$28,"Endurance — Luc Léger (palier)",Barèmes!$B$6:$B$28,H345,Barèmes!$C$6:$C$28,IF(H345="6ème","Mixte",G345)),Barèmes!$E$2,Barèmes!$F$2))))))</f>
        <v/>
      </c>
      <c r="O345" s="22"/>
      <c r="P345" s="23" t="str">
        <f>IF(OR(O345="",SUMPRODUCT((Barèmes!$A$6:$A$28="Force bas du corps — Saut en longueur (m)")*(Barèmes!$B$6:$B$28=H345)*(Barèmes!$C$6:$C$28=IF(H345="6ème","Mixte",G345)))=0),"",IF(SUMPRODUCT((Barèmes!$A$6:$A$28="Force bas du corps — Saut en longueur (m)")*(Barèmes!$B$6:$B$28=H345)*(Barèmes!$C$6:$C$28=IF(H345="6ème","Mixte",G345))*(Barèmes!$J$6:$J$28="+"))&gt;0,IF(O345&lt;=SUMIFS(Barèmes!$D$6:$D$28,Barèmes!$A$6:$A$28,"Force bas du corps — Saut en longueur (m)",Barèmes!$B$6:$B$28,H345,Barèmes!$C$6:$C$28,IF(H345="6ème","Mixte",G345)),"à besoin",IF(O345&lt;=SUMIFS(Barèmes!$E$6:$E$28,Barèmes!$A$6:$A$28,"Force bas du corps — Saut en longueur (m)",Barèmes!$B$6:$B$28,H345,Barèmes!$C$6:$C$28,IF(H345="6ème","Mixte",G345)),"fragile","satisfaisant")),IF(O345&gt;=SUMIFS(Barèmes!$D$6:$D$28,Barèmes!$A$6:$A$28,"Force bas du corps — Saut en longueur (m)",Barèmes!$B$6:$B$28,H345,Barèmes!$C$6:$C$28,IF(H345="6ème","Mixte",G345)),"à besoin",IF(O345&gt;=SUMIFS(Barèmes!$E$6:$E$28,Barèmes!$A$6:$A$28,"Force bas du corps — Saut en longueur (m)",Barèmes!$B$6:$B$28,H345,Barèmes!$C$6:$C$28,IF(H345="6ème","Mixte",G345)),"fragile","satisfaisant"))))</f>
        <v/>
      </c>
      <c r="Q345" s="23" t="str">
        <f>IF(OR(O345="",SUMPRODUCT((Barèmes!$A$6:$A$28="Force bas du corps — Saut en longueur (m)")*(Barèmes!$B$6:$B$28=H345)*(Barèmes!$C$6:$C$28=IF(H345="6ème","Mixte",G345)))=0),"",IF(SUMPRODUCT((Barèmes!$A$6:$A$28="Force bas du corps — Saut en longueur (m)")*(Barèmes!$B$6:$B$28=H345)*(Barèmes!$C$6:$C$28=IF(H345="6ème","Mixte",G345))*(Barèmes!$J$6:$J$28="+"))&gt;0,IF(O345&lt;=SUMIFS(Barèmes!$F$6:$F$28,Barèmes!$A$6:$A$28,"Force bas du corps — Saut en longueur (m)",Barèmes!$B$6:$B$28,H345,Barèmes!$C$6:$C$28,IF(H345="6ème","Mixte",G345)),Barèmes!$B$2,IF(O345&lt;=SUMIFS(Barèmes!$G$6:$G$28,Barèmes!$A$6:$A$28,"Force bas du corps — Saut en longueur (m)",Barèmes!$B$6:$B$28,H345,Barèmes!$C$6:$C$28,IF(H345="6ème","Mixte",G345)),Barèmes!$C$2,IF(O345&lt;=SUMIFS(Barèmes!$H$6:$H$28,Barèmes!$A$6:$A$28,"Force bas du corps — Saut en longueur (m)",Barèmes!$B$6:$B$28,H345,Barèmes!$C$6:$C$28,IF(H345="6ème","Mixte",G345)),Barèmes!$D$2,IF(O345&lt;=SUMIFS(Barèmes!$I$6:$I$28,Barèmes!$A$6:$A$28,"Force bas du corps — Saut en longueur (m)",Barèmes!$B$6:$B$28,H345,Barèmes!$C$6:$C$28,IF(H345="6ème","Mixte",G345)),Barèmes!$E$2,Barèmes!$F$2)))),IF(O345&gt;=SUMIFS(Barèmes!$F$6:$F$28,Barèmes!$A$6:$A$28,"Force bas du corps — Saut en longueur (m)",Barèmes!$B$6:$B$28,H345,Barèmes!$C$6:$C$28,IF(H345="6ème","Mixte",G345)),Barèmes!$B$2,IF(O345&gt;=SUMIFS(Barèmes!$G$6:$G$28,Barèmes!$A$6:$A$28,"Force bas du corps — Saut en longueur (m)",Barèmes!$B$6:$B$28,H345,Barèmes!$C$6:$C$28,IF(H345="6ème","Mixte",G345)),Barèmes!$C$2,IF(O345&gt;=SUMIFS(Barèmes!$H$6:$H$28,Barèmes!$A$6:$A$28,"Force bas du corps — Saut en longueur (m)",Barèmes!$B$6:$B$28,H345,Barèmes!$C$6:$C$28,IF(H345="6ème","Mixte",G345)),Barèmes!$D$2,IF(O345&gt;=SUMIFS(Barèmes!$I$6:$I$28,Barèmes!$A$6:$A$28,"Force bas du corps — Saut en longueur (m)",Barèmes!$B$6:$B$28,H345,Barèmes!$C$6:$C$28,IF(H345="6ème","Mixte",G345)),Barèmes!$E$2,Barèmes!$F$2))))))</f>
        <v/>
      </c>
      <c r="R345" s="22"/>
      <c r="S345" s="24" t="str">
        <f>IF(OR(R345="",SUMPRODUCT((Barèmes!$A$6:$A$28="Vitesse — 30 m (s)")*(Barèmes!$B$6:$B$28=H345)*(Barèmes!$C$6:$C$28=IF(H345="6ème","Mixte",G345)))=0),"",IF(SUMPRODUCT((Barèmes!$A$6:$A$28="Vitesse — 30 m (s)")*(Barèmes!$B$6:$B$28=H345)*(Barèmes!$C$6:$C$28=IF(H345="6ème","Mixte",G345))*(Barèmes!$J$6:$J$28="+"))&gt;0,IF(R345&lt;=SUMIFS(Barèmes!$D$6:$D$28,Barèmes!$A$6:$A$28,"Vitesse — 30 m (s)",Barèmes!$B$6:$B$28,H345,Barèmes!$C$6:$C$28,IF(H345="6ème","Mixte",G345)),"à besoin",IF(R345&lt;=SUMIFS(Barèmes!$E$6:$E$28,Barèmes!$A$6:$A$28,"Vitesse — 30 m (s)",Barèmes!$B$6:$B$28,H345,Barèmes!$C$6:$C$28,IF(H345="6ème","Mixte",G345)),"fragile","satisfaisant")),IF(R345&gt;=SUMIFS(Barèmes!$D$6:$D$28,Barèmes!$A$6:$A$28,"Vitesse — 30 m (s)",Barèmes!$B$6:$B$28,H345,Barèmes!$C$6:$C$28,IF(H345="6ème","Mixte",G345)),"à besoin",IF(R345&gt;=SUMIFS(Barèmes!$E$6:$E$28,Barèmes!$A$6:$A$28,"Vitesse — 30 m (s)",Barèmes!$B$6:$B$28,H345,Barèmes!$C$6:$C$28,IF(H345="6ème","Mixte",G345)),"fragile","satisfaisant"))))</f>
        <v/>
      </c>
      <c r="T345" s="24" t="str">
        <f>IF(OR(R345="",SUMPRODUCT((Barèmes!$A$6:$A$28="Vitesse — 30 m (s)")*(Barèmes!$B$6:$B$28=H345)*(Barèmes!$C$6:$C$28=IF(H345="6ème","Mixte",G345)))=0),"",IF(SUMPRODUCT((Barèmes!$A$6:$A$28="Vitesse — 30 m (s)")*(Barèmes!$B$6:$B$28=H345)*(Barèmes!$C$6:$C$28=IF(H345="6ème","Mixte",G345))*(Barèmes!$J$6:$J$28="+"))&gt;0,IF(R345&lt;=SUMIFS(Barèmes!$F$6:$F$28,Barèmes!$A$6:$A$28,"Vitesse — 30 m (s)",Barèmes!$B$6:$B$28,H345,Barèmes!$C$6:$C$28,IF(H345="6ème","Mixte",G345)),Barèmes!$B$2,IF(R345&lt;=SUMIFS(Barèmes!$G$6:$G$28,Barèmes!$A$6:$A$28,"Vitesse — 30 m (s)",Barèmes!$B$6:$B$28,H345,Barèmes!$C$6:$C$28,IF(H345="6ème","Mixte",G345)),Barèmes!$C$2,IF(R345&lt;=SUMIFS(Barèmes!$H$6:$H$28,Barèmes!$A$6:$A$28,"Vitesse — 30 m (s)",Barèmes!$B$6:$B$28,H345,Barèmes!$C$6:$C$28,IF(H345="6ème","Mixte",G345)),Barèmes!$D$2,IF(R345&lt;=SUMIFS(Barèmes!$I$6:$I$28,Barèmes!$A$6:$A$28,"Vitesse — 30 m (s)",Barèmes!$B$6:$B$28,H345,Barèmes!$C$6:$C$28,IF(H345="6ème","Mixte",G345)),Barèmes!$E$2,Barèmes!$F$2)))),IF(R345&gt;=SUMIFS(Barèmes!$F$6:$F$28,Barèmes!$A$6:$A$28,"Vitesse — 30 m (s)",Barèmes!$B$6:$B$28,H345,Barèmes!$C$6:$C$28,IF(H345="6ème","Mixte",G345)),Barèmes!$B$2,IF(R345&gt;=SUMIFS(Barèmes!$G$6:$G$28,Barèmes!$A$6:$A$28,"Vitesse — 30 m (s)",Barèmes!$B$6:$B$28,H345,Barèmes!$C$6:$C$28,IF(H345="6ème","Mixte",G345)),Barèmes!$C$2,IF(R345&gt;=SUMIFS(Barèmes!$H$6:$H$28,Barèmes!$A$6:$A$28,"Vitesse — 30 m (s)",Barèmes!$B$6:$B$28,H345,Barèmes!$C$6:$C$28,IF(H345="6ème","Mixte",G345)),Barèmes!$D$2,IF(R345&gt;=SUMIFS(Barèmes!$I$6:$I$28,Barèmes!$A$6:$A$28,"Vitesse — 30 m (s)",Barèmes!$B$6:$B$28,H345,Barèmes!$C$6:$C$28,IF(H345="6ème","Mixte",G345)),Barèmes!$E$2,Barèmes!$F$2))))))</f>
        <v/>
      </c>
      <c r="U345" s="22"/>
      <c r="V345" s="25" t="str">
        <f>IF(OR(U345="",SUMPRODUCT((Barèmes!$A$6:$A$28="Vitesse — 50 m (s)")*(Barèmes!$B$6:$B$28=H345)*(Barèmes!$C$6:$C$28=IF(H345="6ème","Mixte",G345)))=0),"",IF(SUMPRODUCT((Barèmes!$A$6:$A$28="Vitesse — 50 m (s)")*(Barèmes!$B$6:$B$28=H345)*(Barèmes!$C$6:$C$28=IF(H345="6ème","Mixte",G345))*(Barèmes!$J$6:$J$28="+"))&gt;0,IF(U345&lt;=SUMIFS(Barèmes!$D$6:$D$28,Barèmes!$A$6:$A$28,"Vitesse — 50 m (s)",Barèmes!$B$6:$B$28,H345,Barèmes!$C$6:$C$28,IF(H345="6ème","Mixte",G345)),"à besoin",IF(U345&lt;=SUMIFS(Barèmes!$E$6:$E$28,Barèmes!$A$6:$A$28,"Vitesse — 50 m (s)",Barèmes!$B$6:$B$28,H345,Barèmes!$C$6:$C$28,IF(H345="6ème","Mixte",G345)),"fragile","satisfaisant")),IF(U345&gt;=SUMIFS(Barèmes!$D$6:$D$28,Barèmes!$A$6:$A$28,"Vitesse — 50 m (s)",Barèmes!$B$6:$B$28,H345,Barèmes!$C$6:$C$28,IF(H345="6ème","Mixte",G345)),"à besoin",IF(U345&gt;=SUMIFS(Barèmes!$E$6:$E$28,Barèmes!$A$6:$A$28,"Vitesse — 50 m (s)",Barèmes!$B$6:$B$28,H345,Barèmes!$C$6:$C$28,IF(H345="6ème","Mixte",G345)),"fragile","satisfaisant"))))</f>
        <v/>
      </c>
      <c r="W345" s="25" t="str">
        <f>IF(OR(U345="",SUMPRODUCT((Barèmes!$A$6:$A$28="Vitesse — 50 m (s)")*(Barèmes!$B$6:$B$28=H345)*(Barèmes!$C$6:$C$28=IF(H345="6ème","Mixte",G345)))=0),"",IF(SUMPRODUCT((Barèmes!$A$6:$A$28="Vitesse — 50 m (s)")*(Barèmes!$B$6:$B$28=H345)*(Barèmes!$C$6:$C$28=IF(H345="6ème","Mixte",G345))*(Barèmes!$J$6:$J$28="+"))&gt;0,IF(U345&lt;=SUMIFS(Barèmes!$F$6:$F$28,Barèmes!$A$6:$A$28,"Vitesse — 50 m (s)",Barèmes!$B$6:$B$28,H345,Barèmes!$C$6:$C$28,IF(H345="6ème","Mixte",G345)),Barèmes!$B$2,IF(U345&lt;=SUMIFS(Barèmes!$G$6:$G$28,Barèmes!$A$6:$A$28,"Vitesse — 50 m (s)",Barèmes!$B$6:$B$28,H345,Barèmes!$C$6:$C$28,IF(H345="6ème","Mixte",G345)),Barèmes!$C$2,IF(U345&lt;=SUMIFS(Barèmes!$H$6:$H$28,Barèmes!$A$6:$A$28,"Vitesse — 50 m (s)",Barèmes!$B$6:$B$28,H345,Barèmes!$C$6:$C$28,IF(H345="6ème","Mixte",G345)),Barèmes!$D$2,IF(U345&lt;=SUMIFS(Barèmes!$I$6:$I$28,Barèmes!$A$6:$A$28,"Vitesse — 50 m (s)",Barèmes!$B$6:$B$28,H345,Barèmes!$C$6:$C$28,IF(H345="6ème","Mixte",G345)),Barèmes!$E$2,Barèmes!$F$2)))),IF(U345&gt;=SUMIFS(Barèmes!$F$6:$F$28,Barèmes!$A$6:$A$28,"Vitesse — 50 m (s)",Barèmes!$B$6:$B$28,H345,Barèmes!$C$6:$C$28,IF(H345="6ème","Mixte",G345)),Barèmes!$B$2,IF(U345&gt;=SUMIFS(Barèmes!$G$6:$G$28,Barèmes!$A$6:$A$28,"Vitesse — 50 m (s)",Barèmes!$B$6:$B$28,H345,Barèmes!$C$6:$C$28,IF(H345="6ème","Mixte",G345)),Barèmes!$C$2,IF(U345&gt;=SUMIFS(Barèmes!$H$6:$H$28,Barèmes!$A$6:$A$28,"Vitesse — 50 m (s)",Barèmes!$B$6:$B$28,H345,Barèmes!$C$6:$C$28,IF(H345="6ème","Mixte",G345)),Barèmes!$D$2,IF(U345&gt;=SUMIFS(Barèmes!$I$6:$I$28,Barèmes!$A$6:$A$28,"Vitesse — 50 m (s)",Barèmes!$B$6:$B$28,H345,Barèmes!$C$6:$C$28,IF(H345="6ème","Mixte",G345)),Barèmes!$E$2,Barèmes!$F$2))))))</f>
        <v/>
      </c>
      <c r="X345" s="18"/>
      <c r="Y345" s="26" t="str" cm="1">
        <f t="array" ref="Y345">IF(OR(X345="",SUMPRODUCT((Barèmes!$A$6:$A$28="Souplesse (score 1-5)")*(Barèmes!$B$6:$B$28=H345)*(Barèmes!$C$6:$C$28=IF(H345="6ème","Mixte",G345)))=0),"",IF(SUMPRODUCT((Barèmes!$A$6:$A$28="Souplesse (score 1-5)")*(Barèmes!$B$6:$B$28=H345)*(Barèmes!$C$6:$C$28=IF(H345="6ème","Mixte",G345))*(Barèmes!$J$6:$J$28="+"))&gt;0,IF(X345&lt;=SUMIFS(Barèmes!$D$6:$D$28,Barèmes!$A$6:$A$28,"Souplesse (score 1-5)",Barèmes!$B$6:$B$28,H345,Barèmes!$C$6:$C$28,IF(H345="6ème","Mixte",G345)),"à besoin",IF(X345&lt;=SUMIFS(Barèmes!$E$6:$E$28,Barèmes!$A$6:$A$28,"Souplesse (score 1-5)",Barèmes!$B$6:$B$28,H345,Barèmes!$C$6:$C$28,IF(H345="6ème","Mixte",G345)),"fragile","satisfaisant")),IF(X345&gt;=SUMIFS(Barèmes!$D$6:$D$28,Barèmes!$A$6:$A$28,"Souplesse (score 1-5)",Barèmes!$B$6:$B$28,H345,Barèmes!$C$6:$C$28,IF(H345="6ème","Mixte",G345)),"à besoin",IF(X345&gt;=SUMIFS(Barèmes!$E$6:$E$28,Barèmes!$A$6:$A$28,"Souplesse (score 1-5)",Barèmes!$B$6:$B$28,H345,Barèmes!$C$6:$C$28,IF(H345="6ème","Mixte",G345)),"fragile","satisfaisant"))))</f>
        <v/>
      </c>
      <c r="Z345" s="26" t="str" cm="1">
        <f t="array" ref="Z345">IF(OR(X345="",SUMPRODUCT((Barèmes!$A$6:$A$28="Souplesse (score 1-5)")*(Barèmes!$B$6:$B$28=H345)*(Barèmes!$C$6:$C$28=IF(H345="6ème","Mixte",G345)))=0),"",IF(SUMPRODUCT((Barèmes!$A$6:$A$28="Souplesse (score 1-5)")*(Barèmes!$B$6:$B$28=H345)*(Barèmes!$C$6:$C$28=IF(H345="6ème","Mixte",G345))*(Barèmes!$J$6:$J$28="+"))&gt;0,IF(X345&lt;=SUMIFS(Barèmes!$F$6:$F$28,Barèmes!$A$6:$A$28,"Souplesse (score 1-5)",Barèmes!$B$6:$B$28,H345,Barèmes!$C$6:$C$28,IF(H345="6ème","Mixte",G345)),Barèmes!$B$2,IF(X345&lt;=SUMIFS(Barèmes!$G$6:$G$28,Barèmes!$A$6:$A$28,"Souplesse (score 1-5)",Barèmes!$B$6:$B$28,H345,Barèmes!$C$6:$C$28,IF(H345="6ème","Mixte",G345)),Barèmes!$C$2,IF(X345&lt;=SUMIFS(Barèmes!$H$6:$H$28,Barèmes!$A$6:$A$28,"Souplesse (score 1-5)",Barèmes!$B$6:$B$28,H345,Barèmes!$C$6:$C$28,IF(H345="6ème","Mixte",G345)),Barèmes!$D$2,IF(X345&lt;=SUMIFS(Barèmes!$I$6:$I$28,Barèmes!$A$6:$A$28,"Souplesse (score 1-5)",Barèmes!$B$6:$B$28,H345,Barèmes!$C$6:$C$28,IF(H345="6ème","Mixte",G345)),Barèmes!$E$2,Barèmes!$F$2)))),IF(X345&gt;=SUMIFS(Barèmes!$F$6:$F$28,Barèmes!$A$6:$A$28,"Souplesse (score 1-5)",Barèmes!$B$6:$B$28,H345,Barèmes!$C$6:$C$28,IF(H345="6ème","Mixte",G345)),Barèmes!$B$2,IF(X345&gt;=SUMIFS(Barèmes!$G$6:$G$28,Barèmes!$A$6:$A$28,"Souplesse (score 1-5)",Barèmes!$B$6:$B$28,H345,Barèmes!$C$6:$C$28,IF(H345="6ème","Mixte",G345)),Barèmes!$C$2,IF(X345&gt;=SUMIFS(Barèmes!$H$6:$H$28,Barèmes!$A$6:$A$28,"Souplesse (score 1-5)",Barèmes!$B$6:$B$28,H345,Barèmes!$C$6:$C$28,IF(H345="6ème","Mixte",G345)),Barèmes!$D$2,IF(X345&gt;=SUMIFS(Barèmes!$I$6:$I$28,Barèmes!$A$6:$A$28,"Souplesse (score 1-5)",Barèmes!$B$6:$B$28,H345,Barèmes!$C$6:$C$28,IF(H345="6ème","Mixte",G345)),Barèmes!$E$2,Barèmes!$F$2))))))</f>
        <v/>
      </c>
      <c r="AA345" s="22"/>
      <c r="AB345" s="27" t="str">
        <f>IF(OR(AA345="",SUMPRODUCT((Barèmes!$A$6:$A$28="Agilité — T-test 974 (s)")*(Barèmes!$B$6:$B$28=H345)*(Barèmes!$C$6:$C$28=IF(H345="6ème","Mixte",G345)))=0),"",IF(SUMPRODUCT((Barèmes!$A$6:$A$28="Agilité — T-test 974 (s)")*(Barèmes!$B$6:$B$28=H345)*(Barèmes!$C$6:$C$28=IF(H345="6ème","Mixte",G345))*(Barèmes!$J$6:$J$28="+"))&gt;0,IF(AA345&lt;=SUMIFS(Barèmes!$D$6:$D$28,Barèmes!$A$6:$A$28,"Agilité — T-test 974 (s)",Barèmes!$B$6:$B$28,H345,Barèmes!$C$6:$C$28,IF(H345="6ème","Mixte",G345)),"à besoin",IF(AA345&lt;=SUMIFS(Barèmes!$E$6:$E$28,Barèmes!$A$6:$A$28,"Agilité — T-test 974 (s)",Barèmes!$B$6:$B$28,H345,Barèmes!$C$6:$C$28,IF(H345="6ème","Mixte",G345)),"fragile","satisfaisant")),IF(AA345&gt;=SUMIFS(Barèmes!$D$6:$D$28,Barèmes!$A$6:$A$28,"Agilité — T-test 974 (s)",Barèmes!$B$6:$B$28,H345,Barèmes!$C$6:$C$28,IF(H345="6ème","Mixte",G345)),"à besoin",IF(AA345&gt;=SUMIFS(Barèmes!$E$6:$E$28,Barèmes!$A$6:$A$28,"Agilité — T-test 974 (s)",Barèmes!$B$6:$B$28,H345,Barèmes!$C$6:$C$28,IF(H345="6ème","Mixte",G345)),"fragile","satisfaisant"))))</f>
        <v/>
      </c>
      <c r="AC345" s="27" t="str">
        <f>IF(OR(AA345="",SUMPRODUCT((Barèmes!$A$6:$A$28="Agilité — T-test 974 (s)")*(Barèmes!$B$6:$B$28=H345)*(Barèmes!$C$6:$C$28=IF(H345="6ème","Mixte",G345)))=0),"",IF(SUMPRODUCT((Barèmes!$A$6:$A$28="Agilité — T-test 974 (s)")*(Barèmes!$B$6:$B$28=H345)*(Barèmes!$C$6:$C$28=IF(H345="6ème","Mixte",G345))*(Barèmes!$J$6:$J$28="+"))&gt;0,IF(AA345&lt;=SUMIFS(Barèmes!$F$6:$F$28,Barèmes!$A$6:$A$28,"Agilité — T-test 974 (s)",Barèmes!$B$6:$B$28,H345,Barèmes!$C$6:$C$28,IF(H345="6ème","Mixte",G345)),Barèmes!$B$2,IF(AA345&lt;=SUMIFS(Barèmes!$G$6:$G$28,Barèmes!$A$6:$A$28,"Agilité — T-test 974 (s)",Barèmes!$B$6:$B$28,H345,Barèmes!$C$6:$C$28,IF(H345="6ème","Mixte",G345)),Barèmes!$C$2,IF(AA345&lt;=SUMIFS(Barèmes!$H$6:$H$28,Barèmes!$A$6:$A$28,"Agilité — T-test 974 (s)",Barèmes!$B$6:$B$28,H345,Barèmes!$C$6:$C$28,IF(H345="6ème","Mixte",G345)),Barèmes!$D$2,IF(AA345&lt;=SUMIFS(Barèmes!$I$6:$I$28,Barèmes!$A$6:$A$28,"Agilité — T-test 974 (s)",Barèmes!$B$6:$B$28,H345,Barèmes!$C$6:$C$28,IF(H345="6ème","Mixte",G345)),Barèmes!$E$2,Barèmes!$F$2)))),IF(AA345&gt;=SUMIFS(Barèmes!$F$6:$F$28,Barèmes!$A$6:$A$28,"Agilité — T-test 974 (s)",Barèmes!$B$6:$B$28,H345,Barèmes!$C$6:$C$28,IF(H345="6ème","Mixte",G345)),Barèmes!$B$2,IF(AA345&gt;=SUMIFS(Barèmes!$G$6:$G$28,Barèmes!$A$6:$A$28,"Agilité — T-test 974 (s)",Barèmes!$B$6:$B$28,H345,Barèmes!$C$6:$C$28,IF(H345="6ème","Mixte",G345)),Barèmes!$C$2,IF(AA345&gt;=SUMIFS(Barèmes!$H$6:$H$28,Barèmes!$A$6:$A$28,"Agilité — T-test 974 (s)",Barèmes!$B$6:$B$28,H345,Barèmes!$C$6:$C$28,IF(H345="6ème","Mixte",G345)),Barèmes!$D$2,IF(AA345&gt;=SUMIFS(Barèmes!$I$6:$I$28,Barèmes!$A$6:$A$28,"Agilité — T-test 974 (s)",Barèmes!$B$6:$B$28,H345,Barèmes!$C$6:$C$28,IF(H345="6ème","Mixte",G345)),Barèmes!$E$2,Barèmes!$F$2))))))</f>
        <v/>
      </c>
      <c r="AD345" s="28" t="str">
        <f t="shared" si="42"/>
        <v/>
      </c>
      <c r="AE345" s="29" t="str">
        <f t="shared" si="43"/>
        <v/>
      </c>
      <c r="AF345" s="30" t="str">
        <f>IF(OR(AD345="",SUMPRODUCT((Barèmes!$A$6:$A$28="Surcoût d'agilité (s) — technique")*(Barèmes!$B$6:$B$28=H345)*(Barèmes!$C$6:$C$28=IF(H345="6ème","Mixte",G345)))=0),"",IF(SUMPRODUCT((Barèmes!$A$6:$A$28="Surcoût d'agilité (s) — technique")*(Barèmes!$B$6:$B$28=H345)*(Barèmes!$C$6:$C$28=IF(H345="6ème","Mixte",G345))*(Barèmes!$J$6:$J$28="+"))&gt;0,IF(AD345&lt;=SUMIFS(Barèmes!$D$6:$D$28,Barèmes!$A$6:$A$28,"Surcoût d'agilité (s) — technique",Barèmes!$B$6:$B$28,H345,Barèmes!$C$6:$C$28,IF(H345="6ème","Mixte",G345)),"à besoin",IF(AD345&lt;=SUMIFS(Barèmes!$E$6:$E$28,Barèmes!$A$6:$A$28,"Surcoût d'agilité (s) — technique",Barèmes!$B$6:$B$28,H345,Barèmes!$C$6:$C$28,IF(H345="6ème","Mixte",G345)),"fragile","satisfaisant")),IF(AD345&gt;=SUMIFS(Barèmes!$D$6:$D$28,Barèmes!$A$6:$A$28,"Surcoût d'agilité (s) — technique",Barèmes!$B$6:$B$28,H345,Barèmes!$C$6:$C$28,IF(H345="6ème","Mixte",G345)),"à besoin",IF(AD345&gt;=SUMIFS(Barèmes!$E$6:$E$28,Barèmes!$A$6:$A$28,"Surcoût d'agilité (s) — technique",Barèmes!$B$6:$B$28,H345,Barèmes!$C$6:$C$28,IF(H345="6ème","Mixte",G345)),"fragile","satisfaisant"))))</f>
        <v/>
      </c>
      <c r="AG345" s="30" t="str">
        <f>IF(OR(AD345="",SUMPRODUCT((Barèmes!$A$6:$A$28="Surcoût d'agilité (s) — technique")*(Barèmes!$B$6:$B$28=H345)*(Barèmes!$C$6:$C$28=IF(H345="6ème","Mixte",G345)))=0),"",IF(SUMPRODUCT((Barèmes!$A$6:$A$28="Surcoût d'agilité (s) — technique")*(Barèmes!$B$6:$B$28=H345)*(Barèmes!$C$6:$C$28=IF(H345="6ème","Mixte",G345))*(Barèmes!$J$6:$J$28="+"))&gt;0,IF(AD345&lt;=SUMIFS(Barèmes!$F$6:$F$28,Barèmes!$A$6:$A$28,"Surcoût d'agilité (s) — technique",Barèmes!$B$6:$B$28,H345,Barèmes!$C$6:$C$28,IF(H345="6ème","Mixte",G345)),Barèmes!$B$2,IF(AD345&lt;=SUMIFS(Barèmes!$G$6:$G$28,Barèmes!$A$6:$A$28,"Surcoût d'agilité (s) — technique",Barèmes!$B$6:$B$28,H345,Barèmes!$C$6:$C$28,IF(H345="6ème","Mixte",G345)),Barèmes!$C$2,IF(AD345&lt;=SUMIFS(Barèmes!$H$6:$H$28,Barèmes!$A$6:$A$28,"Surcoût d'agilité (s) — technique",Barèmes!$B$6:$B$28,H345,Barèmes!$C$6:$C$28,IF(H345="6ème","Mixte",G345)),Barèmes!$D$2,IF(AD345&lt;=SUMIFS(Barèmes!$I$6:$I$28,Barèmes!$A$6:$A$28,"Surcoût d'agilité (s) — technique",Barèmes!$B$6:$B$28,H345,Barèmes!$C$6:$C$28,IF(H345="6ème","Mixte",G345)),Barèmes!$E$2,Barèmes!$F$2)))),IF(AD345&gt;=SUMIFS(Barèmes!$F$6:$F$28,Barèmes!$A$6:$A$28,"Surcoût d'agilité (s) — technique",Barèmes!$B$6:$B$28,H345,Barèmes!$C$6:$C$28,IF(H345="6ème","Mixte",G345)),Barèmes!$B$2,IF(AD345&gt;=SUMIFS(Barèmes!$G$6:$G$28,Barèmes!$A$6:$A$28,"Surcoût d'agilité (s) — technique",Barèmes!$B$6:$B$28,H345,Barèmes!$C$6:$C$28,IF(H345="6ème","Mixte",G345)),Barèmes!$C$2,IF(AD345&gt;=SUMIFS(Barèmes!$H$6:$H$28,Barèmes!$A$6:$A$28,"Surcoût d'agilité (s) — technique",Barèmes!$B$6:$B$28,H345,Barèmes!$C$6:$C$28,IF(H345="6ème","Mixte",G345)),Barèmes!$D$2,IF(AD345&gt;=SUMIFS(Barèmes!$I$6:$I$28,Barèmes!$A$6:$A$28,"Surcoût d'agilité (s) — technique",Barèmes!$B$6:$B$28,H345,Barèmes!$C$6:$C$28,IF(H345="6ème","Mixte",G345)),Barèmes!$E$2,Barèmes!$F$2))))))</f>
        <v/>
      </c>
      <c r="AH345" s="31" t="str">
        <f>IF((IF(N345="",0,1)+IF(Q345="",0,1)+IF(W345="",0,1)+IF(Z345="",0,1)+IF(AC345="",0,1))=0,"",3*IF(N345=Barèmes!$B$2,1,IF(N345=Barèmes!$C$2,2,IF(N345=Barèmes!$D$2,3,IF(N345=Barèmes!$E$2,4,IF(N345=Barèmes!$F$2,5,0)))))+3*IF(Q345=Barèmes!$B$2,1,IF(Q345=Barèmes!$C$2,2,IF(Q345=Barèmes!$D$2,3,IF(Q345=Barèmes!$E$2,4,IF(Q345=Barèmes!$F$2,5,0)))))+2*IF(W345=Barèmes!$B$2,1,IF(W345=Barèmes!$C$2,2,IF(W345=Barèmes!$D$2,3,IF(W345=Barèmes!$E$2,4,IF(W345=Barèmes!$F$2,5,0)))))+1*IF(Z345=Barèmes!$B$2,1,IF(Z345=Barèmes!$C$2,2,IF(Z345=Barèmes!$D$2,3,IF(Z345=Barèmes!$E$2,4,IF(Z345=Barèmes!$F$2,5,0)))))+1*IF(AC345=Barèmes!$B$2,1,IF(AC345=Barèmes!$C$2,2,IF(AC345=Barèmes!$D$2,3,IF(AC345=Barèmes!$E$2,4,IF(AC345=Barèmes!$F$2,5,0))))))</f>
        <v/>
      </c>
      <c r="AI345" s="31"/>
      <c r="AJ345" s="32" t="str">
        <f>IFERROR(INDEX(Croissance!$B$5:$B$604,MATCH(A345,Croissance!$A$5:$A$604,0)),"")</f>
        <v/>
      </c>
      <c r="AK345" s="32" t="str">
        <f>IFERROR(INDEX(Croissance!$C$5:$C$604,MATCH(A345,Croissance!$A$5:$A$604,0)),"")</f>
        <v/>
      </c>
      <c r="AL345" s="32" t="str">
        <f>IFERROR(INDEX(Croissance!$D$5:$D$604,MATCH(A345,Croissance!$A$5:$A$604,0)),"")</f>
        <v/>
      </c>
      <c r="AM345" s="32" t="str">
        <f>IFERROR(INDEX(Croissance!$E$5:$E$604,MATCH(A345,Croissance!$A$5:$A$604,0)),"")</f>
        <v/>
      </c>
      <c r="AO345" s="33">
        <f t="shared" si="48"/>
        <v>0</v>
      </c>
      <c r="AP345" s="33">
        <f t="shared" si="44"/>
        <v>0</v>
      </c>
      <c r="AQ345" s="33">
        <f>IF(A345="",0,IF(AND(OR('Synthèse classe'!$C$2="Tous",C345='Synthèse classe'!$C$2),OR('Synthèse classe'!$C$3="Toutes",D345='Synthèse classe'!$C$3),OR('Synthèse classe'!$C$4="Toutes",AND('Synthèse classe'!$C$4="Dernière",AP345=1),B345=IFERROR(VALUE('Synthèse classe'!$C$4),0))),1,0))</f>
        <v>0</v>
      </c>
      <c r="AR345" s="34" t="str">
        <f t="shared" si="45"/>
        <v/>
      </c>
    </row>
    <row r="346" spans="1:44" x14ac:dyDescent="0.2">
      <c r="A346" s="17" t="str">
        <f t="shared" si="41"/>
        <v/>
      </c>
      <c r="B346" s="18"/>
      <c r="C346" s="19"/>
      <c r="D346" s="19"/>
      <c r="E346" s="19"/>
      <c r="F346" s="19"/>
      <c r="G346" s="19"/>
      <c r="H346" s="17" t="str">
        <f t="shared" si="46"/>
        <v/>
      </c>
      <c r="I346" s="20"/>
      <c r="J346" s="18"/>
      <c r="K346" s="19"/>
      <c r="L346" s="21" t="str">
        <f t="shared" si="47"/>
        <v/>
      </c>
      <c r="M346" s="21" t="str">
        <f>IF(OR(J346="",SUMPRODUCT((Barèmes!$A$6:$A$28="Endurance — Luc Léger (palier)")*(Barèmes!$B$6:$B$28=H346)*(Barèmes!$C$6:$C$28=IF(H346="6ème","Mixte",G346)))=0),"",IF(SUMPRODUCT((Barèmes!$A$6:$A$28="Endurance — Luc Léger (palier)")*(Barèmes!$B$6:$B$28=H346)*(Barèmes!$C$6:$C$28=IF(H346="6ème","Mixte",G346))*(Barèmes!$J$6:$J$28="+"))&gt;0,IF(J346&lt;=SUMIFS(Barèmes!$D$6:$D$28,Barèmes!$A$6:$A$28,"Endurance — Luc Léger (palier)",Barèmes!$B$6:$B$28,H346,Barèmes!$C$6:$C$28,IF(H346="6ème","Mixte",G346)),"à besoin",IF(J346&lt;=SUMIFS(Barèmes!$E$6:$E$28,Barèmes!$A$6:$A$28,"Endurance — Luc Léger (palier)",Barèmes!$B$6:$B$28,H346,Barèmes!$C$6:$C$28,IF(H346="6ème","Mixte",G346)),"fragile","satisfaisant")),IF(J346&gt;=SUMIFS(Barèmes!$D$6:$D$28,Barèmes!$A$6:$A$28,"Endurance — Luc Léger (palier)",Barèmes!$B$6:$B$28,H346,Barèmes!$C$6:$C$28,IF(H346="6ème","Mixte",G346)),"à besoin",IF(J346&gt;=SUMIFS(Barèmes!$E$6:$E$28,Barèmes!$A$6:$A$28,"Endurance — Luc Léger (palier)",Barèmes!$B$6:$B$28,H346,Barèmes!$C$6:$C$28,IF(H346="6ème","Mixte",G346)),"fragile","satisfaisant"))))</f>
        <v/>
      </c>
      <c r="N346" s="21" t="str">
        <f>IF(OR(J346="",SUMPRODUCT((Barèmes!$A$6:$A$28="Endurance — Luc Léger (palier)")*(Barèmes!$B$6:$B$28=H346)*(Barèmes!$C$6:$C$28=IF(H346="6ème","Mixte",G346)))=0),"",IF(SUMPRODUCT((Barèmes!$A$6:$A$28="Endurance — Luc Léger (palier)")*(Barèmes!$B$6:$B$28=H346)*(Barèmes!$C$6:$C$28=IF(H346="6ème","Mixte",G346))*(Barèmes!$J$6:$J$28="+"))&gt;0,IF(J346&lt;=SUMIFS(Barèmes!$F$6:$F$28,Barèmes!$A$6:$A$28,"Endurance — Luc Léger (palier)",Barèmes!$B$6:$B$28,H346,Barèmes!$C$6:$C$28,IF(H346="6ème","Mixte",G346)),Barèmes!$B$2,IF(J346&lt;=SUMIFS(Barèmes!$G$6:$G$28,Barèmes!$A$6:$A$28,"Endurance — Luc Léger (palier)",Barèmes!$B$6:$B$28,H346,Barèmes!$C$6:$C$28,IF(H346="6ème","Mixte",G346)),Barèmes!$C$2,IF(J346&lt;=SUMIFS(Barèmes!$H$6:$H$28,Barèmes!$A$6:$A$28,"Endurance — Luc Léger (palier)",Barèmes!$B$6:$B$28,H346,Barèmes!$C$6:$C$28,IF(H346="6ème","Mixte",G346)),Barèmes!$D$2,IF(J346&lt;=SUMIFS(Barèmes!$I$6:$I$28,Barèmes!$A$6:$A$28,"Endurance — Luc Léger (palier)",Barèmes!$B$6:$B$28,H346,Barèmes!$C$6:$C$28,IF(H346="6ème","Mixte",G346)),Barèmes!$E$2,Barèmes!$F$2)))),IF(J346&gt;=SUMIFS(Barèmes!$F$6:$F$28,Barèmes!$A$6:$A$28,"Endurance — Luc Léger (palier)",Barèmes!$B$6:$B$28,H346,Barèmes!$C$6:$C$28,IF(H346="6ème","Mixte",G346)),Barèmes!$B$2,IF(J346&gt;=SUMIFS(Barèmes!$G$6:$G$28,Barèmes!$A$6:$A$28,"Endurance — Luc Léger (palier)",Barèmes!$B$6:$B$28,H346,Barèmes!$C$6:$C$28,IF(H346="6ème","Mixte",G346)),Barèmes!$C$2,IF(J346&gt;=SUMIFS(Barèmes!$H$6:$H$28,Barèmes!$A$6:$A$28,"Endurance — Luc Léger (palier)",Barèmes!$B$6:$B$28,H346,Barèmes!$C$6:$C$28,IF(H346="6ème","Mixte",G346)),Barèmes!$D$2,IF(J346&gt;=SUMIFS(Barèmes!$I$6:$I$28,Barèmes!$A$6:$A$28,"Endurance — Luc Léger (palier)",Barèmes!$B$6:$B$28,H346,Barèmes!$C$6:$C$28,IF(H346="6ème","Mixte",G346)),Barèmes!$E$2,Barèmes!$F$2))))))</f>
        <v/>
      </c>
      <c r="O346" s="22"/>
      <c r="P346" s="23" t="str">
        <f>IF(OR(O346="",SUMPRODUCT((Barèmes!$A$6:$A$28="Force bas du corps — Saut en longueur (m)")*(Barèmes!$B$6:$B$28=H346)*(Barèmes!$C$6:$C$28=IF(H346="6ème","Mixte",G346)))=0),"",IF(SUMPRODUCT((Barèmes!$A$6:$A$28="Force bas du corps — Saut en longueur (m)")*(Barèmes!$B$6:$B$28=H346)*(Barèmes!$C$6:$C$28=IF(H346="6ème","Mixte",G346))*(Barèmes!$J$6:$J$28="+"))&gt;0,IF(O346&lt;=SUMIFS(Barèmes!$D$6:$D$28,Barèmes!$A$6:$A$28,"Force bas du corps — Saut en longueur (m)",Barèmes!$B$6:$B$28,H346,Barèmes!$C$6:$C$28,IF(H346="6ème","Mixte",G346)),"à besoin",IF(O346&lt;=SUMIFS(Barèmes!$E$6:$E$28,Barèmes!$A$6:$A$28,"Force bas du corps — Saut en longueur (m)",Barèmes!$B$6:$B$28,H346,Barèmes!$C$6:$C$28,IF(H346="6ème","Mixte",G346)),"fragile","satisfaisant")),IF(O346&gt;=SUMIFS(Barèmes!$D$6:$D$28,Barèmes!$A$6:$A$28,"Force bas du corps — Saut en longueur (m)",Barèmes!$B$6:$B$28,H346,Barèmes!$C$6:$C$28,IF(H346="6ème","Mixte",G346)),"à besoin",IF(O346&gt;=SUMIFS(Barèmes!$E$6:$E$28,Barèmes!$A$6:$A$28,"Force bas du corps — Saut en longueur (m)",Barèmes!$B$6:$B$28,H346,Barèmes!$C$6:$C$28,IF(H346="6ème","Mixte",G346)),"fragile","satisfaisant"))))</f>
        <v/>
      </c>
      <c r="Q346" s="23" t="str">
        <f>IF(OR(O346="",SUMPRODUCT((Barèmes!$A$6:$A$28="Force bas du corps — Saut en longueur (m)")*(Barèmes!$B$6:$B$28=H346)*(Barèmes!$C$6:$C$28=IF(H346="6ème","Mixte",G346)))=0),"",IF(SUMPRODUCT((Barèmes!$A$6:$A$28="Force bas du corps — Saut en longueur (m)")*(Barèmes!$B$6:$B$28=H346)*(Barèmes!$C$6:$C$28=IF(H346="6ème","Mixte",G346))*(Barèmes!$J$6:$J$28="+"))&gt;0,IF(O346&lt;=SUMIFS(Barèmes!$F$6:$F$28,Barèmes!$A$6:$A$28,"Force bas du corps — Saut en longueur (m)",Barèmes!$B$6:$B$28,H346,Barèmes!$C$6:$C$28,IF(H346="6ème","Mixte",G346)),Barèmes!$B$2,IF(O346&lt;=SUMIFS(Barèmes!$G$6:$G$28,Barèmes!$A$6:$A$28,"Force bas du corps — Saut en longueur (m)",Barèmes!$B$6:$B$28,H346,Barèmes!$C$6:$C$28,IF(H346="6ème","Mixte",G346)),Barèmes!$C$2,IF(O346&lt;=SUMIFS(Barèmes!$H$6:$H$28,Barèmes!$A$6:$A$28,"Force bas du corps — Saut en longueur (m)",Barèmes!$B$6:$B$28,H346,Barèmes!$C$6:$C$28,IF(H346="6ème","Mixte",G346)),Barèmes!$D$2,IF(O346&lt;=SUMIFS(Barèmes!$I$6:$I$28,Barèmes!$A$6:$A$28,"Force bas du corps — Saut en longueur (m)",Barèmes!$B$6:$B$28,H346,Barèmes!$C$6:$C$28,IF(H346="6ème","Mixte",G346)),Barèmes!$E$2,Barèmes!$F$2)))),IF(O346&gt;=SUMIFS(Barèmes!$F$6:$F$28,Barèmes!$A$6:$A$28,"Force bas du corps — Saut en longueur (m)",Barèmes!$B$6:$B$28,H346,Barèmes!$C$6:$C$28,IF(H346="6ème","Mixte",G346)),Barèmes!$B$2,IF(O346&gt;=SUMIFS(Barèmes!$G$6:$G$28,Barèmes!$A$6:$A$28,"Force bas du corps — Saut en longueur (m)",Barèmes!$B$6:$B$28,H346,Barèmes!$C$6:$C$28,IF(H346="6ème","Mixte",G346)),Barèmes!$C$2,IF(O346&gt;=SUMIFS(Barèmes!$H$6:$H$28,Barèmes!$A$6:$A$28,"Force bas du corps — Saut en longueur (m)",Barèmes!$B$6:$B$28,H346,Barèmes!$C$6:$C$28,IF(H346="6ème","Mixte",G346)),Barèmes!$D$2,IF(O346&gt;=SUMIFS(Barèmes!$I$6:$I$28,Barèmes!$A$6:$A$28,"Force bas du corps — Saut en longueur (m)",Barèmes!$B$6:$B$28,H346,Barèmes!$C$6:$C$28,IF(H346="6ème","Mixte",G346)),Barèmes!$E$2,Barèmes!$F$2))))))</f>
        <v/>
      </c>
      <c r="R346" s="22"/>
      <c r="S346" s="24" t="str">
        <f>IF(OR(R346="",SUMPRODUCT((Barèmes!$A$6:$A$28="Vitesse — 30 m (s)")*(Barèmes!$B$6:$B$28=H346)*(Barèmes!$C$6:$C$28=IF(H346="6ème","Mixte",G346)))=0),"",IF(SUMPRODUCT((Barèmes!$A$6:$A$28="Vitesse — 30 m (s)")*(Barèmes!$B$6:$B$28=H346)*(Barèmes!$C$6:$C$28=IF(H346="6ème","Mixte",G346))*(Barèmes!$J$6:$J$28="+"))&gt;0,IF(R346&lt;=SUMIFS(Barèmes!$D$6:$D$28,Barèmes!$A$6:$A$28,"Vitesse — 30 m (s)",Barèmes!$B$6:$B$28,H346,Barèmes!$C$6:$C$28,IF(H346="6ème","Mixte",G346)),"à besoin",IF(R346&lt;=SUMIFS(Barèmes!$E$6:$E$28,Barèmes!$A$6:$A$28,"Vitesse — 30 m (s)",Barèmes!$B$6:$B$28,H346,Barèmes!$C$6:$C$28,IF(H346="6ème","Mixte",G346)),"fragile","satisfaisant")),IF(R346&gt;=SUMIFS(Barèmes!$D$6:$D$28,Barèmes!$A$6:$A$28,"Vitesse — 30 m (s)",Barèmes!$B$6:$B$28,H346,Barèmes!$C$6:$C$28,IF(H346="6ème","Mixte",G346)),"à besoin",IF(R346&gt;=SUMIFS(Barèmes!$E$6:$E$28,Barèmes!$A$6:$A$28,"Vitesse — 30 m (s)",Barèmes!$B$6:$B$28,H346,Barèmes!$C$6:$C$28,IF(H346="6ème","Mixte",G346)),"fragile","satisfaisant"))))</f>
        <v/>
      </c>
      <c r="T346" s="24" t="str">
        <f>IF(OR(R346="",SUMPRODUCT((Barèmes!$A$6:$A$28="Vitesse — 30 m (s)")*(Barèmes!$B$6:$B$28=H346)*(Barèmes!$C$6:$C$28=IF(H346="6ème","Mixte",G346)))=0),"",IF(SUMPRODUCT((Barèmes!$A$6:$A$28="Vitesse — 30 m (s)")*(Barèmes!$B$6:$B$28=H346)*(Barèmes!$C$6:$C$28=IF(H346="6ème","Mixte",G346))*(Barèmes!$J$6:$J$28="+"))&gt;0,IF(R346&lt;=SUMIFS(Barèmes!$F$6:$F$28,Barèmes!$A$6:$A$28,"Vitesse — 30 m (s)",Barèmes!$B$6:$B$28,H346,Barèmes!$C$6:$C$28,IF(H346="6ème","Mixte",G346)),Barèmes!$B$2,IF(R346&lt;=SUMIFS(Barèmes!$G$6:$G$28,Barèmes!$A$6:$A$28,"Vitesse — 30 m (s)",Barèmes!$B$6:$B$28,H346,Barèmes!$C$6:$C$28,IF(H346="6ème","Mixte",G346)),Barèmes!$C$2,IF(R346&lt;=SUMIFS(Barèmes!$H$6:$H$28,Barèmes!$A$6:$A$28,"Vitesse — 30 m (s)",Barèmes!$B$6:$B$28,H346,Barèmes!$C$6:$C$28,IF(H346="6ème","Mixte",G346)),Barèmes!$D$2,IF(R346&lt;=SUMIFS(Barèmes!$I$6:$I$28,Barèmes!$A$6:$A$28,"Vitesse — 30 m (s)",Barèmes!$B$6:$B$28,H346,Barèmes!$C$6:$C$28,IF(H346="6ème","Mixte",G346)),Barèmes!$E$2,Barèmes!$F$2)))),IF(R346&gt;=SUMIFS(Barèmes!$F$6:$F$28,Barèmes!$A$6:$A$28,"Vitesse — 30 m (s)",Barèmes!$B$6:$B$28,H346,Barèmes!$C$6:$C$28,IF(H346="6ème","Mixte",G346)),Barèmes!$B$2,IF(R346&gt;=SUMIFS(Barèmes!$G$6:$G$28,Barèmes!$A$6:$A$28,"Vitesse — 30 m (s)",Barèmes!$B$6:$B$28,H346,Barèmes!$C$6:$C$28,IF(H346="6ème","Mixte",G346)),Barèmes!$C$2,IF(R346&gt;=SUMIFS(Barèmes!$H$6:$H$28,Barèmes!$A$6:$A$28,"Vitesse — 30 m (s)",Barèmes!$B$6:$B$28,H346,Barèmes!$C$6:$C$28,IF(H346="6ème","Mixte",G346)),Barèmes!$D$2,IF(R346&gt;=SUMIFS(Barèmes!$I$6:$I$28,Barèmes!$A$6:$A$28,"Vitesse — 30 m (s)",Barèmes!$B$6:$B$28,H346,Barèmes!$C$6:$C$28,IF(H346="6ème","Mixte",G346)),Barèmes!$E$2,Barèmes!$F$2))))))</f>
        <v/>
      </c>
      <c r="U346" s="22"/>
      <c r="V346" s="25" t="str">
        <f>IF(OR(U346="",SUMPRODUCT((Barèmes!$A$6:$A$28="Vitesse — 50 m (s)")*(Barèmes!$B$6:$B$28=H346)*(Barèmes!$C$6:$C$28=IF(H346="6ème","Mixte",G346)))=0),"",IF(SUMPRODUCT((Barèmes!$A$6:$A$28="Vitesse — 50 m (s)")*(Barèmes!$B$6:$B$28=H346)*(Barèmes!$C$6:$C$28=IF(H346="6ème","Mixte",G346))*(Barèmes!$J$6:$J$28="+"))&gt;0,IF(U346&lt;=SUMIFS(Barèmes!$D$6:$D$28,Barèmes!$A$6:$A$28,"Vitesse — 50 m (s)",Barèmes!$B$6:$B$28,H346,Barèmes!$C$6:$C$28,IF(H346="6ème","Mixte",G346)),"à besoin",IF(U346&lt;=SUMIFS(Barèmes!$E$6:$E$28,Barèmes!$A$6:$A$28,"Vitesse — 50 m (s)",Barèmes!$B$6:$B$28,H346,Barèmes!$C$6:$C$28,IF(H346="6ème","Mixte",G346)),"fragile","satisfaisant")),IF(U346&gt;=SUMIFS(Barèmes!$D$6:$D$28,Barèmes!$A$6:$A$28,"Vitesse — 50 m (s)",Barèmes!$B$6:$B$28,H346,Barèmes!$C$6:$C$28,IF(H346="6ème","Mixte",G346)),"à besoin",IF(U346&gt;=SUMIFS(Barèmes!$E$6:$E$28,Barèmes!$A$6:$A$28,"Vitesse — 50 m (s)",Barèmes!$B$6:$B$28,H346,Barèmes!$C$6:$C$28,IF(H346="6ème","Mixte",G346)),"fragile","satisfaisant"))))</f>
        <v/>
      </c>
      <c r="W346" s="25" t="str">
        <f>IF(OR(U346="",SUMPRODUCT((Barèmes!$A$6:$A$28="Vitesse — 50 m (s)")*(Barèmes!$B$6:$B$28=H346)*(Barèmes!$C$6:$C$28=IF(H346="6ème","Mixte",G346)))=0),"",IF(SUMPRODUCT((Barèmes!$A$6:$A$28="Vitesse — 50 m (s)")*(Barèmes!$B$6:$B$28=H346)*(Barèmes!$C$6:$C$28=IF(H346="6ème","Mixte",G346))*(Barèmes!$J$6:$J$28="+"))&gt;0,IF(U346&lt;=SUMIFS(Barèmes!$F$6:$F$28,Barèmes!$A$6:$A$28,"Vitesse — 50 m (s)",Barèmes!$B$6:$B$28,H346,Barèmes!$C$6:$C$28,IF(H346="6ème","Mixte",G346)),Barèmes!$B$2,IF(U346&lt;=SUMIFS(Barèmes!$G$6:$G$28,Barèmes!$A$6:$A$28,"Vitesse — 50 m (s)",Barèmes!$B$6:$B$28,H346,Barèmes!$C$6:$C$28,IF(H346="6ème","Mixte",G346)),Barèmes!$C$2,IF(U346&lt;=SUMIFS(Barèmes!$H$6:$H$28,Barèmes!$A$6:$A$28,"Vitesse — 50 m (s)",Barèmes!$B$6:$B$28,H346,Barèmes!$C$6:$C$28,IF(H346="6ème","Mixte",G346)),Barèmes!$D$2,IF(U346&lt;=SUMIFS(Barèmes!$I$6:$I$28,Barèmes!$A$6:$A$28,"Vitesse — 50 m (s)",Barèmes!$B$6:$B$28,H346,Barèmes!$C$6:$C$28,IF(H346="6ème","Mixte",G346)),Barèmes!$E$2,Barèmes!$F$2)))),IF(U346&gt;=SUMIFS(Barèmes!$F$6:$F$28,Barèmes!$A$6:$A$28,"Vitesse — 50 m (s)",Barèmes!$B$6:$B$28,H346,Barèmes!$C$6:$C$28,IF(H346="6ème","Mixte",G346)),Barèmes!$B$2,IF(U346&gt;=SUMIFS(Barèmes!$G$6:$G$28,Barèmes!$A$6:$A$28,"Vitesse — 50 m (s)",Barèmes!$B$6:$B$28,H346,Barèmes!$C$6:$C$28,IF(H346="6ème","Mixte",G346)),Barèmes!$C$2,IF(U346&gt;=SUMIFS(Barèmes!$H$6:$H$28,Barèmes!$A$6:$A$28,"Vitesse — 50 m (s)",Barèmes!$B$6:$B$28,H346,Barèmes!$C$6:$C$28,IF(H346="6ème","Mixte",G346)),Barèmes!$D$2,IF(U346&gt;=SUMIFS(Barèmes!$I$6:$I$28,Barèmes!$A$6:$A$28,"Vitesse — 50 m (s)",Barèmes!$B$6:$B$28,H346,Barèmes!$C$6:$C$28,IF(H346="6ème","Mixte",G346)),Barèmes!$E$2,Barèmes!$F$2))))))</f>
        <v/>
      </c>
      <c r="X346" s="18"/>
      <c r="Y346" s="26" t="str" cm="1">
        <f t="array" ref="Y346">IF(OR(X346="",SUMPRODUCT((Barèmes!$A$6:$A$28="Souplesse (score 1-5)")*(Barèmes!$B$6:$B$28=H346)*(Barèmes!$C$6:$C$28=IF(H346="6ème","Mixte",G346)))=0),"",IF(SUMPRODUCT((Barèmes!$A$6:$A$28="Souplesse (score 1-5)")*(Barèmes!$B$6:$B$28=H346)*(Barèmes!$C$6:$C$28=IF(H346="6ème","Mixte",G346))*(Barèmes!$J$6:$J$28="+"))&gt;0,IF(X346&lt;=SUMIFS(Barèmes!$D$6:$D$28,Barèmes!$A$6:$A$28,"Souplesse (score 1-5)",Barèmes!$B$6:$B$28,H346,Barèmes!$C$6:$C$28,IF(H346="6ème","Mixte",G346)),"à besoin",IF(X346&lt;=SUMIFS(Barèmes!$E$6:$E$28,Barèmes!$A$6:$A$28,"Souplesse (score 1-5)",Barèmes!$B$6:$B$28,H346,Barèmes!$C$6:$C$28,IF(H346="6ème","Mixte",G346)),"fragile","satisfaisant")),IF(X346&gt;=SUMIFS(Barèmes!$D$6:$D$28,Barèmes!$A$6:$A$28,"Souplesse (score 1-5)",Barèmes!$B$6:$B$28,H346,Barèmes!$C$6:$C$28,IF(H346="6ème","Mixte",G346)),"à besoin",IF(X346&gt;=SUMIFS(Barèmes!$E$6:$E$28,Barèmes!$A$6:$A$28,"Souplesse (score 1-5)",Barèmes!$B$6:$B$28,H346,Barèmes!$C$6:$C$28,IF(H346="6ème","Mixte",G346)),"fragile","satisfaisant"))))</f>
        <v/>
      </c>
      <c r="Z346" s="26" t="str" cm="1">
        <f t="array" ref="Z346">IF(OR(X346="",SUMPRODUCT((Barèmes!$A$6:$A$28="Souplesse (score 1-5)")*(Barèmes!$B$6:$B$28=H346)*(Barèmes!$C$6:$C$28=IF(H346="6ème","Mixte",G346)))=0),"",IF(SUMPRODUCT((Barèmes!$A$6:$A$28="Souplesse (score 1-5)")*(Barèmes!$B$6:$B$28=H346)*(Barèmes!$C$6:$C$28=IF(H346="6ème","Mixte",G346))*(Barèmes!$J$6:$J$28="+"))&gt;0,IF(X346&lt;=SUMIFS(Barèmes!$F$6:$F$28,Barèmes!$A$6:$A$28,"Souplesse (score 1-5)",Barèmes!$B$6:$B$28,H346,Barèmes!$C$6:$C$28,IF(H346="6ème","Mixte",G346)),Barèmes!$B$2,IF(X346&lt;=SUMIFS(Barèmes!$G$6:$G$28,Barèmes!$A$6:$A$28,"Souplesse (score 1-5)",Barèmes!$B$6:$B$28,H346,Barèmes!$C$6:$C$28,IF(H346="6ème","Mixte",G346)),Barèmes!$C$2,IF(X346&lt;=SUMIFS(Barèmes!$H$6:$H$28,Barèmes!$A$6:$A$28,"Souplesse (score 1-5)",Barèmes!$B$6:$B$28,H346,Barèmes!$C$6:$C$28,IF(H346="6ème","Mixte",G346)),Barèmes!$D$2,IF(X346&lt;=SUMIFS(Barèmes!$I$6:$I$28,Barèmes!$A$6:$A$28,"Souplesse (score 1-5)",Barèmes!$B$6:$B$28,H346,Barèmes!$C$6:$C$28,IF(H346="6ème","Mixte",G346)),Barèmes!$E$2,Barèmes!$F$2)))),IF(X346&gt;=SUMIFS(Barèmes!$F$6:$F$28,Barèmes!$A$6:$A$28,"Souplesse (score 1-5)",Barèmes!$B$6:$B$28,H346,Barèmes!$C$6:$C$28,IF(H346="6ème","Mixte",G346)),Barèmes!$B$2,IF(X346&gt;=SUMIFS(Barèmes!$G$6:$G$28,Barèmes!$A$6:$A$28,"Souplesse (score 1-5)",Barèmes!$B$6:$B$28,H346,Barèmes!$C$6:$C$28,IF(H346="6ème","Mixte",G346)),Barèmes!$C$2,IF(X346&gt;=SUMIFS(Barèmes!$H$6:$H$28,Barèmes!$A$6:$A$28,"Souplesse (score 1-5)",Barèmes!$B$6:$B$28,H346,Barèmes!$C$6:$C$28,IF(H346="6ème","Mixte",G346)),Barèmes!$D$2,IF(X346&gt;=SUMIFS(Barèmes!$I$6:$I$28,Barèmes!$A$6:$A$28,"Souplesse (score 1-5)",Barèmes!$B$6:$B$28,H346,Barèmes!$C$6:$C$28,IF(H346="6ème","Mixte",G346)),Barèmes!$E$2,Barèmes!$F$2))))))</f>
        <v/>
      </c>
      <c r="AA346" s="22"/>
      <c r="AB346" s="27" t="str">
        <f>IF(OR(AA346="",SUMPRODUCT((Barèmes!$A$6:$A$28="Agilité — T-test 974 (s)")*(Barèmes!$B$6:$B$28=H346)*(Barèmes!$C$6:$C$28=IF(H346="6ème","Mixte",G346)))=0),"",IF(SUMPRODUCT((Barèmes!$A$6:$A$28="Agilité — T-test 974 (s)")*(Barèmes!$B$6:$B$28=H346)*(Barèmes!$C$6:$C$28=IF(H346="6ème","Mixte",G346))*(Barèmes!$J$6:$J$28="+"))&gt;0,IF(AA346&lt;=SUMIFS(Barèmes!$D$6:$D$28,Barèmes!$A$6:$A$28,"Agilité — T-test 974 (s)",Barèmes!$B$6:$B$28,H346,Barèmes!$C$6:$C$28,IF(H346="6ème","Mixte",G346)),"à besoin",IF(AA346&lt;=SUMIFS(Barèmes!$E$6:$E$28,Barèmes!$A$6:$A$28,"Agilité — T-test 974 (s)",Barèmes!$B$6:$B$28,H346,Barèmes!$C$6:$C$28,IF(H346="6ème","Mixte",G346)),"fragile","satisfaisant")),IF(AA346&gt;=SUMIFS(Barèmes!$D$6:$D$28,Barèmes!$A$6:$A$28,"Agilité — T-test 974 (s)",Barèmes!$B$6:$B$28,H346,Barèmes!$C$6:$C$28,IF(H346="6ème","Mixte",G346)),"à besoin",IF(AA346&gt;=SUMIFS(Barèmes!$E$6:$E$28,Barèmes!$A$6:$A$28,"Agilité — T-test 974 (s)",Barèmes!$B$6:$B$28,H346,Barèmes!$C$6:$C$28,IF(H346="6ème","Mixte",G346)),"fragile","satisfaisant"))))</f>
        <v/>
      </c>
      <c r="AC346" s="27" t="str">
        <f>IF(OR(AA346="",SUMPRODUCT((Barèmes!$A$6:$A$28="Agilité — T-test 974 (s)")*(Barèmes!$B$6:$B$28=H346)*(Barèmes!$C$6:$C$28=IF(H346="6ème","Mixte",G346)))=0),"",IF(SUMPRODUCT((Barèmes!$A$6:$A$28="Agilité — T-test 974 (s)")*(Barèmes!$B$6:$B$28=H346)*(Barèmes!$C$6:$C$28=IF(H346="6ème","Mixte",G346))*(Barèmes!$J$6:$J$28="+"))&gt;0,IF(AA346&lt;=SUMIFS(Barèmes!$F$6:$F$28,Barèmes!$A$6:$A$28,"Agilité — T-test 974 (s)",Barèmes!$B$6:$B$28,H346,Barèmes!$C$6:$C$28,IF(H346="6ème","Mixte",G346)),Barèmes!$B$2,IF(AA346&lt;=SUMIFS(Barèmes!$G$6:$G$28,Barèmes!$A$6:$A$28,"Agilité — T-test 974 (s)",Barèmes!$B$6:$B$28,H346,Barèmes!$C$6:$C$28,IF(H346="6ème","Mixte",G346)),Barèmes!$C$2,IF(AA346&lt;=SUMIFS(Barèmes!$H$6:$H$28,Barèmes!$A$6:$A$28,"Agilité — T-test 974 (s)",Barèmes!$B$6:$B$28,H346,Barèmes!$C$6:$C$28,IF(H346="6ème","Mixte",G346)),Barèmes!$D$2,IF(AA346&lt;=SUMIFS(Barèmes!$I$6:$I$28,Barèmes!$A$6:$A$28,"Agilité — T-test 974 (s)",Barèmes!$B$6:$B$28,H346,Barèmes!$C$6:$C$28,IF(H346="6ème","Mixte",G346)),Barèmes!$E$2,Barèmes!$F$2)))),IF(AA346&gt;=SUMIFS(Barèmes!$F$6:$F$28,Barèmes!$A$6:$A$28,"Agilité — T-test 974 (s)",Barèmes!$B$6:$B$28,H346,Barèmes!$C$6:$C$28,IF(H346="6ème","Mixte",G346)),Barèmes!$B$2,IF(AA346&gt;=SUMIFS(Barèmes!$G$6:$G$28,Barèmes!$A$6:$A$28,"Agilité — T-test 974 (s)",Barèmes!$B$6:$B$28,H346,Barèmes!$C$6:$C$28,IF(H346="6ème","Mixte",G346)),Barèmes!$C$2,IF(AA346&gt;=SUMIFS(Barèmes!$H$6:$H$28,Barèmes!$A$6:$A$28,"Agilité — T-test 974 (s)",Barèmes!$B$6:$B$28,H346,Barèmes!$C$6:$C$28,IF(H346="6ème","Mixte",G346)),Barèmes!$D$2,IF(AA346&gt;=SUMIFS(Barèmes!$I$6:$I$28,Barèmes!$A$6:$A$28,"Agilité — T-test 974 (s)",Barèmes!$B$6:$B$28,H346,Barèmes!$C$6:$C$28,IF(H346="6ème","Mixte",G346)),Barèmes!$E$2,Barèmes!$F$2))))))</f>
        <v/>
      </c>
      <c r="AD346" s="28" t="str">
        <f t="shared" si="42"/>
        <v/>
      </c>
      <c r="AE346" s="29" t="str">
        <f t="shared" si="43"/>
        <v/>
      </c>
      <c r="AF346" s="30" t="str">
        <f>IF(OR(AD346="",SUMPRODUCT((Barèmes!$A$6:$A$28="Surcoût d'agilité (s) — technique")*(Barèmes!$B$6:$B$28=H346)*(Barèmes!$C$6:$C$28=IF(H346="6ème","Mixte",G346)))=0),"",IF(SUMPRODUCT((Barèmes!$A$6:$A$28="Surcoût d'agilité (s) — technique")*(Barèmes!$B$6:$B$28=H346)*(Barèmes!$C$6:$C$28=IF(H346="6ème","Mixte",G346))*(Barèmes!$J$6:$J$28="+"))&gt;0,IF(AD346&lt;=SUMIFS(Barèmes!$D$6:$D$28,Barèmes!$A$6:$A$28,"Surcoût d'agilité (s) — technique",Barèmes!$B$6:$B$28,H346,Barèmes!$C$6:$C$28,IF(H346="6ème","Mixte",G346)),"à besoin",IF(AD346&lt;=SUMIFS(Barèmes!$E$6:$E$28,Barèmes!$A$6:$A$28,"Surcoût d'agilité (s) — technique",Barèmes!$B$6:$B$28,H346,Barèmes!$C$6:$C$28,IF(H346="6ème","Mixte",G346)),"fragile","satisfaisant")),IF(AD346&gt;=SUMIFS(Barèmes!$D$6:$D$28,Barèmes!$A$6:$A$28,"Surcoût d'agilité (s) — technique",Barèmes!$B$6:$B$28,H346,Barèmes!$C$6:$C$28,IF(H346="6ème","Mixte",G346)),"à besoin",IF(AD346&gt;=SUMIFS(Barèmes!$E$6:$E$28,Barèmes!$A$6:$A$28,"Surcoût d'agilité (s) — technique",Barèmes!$B$6:$B$28,H346,Barèmes!$C$6:$C$28,IF(H346="6ème","Mixte",G346)),"fragile","satisfaisant"))))</f>
        <v/>
      </c>
      <c r="AG346" s="30" t="str">
        <f>IF(OR(AD346="",SUMPRODUCT((Barèmes!$A$6:$A$28="Surcoût d'agilité (s) — technique")*(Barèmes!$B$6:$B$28=H346)*(Barèmes!$C$6:$C$28=IF(H346="6ème","Mixte",G346)))=0),"",IF(SUMPRODUCT((Barèmes!$A$6:$A$28="Surcoût d'agilité (s) — technique")*(Barèmes!$B$6:$B$28=H346)*(Barèmes!$C$6:$C$28=IF(H346="6ème","Mixte",G346))*(Barèmes!$J$6:$J$28="+"))&gt;0,IF(AD346&lt;=SUMIFS(Barèmes!$F$6:$F$28,Barèmes!$A$6:$A$28,"Surcoût d'agilité (s) — technique",Barèmes!$B$6:$B$28,H346,Barèmes!$C$6:$C$28,IF(H346="6ème","Mixte",G346)),Barèmes!$B$2,IF(AD346&lt;=SUMIFS(Barèmes!$G$6:$G$28,Barèmes!$A$6:$A$28,"Surcoût d'agilité (s) — technique",Barèmes!$B$6:$B$28,H346,Barèmes!$C$6:$C$28,IF(H346="6ème","Mixte",G346)),Barèmes!$C$2,IF(AD346&lt;=SUMIFS(Barèmes!$H$6:$H$28,Barèmes!$A$6:$A$28,"Surcoût d'agilité (s) — technique",Barèmes!$B$6:$B$28,H346,Barèmes!$C$6:$C$28,IF(H346="6ème","Mixte",G346)),Barèmes!$D$2,IF(AD346&lt;=SUMIFS(Barèmes!$I$6:$I$28,Barèmes!$A$6:$A$28,"Surcoût d'agilité (s) — technique",Barèmes!$B$6:$B$28,H346,Barèmes!$C$6:$C$28,IF(H346="6ème","Mixte",G346)),Barèmes!$E$2,Barèmes!$F$2)))),IF(AD346&gt;=SUMIFS(Barèmes!$F$6:$F$28,Barèmes!$A$6:$A$28,"Surcoût d'agilité (s) — technique",Barèmes!$B$6:$B$28,H346,Barèmes!$C$6:$C$28,IF(H346="6ème","Mixte",G346)),Barèmes!$B$2,IF(AD346&gt;=SUMIFS(Barèmes!$G$6:$G$28,Barèmes!$A$6:$A$28,"Surcoût d'agilité (s) — technique",Barèmes!$B$6:$B$28,H346,Barèmes!$C$6:$C$28,IF(H346="6ème","Mixte",G346)),Barèmes!$C$2,IF(AD346&gt;=SUMIFS(Barèmes!$H$6:$H$28,Barèmes!$A$6:$A$28,"Surcoût d'agilité (s) — technique",Barèmes!$B$6:$B$28,H346,Barèmes!$C$6:$C$28,IF(H346="6ème","Mixte",G346)),Barèmes!$D$2,IF(AD346&gt;=SUMIFS(Barèmes!$I$6:$I$28,Barèmes!$A$6:$A$28,"Surcoût d'agilité (s) — technique",Barèmes!$B$6:$B$28,H346,Barèmes!$C$6:$C$28,IF(H346="6ème","Mixte",G346)),Barèmes!$E$2,Barèmes!$F$2))))))</f>
        <v/>
      </c>
      <c r="AH346" s="31" t="str">
        <f>IF((IF(N346="",0,1)+IF(Q346="",0,1)+IF(W346="",0,1)+IF(Z346="",0,1)+IF(AC346="",0,1))=0,"",3*IF(N346=Barèmes!$B$2,1,IF(N346=Barèmes!$C$2,2,IF(N346=Barèmes!$D$2,3,IF(N346=Barèmes!$E$2,4,IF(N346=Barèmes!$F$2,5,0)))))+3*IF(Q346=Barèmes!$B$2,1,IF(Q346=Barèmes!$C$2,2,IF(Q346=Barèmes!$D$2,3,IF(Q346=Barèmes!$E$2,4,IF(Q346=Barèmes!$F$2,5,0)))))+2*IF(W346=Barèmes!$B$2,1,IF(W346=Barèmes!$C$2,2,IF(W346=Barèmes!$D$2,3,IF(W346=Barèmes!$E$2,4,IF(W346=Barèmes!$F$2,5,0)))))+1*IF(Z346=Barèmes!$B$2,1,IF(Z346=Barèmes!$C$2,2,IF(Z346=Barèmes!$D$2,3,IF(Z346=Barèmes!$E$2,4,IF(Z346=Barèmes!$F$2,5,0)))))+1*IF(AC346=Barèmes!$B$2,1,IF(AC346=Barèmes!$C$2,2,IF(AC346=Barèmes!$D$2,3,IF(AC346=Barèmes!$E$2,4,IF(AC346=Barèmes!$F$2,5,0))))))</f>
        <v/>
      </c>
      <c r="AI346" s="31"/>
      <c r="AJ346" s="32" t="str">
        <f>IFERROR(INDEX(Croissance!$B$5:$B$604,MATCH(A346,Croissance!$A$5:$A$604,0)),"")</f>
        <v/>
      </c>
      <c r="AK346" s="32" t="str">
        <f>IFERROR(INDEX(Croissance!$C$5:$C$604,MATCH(A346,Croissance!$A$5:$A$604,0)),"")</f>
        <v/>
      </c>
      <c r="AL346" s="32" t="str">
        <f>IFERROR(INDEX(Croissance!$D$5:$D$604,MATCH(A346,Croissance!$A$5:$A$604,0)),"")</f>
        <v/>
      </c>
      <c r="AM346" s="32" t="str">
        <f>IFERROR(INDEX(Croissance!$E$5:$E$604,MATCH(A346,Croissance!$A$5:$A$604,0)),"")</f>
        <v/>
      </c>
      <c r="AO346" s="33">
        <f t="shared" si="48"/>
        <v>0</v>
      </c>
      <c r="AP346" s="33">
        <f t="shared" si="44"/>
        <v>0</v>
      </c>
      <c r="AQ346" s="33">
        <f>IF(A346="",0,IF(AND(OR('Synthèse classe'!$C$2="Tous",C346='Synthèse classe'!$C$2),OR('Synthèse classe'!$C$3="Toutes",D346='Synthèse classe'!$C$3),OR('Synthèse classe'!$C$4="Toutes",AND('Synthèse classe'!$C$4="Dernière",AP346=1),B346=IFERROR(VALUE('Synthèse classe'!$C$4),0))),1,0))</f>
        <v>0</v>
      </c>
      <c r="AR346" s="34" t="str">
        <f t="shared" si="45"/>
        <v/>
      </c>
    </row>
    <row r="347" spans="1:44" x14ac:dyDescent="0.2">
      <c r="A347" s="17" t="str">
        <f t="shared" si="41"/>
        <v/>
      </c>
      <c r="B347" s="18"/>
      <c r="C347" s="19"/>
      <c r="D347" s="19"/>
      <c r="E347" s="19"/>
      <c r="F347" s="19"/>
      <c r="G347" s="19"/>
      <c r="H347" s="17" t="str">
        <f t="shared" si="46"/>
        <v/>
      </c>
      <c r="I347" s="20"/>
      <c r="J347" s="18"/>
      <c r="K347" s="19"/>
      <c r="L347" s="21" t="str">
        <f t="shared" si="47"/>
        <v/>
      </c>
      <c r="M347" s="21" t="str">
        <f>IF(OR(J347="",SUMPRODUCT((Barèmes!$A$6:$A$28="Endurance — Luc Léger (palier)")*(Barèmes!$B$6:$B$28=H347)*(Barèmes!$C$6:$C$28=IF(H347="6ème","Mixte",G347)))=0),"",IF(SUMPRODUCT((Barèmes!$A$6:$A$28="Endurance — Luc Léger (palier)")*(Barèmes!$B$6:$B$28=H347)*(Barèmes!$C$6:$C$28=IF(H347="6ème","Mixte",G347))*(Barèmes!$J$6:$J$28="+"))&gt;0,IF(J347&lt;=SUMIFS(Barèmes!$D$6:$D$28,Barèmes!$A$6:$A$28,"Endurance — Luc Léger (palier)",Barèmes!$B$6:$B$28,H347,Barèmes!$C$6:$C$28,IF(H347="6ème","Mixte",G347)),"à besoin",IF(J347&lt;=SUMIFS(Barèmes!$E$6:$E$28,Barèmes!$A$6:$A$28,"Endurance — Luc Léger (palier)",Barèmes!$B$6:$B$28,H347,Barèmes!$C$6:$C$28,IF(H347="6ème","Mixte",G347)),"fragile","satisfaisant")),IF(J347&gt;=SUMIFS(Barèmes!$D$6:$D$28,Barèmes!$A$6:$A$28,"Endurance — Luc Léger (palier)",Barèmes!$B$6:$B$28,H347,Barèmes!$C$6:$C$28,IF(H347="6ème","Mixte",G347)),"à besoin",IF(J347&gt;=SUMIFS(Barèmes!$E$6:$E$28,Barèmes!$A$6:$A$28,"Endurance — Luc Léger (palier)",Barèmes!$B$6:$B$28,H347,Barèmes!$C$6:$C$28,IF(H347="6ème","Mixte",G347)),"fragile","satisfaisant"))))</f>
        <v/>
      </c>
      <c r="N347" s="21" t="str">
        <f>IF(OR(J347="",SUMPRODUCT((Barèmes!$A$6:$A$28="Endurance — Luc Léger (palier)")*(Barèmes!$B$6:$B$28=H347)*(Barèmes!$C$6:$C$28=IF(H347="6ème","Mixte",G347)))=0),"",IF(SUMPRODUCT((Barèmes!$A$6:$A$28="Endurance — Luc Léger (palier)")*(Barèmes!$B$6:$B$28=H347)*(Barèmes!$C$6:$C$28=IF(H347="6ème","Mixte",G347))*(Barèmes!$J$6:$J$28="+"))&gt;0,IF(J347&lt;=SUMIFS(Barèmes!$F$6:$F$28,Barèmes!$A$6:$A$28,"Endurance — Luc Léger (palier)",Barèmes!$B$6:$B$28,H347,Barèmes!$C$6:$C$28,IF(H347="6ème","Mixte",G347)),Barèmes!$B$2,IF(J347&lt;=SUMIFS(Barèmes!$G$6:$G$28,Barèmes!$A$6:$A$28,"Endurance — Luc Léger (palier)",Barèmes!$B$6:$B$28,H347,Barèmes!$C$6:$C$28,IF(H347="6ème","Mixte",G347)),Barèmes!$C$2,IF(J347&lt;=SUMIFS(Barèmes!$H$6:$H$28,Barèmes!$A$6:$A$28,"Endurance — Luc Léger (palier)",Barèmes!$B$6:$B$28,H347,Barèmes!$C$6:$C$28,IF(H347="6ème","Mixte",G347)),Barèmes!$D$2,IF(J347&lt;=SUMIFS(Barèmes!$I$6:$I$28,Barèmes!$A$6:$A$28,"Endurance — Luc Léger (palier)",Barèmes!$B$6:$B$28,H347,Barèmes!$C$6:$C$28,IF(H347="6ème","Mixte",G347)),Barèmes!$E$2,Barèmes!$F$2)))),IF(J347&gt;=SUMIFS(Barèmes!$F$6:$F$28,Barèmes!$A$6:$A$28,"Endurance — Luc Léger (palier)",Barèmes!$B$6:$B$28,H347,Barèmes!$C$6:$C$28,IF(H347="6ème","Mixte",G347)),Barèmes!$B$2,IF(J347&gt;=SUMIFS(Barèmes!$G$6:$G$28,Barèmes!$A$6:$A$28,"Endurance — Luc Léger (palier)",Barèmes!$B$6:$B$28,H347,Barèmes!$C$6:$C$28,IF(H347="6ème","Mixte",G347)),Barèmes!$C$2,IF(J347&gt;=SUMIFS(Barèmes!$H$6:$H$28,Barèmes!$A$6:$A$28,"Endurance — Luc Léger (palier)",Barèmes!$B$6:$B$28,H347,Barèmes!$C$6:$C$28,IF(H347="6ème","Mixte",G347)),Barèmes!$D$2,IF(J347&gt;=SUMIFS(Barèmes!$I$6:$I$28,Barèmes!$A$6:$A$28,"Endurance — Luc Léger (palier)",Barèmes!$B$6:$B$28,H347,Barèmes!$C$6:$C$28,IF(H347="6ème","Mixte",G347)),Barèmes!$E$2,Barèmes!$F$2))))))</f>
        <v/>
      </c>
      <c r="O347" s="22"/>
      <c r="P347" s="23" t="str">
        <f>IF(OR(O347="",SUMPRODUCT((Barèmes!$A$6:$A$28="Force bas du corps — Saut en longueur (m)")*(Barèmes!$B$6:$B$28=H347)*(Barèmes!$C$6:$C$28=IF(H347="6ème","Mixte",G347)))=0),"",IF(SUMPRODUCT((Barèmes!$A$6:$A$28="Force bas du corps — Saut en longueur (m)")*(Barèmes!$B$6:$B$28=H347)*(Barèmes!$C$6:$C$28=IF(H347="6ème","Mixte",G347))*(Barèmes!$J$6:$J$28="+"))&gt;0,IF(O347&lt;=SUMIFS(Barèmes!$D$6:$D$28,Barèmes!$A$6:$A$28,"Force bas du corps — Saut en longueur (m)",Barèmes!$B$6:$B$28,H347,Barèmes!$C$6:$C$28,IF(H347="6ème","Mixte",G347)),"à besoin",IF(O347&lt;=SUMIFS(Barèmes!$E$6:$E$28,Barèmes!$A$6:$A$28,"Force bas du corps — Saut en longueur (m)",Barèmes!$B$6:$B$28,H347,Barèmes!$C$6:$C$28,IF(H347="6ème","Mixte",G347)),"fragile","satisfaisant")),IF(O347&gt;=SUMIFS(Barèmes!$D$6:$D$28,Barèmes!$A$6:$A$28,"Force bas du corps — Saut en longueur (m)",Barèmes!$B$6:$B$28,H347,Barèmes!$C$6:$C$28,IF(H347="6ème","Mixte",G347)),"à besoin",IF(O347&gt;=SUMIFS(Barèmes!$E$6:$E$28,Barèmes!$A$6:$A$28,"Force bas du corps — Saut en longueur (m)",Barèmes!$B$6:$B$28,H347,Barèmes!$C$6:$C$28,IF(H347="6ème","Mixte",G347)),"fragile","satisfaisant"))))</f>
        <v/>
      </c>
      <c r="Q347" s="23" t="str">
        <f>IF(OR(O347="",SUMPRODUCT((Barèmes!$A$6:$A$28="Force bas du corps — Saut en longueur (m)")*(Barèmes!$B$6:$B$28=H347)*(Barèmes!$C$6:$C$28=IF(H347="6ème","Mixte",G347)))=0),"",IF(SUMPRODUCT((Barèmes!$A$6:$A$28="Force bas du corps — Saut en longueur (m)")*(Barèmes!$B$6:$B$28=H347)*(Barèmes!$C$6:$C$28=IF(H347="6ème","Mixte",G347))*(Barèmes!$J$6:$J$28="+"))&gt;0,IF(O347&lt;=SUMIFS(Barèmes!$F$6:$F$28,Barèmes!$A$6:$A$28,"Force bas du corps — Saut en longueur (m)",Barèmes!$B$6:$B$28,H347,Barèmes!$C$6:$C$28,IF(H347="6ème","Mixte",G347)),Barèmes!$B$2,IF(O347&lt;=SUMIFS(Barèmes!$G$6:$G$28,Barèmes!$A$6:$A$28,"Force bas du corps — Saut en longueur (m)",Barèmes!$B$6:$B$28,H347,Barèmes!$C$6:$C$28,IF(H347="6ème","Mixte",G347)),Barèmes!$C$2,IF(O347&lt;=SUMIFS(Barèmes!$H$6:$H$28,Barèmes!$A$6:$A$28,"Force bas du corps — Saut en longueur (m)",Barèmes!$B$6:$B$28,H347,Barèmes!$C$6:$C$28,IF(H347="6ème","Mixte",G347)),Barèmes!$D$2,IF(O347&lt;=SUMIFS(Barèmes!$I$6:$I$28,Barèmes!$A$6:$A$28,"Force bas du corps — Saut en longueur (m)",Barèmes!$B$6:$B$28,H347,Barèmes!$C$6:$C$28,IF(H347="6ème","Mixte",G347)),Barèmes!$E$2,Barèmes!$F$2)))),IF(O347&gt;=SUMIFS(Barèmes!$F$6:$F$28,Barèmes!$A$6:$A$28,"Force bas du corps — Saut en longueur (m)",Barèmes!$B$6:$B$28,H347,Barèmes!$C$6:$C$28,IF(H347="6ème","Mixte",G347)),Barèmes!$B$2,IF(O347&gt;=SUMIFS(Barèmes!$G$6:$G$28,Barèmes!$A$6:$A$28,"Force bas du corps — Saut en longueur (m)",Barèmes!$B$6:$B$28,H347,Barèmes!$C$6:$C$28,IF(H347="6ème","Mixte",G347)),Barèmes!$C$2,IF(O347&gt;=SUMIFS(Barèmes!$H$6:$H$28,Barèmes!$A$6:$A$28,"Force bas du corps — Saut en longueur (m)",Barèmes!$B$6:$B$28,H347,Barèmes!$C$6:$C$28,IF(H347="6ème","Mixte",G347)),Barèmes!$D$2,IF(O347&gt;=SUMIFS(Barèmes!$I$6:$I$28,Barèmes!$A$6:$A$28,"Force bas du corps — Saut en longueur (m)",Barèmes!$B$6:$B$28,H347,Barèmes!$C$6:$C$28,IF(H347="6ème","Mixte",G347)),Barèmes!$E$2,Barèmes!$F$2))))))</f>
        <v/>
      </c>
      <c r="R347" s="22"/>
      <c r="S347" s="24" t="str">
        <f>IF(OR(R347="",SUMPRODUCT((Barèmes!$A$6:$A$28="Vitesse — 30 m (s)")*(Barèmes!$B$6:$B$28=H347)*(Barèmes!$C$6:$C$28=IF(H347="6ème","Mixte",G347)))=0),"",IF(SUMPRODUCT((Barèmes!$A$6:$A$28="Vitesse — 30 m (s)")*(Barèmes!$B$6:$B$28=H347)*(Barèmes!$C$6:$C$28=IF(H347="6ème","Mixte",G347))*(Barèmes!$J$6:$J$28="+"))&gt;0,IF(R347&lt;=SUMIFS(Barèmes!$D$6:$D$28,Barèmes!$A$6:$A$28,"Vitesse — 30 m (s)",Barèmes!$B$6:$B$28,H347,Barèmes!$C$6:$C$28,IF(H347="6ème","Mixte",G347)),"à besoin",IF(R347&lt;=SUMIFS(Barèmes!$E$6:$E$28,Barèmes!$A$6:$A$28,"Vitesse — 30 m (s)",Barèmes!$B$6:$B$28,H347,Barèmes!$C$6:$C$28,IF(H347="6ème","Mixte",G347)),"fragile","satisfaisant")),IF(R347&gt;=SUMIFS(Barèmes!$D$6:$D$28,Barèmes!$A$6:$A$28,"Vitesse — 30 m (s)",Barèmes!$B$6:$B$28,H347,Barèmes!$C$6:$C$28,IF(H347="6ème","Mixte",G347)),"à besoin",IF(R347&gt;=SUMIFS(Barèmes!$E$6:$E$28,Barèmes!$A$6:$A$28,"Vitesse — 30 m (s)",Barèmes!$B$6:$B$28,H347,Barèmes!$C$6:$C$28,IF(H347="6ème","Mixte",G347)),"fragile","satisfaisant"))))</f>
        <v/>
      </c>
      <c r="T347" s="24" t="str">
        <f>IF(OR(R347="",SUMPRODUCT((Barèmes!$A$6:$A$28="Vitesse — 30 m (s)")*(Barèmes!$B$6:$B$28=H347)*(Barèmes!$C$6:$C$28=IF(H347="6ème","Mixte",G347)))=0),"",IF(SUMPRODUCT((Barèmes!$A$6:$A$28="Vitesse — 30 m (s)")*(Barèmes!$B$6:$B$28=H347)*(Barèmes!$C$6:$C$28=IF(H347="6ème","Mixte",G347))*(Barèmes!$J$6:$J$28="+"))&gt;0,IF(R347&lt;=SUMIFS(Barèmes!$F$6:$F$28,Barèmes!$A$6:$A$28,"Vitesse — 30 m (s)",Barèmes!$B$6:$B$28,H347,Barèmes!$C$6:$C$28,IF(H347="6ème","Mixte",G347)),Barèmes!$B$2,IF(R347&lt;=SUMIFS(Barèmes!$G$6:$G$28,Barèmes!$A$6:$A$28,"Vitesse — 30 m (s)",Barèmes!$B$6:$B$28,H347,Barèmes!$C$6:$C$28,IF(H347="6ème","Mixte",G347)),Barèmes!$C$2,IF(R347&lt;=SUMIFS(Barèmes!$H$6:$H$28,Barèmes!$A$6:$A$28,"Vitesse — 30 m (s)",Barèmes!$B$6:$B$28,H347,Barèmes!$C$6:$C$28,IF(H347="6ème","Mixte",G347)),Barèmes!$D$2,IF(R347&lt;=SUMIFS(Barèmes!$I$6:$I$28,Barèmes!$A$6:$A$28,"Vitesse — 30 m (s)",Barèmes!$B$6:$B$28,H347,Barèmes!$C$6:$C$28,IF(H347="6ème","Mixte",G347)),Barèmes!$E$2,Barèmes!$F$2)))),IF(R347&gt;=SUMIFS(Barèmes!$F$6:$F$28,Barèmes!$A$6:$A$28,"Vitesse — 30 m (s)",Barèmes!$B$6:$B$28,H347,Barèmes!$C$6:$C$28,IF(H347="6ème","Mixte",G347)),Barèmes!$B$2,IF(R347&gt;=SUMIFS(Barèmes!$G$6:$G$28,Barèmes!$A$6:$A$28,"Vitesse — 30 m (s)",Barèmes!$B$6:$B$28,H347,Barèmes!$C$6:$C$28,IF(H347="6ème","Mixte",G347)),Barèmes!$C$2,IF(R347&gt;=SUMIFS(Barèmes!$H$6:$H$28,Barèmes!$A$6:$A$28,"Vitesse — 30 m (s)",Barèmes!$B$6:$B$28,H347,Barèmes!$C$6:$C$28,IF(H347="6ème","Mixte",G347)),Barèmes!$D$2,IF(R347&gt;=SUMIFS(Barèmes!$I$6:$I$28,Barèmes!$A$6:$A$28,"Vitesse — 30 m (s)",Barèmes!$B$6:$B$28,H347,Barèmes!$C$6:$C$28,IF(H347="6ème","Mixte",G347)),Barèmes!$E$2,Barèmes!$F$2))))))</f>
        <v/>
      </c>
      <c r="U347" s="22"/>
      <c r="V347" s="25" t="str">
        <f>IF(OR(U347="",SUMPRODUCT((Barèmes!$A$6:$A$28="Vitesse — 50 m (s)")*(Barèmes!$B$6:$B$28=H347)*(Barèmes!$C$6:$C$28=IF(H347="6ème","Mixte",G347)))=0),"",IF(SUMPRODUCT((Barèmes!$A$6:$A$28="Vitesse — 50 m (s)")*(Barèmes!$B$6:$B$28=H347)*(Barèmes!$C$6:$C$28=IF(H347="6ème","Mixte",G347))*(Barèmes!$J$6:$J$28="+"))&gt;0,IF(U347&lt;=SUMIFS(Barèmes!$D$6:$D$28,Barèmes!$A$6:$A$28,"Vitesse — 50 m (s)",Barèmes!$B$6:$B$28,H347,Barèmes!$C$6:$C$28,IF(H347="6ème","Mixte",G347)),"à besoin",IF(U347&lt;=SUMIFS(Barèmes!$E$6:$E$28,Barèmes!$A$6:$A$28,"Vitesse — 50 m (s)",Barèmes!$B$6:$B$28,H347,Barèmes!$C$6:$C$28,IF(H347="6ème","Mixte",G347)),"fragile","satisfaisant")),IF(U347&gt;=SUMIFS(Barèmes!$D$6:$D$28,Barèmes!$A$6:$A$28,"Vitesse — 50 m (s)",Barèmes!$B$6:$B$28,H347,Barèmes!$C$6:$C$28,IF(H347="6ème","Mixte",G347)),"à besoin",IF(U347&gt;=SUMIFS(Barèmes!$E$6:$E$28,Barèmes!$A$6:$A$28,"Vitesse — 50 m (s)",Barèmes!$B$6:$B$28,H347,Barèmes!$C$6:$C$28,IF(H347="6ème","Mixte",G347)),"fragile","satisfaisant"))))</f>
        <v/>
      </c>
      <c r="W347" s="25" t="str">
        <f>IF(OR(U347="",SUMPRODUCT((Barèmes!$A$6:$A$28="Vitesse — 50 m (s)")*(Barèmes!$B$6:$B$28=H347)*(Barèmes!$C$6:$C$28=IF(H347="6ème","Mixte",G347)))=0),"",IF(SUMPRODUCT((Barèmes!$A$6:$A$28="Vitesse — 50 m (s)")*(Barèmes!$B$6:$B$28=H347)*(Barèmes!$C$6:$C$28=IF(H347="6ème","Mixte",G347))*(Barèmes!$J$6:$J$28="+"))&gt;0,IF(U347&lt;=SUMIFS(Barèmes!$F$6:$F$28,Barèmes!$A$6:$A$28,"Vitesse — 50 m (s)",Barèmes!$B$6:$B$28,H347,Barèmes!$C$6:$C$28,IF(H347="6ème","Mixte",G347)),Barèmes!$B$2,IF(U347&lt;=SUMIFS(Barèmes!$G$6:$G$28,Barèmes!$A$6:$A$28,"Vitesse — 50 m (s)",Barèmes!$B$6:$B$28,H347,Barèmes!$C$6:$C$28,IF(H347="6ème","Mixte",G347)),Barèmes!$C$2,IF(U347&lt;=SUMIFS(Barèmes!$H$6:$H$28,Barèmes!$A$6:$A$28,"Vitesse — 50 m (s)",Barèmes!$B$6:$B$28,H347,Barèmes!$C$6:$C$28,IF(H347="6ème","Mixte",G347)),Barèmes!$D$2,IF(U347&lt;=SUMIFS(Barèmes!$I$6:$I$28,Barèmes!$A$6:$A$28,"Vitesse — 50 m (s)",Barèmes!$B$6:$B$28,H347,Barèmes!$C$6:$C$28,IF(H347="6ème","Mixte",G347)),Barèmes!$E$2,Barèmes!$F$2)))),IF(U347&gt;=SUMIFS(Barèmes!$F$6:$F$28,Barèmes!$A$6:$A$28,"Vitesse — 50 m (s)",Barèmes!$B$6:$B$28,H347,Barèmes!$C$6:$C$28,IF(H347="6ème","Mixte",G347)),Barèmes!$B$2,IF(U347&gt;=SUMIFS(Barèmes!$G$6:$G$28,Barèmes!$A$6:$A$28,"Vitesse — 50 m (s)",Barèmes!$B$6:$B$28,H347,Barèmes!$C$6:$C$28,IF(H347="6ème","Mixte",G347)),Barèmes!$C$2,IF(U347&gt;=SUMIFS(Barèmes!$H$6:$H$28,Barèmes!$A$6:$A$28,"Vitesse — 50 m (s)",Barèmes!$B$6:$B$28,H347,Barèmes!$C$6:$C$28,IF(H347="6ème","Mixte",G347)),Barèmes!$D$2,IF(U347&gt;=SUMIFS(Barèmes!$I$6:$I$28,Barèmes!$A$6:$A$28,"Vitesse — 50 m (s)",Barèmes!$B$6:$B$28,H347,Barèmes!$C$6:$C$28,IF(H347="6ème","Mixte",G347)),Barèmes!$E$2,Barèmes!$F$2))))))</f>
        <v/>
      </c>
      <c r="X347" s="18"/>
      <c r="Y347" s="26" t="str" cm="1">
        <f t="array" ref="Y347">IF(OR(X347="",SUMPRODUCT((Barèmes!$A$6:$A$28="Souplesse (score 1-5)")*(Barèmes!$B$6:$B$28=H347)*(Barèmes!$C$6:$C$28=IF(H347="6ème","Mixte",G347)))=0),"",IF(SUMPRODUCT((Barèmes!$A$6:$A$28="Souplesse (score 1-5)")*(Barèmes!$B$6:$B$28=H347)*(Barèmes!$C$6:$C$28=IF(H347="6ème","Mixte",G347))*(Barèmes!$J$6:$J$28="+"))&gt;0,IF(X347&lt;=SUMIFS(Barèmes!$D$6:$D$28,Barèmes!$A$6:$A$28,"Souplesse (score 1-5)",Barèmes!$B$6:$B$28,H347,Barèmes!$C$6:$C$28,IF(H347="6ème","Mixte",G347)),"à besoin",IF(X347&lt;=SUMIFS(Barèmes!$E$6:$E$28,Barèmes!$A$6:$A$28,"Souplesse (score 1-5)",Barèmes!$B$6:$B$28,H347,Barèmes!$C$6:$C$28,IF(H347="6ème","Mixte",G347)),"fragile","satisfaisant")),IF(X347&gt;=SUMIFS(Barèmes!$D$6:$D$28,Barèmes!$A$6:$A$28,"Souplesse (score 1-5)",Barèmes!$B$6:$B$28,H347,Barèmes!$C$6:$C$28,IF(H347="6ème","Mixte",G347)),"à besoin",IF(X347&gt;=SUMIFS(Barèmes!$E$6:$E$28,Barèmes!$A$6:$A$28,"Souplesse (score 1-5)",Barèmes!$B$6:$B$28,H347,Barèmes!$C$6:$C$28,IF(H347="6ème","Mixte",G347)),"fragile","satisfaisant"))))</f>
        <v/>
      </c>
      <c r="Z347" s="26" t="str" cm="1">
        <f t="array" ref="Z347">IF(OR(X347="",SUMPRODUCT((Barèmes!$A$6:$A$28="Souplesse (score 1-5)")*(Barèmes!$B$6:$B$28=H347)*(Barèmes!$C$6:$C$28=IF(H347="6ème","Mixte",G347)))=0),"",IF(SUMPRODUCT((Barèmes!$A$6:$A$28="Souplesse (score 1-5)")*(Barèmes!$B$6:$B$28=H347)*(Barèmes!$C$6:$C$28=IF(H347="6ème","Mixte",G347))*(Barèmes!$J$6:$J$28="+"))&gt;0,IF(X347&lt;=SUMIFS(Barèmes!$F$6:$F$28,Barèmes!$A$6:$A$28,"Souplesse (score 1-5)",Barèmes!$B$6:$B$28,H347,Barèmes!$C$6:$C$28,IF(H347="6ème","Mixte",G347)),Barèmes!$B$2,IF(X347&lt;=SUMIFS(Barèmes!$G$6:$G$28,Barèmes!$A$6:$A$28,"Souplesse (score 1-5)",Barèmes!$B$6:$B$28,H347,Barèmes!$C$6:$C$28,IF(H347="6ème","Mixte",G347)),Barèmes!$C$2,IF(X347&lt;=SUMIFS(Barèmes!$H$6:$H$28,Barèmes!$A$6:$A$28,"Souplesse (score 1-5)",Barèmes!$B$6:$B$28,H347,Barèmes!$C$6:$C$28,IF(H347="6ème","Mixte",G347)),Barèmes!$D$2,IF(X347&lt;=SUMIFS(Barèmes!$I$6:$I$28,Barèmes!$A$6:$A$28,"Souplesse (score 1-5)",Barèmes!$B$6:$B$28,H347,Barèmes!$C$6:$C$28,IF(H347="6ème","Mixte",G347)),Barèmes!$E$2,Barèmes!$F$2)))),IF(X347&gt;=SUMIFS(Barèmes!$F$6:$F$28,Barèmes!$A$6:$A$28,"Souplesse (score 1-5)",Barèmes!$B$6:$B$28,H347,Barèmes!$C$6:$C$28,IF(H347="6ème","Mixte",G347)),Barèmes!$B$2,IF(X347&gt;=SUMIFS(Barèmes!$G$6:$G$28,Barèmes!$A$6:$A$28,"Souplesse (score 1-5)",Barèmes!$B$6:$B$28,H347,Barèmes!$C$6:$C$28,IF(H347="6ème","Mixte",G347)),Barèmes!$C$2,IF(X347&gt;=SUMIFS(Barèmes!$H$6:$H$28,Barèmes!$A$6:$A$28,"Souplesse (score 1-5)",Barèmes!$B$6:$B$28,H347,Barèmes!$C$6:$C$28,IF(H347="6ème","Mixte",G347)),Barèmes!$D$2,IF(X347&gt;=SUMIFS(Barèmes!$I$6:$I$28,Barèmes!$A$6:$A$28,"Souplesse (score 1-5)",Barèmes!$B$6:$B$28,H347,Barèmes!$C$6:$C$28,IF(H347="6ème","Mixte",G347)),Barèmes!$E$2,Barèmes!$F$2))))))</f>
        <v/>
      </c>
      <c r="AA347" s="22"/>
      <c r="AB347" s="27" t="str">
        <f>IF(OR(AA347="",SUMPRODUCT((Barèmes!$A$6:$A$28="Agilité — T-test 974 (s)")*(Barèmes!$B$6:$B$28=H347)*(Barèmes!$C$6:$C$28=IF(H347="6ème","Mixte",G347)))=0),"",IF(SUMPRODUCT((Barèmes!$A$6:$A$28="Agilité — T-test 974 (s)")*(Barèmes!$B$6:$B$28=H347)*(Barèmes!$C$6:$C$28=IF(H347="6ème","Mixte",G347))*(Barèmes!$J$6:$J$28="+"))&gt;0,IF(AA347&lt;=SUMIFS(Barèmes!$D$6:$D$28,Barèmes!$A$6:$A$28,"Agilité — T-test 974 (s)",Barèmes!$B$6:$B$28,H347,Barèmes!$C$6:$C$28,IF(H347="6ème","Mixte",G347)),"à besoin",IF(AA347&lt;=SUMIFS(Barèmes!$E$6:$E$28,Barèmes!$A$6:$A$28,"Agilité — T-test 974 (s)",Barèmes!$B$6:$B$28,H347,Barèmes!$C$6:$C$28,IF(H347="6ème","Mixte",G347)),"fragile","satisfaisant")),IF(AA347&gt;=SUMIFS(Barèmes!$D$6:$D$28,Barèmes!$A$6:$A$28,"Agilité — T-test 974 (s)",Barèmes!$B$6:$B$28,H347,Barèmes!$C$6:$C$28,IF(H347="6ème","Mixte",G347)),"à besoin",IF(AA347&gt;=SUMIFS(Barèmes!$E$6:$E$28,Barèmes!$A$6:$A$28,"Agilité — T-test 974 (s)",Barèmes!$B$6:$B$28,H347,Barèmes!$C$6:$C$28,IF(H347="6ème","Mixte",G347)),"fragile","satisfaisant"))))</f>
        <v/>
      </c>
      <c r="AC347" s="27" t="str">
        <f>IF(OR(AA347="",SUMPRODUCT((Barèmes!$A$6:$A$28="Agilité — T-test 974 (s)")*(Barèmes!$B$6:$B$28=H347)*(Barèmes!$C$6:$C$28=IF(H347="6ème","Mixte",G347)))=0),"",IF(SUMPRODUCT((Barèmes!$A$6:$A$28="Agilité — T-test 974 (s)")*(Barèmes!$B$6:$B$28=H347)*(Barèmes!$C$6:$C$28=IF(H347="6ème","Mixte",G347))*(Barèmes!$J$6:$J$28="+"))&gt;0,IF(AA347&lt;=SUMIFS(Barèmes!$F$6:$F$28,Barèmes!$A$6:$A$28,"Agilité — T-test 974 (s)",Barèmes!$B$6:$B$28,H347,Barèmes!$C$6:$C$28,IF(H347="6ème","Mixte",G347)),Barèmes!$B$2,IF(AA347&lt;=SUMIFS(Barèmes!$G$6:$G$28,Barèmes!$A$6:$A$28,"Agilité — T-test 974 (s)",Barèmes!$B$6:$B$28,H347,Barèmes!$C$6:$C$28,IF(H347="6ème","Mixte",G347)),Barèmes!$C$2,IF(AA347&lt;=SUMIFS(Barèmes!$H$6:$H$28,Barèmes!$A$6:$A$28,"Agilité — T-test 974 (s)",Barèmes!$B$6:$B$28,H347,Barèmes!$C$6:$C$28,IF(H347="6ème","Mixte",G347)),Barèmes!$D$2,IF(AA347&lt;=SUMIFS(Barèmes!$I$6:$I$28,Barèmes!$A$6:$A$28,"Agilité — T-test 974 (s)",Barèmes!$B$6:$B$28,H347,Barèmes!$C$6:$C$28,IF(H347="6ème","Mixte",G347)),Barèmes!$E$2,Barèmes!$F$2)))),IF(AA347&gt;=SUMIFS(Barèmes!$F$6:$F$28,Barèmes!$A$6:$A$28,"Agilité — T-test 974 (s)",Barèmes!$B$6:$B$28,H347,Barèmes!$C$6:$C$28,IF(H347="6ème","Mixte",G347)),Barèmes!$B$2,IF(AA347&gt;=SUMIFS(Barèmes!$G$6:$G$28,Barèmes!$A$6:$A$28,"Agilité — T-test 974 (s)",Barèmes!$B$6:$B$28,H347,Barèmes!$C$6:$C$28,IF(H347="6ème","Mixte",G347)),Barèmes!$C$2,IF(AA347&gt;=SUMIFS(Barèmes!$H$6:$H$28,Barèmes!$A$6:$A$28,"Agilité — T-test 974 (s)",Barèmes!$B$6:$B$28,H347,Barèmes!$C$6:$C$28,IF(H347="6ème","Mixte",G347)),Barèmes!$D$2,IF(AA347&gt;=SUMIFS(Barèmes!$I$6:$I$28,Barèmes!$A$6:$A$28,"Agilité — T-test 974 (s)",Barèmes!$B$6:$B$28,H347,Barèmes!$C$6:$C$28,IF(H347="6ème","Mixte",G347)),Barèmes!$E$2,Barèmes!$F$2))))))</f>
        <v/>
      </c>
      <c r="AD347" s="28" t="str">
        <f t="shared" si="42"/>
        <v/>
      </c>
      <c r="AE347" s="29" t="str">
        <f t="shared" si="43"/>
        <v/>
      </c>
      <c r="AF347" s="30" t="str">
        <f>IF(OR(AD347="",SUMPRODUCT((Barèmes!$A$6:$A$28="Surcoût d'agilité (s) — technique")*(Barèmes!$B$6:$B$28=H347)*(Barèmes!$C$6:$C$28=IF(H347="6ème","Mixte",G347)))=0),"",IF(SUMPRODUCT((Barèmes!$A$6:$A$28="Surcoût d'agilité (s) — technique")*(Barèmes!$B$6:$B$28=H347)*(Barèmes!$C$6:$C$28=IF(H347="6ème","Mixte",G347))*(Barèmes!$J$6:$J$28="+"))&gt;0,IF(AD347&lt;=SUMIFS(Barèmes!$D$6:$D$28,Barèmes!$A$6:$A$28,"Surcoût d'agilité (s) — technique",Barèmes!$B$6:$B$28,H347,Barèmes!$C$6:$C$28,IF(H347="6ème","Mixte",G347)),"à besoin",IF(AD347&lt;=SUMIFS(Barèmes!$E$6:$E$28,Barèmes!$A$6:$A$28,"Surcoût d'agilité (s) — technique",Barèmes!$B$6:$B$28,H347,Barèmes!$C$6:$C$28,IF(H347="6ème","Mixte",G347)),"fragile","satisfaisant")),IF(AD347&gt;=SUMIFS(Barèmes!$D$6:$D$28,Barèmes!$A$6:$A$28,"Surcoût d'agilité (s) — technique",Barèmes!$B$6:$B$28,H347,Barèmes!$C$6:$C$28,IF(H347="6ème","Mixte",G347)),"à besoin",IF(AD347&gt;=SUMIFS(Barèmes!$E$6:$E$28,Barèmes!$A$6:$A$28,"Surcoût d'agilité (s) — technique",Barèmes!$B$6:$B$28,H347,Barèmes!$C$6:$C$28,IF(H347="6ème","Mixte",G347)),"fragile","satisfaisant"))))</f>
        <v/>
      </c>
      <c r="AG347" s="30" t="str">
        <f>IF(OR(AD347="",SUMPRODUCT((Barèmes!$A$6:$A$28="Surcoût d'agilité (s) — technique")*(Barèmes!$B$6:$B$28=H347)*(Barèmes!$C$6:$C$28=IF(H347="6ème","Mixte",G347)))=0),"",IF(SUMPRODUCT((Barèmes!$A$6:$A$28="Surcoût d'agilité (s) — technique")*(Barèmes!$B$6:$B$28=H347)*(Barèmes!$C$6:$C$28=IF(H347="6ème","Mixte",G347))*(Barèmes!$J$6:$J$28="+"))&gt;0,IF(AD347&lt;=SUMIFS(Barèmes!$F$6:$F$28,Barèmes!$A$6:$A$28,"Surcoût d'agilité (s) — technique",Barèmes!$B$6:$B$28,H347,Barèmes!$C$6:$C$28,IF(H347="6ème","Mixte",G347)),Barèmes!$B$2,IF(AD347&lt;=SUMIFS(Barèmes!$G$6:$G$28,Barèmes!$A$6:$A$28,"Surcoût d'agilité (s) — technique",Barèmes!$B$6:$B$28,H347,Barèmes!$C$6:$C$28,IF(H347="6ème","Mixte",G347)),Barèmes!$C$2,IF(AD347&lt;=SUMIFS(Barèmes!$H$6:$H$28,Barèmes!$A$6:$A$28,"Surcoût d'agilité (s) — technique",Barèmes!$B$6:$B$28,H347,Barèmes!$C$6:$C$28,IF(H347="6ème","Mixte",G347)),Barèmes!$D$2,IF(AD347&lt;=SUMIFS(Barèmes!$I$6:$I$28,Barèmes!$A$6:$A$28,"Surcoût d'agilité (s) — technique",Barèmes!$B$6:$B$28,H347,Barèmes!$C$6:$C$28,IF(H347="6ème","Mixte",G347)),Barèmes!$E$2,Barèmes!$F$2)))),IF(AD347&gt;=SUMIFS(Barèmes!$F$6:$F$28,Barèmes!$A$6:$A$28,"Surcoût d'agilité (s) — technique",Barèmes!$B$6:$B$28,H347,Barèmes!$C$6:$C$28,IF(H347="6ème","Mixte",G347)),Barèmes!$B$2,IF(AD347&gt;=SUMIFS(Barèmes!$G$6:$G$28,Barèmes!$A$6:$A$28,"Surcoût d'agilité (s) — technique",Barèmes!$B$6:$B$28,H347,Barèmes!$C$6:$C$28,IF(H347="6ème","Mixte",G347)),Barèmes!$C$2,IF(AD347&gt;=SUMIFS(Barèmes!$H$6:$H$28,Barèmes!$A$6:$A$28,"Surcoût d'agilité (s) — technique",Barèmes!$B$6:$B$28,H347,Barèmes!$C$6:$C$28,IF(H347="6ème","Mixte",G347)),Barèmes!$D$2,IF(AD347&gt;=SUMIFS(Barèmes!$I$6:$I$28,Barèmes!$A$6:$A$28,"Surcoût d'agilité (s) — technique",Barèmes!$B$6:$B$28,H347,Barèmes!$C$6:$C$28,IF(H347="6ème","Mixte",G347)),Barèmes!$E$2,Barèmes!$F$2))))))</f>
        <v/>
      </c>
      <c r="AH347" s="31" t="str">
        <f>IF((IF(N347="",0,1)+IF(Q347="",0,1)+IF(W347="",0,1)+IF(Z347="",0,1)+IF(AC347="",0,1))=0,"",3*IF(N347=Barèmes!$B$2,1,IF(N347=Barèmes!$C$2,2,IF(N347=Barèmes!$D$2,3,IF(N347=Barèmes!$E$2,4,IF(N347=Barèmes!$F$2,5,0)))))+3*IF(Q347=Barèmes!$B$2,1,IF(Q347=Barèmes!$C$2,2,IF(Q347=Barèmes!$D$2,3,IF(Q347=Barèmes!$E$2,4,IF(Q347=Barèmes!$F$2,5,0)))))+2*IF(W347=Barèmes!$B$2,1,IF(W347=Barèmes!$C$2,2,IF(W347=Barèmes!$D$2,3,IF(W347=Barèmes!$E$2,4,IF(W347=Barèmes!$F$2,5,0)))))+1*IF(Z347=Barèmes!$B$2,1,IF(Z347=Barèmes!$C$2,2,IF(Z347=Barèmes!$D$2,3,IF(Z347=Barèmes!$E$2,4,IF(Z347=Barèmes!$F$2,5,0)))))+1*IF(AC347=Barèmes!$B$2,1,IF(AC347=Barèmes!$C$2,2,IF(AC347=Barèmes!$D$2,3,IF(AC347=Barèmes!$E$2,4,IF(AC347=Barèmes!$F$2,5,0))))))</f>
        <v/>
      </c>
      <c r="AI347" s="31"/>
      <c r="AJ347" s="32" t="str">
        <f>IFERROR(INDEX(Croissance!$B$5:$B$604,MATCH(A347,Croissance!$A$5:$A$604,0)),"")</f>
        <v/>
      </c>
      <c r="AK347" s="32" t="str">
        <f>IFERROR(INDEX(Croissance!$C$5:$C$604,MATCH(A347,Croissance!$A$5:$A$604,0)),"")</f>
        <v/>
      </c>
      <c r="AL347" s="32" t="str">
        <f>IFERROR(INDEX(Croissance!$D$5:$D$604,MATCH(A347,Croissance!$A$5:$A$604,0)),"")</f>
        <v/>
      </c>
      <c r="AM347" s="32" t="str">
        <f>IFERROR(INDEX(Croissance!$E$5:$E$604,MATCH(A347,Croissance!$A$5:$A$604,0)),"")</f>
        <v/>
      </c>
      <c r="AO347" s="33">
        <f t="shared" si="48"/>
        <v>0</v>
      </c>
      <c r="AP347" s="33">
        <f t="shared" si="44"/>
        <v>0</v>
      </c>
      <c r="AQ347" s="33">
        <f>IF(A347="",0,IF(AND(OR('Synthèse classe'!$C$2="Tous",C347='Synthèse classe'!$C$2),OR('Synthèse classe'!$C$3="Toutes",D347='Synthèse classe'!$C$3),OR('Synthèse classe'!$C$4="Toutes",AND('Synthèse classe'!$C$4="Dernière",AP347=1),B347=IFERROR(VALUE('Synthèse classe'!$C$4),0))),1,0))</f>
        <v>0</v>
      </c>
      <c r="AR347" s="34" t="str">
        <f t="shared" si="45"/>
        <v/>
      </c>
    </row>
    <row r="348" spans="1:44" x14ac:dyDescent="0.2">
      <c r="A348" s="17" t="str">
        <f t="shared" si="41"/>
        <v/>
      </c>
      <c r="B348" s="18"/>
      <c r="C348" s="19"/>
      <c r="D348" s="19"/>
      <c r="E348" s="19"/>
      <c r="F348" s="19"/>
      <c r="G348" s="19"/>
      <c r="H348" s="17" t="str">
        <f t="shared" si="46"/>
        <v/>
      </c>
      <c r="I348" s="20"/>
      <c r="J348" s="18"/>
      <c r="K348" s="19"/>
      <c r="L348" s="21" t="str">
        <f t="shared" si="47"/>
        <v/>
      </c>
      <c r="M348" s="21" t="str">
        <f>IF(OR(J348="",SUMPRODUCT((Barèmes!$A$6:$A$28="Endurance — Luc Léger (palier)")*(Barèmes!$B$6:$B$28=H348)*(Barèmes!$C$6:$C$28=IF(H348="6ème","Mixte",G348)))=0),"",IF(SUMPRODUCT((Barèmes!$A$6:$A$28="Endurance — Luc Léger (palier)")*(Barèmes!$B$6:$B$28=H348)*(Barèmes!$C$6:$C$28=IF(H348="6ème","Mixte",G348))*(Barèmes!$J$6:$J$28="+"))&gt;0,IF(J348&lt;=SUMIFS(Barèmes!$D$6:$D$28,Barèmes!$A$6:$A$28,"Endurance — Luc Léger (palier)",Barèmes!$B$6:$B$28,H348,Barèmes!$C$6:$C$28,IF(H348="6ème","Mixte",G348)),"à besoin",IF(J348&lt;=SUMIFS(Barèmes!$E$6:$E$28,Barèmes!$A$6:$A$28,"Endurance — Luc Léger (palier)",Barèmes!$B$6:$B$28,H348,Barèmes!$C$6:$C$28,IF(H348="6ème","Mixte",G348)),"fragile","satisfaisant")),IF(J348&gt;=SUMIFS(Barèmes!$D$6:$D$28,Barèmes!$A$6:$A$28,"Endurance — Luc Léger (palier)",Barèmes!$B$6:$B$28,H348,Barèmes!$C$6:$C$28,IF(H348="6ème","Mixte",G348)),"à besoin",IF(J348&gt;=SUMIFS(Barèmes!$E$6:$E$28,Barèmes!$A$6:$A$28,"Endurance — Luc Léger (palier)",Barèmes!$B$6:$B$28,H348,Barèmes!$C$6:$C$28,IF(H348="6ème","Mixte",G348)),"fragile","satisfaisant"))))</f>
        <v/>
      </c>
      <c r="N348" s="21" t="str">
        <f>IF(OR(J348="",SUMPRODUCT((Barèmes!$A$6:$A$28="Endurance — Luc Léger (palier)")*(Barèmes!$B$6:$B$28=H348)*(Barèmes!$C$6:$C$28=IF(H348="6ème","Mixte",G348)))=0),"",IF(SUMPRODUCT((Barèmes!$A$6:$A$28="Endurance — Luc Léger (palier)")*(Barèmes!$B$6:$B$28=H348)*(Barèmes!$C$6:$C$28=IF(H348="6ème","Mixte",G348))*(Barèmes!$J$6:$J$28="+"))&gt;0,IF(J348&lt;=SUMIFS(Barèmes!$F$6:$F$28,Barèmes!$A$6:$A$28,"Endurance — Luc Léger (palier)",Barèmes!$B$6:$B$28,H348,Barèmes!$C$6:$C$28,IF(H348="6ème","Mixte",G348)),Barèmes!$B$2,IF(J348&lt;=SUMIFS(Barèmes!$G$6:$G$28,Barèmes!$A$6:$A$28,"Endurance — Luc Léger (palier)",Barèmes!$B$6:$B$28,H348,Barèmes!$C$6:$C$28,IF(H348="6ème","Mixte",G348)),Barèmes!$C$2,IF(J348&lt;=SUMIFS(Barèmes!$H$6:$H$28,Barèmes!$A$6:$A$28,"Endurance — Luc Léger (palier)",Barèmes!$B$6:$B$28,H348,Barèmes!$C$6:$C$28,IF(H348="6ème","Mixte",G348)),Barèmes!$D$2,IF(J348&lt;=SUMIFS(Barèmes!$I$6:$I$28,Barèmes!$A$6:$A$28,"Endurance — Luc Léger (palier)",Barèmes!$B$6:$B$28,H348,Barèmes!$C$6:$C$28,IF(H348="6ème","Mixte",G348)),Barèmes!$E$2,Barèmes!$F$2)))),IF(J348&gt;=SUMIFS(Barèmes!$F$6:$F$28,Barèmes!$A$6:$A$28,"Endurance — Luc Léger (palier)",Barèmes!$B$6:$B$28,H348,Barèmes!$C$6:$C$28,IF(H348="6ème","Mixte",G348)),Barèmes!$B$2,IF(J348&gt;=SUMIFS(Barèmes!$G$6:$G$28,Barèmes!$A$6:$A$28,"Endurance — Luc Léger (palier)",Barèmes!$B$6:$B$28,H348,Barèmes!$C$6:$C$28,IF(H348="6ème","Mixte",G348)),Barèmes!$C$2,IF(J348&gt;=SUMIFS(Barèmes!$H$6:$H$28,Barèmes!$A$6:$A$28,"Endurance — Luc Léger (palier)",Barèmes!$B$6:$B$28,H348,Barèmes!$C$6:$C$28,IF(H348="6ème","Mixte",G348)),Barèmes!$D$2,IF(J348&gt;=SUMIFS(Barèmes!$I$6:$I$28,Barèmes!$A$6:$A$28,"Endurance — Luc Léger (palier)",Barèmes!$B$6:$B$28,H348,Barèmes!$C$6:$C$28,IF(H348="6ème","Mixte",G348)),Barèmes!$E$2,Barèmes!$F$2))))))</f>
        <v/>
      </c>
      <c r="O348" s="22"/>
      <c r="P348" s="23" t="str">
        <f>IF(OR(O348="",SUMPRODUCT((Barèmes!$A$6:$A$28="Force bas du corps — Saut en longueur (m)")*(Barèmes!$B$6:$B$28=H348)*(Barèmes!$C$6:$C$28=IF(H348="6ème","Mixte",G348)))=0),"",IF(SUMPRODUCT((Barèmes!$A$6:$A$28="Force bas du corps — Saut en longueur (m)")*(Barèmes!$B$6:$B$28=H348)*(Barèmes!$C$6:$C$28=IF(H348="6ème","Mixte",G348))*(Barèmes!$J$6:$J$28="+"))&gt;0,IF(O348&lt;=SUMIFS(Barèmes!$D$6:$D$28,Barèmes!$A$6:$A$28,"Force bas du corps — Saut en longueur (m)",Barèmes!$B$6:$B$28,H348,Barèmes!$C$6:$C$28,IF(H348="6ème","Mixte",G348)),"à besoin",IF(O348&lt;=SUMIFS(Barèmes!$E$6:$E$28,Barèmes!$A$6:$A$28,"Force bas du corps — Saut en longueur (m)",Barèmes!$B$6:$B$28,H348,Barèmes!$C$6:$C$28,IF(H348="6ème","Mixte",G348)),"fragile","satisfaisant")),IF(O348&gt;=SUMIFS(Barèmes!$D$6:$D$28,Barèmes!$A$6:$A$28,"Force bas du corps — Saut en longueur (m)",Barèmes!$B$6:$B$28,H348,Barèmes!$C$6:$C$28,IF(H348="6ème","Mixte",G348)),"à besoin",IF(O348&gt;=SUMIFS(Barèmes!$E$6:$E$28,Barèmes!$A$6:$A$28,"Force bas du corps — Saut en longueur (m)",Barèmes!$B$6:$B$28,H348,Barèmes!$C$6:$C$28,IF(H348="6ème","Mixte",G348)),"fragile","satisfaisant"))))</f>
        <v/>
      </c>
      <c r="Q348" s="23" t="str">
        <f>IF(OR(O348="",SUMPRODUCT((Barèmes!$A$6:$A$28="Force bas du corps — Saut en longueur (m)")*(Barèmes!$B$6:$B$28=H348)*(Barèmes!$C$6:$C$28=IF(H348="6ème","Mixte",G348)))=0),"",IF(SUMPRODUCT((Barèmes!$A$6:$A$28="Force bas du corps — Saut en longueur (m)")*(Barèmes!$B$6:$B$28=H348)*(Barèmes!$C$6:$C$28=IF(H348="6ème","Mixte",G348))*(Barèmes!$J$6:$J$28="+"))&gt;0,IF(O348&lt;=SUMIFS(Barèmes!$F$6:$F$28,Barèmes!$A$6:$A$28,"Force bas du corps — Saut en longueur (m)",Barèmes!$B$6:$B$28,H348,Barèmes!$C$6:$C$28,IF(H348="6ème","Mixte",G348)),Barèmes!$B$2,IF(O348&lt;=SUMIFS(Barèmes!$G$6:$G$28,Barèmes!$A$6:$A$28,"Force bas du corps — Saut en longueur (m)",Barèmes!$B$6:$B$28,H348,Barèmes!$C$6:$C$28,IF(H348="6ème","Mixte",G348)),Barèmes!$C$2,IF(O348&lt;=SUMIFS(Barèmes!$H$6:$H$28,Barèmes!$A$6:$A$28,"Force bas du corps — Saut en longueur (m)",Barèmes!$B$6:$B$28,H348,Barèmes!$C$6:$C$28,IF(H348="6ème","Mixte",G348)),Barèmes!$D$2,IF(O348&lt;=SUMIFS(Barèmes!$I$6:$I$28,Barèmes!$A$6:$A$28,"Force bas du corps — Saut en longueur (m)",Barèmes!$B$6:$B$28,H348,Barèmes!$C$6:$C$28,IF(H348="6ème","Mixte",G348)),Barèmes!$E$2,Barèmes!$F$2)))),IF(O348&gt;=SUMIFS(Barèmes!$F$6:$F$28,Barèmes!$A$6:$A$28,"Force bas du corps — Saut en longueur (m)",Barèmes!$B$6:$B$28,H348,Barèmes!$C$6:$C$28,IF(H348="6ème","Mixte",G348)),Barèmes!$B$2,IF(O348&gt;=SUMIFS(Barèmes!$G$6:$G$28,Barèmes!$A$6:$A$28,"Force bas du corps — Saut en longueur (m)",Barèmes!$B$6:$B$28,H348,Barèmes!$C$6:$C$28,IF(H348="6ème","Mixte",G348)),Barèmes!$C$2,IF(O348&gt;=SUMIFS(Barèmes!$H$6:$H$28,Barèmes!$A$6:$A$28,"Force bas du corps — Saut en longueur (m)",Barèmes!$B$6:$B$28,H348,Barèmes!$C$6:$C$28,IF(H348="6ème","Mixte",G348)),Barèmes!$D$2,IF(O348&gt;=SUMIFS(Barèmes!$I$6:$I$28,Barèmes!$A$6:$A$28,"Force bas du corps — Saut en longueur (m)",Barèmes!$B$6:$B$28,H348,Barèmes!$C$6:$C$28,IF(H348="6ème","Mixte",G348)),Barèmes!$E$2,Barèmes!$F$2))))))</f>
        <v/>
      </c>
      <c r="R348" s="22"/>
      <c r="S348" s="24" t="str">
        <f>IF(OR(R348="",SUMPRODUCT((Barèmes!$A$6:$A$28="Vitesse — 30 m (s)")*(Barèmes!$B$6:$B$28=H348)*(Barèmes!$C$6:$C$28=IF(H348="6ème","Mixte",G348)))=0),"",IF(SUMPRODUCT((Barèmes!$A$6:$A$28="Vitesse — 30 m (s)")*(Barèmes!$B$6:$B$28=H348)*(Barèmes!$C$6:$C$28=IF(H348="6ème","Mixte",G348))*(Barèmes!$J$6:$J$28="+"))&gt;0,IF(R348&lt;=SUMIFS(Barèmes!$D$6:$D$28,Barèmes!$A$6:$A$28,"Vitesse — 30 m (s)",Barèmes!$B$6:$B$28,H348,Barèmes!$C$6:$C$28,IF(H348="6ème","Mixte",G348)),"à besoin",IF(R348&lt;=SUMIFS(Barèmes!$E$6:$E$28,Barèmes!$A$6:$A$28,"Vitesse — 30 m (s)",Barèmes!$B$6:$B$28,H348,Barèmes!$C$6:$C$28,IF(H348="6ème","Mixte",G348)),"fragile","satisfaisant")),IF(R348&gt;=SUMIFS(Barèmes!$D$6:$D$28,Barèmes!$A$6:$A$28,"Vitesse — 30 m (s)",Barèmes!$B$6:$B$28,H348,Barèmes!$C$6:$C$28,IF(H348="6ème","Mixte",G348)),"à besoin",IF(R348&gt;=SUMIFS(Barèmes!$E$6:$E$28,Barèmes!$A$6:$A$28,"Vitesse — 30 m (s)",Barèmes!$B$6:$B$28,H348,Barèmes!$C$6:$C$28,IF(H348="6ème","Mixte",G348)),"fragile","satisfaisant"))))</f>
        <v/>
      </c>
      <c r="T348" s="24" t="str">
        <f>IF(OR(R348="",SUMPRODUCT((Barèmes!$A$6:$A$28="Vitesse — 30 m (s)")*(Barèmes!$B$6:$B$28=H348)*(Barèmes!$C$6:$C$28=IF(H348="6ème","Mixte",G348)))=0),"",IF(SUMPRODUCT((Barèmes!$A$6:$A$28="Vitesse — 30 m (s)")*(Barèmes!$B$6:$B$28=H348)*(Barèmes!$C$6:$C$28=IF(H348="6ème","Mixte",G348))*(Barèmes!$J$6:$J$28="+"))&gt;0,IF(R348&lt;=SUMIFS(Barèmes!$F$6:$F$28,Barèmes!$A$6:$A$28,"Vitesse — 30 m (s)",Barèmes!$B$6:$B$28,H348,Barèmes!$C$6:$C$28,IF(H348="6ème","Mixte",G348)),Barèmes!$B$2,IF(R348&lt;=SUMIFS(Barèmes!$G$6:$G$28,Barèmes!$A$6:$A$28,"Vitesse — 30 m (s)",Barèmes!$B$6:$B$28,H348,Barèmes!$C$6:$C$28,IF(H348="6ème","Mixte",G348)),Barèmes!$C$2,IF(R348&lt;=SUMIFS(Barèmes!$H$6:$H$28,Barèmes!$A$6:$A$28,"Vitesse — 30 m (s)",Barèmes!$B$6:$B$28,H348,Barèmes!$C$6:$C$28,IF(H348="6ème","Mixte",G348)),Barèmes!$D$2,IF(R348&lt;=SUMIFS(Barèmes!$I$6:$I$28,Barèmes!$A$6:$A$28,"Vitesse — 30 m (s)",Barèmes!$B$6:$B$28,H348,Barèmes!$C$6:$C$28,IF(H348="6ème","Mixte",G348)),Barèmes!$E$2,Barèmes!$F$2)))),IF(R348&gt;=SUMIFS(Barèmes!$F$6:$F$28,Barèmes!$A$6:$A$28,"Vitesse — 30 m (s)",Barèmes!$B$6:$B$28,H348,Barèmes!$C$6:$C$28,IF(H348="6ème","Mixte",G348)),Barèmes!$B$2,IF(R348&gt;=SUMIFS(Barèmes!$G$6:$G$28,Barèmes!$A$6:$A$28,"Vitesse — 30 m (s)",Barèmes!$B$6:$B$28,H348,Barèmes!$C$6:$C$28,IF(H348="6ème","Mixte",G348)),Barèmes!$C$2,IF(R348&gt;=SUMIFS(Barèmes!$H$6:$H$28,Barèmes!$A$6:$A$28,"Vitesse — 30 m (s)",Barèmes!$B$6:$B$28,H348,Barèmes!$C$6:$C$28,IF(H348="6ème","Mixte",G348)),Barèmes!$D$2,IF(R348&gt;=SUMIFS(Barèmes!$I$6:$I$28,Barèmes!$A$6:$A$28,"Vitesse — 30 m (s)",Barèmes!$B$6:$B$28,H348,Barèmes!$C$6:$C$28,IF(H348="6ème","Mixte",G348)),Barèmes!$E$2,Barèmes!$F$2))))))</f>
        <v/>
      </c>
      <c r="U348" s="22"/>
      <c r="V348" s="25" t="str">
        <f>IF(OR(U348="",SUMPRODUCT((Barèmes!$A$6:$A$28="Vitesse — 50 m (s)")*(Barèmes!$B$6:$B$28=H348)*(Barèmes!$C$6:$C$28=IF(H348="6ème","Mixte",G348)))=0),"",IF(SUMPRODUCT((Barèmes!$A$6:$A$28="Vitesse — 50 m (s)")*(Barèmes!$B$6:$B$28=H348)*(Barèmes!$C$6:$C$28=IF(H348="6ème","Mixte",G348))*(Barèmes!$J$6:$J$28="+"))&gt;0,IF(U348&lt;=SUMIFS(Barèmes!$D$6:$D$28,Barèmes!$A$6:$A$28,"Vitesse — 50 m (s)",Barèmes!$B$6:$B$28,H348,Barèmes!$C$6:$C$28,IF(H348="6ème","Mixte",G348)),"à besoin",IF(U348&lt;=SUMIFS(Barèmes!$E$6:$E$28,Barèmes!$A$6:$A$28,"Vitesse — 50 m (s)",Barèmes!$B$6:$B$28,H348,Barèmes!$C$6:$C$28,IF(H348="6ème","Mixte",G348)),"fragile","satisfaisant")),IF(U348&gt;=SUMIFS(Barèmes!$D$6:$D$28,Barèmes!$A$6:$A$28,"Vitesse — 50 m (s)",Barèmes!$B$6:$B$28,H348,Barèmes!$C$6:$C$28,IF(H348="6ème","Mixte",G348)),"à besoin",IF(U348&gt;=SUMIFS(Barèmes!$E$6:$E$28,Barèmes!$A$6:$A$28,"Vitesse — 50 m (s)",Barèmes!$B$6:$B$28,H348,Barèmes!$C$6:$C$28,IF(H348="6ème","Mixte",G348)),"fragile","satisfaisant"))))</f>
        <v/>
      </c>
      <c r="W348" s="25" t="str">
        <f>IF(OR(U348="",SUMPRODUCT((Barèmes!$A$6:$A$28="Vitesse — 50 m (s)")*(Barèmes!$B$6:$B$28=H348)*(Barèmes!$C$6:$C$28=IF(H348="6ème","Mixte",G348)))=0),"",IF(SUMPRODUCT((Barèmes!$A$6:$A$28="Vitesse — 50 m (s)")*(Barèmes!$B$6:$B$28=H348)*(Barèmes!$C$6:$C$28=IF(H348="6ème","Mixte",G348))*(Barèmes!$J$6:$J$28="+"))&gt;0,IF(U348&lt;=SUMIFS(Barèmes!$F$6:$F$28,Barèmes!$A$6:$A$28,"Vitesse — 50 m (s)",Barèmes!$B$6:$B$28,H348,Barèmes!$C$6:$C$28,IF(H348="6ème","Mixte",G348)),Barèmes!$B$2,IF(U348&lt;=SUMIFS(Barèmes!$G$6:$G$28,Barèmes!$A$6:$A$28,"Vitesse — 50 m (s)",Barèmes!$B$6:$B$28,H348,Barèmes!$C$6:$C$28,IF(H348="6ème","Mixte",G348)),Barèmes!$C$2,IF(U348&lt;=SUMIFS(Barèmes!$H$6:$H$28,Barèmes!$A$6:$A$28,"Vitesse — 50 m (s)",Barèmes!$B$6:$B$28,H348,Barèmes!$C$6:$C$28,IF(H348="6ème","Mixte",G348)),Barèmes!$D$2,IF(U348&lt;=SUMIFS(Barèmes!$I$6:$I$28,Barèmes!$A$6:$A$28,"Vitesse — 50 m (s)",Barèmes!$B$6:$B$28,H348,Barèmes!$C$6:$C$28,IF(H348="6ème","Mixte",G348)),Barèmes!$E$2,Barèmes!$F$2)))),IF(U348&gt;=SUMIFS(Barèmes!$F$6:$F$28,Barèmes!$A$6:$A$28,"Vitesse — 50 m (s)",Barèmes!$B$6:$B$28,H348,Barèmes!$C$6:$C$28,IF(H348="6ème","Mixte",G348)),Barèmes!$B$2,IF(U348&gt;=SUMIFS(Barèmes!$G$6:$G$28,Barèmes!$A$6:$A$28,"Vitesse — 50 m (s)",Barèmes!$B$6:$B$28,H348,Barèmes!$C$6:$C$28,IF(H348="6ème","Mixte",G348)),Barèmes!$C$2,IF(U348&gt;=SUMIFS(Barèmes!$H$6:$H$28,Barèmes!$A$6:$A$28,"Vitesse — 50 m (s)",Barèmes!$B$6:$B$28,H348,Barèmes!$C$6:$C$28,IF(H348="6ème","Mixte",G348)),Barèmes!$D$2,IF(U348&gt;=SUMIFS(Barèmes!$I$6:$I$28,Barèmes!$A$6:$A$28,"Vitesse — 50 m (s)",Barèmes!$B$6:$B$28,H348,Barèmes!$C$6:$C$28,IF(H348="6ème","Mixte",G348)),Barèmes!$E$2,Barèmes!$F$2))))))</f>
        <v/>
      </c>
      <c r="X348" s="18"/>
      <c r="Y348" s="26" t="str" cm="1">
        <f t="array" ref="Y348">IF(OR(X348="",SUMPRODUCT((Barèmes!$A$6:$A$28="Souplesse (score 1-5)")*(Barèmes!$B$6:$B$28=H348)*(Barèmes!$C$6:$C$28=IF(H348="6ème","Mixte",G348)))=0),"",IF(SUMPRODUCT((Barèmes!$A$6:$A$28="Souplesse (score 1-5)")*(Barèmes!$B$6:$B$28=H348)*(Barèmes!$C$6:$C$28=IF(H348="6ème","Mixte",G348))*(Barèmes!$J$6:$J$28="+"))&gt;0,IF(X348&lt;=SUMIFS(Barèmes!$D$6:$D$28,Barèmes!$A$6:$A$28,"Souplesse (score 1-5)",Barèmes!$B$6:$B$28,H348,Barèmes!$C$6:$C$28,IF(H348="6ème","Mixte",G348)),"à besoin",IF(X348&lt;=SUMIFS(Barèmes!$E$6:$E$28,Barèmes!$A$6:$A$28,"Souplesse (score 1-5)",Barèmes!$B$6:$B$28,H348,Barèmes!$C$6:$C$28,IF(H348="6ème","Mixte",G348)),"fragile","satisfaisant")),IF(X348&gt;=SUMIFS(Barèmes!$D$6:$D$28,Barèmes!$A$6:$A$28,"Souplesse (score 1-5)",Barèmes!$B$6:$B$28,H348,Barèmes!$C$6:$C$28,IF(H348="6ème","Mixte",G348)),"à besoin",IF(X348&gt;=SUMIFS(Barèmes!$E$6:$E$28,Barèmes!$A$6:$A$28,"Souplesse (score 1-5)",Barèmes!$B$6:$B$28,H348,Barèmes!$C$6:$C$28,IF(H348="6ème","Mixte",G348)),"fragile","satisfaisant"))))</f>
        <v/>
      </c>
      <c r="Z348" s="26" t="str" cm="1">
        <f t="array" ref="Z348">IF(OR(X348="",SUMPRODUCT((Barèmes!$A$6:$A$28="Souplesse (score 1-5)")*(Barèmes!$B$6:$B$28=H348)*(Barèmes!$C$6:$C$28=IF(H348="6ème","Mixte",G348)))=0),"",IF(SUMPRODUCT((Barèmes!$A$6:$A$28="Souplesse (score 1-5)")*(Barèmes!$B$6:$B$28=H348)*(Barèmes!$C$6:$C$28=IF(H348="6ème","Mixte",G348))*(Barèmes!$J$6:$J$28="+"))&gt;0,IF(X348&lt;=SUMIFS(Barèmes!$F$6:$F$28,Barèmes!$A$6:$A$28,"Souplesse (score 1-5)",Barèmes!$B$6:$B$28,H348,Barèmes!$C$6:$C$28,IF(H348="6ème","Mixte",G348)),Barèmes!$B$2,IF(X348&lt;=SUMIFS(Barèmes!$G$6:$G$28,Barèmes!$A$6:$A$28,"Souplesse (score 1-5)",Barèmes!$B$6:$B$28,H348,Barèmes!$C$6:$C$28,IF(H348="6ème","Mixte",G348)),Barèmes!$C$2,IF(X348&lt;=SUMIFS(Barèmes!$H$6:$H$28,Barèmes!$A$6:$A$28,"Souplesse (score 1-5)",Barèmes!$B$6:$B$28,H348,Barèmes!$C$6:$C$28,IF(H348="6ème","Mixte",G348)),Barèmes!$D$2,IF(X348&lt;=SUMIFS(Barèmes!$I$6:$I$28,Barèmes!$A$6:$A$28,"Souplesse (score 1-5)",Barèmes!$B$6:$B$28,H348,Barèmes!$C$6:$C$28,IF(H348="6ème","Mixte",G348)),Barèmes!$E$2,Barèmes!$F$2)))),IF(X348&gt;=SUMIFS(Barèmes!$F$6:$F$28,Barèmes!$A$6:$A$28,"Souplesse (score 1-5)",Barèmes!$B$6:$B$28,H348,Barèmes!$C$6:$C$28,IF(H348="6ème","Mixte",G348)),Barèmes!$B$2,IF(X348&gt;=SUMIFS(Barèmes!$G$6:$G$28,Barèmes!$A$6:$A$28,"Souplesse (score 1-5)",Barèmes!$B$6:$B$28,H348,Barèmes!$C$6:$C$28,IF(H348="6ème","Mixte",G348)),Barèmes!$C$2,IF(X348&gt;=SUMIFS(Barèmes!$H$6:$H$28,Barèmes!$A$6:$A$28,"Souplesse (score 1-5)",Barèmes!$B$6:$B$28,H348,Barèmes!$C$6:$C$28,IF(H348="6ème","Mixte",G348)),Barèmes!$D$2,IF(X348&gt;=SUMIFS(Barèmes!$I$6:$I$28,Barèmes!$A$6:$A$28,"Souplesse (score 1-5)",Barèmes!$B$6:$B$28,H348,Barèmes!$C$6:$C$28,IF(H348="6ème","Mixte",G348)),Barèmes!$E$2,Barèmes!$F$2))))))</f>
        <v/>
      </c>
      <c r="AA348" s="22"/>
      <c r="AB348" s="27" t="str">
        <f>IF(OR(AA348="",SUMPRODUCT((Barèmes!$A$6:$A$28="Agilité — T-test 974 (s)")*(Barèmes!$B$6:$B$28=H348)*(Barèmes!$C$6:$C$28=IF(H348="6ème","Mixte",G348)))=0),"",IF(SUMPRODUCT((Barèmes!$A$6:$A$28="Agilité — T-test 974 (s)")*(Barèmes!$B$6:$B$28=H348)*(Barèmes!$C$6:$C$28=IF(H348="6ème","Mixte",G348))*(Barèmes!$J$6:$J$28="+"))&gt;0,IF(AA348&lt;=SUMIFS(Barèmes!$D$6:$D$28,Barèmes!$A$6:$A$28,"Agilité — T-test 974 (s)",Barèmes!$B$6:$B$28,H348,Barèmes!$C$6:$C$28,IF(H348="6ème","Mixte",G348)),"à besoin",IF(AA348&lt;=SUMIFS(Barèmes!$E$6:$E$28,Barèmes!$A$6:$A$28,"Agilité — T-test 974 (s)",Barèmes!$B$6:$B$28,H348,Barèmes!$C$6:$C$28,IF(H348="6ème","Mixte",G348)),"fragile","satisfaisant")),IF(AA348&gt;=SUMIFS(Barèmes!$D$6:$D$28,Barèmes!$A$6:$A$28,"Agilité — T-test 974 (s)",Barèmes!$B$6:$B$28,H348,Barèmes!$C$6:$C$28,IF(H348="6ème","Mixte",G348)),"à besoin",IF(AA348&gt;=SUMIFS(Barèmes!$E$6:$E$28,Barèmes!$A$6:$A$28,"Agilité — T-test 974 (s)",Barèmes!$B$6:$B$28,H348,Barèmes!$C$6:$C$28,IF(H348="6ème","Mixte",G348)),"fragile","satisfaisant"))))</f>
        <v/>
      </c>
      <c r="AC348" s="27" t="str">
        <f>IF(OR(AA348="",SUMPRODUCT((Barèmes!$A$6:$A$28="Agilité — T-test 974 (s)")*(Barèmes!$B$6:$B$28=H348)*(Barèmes!$C$6:$C$28=IF(H348="6ème","Mixte",G348)))=0),"",IF(SUMPRODUCT((Barèmes!$A$6:$A$28="Agilité — T-test 974 (s)")*(Barèmes!$B$6:$B$28=H348)*(Barèmes!$C$6:$C$28=IF(H348="6ème","Mixte",G348))*(Barèmes!$J$6:$J$28="+"))&gt;0,IF(AA348&lt;=SUMIFS(Barèmes!$F$6:$F$28,Barèmes!$A$6:$A$28,"Agilité — T-test 974 (s)",Barèmes!$B$6:$B$28,H348,Barèmes!$C$6:$C$28,IF(H348="6ème","Mixte",G348)),Barèmes!$B$2,IF(AA348&lt;=SUMIFS(Barèmes!$G$6:$G$28,Barèmes!$A$6:$A$28,"Agilité — T-test 974 (s)",Barèmes!$B$6:$B$28,H348,Barèmes!$C$6:$C$28,IF(H348="6ème","Mixte",G348)),Barèmes!$C$2,IF(AA348&lt;=SUMIFS(Barèmes!$H$6:$H$28,Barèmes!$A$6:$A$28,"Agilité — T-test 974 (s)",Barèmes!$B$6:$B$28,H348,Barèmes!$C$6:$C$28,IF(H348="6ème","Mixte",G348)),Barèmes!$D$2,IF(AA348&lt;=SUMIFS(Barèmes!$I$6:$I$28,Barèmes!$A$6:$A$28,"Agilité — T-test 974 (s)",Barèmes!$B$6:$B$28,H348,Barèmes!$C$6:$C$28,IF(H348="6ème","Mixte",G348)),Barèmes!$E$2,Barèmes!$F$2)))),IF(AA348&gt;=SUMIFS(Barèmes!$F$6:$F$28,Barèmes!$A$6:$A$28,"Agilité — T-test 974 (s)",Barèmes!$B$6:$B$28,H348,Barèmes!$C$6:$C$28,IF(H348="6ème","Mixte",G348)),Barèmes!$B$2,IF(AA348&gt;=SUMIFS(Barèmes!$G$6:$G$28,Barèmes!$A$6:$A$28,"Agilité — T-test 974 (s)",Barèmes!$B$6:$B$28,H348,Barèmes!$C$6:$C$28,IF(H348="6ème","Mixte",G348)),Barèmes!$C$2,IF(AA348&gt;=SUMIFS(Barèmes!$H$6:$H$28,Barèmes!$A$6:$A$28,"Agilité — T-test 974 (s)",Barèmes!$B$6:$B$28,H348,Barèmes!$C$6:$C$28,IF(H348="6ème","Mixte",G348)),Barèmes!$D$2,IF(AA348&gt;=SUMIFS(Barèmes!$I$6:$I$28,Barèmes!$A$6:$A$28,"Agilité — T-test 974 (s)",Barèmes!$B$6:$B$28,H348,Barèmes!$C$6:$C$28,IF(H348="6ème","Mixte",G348)),Barèmes!$E$2,Barèmes!$F$2))))))</f>
        <v/>
      </c>
      <c r="AD348" s="28" t="str">
        <f t="shared" si="42"/>
        <v/>
      </c>
      <c r="AE348" s="29" t="str">
        <f t="shared" si="43"/>
        <v/>
      </c>
      <c r="AF348" s="30" t="str">
        <f>IF(OR(AD348="",SUMPRODUCT((Barèmes!$A$6:$A$28="Surcoût d'agilité (s) — technique")*(Barèmes!$B$6:$B$28=H348)*(Barèmes!$C$6:$C$28=IF(H348="6ème","Mixte",G348)))=0),"",IF(SUMPRODUCT((Barèmes!$A$6:$A$28="Surcoût d'agilité (s) — technique")*(Barèmes!$B$6:$B$28=H348)*(Barèmes!$C$6:$C$28=IF(H348="6ème","Mixte",G348))*(Barèmes!$J$6:$J$28="+"))&gt;0,IF(AD348&lt;=SUMIFS(Barèmes!$D$6:$D$28,Barèmes!$A$6:$A$28,"Surcoût d'agilité (s) — technique",Barèmes!$B$6:$B$28,H348,Barèmes!$C$6:$C$28,IF(H348="6ème","Mixte",G348)),"à besoin",IF(AD348&lt;=SUMIFS(Barèmes!$E$6:$E$28,Barèmes!$A$6:$A$28,"Surcoût d'agilité (s) — technique",Barèmes!$B$6:$B$28,H348,Barèmes!$C$6:$C$28,IF(H348="6ème","Mixte",G348)),"fragile","satisfaisant")),IF(AD348&gt;=SUMIFS(Barèmes!$D$6:$D$28,Barèmes!$A$6:$A$28,"Surcoût d'agilité (s) — technique",Barèmes!$B$6:$B$28,H348,Barèmes!$C$6:$C$28,IF(H348="6ème","Mixte",G348)),"à besoin",IF(AD348&gt;=SUMIFS(Barèmes!$E$6:$E$28,Barèmes!$A$6:$A$28,"Surcoût d'agilité (s) — technique",Barèmes!$B$6:$B$28,H348,Barèmes!$C$6:$C$28,IF(H348="6ème","Mixte",G348)),"fragile","satisfaisant"))))</f>
        <v/>
      </c>
      <c r="AG348" s="30" t="str">
        <f>IF(OR(AD348="",SUMPRODUCT((Barèmes!$A$6:$A$28="Surcoût d'agilité (s) — technique")*(Barèmes!$B$6:$B$28=H348)*(Barèmes!$C$6:$C$28=IF(H348="6ème","Mixte",G348)))=0),"",IF(SUMPRODUCT((Barèmes!$A$6:$A$28="Surcoût d'agilité (s) — technique")*(Barèmes!$B$6:$B$28=H348)*(Barèmes!$C$6:$C$28=IF(H348="6ème","Mixte",G348))*(Barèmes!$J$6:$J$28="+"))&gt;0,IF(AD348&lt;=SUMIFS(Barèmes!$F$6:$F$28,Barèmes!$A$6:$A$28,"Surcoût d'agilité (s) — technique",Barèmes!$B$6:$B$28,H348,Barèmes!$C$6:$C$28,IF(H348="6ème","Mixte",G348)),Barèmes!$B$2,IF(AD348&lt;=SUMIFS(Barèmes!$G$6:$G$28,Barèmes!$A$6:$A$28,"Surcoût d'agilité (s) — technique",Barèmes!$B$6:$B$28,H348,Barèmes!$C$6:$C$28,IF(H348="6ème","Mixte",G348)),Barèmes!$C$2,IF(AD348&lt;=SUMIFS(Barèmes!$H$6:$H$28,Barèmes!$A$6:$A$28,"Surcoût d'agilité (s) — technique",Barèmes!$B$6:$B$28,H348,Barèmes!$C$6:$C$28,IF(H348="6ème","Mixte",G348)),Barèmes!$D$2,IF(AD348&lt;=SUMIFS(Barèmes!$I$6:$I$28,Barèmes!$A$6:$A$28,"Surcoût d'agilité (s) — technique",Barèmes!$B$6:$B$28,H348,Barèmes!$C$6:$C$28,IF(H348="6ème","Mixte",G348)),Barèmes!$E$2,Barèmes!$F$2)))),IF(AD348&gt;=SUMIFS(Barèmes!$F$6:$F$28,Barèmes!$A$6:$A$28,"Surcoût d'agilité (s) — technique",Barèmes!$B$6:$B$28,H348,Barèmes!$C$6:$C$28,IF(H348="6ème","Mixte",G348)),Barèmes!$B$2,IF(AD348&gt;=SUMIFS(Barèmes!$G$6:$G$28,Barèmes!$A$6:$A$28,"Surcoût d'agilité (s) — technique",Barèmes!$B$6:$B$28,H348,Barèmes!$C$6:$C$28,IF(H348="6ème","Mixte",G348)),Barèmes!$C$2,IF(AD348&gt;=SUMIFS(Barèmes!$H$6:$H$28,Barèmes!$A$6:$A$28,"Surcoût d'agilité (s) — technique",Barèmes!$B$6:$B$28,H348,Barèmes!$C$6:$C$28,IF(H348="6ème","Mixte",G348)),Barèmes!$D$2,IF(AD348&gt;=SUMIFS(Barèmes!$I$6:$I$28,Barèmes!$A$6:$A$28,"Surcoût d'agilité (s) — technique",Barèmes!$B$6:$B$28,H348,Barèmes!$C$6:$C$28,IF(H348="6ème","Mixte",G348)),Barèmes!$E$2,Barèmes!$F$2))))))</f>
        <v/>
      </c>
      <c r="AH348" s="31" t="str">
        <f>IF((IF(N348="",0,1)+IF(Q348="",0,1)+IF(W348="",0,1)+IF(Z348="",0,1)+IF(AC348="",0,1))=0,"",3*IF(N348=Barèmes!$B$2,1,IF(N348=Barèmes!$C$2,2,IF(N348=Barèmes!$D$2,3,IF(N348=Barèmes!$E$2,4,IF(N348=Barèmes!$F$2,5,0)))))+3*IF(Q348=Barèmes!$B$2,1,IF(Q348=Barèmes!$C$2,2,IF(Q348=Barèmes!$D$2,3,IF(Q348=Barèmes!$E$2,4,IF(Q348=Barèmes!$F$2,5,0)))))+2*IF(W348=Barèmes!$B$2,1,IF(W348=Barèmes!$C$2,2,IF(W348=Barèmes!$D$2,3,IF(W348=Barèmes!$E$2,4,IF(W348=Barèmes!$F$2,5,0)))))+1*IF(Z348=Barèmes!$B$2,1,IF(Z348=Barèmes!$C$2,2,IF(Z348=Barèmes!$D$2,3,IF(Z348=Barèmes!$E$2,4,IF(Z348=Barèmes!$F$2,5,0)))))+1*IF(AC348=Barèmes!$B$2,1,IF(AC348=Barèmes!$C$2,2,IF(AC348=Barèmes!$D$2,3,IF(AC348=Barèmes!$E$2,4,IF(AC348=Barèmes!$F$2,5,0))))))</f>
        <v/>
      </c>
      <c r="AI348" s="31"/>
      <c r="AJ348" s="32" t="str">
        <f>IFERROR(INDEX(Croissance!$B$5:$B$604,MATCH(A348,Croissance!$A$5:$A$604,0)),"")</f>
        <v/>
      </c>
      <c r="AK348" s="32" t="str">
        <f>IFERROR(INDEX(Croissance!$C$5:$C$604,MATCH(A348,Croissance!$A$5:$A$604,0)),"")</f>
        <v/>
      </c>
      <c r="AL348" s="32" t="str">
        <f>IFERROR(INDEX(Croissance!$D$5:$D$604,MATCH(A348,Croissance!$A$5:$A$604,0)),"")</f>
        <v/>
      </c>
      <c r="AM348" s="32" t="str">
        <f>IFERROR(INDEX(Croissance!$E$5:$E$604,MATCH(A348,Croissance!$A$5:$A$604,0)),"")</f>
        <v/>
      </c>
      <c r="AO348" s="33">
        <f t="shared" si="48"/>
        <v>0</v>
      </c>
      <c r="AP348" s="33">
        <f t="shared" si="44"/>
        <v>0</v>
      </c>
      <c r="AQ348" s="33">
        <f>IF(A348="",0,IF(AND(OR('Synthèse classe'!$C$2="Tous",C348='Synthèse classe'!$C$2),OR('Synthèse classe'!$C$3="Toutes",D348='Synthèse classe'!$C$3),OR('Synthèse classe'!$C$4="Toutes",AND('Synthèse classe'!$C$4="Dernière",AP348=1),B348=IFERROR(VALUE('Synthèse classe'!$C$4),0))),1,0))</f>
        <v>0</v>
      </c>
      <c r="AR348" s="34" t="str">
        <f t="shared" si="45"/>
        <v/>
      </c>
    </row>
    <row r="349" spans="1:44" x14ac:dyDescent="0.2">
      <c r="A349" s="17" t="str">
        <f t="shared" si="41"/>
        <v/>
      </c>
      <c r="B349" s="18"/>
      <c r="C349" s="19"/>
      <c r="D349" s="19"/>
      <c r="E349" s="19"/>
      <c r="F349" s="19"/>
      <c r="G349" s="19"/>
      <c r="H349" s="17" t="str">
        <f t="shared" si="46"/>
        <v/>
      </c>
      <c r="I349" s="20"/>
      <c r="J349" s="18"/>
      <c r="K349" s="19"/>
      <c r="L349" s="21" t="str">
        <f t="shared" si="47"/>
        <v/>
      </c>
      <c r="M349" s="21" t="str">
        <f>IF(OR(J349="",SUMPRODUCT((Barèmes!$A$6:$A$28="Endurance — Luc Léger (palier)")*(Barèmes!$B$6:$B$28=H349)*(Barèmes!$C$6:$C$28=IF(H349="6ème","Mixte",G349)))=0),"",IF(SUMPRODUCT((Barèmes!$A$6:$A$28="Endurance — Luc Léger (palier)")*(Barèmes!$B$6:$B$28=H349)*(Barèmes!$C$6:$C$28=IF(H349="6ème","Mixte",G349))*(Barèmes!$J$6:$J$28="+"))&gt;0,IF(J349&lt;=SUMIFS(Barèmes!$D$6:$D$28,Barèmes!$A$6:$A$28,"Endurance — Luc Léger (palier)",Barèmes!$B$6:$B$28,H349,Barèmes!$C$6:$C$28,IF(H349="6ème","Mixte",G349)),"à besoin",IF(J349&lt;=SUMIFS(Barèmes!$E$6:$E$28,Barèmes!$A$6:$A$28,"Endurance — Luc Léger (palier)",Barèmes!$B$6:$B$28,H349,Barèmes!$C$6:$C$28,IF(H349="6ème","Mixte",G349)),"fragile","satisfaisant")),IF(J349&gt;=SUMIFS(Barèmes!$D$6:$D$28,Barèmes!$A$6:$A$28,"Endurance — Luc Léger (palier)",Barèmes!$B$6:$B$28,H349,Barèmes!$C$6:$C$28,IF(H349="6ème","Mixte",G349)),"à besoin",IF(J349&gt;=SUMIFS(Barèmes!$E$6:$E$28,Barèmes!$A$6:$A$28,"Endurance — Luc Léger (palier)",Barèmes!$B$6:$B$28,H349,Barèmes!$C$6:$C$28,IF(H349="6ème","Mixte",G349)),"fragile","satisfaisant"))))</f>
        <v/>
      </c>
      <c r="N349" s="21" t="str">
        <f>IF(OR(J349="",SUMPRODUCT((Barèmes!$A$6:$A$28="Endurance — Luc Léger (palier)")*(Barèmes!$B$6:$B$28=H349)*(Barèmes!$C$6:$C$28=IF(H349="6ème","Mixte",G349)))=0),"",IF(SUMPRODUCT((Barèmes!$A$6:$A$28="Endurance — Luc Léger (palier)")*(Barèmes!$B$6:$B$28=H349)*(Barèmes!$C$6:$C$28=IF(H349="6ème","Mixte",G349))*(Barèmes!$J$6:$J$28="+"))&gt;0,IF(J349&lt;=SUMIFS(Barèmes!$F$6:$F$28,Barèmes!$A$6:$A$28,"Endurance — Luc Léger (palier)",Barèmes!$B$6:$B$28,H349,Barèmes!$C$6:$C$28,IF(H349="6ème","Mixte",G349)),Barèmes!$B$2,IF(J349&lt;=SUMIFS(Barèmes!$G$6:$G$28,Barèmes!$A$6:$A$28,"Endurance — Luc Léger (palier)",Barèmes!$B$6:$B$28,H349,Barèmes!$C$6:$C$28,IF(H349="6ème","Mixte",G349)),Barèmes!$C$2,IF(J349&lt;=SUMIFS(Barèmes!$H$6:$H$28,Barèmes!$A$6:$A$28,"Endurance — Luc Léger (palier)",Barèmes!$B$6:$B$28,H349,Barèmes!$C$6:$C$28,IF(H349="6ème","Mixte",G349)),Barèmes!$D$2,IF(J349&lt;=SUMIFS(Barèmes!$I$6:$I$28,Barèmes!$A$6:$A$28,"Endurance — Luc Léger (palier)",Barèmes!$B$6:$B$28,H349,Barèmes!$C$6:$C$28,IF(H349="6ème","Mixte",G349)),Barèmes!$E$2,Barèmes!$F$2)))),IF(J349&gt;=SUMIFS(Barèmes!$F$6:$F$28,Barèmes!$A$6:$A$28,"Endurance — Luc Léger (palier)",Barèmes!$B$6:$B$28,H349,Barèmes!$C$6:$C$28,IF(H349="6ème","Mixte",G349)),Barèmes!$B$2,IF(J349&gt;=SUMIFS(Barèmes!$G$6:$G$28,Barèmes!$A$6:$A$28,"Endurance — Luc Léger (palier)",Barèmes!$B$6:$B$28,H349,Barèmes!$C$6:$C$28,IF(H349="6ème","Mixte",G349)),Barèmes!$C$2,IF(J349&gt;=SUMIFS(Barèmes!$H$6:$H$28,Barèmes!$A$6:$A$28,"Endurance — Luc Léger (palier)",Barèmes!$B$6:$B$28,H349,Barèmes!$C$6:$C$28,IF(H349="6ème","Mixte",G349)),Barèmes!$D$2,IF(J349&gt;=SUMIFS(Barèmes!$I$6:$I$28,Barèmes!$A$6:$A$28,"Endurance — Luc Léger (palier)",Barèmes!$B$6:$B$28,H349,Barèmes!$C$6:$C$28,IF(H349="6ème","Mixte",G349)),Barèmes!$E$2,Barèmes!$F$2))))))</f>
        <v/>
      </c>
      <c r="O349" s="22"/>
      <c r="P349" s="23" t="str">
        <f>IF(OR(O349="",SUMPRODUCT((Barèmes!$A$6:$A$28="Force bas du corps — Saut en longueur (m)")*(Barèmes!$B$6:$B$28=H349)*(Barèmes!$C$6:$C$28=IF(H349="6ème","Mixte",G349)))=0),"",IF(SUMPRODUCT((Barèmes!$A$6:$A$28="Force bas du corps — Saut en longueur (m)")*(Barèmes!$B$6:$B$28=H349)*(Barèmes!$C$6:$C$28=IF(H349="6ème","Mixte",G349))*(Barèmes!$J$6:$J$28="+"))&gt;0,IF(O349&lt;=SUMIFS(Barèmes!$D$6:$D$28,Barèmes!$A$6:$A$28,"Force bas du corps — Saut en longueur (m)",Barèmes!$B$6:$B$28,H349,Barèmes!$C$6:$C$28,IF(H349="6ème","Mixte",G349)),"à besoin",IF(O349&lt;=SUMIFS(Barèmes!$E$6:$E$28,Barèmes!$A$6:$A$28,"Force bas du corps — Saut en longueur (m)",Barèmes!$B$6:$B$28,H349,Barèmes!$C$6:$C$28,IF(H349="6ème","Mixte",G349)),"fragile","satisfaisant")),IF(O349&gt;=SUMIFS(Barèmes!$D$6:$D$28,Barèmes!$A$6:$A$28,"Force bas du corps — Saut en longueur (m)",Barèmes!$B$6:$B$28,H349,Barèmes!$C$6:$C$28,IF(H349="6ème","Mixte",G349)),"à besoin",IF(O349&gt;=SUMIFS(Barèmes!$E$6:$E$28,Barèmes!$A$6:$A$28,"Force bas du corps — Saut en longueur (m)",Barèmes!$B$6:$B$28,H349,Barèmes!$C$6:$C$28,IF(H349="6ème","Mixte",G349)),"fragile","satisfaisant"))))</f>
        <v/>
      </c>
      <c r="Q349" s="23" t="str">
        <f>IF(OR(O349="",SUMPRODUCT((Barèmes!$A$6:$A$28="Force bas du corps — Saut en longueur (m)")*(Barèmes!$B$6:$B$28=H349)*(Barèmes!$C$6:$C$28=IF(H349="6ème","Mixte",G349)))=0),"",IF(SUMPRODUCT((Barèmes!$A$6:$A$28="Force bas du corps — Saut en longueur (m)")*(Barèmes!$B$6:$B$28=H349)*(Barèmes!$C$6:$C$28=IF(H349="6ème","Mixte",G349))*(Barèmes!$J$6:$J$28="+"))&gt;0,IF(O349&lt;=SUMIFS(Barèmes!$F$6:$F$28,Barèmes!$A$6:$A$28,"Force bas du corps — Saut en longueur (m)",Barèmes!$B$6:$B$28,H349,Barèmes!$C$6:$C$28,IF(H349="6ème","Mixte",G349)),Barèmes!$B$2,IF(O349&lt;=SUMIFS(Barèmes!$G$6:$G$28,Barèmes!$A$6:$A$28,"Force bas du corps — Saut en longueur (m)",Barèmes!$B$6:$B$28,H349,Barèmes!$C$6:$C$28,IF(H349="6ème","Mixte",G349)),Barèmes!$C$2,IF(O349&lt;=SUMIFS(Barèmes!$H$6:$H$28,Barèmes!$A$6:$A$28,"Force bas du corps — Saut en longueur (m)",Barèmes!$B$6:$B$28,H349,Barèmes!$C$6:$C$28,IF(H349="6ème","Mixte",G349)),Barèmes!$D$2,IF(O349&lt;=SUMIFS(Barèmes!$I$6:$I$28,Barèmes!$A$6:$A$28,"Force bas du corps — Saut en longueur (m)",Barèmes!$B$6:$B$28,H349,Barèmes!$C$6:$C$28,IF(H349="6ème","Mixte",G349)),Barèmes!$E$2,Barèmes!$F$2)))),IF(O349&gt;=SUMIFS(Barèmes!$F$6:$F$28,Barèmes!$A$6:$A$28,"Force bas du corps — Saut en longueur (m)",Barèmes!$B$6:$B$28,H349,Barèmes!$C$6:$C$28,IF(H349="6ème","Mixte",G349)),Barèmes!$B$2,IF(O349&gt;=SUMIFS(Barèmes!$G$6:$G$28,Barèmes!$A$6:$A$28,"Force bas du corps — Saut en longueur (m)",Barèmes!$B$6:$B$28,H349,Barèmes!$C$6:$C$28,IF(H349="6ème","Mixte",G349)),Barèmes!$C$2,IF(O349&gt;=SUMIFS(Barèmes!$H$6:$H$28,Barèmes!$A$6:$A$28,"Force bas du corps — Saut en longueur (m)",Barèmes!$B$6:$B$28,H349,Barèmes!$C$6:$C$28,IF(H349="6ème","Mixte",G349)),Barèmes!$D$2,IF(O349&gt;=SUMIFS(Barèmes!$I$6:$I$28,Barèmes!$A$6:$A$28,"Force bas du corps — Saut en longueur (m)",Barèmes!$B$6:$B$28,H349,Barèmes!$C$6:$C$28,IF(H349="6ème","Mixte",G349)),Barèmes!$E$2,Barèmes!$F$2))))))</f>
        <v/>
      </c>
      <c r="R349" s="22"/>
      <c r="S349" s="24" t="str">
        <f>IF(OR(R349="",SUMPRODUCT((Barèmes!$A$6:$A$28="Vitesse — 30 m (s)")*(Barèmes!$B$6:$B$28=H349)*(Barèmes!$C$6:$C$28=IF(H349="6ème","Mixte",G349)))=0),"",IF(SUMPRODUCT((Barèmes!$A$6:$A$28="Vitesse — 30 m (s)")*(Barèmes!$B$6:$B$28=H349)*(Barèmes!$C$6:$C$28=IF(H349="6ème","Mixte",G349))*(Barèmes!$J$6:$J$28="+"))&gt;0,IF(R349&lt;=SUMIFS(Barèmes!$D$6:$D$28,Barèmes!$A$6:$A$28,"Vitesse — 30 m (s)",Barèmes!$B$6:$B$28,H349,Barèmes!$C$6:$C$28,IF(H349="6ème","Mixte",G349)),"à besoin",IF(R349&lt;=SUMIFS(Barèmes!$E$6:$E$28,Barèmes!$A$6:$A$28,"Vitesse — 30 m (s)",Barèmes!$B$6:$B$28,H349,Barèmes!$C$6:$C$28,IF(H349="6ème","Mixte",G349)),"fragile","satisfaisant")),IF(R349&gt;=SUMIFS(Barèmes!$D$6:$D$28,Barèmes!$A$6:$A$28,"Vitesse — 30 m (s)",Barèmes!$B$6:$B$28,H349,Barèmes!$C$6:$C$28,IF(H349="6ème","Mixte",G349)),"à besoin",IF(R349&gt;=SUMIFS(Barèmes!$E$6:$E$28,Barèmes!$A$6:$A$28,"Vitesse — 30 m (s)",Barèmes!$B$6:$B$28,H349,Barèmes!$C$6:$C$28,IF(H349="6ème","Mixte",G349)),"fragile","satisfaisant"))))</f>
        <v/>
      </c>
      <c r="T349" s="24" t="str">
        <f>IF(OR(R349="",SUMPRODUCT((Barèmes!$A$6:$A$28="Vitesse — 30 m (s)")*(Barèmes!$B$6:$B$28=H349)*(Barèmes!$C$6:$C$28=IF(H349="6ème","Mixte",G349)))=0),"",IF(SUMPRODUCT((Barèmes!$A$6:$A$28="Vitesse — 30 m (s)")*(Barèmes!$B$6:$B$28=H349)*(Barèmes!$C$6:$C$28=IF(H349="6ème","Mixte",G349))*(Barèmes!$J$6:$J$28="+"))&gt;0,IF(R349&lt;=SUMIFS(Barèmes!$F$6:$F$28,Barèmes!$A$6:$A$28,"Vitesse — 30 m (s)",Barèmes!$B$6:$B$28,H349,Barèmes!$C$6:$C$28,IF(H349="6ème","Mixte",G349)),Barèmes!$B$2,IF(R349&lt;=SUMIFS(Barèmes!$G$6:$G$28,Barèmes!$A$6:$A$28,"Vitesse — 30 m (s)",Barèmes!$B$6:$B$28,H349,Barèmes!$C$6:$C$28,IF(H349="6ème","Mixte",G349)),Barèmes!$C$2,IF(R349&lt;=SUMIFS(Barèmes!$H$6:$H$28,Barèmes!$A$6:$A$28,"Vitesse — 30 m (s)",Barèmes!$B$6:$B$28,H349,Barèmes!$C$6:$C$28,IF(H349="6ème","Mixte",G349)),Barèmes!$D$2,IF(R349&lt;=SUMIFS(Barèmes!$I$6:$I$28,Barèmes!$A$6:$A$28,"Vitesse — 30 m (s)",Barèmes!$B$6:$B$28,H349,Barèmes!$C$6:$C$28,IF(H349="6ème","Mixte",G349)),Barèmes!$E$2,Barèmes!$F$2)))),IF(R349&gt;=SUMIFS(Barèmes!$F$6:$F$28,Barèmes!$A$6:$A$28,"Vitesse — 30 m (s)",Barèmes!$B$6:$B$28,H349,Barèmes!$C$6:$C$28,IF(H349="6ème","Mixte",G349)),Barèmes!$B$2,IF(R349&gt;=SUMIFS(Barèmes!$G$6:$G$28,Barèmes!$A$6:$A$28,"Vitesse — 30 m (s)",Barèmes!$B$6:$B$28,H349,Barèmes!$C$6:$C$28,IF(H349="6ème","Mixte",G349)),Barèmes!$C$2,IF(R349&gt;=SUMIFS(Barèmes!$H$6:$H$28,Barèmes!$A$6:$A$28,"Vitesse — 30 m (s)",Barèmes!$B$6:$B$28,H349,Barèmes!$C$6:$C$28,IF(H349="6ème","Mixte",G349)),Barèmes!$D$2,IF(R349&gt;=SUMIFS(Barèmes!$I$6:$I$28,Barèmes!$A$6:$A$28,"Vitesse — 30 m (s)",Barèmes!$B$6:$B$28,H349,Barèmes!$C$6:$C$28,IF(H349="6ème","Mixte",G349)),Barèmes!$E$2,Barèmes!$F$2))))))</f>
        <v/>
      </c>
      <c r="U349" s="22"/>
      <c r="V349" s="25" t="str">
        <f>IF(OR(U349="",SUMPRODUCT((Barèmes!$A$6:$A$28="Vitesse — 50 m (s)")*(Barèmes!$B$6:$B$28=H349)*(Barèmes!$C$6:$C$28=IF(H349="6ème","Mixte",G349)))=0),"",IF(SUMPRODUCT((Barèmes!$A$6:$A$28="Vitesse — 50 m (s)")*(Barèmes!$B$6:$B$28=H349)*(Barèmes!$C$6:$C$28=IF(H349="6ème","Mixte",G349))*(Barèmes!$J$6:$J$28="+"))&gt;0,IF(U349&lt;=SUMIFS(Barèmes!$D$6:$D$28,Barèmes!$A$6:$A$28,"Vitesse — 50 m (s)",Barèmes!$B$6:$B$28,H349,Barèmes!$C$6:$C$28,IF(H349="6ème","Mixte",G349)),"à besoin",IF(U349&lt;=SUMIFS(Barèmes!$E$6:$E$28,Barèmes!$A$6:$A$28,"Vitesse — 50 m (s)",Barèmes!$B$6:$B$28,H349,Barèmes!$C$6:$C$28,IF(H349="6ème","Mixte",G349)),"fragile","satisfaisant")),IF(U349&gt;=SUMIFS(Barèmes!$D$6:$D$28,Barèmes!$A$6:$A$28,"Vitesse — 50 m (s)",Barèmes!$B$6:$B$28,H349,Barèmes!$C$6:$C$28,IF(H349="6ème","Mixte",G349)),"à besoin",IF(U349&gt;=SUMIFS(Barèmes!$E$6:$E$28,Barèmes!$A$6:$A$28,"Vitesse — 50 m (s)",Barèmes!$B$6:$B$28,H349,Barèmes!$C$6:$C$28,IF(H349="6ème","Mixte",G349)),"fragile","satisfaisant"))))</f>
        <v/>
      </c>
      <c r="W349" s="25" t="str">
        <f>IF(OR(U349="",SUMPRODUCT((Barèmes!$A$6:$A$28="Vitesse — 50 m (s)")*(Barèmes!$B$6:$B$28=H349)*(Barèmes!$C$6:$C$28=IF(H349="6ème","Mixte",G349)))=0),"",IF(SUMPRODUCT((Barèmes!$A$6:$A$28="Vitesse — 50 m (s)")*(Barèmes!$B$6:$B$28=H349)*(Barèmes!$C$6:$C$28=IF(H349="6ème","Mixte",G349))*(Barèmes!$J$6:$J$28="+"))&gt;0,IF(U349&lt;=SUMIFS(Barèmes!$F$6:$F$28,Barèmes!$A$6:$A$28,"Vitesse — 50 m (s)",Barèmes!$B$6:$B$28,H349,Barèmes!$C$6:$C$28,IF(H349="6ème","Mixte",G349)),Barèmes!$B$2,IF(U349&lt;=SUMIFS(Barèmes!$G$6:$G$28,Barèmes!$A$6:$A$28,"Vitesse — 50 m (s)",Barèmes!$B$6:$B$28,H349,Barèmes!$C$6:$C$28,IF(H349="6ème","Mixte",G349)),Barèmes!$C$2,IF(U349&lt;=SUMIFS(Barèmes!$H$6:$H$28,Barèmes!$A$6:$A$28,"Vitesse — 50 m (s)",Barèmes!$B$6:$B$28,H349,Barèmes!$C$6:$C$28,IF(H349="6ème","Mixte",G349)),Barèmes!$D$2,IF(U349&lt;=SUMIFS(Barèmes!$I$6:$I$28,Barèmes!$A$6:$A$28,"Vitesse — 50 m (s)",Barèmes!$B$6:$B$28,H349,Barèmes!$C$6:$C$28,IF(H349="6ème","Mixte",G349)),Barèmes!$E$2,Barèmes!$F$2)))),IF(U349&gt;=SUMIFS(Barèmes!$F$6:$F$28,Barèmes!$A$6:$A$28,"Vitesse — 50 m (s)",Barèmes!$B$6:$B$28,H349,Barèmes!$C$6:$C$28,IF(H349="6ème","Mixte",G349)),Barèmes!$B$2,IF(U349&gt;=SUMIFS(Barèmes!$G$6:$G$28,Barèmes!$A$6:$A$28,"Vitesse — 50 m (s)",Barèmes!$B$6:$B$28,H349,Barèmes!$C$6:$C$28,IF(H349="6ème","Mixte",G349)),Barèmes!$C$2,IF(U349&gt;=SUMIFS(Barèmes!$H$6:$H$28,Barèmes!$A$6:$A$28,"Vitesse — 50 m (s)",Barèmes!$B$6:$B$28,H349,Barèmes!$C$6:$C$28,IF(H349="6ème","Mixte",G349)),Barèmes!$D$2,IF(U349&gt;=SUMIFS(Barèmes!$I$6:$I$28,Barèmes!$A$6:$A$28,"Vitesse — 50 m (s)",Barèmes!$B$6:$B$28,H349,Barèmes!$C$6:$C$28,IF(H349="6ème","Mixte",G349)),Barèmes!$E$2,Barèmes!$F$2))))))</f>
        <v/>
      </c>
      <c r="X349" s="18"/>
      <c r="Y349" s="26" t="str" cm="1">
        <f t="array" ref="Y349">IF(OR(X349="",SUMPRODUCT((Barèmes!$A$6:$A$28="Souplesse (score 1-5)")*(Barèmes!$B$6:$B$28=H349)*(Barèmes!$C$6:$C$28=IF(H349="6ème","Mixte",G349)))=0),"",IF(SUMPRODUCT((Barèmes!$A$6:$A$28="Souplesse (score 1-5)")*(Barèmes!$B$6:$B$28=H349)*(Barèmes!$C$6:$C$28=IF(H349="6ème","Mixte",G349))*(Barèmes!$J$6:$J$28="+"))&gt;0,IF(X349&lt;=SUMIFS(Barèmes!$D$6:$D$28,Barèmes!$A$6:$A$28,"Souplesse (score 1-5)",Barèmes!$B$6:$B$28,H349,Barèmes!$C$6:$C$28,IF(H349="6ème","Mixte",G349)),"à besoin",IF(X349&lt;=SUMIFS(Barèmes!$E$6:$E$28,Barèmes!$A$6:$A$28,"Souplesse (score 1-5)",Barèmes!$B$6:$B$28,H349,Barèmes!$C$6:$C$28,IF(H349="6ème","Mixte",G349)),"fragile","satisfaisant")),IF(X349&gt;=SUMIFS(Barèmes!$D$6:$D$28,Barèmes!$A$6:$A$28,"Souplesse (score 1-5)",Barèmes!$B$6:$B$28,H349,Barèmes!$C$6:$C$28,IF(H349="6ème","Mixte",G349)),"à besoin",IF(X349&gt;=SUMIFS(Barèmes!$E$6:$E$28,Barèmes!$A$6:$A$28,"Souplesse (score 1-5)",Barèmes!$B$6:$B$28,H349,Barèmes!$C$6:$C$28,IF(H349="6ème","Mixte",G349)),"fragile","satisfaisant"))))</f>
        <v/>
      </c>
      <c r="Z349" s="26" t="str" cm="1">
        <f t="array" ref="Z349">IF(OR(X349="",SUMPRODUCT((Barèmes!$A$6:$A$28="Souplesse (score 1-5)")*(Barèmes!$B$6:$B$28=H349)*(Barèmes!$C$6:$C$28=IF(H349="6ème","Mixte",G349)))=0),"",IF(SUMPRODUCT((Barèmes!$A$6:$A$28="Souplesse (score 1-5)")*(Barèmes!$B$6:$B$28=H349)*(Barèmes!$C$6:$C$28=IF(H349="6ème","Mixte",G349))*(Barèmes!$J$6:$J$28="+"))&gt;0,IF(X349&lt;=SUMIFS(Barèmes!$F$6:$F$28,Barèmes!$A$6:$A$28,"Souplesse (score 1-5)",Barèmes!$B$6:$B$28,H349,Barèmes!$C$6:$C$28,IF(H349="6ème","Mixte",G349)),Barèmes!$B$2,IF(X349&lt;=SUMIFS(Barèmes!$G$6:$G$28,Barèmes!$A$6:$A$28,"Souplesse (score 1-5)",Barèmes!$B$6:$B$28,H349,Barèmes!$C$6:$C$28,IF(H349="6ème","Mixte",G349)),Barèmes!$C$2,IF(X349&lt;=SUMIFS(Barèmes!$H$6:$H$28,Barèmes!$A$6:$A$28,"Souplesse (score 1-5)",Barèmes!$B$6:$B$28,H349,Barèmes!$C$6:$C$28,IF(H349="6ème","Mixte",G349)),Barèmes!$D$2,IF(X349&lt;=SUMIFS(Barèmes!$I$6:$I$28,Barèmes!$A$6:$A$28,"Souplesse (score 1-5)",Barèmes!$B$6:$B$28,H349,Barèmes!$C$6:$C$28,IF(H349="6ème","Mixte",G349)),Barèmes!$E$2,Barèmes!$F$2)))),IF(X349&gt;=SUMIFS(Barèmes!$F$6:$F$28,Barèmes!$A$6:$A$28,"Souplesse (score 1-5)",Barèmes!$B$6:$B$28,H349,Barèmes!$C$6:$C$28,IF(H349="6ème","Mixte",G349)),Barèmes!$B$2,IF(X349&gt;=SUMIFS(Barèmes!$G$6:$G$28,Barèmes!$A$6:$A$28,"Souplesse (score 1-5)",Barèmes!$B$6:$B$28,H349,Barèmes!$C$6:$C$28,IF(H349="6ème","Mixte",G349)),Barèmes!$C$2,IF(X349&gt;=SUMIFS(Barèmes!$H$6:$H$28,Barèmes!$A$6:$A$28,"Souplesse (score 1-5)",Barèmes!$B$6:$B$28,H349,Barèmes!$C$6:$C$28,IF(H349="6ème","Mixte",G349)),Barèmes!$D$2,IF(X349&gt;=SUMIFS(Barèmes!$I$6:$I$28,Barèmes!$A$6:$A$28,"Souplesse (score 1-5)",Barèmes!$B$6:$B$28,H349,Barèmes!$C$6:$C$28,IF(H349="6ème","Mixte",G349)),Barèmes!$E$2,Barèmes!$F$2))))))</f>
        <v/>
      </c>
      <c r="AA349" s="22"/>
      <c r="AB349" s="27" t="str">
        <f>IF(OR(AA349="",SUMPRODUCT((Barèmes!$A$6:$A$28="Agilité — T-test 974 (s)")*(Barèmes!$B$6:$B$28=H349)*(Barèmes!$C$6:$C$28=IF(H349="6ème","Mixte",G349)))=0),"",IF(SUMPRODUCT((Barèmes!$A$6:$A$28="Agilité — T-test 974 (s)")*(Barèmes!$B$6:$B$28=H349)*(Barèmes!$C$6:$C$28=IF(H349="6ème","Mixte",G349))*(Barèmes!$J$6:$J$28="+"))&gt;0,IF(AA349&lt;=SUMIFS(Barèmes!$D$6:$D$28,Barèmes!$A$6:$A$28,"Agilité — T-test 974 (s)",Barèmes!$B$6:$B$28,H349,Barèmes!$C$6:$C$28,IF(H349="6ème","Mixte",G349)),"à besoin",IF(AA349&lt;=SUMIFS(Barèmes!$E$6:$E$28,Barèmes!$A$6:$A$28,"Agilité — T-test 974 (s)",Barèmes!$B$6:$B$28,H349,Barèmes!$C$6:$C$28,IF(H349="6ème","Mixte",G349)),"fragile","satisfaisant")),IF(AA349&gt;=SUMIFS(Barèmes!$D$6:$D$28,Barèmes!$A$6:$A$28,"Agilité — T-test 974 (s)",Barèmes!$B$6:$B$28,H349,Barèmes!$C$6:$C$28,IF(H349="6ème","Mixte",G349)),"à besoin",IF(AA349&gt;=SUMIFS(Barèmes!$E$6:$E$28,Barèmes!$A$6:$A$28,"Agilité — T-test 974 (s)",Barèmes!$B$6:$B$28,H349,Barèmes!$C$6:$C$28,IF(H349="6ème","Mixte",G349)),"fragile","satisfaisant"))))</f>
        <v/>
      </c>
      <c r="AC349" s="27" t="str">
        <f>IF(OR(AA349="",SUMPRODUCT((Barèmes!$A$6:$A$28="Agilité — T-test 974 (s)")*(Barèmes!$B$6:$B$28=H349)*(Barèmes!$C$6:$C$28=IF(H349="6ème","Mixte",G349)))=0),"",IF(SUMPRODUCT((Barèmes!$A$6:$A$28="Agilité — T-test 974 (s)")*(Barèmes!$B$6:$B$28=H349)*(Barèmes!$C$6:$C$28=IF(H349="6ème","Mixte",G349))*(Barèmes!$J$6:$J$28="+"))&gt;0,IF(AA349&lt;=SUMIFS(Barèmes!$F$6:$F$28,Barèmes!$A$6:$A$28,"Agilité — T-test 974 (s)",Barèmes!$B$6:$B$28,H349,Barèmes!$C$6:$C$28,IF(H349="6ème","Mixte",G349)),Barèmes!$B$2,IF(AA349&lt;=SUMIFS(Barèmes!$G$6:$G$28,Barèmes!$A$6:$A$28,"Agilité — T-test 974 (s)",Barèmes!$B$6:$B$28,H349,Barèmes!$C$6:$C$28,IF(H349="6ème","Mixte",G349)),Barèmes!$C$2,IF(AA349&lt;=SUMIFS(Barèmes!$H$6:$H$28,Barèmes!$A$6:$A$28,"Agilité — T-test 974 (s)",Barèmes!$B$6:$B$28,H349,Barèmes!$C$6:$C$28,IF(H349="6ème","Mixte",G349)),Barèmes!$D$2,IF(AA349&lt;=SUMIFS(Barèmes!$I$6:$I$28,Barèmes!$A$6:$A$28,"Agilité — T-test 974 (s)",Barèmes!$B$6:$B$28,H349,Barèmes!$C$6:$C$28,IF(H349="6ème","Mixte",G349)),Barèmes!$E$2,Barèmes!$F$2)))),IF(AA349&gt;=SUMIFS(Barèmes!$F$6:$F$28,Barèmes!$A$6:$A$28,"Agilité — T-test 974 (s)",Barèmes!$B$6:$B$28,H349,Barèmes!$C$6:$C$28,IF(H349="6ème","Mixte",G349)),Barèmes!$B$2,IF(AA349&gt;=SUMIFS(Barèmes!$G$6:$G$28,Barèmes!$A$6:$A$28,"Agilité — T-test 974 (s)",Barèmes!$B$6:$B$28,H349,Barèmes!$C$6:$C$28,IF(H349="6ème","Mixte",G349)),Barèmes!$C$2,IF(AA349&gt;=SUMIFS(Barèmes!$H$6:$H$28,Barèmes!$A$6:$A$28,"Agilité — T-test 974 (s)",Barèmes!$B$6:$B$28,H349,Barèmes!$C$6:$C$28,IF(H349="6ème","Mixte",G349)),Barèmes!$D$2,IF(AA349&gt;=SUMIFS(Barèmes!$I$6:$I$28,Barèmes!$A$6:$A$28,"Agilité — T-test 974 (s)",Barèmes!$B$6:$B$28,H349,Barèmes!$C$6:$C$28,IF(H349="6ème","Mixte",G349)),Barèmes!$E$2,Barèmes!$F$2))))))</f>
        <v/>
      </c>
      <c r="AD349" s="28" t="str">
        <f t="shared" si="42"/>
        <v/>
      </c>
      <c r="AE349" s="29" t="str">
        <f t="shared" si="43"/>
        <v/>
      </c>
      <c r="AF349" s="30" t="str">
        <f>IF(OR(AD349="",SUMPRODUCT((Barèmes!$A$6:$A$28="Surcoût d'agilité (s) — technique")*(Barèmes!$B$6:$B$28=H349)*(Barèmes!$C$6:$C$28=IF(H349="6ème","Mixte",G349)))=0),"",IF(SUMPRODUCT((Barèmes!$A$6:$A$28="Surcoût d'agilité (s) — technique")*(Barèmes!$B$6:$B$28=H349)*(Barèmes!$C$6:$C$28=IF(H349="6ème","Mixte",G349))*(Barèmes!$J$6:$J$28="+"))&gt;0,IF(AD349&lt;=SUMIFS(Barèmes!$D$6:$D$28,Barèmes!$A$6:$A$28,"Surcoût d'agilité (s) — technique",Barèmes!$B$6:$B$28,H349,Barèmes!$C$6:$C$28,IF(H349="6ème","Mixte",G349)),"à besoin",IF(AD349&lt;=SUMIFS(Barèmes!$E$6:$E$28,Barèmes!$A$6:$A$28,"Surcoût d'agilité (s) — technique",Barèmes!$B$6:$B$28,H349,Barèmes!$C$6:$C$28,IF(H349="6ème","Mixte",G349)),"fragile","satisfaisant")),IF(AD349&gt;=SUMIFS(Barèmes!$D$6:$D$28,Barèmes!$A$6:$A$28,"Surcoût d'agilité (s) — technique",Barèmes!$B$6:$B$28,H349,Barèmes!$C$6:$C$28,IF(H349="6ème","Mixte",G349)),"à besoin",IF(AD349&gt;=SUMIFS(Barèmes!$E$6:$E$28,Barèmes!$A$6:$A$28,"Surcoût d'agilité (s) — technique",Barèmes!$B$6:$B$28,H349,Barèmes!$C$6:$C$28,IF(H349="6ème","Mixte",G349)),"fragile","satisfaisant"))))</f>
        <v/>
      </c>
      <c r="AG349" s="30" t="str">
        <f>IF(OR(AD349="",SUMPRODUCT((Barèmes!$A$6:$A$28="Surcoût d'agilité (s) — technique")*(Barèmes!$B$6:$B$28=H349)*(Barèmes!$C$6:$C$28=IF(H349="6ème","Mixte",G349)))=0),"",IF(SUMPRODUCT((Barèmes!$A$6:$A$28="Surcoût d'agilité (s) — technique")*(Barèmes!$B$6:$B$28=H349)*(Barèmes!$C$6:$C$28=IF(H349="6ème","Mixte",G349))*(Barèmes!$J$6:$J$28="+"))&gt;0,IF(AD349&lt;=SUMIFS(Barèmes!$F$6:$F$28,Barèmes!$A$6:$A$28,"Surcoût d'agilité (s) — technique",Barèmes!$B$6:$B$28,H349,Barèmes!$C$6:$C$28,IF(H349="6ème","Mixte",G349)),Barèmes!$B$2,IF(AD349&lt;=SUMIFS(Barèmes!$G$6:$G$28,Barèmes!$A$6:$A$28,"Surcoût d'agilité (s) — technique",Barèmes!$B$6:$B$28,H349,Barèmes!$C$6:$C$28,IF(H349="6ème","Mixte",G349)),Barèmes!$C$2,IF(AD349&lt;=SUMIFS(Barèmes!$H$6:$H$28,Barèmes!$A$6:$A$28,"Surcoût d'agilité (s) — technique",Barèmes!$B$6:$B$28,H349,Barèmes!$C$6:$C$28,IF(H349="6ème","Mixte",G349)),Barèmes!$D$2,IF(AD349&lt;=SUMIFS(Barèmes!$I$6:$I$28,Barèmes!$A$6:$A$28,"Surcoût d'agilité (s) — technique",Barèmes!$B$6:$B$28,H349,Barèmes!$C$6:$C$28,IF(H349="6ème","Mixte",G349)),Barèmes!$E$2,Barèmes!$F$2)))),IF(AD349&gt;=SUMIFS(Barèmes!$F$6:$F$28,Barèmes!$A$6:$A$28,"Surcoût d'agilité (s) — technique",Barèmes!$B$6:$B$28,H349,Barèmes!$C$6:$C$28,IF(H349="6ème","Mixte",G349)),Barèmes!$B$2,IF(AD349&gt;=SUMIFS(Barèmes!$G$6:$G$28,Barèmes!$A$6:$A$28,"Surcoût d'agilité (s) — technique",Barèmes!$B$6:$B$28,H349,Barèmes!$C$6:$C$28,IF(H349="6ème","Mixte",G349)),Barèmes!$C$2,IF(AD349&gt;=SUMIFS(Barèmes!$H$6:$H$28,Barèmes!$A$6:$A$28,"Surcoût d'agilité (s) — technique",Barèmes!$B$6:$B$28,H349,Barèmes!$C$6:$C$28,IF(H349="6ème","Mixte",G349)),Barèmes!$D$2,IF(AD349&gt;=SUMIFS(Barèmes!$I$6:$I$28,Barèmes!$A$6:$A$28,"Surcoût d'agilité (s) — technique",Barèmes!$B$6:$B$28,H349,Barèmes!$C$6:$C$28,IF(H349="6ème","Mixte",G349)),Barèmes!$E$2,Barèmes!$F$2))))))</f>
        <v/>
      </c>
      <c r="AH349" s="31" t="str">
        <f>IF((IF(N349="",0,1)+IF(Q349="",0,1)+IF(W349="",0,1)+IF(Z349="",0,1)+IF(AC349="",0,1))=0,"",3*IF(N349=Barèmes!$B$2,1,IF(N349=Barèmes!$C$2,2,IF(N349=Barèmes!$D$2,3,IF(N349=Barèmes!$E$2,4,IF(N349=Barèmes!$F$2,5,0)))))+3*IF(Q349=Barèmes!$B$2,1,IF(Q349=Barèmes!$C$2,2,IF(Q349=Barèmes!$D$2,3,IF(Q349=Barèmes!$E$2,4,IF(Q349=Barèmes!$F$2,5,0)))))+2*IF(W349=Barèmes!$B$2,1,IF(W349=Barèmes!$C$2,2,IF(W349=Barèmes!$D$2,3,IF(W349=Barèmes!$E$2,4,IF(W349=Barèmes!$F$2,5,0)))))+1*IF(Z349=Barèmes!$B$2,1,IF(Z349=Barèmes!$C$2,2,IF(Z349=Barèmes!$D$2,3,IF(Z349=Barèmes!$E$2,4,IF(Z349=Barèmes!$F$2,5,0)))))+1*IF(AC349=Barèmes!$B$2,1,IF(AC349=Barèmes!$C$2,2,IF(AC349=Barèmes!$D$2,3,IF(AC349=Barèmes!$E$2,4,IF(AC349=Barèmes!$F$2,5,0))))))</f>
        <v/>
      </c>
      <c r="AI349" s="31"/>
      <c r="AJ349" s="32" t="str">
        <f>IFERROR(INDEX(Croissance!$B$5:$B$604,MATCH(A349,Croissance!$A$5:$A$604,0)),"")</f>
        <v/>
      </c>
      <c r="AK349" s="32" t="str">
        <f>IFERROR(INDEX(Croissance!$C$5:$C$604,MATCH(A349,Croissance!$A$5:$A$604,0)),"")</f>
        <v/>
      </c>
      <c r="AL349" s="32" t="str">
        <f>IFERROR(INDEX(Croissance!$D$5:$D$604,MATCH(A349,Croissance!$A$5:$A$604,0)),"")</f>
        <v/>
      </c>
      <c r="AM349" s="32" t="str">
        <f>IFERROR(INDEX(Croissance!$E$5:$E$604,MATCH(A349,Croissance!$A$5:$A$604,0)),"")</f>
        <v/>
      </c>
      <c r="AO349" s="33">
        <f t="shared" si="48"/>
        <v>0</v>
      </c>
      <c r="AP349" s="33">
        <f t="shared" si="44"/>
        <v>0</v>
      </c>
      <c r="AQ349" s="33">
        <f>IF(A349="",0,IF(AND(OR('Synthèse classe'!$C$2="Tous",C349='Synthèse classe'!$C$2),OR('Synthèse classe'!$C$3="Toutes",D349='Synthèse classe'!$C$3),OR('Synthèse classe'!$C$4="Toutes",AND('Synthèse classe'!$C$4="Dernière",AP349=1),B349=IFERROR(VALUE('Synthèse classe'!$C$4),0))),1,0))</f>
        <v>0</v>
      </c>
      <c r="AR349" s="34" t="str">
        <f t="shared" si="45"/>
        <v/>
      </c>
    </row>
    <row r="350" spans="1:44" x14ac:dyDescent="0.2">
      <c r="A350" s="17" t="str">
        <f t="shared" si="41"/>
        <v/>
      </c>
      <c r="B350" s="18"/>
      <c r="C350" s="19"/>
      <c r="D350" s="19"/>
      <c r="E350" s="19"/>
      <c r="F350" s="19"/>
      <c r="G350" s="19"/>
      <c r="H350" s="17" t="str">
        <f t="shared" si="46"/>
        <v/>
      </c>
      <c r="I350" s="20"/>
      <c r="J350" s="18"/>
      <c r="K350" s="19"/>
      <c r="L350" s="21" t="str">
        <f t="shared" si="47"/>
        <v/>
      </c>
      <c r="M350" s="21" t="str">
        <f>IF(OR(J350="",SUMPRODUCT((Barèmes!$A$6:$A$28="Endurance — Luc Léger (palier)")*(Barèmes!$B$6:$B$28=H350)*(Barèmes!$C$6:$C$28=IF(H350="6ème","Mixte",G350)))=0),"",IF(SUMPRODUCT((Barèmes!$A$6:$A$28="Endurance — Luc Léger (palier)")*(Barèmes!$B$6:$B$28=H350)*(Barèmes!$C$6:$C$28=IF(H350="6ème","Mixte",G350))*(Barèmes!$J$6:$J$28="+"))&gt;0,IF(J350&lt;=SUMIFS(Barèmes!$D$6:$D$28,Barèmes!$A$6:$A$28,"Endurance — Luc Léger (palier)",Barèmes!$B$6:$B$28,H350,Barèmes!$C$6:$C$28,IF(H350="6ème","Mixte",G350)),"à besoin",IF(J350&lt;=SUMIFS(Barèmes!$E$6:$E$28,Barèmes!$A$6:$A$28,"Endurance — Luc Léger (palier)",Barèmes!$B$6:$B$28,H350,Barèmes!$C$6:$C$28,IF(H350="6ème","Mixte",G350)),"fragile","satisfaisant")),IF(J350&gt;=SUMIFS(Barèmes!$D$6:$D$28,Barèmes!$A$6:$A$28,"Endurance — Luc Léger (palier)",Barèmes!$B$6:$B$28,H350,Barèmes!$C$6:$C$28,IF(H350="6ème","Mixte",G350)),"à besoin",IF(J350&gt;=SUMIFS(Barèmes!$E$6:$E$28,Barèmes!$A$6:$A$28,"Endurance — Luc Léger (palier)",Barèmes!$B$6:$B$28,H350,Barèmes!$C$6:$C$28,IF(H350="6ème","Mixte",G350)),"fragile","satisfaisant"))))</f>
        <v/>
      </c>
      <c r="N350" s="21" t="str">
        <f>IF(OR(J350="",SUMPRODUCT((Barèmes!$A$6:$A$28="Endurance — Luc Léger (palier)")*(Barèmes!$B$6:$B$28=H350)*(Barèmes!$C$6:$C$28=IF(H350="6ème","Mixte",G350)))=0),"",IF(SUMPRODUCT((Barèmes!$A$6:$A$28="Endurance — Luc Léger (palier)")*(Barèmes!$B$6:$B$28=H350)*(Barèmes!$C$6:$C$28=IF(H350="6ème","Mixte",G350))*(Barèmes!$J$6:$J$28="+"))&gt;0,IF(J350&lt;=SUMIFS(Barèmes!$F$6:$F$28,Barèmes!$A$6:$A$28,"Endurance — Luc Léger (palier)",Barèmes!$B$6:$B$28,H350,Barèmes!$C$6:$C$28,IF(H350="6ème","Mixte",G350)),Barèmes!$B$2,IF(J350&lt;=SUMIFS(Barèmes!$G$6:$G$28,Barèmes!$A$6:$A$28,"Endurance — Luc Léger (palier)",Barèmes!$B$6:$B$28,H350,Barèmes!$C$6:$C$28,IF(H350="6ème","Mixte",G350)),Barèmes!$C$2,IF(J350&lt;=SUMIFS(Barèmes!$H$6:$H$28,Barèmes!$A$6:$A$28,"Endurance — Luc Léger (palier)",Barèmes!$B$6:$B$28,H350,Barèmes!$C$6:$C$28,IF(H350="6ème","Mixte",G350)),Barèmes!$D$2,IF(J350&lt;=SUMIFS(Barèmes!$I$6:$I$28,Barèmes!$A$6:$A$28,"Endurance — Luc Léger (palier)",Barèmes!$B$6:$B$28,H350,Barèmes!$C$6:$C$28,IF(H350="6ème","Mixte",G350)),Barèmes!$E$2,Barèmes!$F$2)))),IF(J350&gt;=SUMIFS(Barèmes!$F$6:$F$28,Barèmes!$A$6:$A$28,"Endurance — Luc Léger (palier)",Barèmes!$B$6:$B$28,H350,Barèmes!$C$6:$C$28,IF(H350="6ème","Mixte",G350)),Barèmes!$B$2,IF(J350&gt;=SUMIFS(Barèmes!$G$6:$G$28,Barèmes!$A$6:$A$28,"Endurance — Luc Léger (palier)",Barèmes!$B$6:$B$28,H350,Barèmes!$C$6:$C$28,IF(H350="6ème","Mixte",G350)),Barèmes!$C$2,IF(J350&gt;=SUMIFS(Barèmes!$H$6:$H$28,Barèmes!$A$6:$A$28,"Endurance — Luc Léger (palier)",Barèmes!$B$6:$B$28,H350,Barèmes!$C$6:$C$28,IF(H350="6ème","Mixte",G350)),Barèmes!$D$2,IF(J350&gt;=SUMIFS(Barèmes!$I$6:$I$28,Barèmes!$A$6:$A$28,"Endurance — Luc Léger (palier)",Barèmes!$B$6:$B$28,H350,Barèmes!$C$6:$C$28,IF(H350="6ème","Mixte",G350)),Barèmes!$E$2,Barèmes!$F$2))))))</f>
        <v/>
      </c>
      <c r="O350" s="22"/>
      <c r="P350" s="23" t="str">
        <f>IF(OR(O350="",SUMPRODUCT((Barèmes!$A$6:$A$28="Force bas du corps — Saut en longueur (m)")*(Barèmes!$B$6:$B$28=H350)*(Barèmes!$C$6:$C$28=IF(H350="6ème","Mixte",G350)))=0),"",IF(SUMPRODUCT((Barèmes!$A$6:$A$28="Force bas du corps — Saut en longueur (m)")*(Barèmes!$B$6:$B$28=H350)*(Barèmes!$C$6:$C$28=IF(H350="6ème","Mixte",G350))*(Barèmes!$J$6:$J$28="+"))&gt;0,IF(O350&lt;=SUMIFS(Barèmes!$D$6:$D$28,Barèmes!$A$6:$A$28,"Force bas du corps — Saut en longueur (m)",Barèmes!$B$6:$B$28,H350,Barèmes!$C$6:$C$28,IF(H350="6ème","Mixte",G350)),"à besoin",IF(O350&lt;=SUMIFS(Barèmes!$E$6:$E$28,Barèmes!$A$6:$A$28,"Force bas du corps — Saut en longueur (m)",Barèmes!$B$6:$B$28,H350,Barèmes!$C$6:$C$28,IF(H350="6ème","Mixte",G350)),"fragile","satisfaisant")),IF(O350&gt;=SUMIFS(Barèmes!$D$6:$D$28,Barèmes!$A$6:$A$28,"Force bas du corps — Saut en longueur (m)",Barèmes!$B$6:$B$28,H350,Barèmes!$C$6:$C$28,IF(H350="6ème","Mixte",G350)),"à besoin",IF(O350&gt;=SUMIFS(Barèmes!$E$6:$E$28,Barèmes!$A$6:$A$28,"Force bas du corps — Saut en longueur (m)",Barèmes!$B$6:$B$28,H350,Barèmes!$C$6:$C$28,IF(H350="6ème","Mixte",G350)),"fragile","satisfaisant"))))</f>
        <v/>
      </c>
      <c r="Q350" s="23" t="str">
        <f>IF(OR(O350="",SUMPRODUCT((Barèmes!$A$6:$A$28="Force bas du corps — Saut en longueur (m)")*(Barèmes!$B$6:$B$28=H350)*(Barèmes!$C$6:$C$28=IF(H350="6ème","Mixte",G350)))=0),"",IF(SUMPRODUCT((Barèmes!$A$6:$A$28="Force bas du corps — Saut en longueur (m)")*(Barèmes!$B$6:$B$28=H350)*(Barèmes!$C$6:$C$28=IF(H350="6ème","Mixte",G350))*(Barèmes!$J$6:$J$28="+"))&gt;0,IF(O350&lt;=SUMIFS(Barèmes!$F$6:$F$28,Barèmes!$A$6:$A$28,"Force bas du corps — Saut en longueur (m)",Barèmes!$B$6:$B$28,H350,Barèmes!$C$6:$C$28,IF(H350="6ème","Mixte",G350)),Barèmes!$B$2,IF(O350&lt;=SUMIFS(Barèmes!$G$6:$G$28,Barèmes!$A$6:$A$28,"Force bas du corps — Saut en longueur (m)",Barèmes!$B$6:$B$28,H350,Barèmes!$C$6:$C$28,IF(H350="6ème","Mixte",G350)),Barèmes!$C$2,IF(O350&lt;=SUMIFS(Barèmes!$H$6:$H$28,Barèmes!$A$6:$A$28,"Force bas du corps — Saut en longueur (m)",Barèmes!$B$6:$B$28,H350,Barèmes!$C$6:$C$28,IF(H350="6ème","Mixte",G350)),Barèmes!$D$2,IF(O350&lt;=SUMIFS(Barèmes!$I$6:$I$28,Barèmes!$A$6:$A$28,"Force bas du corps — Saut en longueur (m)",Barèmes!$B$6:$B$28,H350,Barèmes!$C$6:$C$28,IF(H350="6ème","Mixte",G350)),Barèmes!$E$2,Barèmes!$F$2)))),IF(O350&gt;=SUMIFS(Barèmes!$F$6:$F$28,Barèmes!$A$6:$A$28,"Force bas du corps — Saut en longueur (m)",Barèmes!$B$6:$B$28,H350,Barèmes!$C$6:$C$28,IF(H350="6ème","Mixte",G350)),Barèmes!$B$2,IF(O350&gt;=SUMIFS(Barèmes!$G$6:$G$28,Barèmes!$A$6:$A$28,"Force bas du corps — Saut en longueur (m)",Barèmes!$B$6:$B$28,H350,Barèmes!$C$6:$C$28,IF(H350="6ème","Mixte",G350)),Barèmes!$C$2,IF(O350&gt;=SUMIFS(Barèmes!$H$6:$H$28,Barèmes!$A$6:$A$28,"Force bas du corps — Saut en longueur (m)",Barèmes!$B$6:$B$28,H350,Barèmes!$C$6:$C$28,IF(H350="6ème","Mixte",G350)),Barèmes!$D$2,IF(O350&gt;=SUMIFS(Barèmes!$I$6:$I$28,Barèmes!$A$6:$A$28,"Force bas du corps — Saut en longueur (m)",Barèmes!$B$6:$B$28,H350,Barèmes!$C$6:$C$28,IF(H350="6ème","Mixte",G350)),Barèmes!$E$2,Barèmes!$F$2))))))</f>
        <v/>
      </c>
      <c r="R350" s="22"/>
      <c r="S350" s="24" t="str">
        <f>IF(OR(R350="",SUMPRODUCT((Barèmes!$A$6:$A$28="Vitesse — 30 m (s)")*(Barèmes!$B$6:$B$28=H350)*(Barèmes!$C$6:$C$28=IF(H350="6ème","Mixte",G350)))=0),"",IF(SUMPRODUCT((Barèmes!$A$6:$A$28="Vitesse — 30 m (s)")*(Barèmes!$B$6:$B$28=H350)*(Barèmes!$C$6:$C$28=IF(H350="6ème","Mixte",G350))*(Barèmes!$J$6:$J$28="+"))&gt;0,IF(R350&lt;=SUMIFS(Barèmes!$D$6:$D$28,Barèmes!$A$6:$A$28,"Vitesse — 30 m (s)",Barèmes!$B$6:$B$28,H350,Barèmes!$C$6:$C$28,IF(H350="6ème","Mixte",G350)),"à besoin",IF(R350&lt;=SUMIFS(Barèmes!$E$6:$E$28,Barèmes!$A$6:$A$28,"Vitesse — 30 m (s)",Barèmes!$B$6:$B$28,H350,Barèmes!$C$6:$C$28,IF(H350="6ème","Mixte",G350)),"fragile","satisfaisant")),IF(R350&gt;=SUMIFS(Barèmes!$D$6:$D$28,Barèmes!$A$6:$A$28,"Vitesse — 30 m (s)",Barèmes!$B$6:$B$28,H350,Barèmes!$C$6:$C$28,IF(H350="6ème","Mixte",G350)),"à besoin",IF(R350&gt;=SUMIFS(Barèmes!$E$6:$E$28,Barèmes!$A$6:$A$28,"Vitesse — 30 m (s)",Barèmes!$B$6:$B$28,H350,Barèmes!$C$6:$C$28,IF(H350="6ème","Mixte",G350)),"fragile","satisfaisant"))))</f>
        <v/>
      </c>
      <c r="T350" s="24" t="str">
        <f>IF(OR(R350="",SUMPRODUCT((Barèmes!$A$6:$A$28="Vitesse — 30 m (s)")*(Barèmes!$B$6:$B$28=H350)*(Barèmes!$C$6:$C$28=IF(H350="6ème","Mixte",G350)))=0),"",IF(SUMPRODUCT((Barèmes!$A$6:$A$28="Vitesse — 30 m (s)")*(Barèmes!$B$6:$B$28=H350)*(Barèmes!$C$6:$C$28=IF(H350="6ème","Mixte",G350))*(Barèmes!$J$6:$J$28="+"))&gt;0,IF(R350&lt;=SUMIFS(Barèmes!$F$6:$F$28,Barèmes!$A$6:$A$28,"Vitesse — 30 m (s)",Barèmes!$B$6:$B$28,H350,Barèmes!$C$6:$C$28,IF(H350="6ème","Mixte",G350)),Barèmes!$B$2,IF(R350&lt;=SUMIFS(Barèmes!$G$6:$G$28,Barèmes!$A$6:$A$28,"Vitesse — 30 m (s)",Barèmes!$B$6:$B$28,H350,Barèmes!$C$6:$C$28,IF(H350="6ème","Mixte",G350)),Barèmes!$C$2,IF(R350&lt;=SUMIFS(Barèmes!$H$6:$H$28,Barèmes!$A$6:$A$28,"Vitesse — 30 m (s)",Barèmes!$B$6:$B$28,H350,Barèmes!$C$6:$C$28,IF(H350="6ème","Mixte",G350)),Barèmes!$D$2,IF(R350&lt;=SUMIFS(Barèmes!$I$6:$I$28,Barèmes!$A$6:$A$28,"Vitesse — 30 m (s)",Barèmes!$B$6:$B$28,H350,Barèmes!$C$6:$C$28,IF(H350="6ème","Mixte",G350)),Barèmes!$E$2,Barèmes!$F$2)))),IF(R350&gt;=SUMIFS(Barèmes!$F$6:$F$28,Barèmes!$A$6:$A$28,"Vitesse — 30 m (s)",Barèmes!$B$6:$B$28,H350,Barèmes!$C$6:$C$28,IF(H350="6ème","Mixte",G350)),Barèmes!$B$2,IF(R350&gt;=SUMIFS(Barèmes!$G$6:$G$28,Barèmes!$A$6:$A$28,"Vitesse — 30 m (s)",Barèmes!$B$6:$B$28,H350,Barèmes!$C$6:$C$28,IF(H350="6ème","Mixte",G350)),Barèmes!$C$2,IF(R350&gt;=SUMIFS(Barèmes!$H$6:$H$28,Barèmes!$A$6:$A$28,"Vitesse — 30 m (s)",Barèmes!$B$6:$B$28,H350,Barèmes!$C$6:$C$28,IF(H350="6ème","Mixte",G350)),Barèmes!$D$2,IF(R350&gt;=SUMIFS(Barèmes!$I$6:$I$28,Barèmes!$A$6:$A$28,"Vitesse — 30 m (s)",Barèmes!$B$6:$B$28,H350,Barèmes!$C$6:$C$28,IF(H350="6ème","Mixte",G350)),Barèmes!$E$2,Barèmes!$F$2))))))</f>
        <v/>
      </c>
      <c r="U350" s="22"/>
      <c r="V350" s="25" t="str">
        <f>IF(OR(U350="",SUMPRODUCT((Barèmes!$A$6:$A$28="Vitesse — 50 m (s)")*(Barèmes!$B$6:$B$28=H350)*(Barèmes!$C$6:$C$28=IF(H350="6ème","Mixte",G350)))=0),"",IF(SUMPRODUCT((Barèmes!$A$6:$A$28="Vitesse — 50 m (s)")*(Barèmes!$B$6:$B$28=H350)*(Barèmes!$C$6:$C$28=IF(H350="6ème","Mixte",G350))*(Barèmes!$J$6:$J$28="+"))&gt;0,IF(U350&lt;=SUMIFS(Barèmes!$D$6:$D$28,Barèmes!$A$6:$A$28,"Vitesse — 50 m (s)",Barèmes!$B$6:$B$28,H350,Barèmes!$C$6:$C$28,IF(H350="6ème","Mixte",G350)),"à besoin",IF(U350&lt;=SUMIFS(Barèmes!$E$6:$E$28,Barèmes!$A$6:$A$28,"Vitesse — 50 m (s)",Barèmes!$B$6:$B$28,H350,Barèmes!$C$6:$C$28,IF(H350="6ème","Mixte",G350)),"fragile","satisfaisant")),IF(U350&gt;=SUMIFS(Barèmes!$D$6:$D$28,Barèmes!$A$6:$A$28,"Vitesse — 50 m (s)",Barèmes!$B$6:$B$28,H350,Barèmes!$C$6:$C$28,IF(H350="6ème","Mixte",G350)),"à besoin",IF(U350&gt;=SUMIFS(Barèmes!$E$6:$E$28,Barèmes!$A$6:$A$28,"Vitesse — 50 m (s)",Barèmes!$B$6:$B$28,H350,Barèmes!$C$6:$C$28,IF(H350="6ème","Mixte",G350)),"fragile","satisfaisant"))))</f>
        <v/>
      </c>
      <c r="W350" s="25" t="str">
        <f>IF(OR(U350="",SUMPRODUCT((Barèmes!$A$6:$A$28="Vitesse — 50 m (s)")*(Barèmes!$B$6:$B$28=H350)*(Barèmes!$C$6:$C$28=IF(H350="6ème","Mixte",G350)))=0),"",IF(SUMPRODUCT((Barèmes!$A$6:$A$28="Vitesse — 50 m (s)")*(Barèmes!$B$6:$B$28=H350)*(Barèmes!$C$6:$C$28=IF(H350="6ème","Mixte",G350))*(Barèmes!$J$6:$J$28="+"))&gt;0,IF(U350&lt;=SUMIFS(Barèmes!$F$6:$F$28,Barèmes!$A$6:$A$28,"Vitesse — 50 m (s)",Barèmes!$B$6:$B$28,H350,Barèmes!$C$6:$C$28,IF(H350="6ème","Mixte",G350)),Barèmes!$B$2,IF(U350&lt;=SUMIFS(Barèmes!$G$6:$G$28,Barèmes!$A$6:$A$28,"Vitesse — 50 m (s)",Barèmes!$B$6:$B$28,H350,Barèmes!$C$6:$C$28,IF(H350="6ème","Mixte",G350)),Barèmes!$C$2,IF(U350&lt;=SUMIFS(Barèmes!$H$6:$H$28,Barèmes!$A$6:$A$28,"Vitesse — 50 m (s)",Barèmes!$B$6:$B$28,H350,Barèmes!$C$6:$C$28,IF(H350="6ème","Mixte",G350)),Barèmes!$D$2,IF(U350&lt;=SUMIFS(Barèmes!$I$6:$I$28,Barèmes!$A$6:$A$28,"Vitesse — 50 m (s)",Barèmes!$B$6:$B$28,H350,Barèmes!$C$6:$C$28,IF(H350="6ème","Mixte",G350)),Barèmes!$E$2,Barèmes!$F$2)))),IF(U350&gt;=SUMIFS(Barèmes!$F$6:$F$28,Barèmes!$A$6:$A$28,"Vitesse — 50 m (s)",Barèmes!$B$6:$B$28,H350,Barèmes!$C$6:$C$28,IF(H350="6ème","Mixte",G350)),Barèmes!$B$2,IF(U350&gt;=SUMIFS(Barèmes!$G$6:$G$28,Barèmes!$A$6:$A$28,"Vitesse — 50 m (s)",Barèmes!$B$6:$B$28,H350,Barèmes!$C$6:$C$28,IF(H350="6ème","Mixte",G350)),Barèmes!$C$2,IF(U350&gt;=SUMIFS(Barèmes!$H$6:$H$28,Barèmes!$A$6:$A$28,"Vitesse — 50 m (s)",Barèmes!$B$6:$B$28,H350,Barèmes!$C$6:$C$28,IF(H350="6ème","Mixte",G350)),Barèmes!$D$2,IF(U350&gt;=SUMIFS(Barèmes!$I$6:$I$28,Barèmes!$A$6:$A$28,"Vitesse — 50 m (s)",Barèmes!$B$6:$B$28,H350,Barèmes!$C$6:$C$28,IF(H350="6ème","Mixte",G350)),Barèmes!$E$2,Barèmes!$F$2))))))</f>
        <v/>
      </c>
      <c r="X350" s="18"/>
      <c r="Y350" s="26" t="str" cm="1">
        <f t="array" ref="Y350">IF(OR(X350="",SUMPRODUCT((Barèmes!$A$6:$A$28="Souplesse (score 1-5)")*(Barèmes!$B$6:$B$28=H350)*(Barèmes!$C$6:$C$28=IF(H350="6ème","Mixte",G350)))=0),"",IF(SUMPRODUCT((Barèmes!$A$6:$A$28="Souplesse (score 1-5)")*(Barèmes!$B$6:$B$28=H350)*(Barèmes!$C$6:$C$28=IF(H350="6ème","Mixte",G350))*(Barèmes!$J$6:$J$28="+"))&gt;0,IF(X350&lt;=SUMIFS(Barèmes!$D$6:$D$28,Barèmes!$A$6:$A$28,"Souplesse (score 1-5)",Barèmes!$B$6:$B$28,H350,Barèmes!$C$6:$C$28,IF(H350="6ème","Mixte",G350)),"à besoin",IF(X350&lt;=SUMIFS(Barèmes!$E$6:$E$28,Barèmes!$A$6:$A$28,"Souplesse (score 1-5)",Barèmes!$B$6:$B$28,H350,Barèmes!$C$6:$C$28,IF(H350="6ème","Mixte",G350)),"fragile","satisfaisant")),IF(X350&gt;=SUMIFS(Barèmes!$D$6:$D$28,Barèmes!$A$6:$A$28,"Souplesse (score 1-5)",Barèmes!$B$6:$B$28,H350,Barèmes!$C$6:$C$28,IF(H350="6ème","Mixte",G350)),"à besoin",IF(X350&gt;=SUMIFS(Barèmes!$E$6:$E$28,Barèmes!$A$6:$A$28,"Souplesse (score 1-5)",Barèmes!$B$6:$B$28,H350,Barèmes!$C$6:$C$28,IF(H350="6ème","Mixte",G350)),"fragile","satisfaisant"))))</f>
        <v/>
      </c>
      <c r="Z350" s="26" t="str" cm="1">
        <f t="array" ref="Z350">IF(OR(X350="",SUMPRODUCT((Barèmes!$A$6:$A$28="Souplesse (score 1-5)")*(Barèmes!$B$6:$B$28=H350)*(Barèmes!$C$6:$C$28=IF(H350="6ème","Mixte",G350)))=0),"",IF(SUMPRODUCT((Barèmes!$A$6:$A$28="Souplesse (score 1-5)")*(Barèmes!$B$6:$B$28=H350)*(Barèmes!$C$6:$C$28=IF(H350="6ème","Mixte",G350))*(Barèmes!$J$6:$J$28="+"))&gt;0,IF(X350&lt;=SUMIFS(Barèmes!$F$6:$F$28,Barèmes!$A$6:$A$28,"Souplesse (score 1-5)",Barèmes!$B$6:$B$28,H350,Barèmes!$C$6:$C$28,IF(H350="6ème","Mixte",G350)),Barèmes!$B$2,IF(X350&lt;=SUMIFS(Barèmes!$G$6:$G$28,Barèmes!$A$6:$A$28,"Souplesse (score 1-5)",Barèmes!$B$6:$B$28,H350,Barèmes!$C$6:$C$28,IF(H350="6ème","Mixte",G350)),Barèmes!$C$2,IF(X350&lt;=SUMIFS(Barèmes!$H$6:$H$28,Barèmes!$A$6:$A$28,"Souplesse (score 1-5)",Barèmes!$B$6:$B$28,H350,Barèmes!$C$6:$C$28,IF(H350="6ème","Mixte",G350)),Barèmes!$D$2,IF(X350&lt;=SUMIFS(Barèmes!$I$6:$I$28,Barèmes!$A$6:$A$28,"Souplesse (score 1-5)",Barèmes!$B$6:$B$28,H350,Barèmes!$C$6:$C$28,IF(H350="6ème","Mixte",G350)),Barèmes!$E$2,Barèmes!$F$2)))),IF(X350&gt;=SUMIFS(Barèmes!$F$6:$F$28,Barèmes!$A$6:$A$28,"Souplesse (score 1-5)",Barèmes!$B$6:$B$28,H350,Barèmes!$C$6:$C$28,IF(H350="6ème","Mixte",G350)),Barèmes!$B$2,IF(X350&gt;=SUMIFS(Barèmes!$G$6:$G$28,Barèmes!$A$6:$A$28,"Souplesse (score 1-5)",Barèmes!$B$6:$B$28,H350,Barèmes!$C$6:$C$28,IF(H350="6ème","Mixte",G350)),Barèmes!$C$2,IF(X350&gt;=SUMIFS(Barèmes!$H$6:$H$28,Barèmes!$A$6:$A$28,"Souplesse (score 1-5)",Barèmes!$B$6:$B$28,H350,Barèmes!$C$6:$C$28,IF(H350="6ème","Mixte",G350)),Barèmes!$D$2,IF(X350&gt;=SUMIFS(Barèmes!$I$6:$I$28,Barèmes!$A$6:$A$28,"Souplesse (score 1-5)",Barèmes!$B$6:$B$28,H350,Barèmes!$C$6:$C$28,IF(H350="6ème","Mixte",G350)),Barèmes!$E$2,Barèmes!$F$2))))))</f>
        <v/>
      </c>
      <c r="AA350" s="22"/>
      <c r="AB350" s="27" t="str">
        <f>IF(OR(AA350="",SUMPRODUCT((Barèmes!$A$6:$A$28="Agilité — T-test 974 (s)")*(Barèmes!$B$6:$B$28=H350)*(Barèmes!$C$6:$C$28=IF(H350="6ème","Mixte",G350)))=0),"",IF(SUMPRODUCT((Barèmes!$A$6:$A$28="Agilité — T-test 974 (s)")*(Barèmes!$B$6:$B$28=H350)*(Barèmes!$C$6:$C$28=IF(H350="6ème","Mixte",G350))*(Barèmes!$J$6:$J$28="+"))&gt;0,IF(AA350&lt;=SUMIFS(Barèmes!$D$6:$D$28,Barèmes!$A$6:$A$28,"Agilité — T-test 974 (s)",Barèmes!$B$6:$B$28,H350,Barèmes!$C$6:$C$28,IF(H350="6ème","Mixte",G350)),"à besoin",IF(AA350&lt;=SUMIFS(Barèmes!$E$6:$E$28,Barèmes!$A$6:$A$28,"Agilité — T-test 974 (s)",Barèmes!$B$6:$B$28,H350,Barèmes!$C$6:$C$28,IF(H350="6ème","Mixte",G350)),"fragile","satisfaisant")),IF(AA350&gt;=SUMIFS(Barèmes!$D$6:$D$28,Barèmes!$A$6:$A$28,"Agilité — T-test 974 (s)",Barèmes!$B$6:$B$28,H350,Barèmes!$C$6:$C$28,IF(H350="6ème","Mixte",G350)),"à besoin",IF(AA350&gt;=SUMIFS(Barèmes!$E$6:$E$28,Barèmes!$A$6:$A$28,"Agilité — T-test 974 (s)",Barèmes!$B$6:$B$28,H350,Barèmes!$C$6:$C$28,IF(H350="6ème","Mixte",G350)),"fragile","satisfaisant"))))</f>
        <v/>
      </c>
      <c r="AC350" s="27" t="str">
        <f>IF(OR(AA350="",SUMPRODUCT((Barèmes!$A$6:$A$28="Agilité — T-test 974 (s)")*(Barèmes!$B$6:$B$28=H350)*(Barèmes!$C$6:$C$28=IF(H350="6ème","Mixte",G350)))=0),"",IF(SUMPRODUCT((Barèmes!$A$6:$A$28="Agilité — T-test 974 (s)")*(Barèmes!$B$6:$B$28=H350)*(Barèmes!$C$6:$C$28=IF(H350="6ème","Mixte",G350))*(Barèmes!$J$6:$J$28="+"))&gt;0,IF(AA350&lt;=SUMIFS(Barèmes!$F$6:$F$28,Barèmes!$A$6:$A$28,"Agilité — T-test 974 (s)",Barèmes!$B$6:$B$28,H350,Barèmes!$C$6:$C$28,IF(H350="6ème","Mixte",G350)),Barèmes!$B$2,IF(AA350&lt;=SUMIFS(Barèmes!$G$6:$G$28,Barèmes!$A$6:$A$28,"Agilité — T-test 974 (s)",Barèmes!$B$6:$B$28,H350,Barèmes!$C$6:$C$28,IF(H350="6ème","Mixte",G350)),Barèmes!$C$2,IF(AA350&lt;=SUMIFS(Barèmes!$H$6:$H$28,Barèmes!$A$6:$A$28,"Agilité — T-test 974 (s)",Barèmes!$B$6:$B$28,H350,Barèmes!$C$6:$C$28,IF(H350="6ème","Mixte",G350)),Barèmes!$D$2,IF(AA350&lt;=SUMIFS(Barèmes!$I$6:$I$28,Barèmes!$A$6:$A$28,"Agilité — T-test 974 (s)",Barèmes!$B$6:$B$28,H350,Barèmes!$C$6:$C$28,IF(H350="6ème","Mixte",G350)),Barèmes!$E$2,Barèmes!$F$2)))),IF(AA350&gt;=SUMIFS(Barèmes!$F$6:$F$28,Barèmes!$A$6:$A$28,"Agilité — T-test 974 (s)",Barèmes!$B$6:$B$28,H350,Barèmes!$C$6:$C$28,IF(H350="6ème","Mixte",G350)),Barèmes!$B$2,IF(AA350&gt;=SUMIFS(Barèmes!$G$6:$G$28,Barèmes!$A$6:$A$28,"Agilité — T-test 974 (s)",Barèmes!$B$6:$B$28,H350,Barèmes!$C$6:$C$28,IF(H350="6ème","Mixte",G350)),Barèmes!$C$2,IF(AA350&gt;=SUMIFS(Barèmes!$H$6:$H$28,Barèmes!$A$6:$A$28,"Agilité — T-test 974 (s)",Barèmes!$B$6:$B$28,H350,Barèmes!$C$6:$C$28,IF(H350="6ème","Mixte",G350)),Barèmes!$D$2,IF(AA350&gt;=SUMIFS(Barèmes!$I$6:$I$28,Barèmes!$A$6:$A$28,"Agilité — T-test 974 (s)",Barèmes!$B$6:$B$28,H350,Barèmes!$C$6:$C$28,IF(H350="6ème","Mixte",G350)),Barèmes!$E$2,Barèmes!$F$2))))))</f>
        <v/>
      </c>
      <c r="AD350" s="28" t="str">
        <f t="shared" si="42"/>
        <v/>
      </c>
      <c r="AE350" s="29" t="str">
        <f t="shared" si="43"/>
        <v/>
      </c>
      <c r="AF350" s="30" t="str">
        <f>IF(OR(AD350="",SUMPRODUCT((Barèmes!$A$6:$A$28="Surcoût d'agilité (s) — technique")*(Barèmes!$B$6:$B$28=H350)*(Barèmes!$C$6:$C$28=IF(H350="6ème","Mixte",G350)))=0),"",IF(SUMPRODUCT((Barèmes!$A$6:$A$28="Surcoût d'agilité (s) — technique")*(Barèmes!$B$6:$B$28=H350)*(Barèmes!$C$6:$C$28=IF(H350="6ème","Mixte",G350))*(Barèmes!$J$6:$J$28="+"))&gt;0,IF(AD350&lt;=SUMIFS(Barèmes!$D$6:$D$28,Barèmes!$A$6:$A$28,"Surcoût d'agilité (s) — technique",Barèmes!$B$6:$B$28,H350,Barèmes!$C$6:$C$28,IF(H350="6ème","Mixte",G350)),"à besoin",IF(AD350&lt;=SUMIFS(Barèmes!$E$6:$E$28,Barèmes!$A$6:$A$28,"Surcoût d'agilité (s) — technique",Barèmes!$B$6:$B$28,H350,Barèmes!$C$6:$C$28,IF(H350="6ème","Mixte",G350)),"fragile","satisfaisant")),IF(AD350&gt;=SUMIFS(Barèmes!$D$6:$D$28,Barèmes!$A$6:$A$28,"Surcoût d'agilité (s) — technique",Barèmes!$B$6:$B$28,H350,Barèmes!$C$6:$C$28,IF(H350="6ème","Mixte",G350)),"à besoin",IF(AD350&gt;=SUMIFS(Barèmes!$E$6:$E$28,Barèmes!$A$6:$A$28,"Surcoût d'agilité (s) — technique",Barèmes!$B$6:$B$28,H350,Barèmes!$C$6:$C$28,IF(H350="6ème","Mixte",G350)),"fragile","satisfaisant"))))</f>
        <v/>
      </c>
      <c r="AG350" s="30" t="str">
        <f>IF(OR(AD350="",SUMPRODUCT((Barèmes!$A$6:$A$28="Surcoût d'agilité (s) — technique")*(Barèmes!$B$6:$B$28=H350)*(Barèmes!$C$6:$C$28=IF(H350="6ème","Mixte",G350)))=0),"",IF(SUMPRODUCT((Barèmes!$A$6:$A$28="Surcoût d'agilité (s) — technique")*(Barèmes!$B$6:$B$28=H350)*(Barèmes!$C$6:$C$28=IF(H350="6ème","Mixte",G350))*(Barèmes!$J$6:$J$28="+"))&gt;0,IF(AD350&lt;=SUMIFS(Barèmes!$F$6:$F$28,Barèmes!$A$6:$A$28,"Surcoût d'agilité (s) — technique",Barèmes!$B$6:$B$28,H350,Barèmes!$C$6:$C$28,IF(H350="6ème","Mixte",G350)),Barèmes!$B$2,IF(AD350&lt;=SUMIFS(Barèmes!$G$6:$G$28,Barèmes!$A$6:$A$28,"Surcoût d'agilité (s) — technique",Barèmes!$B$6:$B$28,H350,Barèmes!$C$6:$C$28,IF(H350="6ème","Mixte",G350)),Barèmes!$C$2,IF(AD350&lt;=SUMIFS(Barèmes!$H$6:$H$28,Barèmes!$A$6:$A$28,"Surcoût d'agilité (s) — technique",Barèmes!$B$6:$B$28,H350,Barèmes!$C$6:$C$28,IF(H350="6ème","Mixte",G350)),Barèmes!$D$2,IF(AD350&lt;=SUMIFS(Barèmes!$I$6:$I$28,Barèmes!$A$6:$A$28,"Surcoût d'agilité (s) — technique",Barèmes!$B$6:$B$28,H350,Barèmes!$C$6:$C$28,IF(H350="6ème","Mixte",G350)),Barèmes!$E$2,Barèmes!$F$2)))),IF(AD350&gt;=SUMIFS(Barèmes!$F$6:$F$28,Barèmes!$A$6:$A$28,"Surcoût d'agilité (s) — technique",Barèmes!$B$6:$B$28,H350,Barèmes!$C$6:$C$28,IF(H350="6ème","Mixte",G350)),Barèmes!$B$2,IF(AD350&gt;=SUMIFS(Barèmes!$G$6:$G$28,Barèmes!$A$6:$A$28,"Surcoût d'agilité (s) — technique",Barèmes!$B$6:$B$28,H350,Barèmes!$C$6:$C$28,IF(H350="6ème","Mixte",G350)),Barèmes!$C$2,IF(AD350&gt;=SUMIFS(Barèmes!$H$6:$H$28,Barèmes!$A$6:$A$28,"Surcoût d'agilité (s) — technique",Barèmes!$B$6:$B$28,H350,Barèmes!$C$6:$C$28,IF(H350="6ème","Mixte",G350)),Barèmes!$D$2,IF(AD350&gt;=SUMIFS(Barèmes!$I$6:$I$28,Barèmes!$A$6:$A$28,"Surcoût d'agilité (s) — technique",Barèmes!$B$6:$B$28,H350,Barèmes!$C$6:$C$28,IF(H350="6ème","Mixte",G350)),Barèmes!$E$2,Barèmes!$F$2))))))</f>
        <v/>
      </c>
      <c r="AH350" s="31" t="str">
        <f>IF((IF(N350="",0,1)+IF(Q350="",0,1)+IF(W350="",0,1)+IF(Z350="",0,1)+IF(AC350="",0,1))=0,"",3*IF(N350=Barèmes!$B$2,1,IF(N350=Barèmes!$C$2,2,IF(N350=Barèmes!$D$2,3,IF(N350=Barèmes!$E$2,4,IF(N350=Barèmes!$F$2,5,0)))))+3*IF(Q350=Barèmes!$B$2,1,IF(Q350=Barèmes!$C$2,2,IF(Q350=Barèmes!$D$2,3,IF(Q350=Barèmes!$E$2,4,IF(Q350=Barèmes!$F$2,5,0)))))+2*IF(W350=Barèmes!$B$2,1,IF(W350=Barèmes!$C$2,2,IF(W350=Barèmes!$D$2,3,IF(W350=Barèmes!$E$2,4,IF(W350=Barèmes!$F$2,5,0)))))+1*IF(Z350=Barèmes!$B$2,1,IF(Z350=Barèmes!$C$2,2,IF(Z350=Barèmes!$D$2,3,IF(Z350=Barèmes!$E$2,4,IF(Z350=Barèmes!$F$2,5,0)))))+1*IF(AC350=Barèmes!$B$2,1,IF(AC350=Barèmes!$C$2,2,IF(AC350=Barèmes!$D$2,3,IF(AC350=Barèmes!$E$2,4,IF(AC350=Barèmes!$F$2,5,0))))))</f>
        <v/>
      </c>
      <c r="AI350" s="31"/>
      <c r="AJ350" s="32" t="str">
        <f>IFERROR(INDEX(Croissance!$B$5:$B$604,MATCH(A350,Croissance!$A$5:$A$604,0)),"")</f>
        <v/>
      </c>
      <c r="AK350" s="32" t="str">
        <f>IFERROR(INDEX(Croissance!$C$5:$C$604,MATCH(A350,Croissance!$A$5:$A$604,0)),"")</f>
        <v/>
      </c>
      <c r="AL350" s="32" t="str">
        <f>IFERROR(INDEX(Croissance!$D$5:$D$604,MATCH(A350,Croissance!$A$5:$A$604,0)),"")</f>
        <v/>
      </c>
      <c r="AM350" s="32" t="str">
        <f>IFERROR(INDEX(Croissance!$E$5:$E$604,MATCH(A350,Croissance!$A$5:$A$604,0)),"")</f>
        <v/>
      </c>
      <c r="AO350" s="33">
        <f t="shared" si="48"/>
        <v>0</v>
      </c>
      <c r="AP350" s="33">
        <f t="shared" si="44"/>
        <v>0</v>
      </c>
      <c r="AQ350" s="33">
        <f>IF(A350="",0,IF(AND(OR('Synthèse classe'!$C$2="Tous",C350='Synthèse classe'!$C$2),OR('Synthèse classe'!$C$3="Toutes",D350='Synthèse classe'!$C$3),OR('Synthèse classe'!$C$4="Toutes",AND('Synthèse classe'!$C$4="Dernière",AP350=1),B350=IFERROR(VALUE('Synthèse classe'!$C$4),0))),1,0))</f>
        <v>0</v>
      </c>
      <c r="AR350" s="34" t="str">
        <f t="shared" si="45"/>
        <v/>
      </c>
    </row>
    <row r="351" spans="1:44" x14ac:dyDescent="0.2">
      <c r="A351" s="17" t="str">
        <f t="shared" si="41"/>
        <v/>
      </c>
      <c r="B351" s="18"/>
      <c r="C351" s="19"/>
      <c r="D351" s="19"/>
      <c r="E351" s="19"/>
      <c r="F351" s="19"/>
      <c r="G351" s="19"/>
      <c r="H351" s="17" t="str">
        <f t="shared" si="46"/>
        <v/>
      </c>
      <c r="I351" s="20"/>
      <c r="J351" s="18"/>
      <c r="K351" s="19"/>
      <c r="L351" s="21" t="str">
        <f t="shared" si="47"/>
        <v/>
      </c>
      <c r="M351" s="21" t="str">
        <f>IF(OR(J351="",SUMPRODUCT((Barèmes!$A$6:$A$28="Endurance — Luc Léger (palier)")*(Barèmes!$B$6:$B$28=H351)*(Barèmes!$C$6:$C$28=IF(H351="6ème","Mixte",G351)))=0),"",IF(SUMPRODUCT((Barèmes!$A$6:$A$28="Endurance — Luc Léger (palier)")*(Barèmes!$B$6:$B$28=H351)*(Barèmes!$C$6:$C$28=IF(H351="6ème","Mixte",G351))*(Barèmes!$J$6:$J$28="+"))&gt;0,IF(J351&lt;=SUMIFS(Barèmes!$D$6:$D$28,Barèmes!$A$6:$A$28,"Endurance — Luc Léger (palier)",Barèmes!$B$6:$B$28,H351,Barèmes!$C$6:$C$28,IF(H351="6ème","Mixte",G351)),"à besoin",IF(J351&lt;=SUMIFS(Barèmes!$E$6:$E$28,Barèmes!$A$6:$A$28,"Endurance — Luc Léger (palier)",Barèmes!$B$6:$B$28,H351,Barèmes!$C$6:$C$28,IF(H351="6ème","Mixte",G351)),"fragile","satisfaisant")),IF(J351&gt;=SUMIFS(Barèmes!$D$6:$D$28,Barèmes!$A$6:$A$28,"Endurance — Luc Léger (palier)",Barèmes!$B$6:$B$28,H351,Barèmes!$C$6:$C$28,IF(H351="6ème","Mixte",G351)),"à besoin",IF(J351&gt;=SUMIFS(Barèmes!$E$6:$E$28,Barèmes!$A$6:$A$28,"Endurance — Luc Léger (palier)",Barèmes!$B$6:$B$28,H351,Barèmes!$C$6:$C$28,IF(H351="6ème","Mixte",G351)),"fragile","satisfaisant"))))</f>
        <v/>
      </c>
      <c r="N351" s="21" t="str">
        <f>IF(OR(J351="",SUMPRODUCT((Barèmes!$A$6:$A$28="Endurance — Luc Léger (palier)")*(Barèmes!$B$6:$B$28=H351)*(Barèmes!$C$6:$C$28=IF(H351="6ème","Mixte",G351)))=0),"",IF(SUMPRODUCT((Barèmes!$A$6:$A$28="Endurance — Luc Léger (palier)")*(Barèmes!$B$6:$B$28=H351)*(Barèmes!$C$6:$C$28=IF(H351="6ème","Mixte",G351))*(Barèmes!$J$6:$J$28="+"))&gt;0,IF(J351&lt;=SUMIFS(Barèmes!$F$6:$F$28,Barèmes!$A$6:$A$28,"Endurance — Luc Léger (palier)",Barèmes!$B$6:$B$28,H351,Barèmes!$C$6:$C$28,IF(H351="6ème","Mixte",G351)),Barèmes!$B$2,IF(J351&lt;=SUMIFS(Barèmes!$G$6:$G$28,Barèmes!$A$6:$A$28,"Endurance — Luc Léger (palier)",Barèmes!$B$6:$B$28,H351,Barèmes!$C$6:$C$28,IF(H351="6ème","Mixte",G351)),Barèmes!$C$2,IF(J351&lt;=SUMIFS(Barèmes!$H$6:$H$28,Barèmes!$A$6:$A$28,"Endurance — Luc Léger (palier)",Barèmes!$B$6:$B$28,H351,Barèmes!$C$6:$C$28,IF(H351="6ème","Mixte",G351)),Barèmes!$D$2,IF(J351&lt;=SUMIFS(Barèmes!$I$6:$I$28,Barèmes!$A$6:$A$28,"Endurance — Luc Léger (palier)",Barèmes!$B$6:$B$28,H351,Barèmes!$C$6:$C$28,IF(H351="6ème","Mixte",G351)),Barèmes!$E$2,Barèmes!$F$2)))),IF(J351&gt;=SUMIFS(Barèmes!$F$6:$F$28,Barèmes!$A$6:$A$28,"Endurance — Luc Léger (palier)",Barèmes!$B$6:$B$28,H351,Barèmes!$C$6:$C$28,IF(H351="6ème","Mixte",G351)),Barèmes!$B$2,IF(J351&gt;=SUMIFS(Barèmes!$G$6:$G$28,Barèmes!$A$6:$A$28,"Endurance — Luc Léger (palier)",Barèmes!$B$6:$B$28,H351,Barèmes!$C$6:$C$28,IF(H351="6ème","Mixte",G351)),Barèmes!$C$2,IF(J351&gt;=SUMIFS(Barèmes!$H$6:$H$28,Barèmes!$A$6:$A$28,"Endurance — Luc Léger (palier)",Barèmes!$B$6:$B$28,H351,Barèmes!$C$6:$C$28,IF(H351="6ème","Mixte",G351)),Barèmes!$D$2,IF(J351&gt;=SUMIFS(Barèmes!$I$6:$I$28,Barèmes!$A$6:$A$28,"Endurance — Luc Léger (palier)",Barèmes!$B$6:$B$28,H351,Barèmes!$C$6:$C$28,IF(H351="6ème","Mixte",G351)),Barèmes!$E$2,Barèmes!$F$2))))))</f>
        <v/>
      </c>
      <c r="O351" s="22"/>
      <c r="P351" s="23" t="str">
        <f>IF(OR(O351="",SUMPRODUCT((Barèmes!$A$6:$A$28="Force bas du corps — Saut en longueur (m)")*(Barèmes!$B$6:$B$28=H351)*(Barèmes!$C$6:$C$28=IF(H351="6ème","Mixte",G351)))=0),"",IF(SUMPRODUCT((Barèmes!$A$6:$A$28="Force bas du corps — Saut en longueur (m)")*(Barèmes!$B$6:$B$28=H351)*(Barèmes!$C$6:$C$28=IF(H351="6ème","Mixte",G351))*(Barèmes!$J$6:$J$28="+"))&gt;0,IF(O351&lt;=SUMIFS(Barèmes!$D$6:$D$28,Barèmes!$A$6:$A$28,"Force bas du corps — Saut en longueur (m)",Barèmes!$B$6:$B$28,H351,Barèmes!$C$6:$C$28,IF(H351="6ème","Mixte",G351)),"à besoin",IF(O351&lt;=SUMIFS(Barèmes!$E$6:$E$28,Barèmes!$A$6:$A$28,"Force bas du corps — Saut en longueur (m)",Barèmes!$B$6:$B$28,H351,Barèmes!$C$6:$C$28,IF(H351="6ème","Mixte",G351)),"fragile","satisfaisant")),IF(O351&gt;=SUMIFS(Barèmes!$D$6:$D$28,Barèmes!$A$6:$A$28,"Force bas du corps — Saut en longueur (m)",Barèmes!$B$6:$B$28,H351,Barèmes!$C$6:$C$28,IF(H351="6ème","Mixte",G351)),"à besoin",IF(O351&gt;=SUMIFS(Barèmes!$E$6:$E$28,Barèmes!$A$6:$A$28,"Force bas du corps — Saut en longueur (m)",Barèmes!$B$6:$B$28,H351,Barèmes!$C$6:$C$28,IF(H351="6ème","Mixte",G351)),"fragile","satisfaisant"))))</f>
        <v/>
      </c>
      <c r="Q351" s="23" t="str">
        <f>IF(OR(O351="",SUMPRODUCT((Barèmes!$A$6:$A$28="Force bas du corps — Saut en longueur (m)")*(Barèmes!$B$6:$B$28=H351)*(Barèmes!$C$6:$C$28=IF(H351="6ème","Mixte",G351)))=0),"",IF(SUMPRODUCT((Barèmes!$A$6:$A$28="Force bas du corps — Saut en longueur (m)")*(Barèmes!$B$6:$B$28=H351)*(Barèmes!$C$6:$C$28=IF(H351="6ème","Mixte",G351))*(Barèmes!$J$6:$J$28="+"))&gt;0,IF(O351&lt;=SUMIFS(Barèmes!$F$6:$F$28,Barèmes!$A$6:$A$28,"Force bas du corps — Saut en longueur (m)",Barèmes!$B$6:$B$28,H351,Barèmes!$C$6:$C$28,IF(H351="6ème","Mixte",G351)),Barèmes!$B$2,IF(O351&lt;=SUMIFS(Barèmes!$G$6:$G$28,Barèmes!$A$6:$A$28,"Force bas du corps — Saut en longueur (m)",Barèmes!$B$6:$B$28,H351,Barèmes!$C$6:$C$28,IF(H351="6ème","Mixte",G351)),Barèmes!$C$2,IF(O351&lt;=SUMIFS(Barèmes!$H$6:$H$28,Barèmes!$A$6:$A$28,"Force bas du corps — Saut en longueur (m)",Barèmes!$B$6:$B$28,H351,Barèmes!$C$6:$C$28,IF(H351="6ème","Mixte",G351)),Barèmes!$D$2,IF(O351&lt;=SUMIFS(Barèmes!$I$6:$I$28,Barèmes!$A$6:$A$28,"Force bas du corps — Saut en longueur (m)",Barèmes!$B$6:$B$28,H351,Barèmes!$C$6:$C$28,IF(H351="6ème","Mixte",G351)),Barèmes!$E$2,Barèmes!$F$2)))),IF(O351&gt;=SUMIFS(Barèmes!$F$6:$F$28,Barèmes!$A$6:$A$28,"Force bas du corps — Saut en longueur (m)",Barèmes!$B$6:$B$28,H351,Barèmes!$C$6:$C$28,IF(H351="6ème","Mixte",G351)),Barèmes!$B$2,IF(O351&gt;=SUMIFS(Barèmes!$G$6:$G$28,Barèmes!$A$6:$A$28,"Force bas du corps — Saut en longueur (m)",Barèmes!$B$6:$B$28,H351,Barèmes!$C$6:$C$28,IF(H351="6ème","Mixte",G351)),Barèmes!$C$2,IF(O351&gt;=SUMIFS(Barèmes!$H$6:$H$28,Barèmes!$A$6:$A$28,"Force bas du corps — Saut en longueur (m)",Barèmes!$B$6:$B$28,H351,Barèmes!$C$6:$C$28,IF(H351="6ème","Mixte",G351)),Barèmes!$D$2,IF(O351&gt;=SUMIFS(Barèmes!$I$6:$I$28,Barèmes!$A$6:$A$28,"Force bas du corps — Saut en longueur (m)",Barèmes!$B$6:$B$28,H351,Barèmes!$C$6:$C$28,IF(H351="6ème","Mixte",G351)),Barèmes!$E$2,Barèmes!$F$2))))))</f>
        <v/>
      </c>
      <c r="R351" s="22"/>
      <c r="S351" s="24" t="str">
        <f>IF(OR(R351="",SUMPRODUCT((Barèmes!$A$6:$A$28="Vitesse — 30 m (s)")*(Barèmes!$B$6:$B$28=H351)*(Barèmes!$C$6:$C$28=IF(H351="6ème","Mixte",G351)))=0),"",IF(SUMPRODUCT((Barèmes!$A$6:$A$28="Vitesse — 30 m (s)")*(Barèmes!$B$6:$B$28=H351)*(Barèmes!$C$6:$C$28=IF(H351="6ème","Mixte",G351))*(Barèmes!$J$6:$J$28="+"))&gt;0,IF(R351&lt;=SUMIFS(Barèmes!$D$6:$D$28,Barèmes!$A$6:$A$28,"Vitesse — 30 m (s)",Barèmes!$B$6:$B$28,H351,Barèmes!$C$6:$C$28,IF(H351="6ème","Mixte",G351)),"à besoin",IF(R351&lt;=SUMIFS(Barèmes!$E$6:$E$28,Barèmes!$A$6:$A$28,"Vitesse — 30 m (s)",Barèmes!$B$6:$B$28,H351,Barèmes!$C$6:$C$28,IF(H351="6ème","Mixte",G351)),"fragile","satisfaisant")),IF(R351&gt;=SUMIFS(Barèmes!$D$6:$D$28,Barèmes!$A$6:$A$28,"Vitesse — 30 m (s)",Barèmes!$B$6:$B$28,H351,Barèmes!$C$6:$C$28,IF(H351="6ème","Mixte",G351)),"à besoin",IF(R351&gt;=SUMIFS(Barèmes!$E$6:$E$28,Barèmes!$A$6:$A$28,"Vitesse — 30 m (s)",Barèmes!$B$6:$B$28,H351,Barèmes!$C$6:$C$28,IF(H351="6ème","Mixte",G351)),"fragile","satisfaisant"))))</f>
        <v/>
      </c>
      <c r="T351" s="24" t="str">
        <f>IF(OR(R351="",SUMPRODUCT((Barèmes!$A$6:$A$28="Vitesse — 30 m (s)")*(Barèmes!$B$6:$B$28=H351)*(Barèmes!$C$6:$C$28=IF(H351="6ème","Mixte",G351)))=0),"",IF(SUMPRODUCT((Barèmes!$A$6:$A$28="Vitesse — 30 m (s)")*(Barèmes!$B$6:$B$28=H351)*(Barèmes!$C$6:$C$28=IF(H351="6ème","Mixte",G351))*(Barèmes!$J$6:$J$28="+"))&gt;0,IF(R351&lt;=SUMIFS(Barèmes!$F$6:$F$28,Barèmes!$A$6:$A$28,"Vitesse — 30 m (s)",Barèmes!$B$6:$B$28,H351,Barèmes!$C$6:$C$28,IF(H351="6ème","Mixte",G351)),Barèmes!$B$2,IF(R351&lt;=SUMIFS(Barèmes!$G$6:$G$28,Barèmes!$A$6:$A$28,"Vitesse — 30 m (s)",Barèmes!$B$6:$B$28,H351,Barèmes!$C$6:$C$28,IF(H351="6ème","Mixte",G351)),Barèmes!$C$2,IF(R351&lt;=SUMIFS(Barèmes!$H$6:$H$28,Barèmes!$A$6:$A$28,"Vitesse — 30 m (s)",Barèmes!$B$6:$B$28,H351,Barèmes!$C$6:$C$28,IF(H351="6ème","Mixte",G351)),Barèmes!$D$2,IF(R351&lt;=SUMIFS(Barèmes!$I$6:$I$28,Barèmes!$A$6:$A$28,"Vitesse — 30 m (s)",Barèmes!$B$6:$B$28,H351,Barèmes!$C$6:$C$28,IF(H351="6ème","Mixte",G351)),Barèmes!$E$2,Barèmes!$F$2)))),IF(R351&gt;=SUMIFS(Barèmes!$F$6:$F$28,Barèmes!$A$6:$A$28,"Vitesse — 30 m (s)",Barèmes!$B$6:$B$28,H351,Barèmes!$C$6:$C$28,IF(H351="6ème","Mixte",G351)),Barèmes!$B$2,IF(R351&gt;=SUMIFS(Barèmes!$G$6:$G$28,Barèmes!$A$6:$A$28,"Vitesse — 30 m (s)",Barèmes!$B$6:$B$28,H351,Barèmes!$C$6:$C$28,IF(H351="6ème","Mixte",G351)),Barèmes!$C$2,IF(R351&gt;=SUMIFS(Barèmes!$H$6:$H$28,Barèmes!$A$6:$A$28,"Vitesse — 30 m (s)",Barèmes!$B$6:$B$28,H351,Barèmes!$C$6:$C$28,IF(H351="6ème","Mixte",G351)),Barèmes!$D$2,IF(R351&gt;=SUMIFS(Barèmes!$I$6:$I$28,Barèmes!$A$6:$A$28,"Vitesse — 30 m (s)",Barèmes!$B$6:$B$28,H351,Barèmes!$C$6:$C$28,IF(H351="6ème","Mixte",G351)),Barèmes!$E$2,Barèmes!$F$2))))))</f>
        <v/>
      </c>
      <c r="U351" s="22"/>
      <c r="V351" s="25" t="str">
        <f>IF(OR(U351="",SUMPRODUCT((Barèmes!$A$6:$A$28="Vitesse — 50 m (s)")*(Barèmes!$B$6:$B$28=H351)*(Barèmes!$C$6:$C$28=IF(H351="6ème","Mixte",G351)))=0),"",IF(SUMPRODUCT((Barèmes!$A$6:$A$28="Vitesse — 50 m (s)")*(Barèmes!$B$6:$B$28=H351)*(Barèmes!$C$6:$C$28=IF(H351="6ème","Mixte",G351))*(Barèmes!$J$6:$J$28="+"))&gt;0,IF(U351&lt;=SUMIFS(Barèmes!$D$6:$D$28,Barèmes!$A$6:$A$28,"Vitesse — 50 m (s)",Barèmes!$B$6:$B$28,H351,Barèmes!$C$6:$C$28,IF(H351="6ème","Mixte",G351)),"à besoin",IF(U351&lt;=SUMIFS(Barèmes!$E$6:$E$28,Barèmes!$A$6:$A$28,"Vitesse — 50 m (s)",Barèmes!$B$6:$B$28,H351,Barèmes!$C$6:$C$28,IF(H351="6ème","Mixte",G351)),"fragile","satisfaisant")),IF(U351&gt;=SUMIFS(Barèmes!$D$6:$D$28,Barèmes!$A$6:$A$28,"Vitesse — 50 m (s)",Barèmes!$B$6:$B$28,H351,Barèmes!$C$6:$C$28,IF(H351="6ème","Mixte",G351)),"à besoin",IF(U351&gt;=SUMIFS(Barèmes!$E$6:$E$28,Barèmes!$A$6:$A$28,"Vitesse — 50 m (s)",Barèmes!$B$6:$B$28,H351,Barèmes!$C$6:$C$28,IF(H351="6ème","Mixte",G351)),"fragile","satisfaisant"))))</f>
        <v/>
      </c>
      <c r="W351" s="25" t="str">
        <f>IF(OR(U351="",SUMPRODUCT((Barèmes!$A$6:$A$28="Vitesse — 50 m (s)")*(Barèmes!$B$6:$B$28=H351)*(Barèmes!$C$6:$C$28=IF(H351="6ème","Mixte",G351)))=0),"",IF(SUMPRODUCT((Barèmes!$A$6:$A$28="Vitesse — 50 m (s)")*(Barèmes!$B$6:$B$28=H351)*(Barèmes!$C$6:$C$28=IF(H351="6ème","Mixte",G351))*(Barèmes!$J$6:$J$28="+"))&gt;0,IF(U351&lt;=SUMIFS(Barèmes!$F$6:$F$28,Barèmes!$A$6:$A$28,"Vitesse — 50 m (s)",Barèmes!$B$6:$B$28,H351,Barèmes!$C$6:$C$28,IF(H351="6ème","Mixte",G351)),Barèmes!$B$2,IF(U351&lt;=SUMIFS(Barèmes!$G$6:$G$28,Barèmes!$A$6:$A$28,"Vitesse — 50 m (s)",Barèmes!$B$6:$B$28,H351,Barèmes!$C$6:$C$28,IF(H351="6ème","Mixte",G351)),Barèmes!$C$2,IF(U351&lt;=SUMIFS(Barèmes!$H$6:$H$28,Barèmes!$A$6:$A$28,"Vitesse — 50 m (s)",Barèmes!$B$6:$B$28,H351,Barèmes!$C$6:$C$28,IF(H351="6ème","Mixte",G351)),Barèmes!$D$2,IF(U351&lt;=SUMIFS(Barèmes!$I$6:$I$28,Barèmes!$A$6:$A$28,"Vitesse — 50 m (s)",Barèmes!$B$6:$B$28,H351,Barèmes!$C$6:$C$28,IF(H351="6ème","Mixte",G351)),Barèmes!$E$2,Barèmes!$F$2)))),IF(U351&gt;=SUMIFS(Barèmes!$F$6:$F$28,Barèmes!$A$6:$A$28,"Vitesse — 50 m (s)",Barèmes!$B$6:$B$28,H351,Barèmes!$C$6:$C$28,IF(H351="6ème","Mixte",G351)),Barèmes!$B$2,IF(U351&gt;=SUMIFS(Barèmes!$G$6:$G$28,Barèmes!$A$6:$A$28,"Vitesse — 50 m (s)",Barèmes!$B$6:$B$28,H351,Barèmes!$C$6:$C$28,IF(H351="6ème","Mixte",G351)),Barèmes!$C$2,IF(U351&gt;=SUMIFS(Barèmes!$H$6:$H$28,Barèmes!$A$6:$A$28,"Vitesse — 50 m (s)",Barèmes!$B$6:$B$28,H351,Barèmes!$C$6:$C$28,IF(H351="6ème","Mixte",G351)),Barèmes!$D$2,IF(U351&gt;=SUMIFS(Barèmes!$I$6:$I$28,Barèmes!$A$6:$A$28,"Vitesse — 50 m (s)",Barèmes!$B$6:$B$28,H351,Barèmes!$C$6:$C$28,IF(H351="6ème","Mixte",G351)),Barèmes!$E$2,Barèmes!$F$2))))))</f>
        <v/>
      </c>
      <c r="X351" s="18"/>
      <c r="Y351" s="26" t="str" cm="1">
        <f t="array" ref="Y351">IF(OR(X351="",SUMPRODUCT((Barèmes!$A$6:$A$28="Souplesse (score 1-5)")*(Barèmes!$B$6:$B$28=H351)*(Barèmes!$C$6:$C$28=IF(H351="6ème","Mixte",G351)))=0),"",IF(SUMPRODUCT((Barèmes!$A$6:$A$28="Souplesse (score 1-5)")*(Barèmes!$B$6:$B$28=H351)*(Barèmes!$C$6:$C$28=IF(H351="6ème","Mixte",G351))*(Barèmes!$J$6:$J$28="+"))&gt;0,IF(X351&lt;=SUMIFS(Barèmes!$D$6:$D$28,Barèmes!$A$6:$A$28,"Souplesse (score 1-5)",Barèmes!$B$6:$B$28,H351,Barèmes!$C$6:$C$28,IF(H351="6ème","Mixte",G351)),"à besoin",IF(X351&lt;=SUMIFS(Barèmes!$E$6:$E$28,Barèmes!$A$6:$A$28,"Souplesse (score 1-5)",Barèmes!$B$6:$B$28,H351,Barèmes!$C$6:$C$28,IF(H351="6ème","Mixte",G351)),"fragile","satisfaisant")),IF(X351&gt;=SUMIFS(Barèmes!$D$6:$D$28,Barèmes!$A$6:$A$28,"Souplesse (score 1-5)",Barèmes!$B$6:$B$28,H351,Barèmes!$C$6:$C$28,IF(H351="6ème","Mixte",G351)),"à besoin",IF(X351&gt;=SUMIFS(Barèmes!$E$6:$E$28,Barèmes!$A$6:$A$28,"Souplesse (score 1-5)",Barèmes!$B$6:$B$28,H351,Barèmes!$C$6:$C$28,IF(H351="6ème","Mixte",G351)),"fragile","satisfaisant"))))</f>
        <v/>
      </c>
      <c r="Z351" s="26" t="str" cm="1">
        <f t="array" ref="Z351">IF(OR(X351="",SUMPRODUCT((Barèmes!$A$6:$A$28="Souplesse (score 1-5)")*(Barèmes!$B$6:$B$28=H351)*(Barèmes!$C$6:$C$28=IF(H351="6ème","Mixte",G351)))=0),"",IF(SUMPRODUCT((Barèmes!$A$6:$A$28="Souplesse (score 1-5)")*(Barèmes!$B$6:$B$28=H351)*(Barèmes!$C$6:$C$28=IF(H351="6ème","Mixte",G351))*(Barèmes!$J$6:$J$28="+"))&gt;0,IF(X351&lt;=SUMIFS(Barèmes!$F$6:$F$28,Barèmes!$A$6:$A$28,"Souplesse (score 1-5)",Barèmes!$B$6:$B$28,H351,Barèmes!$C$6:$C$28,IF(H351="6ème","Mixte",G351)),Barèmes!$B$2,IF(X351&lt;=SUMIFS(Barèmes!$G$6:$G$28,Barèmes!$A$6:$A$28,"Souplesse (score 1-5)",Barèmes!$B$6:$B$28,H351,Barèmes!$C$6:$C$28,IF(H351="6ème","Mixte",G351)),Barèmes!$C$2,IF(X351&lt;=SUMIFS(Barèmes!$H$6:$H$28,Barèmes!$A$6:$A$28,"Souplesse (score 1-5)",Barèmes!$B$6:$B$28,H351,Barèmes!$C$6:$C$28,IF(H351="6ème","Mixte",G351)),Barèmes!$D$2,IF(X351&lt;=SUMIFS(Barèmes!$I$6:$I$28,Barèmes!$A$6:$A$28,"Souplesse (score 1-5)",Barèmes!$B$6:$B$28,H351,Barèmes!$C$6:$C$28,IF(H351="6ème","Mixte",G351)),Barèmes!$E$2,Barèmes!$F$2)))),IF(X351&gt;=SUMIFS(Barèmes!$F$6:$F$28,Barèmes!$A$6:$A$28,"Souplesse (score 1-5)",Barèmes!$B$6:$B$28,H351,Barèmes!$C$6:$C$28,IF(H351="6ème","Mixte",G351)),Barèmes!$B$2,IF(X351&gt;=SUMIFS(Barèmes!$G$6:$G$28,Barèmes!$A$6:$A$28,"Souplesse (score 1-5)",Barèmes!$B$6:$B$28,H351,Barèmes!$C$6:$C$28,IF(H351="6ème","Mixte",G351)),Barèmes!$C$2,IF(X351&gt;=SUMIFS(Barèmes!$H$6:$H$28,Barèmes!$A$6:$A$28,"Souplesse (score 1-5)",Barèmes!$B$6:$B$28,H351,Barèmes!$C$6:$C$28,IF(H351="6ème","Mixte",G351)),Barèmes!$D$2,IF(X351&gt;=SUMIFS(Barèmes!$I$6:$I$28,Barèmes!$A$6:$A$28,"Souplesse (score 1-5)",Barèmes!$B$6:$B$28,H351,Barèmes!$C$6:$C$28,IF(H351="6ème","Mixte",G351)),Barèmes!$E$2,Barèmes!$F$2))))))</f>
        <v/>
      </c>
      <c r="AA351" s="22"/>
      <c r="AB351" s="27" t="str">
        <f>IF(OR(AA351="",SUMPRODUCT((Barèmes!$A$6:$A$28="Agilité — T-test 974 (s)")*(Barèmes!$B$6:$B$28=H351)*(Barèmes!$C$6:$C$28=IF(H351="6ème","Mixte",G351)))=0),"",IF(SUMPRODUCT((Barèmes!$A$6:$A$28="Agilité — T-test 974 (s)")*(Barèmes!$B$6:$B$28=H351)*(Barèmes!$C$6:$C$28=IF(H351="6ème","Mixte",G351))*(Barèmes!$J$6:$J$28="+"))&gt;0,IF(AA351&lt;=SUMIFS(Barèmes!$D$6:$D$28,Barèmes!$A$6:$A$28,"Agilité — T-test 974 (s)",Barèmes!$B$6:$B$28,H351,Barèmes!$C$6:$C$28,IF(H351="6ème","Mixte",G351)),"à besoin",IF(AA351&lt;=SUMIFS(Barèmes!$E$6:$E$28,Barèmes!$A$6:$A$28,"Agilité — T-test 974 (s)",Barèmes!$B$6:$B$28,H351,Barèmes!$C$6:$C$28,IF(H351="6ème","Mixte",G351)),"fragile","satisfaisant")),IF(AA351&gt;=SUMIFS(Barèmes!$D$6:$D$28,Barèmes!$A$6:$A$28,"Agilité — T-test 974 (s)",Barèmes!$B$6:$B$28,H351,Barèmes!$C$6:$C$28,IF(H351="6ème","Mixte",G351)),"à besoin",IF(AA351&gt;=SUMIFS(Barèmes!$E$6:$E$28,Barèmes!$A$6:$A$28,"Agilité — T-test 974 (s)",Barèmes!$B$6:$B$28,H351,Barèmes!$C$6:$C$28,IF(H351="6ème","Mixte",G351)),"fragile","satisfaisant"))))</f>
        <v/>
      </c>
      <c r="AC351" s="27" t="str">
        <f>IF(OR(AA351="",SUMPRODUCT((Barèmes!$A$6:$A$28="Agilité — T-test 974 (s)")*(Barèmes!$B$6:$B$28=H351)*(Barèmes!$C$6:$C$28=IF(H351="6ème","Mixte",G351)))=0),"",IF(SUMPRODUCT((Barèmes!$A$6:$A$28="Agilité — T-test 974 (s)")*(Barèmes!$B$6:$B$28=H351)*(Barèmes!$C$6:$C$28=IF(H351="6ème","Mixte",G351))*(Barèmes!$J$6:$J$28="+"))&gt;0,IF(AA351&lt;=SUMIFS(Barèmes!$F$6:$F$28,Barèmes!$A$6:$A$28,"Agilité — T-test 974 (s)",Barèmes!$B$6:$B$28,H351,Barèmes!$C$6:$C$28,IF(H351="6ème","Mixte",G351)),Barèmes!$B$2,IF(AA351&lt;=SUMIFS(Barèmes!$G$6:$G$28,Barèmes!$A$6:$A$28,"Agilité — T-test 974 (s)",Barèmes!$B$6:$B$28,H351,Barèmes!$C$6:$C$28,IF(H351="6ème","Mixte",G351)),Barèmes!$C$2,IF(AA351&lt;=SUMIFS(Barèmes!$H$6:$H$28,Barèmes!$A$6:$A$28,"Agilité — T-test 974 (s)",Barèmes!$B$6:$B$28,H351,Barèmes!$C$6:$C$28,IF(H351="6ème","Mixte",G351)),Barèmes!$D$2,IF(AA351&lt;=SUMIFS(Barèmes!$I$6:$I$28,Barèmes!$A$6:$A$28,"Agilité — T-test 974 (s)",Barèmes!$B$6:$B$28,H351,Barèmes!$C$6:$C$28,IF(H351="6ème","Mixte",G351)),Barèmes!$E$2,Barèmes!$F$2)))),IF(AA351&gt;=SUMIFS(Barèmes!$F$6:$F$28,Barèmes!$A$6:$A$28,"Agilité — T-test 974 (s)",Barèmes!$B$6:$B$28,H351,Barèmes!$C$6:$C$28,IF(H351="6ème","Mixte",G351)),Barèmes!$B$2,IF(AA351&gt;=SUMIFS(Barèmes!$G$6:$G$28,Barèmes!$A$6:$A$28,"Agilité — T-test 974 (s)",Barèmes!$B$6:$B$28,H351,Barèmes!$C$6:$C$28,IF(H351="6ème","Mixte",G351)),Barèmes!$C$2,IF(AA351&gt;=SUMIFS(Barèmes!$H$6:$H$28,Barèmes!$A$6:$A$28,"Agilité — T-test 974 (s)",Barèmes!$B$6:$B$28,H351,Barèmes!$C$6:$C$28,IF(H351="6ème","Mixte",G351)),Barèmes!$D$2,IF(AA351&gt;=SUMIFS(Barèmes!$I$6:$I$28,Barèmes!$A$6:$A$28,"Agilité — T-test 974 (s)",Barèmes!$B$6:$B$28,H351,Barèmes!$C$6:$C$28,IF(H351="6ème","Mixte",G351)),Barèmes!$E$2,Barèmes!$F$2))))))</f>
        <v/>
      </c>
      <c r="AD351" s="28" t="str">
        <f t="shared" si="42"/>
        <v/>
      </c>
      <c r="AE351" s="29" t="str">
        <f t="shared" si="43"/>
        <v/>
      </c>
      <c r="AF351" s="30" t="str">
        <f>IF(OR(AD351="",SUMPRODUCT((Barèmes!$A$6:$A$28="Surcoût d'agilité (s) — technique")*(Barèmes!$B$6:$B$28=H351)*(Barèmes!$C$6:$C$28=IF(H351="6ème","Mixte",G351)))=0),"",IF(SUMPRODUCT((Barèmes!$A$6:$A$28="Surcoût d'agilité (s) — technique")*(Barèmes!$B$6:$B$28=H351)*(Barèmes!$C$6:$C$28=IF(H351="6ème","Mixte",G351))*(Barèmes!$J$6:$J$28="+"))&gt;0,IF(AD351&lt;=SUMIFS(Barèmes!$D$6:$D$28,Barèmes!$A$6:$A$28,"Surcoût d'agilité (s) — technique",Barèmes!$B$6:$B$28,H351,Barèmes!$C$6:$C$28,IF(H351="6ème","Mixte",G351)),"à besoin",IF(AD351&lt;=SUMIFS(Barèmes!$E$6:$E$28,Barèmes!$A$6:$A$28,"Surcoût d'agilité (s) — technique",Barèmes!$B$6:$B$28,H351,Barèmes!$C$6:$C$28,IF(H351="6ème","Mixte",G351)),"fragile","satisfaisant")),IF(AD351&gt;=SUMIFS(Barèmes!$D$6:$D$28,Barèmes!$A$6:$A$28,"Surcoût d'agilité (s) — technique",Barèmes!$B$6:$B$28,H351,Barèmes!$C$6:$C$28,IF(H351="6ème","Mixte",G351)),"à besoin",IF(AD351&gt;=SUMIFS(Barèmes!$E$6:$E$28,Barèmes!$A$6:$A$28,"Surcoût d'agilité (s) — technique",Barèmes!$B$6:$B$28,H351,Barèmes!$C$6:$C$28,IF(H351="6ème","Mixte",G351)),"fragile","satisfaisant"))))</f>
        <v/>
      </c>
      <c r="AG351" s="30" t="str">
        <f>IF(OR(AD351="",SUMPRODUCT((Barèmes!$A$6:$A$28="Surcoût d'agilité (s) — technique")*(Barèmes!$B$6:$B$28=H351)*(Barèmes!$C$6:$C$28=IF(H351="6ème","Mixte",G351)))=0),"",IF(SUMPRODUCT((Barèmes!$A$6:$A$28="Surcoût d'agilité (s) — technique")*(Barèmes!$B$6:$B$28=H351)*(Barèmes!$C$6:$C$28=IF(H351="6ème","Mixte",G351))*(Barèmes!$J$6:$J$28="+"))&gt;0,IF(AD351&lt;=SUMIFS(Barèmes!$F$6:$F$28,Barèmes!$A$6:$A$28,"Surcoût d'agilité (s) — technique",Barèmes!$B$6:$B$28,H351,Barèmes!$C$6:$C$28,IF(H351="6ème","Mixte",G351)),Barèmes!$B$2,IF(AD351&lt;=SUMIFS(Barèmes!$G$6:$G$28,Barèmes!$A$6:$A$28,"Surcoût d'agilité (s) — technique",Barèmes!$B$6:$B$28,H351,Barèmes!$C$6:$C$28,IF(H351="6ème","Mixte",G351)),Barèmes!$C$2,IF(AD351&lt;=SUMIFS(Barèmes!$H$6:$H$28,Barèmes!$A$6:$A$28,"Surcoût d'agilité (s) — technique",Barèmes!$B$6:$B$28,H351,Barèmes!$C$6:$C$28,IF(H351="6ème","Mixte",G351)),Barèmes!$D$2,IF(AD351&lt;=SUMIFS(Barèmes!$I$6:$I$28,Barèmes!$A$6:$A$28,"Surcoût d'agilité (s) — technique",Barèmes!$B$6:$B$28,H351,Barèmes!$C$6:$C$28,IF(H351="6ème","Mixte",G351)),Barèmes!$E$2,Barèmes!$F$2)))),IF(AD351&gt;=SUMIFS(Barèmes!$F$6:$F$28,Barèmes!$A$6:$A$28,"Surcoût d'agilité (s) — technique",Barèmes!$B$6:$B$28,H351,Barèmes!$C$6:$C$28,IF(H351="6ème","Mixte",G351)),Barèmes!$B$2,IF(AD351&gt;=SUMIFS(Barèmes!$G$6:$G$28,Barèmes!$A$6:$A$28,"Surcoût d'agilité (s) — technique",Barèmes!$B$6:$B$28,H351,Barèmes!$C$6:$C$28,IF(H351="6ème","Mixte",G351)),Barèmes!$C$2,IF(AD351&gt;=SUMIFS(Barèmes!$H$6:$H$28,Barèmes!$A$6:$A$28,"Surcoût d'agilité (s) — technique",Barèmes!$B$6:$B$28,H351,Barèmes!$C$6:$C$28,IF(H351="6ème","Mixte",G351)),Barèmes!$D$2,IF(AD351&gt;=SUMIFS(Barèmes!$I$6:$I$28,Barèmes!$A$6:$A$28,"Surcoût d'agilité (s) — technique",Barèmes!$B$6:$B$28,H351,Barèmes!$C$6:$C$28,IF(H351="6ème","Mixte",G351)),Barèmes!$E$2,Barèmes!$F$2))))))</f>
        <v/>
      </c>
      <c r="AH351" s="31" t="str">
        <f>IF((IF(N351="",0,1)+IF(Q351="",0,1)+IF(W351="",0,1)+IF(Z351="",0,1)+IF(AC351="",0,1))=0,"",3*IF(N351=Barèmes!$B$2,1,IF(N351=Barèmes!$C$2,2,IF(N351=Barèmes!$D$2,3,IF(N351=Barèmes!$E$2,4,IF(N351=Barèmes!$F$2,5,0)))))+3*IF(Q351=Barèmes!$B$2,1,IF(Q351=Barèmes!$C$2,2,IF(Q351=Barèmes!$D$2,3,IF(Q351=Barèmes!$E$2,4,IF(Q351=Barèmes!$F$2,5,0)))))+2*IF(W351=Barèmes!$B$2,1,IF(W351=Barèmes!$C$2,2,IF(W351=Barèmes!$D$2,3,IF(W351=Barèmes!$E$2,4,IF(W351=Barèmes!$F$2,5,0)))))+1*IF(Z351=Barèmes!$B$2,1,IF(Z351=Barèmes!$C$2,2,IF(Z351=Barèmes!$D$2,3,IF(Z351=Barèmes!$E$2,4,IF(Z351=Barèmes!$F$2,5,0)))))+1*IF(AC351=Barèmes!$B$2,1,IF(AC351=Barèmes!$C$2,2,IF(AC351=Barèmes!$D$2,3,IF(AC351=Barèmes!$E$2,4,IF(AC351=Barèmes!$F$2,5,0))))))</f>
        <v/>
      </c>
      <c r="AI351" s="31"/>
      <c r="AJ351" s="32" t="str">
        <f>IFERROR(INDEX(Croissance!$B$5:$B$604,MATCH(A351,Croissance!$A$5:$A$604,0)),"")</f>
        <v/>
      </c>
      <c r="AK351" s="32" t="str">
        <f>IFERROR(INDEX(Croissance!$C$5:$C$604,MATCH(A351,Croissance!$A$5:$A$604,0)),"")</f>
        <v/>
      </c>
      <c r="AL351" s="32" t="str">
        <f>IFERROR(INDEX(Croissance!$D$5:$D$604,MATCH(A351,Croissance!$A$5:$A$604,0)),"")</f>
        <v/>
      </c>
      <c r="AM351" s="32" t="str">
        <f>IFERROR(INDEX(Croissance!$E$5:$E$604,MATCH(A351,Croissance!$A$5:$A$604,0)),"")</f>
        <v/>
      </c>
      <c r="AO351" s="33">
        <f t="shared" si="48"/>
        <v>0</v>
      </c>
      <c r="AP351" s="33">
        <f t="shared" si="44"/>
        <v>0</v>
      </c>
      <c r="AQ351" s="33">
        <f>IF(A351="",0,IF(AND(OR('Synthèse classe'!$C$2="Tous",C351='Synthèse classe'!$C$2),OR('Synthèse classe'!$C$3="Toutes",D351='Synthèse classe'!$C$3),OR('Synthèse classe'!$C$4="Toutes",AND('Synthèse classe'!$C$4="Dernière",AP351=1),B351=IFERROR(VALUE('Synthèse classe'!$C$4),0))),1,0))</f>
        <v>0</v>
      </c>
      <c r="AR351" s="34" t="str">
        <f t="shared" si="45"/>
        <v/>
      </c>
    </row>
    <row r="352" spans="1:44" x14ac:dyDescent="0.2">
      <c r="A352" s="17" t="str">
        <f t="shared" si="41"/>
        <v/>
      </c>
      <c r="B352" s="18"/>
      <c r="C352" s="19"/>
      <c r="D352" s="19"/>
      <c r="E352" s="19"/>
      <c r="F352" s="19"/>
      <c r="G352" s="19"/>
      <c r="H352" s="17" t="str">
        <f t="shared" si="46"/>
        <v/>
      </c>
      <c r="I352" s="20"/>
      <c r="J352" s="18"/>
      <c r="K352" s="19"/>
      <c r="L352" s="21" t="str">
        <f t="shared" si="47"/>
        <v/>
      </c>
      <c r="M352" s="21" t="str">
        <f>IF(OR(J352="",SUMPRODUCT((Barèmes!$A$6:$A$28="Endurance — Luc Léger (palier)")*(Barèmes!$B$6:$B$28=H352)*(Barèmes!$C$6:$C$28=IF(H352="6ème","Mixte",G352)))=0),"",IF(SUMPRODUCT((Barèmes!$A$6:$A$28="Endurance — Luc Léger (palier)")*(Barèmes!$B$6:$B$28=H352)*(Barèmes!$C$6:$C$28=IF(H352="6ème","Mixte",G352))*(Barèmes!$J$6:$J$28="+"))&gt;0,IF(J352&lt;=SUMIFS(Barèmes!$D$6:$D$28,Barèmes!$A$6:$A$28,"Endurance — Luc Léger (palier)",Barèmes!$B$6:$B$28,H352,Barèmes!$C$6:$C$28,IF(H352="6ème","Mixte",G352)),"à besoin",IF(J352&lt;=SUMIFS(Barèmes!$E$6:$E$28,Barèmes!$A$6:$A$28,"Endurance — Luc Léger (palier)",Barèmes!$B$6:$B$28,H352,Barèmes!$C$6:$C$28,IF(H352="6ème","Mixte",G352)),"fragile","satisfaisant")),IF(J352&gt;=SUMIFS(Barèmes!$D$6:$D$28,Barèmes!$A$6:$A$28,"Endurance — Luc Léger (palier)",Barèmes!$B$6:$B$28,H352,Barèmes!$C$6:$C$28,IF(H352="6ème","Mixte",G352)),"à besoin",IF(J352&gt;=SUMIFS(Barèmes!$E$6:$E$28,Barèmes!$A$6:$A$28,"Endurance — Luc Léger (palier)",Barèmes!$B$6:$B$28,H352,Barèmes!$C$6:$C$28,IF(H352="6ème","Mixte",G352)),"fragile","satisfaisant"))))</f>
        <v/>
      </c>
      <c r="N352" s="21" t="str">
        <f>IF(OR(J352="",SUMPRODUCT((Barèmes!$A$6:$A$28="Endurance — Luc Léger (palier)")*(Barèmes!$B$6:$B$28=H352)*(Barèmes!$C$6:$C$28=IF(H352="6ème","Mixte",G352)))=0),"",IF(SUMPRODUCT((Barèmes!$A$6:$A$28="Endurance — Luc Léger (palier)")*(Barèmes!$B$6:$B$28=H352)*(Barèmes!$C$6:$C$28=IF(H352="6ème","Mixte",G352))*(Barèmes!$J$6:$J$28="+"))&gt;0,IF(J352&lt;=SUMIFS(Barèmes!$F$6:$F$28,Barèmes!$A$6:$A$28,"Endurance — Luc Léger (palier)",Barèmes!$B$6:$B$28,H352,Barèmes!$C$6:$C$28,IF(H352="6ème","Mixte",G352)),Barèmes!$B$2,IF(J352&lt;=SUMIFS(Barèmes!$G$6:$G$28,Barèmes!$A$6:$A$28,"Endurance — Luc Léger (palier)",Barèmes!$B$6:$B$28,H352,Barèmes!$C$6:$C$28,IF(H352="6ème","Mixte",G352)),Barèmes!$C$2,IF(J352&lt;=SUMIFS(Barèmes!$H$6:$H$28,Barèmes!$A$6:$A$28,"Endurance — Luc Léger (palier)",Barèmes!$B$6:$B$28,H352,Barèmes!$C$6:$C$28,IF(H352="6ème","Mixte",G352)),Barèmes!$D$2,IF(J352&lt;=SUMIFS(Barèmes!$I$6:$I$28,Barèmes!$A$6:$A$28,"Endurance — Luc Léger (palier)",Barèmes!$B$6:$B$28,H352,Barèmes!$C$6:$C$28,IF(H352="6ème","Mixte",G352)),Barèmes!$E$2,Barèmes!$F$2)))),IF(J352&gt;=SUMIFS(Barèmes!$F$6:$F$28,Barèmes!$A$6:$A$28,"Endurance — Luc Léger (palier)",Barèmes!$B$6:$B$28,H352,Barèmes!$C$6:$C$28,IF(H352="6ème","Mixte",G352)),Barèmes!$B$2,IF(J352&gt;=SUMIFS(Barèmes!$G$6:$G$28,Barèmes!$A$6:$A$28,"Endurance — Luc Léger (palier)",Barèmes!$B$6:$B$28,H352,Barèmes!$C$6:$C$28,IF(H352="6ème","Mixte",G352)),Barèmes!$C$2,IF(J352&gt;=SUMIFS(Barèmes!$H$6:$H$28,Barèmes!$A$6:$A$28,"Endurance — Luc Léger (palier)",Barèmes!$B$6:$B$28,H352,Barèmes!$C$6:$C$28,IF(H352="6ème","Mixte",G352)),Barèmes!$D$2,IF(J352&gt;=SUMIFS(Barèmes!$I$6:$I$28,Barèmes!$A$6:$A$28,"Endurance — Luc Léger (palier)",Barèmes!$B$6:$B$28,H352,Barèmes!$C$6:$C$28,IF(H352="6ème","Mixte",G352)),Barèmes!$E$2,Barèmes!$F$2))))))</f>
        <v/>
      </c>
      <c r="O352" s="22"/>
      <c r="P352" s="23" t="str">
        <f>IF(OR(O352="",SUMPRODUCT((Barèmes!$A$6:$A$28="Force bas du corps — Saut en longueur (m)")*(Barèmes!$B$6:$B$28=H352)*(Barèmes!$C$6:$C$28=IF(H352="6ème","Mixte",G352)))=0),"",IF(SUMPRODUCT((Barèmes!$A$6:$A$28="Force bas du corps — Saut en longueur (m)")*(Barèmes!$B$6:$B$28=H352)*(Barèmes!$C$6:$C$28=IF(H352="6ème","Mixte",G352))*(Barèmes!$J$6:$J$28="+"))&gt;0,IF(O352&lt;=SUMIFS(Barèmes!$D$6:$D$28,Barèmes!$A$6:$A$28,"Force bas du corps — Saut en longueur (m)",Barèmes!$B$6:$B$28,H352,Barèmes!$C$6:$C$28,IF(H352="6ème","Mixte",G352)),"à besoin",IF(O352&lt;=SUMIFS(Barèmes!$E$6:$E$28,Barèmes!$A$6:$A$28,"Force bas du corps — Saut en longueur (m)",Barèmes!$B$6:$B$28,H352,Barèmes!$C$6:$C$28,IF(H352="6ème","Mixte",G352)),"fragile","satisfaisant")),IF(O352&gt;=SUMIFS(Barèmes!$D$6:$D$28,Barèmes!$A$6:$A$28,"Force bas du corps — Saut en longueur (m)",Barèmes!$B$6:$B$28,H352,Barèmes!$C$6:$C$28,IF(H352="6ème","Mixte",G352)),"à besoin",IF(O352&gt;=SUMIFS(Barèmes!$E$6:$E$28,Barèmes!$A$6:$A$28,"Force bas du corps — Saut en longueur (m)",Barèmes!$B$6:$B$28,H352,Barèmes!$C$6:$C$28,IF(H352="6ème","Mixte",G352)),"fragile","satisfaisant"))))</f>
        <v/>
      </c>
      <c r="Q352" s="23" t="str">
        <f>IF(OR(O352="",SUMPRODUCT((Barèmes!$A$6:$A$28="Force bas du corps — Saut en longueur (m)")*(Barèmes!$B$6:$B$28=H352)*(Barèmes!$C$6:$C$28=IF(H352="6ème","Mixte",G352)))=0),"",IF(SUMPRODUCT((Barèmes!$A$6:$A$28="Force bas du corps — Saut en longueur (m)")*(Barèmes!$B$6:$B$28=H352)*(Barèmes!$C$6:$C$28=IF(H352="6ème","Mixte",G352))*(Barèmes!$J$6:$J$28="+"))&gt;0,IF(O352&lt;=SUMIFS(Barèmes!$F$6:$F$28,Barèmes!$A$6:$A$28,"Force bas du corps — Saut en longueur (m)",Barèmes!$B$6:$B$28,H352,Barèmes!$C$6:$C$28,IF(H352="6ème","Mixte",G352)),Barèmes!$B$2,IF(O352&lt;=SUMIFS(Barèmes!$G$6:$G$28,Barèmes!$A$6:$A$28,"Force bas du corps — Saut en longueur (m)",Barèmes!$B$6:$B$28,H352,Barèmes!$C$6:$C$28,IF(H352="6ème","Mixte",G352)),Barèmes!$C$2,IF(O352&lt;=SUMIFS(Barèmes!$H$6:$H$28,Barèmes!$A$6:$A$28,"Force bas du corps — Saut en longueur (m)",Barèmes!$B$6:$B$28,H352,Barèmes!$C$6:$C$28,IF(H352="6ème","Mixte",G352)),Barèmes!$D$2,IF(O352&lt;=SUMIFS(Barèmes!$I$6:$I$28,Barèmes!$A$6:$A$28,"Force bas du corps — Saut en longueur (m)",Barèmes!$B$6:$B$28,H352,Barèmes!$C$6:$C$28,IF(H352="6ème","Mixte",G352)),Barèmes!$E$2,Barèmes!$F$2)))),IF(O352&gt;=SUMIFS(Barèmes!$F$6:$F$28,Barèmes!$A$6:$A$28,"Force bas du corps — Saut en longueur (m)",Barèmes!$B$6:$B$28,H352,Barèmes!$C$6:$C$28,IF(H352="6ème","Mixte",G352)),Barèmes!$B$2,IF(O352&gt;=SUMIFS(Barèmes!$G$6:$G$28,Barèmes!$A$6:$A$28,"Force bas du corps — Saut en longueur (m)",Barèmes!$B$6:$B$28,H352,Barèmes!$C$6:$C$28,IF(H352="6ème","Mixte",G352)),Barèmes!$C$2,IF(O352&gt;=SUMIFS(Barèmes!$H$6:$H$28,Barèmes!$A$6:$A$28,"Force bas du corps — Saut en longueur (m)",Barèmes!$B$6:$B$28,H352,Barèmes!$C$6:$C$28,IF(H352="6ème","Mixte",G352)),Barèmes!$D$2,IF(O352&gt;=SUMIFS(Barèmes!$I$6:$I$28,Barèmes!$A$6:$A$28,"Force bas du corps — Saut en longueur (m)",Barèmes!$B$6:$B$28,H352,Barèmes!$C$6:$C$28,IF(H352="6ème","Mixte",G352)),Barèmes!$E$2,Barèmes!$F$2))))))</f>
        <v/>
      </c>
      <c r="R352" s="22"/>
      <c r="S352" s="24" t="str">
        <f>IF(OR(R352="",SUMPRODUCT((Barèmes!$A$6:$A$28="Vitesse — 30 m (s)")*(Barèmes!$B$6:$B$28=H352)*(Barèmes!$C$6:$C$28=IF(H352="6ème","Mixte",G352)))=0),"",IF(SUMPRODUCT((Barèmes!$A$6:$A$28="Vitesse — 30 m (s)")*(Barèmes!$B$6:$B$28=H352)*(Barèmes!$C$6:$C$28=IF(H352="6ème","Mixte",G352))*(Barèmes!$J$6:$J$28="+"))&gt;0,IF(R352&lt;=SUMIFS(Barèmes!$D$6:$D$28,Barèmes!$A$6:$A$28,"Vitesse — 30 m (s)",Barèmes!$B$6:$B$28,H352,Barèmes!$C$6:$C$28,IF(H352="6ème","Mixte",G352)),"à besoin",IF(R352&lt;=SUMIFS(Barèmes!$E$6:$E$28,Barèmes!$A$6:$A$28,"Vitesse — 30 m (s)",Barèmes!$B$6:$B$28,H352,Barèmes!$C$6:$C$28,IF(H352="6ème","Mixte",G352)),"fragile","satisfaisant")),IF(R352&gt;=SUMIFS(Barèmes!$D$6:$D$28,Barèmes!$A$6:$A$28,"Vitesse — 30 m (s)",Barèmes!$B$6:$B$28,H352,Barèmes!$C$6:$C$28,IF(H352="6ème","Mixte",G352)),"à besoin",IF(R352&gt;=SUMIFS(Barèmes!$E$6:$E$28,Barèmes!$A$6:$A$28,"Vitesse — 30 m (s)",Barèmes!$B$6:$B$28,H352,Barèmes!$C$6:$C$28,IF(H352="6ème","Mixte",G352)),"fragile","satisfaisant"))))</f>
        <v/>
      </c>
      <c r="T352" s="24" t="str">
        <f>IF(OR(R352="",SUMPRODUCT((Barèmes!$A$6:$A$28="Vitesse — 30 m (s)")*(Barèmes!$B$6:$B$28=H352)*(Barèmes!$C$6:$C$28=IF(H352="6ème","Mixte",G352)))=0),"",IF(SUMPRODUCT((Barèmes!$A$6:$A$28="Vitesse — 30 m (s)")*(Barèmes!$B$6:$B$28=H352)*(Barèmes!$C$6:$C$28=IF(H352="6ème","Mixte",G352))*(Barèmes!$J$6:$J$28="+"))&gt;0,IF(R352&lt;=SUMIFS(Barèmes!$F$6:$F$28,Barèmes!$A$6:$A$28,"Vitesse — 30 m (s)",Barèmes!$B$6:$B$28,H352,Barèmes!$C$6:$C$28,IF(H352="6ème","Mixte",G352)),Barèmes!$B$2,IF(R352&lt;=SUMIFS(Barèmes!$G$6:$G$28,Barèmes!$A$6:$A$28,"Vitesse — 30 m (s)",Barèmes!$B$6:$B$28,H352,Barèmes!$C$6:$C$28,IF(H352="6ème","Mixte",G352)),Barèmes!$C$2,IF(R352&lt;=SUMIFS(Barèmes!$H$6:$H$28,Barèmes!$A$6:$A$28,"Vitesse — 30 m (s)",Barèmes!$B$6:$B$28,H352,Barèmes!$C$6:$C$28,IF(H352="6ème","Mixte",G352)),Barèmes!$D$2,IF(R352&lt;=SUMIFS(Barèmes!$I$6:$I$28,Barèmes!$A$6:$A$28,"Vitesse — 30 m (s)",Barèmes!$B$6:$B$28,H352,Barèmes!$C$6:$C$28,IF(H352="6ème","Mixte",G352)),Barèmes!$E$2,Barèmes!$F$2)))),IF(R352&gt;=SUMIFS(Barèmes!$F$6:$F$28,Barèmes!$A$6:$A$28,"Vitesse — 30 m (s)",Barèmes!$B$6:$B$28,H352,Barèmes!$C$6:$C$28,IF(H352="6ème","Mixte",G352)),Barèmes!$B$2,IF(R352&gt;=SUMIFS(Barèmes!$G$6:$G$28,Barèmes!$A$6:$A$28,"Vitesse — 30 m (s)",Barèmes!$B$6:$B$28,H352,Barèmes!$C$6:$C$28,IF(H352="6ème","Mixte",G352)),Barèmes!$C$2,IF(R352&gt;=SUMIFS(Barèmes!$H$6:$H$28,Barèmes!$A$6:$A$28,"Vitesse — 30 m (s)",Barèmes!$B$6:$B$28,H352,Barèmes!$C$6:$C$28,IF(H352="6ème","Mixte",G352)),Barèmes!$D$2,IF(R352&gt;=SUMIFS(Barèmes!$I$6:$I$28,Barèmes!$A$6:$A$28,"Vitesse — 30 m (s)",Barèmes!$B$6:$B$28,H352,Barèmes!$C$6:$C$28,IF(H352="6ème","Mixte",G352)),Barèmes!$E$2,Barèmes!$F$2))))))</f>
        <v/>
      </c>
      <c r="U352" s="22"/>
      <c r="V352" s="25" t="str">
        <f>IF(OR(U352="",SUMPRODUCT((Barèmes!$A$6:$A$28="Vitesse — 50 m (s)")*(Barèmes!$B$6:$B$28=H352)*(Barèmes!$C$6:$C$28=IF(H352="6ème","Mixte",G352)))=0),"",IF(SUMPRODUCT((Barèmes!$A$6:$A$28="Vitesse — 50 m (s)")*(Barèmes!$B$6:$B$28=H352)*(Barèmes!$C$6:$C$28=IF(H352="6ème","Mixte",G352))*(Barèmes!$J$6:$J$28="+"))&gt;0,IF(U352&lt;=SUMIFS(Barèmes!$D$6:$D$28,Barèmes!$A$6:$A$28,"Vitesse — 50 m (s)",Barèmes!$B$6:$B$28,H352,Barèmes!$C$6:$C$28,IF(H352="6ème","Mixte",G352)),"à besoin",IF(U352&lt;=SUMIFS(Barèmes!$E$6:$E$28,Barèmes!$A$6:$A$28,"Vitesse — 50 m (s)",Barèmes!$B$6:$B$28,H352,Barèmes!$C$6:$C$28,IF(H352="6ème","Mixte",G352)),"fragile","satisfaisant")),IF(U352&gt;=SUMIFS(Barèmes!$D$6:$D$28,Barèmes!$A$6:$A$28,"Vitesse — 50 m (s)",Barèmes!$B$6:$B$28,H352,Barèmes!$C$6:$C$28,IF(H352="6ème","Mixte",G352)),"à besoin",IF(U352&gt;=SUMIFS(Barèmes!$E$6:$E$28,Barèmes!$A$6:$A$28,"Vitesse — 50 m (s)",Barèmes!$B$6:$B$28,H352,Barèmes!$C$6:$C$28,IF(H352="6ème","Mixte",G352)),"fragile","satisfaisant"))))</f>
        <v/>
      </c>
      <c r="W352" s="25" t="str">
        <f>IF(OR(U352="",SUMPRODUCT((Barèmes!$A$6:$A$28="Vitesse — 50 m (s)")*(Barèmes!$B$6:$B$28=H352)*(Barèmes!$C$6:$C$28=IF(H352="6ème","Mixte",G352)))=0),"",IF(SUMPRODUCT((Barèmes!$A$6:$A$28="Vitesse — 50 m (s)")*(Barèmes!$B$6:$B$28=H352)*(Barèmes!$C$6:$C$28=IF(H352="6ème","Mixte",G352))*(Barèmes!$J$6:$J$28="+"))&gt;0,IF(U352&lt;=SUMIFS(Barèmes!$F$6:$F$28,Barèmes!$A$6:$A$28,"Vitesse — 50 m (s)",Barèmes!$B$6:$B$28,H352,Barèmes!$C$6:$C$28,IF(H352="6ème","Mixte",G352)),Barèmes!$B$2,IF(U352&lt;=SUMIFS(Barèmes!$G$6:$G$28,Barèmes!$A$6:$A$28,"Vitesse — 50 m (s)",Barèmes!$B$6:$B$28,H352,Barèmes!$C$6:$C$28,IF(H352="6ème","Mixte",G352)),Barèmes!$C$2,IF(U352&lt;=SUMIFS(Barèmes!$H$6:$H$28,Barèmes!$A$6:$A$28,"Vitesse — 50 m (s)",Barèmes!$B$6:$B$28,H352,Barèmes!$C$6:$C$28,IF(H352="6ème","Mixte",G352)),Barèmes!$D$2,IF(U352&lt;=SUMIFS(Barèmes!$I$6:$I$28,Barèmes!$A$6:$A$28,"Vitesse — 50 m (s)",Barèmes!$B$6:$B$28,H352,Barèmes!$C$6:$C$28,IF(H352="6ème","Mixte",G352)),Barèmes!$E$2,Barèmes!$F$2)))),IF(U352&gt;=SUMIFS(Barèmes!$F$6:$F$28,Barèmes!$A$6:$A$28,"Vitesse — 50 m (s)",Barèmes!$B$6:$B$28,H352,Barèmes!$C$6:$C$28,IF(H352="6ème","Mixte",G352)),Barèmes!$B$2,IF(U352&gt;=SUMIFS(Barèmes!$G$6:$G$28,Barèmes!$A$6:$A$28,"Vitesse — 50 m (s)",Barèmes!$B$6:$B$28,H352,Barèmes!$C$6:$C$28,IF(H352="6ème","Mixte",G352)),Barèmes!$C$2,IF(U352&gt;=SUMIFS(Barèmes!$H$6:$H$28,Barèmes!$A$6:$A$28,"Vitesse — 50 m (s)",Barèmes!$B$6:$B$28,H352,Barèmes!$C$6:$C$28,IF(H352="6ème","Mixte",G352)),Barèmes!$D$2,IF(U352&gt;=SUMIFS(Barèmes!$I$6:$I$28,Barèmes!$A$6:$A$28,"Vitesse — 50 m (s)",Barèmes!$B$6:$B$28,H352,Barèmes!$C$6:$C$28,IF(H352="6ème","Mixte",G352)),Barèmes!$E$2,Barèmes!$F$2))))))</f>
        <v/>
      </c>
      <c r="X352" s="18"/>
      <c r="Y352" s="26" t="str" cm="1">
        <f t="array" ref="Y352">IF(OR(X352="",SUMPRODUCT((Barèmes!$A$6:$A$28="Souplesse (score 1-5)")*(Barèmes!$B$6:$B$28=H352)*(Barèmes!$C$6:$C$28=IF(H352="6ème","Mixte",G352)))=0),"",IF(SUMPRODUCT((Barèmes!$A$6:$A$28="Souplesse (score 1-5)")*(Barèmes!$B$6:$B$28=H352)*(Barèmes!$C$6:$C$28=IF(H352="6ème","Mixte",G352))*(Barèmes!$J$6:$J$28="+"))&gt;0,IF(X352&lt;=SUMIFS(Barèmes!$D$6:$D$28,Barèmes!$A$6:$A$28,"Souplesse (score 1-5)",Barèmes!$B$6:$B$28,H352,Barèmes!$C$6:$C$28,IF(H352="6ème","Mixte",G352)),"à besoin",IF(X352&lt;=SUMIFS(Barèmes!$E$6:$E$28,Barèmes!$A$6:$A$28,"Souplesse (score 1-5)",Barèmes!$B$6:$B$28,H352,Barèmes!$C$6:$C$28,IF(H352="6ème","Mixte",G352)),"fragile","satisfaisant")),IF(X352&gt;=SUMIFS(Barèmes!$D$6:$D$28,Barèmes!$A$6:$A$28,"Souplesse (score 1-5)",Barèmes!$B$6:$B$28,H352,Barèmes!$C$6:$C$28,IF(H352="6ème","Mixte",G352)),"à besoin",IF(X352&gt;=SUMIFS(Barèmes!$E$6:$E$28,Barèmes!$A$6:$A$28,"Souplesse (score 1-5)",Barèmes!$B$6:$B$28,H352,Barèmes!$C$6:$C$28,IF(H352="6ème","Mixte",G352)),"fragile","satisfaisant"))))</f>
        <v/>
      </c>
      <c r="Z352" s="26" t="str" cm="1">
        <f t="array" ref="Z352">IF(OR(X352="",SUMPRODUCT((Barèmes!$A$6:$A$28="Souplesse (score 1-5)")*(Barèmes!$B$6:$B$28=H352)*(Barèmes!$C$6:$C$28=IF(H352="6ème","Mixte",G352)))=0),"",IF(SUMPRODUCT((Barèmes!$A$6:$A$28="Souplesse (score 1-5)")*(Barèmes!$B$6:$B$28=H352)*(Barèmes!$C$6:$C$28=IF(H352="6ème","Mixte",G352))*(Barèmes!$J$6:$J$28="+"))&gt;0,IF(X352&lt;=SUMIFS(Barèmes!$F$6:$F$28,Barèmes!$A$6:$A$28,"Souplesse (score 1-5)",Barèmes!$B$6:$B$28,H352,Barèmes!$C$6:$C$28,IF(H352="6ème","Mixte",G352)),Barèmes!$B$2,IF(X352&lt;=SUMIFS(Barèmes!$G$6:$G$28,Barèmes!$A$6:$A$28,"Souplesse (score 1-5)",Barèmes!$B$6:$B$28,H352,Barèmes!$C$6:$C$28,IF(H352="6ème","Mixte",G352)),Barèmes!$C$2,IF(X352&lt;=SUMIFS(Barèmes!$H$6:$H$28,Barèmes!$A$6:$A$28,"Souplesse (score 1-5)",Barèmes!$B$6:$B$28,H352,Barèmes!$C$6:$C$28,IF(H352="6ème","Mixte",G352)),Barèmes!$D$2,IF(X352&lt;=SUMIFS(Barèmes!$I$6:$I$28,Barèmes!$A$6:$A$28,"Souplesse (score 1-5)",Barèmes!$B$6:$B$28,H352,Barèmes!$C$6:$C$28,IF(H352="6ème","Mixte",G352)),Barèmes!$E$2,Barèmes!$F$2)))),IF(X352&gt;=SUMIFS(Barèmes!$F$6:$F$28,Barèmes!$A$6:$A$28,"Souplesse (score 1-5)",Barèmes!$B$6:$B$28,H352,Barèmes!$C$6:$C$28,IF(H352="6ème","Mixte",G352)),Barèmes!$B$2,IF(X352&gt;=SUMIFS(Barèmes!$G$6:$G$28,Barèmes!$A$6:$A$28,"Souplesse (score 1-5)",Barèmes!$B$6:$B$28,H352,Barèmes!$C$6:$C$28,IF(H352="6ème","Mixte",G352)),Barèmes!$C$2,IF(X352&gt;=SUMIFS(Barèmes!$H$6:$H$28,Barèmes!$A$6:$A$28,"Souplesse (score 1-5)",Barèmes!$B$6:$B$28,H352,Barèmes!$C$6:$C$28,IF(H352="6ème","Mixte",G352)),Barèmes!$D$2,IF(X352&gt;=SUMIFS(Barèmes!$I$6:$I$28,Barèmes!$A$6:$A$28,"Souplesse (score 1-5)",Barèmes!$B$6:$B$28,H352,Barèmes!$C$6:$C$28,IF(H352="6ème","Mixte",G352)),Barèmes!$E$2,Barèmes!$F$2))))))</f>
        <v/>
      </c>
      <c r="AA352" s="22"/>
      <c r="AB352" s="27" t="str">
        <f>IF(OR(AA352="",SUMPRODUCT((Barèmes!$A$6:$A$28="Agilité — T-test 974 (s)")*(Barèmes!$B$6:$B$28=H352)*(Barèmes!$C$6:$C$28=IF(H352="6ème","Mixte",G352)))=0),"",IF(SUMPRODUCT((Barèmes!$A$6:$A$28="Agilité — T-test 974 (s)")*(Barèmes!$B$6:$B$28=H352)*(Barèmes!$C$6:$C$28=IF(H352="6ème","Mixte",G352))*(Barèmes!$J$6:$J$28="+"))&gt;0,IF(AA352&lt;=SUMIFS(Barèmes!$D$6:$D$28,Barèmes!$A$6:$A$28,"Agilité — T-test 974 (s)",Barèmes!$B$6:$B$28,H352,Barèmes!$C$6:$C$28,IF(H352="6ème","Mixte",G352)),"à besoin",IF(AA352&lt;=SUMIFS(Barèmes!$E$6:$E$28,Barèmes!$A$6:$A$28,"Agilité — T-test 974 (s)",Barèmes!$B$6:$B$28,H352,Barèmes!$C$6:$C$28,IF(H352="6ème","Mixte",G352)),"fragile","satisfaisant")),IF(AA352&gt;=SUMIFS(Barèmes!$D$6:$D$28,Barèmes!$A$6:$A$28,"Agilité — T-test 974 (s)",Barèmes!$B$6:$B$28,H352,Barèmes!$C$6:$C$28,IF(H352="6ème","Mixte",G352)),"à besoin",IF(AA352&gt;=SUMIFS(Barèmes!$E$6:$E$28,Barèmes!$A$6:$A$28,"Agilité — T-test 974 (s)",Barèmes!$B$6:$B$28,H352,Barèmes!$C$6:$C$28,IF(H352="6ème","Mixte",G352)),"fragile","satisfaisant"))))</f>
        <v/>
      </c>
      <c r="AC352" s="27" t="str">
        <f>IF(OR(AA352="",SUMPRODUCT((Barèmes!$A$6:$A$28="Agilité — T-test 974 (s)")*(Barèmes!$B$6:$B$28=H352)*(Barèmes!$C$6:$C$28=IF(H352="6ème","Mixte",G352)))=0),"",IF(SUMPRODUCT((Barèmes!$A$6:$A$28="Agilité — T-test 974 (s)")*(Barèmes!$B$6:$B$28=H352)*(Barèmes!$C$6:$C$28=IF(H352="6ème","Mixte",G352))*(Barèmes!$J$6:$J$28="+"))&gt;0,IF(AA352&lt;=SUMIFS(Barèmes!$F$6:$F$28,Barèmes!$A$6:$A$28,"Agilité — T-test 974 (s)",Barèmes!$B$6:$B$28,H352,Barèmes!$C$6:$C$28,IF(H352="6ème","Mixte",G352)),Barèmes!$B$2,IF(AA352&lt;=SUMIFS(Barèmes!$G$6:$G$28,Barèmes!$A$6:$A$28,"Agilité — T-test 974 (s)",Barèmes!$B$6:$B$28,H352,Barèmes!$C$6:$C$28,IF(H352="6ème","Mixte",G352)),Barèmes!$C$2,IF(AA352&lt;=SUMIFS(Barèmes!$H$6:$H$28,Barèmes!$A$6:$A$28,"Agilité — T-test 974 (s)",Barèmes!$B$6:$B$28,H352,Barèmes!$C$6:$C$28,IF(H352="6ème","Mixte",G352)),Barèmes!$D$2,IF(AA352&lt;=SUMIFS(Barèmes!$I$6:$I$28,Barèmes!$A$6:$A$28,"Agilité — T-test 974 (s)",Barèmes!$B$6:$B$28,H352,Barèmes!$C$6:$C$28,IF(H352="6ème","Mixte",G352)),Barèmes!$E$2,Barèmes!$F$2)))),IF(AA352&gt;=SUMIFS(Barèmes!$F$6:$F$28,Barèmes!$A$6:$A$28,"Agilité — T-test 974 (s)",Barèmes!$B$6:$B$28,H352,Barèmes!$C$6:$C$28,IF(H352="6ème","Mixte",G352)),Barèmes!$B$2,IF(AA352&gt;=SUMIFS(Barèmes!$G$6:$G$28,Barèmes!$A$6:$A$28,"Agilité — T-test 974 (s)",Barèmes!$B$6:$B$28,H352,Barèmes!$C$6:$C$28,IF(H352="6ème","Mixte",G352)),Barèmes!$C$2,IF(AA352&gt;=SUMIFS(Barèmes!$H$6:$H$28,Barèmes!$A$6:$A$28,"Agilité — T-test 974 (s)",Barèmes!$B$6:$B$28,H352,Barèmes!$C$6:$C$28,IF(H352="6ème","Mixte",G352)),Barèmes!$D$2,IF(AA352&gt;=SUMIFS(Barèmes!$I$6:$I$28,Barèmes!$A$6:$A$28,"Agilité — T-test 974 (s)",Barèmes!$B$6:$B$28,H352,Barèmes!$C$6:$C$28,IF(H352="6ème","Mixte",G352)),Barèmes!$E$2,Barèmes!$F$2))))))</f>
        <v/>
      </c>
      <c r="AD352" s="28" t="str">
        <f t="shared" si="42"/>
        <v/>
      </c>
      <c r="AE352" s="29" t="str">
        <f t="shared" si="43"/>
        <v/>
      </c>
      <c r="AF352" s="30" t="str">
        <f>IF(OR(AD352="",SUMPRODUCT((Barèmes!$A$6:$A$28="Surcoût d'agilité (s) — technique")*(Barèmes!$B$6:$B$28=H352)*(Barèmes!$C$6:$C$28=IF(H352="6ème","Mixte",G352)))=0),"",IF(SUMPRODUCT((Barèmes!$A$6:$A$28="Surcoût d'agilité (s) — technique")*(Barèmes!$B$6:$B$28=H352)*(Barèmes!$C$6:$C$28=IF(H352="6ème","Mixte",G352))*(Barèmes!$J$6:$J$28="+"))&gt;0,IF(AD352&lt;=SUMIFS(Barèmes!$D$6:$D$28,Barèmes!$A$6:$A$28,"Surcoût d'agilité (s) — technique",Barèmes!$B$6:$B$28,H352,Barèmes!$C$6:$C$28,IF(H352="6ème","Mixte",G352)),"à besoin",IF(AD352&lt;=SUMIFS(Barèmes!$E$6:$E$28,Barèmes!$A$6:$A$28,"Surcoût d'agilité (s) — technique",Barèmes!$B$6:$B$28,H352,Barèmes!$C$6:$C$28,IF(H352="6ème","Mixte",G352)),"fragile","satisfaisant")),IF(AD352&gt;=SUMIFS(Barèmes!$D$6:$D$28,Barèmes!$A$6:$A$28,"Surcoût d'agilité (s) — technique",Barèmes!$B$6:$B$28,H352,Barèmes!$C$6:$C$28,IF(H352="6ème","Mixte",G352)),"à besoin",IF(AD352&gt;=SUMIFS(Barèmes!$E$6:$E$28,Barèmes!$A$6:$A$28,"Surcoût d'agilité (s) — technique",Barèmes!$B$6:$B$28,H352,Barèmes!$C$6:$C$28,IF(H352="6ème","Mixte",G352)),"fragile","satisfaisant"))))</f>
        <v/>
      </c>
      <c r="AG352" s="30" t="str">
        <f>IF(OR(AD352="",SUMPRODUCT((Barèmes!$A$6:$A$28="Surcoût d'agilité (s) — technique")*(Barèmes!$B$6:$B$28=H352)*(Barèmes!$C$6:$C$28=IF(H352="6ème","Mixte",G352)))=0),"",IF(SUMPRODUCT((Barèmes!$A$6:$A$28="Surcoût d'agilité (s) — technique")*(Barèmes!$B$6:$B$28=H352)*(Barèmes!$C$6:$C$28=IF(H352="6ème","Mixte",G352))*(Barèmes!$J$6:$J$28="+"))&gt;0,IF(AD352&lt;=SUMIFS(Barèmes!$F$6:$F$28,Barèmes!$A$6:$A$28,"Surcoût d'agilité (s) — technique",Barèmes!$B$6:$B$28,H352,Barèmes!$C$6:$C$28,IF(H352="6ème","Mixte",G352)),Barèmes!$B$2,IF(AD352&lt;=SUMIFS(Barèmes!$G$6:$G$28,Barèmes!$A$6:$A$28,"Surcoût d'agilité (s) — technique",Barèmes!$B$6:$B$28,H352,Barèmes!$C$6:$C$28,IF(H352="6ème","Mixte",G352)),Barèmes!$C$2,IF(AD352&lt;=SUMIFS(Barèmes!$H$6:$H$28,Barèmes!$A$6:$A$28,"Surcoût d'agilité (s) — technique",Barèmes!$B$6:$B$28,H352,Barèmes!$C$6:$C$28,IF(H352="6ème","Mixte",G352)),Barèmes!$D$2,IF(AD352&lt;=SUMIFS(Barèmes!$I$6:$I$28,Barèmes!$A$6:$A$28,"Surcoût d'agilité (s) — technique",Barèmes!$B$6:$B$28,H352,Barèmes!$C$6:$C$28,IF(H352="6ème","Mixte",G352)),Barèmes!$E$2,Barèmes!$F$2)))),IF(AD352&gt;=SUMIFS(Barèmes!$F$6:$F$28,Barèmes!$A$6:$A$28,"Surcoût d'agilité (s) — technique",Barèmes!$B$6:$B$28,H352,Barèmes!$C$6:$C$28,IF(H352="6ème","Mixte",G352)),Barèmes!$B$2,IF(AD352&gt;=SUMIFS(Barèmes!$G$6:$G$28,Barèmes!$A$6:$A$28,"Surcoût d'agilité (s) — technique",Barèmes!$B$6:$B$28,H352,Barèmes!$C$6:$C$28,IF(H352="6ème","Mixte",G352)),Barèmes!$C$2,IF(AD352&gt;=SUMIFS(Barèmes!$H$6:$H$28,Barèmes!$A$6:$A$28,"Surcoût d'agilité (s) — technique",Barèmes!$B$6:$B$28,H352,Barèmes!$C$6:$C$28,IF(H352="6ème","Mixte",G352)),Barèmes!$D$2,IF(AD352&gt;=SUMIFS(Barèmes!$I$6:$I$28,Barèmes!$A$6:$A$28,"Surcoût d'agilité (s) — technique",Barèmes!$B$6:$B$28,H352,Barèmes!$C$6:$C$28,IF(H352="6ème","Mixte",G352)),Barèmes!$E$2,Barèmes!$F$2))))))</f>
        <v/>
      </c>
      <c r="AH352" s="31" t="str">
        <f>IF((IF(N352="",0,1)+IF(Q352="",0,1)+IF(W352="",0,1)+IF(Z352="",0,1)+IF(AC352="",0,1))=0,"",3*IF(N352=Barèmes!$B$2,1,IF(N352=Barèmes!$C$2,2,IF(N352=Barèmes!$D$2,3,IF(N352=Barèmes!$E$2,4,IF(N352=Barèmes!$F$2,5,0)))))+3*IF(Q352=Barèmes!$B$2,1,IF(Q352=Barèmes!$C$2,2,IF(Q352=Barèmes!$D$2,3,IF(Q352=Barèmes!$E$2,4,IF(Q352=Barèmes!$F$2,5,0)))))+2*IF(W352=Barèmes!$B$2,1,IF(W352=Barèmes!$C$2,2,IF(W352=Barèmes!$D$2,3,IF(W352=Barèmes!$E$2,4,IF(W352=Barèmes!$F$2,5,0)))))+1*IF(Z352=Barèmes!$B$2,1,IF(Z352=Barèmes!$C$2,2,IF(Z352=Barèmes!$D$2,3,IF(Z352=Barèmes!$E$2,4,IF(Z352=Barèmes!$F$2,5,0)))))+1*IF(AC352=Barèmes!$B$2,1,IF(AC352=Barèmes!$C$2,2,IF(AC352=Barèmes!$D$2,3,IF(AC352=Barèmes!$E$2,4,IF(AC352=Barèmes!$F$2,5,0))))))</f>
        <v/>
      </c>
      <c r="AI352" s="31"/>
      <c r="AJ352" s="32" t="str">
        <f>IFERROR(INDEX(Croissance!$B$5:$B$604,MATCH(A352,Croissance!$A$5:$A$604,0)),"")</f>
        <v/>
      </c>
      <c r="AK352" s="32" t="str">
        <f>IFERROR(INDEX(Croissance!$C$5:$C$604,MATCH(A352,Croissance!$A$5:$A$604,0)),"")</f>
        <v/>
      </c>
      <c r="AL352" s="32" t="str">
        <f>IFERROR(INDEX(Croissance!$D$5:$D$604,MATCH(A352,Croissance!$A$5:$A$604,0)),"")</f>
        <v/>
      </c>
      <c r="AM352" s="32" t="str">
        <f>IFERROR(INDEX(Croissance!$E$5:$E$604,MATCH(A352,Croissance!$A$5:$A$604,0)),"")</f>
        <v/>
      </c>
      <c r="AO352" s="33">
        <f t="shared" si="48"/>
        <v>0</v>
      </c>
      <c r="AP352" s="33">
        <f t="shared" si="44"/>
        <v>0</v>
      </c>
      <c r="AQ352" s="33">
        <f>IF(A352="",0,IF(AND(OR('Synthèse classe'!$C$2="Tous",C352='Synthèse classe'!$C$2),OR('Synthèse classe'!$C$3="Toutes",D352='Synthèse classe'!$C$3),OR('Synthèse classe'!$C$4="Toutes",AND('Synthèse classe'!$C$4="Dernière",AP352=1),B352=IFERROR(VALUE('Synthèse classe'!$C$4),0))),1,0))</f>
        <v>0</v>
      </c>
      <c r="AR352" s="34" t="str">
        <f t="shared" si="45"/>
        <v/>
      </c>
    </row>
    <row r="353" spans="1:44" x14ac:dyDescent="0.2">
      <c r="A353" s="17" t="str">
        <f t="shared" si="41"/>
        <v/>
      </c>
      <c r="B353" s="18"/>
      <c r="C353" s="19"/>
      <c r="D353" s="19"/>
      <c r="E353" s="19"/>
      <c r="F353" s="19"/>
      <c r="G353" s="19"/>
      <c r="H353" s="17" t="str">
        <f t="shared" si="46"/>
        <v/>
      </c>
      <c r="I353" s="20"/>
      <c r="J353" s="18"/>
      <c r="K353" s="19"/>
      <c r="L353" s="21" t="str">
        <f t="shared" si="47"/>
        <v/>
      </c>
      <c r="M353" s="21" t="str">
        <f>IF(OR(J353="",SUMPRODUCT((Barèmes!$A$6:$A$28="Endurance — Luc Léger (palier)")*(Barèmes!$B$6:$B$28=H353)*(Barèmes!$C$6:$C$28=IF(H353="6ème","Mixte",G353)))=0),"",IF(SUMPRODUCT((Barèmes!$A$6:$A$28="Endurance — Luc Léger (palier)")*(Barèmes!$B$6:$B$28=H353)*(Barèmes!$C$6:$C$28=IF(H353="6ème","Mixte",G353))*(Barèmes!$J$6:$J$28="+"))&gt;0,IF(J353&lt;=SUMIFS(Barèmes!$D$6:$D$28,Barèmes!$A$6:$A$28,"Endurance — Luc Léger (palier)",Barèmes!$B$6:$B$28,H353,Barèmes!$C$6:$C$28,IF(H353="6ème","Mixte",G353)),"à besoin",IF(J353&lt;=SUMIFS(Barèmes!$E$6:$E$28,Barèmes!$A$6:$A$28,"Endurance — Luc Léger (palier)",Barèmes!$B$6:$B$28,H353,Barèmes!$C$6:$C$28,IF(H353="6ème","Mixte",G353)),"fragile","satisfaisant")),IF(J353&gt;=SUMIFS(Barèmes!$D$6:$D$28,Barèmes!$A$6:$A$28,"Endurance — Luc Léger (palier)",Barèmes!$B$6:$B$28,H353,Barèmes!$C$6:$C$28,IF(H353="6ème","Mixte",G353)),"à besoin",IF(J353&gt;=SUMIFS(Barèmes!$E$6:$E$28,Barèmes!$A$6:$A$28,"Endurance — Luc Léger (palier)",Barèmes!$B$6:$B$28,H353,Barèmes!$C$6:$C$28,IF(H353="6ème","Mixte",G353)),"fragile","satisfaisant"))))</f>
        <v/>
      </c>
      <c r="N353" s="21" t="str">
        <f>IF(OR(J353="",SUMPRODUCT((Barèmes!$A$6:$A$28="Endurance — Luc Léger (palier)")*(Barèmes!$B$6:$B$28=H353)*(Barèmes!$C$6:$C$28=IF(H353="6ème","Mixte",G353)))=0),"",IF(SUMPRODUCT((Barèmes!$A$6:$A$28="Endurance — Luc Léger (palier)")*(Barèmes!$B$6:$B$28=H353)*(Barèmes!$C$6:$C$28=IF(H353="6ème","Mixte",G353))*(Barèmes!$J$6:$J$28="+"))&gt;0,IF(J353&lt;=SUMIFS(Barèmes!$F$6:$F$28,Barèmes!$A$6:$A$28,"Endurance — Luc Léger (palier)",Barèmes!$B$6:$B$28,H353,Barèmes!$C$6:$C$28,IF(H353="6ème","Mixte",G353)),Barèmes!$B$2,IF(J353&lt;=SUMIFS(Barèmes!$G$6:$G$28,Barèmes!$A$6:$A$28,"Endurance — Luc Léger (palier)",Barèmes!$B$6:$B$28,H353,Barèmes!$C$6:$C$28,IF(H353="6ème","Mixte",G353)),Barèmes!$C$2,IF(J353&lt;=SUMIFS(Barèmes!$H$6:$H$28,Barèmes!$A$6:$A$28,"Endurance — Luc Léger (palier)",Barèmes!$B$6:$B$28,H353,Barèmes!$C$6:$C$28,IF(H353="6ème","Mixte",G353)),Barèmes!$D$2,IF(J353&lt;=SUMIFS(Barèmes!$I$6:$I$28,Barèmes!$A$6:$A$28,"Endurance — Luc Léger (palier)",Barèmes!$B$6:$B$28,H353,Barèmes!$C$6:$C$28,IF(H353="6ème","Mixte",G353)),Barèmes!$E$2,Barèmes!$F$2)))),IF(J353&gt;=SUMIFS(Barèmes!$F$6:$F$28,Barèmes!$A$6:$A$28,"Endurance — Luc Léger (palier)",Barèmes!$B$6:$B$28,H353,Barèmes!$C$6:$C$28,IF(H353="6ème","Mixte",G353)),Barèmes!$B$2,IF(J353&gt;=SUMIFS(Barèmes!$G$6:$G$28,Barèmes!$A$6:$A$28,"Endurance — Luc Léger (palier)",Barèmes!$B$6:$B$28,H353,Barèmes!$C$6:$C$28,IF(H353="6ème","Mixte",G353)),Barèmes!$C$2,IF(J353&gt;=SUMIFS(Barèmes!$H$6:$H$28,Barèmes!$A$6:$A$28,"Endurance — Luc Léger (palier)",Barèmes!$B$6:$B$28,H353,Barèmes!$C$6:$C$28,IF(H353="6ème","Mixte",G353)),Barèmes!$D$2,IF(J353&gt;=SUMIFS(Barèmes!$I$6:$I$28,Barèmes!$A$6:$A$28,"Endurance — Luc Léger (palier)",Barèmes!$B$6:$B$28,H353,Barèmes!$C$6:$C$28,IF(H353="6ème","Mixte",G353)),Barèmes!$E$2,Barèmes!$F$2))))))</f>
        <v/>
      </c>
      <c r="O353" s="22"/>
      <c r="P353" s="23" t="str">
        <f>IF(OR(O353="",SUMPRODUCT((Barèmes!$A$6:$A$28="Force bas du corps — Saut en longueur (m)")*(Barèmes!$B$6:$B$28=H353)*(Barèmes!$C$6:$C$28=IF(H353="6ème","Mixte",G353)))=0),"",IF(SUMPRODUCT((Barèmes!$A$6:$A$28="Force bas du corps — Saut en longueur (m)")*(Barèmes!$B$6:$B$28=H353)*(Barèmes!$C$6:$C$28=IF(H353="6ème","Mixte",G353))*(Barèmes!$J$6:$J$28="+"))&gt;0,IF(O353&lt;=SUMIFS(Barèmes!$D$6:$D$28,Barèmes!$A$6:$A$28,"Force bas du corps — Saut en longueur (m)",Barèmes!$B$6:$B$28,H353,Barèmes!$C$6:$C$28,IF(H353="6ème","Mixte",G353)),"à besoin",IF(O353&lt;=SUMIFS(Barèmes!$E$6:$E$28,Barèmes!$A$6:$A$28,"Force bas du corps — Saut en longueur (m)",Barèmes!$B$6:$B$28,H353,Barèmes!$C$6:$C$28,IF(H353="6ème","Mixte",G353)),"fragile","satisfaisant")),IF(O353&gt;=SUMIFS(Barèmes!$D$6:$D$28,Barèmes!$A$6:$A$28,"Force bas du corps — Saut en longueur (m)",Barèmes!$B$6:$B$28,H353,Barèmes!$C$6:$C$28,IF(H353="6ème","Mixte",G353)),"à besoin",IF(O353&gt;=SUMIFS(Barèmes!$E$6:$E$28,Barèmes!$A$6:$A$28,"Force bas du corps — Saut en longueur (m)",Barèmes!$B$6:$B$28,H353,Barèmes!$C$6:$C$28,IF(H353="6ème","Mixte",G353)),"fragile","satisfaisant"))))</f>
        <v/>
      </c>
      <c r="Q353" s="23" t="str">
        <f>IF(OR(O353="",SUMPRODUCT((Barèmes!$A$6:$A$28="Force bas du corps — Saut en longueur (m)")*(Barèmes!$B$6:$B$28=H353)*(Barèmes!$C$6:$C$28=IF(H353="6ème","Mixte",G353)))=0),"",IF(SUMPRODUCT((Barèmes!$A$6:$A$28="Force bas du corps — Saut en longueur (m)")*(Barèmes!$B$6:$B$28=H353)*(Barèmes!$C$6:$C$28=IF(H353="6ème","Mixte",G353))*(Barèmes!$J$6:$J$28="+"))&gt;0,IF(O353&lt;=SUMIFS(Barèmes!$F$6:$F$28,Barèmes!$A$6:$A$28,"Force bas du corps — Saut en longueur (m)",Barèmes!$B$6:$B$28,H353,Barèmes!$C$6:$C$28,IF(H353="6ème","Mixte",G353)),Barèmes!$B$2,IF(O353&lt;=SUMIFS(Barèmes!$G$6:$G$28,Barèmes!$A$6:$A$28,"Force bas du corps — Saut en longueur (m)",Barèmes!$B$6:$B$28,H353,Barèmes!$C$6:$C$28,IF(H353="6ème","Mixte",G353)),Barèmes!$C$2,IF(O353&lt;=SUMIFS(Barèmes!$H$6:$H$28,Barèmes!$A$6:$A$28,"Force bas du corps — Saut en longueur (m)",Barèmes!$B$6:$B$28,H353,Barèmes!$C$6:$C$28,IF(H353="6ème","Mixte",G353)),Barèmes!$D$2,IF(O353&lt;=SUMIFS(Barèmes!$I$6:$I$28,Barèmes!$A$6:$A$28,"Force bas du corps — Saut en longueur (m)",Barèmes!$B$6:$B$28,H353,Barèmes!$C$6:$C$28,IF(H353="6ème","Mixte",G353)),Barèmes!$E$2,Barèmes!$F$2)))),IF(O353&gt;=SUMIFS(Barèmes!$F$6:$F$28,Barèmes!$A$6:$A$28,"Force bas du corps — Saut en longueur (m)",Barèmes!$B$6:$B$28,H353,Barèmes!$C$6:$C$28,IF(H353="6ème","Mixte",G353)),Barèmes!$B$2,IF(O353&gt;=SUMIFS(Barèmes!$G$6:$G$28,Barèmes!$A$6:$A$28,"Force bas du corps — Saut en longueur (m)",Barèmes!$B$6:$B$28,H353,Barèmes!$C$6:$C$28,IF(H353="6ème","Mixte",G353)),Barèmes!$C$2,IF(O353&gt;=SUMIFS(Barèmes!$H$6:$H$28,Barèmes!$A$6:$A$28,"Force bas du corps — Saut en longueur (m)",Barèmes!$B$6:$B$28,H353,Barèmes!$C$6:$C$28,IF(H353="6ème","Mixte",G353)),Barèmes!$D$2,IF(O353&gt;=SUMIFS(Barèmes!$I$6:$I$28,Barèmes!$A$6:$A$28,"Force bas du corps — Saut en longueur (m)",Barèmes!$B$6:$B$28,H353,Barèmes!$C$6:$C$28,IF(H353="6ème","Mixte",G353)),Barèmes!$E$2,Barèmes!$F$2))))))</f>
        <v/>
      </c>
      <c r="R353" s="22"/>
      <c r="S353" s="24" t="str">
        <f>IF(OR(R353="",SUMPRODUCT((Barèmes!$A$6:$A$28="Vitesse — 30 m (s)")*(Barèmes!$B$6:$B$28=H353)*(Barèmes!$C$6:$C$28=IF(H353="6ème","Mixte",G353)))=0),"",IF(SUMPRODUCT((Barèmes!$A$6:$A$28="Vitesse — 30 m (s)")*(Barèmes!$B$6:$B$28=H353)*(Barèmes!$C$6:$C$28=IF(H353="6ème","Mixte",G353))*(Barèmes!$J$6:$J$28="+"))&gt;0,IF(R353&lt;=SUMIFS(Barèmes!$D$6:$D$28,Barèmes!$A$6:$A$28,"Vitesse — 30 m (s)",Barèmes!$B$6:$B$28,H353,Barèmes!$C$6:$C$28,IF(H353="6ème","Mixte",G353)),"à besoin",IF(R353&lt;=SUMIFS(Barèmes!$E$6:$E$28,Barèmes!$A$6:$A$28,"Vitesse — 30 m (s)",Barèmes!$B$6:$B$28,H353,Barèmes!$C$6:$C$28,IF(H353="6ème","Mixte",G353)),"fragile","satisfaisant")),IF(R353&gt;=SUMIFS(Barèmes!$D$6:$D$28,Barèmes!$A$6:$A$28,"Vitesse — 30 m (s)",Barèmes!$B$6:$B$28,H353,Barèmes!$C$6:$C$28,IF(H353="6ème","Mixte",G353)),"à besoin",IF(R353&gt;=SUMIFS(Barèmes!$E$6:$E$28,Barèmes!$A$6:$A$28,"Vitesse — 30 m (s)",Barèmes!$B$6:$B$28,H353,Barèmes!$C$6:$C$28,IF(H353="6ème","Mixte",G353)),"fragile","satisfaisant"))))</f>
        <v/>
      </c>
      <c r="T353" s="24" t="str">
        <f>IF(OR(R353="",SUMPRODUCT((Barèmes!$A$6:$A$28="Vitesse — 30 m (s)")*(Barèmes!$B$6:$B$28=H353)*(Barèmes!$C$6:$C$28=IF(H353="6ème","Mixte",G353)))=0),"",IF(SUMPRODUCT((Barèmes!$A$6:$A$28="Vitesse — 30 m (s)")*(Barèmes!$B$6:$B$28=H353)*(Barèmes!$C$6:$C$28=IF(H353="6ème","Mixte",G353))*(Barèmes!$J$6:$J$28="+"))&gt;0,IF(R353&lt;=SUMIFS(Barèmes!$F$6:$F$28,Barèmes!$A$6:$A$28,"Vitesse — 30 m (s)",Barèmes!$B$6:$B$28,H353,Barèmes!$C$6:$C$28,IF(H353="6ème","Mixte",G353)),Barèmes!$B$2,IF(R353&lt;=SUMIFS(Barèmes!$G$6:$G$28,Barèmes!$A$6:$A$28,"Vitesse — 30 m (s)",Barèmes!$B$6:$B$28,H353,Barèmes!$C$6:$C$28,IF(H353="6ème","Mixte",G353)),Barèmes!$C$2,IF(R353&lt;=SUMIFS(Barèmes!$H$6:$H$28,Barèmes!$A$6:$A$28,"Vitesse — 30 m (s)",Barèmes!$B$6:$B$28,H353,Barèmes!$C$6:$C$28,IF(H353="6ème","Mixte",G353)),Barèmes!$D$2,IF(R353&lt;=SUMIFS(Barèmes!$I$6:$I$28,Barèmes!$A$6:$A$28,"Vitesse — 30 m (s)",Barèmes!$B$6:$B$28,H353,Barèmes!$C$6:$C$28,IF(H353="6ème","Mixte",G353)),Barèmes!$E$2,Barèmes!$F$2)))),IF(R353&gt;=SUMIFS(Barèmes!$F$6:$F$28,Barèmes!$A$6:$A$28,"Vitesse — 30 m (s)",Barèmes!$B$6:$B$28,H353,Barèmes!$C$6:$C$28,IF(H353="6ème","Mixte",G353)),Barèmes!$B$2,IF(R353&gt;=SUMIFS(Barèmes!$G$6:$G$28,Barèmes!$A$6:$A$28,"Vitesse — 30 m (s)",Barèmes!$B$6:$B$28,H353,Barèmes!$C$6:$C$28,IF(H353="6ème","Mixte",G353)),Barèmes!$C$2,IF(R353&gt;=SUMIFS(Barèmes!$H$6:$H$28,Barèmes!$A$6:$A$28,"Vitesse — 30 m (s)",Barèmes!$B$6:$B$28,H353,Barèmes!$C$6:$C$28,IF(H353="6ème","Mixte",G353)),Barèmes!$D$2,IF(R353&gt;=SUMIFS(Barèmes!$I$6:$I$28,Barèmes!$A$6:$A$28,"Vitesse — 30 m (s)",Barèmes!$B$6:$B$28,H353,Barèmes!$C$6:$C$28,IF(H353="6ème","Mixte",G353)),Barèmes!$E$2,Barèmes!$F$2))))))</f>
        <v/>
      </c>
      <c r="U353" s="22"/>
      <c r="V353" s="25" t="str">
        <f>IF(OR(U353="",SUMPRODUCT((Barèmes!$A$6:$A$28="Vitesse — 50 m (s)")*(Barèmes!$B$6:$B$28=H353)*(Barèmes!$C$6:$C$28=IF(H353="6ème","Mixte",G353)))=0),"",IF(SUMPRODUCT((Barèmes!$A$6:$A$28="Vitesse — 50 m (s)")*(Barèmes!$B$6:$B$28=H353)*(Barèmes!$C$6:$C$28=IF(H353="6ème","Mixte",G353))*(Barèmes!$J$6:$J$28="+"))&gt;0,IF(U353&lt;=SUMIFS(Barèmes!$D$6:$D$28,Barèmes!$A$6:$A$28,"Vitesse — 50 m (s)",Barèmes!$B$6:$B$28,H353,Barèmes!$C$6:$C$28,IF(H353="6ème","Mixte",G353)),"à besoin",IF(U353&lt;=SUMIFS(Barèmes!$E$6:$E$28,Barèmes!$A$6:$A$28,"Vitesse — 50 m (s)",Barèmes!$B$6:$B$28,H353,Barèmes!$C$6:$C$28,IF(H353="6ème","Mixte",G353)),"fragile","satisfaisant")),IF(U353&gt;=SUMIFS(Barèmes!$D$6:$D$28,Barèmes!$A$6:$A$28,"Vitesse — 50 m (s)",Barèmes!$B$6:$B$28,H353,Barèmes!$C$6:$C$28,IF(H353="6ème","Mixte",G353)),"à besoin",IF(U353&gt;=SUMIFS(Barèmes!$E$6:$E$28,Barèmes!$A$6:$A$28,"Vitesse — 50 m (s)",Barèmes!$B$6:$B$28,H353,Barèmes!$C$6:$C$28,IF(H353="6ème","Mixte",G353)),"fragile","satisfaisant"))))</f>
        <v/>
      </c>
      <c r="W353" s="25" t="str">
        <f>IF(OR(U353="",SUMPRODUCT((Barèmes!$A$6:$A$28="Vitesse — 50 m (s)")*(Barèmes!$B$6:$B$28=H353)*(Barèmes!$C$6:$C$28=IF(H353="6ème","Mixte",G353)))=0),"",IF(SUMPRODUCT((Barèmes!$A$6:$A$28="Vitesse — 50 m (s)")*(Barèmes!$B$6:$B$28=H353)*(Barèmes!$C$6:$C$28=IF(H353="6ème","Mixte",G353))*(Barèmes!$J$6:$J$28="+"))&gt;0,IF(U353&lt;=SUMIFS(Barèmes!$F$6:$F$28,Barèmes!$A$6:$A$28,"Vitesse — 50 m (s)",Barèmes!$B$6:$B$28,H353,Barèmes!$C$6:$C$28,IF(H353="6ème","Mixte",G353)),Barèmes!$B$2,IF(U353&lt;=SUMIFS(Barèmes!$G$6:$G$28,Barèmes!$A$6:$A$28,"Vitesse — 50 m (s)",Barèmes!$B$6:$B$28,H353,Barèmes!$C$6:$C$28,IF(H353="6ème","Mixte",G353)),Barèmes!$C$2,IF(U353&lt;=SUMIFS(Barèmes!$H$6:$H$28,Barèmes!$A$6:$A$28,"Vitesse — 50 m (s)",Barèmes!$B$6:$B$28,H353,Barèmes!$C$6:$C$28,IF(H353="6ème","Mixte",G353)),Barèmes!$D$2,IF(U353&lt;=SUMIFS(Barèmes!$I$6:$I$28,Barèmes!$A$6:$A$28,"Vitesse — 50 m (s)",Barèmes!$B$6:$B$28,H353,Barèmes!$C$6:$C$28,IF(H353="6ème","Mixte",G353)),Barèmes!$E$2,Barèmes!$F$2)))),IF(U353&gt;=SUMIFS(Barèmes!$F$6:$F$28,Barèmes!$A$6:$A$28,"Vitesse — 50 m (s)",Barèmes!$B$6:$B$28,H353,Barèmes!$C$6:$C$28,IF(H353="6ème","Mixte",G353)),Barèmes!$B$2,IF(U353&gt;=SUMIFS(Barèmes!$G$6:$G$28,Barèmes!$A$6:$A$28,"Vitesse — 50 m (s)",Barèmes!$B$6:$B$28,H353,Barèmes!$C$6:$C$28,IF(H353="6ème","Mixte",G353)),Barèmes!$C$2,IF(U353&gt;=SUMIFS(Barèmes!$H$6:$H$28,Barèmes!$A$6:$A$28,"Vitesse — 50 m (s)",Barèmes!$B$6:$B$28,H353,Barèmes!$C$6:$C$28,IF(H353="6ème","Mixte",G353)),Barèmes!$D$2,IF(U353&gt;=SUMIFS(Barèmes!$I$6:$I$28,Barèmes!$A$6:$A$28,"Vitesse — 50 m (s)",Barèmes!$B$6:$B$28,H353,Barèmes!$C$6:$C$28,IF(H353="6ème","Mixte",G353)),Barèmes!$E$2,Barèmes!$F$2))))))</f>
        <v/>
      </c>
      <c r="X353" s="18"/>
      <c r="Y353" s="26" t="str" cm="1">
        <f t="array" ref="Y353">IF(OR(X353="",SUMPRODUCT((Barèmes!$A$6:$A$28="Souplesse (score 1-5)")*(Barèmes!$B$6:$B$28=H353)*(Barèmes!$C$6:$C$28=IF(H353="6ème","Mixte",G353)))=0),"",IF(SUMPRODUCT((Barèmes!$A$6:$A$28="Souplesse (score 1-5)")*(Barèmes!$B$6:$B$28=H353)*(Barèmes!$C$6:$C$28=IF(H353="6ème","Mixte",G353))*(Barèmes!$J$6:$J$28="+"))&gt;0,IF(X353&lt;=SUMIFS(Barèmes!$D$6:$D$28,Barèmes!$A$6:$A$28,"Souplesse (score 1-5)",Barèmes!$B$6:$B$28,H353,Barèmes!$C$6:$C$28,IF(H353="6ème","Mixte",G353)),"à besoin",IF(X353&lt;=SUMIFS(Barèmes!$E$6:$E$28,Barèmes!$A$6:$A$28,"Souplesse (score 1-5)",Barèmes!$B$6:$B$28,H353,Barèmes!$C$6:$C$28,IF(H353="6ème","Mixte",G353)),"fragile","satisfaisant")),IF(X353&gt;=SUMIFS(Barèmes!$D$6:$D$28,Barèmes!$A$6:$A$28,"Souplesse (score 1-5)",Barèmes!$B$6:$B$28,H353,Barèmes!$C$6:$C$28,IF(H353="6ème","Mixte",G353)),"à besoin",IF(X353&gt;=SUMIFS(Barèmes!$E$6:$E$28,Barèmes!$A$6:$A$28,"Souplesse (score 1-5)",Barèmes!$B$6:$B$28,H353,Barèmes!$C$6:$C$28,IF(H353="6ème","Mixte",G353)),"fragile","satisfaisant"))))</f>
        <v/>
      </c>
      <c r="Z353" s="26" t="str" cm="1">
        <f t="array" ref="Z353">IF(OR(X353="",SUMPRODUCT((Barèmes!$A$6:$A$28="Souplesse (score 1-5)")*(Barèmes!$B$6:$B$28=H353)*(Barèmes!$C$6:$C$28=IF(H353="6ème","Mixte",G353)))=0),"",IF(SUMPRODUCT((Barèmes!$A$6:$A$28="Souplesse (score 1-5)")*(Barèmes!$B$6:$B$28=H353)*(Barèmes!$C$6:$C$28=IF(H353="6ème","Mixte",G353))*(Barèmes!$J$6:$J$28="+"))&gt;0,IF(X353&lt;=SUMIFS(Barèmes!$F$6:$F$28,Barèmes!$A$6:$A$28,"Souplesse (score 1-5)",Barèmes!$B$6:$B$28,H353,Barèmes!$C$6:$C$28,IF(H353="6ème","Mixte",G353)),Barèmes!$B$2,IF(X353&lt;=SUMIFS(Barèmes!$G$6:$G$28,Barèmes!$A$6:$A$28,"Souplesse (score 1-5)",Barèmes!$B$6:$B$28,H353,Barèmes!$C$6:$C$28,IF(H353="6ème","Mixte",G353)),Barèmes!$C$2,IF(X353&lt;=SUMIFS(Barèmes!$H$6:$H$28,Barèmes!$A$6:$A$28,"Souplesse (score 1-5)",Barèmes!$B$6:$B$28,H353,Barèmes!$C$6:$C$28,IF(H353="6ème","Mixte",G353)),Barèmes!$D$2,IF(X353&lt;=SUMIFS(Barèmes!$I$6:$I$28,Barèmes!$A$6:$A$28,"Souplesse (score 1-5)",Barèmes!$B$6:$B$28,H353,Barèmes!$C$6:$C$28,IF(H353="6ème","Mixte",G353)),Barèmes!$E$2,Barèmes!$F$2)))),IF(X353&gt;=SUMIFS(Barèmes!$F$6:$F$28,Barèmes!$A$6:$A$28,"Souplesse (score 1-5)",Barèmes!$B$6:$B$28,H353,Barèmes!$C$6:$C$28,IF(H353="6ème","Mixte",G353)),Barèmes!$B$2,IF(X353&gt;=SUMIFS(Barèmes!$G$6:$G$28,Barèmes!$A$6:$A$28,"Souplesse (score 1-5)",Barèmes!$B$6:$B$28,H353,Barèmes!$C$6:$C$28,IF(H353="6ème","Mixte",G353)),Barèmes!$C$2,IF(X353&gt;=SUMIFS(Barèmes!$H$6:$H$28,Barèmes!$A$6:$A$28,"Souplesse (score 1-5)",Barèmes!$B$6:$B$28,H353,Barèmes!$C$6:$C$28,IF(H353="6ème","Mixte",G353)),Barèmes!$D$2,IF(X353&gt;=SUMIFS(Barèmes!$I$6:$I$28,Barèmes!$A$6:$A$28,"Souplesse (score 1-5)",Barèmes!$B$6:$B$28,H353,Barèmes!$C$6:$C$28,IF(H353="6ème","Mixte",G353)),Barèmes!$E$2,Barèmes!$F$2))))))</f>
        <v/>
      </c>
      <c r="AA353" s="22"/>
      <c r="AB353" s="27" t="str">
        <f>IF(OR(AA353="",SUMPRODUCT((Barèmes!$A$6:$A$28="Agilité — T-test 974 (s)")*(Barèmes!$B$6:$B$28=H353)*(Barèmes!$C$6:$C$28=IF(H353="6ème","Mixte",G353)))=0),"",IF(SUMPRODUCT((Barèmes!$A$6:$A$28="Agilité — T-test 974 (s)")*(Barèmes!$B$6:$B$28=H353)*(Barèmes!$C$6:$C$28=IF(H353="6ème","Mixte",G353))*(Barèmes!$J$6:$J$28="+"))&gt;0,IF(AA353&lt;=SUMIFS(Barèmes!$D$6:$D$28,Barèmes!$A$6:$A$28,"Agilité — T-test 974 (s)",Barèmes!$B$6:$B$28,H353,Barèmes!$C$6:$C$28,IF(H353="6ème","Mixte",G353)),"à besoin",IF(AA353&lt;=SUMIFS(Barèmes!$E$6:$E$28,Barèmes!$A$6:$A$28,"Agilité — T-test 974 (s)",Barèmes!$B$6:$B$28,H353,Barèmes!$C$6:$C$28,IF(H353="6ème","Mixte",G353)),"fragile","satisfaisant")),IF(AA353&gt;=SUMIFS(Barèmes!$D$6:$D$28,Barèmes!$A$6:$A$28,"Agilité — T-test 974 (s)",Barèmes!$B$6:$B$28,H353,Barèmes!$C$6:$C$28,IF(H353="6ème","Mixte",G353)),"à besoin",IF(AA353&gt;=SUMIFS(Barèmes!$E$6:$E$28,Barèmes!$A$6:$A$28,"Agilité — T-test 974 (s)",Barèmes!$B$6:$B$28,H353,Barèmes!$C$6:$C$28,IF(H353="6ème","Mixte",G353)),"fragile","satisfaisant"))))</f>
        <v/>
      </c>
      <c r="AC353" s="27" t="str">
        <f>IF(OR(AA353="",SUMPRODUCT((Barèmes!$A$6:$A$28="Agilité — T-test 974 (s)")*(Barèmes!$B$6:$B$28=H353)*(Barèmes!$C$6:$C$28=IF(H353="6ème","Mixte",G353)))=0),"",IF(SUMPRODUCT((Barèmes!$A$6:$A$28="Agilité — T-test 974 (s)")*(Barèmes!$B$6:$B$28=H353)*(Barèmes!$C$6:$C$28=IF(H353="6ème","Mixte",G353))*(Barèmes!$J$6:$J$28="+"))&gt;0,IF(AA353&lt;=SUMIFS(Barèmes!$F$6:$F$28,Barèmes!$A$6:$A$28,"Agilité — T-test 974 (s)",Barèmes!$B$6:$B$28,H353,Barèmes!$C$6:$C$28,IF(H353="6ème","Mixte",G353)),Barèmes!$B$2,IF(AA353&lt;=SUMIFS(Barèmes!$G$6:$G$28,Barèmes!$A$6:$A$28,"Agilité — T-test 974 (s)",Barèmes!$B$6:$B$28,H353,Barèmes!$C$6:$C$28,IF(H353="6ème","Mixte",G353)),Barèmes!$C$2,IF(AA353&lt;=SUMIFS(Barèmes!$H$6:$H$28,Barèmes!$A$6:$A$28,"Agilité — T-test 974 (s)",Barèmes!$B$6:$B$28,H353,Barèmes!$C$6:$C$28,IF(H353="6ème","Mixte",G353)),Barèmes!$D$2,IF(AA353&lt;=SUMIFS(Barèmes!$I$6:$I$28,Barèmes!$A$6:$A$28,"Agilité — T-test 974 (s)",Barèmes!$B$6:$B$28,H353,Barèmes!$C$6:$C$28,IF(H353="6ème","Mixte",G353)),Barèmes!$E$2,Barèmes!$F$2)))),IF(AA353&gt;=SUMIFS(Barèmes!$F$6:$F$28,Barèmes!$A$6:$A$28,"Agilité — T-test 974 (s)",Barèmes!$B$6:$B$28,H353,Barèmes!$C$6:$C$28,IF(H353="6ème","Mixte",G353)),Barèmes!$B$2,IF(AA353&gt;=SUMIFS(Barèmes!$G$6:$G$28,Barèmes!$A$6:$A$28,"Agilité — T-test 974 (s)",Barèmes!$B$6:$B$28,H353,Barèmes!$C$6:$C$28,IF(H353="6ème","Mixte",G353)),Barèmes!$C$2,IF(AA353&gt;=SUMIFS(Barèmes!$H$6:$H$28,Barèmes!$A$6:$A$28,"Agilité — T-test 974 (s)",Barèmes!$B$6:$B$28,H353,Barèmes!$C$6:$C$28,IF(H353="6ème","Mixte",G353)),Barèmes!$D$2,IF(AA353&gt;=SUMIFS(Barèmes!$I$6:$I$28,Barèmes!$A$6:$A$28,"Agilité — T-test 974 (s)",Barèmes!$B$6:$B$28,H353,Barèmes!$C$6:$C$28,IF(H353="6ème","Mixte",G353)),Barèmes!$E$2,Barèmes!$F$2))))))</f>
        <v/>
      </c>
      <c r="AD353" s="28" t="str">
        <f t="shared" si="42"/>
        <v/>
      </c>
      <c r="AE353" s="29" t="str">
        <f t="shared" si="43"/>
        <v/>
      </c>
      <c r="AF353" s="30" t="str">
        <f>IF(OR(AD353="",SUMPRODUCT((Barèmes!$A$6:$A$28="Surcoût d'agilité (s) — technique")*(Barèmes!$B$6:$B$28=H353)*(Barèmes!$C$6:$C$28=IF(H353="6ème","Mixte",G353)))=0),"",IF(SUMPRODUCT((Barèmes!$A$6:$A$28="Surcoût d'agilité (s) — technique")*(Barèmes!$B$6:$B$28=H353)*(Barèmes!$C$6:$C$28=IF(H353="6ème","Mixte",G353))*(Barèmes!$J$6:$J$28="+"))&gt;0,IF(AD353&lt;=SUMIFS(Barèmes!$D$6:$D$28,Barèmes!$A$6:$A$28,"Surcoût d'agilité (s) — technique",Barèmes!$B$6:$B$28,H353,Barèmes!$C$6:$C$28,IF(H353="6ème","Mixte",G353)),"à besoin",IF(AD353&lt;=SUMIFS(Barèmes!$E$6:$E$28,Barèmes!$A$6:$A$28,"Surcoût d'agilité (s) — technique",Barèmes!$B$6:$B$28,H353,Barèmes!$C$6:$C$28,IF(H353="6ème","Mixte",G353)),"fragile","satisfaisant")),IF(AD353&gt;=SUMIFS(Barèmes!$D$6:$D$28,Barèmes!$A$6:$A$28,"Surcoût d'agilité (s) — technique",Barèmes!$B$6:$B$28,H353,Barèmes!$C$6:$C$28,IF(H353="6ème","Mixte",G353)),"à besoin",IF(AD353&gt;=SUMIFS(Barèmes!$E$6:$E$28,Barèmes!$A$6:$A$28,"Surcoût d'agilité (s) — technique",Barèmes!$B$6:$B$28,H353,Barèmes!$C$6:$C$28,IF(H353="6ème","Mixte",G353)),"fragile","satisfaisant"))))</f>
        <v/>
      </c>
      <c r="AG353" s="30" t="str">
        <f>IF(OR(AD353="",SUMPRODUCT((Barèmes!$A$6:$A$28="Surcoût d'agilité (s) — technique")*(Barèmes!$B$6:$B$28=H353)*(Barèmes!$C$6:$C$28=IF(H353="6ème","Mixte",G353)))=0),"",IF(SUMPRODUCT((Barèmes!$A$6:$A$28="Surcoût d'agilité (s) — technique")*(Barèmes!$B$6:$B$28=H353)*(Barèmes!$C$6:$C$28=IF(H353="6ème","Mixte",G353))*(Barèmes!$J$6:$J$28="+"))&gt;0,IF(AD353&lt;=SUMIFS(Barèmes!$F$6:$F$28,Barèmes!$A$6:$A$28,"Surcoût d'agilité (s) — technique",Barèmes!$B$6:$B$28,H353,Barèmes!$C$6:$C$28,IF(H353="6ème","Mixte",G353)),Barèmes!$B$2,IF(AD353&lt;=SUMIFS(Barèmes!$G$6:$G$28,Barèmes!$A$6:$A$28,"Surcoût d'agilité (s) — technique",Barèmes!$B$6:$B$28,H353,Barèmes!$C$6:$C$28,IF(H353="6ème","Mixte",G353)),Barèmes!$C$2,IF(AD353&lt;=SUMIFS(Barèmes!$H$6:$H$28,Barèmes!$A$6:$A$28,"Surcoût d'agilité (s) — technique",Barèmes!$B$6:$B$28,H353,Barèmes!$C$6:$C$28,IF(H353="6ème","Mixte",G353)),Barèmes!$D$2,IF(AD353&lt;=SUMIFS(Barèmes!$I$6:$I$28,Barèmes!$A$6:$A$28,"Surcoût d'agilité (s) — technique",Barèmes!$B$6:$B$28,H353,Barèmes!$C$6:$C$28,IF(H353="6ème","Mixte",G353)),Barèmes!$E$2,Barèmes!$F$2)))),IF(AD353&gt;=SUMIFS(Barèmes!$F$6:$F$28,Barèmes!$A$6:$A$28,"Surcoût d'agilité (s) — technique",Barèmes!$B$6:$B$28,H353,Barèmes!$C$6:$C$28,IF(H353="6ème","Mixte",G353)),Barèmes!$B$2,IF(AD353&gt;=SUMIFS(Barèmes!$G$6:$G$28,Barèmes!$A$6:$A$28,"Surcoût d'agilité (s) — technique",Barèmes!$B$6:$B$28,H353,Barèmes!$C$6:$C$28,IF(H353="6ème","Mixte",G353)),Barèmes!$C$2,IF(AD353&gt;=SUMIFS(Barèmes!$H$6:$H$28,Barèmes!$A$6:$A$28,"Surcoût d'agilité (s) — technique",Barèmes!$B$6:$B$28,H353,Barèmes!$C$6:$C$28,IF(H353="6ème","Mixte",G353)),Barèmes!$D$2,IF(AD353&gt;=SUMIFS(Barèmes!$I$6:$I$28,Barèmes!$A$6:$A$28,"Surcoût d'agilité (s) — technique",Barèmes!$B$6:$B$28,H353,Barèmes!$C$6:$C$28,IF(H353="6ème","Mixte",G353)),Barèmes!$E$2,Barèmes!$F$2))))))</f>
        <v/>
      </c>
      <c r="AH353" s="31" t="str">
        <f>IF((IF(N353="",0,1)+IF(Q353="",0,1)+IF(W353="",0,1)+IF(Z353="",0,1)+IF(AC353="",0,1))=0,"",3*IF(N353=Barèmes!$B$2,1,IF(N353=Barèmes!$C$2,2,IF(N353=Barèmes!$D$2,3,IF(N353=Barèmes!$E$2,4,IF(N353=Barèmes!$F$2,5,0)))))+3*IF(Q353=Barèmes!$B$2,1,IF(Q353=Barèmes!$C$2,2,IF(Q353=Barèmes!$D$2,3,IF(Q353=Barèmes!$E$2,4,IF(Q353=Barèmes!$F$2,5,0)))))+2*IF(W353=Barèmes!$B$2,1,IF(W353=Barèmes!$C$2,2,IF(W353=Barèmes!$D$2,3,IF(W353=Barèmes!$E$2,4,IF(W353=Barèmes!$F$2,5,0)))))+1*IF(Z353=Barèmes!$B$2,1,IF(Z353=Barèmes!$C$2,2,IF(Z353=Barèmes!$D$2,3,IF(Z353=Barèmes!$E$2,4,IF(Z353=Barèmes!$F$2,5,0)))))+1*IF(AC353=Barèmes!$B$2,1,IF(AC353=Barèmes!$C$2,2,IF(AC353=Barèmes!$D$2,3,IF(AC353=Barèmes!$E$2,4,IF(AC353=Barèmes!$F$2,5,0))))))</f>
        <v/>
      </c>
      <c r="AI353" s="31"/>
      <c r="AJ353" s="32" t="str">
        <f>IFERROR(INDEX(Croissance!$B$5:$B$604,MATCH(A353,Croissance!$A$5:$A$604,0)),"")</f>
        <v/>
      </c>
      <c r="AK353" s="32" t="str">
        <f>IFERROR(INDEX(Croissance!$C$5:$C$604,MATCH(A353,Croissance!$A$5:$A$604,0)),"")</f>
        <v/>
      </c>
      <c r="AL353" s="32" t="str">
        <f>IFERROR(INDEX(Croissance!$D$5:$D$604,MATCH(A353,Croissance!$A$5:$A$604,0)),"")</f>
        <v/>
      </c>
      <c r="AM353" s="32" t="str">
        <f>IFERROR(INDEX(Croissance!$E$5:$E$604,MATCH(A353,Croissance!$A$5:$A$604,0)),"")</f>
        <v/>
      </c>
      <c r="AO353" s="33">
        <f t="shared" si="48"/>
        <v>0</v>
      </c>
      <c r="AP353" s="33">
        <f t="shared" si="44"/>
        <v>0</v>
      </c>
      <c r="AQ353" s="33">
        <f>IF(A353="",0,IF(AND(OR('Synthèse classe'!$C$2="Tous",C353='Synthèse classe'!$C$2),OR('Synthèse classe'!$C$3="Toutes",D353='Synthèse classe'!$C$3),OR('Synthèse classe'!$C$4="Toutes",AND('Synthèse classe'!$C$4="Dernière",AP353=1),B353=IFERROR(VALUE('Synthèse classe'!$C$4),0))),1,0))</f>
        <v>0</v>
      </c>
      <c r="AR353" s="34" t="str">
        <f t="shared" si="45"/>
        <v/>
      </c>
    </row>
    <row r="354" spans="1:44" x14ac:dyDescent="0.2">
      <c r="A354" s="17" t="str">
        <f t="shared" si="41"/>
        <v/>
      </c>
      <c r="B354" s="18"/>
      <c r="C354" s="19"/>
      <c r="D354" s="19"/>
      <c r="E354" s="19"/>
      <c r="F354" s="19"/>
      <c r="G354" s="19"/>
      <c r="H354" s="17" t="str">
        <f t="shared" si="46"/>
        <v/>
      </c>
      <c r="I354" s="20"/>
      <c r="J354" s="18"/>
      <c r="K354" s="19"/>
      <c r="L354" s="21" t="str">
        <f t="shared" si="47"/>
        <v/>
      </c>
      <c r="M354" s="21" t="str">
        <f>IF(OR(J354="",SUMPRODUCT((Barèmes!$A$6:$A$28="Endurance — Luc Léger (palier)")*(Barèmes!$B$6:$B$28=H354)*(Barèmes!$C$6:$C$28=IF(H354="6ème","Mixte",G354)))=0),"",IF(SUMPRODUCT((Barèmes!$A$6:$A$28="Endurance — Luc Léger (palier)")*(Barèmes!$B$6:$B$28=H354)*(Barèmes!$C$6:$C$28=IF(H354="6ème","Mixte",G354))*(Barèmes!$J$6:$J$28="+"))&gt;0,IF(J354&lt;=SUMIFS(Barèmes!$D$6:$D$28,Barèmes!$A$6:$A$28,"Endurance — Luc Léger (palier)",Barèmes!$B$6:$B$28,H354,Barèmes!$C$6:$C$28,IF(H354="6ème","Mixte",G354)),"à besoin",IF(J354&lt;=SUMIFS(Barèmes!$E$6:$E$28,Barèmes!$A$6:$A$28,"Endurance — Luc Léger (palier)",Barèmes!$B$6:$B$28,H354,Barèmes!$C$6:$C$28,IF(H354="6ème","Mixte",G354)),"fragile","satisfaisant")),IF(J354&gt;=SUMIFS(Barèmes!$D$6:$D$28,Barèmes!$A$6:$A$28,"Endurance — Luc Léger (palier)",Barèmes!$B$6:$B$28,H354,Barèmes!$C$6:$C$28,IF(H354="6ème","Mixte",G354)),"à besoin",IF(J354&gt;=SUMIFS(Barèmes!$E$6:$E$28,Barèmes!$A$6:$A$28,"Endurance — Luc Léger (palier)",Barèmes!$B$6:$B$28,H354,Barèmes!$C$6:$C$28,IF(H354="6ème","Mixte",G354)),"fragile","satisfaisant"))))</f>
        <v/>
      </c>
      <c r="N354" s="21" t="str">
        <f>IF(OR(J354="",SUMPRODUCT((Barèmes!$A$6:$A$28="Endurance — Luc Léger (palier)")*(Barèmes!$B$6:$B$28=H354)*(Barèmes!$C$6:$C$28=IF(H354="6ème","Mixte",G354)))=0),"",IF(SUMPRODUCT((Barèmes!$A$6:$A$28="Endurance — Luc Léger (palier)")*(Barèmes!$B$6:$B$28=H354)*(Barèmes!$C$6:$C$28=IF(H354="6ème","Mixte",G354))*(Barèmes!$J$6:$J$28="+"))&gt;0,IF(J354&lt;=SUMIFS(Barèmes!$F$6:$F$28,Barèmes!$A$6:$A$28,"Endurance — Luc Léger (palier)",Barèmes!$B$6:$B$28,H354,Barèmes!$C$6:$C$28,IF(H354="6ème","Mixte",G354)),Barèmes!$B$2,IF(J354&lt;=SUMIFS(Barèmes!$G$6:$G$28,Barèmes!$A$6:$A$28,"Endurance — Luc Léger (palier)",Barèmes!$B$6:$B$28,H354,Barèmes!$C$6:$C$28,IF(H354="6ème","Mixte",G354)),Barèmes!$C$2,IF(J354&lt;=SUMIFS(Barèmes!$H$6:$H$28,Barèmes!$A$6:$A$28,"Endurance — Luc Léger (palier)",Barèmes!$B$6:$B$28,H354,Barèmes!$C$6:$C$28,IF(H354="6ème","Mixte",G354)),Barèmes!$D$2,IF(J354&lt;=SUMIFS(Barèmes!$I$6:$I$28,Barèmes!$A$6:$A$28,"Endurance — Luc Léger (palier)",Barèmes!$B$6:$B$28,H354,Barèmes!$C$6:$C$28,IF(H354="6ème","Mixte",G354)),Barèmes!$E$2,Barèmes!$F$2)))),IF(J354&gt;=SUMIFS(Barèmes!$F$6:$F$28,Barèmes!$A$6:$A$28,"Endurance — Luc Léger (palier)",Barèmes!$B$6:$B$28,H354,Barèmes!$C$6:$C$28,IF(H354="6ème","Mixte",G354)),Barèmes!$B$2,IF(J354&gt;=SUMIFS(Barèmes!$G$6:$G$28,Barèmes!$A$6:$A$28,"Endurance — Luc Léger (palier)",Barèmes!$B$6:$B$28,H354,Barèmes!$C$6:$C$28,IF(H354="6ème","Mixte",G354)),Barèmes!$C$2,IF(J354&gt;=SUMIFS(Barèmes!$H$6:$H$28,Barèmes!$A$6:$A$28,"Endurance — Luc Léger (palier)",Barèmes!$B$6:$B$28,H354,Barèmes!$C$6:$C$28,IF(H354="6ème","Mixte",G354)),Barèmes!$D$2,IF(J354&gt;=SUMIFS(Barèmes!$I$6:$I$28,Barèmes!$A$6:$A$28,"Endurance — Luc Léger (palier)",Barèmes!$B$6:$B$28,H354,Barèmes!$C$6:$C$28,IF(H354="6ème","Mixte",G354)),Barèmes!$E$2,Barèmes!$F$2))))))</f>
        <v/>
      </c>
      <c r="O354" s="22"/>
      <c r="P354" s="23" t="str">
        <f>IF(OR(O354="",SUMPRODUCT((Barèmes!$A$6:$A$28="Force bas du corps — Saut en longueur (m)")*(Barèmes!$B$6:$B$28=H354)*(Barèmes!$C$6:$C$28=IF(H354="6ème","Mixte",G354)))=0),"",IF(SUMPRODUCT((Barèmes!$A$6:$A$28="Force bas du corps — Saut en longueur (m)")*(Barèmes!$B$6:$B$28=H354)*(Barèmes!$C$6:$C$28=IF(H354="6ème","Mixte",G354))*(Barèmes!$J$6:$J$28="+"))&gt;0,IF(O354&lt;=SUMIFS(Barèmes!$D$6:$D$28,Barèmes!$A$6:$A$28,"Force bas du corps — Saut en longueur (m)",Barèmes!$B$6:$B$28,H354,Barèmes!$C$6:$C$28,IF(H354="6ème","Mixte",G354)),"à besoin",IF(O354&lt;=SUMIFS(Barèmes!$E$6:$E$28,Barèmes!$A$6:$A$28,"Force bas du corps — Saut en longueur (m)",Barèmes!$B$6:$B$28,H354,Barèmes!$C$6:$C$28,IF(H354="6ème","Mixte",G354)),"fragile","satisfaisant")),IF(O354&gt;=SUMIFS(Barèmes!$D$6:$D$28,Barèmes!$A$6:$A$28,"Force bas du corps — Saut en longueur (m)",Barèmes!$B$6:$B$28,H354,Barèmes!$C$6:$C$28,IF(H354="6ème","Mixte",G354)),"à besoin",IF(O354&gt;=SUMIFS(Barèmes!$E$6:$E$28,Barèmes!$A$6:$A$28,"Force bas du corps — Saut en longueur (m)",Barèmes!$B$6:$B$28,H354,Barèmes!$C$6:$C$28,IF(H354="6ème","Mixte",G354)),"fragile","satisfaisant"))))</f>
        <v/>
      </c>
      <c r="Q354" s="23" t="str">
        <f>IF(OR(O354="",SUMPRODUCT((Barèmes!$A$6:$A$28="Force bas du corps — Saut en longueur (m)")*(Barèmes!$B$6:$B$28=H354)*(Barèmes!$C$6:$C$28=IF(H354="6ème","Mixte",G354)))=0),"",IF(SUMPRODUCT((Barèmes!$A$6:$A$28="Force bas du corps — Saut en longueur (m)")*(Barèmes!$B$6:$B$28=H354)*(Barèmes!$C$6:$C$28=IF(H354="6ème","Mixte",G354))*(Barèmes!$J$6:$J$28="+"))&gt;0,IF(O354&lt;=SUMIFS(Barèmes!$F$6:$F$28,Barèmes!$A$6:$A$28,"Force bas du corps — Saut en longueur (m)",Barèmes!$B$6:$B$28,H354,Barèmes!$C$6:$C$28,IF(H354="6ème","Mixte",G354)),Barèmes!$B$2,IF(O354&lt;=SUMIFS(Barèmes!$G$6:$G$28,Barèmes!$A$6:$A$28,"Force bas du corps — Saut en longueur (m)",Barèmes!$B$6:$B$28,H354,Barèmes!$C$6:$C$28,IF(H354="6ème","Mixte",G354)),Barèmes!$C$2,IF(O354&lt;=SUMIFS(Barèmes!$H$6:$H$28,Barèmes!$A$6:$A$28,"Force bas du corps — Saut en longueur (m)",Barèmes!$B$6:$B$28,H354,Barèmes!$C$6:$C$28,IF(H354="6ème","Mixte",G354)),Barèmes!$D$2,IF(O354&lt;=SUMIFS(Barèmes!$I$6:$I$28,Barèmes!$A$6:$A$28,"Force bas du corps — Saut en longueur (m)",Barèmes!$B$6:$B$28,H354,Barèmes!$C$6:$C$28,IF(H354="6ème","Mixte",G354)),Barèmes!$E$2,Barèmes!$F$2)))),IF(O354&gt;=SUMIFS(Barèmes!$F$6:$F$28,Barèmes!$A$6:$A$28,"Force bas du corps — Saut en longueur (m)",Barèmes!$B$6:$B$28,H354,Barèmes!$C$6:$C$28,IF(H354="6ème","Mixte",G354)),Barèmes!$B$2,IF(O354&gt;=SUMIFS(Barèmes!$G$6:$G$28,Barèmes!$A$6:$A$28,"Force bas du corps — Saut en longueur (m)",Barèmes!$B$6:$B$28,H354,Barèmes!$C$6:$C$28,IF(H354="6ème","Mixte",G354)),Barèmes!$C$2,IF(O354&gt;=SUMIFS(Barèmes!$H$6:$H$28,Barèmes!$A$6:$A$28,"Force bas du corps — Saut en longueur (m)",Barèmes!$B$6:$B$28,H354,Barèmes!$C$6:$C$28,IF(H354="6ème","Mixte",G354)),Barèmes!$D$2,IF(O354&gt;=SUMIFS(Barèmes!$I$6:$I$28,Barèmes!$A$6:$A$28,"Force bas du corps — Saut en longueur (m)",Barèmes!$B$6:$B$28,H354,Barèmes!$C$6:$C$28,IF(H354="6ème","Mixte",G354)),Barèmes!$E$2,Barèmes!$F$2))))))</f>
        <v/>
      </c>
      <c r="R354" s="22"/>
      <c r="S354" s="24" t="str">
        <f>IF(OR(R354="",SUMPRODUCT((Barèmes!$A$6:$A$28="Vitesse — 30 m (s)")*(Barèmes!$B$6:$B$28=H354)*(Barèmes!$C$6:$C$28=IF(H354="6ème","Mixte",G354)))=0),"",IF(SUMPRODUCT((Barèmes!$A$6:$A$28="Vitesse — 30 m (s)")*(Barèmes!$B$6:$B$28=H354)*(Barèmes!$C$6:$C$28=IF(H354="6ème","Mixte",G354))*(Barèmes!$J$6:$J$28="+"))&gt;0,IF(R354&lt;=SUMIFS(Barèmes!$D$6:$D$28,Barèmes!$A$6:$A$28,"Vitesse — 30 m (s)",Barèmes!$B$6:$B$28,H354,Barèmes!$C$6:$C$28,IF(H354="6ème","Mixte",G354)),"à besoin",IF(R354&lt;=SUMIFS(Barèmes!$E$6:$E$28,Barèmes!$A$6:$A$28,"Vitesse — 30 m (s)",Barèmes!$B$6:$B$28,H354,Barèmes!$C$6:$C$28,IF(H354="6ème","Mixte",G354)),"fragile","satisfaisant")),IF(R354&gt;=SUMIFS(Barèmes!$D$6:$D$28,Barèmes!$A$6:$A$28,"Vitesse — 30 m (s)",Barèmes!$B$6:$B$28,H354,Barèmes!$C$6:$C$28,IF(H354="6ème","Mixte",G354)),"à besoin",IF(R354&gt;=SUMIFS(Barèmes!$E$6:$E$28,Barèmes!$A$6:$A$28,"Vitesse — 30 m (s)",Barèmes!$B$6:$B$28,H354,Barèmes!$C$6:$C$28,IF(H354="6ème","Mixte",G354)),"fragile","satisfaisant"))))</f>
        <v/>
      </c>
      <c r="T354" s="24" t="str">
        <f>IF(OR(R354="",SUMPRODUCT((Barèmes!$A$6:$A$28="Vitesse — 30 m (s)")*(Barèmes!$B$6:$B$28=H354)*(Barèmes!$C$6:$C$28=IF(H354="6ème","Mixte",G354)))=0),"",IF(SUMPRODUCT((Barèmes!$A$6:$A$28="Vitesse — 30 m (s)")*(Barèmes!$B$6:$B$28=H354)*(Barèmes!$C$6:$C$28=IF(H354="6ème","Mixte",G354))*(Barèmes!$J$6:$J$28="+"))&gt;0,IF(R354&lt;=SUMIFS(Barèmes!$F$6:$F$28,Barèmes!$A$6:$A$28,"Vitesse — 30 m (s)",Barèmes!$B$6:$B$28,H354,Barèmes!$C$6:$C$28,IF(H354="6ème","Mixte",G354)),Barèmes!$B$2,IF(R354&lt;=SUMIFS(Barèmes!$G$6:$G$28,Barèmes!$A$6:$A$28,"Vitesse — 30 m (s)",Barèmes!$B$6:$B$28,H354,Barèmes!$C$6:$C$28,IF(H354="6ème","Mixte",G354)),Barèmes!$C$2,IF(R354&lt;=SUMIFS(Barèmes!$H$6:$H$28,Barèmes!$A$6:$A$28,"Vitesse — 30 m (s)",Barèmes!$B$6:$B$28,H354,Barèmes!$C$6:$C$28,IF(H354="6ème","Mixte",G354)),Barèmes!$D$2,IF(R354&lt;=SUMIFS(Barèmes!$I$6:$I$28,Barèmes!$A$6:$A$28,"Vitesse — 30 m (s)",Barèmes!$B$6:$B$28,H354,Barèmes!$C$6:$C$28,IF(H354="6ème","Mixte",G354)),Barèmes!$E$2,Barèmes!$F$2)))),IF(R354&gt;=SUMIFS(Barèmes!$F$6:$F$28,Barèmes!$A$6:$A$28,"Vitesse — 30 m (s)",Barèmes!$B$6:$B$28,H354,Barèmes!$C$6:$C$28,IF(H354="6ème","Mixte",G354)),Barèmes!$B$2,IF(R354&gt;=SUMIFS(Barèmes!$G$6:$G$28,Barèmes!$A$6:$A$28,"Vitesse — 30 m (s)",Barèmes!$B$6:$B$28,H354,Barèmes!$C$6:$C$28,IF(H354="6ème","Mixte",G354)),Barèmes!$C$2,IF(R354&gt;=SUMIFS(Barèmes!$H$6:$H$28,Barèmes!$A$6:$A$28,"Vitesse — 30 m (s)",Barèmes!$B$6:$B$28,H354,Barèmes!$C$6:$C$28,IF(H354="6ème","Mixte",G354)),Barèmes!$D$2,IF(R354&gt;=SUMIFS(Barèmes!$I$6:$I$28,Barèmes!$A$6:$A$28,"Vitesse — 30 m (s)",Barèmes!$B$6:$B$28,H354,Barèmes!$C$6:$C$28,IF(H354="6ème","Mixte",G354)),Barèmes!$E$2,Barèmes!$F$2))))))</f>
        <v/>
      </c>
      <c r="U354" s="22"/>
      <c r="V354" s="25" t="str">
        <f>IF(OR(U354="",SUMPRODUCT((Barèmes!$A$6:$A$28="Vitesse — 50 m (s)")*(Barèmes!$B$6:$B$28=H354)*(Barèmes!$C$6:$C$28=IF(H354="6ème","Mixte",G354)))=0),"",IF(SUMPRODUCT((Barèmes!$A$6:$A$28="Vitesse — 50 m (s)")*(Barèmes!$B$6:$B$28=H354)*(Barèmes!$C$6:$C$28=IF(H354="6ème","Mixte",G354))*(Barèmes!$J$6:$J$28="+"))&gt;0,IF(U354&lt;=SUMIFS(Barèmes!$D$6:$D$28,Barèmes!$A$6:$A$28,"Vitesse — 50 m (s)",Barèmes!$B$6:$B$28,H354,Barèmes!$C$6:$C$28,IF(H354="6ème","Mixte",G354)),"à besoin",IF(U354&lt;=SUMIFS(Barèmes!$E$6:$E$28,Barèmes!$A$6:$A$28,"Vitesse — 50 m (s)",Barèmes!$B$6:$B$28,H354,Barèmes!$C$6:$C$28,IF(H354="6ème","Mixte",G354)),"fragile","satisfaisant")),IF(U354&gt;=SUMIFS(Barèmes!$D$6:$D$28,Barèmes!$A$6:$A$28,"Vitesse — 50 m (s)",Barèmes!$B$6:$B$28,H354,Barèmes!$C$6:$C$28,IF(H354="6ème","Mixte",G354)),"à besoin",IF(U354&gt;=SUMIFS(Barèmes!$E$6:$E$28,Barèmes!$A$6:$A$28,"Vitesse — 50 m (s)",Barèmes!$B$6:$B$28,H354,Barèmes!$C$6:$C$28,IF(H354="6ème","Mixte",G354)),"fragile","satisfaisant"))))</f>
        <v/>
      </c>
      <c r="W354" s="25" t="str">
        <f>IF(OR(U354="",SUMPRODUCT((Barèmes!$A$6:$A$28="Vitesse — 50 m (s)")*(Barèmes!$B$6:$B$28=H354)*(Barèmes!$C$6:$C$28=IF(H354="6ème","Mixte",G354)))=0),"",IF(SUMPRODUCT((Barèmes!$A$6:$A$28="Vitesse — 50 m (s)")*(Barèmes!$B$6:$B$28=H354)*(Barèmes!$C$6:$C$28=IF(H354="6ème","Mixte",G354))*(Barèmes!$J$6:$J$28="+"))&gt;0,IF(U354&lt;=SUMIFS(Barèmes!$F$6:$F$28,Barèmes!$A$6:$A$28,"Vitesse — 50 m (s)",Barèmes!$B$6:$B$28,H354,Barèmes!$C$6:$C$28,IF(H354="6ème","Mixte",G354)),Barèmes!$B$2,IF(U354&lt;=SUMIFS(Barèmes!$G$6:$G$28,Barèmes!$A$6:$A$28,"Vitesse — 50 m (s)",Barèmes!$B$6:$B$28,H354,Barèmes!$C$6:$C$28,IF(H354="6ème","Mixte",G354)),Barèmes!$C$2,IF(U354&lt;=SUMIFS(Barèmes!$H$6:$H$28,Barèmes!$A$6:$A$28,"Vitesse — 50 m (s)",Barèmes!$B$6:$B$28,H354,Barèmes!$C$6:$C$28,IF(H354="6ème","Mixte",G354)),Barèmes!$D$2,IF(U354&lt;=SUMIFS(Barèmes!$I$6:$I$28,Barèmes!$A$6:$A$28,"Vitesse — 50 m (s)",Barèmes!$B$6:$B$28,H354,Barèmes!$C$6:$C$28,IF(H354="6ème","Mixte",G354)),Barèmes!$E$2,Barèmes!$F$2)))),IF(U354&gt;=SUMIFS(Barèmes!$F$6:$F$28,Barèmes!$A$6:$A$28,"Vitesse — 50 m (s)",Barèmes!$B$6:$B$28,H354,Barèmes!$C$6:$C$28,IF(H354="6ème","Mixte",G354)),Barèmes!$B$2,IF(U354&gt;=SUMIFS(Barèmes!$G$6:$G$28,Barèmes!$A$6:$A$28,"Vitesse — 50 m (s)",Barèmes!$B$6:$B$28,H354,Barèmes!$C$6:$C$28,IF(H354="6ème","Mixte",G354)),Barèmes!$C$2,IF(U354&gt;=SUMIFS(Barèmes!$H$6:$H$28,Barèmes!$A$6:$A$28,"Vitesse — 50 m (s)",Barèmes!$B$6:$B$28,H354,Barèmes!$C$6:$C$28,IF(H354="6ème","Mixte",G354)),Barèmes!$D$2,IF(U354&gt;=SUMIFS(Barèmes!$I$6:$I$28,Barèmes!$A$6:$A$28,"Vitesse — 50 m (s)",Barèmes!$B$6:$B$28,H354,Barèmes!$C$6:$C$28,IF(H354="6ème","Mixte",G354)),Barèmes!$E$2,Barèmes!$F$2))))))</f>
        <v/>
      </c>
      <c r="X354" s="18"/>
      <c r="Y354" s="26" t="str" cm="1">
        <f t="array" ref="Y354">IF(OR(X354="",SUMPRODUCT((Barèmes!$A$6:$A$28="Souplesse (score 1-5)")*(Barèmes!$B$6:$B$28=H354)*(Barèmes!$C$6:$C$28=IF(H354="6ème","Mixte",G354)))=0),"",IF(SUMPRODUCT((Barèmes!$A$6:$A$28="Souplesse (score 1-5)")*(Barèmes!$B$6:$B$28=H354)*(Barèmes!$C$6:$C$28=IF(H354="6ème","Mixte",G354))*(Barèmes!$J$6:$J$28="+"))&gt;0,IF(X354&lt;=SUMIFS(Barèmes!$D$6:$D$28,Barèmes!$A$6:$A$28,"Souplesse (score 1-5)",Barèmes!$B$6:$B$28,H354,Barèmes!$C$6:$C$28,IF(H354="6ème","Mixte",G354)),"à besoin",IF(X354&lt;=SUMIFS(Barèmes!$E$6:$E$28,Barèmes!$A$6:$A$28,"Souplesse (score 1-5)",Barèmes!$B$6:$B$28,H354,Barèmes!$C$6:$C$28,IF(H354="6ème","Mixte",G354)),"fragile","satisfaisant")),IF(X354&gt;=SUMIFS(Barèmes!$D$6:$D$28,Barèmes!$A$6:$A$28,"Souplesse (score 1-5)",Barèmes!$B$6:$B$28,H354,Barèmes!$C$6:$C$28,IF(H354="6ème","Mixte",G354)),"à besoin",IF(X354&gt;=SUMIFS(Barèmes!$E$6:$E$28,Barèmes!$A$6:$A$28,"Souplesse (score 1-5)",Barèmes!$B$6:$B$28,H354,Barèmes!$C$6:$C$28,IF(H354="6ème","Mixte",G354)),"fragile","satisfaisant"))))</f>
        <v/>
      </c>
      <c r="Z354" s="26" t="str" cm="1">
        <f t="array" ref="Z354">IF(OR(X354="",SUMPRODUCT((Barèmes!$A$6:$A$28="Souplesse (score 1-5)")*(Barèmes!$B$6:$B$28=H354)*(Barèmes!$C$6:$C$28=IF(H354="6ème","Mixte",G354)))=0),"",IF(SUMPRODUCT((Barèmes!$A$6:$A$28="Souplesse (score 1-5)")*(Barèmes!$B$6:$B$28=H354)*(Barèmes!$C$6:$C$28=IF(H354="6ème","Mixte",G354))*(Barèmes!$J$6:$J$28="+"))&gt;0,IF(X354&lt;=SUMIFS(Barèmes!$F$6:$F$28,Barèmes!$A$6:$A$28,"Souplesse (score 1-5)",Barèmes!$B$6:$B$28,H354,Barèmes!$C$6:$C$28,IF(H354="6ème","Mixte",G354)),Barèmes!$B$2,IF(X354&lt;=SUMIFS(Barèmes!$G$6:$G$28,Barèmes!$A$6:$A$28,"Souplesse (score 1-5)",Barèmes!$B$6:$B$28,H354,Barèmes!$C$6:$C$28,IF(H354="6ème","Mixte",G354)),Barèmes!$C$2,IF(X354&lt;=SUMIFS(Barèmes!$H$6:$H$28,Barèmes!$A$6:$A$28,"Souplesse (score 1-5)",Barèmes!$B$6:$B$28,H354,Barèmes!$C$6:$C$28,IF(H354="6ème","Mixte",G354)),Barèmes!$D$2,IF(X354&lt;=SUMIFS(Barèmes!$I$6:$I$28,Barèmes!$A$6:$A$28,"Souplesse (score 1-5)",Barèmes!$B$6:$B$28,H354,Barèmes!$C$6:$C$28,IF(H354="6ème","Mixte",G354)),Barèmes!$E$2,Barèmes!$F$2)))),IF(X354&gt;=SUMIFS(Barèmes!$F$6:$F$28,Barèmes!$A$6:$A$28,"Souplesse (score 1-5)",Barèmes!$B$6:$B$28,H354,Barèmes!$C$6:$C$28,IF(H354="6ème","Mixte",G354)),Barèmes!$B$2,IF(X354&gt;=SUMIFS(Barèmes!$G$6:$G$28,Barèmes!$A$6:$A$28,"Souplesse (score 1-5)",Barèmes!$B$6:$B$28,H354,Barèmes!$C$6:$C$28,IF(H354="6ème","Mixte",G354)),Barèmes!$C$2,IF(X354&gt;=SUMIFS(Barèmes!$H$6:$H$28,Barèmes!$A$6:$A$28,"Souplesse (score 1-5)",Barèmes!$B$6:$B$28,H354,Barèmes!$C$6:$C$28,IF(H354="6ème","Mixte",G354)),Barèmes!$D$2,IF(X354&gt;=SUMIFS(Barèmes!$I$6:$I$28,Barèmes!$A$6:$A$28,"Souplesse (score 1-5)",Barèmes!$B$6:$B$28,H354,Barèmes!$C$6:$C$28,IF(H354="6ème","Mixte",G354)),Barèmes!$E$2,Barèmes!$F$2))))))</f>
        <v/>
      </c>
      <c r="AA354" s="22"/>
      <c r="AB354" s="27" t="str">
        <f>IF(OR(AA354="",SUMPRODUCT((Barèmes!$A$6:$A$28="Agilité — T-test 974 (s)")*(Barèmes!$B$6:$B$28=H354)*(Barèmes!$C$6:$C$28=IF(H354="6ème","Mixte",G354)))=0),"",IF(SUMPRODUCT((Barèmes!$A$6:$A$28="Agilité — T-test 974 (s)")*(Barèmes!$B$6:$B$28=H354)*(Barèmes!$C$6:$C$28=IF(H354="6ème","Mixte",G354))*(Barèmes!$J$6:$J$28="+"))&gt;0,IF(AA354&lt;=SUMIFS(Barèmes!$D$6:$D$28,Barèmes!$A$6:$A$28,"Agilité — T-test 974 (s)",Barèmes!$B$6:$B$28,H354,Barèmes!$C$6:$C$28,IF(H354="6ème","Mixte",G354)),"à besoin",IF(AA354&lt;=SUMIFS(Barèmes!$E$6:$E$28,Barèmes!$A$6:$A$28,"Agilité — T-test 974 (s)",Barèmes!$B$6:$B$28,H354,Barèmes!$C$6:$C$28,IF(H354="6ème","Mixte",G354)),"fragile","satisfaisant")),IF(AA354&gt;=SUMIFS(Barèmes!$D$6:$D$28,Barèmes!$A$6:$A$28,"Agilité — T-test 974 (s)",Barèmes!$B$6:$B$28,H354,Barèmes!$C$6:$C$28,IF(H354="6ème","Mixte",G354)),"à besoin",IF(AA354&gt;=SUMIFS(Barèmes!$E$6:$E$28,Barèmes!$A$6:$A$28,"Agilité — T-test 974 (s)",Barèmes!$B$6:$B$28,H354,Barèmes!$C$6:$C$28,IF(H354="6ème","Mixte",G354)),"fragile","satisfaisant"))))</f>
        <v/>
      </c>
      <c r="AC354" s="27" t="str">
        <f>IF(OR(AA354="",SUMPRODUCT((Barèmes!$A$6:$A$28="Agilité — T-test 974 (s)")*(Barèmes!$B$6:$B$28=H354)*(Barèmes!$C$6:$C$28=IF(H354="6ème","Mixte",G354)))=0),"",IF(SUMPRODUCT((Barèmes!$A$6:$A$28="Agilité — T-test 974 (s)")*(Barèmes!$B$6:$B$28=H354)*(Barèmes!$C$6:$C$28=IF(H354="6ème","Mixte",G354))*(Barèmes!$J$6:$J$28="+"))&gt;0,IF(AA354&lt;=SUMIFS(Barèmes!$F$6:$F$28,Barèmes!$A$6:$A$28,"Agilité — T-test 974 (s)",Barèmes!$B$6:$B$28,H354,Barèmes!$C$6:$C$28,IF(H354="6ème","Mixte",G354)),Barèmes!$B$2,IF(AA354&lt;=SUMIFS(Barèmes!$G$6:$G$28,Barèmes!$A$6:$A$28,"Agilité — T-test 974 (s)",Barèmes!$B$6:$B$28,H354,Barèmes!$C$6:$C$28,IF(H354="6ème","Mixte",G354)),Barèmes!$C$2,IF(AA354&lt;=SUMIFS(Barèmes!$H$6:$H$28,Barèmes!$A$6:$A$28,"Agilité — T-test 974 (s)",Barèmes!$B$6:$B$28,H354,Barèmes!$C$6:$C$28,IF(H354="6ème","Mixte",G354)),Barèmes!$D$2,IF(AA354&lt;=SUMIFS(Barèmes!$I$6:$I$28,Barèmes!$A$6:$A$28,"Agilité — T-test 974 (s)",Barèmes!$B$6:$B$28,H354,Barèmes!$C$6:$C$28,IF(H354="6ème","Mixte",G354)),Barèmes!$E$2,Barèmes!$F$2)))),IF(AA354&gt;=SUMIFS(Barèmes!$F$6:$F$28,Barèmes!$A$6:$A$28,"Agilité — T-test 974 (s)",Barèmes!$B$6:$B$28,H354,Barèmes!$C$6:$C$28,IF(H354="6ème","Mixte",G354)),Barèmes!$B$2,IF(AA354&gt;=SUMIFS(Barèmes!$G$6:$G$28,Barèmes!$A$6:$A$28,"Agilité — T-test 974 (s)",Barèmes!$B$6:$B$28,H354,Barèmes!$C$6:$C$28,IF(H354="6ème","Mixte",G354)),Barèmes!$C$2,IF(AA354&gt;=SUMIFS(Barèmes!$H$6:$H$28,Barèmes!$A$6:$A$28,"Agilité — T-test 974 (s)",Barèmes!$B$6:$B$28,H354,Barèmes!$C$6:$C$28,IF(H354="6ème","Mixte",G354)),Barèmes!$D$2,IF(AA354&gt;=SUMIFS(Barèmes!$I$6:$I$28,Barèmes!$A$6:$A$28,"Agilité — T-test 974 (s)",Barèmes!$B$6:$B$28,H354,Barèmes!$C$6:$C$28,IF(H354="6ème","Mixte",G354)),Barèmes!$E$2,Barèmes!$F$2))))))</f>
        <v/>
      </c>
      <c r="AD354" s="28" t="str">
        <f t="shared" si="42"/>
        <v/>
      </c>
      <c r="AE354" s="29" t="str">
        <f t="shared" si="43"/>
        <v/>
      </c>
      <c r="AF354" s="30" t="str">
        <f>IF(OR(AD354="",SUMPRODUCT((Barèmes!$A$6:$A$28="Surcoût d'agilité (s) — technique")*(Barèmes!$B$6:$B$28=H354)*(Barèmes!$C$6:$C$28=IF(H354="6ème","Mixte",G354)))=0),"",IF(SUMPRODUCT((Barèmes!$A$6:$A$28="Surcoût d'agilité (s) — technique")*(Barèmes!$B$6:$B$28=H354)*(Barèmes!$C$6:$C$28=IF(H354="6ème","Mixte",G354))*(Barèmes!$J$6:$J$28="+"))&gt;0,IF(AD354&lt;=SUMIFS(Barèmes!$D$6:$D$28,Barèmes!$A$6:$A$28,"Surcoût d'agilité (s) — technique",Barèmes!$B$6:$B$28,H354,Barèmes!$C$6:$C$28,IF(H354="6ème","Mixte",G354)),"à besoin",IF(AD354&lt;=SUMIFS(Barèmes!$E$6:$E$28,Barèmes!$A$6:$A$28,"Surcoût d'agilité (s) — technique",Barèmes!$B$6:$B$28,H354,Barèmes!$C$6:$C$28,IF(H354="6ème","Mixte",G354)),"fragile","satisfaisant")),IF(AD354&gt;=SUMIFS(Barèmes!$D$6:$D$28,Barèmes!$A$6:$A$28,"Surcoût d'agilité (s) — technique",Barèmes!$B$6:$B$28,H354,Barèmes!$C$6:$C$28,IF(H354="6ème","Mixte",G354)),"à besoin",IF(AD354&gt;=SUMIFS(Barèmes!$E$6:$E$28,Barèmes!$A$6:$A$28,"Surcoût d'agilité (s) — technique",Barèmes!$B$6:$B$28,H354,Barèmes!$C$6:$C$28,IF(H354="6ème","Mixte",G354)),"fragile","satisfaisant"))))</f>
        <v/>
      </c>
      <c r="AG354" s="30" t="str">
        <f>IF(OR(AD354="",SUMPRODUCT((Barèmes!$A$6:$A$28="Surcoût d'agilité (s) — technique")*(Barèmes!$B$6:$B$28=H354)*(Barèmes!$C$6:$C$28=IF(H354="6ème","Mixte",G354)))=0),"",IF(SUMPRODUCT((Barèmes!$A$6:$A$28="Surcoût d'agilité (s) — technique")*(Barèmes!$B$6:$B$28=H354)*(Barèmes!$C$6:$C$28=IF(H354="6ème","Mixte",G354))*(Barèmes!$J$6:$J$28="+"))&gt;0,IF(AD354&lt;=SUMIFS(Barèmes!$F$6:$F$28,Barèmes!$A$6:$A$28,"Surcoût d'agilité (s) — technique",Barèmes!$B$6:$B$28,H354,Barèmes!$C$6:$C$28,IF(H354="6ème","Mixte",G354)),Barèmes!$B$2,IF(AD354&lt;=SUMIFS(Barèmes!$G$6:$G$28,Barèmes!$A$6:$A$28,"Surcoût d'agilité (s) — technique",Barèmes!$B$6:$B$28,H354,Barèmes!$C$6:$C$28,IF(H354="6ème","Mixte",G354)),Barèmes!$C$2,IF(AD354&lt;=SUMIFS(Barèmes!$H$6:$H$28,Barèmes!$A$6:$A$28,"Surcoût d'agilité (s) — technique",Barèmes!$B$6:$B$28,H354,Barèmes!$C$6:$C$28,IF(H354="6ème","Mixte",G354)),Barèmes!$D$2,IF(AD354&lt;=SUMIFS(Barèmes!$I$6:$I$28,Barèmes!$A$6:$A$28,"Surcoût d'agilité (s) — technique",Barèmes!$B$6:$B$28,H354,Barèmes!$C$6:$C$28,IF(H354="6ème","Mixte",G354)),Barèmes!$E$2,Barèmes!$F$2)))),IF(AD354&gt;=SUMIFS(Barèmes!$F$6:$F$28,Barèmes!$A$6:$A$28,"Surcoût d'agilité (s) — technique",Barèmes!$B$6:$B$28,H354,Barèmes!$C$6:$C$28,IF(H354="6ème","Mixte",G354)),Barèmes!$B$2,IF(AD354&gt;=SUMIFS(Barèmes!$G$6:$G$28,Barèmes!$A$6:$A$28,"Surcoût d'agilité (s) — technique",Barèmes!$B$6:$B$28,H354,Barèmes!$C$6:$C$28,IF(H354="6ème","Mixte",G354)),Barèmes!$C$2,IF(AD354&gt;=SUMIFS(Barèmes!$H$6:$H$28,Barèmes!$A$6:$A$28,"Surcoût d'agilité (s) — technique",Barèmes!$B$6:$B$28,H354,Barèmes!$C$6:$C$28,IF(H354="6ème","Mixte",G354)),Barèmes!$D$2,IF(AD354&gt;=SUMIFS(Barèmes!$I$6:$I$28,Barèmes!$A$6:$A$28,"Surcoût d'agilité (s) — technique",Barèmes!$B$6:$B$28,H354,Barèmes!$C$6:$C$28,IF(H354="6ème","Mixte",G354)),Barèmes!$E$2,Barèmes!$F$2))))))</f>
        <v/>
      </c>
      <c r="AH354" s="31" t="str">
        <f>IF((IF(N354="",0,1)+IF(Q354="",0,1)+IF(W354="",0,1)+IF(Z354="",0,1)+IF(AC354="",0,1))=0,"",3*IF(N354=Barèmes!$B$2,1,IF(N354=Barèmes!$C$2,2,IF(N354=Barèmes!$D$2,3,IF(N354=Barèmes!$E$2,4,IF(N354=Barèmes!$F$2,5,0)))))+3*IF(Q354=Barèmes!$B$2,1,IF(Q354=Barèmes!$C$2,2,IF(Q354=Barèmes!$D$2,3,IF(Q354=Barèmes!$E$2,4,IF(Q354=Barèmes!$F$2,5,0)))))+2*IF(W354=Barèmes!$B$2,1,IF(W354=Barèmes!$C$2,2,IF(W354=Barèmes!$D$2,3,IF(W354=Barèmes!$E$2,4,IF(W354=Barèmes!$F$2,5,0)))))+1*IF(Z354=Barèmes!$B$2,1,IF(Z354=Barèmes!$C$2,2,IF(Z354=Barèmes!$D$2,3,IF(Z354=Barèmes!$E$2,4,IF(Z354=Barèmes!$F$2,5,0)))))+1*IF(AC354=Barèmes!$B$2,1,IF(AC354=Barèmes!$C$2,2,IF(AC354=Barèmes!$D$2,3,IF(AC354=Barèmes!$E$2,4,IF(AC354=Barèmes!$F$2,5,0))))))</f>
        <v/>
      </c>
      <c r="AI354" s="31"/>
      <c r="AJ354" s="32" t="str">
        <f>IFERROR(INDEX(Croissance!$B$5:$B$604,MATCH(A354,Croissance!$A$5:$A$604,0)),"")</f>
        <v/>
      </c>
      <c r="AK354" s="32" t="str">
        <f>IFERROR(INDEX(Croissance!$C$5:$C$604,MATCH(A354,Croissance!$A$5:$A$604,0)),"")</f>
        <v/>
      </c>
      <c r="AL354" s="32" t="str">
        <f>IFERROR(INDEX(Croissance!$D$5:$D$604,MATCH(A354,Croissance!$A$5:$A$604,0)),"")</f>
        <v/>
      </c>
      <c r="AM354" s="32" t="str">
        <f>IFERROR(INDEX(Croissance!$E$5:$E$604,MATCH(A354,Croissance!$A$5:$A$604,0)),"")</f>
        <v/>
      </c>
      <c r="AO354" s="33">
        <f t="shared" si="48"/>
        <v>0</v>
      </c>
      <c r="AP354" s="33">
        <f t="shared" si="44"/>
        <v>0</v>
      </c>
      <c r="AQ354" s="33">
        <f>IF(A354="",0,IF(AND(OR('Synthèse classe'!$C$2="Tous",C354='Synthèse classe'!$C$2),OR('Synthèse classe'!$C$3="Toutes",D354='Synthèse classe'!$C$3),OR('Synthèse classe'!$C$4="Toutes",AND('Synthèse classe'!$C$4="Dernière",AP354=1),B354=IFERROR(VALUE('Synthèse classe'!$C$4),0))),1,0))</f>
        <v>0</v>
      </c>
      <c r="AR354" s="34" t="str">
        <f t="shared" si="45"/>
        <v/>
      </c>
    </row>
    <row r="355" spans="1:44" x14ac:dyDescent="0.2">
      <c r="A355" s="17" t="str">
        <f t="shared" si="41"/>
        <v/>
      </c>
      <c r="B355" s="18"/>
      <c r="C355" s="19"/>
      <c r="D355" s="19"/>
      <c r="E355" s="19"/>
      <c r="F355" s="19"/>
      <c r="G355" s="19"/>
      <c r="H355" s="17" t="str">
        <f t="shared" si="46"/>
        <v/>
      </c>
      <c r="I355" s="20"/>
      <c r="J355" s="18"/>
      <c r="K355" s="19"/>
      <c r="L355" s="21" t="str">
        <f t="shared" si="47"/>
        <v/>
      </c>
      <c r="M355" s="21" t="str">
        <f>IF(OR(J355="",SUMPRODUCT((Barèmes!$A$6:$A$28="Endurance — Luc Léger (palier)")*(Barèmes!$B$6:$B$28=H355)*(Barèmes!$C$6:$C$28=IF(H355="6ème","Mixte",G355)))=0),"",IF(SUMPRODUCT((Barèmes!$A$6:$A$28="Endurance — Luc Léger (palier)")*(Barèmes!$B$6:$B$28=H355)*(Barèmes!$C$6:$C$28=IF(H355="6ème","Mixte",G355))*(Barèmes!$J$6:$J$28="+"))&gt;0,IF(J355&lt;=SUMIFS(Barèmes!$D$6:$D$28,Barèmes!$A$6:$A$28,"Endurance — Luc Léger (palier)",Barèmes!$B$6:$B$28,H355,Barèmes!$C$6:$C$28,IF(H355="6ème","Mixte",G355)),"à besoin",IF(J355&lt;=SUMIFS(Barèmes!$E$6:$E$28,Barèmes!$A$6:$A$28,"Endurance — Luc Léger (palier)",Barèmes!$B$6:$B$28,H355,Barèmes!$C$6:$C$28,IF(H355="6ème","Mixte",G355)),"fragile","satisfaisant")),IF(J355&gt;=SUMIFS(Barèmes!$D$6:$D$28,Barèmes!$A$6:$A$28,"Endurance — Luc Léger (palier)",Barèmes!$B$6:$B$28,H355,Barèmes!$C$6:$C$28,IF(H355="6ème","Mixte",G355)),"à besoin",IF(J355&gt;=SUMIFS(Barèmes!$E$6:$E$28,Barèmes!$A$6:$A$28,"Endurance — Luc Léger (palier)",Barèmes!$B$6:$B$28,H355,Barèmes!$C$6:$C$28,IF(H355="6ème","Mixte",G355)),"fragile","satisfaisant"))))</f>
        <v/>
      </c>
      <c r="N355" s="21" t="str">
        <f>IF(OR(J355="",SUMPRODUCT((Barèmes!$A$6:$A$28="Endurance — Luc Léger (palier)")*(Barèmes!$B$6:$B$28=H355)*(Barèmes!$C$6:$C$28=IF(H355="6ème","Mixte",G355)))=0),"",IF(SUMPRODUCT((Barèmes!$A$6:$A$28="Endurance — Luc Léger (palier)")*(Barèmes!$B$6:$B$28=H355)*(Barèmes!$C$6:$C$28=IF(H355="6ème","Mixte",G355))*(Barèmes!$J$6:$J$28="+"))&gt;0,IF(J355&lt;=SUMIFS(Barèmes!$F$6:$F$28,Barèmes!$A$6:$A$28,"Endurance — Luc Léger (palier)",Barèmes!$B$6:$B$28,H355,Barèmes!$C$6:$C$28,IF(H355="6ème","Mixte",G355)),Barèmes!$B$2,IF(J355&lt;=SUMIFS(Barèmes!$G$6:$G$28,Barèmes!$A$6:$A$28,"Endurance — Luc Léger (palier)",Barèmes!$B$6:$B$28,H355,Barèmes!$C$6:$C$28,IF(H355="6ème","Mixte",G355)),Barèmes!$C$2,IF(J355&lt;=SUMIFS(Barèmes!$H$6:$H$28,Barèmes!$A$6:$A$28,"Endurance — Luc Léger (palier)",Barèmes!$B$6:$B$28,H355,Barèmes!$C$6:$C$28,IF(H355="6ème","Mixte",G355)),Barèmes!$D$2,IF(J355&lt;=SUMIFS(Barèmes!$I$6:$I$28,Barèmes!$A$6:$A$28,"Endurance — Luc Léger (palier)",Barèmes!$B$6:$B$28,H355,Barèmes!$C$6:$C$28,IF(H355="6ème","Mixte",G355)),Barèmes!$E$2,Barèmes!$F$2)))),IF(J355&gt;=SUMIFS(Barèmes!$F$6:$F$28,Barèmes!$A$6:$A$28,"Endurance — Luc Léger (palier)",Barèmes!$B$6:$B$28,H355,Barèmes!$C$6:$C$28,IF(H355="6ème","Mixte",G355)),Barèmes!$B$2,IF(J355&gt;=SUMIFS(Barèmes!$G$6:$G$28,Barèmes!$A$6:$A$28,"Endurance — Luc Léger (palier)",Barèmes!$B$6:$B$28,H355,Barèmes!$C$6:$C$28,IF(H355="6ème","Mixte",G355)),Barèmes!$C$2,IF(J355&gt;=SUMIFS(Barèmes!$H$6:$H$28,Barèmes!$A$6:$A$28,"Endurance — Luc Léger (palier)",Barèmes!$B$6:$B$28,H355,Barèmes!$C$6:$C$28,IF(H355="6ème","Mixte",G355)),Barèmes!$D$2,IF(J355&gt;=SUMIFS(Barèmes!$I$6:$I$28,Barèmes!$A$6:$A$28,"Endurance — Luc Léger (palier)",Barèmes!$B$6:$B$28,H355,Barèmes!$C$6:$C$28,IF(H355="6ème","Mixte",G355)),Barèmes!$E$2,Barèmes!$F$2))))))</f>
        <v/>
      </c>
      <c r="O355" s="22"/>
      <c r="P355" s="23" t="str">
        <f>IF(OR(O355="",SUMPRODUCT((Barèmes!$A$6:$A$28="Force bas du corps — Saut en longueur (m)")*(Barèmes!$B$6:$B$28=H355)*(Barèmes!$C$6:$C$28=IF(H355="6ème","Mixte",G355)))=0),"",IF(SUMPRODUCT((Barèmes!$A$6:$A$28="Force bas du corps — Saut en longueur (m)")*(Barèmes!$B$6:$B$28=H355)*(Barèmes!$C$6:$C$28=IF(H355="6ème","Mixte",G355))*(Barèmes!$J$6:$J$28="+"))&gt;0,IF(O355&lt;=SUMIFS(Barèmes!$D$6:$D$28,Barèmes!$A$6:$A$28,"Force bas du corps — Saut en longueur (m)",Barèmes!$B$6:$B$28,H355,Barèmes!$C$6:$C$28,IF(H355="6ème","Mixte",G355)),"à besoin",IF(O355&lt;=SUMIFS(Barèmes!$E$6:$E$28,Barèmes!$A$6:$A$28,"Force bas du corps — Saut en longueur (m)",Barèmes!$B$6:$B$28,H355,Barèmes!$C$6:$C$28,IF(H355="6ème","Mixte",G355)),"fragile","satisfaisant")),IF(O355&gt;=SUMIFS(Barèmes!$D$6:$D$28,Barèmes!$A$6:$A$28,"Force bas du corps — Saut en longueur (m)",Barèmes!$B$6:$B$28,H355,Barèmes!$C$6:$C$28,IF(H355="6ème","Mixte",G355)),"à besoin",IF(O355&gt;=SUMIFS(Barèmes!$E$6:$E$28,Barèmes!$A$6:$A$28,"Force bas du corps — Saut en longueur (m)",Barèmes!$B$6:$B$28,H355,Barèmes!$C$6:$C$28,IF(H355="6ème","Mixte",G355)),"fragile","satisfaisant"))))</f>
        <v/>
      </c>
      <c r="Q355" s="23" t="str">
        <f>IF(OR(O355="",SUMPRODUCT((Barèmes!$A$6:$A$28="Force bas du corps — Saut en longueur (m)")*(Barèmes!$B$6:$B$28=H355)*(Barèmes!$C$6:$C$28=IF(H355="6ème","Mixte",G355)))=0),"",IF(SUMPRODUCT((Barèmes!$A$6:$A$28="Force bas du corps — Saut en longueur (m)")*(Barèmes!$B$6:$B$28=H355)*(Barèmes!$C$6:$C$28=IF(H355="6ème","Mixte",G355))*(Barèmes!$J$6:$J$28="+"))&gt;0,IF(O355&lt;=SUMIFS(Barèmes!$F$6:$F$28,Barèmes!$A$6:$A$28,"Force bas du corps — Saut en longueur (m)",Barèmes!$B$6:$B$28,H355,Barèmes!$C$6:$C$28,IF(H355="6ème","Mixte",G355)),Barèmes!$B$2,IF(O355&lt;=SUMIFS(Barèmes!$G$6:$G$28,Barèmes!$A$6:$A$28,"Force bas du corps — Saut en longueur (m)",Barèmes!$B$6:$B$28,H355,Barèmes!$C$6:$C$28,IF(H355="6ème","Mixte",G355)),Barèmes!$C$2,IF(O355&lt;=SUMIFS(Barèmes!$H$6:$H$28,Barèmes!$A$6:$A$28,"Force bas du corps — Saut en longueur (m)",Barèmes!$B$6:$B$28,H355,Barèmes!$C$6:$C$28,IF(H355="6ème","Mixte",G355)),Barèmes!$D$2,IF(O355&lt;=SUMIFS(Barèmes!$I$6:$I$28,Barèmes!$A$6:$A$28,"Force bas du corps — Saut en longueur (m)",Barèmes!$B$6:$B$28,H355,Barèmes!$C$6:$C$28,IF(H355="6ème","Mixte",G355)),Barèmes!$E$2,Barèmes!$F$2)))),IF(O355&gt;=SUMIFS(Barèmes!$F$6:$F$28,Barèmes!$A$6:$A$28,"Force bas du corps — Saut en longueur (m)",Barèmes!$B$6:$B$28,H355,Barèmes!$C$6:$C$28,IF(H355="6ème","Mixte",G355)),Barèmes!$B$2,IF(O355&gt;=SUMIFS(Barèmes!$G$6:$G$28,Barèmes!$A$6:$A$28,"Force bas du corps — Saut en longueur (m)",Barèmes!$B$6:$B$28,H355,Barèmes!$C$6:$C$28,IF(H355="6ème","Mixte",G355)),Barèmes!$C$2,IF(O355&gt;=SUMIFS(Barèmes!$H$6:$H$28,Barèmes!$A$6:$A$28,"Force bas du corps — Saut en longueur (m)",Barèmes!$B$6:$B$28,H355,Barèmes!$C$6:$C$28,IF(H355="6ème","Mixte",G355)),Barèmes!$D$2,IF(O355&gt;=SUMIFS(Barèmes!$I$6:$I$28,Barèmes!$A$6:$A$28,"Force bas du corps — Saut en longueur (m)",Barèmes!$B$6:$B$28,H355,Barèmes!$C$6:$C$28,IF(H355="6ème","Mixte",G355)),Barèmes!$E$2,Barèmes!$F$2))))))</f>
        <v/>
      </c>
      <c r="R355" s="22"/>
      <c r="S355" s="24" t="str">
        <f>IF(OR(R355="",SUMPRODUCT((Barèmes!$A$6:$A$28="Vitesse — 30 m (s)")*(Barèmes!$B$6:$B$28=H355)*(Barèmes!$C$6:$C$28=IF(H355="6ème","Mixte",G355)))=0),"",IF(SUMPRODUCT((Barèmes!$A$6:$A$28="Vitesse — 30 m (s)")*(Barèmes!$B$6:$B$28=H355)*(Barèmes!$C$6:$C$28=IF(H355="6ème","Mixte",G355))*(Barèmes!$J$6:$J$28="+"))&gt;0,IF(R355&lt;=SUMIFS(Barèmes!$D$6:$D$28,Barèmes!$A$6:$A$28,"Vitesse — 30 m (s)",Barèmes!$B$6:$B$28,H355,Barèmes!$C$6:$C$28,IF(H355="6ème","Mixte",G355)),"à besoin",IF(R355&lt;=SUMIFS(Barèmes!$E$6:$E$28,Barèmes!$A$6:$A$28,"Vitesse — 30 m (s)",Barèmes!$B$6:$B$28,H355,Barèmes!$C$6:$C$28,IF(H355="6ème","Mixte",G355)),"fragile","satisfaisant")),IF(R355&gt;=SUMIFS(Barèmes!$D$6:$D$28,Barèmes!$A$6:$A$28,"Vitesse — 30 m (s)",Barèmes!$B$6:$B$28,H355,Barèmes!$C$6:$C$28,IF(H355="6ème","Mixte",G355)),"à besoin",IF(R355&gt;=SUMIFS(Barèmes!$E$6:$E$28,Barèmes!$A$6:$A$28,"Vitesse — 30 m (s)",Barèmes!$B$6:$B$28,H355,Barèmes!$C$6:$C$28,IF(H355="6ème","Mixte",G355)),"fragile","satisfaisant"))))</f>
        <v/>
      </c>
      <c r="T355" s="24" t="str">
        <f>IF(OR(R355="",SUMPRODUCT((Barèmes!$A$6:$A$28="Vitesse — 30 m (s)")*(Barèmes!$B$6:$B$28=H355)*(Barèmes!$C$6:$C$28=IF(H355="6ème","Mixte",G355)))=0),"",IF(SUMPRODUCT((Barèmes!$A$6:$A$28="Vitesse — 30 m (s)")*(Barèmes!$B$6:$B$28=H355)*(Barèmes!$C$6:$C$28=IF(H355="6ème","Mixte",G355))*(Barèmes!$J$6:$J$28="+"))&gt;0,IF(R355&lt;=SUMIFS(Barèmes!$F$6:$F$28,Barèmes!$A$6:$A$28,"Vitesse — 30 m (s)",Barèmes!$B$6:$B$28,H355,Barèmes!$C$6:$C$28,IF(H355="6ème","Mixte",G355)),Barèmes!$B$2,IF(R355&lt;=SUMIFS(Barèmes!$G$6:$G$28,Barèmes!$A$6:$A$28,"Vitesse — 30 m (s)",Barèmes!$B$6:$B$28,H355,Barèmes!$C$6:$C$28,IF(H355="6ème","Mixte",G355)),Barèmes!$C$2,IF(R355&lt;=SUMIFS(Barèmes!$H$6:$H$28,Barèmes!$A$6:$A$28,"Vitesse — 30 m (s)",Barèmes!$B$6:$B$28,H355,Barèmes!$C$6:$C$28,IF(H355="6ème","Mixte",G355)),Barèmes!$D$2,IF(R355&lt;=SUMIFS(Barèmes!$I$6:$I$28,Barèmes!$A$6:$A$28,"Vitesse — 30 m (s)",Barèmes!$B$6:$B$28,H355,Barèmes!$C$6:$C$28,IF(H355="6ème","Mixte",G355)),Barèmes!$E$2,Barèmes!$F$2)))),IF(R355&gt;=SUMIFS(Barèmes!$F$6:$F$28,Barèmes!$A$6:$A$28,"Vitesse — 30 m (s)",Barèmes!$B$6:$B$28,H355,Barèmes!$C$6:$C$28,IF(H355="6ème","Mixte",G355)),Barèmes!$B$2,IF(R355&gt;=SUMIFS(Barèmes!$G$6:$G$28,Barèmes!$A$6:$A$28,"Vitesse — 30 m (s)",Barèmes!$B$6:$B$28,H355,Barèmes!$C$6:$C$28,IF(H355="6ème","Mixte",G355)),Barèmes!$C$2,IF(R355&gt;=SUMIFS(Barèmes!$H$6:$H$28,Barèmes!$A$6:$A$28,"Vitesse — 30 m (s)",Barèmes!$B$6:$B$28,H355,Barèmes!$C$6:$C$28,IF(H355="6ème","Mixte",G355)),Barèmes!$D$2,IF(R355&gt;=SUMIFS(Barèmes!$I$6:$I$28,Barèmes!$A$6:$A$28,"Vitesse — 30 m (s)",Barèmes!$B$6:$B$28,H355,Barèmes!$C$6:$C$28,IF(H355="6ème","Mixte",G355)),Barèmes!$E$2,Barèmes!$F$2))))))</f>
        <v/>
      </c>
      <c r="U355" s="22"/>
      <c r="V355" s="25" t="str">
        <f>IF(OR(U355="",SUMPRODUCT((Barèmes!$A$6:$A$28="Vitesse — 50 m (s)")*(Barèmes!$B$6:$B$28=H355)*(Barèmes!$C$6:$C$28=IF(H355="6ème","Mixte",G355)))=0),"",IF(SUMPRODUCT((Barèmes!$A$6:$A$28="Vitesse — 50 m (s)")*(Barèmes!$B$6:$B$28=H355)*(Barèmes!$C$6:$C$28=IF(H355="6ème","Mixte",G355))*(Barèmes!$J$6:$J$28="+"))&gt;0,IF(U355&lt;=SUMIFS(Barèmes!$D$6:$D$28,Barèmes!$A$6:$A$28,"Vitesse — 50 m (s)",Barèmes!$B$6:$B$28,H355,Barèmes!$C$6:$C$28,IF(H355="6ème","Mixte",G355)),"à besoin",IF(U355&lt;=SUMIFS(Barèmes!$E$6:$E$28,Barèmes!$A$6:$A$28,"Vitesse — 50 m (s)",Barèmes!$B$6:$B$28,H355,Barèmes!$C$6:$C$28,IF(H355="6ème","Mixte",G355)),"fragile","satisfaisant")),IF(U355&gt;=SUMIFS(Barèmes!$D$6:$D$28,Barèmes!$A$6:$A$28,"Vitesse — 50 m (s)",Barèmes!$B$6:$B$28,H355,Barèmes!$C$6:$C$28,IF(H355="6ème","Mixte",G355)),"à besoin",IF(U355&gt;=SUMIFS(Barèmes!$E$6:$E$28,Barèmes!$A$6:$A$28,"Vitesse — 50 m (s)",Barèmes!$B$6:$B$28,H355,Barèmes!$C$6:$C$28,IF(H355="6ème","Mixte",G355)),"fragile","satisfaisant"))))</f>
        <v/>
      </c>
      <c r="W355" s="25" t="str">
        <f>IF(OR(U355="",SUMPRODUCT((Barèmes!$A$6:$A$28="Vitesse — 50 m (s)")*(Barèmes!$B$6:$B$28=H355)*(Barèmes!$C$6:$C$28=IF(H355="6ème","Mixte",G355)))=0),"",IF(SUMPRODUCT((Barèmes!$A$6:$A$28="Vitesse — 50 m (s)")*(Barèmes!$B$6:$B$28=H355)*(Barèmes!$C$6:$C$28=IF(H355="6ème","Mixte",G355))*(Barèmes!$J$6:$J$28="+"))&gt;0,IF(U355&lt;=SUMIFS(Barèmes!$F$6:$F$28,Barèmes!$A$6:$A$28,"Vitesse — 50 m (s)",Barèmes!$B$6:$B$28,H355,Barèmes!$C$6:$C$28,IF(H355="6ème","Mixte",G355)),Barèmes!$B$2,IF(U355&lt;=SUMIFS(Barèmes!$G$6:$G$28,Barèmes!$A$6:$A$28,"Vitesse — 50 m (s)",Barèmes!$B$6:$B$28,H355,Barèmes!$C$6:$C$28,IF(H355="6ème","Mixte",G355)),Barèmes!$C$2,IF(U355&lt;=SUMIFS(Barèmes!$H$6:$H$28,Barèmes!$A$6:$A$28,"Vitesse — 50 m (s)",Barèmes!$B$6:$B$28,H355,Barèmes!$C$6:$C$28,IF(H355="6ème","Mixte",G355)),Barèmes!$D$2,IF(U355&lt;=SUMIFS(Barèmes!$I$6:$I$28,Barèmes!$A$6:$A$28,"Vitesse — 50 m (s)",Barèmes!$B$6:$B$28,H355,Barèmes!$C$6:$C$28,IF(H355="6ème","Mixte",G355)),Barèmes!$E$2,Barèmes!$F$2)))),IF(U355&gt;=SUMIFS(Barèmes!$F$6:$F$28,Barèmes!$A$6:$A$28,"Vitesse — 50 m (s)",Barèmes!$B$6:$B$28,H355,Barèmes!$C$6:$C$28,IF(H355="6ème","Mixte",G355)),Barèmes!$B$2,IF(U355&gt;=SUMIFS(Barèmes!$G$6:$G$28,Barèmes!$A$6:$A$28,"Vitesse — 50 m (s)",Barèmes!$B$6:$B$28,H355,Barèmes!$C$6:$C$28,IF(H355="6ème","Mixte",G355)),Barèmes!$C$2,IF(U355&gt;=SUMIFS(Barèmes!$H$6:$H$28,Barèmes!$A$6:$A$28,"Vitesse — 50 m (s)",Barèmes!$B$6:$B$28,H355,Barèmes!$C$6:$C$28,IF(H355="6ème","Mixte",G355)),Barèmes!$D$2,IF(U355&gt;=SUMIFS(Barèmes!$I$6:$I$28,Barèmes!$A$6:$A$28,"Vitesse — 50 m (s)",Barèmes!$B$6:$B$28,H355,Barèmes!$C$6:$C$28,IF(H355="6ème","Mixte",G355)),Barèmes!$E$2,Barèmes!$F$2))))))</f>
        <v/>
      </c>
      <c r="X355" s="18"/>
      <c r="Y355" s="26" t="str" cm="1">
        <f t="array" ref="Y355">IF(OR(X355="",SUMPRODUCT((Barèmes!$A$6:$A$28="Souplesse (score 1-5)")*(Barèmes!$B$6:$B$28=H355)*(Barèmes!$C$6:$C$28=IF(H355="6ème","Mixte",G355)))=0),"",IF(SUMPRODUCT((Barèmes!$A$6:$A$28="Souplesse (score 1-5)")*(Barèmes!$B$6:$B$28=H355)*(Barèmes!$C$6:$C$28=IF(H355="6ème","Mixte",G355))*(Barèmes!$J$6:$J$28="+"))&gt;0,IF(X355&lt;=SUMIFS(Barèmes!$D$6:$D$28,Barèmes!$A$6:$A$28,"Souplesse (score 1-5)",Barèmes!$B$6:$B$28,H355,Barèmes!$C$6:$C$28,IF(H355="6ème","Mixte",G355)),"à besoin",IF(X355&lt;=SUMIFS(Barèmes!$E$6:$E$28,Barèmes!$A$6:$A$28,"Souplesse (score 1-5)",Barèmes!$B$6:$B$28,H355,Barèmes!$C$6:$C$28,IF(H355="6ème","Mixte",G355)),"fragile","satisfaisant")),IF(X355&gt;=SUMIFS(Barèmes!$D$6:$D$28,Barèmes!$A$6:$A$28,"Souplesse (score 1-5)",Barèmes!$B$6:$B$28,H355,Barèmes!$C$6:$C$28,IF(H355="6ème","Mixte",G355)),"à besoin",IF(X355&gt;=SUMIFS(Barèmes!$E$6:$E$28,Barèmes!$A$6:$A$28,"Souplesse (score 1-5)",Barèmes!$B$6:$B$28,H355,Barèmes!$C$6:$C$28,IF(H355="6ème","Mixte",G355)),"fragile","satisfaisant"))))</f>
        <v/>
      </c>
      <c r="Z355" s="26" t="str" cm="1">
        <f t="array" ref="Z355">IF(OR(X355="",SUMPRODUCT((Barèmes!$A$6:$A$28="Souplesse (score 1-5)")*(Barèmes!$B$6:$B$28=H355)*(Barèmes!$C$6:$C$28=IF(H355="6ème","Mixte",G355)))=0),"",IF(SUMPRODUCT((Barèmes!$A$6:$A$28="Souplesse (score 1-5)")*(Barèmes!$B$6:$B$28=H355)*(Barèmes!$C$6:$C$28=IF(H355="6ème","Mixte",G355))*(Barèmes!$J$6:$J$28="+"))&gt;0,IF(X355&lt;=SUMIFS(Barèmes!$F$6:$F$28,Barèmes!$A$6:$A$28,"Souplesse (score 1-5)",Barèmes!$B$6:$B$28,H355,Barèmes!$C$6:$C$28,IF(H355="6ème","Mixte",G355)),Barèmes!$B$2,IF(X355&lt;=SUMIFS(Barèmes!$G$6:$G$28,Barèmes!$A$6:$A$28,"Souplesse (score 1-5)",Barèmes!$B$6:$B$28,H355,Barèmes!$C$6:$C$28,IF(H355="6ème","Mixte",G355)),Barèmes!$C$2,IF(X355&lt;=SUMIFS(Barèmes!$H$6:$H$28,Barèmes!$A$6:$A$28,"Souplesse (score 1-5)",Barèmes!$B$6:$B$28,H355,Barèmes!$C$6:$C$28,IF(H355="6ème","Mixte",G355)),Barèmes!$D$2,IF(X355&lt;=SUMIFS(Barèmes!$I$6:$I$28,Barèmes!$A$6:$A$28,"Souplesse (score 1-5)",Barèmes!$B$6:$B$28,H355,Barèmes!$C$6:$C$28,IF(H355="6ème","Mixte",G355)),Barèmes!$E$2,Barèmes!$F$2)))),IF(X355&gt;=SUMIFS(Barèmes!$F$6:$F$28,Barèmes!$A$6:$A$28,"Souplesse (score 1-5)",Barèmes!$B$6:$B$28,H355,Barèmes!$C$6:$C$28,IF(H355="6ème","Mixte",G355)),Barèmes!$B$2,IF(X355&gt;=SUMIFS(Barèmes!$G$6:$G$28,Barèmes!$A$6:$A$28,"Souplesse (score 1-5)",Barèmes!$B$6:$B$28,H355,Barèmes!$C$6:$C$28,IF(H355="6ème","Mixte",G355)),Barèmes!$C$2,IF(X355&gt;=SUMIFS(Barèmes!$H$6:$H$28,Barèmes!$A$6:$A$28,"Souplesse (score 1-5)",Barèmes!$B$6:$B$28,H355,Barèmes!$C$6:$C$28,IF(H355="6ème","Mixte",G355)),Barèmes!$D$2,IF(X355&gt;=SUMIFS(Barèmes!$I$6:$I$28,Barèmes!$A$6:$A$28,"Souplesse (score 1-5)",Barèmes!$B$6:$B$28,H355,Barèmes!$C$6:$C$28,IF(H355="6ème","Mixte",G355)),Barèmes!$E$2,Barèmes!$F$2))))))</f>
        <v/>
      </c>
      <c r="AA355" s="22"/>
      <c r="AB355" s="27" t="str">
        <f>IF(OR(AA355="",SUMPRODUCT((Barèmes!$A$6:$A$28="Agilité — T-test 974 (s)")*(Barèmes!$B$6:$B$28=H355)*(Barèmes!$C$6:$C$28=IF(H355="6ème","Mixte",G355)))=0),"",IF(SUMPRODUCT((Barèmes!$A$6:$A$28="Agilité — T-test 974 (s)")*(Barèmes!$B$6:$B$28=H355)*(Barèmes!$C$6:$C$28=IF(H355="6ème","Mixte",G355))*(Barèmes!$J$6:$J$28="+"))&gt;0,IF(AA355&lt;=SUMIFS(Barèmes!$D$6:$D$28,Barèmes!$A$6:$A$28,"Agilité — T-test 974 (s)",Barèmes!$B$6:$B$28,H355,Barèmes!$C$6:$C$28,IF(H355="6ème","Mixte",G355)),"à besoin",IF(AA355&lt;=SUMIFS(Barèmes!$E$6:$E$28,Barèmes!$A$6:$A$28,"Agilité — T-test 974 (s)",Barèmes!$B$6:$B$28,H355,Barèmes!$C$6:$C$28,IF(H355="6ème","Mixte",G355)),"fragile","satisfaisant")),IF(AA355&gt;=SUMIFS(Barèmes!$D$6:$D$28,Barèmes!$A$6:$A$28,"Agilité — T-test 974 (s)",Barèmes!$B$6:$B$28,H355,Barèmes!$C$6:$C$28,IF(H355="6ème","Mixte",G355)),"à besoin",IF(AA355&gt;=SUMIFS(Barèmes!$E$6:$E$28,Barèmes!$A$6:$A$28,"Agilité — T-test 974 (s)",Barèmes!$B$6:$B$28,H355,Barèmes!$C$6:$C$28,IF(H355="6ème","Mixte",G355)),"fragile","satisfaisant"))))</f>
        <v/>
      </c>
      <c r="AC355" s="27" t="str">
        <f>IF(OR(AA355="",SUMPRODUCT((Barèmes!$A$6:$A$28="Agilité — T-test 974 (s)")*(Barèmes!$B$6:$B$28=H355)*(Barèmes!$C$6:$C$28=IF(H355="6ème","Mixte",G355)))=0),"",IF(SUMPRODUCT((Barèmes!$A$6:$A$28="Agilité — T-test 974 (s)")*(Barèmes!$B$6:$B$28=H355)*(Barèmes!$C$6:$C$28=IF(H355="6ème","Mixte",G355))*(Barèmes!$J$6:$J$28="+"))&gt;0,IF(AA355&lt;=SUMIFS(Barèmes!$F$6:$F$28,Barèmes!$A$6:$A$28,"Agilité — T-test 974 (s)",Barèmes!$B$6:$B$28,H355,Barèmes!$C$6:$C$28,IF(H355="6ème","Mixte",G355)),Barèmes!$B$2,IF(AA355&lt;=SUMIFS(Barèmes!$G$6:$G$28,Barèmes!$A$6:$A$28,"Agilité — T-test 974 (s)",Barèmes!$B$6:$B$28,H355,Barèmes!$C$6:$C$28,IF(H355="6ème","Mixte",G355)),Barèmes!$C$2,IF(AA355&lt;=SUMIFS(Barèmes!$H$6:$H$28,Barèmes!$A$6:$A$28,"Agilité — T-test 974 (s)",Barèmes!$B$6:$B$28,H355,Barèmes!$C$6:$C$28,IF(H355="6ème","Mixte",G355)),Barèmes!$D$2,IF(AA355&lt;=SUMIFS(Barèmes!$I$6:$I$28,Barèmes!$A$6:$A$28,"Agilité — T-test 974 (s)",Barèmes!$B$6:$B$28,H355,Barèmes!$C$6:$C$28,IF(H355="6ème","Mixte",G355)),Barèmes!$E$2,Barèmes!$F$2)))),IF(AA355&gt;=SUMIFS(Barèmes!$F$6:$F$28,Barèmes!$A$6:$A$28,"Agilité — T-test 974 (s)",Barèmes!$B$6:$B$28,H355,Barèmes!$C$6:$C$28,IF(H355="6ème","Mixte",G355)),Barèmes!$B$2,IF(AA355&gt;=SUMIFS(Barèmes!$G$6:$G$28,Barèmes!$A$6:$A$28,"Agilité — T-test 974 (s)",Barèmes!$B$6:$B$28,H355,Barèmes!$C$6:$C$28,IF(H355="6ème","Mixte",G355)),Barèmes!$C$2,IF(AA355&gt;=SUMIFS(Barèmes!$H$6:$H$28,Barèmes!$A$6:$A$28,"Agilité — T-test 974 (s)",Barèmes!$B$6:$B$28,H355,Barèmes!$C$6:$C$28,IF(H355="6ème","Mixte",G355)),Barèmes!$D$2,IF(AA355&gt;=SUMIFS(Barèmes!$I$6:$I$28,Barèmes!$A$6:$A$28,"Agilité — T-test 974 (s)",Barèmes!$B$6:$B$28,H355,Barèmes!$C$6:$C$28,IF(H355="6ème","Mixte",G355)),Barèmes!$E$2,Barèmes!$F$2))))))</f>
        <v/>
      </c>
      <c r="AD355" s="28" t="str">
        <f t="shared" si="42"/>
        <v/>
      </c>
      <c r="AE355" s="29" t="str">
        <f t="shared" si="43"/>
        <v/>
      </c>
      <c r="AF355" s="30" t="str">
        <f>IF(OR(AD355="",SUMPRODUCT((Barèmes!$A$6:$A$28="Surcoût d'agilité (s) — technique")*(Barèmes!$B$6:$B$28=H355)*(Barèmes!$C$6:$C$28=IF(H355="6ème","Mixte",G355)))=0),"",IF(SUMPRODUCT((Barèmes!$A$6:$A$28="Surcoût d'agilité (s) — technique")*(Barèmes!$B$6:$B$28=H355)*(Barèmes!$C$6:$C$28=IF(H355="6ème","Mixte",G355))*(Barèmes!$J$6:$J$28="+"))&gt;0,IF(AD355&lt;=SUMIFS(Barèmes!$D$6:$D$28,Barèmes!$A$6:$A$28,"Surcoût d'agilité (s) — technique",Barèmes!$B$6:$B$28,H355,Barèmes!$C$6:$C$28,IF(H355="6ème","Mixte",G355)),"à besoin",IF(AD355&lt;=SUMIFS(Barèmes!$E$6:$E$28,Barèmes!$A$6:$A$28,"Surcoût d'agilité (s) — technique",Barèmes!$B$6:$B$28,H355,Barèmes!$C$6:$C$28,IF(H355="6ème","Mixte",G355)),"fragile","satisfaisant")),IF(AD355&gt;=SUMIFS(Barèmes!$D$6:$D$28,Barèmes!$A$6:$A$28,"Surcoût d'agilité (s) — technique",Barèmes!$B$6:$B$28,H355,Barèmes!$C$6:$C$28,IF(H355="6ème","Mixte",G355)),"à besoin",IF(AD355&gt;=SUMIFS(Barèmes!$E$6:$E$28,Barèmes!$A$6:$A$28,"Surcoût d'agilité (s) — technique",Barèmes!$B$6:$B$28,H355,Barèmes!$C$6:$C$28,IF(H355="6ème","Mixte",G355)),"fragile","satisfaisant"))))</f>
        <v/>
      </c>
      <c r="AG355" s="30" t="str">
        <f>IF(OR(AD355="",SUMPRODUCT((Barèmes!$A$6:$A$28="Surcoût d'agilité (s) — technique")*(Barèmes!$B$6:$B$28=H355)*(Barèmes!$C$6:$C$28=IF(H355="6ème","Mixte",G355)))=0),"",IF(SUMPRODUCT((Barèmes!$A$6:$A$28="Surcoût d'agilité (s) — technique")*(Barèmes!$B$6:$B$28=H355)*(Barèmes!$C$6:$C$28=IF(H355="6ème","Mixte",G355))*(Barèmes!$J$6:$J$28="+"))&gt;0,IF(AD355&lt;=SUMIFS(Barèmes!$F$6:$F$28,Barèmes!$A$6:$A$28,"Surcoût d'agilité (s) — technique",Barèmes!$B$6:$B$28,H355,Barèmes!$C$6:$C$28,IF(H355="6ème","Mixte",G355)),Barèmes!$B$2,IF(AD355&lt;=SUMIFS(Barèmes!$G$6:$G$28,Barèmes!$A$6:$A$28,"Surcoût d'agilité (s) — technique",Barèmes!$B$6:$B$28,H355,Barèmes!$C$6:$C$28,IF(H355="6ème","Mixte",G355)),Barèmes!$C$2,IF(AD355&lt;=SUMIFS(Barèmes!$H$6:$H$28,Barèmes!$A$6:$A$28,"Surcoût d'agilité (s) — technique",Barèmes!$B$6:$B$28,H355,Barèmes!$C$6:$C$28,IF(H355="6ème","Mixte",G355)),Barèmes!$D$2,IF(AD355&lt;=SUMIFS(Barèmes!$I$6:$I$28,Barèmes!$A$6:$A$28,"Surcoût d'agilité (s) — technique",Barèmes!$B$6:$B$28,H355,Barèmes!$C$6:$C$28,IF(H355="6ème","Mixte",G355)),Barèmes!$E$2,Barèmes!$F$2)))),IF(AD355&gt;=SUMIFS(Barèmes!$F$6:$F$28,Barèmes!$A$6:$A$28,"Surcoût d'agilité (s) — technique",Barèmes!$B$6:$B$28,H355,Barèmes!$C$6:$C$28,IF(H355="6ème","Mixte",G355)),Barèmes!$B$2,IF(AD355&gt;=SUMIFS(Barèmes!$G$6:$G$28,Barèmes!$A$6:$A$28,"Surcoût d'agilité (s) — technique",Barèmes!$B$6:$B$28,H355,Barèmes!$C$6:$C$28,IF(H355="6ème","Mixte",G355)),Barèmes!$C$2,IF(AD355&gt;=SUMIFS(Barèmes!$H$6:$H$28,Barèmes!$A$6:$A$28,"Surcoût d'agilité (s) — technique",Barèmes!$B$6:$B$28,H355,Barèmes!$C$6:$C$28,IF(H355="6ème","Mixte",G355)),Barèmes!$D$2,IF(AD355&gt;=SUMIFS(Barèmes!$I$6:$I$28,Barèmes!$A$6:$A$28,"Surcoût d'agilité (s) — technique",Barèmes!$B$6:$B$28,H355,Barèmes!$C$6:$C$28,IF(H355="6ème","Mixte",G355)),Barèmes!$E$2,Barèmes!$F$2))))))</f>
        <v/>
      </c>
      <c r="AH355" s="31" t="str">
        <f>IF((IF(N355="",0,1)+IF(Q355="",0,1)+IF(W355="",0,1)+IF(Z355="",0,1)+IF(AC355="",0,1))=0,"",3*IF(N355=Barèmes!$B$2,1,IF(N355=Barèmes!$C$2,2,IF(N355=Barèmes!$D$2,3,IF(N355=Barèmes!$E$2,4,IF(N355=Barèmes!$F$2,5,0)))))+3*IF(Q355=Barèmes!$B$2,1,IF(Q355=Barèmes!$C$2,2,IF(Q355=Barèmes!$D$2,3,IF(Q355=Barèmes!$E$2,4,IF(Q355=Barèmes!$F$2,5,0)))))+2*IF(W355=Barèmes!$B$2,1,IF(W355=Barèmes!$C$2,2,IF(W355=Barèmes!$D$2,3,IF(W355=Barèmes!$E$2,4,IF(W355=Barèmes!$F$2,5,0)))))+1*IF(Z355=Barèmes!$B$2,1,IF(Z355=Barèmes!$C$2,2,IF(Z355=Barèmes!$D$2,3,IF(Z355=Barèmes!$E$2,4,IF(Z355=Barèmes!$F$2,5,0)))))+1*IF(AC355=Barèmes!$B$2,1,IF(AC355=Barèmes!$C$2,2,IF(AC355=Barèmes!$D$2,3,IF(AC355=Barèmes!$E$2,4,IF(AC355=Barèmes!$F$2,5,0))))))</f>
        <v/>
      </c>
      <c r="AI355" s="31"/>
      <c r="AJ355" s="32" t="str">
        <f>IFERROR(INDEX(Croissance!$B$5:$B$604,MATCH(A355,Croissance!$A$5:$A$604,0)),"")</f>
        <v/>
      </c>
      <c r="AK355" s="32" t="str">
        <f>IFERROR(INDEX(Croissance!$C$5:$C$604,MATCH(A355,Croissance!$A$5:$A$604,0)),"")</f>
        <v/>
      </c>
      <c r="AL355" s="32" t="str">
        <f>IFERROR(INDEX(Croissance!$D$5:$D$604,MATCH(A355,Croissance!$A$5:$A$604,0)),"")</f>
        <v/>
      </c>
      <c r="AM355" s="32" t="str">
        <f>IFERROR(INDEX(Croissance!$E$5:$E$604,MATCH(A355,Croissance!$A$5:$A$604,0)),"")</f>
        <v/>
      </c>
      <c r="AO355" s="33">
        <f t="shared" si="48"/>
        <v>0</v>
      </c>
      <c r="AP355" s="33">
        <f t="shared" si="44"/>
        <v>0</v>
      </c>
      <c r="AQ355" s="33">
        <f>IF(A355="",0,IF(AND(OR('Synthèse classe'!$C$2="Tous",C355='Synthèse classe'!$C$2),OR('Synthèse classe'!$C$3="Toutes",D355='Synthèse classe'!$C$3),OR('Synthèse classe'!$C$4="Toutes",AND('Synthèse classe'!$C$4="Dernière",AP355=1),B355=IFERROR(VALUE('Synthèse classe'!$C$4),0))),1,0))</f>
        <v>0</v>
      </c>
      <c r="AR355" s="34" t="str">
        <f t="shared" si="45"/>
        <v/>
      </c>
    </row>
    <row r="356" spans="1:44" x14ac:dyDescent="0.2">
      <c r="A356" s="17" t="str">
        <f t="shared" si="41"/>
        <v/>
      </c>
      <c r="B356" s="18"/>
      <c r="C356" s="19"/>
      <c r="D356" s="19"/>
      <c r="E356" s="19"/>
      <c r="F356" s="19"/>
      <c r="G356" s="19"/>
      <c r="H356" s="17" t="str">
        <f t="shared" si="46"/>
        <v/>
      </c>
      <c r="I356" s="20"/>
      <c r="J356" s="18"/>
      <c r="K356" s="19"/>
      <c r="L356" s="21" t="str">
        <f t="shared" si="47"/>
        <v/>
      </c>
      <c r="M356" s="21" t="str">
        <f>IF(OR(J356="",SUMPRODUCT((Barèmes!$A$6:$A$28="Endurance — Luc Léger (palier)")*(Barèmes!$B$6:$B$28=H356)*(Barèmes!$C$6:$C$28=IF(H356="6ème","Mixte",G356)))=0),"",IF(SUMPRODUCT((Barèmes!$A$6:$A$28="Endurance — Luc Léger (palier)")*(Barèmes!$B$6:$B$28=H356)*(Barèmes!$C$6:$C$28=IF(H356="6ème","Mixte",G356))*(Barèmes!$J$6:$J$28="+"))&gt;0,IF(J356&lt;=SUMIFS(Barèmes!$D$6:$D$28,Barèmes!$A$6:$A$28,"Endurance — Luc Léger (palier)",Barèmes!$B$6:$B$28,H356,Barèmes!$C$6:$C$28,IF(H356="6ème","Mixte",G356)),"à besoin",IF(J356&lt;=SUMIFS(Barèmes!$E$6:$E$28,Barèmes!$A$6:$A$28,"Endurance — Luc Léger (palier)",Barèmes!$B$6:$B$28,H356,Barèmes!$C$6:$C$28,IF(H356="6ème","Mixte",G356)),"fragile","satisfaisant")),IF(J356&gt;=SUMIFS(Barèmes!$D$6:$D$28,Barèmes!$A$6:$A$28,"Endurance — Luc Léger (palier)",Barèmes!$B$6:$B$28,H356,Barèmes!$C$6:$C$28,IF(H356="6ème","Mixte",G356)),"à besoin",IF(J356&gt;=SUMIFS(Barèmes!$E$6:$E$28,Barèmes!$A$6:$A$28,"Endurance — Luc Léger (palier)",Barèmes!$B$6:$B$28,H356,Barèmes!$C$6:$C$28,IF(H356="6ème","Mixte",G356)),"fragile","satisfaisant"))))</f>
        <v/>
      </c>
      <c r="N356" s="21" t="str">
        <f>IF(OR(J356="",SUMPRODUCT((Barèmes!$A$6:$A$28="Endurance — Luc Léger (palier)")*(Barèmes!$B$6:$B$28=H356)*(Barèmes!$C$6:$C$28=IF(H356="6ème","Mixte",G356)))=0),"",IF(SUMPRODUCT((Barèmes!$A$6:$A$28="Endurance — Luc Léger (palier)")*(Barèmes!$B$6:$B$28=H356)*(Barèmes!$C$6:$C$28=IF(H356="6ème","Mixte",G356))*(Barèmes!$J$6:$J$28="+"))&gt;0,IF(J356&lt;=SUMIFS(Barèmes!$F$6:$F$28,Barèmes!$A$6:$A$28,"Endurance — Luc Léger (palier)",Barèmes!$B$6:$B$28,H356,Barèmes!$C$6:$C$28,IF(H356="6ème","Mixte",G356)),Barèmes!$B$2,IF(J356&lt;=SUMIFS(Barèmes!$G$6:$G$28,Barèmes!$A$6:$A$28,"Endurance — Luc Léger (palier)",Barèmes!$B$6:$B$28,H356,Barèmes!$C$6:$C$28,IF(H356="6ème","Mixte",G356)),Barèmes!$C$2,IF(J356&lt;=SUMIFS(Barèmes!$H$6:$H$28,Barèmes!$A$6:$A$28,"Endurance — Luc Léger (palier)",Barèmes!$B$6:$B$28,H356,Barèmes!$C$6:$C$28,IF(H356="6ème","Mixte",G356)),Barèmes!$D$2,IF(J356&lt;=SUMIFS(Barèmes!$I$6:$I$28,Barèmes!$A$6:$A$28,"Endurance — Luc Léger (palier)",Barèmes!$B$6:$B$28,H356,Barèmes!$C$6:$C$28,IF(H356="6ème","Mixte",G356)),Barèmes!$E$2,Barèmes!$F$2)))),IF(J356&gt;=SUMIFS(Barèmes!$F$6:$F$28,Barèmes!$A$6:$A$28,"Endurance — Luc Léger (palier)",Barèmes!$B$6:$B$28,H356,Barèmes!$C$6:$C$28,IF(H356="6ème","Mixte",G356)),Barèmes!$B$2,IF(J356&gt;=SUMIFS(Barèmes!$G$6:$G$28,Barèmes!$A$6:$A$28,"Endurance — Luc Léger (palier)",Barèmes!$B$6:$B$28,H356,Barèmes!$C$6:$C$28,IF(H356="6ème","Mixte",G356)),Barèmes!$C$2,IF(J356&gt;=SUMIFS(Barèmes!$H$6:$H$28,Barèmes!$A$6:$A$28,"Endurance — Luc Léger (palier)",Barèmes!$B$6:$B$28,H356,Barèmes!$C$6:$C$28,IF(H356="6ème","Mixte",G356)),Barèmes!$D$2,IF(J356&gt;=SUMIFS(Barèmes!$I$6:$I$28,Barèmes!$A$6:$A$28,"Endurance — Luc Léger (palier)",Barèmes!$B$6:$B$28,H356,Barèmes!$C$6:$C$28,IF(H356="6ème","Mixte",G356)),Barèmes!$E$2,Barèmes!$F$2))))))</f>
        <v/>
      </c>
      <c r="O356" s="22"/>
      <c r="P356" s="23" t="str">
        <f>IF(OR(O356="",SUMPRODUCT((Barèmes!$A$6:$A$28="Force bas du corps — Saut en longueur (m)")*(Barèmes!$B$6:$B$28=H356)*(Barèmes!$C$6:$C$28=IF(H356="6ème","Mixte",G356)))=0),"",IF(SUMPRODUCT((Barèmes!$A$6:$A$28="Force bas du corps — Saut en longueur (m)")*(Barèmes!$B$6:$B$28=H356)*(Barèmes!$C$6:$C$28=IF(H356="6ème","Mixte",G356))*(Barèmes!$J$6:$J$28="+"))&gt;0,IF(O356&lt;=SUMIFS(Barèmes!$D$6:$D$28,Barèmes!$A$6:$A$28,"Force bas du corps — Saut en longueur (m)",Barèmes!$B$6:$B$28,H356,Barèmes!$C$6:$C$28,IF(H356="6ème","Mixte",G356)),"à besoin",IF(O356&lt;=SUMIFS(Barèmes!$E$6:$E$28,Barèmes!$A$6:$A$28,"Force bas du corps — Saut en longueur (m)",Barèmes!$B$6:$B$28,H356,Barèmes!$C$6:$C$28,IF(H356="6ème","Mixte",G356)),"fragile","satisfaisant")),IF(O356&gt;=SUMIFS(Barèmes!$D$6:$D$28,Barèmes!$A$6:$A$28,"Force bas du corps — Saut en longueur (m)",Barèmes!$B$6:$B$28,H356,Barèmes!$C$6:$C$28,IF(H356="6ème","Mixte",G356)),"à besoin",IF(O356&gt;=SUMIFS(Barèmes!$E$6:$E$28,Barèmes!$A$6:$A$28,"Force bas du corps — Saut en longueur (m)",Barèmes!$B$6:$B$28,H356,Barèmes!$C$6:$C$28,IF(H356="6ème","Mixte",G356)),"fragile","satisfaisant"))))</f>
        <v/>
      </c>
      <c r="Q356" s="23" t="str">
        <f>IF(OR(O356="",SUMPRODUCT((Barèmes!$A$6:$A$28="Force bas du corps — Saut en longueur (m)")*(Barèmes!$B$6:$B$28=H356)*(Barèmes!$C$6:$C$28=IF(H356="6ème","Mixte",G356)))=0),"",IF(SUMPRODUCT((Barèmes!$A$6:$A$28="Force bas du corps — Saut en longueur (m)")*(Barèmes!$B$6:$B$28=H356)*(Barèmes!$C$6:$C$28=IF(H356="6ème","Mixte",G356))*(Barèmes!$J$6:$J$28="+"))&gt;0,IF(O356&lt;=SUMIFS(Barèmes!$F$6:$F$28,Barèmes!$A$6:$A$28,"Force bas du corps — Saut en longueur (m)",Barèmes!$B$6:$B$28,H356,Barèmes!$C$6:$C$28,IF(H356="6ème","Mixte",G356)),Barèmes!$B$2,IF(O356&lt;=SUMIFS(Barèmes!$G$6:$G$28,Barèmes!$A$6:$A$28,"Force bas du corps — Saut en longueur (m)",Barèmes!$B$6:$B$28,H356,Barèmes!$C$6:$C$28,IF(H356="6ème","Mixte",G356)),Barèmes!$C$2,IF(O356&lt;=SUMIFS(Barèmes!$H$6:$H$28,Barèmes!$A$6:$A$28,"Force bas du corps — Saut en longueur (m)",Barèmes!$B$6:$B$28,H356,Barèmes!$C$6:$C$28,IF(H356="6ème","Mixte",G356)),Barèmes!$D$2,IF(O356&lt;=SUMIFS(Barèmes!$I$6:$I$28,Barèmes!$A$6:$A$28,"Force bas du corps — Saut en longueur (m)",Barèmes!$B$6:$B$28,H356,Barèmes!$C$6:$C$28,IF(H356="6ème","Mixte",G356)),Barèmes!$E$2,Barèmes!$F$2)))),IF(O356&gt;=SUMIFS(Barèmes!$F$6:$F$28,Barèmes!$A$6:$A$28,"Force bas du corps — Saut en longueur (m)",Barèmes!$B$6:$B$28,H356,Barèmes!$C$6:$C$28,IF(H356="6ème","Mixte",G356)),Barèmes!$B$2,IF(O356&gt;=SUMIFS(Barèmes!$G$6:$G$28,Barèmes!$A$6:$A$28,"Force bas du corps — Saut en longueur (m)",Barèmes!$B$6:$B$28,H356,Barèmes!$C$6:$C$28,IF(H356="6ème","Mixte",G356)),Barèmes!$C$2,IF(O356&gt;=SUMIFS(Barèmes!$H$6:$H$28,Barèmes!$A$6:$A$28,"Force bas du corps — Saut en longueur (m)",Barèmes!$B$6:$B$28,H356,Barèmes!$C$6:$C$28,IF(H356="6ème","Mixte",G356)),Barèmes!$D$2,IF(O356&gt;=SUMIFS(Barèmes!$I$6:$I$28,Barèmes!$A$6:$A$28,"Force bas du corps — Saut en longueur (m)",Barèmes!$B$6:$B$28,H356,Barèmes!$C$6:$C$28,IF(H356="6ème","Mixte",G356)),Barèmes!$E$2,Barèmes!$F$2))))))</f>
        <v/>
      </c>
      <c r="R356" s="22"/>
      <c r="S356" s="24" t="str">
        <f>IF(OR(R356="",SUMPRODUCT((Barèmes!$A$6:$A$28="Vitesse — 30 m (s)")*(Barèmes!$B$6:$B$28=H356)*(Barèmes!$C$6:$C$28=IF(H356="6ème","Mixte",G356)))=0),"",IF(SUMPRODUCT((Barèmes!$A$6:$A$28="Vitesse — 30 m (s)")*(Barèmes!$B$6:$B$28=H356)*(Barèmes!$C$6:$C$28=IF(H356="6ème","Mixte",G356))*(Barèmes!$J$6:$J$28="+"))&gt;0,IF(R356&lt;=SUMIFS(Barèmes!$D$6:$D$28,Barèmes!$A$6:$A$28,"Vitesse — 30 m (s)",Barèmes!$B$6:$B$28,H356,Barèmes!$C$6:$C$28,IF(H356="6ème","Mixte",G356)),"à besoin",IF(R356&lt;=SUMIFS(Barèmes!$E$6:$E$28,Barèmes!$A$6:$A$28,"Vitesse — 30 m (s)",Barèmes!$B$6:$B$28,H356,Barèmes!$C$6:$C$28,IF(H356="6ème","Mixte",G356)),"fragile","satisfaisant")),IF(R356&gt;=SUMIFS(Barèmes!$D$6:$D$28,Barèmes!$A$6:$A$28,"Vitesse — 30 m (s)",Barèmes!$B$6:$B$28,H356,Barèmes!$C$6:$C$28,IF(H356="6ème","Mixte",G356)),"à besoin",IF(R356&gt;=SUMIFS(Barèmes!$E$6:$E$28,Barèmes!$A$6:$A$28,"Vitesse — 30 m (s)",Barèmes!$B$6:$B$28,H356,Barèmes!$C$6:$C$28,IF(H356="6ème","Mixte",G356)),"fragile","satisfaisant"))))</f>
        <v/>
      </c>
      <c r="T356" s="24" t="str">
        <f>IF(OR(R356="",SUMPRODUCT((Barèmes!$A$6:$A$28="Vitesse — 30 m (s)")*(Barèmes!$B$6:$B$28=H356)*(Barèmes!$C$6:$C$28=IF(H356="6ème","Mixte",G356)))=0),"",IF(SUMPRODUCT((Barèmes!$A$6:$A$28="Vitesse — 30 m (s)")*(Barèmes!$B$6:$B$28=H356)*(Barèmes!$C$6:$C$28=IF(H356="6ème","Mixte",G356))*(Barèmes!$J$6:$J$28="+"))&gt;0,IF(R356&lt;=SUMIFS(Barèmes!$F$6:$F$28,Barèmes!$A$6:$A$28,"Vitesse — 30 m (s)",Barèmes!$B$6:$B$28,H356,Barèmes!$C$6:$C$28,IF(H356="6ème","Mixte",G356)),Barèmes!$B$2,IF(R356&lt;=SUMIFS(Barèmes!$G$6:$G$28,Barèmes!$A$6:$A$28,"Vitesse — 30 m (s)",Barèmes!$B$6:$B$28,H356,Barèmes!$C$6:$C$28,IF(H356="6ème","Mixte",G356)),Barèmes!$C$2,IF(R356&lt;=SUMIFS(Barèmes!$H$6:$H$28,Barèmes!$A$6:$A$28,"Vitesse — 30 m (s)",Barèmes!$B$6:$B$28,H356,Barèmes!$C$6:$C$28,IF(H356="6ème","Mixte",G356)),Barèmes!$D$2,IF(R356&lt;=SUMIFS(Barèmes!$I$6:$I$28,Barèmes!$A$6:$A$28,"Vitesse — 30 m (s)",Barèmes!$B$6:$B$28,H356,Barèmes!$C$6:$C$28,IF(H356="6ème","Mixte",G356)),Barèmes!$E$2,Barèmes!$F$2)))),IF(R356&gt;=SUMIFS(Barèmes!$F$6:$F$28,Barèmes!$A$6:$A$28,"Vitesse — 30 m (s)",Barèmes!$B$6:$B$28,H356,Barèmes!$C$6:$C$28,IF(H356="6ème","Mixte",G356)),Barèmes!$B$2,IF(R356&gt;=SUMIFS(Barèmes!$G$6:$G$28,Barèmes!$A$6:$A$28,"Vitesse — 30 m (s)",Barèmes!$B$6:$B$28,H356,Barèmes!$C$6:$C$28,IF(H356="6ème","Mixte",G356)),Barèmes!$C$2,IF(R356&gt;=SUMIFS(Barèmes!$H$6:$H$28,Barèmes!$A$6:$A$28,"Vitesse — 30 m (s)",Barèmes!$B$6:$B$28,H356,Barèmes!$C$6:$C$28,IF(H356="6ème","Mixte",G356)),Barèmes!$D$2,IF(R356&gt;=SUMIFS(Barèmes!$I$6:$I$28,Barèmes!$A$6:$A$28,"Vitesse — 30 m (s)",Barèmes!$B$6:$B$28,H356,Barèmes!$C$6:$C$28,IF(H356="6ème","Mixte",G356)),Barèmes!$E$2,Barèmes!$F$2))))))</f>
        <v/>
      </c>
      <c r="U356" s="22"/>
      <c r="V356" s="25" t="str">
        <f>IF(OR(U356="",SUMPRODUCT((Barèmes!$A$6:$A$28="Vitesse — 50 m (s)")*(Barèmes!$B$6:$B$28=H356)*(Barèmes!$C$6:$C$28=IF(H356="6ème","Mixte",G356)))=0),"",IF(SUMPRODUCT((Barèmes!$A$6:$A$28="Vitesse — 50 m (s)")*(Barèmes!$B$6:$B$28=H356)*(Barèmes!$C$6:$C$28=IF(H356="6ème","Mixte",G356))*(Barèmes!$J$6:$J$28="+"))&gt;0,IF(U356&lt;=SUMIFS(Barèmes!$D$6:$D$28,Barèmes!$A$6:$A$28,"Vitesse — 50 m (s)",Barèmes!$B$6:$B$28,H356,Barèmes!$C$6:$C$28,IF(H356="6ème","Mixte",G356)),"à besoin",IF(U356&lt;=SUMIFS(Barèmes!$E$6:$E$28,Barèmes!$A$6:$A$28,"Vitesse — 50 m (s)",Barèmes!$B$6:$B$28,H356,Barèmes!$C$6:$C$28,IF(H356="6ème","Mixte",G356)),"fragile","satisfaisant")),IF(U356&gt;=SUMIFS(Barèmes!$D$6:$D$28,Barèmes!$A$6:$A$28,"Vitesse — 50 m (s)",Barèmes!$B$6:$B$28,H356,Barèmes!$C$6:$C$28,IF(H356="6ème","Mixte",G356)),"à besoin",IF(U356&gt;=SUMIFS(Barèmes!$E$6:$E$28,Barèmes!$A$6:$A$28,"Vitesse — 50 m (s)",Barèmes!$B$6:$B$28,H356,Barèmes!$C$6:$C$28,IF(H356="6ème","Mixte",G356)),"fragile","satisfaisant"))))</f>
        <v/>
      </c>
      <c r="W356" s="25" t="str">
        <f>IF(OR(U356="",SUMPRODUCT((Barèmes!$A$6:$A$28="Vitesse — 50 m (s)")*(Barèmes!$B$6:$B$28=H356)*(Barèmes!$C$6:$C$28=IF(H356="6ème","Mixte",G356)))=0),"",IF(SUMPRODUCT((Barèmes!$A$6:$A$28="Vitesse — 50 m (s)")*(Barèmes!$B$6:$B$28=H356)*(Barèmes!$C$6:$C$28=IF(H356="6ème","Mixte",G356))*(Barèmes!$J$6:$J$28="+"))&gt;0,IF(U356&lt;=SUMIFS(Barèmes!$F$6:$F$28,Barèmes!$A$6:$A$28,"Vitesse — 50 m (s)",Barèmes!$B$6:$B$28,H356,Barèmes!$C$6:$C$28,IF(H356="6ème","Mixte",G356)),Barèmes!$B$2,IF(U356&lt;=SUMIFS(Barèmes!$G$6:$G$28,Barèmes!$A$6:$A$28,"Vitesse — 50 m (s)",Barèmes!$B$6:$B$28,H356,Barèmes!$C$6:$C$28,IF(H356="6ème","Mixte",G356)),Barèmes!$C$2,IF(U356&lt;=SUMIFS(Barèmes!$H$6:$H$28,Barèmes!$A$6:$A$28,"Vitesse — 50 m (s)",Barèmes!$B$6:$B$28,H356,Barèmes!$C$6:$C$28,IF(H356="6ème","Mixte",G356)),Barèmes!$D$2,IF(U356&lt;=SUMIFS(Barèmes!$I$6:$I$28,Barèmes!$A$6:$A$28,"Vitesse — 50 m (s)",Barèmes!$B$6:$B$28,H356,Barèmes!$C$6:$C$28,IF(H356="6ème","Mixte",G356)),Barèmes!$E$2,Barèmes!$F$2)))),IF(U356&gt;=SUMIFS(Barèmes!$F$6:$F$28,Barèmes!$A$6:$A$28,"Vitesse — 50 m (s)",Barèmes!$B$6:$B$28,H356,Barèmes!$C$6:$C$28,IF(H356="6ème","Mixte",G356)),Barèmes!$B$2,IF(U356&gt;=SUMIFS(Barèmes!$G$6:$G$28,Barèmes!$A$6:$A$28,"Vitesse — 50 m (s)",Barèmes!$B$6:$B$28,H356,Barèmes!$C$6:$C$28,IF(H356="6ème","Mixte",G356)),Barèmes!$C$2,IF(U356&gt;=SUMIFS(Barèmes!$H$6:$H$28,Barèmes!$A$6:$A$28,"Vitesse — 50 m (s)",Barèmes!$B$6:$B$28,H356,Barèmes!$C$6:$C$28,IF(H356="6ème","Mixte",G356)),Barèmes!$D$2,IF(U356&gt;=SUMIFS(Barèmes!$I$6:$I$28,Barèmes!$A$6:$A$28,"Vitesse — 50 m (s)",Barèmes!$B$6:$B$28,H356,Barèmes!$C$6:$C$28,IF(H356="6ème","Mixte",G356)),Barèmes!$E$2,Barèmes!$F$2))))))</f>
        <v/>
      </c>
      <c r="X356" s="18"/>
      <c r="Y356" s="26" t="str" cm="1">
        <f t="array" ref="Y356">IF(OR(X356="",SUMPRODUCT((Barèmes!$A$6:$A$28="Souplesse (score 1-5)")*(Barèmes!$B$6:$B$28=H356)*(Barèmes!$C$6:$C$28=IF(H356="6ème","Mixte",G356)))=0),"",IF(SUMPRODUCT((Barèmes!$A$6:$A$28="Souplesse (score 1-5)")*(Barèmes!$B$6:$B$28=H356)*(Barèmes!$C$6:$C$28=IF(H356="6ème","Mixte",G356))*(Barèmes!$J$6:$J$28="+"))&gt;0,IF(X356&lt;=SUMIFS(Barèmes!$D$6:$D$28,Barèmes!$A$6:$A$28,"Souplesse (score 1-5)",Barèmes!$B$6:$B$28,H356,Barèmes!$C$6:$C$28,IF(H356="6ème","Mixte",G356)),"à besoin",IF(X356&lt;=SUMIFS(Barèmes!$E$6:$E$28,Barèmes!$A$6:$A$28,"Souplesse (score 1-5)",Barèmes!$B$6:$B$28,H356,Barèmes!$C$6:$C$28,IF(H356="6ème","Mixte",G356)),"fragile","satisfaisant")),IF(X356&gt;=SUMIFS(Barèmes!$D$6:$D$28,Barèmes!$A$6:$A$28,"Souplesse (score 1-5)",Barèmes!$B$6:$B$28,H356,Barèmes!$C$6:$C$28,IF(H356="6ème","Mixte",G356)),"à besoin",IF(X356&gt;=SUMIFS(Barèmes!$E$6:$E$28,Barèmes!$A$6:$A$28,"Souplesse (score 1-5)",Barèmes!$B$6:$B$28,H356,Barèmes!$C$6:$C$28,IF(H356="6ème","Mixte",G356)),"fragile","satisfaisant"))))</f>
        <v/>
      </c>
      <c r="Z356" s="26" t="str" cm="1">
        <f t="array" ref="Z356">IF(OR(X356="",SUMPRODUCT((Barèmes!$A$6:$A$28="Souplesse (score 1-5)")*(Barèmes!$B$6:$B$28=H356)*(Barèmes!$C$6:$C$28=IF(H356="6ème","Mixte",G356)))=0),"",IF(SUMPRODUCT((Barèmes!$A$6:$A$28="Souplesse (score 1-5)")*(Barèmes!$B$6:$B$28=H356)*(Barèmes!$C$6:$C$28=IF(H356="6ème","Mixte",G356))*(Barèmes!$J$6:$J$28="+"))&gt;0,IF(X356&lt;=SUMIFS(Barèmes!$F$6:$F$28,Barèmes!$A$6:$A$28,"Souplesse (score 1-5)",Barèmes!$B$6:$B$28,H356,Barèmes!$C$6:$C$28,IF(H356="6ème","Mixte",G356)),Barèmes!$B$2,IF(X356&lt;=SUMIFS(Barèmes!$G$6:$G$28,Barèmes!$A$6:$A$28,"Souplesse (score 1-5)",Barèmes!$B$6:$B$28,H356,Barèmes!$C$6:$C$28,IF(H356="6ème","Mixte",G356)),Barèmes!$C$2,IF(X356&lt;=SUMIFS(Barèmes!$H$6:$H$28,Barèmes!$A$6:$A$28,"Souplesse (score 1-5)",Barèmes!$B$6:$B$28,H356,Barèmes!$C$6:$C$28,IF(H356="6ème","Mixte",G356)),Barèmes!$D$2,IF(X356&lt;=SUMIFS(Barèmes!$I$6:$I$28,Barèmes!$A$6:$A$28,"Souplesse (score 1-5)",Barèmes!$B$6:$B$28,H356,Barèmes!$C$6:$C$28,IF(H356="6ème","Mixte",G356)),Barèmes!$E$2,Barèmes!$F$2)))),IF(X356&gt;=SUMIFS(Barèmes!$F$6:$F$28,Barèmes!$A$6:$A$28,"Souplesse (score 1-5)",Barèmes!$B$6:$B$28,H356,Barèmes!$C$6:$C$28,IF(H356="6ème","Mixte",G356)),Barèmes!$B$2,IF(X356&gt;=SUMIFS(Barèmes!$G$6:$G$28,Barèmes!$A$6:$A$28,"Souplesse (score 1-5)",Barèmes!$B$6:$B$28,H356,Barèmes!$C$6:$C$28,IF(H356="6ème","Mixte",G356)),Barèmes!$C$2,IF(X356&gt;=SUMIFS(Barèmes!$H$6:$H$28,Barèmes!$A$6:$A$28,"Souplesse (score 1-5)",Barèmes!$B$6:$B$28,H356,Barèmes!$C$6:$C$28,IF(H356="6ème","Mixte",G356)),Barèmes!$D$2,IF(X356&gt;=SUMIFS(Barèmes!$I$6:$I$28,Barèmes!$A$6:$A$28,"Souplesse (score 1-5)",Barèmes!$B$6:$B$28,H356,Barèmes!$C$6:$C$28,IF(H356="6ème","Mixte",G356)),Barèmes!$E$2,Barèmes!$F$2))))))</f>
        <v/>
      </c>
      <c r="AA356" s="22"/>
      <c r="AB356" s="27" t="str">
        <f>IF(OR(AA356="",SUMPRODUCT((Barèmes!$A$6:$A$28="Agilité — T-test 974 (s)")*(Barèmes!$B$6:$B$28=H356)*(Barèmes!$C$6:$C$28=IF(H356="6ème","Mixte",G356)))=0),"",IF(SUMPRODUCT((Barèmes!$A$6:$A$28="Agilité — T-test 974 (s)")*(Barèmes!$B$6:$B$28=H356)*(Barèmes!$C$6:$C$28=IF(H356="6ème","Mixte",G356))*(Barèmes!$J$6:$J$28="+"))&gt;0,IF(AA356&lt;=SUMIFS(Barèmes!$D$6:$D$28,Barèmes!$A$6:$A$28,"Agilité — T-test 974 (s)",Barèmes!$B$6:$B$28,H356,Barèmes!$C$6:$C$28,IF(H356="6ème","Mixte",G356)),"à besoin",IF(AA356&lt;=SUMIFS(Barèmes!$E$6:$E$28,Barèmes!$A$6:$A$28,"Agilité — T-test 974 (s)",Barèmes!$B$6:$B$28,H356,Barèmes!$C$6:$C$28,IF(H356="6ème","Mixte",G356)),"fragile","satisfaisant")),IF(AA356&gt;=SUMIFS(Barèmes!$D$6:$D$28,Barèmes!$A$6:$A$28,"Agilité — T-test 974 (s)",Barèmes!$B$6:$B$28,H356,Barèmes!$C$6:$C$28,IF(H356="6ème","Mixte",G356)),"à besoin",IF(AA356&gt;=SUMIFS(Barèmes!$E$6:$E$28,Barèmes!$A$6:$A$28,"Agilité — T-test 974 (s)",Barèmes!$B$6:$B$28,H356,Barèmes!$C$6:$C$28,IF(H356="6ème","Mixte",G356)),"fragile","satisfaisant"))))</f>
        <v/>
      </c>
      <c r="AC356" s="27" t="str">
        <f>IF(OR(AA356="",SUMPRODUCT((Barèmes!$A$6:$A$28="Agilité — T-test 974 (s)")*(Barèmes!$B$6:$B$28=H356)*(Barèmes!$C$6:$C$28=IF(H356="6ème","Mixte",G356)))=0),"",IF(SUMPRODUCT((Barèmes!$A$6:$A$28="Agilité — T-test 974 (s)")*(Barèmes!$B$6:$B$28=H356)*(Barèmes!$C$6:$C$28=IF(H356="6ème","Mixte",G356))*(Barèmes!$J$6:$J$28="+"))&gt;0,IF(AA356&lt;=SUMIFS(Barèmes!$F$6:$F$28,Barèmes!$A$6:$A$28,"Agilité — T-test 974 (s)",Barèmes!$B$6:$B$28,H356,Barèmes!$C$6:$C$28,IF(H356="6ème","Mixte",G356)),Barèmes!$B$2,IF(AA356&lt;=SUMIFS(Barèmes!$G$6:$G$28,Barèmes!$A$6:$A$28,"Agilité — T-test 974 (s)",Barèmes!$B$6:$B$28,H356,Barèmes!$C$6:$C$28,IF(H356="6ème","Mixte",G356)),Barèmes!$C$2,IF(AA356&lt;=SUMIFS(Barèmes!$H$6:$H$28,Barèmes!$A$6:$A$28,"Agilité — T-test 974 (s)",Barèmes!$B$6:$B$28,H356,Barèmes!$C$6:$C$28,IF(H356="6ème","Mixte",G356)),Barèmes!$D$2,IF(AA356&lt;=SUMIFS(Barèmes!$I$6:$I$28,Barèmes!$A$6:$A$28,"Agilité — T-test 974 (s)",Barèmes!$B$6:$B$28,H356,Barèmes!$C$6:$C$28,IF(H356="6ème","Mixte",G356)),Barèmes!$E$2,Barèmes!$F$2)))),IF(AA356&gt;=SUMIFS(Barèmes!$F$6:$F$28,Barèmes!$A$6:$A$28,"Agilité — T-test 974 (s)",Barèmes!$B$6:$B$28,H356,Barèmes!$C$6:$C$28,IF(H356="6ème","Mixte",G356)),Barèmes!$B$2,IF(AA356&gt;=SUMIFS(Barèmes!$G$6:$G$28,Barèmes!$A$6:$A$28,"Agilité — T-test 974 (s)",Barèmes!$B$6:$B$28,H356,Barèmes!$C$6:$C$28,IF(H356="6ème","Mixte",G356)),Barèmes!$C$2,IF(AA356&gt;=SUMIFS(Barèmes!$H$6:$H$28,Barèmes!$A$6:$A$28,"Agilité — T-test 974 (s)",Barèmes!$B$6:$B$28,H356,Barèmes!$C$6:$C$28,IF(H356="6ème","Mixte",G356)),Barèmes!$D$2,IF(AA356&gt;=SUMIFS(Barèmes!$I$6:$I$28,Barèmes!$A$6:$A$28,"Agilité — T-test 974 (s)",Barèmes!$B$6:$B$28,H356,Barèmes!$C$6:$C$28,IF(H356="6ème","Mixte",G356)),Barèmes!$E$2,Barèmes!$F$2))))))</f>
        <v/>
      </c>
      <c r="AD356" s="28" t="str">
        <f t="shared" si="42"/>
        <v/>
      </c>
      <c r="AE356" s="29" t="str">
        <f t="shared" si="43"/>
        <v/>
      </c>
      <c r="AF356" s="30" t="str">
        <f>IF(OR(AD356="",SUMPRODUCT((Barèmes!$A$6:$A$28="Surcoût d'agilité (s) — technique")*(Barèmes!$B$6:$B$28=H356)*(Barèmes!$C$6:$C$28=IF(H356="6ème","Mixte",G356)))=0),"",IF(SUMPRODUCT((Barèmes!$A$6:$A$28="Surcoût d'agilité (s) — technique")*(Barèmes!$B$6:$B$28=H356)*(Barèmes!$C$6:$C$28=IF(H356="6ème","Mixte",G356))*(Barèmes!$J$6:$J$28="+"))&gt;0,IF(AD356&lt;=SUMIFS(Barèmes!$D$6:$D$28,Barèmes!$A$6:$A$28,"Surcoût d'agilité (s) — technique",Barèmes!$B$6:$B$28,H356,Barèmes!$C$6:$C$28,IF(H356="6ème","Mixte",G356)),"à besoin",IF(AD356&lt;=SUMIFS(Barèmes!$E$6:$E$28,Barèmes!$A$6:$A$28,"Surcoût d'agilité (s) — technique",Barèmes!$B$6:$B$28,H356,Barèmes!$C$6:$C$28,IF(H356="6ème","Mixte",G356)),"fragile","satisfaisant")),IF(AD356&gt;=SUMIFS(Barèmes!$D$6:$D$28,Barèmes!$A$6:$A$28,"Surcoût d'agilité (s) — technique",Barèmes!$B$6:$B$28,H356,Barèmes!$C$6:$C$28,IF(H356="6ème","Mixte",G356)),"à besoin",IF(AD356&gt;=SUMIFS(Barèmes!$E$6:$E$28,Barèmes!$A$6:$A$28,"Surcoût d'agilité (s) — technique",Barèmes!$B$6:$B$28,H356,Barèmes!$C$6:$C$28,IF(H356="6ème","Mixte",G356)),"fragile","satisfaisant"))))</f>
        <v/>
      </c>
      <c r="AG356" s="30" t="str">
        <f>IF(OR(AD356="",SUMPRODUCT((Barèmes!$A$6:$A$28="Surcoût d'agilité (s) — technique")*(Barèmes!$B$6:$B$28=H356)*(Barèmes!$C$6:$C$28=IF(H356="6ème","Mixte",G356)))=0),"",IF(SUMPRODUCT((Barèmes!$A$6:$A$28="Surcoût d'agilité (s) — technique")*(Barèmes!$B$6:$B$28=H356)*(Barèmes!$C$6:$C$28=IF(H356="6ème","Mixte",G356))*(Barèmes!$J$6:$J$28="+"))&gt;0,IF(AD356&lt;=SUMIFS(Barèmes!$F$6:$F$28,Barèmes!$A$6:$A$28,"Surcoût d'agilité (s) — technique",Barèmes!$B$6:$B$28,H356,Barèmes!$C$6:$C$28,IF(H356="6ème","Mixte",G356)),Barèmes!$B$2,IF(AD356&lt;=SUMIFS(Barèmes!$G$6:$G$28,Barèmes!$A$6:$A$28,"Surcoût d'agilité (s) — technique",Barèmes!$B$6:$B$28,H356,Barèmes!$C$6:$C$28,IF(H356="6ème","Mixte",G356)),Barèmes!$C$2,IF(AD356&lt;=SUMIFS(Barèmes!$H$6:$H$28,Barèmes!$A$6:$A$28,"Surcoût d'agilité (s) — technique",Barèmes!$B$6:$B$28,H356,Barèmes!$C$6:$C$28,IF(H356="6ème","Mixte",G356)),Barèmes!$D$2,IF(AD356&lt;=SUMIFS(Barèmes!$I$6:$I$28,Barèmes!$A$6:$A$28,"Surcoût d'agilité (s) — technique",Barèmes!$B$6:$B$28,H356,Barèmes!$C$6:$C$28,IF(H356="6ème","Mixte",G356)),Barèmes!$E$2,Barèmes!$F$2)))),IF(AD356&gt;=SUMIFS(Barèmes!$F$6:$F$28,Barèmes!$A$6:$A$28,"Surcoût d'agilité (s) — technique",Barèmes!$B$6:$B$28,H356,Barèmes!$C$6:$C$28,IF(H356="6ème","Mixte",G356)),Barèmes!$B$2,IF(AD356&gt;=SUMIFS(Barèmes!$G$6:$G$28,Barèmes!$A$6:$A$28,"Surcoût d'agilité (s) — technique",Barèmes!$B$6:$B$28,H356,Barèmes!$C$6:$C$28,IF(H356="6ème","Mixte",G356)),Barèmes!$C$2,IF(AD356&gt;=SUMIFS(Barèmes!$H$6:$H$28,Barèmes!$A$6:$A$28,"Surcoût d'agilité (s) — technique",Barèmes!$B$6:$B$28,H356,Barèmes!$C$6:$C$28,IF(H356="6ème","Mixte",G356)),Barèmes!$D$2,IF(AD356&gt;=SUMIFS(Barèmes!$I$6:$I$28,Barèmes!$A$6:$A$28,"Surcoût d'agilité (s) — technique",Barèmes!$B$6:$B$28,H356,Barèmes!$C$6:$C$28,IF(H356="6ème","Mixte",G356)),Barèmes!$E$2,Barèmes!$F$2))))))</f>
        <v/>
      </c>
      <c r="AH356" s="31" t="str">
        <f>IF((IF(N356="",0,1)+IF(Q356="",0,1)+IF(W356="",0,1)+IF(Z356="",0,1)+IF(AC356="",0,1))=0,"",3*IF(N356=Barèmes!$B$2,1,IF(N356=Barèmes!$C$2,2,IF(N356=Barèmes!$D$2,3,IF(N356=Barèmes!$E$2,4,IF(N356=Barèmes!$F$2,5,0)))))+3*IF(Q356=Barèmes!$B$2,1,IF(Q356=Barèmes!$C$2,2,IF(Q356=Barèmes!$D$2,3,IF(Q356=Barèmes!$E$2,4,IF(Q356=Barèmes!$F$2,5,0)))))+2*IF(W356=Barèmes!$B$2,1,IF(W356=Barèmes!$C$2,2,IF(W356=Barèmes!$D$2,3,IF(W356=Barèmes!$E$2,4,IF(W356=Barèmes!$F$2,5,0)))))+1*IF(Z356=Barèmes!$B$2,1,IF(Z356=Barèmes!$C$2,2,IF(Z356=Barèmes!$D$2,3,IF(Z356=Barèmes!$E$2,4,IF(Z356=Barèmes!$F$2,5,0)))))+1*IF(AC356=Barèmes!$B$2,1,IF(AC356=Barèmes!$C$2,2,IF(AC356=Barèmes!$D$2,3,IF(AC356=Barèmes!$E$2,4,IF(AC356=Barèmes!$F$2,5,0))))))</f>
        <v/>
      </c>
      <c r="AI356" s="31"/>
      <c r="AJ356" s="32" t="str">
        <f>IFERROR(INDEX(Croissance!$B$5:$B$604,MATCH(A356,Croissance!$A$5:$A$604,0)),"")</f>
        <v/>
      </c>
      <c r="AK356" s="32" t="str">
        <f>IFERROR(INDEX(Croissance!$C$5:$C$604,MATCH(A356,Croissance!$A$5:$A$604,0)),"")</f>
        <v/>
      </c>
      <c r="AL356" s="32" t="str">
        <f>IFERROR(INDEX(Croissance!$D$5:$D$604,MATCH(A356,Croissance!$A$5:$A$604,0)),"")</f>
        <v/>
      </c>
      <c r="AM356" s="32" t="str">
        <f>IFERROR(INDEX(Croissance!$E$5:$E$604,MATCH(A356,Croissance!$A$5:$A$604,0)),"")</f>
        <v/>
      </c>
      <c r="AO356" s="33">
        <f t="shared" si="48"/>
        <v>0</v>
      </c>
      <c r="AP356" s="33">
        <f t="shared" si="44"/>
        <v>0</v>
      </c>
      <c r="AQ356" s="33">
        <f>IF(A356="",0,IF(AND(OR('Synthèse classe'!$C$2="Tous",C356='Synthèse classe'!$C$2),OR('Synthèse classe'!$C$3="Toutes",D356='Synthèse classe'!$C$3),OR('Synthèse classe'!$C$4="Toutes",AND('Synthèse classe'!$C$4="Dernière",AP356=1),B356=IFERROR(VALUE('Synthèse classe'!$C$4),0))),1,0))</f>
        <v>0</v>
      </c>
      <c r="AR356" s="34" t="str">
        <f t="shared" si="45"/>
        <v/>
      </c>
    </row>
    <row r="357" spans="1:44" x14ac:dyDescent="0.2">
      <c r="A357" s="17" t="str">
        <f t="shared" si="41"/>
        <v/>
      </c>
      <c r="B357" s="18"/>
      <c r="C357" s="19"/>
      <c r="D357" s="19"/>
      <c r="E357" s="19"/>
      <c r="F357" s="19"/>
      <c r="G357" s="19"/>
      <c r="H357" s="17" t="str">
        <f t="shared" si="46"/>
        <v/>
      </c>
      <c r="I357" s="20"/>
      <c r="J357" s="18"/>
      <c r="K357" s="19"/>
      <c r="L357" s="21" t="str">
        <f t="shared" si="47"/>
        <v/>
      </c>
      <c r="M357" s="21" t="str">
        <f>IF(OR(J357="",SUMPRODUCT((Barèmes!$A$6:$A$28="Endurance — Luc Léger (palier)")*(Barèmes!$B$6:$B$28=H357)*(Barèmes!$C$6:$C$28=IF(H357="6ème","Mixte",G357)))=0),"",IF(SUMPRODUCT((Barèmes!$A$6:$A$28="Endurance — Luc Léger (palier)")*(Barèmes!$B$6:$B$28=H357)*(Barèmes!$C$6:$C$28=IF(H357="6ème","Mixte",G357))*(Barèmes!$J$6:$J$28="+"))&gt;0,IF(J357&lt;=SUMIFS(Barèmes!$D$6:$D$28,Barèmes!$A$6:$A$28,"Endurance — Luc Léger (palier)",Barèmes!$B$6:$B$28,H357,Barèmes!$C$6:$C$28,IF(H357="6ème","Mixte",G357)),"à besoin",IF(J357&lt;=SUMIFS(Barèmes!$E$6:$E$28,Barèmes!$A$6:$A$28,"Endurance — Luc Léger (palier)",Barèmes!$B$6:$B$28,H357,Barèmes!$C$6:$C$28,IF(H357="6ème","Mixte",G357)),"fragile","satisfaisant")),IF(J357&gt;=SUMIFS(Barèmes!$D$6:$D$28,Barèmes!$A$6:$A$28,"Endurance — Luc Léger (palier)",Barèmes!$B$6:$B$28,H357,Barèmes!$C$6:$C$28,IF(H357="6ème","Mixte",G357)),"à besoin",IF(J357&gt;=SUMIFS(Barèmes!$E$6:$E$28,Barèmes!$A$6:$A$28,"Endurance — Luc Léger (palier)",Barèmes!$B$6:$B$28,H357,Barèmes!$C$6:$C$28,IF(H357="6ème","Mixte",G357)),"fragile","satisfaisant"))))</f>
        <v/>
      </c>
      <c r="N357" s="21" t="str">
        <f>IF(OR(J357="",SUMPRODUCT((Barèmes!$A$6:$A$28="Endurance — Luc Léger (palier)")*(Barèmes!$B$6:$B$28=H357)*(Barèmes!$C$6:$C$28=IF(H357="6ème","Mixte",G357)))=0),"",IF(SUMPRODUCT((Barèmes!$A$6:$A$28="Endurance — Luc Léger (palier)")*(Barèmes!$B$6:$B$28=H357)*(Barèmes!$C$6:$C$28=IF(H357="6ème","Mixte",G357))*(Barèmes!$J$6:$J$28="+"))&gt;0,IF(J357&lt;=SUMIFS(Barèmes!$F$6:$F$28,Barèmes!$A$6:$A$28,"Endurance — Luc Léger (palier)",Barèmes!$B$6:$B$28,H357,Barèmes!$C$6:$C$28,IF(H357="6ème","Mixte",G357)),Barèmes!$B$2,IF(J357&lt;=SUMIFS(Barèmes!$G$6:$G$28,Barèmes!$A$6:$A$28,"Endurance — Luc Léger (palier)",Barèmes!$B$6:$B$28,H357,Barèmes!$C$6:$C$28,IF(H357="6ème","Mixte",G357)),Barèmes!$C$2,IF(J357&lt;=SUMIFS(Barèmes!$H$6:$H$28,Barèmes!$A$6:$A$28,"Endurance — Luc Léger (palier)",Barèmes!$B$6:$B$28,H357,Barèmes!$C$6:$C$28,IF(H357="6ème","Mixte",G357)),Barèmes!$D$2,IF(J357&lt;=SUMIFS(Barèmes!$I$6:$I$28,Barèmes!$A$6:$A$28,"Endurance — Luc Léger (palier)",Barèmes!$B$6:$B$28,H357,Barèmes!$C$6:$C$28,IF(H357="6ème","Mixte",G357)),Barèmes!$E$2,Barèmes!$F$2)))),IF(J357&gt;=SUMIFS(Barèmes!$F$6:$F$28,Barèmes!$A$6:$A$28,"Endurance — Luc Léger (palier)",Barèmes!$B$6:$B$28,H357,Barèmes!$C$6:$C$28,IF(H357="6ème","Mixte",G357)),Barèmes!$B$2,IF(J357&gt;=SUMIFS(Barèmes!$G$6:$G$28,Barèmes!$A$6:$A$28,"Endurance — Luc Léger (palier)",Barèmes!$B$6:$B$28,H357,Barèmes!$C$6:$C$28,IF(H357="6ème","Mixte",G357)),Barèmes!$C$2,IF(J357&gt;=SUMIFS(Barèmes!$H$6:$H$28,Barèmes!$A$6:$A$28,"Endurance — Luc Léger (palier)",Barèmes!$B$6:$B$28,H357,Barèmes!$C$6:$C$28,IF(H357="6ème","Mixte",G357)),Barèmes!$D$2,IF(J357&gt;=SUMIFS(Barèmes!$I$6:$I$28,Barèmes!$A$6:$A$28,"Endurance — Luc Léger (palier)",Barèmes!$B$6:$B$28,H357,Barèmes!$C$6:$C$28,IF(H357="6ème","Mixte",G357)),Barèmes!$E$2,Barèmes!$F$2))))))</f>
        <v/>
      </c>
      <c r="O357" s="22"/>
      <c r="P357" s="23" t="str">
        <f>IF(OR(O357="",SUMPRODUCT((Barèmes!$A$6:$A$28="Force bas du corps — Saut en longueur (m)")*(Barèmes!$B$6:$B$28=H357)*(Barèmes!$C$6:$C$28=IF(H357="6ème","Mixte",G357)))=0),"",IF(SUMPRODUCT((Barèmes!$A$6:$A$28="Force bas du corps — Saut en longueur (m)")*(Barèmes!$B$6:$B$28=H357)*(Barèmes!$C$6:$C$28=IF(H357="6ème","Mixte",G357))*(Barèmes!$J$6:$J$28="+"))&gt;0,IF(O357&lt;=SUMIFS(Barèmes!$D$6:$D$28,Barèmes!$A$6:$A$28,"Force bas du corps — Saut en longueur (m)",Barèmes!$B$6:$B$28,H357,Barèmes!$C$6:$C$28,IF(H357="6ème","Mixte",G357)),"à besoin",IF(O357&lt;=SUMIFS(Barèmes!$E$6:$E$28,Barèmes!$A$6:$A$28,"Force bas du corps — Saut en longueur (m)",Barèmes!$B$6:$B$28,H357,Barèmes!$C$6:$C$28,IF(H357="6ème","Mixte",G357)),"fragile","satisfaisant")),IF(O357&gt;=SUMIFS(Barèmes!$D$6:$D$28,Barèmes!$A$6:$A$28,"Force bas du corps — Saut en longueur (m)",Barèmes!$B$6:$B$28,H357,Barèmes!$C$6:$C$28,IF(H357="6ème","Mixte",G357)),"à besoin",IF(O357&gt;=SUMIFS(Barèmes!$E$6:$E$28,Barèmes!$A$6:$A$28,"Force bas du corps — Saut en longueur (m)",Barèmes!$B$6:$B$28,H357,Barèmes!$C$6:$C$28,IF(H357="6ème","Mixte",G357)),"fragile","satisfaisant"))))</f>
        <v/>
      </c>
      <c r="Q357" s="23" t="str">
        <f>IF(OR(O357="",SUMPRODUCT((Barèmes!$A$6:$A$28="Force bas du corps — Saut en longueur (m)")*(Barèmes!$B$6:$B$28=H357)*(Barèmes!$C$6:$C$28=IF(H357="6ème","Mixte",G357)))=0),"",IF(SUMPRODUCT((Barèmes!$A$6:$A$28="Force bas du corps — Saut en longueur (m)")*(Barèmes!$B$6:$B$28=H357)*(Barèmes!$C$6:$C$28=IF(H357="6ème","Mixte",G357))*(Barèmes!$J$6:$J$28="+"))&gt;0,IF(O357&lt;=SUMIFS(Barèmes!$F$6:$F$28,Barèmes!$A$6:$A$28,"Force bas du corps — Saut en longueur (m)",Barèmes!$B$6:$B$28,H357,Barèmes!$C$6:$C$28,IF(H357="6ème","Mixte",G357)),Barèmes!$B$2,IF(O357&lt;=SUMIFS(Barèmes!$G$6:$G$28,Barèmes!$A$6:$A$28,"Force bas du corps — Saut en longueur (m)",Barèmes!$B$6:$B$28,H357,Barèmes!$C$6:$C$28,IF(H357="6ème","Mixte",G357)),Barèmes!$C$2,IF(O357&lt;=SUMIFS(Barèmes!$H$6:$H$28,Barèmes!$A$6:$A$28,"Force bas du corps — Saut en longueur (m)",Barèmes!$B$6:$B$28,H357,Barèmes!$C$6:$C$28,IF(H357="6ème","Mixte",G357)),Barèmes!$D$2,IF(O357&lt;=SUMIFS(Barèmes!$I$6:$I$28,Barèmes!$A$6:$A$28,"Force bas du corps — Saut en longueur (m)",Barèmes!$B$6:$B$28,H357,Barèmes!$C$6:$C$28,IF(H357="6ème","Mixte",G357)),Barèmes!$E$2,Barèmes!$F$2)))),IF(O357&gt;=SUMIFS(Barèmes!$F$6:$F$28,Barèmes!$A$6:$A$28,"Force bas du corps — Saut en longueur (m)",Barèmes!$B$6:$B$28,H357,Barèmes!$C$6:$C$28,IF(H357="6ème","Mixte",G357)),Barèmes!$B$2,IF(O357&gt;=SUMIFS(Barèmes!$G$6:$G$28,Barèmes!$A$6:$A$28,"Force bas du corps — Saut en longueur (m)",Barèmes!$B$6:$B$28,H357,Barèmes!$C$6:$C$28,IF(H357="6ème","Mixte",G357)),Barèmes!$C$2,IF(O357&gt;=SUMIFS(Barèmes!$H$6:$H$28,Barèmes!$A$6:$A$28,"Force bas du corps — Saut en longueur (m)",Barèmes!$B$6:$B$28,H357,Barèmes!$C$6:$C$28,IF(H357="6ème","Mixte",G357)),Barèmes!$D$2,IF(O357&gt;=SUMIFS(Barèmes!$I$6:$I$28,Barèmes!$A$6:$A$28,"Force bas du corps — Saut en longueur (m)",Barèmes!$B$6:$B$28,H357,Barèmes!$C$6:$C$28,IF(H357="6ème","Mixte",G357)),Barèmes!$E$2,Barèmes!$F$2))))))</f>
        <v/>
      </c>
      <c r="R357" s="22"/>
      <c r="S357" s="24" t="str">
        <f>IF(OR(R357="",SUMPRODUCT((Barèmes!$A$6:$A$28="Vitesse — 30 m (s)")*(Barèmes!$B$6:$B$28=H357)*(Barèmes!$C$6:$C$28=IF(H357="6ème","Mixte",G357)))=0),"",IF(SUMPRODUCT((Barèmes!$A$6:$A$28="Vitesse — 30 m (s)")*(Barèmes!$B$6:$B$28=H357)*(Barèmes!$C$6:$C$28=IF(H357="6ème","Mixte",G357))*(Barèmes!$J$6:$J$28="+"))&gt;0,IF(R357&lt;=SUMIFS(Barèmes!$D$6:$D$28,Barèmes!$A$6:$A$28,"Vitesse — 30 m (s)",Barèmes!$B$6:$B$28,H357,Barèmes!$C$6:$C$28,IF(H357="6ème","Mixte",G357)),"à besoin",IF(R357&lt;=SUMIFS(Barèmes!$E$6:$E$28,Barèmes!$A$6:$A$28,"Vitesse — 30 m (s)",Barèmes!$B$6:$B$28,H357,Barèmes!$C$6:$C$28,IF(H357="6ème","Mixte",G357)),"fragile","satisfaisant")),IF(R357&gt;=SUMIFS(Barèmes!$D$6:$D$28,Barèmes!$A$6:$A$28,"Vitesse — 30 m (s)",Barèmes!$B$6:$B$28,H357,Barèmes!$C$6:$C$28,IF(H357="6ème","Mixte",G357)),"à besoin",IF(R357&gt;=SUMIFS(Barèmes!$E$6:$E$28,Barèmes!$A$6:$A$28,"Vitesse — 30 m (s)",Barèmes!$B$6:$B$28,H357,Barèmes!$C$6:$C$28,IF(H357="6ème","Mixte",G357)),"fragile","satisfaisant"))))</f>
        <v/>
      </c>
      <c r="T357" s="24" t="str">
        <f>IF(OR(R357="",SUMPRODUCT((Barèmes!$A$6:$A$28="Vitesse — 30 m (s)")*(Barèmes!$B$6:$B$28=H357)*(Barèmes!$C$6:$C$28=IF(H357="6ème","Mixte",G357)))=0),"",IF(SUMPRODUCT((Barèmes!$A$6:$A$28="Vitesse — 30 m (s)")*(Barèmes!$B$6:$B$28=H357)*(Barèmes!$C$6:$C$28=IF(H357="6ème","Mixte",G357))*(Barèmes!$J$6:$J$28="+"))&gt;0,IF(R357&lt;=SUMIFS(Barèmes!$F$6:$F$28,Barèmes!$A$6:$A$28,"Vitesse — 30 m (s)",Barèmes!$B$6:$B$28,H357,Barèmes!$C$6:$C$28,IF(H357="6ème","Mixte",G357)),Barèmes!$B$2,IF(R357&lt;=SUMIFS(Barèmes!$G$6:$G$28,Barèmes!$A$6:$A$28,"Vitesse — 30 m (s)",Barèmes!$B$6:$B$28,H357,Barèmes!$C$6:$C$28,IF(H357="6ème","Mixte",G357)),Barèmes!$C$2,IF(R357&lt;=SUMIFS(Barèmes!$H$6:$H$28,Barèmes!$A$6:$A$28,"Vitesse — 30 m (s)",Barèmes!$B$6:$B$28,H357,Barèmes!$C$6:$C$28,IF(H357="6ème","Mixte",G357)),Barèmes!$D$2,IF(R357&lt;=SUMIFS(Barèmes!$I$6:$I$28,Barèmes!$A$6:$A$28,"Vitesse — 30 m (s)",Barèmes!$B$6:$B$28,H357,Barèmes!$C$6:$C$28,IF(H357="6ème","Mixte",G357)),Barèmes!$E$2,Barèmes!$F$2)))),IF(R357&gt;=SUMIFS(Barèmes!$F$6:$F$28,Barèmes!$A$6:$A$28,"Vitesse — 30 m (s)",Barèmes!$B$6:$B$28,H357,Barèmes!$C$6:$C$28,IF(H357="6ème","Mixte",G357)),Barèmes!$B$2,IF(R357&gt;=SUMIFS(Barèmes!$G$6:$G$28,Barèmes!$A$6:$A$28,"Vitesse — 30 m (s)",Barèmes!$B$6:$B$28,H357,Barèmes!$C$6:$C$28,IF(H357="6ème","Mixte",G357)),Barèmes!$C$2,IF(R357&gt;=SUMIFS(Barèmes!$H$6:$H$28,Barèmes!$A$6:$A$28,"Vitesse — 30 m (s)",Barèmes!$B$6:$B$28,H357,Barèmes!$C$6:$C$28,IF(H357="6ème","Mixte",G357)),Barèmes!$D$2,IF(R357&gt;=SUMIFS(Barèmes!$I$6:$I$28,Barèmes!$A$6:$A$28,"Vitesse — 30 m (s)",Barèmes!$B$6:$B$28,H357,Barèmes!$C$6:$C$28,IF(H357="6ème","Mixte",G357)),Barèmes!$E$2,Barèmes!$F$2))))))</f>
        <v/>
      </c>
      <c r="U357" s="22"/>
      <c r="V357" s="25" t="str">
        <f>IF(OR(U357="",SUMPRODUCT((Barèmes!$A$6:$A$28="Vitesse — 50 m (s)")*(Barèmes!$B$6:$B$28=H357)*(Barèmes!$C$6:$C$28=IF(H357="6ème","Mixte",G357)))=0),"",IF(SUMPRODUCT((Barèmes!$A$6:$A$28="Vitesse — 50 m (s)")*(Barèmes!$B$6:$B$28=H357)*(Barèmes!$C$6:$C$28=IF(H357="6ème","Mixte",G357))*(Barèmes!$J$6:$J$28="+"))&gt;0,IF(U357&lt;=SUMIFS(Barèmes!$D$6:$D$28,Barèmes!$A$6:$A$28,"Vitesse — 50 m (s)",Barèmes!$B$6:$B$28,H357,Barèmes!$C$6:$C$28,IF(H357="6ème","Mixte",G357)),"à besoin",IF(U357&lt;=SUMIFS(Barèmes!$E$6:$E$28,Barèmes!$A$6:$A$28,"Vitesse — 50 m (s)",Barèmes!$B$6:$B$28,H357,Barèmes!$C$6:$C$28,IF(H357="6ème","Mixte",G357)),"fragile","satisfaisant")),IF(U357&gt;=SUMIFS(Barèmes!$D$6:$D$28,Barèmes!$A$6:$A$28,"Vitesse — 50 m (s)",Barèmes!$B$6:$B$28,H357,Barèmes!$C$6:$C$28,IF(H357="6ème","Mixte",G357)),"à besoin",IF(U357&gt;=SUMIFS(Barèmes!$E$6:$E$28,Barèmes!$A$6:$A$28,"Vitesse — 50 m (s)",Barèmes!$B$6:$B$28,H357,Barèmes!$C$6:$C$28,IF(H357="6ème","Mixte",G357)),"fragile","satisfaisant"))))</f>
        <v/>
      </c>
      <c r="W357" s="25" t="str">
        <f>IF(OR(U357="",SUMPRODUCT((Barèmes!$A$6:$A$28="Vitesse — 50 m (s)")*(Barèmes!$B$6:$B$28=H357)*(Barèmes!$C$6:$C$28=IF(H357="6ème","Mixte",G357)))=0),"",IF(SUMPRODUCT((Barèmes!$A$6:$A$28="Vitesse — 50 m (s)")*(Barèmes!$B$6:$B$28=H357)*(Barèmes!$C$6:$C$28=IF(H357="6ème","Mixte",G357))*(Barèmes!$J$6:$J$28="+"))&gt;0,IF(U357&lt;=SUMIFS(Barèmes!$F$6:$F$28,Barèmes!$A$6:$A$28,"Vitesse — 50 m (s)",Barèmes!$B$6:$B$28,H357,Barèmes!$C$6:$C$28,IF(H357="6ème","Mixte",G357)),Barèmes!$B$2,IF(U357&lt;=SUMIFS(Barèmes!$G$6:$G$28,Barèmes!$A$6:$A$28,"Vitesse — 50 m (s)",Barèmes!$B$6:$B$28,H357,Barèmes!$C$6:$C$28,IF(H357="6ème","Mixte",G357)),Barèmes!$C$2,IF(U357&lt;=SUMIFS(Barèmes!$H$6:$H$28,Barèmes!$A$6:$A$28,"Vitesse — 50 m (s)",Barèmes!$B$6:$B$28,H357,Barèmes!$C$6:$C$28,IF(H357="6ème","Mixte",G357)),Barèmes!$D$2,IF(U357&lt;=SUMIFS(Barèmes!$I$6:$I$28,Barèmes!$A$6:$A$28,"Vitesse — 50 m (s)",Barèmes!$B$6:$B$28,H357,Barèmes!$C$6:$C$28,IF(H357="6ème","Mixte",G357)),Barèmes!$E$2,Barèmes!$F$2)))),IF(U357&gt;=SUMIFS(Barèmes!$F$6:$F$28,Barèmes!$A$6:$A$28,"Vitesse — 50 m (s)",Barèmes!$B$6:$B$28,H357,Barèmes!$C$6:$C$28,IF(H357="6ème","Mixte",G357)),Barèmes!$B$2,IF(U357&gt;=SUMIFS(Barèmes!$G$6:$G$28,Barèmes!$A$6:$A$28,"Vitesse — 50 m (s)",Barèmes!$B$6:$B$28,H357,Barèmes!$C$6:$C$28,IF(H357="6ème","Mixte",G357)),Barèmes!$C$2,IF(U357&gt;=SUMIFS(Barèmes!$H$6:$H$28,Barèmes!$A$6:$A$28,"Vitesse — 50 m (s)",Barèmes!$B$6:$B$28,H357,Barèmes!$C$6:$C$28,IF(H357="6ème","Mixte",G357)),Barèmes!$D$2,IF(U357&gt;=SUMIFS(Barèmes!$I$6:$I$28,Barèmes!$A$6:$A$28,"Vitesse — 50 m (s)",Barèmes!$B$6:$B$28,H357,Barèmes!$C$6:$C$28,IF(H357="6ème","Mixte",G357)),Barèmes!$E$2,Barèmes!$F$2))))))</f>
        <v/>
      </c>
      <c r="X357" s="18"/>
      <c r="Y357" s="26" t="str" cm="1">
        <f t="array" ref="Y357">IF(OR(X357="",SUMPRODUCT((Barèmes!$A$6:$A$28="Souplesse (score 1-5)")*(Barèmes!$B$6:$B$28=H357)*(Barèmes!$C$6:$C$28=IF(H357="6ème","Mixte",G357)))=0),"",IF(SUMPRODUCT((Barèmes!$A$6:$A$28="Souplesse (score 1-5)")*(Barèmes!$B$6:$B$28=H357)*(Barèmes!$C$6:$C$28=IF(H357="6ème","Mixte",G357))*(Barèmes!$J$6:$J$28="+"))&gt;0,IF(X357&lt;=SUMIFS(Barèmes!$D$6:$D$28,Barèmes!$A$6:$A$28,"Souplesse (score 1-5)",Barèmes!$B$6:$B$28,H357,Barèmes!$C$6:$C$28,IF(H357="6ème","Mixte",G357)),"à besoin",IF(X357&lt;=SUMIFS(Barèmes!$E$6:$E$28,Barèmes!$A$6:$A$28,"Souplesse (score 1-5)",Barèmes!$B$6:$B$28,H357,Barèmes!$C$6:$C$28,IF(H357="6ème","Mixte",G357)),"fragile","satisfaisant")),IF(X357&gt;=SUMIFS(Barèmes!$D$6:$D$28,Barèmes!$A$6:$A$28,"Souplesse (score 1-5)",Barèmes!$B$6:$B$28,H357,Barèmes!$C$6:$C$28,IF(H357="6ème","Mixte",G357)),"à besoin",IF(X357&gt;=SUMIFS(Barèmes!$E$6:$E$28,Barèmes!$A$6:$A$28,"Souplesse (score 1-5)",Barèmes!$B$6:$B$28,H357,Barèmes!$C$6:$C$28,IF(H357="6ème","Mixte",G357)),"fragile","satisfaisant"))))</f>
        <v/>
      </c>
      <c r="Z357" s="26" t="str" cm="1">
        <f t="array" ref="Z357">IF(OR(X357="",SUMPRODUCT((Barèmes!$A$6:$A$28="Souplesse (score 1-5)")*(Barèmes!$B$6:$B$28=H357)*(Barèmes!$C$6:$C$28=IF(H357="6ème","Mixte",G357)))=0),"",IF(SUMPRODUCT((Barèmes!$A$6:$A$28="Souplesse (score 1-5)")*(Barèmes!$B$6:$B$28=H357)*(Barèmes!$C$6:$C$28=IF(H357="6ème","Mixte",G357))*(Barèmes!$J$6:$J$28="+"))&gt;0,IF(X357&lt;=SUMIFS(Barèmes!$F$6:$F$28,Barèmes!$A$6:$A$28,"Souplesse (score 1-5)",Barèmes!$B$6:$B$28,H357,Barèmes!$C$6:$C$28,IF(H357="6ème","Mixte",G357)),Barèmes!$B$2,IF(X357&lt;=SUMIFS(Barèmes!$G$6:$G$28,Barèmes!$A$6:$A$28,"Souplesse (score 1-5)",Barèmes!$B$6:$B$28,H357,Barèmes!$C$6:$C$28,IF(H357="6ème","Mixte",G357)),Barèmes!$C$2,IF(X357&lt;=SUMIFS(Barèmes!$H$6:$H$28,Barèmes!$A$6:$A$28,"Souplesse (score 1-5)",Barèmes!$B$6:$B$28,H357,Barèmes!$C$6:$C$28,IF(H357="6ème","Mixte",G357)),Barèmes!$D$2,IF(X357&lt;=SUMIFS(Barèmes!$I$6:$I$28,Barèmes!$A$6:$A$28,"Souplesse (score 1-5)",Barèmes!$B$6:$B$28,H357,Barèmes!$C$6:$C$28,IF(H357="6ème","Mixte",G357)),Barèmes!$E$2,Barèmes!$F$2)))),IF(X357&gt;=SUMIFS(Barèmes!$F$6:$F$28,Barèmes!$A$6:$A$28,"Souplesse (score 1-5)",Barèmes!$B$6:$B$28,H357,Barèmes!$C$6:$C$28,IF(H357="6ème","Mixte",G357)),Barèmes!$B$2,IF(X357&gt;=SUMIFS(Barèmes!$G$6:$G$28,Barèmes!$A$6:$A$28,"Souplesse (score 1-5)",Barèmes!$B$6:$B$28,H357,Barèmes!$C$6:$C$28,IF(H357="6ème","Mixte",G357)),Barèmes!$C$2,IF(X357&gt;=SUMIFS(Barèmes!$H$6:$H$28,Barèmes!$A$6:$A$28,"Souplesse (score 1-5)",Barèmes!$B$6:$B$28,H357,Barèmes!$C$6:$C$28,IF(H357="6ème","Mixte",G357)),Barèmes!$D$2,IF(X357&gt;=SUMIFS(Barèmes!$I$6:$I$28,Barèmes!$A$6:$A$28,"Souplesse (score 1-5)",Barèmes!$B$6:$B$28,H357,Barèmes!$C$6:$C$28,IF(H357="6ème","Mixte",G357)),Barèmes!$E$2,Barèmes!$F$2))))))</f>
        <v/>
      </c>
      <c r="AA357" s="22"/>
      <c r="AB357" s="27" t="str">
        <f>IF(OR(AA357="",SUMPRODUCT((Barèmes!$A$6:$A$28="Agilité — T-test 974 (s)")*(Barèmes!$B$6:$B$28=H357)*(Barèmes!$C$6:$C$28=IF(H357="6ème","Mixte",G357)))=0),"",IF(SUMPRODUCT((Barèmes!$A$6:$A$28="Agilité — T-test 974 (s)")*(Barèmes!$B$6:$B$28=H357)*(Barèmes!$C$6:$C$28=IF(H357="6ème","Mixte",G357))*(Barèmes!$J$6:$J$28="+"))&gt;0,IF(AA357&lt;=SUMIFS(Barèmes!$D$6:$D$28,Barèmes!$A$6:$A$28,"Agilité — T-test 974 (s)",Barèmes!$B$6:$B$28,H357,Barèmes!$C$6:$C$28,IF(H357="6ème","Mixte",G357)),"à besoin",IF(AA357&lt;=SUMIFS(Barèmes!$E$6:$E$28,Barèmes!$A$6:$A$28,"Agilité — T-test 974 (s)",Barèmes!$B$6:$B$28,H357,Barèmes!$C$6:$C$28,IF(H357="6ème","Mixte",G357)),"fragile","satisfaisant")),IF(AA357&gt;=SUMIFS(Barèmes!$D$6:$D$28,Barèmes!$A$6:$A$28,"Agilité — T-test 974 (s)",Barèmes!$B$6:$B$28,H357,Barèmes!$C$6:$C$28,IF(H357="6ème","Mixte",G357)),"à besoin",IF(AA357&gt;=SUMIFS(Barèmes!$E$6:$E$28,Barèmes!$A$6:$A$28,"Agilité — T-test 974 (s)",Barèmes!$B$6:$B$28,H357,Barèmes!$C$6:$C$28,IF(H357="6ème","Mixte",G357)),"fragile","satisfaisant"))))</f>
        <v/>
      </c>
      <c r="AC357" s="27" t="str">
        <f>IF(OR(AA357="",SUMPRODUCT((Barèmes!$A$6:$A$28="Agilité — T-test 974 (s)")*(Barèmes!$B$6:$B$28=H357)*(Barèmes!$C$6:$C$28=IF(H357="6ème","Mixte",G357)))=0),"",IF(SUMPRODUCT((Barèmes!$A$6:$A$28="Agilité — T-test 974 (s)")*(Barèmes!$B$6:$B$28=H357)*(Barèmes!$C$6:$C$28=IF(H357="6ème","Mixte",G357))*(Barèmes!$J$6:$J$28="+"))&gt;0,IF(AA357&lt;=SUMIFS(Barèmes!$F$6:$F$28,Barèmes!$A$6:$A$28,"Agilité — T-test 974 (s)",Barèmes!$B$6:$B$28,H357,Barèmes!$C$6:$C$28,IF(H357="6ème","Mixte",G357)),Barèmes!$B$2,IF(AA357&lt;=SUMIFS(Barèmes!$G$6:$G$28,Barèmes!$A$6:$A$28,"Agilité — T-test 974 (s)",Barèmes!$B$6:$B$28,H357,Barèmes!$C$6:$C$28,IF(H357="6ème","Mixte",G357)),Barèmes!$C$2,IF(AA357&lt;=SUMIFS(Barèmes!$H$6:$H$28,Barèmes!$A$6:$A$28,"Agilité — T-test 974 (s)",Barèmes!$B$6:$B$28,H357,Barèmes!$C$6:$C$28,IF(H357="6ème","Mixte",G357)),Barèmes!$D$2,IF(AA357&lt;=SUMIFS(Barèmes!$I$6:$I$28,Barèmes!$A$6:$A$28,"Agilité — T-test 974 (s)",Barèmes!$B$6:$B$28,H357,Barèmes!$C$6:$C$28,IF(H357="6ème","Mixte",G357)),Barèmes!$E$2,Barèmes!$F$2)))),IF(AA357&gt;=SUMIFS(Barèmes!$F$6:$F$28,Barèmes!$A$6:$A$28,"Agilité — T-test 974 (s)",Barèmes!$B$6:$B$28,H357,Barèmes!$C$6:$C$28,IF(H357="6ème","Mixte",G357)),Barèmes!$B$2,IF(AA357&gt;=SUMIFS(Barèmes!$G$6:$G$28,Barèmes!$A$6:$A$28,"Agilité — T-test 974 (s)",Barèmes!$B$6:$B$28,H357,Barèmes!$C$6:$C$28,IF(H357="6ème","Mixte",G357)),Barèmes!$C$2,IF(AA357&gt;=SUMIFS(Barèmes!$H$6:$H$28,Barèmes!$A$6:$A$28,"Agilité — T-test 974 (s)",Barèmes!$B$6:$B$28,H357,Barèmes!$C$6:$C$28,IF(H357="6ème","Mixte",G357)),Barèmes!$D$2,IF(AA357&gt;=SUMIFS(Barèmes!$I$6:$I$28,Barèmes!$A$6:$A$28,"Agilité — T-test 974 (s)",Barèmes!$B$6:$B$28,H357,Barèmes!$C$6:$C$28,IF(H357="6ème","Mixte",G357)),Barèmes!$E$2,Barèmes!$F$2))))))</f>
        <v/>
      </c>
      <c r="AD357" s="28" t="str">
        <f t="shared" si="42"/>
        <v/>
      </c>
      <c r="AE357" s="29" t="str">
        <f t="shared" si="43"/>
        <v/>
      </c>
      <c r="AF357" s="30" t="str">
        <f>IF(OR(AD357="",SUMPRODUCT((Barèmes!$A$6:$A$28="Surcoût d'agilité (s) — technique")*(Barèmes!$B$6:$B$28=H357)*(Barèmes!$C$6:$C$28=IF(H357="6ème","Mixte",G357)))=0),"",IF(SUMPRODUCT((Barèmes!$A$6:$A$28="Surcoût d'agilité (s) — technique")*(Barèmes!$B$6:$B$28=H357)*(Barèmes!$C$6:$C$28=IF(H357="6ème","Mixte",G357))*(Barèmes!$J$6:$J$28="+"))&gt;0,IF(AD357&lt;=SUMIFS(Barèmes!$D$6:$D$28,Barèmes!$A$6:$A$28,"Surcoût d'agilité (s) — technique",Barèmes!$B$6:$B$28,H357,Barèmes!$C$6:$C$28,IF(H357="6ème","Mixte",G357)),"à besoin",IF(AD357&lt;=SUMIFS(Barèmes!$E$6:$E$28,Barèmes!$A$6:$A$28,"Surcoût d'agilité (s) — technique",Barèmes!$B$6:$B$28,H357,Barèmes!$C$6:$C$28,IF(H357="6ème","Mixte",G357)),"fragile","satisfaisant")),IF(AD357&gt;=SUMIFS(Barèmes!$D$6:$D$28,Barèmes!$A$6:$A$28,"Surcoût d'agilité (s) — technique",Barèmes!$B$6:$B$28,H357,Barèmes!$C$6:$C$28,IF(H357="6ème","Mixte",G357)),"à besoin",IF(AD357&gt;=SUMIFS(Barèmes!$E$6:$E$28,Barèmes!$A$6:$A$28,"Surcoût d'agilité (s) — technique",Barèmes!$B$6:$B$28,H357,Barèmes!$C$6:$C$28,IF(H357="6ème","Mixte",G357)),"fragile","satisfaisant"))))</f>
        <v/>
      </c>
      <c r="AG357" s="30" t="str">
        <f>IF(OR(AD357="",SUMPRODUCT((Barèmes!$A$6:$A$28="Surcoût d'agilité (s) — technique")*(Barèmes!$B$6:$B$28=H357)*(Barèmes!$C$6:$C$28=IF(H357="6ème","Mixte",G357)))=0),"",IF(SUMPRODUCT((Barèmes!$A$6:$A$28="Surcoût d'agilité (s) — technique")*(Barèmes!$B$6:$B$28=H357)*(Barèmes!$C$6:$C$28=IF(H357="6ème","Mixte",G357))*(Barèmes!$J$6:$J$28="+"))&gt;0,IF(AD357&lt;=SUMIFS(Barèmes!$F$6:$F$28,Barèmes!$A$6:$A$28,"Surcoût d'agilité (s) — technique",Barèmes!$B$6:$B$28,H357,Barèmes!$C$6:$C$28,IF(H357="6ème","Mixte",G357)),Barèmes!$B$2,IF(AD357&lt;=SUMIFS(Barèmes!$G$6:$G$28,Barèmes!$A$6:$A$28,"Surcoût d'agilité (s) — technique",Barèmes!$B$6:$B$28,H357,Barèmes!$C$6:$C$28,IF(H357="6ème","Mixte",G357)),Barèmes!$C$2,IF(AD357&lt;=SUMIFS(Barèmes!$H$6:$H$28,Barèmes!$A$6:$A$28,"Surcoût d'agilité (s) — technique",Barèmes!$B$6:$B$28,H357,Barèmes!$C$6:$C$28,IF(H357="6ème","Mixte",G357)),Barèmes!$D$2,IF(AD357&lt;=SUMIFS(Barèmes!$I$6:$I$28,Barèmes!$A$6:$A$28,"Surcoût d'agilité (s) — technique",Barèmes!$B$6:$B$28,H357,Barèmes!$C$6:$C$28,IF(H357="6ème","Mixte",G357)),Barèmes!$E$2,Barèmes!$F$2)))),IF(AD357&gt;=SUMIFS(Barèmes!$F$6:$F$28,Barèmes!$A$6:$A$28,"Surcoût d'agilité (s) — technique",Barèmes!$B$6:$B$28,H357,Barèmes!$C$6:$C$28,IF(H357="6ème","Mixte",G357)),Barèmes!$B$2,IF(AD357&gt;=SUMIFS(Barèmes!$G$6:$G$28,Barèmes!$A$6:$A$28,"Surcoût d'agilité (s) — technique",Barèmes!$B$6:$B$28,H357,Barèmes!$C$6:$C$28,IF(H357="6ème","Mixte",G357)),Barèmes!$C$2,IF(AD357&gt;=SUMIFS(Barèmes!$H$6:$H$28,Barèmes!$A$6:$A$28,"Surcoût d'agilité (s) — technique",Barèmes!$B$6:$B$28,H357,Barèmes!$C$6:$C$28,IF(H357="6ème","Mixte",G357)),Barèmes!$D$2,IF(AD357&gt;=SUMIFS(Barèmes!$I$6:$I$28,Barèmes!$A$6:$A$28,"Surcoût d'agilité (s) — technique",Barèmes!$B$6:$B$28,H357,Barèmes!$C$6:$C$28,IF(H357="6ème","Mixte",G357)),Barèmes!$E$2,Barèmes!$F$2))))))</f>
        <v/>
      </c>
      <c r="AH357" s="31" t="str">
        <f>IF((IF(N357="",0,1)+IF(Q357="",0,1)+IF(W357="",0,1)+IF(Z357="",0,1)+IF(AC357="",0,1))=0,"",3*IF(N357=Barèmes!$B$2,1,IF(N357=Barèmes!$C$2,2,IF(N357=Barèmes!$D$2,3,IF(N357=Barèmes!$E$2,4,IF(N357=Barèmes!$F$2,5,0)))))+3*IF(Q357=Barèmes!$B$2,1,IF(Q357=Barèmes!$C$2,2,IF(Q357=Barèmes!$D$2,3,IF(Q357=Barèmes!$E$2,4,IF(Q357=Barèmes!$F$2,5,0)))))+2*IF(W357=Barèmes!$B$2,1,IF(W357=Barèmes!$C$2,2,IF(W357=Barèmes!$D$2,3,IF(W357=Barèmes!$E$2,4,IF(W357=Barèmes!$F$2,5,0)))))+1*IF(Z357=Barèmes!$B$2,1,IF(Z357=Barèmes!$C$2,2,IF(Z357=Barèmes!$D$2,3,IF(Z357=Barèmes!$E$2,4,IF(Z357=Barèmes!$F$2,5,0)))))+1*IF(AC357=Barèmes!$B$2,1,IF(AC357=Barèmes!$C$2,2,IF(AC357=Barèmes!$D$2,3,IF(AC357=Barèmes!$E$2,4,IF(AC357=Barèmes!$F$2,5,0))))))</f>
        <v/>
      </c>
      <c r="AI357" s="31"/>
      <c r="AJ357" s="32" t="str">
        <f>IFERROR(INDEX(Croissance!$B$5:$B$604,MATCH(A357,Croissance!$A$5:$A$604,0)),"")</f>
        <v/>
      </c>
      <c r="AK357" s="32" t="str">
        <f>IFERROR(INDEX(Croissance!$C$5:$C$604,MATCH(A357,Croissance!$A$5:$A$604,0)),"")</f>
        <v/>
      </c>
      <c r="AL357" s="32" t="str">
        <f>IFERROR(INDEX(Croissance!$D$5:$D$604,MATCH(A357,Croissance!$A$5:$A$604,0)),"")</f>
        <v/>
      </c>
      <c r="AM357" s="32" t="str">
        <f>IFERROR(INDEX(Croissance!$E$5:$E$604,MATCH(A357,Croissance!$A$5:$A$604,0)),"")</f>
        <v/>
      </c>
      <c r="AO357" s="33">
        <f t="shared" si="48"/>
        <v>0</v>
      </c>
      <c r="AP357" s="33">
        <f t="shared" si="44"/>
        <v>0</v>
      </c>
      <c r="AQ357" s="33">
        <f>IF(A357="",0,IF(AND(OR('Synthèse classe'!$C$2="Tous",C357='Synthèse classe'!$C$2),OR('Synthèse classe'!$C$3="Toutes",D357='Synthèse classe'!$C$3),OR('Synthèse classe'!$C$4="Toutes",AND('Synthèse classe'!$C$4="Dernière",AP357=1),B357=IFERROR(VALUE('Synthèse classe'!$C$4),0))),1,0))</f>
        <v>0</v>
      </c>
      <c r="AR357" s="34" t="str">
        <f t="shared" si="45"/>
        <v/>
      </c>
    </row>
    <row r="358" spans="1:44" x14ac:dyDescent="0.2">
      <c r="A358" s="17" t="str">
        <f t="shared" si="41"/>
        <v/>
      </c>
      <c r="B358" s="18"/>
      <c r="C358" s="19"/>
      <c r="D358" s="19"/>
      <c r="E358" s="19"/>
      <c r="F358" s="19"/>
      <c r="G358" s="19"/>
      <c r="H358" s="17" t="str">
        <f t="shared" si="46"/>
        <v/>
      </c>
      <c r="I358" s="20"/>
      <c r="J358" s="18"/>
      <c r="K358" s="19"/>
      <c r="L358" s="21" t="str">
        <f t="shared" si="47"/>
        <v/>
      </c>
      <c r="M358" s="21" t="str">
        <f>IF(OR(J358="",SUMPRODUCT((Barèmes!$A$6:$A$28="Endurance — Luc Léger (palier)")*(Barèmes!$B$6:$B$28=H358)*(Barèmes!$C$6:$C$28=IF(H358="6ème","Mixte",G358)))=0),"",IF(SUMPRODUCT((Barèmes!$A$6:$A$28="Endurance — Luc Léger (palier)")*(Barèmes!$B$6:$B$28=H358)*(Barèmes!$C$6:$C$28=IF(H358="6ème","Mixte",G358))*(Barèmes!$J$6:$J$28="+"))&gt;0,IF(J358&lt;=SUMIFS(Barèmes!$D$6:$D$28,Barèmes!$A$6:$A$28,"Endurance — Luc Léger (palier)",Barèmes!$B$6:$B$28,H358,Barèmes!$C$6:$C$28,IF(H358="6ème","Mixte",G358)),"à besoin",IF(J358&lt;=SUMIFS(Barèmes!$E$6:$E$28,Barèmes!$A$6:$A$28,"Endurance — Luc Léger (palier)",Barèmes!$B$6:$B$28,H358,Barèmes!$C$6:$C$28,IF(H358="6ème","Mixte",G358)),"fragile","satisfaisant")),IF(J358&gt;=SUMIFS(Barèmes!$D$6:$D$28,Barèmes!$A$6:$A$28,"Endurance — Luc Léger (palier)",Barèmes!$B$6:$B$28,H358,Barèmes!$C$6:$C$28,IF(H358="6ème","Mixte",G358)),"à besoin",IF(J358&gt;=SUMIFS(Barèmes!$E$6:$E$28,Barèmes!$A$6:$A$28,"Endurance — Luc Léger (palier)",Barèmes!$B$6:$B$28,H358,Barèmes!$C$6:$C$28,IF(H358="6ème","Mixte",G358)),"fragile","satisfaisant"))))</f>
        <v/>
      </c>
      <c r="N358" s="21" t="str">
        <f>IF(OR(J358="",SUMPRODUCT((Barèmes!$A$6:$A$28="Endurance — Luc Léger (palier)")*(Barèmes!$B$6:$B$28=H358)*(Barèmes!$C$6:$C$28=IF(H358="6ème","Mixte",G358)))=0),"",IF(SUMPRODUCT((Barèmes!$A$6:$A$28="Endurance — Luc Léger (palier)")*(Barèmes!$B$6:$B$28=H358)*(Barèmes!$C$6:$C$28=IF(H358="6ème","Mixte",G358))*(Barèmes!$J$6:$J$28="+"))&gt;0,IF(J358&lt;=SUMIFS(Barèmes!$F$6:$F$28,Barèmes!$A$6:$A$28,"Endurance — Luc Léger (palier)",Barèmes!$B$6:$B$28,H358,Barèmes!$C$6:$C$28,IF(H358="6ème","Mixte",G358)),Barèmes!$B$2,IF(J358&lt;=SUMIFS(Barèmes!$G$6:$G$28,Barèmes!$A$6:$A$28,"Endurance — Luc Léger (palier)",Barèmes!$B$6:$B$28,H358,Barèmes!$C$6:$C$28,IF(H358="6ème","Mixte",G358)),Barèmes!$C$2,IF(J358&lt;=SUMIFS(Barèmes!$H$6:$H$28,Barèmes!$A$6:$A$28,"Endurance — Luc Léger (palier)",Barèmes!$B$6:$B$28,H358,Barèmes!$C$6:$C$28,IF(H358="6ème","Mixte",G358)),Barèmes!$D$2,IF(J358&lt;=SUMIFS(Barèmes!$I$6:$I$28,Barèmes!$A$6:$A$28,"Endurance — Luc Léger (palier)",Barèmes!$B$6:$B$28,H358,Barèmes!$C$6:$C$28,IF(H358="6ème","Mixte",G358)),Barèmes!$E$2,Barèmes!$F$2)))),IF(J358&gt;=SUMIFS(Barèmes!$F$6:$F$28,Barèmes!$A$6:$A$28,"Endurance — Luc Léger (palier)",Barèmes!$B$6:$B$28,H358,Barèmes!$C$6:$C$28,IF(H358="6ème","Mixte",G358)),Barèmes!$B$2,IF(J358&gt;=SUMIFS(Barèmes!$G$6:$G$28,Barèmes!$A$6:$A$28,"Endurance — Luc Léger (palier)",Barèmes!$B$6:$B$28,H358,Barèmes!$C$6:$C$28,IF(H358="6ème","Mixte",G358)),Barèmes!$C$2,IF(J358&gt;=SUMIFS(Barèmes!$H$6:$H$28,Barèmes!$A$6:$A$28,"Endurance — Luc Léger (palier)",Barèmes!$B$6:$B$28,H358,Barèmes!$C$6:$C$28,IF(H358="6ème","Mixte",G358)),Barèmes!$D$2,IF(J358&gt;=SUMIFS(Barèmes!$I$6:$I$28,Barèmes!$A$6:$A$28,"Endurance — Luc Léger (palier)",Barèmes!$B$6:$B$28,H358,Barèmes!$C$6:$C$28,IF(H358="6ème","Mixte",G358)),Barèmes!$E$2,Barèmes!$F$2))))))</f>
        <v/>
      </c>
      <c r="O358" s="22"/>
      <c r="P358" s="23" t="str">
        <f>IF(OR(O358="",SUMPRODUCT((Barèmes!$A$6:$A$28="Force bas du corps — Saut en longueur (m)")*(Barèmes!$B$6:$B$28=H358)*(Barèmes!$C$6:$C$28=IF(H358="6ème","Mixte",G358)))=0),"",IF(SUMPRODUCT((Barèmes!$A$6:$A$28="Force bas du corps — Saut en longueur (m)")*(Barèmes!$B$6:$B$28=H358)*(Barèmes!$C$6:$C$28=IF(H358="6ème","Mixte",G358))*(Barèmes!$J$6:$J$28="+"))&gt;0,IF(O358&lt;=SUMIFS(Barèmes!$D$6:$D$28,Barèmes!$A$6:$A$28,"Force bas du corps — Saut en longueur (m)",Barèmes!$B$6:$B$28,H358,Barèmes!$C$6:$C$28,IF(H358="6ème","Mixte",G358)),"à besoin",IF(O358&lt;=SUMIFS(Barèmes!$E$6:$E$28,Barèmes!$A$6:$A$28,"Force bas du corps — Saut en longueur (m)",Barèmes!$B$6:$B$28,H358,Barèmes!$C$6:$C$28,IF(H358="6ème","Mixte",G358)),"fragile","satisfaisant")),IF(O358&gt;=SUMIFS(Barèmes!$D$6:$D$28,Barèmes!$A$6:$A$28,"Force bas du corps — Saut en longueur (m)",Barèmes!$B$6:$B$28,H358,Barèmes!$C$6:$C$28,IF(H358="6ème","Mixte",G358)),"à besoin",IF(O358&gt;=SUMIFS(Barèmes!$E$6:$E$28,Barèmes!$A$6:$A$28,"Force bas du corps — Saut en longueur (m)",Barèmes!$B$6:$B$28,H358,Barèmes!$C$6:$C$28,IF(H358="6ème","Mixte",G358)),"fragile","satisfaisant"))))</f>
        <v/>
      </c>
      <c r="Q358" s="23" t="str">
        <f>IF(OR(O358="",SUMPRODUCT((Barèmes!$A$6:$A$28="Force bas du corps — Saut en longueur (m)")*(Barèmes!$B$6:$B$28=H358)*(Barèmes!$C$6:$C$28=IF(H358="6ème","Mixte",G358)))=0),"",IF(SUMPRODUCT((Barèmes!$A$6:$A$28="Force bas du corps — Saut en longueur (m)")*(Barèmes!$B$6:$B$28=H358)*(Barèmes!$C$6:$C$28=IF(H358="6ème","Mixte",G358))*(Barèmes!$J$6:$J$28="+"))&gt;0,IF(O358&lt;=SUMIFS(Barèmes!$F$6:$F$28,Barèmes!$A$6:$A$28,"Force bas du corps — Saut en longueur (m)",Barèmes!$B$6:$B$28,H358,Barèmes!$C$6:$C$28,IF(H358="6ème","Mixte",G358)),Barèmes!$B$2,IF(O358&lt;=SUMIFS(Barèmes!$G$6:$G$28,Barèmes!$A$6:$A$28,"Force bas du corps — Saut en longueur (m)",Barèmes!$B$6:$B$28,H358,Barèmes!$C$6:$C$28,IF(H358="6ème","Mixte",G358)),Barèmes!$C$2,IF(O358&lt;=SUMIFS(Barèmes!$H$6:$H$28,Barèmes!$A$6:$A$28,"Force bas du corps — Saut en longueur (m)",Barèmes!$B$6:$B$28,H358,Barèmes!$C$6:$C$28,IF(H358="6ème","Mixte",G358)),Barèmes!$D$2,IF(O358&lt;=SUMIFS(Barèmes!$I$6:$I$28,Barèmes!$A$6:$A$28,"Force bas du corps — Saut en longueur (m)",Barèmes!$B$6:$B$28,H358,Barèmes!$C$6:$C$28,IF(H358="6ème","Mixte",G358)),Barèmes!$E$2,Barèmes!$F$2)))),IF(O358&gt;=SUMIFS(Barèmes!$F$6:$F$28,Barèmes!$A$6:$A$28,"Force bas du corps — Saut en longueur (m)",Barèmes!$B$6:$B$28,H358,Barèmes!$C$6:$C$28,IF(H358="6ème","Mixte",G358)),Barèmes!$B$2,IF(O358&gt;=SUMIFS(Barèmes!$G$6:$G$28,Barèmes!$A$6:$A$28,"Force bas du corps — Saut en longueur (m)",Barèmes!$B$6:$B$28,H358,Barèmes!$C$6:$C$28,IF(H358="6ème","Mixte",G358)),Barèmes!$C$2,IF(O358&gt;=SUMIFS(Barèmes!$H$6:$H$28,Barèmes!$A$6:$A$28,"Force bas du corps — Saut en longueur (m)",Barèmes!$B$6:$B$28,H358,Barèmes!$C$6:$C$28,IF(H358="6ème","Mixte",G358)),Barèmes!$D$2,IF(O358&gt;=SUMIFS(Barèmes!$I$6:$I$28,Barèmes!$A$6:$A$28,"Force bas du corps — Saut en longueur (m)",Barèmes!$B$6:$B$28,H358,Barèmes!$C$6:$C$28,IF(H358="6ème","Mixte",G358)),Barèmes!$E$2,Barèmes!$F$2))))))</f>
        <v/>
      </c>
      <c r="R358" s="22"/>
      <c r="S358" s="24" t="str">
        <f>IF(OR(R358="",SUMPRODUCT((Barèmes!$A$6:$A$28="Vitesse — 30 m (s)")*(Barèmes!$B$6:$B$28=H358)*(Barèmes!$C$6:$C$28=IF(H358="6ème","Mixte",G358)))=0),"",IF(SUMPRODUCT((Barèmes!$A$6:$A$28="Vitesse — 30 m (s)")*(Barèmes!$B$6:$B$28=H358)*(Barèmes!$C$6:$C$28=IF(H358="6ème","Mixte",G358))*(Barèmes!$J$6:$J$28="+"))&gt;0,IF(R358&lt;=SUMIFS(Barèmes!$D$6:$D$28,Barèmes!$A$6:$A$28,"Vitesse — 30 m (s)",Barèmes!$B$6:$B$28,H358,Barèmes!$C$6:$C$28,IF(H358="6ème","Mixte",G358)),"à besoin",IF(R358&lt;=SUMIFS(Barèmes!$E$6:$E$28,Barèmes!$A$6:$A$28,"Vitesse — 30 m (s)",Barèmes!$B$6:$B$28,H358,Barèmes!$C$6:$C$28,IF(H358="6ème","Mixte",G358)),"fragile","satisfaisant")),IF(R358&gt;=SUMIFS(Barèmes!$D$6:$D$28,Barèmes!$A$6:$A$28,"Vitesse — 30 m (s)",Barèmes!$B$6:$B$28,H358,Barèmes!$C$6:$C$28,IF(H358="6ème","Mixte",G358)),"à besoin",IF(R358&gt;=SUMIFS(Barèmes!$E$6:$E$28,Barèmes!$A$6:$A$28,"Vitesse — 30 m (s)",Barèmes!$B$6:$B$28,H358,Barèmes!$C$6:$C$28,IF(H358="6ème","Mixte",G358)),"fragile","satisfaisant"))))</f>
        <v/>
      </c>
      <c r="T358" s="24" t="str">
        <f>IF(OR(R358="",SUMPRODUCT((Barèmes!$A$6:$A$28="Vitesse — 30 m (s)")*(Barèmes!$B$6:$B$28=H358)*(Barèmes!$C$6:$C$28=IF(H358="6ème","Mixte",G358)))=0),"",IF(SUMPRODUCT((Barèmes!$A$6:$A$28="Vitesse — 30 m (s)")*(Barèmes!$B$6:$B$28=H358)*(Barèmes!$C$6:$C$28=IF(H358="6ème","Mixte",G358))*(Barèmes!$J$6:$J$28="+"))&gt;0,IF(R358&lt;=SUMIFS(Barèmes!$F$6:$F$28,Barèmes!$A$6:$A$28,"Vitesse — 30 m (s)",Barèmes!$B$6:$B$28,H358,Barèmes!$C$6:$C$28,IF(H358="6ème","Mixte",G358)),Barèmes!$B$2,IF(R358&lt;=SUMIFS(Barèmes!$G$6:$G$28,Barèmes!$A$6:$A$28,"Vitesse — 30 m (s)",Barèmes!$B$6:$B$28,H358,Barèmes!$C$6:$C$28,IF(H358="6ème","Mixte",G358)),Barèmes!$C$2,IF(R358&lt;=SUMIFS(Barèmes!$H$6:$H$28,Barèmes!$A$6:$A$28,"Vitesse — 30 m (s)",Barèmes!$B$6:$B$28,H358,Barèmes!$C$6:$C$28,IF(H358="6ème","Mixte",G358)),Barèmes!$D$2,IF(R358&lt;=SUMIFS(Barèmes!$I$6:$I$28,Barèmes!$A$6:$A$28,"Vitesse — 30 m (s)",Barèmes!$B$6:$B$28,H358,Barèmes!$C$6:$C$28,IF(H358="6ème","Mixte",G358)),Barèmes!$E$2,Barèmes!$F$2)))),IF(R358&gt;=SUMIFS(Barèmes!$F$6:$F$28,Barèmes!$A$6:$A$28,"Vitesse — 30 m (s)",Barèmes!$B$6:$B$28,H358,Barèmes!$C$6:$C$28,IF(H358="6ème","Mixte",G358)),Barèmes!$B$2,IF(R358&gt;=SUMIFS(Barèmes!$G$6:$G$28,Barèmes!$A$6:$A$28,"Vitesse — 30 m (s)",Barèmes!$B$6:$B$28,H358,Barèmes!$C$6:$C$28,IF(H358="6ème","Mixte",G358)),Barèmes!$C$2,IF(R358&gt;=SUMIFS(Barèmes!$H$6:$H$28,Barèmes!$A$6:$A$28,"Vitesse — 30 m (s)",Barèmes!$B$6:$B$28,H358,Barèmes!$C$6:$C$28,IF(H358="6ème","Mixte",G358)),Barèmes!$D$2,IF(R358&gt;=SUMIFS(Barèmes!$I$6:$I$28,Barèmes!$A$6:$A$28,"Vitesse — 30 m (s)",Barèmes!$B$6:$B$28,H358,Barèmes!$C$6:$C$28,IF(H358="6ème","Mixte",G358)),Barèmes!$E$2,Barèmes!$F$2))))))</f>
        <v/>
      </c>
      <c r="U358" s="22"/>
      <c r="V358" s="25" t="str">
        <f>IF(OR(U358="",SUMPRODUCT((Barèmes!$A$6:$A$28="Vitesse — 50 m (s)")*(Barèmes!$B$6:$B$28=H358)*(Barèmes!$C$6:$C$28=IF(H358="6ème","Mixte",G358)))=0),"",IF(SUMPRODUCT((Barèmes!$A$6:$A$28="Vitesse — 50 m (s)")*(Barèmes!$B$6:$B$28=H358)*(Barèmes!$C$6:$C$28=IF(H358="6ème","Mixte",G358))*(Barèmes!$J$6:$J$28="+"))&gt;0,IF(U358&lt;=SUMIFS(Barèmes!$D$6:$D$28,Barèmes!$A$6:$A$28,"Vitesse — 50 m (s)",Barèmes!$B$6:$B$28,H358,Barèmes!$C$6:$C$28,IF(H358="6ème","Mixte",G358)),"à besoin",IF(U358&lt;=SUMIFS(Barèmes!$E$6:$E$28,Barèmes!$A$6:$A$28,"Vitesse — 50 m (s)",Barèmes!$B$6:$B$28,H358,Barèmes!$C$6:$C$28,IF(H358="6ème","Mixte",G358)),"fragile","satisfaisant")),IF(U358&gt;=SUMIFS(Barèmes!$D$6:$D$28,Barèmes!$A$6:$A$28,"Vitesse — 50 m (s)",Barèmes!$B$6:$B$28,H358,Barèmes!$C$6:$C$28,IF(H358="6ème","Mixte",G358)),"à besoin",IF(U358&gt;=SUMIFS(Barèmes!$E$6:$E$28,Barèmes!$A$6:$A$28,"Vitesse — 50 m (s)",Barèmes!$B$6:$B$28,H358,Barèmes!$C$6:$C$28,IF(H358="6ème","Mixte",G358)),"fragile","satisfaisant"))))</f>
        <v/>
      </c>
      <c r="W358" s="25" t="str">
        <f>IF(OR(U358="",SUMPRODUCT((Barèmes!$A$6:$A$28="Vitesse — 50 m (s)")*(Barèmes!$B$6:$B$28=H358)*(Barèmes!$C$6:$C$28=IF(H358="6ème","Mixte",G358)))=0),"",IF(SUMPRODUCT((Barèmes!$A$6:$A$28="Vitesse — 50 m (s)")*(Barèmes!$B$6:$B$28=H358)*(Barèmes!$C$6:$C$28=IF(H358="6ème","Mixte",G358))*(Barèmes!$J$6:$J$28="+"))&gt;0,IF(U358&lt;=SUMIFS(Barèmes!$F$6:$F$28,Barèmes!$A$6:$A$28,"Vitesse — 50 m (s)",Barèmes!$B$6:$B$28,H358,Barèmes!$C$6:$C$28,IF(H358="6ème","Mixte",G358)),Barèmes!$B$2,IF(U358&lt;=SUMIFS(Barèmes!$G$6:$G$28,Barèmes!$A$6:$A$28,"Vitesse — 50 m (s)",Barèmes!$B$6:$B$28,H358,Barèmes!$C$6:$C$28,IF(H358="6ème","Mixte",G358)),Barèmes!$C$2,IF(U358&lt;=SUMIFS(Barèmes!$H$6:$H$28,Barèmes!$A$6:$A$28,"Vitesse — 50 m (s)",Barèmes!$B$6:$B$28,H358,Barèmes!$C$6:$C$28,IF(H358="6ème","Mixte",G358)),Barèmes!$D$2,IF(U358&lt;=SUMIFS(Barèmes!$I$6:$I$28,Barèmes!$A$6:$A$28,"Vitesse — 50 m (s)",Barèmes!$B$6:$B$28,H358,Barèmes!$C$6:$C$28,IF(H358="6ème","Mixte",G358)),Barèmes!$E$2,Barèmes!$F$2)))),IF(U358&gt;=SUMIFS(Barèmes!$F$6:$F$28,Barèmes!$A$6:$A$28,"Vitesse — 50 m (s)",Barèmes!$B$6:$B$28,H358,Barèmes!$C$6:$C$28,IF(H358="6ème","Mixte",G358)),Barèmes!$B$2,IF(U358&gt;=SUMIFS(Barèmes!$G$6:$G$28,Barèmes!$A$6:$A$28,"Vitesse — 50 m (s)",Barèmes!$B$6:$B$28,H358,Barèmes!$C$6:$C$28,IF(H358="6ème","Mixte",G358)),Barèmes!$C$2,IF(U358&gt;=SUMIFS(Barèmes!$H$6:$H$28,Barèmes!$A$6:$A$28,"Vitesse — 50 m (s)",Barèmes!$B$6:$B$28,H358,Barèmes!$C$6:$C$28,IF(H358="6ème","Mixte",G358)),Barèmes!$D$2,IF(U358&gt;=SUMIFS(Barèmes!$I$6:$I$28,Barèmes!$A$6:$A$28,"Vitesse — 50 m (s)",Barèmes!$B$6:$B$28,H358,Barèmes!$C$6:$C$28,IF(H358="6ème","Mixte",G358)),Barèmes!$E$2,Barèmes!$F$2))))))</f>
        <v/>
      </c>
      <c r="X358" s="18"/>
      <c r="Y358" s="26" t="str" cm="1">
        <f t="array" ref="Y358">IF(OR(X358="",SUMPRODUCT((Barèmes!$A$6:$A$28="Souplesse (score 1-5)")*(Barèmes!$B$6:$B$28=H358)*(Barèmes!$C$6:$C$28=IF(H358="6ème","Mixte",G358)))=0),"",IF(SUMPRODUCT((Barèmes!$A$6:$A$28="Souplesse (score 1-5)")*(Barèmes!$B$6:$B$28=H358)*(Barèmes!$C$6:$C$28=IF(H358="6ème","Mixte",G358))*(Barèmes!$J$6:$J$28="+"))&gt;0,IF(X358&lt;=SUMIFS(Barèmes!$D$6:$D$28,Barèmes!$A$6:$A$28,"Souplesse (score 1-5)",Barèmes!$B$6:$B$28,H358,Barèmes!$C$6:$C$28,IF(H358="6ème","Mixte",G358)),"à besoin",IF(X358&lt;=SUMIFS(Barèmes!$E$6:$E$28,Barèmes!$A$6:$A$28,"Souplesse (score 1-5)",Barèmes!$B$6:$B$28,H358,Barèmes!$C$6:$C$28,IF(H358="6ème","Mixte",G358)),"fragile","satisfaisant")),IF(X358&gt;=SUMIFS(Barèmes!$D$6:$D$28,Barèmes!$A$6:$A$28,"Souplesse (score 1-5)",Barèmes!$B$6:$B$28,H358,Barèmes!$C$6:$C$28,IF(H358="6ème","Mixte",G358)),"à besoin",IF(X358&gt;=SUMIFS(Barèmes!$E$6:$E$28,Barèmes!$A$6:$A$28,"Souplesse (score 1-5)",Barèmes!$B$6:$B$28,H358,Barèmes!$C$6:$C$28,IF(H358="6ème","Mixte",G358)),"fragile","satisfaisant"))))</f>
        <v/>
      </c>
      <c r="Z358" s="26" t="str" cm="1">
        <f t="array" ref="Z358">IF(OR(X358="",SUMPRODUCT((Barèmes!$A$6:$A$28="Souplesse (score 1-5)")*(Barèmes!$B$6:$B$28=H358)*(Barèmes!$C$6:$C$28=IF(H358="6ème","Mixte",G358)))=0),"",IF(SUMPRODUCT((Barèmes!$A$6:$A$28="Souplesse (score 1-5)")*(Barèmes!$B$6:$B$28=H358)*(Barèmes!$C$6:$C$28=IF(H358="6ème","Mixte",G358))*(Barèmes!$J$6:$J$28="+"))&gt;0,IF(X358&lt;=SUMIFS(Barèmes!$F$6:$F$28,Barèmes!$A$6:$A$28,"Souplesse (score 1-5)",Barèmes!$B$6:$B$28,H358,Barèmes!$C$6:$C$28,IF(H358="6ème","Mixte",G358)),Barèmes!$B$2,IF(X358&lt;=SUMIFS(Barèmes!$G$6:$G$28,Barèmes!$A$6:$A$28,"Souplesse (score 1-5)",Barèmes!$B$6:$B$28,H358,Barèmes!$C$6:$C$28,IF(H358="6ème","Mixte",G358)),Barèmes!$C$2,IF(X358&lt;=SUMIFS(Barèmes!$H$6:$H$28,Barèmes!$A$6:$A$28,"Souplesse (score 1-5)",Barèmes!$B$6:$B$28,H358,Barèmes!$C$6:$C$28,IF(H358="6ème","Mixte",G358)),Barèmes!$D$2,IF(X358&lt;=SUMIFS(Barèmes!$I$6:$I$28,Barèmes!$A$6:$A$28,"Souplesse (score 1-5)",Barèmes!$B$6:$B$28,H358,Barèmes!$C$6:$C$28,IF(H358="6ème","Mixte",G358)),Barèmes!$E$2,Barèmes!$F$2)))),IF(X358&gt;=SUMIFS(Barèmes!$F$6:$F$28,Barèmes!$A$6:$A$28,"Souplesse (score 1-5)",Barèmes!$B$6:$B$28,H358,Barèmes!$C$6:$C$28,IF(H358="6ème","Mixte",G358)),Barèmes!$B$2,IF(X358&gt;=SUMIFS(Barèmes!$G$6:$G$28,Barèmes!$A$6:$A$28,"Souplesse (score 1-5)",Barèmes!$B$6:$B$28,H358,Barèmes!$C$6:$C$28,IF(H358="6ème","Mixte",G358)),Barèmes!$C$2,IF(X358&gt;=SUMIFS(Barèmes!$H$6:$H$28,Barèmes!$A$6:$A$28,"Souplesse (score 1-5)",Barèmes!$B$6:$B$28,H358,Barèmes!$C$6:$C$28,IF(H358="6ème","Mixte",G358)),Barèmes!$D$2,IF(X358&gt;=SUMIFS(Barèmes!$I$6:$I$28,Barèmes!$A$6:$A$28,"Souplesse (score 1-5)",Barèmes!$B$6:$B$28,H358,Barèmes!$C$6:$C$28,IF(H358="6ème","Mixte",G358)),Barèmes!$E$2,Barèmes!$F$2))))))</f>
        <v/>
      </c>
      <c r="AA358" s="22"/>
      <c r="AB358" s="27" t="str">
        <f>IF(OR(AA358="",SUMPRODUCT((Barèmes!$A$6:$A$28="Agilité — T-test 974 (s)")*(Barèmes!$B$6:$B$28=H358)*(Barèmes!$C$6:$C$28=IF(H358="6ème","Mixte",G358)))=0),"",IF(SUMPRODUCT((Barèmes!$A$6:$A$28="Agilité — T-test 974 (s)")*(Barèmes!$B$6:$B$28=H358)*(Barèmes!$C$6:$C$28=IF(H358="6ème","Mixte",G358))*(Barèmes!$J$6:$J$28="+"))&gt;0,IF(AA358&lt;=SUMIFS(Barèmes!$D$6:$D$28,Barèmes!$A$6:$A$28,"Agilité — T-test 974 (s)",Barèmes!$B$6:$B$28,H358,Barèmes!$C$6:$C$28,IF(H358="6ème","Mixte",G358)),"à besoin",IF(AA358&lt;=SUMIFS(Barèmes!$E$6:$E$28,Barèmes!$A$6:$A$28,"Agilité — T-test 974 (s)",Barèmes!$B$6:$B$28,H358,Barèmes!$C$6:$C$28,IF(H358="6ème","Mixte",G358)),"fragile","satisfaisant")),IF(AA358&gt;=SUMIFS(Barèmes!$D$6:$D$28,Barèmes!$A$6:$A$28,"Agilité — T-test 974 (s)",Barèmes!$B$6:$B$28,H358,Barèmes!$C$6:$C$28,IF(H358="6ème","Mixte",G358)),"à besoin",IF(AA358&gt;=SUMIFS(Barèmes!$E$6:$E$28,Barèmes!$A$6:$A$28,"Agilité — T-test 974 (s)",Barèmes!$B$6:$B$28,H358,Barèmes!$C$6:$C$28,IF(H358="6ème","Mixte",G358)),"fragile","satisfaisant"))))</f>
        <v/>
      </c>
      <c r="AC358" s="27" t="str">
        <f>IF(OR(AA358="",SUMPRODUCT((Barèmes!$A$6:$A$28="Agilité — T-test 974 (s)")*(Barèmes!$B$6:$B$28=H358)*(Barèmes!$C$6:$C$28=IF(H358="6ème","Mixte",G358)))=0),"",IF(SUMPRODUCT((Barèmes!$A$6:$A$28="Agilité — T-test 974 (s)")*(Barèmes!$B$6:$B$28=H358)*(Barèmes!$C$6:$C$28=IF(H358="6ème","Mixte",G358))*(Barèmes!$J$6:$J$28="+"))&gt;0,IF(AA358&lt;=SUMIFS(Barèmes!$F$6:$F$28,Barèmes!$A$6:$A$28,"Agilité — T-test 974 (s)",Barèmes!$B$6:$B$28,H358,Barèmes!$C$6:$C$28,IF(H358="6ème","Mixte",G358)),Barèmes!$B$2,IF(AA358&lt;=SUMIFS(Barèmes!$G$6:$G$28,Barèmes!$A$6:$A$28,"Agilité — T-test 974 (s)",Barèmes!$B$6:$B$28,H358,Barèmes!$C$6:$C$28,IF(H358="6ème","Mixte",G358)),Barèmes!$C$2,IF(AA358&lt;=SUMIFS(Barèmes!$H$6:$H$28,Barèmes!$A$6:$A$28,"Agilité — T-test 974 (s)",Barèmes!$B$6:$B$28,H358,Barèmes!$C$6:$C$28,IF(H358="6ème","Mixte",G358)),Barèmes!$D$2,IF(AA358&lt;=SUMIFS(Barèmes!$I$6:$I$28,Barèmes!$A$6:$A$28,"Agilité — T-test 974 (s)",Barèmes!$B$6:$B$28,H358,Barèmes!$C$6:$C$28,IF(H358="6ème","Mixte",G358)),Barèmes!$E$2,Barèmes!$F$2)))),IF(AA358&gt;=SUMIFS(Barèmes!$F$6:$F$28,Barèmes!$A$6:$A$28,"Agilité — T-test 974 (s)",Barèmes!$B$6:$B$28,H358,Barèmes!$C$6:$C$28,IF(H358="6ème","Mixte",G358)),Barèmes!$B$2,IF(AA358&gt;=SUMIFS(Barèmes!$G$6:$G$28,Barèmes!$A$6:$A$28,"Agilité — T-test 974 (s)",Barèmes!$B$6:$B$28,H358,Barèmes!$C$6:$C$28,IF(H358="6ème","Mixte",G358)),Barèmes!$C$2,IF(AA358&gt;=SUMIFS(Barèmes!$H$6:$H$28,Barèmes!$A$6:$A$28,"Agilité — T-test 974 (s)",Barèmes!$B$6:$B$28,H358,Barèmes!$C$6:$C$28,IF(H358="6ème","Mixte",G358)),Barèmes!$D$2,IF(AA358&gt;=SUMIFS(Barèmes!$I$6:$I$28,Barèmes!$A$6:$A$28,"Agilité — T-test 974 (s)",Barèmes!$B$6:$B$28,H358,Barèmes!$C$6:$C$28,IF(H358="6ème","Mixte",G358)),Barèmes!$E$2,Barèmes!$F$2))))))</f>
        <v/>
      </c>
      <c r="AD358" s="28" t="str">
        <f t="shared" si="42"/>
        <v/>
      </c>
      <c r="AE358" s="29" t="str">
        <f t="shared" si="43"/>
        <v/>
      </c>
      <c r="AF358" s="30" t="str">
        <f>IF(OR(AD358="",SUMPRODUCT((Barèmes!$A$6:$A$28="Surcoût d'agilité (s) — technique")*(Barèmes!$B$6:$B$28=H358)*(Barèmes!$C$6:$C$28=IF(H358="6ème","Mixte",G358)))=0),"",IF(SUMPRODUCT((Barèmes!$A$6:$A$28="Surcoût d'agilité (s) — technique")*(Barèmes!$B$6:$B$28=H358)*(Barèmes!$C$6:$C$28=IF(H358="6ème","Mixte",G358))*(Barèmes!$J$6:$J$28="+"))&gt;0,IF(AD358&lt;=SUMIFS(Barèmes!$D$6:$D$28,Barèmes!$A$6:$A$28,"Surcoût d'agilité (s) — technique",Barèmes!$B$6:$B$28,H358,Barèmes!$C$6:$C$28,IF(H358="6ème","Mixte",G358)),"à besoin",IF(AD358&lt;=SUMIFS(Barèmes!$E$6:$E$28,Barèmes!$A$6:$A$28,"Surcoût d'agilité (s) — technique",Barèmes!$B$6:$B$28,H358,Barèmes!$C$6:$C$28,IF(H358="6ème","Mixte",G358)),"fragile","satisfaisant")),IF(AD358&gt;=SUMIFS(Barèmes!$D$6:$D$28,Barèmes!$A$6:$A$28,"Surcoût d'agilité (s) — technique",Barèmes!$B$6:$B$28,H358,Barèmes!$C$6:$C$28,IF(H358="6ème","Mixte",G358)),"à besoin",IF(AD358&gt;=SUMIFS(Barèmes!$E$6:$E$28,Barèmes!$A$6:$A$28,"Surcoût d'agilité (s) — technique",Barèmes!$B$6:$B$28,H358,Barèmes!$C$6:$C$28,IF(H358="6ème","Mixte",G358)),"fragile","satisfaisant"))))</f>
        <v/>
      </c>
      <c r="AG358" s="30" t="str">
        <f>IF(OR(AD358="",SUMPRODUCT((Barèmes!$A$6:$A$28="Surcoût d'agilité (s) — technique")*(Barèmes!$B$6:$B$28=H358)*(Barèmes!$C$6:$C$28=IF(H358="6ème","Mixte",G358)))=0),"",IF(SUMPRODUCT((Barèmes!$A$6:$A$28="Surcoût d'agilité (s) — technique")*(Barèmes!$B$6:$B$28=H358)*(Barèmes!$C$6:$C$28=IF(H358="6ème","Mixte",G358))*(Barèmes!$J$6:$J$28="+"))&gt;0,IF(AD358&lt;=SUMIFS(Barèmes!$F$6:$F$28,Barèmes!$A$6:$A$28,"Surcoût d'agilité (s) — technique",Barèmes!$B$6:$B$28,H358,Barèmes!$C$6:$C$28,IF(H358="6ème","Mixte",G358)),Barèmes!$B$2,IF(AD358&lt;=SUMIFS(Barèmes!$G$6:$G$28,Barèmes!$A$6:$A$28,"Surcoût d'agilité (s) — technique",Barèmes!$B$6:$B$28,H358,Barèmes!$C$6:$C$28,IF(H358="6ème","Mixte",G358)),Barèmes!$C$2,IF(AD358&lt;=SUMIFS(Barèmes!$H$6:$H$28,Barèmes!$A$6:$A$28,"Surcoût d'agilité (s) — technique",Barèmes!$B$6:$B$28,H358,Barèmes!$C$6:$C$28,IF(H358="6ème","Mixte",G358)),Barèmes!$D$2,IF(AD358&lt;=SUMIFS(Barèmes!$I$6:$I$28,Barèmes!$A$6:$A$28,"Surcoût d'agilité (s) — technique",Barèmes!$B$6:$B$28,H358,Barèmes!$C$6:$C$28,IF(H358="6ème","Mixte",G358)),Barèmes!$E$2,Barèmes!$F$2)))),IF(AD358&gt;=SUMIFS(Barèmes!$F$6:$F$28,Barèmes!$A$6:$A$28,"Surcoût d'agilité (s) — technique",Barèmes!$B$6:$B$28,H358,Barèmes!$C$6:$C$28,IF(H358="6ème","Mixte",G358)),Barèmes!$B$2,IF(AD358&gt;=SUMIFS(Barèmes!$G$6:$G$28,Barèmes!$A$6:$A$28,"Surcoût d'agilité (s) — technique",Barèmes!$B$6:$B$28,H358,Barèmes!$C$6:$C$28,IF(H358="6ème","Mixte",G358)),Barèmes!$C$2,IF(AD358&gt;=SUMIFS(Barèmes!$H$6:$H$28,Barèmes!$A$6:$A$28,"Surcoût d'agilité (s) — technique",Barèmes!$B$6:$B$28,H358,Barèmes!$C$6:$C$28,IF(H358="6ème","Mixte",G358)),Barèmes!$D$2,IF(AD358&gt;=SUMIFS(Barèmes!$I$6:$I$28,Barèmes!$A$6:$A$28,"Surcoût d'agilité (s) — technique",Barèmes!$B$6:$B$28,H358,Barèmes!$C$6:$C$28,IF(H358="6ème","Mixte",G358)),Barèmes!$E$2,Barèmes!$F$2))))))</f>
        <v/>
      </c>
      <c r="AH358" s="31" t="str">
        <f>IF((IF(N358="",0,1)+IF(Q358="",0,1)+IF(W358="",0,1)+IF(Z358="",0,1)+IF(AC358="",0,1))=0,"",3*IF(N358=Barèmes!$B$2,1,IF(N358=Barèmes!$C$2,2,IF(N358=Barèmes!$D$2,3,IF(N358=Barèmes!$E$2,4,IF(N358=Barèmes!$F$2,5,0)))))+3*IF(Q358=Barèmes!$B$2,1,IF(Q358=Barèmes!$C$2,2,IF(Q358=Barèmes!$D$2,3,IF(Q358=Barèmes!$E$2,4,IF(Q358=Barèmes!$F$2,5,0)))))+2*IF(W358=Barèmes!$B$2,1,IF(W358=Barèmes!$C$2,2,IF(W358=Barèmes!$D$2,3,IF(W358=Barèmes!$E$2,4,IF(W358=Barèmes!$F$2,5,0)))))+1*IF(Z358=Barèmes!$B$2,1,IF(Z358=Barèmes!$C$2,2,IF(Z358=Barèmes!$D$2,3,IF(Z358=Barèmes!$E$2,4,IF(Z358=Barèmes!$F$2,5,0)))))+1*IF(AC358=Barèmes!$B$2,1,IF(AC358=Barèmes!$C$2,2,IF(AC358=Barèmes!$D$2,3,IF(AC358=Barèmes!$E$2,4,IF(AC358=Barèmes!$F$2,5,0))))))</f>
        <v/>
      </c>
      <c r="AI358" s="31"/>
      <c r="AJ358" s="32" t="str">
        <f>IFERROR(INDEX(Croissance!$B$5:$B$604,MATCH(A358,Croissance!$A$5:$A$604,0)),"")</f>
        <v/>
      </c>
      <c r="AK358" s="32" t="str">
        <f>IFERROR(INDEX(Croissance!$C$5:$C$604,MATCH(A358,Croissance!$A$5:$A$604,0)),"")</f>
        <v/>
      </c>
      <c r="AL358" s="32" t="str">
        <f>IFERROR(INDEX(Croissance!$D$5:$D$604,MATCH(A358,Croissance!$A$5:$A$604,0)),"")</f>
        <v/>
      </c>
      <c r="AM358" s="32" t="str">
        <f>IFERROR(INDEX(Croissance!$E$5:$E$604,MATCH(A358,Croissance!$A$5:$A$604,0)),"")</f>
        <v/>
      </c>
      <c r="AO358" s="33">
        <f t="shared" si="48"/>
        <v>0</v>
      </c>
      <c r="AP358" s="33">
        <f t="shared" si="44"/>
        <v>0</v>
      </c>
      <c r="AQ358" s="33">
        <f>IF(A358="",0,IF(AND(OR('Synthèse classe'!$C$2="Tous",C358='Synthèse classe'!$C$2),OR('Synthèse classe'!$C$3="Toutes",D358='Synthèse classe'!$C$3),OR('Synthèse classe'!$C$4="Toutes",AND('Synthèse classe'!$C$4="Dernière",AP358=1),B358=IFERROR(VALUE('Synthèse classe'!$C$4),0))),1,0))</f>
        <v>0</v>
      </c>
      <c r="AR358" s="34" t="str">
        <f t="shared" si="45"/>
        <v/>
      </c>
    </row>
    <row r="359" spans="1:44" x14ac:dyDescent="0.2">
      <c r="A359" s="17" t="str">
        <f t="shared" si="41"/>
        <v/>
      </c>
      <c r="B359" s="18"/>
      <c r="C359" s="19"/>
      <c r="D359" s="19"/>
      <c r="E359" s="19"/>
      <c r="F359" s="19"/>
      <c r="G359" s="19"/>
      <c r="H359" s="17" t="str">
        <f t="shared" si="46"/>
        <v/>
      </c>
      <c r="I359" s="20"/>
      <c r="J359" s="18"/>
      <c r="K359" s="19"/>
      <c r="L359" s="21" t="str">
        <f t="shared" si="47"/>
        <v/>
      </c>
      <c r="M359" s="21" t="str">
        <f>IF(OR(J359="",SUMPRODUCT((Barèmes!$A$6:$A$28="Endurance — Luc Léger (palier)")*(Barèmes!$B$6:$B$28=H359)*(Barèmes!$C$6:$C$28=IF(H359="6ème","Mixte",G359)))=0),"",IF(SUMPRODUCT((Barèmes!$A$6:$A$28="Endurance — Luc Léger (palier)")*(Barèmes!$B$6:$B$28=H359)*(Barèmes!$C$6:$C$28=IF(H359="6ème","Mixte",G359))*(Barèmes!$J$6:$J$28="+"))&gt;0,IF(J359&lt;=SUMIFS(Barèmes!$D$6:$D$28,Barèmes!$A$6:$A$28,"Endurance — Luc Léger (palier)",Barèmes!$B$6:$B$28,H359,Barèmes!$C$6:$C$28,IF(H359="6ème","Mixte",G359)),"à besoin",IF(J359&lt;=SUMIFS(Barèmes!$E$6:$E$28,Barèmes!$A$6:$A$28,"Endurance — Luc Léger (palier)",Barèmes!$B$6:$B$28,H359,Barèmes!$C$6:$C$28,IF(H359="6ème","Mixte",G359)),"fragile","satisfaisant")),IF(J359&gt;=SUMIFS(Barèmes!$D$6:$D$28,Barèmes!$A$6:$A$28,"Endurance — Luc Léger (palier)",Barèmes!$B$6:$B$28,H359,Barèmes!$C$6:$C$28,IF(H359="6ème","Mixte",G359)),"à besoin",IF(J359&gt;=SUMIFS(Barèmes!$E$6:$E$28,Barèmes!$A$6:$A$28,"Endurance — Luc Léger (palier)",Barèmes!$B$6:$B$28,H359,Barèmes!$C$6:$C$28,IF(H359="6ème","Mixte",G359)),"fragile","satisfaisant"))))</f>
        <v/>
      </c>
      <c r="N359" s="21" t="str">
        <f>IF(OR(J359="",SUMPRODUCT((Barèmes!$A$6:$A$28="Endurance — Luc Léger (palier)")*(Barèmes!$B$6:$B$28=H359)*(Barèmes!$C$6:$C$28=IF(H359="6ème","Mixte",G359)))=0),"",IF(SUMPRODUCT((Barèmes!$A$6:$A$28="Endurance — Luc Léger (palier)")*(Barèmes!$B$6:$B$28=H359)*(Barèmes!$C$6:$C$28=IF(H359="6ème","Mixte",G359))*(Barèmes!$J$6:$J$28="+"))&gt;0,IF(J359&lt;=SUMIFS(Barèmes!$F$6:$F$28,Barèmes!$A$6:$A$28,"Endurance — Luc Léger (palier)",Barèmes!$B$6:$B$28,H359,Barèmes!$C$6:$C$28,IF(H359="6ème","Mixte",G359)),Barèmes!$B$2,IF(J359&lt;=SUMIFS(Barèmes!$G$6:$G$28,Barèmes!$A$6:$A$28,"Endurance — Luc Léger (palier)",Barèmes!$B$6:$B$28,H359,Barèmes!$C$6:$C$28,IF(H359="6ème","Mixte",G359)),Barèmes!$C$2,IF(J359&lt;=SUMIFS(Barèmes!$H$6:$H$28,Barèmes!$A$6:$A$28,"Endurance — Luc Léger (palier)",Barèmes!$B$6:$B$28,H359,Barèmes!$C$6:$C$28,IF(H359="6ème","Mixte",G359)),Barèmes!$D$2,IF(J359&lt;=SUMIFS(Barèmes!$I$6:$I$28,Barèmes!$A$6:$A$28,"Endurance — Luc Léger (palier)",Barèmes!$B$6:$B$28,H359,Barèmes!$C$6:$C$28,IF(H359="6ème","Mixte",G359)),Barèmes!$E$2,Barèmes!$F$2)))),IF(J359&gt;=SUMIFS(Barèmes!$F$6:$F$28,Barèmes!$A$6:$A$28,"Endurance — Luc Léger (palier)",Barèmes!$B$6:$B$28,H359,Barèmes!$C$6:$C$28,IF(H359="6ème","Mixte",G359)),Barèmes!$B$2,IF(J359&gt;=SUMIFS(Barèmes!$G$6:$G$28,Barèmes!$A$6:$A$28,"Endurance — Luc Léger (palier)",Barèmes!$B$6:$B$28,H359,Barèmes!$C$6:$C$28,IF(H359="6ème","Mixte",G359)),Barèmes!$C$2,IF(J359&gt;=SUMIFS(Barèmes!$H$6:$H$28,Barèmes!$A$6:$A$28,"Endurance — Luc Léger (palier)",Barèmes!$B$6:$B$28,H359,Barèmes!$C$6:$C$28,IF(H359="6ème","Mixte",G359)),Barèmes!$D$2,IF(J359&gt;=SUMIFS(Barèmes!$I$6:$I$28,Barèmes!$A$6:$A$28,"Endurance — Luc Léger (palier)",Barèmes!$B$6:$B$28,H359,Barèmes!$C$6:$C$28,IF(H359="6ème","Mixte",G359)),Barèmes!$E$2,Barèmes!$F$2))))))</f>
        <v/>
      </c>
      <c r="O359" s="22"/>
      <c r="P359" s="23" t="str">
        <f>IF(OR(O359="",SUMPRODUCT((Barèmes!$A$6:$A$28="Force bas du corps — Saut en longueur (m)")*(Barèmes!$B$6:$B$28=H359)*(Barèmes!$C$6:$C$28=IF(H359="6ème","Mixte",G359)))=0),"",IF(SUMPRODUCT((Barèmes!$A$6:$A$28="Force bas du corps — Saut en longueur (m)")*(Barèmes!$B$6:$B$28=H359)*(Barèmes!$C$6:$C$28=IF(H359="6ème","Mixte",G359))*(Barèmes!$J$6:$J$28="+"))&gt;0,IF(O359&lt;=SUMIFS(Barèmes!$D$6:$D$28,Barèmes!$A$6:$A$28,"Force bas du corps — Saut en longueur (m)",Barèmes!$B$6:$B$28,H359,Barèmes!$C$6:$C$28,IF(H359="6ème","Mixte",G359)),"à besoin",IF(O359&lt;=SUMIFS(Barèmes!$E$6:$E$28,Barèmes!$A$6:$A$28,"Force bas du corps — Saut en longueur (m)",Barèmes!$B$6:$B$28,H359,Barèmes!$C$6:$C$28,IF(H359="6ème","Mixte",G359)),"fragile","satisfaisant")),IF(O359&gt;=SUMIFS(Barèmes!$D$6:$D$28,Barèmes!$A$6:$A$28,"Force bas du corps — Saut en longueur (m)",Barèmes!$B$6:$B$28,H359,Barèmes!$C$6:$C$28,IF(H359="6ème","Mixte",G359)),"à besoin",IF(O359&gt;=SUMIFS(Barèmes!$E$6:$E$28,Barèmes!$A$6:$A$28,"Force bas du corps — Saut en longueur (m)",Barèmes!$B$6:$B$28,H359,Barèmes!$C$6:$C$28,IF(H359="6ème","Mixte",G359)),"fragile","satisfaisant"))))</f>
        <v/>
      </c>
      <c r="Q359" s="23" t="str">
        <f>IF(OR(O359="",SUMPRODUCT((Barèmes!$A$6:$A$28="Force bas du corps — Saut en longueur (m)")*(Barèmes!$B$6:$B$28=H359)*(Barèmes!$C$6:$C$28=IF(H359="6ème","Mixte",G359)))=0),"",IF(SUMPRODUCT((Barèmes!$A$6:$A$28="Force bas du corps — Saut en longueur (m)")*(Barèmes!$B$6:$B$28=H359)*(Barèmes!$C$6:$C$28=IF(H359="6ème","Mixte",G359))*(Barèmes!$J$6:$J$28="+"))&gt;0,IF(O359&lt;=SUMIFS(Barèmes!$F$6:$F$28,Barèmes!$A$6:$A$28,"Force bas du corps — Saut en longueur (m)",Barèmes!$B$6:$B$28,H359,Barèmes!$C$6:$C$28,IF(H359="6ème","Mixte",G359)),Barèmes!$B$2,IF(O359&lt;=SUMIFS(Barèmes!$G$6:$G$28,Barèmes!$A$6:$A$28,"Force bas du corps — Saut en longueur (m)",Barèmes!$B$6:$B$28,H359,Barèmes!$C$6:$C$28,IF(H359="6ème","Mixte",G359)),Barèmes!$C$2,IF(O359&lt;=SUMIFS(Barèmes!$H$6:$H$28,Barèmes!$A$6:$A$28,"Force bas du corps — Saut en longueur (m)",Barèmes!$B$6:$B$28,H359,Barèmes!$C$6:$C$28,IF(H359="6ème","Mixte",G359)),Barèmes!$D$2,IF(O359&lt;=SUMIFS(Barèmes!$I$6:$I$28,Barèmes!$A$6:$A$28,"Force bas du corps — Saut en longueur (m)",Barèmes!$B$6:$B$28,H359,Barèmes!$C$6:$C$28,IF(H359="6ème","Mixte",G359)),Barèmes!$E$2,Barèmes!$F$2)))),IF(O359&gt;=SUMIFS(Barèmes!$F$6:$F$28,Barèmes!$A$6:$A$28,"Force bas du corps — Saut en longueur (m)",Barèmes!$B$6:$B$28,H359,Barèmes!$C$6:$C$28,IF(H359="6ème","Mixte",G359)),Barèmes!$B$2,IF(O359&gt;=SUMIFS(Barèmes!$G$6:$G$28,Barèmes!$A$6:$A$28,"Force bas du corps — Saut en longueur (m)",Barèmes!$B$6:$B$28,H359,Barèmes!$C$6:$C$28,IF(H359="6ème","Mixte",G359)),Barèmes!$C$2,IF(O359&gt;=SUMIFS(Barèmes!$H$6:$H$28,Barèmes!$A$6:$A$28,"Force bas du corps — Saut en longueur (m)",Barèmes!$B$6:$B$28,H359,Barèmes!$C$6:$C$28,IF(H359="6ème","Mixte",G359)),Barèmes!$D$2,IF(O359&gt;=SUMIFS(Barèmes!$I$6:$I$28,Barèmes!$A$6:$A$28,"Force bas du corps — Saut en longueur (m)",Barèmes!$B$6:$B$28,H359,Barèmes!$C$6:$C$28,IF(H359="6ème","Mixte",G359)),Barèmes!$E$2,Barèmes!$F$2))))))</f>
        <v/>
      </c>
      <c r="R359" s="22"/>
      <c r="S359" s="24" t="str">
        <f>IF(OR(R359="",SUMPRODUCT((Barèmes!$A$6:$A$28="Vitesse — 30 m (s)")*(Barèmes!$B$6:$B$28=H359)*(Barèmes!$C$6:$C$28=IF(H359="6ème","Mixte",G359)))=0),"",IF(SUMPRODUCT((Barèmes!$A$6:$A$28="Vitesse — 30 m (s)")*(Barèmes!$B$6:$B$28=H359)*(Barèmes!$C$6:$C$28=IF(H359="6ème","Mixte",G359))*(Barèmes!$J$6:$J$28="+"))&gt;0,IF(R359&lt;=SUMIFS(Barèmes!$D$6:$D$28,Barèmes!$A$6:$A$28,"Vitesse — 30 m (s)",Barèmes!$B$6:$B$28,H359,Barèmes!$C$6:$C$28,IF(H359="6ème","Mixte",G359)),"à besoin",IF(R359&lt;=SUMIFS(Barèmes!$E$6:$E$28,Barèmes!$A$6:$A$28,"Vitesse — 30 m (s)",Barèmes!$B$6:$B$28,H359,Barèmes!$C$6:$C$28,IF(H359="6ème","Mixte",G359)),"fragile","satisfaisant")),IF(R359&gt;=SUMIFS(Barèmes!$D$6:$D$28,Barèmes!$A$6:$A$28,"Vitesse — 30 m (s)",Barèmes!$B$6:$B$28,H359,Barèmes!$C$6:$C$28,IF(H359="6ème","Mixte",G359)),"à besoin",IF(R359&gt;=SUMIFS(Barèmes!$E$6:$E$28,Barèmes!$A$6:$A$28,"Vitesse — 30 m (s)",Barèmes!$B$6:$B$28,H359,Barèmes!$C$6:$C$28,IF(H359="6ème","Mixte",G359)),"fragile","satisfaisant"))))</f>
        <v/>
      </c>
      <c r="T359" s="24" t="str">
        <f>IF(OR(R359="",SUMPRODUCT((Barèmes!$A$6:$A$28="Vitesse — 30 m (s)")*(Barèmes!$B$6:$B$28=H359)*(Barèmes!$C$6:$C$28=IF(H359="6ème","Mixte",G359)))=0),"",IF(SUMPRODUCT((Barèmes!$A$6:$A$28="Vitesse — 30 m (s)")*(Barèmes!$B$6:$B$28=H359)*(Barèmes!$C$6:$C$28=IF(H359="6ème","Mixte",G359))*(Barèmes!$J$6:$J$28="+"))&gt;0,IF(R359&lt;=SUMIFS(Barèmes!$F$6:$F$28,Barèmes!$A$6:$A$28,"Vitesse — 30 m (s)",Barèmes!$B$6:$B$28,H359,Barèmes!$C$6:$C$28,IF(H359="6ème","Mixte",G359)),Barèmes!$B$2,IF(R359&lt;=SUMIFS(Barèmes!$G$6:$G$28,Barèmes!$A$6:$A$28,"Vitesse — 30 m (s)",Barèmes!$B$6:$B$28,H359,Barèmes!$C$6:$C$28,IF(H359="6ème","Mixte",G359)),Barèmes!$C$2,IF(R359&lt;=SUMIFS(Barèmes!$H$6:$H$28,Barèmes!$A$6:$A$28,"Vitesse — 30 m (s)",Barèmes!$B$6:$B$28,H359,Barèmes!$C$6:$C$28,IF(H359="6ème","Mixte",G359)),Barèmes!$D$2,IF(R359&lt;=SUMIFS(Barèmes!$I$6:$I$28,Barèmes!$A$6:$A$28,"Vitesse — 30 m (s)",Barèmes!$B$6:$B$28,H359,Barèmes!$C$6:$C$28,IF(H359="6ème","Mixte",G359)),Barèmes!$E$2,Barèmes!$F$2)))),IF(R359&gt;=SUMIFS(Barèmes!$F$6:$F$28,Barèmes!$A$6:$A$28,"Vitesse — 30 m (s)",Barèmes!$B$6:$B$28,H359,Barèmes!$C$6:$C$28,IF(H359="6ème","Mixte",G359)),Barèmes!$B$2,IF(R359&gt;=SUMIFS(Barèmes!$G$6:$G$28,Barèmes!$A$6:$A$28,"Vitesse — 30 m (s)",Barèmes!$B$6:$B$28,H359,Barèmes!$C$6:$C$28,IF(H359="6ème","Mixte",G359)),Barèmes!$C$2,IF(R359&gt;=SUMIFS(Barèmes!$H$6:$H$28,Barèmes!$A$6:$A$28,"Vitesse — 30 m (s)",Barèmes!$B$6:$B$28,H359,Barèmes!$C$6:$C$28,IF(H359="6ème","Mixte",G359)),Barèmes!$D$2,IF(R359&gt;=SUMIFS(Barèmes!$I$6:$I$28,Barèmes!$A$6:$A$28,"Vitesse — 30 m (s)",Barèmes!$B$6:$B$28,H359,Barèmes!$C$6:$C$28,IF(H359="6ème","Mixte",G359)),Barèmes!$E$2,Barèmes!$F$2))))))</f>
        <v/>
      </c>
      <c r="U359" s="22"/>
      <c r="V359" s="25" t="str">
        <f>IF(OR(U359="",SUMPRODUCT((Barèmes!$A$6:$A$28="Vitesse — 50 m (s)")*(Barèmes!$B$6:$B$28=H359)*(Barèmes!$C$6:$C$28=IF(H359="6ème","Mixte",G359)))=0),"",IF(SUMPRODUCT((Barèmes!$A$6:$A$28="Vitesse — 50 m (s)")*(Barèmes!$B$6:$B$28=H359)*(Barèmes!$C$6:$C$28=IF(H359="6ème","Mixte",G359))*(Barèmes!$J$6:$J$28="+"))&gt;0,IF(U359&lt;=SUMIFS(Barèmes!$D$6:$D$28,Barèmes!$A$6:$A$28,"Vitesse — 50 m (s)",Barèmes!$B$6:$B$28,H359,Barèmes!$C$6:$C$28,IF(H359="6ème","Mixte",G359)),"à besoin",IF(U359&lt;=SUMIFS(Barèmes!$E$6:$E$28,Barèmes!$A$6:$A$28,"Vitesse — 50 m (s)",Barèmes!$B$6:$B$28,H359,Barèmes!$C$6:$C$28,IF(H359="6ème","Mixte",G359)),"fragile","satisfaisant")),IF(U359&gt;=SUMIFS(Barèmes!$D$6:$D$28,Barèmes!$A$6:$A$28,"Vitesse — 50 m (s)",Barèmes!$B$6:$B$28,H359,Barèmes!$C$6:$C$28,IF(H359="6ème","Mixte",G359)),"à besoin",IF(U359&gt;=SUMIFS(Barèmes!$E$6:$E$28,Barèmes!$A$6:$A$28,"Vitesse — 50 m (s)",Barèmes!$B$6:$B$28,H359,Barèmes!$C$6:$C$28,IF(H359="6ème","Mixte",G359)),"fragile","satisfaisant"))))</f>
        <v/>
      </c>
      <c r="W359" s="25" t="str">
        <f>IF(OR(U359="",SUMPRODUCT((Barèmes!$A$6:$A$28="Vitesse — 50 m (s)")*(Barèmes!$B$6:$B$28=H359)*(Barèmes!$C$6:$C$28=IF(H359="6ème","Mixte",G359)))=0),"",IF(SUMPRODUCT((Barèmes!$A$6:$A$28="Vitesse — 50 m (s)")*(Barèmes!$B$6:$B$28=H359)*(Barèmes!$C$6:$C$28=IF(H359="6ème","Mixte",G359))*(Barèmes!$J$6:$J$28="+"))&gt;0,IF(U359&lt;=SUMIFS(Barèmes!$F$6:$F$28,Barèmes!$A$6:$A$28,"Vitesse — 50 m (s)",Barèmes!$B$6:$B$28,H359,Barèmes!$C$6:$C$28,IF(H359="6ème","Mixte",G359)),Barèmes!$B$2,IF(U359&lt;=SUMIFS(Barèmes!$G$6:$G$28,Barèmes!$A$6:$A$28,"Vitesse — 50 m (s)",Barèmes!$B$6:$B$28,H359,Barèmes!$C$6:$C$28,IF(H359="6ème","Mixte",G359)),Barèmes!$C$2,IF(U359&lt;=SUMIFS(Barèmes!$H$6:$H$28,Barèmes!$A$6:$A$28,"Vitesse — 50 m (s)",Barèmes!$B$6:$B$28,H359,Barèmes!$C$6:$C$28,IF(H359="6ème","Mixte",G359)),Barèmes!$D$2,IF(U359&lt;=SUMIFS(Barèmes!$I$6:$I$28,Barèmes!$A$6:$A$28,"Vitesse — 50 m (s)",Barèmes!$B$6:$B$28,H359,Barèmes!$C$6:$C$28,IF(H359="6ème","Mixte",G359)),Barèmes!$E$2,Barèmes!$F$2)))),IF(U359&gt;=SUMIFS(Barèmes!$F$6:$F$28,Barèmes!$A$6:$A$28,"Vitesse — 50 m (s)",Barèmes!$B$6:$B$28,H359,Barèmes!$C$6:$C$28,IF(H359="6ème","Mixte",G359)),Barèmes!$B$2,IF(U359&gt;=SUMIFS(Barèmes!$G$6:$G$28,Barèmes!$A$6:$A$28,"Vitesse — 50 m (s)",Barèmes!$B$6:$B$28,H359,Barèmes!$C$6:$C$28,IF(H359="6ème","Mixte",G359)),Barèmes!$C$2,IF(U359&gt;=SUMIFS(Barèmes!$H$6:$H$28,Barèmes!$A$6:$A$28,"Vitesse — 50 m (s)",Barèmes!$B$6:$B$28,H359,Barèmes!$C$6:$C$28,IF(H359="6ème","Mixte",G359)),Barèmes!$D$2,IF(U359&gt;=SUMIFS(Barèmes!$I$6:$I$28,Barèmes!$A$6:$A$28,"Vitesse — 50 m (s)",Barèmes!$B$6:$B$28,H359,Barèmes!$C$6:$C$28,IF(H359="6ème","Mixte",G359)),Barèmes!$E$2,Barèmes!$F$2))))))</f>
        <v/>
      </c>
      <c r="X359" s="18"/>
      <c r="Y359" s="26" t="str" cm="1">
        <f t="array" ref="Y359">IF(OR(X359="",SUMPRODUCT((Barèmes!$A$6:$A$28="Souplesse (score 1-5)")*(Barèmes!$B$6:$B$28=H359)*(Barèmes!$C$6:$C$28=IF(H359="6ème","Mixte",G359)))=0),"",IF(SUMPRODUCT((Barèmes!$A$6:$A$28="Souplesse (score 1-5)")*(Barèmes!$B$6:$B$28=H359)*(Barèmes!$C$6:$C$28=IF(H359="6ème","Mixte",G359))*(Barèmes!$J$6:$J$28="+"))&gt;0,IF(X359&lt;=SUMIFS(Barèmes!$D$6:$D$28,Barèmes!$A$6:$A$28,"Souplesse (score 1-5)",Barèmes!$B$6:$B$28,H359,Barèmes!$C$6:$C$28,IF(H359="6ème","Mixte",G359)),"à besoin",IF(X359&lt;=SUMIFS(Barèmes!$E$6:$E$28,Barèmes!$A$6:$A$28,"Souplesse (score 1-5)",Barèmes!$B$6:$B$28,H359,Barèmes!$C$6:$C$28,IF(H359="6ème","Mixte",G359)),"fragile","satisfaisant")),IF(X359&gt;=SUMIFS(Barèmes!$D$6:$D$28,Barèmes!$A$6:$A$28,"Souplesse (score 1-5)",Barèmes!$B$6:$B$28,H359,Barèmes!$C$6:$C$28,IF(H359="6ème","Mixte",G359)),"à besoin",IF(X359&gt;=SUMIFS(Barèmes!$E$6:$E$28,Barèmes!$A$6:$A$28,"Souplesse (score 1-5)",Barèmes!$B$6:$B$28,H359,Barèmes!$C$6:$C$28,IF(H359="6ème","Mixte",G359)),"fragile","satisfaisant"))))</f>
        <v/>
      </c>
      <c r="Z359" s="26" t="str" cm="1">
        <f t="array" ref="Z359">IF(OR(X359="",SUMPRODUCT((Barèmes!$A$6:$A$28="Souplesse (score 1-5)")*(Barèmes!$B$6:$B$28=H359)*(Barèmes!$C$6:$C$28=IF(H359="6ème","Mixte",G359)))=0),"",IF(SUMPRODUCT((Barèmes!$A$6:$A$28="Souplesse (score 1-5)")*(Barèmes!$B$6:$B$28=H359)*(Barèmes!$C$6:$C$28=IF(H359="6ème","Mixte",G359))*(Barèmes!$J$6:$J$28="+"))&gt;0,IF(X359&lt;=SUMIFS(Barèmes!$F$6:$F$28,Barèmes!$A$6:$A$28,"Souplesse (score 1-5)",Barèmes!$B$6:$B$28,H359,Barèmes!$C$6:$C$28,IF(H359="6ème","Mixte",G359)),Barèmes!$B$2,IF(X359&lt;=SUMIFS(Barèmes!$G$6:$G$28,Barèmes!$A$6:$A$28,"Souplesse (score 1-5)",Barèmes!$B$6:$B$28,H359,Barèmes!$C$6:$C$28,IF(H359="6ème","Mixte",G359)),Barèmes!$C$2,IF(X359&lt;=SUMIFS(Barèmes!$H$6:$H$28,Barèmes!$A$6:$A$28,"Souplesse (score 1-5)",Barèmes!$B$6:$B$28,H359,Barèmes!$C$6:$C$28,IF(H359="6ème","Mixte",G359)),Barèmes!$D$2,IF(X359&lt;=SUMIFS(Barèmes!$I$6:$I$28,Barèmes!$A$6:$A$28,"Souplesse (score 1-5)",Barèmes!$B$6:$B$28,H359,Barèmes!$C$6:$C$28,IF(H359="6ème","Mixte",G359)),Barèmes!$E$2,Barèmes!$F$2)))),IF(X359&gt;=SUMIFS(Barèmes!$F$6:$F$28,Barèmes!$A$6:$A$28,"Souplesse (score 1-5)",Barèmes!$B$6:$B$28,H359,Barèmes!$C$6:$C$28,IF(H359="6ème","Mixte",G359)),Barèmes!$B$2,IF(X359&gt;=SUMIFS(Barèmes!$G$6:$G$28,Barèmes!$A$6:$A$28,"Souplesse (score 1-5)",Barèmes!$B$6:$B$28,H359,Barèmes!$C$6:$C$28,IF(H359="6ème","Mixte",G359)),Barèmes!$C$2,IF(X359&gt;=SUMIFS(Barèmes!$H$6:$H$28,Barèmes!$A$6:$A$28,"Souplesse (score 1-5)",Barèmes!$B$6:$B$28,H359,Barèmes!$C$6:$C$28,IF(H359="6ème","Mixte",G359)),Barèmes!$D$2,IF(X359&gt;=SUMIFS(Barèmes!$I$6:$I$28,Barèmes!$A$6:$A$28,"Souplesse (score 1-5)",Barèmes!$B$6:$B$28,H359,Barèmes!$C$6:$C$28,IF(H359="6ème","Mixte",G359)),Barèmes!$E$2,Barèmes!$F$2))))))</f>
        <v/>
      </c>
      <c r="AA359" s="22"/>
      <c r="AB359" s="27" t="str">
        <f>IF(OR(AA359="",SUMPRODUCT((Barèmes!$A$6:$A$28="Agilité — T-test 974 (s)")*(Barèmes!$B$6:$B$28=H359)*(Barèmes!$C$6:$C$28=IF(H359="6ème","Mixte",G359)))=0),"",IF(SUMPRODUCT((Barèmes!$A$6:$A$28="Agilité — T-test 974 (s)")*(Barèmes!$B$6:$B$28=H359)*(Barèmes!$C$6:$C$28=IF(H359="6ème","Mixte",G359))*(Barèmes!$J$6:$J$28="+"))&gt;0,IF(AA359&lt;=SUMIFS(Barèmes!$D$6:$D$28,Barèmes!$A$6:$A$28,"Agilité — T-test 974 (s)",Barèmes!$B$6:$B$28,H359,Barèmes!$C$6:$C$28,IF(H359="6ème","Mixte",G359)),"à besoin",IF(AA359&lt;=SUMIFS(Barèmes!$E$6:$E$28,Barèmes!$A$6:$A$28,"Agilité — T-test 974 (s)",Barèmes!$B$6:$B$28,H359,Barèmes!$C$6:$C$28,IF(H359="6ème","Mixte",G359)),"fragile","satisfaisant")),IF(AA359&gt;=SUMIFS(Barèmes!$D$6:$D$28,Barèmes!$A$6:$A$28,"Agilité — T-test 974 (s)",Barèmes!$B$6:$B$28,H359,Barèmes!$C$6:$C$28,IF(H359="6ème","Mixte",G359)),"à besoin",IF(AA359&gt;=SUMIFS(Barèmes!$E$6:$E$28,Barèmes!$A$6:$A$28,"Agilité — T-test 974 (s)",Barèmes!$B$6:$B$28,H359,Barèmes!$C$6:$C$28,IF(H359="6ème","Mixte",G359)),"fragile","satisfaisant"))))</f>
        <v/>
      </c>
      <c r="AC359" s="27" t="str">
        <f>IF(OR(AA359="",SUMPRODUCT((Barèmes!$A$6:$A$28="Agilité — T-test 974 (s)")*(Barèmes!$B$6:$B$28=H359)*(Barèmes!$C$6:$C$28=IF(H359="6ème","Mixte",G359)))=0),"",IF(SUMPRODUCT((Barèmes!$A$6:$A$28="Agilité — T-test 974 (s)")*(Barèmes!$B$6:$B$28=H359)*(Barèmes!$C$6:$C$28=IF(H359="6ème","Mixte",G359))*(Barèmes!$J$6:$J$28="+"))&gt;0,IF(AA359&lt;=SUMIFS(Barèmes!$F$6:$F$28,Barèmes!$A$6:$A$28,"Agilité — T-test 974 (s)",Barèmes!$B$6:$B$28,H359,Barèmes!$C$6:$C$28,IF(H359="6ème","Mixte",G359)),Barèmes!$B$2,IF(AA359&lt;=SUMIFS(Barèmes!$G$6:$G$28,Barèmes!$A$6:$A$28,"Agilité — T-test 974 (s)",Barèmes!$B$6:$B$28,H359,Barèmes!$C$6:$C$28,IF(H359="6ème","Mixte",G359)),Barèmes!$C$2,IF(AA359&lt;=SUMIFS(Barèmes!$H$6:$H$28,Barèmes!$A$6:$A$28,"Agilité — T-test 974 (s)",Barèmes!$B$6:$B$28,H359,Barèmes!$C$6:$C$28,IF(H359="6ème","Mixte",G359)),Barèmes!$D$2,IF(AA359&lt;=SUMIFS(Barèmes!$I$6:$I$28,Barèmes!$A$6:$A$28,"Agilité — T-test 974 (s)",Barèmes!$B$6:$B$28,H359,Barèmes!$C$6:$C$28,IF(H359="6ème","Mixte",G359)),Barèmes!$E$2,Barèmes!$F$2)))),IF(AA359&gt;=SUMIFS(Barèmes!$F$6:$F$28,Barèmes!$A$6:$A$28,"Agilité — T-test 974 (s)",Barèmes!$B$6:$B$28,H359,Barèmes!$C$6:$C$28,IF(H359="6ème","Mixte",G359)),Barèmes!$B$2,IF(AA359&gt;=SUMIFS(Barèmes!$G$6:$G$28,Barèmes!$A$6:$A$28,"Agilité — T-test 974 (s)",Barèmes!$B$6:$B$28,H359,Barèmes!$C$6:$C$28,IF(H359="6ème","Mixte",G359)),Barèmes!$C$2,IF(AA359&gt;=SUMIFS(Barèmes!$H$6:$H$28,Barèmes!$A$6:$A$28,"Agilité — T-test 974 (s)",Barèmes!$B$6:$B$28,H359,Barèmes!$C$6:$C$28,IF(H359="6ème","Mixte",G359)),Barèmes!$D$2,IF(AA359&gt;=SUMIFS(Barèmes!$I$6:$I$28,Barèmes!$A$6:$A$28,"Agilité — T-test 974 (s)",Barèmes!$B$6:$B$28,H359,Barèmes!$C$6:$C$28,IF(H359="6ème","Mixte",G359)),Barèmes!$E$2,Barèmes!$F$2))))))</f>
        <v/>
      </c>
      <c r="AD359" s="28" t="str">
        <f t="shared" si="42"/>
        <v/>
      </c>
      <c r="AE359" s="29" t="str">
        <f t="shared" si="43"/>
        <v/>
      </c>
      <c r="AF359" s="30" t="str">
        <f>IF(OR(AD359="",SUMPRODUCT((Barèmes!$A$6:$A$28="Surcoût d'agilité (s) — technique")*(Barèmes!$B$6:$B$28=H359)*(Barèmes!$C$6:$C$28=IF(H359="6ème","Mixte",G359)))=0),"",IF(SUMPRODUCT((Barèmes!$A$6:$A$28="Surcoût d'agilité (s) — technique")*(Barèmes!$B$6:$B$28=H359)*(Barèmes!$C$6:$C$28=IF(H359="6ème","Mixte",G359))*(Barèmes!$J$6:$J$28="+"))&gt;0,IF(AD359&lt;=SUMIFS(Barèmes!$D$6:$D$28,Barèmes!$A$6:$A$28,"Surcoût d'agilité (s) — technique",Barèmes!$B$6:$B$28,H359,Barèmes!$C$6:$C$28,IF(H359="6ème","Mixte",G359)),"à besoin",IF(AD359&lt;=SUMIFS(Barèmes!$E$6:$E$28,Barèmes!$A$6:$A$28,"Surcoût d'agilité (s) — technique",Barèmes!$B$6:$B$28,H359,Barèmes!$C$6:$C$28,IF(H359="6ème","Mixte",G359)),"fragile","satisfaisant")),IF(AD359&gt;=SUMIFS(Barèmes!$D$6:$D$28,Barèmes!$A$6:$A$28,"Surcoût d'agilité (s) — technique",Barèmes!$B$6:$B$28,H359,Barèmes!$C$6:$C$28,IF(H359="6ème","Mixte",G359)),"à besoin",IF(AD359&gt;=SUMIFS(Barèmes!$E$6:$E$28,Barèmes!$A$6:$A$28,"Surcoût d'agilité (s) — technique",Barèmes!$B$6:$B$28,H359,Barèmes!$C$6:$C$28,IF(H359="6ème","Mixte",G359)),"fragile","satisfaisant"))))</f>
        <v/>
      </c>
      <c r="AG359" s="30" t="str">
        <f>IF(OR(AD359="",SUMPRODUCT((Barèmes!$A$6:$A$28="Surcoût d'agilité (s) — technique")*(Barèmes!$B$6:$B$28=H359)*(Barèmes!$C$6:$C$28=IF(H359="6ème","Mixte",G359)))=0),"",IF(SUMPRODUCT((Barèmes!$A$6:$A$28="Surcoût d'agilité (s) — technique")*(Barèmes!$B$6:$B$28=H359)*(Barèmes!$C$6:$C$28=IF(H359="6ème","Mixte",G359))*(Barèmes!$J$6:$J$28="+"))&gt;0,IF(AD359&lt;=SUMIFS(Barèmes!$F$6:$F$28,Barèmes!$A$6:$A$28,"Surcoût d'agilité (s) — technique",Barèmes!$B$6:$B$28,H359,Barèmes!$C$6:$C$28,IF(H359="6ème","Mixte",G359)),Barèmes!$B$2,IF(AD359&lt;=SUMIFS(Barèmes!$G$6:$G$28,Barèmes!$A$6:$A$28,"Surcoût d'agilité (s) — technique",Barèmes!$B$6:$B$28,H359,Barèmes!$C$6:$C$28,IF(H359="6ème","Mixte",G359)),Barèmes!$C$2,IF(AD359&lt;=SUMIFS(Barèmes!$H$6:$H$28,Barèmes!$A$6:$A$28,"Surcoût d'agilité (s) — technique",Barèmes!$B$6:$B$28,H359,Barèmes!$C$6:$C$28,IF(H359="6ème","Mixte",G359)),Barèmes!$D$2,IF(AD359&lt;=SUMIFS(Barèmes!$I$6:$I$28,Barèmes!$A$6:$A$28,"Surcoût d'agilité (s) — technique",Barèmes!$B$6:$B$28,H359,Barèmes!$C$6:$C$28,IF(H359="6ème","Mixte",G359)),Barèmes!$E$2,Barèmes!$F$2)))),IF(AD359&gt;=SUMIFS(Barèmes!$F$6:$F$28,Barèmes!$A$6:$A$28,"Surcoût d'agilité (s) — technique",Barèmes!$B$6:$B$28,H359,Barèmes!$C$6:$C$28,IF(H359="6ème","Mixte",G359)),Barèmes!$B$2,IF(AD359&gt;=SUMIFS(Barèmes!$G$6:$G$28,Barèmes!$A$6:$A$28,"Surcoût d'agilité (s) — technique",Barèmes!$B$6:$B$28,H359,Barèmes!$C$6:$C$28,IF(H359="6ème","Mixte",G359)),Barèmes!$C$2,IF(AD359&gt;=SUMIFS(Barèmes!$H$6:$H$28,Barèmes!$A$6:$A$28,"Surcoût d'agilité (s) — technique",Barèmes!$B$6:$B$28,H359,Barèmes!$C$6:$C$28,IF(H359="6ème","Mixte",G359)),Barèmes!$D$2,IF(AD359&gt;=SUMIFS(Barèmes!$I$6:$I$28,Barèmes!$A$6:$A$28,"Surcoût d'agilité (s) — technique",Barèmes!$B$6:$B$28,H359,Barèmes!$C$6:$C$28,IF(H359="6ème","Mixte",G359)),Barèmes!$E$2,Barèmes!$F$2))))))</f>
        <v/>
      </c>
      <c r="AH359" s="31" t="str">
        <f>IF((IF(N359="",0,1)+IF(Q359="",0,1)+IF(W359="",0,1)+IF(Z359="",0,1)+IF(AC359="",0,1))=0,"",3*IF(N359=Barèmes!$B$2,1,IF(N359=Barèmes!$C$2,2,IF(N359=Barèmes!$D$2,3,IF(N359=Barèmes!$E$2,4,IF(N359=Barèmes!$F$2,5,0)))))+3*IF(Q359=Barèmes!$B$2,1,IF(Q359=Barèmes!$C$2,2,IF(Q359=Barèmes!$D$2,3,IF(Q359=Barèmes!$E$2,4,IF(Q359=Barèmes!$F$2,5,0)))))+2*IF(W359=Barèmes!$B$2,1,IF(W359=Barèmes!$C$2,2,IF(W359=Barèmes!$D$2,3,IF(W359=Barèmes!$E$2,4,IF(W359=Barèmes!$F$2,5,0)))))+1*IF(Z359=Barèmes!$B$2,1,IF(Z359=Barèmes!$C$2,2,IF(Z359=Barèmes!$D$2,3,IF(Z359=Barèmes!$E$2,4,IF(Z359=Barèmes!$F$2,5,0)))))+1*IF(AC359=Barèmes!$B$2,1,IF(AC359=Barèmes!$C$2,2,IF(AC359=Barèmes!$D$2,3,IF(AC359=Barèmes!$E$2,4,IF(AC359=Barèmes!$F$2,5,0))))))</f>
        <v/>
      </c>
      <c r="AI359" s="31"/>
      <c r="AJ359" s="32" t="str">
        <f>IFERROR(INDEX(Croissance!$B$5:$B$604,MATCH(A359,Croissance!$A$5:$A$604,0)),"")</f>
        <v/>
      </c>
      <c r="AK359" s="32" t="str">
        <f>IFERROR(INDEX(Croissance!$C$5:$C$604,MATCH(A359,Croissance!$A$5:$A$604,0)),"")</f>
        <v/>
      </c>
      <c r="AL359" s="32" t="str">
        <f>IFERROR(INDEX(Croissance!$D$5:$D$604,MATCH(A359,Croissance!$A$5:$A$604,0)),"")</f>
        <v/>
      </c>
      <c r="AM359" s="32" t="str">
        <f>IFERROR(INDEX(Croissance!$E$5:$E$604,MATCH(A359,Croissance!$A$5:$A$604,0)),"")</f>
        <v/>
      </c>
      <c r="AO359" s="33">
        <f t="shared" si="48"/>
        <v>0</v>
      </c>
      <c r="AP359" s="33">
        <f t="shared" si="44"/>
        <v>0</v>
      </c>
      <c r="AQ359" s="33">
        <f>IF(A359="",0,IF(AND(OR('Synthèse classe'!$C$2="Tous",C359='Synthèse classe'!$C$2),OR('Synthèse classe'!$C$3="Toutes",D359='Synthèse classe'!$C$3),OR('Synthèse classe'!$C$4="Toutes",AND('Synthèse classe'!$C$4="Dernière",AP359=1),B359=IFERROR(VALUE('Synthèse classe'!$C$4),0))),1,0))</f>
        <v>0</v>
      </c>
      <c r="AR359" s="34" t="str">
        <f t="shared" si="45"/>
        <v/>
      </c>
    </row>
    <row r="360" spans="1:44" x14ac:dyDescent="0.2">
      <c r="A360" s="17" t="str">
        <f t="shared" si="41"/>
        <v/>
      </c>
      <c r="B360" s="18"/>
      <c r="C360" s="19"/>
      <c r="D360" s="19"/>
      <c r="E360" s="19"/>
      <c r="F360" s="19"/>
      <c r="G360" s="19"/>
      <c r="H360" s="17" t="str">
        <f t="shared" si="46"/>
        <v/>
      </c>
      <c r="I360" s="20"/>
      <c r="J360" s="18"/>
      <c r="K360" s="19"/>
      <c r="L360" s="21" t="str">
        <f t="shared" si="47"/>
        <v/>
      </c>
      <c r="M360" s="21" t="str">
        <f>IF(OR(J360="",SUMPRODUCT((Barèmes!$A$6:$A$28="Endurance — Luc Léger (palier)")*(Barèmes!$B$6:$B$28=H360)*(Barèmes!$C$6:$C$28=IF(H360="6ème","Mixte",G360)))=0),"",IF(SUMPRODUCT((Barèmes!$A$6:$A$28="Endurance — Luc Léger (palier)")*(Barèmes!$B$6:$B$28=H360)*(Barèmes!$C$6:$C$28=IF(H360="6ème","Mixte",G360))*(Barèmes!$J$6:$J$28="+"))&gt;0,IF(J360&lt;=SUMIFS(Barèmes!$D$6:$D$28,Barèmes!$A$6:$A$28,"Endurance — Luc Léger (palier)",Barèmes!$B$6:$B$28,H360,Barèmes!$C$6:$C$28,IF(H360="6ème","Mixte",G360)),"à besoin",IF(J360&lt;=SUMIFS(Barèmes!$E$6:$E$28,Barèmes!$A$6:$A$28,"Endurance — Luc Léger (palier)",Barèmes!$B$6:$B$28,H360,Barèmes!$C$6:$C$28,IF(H360="6ème","Mixte",G360)),"fragile","satisfaisant")),IF(J360&gt;=SUMIFS(Barèmes!$D$6:$D$28,Barèmes!$A$6:$A$28,"Endurance — Luc Léger (palier)",Barèmes!$B$6:$B$28,H360,Barèmes!$C$6:$C$28,IF(H360="6ème","Mixte",G360)),"à besoin",IF(J360&gt;=SUMIFS(Barèmes!$E$6:$E$28,Barèmes!$A$6:$A$28,"Endurance — Luc Léger (palier)",Barèmes!$B$6:$B$28,H360,Barèmes!$C$6:$C$28,IF(H360="6ème","Mixte",G360)),"fragile","satisfaisant"))))</f>
        <v/>
      </c>
      <c r="N360" s="21" t="str">
        <f>IF(OR(J360="",SUMPRODUCT((Barèmes!$A$6:$A$28="Endurance — Luc Léger (palier)")*(Barèmes!$B$6:$B$28=H360)*(Barèmes!$C$6:$C$28=IF(H360="6ème","Mixte",G360)))=0),"",IF(SUMPRODUCT((Barèmes!$A$6:$A$28="Endurance — Luc Léger (palier)")*(Barèmes!$B$6:$B$28=H360)*(Barèmes!$C$6:$C$28=IF(H360="6ème","Mixte",G360))*(Barèmes!$J$6:$J$28="+"))&gt;0,IF(J360&lt;=SUMIFS(Barèmes!$F$6:$F$28,Barèmes!$A$6:$A$28,"Endurance — Luc Léger (palier)",Barèmes!$B$6:$B$28,H360,Barèmes!$C$6:$C$28,IF(H360="6ème","Mixte",G360)),Barèmes!$B$2,IF(J360&lt;=SUMIFS(Barèmes!$G$6:$G$28,Barèmes!$A$6:$A$28,"Endurance — Luc Léger (palier)",Barèmes!$B$6:$B$28,H360,Barèmes!$C$6:$C$28,IF(H360="6ème","Mixte",G360)),Barèmes!$C$2,IF(J360&lt;=SUMIFS(Barèmes!$H$6:$H$28,Barèmes!$A$6:$A$28,"Endurance — Luc Léger (palier)",Barèmes!$B$6:$B$28,H360,Barèmes!$C$6:$C$28,IF(H360="6ème","Mixte",G360)),Barèmes!$D$2,IF(J360&lt;=SUMIFS(Barèmes!$I$6:$I$28,Barèmes!$A$6:$A$28,"Endurance — Luc Léger (palier)",Barèmes!$B$6:$B$28,H360,Barèmes!$C$6:$C$28,IF(H360="6ème","Mixte",G360)),Barèmes!$E$2,Barèmes!$F$2)))),IF(J360&gt;=SUMIFS(Barèmes!$F$6:$F$28,Barèmes!$A$6:$A$28,"Endurance — Luc Léger (palier)",Barèmes!$B$6:$B$28,H360,Barèmes!$C$6:$C$28,IF(H360="6ème","Mixte",G360)),Barèmes!$B$2,IF(J360&gt;=SUMIFS(Barèmes!$G$6:$G$28,Barèmes!$A$6:$A$28,"Endurance — Luc Léger (palier)",Barèmes!$B$6:$B$28,H360,Barèmes!$C$6:$C$28,IF(H360="6ème","Mixte",G360)),Barèmes!$C$2,IF(J360&gt;=SUMIFS(Barèmes!$H$6:$H$28,Barèmes!$A$6:$A$28,"Endurance — Luc Léger (palier)",Barèmes!$B$6:$B$28,H360,Barèmes!$C$6:$C$28,IF(H360="6ème","Mixte",G360)),Barèmes!$D$2,IF(J360&gt;=SUMIFS(Barèmes!$I$6:$I$28,Barèmes!$A$6:$A$28,"Endurance — Luc Léger (palier)",Barèmes!$B$6:$B$28,H360,Barèmes!$C$6:$C$28,IF(H360="6ème","Mixte",G360)),Barèmes!$E$2,Barèmes!$F$2))))))</f>
        <v/>
      </c>
      <c r="O360" s="22"/>
      <c r="P360" s="23" t="str">
        <f>IF(OR(O360="",SUMPRODUCT((Barèmes!$A$6:$A$28="Force bas du corps — Saut en longueur (m)")*(Barèmes!$B$6:$B$28=H360)*(Barèmes!$C$6:$C$28=IF(H360="6ème","Mixte",G360)))=0),"",IF(SUMPRODUCT((Barèmes!$A$6:$A$28="Force bas du corps — Saut en longueur (m)")*(Barèmes!$B$6:$B$28=H360)*(Barèmes!$C$6:$C$28=IF(H360="6ème","Mixte",G360))*(Barèmes!$J$6:$J$28="+"))&gt;0,IF(O360&lt;=SUMIFS(Barèmes!$D$6:$D$28,Barèmes!$A$6:$A$28,"Force bas du corps — Saut en longueur (m)",Barèmes!$B$6:$B$28,H360,Barèmes!$C$6:$C$28,IF(H360="6ème","Mixte",G360)),"à besoin",IF(O360&lt;=SUMIFS(Barèmes!$E$6:$E$28,Barèmes!$A$6:$A$28,"Force bas du corps — Saut en longueur (m)",Barèmes!$B$6:$B$28,H360,Barèmes!$C$6:$C$28,IF(H360="6ème","Mixte",G360)),"fragile","satisfaisant")),IF(O360&gt;=SUMIFS(Barèmes!$D$6:$D$28,Barèmes!$A$6:$A$28,"Force bas du corps — Saut en longueur (m)",Barèmes!$B$6:$B$28,H360,Barèmes!$C$6:$C$28,IF(H360="6ème","Mixte",G360)),"à besoin",IF(O360&gt;=SUMIFS(Barèmes!$E$6:$E$28,Barèmes!$A$6:$A$28,"Force bas du corps — Saut en longueur (m)",Barèmes!$B$6:$B$28,H360,Barèmes!$C$6:$C$28,IF(H360="6ème","Mixte",G360)),"fragile","satisfaisant"))))</f>
        <v/>
      </c>
      <c r="Q360" s="23" t="str">
        <f>IF(OR(O360="",SUMPRODUCT((Barèmes!$A$6:$A$28="Force bas du corps — Saut en longueur (m)")*(Barèmes!$B$6:$B$28=H360)*(Barèmes!$C$6:$C$28=IF(H360="6ème","Mixte",G360)))=0),"",IF(SUMPRODUCT((Barèmes!$A$6:$A$28="Force bas du corps — Saut en longueur (m)")*(Barèmes!$B$6:$B$28=H360)*(Barèmes!$C$6:$C$28=IF(H360="6ème","Mixte",G360))*(Barèmes!$J$6:$J$28="+"))&gt;0,IF(O360&lt;=SUMIFS(Barèmes!$F$6:$F$28,Barèmes!$A$6:$A$28,"Force bas du corps — Saut en longueur (m)",Barèmes!$B$6:$B$28,H360,Barèmes!$C$6:$C$28,IF(H360="6ème","Mixte",G360)),Barèmes!$B$2,IF(O360&lt;=SUMIFS(Barèmes!$G$6:$G$28,Barèmes!$A$6:$A$28,"Force bas du corps — Saut en longueur (m)",Barèmes!$B$6:$B$28,H360,Barèmes!$C$6:$C$28,IF(H360="6ème","Mixte",G360)),Barèmes!$C$2,IF(O360&lt;=SUMIFS(Barèmes!$H$6:$H$28,Barèmes!$A$6:$A$28,"Force bas du corps — Saut en longueur (m)",Barèmes!$B$6:$B$28,H360,Barèmes!$C$6:$C$28,IF(H360="6ème","Mixte",G360)),Barèmes!$D$2,IF(O360&lt;=SUMIFS(Barèmes!$I$6:$I$28,Barèmes!$A$6:$A$28,"Force bas du corps — Saut en longueur (m)",Barèmes!$B$6:$B$28,H360,Barèmes!$C$6:$C$28,IF(H360="6ème","Mixte",G360)),Barèmes!$E$2,Barèmes!$F$2)))),IF(O360&gt;=SUMIFS(Barèmes!$F$6:$F$28,Barèmes!$A$6:$A$28,"Force bas du corps — Saut en longueur (m)",Barèmes!$B$6:$B$28,H360,Barèmes!$C$6:$C$28,IF(H360="6ème","Mixte",G360)),Barèmes!$B$2,IF(O360&gt;=SUMIFS(Barèmes!$G$6:$G$28,Barèmes!$A$6:$A$28,"Force bas du corps — Saut en longueur (m)",Barèmes!$B$6:$B$28,H360,Barèmes!$C$6:$C$28,IF(H360="6ème","Mixte",G360)),Barèmes!$C$2,IF(O360&gt;=SUMIFS(Barèmes!$H$6:$H$28,Barèmes!$A$6:$A$28,"Force bas du corps — Saut en longueur (m)",Barèmes!$B$6:$B$28,H360,Barèmes!$C$6:$C$28,IF(H360="6ème","Mixte",G360)),Barèmes!$D$2,IF(O360&gt;=SUMIFS(Barèmes!$I$6:$I$28,Barèmes!$A$6:$A$28,"Force bas du corps — Saut en longueur (m)",Barèmes!$B$6:$B$28,H360,Barèmes!$C$6:$C$28,IF(H360="6ème","Mixte",G360)),Barèmes!$E$2,Barèmes!$F$2))))))</f>
        <v/>
      </c>
      <c r="R360" s="22"/>
      <c r="S360" s="24" t="str">
        <f>IF(OR(R360="",SUMPRODUCT((Barèmes!$A$6:$A$28="Vitesse — 30 m (s)")*(Barèmes!$B$6:$B$28=H360)*(Barèmes!$C$6:$C$28=IF(H360="6ème","Mixte",G360)))=0),"",IF(SUMPRODUCT((Barèmes!$A$6:$A$28="Vitesse — 30 m (s)")*(Barèmes!$B$6:$B$28=H360)*(Barèmes!$C$6:$C$28=IF(H360="6ème","Mixte",G360))*(Barèmes!$J$6:$J$28="+"))&gt;0,IF(R360&lt;=SUMIFS(Barèmes!$D$6:$D$28,Barèmes!$A$6:$A$28,"Vitesse — 30 m (s)",Barèmes!$B$6:$B$28,H360,Barèmes!$C$6:$C$28,IF(H360="6ème","Mixte",G360)),"à besoin",IF(R360&lt;=SUMIFS(Barèmes!$E$6:$E$28,Barèmes!$A$6:$A$28,"Vitesse — 30 m (s)",Barèmes!$B$6:$B$28,H360,Barèmes!$C$6:$C$28,IF(H360="6ème","Mixte",G360)),"fragile","satisfaisant")),IF(R360&gt;=SUMIFS(Barèmes!$D$6:$D$28,Barèmes!$A$6:$A$28,"Vitesse — 30 m (s)",Barèmes!$B$6:$B$28,H360,Barèmes!$C$6:$C$28,IF(H360="6ème","Mixte",G360)),"à besoin",IF(R360&gt;=SUMIFS(Barèmes!$E$6:$E$28,Barèmes!$A$6:$A$28,"Vitesse — 30 m (s)",Barèmes!$B$6:$B$28,H360,Barèmes!$C$6:$C$28,IF(H360="6ème","Mixte",G360)),"fragile","satisfaisant"))))</f>
        <v/>
      </c>
      <c r="T360" s="24" t="str">
        <f>IF(OR(R360="",SUMPRODUCT((Barèmes!$A$6:$A$28="Vitesse — 30 m (s)")*(Barèmes!$B$6:$B$28=H360)*(Barèmes!$C$6:$C$28=IF(H360="6ème","Mixte",G360)))=0),"",IF(SUMPRODUCT((Barèmes!$A$6:$A$28="Vitesse — 30 m (s)")*(Barèmes!$B$6:$B$28=H360)*(Barèmes!$C$6:$C$28=IF(H360="6ème","Mixte",G360))*(Barèmes!$J$6:$J$28="+"))&gt;0,IF(R360&lt;=SUMIFS(Barèmes!$F$6:$F$28,Barèmes!$A$6:$A$28,"Vitesse — 30 m (s)",Barèmes!$B$6:$B$28,H360,Barèmes!$C$6:$C$28,IF(H360="6ème","Mixte",G360)),Barèmes!$B$2,IF(R360&lt;=SUMIFS(Barèmes!$G$6:$G$28,Barèmes!$A$6:$A$28,"Vitesse — 30 m (s)",Barèmes!$B$6:$B$28,H360,Barèmes!$C$6:$C$28,IF(H360="6ème","Mixte",G360)),Barèmes!$C$2,IF(R360&lt;=SUMIFS(Barèmes!$H$6:$H$28,Barèmes!$A$6:$A$28,"Vitesse — 30 m (s)",Barèmes!$B$6:$B$28,H360,Barèmes!$C$6:$C$28,IF(H360="6ème","Mixte",G360)),Barèmes!$D$2,IF(R360&lt;=SUMIFS(Barèmes!$I$6:$I$28,Barèmes!$A$6:$A$28,"Vitesse — 30 m (s)",Barèmes!$B$6:$B$28,H360,Barèmes!$C$6:$C$28,IF(H360="6ème","Mixte",G360)),Barèmes!$E$2,Barèmes!$F$2)))),IF(R360&gt;=SUMIFS(Barèmes!$F$6:$F$28,Barèmes!$A$6:$A$28,"Vitesse — 30 m (s)",Barèmes!$B$6:$B$28,H360,Barèmes!$C$6:$C$28,IF(H360="6ème","Mixte",G360)),Barèmes!$B$2,IF(R360&gt;=SUMIFS(Barèmes!$G$6:$G$28,Barèmes!$A$6:$A$28,"Vitesse — 30 m (s)",Barèmes!$B$6:$B$28,H360,Barèmes!$C$6:$C$28,IF(H360="6ème","Mixte",G360)),Barèmes!$C$2,IF(R360&gt;=SUMIFS(Barèmes!$H$6:$H$28,Barèmes!$A$6:$A$28,"Vitesse — 30 m (s)",Barèmes!$B$6:$B$28,H360,Barèmes!$C$6:$C$28,IF(H360="6ème","Mixte",G360)),Barèmes!$D$2,IF(R360&gt;=SUMIFS(Barèmes!$I$6:$I$28,Barèmes!$A$6:$A$28,"Vitesse — 30 m (s)",Barèmes!$B$6:$B$28,H360,Barèmes!$C$6:$C$28,IF(H360="6ème","Mixte",G360)),Barèmes!$E$2,Barèmes!$F$2))))))</f>
        <v/>
      </c>
      <c r="U360" s="22"/>
      <c r="V360" s="25" t="str">
        <f>IF(OR(U360="",SUMPRODUCT((Barèmes!$A$6:$A$28="Vitesse — 50 m (s)")*(Barèmes!$B$6:$B$28=H360)*(Barèmes!$C$6:$C$28=IF(H360="6ème","Mixte",G360)))=0),"",IF(SUMPRODUCT((Barèmes!$A$6:$A$28="Vitesse — 50 m (s)")*(Barèmes!$B$6:$B$28=H360)*(Barèmes!$C$6:$C$28=IF(H360="6ème","Mixte",G360))*(Barèmes!$J$6:$J$28="+"))&gt;0,IF(U360&lt;=SUMIFS(Barèmes!$D$6:$D$28,Barèmes!$A$6:$A$28,"Vitesse — 50 m (s)",Barèmes!$B$6:$B$28,H360,Barèmes!$C$6:$C$28,IF(H360="6ème","Mixte",G360)),"à besoin",IF(U360&lt;=SUMIFS(Barèmes!$E$6:$E$28,Barèmes!$A$6:$A$28,"Vitesse — 50 m (s)",Barèmes!$B$6:$B$28,H360,Barèmes!$C$6:$C$28,IF(H360="6ème","Mixte",G360)),"fragile","satisfaisant")),IF(U360&gt;=SUMIFS(Barèmes!$D$6:$D$28,Barèmes!$A$6:$A$28,"Vitesse — 50 m (s)",Barèmes!$B$6:$B$28,H360,Barèmes!$C$6:$C$28,IF(H360="6ème","Mixte",G360)),"à besoin",IF(U360&gt;=SUMIFS(Barèmes!$E$6:$E$28,Barèmes!$A$6:$A$28,"Vitesse — 50 m (s)",Barèmes!$B$6:$B$28,H360,Barèmes!$C$6:$C$28,IF(H360="6ème","Mixte",G360)),"fragile","satisfaisant"))))</f>
        <v/>
      </c>
      <c r="W360" s="25" t="str">
        <f>IF(OR(U360="",SUMPRODUCT((Barèmes!$A$6:$A$28="Vitesse — 50 m (s)")*(Barèmes!$B$6:$B$28=H360)*(Barèmes!$C$6:$C$28=IF(H360="6ème","Mixte",G360)))=0),"",IF(SUMPRODUCT((Barèmes!$A$6:$A$28="Vitesse — 50 m (s)")*(Barèmes!$B$6:$B$28=H360)*(Barèmes!$C$6:$C$28=IF(H360="6ème","Mixte",G360))*(Barèmes!$J$6:$J$28="+"))&gt;0,IF(U360&lt;=SUMIFS(Barèmes!$F$6:$F$28,Barèmes!$A$6:$A$28,"Vitesse — 50 m (s)",Barèmes!$B$6:$B$28,H360,Barèmes!$C$6:$C$28,IF(H360="6ème","Mixte",G360)),Barèmes!$B$2,IF(U360&lt;=SUMIFS(Barèmes!$G$6:$G$28,Barèmes!$A$6:$A$28,"Vitesse — 50 m (s)",Barèmes!$B$6:$B$28,H360,Barèmes!$C$6:$C$28,IF(H360="6ème","Mixte",G360)),Barèmes!$C$2,IF(U360&lt;=SUMIFS(Barèmes!$H$6:$H$28,Barèmes!$A$6:$A$28,"Vitesse — 50 m (s)",Barèmes!$B$6:$B$28,H360,Barèmes!$C$6:$C$28,IF(H360="6ème","Mixte",G360)),Barèmes!$D$2,IF(U360&lt;=SUMIFS(Barèmes!$I$6:$I$28,Barèmes!$A$6:$A$28,"Vitesse — 50 m (s)",Barèmes!$B$6:$B$28,H360,Barèmes!$C$6:$C$28,IF(H360="6ème","Mixte",G360)),Barèmes!$E$2,Barèmes!$F$2)))),IF(U360&gt;=SUMIFS(Barèmes!$F$6:$F$28,Barèmes!$A$6:$A$28,"Vitesse — 50 m (s)",Barèmes!$B$6:$B$28,H360,Barèmes!$C$6:$C$28,IF(H360="6ème","Mixte",G360)),Barèmes!$B$2,IF(U360&gt;=SUMIFS(Barèmes!$G$6:$G$28,Barèmes!$A$6:$A$28,"Vitesse — 50 m (s)",Barèmes!$B$6:$B$28,H360,Barèmes!$C$6:$C$28,IF(H360="6ème","Mixte",G360)),Barèmes!$C$2,IF(U360&gt;=SUMIFS(Barèmes!$H$6:$H$28,Barèmes!$A$6:$A$28,"Vitesse — 50 m (s)",Barèmes!$B$6:$B$28,H360,Barèmes!$C$6:$C$28,IF(H360="6ème","Mixte",G360)),Barèmes!$D$2,IF(U360&gt;=SUMIFS(Barèmes!$I$6:$I$28,Barèmes!$A$6:$A$28,"Vitesse — 50 m (s)",Barèmes!$B$6:$B$28,H360,Barèmes!$C$6:$C$28,IF(H360="6ème","Mixte",G360)),Barèmes!$E$2,Barèmes!$F$2))))))</f>
        <v/>
      </c>
      <c r="X360" s="18"/>
      <c r="Y360" s="26" t="str" cm="1">
        <f t="array" ref="Y360">IF(OR(X360="",SUMPRODUCT((Barèmes!$A$6:$A$28="Souplesse (score 1-5)")*(Barèmes!$B$6:$B$28=H360)*(Barèmes!$C$6:$C$28=IF(H360="6ème","Mixte",G360)))=0),"",IF(SUMPRODUCT((Barèmes!$A$6:$A$28="Souplesse (score 1-5)")*(Barèmes!$B$6:$B$28=H360)*(Barèmes!$C$6:$C$28=IF(H360="6ème","Mixte",G360))*(Barèmes!$J$6:$J$28="+"))&gt;0,IF(X360&lt;=SUMIFS(Barèmes!$D$6:$D$28,Barèmes!$A$6:$A$28,"Souplesse (score 1-5)",Barèmes!$B$6:$B$28,H360,Barèmes!$C$6:$C$28,IF(H360="6ème","Mixte",G360)),"à besoin",IF(X360&lt;=SUMIFS(Barèmes!$E$6:$E$28,Barèmes!$A$6:$A$28,"Souplesse (score 1-5)",Barèmes!$B$6:$B$28,H360,Barèmes!$C$6:$C$28,IF(H360="6ème","Mixte",G360)),"fragile","satisfaisant")),IF(X360&gt;=SUMIFS(Barèmes!$D$6:$D$28,Barèmes!$A$6:$A$28,"Souplesse (score 1-5)",Barèmes!$B$6:$B$28,H360,Barèmes!$C$6:$C$28,IF(H360="6ème","Mixte",G360)),"à besoin",IF(X360&gt;=SUMIFS(Barèmes!$E$6:$E$28,Barèmes!$A$6:$A$28,"Souplesse (score 1-5)",Barèmes!$B$6:$B$28,H360,Barèmes!$C$6:$C$28,IF(H360="6ème","Mixte",G360)),"fragile","satisfaisant"))))</f>
        <v/>
      </c>
      <c r="Z360" s="26" t="str" cm="1">
        <f t="array" ref="Z360">IF(OR(X360="",SUMPRODUCT((Barèmes!$A$6:$A$28="Souplesse (score 1-5)")*(Barèmes!$B$6:$B$28=H360)*(Barèmes!$C$6:$C$28=IF(H360="6ème","Mixte",G360)))=0),"",IF(SUMPRODUCT((Barèmes!$A$6:$A$28="Souplesse (score 1-5)")*(Barèmes!$B$6:$B$28=H360)*(Barèmes!$C$6:$C$28=IF(H360="6ème","Mixte",G360))*(Barèmes!$J$6:$J$28="+"))&gt;0,IF(X360&lt;=SUMIFS(Barèmes!$F$6:$F$28,Barèmes!$A$6:$A$28,"Souplesse (score 1-5)",Barèmes!$B$6:$B$28,H360,Barèmes!$C$6:$C$28,IF(H360="6ème","Mixte",G360)),Barèmes!$B$2,IF(X360&lt;=SUMIFS(Barèmes!$G$6:$G$28,Barèmes!$A$6:$A$28,"Souplesse (score 1-5)",Barèmes!$B$6:$B$28,H360,Barèmes!$C$6:$C$28,IF(H360="6ème","Mixte",G360)),Barèmes!$C$2,IF(X360&lt;=SUMIFS(Barèmes!$H$6:$H$28,Barèmes!$A$6:$A$28,"Souplesse (score 1-5)",Barèmes!$B$6:$B$28,H360,Barèmes!$C$6:$C$28,IF(H360="6ème","Mixte",G360)),Barèmes!$D$2,IF(X360&lt;=SUMIFS(Barèmes!$I$6:$I$28,Barèmes!$A$6:$A$28,"Souplesse (score 1-5)",Barèmes!$B$6:$B$28,H360,Barèmes!$C$6:$C$28,IF(H360="6ème","Mixte",G360)),Barèmes!$E$2,Barèmes!$F$2)))),IF(X360&gt;=SUMIFS(Barèmes!$F$6:$F$28,Barèmes!$A$6:$A$28,"Souplesse (score 1-5)",Barèmes!$B$6:$B$28,H360,Barèmes!$C$6:$C$28,IF(H360="6ème","Mixte",G360)),Barèmes!$B$2,IF(X360&gt;=SUMIFS(Barèmes!$G$6:$G$28,Barèmes!$A$6:$A$28,"Souplesse (score 1-5)",Barèmes!$B$6:$B$28,H360,Barèmes!$C$6:$C$28,IF(H360="6ème","Mixte",G360)),Barèmes!$C$2,IF(X360&gt;=SUMIFS(Barèmes!$H$6:$H$28,Barèmes!$A$6:$A$28,"Souplesse (score 1-5)",Barèmes!$B$6:$B$28,H360,Barèmes!$C$6:$C$28,IF(H360="6ème","Mixte",G360)),Barèmes!$D$2,IF(X360&gt;=SUMIFS(Barèmes!$I$6:$I$28,Barèmes!$A$6:$A$28,"Souplesse (score 1-5)",Barèmes!$B$6:$B$28,H360,Barèmes!$C$6:$C$28,IF(H360="6ème","Mixte",G360)),Barèmes!$E$2,Barèmes!$F$2))))))</f>
        <v/>
      </c>
      <c r="AA360" s="22"/>
      <c r="AB360" s="27" t="str">
        <f>IF(OR(AA360="",SUMPRODUCT((Barèmes!$A$6:$A$28="Agilité — T-test 974 (s)")*(Barèmes!$B$6:$B$28=H360)*(Barèmes!$C$6:$C$28=IF(H360="6ème","Mixte",G360)))=0),"",IF(SUMPRODUCT((Barèmes!$A$6:$A$28="Agilité — T-test 974 (s)")*(Barèmes!$B$6:$B$28=H360)*(Barèmes!$C$6:$C$28=IF(H360="6ème","Mixte",G360))*(Barèmes!$J$6:$J$28="+"))&gt;0,IF(AA360&lt;=SUMIFS(Barèmes!$D$6:$D$28,Barèmes!$A$6:$A$28,"Agilité — T-test 974 (s)",Barèmes!$B$6:$B$28,H360,Barèmes!$C$6:$C$28,IF(H360="6ème","Mixte",G360)),"à besoin",IF(AA360&lt;=SUMIFS(Barèmes!$E$6:$E$28,Barèmes!$A$6:$A$28,"Agilité — T-test 974 (s)",Barèmes!$B$6:$B$28,H360,Barèmes!$C$6:$C$28,IF(H360="6ème","Mixte",G360)),"fragile","satisfaisant")),IF(AA360&gt;=SUMIFS(Barèmes!$D$6:$D$28,Barèmes!$A$6:$A$28,"Agilité — T-test 974 (s)",Barèmes!$B$6:$B$28,H360,Barèmes!$C$6:$C$28,IF(H360="6ème","Mixte",G360)),"à besoin",IF(AA360&gt;=SUMIFS(Barèmes!$E$6:$E$28,Barèmes!$A$6:$A$28,"Agilité — T-test 974 (s)",Barèmes!$B$6:$B$28,H360,Barèmes!$C$6:$C$28,IF(H360="6ème","Mixte",G360)),"fragile","satisfaisant"))))</f>
        <v/>
      </c>
      <c r="AC360" s="27" t="str">
        <f>IF(OR(AA360="",SUMPRODUCT((Barèmes!$A$6:$A$28="Agilité — T-test 974 (s)")*(Barèmes!$B$6:$B$28=H360)*(Barèmes!$C$6:$C$28=IF(H360="6ème","Mixte",G360)))=0),"",IF(SUMPRODUCT((Barèmes!$A$6:$A$28="Agilité — T-test 974 (s)")*(Barèmes!$B$6:$B$28=H360)*(Barèmes!$C$6:$C$28=IF(H360="6ème","Mixte",G360))*(Barèmes!$J$6:$J$28="+"))&gt;0,IF(AA360&lt;=SUMIFS(Barèmes!$F$6:$F$28,Barèmes!$A$6:$A$28,"Agilité — T-test 974 (s)",Barèmes!$B$6:$B$28,H360,Barèmes!$C$6:$C$28,IF(H360="6ème","Mixte",G360)),Barèmes!$B$2,IF(AA360&lt;=SUMIFS(Barèmes!$G$6:$G$28,Barèmes!$A$6:$A$28,"Agilité — T-test 974 (s)",Barèmes!$B$6:$B$28,H360,Barèmes!$C$6:$C$28,IF(H360="6ème","Mixte",G360)),Barèmes!$C$2,IF(AA360&lt;=SUMIFS(Barèmes!$H$6:$H$28,Barèmes!$A$6:$A$28,"Agilité — T-test 974 (s)",Barèmes!$B$6:$B$28,H360,Barèmes!$C$6:$C$28,IF(H360="6ème","Mixte",G360)),Barèmes!$D$2,IF(AA360&lt;=SUMIFS(Barèmes!$I$6:$I$28,Barèmes!$A$6:$A$28,"Agilité — T-test 974 (s)",Barèmes!$B$6:$B$28,H360,Barèmes!$C$6:$C$28,IF(H360="6ème","Mixte",G360)),Barèmes!$E$2,Barèmes!$F$2)))),IF(AA360&gt;=SUMIFS(Barèmes!$F$6:$F$28,Barèmes!$A$6:$A$28,"Agilité — T-test 974 (s)",Barèmes!$B$6:$B$28,H360,Barèmes!$C$6:$C$28,IF(H360="6ème","Mixte",G360)),Barèmes!$B$2,IF(AA360&gt;=SUMIFS(Barèmes!$G$6:$G$28,Barèmes!$A$6:$A$28,"Agilité — T-test 974 (s)",Barèmes!$B$6:$B$28,H360,Barèmes!$C$6:$C$28,IF(H360="6ème","Mixte",G360)),Barèmes!$C$2,IF(AA360&gt;=SUMIFS(Barèmes!$H$6:$H$28,Barèmes!$A$6:$A$28,"Agilité — T-test 974 (s)",Barèmes!$B$6:$B$28,H360,Barèmes!$C$6:$C$28,IF(H360="6ème","Mixte",G360)),Barèmes!$D$2,IF(AA360&gt;=SUMIFS(Barèmes!$I$6:$I$28,Barèmes!$A$6:$A$28,"Agilité — T-test 974 (s)",Barèmes!$B$6:$B$28,H360,Barèmes!$C$6:$C$28,IF(H360="6ème","Mixte",G360)),Barèmes!$E$2,Barèmes!$F$2))))))</f>
        <v/>
      </c>
      <c r="AD360" s="28" t="str">
        <f t="shared" si="42"/>
        <v/>
      </c>
      <c r="AE360" s="29" t="str">
        <f t="shared" si="43"/>
        <v/>
      </c>
      <c r="AF360" s="30" t="str">
        <f>IF(OR(AD360="",SUMPRODUCT((Barèmes!$A$6:$A$28="Surcoût d'agilité (s) — technique")*(Barèmes!$B$6:$B$28=H360)*(Barèmes!$C$6:$C$28=IF(H360="6ème","Mixte",G360)))=0),"",IF(SUMPRODUCT((Barèmes!$A$6:$A$28="Surcoût d'agilité (s) — technique")*(Barèmes!$B$6:$B$28=H360)*(Barèmes!$C$6:$C$28=IF(H360="6ème","Mixte",G360))*(Barèmes!$J$6:$J$28="+"))&gt;0,IF(AD360&lt;=SUMIFS(Barèmes!$D$6:$D$28,Barèmes!$A$6:$A$28,"Surcoût d'agilité (s) — technique",Barèmes!$B$6:$B$28,H360,Barèmes!$C$6:$C$28,IF(H360="6ème","Mixte",G360)),"à besoin",IF(AD360&lt;=SUMIFS(Barèmes!$E$6:$E$28,Barèmes!$A$6:$A$28,"Surcoût d'agilité (s) — technique",Barèmes!$B$6:$B$28,H360,Barèmes!$C$6:$C$28,IF(H360="6ème","Mixte",G360)),"fragile","satisfaisant")),IF(AD360&gt;=SUMIFS(Barèmes!$D$6:$D$28,Barèmes!$A$6:$A$28,"Surcoût d'agilité (s) — technique",Barèmes!$B$6:$B$28,H360,Barèmes!$C$6:$C$28,IF(H360="6ème","Mixte",G360)),"à besoin",IF(AD360&gt;=SUMIFS(Barèmes!$E$6:$E$28,Barèmes!$A$6:$A$28,"Surcoût d'agilité (s) — technique",Barèmes!$B$6:$B$28,H360,Barèmes!$C$6:$C$28,IF(H360="6ème","Mixte",G360)),"fragile","satisfaisant"))))</f>
        <v/>
      </c>
      <c r="AG360" s="30" t="str">
        <f>IF(OR(AD360="",SUMPRODUCT((Barèmes!$A$6:$A$28="Surcoût d'agilité (s) — technique")*(Barèmes!$B$6:$B$28=H360)*(Barèmes!$C$6:$C$28=IF(H360="6ème","Mixte",G360)))=0),"",IF(SUMPRODUCT((Barèmes!$A$6:$A$28="Surcoût d'agilité (s) — technique")*(Barèmes!$B$6:$B$28=H360)*(Barèmes!$C$6:$C$28=IF(H360="6ème","Mixte",G360))*(Barèmes!$J$6:$J$28="+"))&gt;0,IF(AD360&lt;=SUMIFS(Barèmes!$F$6:$F$28,Barèmes!$A$6:$A$28,"Surcoût d'agilité (s) — technique",Barèmes!$B$6:$B$28,H360,Barèmes!$C$6:$C$28,IF(H360="6ème","Mixte",G360)),Barèmes!$B$2,IF(AD360&lt;=SUMIFS(Barèmes!$G$6:$G$28,Barèmes!$A$6:$A$28,"Surcoût d'agilité (s) — technique",Barèmes!$B$6:$B$28,H360,Barèmes!$C$6:$C$28,IF(H360="6ème","Mixte",G360)),Barèmes!$C$2,IF(AD360&lt;=SUMIFS(Barèmes!$H$6:$H$28,Barèmes!$A$6:$A$28,"Surcoût d'agilité (s) — technique",Barèmes!$B$6:$B$28,H360,Barèmes!$C$6:$C$28,IF(H360="6ème","Mixte",G360)),Barèmes!$D$2,IF(AD360&lt;=SUMIFS(Barèmes!$I$6:$I$28,Barèmes!$A$6:$A$28,"Surcoût d'agilité (s) — technique",Barèmes!$B$6:$B$28,H360,Barèmes!$C$6:$C$28,IF(H360="6ème","Mixte",G360)),Barèmes!$E$2,Barèmes!$F$2)))),IF(AD360&gt;=SUMIFS(Barèmes!$F$6:$F$28,Barèmes!$A$6:$A$28,"Surcoût d'agilité (s) — technique",Barèmes!$B$6:$B$28,H360,Barèmes!$C$6:$C$28,IF(H360="6ème","Mixte",G360)),Barèmes!$B$2,IF(AD360&gt;=SUMIFS(Barèmes!$G$6:$G$28,Barèmes!$A$6:$A$28,"Surcoût d'agilité (s) — technique",Barèmes!$B$6:$B$28,H360,Barèmes!$C$6:$C$28,IF(H360="6ème","Mixte",G360)),Barèmes!$C$2,IF(AD360&gt;=SUMIFS(Barèmes!$H$6:$H$28,Barèmes!$A$6:$A$28,"Surcoût d'agilité (s) — technique",Barèmes!$B$6:$B$28,H360,Barèmes!$C$6:$C$28,IF(H360="6ème","Mixte",G360)),Barèmes!$D$2,IF(AD360&gt;=SUMIFS(Barèmes!$I$6:$I$28,Barèmes!$A$6:$A$28,"Surcoût d'agilité (s) — technique",Barèmes!$B$6:$B$28,H360,Barèmes!$C$6:$C$28,IF(H360="6ème","Mixte",G360)),Barèmes!$E$2,Barèmes!$F$2))))))</f>
        <v/>
      </c>
      <c r="AH360" s="31" t="str">
        <f>IF((IF(N360="",0,1)+IF(Q360="",0,1)+IF(W360="",0,1)+IF(Z360="",0,1)+IF(AC360="",0,1))=0,"",3*IF(N360=Barèmes!$B$2,1,IF(N360=Barèmes!$C$2,2,IF(N360=Barèmes!$D$2,3,IF(N360=Barèmes!$E$2,4,IF(N360=Barèmes!$F$2,5,0)))))+3*IF(Q360=Barèmes!$B$2,1,IF(Q360=Barèmes!$C$2,2,IF(Q360=Barèmes!$D$2,3,IF(Q360=Barèmes!$E$2,4,IF(Q360=Barèmes!$F$2,5,0)))))+2*IF(W360=Barèmes!$B$2,1,IF(W360=Barèmes!$C$2,2,IF(W360=Barèmes!$D$2,3,IF(W360=Barèmes!$E$2,4,IF(W360=Barèmes!$F$2,5,0)))))+1*IF(Z360=Barèmes!$B$2,1,IF(Z360=Barèmes!$C$2,2,IF(Z360=Barèmes!$D$2,3,IF(Z360=Barèmes!$E$2,4,IF(Z360=Barèmes!$F$2,5,0)))))+1*IF(AC360=Barèmes!$B$2,1,IF(AC360=Barèmes!$C$2,2,IF(AC360=Barèmes!$D$2,3,IF(AC360=Barèmes!$E$2,4,IF(AC360=Barèmes!$F$2,5,0))))))</f>
        <v/>
      </c>
      <c r="AI360" s="31"/>
      <c r="AJ360" s="32" t="str">
        <f>IFERROR(INDEX(Croissance!$B$5:$B$604,MATCH(A360,Croissance!$A$5:$A$604,0)),"")</f>
        <v/>
      </c>
      <c r="AK360" s="32" t="str">
        <f>IFERROR(INDEX(Croissance!$C$5:$C$604,MATCH(A360,Croissance!$A$5:$A$604,0)),"")</f>
        <v/>
      </c>
      <c r="AL360" s="32" t="str">
        <f>IFERROR(INDEX(Croissance!$D$5:$D$604,MATCH(A360,Croissance!$A$5:$A$604,0)),"")</f>
        <v/>
      </c>
      <c r="AM360" s="32" t="str">
        <f>IFERROR(INDEX(Croissance!$E$5:$E$604,MATCH(A360,Croissance!$A$5:$A$604,0)),"")</f>
        <v/>
      </c>
      <c r="AO360" s="33">
        <f t="shared" si="48"/>
        <v>0</v>
      </c>
      <c r="AP360" s="33">
        <f t="shared" si="44"/>
        <v>0</v>
      </c>
      <c r="AQ360" s="33">
        <f>IF(A360="",0,IF(AND(OR('Synthèse classe'!$C$2="Tous",C360='Synthèse classe'!$C$2),OR('Synthèse classe'!$C$3="Toutes",D360='Synthèse classe'!$C$3),OR('Synthèse classe'!$C$4="Toutes",AND('Synthèse classe'!$C$4="Dernière",AP360=1),B360=IFERROR(VALUE('Synthèse classe'!$C$4),0))),1,0))</f>
        <v>0</v>
      </c>
      <c r="AR360" s="34" t="str">
        <f t="shared" si="45"/>
        <v/>
      </c>
    </row>
    <row r="361" spans="1:44" x14ac:dyDescent="0.2">
      <c r="A361" s="17" t="str">
        <f t="shared" si="41"/>
        <v/>
      </c>
      <c r="B361" s="18"/>
      <c r="C361" s="19"/>
      <c r="D361" s="19"/>
      <c r="E361" s="19"/>
      <c r="F361" s="19"/>
      <c r="G361" s="19"/>
      <c r="H361" s="17" t="str">
        <f t="shared" si="46"/>
        <v/>
      </c>
      <c r="I361" s="20"/>
      <c r="J361" s="18"/>
      <c r="K361" s="19"/>
      <c r="L361" s="21" t="str">
        <f t="shared" si="47"/>
        <v/>
      </c>
      <c r="M361" s="21" t="str">
        <f>IF(OR(J361="",SUMPRODUCT((Barèmes!$A$6:$A$28="Endurance — Luc Léger (palier)")*(Barèmes!$B$6:$B$28=H361)*(Barèmes!$C$6:$C$28=IF(H361="6ème","Mixte",G361)))=0),"",IF(SUMPRODUCT((Barèmes!$A$6:$A$28="Endurance — Luc Léger (palier)")*(Barèmes!$B$6:$B$28=H361)*(Barèmes!$C$6:$C$28=IF(H361="6ème","Mixte",G361))*(Barèmes!$J$6:$J$28="+"))&gt;0,IF(J361&lt;=SUMIFS(Barèmes!$D$6:$D$28,Barèmes!$A$6:$A$28,"Endurance — Luc Léger (palier)",Barèmes!$B$6:$B$28,H361,Barèmes!$C$6:$C$28,IF(H361="6ème","Mixte",G361)),"à besoin",IF(J361&lt;=SUMIFS(Barèmes!$E$6:$E$28,Barèmes!$A$6:$A$28,"Endurance — Luc Léger (palier)",Barèmes!$B$6:$B$28,H361,Barèmes!$C$6:$C$28,IF(H361="6ème","Mixte",G361)),"fragile","satisfaisant")),IF(J361&gt;=SUMIFS(Barèmes!$D$6:$D$28,Barèmes!$A$6:$A$28,"Endurance — Luc Léger (palier)",Barèmes!$B$6:$B$28,H361,Barèmes!$C$6:$C$28,IF(H361="6ème","Mixte",G361)),"à besoin",IF(J361&gt;=SUMIFS(Barèmes!$E$6:$E$28,Barèmes!$A$6:$A$28,"Endurance — Luc Léger (palier)",Barèmes!$B$6:$B$28,H361,Barèmes!$C$6:$C$28,IF(H361="6ème","Mixte",G361)),"fragile","satisfaisant"))))</f>
        <v/>
      </c>
      <c r="N361" s="21" t="str">
        <f>IF(OR(J361="",SUMPRODUCT((Barèmes!$A$6:$A$28="Endurance — Luc Léger (palier)")*(Barèmes!$B$6:$B$28=H361)*(Barèmes!$C$6:$C$28=IF(H361="6ème","Mixte",G361)))=0),"",IF(SUMPRODUCT((Barèmes!$A$6:$A$28="Endurance — Luc Léger (palier)")*(Barèmes!$B$6:$B$28=H361)*(Barèmes!$C$6:$C$28=IF(H361="6ème","Mixte",G361))*(Barèmes!$J$6:$J$28="+"))&gt;0,IF(J361&lt;=SUMIFS(Barèmes!$F$6:$F$28,Barèmes!$A$6:$A$28,"Endurance — Luc Léger (palier)",Barèmes!$B$6:$B$28,H361,Barèmes!$C$6:$C$28,IF(H361="6ème","Mixte",G361)),Barèmes!$B$2,IF(J361&lt;=SUMIFS(Barèmes!$G$6:$G$28,Barèmes!$A$6:$A$28,"Endurance — Luc Léger (palier)",Barèmes!$B$6:$B$28,H361,Barèmes!$C$6:$C$28,IF(H361="6ème","Mixte",G361)),Barèmes!$C$2,IF(J361&lt;=SUMIFS(Barèmes!$H$6:$H$28,Barèmes!$A$6:$A$28,"Endurance — Luc Léger (palier)",Barèmes!$B$6:$B$28,H361,Barèmes!$C$6:$C$28,IF(H361="6ème","Mixte",G361)),Barèmes!$D$2,IF(J361&lt;=SUMIFS(Barèmes!$I$6:$I$28,Barèmes!$A$6:$A$28,"Endurance — Luc Léger (palier)",Barèmes!$B$6:$B$28,H361,Barèmes!$C$6:$C$28,IF(H361="6ème","Mixte",G361)),Barèmes!$E$2,Barèmes!$F$2)))),IF(J361&gt;=SUMIFS(Barèmes!$F$6:$F$28,Barèmes!$A$6:$A$28,"Endurance — Luc Léger (palier)",Barèmes!$B$6:$B$28,H361,Barèmes!$C$6:$C$28,IF(H361="6ème","Mixte",G361)),Barèmes!$B$2,IF(J361&gt;=SUMIFS(Barèmes!$G$6:$G$28,Barèmes!$A$6:$A$28,"Endurance — Luc Léger (palier)",Barèmes!$B$6:$B$28,H361,Barèmes!$C$6:$C$28,IF(H361="6ème","Mixte",G361)),Barèmes!$C$2,IF(J361&gt;=SUMIFS(Barèmes!$H$6:$H$28,Barèmes!$A$6:$A$28,"Endurance — Luc Léger (palier)",Barèmes!$B$6:$B$28,H361,Barèmes!$C$6:$C$28,IF(H361="6ème","Mixte",G361)),Barèmes!$D$2,IF(J361&gt;=SUMIFS(Barèmes!$I$6:$I$28,Barèmes!$A$6:$A$28,"Endurance — Luc Léger (palier)",Barèmes!$B$6:$B$28,H361,Barèmes!$C$6:$C$28,IF(H361="6ème","Mixte",G361)),Barèmes!$E$2,Barèmes!$F$2))))))</f>
        <v/>
      </c>
      <c r="O361" s="22"/>
      <c r="P361" s="23" t="str">
        <f>IF(OR(O361="",SUMPRODUCT((Barèmes!$A$6:$A$28="Force bas du corps — Saut en longueur (m)")*(Barèmes!$B$6:$B$28=H361)*(Barèmes!$C$6:$C$28=IF(H361="6ème","Mixte",G361)))=0),"",IF(SUMPRODUCT((Barèmes!$A$6:$A$28="Force bas du corps — Saut en longueur (m)")*(Barèmes!$B$6:$B$28=H361)*(Barèmes!$C$6:$C$28=IF(H361="6ème","Mixte",G361))*(Barèmes!$J$6:$J$28="+"))&gt;0,IF(O361&lt;=SUMIFS(Barèmes!$D$6:$D$28,Barèmes!$A$6:$A$28,"Force bas du corps — Saut en longueur (m)",Barèmes!$B$6:$B$28,H361,Barèmes!$C$6:$C$28,IF(H361="6ème","Mixte",G361)),"à besoin",IF(O361&lt;=SUMIFS(Barèmes!$E$6:$E$28,Barèmes!$A$6:$A$28,"Force bas du corps — Saut en longueur (m)",Barèmes!$B$6:$B$28,H361,Barèmes!$C$6:$C$28,IF(H361="6ème","Mixte",G361)),"fragile","satisfaisant")),IF(O361&gt;=SUMIFS(Barèmes!$D$6:$D$28,Barèmes!$A$6:$A$28,"Force bas du corps — Saut en longueur (m)",Barèmes!$B$6:$B$28,H361,Barèmes!$C$6:$C$28,IF(H361="6ème","Mixte",G361)),"à besoin",IF(O361&gt;=SUMIFS(Barèmes!$E$6:$E$28,Barèmes!$A$6:$A$28,"Force bas du corps — Saut en longueur (m)",Barèmes!$B$6:$B$28,H361,Barèmes!$C$6:$C$28,IF(H361="6ème","Mixte",G361)),"fragile","satisfaisant"))))</f>
        <v/>
      </c>
      <c r="Q361" s="23" t="str">
        <f>IF(OR(O361="",SUMPRODUCT((Barèmes!$A$6:$A$28="Force bas du corps — Saut en longueur (m)")*(Barèmes!$B$6:$B$28=H361)*(Barèmes!$C$6:$C$28=IF(H361="6ème","Mixte",G361)))=0),"",IF(SUMPRODUCT((Barèmes!$A$6:$A$28="Force bas du corps — Saut en longueur (m)")*(Barèmes!$B$6:$B$28=H361)*(Barèmes!$C$6:$C$28=IF(H361="6ème","Mixte",G361))*(Barèmes!$J$6:$J$28="+"))&gt;0,IF(O361&lt;=SUMIFS(Barèmes!$F$6:$F$28,Barèmes!$A$6:$A$28,"Force bas du corps — Saut en longueur (m)",Barèmes!$B$6:$B$28,H361,Barèmes!$C$6:$C$28,IF(H361="6ème","Mixte",G361)),Barèmes!$B$2,IF(O361&lt;=SUMIFS(Barèmes!$G$6:$G$28,Barèmes!$A$6:$A$28,"Force bas du corps — Saut en longueur (m)",Barèmes!$B$6:$B$28,H361,Barèmes!$C$6:$C$28,IF(H361="6ème","Mixte",G361)),Barèmes!$C$2,IF(O361&lt;=SUMIFS(Barèmes!$H$6:$H$28,Barèmes!$A$6:$A$28,"Force bas du corps — Saut en longueur (m)",Barèmes!$B$6:$B$28,H361,Barèmes!$C$6:$C$28,IF(H361="6ème","Mixte",G361)),Barèmes!$D$2,IF(O361&lt;=SUMIFS(Barèmes!$I$6:$I$28,Barèmes!$A$6:$A$28,"Force bas du corps — Saut en longueur (m)",Barèmes!$B$6:$B$28,H361,Barèmes!$C$6:$C$28,IF(H361="6ème","Mixte",G361)),Barèmes!$E$2,Barèmes!$F$2)))),IF(O361&gt;=SUMIFS(Barèmes!$F$6:$F$28,Barèmes!$A$6:$A$28,"Force bas du corps — Saut en longueur (m)",Barèmes!$B$6:$B$28,H361,Barèmes!$C$6:$C$28,IF(H361="6ème","Mixte",G361)),Barèmes!$B$2,IF(O361&gt;=SUMIFS(Barèmes!$G$6:$G$28,Barèmes!$A$6:$A$28,"Force bas du corps — Saut en longueur (m)",Barèmes!$B$6:$B$28,H361,Barèmes!$C$6:$C$28,IF(H361="6ème","Mixte",G361)),Barèmes!$C$2,IF(O361&gt;=SUMIFS(Barèmes!$H$6:$H$28,Barèmes!$A$6:$A$28,"Force bas du corps — Saut en longueur (m)",Barèmes!$B$6:$B$28,H361,Barèmes!$C$6:$C$28,IF(H361="6ème","Mixte",G361)),Barèmes!$D$2,IF(O361&gt;=SUMIFS(Barèmes!$I$6:$I$28,Barèmes!$A$6:$A$28,"Force bas du corps — Saut en longueur (m)",Barèmes!$B$6:$B$28,H361,Barèmes!$C$6:$C$28,IF(H361="6ème","Mixte",G361)),Barèmes!$E$2,Barèmes!$F$2))))))</f>
        <v/>
      </c>
      <c r="R361" s="22"/>
      <c r="S361" s="24" t="str">
        <f>IF(OR(R361="",SUMPRODUCT((Barèmes!$A$6:$A$28="Vitesse — 30 m (s)")*(Barèmes!$B$6:$B$28=H361)*(Barèmes!$C$6:$C$28=IF(H361="6ème","Mixte",G361)))=0),"",IF(SUMPRODUCT((Barèmes!$A$6:$A$28="Vitesse — 30 m (s)")*(Barèmes!$B$6:$B$28=H361)*(Barèmes!$C$6:$C$28=IF(H361="6ème","Mixte",G361))*(Barèmes!$J$6:$J$28="+"))&gt;0,IF(R361&lt;=SUMIFS(Barèmes!$D$6:$D$28,Barèmes!$A$6:$A$28,"Vitesse — 30 m (s)",Barèmes!$B$6:$B$28,H361,Barèmes!$C$6:$C$28,IF(H361="6ème","Mixte",G361)),"à besoin",IF(R361&lt;=SUMIFS(Barèmes!$E$6:$E$28,Barèmes!$A$6:$A$28,"Vitesse — 30 m (s)",Barèmes!$B$6:$B$28,H361,Barèmes!$C$6:$C$28,IF(H361="6ème","Mixte",G361)),"fragile","satisfaisant")),IF(R361&gt;=SUMIFS(Barèmes!$D$6:$D$28,Barèmes!$A$6:$A$28,"Vitesse — 30 m (s)",Barèmes!$B$6:$B$28,H361,Barèmes!$C$6:$C$28,IF(H361="6ème","Mixte",G361)),"à besoin",IF(R361&gt;=SUMIFS(Barèmes!$E$6:$E$28,Barèmes!$A$6:$A$28,"Vitesse — 30 m (s)",Barèmes!$B$6:$B$28,H361,Barèmes!$C$6:$C$28,IF(H361="6ème","Mixte",G361)),"fragile","satisfaisant"))))</f>
        <v/>
      </c>
      <c r="T361" s="24" t="str">
        <f>IF(OR(R361="",SUMPRODUCT((Barèmes!$A$6:$A$28="Vitesse — 30 m (s)")*(Barèmes!$B$6:$B$28=H361)*(Barèmes!$C$6:$C$28=IF(H361="6ème","Mixte",G361)))=0),"",IF(SUMPRODUCT((Barèmes!$A$6:$A$28="Vitesse — 30 m (s)")*(Barèmes!$B$6:$B$28=H361)*(Barèmes!$C$6:$C$28=IF(H361="6ème","Mixte",G361))*(Barèmes!$J$6:$J$28="+"))&gt;0,IF(R361&lt;=SUMIFS(Barèmes!$F$6:$F$28,Barèmes!$A$6:$A$28,"Vitesse — 30 m (s)",Barèmes!$B$6:$B$28,H361,Barèmes!$C$6:$C$28,IF(H361="6ème","Mixte",G361)),Barèmes!$B$2,IF(R361&lt;=SUMIFS(Barèmes!$G$6:$G$28,Barèmes!$A$6:$A$28,"Vitesse — 30 m (s)",Barèmes!$B$6:$B$28,H361,Barèmes!$C$6:$C$28,IF(H361="6ème","Mixte",G361)),Barèmes!$C$2,IF(R361&lt;=SUMIFS(Barèmes!$H$6:$H$28,Barèmes!$A$6:$A$28,"Vitesse — 30 m (s)",Barèmes!$B$6:$B$28,H361,Barèmes!$C$6:$C$28,IF(H361="6ème","Mixte",G361)),Barèmes!$D$2,IF(R361&lt;=SUMIFS(Barèmes!$I$6:$I$28,Barèmes!$A$6:$A$28,"Vitesse — 30 m (s)",Barèmes!$B$6:$B$28,H361,Barèmes!$C$6:$C$28,IF(H361="6ème","Mixte",G361)),Barèmes!$E$2,Barèmes!$F$2)))),IF(R361&gt;=SUMIFS(Barèmes!$F$6:$F$28,Barèmes!$A$6:$A$28,"Vitesse — 30 m (s)",Barèmes!$B$6:$B$28,H361,Barèmes!$C$6:$C$28,IF(H361="6ème","Mixte",G361)),Barèmes!$B$2,IF(R361&gt;=SUMIFS(Barèmes!$G$6:$G$28,Barèmes!$A$6:$A$28,"Vitesse — 30 m (s)",Barèmes!$B$6:$B$28,H361,Barèmes!$C$6:$C$28,IF(H361="6ème","Mixte",G361)),Barèmes!$C$2,IF(R361&gt;=SUMIFS(Barèmes!$H$6:$H$28,Barèmes!$A$6:$A$28,"Vitesse — 30 m (s)",Barèmes!$B$6:$B$28,H361,Barèmes!$C$6:$C$28,IF(H361="6ème","Mixte",G361)),Barèmes!$D$2,IF(R361&gt;=SUMIFS(Barèmes!$I$6:$I$28,Barèmes!$A$6:$A$28,"Vitesse — 30 m (s)",Barèmes!$B$6:$B$28,H361,Barèmes!$C$6:$C$28,IF(H361="6ème","Mixte",G361)),Barèmes!$E$2,Barèmes!$F$2))))))</f>
        <v/>
      </c>
      <c r="U361" s="22"/>
      <c r="V361" s="25" t="str">
        <f>IF(OR(U361="",SUMPRODUCT((Barèmes!$A$6:$A$28="Vitesse — 50 m (s)")*(Barèmes!$B$6:$B$28=H361)*(Barèmes!$C$6:$C$28=IF(H361="6ème","Mixte",G361)))=0),"",IF(SUMPRODUCT((Barèmes!$A$6:$A$28="Vitesse — 50 m (s)")*(Barèmes!$B$6:$B$28=H361)*(Barèmes!$C$6:$C$28=IF(H361="6ème","Mixte",G361))*(Barèmes!$J$6:$J$28="+"))&gt;0,IF(U361&lt;=SUMIFS(Barèmes!$D$6:$D$28,Barèmes!$A$6:$A$28,"Vitesse — 50 m (s)",Barèmes!$B$6:$B$28,H361,Barèmes!$C$6:$C$28,IF(H361="6ème","Mixte",G361)),"à besoin",IF(U361&lt;=SUMIFS(Barèmes!$E$6:$E$28,Barèmes!$A$6:$A$28,"Vitesse — 50 m (s)",Barèmes!$B$6:$B$28,H361,Barèmes!$C$6:$C$28,IF(H361="6ème","Mixte",G361)),"fragile","satisfaisant")),IF(U361&gt;=SUMIFS(Barèmes!$D$6:$D$28,Barèmes!$A$6:$A$28,"Vitesse — 50 m (s)",Barèmes!$B$6:$B$28,H361,Barèmes!$C$6:$C$28,IF(H361="6ème","Mixte",G361)),"à besoin",IF(U361&gt;=SUMIFS(Barèmes!$E$6:$E$28,Barèmes!$A$6:$A$28,"Vitesse — 50 m (s)",Barèmes!$B$6:$B$28,H361,Barèmes!$C$6:$C$28,IF(H361="6ème","Mixte",G361)),"fragile","satisfaisant"))))</f>
        <v/>
      </c>
      <c r="W361" s="25" t="str">
        <f>IF(OR(U361="",SUMPRODUCT((Barèmes!$A$6:$A$28="Vitesse — 50 m (s)")*(Barèmes!$B$6:$B$28=H361)*(Barèmes!$C$6:$C$28=IF(H361="6ème","Mixte",G361)))=0),"",IF(SUMPRODUCT((Barèmes!$A$6:$A$28="Vitesse — 50 m (s)")*(Barèmes!$B$6:$B$28=H361)*(Barèmes!$C$6:$C$28=IF(H361="6ème","Mixte",G361))*(Barèmes!$J$6:$J$28="+"))&gt;0,IF(U361&lt;=SUMIFS(Barèmes!$F$6:$F$28,Barèmes!$A$6:$A$28,"Vitesse — 50 m (s)",Barèmes!$B$6:$B$28,H361,Barèmes!$C$6:$C$28,IF(H361="6ème","Mixte",G361)),Barèmes!$B$2,IF(U361&lt;=SUMIFS(Barèmes!$G$6:$G$28,Barèmes!$A$6:$A$28,"Vitesse — 50 m (s)",Barèmes!$B$6:$B$28,H361,Barèmes!$C$6:$C$28,IF(H361="6ème","Mixte",G361)),Barèmes!$C$2,IF(U361&lt;=SUMIFS(Barèmes!$H$6:$H$28,Barèmes!$A$6:$A$28,"Vitesse — 50 m (s)",Barèmes!$B$6:$B$28,H361,Barèmes!$C$6:$C$28,IF(H361="6ème","Mixte",G361)),Barèmes!$D$2,IF(U361&lt;=SUMIFS(Barèmes!$I$6:$I$28,Barèmes!$A$6:$A$28,"Vitesse — 50 m (s)",Barèmes!$B$6:$B$28,H361,Barèmes!$C$6:$C$28,IF(H361="6ème","Mixte",G361)),Barèmes!$E$2,Barèmes!$F$2)))),IF(U361&gt;=SUMIFS(Barèmes!$F$6:$F$28,Barèmes!$A$6:$A$28,"Vitesse — 50 m (s)",Barèmes!$B$6:$B$28,H361,Barèmes!$C$6:$C$28,IF(H361="6ème","Mixte",G361)),Barèmes!$B$2,IF(U361&gt;=SUMIFS(Barèmes!$G$6:$G$28,Barèmes!$A$6:$A$28,"Vitesse — 50 m (s)",Barèmes!$B$6:$B$28,H361,Barèmes!$C$6:$C$28,IF(H361="6ème","Mixte",G361)),Barèmes!$C$2,IF(U361&gt;=SUMIFS(Barèmes!$H$6:$H$28,Barèmes!$A$6:$A$28,"Vitesse — 50 m (s)",Barèmes!$B$6:$B$28,H361,Barèmes!$C$6:$C$28,IF(H361="6ème","Mixte",G361)),Barèmes!$D$2,IF(U361&gt;=SUMIFS(Barèmes!$I$6:$I$28,Barèmes!$A$6:$A$28,"Vitesse — 50 m (s)",Barèmes!$B$6:$B$28,H361,Barèmes!$C$6:$C$28,IF(H361="6ème","Mixte",G361)),Barèmes!$E$2,Barèmes!$F$2))))))</f>
        <v/>
      </c>
      <c r="X361" s="18"/>
      <c r="Y361" s="26" t="str" cm="1">
        <f t="array" ref="Y361">IF(OR(X361="",SUMPRODUCT((Barèmes!$A$6:$A$28="Souplesse (score 1-5)")*(Barèmes!$B$6:$B$28=H361)*(Barèmes!$C$6:$C$28=IF(H361="6ème","Mixte",G361)))=0),"",IF(SUMPRODUCT((Barèmes!$A$6:$A$28="Souplesse (score 1-5)")*(Barèmes!$B$6:$B$28=H361)*(Barèmes!$C$6:$C$28=IF(H361="6ème","Mixte",G361))*(Barèmes!$J$6:$J$28="+"))&gt;0,IF(X361&lt;=SUMIFS(Barèmes!$D$6:$D$28,Barèmes!$A$6:$A$28,"Souplesse (score 1-5)",Barèmes!$B$6:$B$28,H361,Barèmes!$C$6:$C$28,IF(H361="6ème","Mixte",G361)),"à besoin",IF(X361&lt;=SUMIFS(Barèmes!$E$6:$E$28,Barèmes!$A$6:$A$28,"Souplesse (score 1-5)",Barèmes!$B$6:$B$28,H361,Barèmes!$C$6:$C$28,IF(H361="6ème","Mixte",G361)),"fragile","satisfaisant")),IF(X361&gt;=SUMIFS(Barèmes!$D$6:$D$28,Barèmes!$A$6:$A$28,"Souplesse (score 1-5)",Barèmes!$B$6:$B$28,H361,Barèmes!$C$6:$C$28,IF(H361="6ème","Mixte",G361)),"à besoin",IF(X361&gt;=SUMIFS(Barèmes!$E$6:$E$28,Barèmes!$A$6:$A$28,"Souplesse (score 1-5)",Barèmes!$B$6:$B$28,H361,Barèmes!$C$6:$C$28,IF(H361="6ème","Mixte",G361)),"fragile","satisfaisant"))))</f>
        <v/>
      </c>
      <c r="Z361" s="26" t="str" cm="1">
        <f t="array" ref="Z361">IF(OR(X361="",SUMPRODUCT((Barèmes!$A$6:$A$28="Souplesse (score 1-5)")*(Barèmes!$B$6:$B$28=H361)*(Barèmes!$C$6:$C$28=IF(H361="6ème","Mixte",G361)))=0),"",IF(SUMPRODUCT((Barèmes!$A$6:$A$28="Souplesse (score 1-5)")*(Barèmes!$B$6:$B$28=H361)*(Barèmes!$C$6:$C$28=IF(H361="6ème","Mixte",G361))*(Barèmes!$J$6:$J$28="+"))&gt;0,IF(X361&lt;=SUMIFS(Barèmes!$F$6:$F$28,Barèmes!$A$6:$A$28,"Souplesse (score 1-5)",Barèmes!$B$6:$B$28,H361,Barèmes!$C$6:$C$28,IF(H361="6ème","Mixte",G361)),Barèmes!$B$2,IF(X361&lt;=SUMIFS(Barèmes!$G$6:$G$28,Barèmes!$A$6:$A$28,"Souplesse (score 1-5)",Barèmes!$B$6:$B$28,H361,Barèmes!$C$6:$C$28,IF(H361="6ème","Mixte",G361)),Barèmes!$C$2,IF(X361&lt;=SUMIFS(Barèmes!$H$6:$H$28,Barèmes!$A$6:$A$28,"Souplesse (score 1-5)",Barèmes!$B$6:$B$28,H361,Barèmes!$C$6:$C$28,IF(H361="6ème","Mixte",G361)),Barèmes!$D$2,IF(X361&lt;=SUMIFS(Barèmes!$I$6:$I$28,Barèmes!$A$6:$A$28,"Souplesse (score 1-5)",Barèmes!$B$6:$B$28,H361,Barèmes!$C$6:$C$28,IF(H361="6ème","Mixte",G361)),Barèmes!$E$2,Barèmes!$F$2)))),IF(X361&gt;=SUMIFS(Barèmes!$F$6:$F$28,Barèmes!$A$6:$A$28,"Souplesse (score 1-5)",Barèmes!$B$6:$B$28,H361,Barèmes!$C$6:$C$28,IF(H361="6ème","Mixte",G361)),Barèmes!$B$2,IF(X361&gt;=SUMIFS(Barèmes!$G$6:$G$28,Barèmes!$A$6:$A$28,"Souplesse (score 1-5)",Barèmes!$B$6:$B$28,H361,Barèmes!$C$6:$C$28,IF(H361="6ème","Mixte",G361)),Barèmes!$C$2,IF(X361&gt;=SUMIFS(Barèmes!$H$6:$H$28,Barèmes!$A$6:$A$28,"Souplesse (score 1-5)",Barèmes!$B$6:$B$28,H361,Barèmes!$C$6:$C$28,IF(H361="6ème","Mixte",G361)),Barèmes!$D$2,IF(X361&gt;=SUMIFS(Barèmes!$I$6:$I$28,Barèmes!$A$6:$A$28,"Souplesse (score 1-5)",Barèmes!$B$6:$B$28,H361,Barèmes!$C$6:$C$28,IF(H361="6ème","Mixte",G361)),Barèmes!$E$2,Barèmes!$F$2))))))</f>
        <v/>
      </c>
      <c r="AA361" s="22"/>
      <c r="AB361" s="27" t="str">
        <f>IF(OR(AA361="",SUMPRODUCT((Barèmes!$A$6:$A$28="Agilité — T-test 974 (s)")*(Barèmes!$B$6:$B$28=H361)*(Barèmes!$C$6:$C$28=IF(H361="6ème","Mixte",G361)))=0),"",IF(SUMPRODUCT((Barèmes!$A$6:$A$28="Agilité — T-test 974 (s)")*(Barèmes!$B$6:$B$28=H361)*(Barèmes!$C$6:$C$28=IF(H361="6ème","Mixte",G361))*(Barèmes!$J$6:$J$28="+"))&gt;0,IF(AA361&lt;=SUMIFS(Barèmes!$D$6:$D$28,Barèmes!$A$6:$A$28,"Agilité — T-test 974 (s)",Barèmes!$B$6:$B$28,H361,Barèmes!$C$6:$C$28,IF(H361="6ème","Mixte",G361)),"à besoin",IF(AA361&lt;=SUMIFS(Barèmes!$E$6:$E$28,Barèmes!$A$6:$A$28,"Agilité — T-test 974 (s)",Barèmes!$B$6:$B$28,H361,Barèmes!$C$6:$C$28,IF(H361="6ème","Mixte",G361)),"fragile","satisfaisant")),IF(AA361&gt;=SUMIFS(Barèmes!$D$6:$D$28,Barèmes!$A$6:$A$28,"Agilité — T-test 974 (s)",Barèmes!$B$6:$B$28,H361,Barèmes!$C$6:$C$28,IF(H361="6ème","Mixte",G361)),"à besoin",IF(AA361&gt;=SUMIFS(Barèmes!$E$6:$E$28,Barèmes!$A$6:$A$28,"Agilité — T-test 974 (s)",Barèmes!$B$6:$B$28,H361,Barèmes!$C$6:$C$28,IF(H361="6ème","Mixte",G361)),"fragile","satisfaisant"))))</f>
        <v/>
      </c>
      <c r="AC361" s="27" t="str">
        <f>IF(OR(AA361="",SUMPRODUCT((Barèmes!$A$6:$A$28="Agilité — T-test 974 (s)")*(Barèmes!$B$6:$B$28=H361)*(Barèmes!$C$6:$C$28=IF(H361="6ème","Mixte",G361)))=0),"",IF(SUMPRODUCT((Barèmes!$A$6:$A$28="Agilité — T-test 974 (s)")*(Barèmes!$B$6:$B$28=H361)*(Barèmes!$C$6:$C$28=IF(H361="6ème","Mixte",G361))*(Barèmes!$J$6:$J$28="+"))&gt;0,IF(AA361&lt;=SUMIFS(Barèmes!$F$6:$F$28,Barèmes!$A$6:$A$28,"Agilité — T-test 974 (s)",Barèmes!$B$6:$B$28,H361,Barèmes!$C$6:$C$28,IF(H361="6ème","Mixte",G361)),Barèmes!$B$2,IF(AA361&lt;=SUMIFS(Barèmes!$G$6:$G$28,Barèmes!$A$6:$A$28,"Agilité — T-test 974 (s)",Barèmes!$B$6:$B$28,H361,Barèmes!$C$6:$C$28,IF(H361="6ème","Mixte",G361)),Barèmes!$C$2,IF(AA361&lt;=SUMIFS(Barèmes!$H$6:$H$28,Barèmes!$A$6:$A$28,"Agilité — T-test 974 (s)",Barèmes!$B$6:$B$28,H361,Barèmes!$C$6:$C$28,IF(H361="6ème","Mixte",G361)),Barèmes!$D$2,IF(AA361&lt;=SUMIFS(Barèmes!$I$6:$I$28,Barèmes!$A$6:$A$28,"Agilité — T-test 974 (s)",Barèmes!$B$6:$B$28,H361,Barèmes!$C$6:$C$28,IF(H361="6ème","Mixte",G361)),Barèmes!$E$2,Barèmes!$F$2)))),IF(AA361&gt;=SUMIFS(Barèmes!$F$6:$F$28,Barèmes!$A$6:$A$28,"Agilité — T-test 974 (s)",Barèmes!$B$6:$B$28,H361,Barèmes!$C$6:$C$28,IF(H361="6ème","Mixte",G361)),Barèmes!$B$2,IF(AA361&gt;=SUMIFS(Barèmes!$G$6:$G$28,Barèmes!$A$6:$A$28,"Agilité — T-test 974 (s)",Barèmes!$B$6:$B$28,H361,Barèmes!$C$6:$C$28,IF(H361="6ème","Mixte",G361)),Barèmes!$C$2,IF(AA361&gt;=SUMIFS(Barèmes!$H$6:$H$28,Barèmes!$A$6:$A$28,"Agilité — T-test 974 (s)",Barèmes!$B$6:$B$28,H361,Barèmes!$C$6:$C$28,IF(H361="6ème","Mixte",G361)),Barèmes!$D$2,IF(AA361&gt;=SUMIFS(Barèmes!$I$6:$I$28,Barèmes!$A$6:$A$28,"Agilité — T-test 974 (s)",Barèmes!$B$6:$B$28,H361,Barèmes!$C$6:$C$28,IF(H361="6ème","Mixte",G361)),Barèmes!$E$2,Barèmes!$F$2))))))</f>
        <v/>
      </c>
      <c r="AD361" s="28" t="str">
        <f t="shared" si="42"/>
        <v/>
      </c>
      <c r="AE361" s="29" t="str">
        <f t="shared" si="43"/>
        <v/>
      </c>
      <c r="AF361" s="30" t="str">
        <f>IF(OR(AD361="",SUMPRODUCT((Barèmes!$A$6:$A$28="Surcoût d'agilité (s) — technique")*(Barèmes!$B$6:$B$28=H361)*(Barèmes!$C$6:$C$28=IF(H361="6ème","Mixte",G361)))=0),"",IF(SUMPRODUCT((Barèmes!$A$6:$A$28="Surcoût d'agilité (s) — technique")*(Barèmes!$B$6:$B$28=H361)*(Barèmes!$C$6:$C$28=IF(H361="6ème","Mixte",G361))*(Barèmes!$J$6:$J$28="+"))&gt;0,IF(AD361&lt;=SUMIFS(Barèmes!$D$6:$D$28,Barèmes!$A$6:$A$28,"Surcoût d'agilité (s) — technique",Barèmes!$B$6:$B$28,H361,Barèmes!$C$6:$C$28,IF(H361="6ème","Mixte",G361)),"à besoin",IF(AD361&lt;=SUMIFS(Barèmes!$E$6:$E$28,Barèmes!$A$6:$A$28,"Surcoût d'agilité (s) — technique",Barèmes!$B$6:$B$28,H361,Barèmes!$C$6:$C$28,IF(H361="6ème","Mixte",G361)),"fragile","satisfaisant")),IF(AD361&gt;=SUMIFS(Barèmes!$D$6:$D$28,Barèmes!$A$6:$A$28,"Surcoût d'agilité (s) — technique",Barèmes!$B$6:$B$28,H361,Barèmes!$C$6:$C$28,IF(H361="6ème","Mixte",G361)),"à besoin",IF(AD361&gt;=SUMIFS(Barèmes!$E$6:$E$28,Barèmes!$A$6:$A$28,"Surcoût d'agilité (s) — technique",Barèmes!$B$6:$B$28,H361,Barèmes!$C$6:$C$28,IF(H361="6ème","Mixte",G361)),"fragile","satisfaisant"))))</f>
        <v/>
      </c>
      <c r="AG361" s="30" t="str">
        <f>IF(OR(AD361="",SUMPRODUCT((Barèmes!$A$6:$A$28="Surcoût d'agilité (s) — technique")*(Barèmes!$B$6:$B$28=H361)*(Barèmes!$C$6:$C$28=IF(H361="6ème","Mixte",G361)))=0),"",IF(SUMPRODUCT((Barèmes!$A$6:$A$28="Surcoût d'agilité (s) — technique")*(Barèmes!$B$6:$B$28=H361)*(Barèmes!$C$6:$C$28=IF(H361="6ème","Mixte",G361))*(Barèmes!$J$6:$J$28="+"))&gt;0,IF(AD361&lt;=SUMIFS(Barèmes!$F$6:$F$28,Barèmes!$A$6:$A$28,"Surcoût d'agilité (s) — technique",Barèmes!$B$6:$B$28,H361,Barèmes!$C$6:$C$28,IF(H361="6ème","Mixte",G361)),Barèmes!$B$2,IF(AD361&lt;=SUMIFS(Barèmes!$G$6:$G$28,Barèmes!$A$6:$A$28,"Surcoût d'agilité (s) — technique",Barèmes!$B$6:$B$28,H361,Barèmes!$C$6:$C$28,IF(H361="6ème","Mixte",G361)),Barèmes!$C$2,IF(AD361&lt;=SUMIFS(Barèmes!$H$6:$H$28,Barèmes!$A$6:$A$28,"Surcoût d'agilité (s) — technique",Barèmes!$B$6:$B$28,H361,Barèmes!$C$6:$C$28,IF(H361="6ème","Mixte",G361)),Barèmes!$D$2,IF(AD361&lt;=SUMIFS(Barèmes!$I$6:$I$28,Barèmes!$A$6:$A$28,"Surcoût d'agilité (s) — technique",Barèmes!$B$6:$B$28,H361,Barèmes!$C$6:$C$28,IF(H361="6ème","Mixte",G361)),Barèmes!$E$2,Barèmes!$F$2)))),IF(AD361&gt;=SUMIFS(Barèmes!$F$6:$F$28,Barèmes!$A$6:$A$28,"Surcoût d'agilité (s) — technique",Barèmes!$B$6:$B$28,H361,Barèmes!$C$6:$C$28,IF(H361="6ème","Mixte",G361)),Barèmes!$B$2,IF(AD361&gt;=SUMIFS(Barèmes!$G$6:$G$28,Barèmes!$A$6:$A$28,"Surcoût d'agilité (s) — technique",Barèmes!$B$6:$B$28,H361,Barèmes!$C$6:$C$28,IF(H361="6ème","Mixte",G361)),Barèmes!$C$2,IF(AD361&gt;=SUMIFS(Barèmes!$H$6:$H$28,Barèmes!$A$6:$A$28,"Surcoût d'agilité (s) — technique",Barèmes!$B$6:$B$28,H361,Barèmes!$C$6:$C$28,IF(H361="6ème","Mixte",G361)),Barèmes!$D$2,IF(AD361&gt;=SUMIFS(Barèmes!$I$6:$I$28,Barèmes!$A$6:$A$28,"Surcoût d'agilité (s) — technique",Barèmes!$B$6:$B$28,H361,Barèmes!$C$6:$C$28,IF(H361="6ème","Mixte",G361)),Barèmes!$E$2,Barèmes!$F$2))))))</f>
        <v/>
      </c>
      <c r="AH361" s="31" t="str">
        <f>IF((IF(N361="",0,1)+IF(Q361="",0,1)+IF(W361="",0,1)+IF(Z361="",0,1)+IF(AC361="",0,1))=0,"",3*IF(N361=Barèmes!$B$2,1,IF(N361=Barèmes!$C$2,2,IF(N361=Barèmes!$D$2,3,IF(N361=Barèmes!$E$2,4,IF(N361=Barèmes!$F$2,5,0)))))+3*IF(Q361=Barèmes!$B$2,1,IF(Q361=Barèmes!$C$2,2,IF(Q361=Barèmes!$D$2,3,IF(Q361=Barèmes!$E$2,4,IF(Q361=Barèmes!$F$2,5,0)))))+2*IF(W361=Barèmes!$B$2,1,IF(W361=Barèmes!$C$2,2,IF(W361=Barèmes!$D$2,3,IF(W361=Barèmes!$E$2,4,IF(W361=Barèmes!$F$2,5,0)))))+1*IF(Z361=Barèmes!$B$2,1,IF(Z361=Barèmes!$C$2,2,IF(Z361=Barèmes!$D$2,3,IF(Z361=Barèmes!$E$2,4,IF(Z361=Barèmes!$F$2,5,0)))))+1*IF(AC361=Barèmes!$B$2,1,IF(AC361=Barèmes!$C$2,2,IF(AC361=Barèmes!$D$2,3,IF(AC361=Barèmes!$E$2,4,IF(AC361=Barèmes!$F$2,5,0))))))</f>
        <v/>
      </c>
      <c r="AI361" s="31"/>
      <c r="AJ361" s="32" t="str">
        <f>IFERROR(INDEX(Croissance!$B$5:$B$604,MATCH(A361,Croissance!$A$5:$A$604,0)),"")</f>
        <v/>
      </c>
      <c r="AK361" s="32" t="str">
        <f>IFERROR(INDEX(Croissance!$C$5:$C$604,MATCH(A361,Croissance!$A$5:$A$604,0)),"")</f>
        <v/>
      </c>
      <c r="AL361" s="32" t="str">
        <f>IFERROR(INDEX(Croissance!$D$5:$D$604,MATCH(A361,Croissance!$A$5:$A$604,0)),"")</f>
        <v/>
      </c>
      <c r="AM361" s="32" t="str">
        <f>IFERROR(INDEX(Croissance!$E$5:$E$604,MATCH(A361,Croissance!$A$5:$A$604,0)),"")</f>
        <v/>
      </c>
      <c r="AO361" s="33">
        <f t="shared" si="48"/>
        <v>0</v>
      </c>
      <c r="AP361" s="33">
        <f t="shared" si="44"/>
        <v>0</v>
      </c>
      <c r="AQ361" s="33">
        <f>IF(A361="",0,IF(AND(OR('Synthèse classe'!$C$2="Tous",C361='Synthèse classe'!$C$2),OR('Synthèse classe'!$C$3="Toutes",D361='Synthèse classe'!$C$3),OR('Synthèse classe'!$C$4="Toutes",AND('Synthèse classe'!$C$4="Dernière",AP361=1),B361=IFERROR(VALUE('Synthèse classe'!$C$4),0))),1,0))</f>
        <v>0</v>
      </c>
      <c r="AR361" s="34" t="str">
        <f t="shared" si="45"/>
        <v/>
      </c>
    </row>
    <row r="362" spans="1:44" x14ac:dyDescent="0.2">
      <c r="A362" s="17" t="str">
        <f t="shared" si="41"/>
        <v/>
      </c>
      <c r="B362" s="18"/>
      <c r="C362" s="19"/>
      <c r="D362" s="19"/>
      <c r="E362" s="19"/>
      <c r="F362" s="19"/>
      <c r="G362" s="19"/>
      <c r="H362" s="17" t="str">
        <f t="shared" si="46"/>
        <v/>
      </c>
      <c r="I362" s="20"/>
      <c r="J362" s="18"/>
      <c r="K362" s="19"/>
      <c r="L362" s="21" t="str">
        <f t="shared" si="47"/>
        <v/>
      </c>
      <c r="M362" s="21" t="str">
        <f>IF(OR(J362="",SUMPRODUCT((Barèmes!$A$6:$A$28="Endurance — Luc Léger (palier)")*(Barèmes!$B$6:$B$28=H362)*(Barèmes!$C$6:$C$28=IF(H362="6ème","Mixte",G362)))=0),"",IF(SUMPRODUCT((Barèmes!$A$6:$A$28="Endurance — Luc Léger (palier)")*(Barèmes!$B$6:$B$28=H362)*(Barèmes!$C$6:$C$28=IF(H362="6ème","Mixte",G362))*(Barèmes!$J$6:$J$28="+"))&gt;0,IF(J362&lt;=SUMIFS(Barèmes!$D$6:$D$28,Barèmes!$A$6:$A$28,"Endurance — Luc Léger (palier)",Barèmes!$B$6:$B$28,H362,Barèmes!$C$6:$C$28,IF(H362="6ème","Mixte",G362)),"à besoin",IF(J362&lt;=SUMIFS(Barèmes!$E$6:$E$28,Barèmes!$A$6:$A$28,"Endurance — Luc Léger (palier)",Barèmes!$B$6:$B$28,H362,Barèmes!$C$6:$C$28,IF(H362="6ème","Mixte",G362)),"fragile","satisfaisant")),IF(J362&gt;=SUMIFS(Barèmes!$D$6:$D$28,Barèmes!$A$6:$A$28,"Endurance — Luc Léger (palier)",Barèmes!$B$6:$B$28,H362,Barèmes!$C$6:$C$28,IF(H362="6ème","Mixte",G362)),"à besoin",IF(J362&gt;=SUMIFS(Barèmes!$E$6:$E$28,Barèmes!$A$6:$A$28,"Endurance — Luc Léger (palier)",Barèmes!$B$6:$B$28,H362,Barèmes!$C$6:$C$28,IF(H362="6ème","Mixte",G362)),"fragile","satisfaisant"))))</f>
        <v/>
      </c>
      <c r="N362" s="21" t="str">
        <f>IF(OR(J362="",SUMPRODUCT((Barèmes!$A$6:$A$28="Endurance — Luc Léger (palier)")*(Barèmes!$B$6:$B$28=H362)*(Barèmes!$C$6:$C$28=IF(H362="6ème","Mixte",G362)))=0),"",IF(SUMPRODUCT((Barèmes!$A$6:$A$28="Endurance — Luc Léger (palier)")*(Barèmes!$B$6:$B$28=H362)*(Barèmes!$C$6:$C$28=IF(H362="6ème","Mixte",G362))*(Barèmes!$J$6:$J$28="+"))&gt;0,IF(J362&lt;=SUMIFS(Barèmes!$F$6:$F$28,Barèmes!$A$6:$A$28,"Endurance — Luc Léger (palier)",Barèmes!$B$6:$B$28,H362,Barèmes!$C$6:$C$28,IF(H362="6ème","Mixte",G362)),Barèmes!$B$2,IF(J362&lt;=SUMIFS(Barèmes!$G$6:$G$28,Barèmes!$A$6:$A$28,"Endurance — Luc Léger (palier)",Barèmes!$B$6:$B$28,H362,Barèmes!$C$6:$C$28,IF(H362="6ème","Mixte",G362)),Barèmes!$C$2,IF(J362&lt;=SUMIFS(Barèmes!$H$6:$H$28,Barèmes!$A$6:$A$28,"Endurance — Luc Léger (palier)",Barèmes!$B$6:$B$28,H362,Barèmes!$C$6:$C$28,IF(H362="6ème","Mixte",G362)),Barèmes!$D$2,IF(J362&lt;=SUMIFS(Barèmes!$I$6:$I$28,Barèmes!$A$6:$A$28,"Endurance — Luc Léger (palier)",Barèmes!$B$6:$B$28,H362,Barèmes!$C$6:$C$28,IF(H362="6ème","Mixte",G362)),Barèmes!$E$2,Barèmes!$F$2)))),IF(J362&gt;=SUMIFS(Barèmes!$F$6:$F$28,Barèmes!$A$6:$A$28,"Endurance — Luc Léger (palier)",Barèmes!$B$6:$B$28,H362,Barèmes!$C$6:$C$28,IF(H362="6ème","Mixte",G362)),Barèmes!$B$2,IF(J362&gt;=SUMIFS(Barèmes!$G$6:$G$28,Barèmes!$A$6:$A$28,"Endurance — Luc Léger (palier)",Barèmes!$B$6:$B$28,H362,Barèmes!$C$6:$C$28,IF(H362="6ème","Mixte",G362)),Barèmes!$C$2,IF(J362&gt;=SUMIFS(Barèmes!$H$6:$H$28,Barèmes!$A$6:$A$28,"Endurance — Luc Léger (palier)",Barèmes!$B$6:$B$28,H362,Barèmes!$C$6:$C$28,IF(H362="6ème","Mixte",G362)),Barèmes!$D$2,IF(J362&gt;=SUMIFS(Barèmes!$I$6:$I$28,Barèmes!$A$6:$A$28,"Endurance — Luc Léger (palier)",Barèmes!$B$6:$B$28,H362,Barèmes!$C$6:$C$28,IF(H362="6ème","Mixte",G362)),Barèmes!$E$2,Barèmes!$F$2))))))</f>
        <v/>
      </c>
      <c r="O362" s="22"/>
      <c r="P362" s="23" t="str">
        <f>IF(OR(O362="",SUMPRODUCT((Barèmes!$A$6:$A$28="Force bas du corps — Saut en longueur (m)")*(Barèmes!$B$6:$B$28=H362)*(Barèmes!$C$6:$C$28=IF(H362="6ème","Mixte",G362)))=0),"",IF(SUMPRODUCT((Barèmes!$A$6:$A$28="Force bas du corps — Saut en longueur (m)")*(Barèmes!$B$6:$B$28=H362)*(Barèmes!$C$6:$C$28=IF(H362="6ème","Mixte",G362))*(Barèmes!$J$6:$J$28="+"))&gt;0,IF(O362&lt;=SUMIFS(Barèmes!$D$6:$D$28,Barèmes!$A$6:$A$28,"Force bas du corps — Saut en longueur (m)",Barèmes!$B$6:$B$28,H362,Barèmes!$C$6:$C$28,IF(H362="6ème","Mixte",G362)),"à besoin",IF(O362&lt;=SUMIFS(Barèmes!$E$6:$E$28,Barèmes!$A$6:$A$28,"Force bas du corps — Saut en longueur (m)",Barèmes!$B$6:$B$28,H362,Barèmes!$C$6:$C$28,IF(H362="6ème","Mixte",G362)),"fragile","satisfaisant")),IF(O362&gt;=SUMIFS(Barèmes!$D$6:$D$28,Barèmes!$A$6:$A$28,"Force bas du corps — Saut en longueur (m)",Barèmes!$B$6:$B$28,H362,Barèmes!$C$6:$C$28,IF(H362="6ème","Mixte",G362)),"à besoin",IF(O362&gt;=SUMIFS(Barèmes!$E$6:$E$28,Barèmes!$A$6:$A$28,"Force bas du corps — Saut en longueur (m)",Barèmes!$B$6:$B$28,H362,Barèmes!$C$6:$C$28,IF(H362="6ème","Mixte",G362)),"fragile","satisfaisant"))))</f>
        <v/>
      </c>
      <c r="Q362" s="23" t="str">
        <f>IF(OR(O362="",SUMPRODUCT((Barèmes!$A$6:$A$28="Force bas du corps — Saut en longueur (m)")*(Barèmes!$B$6:$B$28=H362)*(Barèmes!$C$6:$C$28=IF(H362="6ème","Mixte",G362)))=0),"",IF(SUMPRODUCT((Barèmes!$A$6:$A$28="Force bas du corps — Saut en longueur (m)")*(Barèmes!$B$6:$B$28=H362)*(Barèmes!$C$6:$C$28=IF(H362="6ème","Mixte",G362))*(Barèmes!$J$6:$J$28="+"))&gt;0,IF(O362&lt;=SUMIFS(Barèmes!$F$6:$F$28,Barèmes!$A$6:$A$28,"Force bas du corps — Saut en longueur (m)",Barèmes!$B$6:$B$28,H362,Barèmes!$C$6:$C$28,IF(H362="6ème","Mixte",G362)),Barèmes!$B$2,IF(O362&lt;=SUMIFS(Barèmes!$G$6:$G$28,Barèmes!$A$6:$A$28,"Force bas du corps — Saut en longueur (m)",Barèmes!$B$6:$B$28,H362,Barèmes!$C$6:$C$28,IF(H362="6ème","Mixte",G362)),Barèmes!$C$2,IF(O362&lt;=SUMIFS(Barèmes!$H$6:$H$28,Barèmes!$A$6:$A$28,"Force bas du corps — Saut en longueur (m)",Barèmes!$B$6:$B$28,H362,Barèmes!$C$6:$C$28,IF(H362="6ème","Mixte",G362)),Barèmes!$D$2,IF(O362&lt;=SUMIFS(Barèmes!$I$6:$I$28,Barèmes!$A$6:$A$28,"Force bas du corps — Saut en longueur (m)",Barèmes!$B$6:$B$28,H362,Barèmes!$C$6:$C$28,IF(H362="6ème","Mixte",G362)),Barèmes!$E$2,Barèmes!$F$2)))),IF(O362&gt;=SUMIFS(Barèmes!$F$6:$F$28,Barèmes!$A$6:$A$28,"Force bas du corps — Saut en longueur (m)",Barèmes!$B$6:$B$28,H362,Barèmes!$C$6:$C$28,IF(H362="6ème","Mixte",G362)),Barèmes!$B$2,IF(O362&gt;=SUMIFS(Barèmes!$G$6:$G$28,Barèmes!$A$6:$A$28,"Force bas du corps — Saut en longueur (m)",Barèmes!$B$6:$B$28,H362,Barèmes!$C$6:$C$28,IF(H362="6ème","Mixte",G362)),Barèmes!$C$2,IF(O362&gt;=SUMIFS(Barèmes!$H$6:$H$28,Barèmes!$A$6:$A$28,"Force bas du corps — Saut en longueur (m)",Barèmes!$B$6:$B$28,H362,Barèmes!$C$6:$C$28,IF(H362="6ème","Mixte",G362)),Barèmes!$D$2,IF(O362&gt;=SUMIFS(Barèmes!$I$6:$I$28,Barèmes!$A$6:$A$28,"Force bas du corps — Saut en longueur (m)",Barèmes!$B$6:$B$28,H362,Barèmes!$C$6:$C$28,IF(H362="6ème","Mixte",G362)),Barèmes!$E$2,Barèmes!$F$2))))))</f>
        <v/>
      </c>
      <c r="R362" s="22"/>
      <c r="S362" s="24" t="str">
        <f>IF(OR(R362="",SUMPRODUCT((Barèmes!$A$6:$A$28="Vitesse — 30 m (s)")*(Barèmes!$B$6:$B$28=H362)*(Barèmes!$C$6:$C$28=IF(H362="6ème","Mixte",G362)))=0),"",IF(SUMPRODUCT((Barèmes!$A$6:$A$28="Vitesse — 30 m (s)")*(Barèmes!$B$6:$B$28=H362)*(Barèmes!$C$6:$C$28=IF(H362="6ème","Mixte",G362))*(Barèmes!$J$6:$J$28="+"))&gt;0,IF(R362&lt;=SUMIFS(Barèmes!$D$6:$D$28,Barèmes!$A$6:$A$28,"Vitesse — 30 m (s)",Barèmes!$B$6:$B$28,H362,Barèmes!$C$6:$C$28,IF(H362="6ème","Mixte",G362)),"à besoin",IF(R362&lt;=SUMIFS(Barèmes!$E$6:$E$28,Barèmes!$A$6:$A$28,"Vitesse — 30 m (s)",Barèmes!$B$6:$B$28,H362,Barèmes!$C$6:$C$28,IF(H362="6ème","Mixte",G362)),"fragile","satisfaisant")),IF(R362&gt;=SUMIFS(Barèmes!$D$6:$D$28,Barèmes!$A$6:$A$28,"Vitesse — 30 m (s)",Barèmes!$B$6:$B$28,H362,Barèmes!$C$6:$C$28,IF(H362="6ème","Mixte",G362)),"à besoin",IF(R362&gt;=SUMIFS(Barèmes!$E$6:$E$28,Barèmes!$A$6:$A$28,"Vitesse — 30 m (s)",Barèmes!$B$6:$B$28,H362,Barèmes!$C$6:$C$28,IF(H362="6ème","Mixte",G362)),"fragile","satisfaisant"))))</f>
        <v/>
      </c>
      <c r="T362" s="24" t="str">
        <f>IF(OR(R362="",SUMPRODUCT((Barèmes!$A$6:$A$28="Vitesse — 30 m (s)")*(Barèmes!$B$6:$B$28=H362)*(Barèmes!$C$6:$C$28=IF(H362="6ème","Mixte",G362)))=0),"",IF(SUMPRODUCT((Barèmes!$A$6:$A$28="Vitesse — 30 m (s)")*(Barèmes!$B$6:$B$28=H362)*(Barèmes!$C$6:$C$28=IF(H362="6ème","Mixte",G362))*(Barèmes!$J$6:$J$28="+"))&gt;0,IF(R362&lt;=SUMIFS(Barèmes!$F$6:$F$28,Barèmes!$A$6:$A$28,"Vitesse — 30 m (s)",Barèmes!$B$6:$B$28,H362,Barèmes!$C$6:$C$28,IF(H362="6ème","Mixte",G362)),Barèmes!$B$2,IF(R362&lt;=SUMIFS(Barèmes!$G$6:$G$28,Barèmes!$A$6:$A$28,"Vitesse — 30 m (s)",Barèmes!$B$6:$B$28,H362,Barèmes!$C$6:$C$28,IF(H362="6ème","Mixte",G362)),Barèmes!$C$2,IF(R362&lt;=SUMIFS(Barèmes!$H$6:$H$28,Barèmes!$A$6:$A$28,"Vitesse — 30 m (s)",Barèmes!$B$6:$B$28,H362,Barèmes!$C$6:$C$28,IF(H362="6ème","Mixte",G362)),Barèmes!$D$2,IF(R362&lt;=SUMIFS(Barèmes!$I$6:$I$28,Barèmes!$A$6:$A$28,"Vitesse — 30 m (s)",Barèmes!$B$6:$B$28,H362,Barèmes!$C$6:$C$28,IF(H362="6ème","Mixte",G362)),Barèmes!$E$2,Barèmes!$F$2)))),IF(R362&gt;=SUMIFS(Barèmes!$F$6:$F$28,Barèmes!$A$6:$A$28,"Vitesse — 30 m (s)",Barèmes!$B$6:$B$28,H362,Barèmes!$C$6:$C$28,IF(H362="6ème","Mixte",G362)),Barèmes!$B$2,IF(R362&gt;=SUMIFS(Barèmes!$G$6:$G$28,Barèmes!$A$6:$A$28,"Vitesse — 30 m (s)",Barèmes!$B$6:$B$28,H362,Barèmes!$C$6:$C$28,IF(H362="6ème","Mixte",G362)),Barèmes!$C$2,IF(R362&gt;=SUMIFS(Barèmes!$H$6:$H$28,Barèmes!$A$6:$A$28,"Vitesse — 30 m (s)",Barèmes!$B$6:$B$28,H362,Barèmes!$C$6:$C$28,IF(H362="6ème","Mixte",G362)),Barèmes!$D$2,IF(R362&gt;=SUMIFS(Barèmes!$I$6:$I$28,Barèmes!$A$6:$A$28,"Vitesse — 30 m (s)",Barèmes!$B$6:$B$28,H362,Barèmes!$C$6:$C$28,IF(H362="6ème","Mixte",G362)),Barèmes!$E$2,Barèmes!$F$2))))))</f>
        <v/>
      </c>
      <c r="U362" s="22"/>
      <c r="V362" s="25" t="str">
        <f>IF(OR(U362="",SUMPRODUCT((Barèmes!$A$6:$A$28="Vitesse — 50 m (s)")*(Barèmes!$B$6:$B$28=H362)*(Barèmes!$C$6:$C$28=IF(H362="6ème","Mixte",G362)))=0),"",IF(SUMPRODUCT((Barèmes!$A$6:$A$28="Vitesse — 50 m (s)")*(Barèmes!$B$6:$B$28=H362)*(Barèmes!$C$6:$C$28=IF(H362="6ème","Mixte",G362))*(Barèmes!$J$6:$J$28="+"))&gt;0,IF(U362&lt;=SUMIFS(Barèmes!$D$6:$D$28,Barèmes!$A$6:$A$28,"Vitesse — 50 m (s)",Barèmes!$B$6:$B$28,H362,Barèmes!$C$6:$C$28,IF(H362="6ème","Mixte",G362)),"à besoin",IF(U362&lt;=SUMIFS(Barèmes!$E$6:$E$28,Barèmes!$A$6:$A$28,"Vitesse — 50 m (s)",Barèmes!$B$6:$B$28,H362,Barèmes!$C$6:$C$28,IF(H362="6ème","Mixte",G362)),"fragile","satisfaisant")),IF(U362&gt;=SUMIFS(Barèmes!$D$6:$D$28,Barèmes!$A$6:$A$28,"Vitesse — 50 m (s)",Barèmes!$B$6:$B$28,H362,Barèmes!$C$6:$C$28,IF(H362="6ème","Mixte",G362)),"à besoin",IF(U362&gt;=SUMIFS(Barèmes!$E$6:$E$28,Barèmes!$A$6:$A$28,"Vitesse — 50 m (s)",Barèmes!$B$6:$B$28,H362,Barèmes!$C$6:$C$28,IF(H362="6ème","Mixte",G362)),"fragile","satisfaisant"))))</f>
        <v/>
      </c>
      <c r="W362" s="25" t="str">
        <f>IF(OR(U362="",SUMPRODUCT((Barèmes!$A$6:$A$28="Vitesse — 50 m (s)")*(Barèmes!$B$6:$B$28=H362)*(Barèmes!$C$6:$C$28=IF(H362="6ème","Mixte",G362)))=0),"",IF(SUMPRODUCT((Barèmes!$A$6:$A$28="Vitesse — 50 m (s)")*(Barèmes!$B$6:$B$28=H362)*(Barèmes!$C$6:$C$28=IF(H362="6ème","Mixte",G362))*(Barèmes!$J$6:$J$28="+"))&gt;0,IF(U362&lt;=SUMIFS(Barèmes!$F$6:$F$28,Barèmes!$A$6:$A$28,"Vitesse — 50 m (s)",Barèmes!$B$6:$B$28,H362,Barèmes!$C$6:$C$28,IF(H362="6ème","Mixte",G362)),Barèmes!$B$2,IF(U362&lt;=SUMIFS(Barèmes!$G$6:$G$28,Barèmes!$A$6:$A$28,"Vitesse — 50 m (s)",Barèmes!$B$6:$B$28,H362,Barèmes!$C$6:$C$28,IF(H362="6ème","Mixte",G362)),Barèmes!$C$2,IF(U362&lt;=SUMIFS(Barèmes!$H$6:$H$28,Barèmes!$A$6:$A$28,"Vitesse — 50 m (s)",Barèmes!$B$6:$B$28,H362,Barèmes!$C$6:$C$28,IF(H362="6ème","Mixte",G362)),Barèmes!$D$2,IF(U362&lt;=SUMIFS(Barèmes!$I$6:$I$28,Barèmes!$A$6:$A$28,"Vitesse — 50 m (s)",Barèmes!$B$6:$B$28,H362,Barèmes!$C$6:$C$28,IF(H362="6ème","Mixte",G362)),Barèmes!$E$2,Barèmes!$F$2)))),IF(U362&gt;=SUMIFS(Barèmes!$F$6:$F$28,Barèmes!$A$6:$A$28,"Vitesse — 50 m (s)",Barèmes!$B$6:$B$28,H362,Barèmes!$C$6:$C$28,IF(H362="6ème","Mixte",G362)),Barèmes!$B$2,IF(U362&gt;=SUMIFS(Barèmes!$G$6:$G$28,Barèmes!$A$6:$A$28,"Vitesse — 50 m (s)",Barèmes!$B$6:$B$28,H362,Barèmes!$C$6:$C$28,IF(H362="6ème","Mixte",G362)),Barèmes!$C$2,IF(U362&gt;=SUMIFS(Barèmes!$H$6:$H$28,Barèmes!$A$6:$A$28,"Vitesse — 50 m (s)",Barèmes!$B$6:$B$28,H362,Barèmes!$C$6:$C$28,IF(H362="6ème","Mixte",G362)),Barèmes!$D$2,IF(U362&gt;=SUMIFS(Barèmes!$I$6:$I$28,Barèmes!$A$6:$A$28,"Vitesse — 50 m (s)",Barèmes!$B$6:$B$28,H362,Barèmes!$C$6:$C$28,IF(H362="6ème","Mixte",G362)),Barèmes!$E$2,Barèmes!$F$2))))))</f>
        <v/>
      </c>
      <c r="X362" s="18"/>
      <c r="Y362" s="26" t="str" cm="1">
        <f t="array" ref="Y362">IF(OR(X362="",SUMPRODUCT((Barèmes!$A$6:$A$28="Souplesse (score 1-5)")*(Barèmes!$B$6:$B$28=H362)*(Barèmes!$C$6:$C$28=IF(H362="6ème","Mixte",G362)))=0),"",IF(SUMPRODUCT((Barèmes!$A$6:$A$28="Souplesse (score 1-5)")*(Barèmes!$B$6:$B$28=H362)*(Barèmes!$C$6:$C$28=IF(H362="6ème","Mixte",G362))*(Barèmes!$J$6:$J$28="+"))&gt;0,IF(X362&lt;=SUMIFS(Barèmes!$D$6:$D$28,Barèmes!$A$6:$A$28,"Souplesse (score 1-5)",Barèmes!$B$6:$B$28,H362,Barèmes!$C$6:$C$28,IF(H362="6ème","Mixte",G362)),"à besoin",IF(X362&lt;=SUMIFS(Barèmes!$E$6:$E$28,Barèmes!$A$6:$A$28,"Souplesse (score 1-5)",Barèmes!$B$6:$B$28,H362,Barèmes!$C$6:$C$28,IF(H362="6ème","Mixte",G362)),"fragile","satisfaisant")),IF(X362&gt;=SUMIFS(Barèmes!$D$6:$D$28,Barèmes!$A$6:$A$28,"Souplesse (score 1-5)",Barèmes!$B$6:$B$28,H362,Barèmes!$C$6:$C$28,IF(H362="6ème","Mixte",G362)),"à besoin",IF(X362&gt;=SUMIFS(Barèmes!$E$6:$E$28,Barèmes!$A$6:$A$28,"Souplesse (score 1-5)",Barèmes!$B$6:$B$28,H362,Barèmes!$C$6:$C$28,IF(H362="6ème","Mixte",G362)),"fragile","satisfaisant"))))</f>
        <v/>
      </c>
      <c r="Z362" s="26" t="str" cm="1">
        <f t="array" ref="Z362">IF(OR(X362="",SUMPRODUCT((Barèmes!$A$6:$A$28="Souplesse (score 1-5)")*(Barèmes!$B$6:$B$28=H362)*(Barèmes!$C$6:$C$28=IF(H362="6ème","Mixte",G362)))=0),"",IF(SUMPRODUCT((Barèmes!$A$6:$A$28="Souplesse (score 1-5)")*(Barèmes!$B$6:$B$28=H362)*(Barèmes!$C$6:$C$28=IF(H362="6ème","Mixte",G362))*(Barèmes!$J$6:$J$28="+"))&gt;0,IF(X362&lt;=SUMIFS(Barèmes!$F$6:$F$28,Barèmes!$A$6:$A$28,"Souplesse (score 1-5)",Barèmes!$B$6:$B$28,H362,Barèmes!$C$6:$C$28,IF(H362="6ème","Mixte",G362)),Barèmes!$B$2,IF(X362&lt;=SUMIFS(Barèmes!$G$6:$G$28,Barèmes!$A$6:$A$28,"Souplesse (score 1-5)",Barèmes!$B$6:$B$28,H362,Barèmes!$C$6:$C$28,IF(H362="6ème","Mixte",G362)),Barèmes!$C$2,IF(X362&lt;=SUMIFS(Barèmes!$H$6:$H$28,Barèmes!$A$6:$A$28,"Souplesse (score 1-5)",Barèmes!$B$6:$B$28,H362,Barèmes!$C$6:$C$28,IF(H362="6ème","Mixte",G362)),Barèmes!$D$2,IF(X362&lt;=SUMIFS(Barèmes!$I$6:$I$28,Barèmes!$A$6:$A$28,"Souplesse (score 1-5)",Barèmes!$B$6:$B$28,H362,Barèmes!$C$6:$C$28,IF(H362="6ème","Mixte",G362)),Barèmes!$E$2,Barèmes!$F$2)))),IF(X362&gt;=SUMIFS(Barèmes!$F$6:$F$28,Barèmes!$A$6:$A$28,"Souplesse (score 1-5)",Barèmes!$B$6:$B$28,H362,Barèmes!$C$6:$C$28,IF(H362="6ème","Mixte",G362)),Barèmes!$B$2,IF(X362&gt;=SUMIFS(Barèmes!$G$6:$G$28,Barèmes!$A$6:$A$28,"Souplesse (score 1-5)",Barèmes!$B$6:$B$28,H362,Barèmes!$C$6:$C$28,IF(H362="6ème","Mixte",G362)),Barèmes!$C$2,IF(X362&gt;=SUMIFS(Barèmes!$H$6:$H$28,Barèmes!$A$6:$A$28,"Souplesse (score 1-5)",Barèmes!$B$6:$B$28,H362,Barèmes!$C$6:$C$28,IF(H362="6ème","Mixte",G362)),Barèmes!$D$2,IF(X362&gt;=SUMIFS(Barèmes!$I$6:$I$28,Barèmes!$A$6:$A$28,"Souplesse (score 1-5)",Barèmes!$B$6:$B$28,H362,Barèmes!$C$6:$C$28,IF(H362="6ème","Mixte",G362)),Barèmes!$E$2,Barèmes!$F$2))))))</f>
        <v/>
      </c>
      <c r="AA362" s="22"/>
      <c r="AB362" s="27" t="str">
        <f>IF(OR(AA362="",SUMPRODUCT((Barèmes!$A$6:$A$28="Agilité — T-test 974 (s)")*(Barèmes!$B$6:$B$28=H362)*(Barèmes!$C$6:$C$28=IF(H362="6ème","Mixte",G362)))=0),"",IF(SUMPRODUCT((Barèmes!$A$6:$A$28="Agilité — T-test 974 (s)")*(Barèmes!$B$6:$B$28=H362)*(Barèmes!$C$6:$C$28=IF(H362="6ème","Mixte",G362))*(Barèmes!$J$6:$J$28="+"))&gt;0,IF(AA362&lt;=SUMIFS(Barèmes!$D$6:$D$28,Barèmes!$A$6:$A$28,"Agilité — T-test 974 (s)",Barèmes!$B$6:$B$28,H362,Barèmes!$C$6:$C$28,IF(H362="6ème","Mixte",G362)),"à besoin",IF(AA362&lt;=SUMIFS(Barèmes!$E$6:$E$28,Barèmes!$A$6:$A$28,"Agilité — T-test 974 (s)",Barèmes!$B$6:$B$28,H362,Barèmes!$C$6:$C$28,IF(H362="6ème","Mixte",G362)),"fragile","satisfaisant")),IF(AA362&gt;=SUMIFS(Barèmes!$D$6:$D$28,Barèmes!$A$6:$A$28,"Agilité — T-test 974 (s)",Barèmes!$B$6:$B$28,H362,Barèmes!$C$6:$C$28,IF(H362="6ème","Mixte",G362)),"à besoin",IF(AA362&gt;=SUMIFS(Barèmes!$E$6:$E$28,Barèmes!$A$6:$A$28,"Agilité — T-test 974 (s)",Barèmes!$B$6:$B$28,H362,Barèmes!$C$6:$C$28,IF(H362="6ème","Mixte",G362)),"fragile","satisfaisant"))))</f>
        <v/>
      </c>
      <c r="AC362" s="27" t="str">
        <f>IF(OR(AA362="",SUMPRODUCT((Barèmes!$A$6:$A$28="Agilité — T-test 974 (s)")*(Barèmes!$B$6:$B$28=H362)*(Barèmes!$C$6:$C$28=IF(H362="6ème","Mixte",G362)))=0),"",IF(SUMPRODUCT((Barèmes!$A$6:$A$28="Agilité — T-test 974 (s)")*(Barèmes!$B$6:$B$28=H362)*(Barèmes!$C$6:$C$28=IF(H362="6ème","Mixte",G362))*(Barèmes!$J$6:$J$28="+"))&gt;0,IF(AA362&lt;=SUMIFS(Barèmes!$F$6:$F$28,Barèmes!$A$6:$A$28,"Agilité — T-test 974 (s)",Barèmes!$B$6:$B$28,H362,Barèmes!$C$6:$C$28,IF(H362="6ème","Mixte",G362)),Barèmes!$B$2,IF(AA362&lt;=SUMIFS(Barèmes!$G$6:$G$28,Barèmes!$A$6:$A$28,"Agilité — T-test 974 (s)",Barèmes!$B$6:$B$28,H362,Barèmes!$C$6:$C$28,IF(H362="6ème","Mixte",G362)),Barèmes!$C$2,IF(AA362&lt;=SUMIFS(Barèmes!$H$6:$H$28,Barèmes!$A$6:$A$28,"Agilité — T-test 974 (s)",Barèmes!$B$6:$B$28,H362,Barèmes!$C$6:$C$28,IF(H362="6ème","Mixte",G362)),Barèmes!$D$2,IF(AA362&lt;=SUMIFS(Barèmes!$I$6:$I$28,Barèmes!$A$6:$A$28,"Agilité — T-test 974 (s)",Barèmes!$B$6:$B$28,H362,Barèmes!$C$6:$C$28,IF(H362="6ème","Mixte",G362)),Barèmes!$E$2,Barèmes!$F$2)))),IF(AA362&gt;=SUMIFS(Barèmes!$F$6:$F$28,Barèmes!$A$6:$A$28,"Agilité — T-test 974 (s)",Barèmes!$B$6:$B$28,H362,Barèmes!$C$6:$C$28,IF(H362="6ème","Mixte",G362)),Barèmes!$B$2,IF(AA362&gt;=SUMIFS(Barèmes!$G$6:$G$28,Barèmes!$A$6:$A$28,"Agilité — T-test 974 (s)",Barèmes!$B$6:$B$28,H362,Barèmes!$C$6:$C$28,IF(H362="6ème","Mixte",G362)),Barèmes!$C$2,IF(AA362&gt;=SUMIFS(Barèmes!$H$6:$H$28,Barèmes!$A$6:$A$28,"Agilité — T-test 974 (s)",Barèmes!$B$6:$B$28,H362,Barèmes!$C$6:$C$28,IF(H362="6ème","Mixte",G362)),Barèmes!$D$2,IF(AA362&gt;=SUMIFS(Barèmes!$I$6:$I$28,Barèmes!$A$6:$A$28,"Agilité — T-test 974 (s)",Barèmes!$B$6:$B$28,H362,Barèmes!$C$6:$C$28,IF(H362="6ème","Mixte",G362)),Barèmes!$E$2,Barèmes!$F$2))))))</f>
        <v/>
      </c>
      <c r="AD362" s="28" t="str">
        <f t="shared" si="42"/>
        <v/>
      </c>
      <c r="AE362" s="29" t="str">
        <f t="shared" si="43"/>
        <v/>
      </c>
      <c r="AF362" s="30" t="str">
        <f>IF(OR(AD362="",SUMPRODUCT((Barèmes!$A$6:$A$28="Surcoût d'agilité (s) — technique")*(Barèmes!$B$6:$B$28=H362)*(Barèmes!$C$6:$C$28=IF(H362="6ème","Mixte",G362)))=0),"",IF(SUMPRODUCT((Barèmes!$A$6:$A$28="Surcoût d'agilité (s) — technique")*(Barèmes!$B$6:$B$28=H362)*(Barèmes!$C$6:$C$28=IF(H362="6ème","Mixte",G362))*(Barèmes!$J$6:$J$28="+"))&gt;0,IF(AD362&lt;=SUMIFS(Barèmes!$D$6:$D$28,Barèmes!$A$6:$A$28,"Surcoût d'agilité (s) — technique",Barèmes!$B$6:$B$28,H362,Barèmes!$C$6:$C$28,IF(H362="6ème","Mixte",G362)),"à besoin",IF(AD362&lt;=SUMIFS(Barèmes!$E$6:$E$28,Barèmes!$A$6:$A$28,"Surcoût d'agilité (s) — technique",Barèmes!$B$6:$B$28,H362,Barèmes!$C$6:$C$28,IF(H362="6ème","Mixte",G362)),"fragile","satisfaisant")),IF(AD362&gt;=SUMIFS(Barèmes!$D$6:$D$28,Barèmes!$A$6:$A$28,"Surcoût d'agilité (s) — technique",Barèmes!$B$6:$B$28,H362,Barèmes!$C$6:$C$28,IF(H362="6ème","Mixte",G362)),"à besoin",IF(AD362&gt;=SUMIFS(Barèmes!$E$6:$E$28,Barèmes!$A$6:$A$28,"Surcoût d'agilité (s) — technique",Barèmes!$B$6:$B$28,H362,Barèmes!$C$6:$C$28,IF(H362="6ème","Mixte",G362)),"fragile","satisfaisant"))))</f>
        <v/>
      </c>
      <c r="AG362" s="30" t="str">
        <f>IF(OR(AD362="",SUMPRODUCT((Barèmes!$A$6:$A$28="Surcoût d'agilité (s) — technique")*(Barèmes!$B$6:$B$28=H362)*(Barèmes!$C$6:$C$28=IF(H362="6ème","Mixte",G362)))=0),"",IF(SUMPRODUCT((Barèmes!$A$6:$A$28="Surcoût d'agilité (s) — technique")*(Barèmes!$B$6:$B$28=H362)*(Barèmes!$C$6:$C$28=IF(H362="6ème","Mixte",G362))*(Barèmes!$J$6:$J$28="+"))&gt;0,IF(AD362&lt;=SUMIFS(Barèmes!$F$6:$F$28,Barèmes!$A$6:$A$28,"Surcoût d'agilité (s) — technique",Barèmes!$B$6:$B$28,H362,Barèmes!$C$6:$C$28,IF(H362="6ème","Mixte",G362)),Barèmes!$B$2,IF(AD362&lt;=SUMIFS(Barèmes!$G$6:$G$28,Barèmes!$A$6:$A$28,"Surcoût d'agilité (s) — technique",Barèmes!$B$6:$B$28,H362,Barèmes!$C$6:$C$28,IF(H362="6ème","Mixte",G362)),Barèmes!$C$2,IF(AD362&lt;=SUMIFS(Barèmes!$H$6:$H$28,Barèmes!$A$6:$A$28,"Surcoût d'agilité (s) — technique",Barèmes!$B$6:$B$28,H362,Barèmes!$C$6:$C$28,IF(H362="6ème","Mixte",G362)),Barèmes!$D$2,IF(AD362&lt;=SUMIFS(Barèmes!$I$6:$I$28,Barèmes!$A$6:$A$28,"Surcoût d'agilité (s) — technique",Barèmes!$B$6:$B$28,H362,Barèmes!$C$6:$C$28,IF(H362="6ème","Mixte",G362)),Barèmes!$E$2,Barèmes!$F$2)))),IF(AD362&gt;=SUMIFS(Barèmes!$F$6:$F$28,Barèmes!$A$6:$A$28,"Surcoût d'agilité (s) — technique",Barèmes!$B$6:$B$28,H362,Barèmes!$C$6:$C$28,IF(H362="6ème","Mixte",G362)),Barèmes!$B$2,IF(AD362&gt;=SUMIFS(Barèmes!$G$6:$G$28,Barèmes!$A$6:$A$28,"Surcoût d'agilité (s) — technique",Barèmes!$B$6:$B$28,H362,Barèmes!$C$6:$C$28,IF(H362="6ème","Mixte",G362)),Barèmes!$C$2,IF(AD362&gt;=SUMIFS(Barèmes!$H$6:$H$28,Barèmes!$A$6:$A$28,"Surcoût d'agilité (s) — technique",Barèmes!$B$6:$B$28,H362,Barèmes!$C$6:$C$28,IF(H362="6ème","Mixte",G362)),Barèmes!$D$2,IF(AD362&gt;=SUMIFS(Barèmes!$I$6:$I$28,Barèmes!$A$6:$A$28,"Surcoût d'agilité (s) — technique",Barèmes!$B$6:$B$28,H362,Barèmes!$C$6:$C$28,IF(H362="6ème","Mixte",G362)),Barèmes!$E$2,Barèmes!$F$2))))))</f>
        <v/>
      </c>
      <c r="AH362" s="31" t="str">
        <f>IF((IF(N362="",0,1)+IF(Q362="",0,1)+IF(W362="",0,1)+IF(Z362="",0,1)+IF(AC362="",0,1))=0,"",3*IF(N362=Barèmes!$B$2,1,IF(N362=Barèmes!$C$2,2,IF(N362=Barèmes!$D$2,3,IF(N362=Barèmes!$E$2,4,IF(N362=Barèmes!$F$2,5,0)))))+3*IF(Q362=Barèmes!$B$2,1,IF(Q362=Barèmes!$C$2,2,IF(Q362=Barèmes!$D$2,3,IF(Q362=Barèmes!$E$2,4,IF(Q362=Barèmes!$F$2,5,0)))))+2*IF(W362=Barèmes!$B$2,1,IF(W362=Barèmes!$C$2,2,IF(W362=Barèmes!$D$2,3,IF(W362=Barèmes!$E$2,4,IF(W362=Barèmes!$F$2,5,0)))))+1*IF(Z362=Barèmes!$B$2,1,IF(Z362=Barèmes!$C$2,2,IF(Z362=Barèmes!$D$2,3,IF(Z362=Barèmes!$E$2,4,IF(Z362=Barèmes!$F$2,5,0)))))+1*IF(AC362=Barèmes!$B$2,1,IF(AC362=Barèmes!$C$2,2,IF(AC362=Barèmes!$D$2,3,IF(AC362=Barèmes!$E$2,4,IF(AC362=Barèmes!$F$2,5,0))))))</f>
        <v/>
      </c>
      <c r="AI362" s="31"/>
      <c r="AJ362" s="32" t="str">
        <f>IFERROR(INDEX(Croissance!$B$5:$B$604,MATCH(A362,Croissance!$A$5:$A$604,0)),"")</f>
        <v/>
      </c>
      <c r="AK362" s="32" t="str">
        <f>IFERROR(INDEX(Croissance!$C$5:$C$604,MATCH(A362,Croissance!$A$5:$A$604,0)),"")</f>
        <v/>
      </c>
      <c r="AL362" s="32" t="str">
        <f>IFERROR(INDEX(Croissance!$D$5:$D$604,MATCH(A362,Croissance!$A$5:$A$604,0)),"")</f>
        <v/>
      </c>
      <c r="AM362" s="32" t="str">
        <f>IFERROR(INDEX(Croissance!$E$5:$E$604,MATCH(A362,Croissance!$A$5:$A$604,0)),"")</f>
        <v/>
      </c>
      <c r="AO362" s="33">
        <f t="shared" si="48"/>
        <v>0</v>
      </c>
      <c r="AP362" s="33">
        <f t="shared" si="44"/>
        <v>0</v>
      </c>
      <c r="AQ362" s="33">
        <f>IF(A362="",0,IF(AND(OR('Synthèse classe'!$C$2="Tous",C362='Synthèse classe'!$C$2),OR('Synthèse classe'!$C$3="Toutes",D362='Synthèse classe'!$C$3),OR('Synthèse classe'!$C$4="Toutes",AND('Synthèse classe'!$C$4="Dernière",AP362=1),B362=IFERROR(VALUE('Synthèse classe'!$C$4),0))),1,0))</f>
        <v>0</v>
      </c>
      <c r="AR362" s="34" t="str">
        <f t="shared" si="45"/>
        <v/>
      </c>
    </row>
    <row r="363" spans="1:44" x14ac:dyDescent="0.2">
      <c r="A363" s="17" t="str">
        <f t="shared" si="41"/>
        <v/>
      </c>
      <c r="B363" s="18"/>
      <c r="C363" s="19"/>
      <c r="D363" s="19"/>
      <c r="E363" s="19"/>
      <c r="F363" s="19"/>
      <c r="G363" s="19"/>
      <c r="H363" s="17" t="str">
        <f t="shared" si="46"/>
        <v/>
      </c>
      <c r="I363" s="20"/>
      <c r="J363" s="18"/>
      <c r="K363" s="19"/>
      <c r="L363" s="21" t="str">
        <f t="shared" si="47"/>
        <v/>
      </c>
      <c r="M363" s="21" t="str">
        <f>IF(OR(J363="",SUMPRODUCT((Barèmes!$A$6:$A$28="Endurance — Luc Léger (palier)")*(Barèmes!$B$6:$B$28=H363)*(Barèmes!$C$6:$C$28=IF(H363="6ème","Mixte",G363)))=0),"",IF(SUMPRODUCT((Barèmes!$A$6:$A$28="Endurance — Luc Léger (palier)")*(Barèmes!$B$6:$B$28=H363)*(Barèmes!$C$6:$C$28=IF(H363="6ème","Mixte",G363))*(Barèmes!$J$6:$J$28="+"))&gt;0,IF(J363&lt;=SUMIFS(Barèmes!$D$6:$D$28,Barèmes!$A$6:$A$28,"Endurance — Luc Léger (palier)",Barèmes!$B$6:$B$28,H363,Barèmes!$C$6:$C$28,IF(H363="6ème","Mixte",G363)),"à besoin",IF(J363&lt;=SUMIFS(Barèmes!$E$6:$E$28,Barèmes!$A$6:$A$28,"Endurance — Luc Léger (palier)",Barèmes!$B$6:$B$28,H363,Barèmes!$C$6:$C$28,IF(H363="6ème","Mixte",G363)),"fragile","satisfaisant")),IF(J363&gt;=SUMIFS(Barèmes!$D$6:$D$28,Barèmes!$A$6:$A$28,"Endurance — Luc Léger (palier)",Barèmes!$B$6:$B$28,H363,Barèmes!$C$6:$C$28,IF(H363="6ème","Mixte",G363)),"à besoin",IF(J363&gt;=SUMIFS(Barèmes!$E$6:$E$28,Barèmes!$A$6:$A$28,"Endurance — Luc Léger (palier)",Barèmes!$B$6:$B$28,H363,Barèmes!$C$6:$C$28,IF(H363="6ème","Mixte",G363)),"fragile","satisfaisant"))))</f>
        <v/>
      </c>
      <c r="N363" s="21" t="str">
        <f>IF(OR(J363="",SUMPRODUCT((Barèmes!$A$6:$A$28="Endurance — Luc Léger (palier)")*(Barèmes!$B$6:$B$28=H363)*(Barèmes!$C$6:$C$28=IF(H363="6ème","Mixte",G363)))=0),"",IF(SUMPRODUCT((Barèmes!$A$6:$A$28="Endurance — Luc Léger (palier)")*(Barèmes!$B$6:$B$28=H363)*(Barèmes!$C$6:$C$28=IF(H363="6ème","Mixte",G363))*(Barèmes!$J$6:$J$28="+"))&gt;0,IF(J363&lt;=SUMIFS(Barèmes!$F$6:$F$28,Barèmes!$A$6:$A$28,"Endurance — Luc Léger (palier)",Barèmes!$B$6:$B$28,H363,Barèmes!$C$6:$C$28,IF(H363="6ème","Mixte",G363)),Barèmes!$B$2,IF(J363&lt;=SUMIFS(Barèmes!$G$6:$G$28,Barèmes!$A$6:$A$28,"Endurance — Luc Léger (palier)",Barèmes!$B$6:$B$28,H363,Barèmes!$C$6:$C$28,IF(H363="6ème","Mixte",G363)),Barèmes!$C$2,IF(J363&lt;=SUMIFS(Barèmes!$H$6:$H$28,Barèmes!$A$6:$A$28,"Endurance — Luc Léger (palier)",Barèmes!$B$6:$B$28,H363,Barèmes!$C$6:$C$28,IF(H363="6ème","Mixte",G363)),Barèmes!$D$2,IF(J363&lt;=SUMIFS(Barèmes!$I$6:$I$28,Barèmes!$A$6:$A$28,"Endurance — Luc Léger (palier)",Barèmes!$B$6:$B$28,H363,Barèmes!$C$6:$C$28,IF(H363="6ème","Mixte",G363)),Barèmes!$E$2,Barèmes!$F$2)))),IF(J363&gt;=SUMIFS(Barèmes!$F$6:$F$28,Barèmes!$A$6:$A$28,"Endurance — Luc Léger (palier)",Barèmes!$B$6:$B$28,H363,Barèmes!$C$6:$C$28,IF(H363="6ème","Mixte",G363)),Barèmes!$B$2,IF(J363&gt;=SUMIFS(Barèmes!$G$6:$G$28,Barèmes!$A$6:$A$28,"Endurance — Luc Léger (palier)",Barèmes!$B$6:$B$28,H363,Barèmes!$C$6:$C$28,IF(H363="6ème","Mixte",G363)),Barèmes!$C$2,IF(J363&gt;=SUMIFS(Barèmes!$H$6:$H$28,Barèmes!$A$6:$A$28,"Endurance — Luc Léger (palier)",Barèmes!$B$6:$B$28,H363,Barèmes!$C$6:$C$28,IF(H363="6ème","Mixte",G363)),Barèmes!$D$2,IF(J363&gt;=SUMIFS(Barèmes!$I$6:$I$28,Barèmes!$A$6:$A$28,"Endurance — Luc Léger (palier)",Barèmes!$B$6:$B$28,H363,Barèmes!$C$6:$C$28,IF(H363="6ème","Mixte",G363)),Barèmes!$E$2,Barèmes!$F$2))))))</f>
        <v/>
      </c>
      <c r="O363" s="22"/>
      <c r="P363" s="23" t="str">
        <f>IF(OR(O363="",SUMPRODUCT((Barèmes!$A$6:$A$28="Force bas du corps — Saut en longueur (m)")*(Barèmes!$B$6:$B$28=H363)*(Barèmes!$C$6:$C$28=IF(H363="6ème","Mixte",G363)))=0),"",IF(SUMPRODUCT((Barèmes!$A$6:$A$28="Force bas du corps — Saut en longueur (m)")*(Barèmes!$B$6:$B$28=H363)*(Barèmes!$C$6:$C$28=IF(H363="6ème","Mixte",G363))*(Barèmes!$J$6:$J$28="+"))&gt;0,IF(O363&lt;=SUMIFS(Barèmes!$D$6:$D$28,Barèmes!$A$6:$A$28,"Force bas du corps — Saut en longueur (m)",Barèmes!$B$6:$B$28,H363,Barèmes!$C$6:$C$28,IF(H363="6ème","Mixte",G363)),"à besoin",IF(O363&lt;=SUMIFS(Barèmes!$E$6:$E$28,Barèmes!$A$6:$A$28,"Force bas du corps — Saut en longueur (m)",Barèmes!$B$6:$B$28,H363,Barèmes!$C$6:$C$28,IF(H363="6ème","Mixte",G363)),"fragile","satisfaisant")),IF(O363&gt;=SUMIFS(Barèmes!$D$6:$D$28,Barèmes!$A$6:$A$28,"Force bas du corps — Saut en longueur (m)",Barèmes!$B$6:$B$28,H363,Barèmes!$C$6:$C$28,IF(H363="6ème","Mixte",G363)),"à besoin",IF(O363&gt;=SUMIFS(Barèmes!$E$6:$E$28,Barèmes!$A$6:$A$28,"Force bas du corps — Saut en longueur (m)",Barèmes!$B$6:$B$28,H363,Barèmes!$C$6:$C$28,IF(H363="6ème","Mixte",G363)),"fragile","satisfaisant"))))</f>
        <v/>
      </c>
      <c r="Q363" s="23" t="str">
        <f>IF(OR(O363="",SUMPRODUCT((Barèmes!$A$6:$A$28="Force bas du corps — Saut en longueur (m)")*(Barèmes!$B$6:$B$28=H363)*(Barèmes!$C$6:$C$28=IF(H363="6ème","Mixte",G363)))=0),"",IF(SUMPRODUCT((Barèmes!$A$6:$A$28="Force bas du corps — Saut en longueur (m)")*(Barèmes!$B$6:$B$28=H363)*(Barèmes!$C$6:$C$28=IF(H363="6ème","Mixte",G363))*(Barèmes!$J$6:$J$28="+"))&gt;0,IF(O363&lt;=SUMIFS(Barèmes!$F$6:$F$28,Barèmes!$A$6:$A$28,"Force bas du corps — Saut en longueur (m)",Barèmes!$B$6:$B$28,H363,Barèmes!$C$6:$C$28,IF(H363="6ème","Mixte",G363)),Barèmes!$B$2,IF(O363&lt;=SUMIFS(Barèmes!$G$6:$G$28,Barèmes!$A$6:$A$28,"Force bas du corps — Saut en longueur (m)",Barèmes!$B$6:$B$28,H363,Barèmes!$C$6:$C$28,IF(H363="6ème","Mixte",G363)),Barèmes!$C$2,IF(O363&lt;=SUMIFS(Barèmes!$H$6:$H$28,Barèmes!$A$6:$A$28,"Force bas du corps — Saut en longueur (m)",Barèmes!$B$6:$B$28,H363,Barèmes!$C$6:$C$28,IF(H363="6ème","Mixte",G363)),Barèmes!$D$2,IF(O363&lt;=SUMIFS(Barèmes!$I$6:$I$28,Barèmes!$A$6:$A$28,"Force bas du corps — Saut en longueur (m)",Barèmes!$B$6:$B$28,H363,Barèmes!$C$6:$C$28,IF(H363="6ème","Mixte",G363)),Barèmes!$E$2,Barèmes!$F$2)))),IF(O363&gt;=SUMIFS(Barèmes!$F$6:$F$28,Barèmes!$A$6:$A$28,"Force bas du corps — Saut en longueur (m)",Barèmes!$B$6:$B$28,H363,Barèmes!$C$6:$C$28,IF(H363="6ème","Mixte",G363)),Barèmes!$B$2,IF(O363&gt;=SUMIFS(Barèmes!$G$6:$G$28,Barèmes!$A$6:$A$28,"Force bas du corps — Saut en longueur (m)",Barèmes!$B$6:$B$28,H363,Barèmes!$C$6:$C$28,IF(H363="6ème","Mixte",G363)),Barèmes!$C$2,IF(O363&gt;=SUMIFS(Barèmes!$H$6:$H$28,Barèmes!$A$6:$A$28,"Force bas du corps — Saut en longueur (m)",Barèmes!$B$6:$B$28,H363,Barèmes!$C$6:$C$28,IF(H363="6ème","Mixte",G363)),Barèmes!$D$2,IF(O363&gt;=SUMIFS(Barèmes!$I$6:$I$28,Barèmes!$A$6:$A$28,"Force bas du corps — Saut en longueur (m)",Barèmes!$B$6:$B$28,H363,Barèmes!$C$6:$C$28,IF(H363="6ème","Mixte",G363)),Barèmes!$E$2,Barèmes!$F$2))))))</f>
        <v/>
      </c>
      <c r="R363" s="22"/>
      <c r="S363" s="24" t="str">
        <f>IF(OR(R363="",SUMPRODUCT((Barèmes!$A$6:$A$28="Vitesse — 30 m (s)")*(Barèmes!$B$6:$B$28=H363)*(Barèmes!$C$6:$C$28=IF(H363="6ème","Mixte",G363)))=0),"",IF(SUMPRODUCT((Barèmes!$A$6:$A$28="Vitesse — 30 m (s)")*(Barèmes!$B$6:$B$28=H363)*(Barèmes!$C$6:$C$28=IF(H363="6ème","Mixte",G363))*(Barèmes!$J$6:$J$28="+"))&gt;0,IF(R363&lt;=SUMIFS(Barèmes!$D$6:$D$28,Barèmes!$A$6:$A$28,"Vitesse — 30 m (s)",Barèmes!$B$6:$B$28,H363,Barèmes!$C$6:$C$28,IF(H363="6ème","Mixte",G363)),"à besoin",IF(R363&lt;=SUMIFS(Barèmes!$E$6:$E$28,Barèmes!$A$6:$A$28,"Vitesse — 30 m (s)",Barèmes!$B$6:$B$28,H363,Barèmes!$C$6:$C$28,IF(H363="6ème","Mixte",G363)),"fragile","satisfaisant")),IF(R363&gt;=SUMIFS(Barèmes!$D$6:$D$28,Barèmes!$A$6:$A$28,"Vitesse — 30 m (s)",Barèmes!$B$6:$B$28,H363,Barèmes!$C$6:$C$28,IF(H363="6ème","Mixte",G363)),"à besoin",IF(R363&gt;=SUMIFS(Barèmes!$E$6:$E$28,Barèmes!$A$6:$A$28,"Vitesse — 30 m (s)",Barèmes!$B$6:$B$28,H363,Barèmes!$C$6:$C$28,IF(H363="6ème","Mixte",G363)),"fragile","satisfaisant"))))</f>
        <v/>
      </c>
      <c r="T363" s="24" t="str">
        <f>IF(OR(R363="",SUMPRODUCT((Barèmes!$A$6:$A$28="Vitesse — 30 m (s)")*(Barèmes!$B$6:$B$28=H363)*(Barèmes!$C$6:$C$28=IF(H363="6ème","Mixte",G363)))=0),"",IF(SUMPRODUCT((Barèmes!$A$6:$A$28="Vitesse — 30 m (s)")*(Barèmes!$B$6:$B$28=H363)*(Barèmes!$C$6:$C$28=IF(H363="6ème","Mixte",G363))*(Barèmes!$J$6:$J$28="+"))&gt;0,IF(R363&lt;=SUMIFS(Barèmes!$F$6:$F$28,Barèmes!$A$6:$A$28,"Vitesse — 30 m (s)",Barèmes!$B$6:$B$28,H363,Barèmes!$C$6:$C$28,IF(H363="6ème","Mixte",G363)),Barèmes!$B$2,IF(R363&lt;=SUMIFS(Barèmes!$G$6:$G$28,Barèmes!$A$6:$A$28,"Vitesse — 30 m (s)",Barèmes!$B$6:$B$28,H363,Barèmes!$C$6:$C$28,IF(H363="6ème","Mixte",G363)),Barèmes!$C$2,IF(R363&lt;=SUMIFS(Barèmes!$H$6:$H$28,Barèmes!$A$6:$A$28,"Vitesse — 30 m (s)",Barèmes!$B$6:$B$28,H363,Barèmes!$C$6:$C$28,IF(H363="6ème","Mixte",G363)),Barèmes!$D$2,IF(R363&lt;=SUMIFS(Barèmes!$I$6:$I$28,Barèmes!$A$6:$A$28,"Vitesse — 30 m (s)",Barèmes!$B$6:$B$28,H363,Barèmes!$C$6:$C$28,IF(H363="6ème","Mixte",G363)),Barèmes!$E$2,Barèmes!$F$2)))),IF(R363&gt;=SUMIFS(Barèmes!$F$6:$F$28,Barèmes!$A$6:$A$28,"Vitesse — 30 m (s)",Barèmes!$B$6:$B$28,H363,Barèmes!$C$6:$C$28,IF(H363="6ème","Mixte",G363)),Barèmes!$B$2,IF(R363&gt;=SUMIFS(Barèmes!$G$6:$G$28,Barèmes!$A$6:$A$28,"Vitesse — 30 m (s)",Barèmes!$B$6:$B$28,H363,Barèmes!$C$6:$C$28,IF(H363="6ème","Mixte",G363)),Barèmes!$C$2,IF(R363&gt;=SUMIFS(Barèmes!$H$6:$H$28,Barèmes!$A$6:$A$28,"Vitesse — 30 m (s)",Barèmes!$B$6:$B$28,H363,Barèmes!$C$6:$C$28,IF(H363="6ème","Mixte",G363)),Barèmes!$D$2,IF(R363&gt;=SUMIFS(Barèmes!$I$6:$I$28,Barèmes!$A$6:$A$28,"Vitesse — 30 m (s)",Barèmes!$B$6:$B$28,H363,Barèmes!$C$6:$C$28,IF(H363="6ème","Mixte",G363)),Barèmes!$E$2,Barèmes!$F$2))))))</f>
        <v/>
      </c>
      <c r="U363" s="22"/>
      <c r="V363" s="25" t="str">
        <f>IF(OR(U363="",SUMPRODUCT((Barèmes!$A$6:$A$28="Vitesse — 50 m (s)")*(Barèmes!$B$6:$B$28=H363)*(Barèmes!$C$6:$C$28=IF(H363="6ème","Mixte",G363)))=0),"",IF(SUMPRODUCT((Barèmes!$A$6:$A$28="Vitesse — 50 m (s)")*(Barèmes!$B$6:$B$28=H363)*(Barèmes!$C$6:$C$28=IF(H363="6ème","Mixte",G363))*(Barèmes!$J$6:$J$28="+"))&gt;0,IF(U363&lt;=SUMIFS(Barèmes!$D$6:$D$28,Barèmes!$A$6:$A$28,"Vitesse — 50 m (s)",Barèmes!$B$6:$B$28,H363,Barèmes!$C$6:$C$28,IF(H363="6ème","Mixte",G363)),"à besoin",IF(U363&lt;=SUMIFS(Barèmes!$E$6:$E$28,Barèmes!$A$6:$A$28,"Vitesse — 50 m (s)",Barèmes!$B$6:$B$28,H363,Barèmes!$C$6:$C$28,IF(H363="6ème","Mixte",G363)),"fragile","satisfaisant")),IF(U363&gt;=SUMIFS(Barèmes!$D$6:$D$28,Barèmes!$A$6:$A$28,"Vitesse — 50 m (s)",Barèmes!$B$6:$B$28,H363,Barèmes!$C$6:$C$28,IF(H363="6ème","Mixte",G363)),"à besoin",IF(U363&gt;=SUMIFS(Barèmes!$E$6:$E$28,Barèmes!$A$6:$A$28,"Vitesse — 50 m (s)",Barèmes!$B$6:$B$28,H363,Barèmes!$C$6:$C$28,IF(H363="6ème","Mixte",G363)),"fragile","satisfaisant"))))</f>
        <v/>
      </c>
      <c r="W363" s="25" t="str">
        <f>IF(OR(U363="",SUMPRODUCT((Barèmes!$A$6:$A$28="Vitesse — 50 m (s)")*(Barèmes!$B$6:$B$28=H363)*(Barèmes!$C$6:$C$28=IF(H363="6ème","Mixte",G363)))=0),"",IF(SUMPRODUCT((Barèmes!$A$6:$A$28="Vitesse — 50 m (s)")*(Barèmes!$B$6:$B$28=H363)*(Barèmes!$C$6:$C$28=IF(H363="6ème","Mixte",G363))*(Barèmes!$J$6:$J$28="+"))&gt;0,IF(U363&lt;=SUMIFS(Barèmes!$F$6:$F$28,Barèmes!$A$6:$A$28,"Vitesse — 50 m (s)",Barèmes!$B$6:$B$28,H363,Barèmes!$C$6:$C$28,IF(H363="6ème","Mixte",G363)),Barèmes!$B$2,IF(U363&lt;=SUMIFS(Barèmes!$G$6:$G$28,Barèmes!$A$6:$A$28,"Vitesse — 50 m (s)",Barèmes!$B$6:$B$28,H363,Barèmes!$C$6:$C$28,IF(H363="6ème","Mixte",G363)),Barèmes!$C$2,IF(U363&lt;=SUMIFS(Barèmes!$H$6:$H$28,Barèmes!$A$6:$A$28,"Vitesse — 50 m (s)",Barèmes!$B$6:$B$28,H363,Barèmes!$C$6:$C$28,IF(H363="6ème","Mixte",G363)),Barèmes!$D$2,IF(U363&lt;=SUMIFS(Barèmes!$I$6:$I$28,Barèmes!$A$6:$A$28,"Vitesse — 50 m (s)",Barèmes!$B$6:$B$28,H363,Barèmes!$C$6:$C$28,IF(H363="6ème","Mixte",G363)),Barèmes!$E$2,Barèmes!$F$2)))),IF(U363&gt;=SUMIFS(Barèmes!$F$6:$F$28,Barèmes!$A$6:$A$28,"Vitesse — 50 m (s)",Barèmes!$B$6:$B$28,H363,Barèmes!$C$6:$C$28,IF(H363="6ème","Mixte",G363)),Barèmes!$B$2,IF(U363&gt;=SUMIFS(Barèmes!$G$6:$G$28,Barèmes!$A$6:$A$28,"Vitesse — 50 m (s)",Barèmes!$B$6:$B$28,H363,Barèmes!$C$6:$C$28,IF(H363="6ème","Mixte",G363)),Barèmes!$C$2,IF(U363&gt;=SUMIFS(Barèmes!$H$6:$H$28,Barèmes!$A$6:$A$28,"Vitesse — 50 m (s)",Barèmes!$B$6:$B$28,H363,Barèmes!$C$6:$C$28,IF(H363="6ème","Mixte",G363)),Barèmes!$D$2,IF(U363&gt;=SUMIFS(Barèmes!$I$6:$I$28,Barèmes!$A$6:$A$28,"Vitesse — 50 m (s)",Barèmes!$B$6:$B$28,H363,Barèmes!$C$6:$C$28,IF(H363="6ème","Mixte",G363)),Barèmes!$E$2,Barèmes!$F$2))))))</f>
        <v/>
      </c>
      <c r="X363" s="18"/>
      <c r="Y363" s="26" t="str" cm="1">
        <f t="array" ref="Y363">IF(OR(X363="",SUMPRODUCT((Barèmes!$A$6:$A$28="Souplesse (score 1-5)")*(Barèmes!$B$6:$B$28=H363)*(Barèmes!$C$6:$C$28=IF(H363="6ème","Mixte",G363)))=0),"",IF(SUMPRODUCT((Barèmes!$A$6:$A$28="Souplesse (score 1-5)")*(Barèmes!$B$6:$B$28=H363)*(Barèmes!$C$6:$C$28=IF(H363="6ème","Mixte",G363))*(Barèmes!$J$6:$J$28="+"))&gt;0,IF(X363&lt;=SUMIFS(Barèmes!$D$6:$D$28,Barèmes!$A$6:$A$28,"Souplesse (score 1-5)",Barèmes!$B$6:$B$28,H363,Barèmes!$C$6:$C$28,IF(H363="6ème","Mixte",G363)),"à besoin",IF(X363&lt;=SUMIFS(Barèmes!$E$6:$E$28,Barèmes!$A$6:$A$28,"Souplesse (score 1-5)",Barèmes!$B$6:$B$28,H363,Barèmes!$C$6:$C$28,IF(H363="6ème","Mixte",G363)),"fragile","satisfaisant")),IF(X363&gt;=SUMIFS(Barèmes!$D$6:$D$28,Barèmes!$A$6:$A$28,"Souplesse (score 1-5)",Barèmes!$B$6:$B$28,H363,Barèmes!$C$6:$C$28,IF(H363="6ème","Mixte",G363)),"à besoin",IF(X363&gt;=SUMIFS(Barèmes!$E$6:$E$28,Barèmes!$A$6:$A$28,"Souplesse (score 1-5)",Barèmes!$B$6:$B$28,H363,Barèmes!$C$6:$C$28,IF(H363="6ème","Mixte",G363)),"fragile","satisfaisant"))))</f>
        <v/>
      </c>
      <c r="Z363" s="26" t="str" cm="1">
        <f t="array" ref="Z363">IF(OR(X363="",SUMPRODUCT((Barèmes!$A$6:$A$28="Souplesse (score 1-5)")*(Barèmes!$B$6:$B$28=H363)*(Barèmes!$C$6:$C$28=IF(H363="6ème","Mixte",G363)))=0),"",IF(SUMPRODUCT((Barèmes!$A$6:$A$28="Souplesse (score 1-5)")*(Barèmes!$B$6:$B$28=H363)*(Barèmes!$C$6:$C$28=IF(H363="6ème","Mixte",G363))*(Barèmes!$J$6:$J$28="+"))&gt;0,IF(X363&lt;=SUMIFS(Barèmes!$F$6:$F$28,Barèmes!$A$6:$A$28,"Souplesse (score 1-5)",Barèmes!$B$6:$B$28,H363,Barèmes!$C$6:$C$28,IF(H363="6ème","Mixte",G363)),Barèmes!$B$2,IF(X363&lt;=SUMIFS(Barèmes!$G$6:$G$28,Barèmes!$A$6:$A$28,"Souplesse (score 1-5)",Barèmes!$B$6:$B$28,H363,Barèmes!$C$6:$C$28,IF(H363="6ème","Mixte",G363)),Barèmes!$C$2,IF(X363&lt;=SUMIFS(Barèmes!$H$6:$H$28,Barèmes!$A$6:$A$28,"Souplesse (score 1-5)",Barèmes!$B$6:$B$28,H363,Barèmes!$C$6:$C$28,IF(H363="6ème","Mixte",G363)),Barèmes!$D$2,IF(X363&lt;=SUMIFS(Barèmes!$I$6:$I$28,Barèmes!$A$6:$A$28,"Souplesse (score 1-5)",Barèmes!$B$6:$B$28,H363,Barèmes!$C$6:$C$28,IF(H363="6ème","Mixte",G363)),Barèmes!$E$2,Barèmes!$F$2)))),IF(X363&gt;=SUMIFS(Barèmes!$F$6:$F$28,Barèmes!$A$6:$A$28,"Souplesse (score 1-5)",Barèmes!$B$6:$B$28,H363,Barèmes!$C$6:$C$28,IF(H363="6ème","Mixte",G363)),Barèmes!$B$2,IF(X363&gt;=SUMIFS(Barèmes!$G$6:$G$28,Barèmes!$A$6:$A$28,"Souplesse (score 1-5)",Barèmes!$B$6:$B$28,H363,Barèmes!$C$6:$C$28,IF(H363="6ème","Mixte",G363)),Barèmes!$C$2,IF(X363&gt;=SUMIFS(Barèmes!$H$6:$H$28,Barèmes!$A$6:$A$28,"Souplesse (score 1-5)",Barèmes!$B$6:$B$28,H363,Barèmes!$C$6:$C$28,IF(H363="6ème","Mixte",G363)),Barèmes!$D$2,IF(X363&gt;=SUMIFS(Barèmes!$I$6:$I$28,Barèmes!$A$6:$A$28,"Souplesse (score 1-5)",Barèmes!$B$6:$B$28,H363,Barèmes!$C$6:$C$28,IF(H363="6ème","Mixte",G363)),Barèmes!$E$2,Barèmes!$F$2))))))</f>
        <v/>
      </c>
      <c r="AA363" s="22"/>
      <c r="AB363" s="27" t="str">
        <f>IF(OR(AA363="",SUMPRODUCT((Barèmes!$A$6:$A$28="Agilité — T-test 974 (s)")*(Barèmes!$B$6:$B$28=H363)*(Barèmes!$C$6:$C$28=IF(H363="6ème","Mixte",G363)))=0),"",IF(SUMPRODUCT((Barèmes!$A$6:$A$28="Agilité — T-test 974 (s)")*(Barèmes!$B$6:$B$28=H363)*(Barèmes!$C$6:$C$28=IF(H363="6ème","Mixte",G363))*(Barèmes!$J$6:$J$28="+"))&gt;0,IF(AA363&lt;=SUMIFS(Barèmes!$D$6:$D$28,Barèmes!$A$6:$A$28,"Agilité — T-test 974 (s)",Barèmes!$B$6:$B$28,H363,Barèmes!$C$6:$C$28,IF(H363="6ème","Mixte",G363)),"à besoin",IF(AA363&lt;=SUMIFS(Barèmes!$E$6:$E$28,Barèmes!$A$6:$A$28,"Agilité — T-test 974 (s)",Barèmes!$B$6:$B$28,H363,Barèmes!$C$6:$C$28,IF(H363="6ème","Mixte",G363)),"fragile","satisfaisant")),IF(AA363&gt;=SUMIFS(Barèmes!$D$6:$D$28,Barèmes!$A$6:$A$28,"Agilité — T-test 974 (s)",Barèmes!$B$6:$B$28,H363,Barèmes!$C$6:$C$28,IF(H363="6ème","Mixte",G363)),"à besoin",IF(AA363&gt;=SUMIFS(Barèmes!$E$6:$E$28,Barèmes!$A$6:$A$28,"Agilité — T-test 974 (s)",Barèmes!$B$6:$B$28,H363,Barèmes!$C$6:$C$28,IF(H363="6ème","Mixte",G363)),"fragile","satisfaisant"))))</f>
        <v/>
      </c>
      <c r="AC363" s="27" t="str">
        <f>IF(OR(AA363="",SUMPRODUCT((Barèmes!$A$6:$A$28="Agilité — T-test 974 (s)")*(Barèmes!$B$6:$B$28=H363)*(Barèmes!$C$6:$C$28=IF(H363="6ème","Mixte",G363)))=0),"",IF(SUMPRODUCT((Barèmes!$A$6:$A$28="Agilité — T-test 974 (s)")*(Barèmes!$B$6:$B$28=H363)*(Barèmes!$C$6:$C$28=IF(H363="6ème","Mixte",G363))*(Barèmes!$J$6:$J$28="+"))&gt;0,IF(AA363&lt;=SUMIFS(Barèmes!$F$6:$F$28,Barèmes!$A$6:$A$28,"Agilité — T-test 974 (s)",Barèmes!$B$6:$B$28,H363,Barèmes!$C$6:$C$28,IF(H363="6ème","Mixte",G363)),Barèmes!$B$2,IF(AA363&lt;=SUMIFS(Barèmes!$G$6:$G$28,Barèmes!$A$6:$A$28,"Agilité — T-test 974 (s)",Barèmes!$B$6:$B$28,H363,Barèmes!$C$6:$C$28,IF(H363="6ème","Mixte",G363)),Barèmes!$C$2,IF(AA363&lt;=SUMIFS(Barèmes!$H$6:$H$28,Barèmes!$A$6:$A$28,"Agilité — T-test 974 (s)",Barèmes!$B$6:$B$28,H363,Barèmes!$C$6:$C$28,IF(H363="6ème","Mixte",G363)),Barèmes!$D$2,IF(AA363&lt;=SUMIFS(Barèmes!$I$6:$I$28,Barèmes!$A$6:$A$28,"Agilité — T-test 974 (s)",Barèmes!$B$6:$B$28,H363,Barèmes!$C$6:$C$28,IF(H363="6ème","Mixte",G363)),Barèmes!$E$2,Barèmes!$F$2)))),IF(AA363&gt;=SUMIFS(Barèmes!$F$6:$F$28,Barèmes!$A$6:$A$28,"Agilité — T-test 974 (s)",Barèmes!$B$6:$B$28,H363,Barèmes!$C$6:$C$28,IF(H363="6ème","Mixte",G363)),Barèmes!$B$2,IF(AA363&gt;=SUMIFS(Barèmes!$G$6:$G$28,Barèmes!$A$6:$A$28,"Agilité — T-test 974 (s)",Barèmes!$B$6:$B$28,H363,Barèmes!$C$6:$C$28,IF(H363="6ème","Mixte",G363)),Barèmes!$C$2,IF(AA363&gt;=SUMIFS(Barèmes!$H$6:$H$28,Barèmes!$A$6:$A$28,"Agilité — T-test 974 (s)",Barèmes!$B$6:$B$28,H363,Barèmes!$C$6:$C$28,IF(H363="6ème","Mixte",G363)),Barèmes!$D$2,IF(AA363&gt;=SUMIFS(Barèmes!$I$6:$I$28,Barèmes!$A$6:$A$28,"Agilité — T-test 974 (s)",Barèmes!$B$6:$B$28,H363,Barèmes!$C$6:$C$28,IF(H363="6ème","Mixte",G363)),Barèmes!$E$2,Barèmes!$F$2))))))</f>
        <v/>
      </c>
      <c r="AD363" s="28" t="str">
        <f t="shared" si="42"/>
        <v/>
      </c>
      <c r="AE363" s="29" t="str">
        <f t="shared" si="43"/>
        <v/>
      </c>
      <c r="AF363" s="30" t="str">
        <f>IF(OR(AD363="",SUMPRODUCT((Barèmes!$A$6:$A$28="Surcoût d'agilité (s) — technique")*(Barèmes!$B$6:$B$28=H363)*(Barèmes!$C$6:$C$28=IF(H363="6ème","Mixte",G363)))=0),"",IF(SUMPRODUCT((Barèmes!$A$6:$A$28="Surcoût d'agilité (s) — technique")*(Barèmes!$B$6:$B$28=H363)*(Barèmes!$C$6:$C$28=IF(H363="6ème","Mixte",G363))*(Barèmes!$J$6:$J$28="+"))&gt;0,IF(AD363&lt;=SUMIFS(Barèmes!$D$6:$D$28,Barèmes!$A$6:$A$28,"Surcoût d'agilité (s) — technique",Barèmes!$B$6:$B$28,H363,Barèmes!$C$6:$C$28,IF(H363="6ème","Mixte",G363)),"à besoin",IF(AD363&lt;=SUMIFS(Barèmes!$E$6:$E$28,Barèmes!$A$6:$A$28,"Surcoût d'agilité (s) — technique",Barèmes!$B$6:$B$28,H363,Barèmes!$C$6:$C$28,IF(H363="6ème","Mixte",G363)),"fragile","satisfaisant")),IF(AD363&gt;=SUMIFS(Barèmes!$D$6:$D$28,Barèmes!$A$6:$A$28,"Surcoût d'agilité (s) — technique",Barèmes!$B$6:$B$28,H363,Barèmes!$C$6:$C$28,IF(H363="6ème","Mixte",G363)),"à besoin",IF(AD363&gt;=SUMIFS(Barèmes!$E$6:$E$28,Barèmes!$A$6:$A$28,"Surcoût d'agilité (s) — technique",Barèmes!$B$6:$B$28,H363,Barèmes!$C$6:$C$28,IF(H363="6ème","Mixte",G363)),"fragile","satisfaisant"))))</f>
        <v/>
      </c>
      <c r="AG363" s="30" t="str">
        <f>IF(OR(AD363="",SUMPRODUCT((Barèmes!$A$6:$A$28="Surcoût d'agilité (s) — technique")*(Barèmes!$B$6:$B$28=H363)*(Barèmes!$C$6:$C$28=IF(H363="6ème","Mixte",G363)))=0),"",IF(SUMPRODUCT((Barèmes!$A$6:$A$28="Surcoût d'agilité (s) — technique")*(Barèmes!$B$6:$B$28=H363)*(Barèmes!$C$6:$C$28=IF(H363="6ème","Mixte",G363))*(Barèmes!$J$6:$J$28="+"))&gt;0,IF(AD363&lt;=SUMIFS(Barèmes!$F$6:$F$28,Barèmes!$A$6:$A$28,"Surcoût d'agilité (s) — technique",Barèmes!$B$6:$B$28,H363,Barèmes!$C$6:$C$28,IF(H363="6ème","Mixte",G363)),Barèmes!$B$2,IF(AD363&lt;=SUMIFS(Barèmes!$G$6:$G$28,Barèmes!$A$6:$A$28,"Surcoût d'agilité (s) — technique",Barèmes!$B$6:$B$28,H363,Barèmes!$C$6:$C$28,IF(H363="6ème","Mixte",G363)),Barèmes!$C$2,IF(AD363&lt;=SUMIFS(Barèmes!$H$6:$H$28,Barèmes!$A$6:$A$28,"Surcoût d'agilité (s) — technique",Barèmes!$B$6:$B$28,H363,Barèmes!$C$6:$C$28,IF(H363="6ème","Mixte",G363)),Barèmes!$D$2,IF(AD363&lt;=SUMIFS(Barèmes!$I$6:$I$28,Barèmes!$A$6:$A$28,"Surcoût d'agilité (s) — technique",Barèmes!$B$6:$B$28,H363,Barèmes!$C$6:$C$28,IF(H363="6ème","Mixte",G363)),Barèmes!$E$2,Barèmes!$F$2)))),IF(AD363&gt;=SUMIFS(Barèmes!$F$6:$F$28,Barèmes!$A$6:$A$28,"Surcoût d'agilité (s) — technique",Barèmes!$B$6:$B$28,H363,Barèmes!$C$6:$C$28,IF(H363="6ème","Mixte",G363)),Barèmes!$B$2,IF(AD363&gt;=SUMIFS(Barèmes!$G$6:$G$28,Barèmes!$A$6:$A$28,"Surcoût d'agilité (s) — technique",Barèmes!$B$6:$B$28,H363,Barèmes!$C$6:$C$28,IF(H363="6ème","Mixte",G363)),Barèmes!$C$2,IF(AD363&gt;=SUMIFS(Barèmes!$H$6:$H$28,Barèmes!$A$6:$A$28,"Surcoût d'agilité (s) — technique",Barèmes!$B$6:$B$28,H363,Barèmes!$C$6:$C$28,IF(H363="6ème","Mixte",G363)),Barèmes!$D$2,IF(AD363&gt;=SUMIFS(Barèmes!$I$6:$I$28,Barèmes!$A$6:$A$28,"Surcoût d'agilité (s) — technique",Barèmes!$B$6:$B$28,H363,Barèmes!$C$6:$C$28,IF(H363="6ème","Mixte",G363)),Barèmes!$E$2,Barèmes!$F$2))))))</f>
        <v/>
      </c>
      <c r="AH363" s="31" t="str">
        <f>IF((IF(N363="",0,1)+IF(Q363="",0,1)+IF(W363="",0,1)+IF(Z363="",0,1)+IF(AC363="",0,1))=0,"",3*IF(N363=Barèmes!$B$2,1,IF(N363=Barèmes!$C$2,2,IF(N363=Barèmes!$D$2,3,IF(N363=Barèmes!$E$2,4,IF(N363=Barèmes!$F$2,5,0)))))+3*IF(Q363=Barèmes!$B$2,1,IF(Q363=Barèmes!$C$2,2,IF(Q363=Barèmes!$D$2,3,IF(Q363=Barèmes!$E$2,4,IF(Q363=Barèmes!$F$2,5,0)))))+2*IF(W363=Barèmes!$B$2,1,IF(W363=Barèmes!$C$2,2,IF(W363=Barèmes!$D$2,3,IF(W363=Barèmes!$E$2,4,IF(W363=Barèmes!$F$2,5,0)))))+1*IF(Z363=Barèmes!$B$2,1,IF(Z363=Barèmes!$C$2,2,IF(Z363=Barèmes!$D$2,3,IF(Z363=Barèmes!$E$2,4,IF(Z363=Barèmes!$F$2,5,0)))))+1*IF(AC363=Barèmes!$B$2,1,IF(AC363=Barèmes!$C$2,2,IF(AC363=Barèmes!$D$2,3,IF(AC363=Barèmes!$E$2,4,IF(AC363=Barèmes!$F$2,5,0))))))</f>
        <v/>
      </c>
      <c r="AI363" s="31"/>
      <c r="AJ363" s="32" t="str">
        <f>IFERROR(INDEX(Croissance!$B$5:$B$604,MATCH(A363,Croissance!$A$5:$A$604,0)),"")</f>
        <v/>
      </c>
      <c r="AK363" s="32" t="str">
        <f>IFERROR(INDEX(Croissance!$C$5:$C$604,MATCH(A363,Croissance!$A$5:$A$604,0)),"")</f>
        <v/>
      </c>
      <c r="AL363" s="32" t="str">
        <f>IFERROR(INDEX(Croissance!$D$5:$D$604,MATCH(A363,Croissance!$A$5:$A$604,0)),"")</f>
        <v/>
      </c>
      <c r="AM363" s="32" t="str">
        <f>IFERROR(INDEX(Croissance!$E$5:$E$604,MATCH(A363,Croissance!$A$5:$A$604,0)),"")</f>
        <v/>
      </c>
      <c r="AO363" s="33">
        <f t="shared" si="48"/>
        <v>0</v>
      </c>
      <c r="AP363" s="33">
        <f t="shared" si="44"/>
        <v>0</v>
      </c>
      <c r="AQ363" s="33">
        <f>IF(A363="",0,IF(AND(OR('Synthèse classe'!$C$2="Tous",C363='Synthèse classe'!$C$2),OR('Synthèse classe'!$C$3="Toutes",D363='Synthèse classe'!$C$3),OR('Synthèse classe'!$C$4="Toutes",AND('Synthèse classe'!$C$4="Dernière",AP363=1),B363=IFERROR(VALUE('Synthèse classe'!$C$4),0))),1,0))</f>
        <v>0</v>
      </c>
      <c r="AR363" s="34" t="str">
        <f t="shared" si="45"/>
        <v/>
      </c>
    </row>
    <row r="364" spans="1:44" x14ac:dyDescent="0.2">
      <c r="A364" s="17" t="str">
        <f t="shared" si="41"/>
        <v/>
      </c>
      <c r="B364" s="18"/>
      <c r="C364" s="19"/>
      <c r="D364" s="19"/>
      <c r="E364" s="19"/>
      <c r="F364" s="19"/>
      <c r="G364" s="19"/>
      <c r="H364" s="17" t="str">
        <f t="shared" si="46"/>
        <v/>
      </c>
      <c r="I364" s="20"/>
      <c r="J364" s="18"/>
      <c r="K364" s="19"/>
      <c r="L364" s="21" t="str">
        <f t="shared" si="47"/>
        <v/>
      </c>
      <c r="M364" s="21" t="str">
        <f>IF(OR(J364="",SUMPRODUCT((Barèmes!$A$6:$A$28="Endurance — Luc Léger (palier)")*(Barèmes!$B$6:$B$28=H364)*(Barèmes!$C$6:$C$28=IF(H364="6ème","Mixte",G364)))=0),"",IF(SUMPRODUCT((Barèmes!$A$6:$A$28="Endurance — Luc Léger (palier)")*(Barèmes!$B$6:$B$28=H364)*(Barèmes!$C$6:$C$28=IF(H364="6ème","Mixte",G364))*(Barèmes!$J$6:$J$28="+"))&gt;0,IF(J364&lt;=SUMIFS(Barèmes!$D$6:$D$28,Barèmes!$A$6:$A$28,"Endurance — Luc Léger (palier)",Barèmes!$B$6:$B$28,H364,Barèmes!$C$6:$C$28,IF(H364="6ème","Mixte",G364)),"à besoin",IF(J364&lt;=SUMIFS(Barèmes!$E$6:$E$28,Barèmes!$A$6:$A$28,"Endurance — Luc Léger (palier)",Barèmes!$B$6:$B$28,H364,Barèmes!$C$6:$C$28,IF(H364="6ème","Mixte",G364)),"fragile","satisfaisant")),IF(J364&gt;=SUMIFS(Barèmes!$D$6:$D$28,Barèmes!$A$6:$A$28,"Endurance — Luc Léger (palier)",Barèmes!$B$6:$B$28,H364,Barèmes!$C$6:$C$28,IF(H364="6ème","Mixte",G364)),"à besoin",IF(J364&gt;=SUMIFS(Barèmes!$E$6:$E$28,Barèmes!$A$6:$A$28,"Endurance — Luc Léger (palier)",Barèmes!$B$6:$B$28,H364,Barèmes!$C$6:$C$28,IF(H364="6ème","Mixte",G364)),"fragile","satisfaisant"))))</f>
        <v/>
      </c>
      <c r="N364" s="21" t="str">
        <f>IF(OR(J364="",SUMPRODUCT((Barèmes!$A$6:$A$28="Endurance — Luc Léger (palier)")*(Barèmes!$B$6:$B$28=H364)*(Barèmes!$C$6:$C$28=IF(H364="6ème","Mixte",G364)))=0),"",IF(SUMPRODUCT((Barèmes!$A$6:$A$28="Endurance — Luc Léger (palier)")*(Barèmes!$B$6:$B$28=H364)*(Barèmes!$C$6:$C$28=IF(H364="6ème","Mixte",G364))*(Barèmes!$J$6:$J$28="+"))&gt;0,IF(J364&lt;=SUMIFS(Barèmes!$F$6:$F$28,Barèmes!$A$6:$A$28,"Endurance — Luc Léger (palier)",Barèmes!$B$6:$B$28,H364,Barèmes!$C$6:$C$28,IF(H364="6ème","Mixte",G364)),Barèmes!$B$2,IF(J364&lt;=SUMIFS(Barèmes!$G$6:$G$28,Barèmes!$A$6:$A$28,"Endurance — Luc Léger (palier)",Barèmes!$B$6:$B$28,H364,Barèmes!$C$6:$C$28,IF(H364="6ème","Mixte",G364)),Barèmes!$C$2,IF(J364&lt;=SUMIFS(Barèmes!$H$6:$H$28,Barèmes!$A$6:$A$28,"Endurance — Luc Léger (palier)",Barèmes!$B$6:$B$28,H364,Barèmes!$C$6:$C$28,IF(H364="6ème","Mixte",G364)),Barèmes!$D$2,IF(J364&lt;=SUMIFS(Barèmes!$I$6:$I$28,Barèmes!$A$6:$A$28,"Endurance — Luc Léger (palier)",Barèmes!$B$6:$B$28,H364,Barèmes!$C$6:$C$28,IF(H364="6ème","Mixte",G364)),Barèmes!$E$2,Barèmes!$F$2)))),IF(J364&gt;=SUMIFS(Barèmes!$F$6:$F$28,Barèmes!$A$6:$A$28,"Endurance — Luc Léger (palier)",Barèmes!$B$6:$B$28,H364,Barèmes!$C$6:$C$28,IF(H364="6ème","Mixte",G364)),Barèmes!$B$2,IF(J364&gt;=SUMIFS(Barèmes!$G$6:$G$28,Barèmes!$A$6:$A$28,"Endurance — Luc Léger (palier)",Barèmes!$B$6:$B$28,H364,Barèmes!$C$6:$C$28,IF(H364="6ème","Mixte",G364)),Barèmes!$C$2,IF(J364&gt;=SUMIFS(Barèmes!$H$6:$H$28,Barèmes!$A$6:$A$28,"Endurance — Luc Léger (palier)",Barèmes!$B$6:$B$28,H364,Barèmes!$C$6:$C$28,IF(H364="6ème","Mixte",G364)),Barèmes!$D$2,IF(J364&gt;=SUMIFS(Barèmes!$I$6:$I$28,Barèmes!$A$6:$A$28,"Endurance — Luc Léger (palier)",Barèmes!$B$6:$B$28,H364,Barèmes!$C$6:$C$28,IF(H364="6ème","Mixte",G364)),Barèmes!$E$2,Barèmes!$F$2))))))</f>
        <v/>
      </c>
      <c r="O364" s="22"/>
      <c r="P364" s="23" t="str">
        <f>IF(OR(O364="",SUMPRODUCT((Barèmes!$A$6:$A$28="Force bas du corps — Saut en longueur (m)")*(Barèmes!$B$6:$B$28=H364)*(Barèmes!$C$6:$C$28=IF(H364="6ème","Mixte",G364)))=0),"",IF(SUMPRODUCT((Barèmes!$A$6:$A$28="Force bas du corps — Saut en longueur (m)")*(Barèmes!$B$6:$B$28=H364)*(Barèmes!$C$6:$C$28=IF(H364="6ème","Mixte",G364))*(Barèmes!$J$6:$J$28="+"))&gt;0,IF(O364&lt;=SUMIFS(Barèmes!$D$6:$D$28,Barèmes!$A$6:$A$28,"Force bas du corps — Saut en longueur (m)",Barèmes!$B$6:$B$28,H364,Barèmes!$C$6:$C$28,IF(H364="6ème","Mixte",G364)),"à besoin",IF(O364&lt;=SUMIFS(Barèmes!$E$6:$E$28,Barèmes!$A$6:$A$28,"Force bas du corps — Saut en longueur (m)",Barèmes!$B$6:$B$28,H364,Barèmes!$C$6:$C$28,IF(H364="6ème","Mixte",G364)),"fragile","satisfaisant")),IF(O364&gt;=SUMIFS(Barèmes!$D$6:$D$28,Barèmes!$A$6:$A$28,"Force bas du corps — Saut en longueur (m)",Barèmes!$B$6:$B$28,H364,Barèmes!$C$6:$C$28,IF(H364="6ème","Mixte",G364)),"à besoin",IF(O364&gt;=SUMIFS(Barèmes!$E$6:$E$28,Barèmes!$A$6:$A$28,"Force bas du corps — Saut en longueur (m)",Barèmes!$B$6:$B$28,H364,Barèmes!$C$6:$C$28,IF(H364="6ème","Mixte",G364)),"fragile","satisfaisant"))))</f>
        <v/>
      </c>
      <c r="Q364" s="23" t="str">
        <f>IF(OR(O364="",SUMPRODUCT((Barèmes!$A$6:$A$28="Force bas du corps — Saut en longueur (m)")*(Barèmes!$B$6:$B$28=H364)*(Barèmes!$C$6:$C$28=IF(H364="6ème","Mixte",G364)))=0),"",IF(SUMPRODUCT((Barèmes!$A$6:$A$28="Force bas du corps — Saut en longueur (m)")*(Barèmes!$B$6:$B$28=H364)*(Barèmes!$C$6:$C$28=IF(H364="6ème","Mixte",G364))*(Barèmes!$J$6:$J$28="+"))&gt;0,IF(O364&lt;=SUMIFS(Barèmes!$F$6:$F$28,Barèmes!$A$6:$A$28,"Force bas du corps — Saut en longueur (m)",Barèmes!$B$6:$B$28,H364,Barèmes!$C$6:$C$28,IF(H364="6ème","Mixte",G364)),Barèmes!$B$2,IF(O364&lt;=SUMIFS(Barèmes!$G$6:$G$28,Barèmes!$A$6:$A$28,"Force bas du corps — Saut en longueur (m)",Barèmes!$B$6:$B$28,H364,Barèmes!$C$6:$C$28,IF(H364="6ème","Mixte",G364)),Barèmes!$C$2,IF(O364&lt;=SUMIFS(Barèmes!$H$6:$H$28,Barèmes!$A$6:$A$28,"Force bas du corps — Saut en longueur (m)",Barèmes!$B$6:$B$28,H364,Barèmes!$C$6:$C$28,IF(H364="6ème","Mixte",G364)),Barèmes!$D$2,IF(O364&lt;=SUMIFS(Barèmes!$I$6:$I$28,Barèmes!$A$6:$A$28,"Force bas du corps — Saut en longueur (m)",Barèmes!$B$6:$B$28,H364,Barèmes!$C$6:$C$28,IF(H364="6ème","Mixte",G364)),Barèmes!$E$2,Barèmes!$F$2)))),IF(O364&gt;=SUMIFS(Barèmes!$F$6:$F$28,Barèmes!$A$6:$A$28,"Force bas du corps — Saut en longueur (m)",Barèmes!$B$6:$B$28,H364,Barèmes!$C$6:$C$28,IF(H364="6ème","Mixte",G364)),Barèmes!$B$2,IF(O364&gt;=SUMIFS(Barèmes!$G$6:$G$28,Barèmes!$A$6:$A$28,"Force bas du corps — Saut en longueur (m)",Barèmes!$B$6:$B$28,H364,Barèmes!$C$6:$C$28,IF(H364="6ème","Mixte",G364)),Barèmes!$C$2,IF(O364&gt;=SUMIFS(Barèmes!$H$6:$H$28,Barèmes!$A$6:$A$28,"Force bas du corps — Saut en longueur (m)",Barèmes!$B$6:$B$28,H364,Barèmes!$C$6:$C$28,IF(H364="6ème","Mixte",G364)),Barèmes!$D$2,IF(O364&gt;=SUMIFS(Barèmes!$I$6:$I$28,Barèmes!$A$6:$A$28,"Force bas du corps — Saut en longueur (m)",Barèmes!$B$6:$B$28,H364,Barèmes!$C$6:$C$28,IF(H364="6ème","Mixte",G364)),Barèmes!$E$2,Barèmes!$F$2))))))</f>
        <v/>
      </c>
      <c r="R364" s="22"/>
      <c r="S364" s="24" t="str">
        <f>IF(OR(R364="",SUMPRODUCT((Barèmes!$A$6:$A$28="Vitesse — 30 m (s)")*(Barèmes!$B$6:$B$28=H364)*(Barèmes!$C$6:$C$28=IF(H364="6ème","Mixte",G364)))=0),"",IF(SUMPRODUCT((Barèmes!$A$6:$A$28="Vitesse — 30 m (s)")*(Barèmes!$B$6:$B$28=H364)*(Barèmes!$C$6:$C$28=IF(H364="6ème","Mixte",G364))*(Barèmes!$J$6:$J$28="+"))&gt;0,IF(R364&lt;=SUMIFS(Barèmes!$D$6:$D$28,Barèmes!$A$6:$A$28,"Vitesse — 30 m (s)",Barèmes!$B$6:$B$28,H364,Barèmes!$C$6:$C$28,IF(H364="6ème","Mixte",G364)),"à besoin",IF(R364&lt;=SUMIFS(Barèmes!$E$6:$E$28,Barèmes!$A$6:$A$28,"Vitesse — 30 m (s)",Barèmes!$B$6:$B$28,H364,Barèmes!$C$6:$C$28,IF(H364="6ème","Mixte",G364)),"fragile","satisfaisant")),IF(R364&gt;=SUMIFS(Barèmes!$D$6:$D$28,Barèmes!$A$6:$A$28,"Vitesse — 30 m (s)",Barèmes!$B$6:$B$28,H364,Barèmes!$C$6:$C$28,IF(H364="6ème","Mixte",G364)),"à besoin",IF(R364&gt;=SUMIFS(Barèmes!$E$6:$E$28,Barèmes!$A$6:$A$28,"Vitesse — 30 m (s)",Barèmes!$B$6:$B$28,H364,Barèmes!$C$6:$C$28,IF(H364="6ème","Mixte",G364)),"fragile","satisfaisant"))))</f>
        <v/>
      </c>
      <c r="T364" s="24" t="str">
        <f>IF(OR(R364="",SUMPRODUCT((Barèmes!$A$6:$A$28="Vitesse — 30 m (s)")*(Barèmes!$B$6:$B$28=H364)*(Barèmes!$C$6:$C$28=IF(H364="6ème","Mixte",G364)))=0),"",IF(SUMPRODUCT((Barèmes!$A$6:$A$28="Vitesse — 30 m (s)")*(Barèmes!$B$6:$B$28=H364)*(Barèmes!$C$6:$C$28=IF(H364="6ème","Mixte",G364))*(Barèmes!$J$6:$J$28="+"))&gt;0,IF(R364&lt;=SUMIFS(Barèmes!$F$6:$F$28,Barèmes!$A$6:$A$28,"Vitesse — 30 m (s)",Barèmes!$B$6:$B$28,H364,Barèmes!$C$6:$C$28,IF(H364="6ème","Mixte",G364)),Barèmes!$B$2,IF(R364&lt;=SUMIFS(Barèmes!$G$6:$G$28,Barèmes!$A$6:$A$28,"Vitesse — 30 m (s)",Barèmes!$B$6:$B$28,H364,Barèmes!$C$6:$C$28,IF(H364="6ème","Mixte",G364)),Barèmes!$C$2,IF(R364&lt;=SUMIFS(Barèmes!$H$6:$H$28,Barèmes!$A$6:$A$28,"Vitesse — 30 m (s)",Barèmes!$B$6:$B$28,H364,Barèmes!$C$6:$C$28,IF(H364="6ème","Mixte",G364)),Barèmes!$D$2,IF(R364&lt;=SUMIFS(Barèmes!$I$6:$I$28,Barèmes!$A$6:$A$28,"Vitesse — 30 m (s)",Barèmes!$B$6:$B$28,H364,Barèmes!$C$6:$C$28,IF(H364="6ème","Mixte",G364)),Barèmes!$E$2,Barèmes!$F$2)))),IF(R364&gt;=SUMIFS(Barèmes!$F$6:$F$28,Barèmes!$A$6:$A$28,"Vitesse — 30 m (s)",Barèmes!$B$6:$B$28,H364,Barèmes!$C$6:$C$28,IF(H364="6ème","Mixte",G364)),Barèmes!$B$2,IF(R364&gt;=SUMIFS(Barèmes!$G$6:$G$28,Barèmes!$A$6:$A$28,"Vitesse — 30 m (s)",Barèmes!$B$6:$B$28,H364,Barèmes!$C$6:$C$28,IF(H364="6ème","Mixte",G364)),Barèmes!$C$2,IF(R364&gt;=SUMIFS(Barèmes!$H$6:$H$28,Barèmes!$A$6:$A$28,"Vitesse — 30 m (s)",Barèmes!$B$6:$B$28,H364,Barèmes!$C$6:$C$28,IF(H364="6ème","Mixte",G364)),Barèmes!$D$2,IF(R364&gt;=SUMIFS(Barèmes!$I$6:$I$28,Barèmes!$A$6:$A$28,"Vitesse — 30 m (s)",Barèmes!$B$6:$B$28,H364,Barèmes!$C$6:$C$28,IF(H364="6ème","Mixte",G364)),Barèmes!$E$2,Barèmes!$F$2))))))</f>
        <v/>
      </c>
      <c r="U364" s="22"/>
      <c r="V364" s="25" t="str">
        <f>IF(OR(U364="",SUMPRODUCT((Barèmes!$A$6:$A$28="Vitesse — 50 m (s)")*(Barèmes!$B$6:$B$28=H364)*(Barèmes!$C$6:$C$28=IF(H364="6ème","Mixte",G364)))=0),"",IF(SUMPRODUCT((Barèmes!$A$6:$A$28="Vitesse — 50 m (s)")*(Barèmes!$B$6:$B$28=H364)*(Barèmes!$C$6:$C$28=IF(H364="6ème","Mixte",G364))*(Barèmes!$J$6:$J$28="+"))&gt;0,IF(U364&lt;=SUMIFS(Barèmes!$D$6:$D$28,Barèmes!$A$6:$A$28,"Vitesse — 50 m (s)",Barèmes!$B$6:$B$28,H364,Barèmes!$C$6:$C$28,IF(H364="6ème","Mixte",G364)),"à besoin",IF(U364&lt;=SUMIFS(Barèmes!$E$6:$E$28,Barèmes!$A$6:$A$28,"Vitesse — 50 m (s)",Barèmes!$B$6:$B$28,H364,Barèmes!$C$6:$C$28,IF(H364="6ème","Mixte",G364)),"fragile","satisfaisant")),IF(U364&gt;=SUMIFS(Barèmes!$D$6:$D$28,Barèmes!$A$6:$A$28,"Vitesse — 50 m (s)",Barèmes!$B$6:$B$28,H364,Barèmes!$C$6:$C$28,IF(H364="6ème","Mixte",G364)),"à besoin",IF(U364&gt;=SUMIFS(Barèmes!$E$6:$E$28,Barèmes!$A$6:$A$28,"Vitesse — 50 m (s)",Barèmes!$B$6:$B$28,H364,Barèmes!$C$6:$C$28,IF(H364="6ème","Mixte",G364)),"fragile","satisfaisant"))))</f>
        <v/>
      </c>
      <c r="W364" s="25" t="str">
        <f>IF(OR(U364="",SUMPRODUCT((Barèmes!$A$6:$A$28="Vitesse — 50 m (s)")*(Barèmes!$B$6:$B$28=H364)*(Barèmes!$C$6:$C$28=IF(H364="6ème","Mixte",G364)))=0),"",IF(SUMPRODUCT((Barèmes!$A$6:$A$28="Vitesse — 50 m (s)")*(Barèmes!$B$6:$B$28=H364)*(Barèmes!$C$6:$C$28=IF(H364="6ème","Mixte",G364))*(Barèmes!$J$6:$J$28="+"))&gt;0,IF(U364&lt;=SUMIFS(Barèmes!$F$6:$F$28,Barèmes!$A$6:$A$28,"Vitesse — 50 m (s)",Barèmes!$B$6:$B$28,H364,Barèmes!$C$6:$C$28,IF(H364="6ème","Mixte",G364)),Barèmes!$B$2,IF(U364&lt;=SUMIFS(Barèmes!$G$6:$G$28,Barèmes!$A$6:$A$28,"Vitesse — 50 m (s)",Barèmes!$B$6:$B$28,H364,Barèmes!$C$6:$C$28,IF(H364="6ème","Mixte",G364)),Barèmes!$C$2,IF(U364&lt;=SUMIFS(Barèmes!$H$6:$H$28,Barèmes!$A$6:$A$28,"Vitesse — 50 m (s)",Barèmes!$B$6:$B$28,H364,Barèmes!$C$6:$C$28,IF(H364="6ème","Mixte",G364)),Barèmes!$D$2,IF(U364&lt;=SUMIFS(Barèmes!$I$6:$I$28,Barèmes!$A$6:$A$28,"Vitesse — 50 m (s)",Barèmes!$B$6:$B$28,H364,Barèmes!$C$6:$C$28,IF(H364="6ème","Mixte",G364)),Barèmes!$E$2,Barèmes!$F$2)))),IF(U364&gt;=SUMIFS(Barèmes!$F$6:$F$28,Barèmes!$A$6:$A$28,"Vitesse — 50 m (s)",Barèmes!$B$6:$B$28,H364,Barèmes!$C$6:$C$28,IF(H364="6ème","Mixte",G364)),Barèmes!$B$2,IF(U364&gt;=SUMIFS(Barèmes!$G$6:$G$28,Barèmes!$A$6:$A$28,"Vitesse — 50 m (s)",Barèmes!$B$6:$B$28,H364,Barèmes!$C$6:$C$28,IF(H364="6ème","Mixte",G364)),Barèmes!$C$2,IF(U364&gt;=SUMIFS(Barèmes!$H$6:$H$28,Barèmes!$A$6:$A$28,"Vitesse — 50 m (s)",Barèmes!$B$6:$B$28,H364,Barèmes!$C$6:$C$28,IF(H364="6ème","Mixte",G364)),Barèmes!$D$2,IF(U364&gt;=SUMIFS(Barèmes!$I$6:$I$28,Barèmes!$A$6:$A$28,"Vitesse — 50 m (s)",Barèmes!$B$6:$B$28,H364,Barèmes!$C$6:$C$28,IF(H364="6ème","Mixte",G364)),Barèmes!$E$2,Barèmes!$F$2))))))</f>
        <v/>
      </c>
      <c r="X364" s="18"/>
      <c r="Y364" s="26" t="str" cm="1">
        <f t="array" ref="Y364">IF(OR(X364="",SUMPRODUCT((Barèmes!$A$6:$A$28="Souplesse (score 1-5)")*(Barèmes!$B$6:$B$28=H364)*(Barèmes!$C$6:$C$28=IF(H364="6ème","Mixte",G364)))=0),"",IF(SUMPRODUCT((Barèmes!$A$6:$A$28="Souplesse (score 1-5)")*(Barèmes!$B$6:$B$28=H364)*(Barèmes!$C$6:$C$28=IF(H364="6ème","Mixte",G364))*(Barèmes!$J$6:$J$28="+"))&gt;0,IF(X364&lt;=SUMIFS(Barèmes!$D$6:$D$28,Barèmes!$A$6:$A$28,"Souplesse (score 1-5)",Barèmes!$B$6:$B$28,H364,Barèmes!$C$6:$C$28,IF(H364="6ème","Mixte",G364)),"à besoin",IF(X364&lt;=SUMIFS(Barèmes!$E$6:$E$28,Barèmes!$A$6:$A$28,"Souplesse (score 1-5)",Barèmes!$B$6:$B$28,H364,Barèmes!$C$6:$C$28,IF(H364="6ème","Mixte",G364)),"fragile","satisfaisant")),IF(X364&gt;=SUMIFS(Barèmes!$D$6:$D$28,Barèmes!$A$6:$A$28,"Souplesse (score 1-5)",Barèmes!$B$6:$B$28,H364,Barèmes!$C$6:$C$28,IF(H364="6ème","Mixte",G364)),"à besoin",IF(X364&gt;=SUMIFS(Barèmes!$E$6:$E$28,Barèmes!$A$6:$A$28,"Souplesse (score 1-5)",Barèmes!$B$6:$B$28,H364,Barèmes!$C$6:$C$28,IF(H364="6ème","Mixte",G364)),"fragile","satisfaisant"))))</f>
        <v/>
      </c>
      <c r="Z364" s="26" t="str" cm="1">
        <f t="array" ref="Z364">IF(OR(X364="",SUMPRODUCT((Barèmes!$A$6:$A$28="Souplesse (score 1-5)")*(Barèmes!$B$6:$B$28=H364)*(Barèmes!$C$6:$C$28=IF(H364="6ème","Mixte",G364)))=0),"",IF(SUMPRODUCT((Barèmes!$A$6:$A$28="Souplesse (score 1-5)")*(Barèmes!$B$6:$B$28=H364)*(Barèmes!$C$6:$C$28=IF(H364="6ème","Mixte",G364))*(Barèmes!$J$6:$J$28="+"))&gt;0,IF(X364&lt;=SUMIFS(Barèmes!$F$6:$F$28,Barèmes!$A$6:$A$28,"Souplesse (score 1-5)",Barèmes!$B$6:$B$28,H364,Barèmes!$C$6:$C$28,IF(H364="6ème","Mixte",G364)),Barèmes!$B$2,IF(X364&lt;=SUMIFS(Barèmes!$G$6:$G$28,Barèmes!$A$6:$A$28,"Souplesse (score 1-5)",Barèmes!$B$6:$B$28,H364,Barèmes!$C$6:$C$28,IF(H364="6ème","Mixte",G364)),Barèmes!$C$2,IF(X364&lt;=SUMIFS(Barèmes!$H$6:$H$28,Barèmes!$A$6:$A$28,"Souplesse (score 1-5)",Barèmes!$B$6:$B$28,H364,Barèmes!$C$6:$C$28,IF(H364="6ème","Mixte",G364)),Barèmes!$D$2,IF(X364&lt;=SUMIFS(Barèmes!$I$6:$I$28,Barèmes!$A$6:$A$28,"Souplesse (score 1-5)",Barèmes!$B$6:$B$28,H364,Barèmes!$C$6:$C$28,IF(H364="6ème","Mixte",G364)),Barèmes!$E$2,Barèmes!$F$2)))),IF(X364&gt;=SUMIFS(Barèmes!$F$6:$F$28,Barèmes!$A$6:$A$28,"Souplesse (score 1-5)",Barèmes!$B$6:$B$28,H364,Barèmes!$C$6:$C$28,IF(H364="6ème","Mixte",G364)),Barèmes!$B$2,IF(X364&gt;=SUMIFS(Barèmes!$G$6:$G$28,Barèmes!$A$6:$A$28,"Souplesse (score 1-5)",Barèmes!$B$6:$B$28,H364,Barèmes!$C$6:$C$28,IF(H364="6ème","Mixte",G364)),Barèmes!$C$2,IF(X364&gt;=SUMIFS(Barèmes!$H$6:$H$28,Barèmes!$A$6:$A$28,"Souplesse (score 1-5)",Barèmes!$B$6:$B$28,H364,Barèmes!$C$6:$C$28,IF(H364="6ème","Mixte",G364)),Barèmes!$D$2,IF(X364&gt;=SUMIFS(Barèmes!$I$6:$I$28,Barèmes!$A$6:$A$28,"Souplesse (score 1-5)",Barèmes!$B$6:$B$28,H364,Barèmes!$C$6:$C$28,IF(H364="6ème","Mixte",G364)),Barèmes!$E$2,Barèmes!$F$2))))))</f>
        <v/>
      </c>
      <c r="AA364" s="22"/>
      <c r="AB364" s="27" t="str">
        <f>IF(OR(AA364="",SUMPRODUCT((Barèmes!$A$6:$A$28="Agilité — T-test 974 (s)")*(Barèmes!$B$6:$B$28=H364)*(Barèmes!$C$6:$C$28=IF(H364="6ème","Mixte",G364)))=0),"",IF(SUMPRODUCT((Barèmes!$A$6:$A$28="Agilité — T-test 974 (s)")*(Barèmes!$B$6:$B$28=H364)*(Barèmes!$C$6:$C$28=IF(H364="6ème","Mixte",G364))*(Barèmes!$J$6:$J$28="+"))&gt;0,IF(AA364&lt;=SUMIFS(Barèmes!$D$6:$D$28,Barèmes!$A$6:$A$28,"Agilité — T-test 974 (s)",Barèmes!$B$6:$B$28,H364,Barèmes!$C$6:$C$28,IF(H364="6ème","Mixte",G364)),"à besoin",IF(AA364&lt;=SUMIFS(Barèmes!$E$6:$E$28,Barèmes!$A$6:$A$28,"Agilité — T-test 974 (s)",Barèmes!$B$6:$B$28,H364,Barèmes!$C$6:$C$28,IF(H364="6ème","Mixte",G364)),"fragile","satisfaisant")),IF(AA364&gt;=SUMIFS(Barèmes!$D$6:$D$28,Barèmes!$A$6:$A$28,"Agilité — T-test 974 (s)",Barèmes!$B$6:$B$28,H364,Barèmes!$C$6:$C$28,IF(H364="6ème","Mixte",G364)),"à besoin",IF(AA364&gt;=SUMIFS(Barèmes!$E$6:$E$28,Barèmes!$A$6:$A$28,"Agilité — T-test 974 (s)",Barèmes!$B$6:$B$28,H364,Barèmes!$C$6:$C$28,IF(H364="6ème","Mixte",G364)),"fragile","satisfaisant"))))</f>
        <v/>
      </c>
      <c r="AC364" s="27" t="str">
        <f>IF(OR(AA364="",SUMPRODUCT((Barèmes!$A$6:$A$28="Agilité — T-test 974 (s)")*(Barèmes!$B$6:$B$28=H364)*(Barèmes!$C$6:$C$28=IF(H364="6ème","Mixte",G364)))=0),"",IF(SUMPRODUCT((Barèmes!$A$6:$A$28="Agilité — T-test 974 (s)")*(Barèmes!$B$6:$B$28=H364)*(Barèmes!$C$6:$C$28=IF(H364="6ème","Mixte",G364))*(Barèmes!$J$6:$J$28="+"))&gt;0,IF(AA364&lt;=SUMIFS(Barèmes!$F$6:$F$28,Barèmes!$A$6:$A$28,"Agilité — T-test 974 (s)",Barèmes!$B$6:$B$28,H364,Barèmes!$C$6:$C$28,IF(H364="6ème","Mixte",G364)),Barèmes!$B$2,IF(AA364&lt;=SUMIFS(Barèmes!$G$6:$G$28,Barèmes!$A$6:$A$28,"Agilité — T-test 974 (s)",Barèmes!$B$6:$B$28,H364,Barèmes!$C$6:$C$28,IF(H364="6ème","Mixte",G364)),Barèmes!$C$2,IF(AA364&lt;=SUMIFS(Barèmes!$H$6:$H$28,Barèmes!$A$6:$A$28,"Agilité — T-test 974 (s)",Barèmes!$B$6:$B$28,H364,Barèmes!$C$6:$C$28,IF(H364="6ème","Mixte",G364)),Barèmes!$D$2,IF(AA364&lt;=SUMIFS(Barèmes!$I$6:$I$28,Barèmes!$A$6:$A$28,"Agilité — T-test 974 (s)",Barèmes!$B$6:$B$28,H364,Barèmes!$C$6:$C$28,IF(H364="6ème","Mixte",G364)),Barèmes!$E$2,Barèmes!$F$2)))),IF(AA364&gt;=SUMIFS(Barèmes!$F$6:$F$28,Barèmes!$A$6:$A$28,"Agilité — T-test 974 (s)",Barèmes!$B$6:$B$28,H364,Barèmes!$C$6:$C$28,IF(H364="6ème","Mixte",G364)),Barèmes!$B$2,IF(AA364&gt;=SUMIFS(Barèmes!$G$6:$G$28,Barèmes!$A$6:$A$28,"Agilité — T-test 974 (s)",Barèmes!$B$6:$B$28,H364,Barèmes!$C$6:$C$28,IF(H364="6ème","Mixte",G364)),Barèmes!$C$2,IF(AA364&gt;=SUMIFS(Barèmes!$H$6:$H$28,Barèmes!$A$6:$A$28,"Agilité — T-test 974 (s)",Barèmes!$B$6:$B$28,H364,Barèmes!$C$6:$C$28,IF(H364="6ème","Mixte",G364)),Barèmes!$D$2,IF(AA364&gt;=SUMIFS(Barèmes!$I$6:$I$28,Barèmes!$A$6:$A$28,"Agilité — T-test 974 (s)",Barèmes!$B$6:$B$28,H364,Barèmes!$C$6:$C$28,IF(H364="6ème","Mixte",G364)),Barèmes!$E$2,Barèmes!$F$2))))))</f>
        <v/>
      </c>
      <c r="AD364" s="28" t="str">
        <f t="shared" si="42"/>
        <v/>
      </c>
      <c r="AE364" s="29" t="str">
        <f t="shared" si="43"/>
        <v/>
      </c>
      <c r="AF364" s="30" t="str">
        <f>IF(OR(AD364="",SUMPRODUCT((Barèmes!$A$6:$A$28="Surcoût d'agilité (s) — technique")*(Barèmes!$B$6:$B$28=H364)*(Barèmes!$C$6:$C$28=IF(H364="6ème","Mixte",G364)))=0),"",IF(SUMPRODUCT((Barèmes!$A$6:$A$28="Surcoût d'agilité (s) — technique")*(Barèmes!$B$6:$B$28=H364)*(Barèmes!$C$6:$C$28=IF(H364="6ème","Mixte",G364))*(Barèmes!$J$6:$J$28="+"))&gt;0,IF(AD364&lt;=SUMIFS(Barèmes!$D$6:$D$28,Barèmes!$A$6:$A$28,"Surcoût d'agilité (s) — technique",Barèmes!$B$6:$B$28,H364,Barèmes!$C$6:$C$28,IF(H364="6ème","Mixte",G364)),"à besoin",IF(AD364&lt;=SUMIFS(Barèmes!$E$6:$E$28,Barèmes!$A$6:$A$28,"Surcoût d'agilité (s) — technique",Barèmes!$B$6:$B$28,H364,Barèmes!$C$6:$C$28,IF(H364="6ème","Mixte",G364)),"fragile","satisfaisant")),IF(AD364&gt;=SUMIFS(Barèmes!$D$6:$D$28,Barèmes!$A$6:$A$28,"Surcoût d'agilité (s) — technique",Barèmes!$B$6:$B$28,H364,Barèmes!$C$6:$C$28,IF(H364="6ème","Mixte",G364)),"à besoin",IF(AD364&gt;=SUMIFS(Barèmes!$E$6:$E$28,Barèmes!$A$6:$A$28,"Surcoût d'agilité (s) — technique",Barèmes!$B$6:$B$28,H364,Barèmes!$C$6:$C$28,IF(H364="6ème","Mixte",G364)),"fragile","satisfaisant"))))</f>
        <v/>
      </c>
      <c r="AG364" s="30" t="str">
        <f>IF(OR(AD364="",SUMPRODUCT((Barèmes!$A$6:$A$28="Surcoût d'agilité (s) — technique")*(Barèmes!$B$6:$B$28=H364)*(Barèmes!$C$6:$C$28=IF(H364="6ème","Mixte",G364)))=0),"",IF(SUMPRODUCT((Barèmes!$A$6:$A$28="Surcoût d'agilité (s) — technique")*(Barèmes!$B$6:$B$28=H364)*(Barèmes!$C$6:$C$28=IF(H364="6ème","Mixte",G364))*(Barèmes!$J$6:$J$28="+"))&gt;0,IF(AD364&lt;=SUMIFS(Barèmes!$F$6:$F$28,Barèmes!$A$6:$A$28,"Surcoût d'agilité (s) — technique",Barèmes!$B$6:$B$28,H364,Barèmes!$C$6:$C$28,IF(H364="6ème","Mixte",G364)),Barèmes!$B$2,IF(AD364&lt;=SUMIFS(Barèmes!$G$6:$G$28,Barèmes!$A$6:$A$28,"Surcoût d'agilité (s) — technique",Barèmes!$B$6:$B$28,H364,Barèmes!$C$6:$C$28,IF(H364="6ème","Mixte",G364)),Barèmes!$C$2,IF(AD364&lt;=SUMIFS(Barèmes!$H$6:$H$28,Barèmes!$A$6:$A$28,"Surcoût d'agilité (s) — technique",Barèmes!$B$6:$B$28,H364,Barèmes!$C$6:$C$28,IF(H364="6ème","Mixte",G364)),Barèmes!$D$2,IF(AD364&lt;=SUMIFS(Barèmes!$I$6:$I$28,Barèmes!$A$6:$A$28,"Surcoût d'agilité (s) — technique",Barèmes!$B$6:$B$28,H364,Barèmes!$C$6:$C$28,IF(H364="6ème","Mixte",G364)),Barèmes!$E$2,Barèmes!$F$2)))),IF(AD364&gt;=SUMIFS(Barèmes!$F$6:$F$28,Barèmes!$A$6:$A$28,"Surcoût d'agilité (s) — technique",Barèmes!$B$6:$B$28,H364,Barèmes!$C$6:$C$28,IF(H364="6ème","Mixte",G364)),Barèmes!$B$2,IF(AD364&gt;=SUMIFS(Barèmes!$G$6:$G$28,Barèmes!$A$6:$A$28,"Surcoût d'agilité (s) — technique",Barèmes!$B$6:$B$28,H364,Barèmes!$C$6:$C$28,IF(H364="6ème","Mixte",G364)),Barèmes!$C$2,IF(AD364&gt;=SUMIFS(Barèmes!$H$6:$H$28,Barèmes!$A$6:$A$28,"Surcoût d'agilité (s) — technique",Barèmes!$B$6:$B$28,H364,Barèmes!$C$6:$C$28,IF(H364="6ème","Mixte",G364)),Barèmes!$D$2,IF(AD364&gt;=SUMIFS(Barèmes!$I$6:$I$28,Barèmes!$A$6:$A$28,"Surcoût d'agilité (s) — technique",Barèmes!$B$6:$B$28,H364,Barèmes!$C$6:$C$28,IF(H364="6ème","Mixte",G364)),Barèmes!$E$2,Barèmes!$F$2))))))</f>
        <v/>
      </c>
      <c r="AH364" s="31" t="str">
        <f>IF((IF(N364="",0,1)+IF(Q364="",0,1)+IF(W364="",0,1)+IF(Z364="",0,1)+IF(AC364="",0,1))=0,"",3*IF(N364=Barèmes!$B$2,1,IF(N364=Barèmes!$C$2,2,IF(N364=Barèmes!$D$2,3,IF(N364=Barèmes!$E$2,4,IF(N364=Barèmes!$F$2,5,0)))))+3*IF(Q364=Barèmes!$B$2,1,IF(Q364=Barèmes!$C$2,2,IF(Q364=Barèmes!$D$2,3,IF(Q364=Barèmes!$E$2,4,IF(Q364=Barèmes!$F$2,5,0)))))+2*IF(W364=Barèmes!$B$2,1,IF(W364=Barèmes!$C$2,2,IF(W364=Barèmes!$D$2,3,IF(W364=Barèmes!$E$2,4,IF(W364=Barèmes!$F$2,5,0)))))+1*IF(Z364=Barèmes!$B$2,1,IF(Z364=Barèmes!$C$2,2,IF(Z364=Barèmes!$D$2,3,IF(Z364=Barèmes!$E$2,4,IF(Z364=Barèmes!$F$2,5,0)))))+1*IF(AC364=Barèmes!$B$2,1,IF(AC364=Barèmes!$C$2,2,IF(AC364=Barèmes!$D$2,3,IF(AC364=Barèmes!$E$2,4,IF(AC364=Barèmes!$F$2,5,0))))))</f>
        <v/>
      </c>
      <c r="AI364" s="31"/>
      <c r="AJ364" s="32" t="str">
        <f>IFERROR(INDEX(Croissance!$B$5:$B$604,MATCH(A364,Croissance!$A$5:$A$604,0)),"")</f>
        <v/>
      </c>
      <c r="AK364" s="32" t="str">
        <f>IFERROR(INDEX(Croissance!$C$5:$C$604,MATCH(A364,Croissance!$A$5:$A$604,0)),"")</f>
        <v/>
      </c>
      <c r="AL364" s="32" t="str">
        <f>IFERROR(INDEX(Croissance!$D$5:$D$604,MATCH(A364,Croissance!$A$5:$A$604,0)),"")</f>
        <v/>
      </c>
      <c r="AM364" s="32" t="str">
        <f>IFERROR(INDEX(Croissance!$E$5:$E$604,MATCH(A364,Croissance!$A$5:$A$604,0)),"")</f>
        <v/>
      </c>
      <c r="AO364" s="33">
        <f t="shared" si="48"/>
        <v>0</v>
      </c>
      <c r="AP364" s="33">
        <f t="shared" si="44"/>
        <v>0</v>
      </c>
      <c r="AQ364" s="33">
        <f>IF(A364="",0,IF(AND(OR('Synthèse classe'!$C$2="Tous",C364='Synthèse classe'!$C$2),OR('Synthèse classe'!$C$3="Toutes",D364='Synthèse classe'!$C$3),OR('Synthèse classe'!$C$4="Toutes",AND('Synthèse classe'!$C$4="Dernière",AP364=1),B364=IFERROR(VALUE('Synthèse classe'!$C$4),0))),1,0))</f>
        <v>0</v>
      </c>
      <c r="AR364" s="34" t="str">
        <f t="shared" si="45"/>
        <v/>
      </c>
    </row>
    <row r="365" spans="1:44" x14ac:dyDescent="0.2">
      <c r="A365" s="17" t="str">
        <f t="shared" si="41"/>
        <v/>
      </c>
      <c r="B365" s="18"/>
      <c r="C365" s="19"/>
      <c r="D365" s="19"/>
      <c r="E365" s="19"/>
      <c r="F365" s="19"/>
      <c r="G365" s="19"/>
      <c r="H365" s="17" t="str">
        <f t="shared" si="46"/>
        <v/>
      </c>
      <c r="I365" s="20"/>
      <c r="J365" s="18"/>
      <c r="K365" s="19"/>
      <c r="L365" s="21" t="str">
        <f t="shared" si="47"/>
        <v/>
      </c>
      <c r="M365" s="21" t="str">
        <f>IF(OR(J365="",SUMPRODUCT((Barèmes!$A$6:$A$28="Endurance — Luc Léger (palier)")*(Barèmes!$B$6:$B$28=H365)*(Barèmes!$C$6:$C$28=IF(H365="6ème","Mixte",G365)))=0),"",IF(SUMPRODUCT((Barèmes!$A$6:$A$28="Endurance — Luc Léger (palier)")*(Barèmes!$B$6:$B$28=H365)*(Barèmes!$C$6:$C$28=IF(H365="6ème","Mixte",G365))*(Barèmes!$J$6:$J$28="+"))&gt;0,IF(J365&lt;=SUMIFS(Barèmes!$D$6:$D$28,Barèmes!$A$6:$A$28,"Endurance — Luc Léger (palier)",Barèmes!$B$6:$B$28,H365,Barèmes!$C$6:$C$28,IF(H365="6ème","Mixte",G365)),"à besoin",IF(J365&lt;=SUMIFS(Barèmes!$E$6:$E$28,Barèmes!$A$6:$A$28,"Endurance — Luc Léger (palier)",Barèmes!$B$6:$B$28,H365,Barèmes!$C$6:$C$28,IF(H365="6ème","Mixte",G365)),"fragile","satisfaisant")),IF(J365&gt;=SUMIFS(Barèmes!$D$6:$D$28,Barèmes!$A$6:$A$28,"Endurance — Luc Léger (palier)",Barèmes!$B$6:$B$28,H365,Barèmes!$C$6:$C$28,IF(H365="6ème","Mixte",G365)),"à besoin",IF(J365&gt;=SUMIFS(Barèmes!$E$6:$E$28,Barèmes!$A$6:$A$28,"Endurance — Luc Léger (palier)",Barèmes!$B$6:$B$28,H365,Barèmes!$C$6:$C$28,IF(H365="6ème","Mixte",G365)),"fragile","satisfaisant"))))</f>
        <v/>
      </c>
      <c r="N365" s="21" t="str">
        <f>IF(OR(J365="",SUMPRODUCT((Barèmes!$A$6:$A$28="Endurance — Luc Léger (palier)")*(Barèmes!$B$6:$B$28=H365)*(Barèmes!$C$6:$C$28=IF(H365="6ème","Mixte",G365)))=0),"",IF(SUMPRODUCT((Barèmes!$A$6:$A$28="Endurance — Luc Léger (palier)")*(Barèmes!$B$6:$B$28=H365)*(Barèmes!$C$6:$C$28=IF(H365="6ème","Mixte",G365))*(Barèmes!$J$6:$J$28="+"))&gt;0,IF(J365&lt;=SUMIFS(Barèmes!$F$6:$F$28,Barèmes!$A$6:$A$28,"Endurance — Luc Léger (palier)",Barèmes!$B$6:$B$28,H365,Barèmes!$C$6:$C$28,IF(H365="6ème","Mixte",G365)),Barèmes!$B$2,IF(J365&lt;=SUMIFS(Barèmes!$G$6:$G$28,Barèmes!$A$6:$A$28,"Endurance — Luc Léger (palier)",Barèmes!$B$6:$B$28,H365,Barèmes!$C$6:$C$28,IF(H365="6ème","Mixte",G365)),Barèmes!$C$2,IF(J365&lt;=SUMIFS(Barèmes!$H$6:$H$28,Barèmes!$A$6:$A$28,"Endurance — Luc Léger (palier)",Barèmes!$B$6:$B$28,H365,Barèmes!$C$6:$C$28,IF(H365="6ème","Mixte",G365)),Barèmes!$D$2,IF(J365&lt;=SUMIFS(Barèmes!$I$6:$I$28,Barèmes!$A$6:$A$28,"Endurance — Luc Léger (palier)",Barèmes!$B$6:$B$28,H365,Barèmes!$C$6:$C$28,IF(H365="6ème","Mixte",G365)),Barèmes!$E$2,Barèmes!$F$2)))),IF(J365&gt;=SUMIFS(Barèmes!$F$6:$F$28,Barèmes!$A$6:$A$28,"Endurance — Luc Léger (palier)",Barèmes!$B$6:$B$28,H365,Barèmes!$C$6:$C$28,IF(H365="6ème","Mixte",G365)),Barèmes!$B$2,IF(J365&gt;=SUMIFS(Barèmes!$G$6:$G$28,Barèmes!$A$6:$A$28,"Endurance — Luc Léger (palier)",Barèmes!$B$6:$B$28,H365,Barèmes!$C$6:$C$28,IF(H365="6ème","Mixte",G365)),Barèmes!$C$2,IF(J365&gt;=SUMIFS(Barèmes!$H$6:$H$28,Barèmes!$A$6:$A$28,"Endurance — Luc Léger (palier)",Barèmes!$B$6:$B$28,H365,Barèmes!$C$6:$C$28,IF(H365="6ème","Mixte",G365)),Barèmes!$D$2,IF(J365&gt;=SUMIFS(Barèmes!$I$6:$I$28,Barèmes!$A$6:$A$28,"Endurance — Luc Léger (palier)",Barèmes!$B$6:$B$28,H365,Barèmes!$C$6:$C$28,IF(H365="6ème","Mixte",G365)),Barèmes!$E$2,Barèmes!$F$2))))))</f>
        <v/>
      </c>
      <c r="O365" s="22"/>
      <c r="P365" s="23" t="str">
        <f>IF(OR(O365="",SUMPRODUCT((Barèmes!$A$6:$A$28="Force bas du corps — Saut en longueur (m)")*(Barèmes!$B$6:$B$28=H365)*(Barèmes!$C$6:$C$28=IF(H365="6ème","Mixte",G365)))=0),"",IF(SUMPRODUCT((Barèmes!$A$6:$A$28="Force bas du corps — Saut en longueur (m)")*(Barèmes!$B$6:$B$28=H365)*(Barèmes!$C$6:$C$28=IF(H365="6ème","Mixte",G365))*(Barèmes!$J$6:$J$28="+"))&gt;0,IF(O365&lt;=SUMIFS(Barèmes!$D$6:$D$28,Barèmes!$A$6:$A$28,"Force bas du corps — Saut en longueur (m)",Barèmes!$B$6:$B$28,H365,Barèmes!$C$6:$C$28,IF(H365="6ème","Mixte",G365)),"à besoin",IF(O365&lt;=SUMIFS(Barèmes!$E$6:$E$28,Barèmes!$A$6:$A$28,"Force bas du corps — Saut en longueur (m)",Barèmes!$B$6:$B$28,H365,Barèmes!$C$6:$C$28,IF(H365="6ème","Mixte",G365)),"fragile","satisfaisant")),IF(O365&gt;=SUMIFS(Barèmes!$D$6:$D$28,Barèmes!$A$6:$A$28,"Force bas du corps — Saut en longueur (m)",Barèmes!$B$6:$B$28,H365,Barèmes!$C$6:$C$28,IF(H365="6ème","Mixte",G365)),"à besoin",IF(O365&gt;=SUMIFS(Barèmes!$E$6:$E$28,Barèmes!$A$6:$A$28,"Force bas du corps — Saut en longueur (m)",Barèmes!$B$6:$B$28,H365,Barèmes!$C$6:$C$28,IF(H365="6ème","Mixte",G365)),"fragile","satisfaisant"))))</f>
        <v/>
      </c>
      <c r="Q365" s="23" t="str">
        <f>IF(OR(O365="",SUMPRODUCT((Barèmes!$A$6:$A$28="Force bas du corps — Saut en longueur (m)")*(Barèmes!$B$6:$B$28=H365)*(Barèmes!$C$6:$C$28=IF(H365="6ème","Mixte",G365)))=0),"",IF(SUMPRODUCT((Barèmes!$A$6:$A$28="Force bas du corps — Saut en longueur (m)")*(Barèmes!$B$6:$B$28=H365)*(Barèmes!$C$6:$C$28=IF(H365="6ème","Mixte",G365))*(Barèmes!$J$6:$J$28="+"))&gt;0,IF(O365&lt;=SUMIFS(Barèmes!$F$6:$F$28,Barèmes!$A$6:$A$28,"Force bas du corps — Saut en longueur (m)",Barèmes!$B$6:$B$28,H365,Barèmes!$C$6:$C$28,IF(H365="6ème","Mixte",G365)),Barèmes!$B$2,IF(O365&lt;=SUMIFS(Barèmes!$G$6:$G$28,Barèmes!$A$6:$A$28,"Force bas du corps — Saut en longueur (m)",Barèmes!$B$6:$B$28,H365,Barèmes!$C$6:$C$28,IF(H365="6ème","Mixte",G365)),Barèmes!$C$2,IF(O365&lt;=SUMIFS(Barèmes!$H$6:$H$28,Barèmes!$A$6:$A$28,"Force bas du corps — Saut en longueur (m)",Barèmes!$B$6:$B$28,H365,Barèmes!$C$6:$C$28,IF(H365="6ème","Mixte",G365)),Barèmes!$D$2,IF(O365&lt;=SUMIFS(Barèmes!$I$6:$I$28,Barèmes!$A$6:$A$28,"Force bas du corps — Saut en longueur (m)",Barèmes!$B$6:$B$28,H365,Barèmes!$C$6:$C$28,IF(H365="6ème","Mixte",G365)),Barèmes!$E$2,Barèmes!$F$2)))),IF(O365&gt;=SUMIFS(Barèmes!$F$6:$F$28,Barèmes!$A$6:$A$28,"Force bas du corps — Saut en longueur (m)",Barèmes!$B$6:$B$28,H365,Barèmes!$C$6:$C$28,IF(H365="6ème","Mixte",G365)),Barèmes!$B$2,IF(O365&gt;=SUMIFS(Barèmes!$G$6:$G$28,Barèmes!$A$6:$A$28,"Force bas du corps — Saut en longueur (m)",Barèmes!$B$6:$B$28,H365,Barèmes!$C$6:$C$28,IF(H365="6ème","Mixte",G365)),Barèmes!$C$2,IF(O365&gt;=SUMIFS(Barèmes!$H$6:$H$28,Barèmes!$A$6:$A$28,"Force bas du corps — Saut en longueur (m)",Barèmes!$B$6:$B$28,H365,Barèmes!$C$6:$C$28,IF(H365="6ème","Mixte",G365)),Barèmes!$D$2,IF(O365&gt;=SUMIFS(Barèmes!$I$6:$I$28,Barèmes!$A$6:$A$28,"Force bas du corps — Saut en longueur (m)",Barèmes!$B$6:$B$28,H365,Barèmes!$C$6:$C$28,IF(H365="6ème","Mixte",G365)),Barèmes!$E$2,Barèmes!$F$2))))))</f>
        <v/>
      </c>
      <c r="R365" s="22"/>
      <c r="S365" s="24" t="str">
        <f>IF(OR(R365="",SUMPRODUCT((Barèmes!$A$6:$A$28="Vitesse — 30 m (s)")*(Barèmes!$B$6:$B$28=H365)*(Barèmes!$C$6:$C$28=IF(H365="6ème","Mixte",G365)))=0),"",IF(SUMPRODUCT((Barèmes!$A$6:$A$28="Vitesse — 30 m (s)")*(Barèmes!$B$6:$B$28=H365)*(Barèmes!$C$6:$C$28=IF(H365="6ème","Mixte",G365))*(Barèmes!$J$6:$J$28="+"))&gt;0,IF(R365&lt;=SUMIFS(Barèmes!$D$6:$D$28,Barèmes!$A$6:$A$28,"Vitesse — 30 m (s)",Barèmes!$B$6:$B$28,H365,Barèmes!$C$6:$C$28,IF(H365="6ème","Mixte",G365)),"à besoin",IF(R365&lt;=SUMIFS(Barèmes!$E$6:$E$28,Barèmes!$A$6:$A$28,"Vitesse — 30 m (s)",Barèmes!$B$6:$B$28,H365,Barèmes!$C$6:$C$28,IF(H365="6ème","Mixte",G365)),"fragile","satisfaisant")),IF(R365&gt;=SUMIFS(Barèmes!$D$6:$D$28,Barèmes!$A$6:$A$28,"Vitesse — 30 m (s)",Barèmes!$B$6:$B$28,H365,Barèmes!$C$6:$C$28,IF(H365="6ème","Mixte",G365)),"à besoin",IF(R365&gt;=SUMIFS(Barèmes!$E$6:$E$28,Barèmes!$A$6:$A$28,"Vitesse — 30 m (s)",Barèmes!$B$6:$B$28,H365,Barèmes!$C$6:$C$28,IF(H365="6ème","Mixte",G365)),"fragile","satisfaisant"))))</f>
        <v/>
      </c>
      <c r="T365" s="24" t="str">
        <f>IF(OR(R365="",SUMPRODUCT((Barèmes!$A$6:$A$28="Vitesse — 30 m (s)")*(Barèmes!$B$6:$B$28=H365)*(Barèmes!$C$6:$C$28=IF(H365="6ème","Mixte",G365)))=0),"",IF(SUMPRODUCT((Barèmes!$A$6:$A$28="Vitesse — 30 m (s)")*(Barèmes!$B$6:$B$28=H365)*(Barèmes!$C$6:$C$28=IF(H365="6ème","Mixte",G365))*(Barèmes!$J$6:$J$28="+"))&gt;0,IF(R365&lt;=SUMIFS(Barèmes!$F$6:$F$28,Barèmes!$A$6:$A$28,"Vitesse — 30 m (s)",Barèmes!$B$6:$B$28,H365,Barèmes!$C$6:$C$28,IF(H365="6ème","Mixte",G365)),Barèmes!$B$2,IF(R365&lt;=SUMIFS(Barèmes!$G$6:$G$28,Barèmes!$A$6:$A$28,"Vitesse — 30 m (s)",Barèmes!$B$6:$B$28,H365,Barèmes!$C$6:$C$28,IF(H365="6ème","Mixte",G365)),Barèmes!$C$2,IF(R365&lt;=SUMIFS(Barèmes!$H$6:$H$28,Barèmes!$A$6:$A$28,"Vitesse — 30 m (s)",Barèmes!$B$6:$B$28,H365,Barèmes!$C$6:$C$28,IF(H365="6ème","Mixte",G365)),Barèmes!$D$2,IF(R365&lt;=SUMIFS(Barèmes!$I$6:$I$28,Barèmes!$A$6:$A$28,"Vitesse — 30 m (s)",Barèmes!$B$6:$B$28,H365,Barèmes!$C$6:$C$28,IF(H365="6ème","Mixte",G365)),Barèmes!$E$2,Barèmes!$F$2)))),IF(R365&gt;=SUMIFS(Barèmes!$F$6:$F$28,Barèmes!$A$6:$A$28,"Vitesse — 30 m (s)",Barèmes!$B$6:$B$28,H365,Barèmes!$C$6:$C$28,IF(H365="6ème","Mixte",G365)),Barèmes!$B$2,IF(R365&gt;=SUMIFS(Barèmes!$G$6:$G$28,Barèmes!$A$6:$A$28,"Vitesse — 30 m (s)",Barèmes!$B$6:$B$28,H365,Barèmes!$C$6:$C$28,IF(H365="6ème","Mixte",G365)),Barèmes!$C$2,IF(R365&gt;=SUMIFS(Barèmes!$H$6:$H$28,Barèmes!$A$6:$A$28,"Vitesse — 30 m (s)",Barèmes!$B$6:$B$28,H365,Barèmes!$C$6:$C$28,IF(H365="6ème","Mixte",G365)),Barèmes!$D$2,IF(R365&gt;=SUMIFS(Barèmes!$I$6:$I$28,Barèmes!$A$6:$A$28,"Vitesse — 30 m (s)",Barèmes!$B$6:$B$28,H365,Barèmes!$C$6:$C$28,IF(H365="6ème","Mixte",G365)),Barèmes!$E$2,Barèmes!$F$2))))))</f>
        <v/>
      </c>
      <c r="U365" s="22"/>
      <c r="V365" s="25" t="str">
        <f>IF(OR(U365="",SUMPRODUCT((Barèmes!$A$6:$A$28="Vitesse — 50 m (s)")*(Barèmes!$B$6:$B$28=H365)*(Barèmes!$C$6:$C$28=IF(H365="6ème","Mixte",G365)))=0),"",IF(SUMPRODUCT((Barèmes!$A$6:$A$28="Vitesse — 50 m (s)")*(Barèmes!$B$6:$B$28=H365)*(Barèmes!$C$6:$C$28=IF(H365="6ème","Mixte",G365))*(Barèmes!$J$6:$J$28="+"))&gt;0,IF(U365&lt;=SUMIFS(Barèmes!$D$6:$D$28,Barèmes!$A$6:$A$28,"Vitesse — 50 m (s)",Barèmes!$B$6:$B$28,H365,Barèmes!$C$6:$C$28,IF(H365="6ème","Mixte",G365)),"à besoin",IF(U365&lt;=SUMIFS(Barèmes!$E$6:$E$28,Barèmes!$A$6:$A$28,"Vitesse — 50 m (s)",Barèmes!$B$6:$B$28,H365,Barèmes!$C$6:$C$28,IF(H365="6ème","Mixte",G365)),"fragile","satisfaisant")),IF(U365&gt;=SUMIFS(Barèmes!$D$6:$D$28,Barèmes!$A$6:$A$28,"Vitesse — 50 m (s)",Barèmes!$B$6:$B$28,H365,Barèmes!$C$6:$C$28,IF(H365="6ème","Mixte",G365)),"à besoin",IF(U365&gt;=SUMIFS(Barèmes!$E$6:$E$28,Barèmes!$A$6:$A$28,"Vitesse — 50 m (s)",Barèmes!$B$6:$B$28,H365,Barèmes!$C$6:$C$28,IF(H365="6ème","Mixte",G365)),"fragile","satisfaisant"))))</f>
        <v/>
      </c>
      <c r="W365" s="25" t="str">
        <f>IF(OR(U365="",SUMPRODUCT((Barèmes!$A$6:$A$28="Vitesse — 50 m (s)")*(Barèmes!$B$6:$B$28=H365)*(Barèmes!$C$6:$C$28=IF(H365="6ème","Mixte",G365)))=0),"",IF(SUMPRODUCT((Barèmes!$A$6:$A$28="Vitesse — 50 m (s)")*(Barèmes!$B$6:$B$28=H365)*(Barèmes!$C$6:$C$28=IF(H365="6ème","Mixte",G365))*(Barèmes!$J$6:$J$28="+"))&gt;0,IF(U365&lt;=SUMIFS(Barèmes!$F$6:$F$28,Barèmes!$A$6:$A$28,"Vitesse — 50 m (s)",Barèmes!$B$6:$B$28,H365,Barèmes!$C$6:$C$28,IF(H365="6ème","Mixte",G365)),Barèmes!$B$2,IF(U365&lt;=SUMIFS(Barèmes!$G$6:$G$28,Barèmes!$A$6:$A$28,"Vitesse — 50 m (s)",Barèmes!$B$6:$B$28,H365,Barèmes!$C$6:$C$28,IF(H365="6ème","Mixte",G365)),Barèmes!$C$2,IF(U365&lt;=SUMIFS(Barèmes!$H$6:$H$28,Barèmes!$A$6:$A$28,"Vitesse — 50 m (s)",Barèmes!$B$6:$B$28,H365,Barèmes!$C$6:$C$28,IF(H365="6ème","Mixte",G365)),Barèmes!$D$2,IF(U365&lt;=SUMIFS(Barèmes!$I$6:$I$28,Barèmes!$A$6:$A$28,"Vitesse — 50 m (s)",Barèmes!$B$6:$B$28,H365,Barèmes!$C$6:$C$28,IF(H365="6ème","Mixte",G365)),Barèmes!$E$2,Barèmes!$F$2)))),IF(U365&gt;=SUMIFS(Barèmes!$F$6:$F$28,Barèmes!$A$6:$A$28,"Vitesse — 50 m (s)",Barèmes!$B$6:$B$28,H365,Barèmes!$C$6:$C$28,IF(H365="6ème","Mixte",G365)),Barèmes!$B$2,IF(U365&gt;=SUMIFS(Barèmes!$G$6:$G$28,Barèmes!$A$6:$A$28,"Vitesse — 50 m (s)",Barèmes!$B$6:$B$28,H365,Barèmes!$C$6:$C$28,IF(H365="6ème","Mixte",G365)),Barèmes!$C$2,IF(U365&gt;=SUMIFS(Barèmes!$H$6:$H$28,Barèmes!$A$6:$A$28,"Vitesse — 50 m (s)",Barèmes!$B$6:$B$28,H365,Barèmes!$C$6:$C$28,IF(H365="6ème","Mixte",G365)),Barèmes!$D$2,IF(U365&gt;=SUMIFS(Barèmes!$I$6:$I$28,Barèmes!$A$6:$A$28,"Vitesse — 50 m (s)",Barèmes!$B$6:$B$28,H365,Barèmes!$C$6:$C$28,IF(H365="6ème","Mixte",G365)),Barèmes!$E$2,Barèmes!$F$2))))))</f>
        <v/>
      </c>
      <c r="X365" s="18"/>
      <c r="Y365" s="26" t="str" cm="1">
        <f t="array" ref="Y365">IF(OR(X365="",SUMPRODUCT((Barèmes!$A$6:$A$28="Souplesse (score 1-5)")*(Barèmes!$B$6:$B$28=H365)*(Barèmes!$C$6:$C$28=IF(H365="6ème","Mixte",G365)))=0),"",IF(SUMPRODUCT((Barèmes!$A$6:$A$28="Souplesse (score 1-5)")*(Barèmes!$B$6:$B$28=H365)*(Barèmes!$C$6:$C$28=IF(H365="6ème","Mixte",G365))*(Barèmes!$J$6:$J$28="+"))&gt;0,IF(X365&lt;=SUMIFS(Barèmes!$D$6:$D$28,Barèmes!$A$6:$A$28,"Souplesse (score 1-5)",Barèmes!$B$6:$B$28,H365,Barèmes!$C$6:$C$28,IF(H365="6ème","Mixte",G365)),"à besoin",IF(X365&lt;=SUMIFS(Barèmes!$E$6:$E$28,Barèmes!$A$6:$A$28,"Souplesse (score 1-5)",Barèmes!$B$6:$B$28,H365,Barèmes!$C$6:$C$28,IF(H365="6ème","Mixte",G365)),"fragile","satisfaisant")),IF(X365&gt;=SUMIFS(Barèmes!$D$6:$D$28,Barèmes!$A$6:$A$28,"Souplesse (score 1-5)",Barèmes!$B$6:$B$28,H365,Barèmes!$C$6:$C$28,IF(H365="6ème","Mixte",G365)),"à besoin",IF(X365&gt;=SUMIFS(Barèmes!$E$6:$E$28,Barèmes!$A$6:$A$28,"Souplesse (score 1-5)",Barèmes!$B$6:$B$28,H365,Barèmes!$C$6:$C$28,IF(H365="6ème","Mixte",G365)),"fragile","satisfaisant"))))</f>
        <v/>
      </c>
      <c r="Z365" s="26" t="str" cm="1">
        <f t="array" ref="Z365">IF(OR(X365="",SUMPRODUCT((Barèmes!$A$6:$A$28="Souplesse (score 1-5)")*(Barèmes!$B$6:$B$28=H365)*(Barèmes!$C$6:$C$28=IF(H365="6ème","Mixte",G365)))=0),"",IF(SUMPRODUCT((Barèmes!$A$6:$A$28="Souplesse (score 1-5)")*(Barèmes!$B$6:$B$28=H365)*(Barèmes!$C$6:$C$28=IF(H365="6ème","Mixte",G365))*(Barèmes!$J$6:$J$28="+"))&gt;0,IF(X365&lt;=SUMIFS(Barèmes!$F$6:$F$28,Barèmes!$A$6:$A$28,"Souplesse (score 1-5)",Barèmes!$B$6:$B$28,H365,Barèmes!$C$6:$C$28,IF(H365="6ème","Mixte",G365)),Barèmes!$B$2,IF(X365&lt;=SUMIFS(Barèmes!$G$6:$G$28,Barèmes!$A$6:$A$28,"Souplesse (score 1-5)",Barèmes!$B$6:$B$28,H365,Barèmes!$C$6:$C$28,IF(H365="6ème","Mixte",G365)),Barèmes!$C$2,IF(X365&lt;=SUMIFS(Barèmes!$H$6:$H$28,Barèmes!$A$6:$A$28,"Souplesse (score 1-5)",Barèmes!$B$6:$B$28,H365,Barèmes!$C$6:$C$28,IF(H365="6ème","Mixte",G365)),Barèmes!$D$2,IF(X365&lt;=SUMIFS(Barèmes!$I$6:$I$28,Barèmes!$A$6:$A$28,"Souplesse (score 1-5)",Barèmes!$B$6:$B$28,H365,Barèmes!$C$6:$C$28,IF(H365="6ème","Mixte",G365)),Barèmes!$E$2,Barèmes!$F$2)))),IF(X365&gt;=SUMIFS(Barèmes!$F$6:$F$28,Barèmes!$A$6:$A$28,"Souplesse (score 1-5)",Barèmes!$B$6:$B$28,H365,Barèmes!$C$6:$C$28,IF(H365="6ème","Mixte",G365)),Barèmes!$B$2,IF(X365&gt;=SUMIFS(Barèmes!$G$6:$G$28,Barèmes!$A$6:$A$28,"Souplesse (score 1-5)",Barèmes!$B$6:$B$28,H365,Barèmes!$C$6:$C$28,IF(H365="6ème","Mixte",G365)),Barèmes!$C$2,IF(X365&gt;=SUMIFS(Barèmes!$H$6:$H$28,Barèmes!$A$6:$A$28,"Souplesse (score 1-5)",Barèmes!$B$6:$B$28,H365,Barèmes!$C$6:$C$28,IF(H365="6ème","Mixte",G365)),Barèmes!$D$2,IF(X365&gt;=SUMIFS(Barèmes!$I$6:$I$28,Barèmes!$A$6:$A$28,"Souplesse (score 1-5)",Barèmes!$B$6:$B$28,H365,Barèmes!$C$6:$C$28,IF(H365="6ème","Mixte",G365)),Barèmes!$E$2,Barèmes!$F$2))))))</f>
        <v/>
      </c>
      <c r="AA365" s="22"/>
      <c r="AB365" s="27" t="str">
        <f>IF(OR(AA365="",SUMPRODUCT((Barèmes!$A$6:$A$28="Agilité — T-test 974 (s)")*(Barèmes!$B$6:$B$28=H365)*(Barèmes!$C$6:$C$28=IF(H365="6ème","Mixte",G365)))=0),"",IF(SUMPRODUCT((Barèmes!$A$6:$A$28="Agilité — T-test 974 (s)")*(Barèmes!$B$6:$B$28=H365)*(Barèmes!$C$6:$C$28=IF(H365="6ème","Mixte",G365))*(Barèmes!$J$6:$J$28="+"))&gt;0,IF(AA365&lt;=SUMIFS(Barèmes!$D$6:$D$28,Barèmes!$A$6:$A$28,"Agilité — T-test 974 (s)",Barèmes!$B$6:$B$28,H365,Barèmes!$C$6:$C$28,IF(H365="6ème","Mixte",G365)),"à besoin",IF(AA365&lt;=SUMIFS(Barèmes!$E$6:$E$28,Barèmes!$A$6:$A$28,"Agilité — T-test 974 (s)",Barèmes!$B$6:$B$28,H365,Barèmes!$C$6:$C$28,IF(H365="6ème","Mixte",G365)),"fragile","satisfaisant")),IF(AA365&gt;=SUMIFS(Barèmes!$D$6:$D$28,Barèmes!$A$6:$A$28,"Agilité — T-test 974 (s)",Barèmes!$B$6:$B$28,H365,Barèmes!$C$6:$C$28,IF(H365="6ème","Mixte",G365)),"à besoin",IF(AA365&gt;=SUMIFS(Barèmes!$E$6:$E$28,Barèmes!$A$6:$A$28,"Agilité — T-test 974 (s)",Barèmes!$B$6:$B$28,H365,Barèmes!$C$6:$C$28,IF(H365="6ème","Mixte",G365)),"fragile","satisfaisant"))))</f>
        <v/>
      </c>
      <c r="AC365" s="27" t="str">
        <f>IF(OR(AA365="",SUMPRODUCT((Barèmes!$A$6:$A$28="Agilité — T-test 974 (s)")*(Barèmes!$B$6:$B$28=H365)*(Barèmes!$C$6:$C$28=IF(H365="6ème","Mixte",G365)))=0),"",IF(SUMPRODUCT((Barèmes!$A$6:$A$28="Agilité — T-test 974 (s)")*(Barèmes!$B$6:$B$28=H365)*(Barèmes!$C$6:$C$28=IF(H365="6ème","Mixte",G365))*(Barèmes!$J$6:$J$28="+"))&gt;0,IF(AA365&lt;=SUMIFS(Barèmes!$F$6:$F$28,Barèmes!$A$6:$A$28,"Agilité — T-test 974 (s)",Barèmes!$B$6:$B$28,H365,Barèmes!$C$6:$C$28,IF(H365="6ème","Mixte",G365)),Barèmes!$B$2,IF(AA365&lt;=SUMIFS(Barèmes!$G$6:$G$28,Barèmes!$A$6:$A$28,"Agilité — T-test 974 (s)",Barèmes!$B$6:$B$28,H365,Barèmes!$C$6:$C$28,IF(H365="6ème","Mixte",G365)),Barèmes!$C$2,IF(AA365&lt;=SUMIFS(Barèmes!$H$6:$H$28,Barèmes!$A$6:$A$28,"Agilité — T-test 974 (s)",Barèmes!$B$6:$B$28,H365,Barèmes!$C$6:$C$28,IF(H365="6ème","Mixte",G365)),Barèmes!$D$2,IF(AA365&lt;=SUMIFS(Barèmes!$I$6:$I$28,Barèmes!$A$6:$A$28,"Agilité — T-test 974 (s)",Barèmes!$B$6:$B$28,H365,Barèmes!$C$6:$C$28,IF(H365="6ème","Mixte",G365)),Barèmes!$E$2,Barèmes!$F$2)))),IF(AA365&gt;=SUMIFS(Barèmes!$F$6:$F$28,Barèmes!$A$6:$A$28,"Agilité — T-test 974 (s)",Barèmes!$B$6:$B$28,H365,Barèmes!$C$6:$C$28,IF(H365="6ème","Mixte",G365)),Barèmes!$B$2,IF(AA365&gt;=SUMIFS(Barèmes!$G$6:$G$28,Barèmes!$A$6:$A$28,"Agilité — T-test 974 (s)",Barèmes!$B$6:$B$28,H365,Barèmes!$C$6:$C$28,IF(H365="6ème","Mixte",G365)),Barèmes!$C$2,IF(AA365&gt;=SUMIFS(Barèmes!$H$6:$H$28,Barèmes!$A$6:$A$28,"Agilité — T-test 974 (s)",Barèmes!$B$6:$B$28,H365,Barèmes!$C$6:$C$28,IF(H365="6ème","Mixte",G365)),Barèmes!$D$2,IF(AA365&gt;=SUMIFS(Barèmes!$I$6:$I$28,Barèmes!$A$6:$A$28,"Agilité — T-test 974 (s)",Barèmes!$B$6:$B$28,H365,Barèmes!$C$6:$C$28,IF(H365="6ème","Mixte",G365)),Barèmes!$E$2,Barèmes!$F$2))))))</f>
        <v/>
      </c>
      <c r="AD365" s="28" t="str">
        <f t="shared" si="42"/>
        <v/>
      </c>
      <c r="AE365" s="29" t="str">
        <f t="shared" si="43"/>
        <v/>
      </c>
      <c r="AF365" s="30" t="str">
        <f>IF(OR(AD365="",SUMPRODUCT((Barèmes!$A$6:$A$28="Surcoût d'agilité (s) — technique")*(Barèmes!$B$6:$B$28=H365)*(Barèmes!$C$6:$C$28=IF(H365="6ème","Mixte",G365)))=0),"",IF(SUMPRODUCT((Barèmes!$A$6:$A$28="Surcoût d'agilité (s) — technique")*(Barèmes!$B$6:$B$28=H365)*(Barèmes!$C$6:$C$28=IF(H365="6ème","Mixte",G365))*(Barèmes!$J$6:$J$28="+"))&gt;0,IF(AD365&lt;=SUMIFS(Barèmes!$D$6:$D$28,Barèmes!$A$6:$A$28,"Surcoût d'agilité (s) — technique",Barèmes!$B$6:$B$28,H365,Barèmes!$C$6:$C$28,IF(H365="6ème","Mixte",G365)),"à besoin",IF(AD365&lt;=SUMIFS(Barèmes!$E$6:$E$28,Barèmes!$A$6:$A$28,"Surcoût d'agilité (s) — technique",Barèmes!$B$6:$B$28,H365,Barèmes!$C$6:$C$28,IF(H365="6ème","Mixte",G365)),"fragile","satisfaisant")),IF(AD365&gt;=SUMIFS(Barèmes!$D$6:$D$28,Barèmes!$A$6:$A$28,"Surcoût d'agilité (s) — technique",Barèmes!$B$6:$B$28,H365,Barèmes!$C$6:$C$28,IF(H365="6ème","Mixte",G365)),"à besoin",IF(AD365&gt;=SUMIFS(Barèmes!$E$6:$E$28,Barèmes!$A$6:$A$28,"Surcoût d'agilité (s) — technique",Barèmes!$B$6:$B$28,H365,Barèmes!$C$6:$C$28,IF(H365="6ème","Mixte",G365)),"fragile","satisfaisant"))))</f>
        <v/>
      </c>
      <c r="AG365" s="30" t="str">
        <f>IF(OR(AD365="",SUMPRODUCT((Barèmes!$A$6:$A$28="Surcoût d'agilité (s) — technique")*(Barèmes!$B$6:$B$28=H365)*(Barèmes!$C$6:$C$28=IF(H365="6ème","Mixte",G365)))=0),"",IF(SUMPRODUCT((Barèmes!$A$6:$A$28="Surcoût d'agilité (s) — technique")*(Barèmes!$B$6:$B$28=H365)*(Barèmes!$C$6:$C$28=IF(H365="6ème","Mixte",G365))*(Barèmes!$J$6:$J$28="+"))&gt;0,IF(AD365&lt;=SUMIFS(Barèmes!$F$6:$F$28,Barèmes!$A$6:$A$28,"Surcoût d'agilité (s) — technique",Barèmes!$B$6:$B$28,H365,Barèmes!$C$6:$C$28,IF(H365="6ème","Mixte",G365)),Barèmes!$B$2,IF(AD365&lt;=SUMIFS(Barèmes!$G$6:$G$28,Barèmes!$A$6:$A$28,"Surcoût d'agilité (s) — technique",Barèmes!$B$6:$B$28,H365,Barèmes!$C$6:$C$28,IF(H365="6ème","Mixte",G365)),Barèmes!$C$2,IF(AD365&lt;=SUMIFS(Barèmes!$H$6:$H$28,Barèmes!$A$6:$A$28,"Surcoût d'agilité (s) — technique",Barèmes!$B$6:$B$28,H365,Barèmes!$C$6:$C$28,IF(H365="6ème","Mixte",G365)),Barèmes!$D$2,IF(AD365&lt;=SUMIFS(Barèmes!$I$6:$I$28,Barèmes!$A$6:$A$28,"Surcoût d'agilité (s) — technique",Barèmes!$B$6:$B$28,H365,Barèmes!$C$6:$C$28,IF(H365="6ème","Mixte",G365)),Barèmes!$E$2,Barèmes!$F$2)))),IF(AD365&gt;=SUMIFS(Barèmes!$F$6:$F$28,Barèmes!$A$6:$A$28,"Surcoût d'agilité (s) — technique",Barèmes!$B$6:$B$28,H365,Barèmes!$C$6:$C$28,IF(H365="6ème","Mixte",G365)),Barèmes!$B$2,IF(AD365&gt;=SUMIFS(Barèmes!$G$6:$G$28,Barèmes!$A$6:$A$28,"Surcoût d'agilité (s) — technique",Barèmes!$B$6:$B$28,H365,Barèmes!$C$6:$C$28,IF(H365="6ème","Mixte",G365)),Barèmes!$C$2,IF(AD365&gt;=SUMIFS(Barèmes!$H$6:$H$28,Barèmes!$A$6:$A$28,"Surcoût d'agilité (s) — technique",Barèmes!$B$6:$B$28,H365,Barèmes!$C$6:$C$28,IF(H365="6ème","Mixte",G365)),Barèmes!$D$2,IF(AD365&gt;=SUMIFS(Barèmes!$I$6:$I$28,Barèmes!$A$6:$A$28,"Surcoût d'agilité (s) — technique",Barèmes!$B$6:$B$28,H365,Barèmes!$C$6:$C$28,IF(H365="6ème","Mixte",G365)),Barèmes!$E$2,Barèmes!$F$2))))))</f>
        <v/>
      </c>
      <c r="AH365" s="31" t="str">
        <f>IF((IF(N365="",0,1)+IF(Q365="",0,1)+IF(W365="",0,1)+IF(Z365="",0,1)+IF(AC365="",0,1))=0,"",3*IF(N365=Barèmes!$B$2,1,IF(N365=Barèmes!$C$2,2,IF(N365=Barèmes!$D$2,3,IF(N365=Barèmes!$E$2,4,IF(N365=Barèmes!$F$2,5,0)))))+3*IF(Q365=Barèmes!$B$2,1,IF(Q365=Barèmes!$C$2,2,IF(Q365=Barèmes!$D$2,3,IF(Q365=Barèmes!$E$2,4,IF(Q365=Barèmes!$F$2,5,0)))))+2*IF(W365=Barèmes!$B$2,1,IF(W365=Barèmes!$C$2,2,IF(W365=Barèmes!$D$2,3,IF(W365=Barèmes!$E$2,4,IF(W365=Barèmes!$F$2,5,0)))))+1*IF(Z365=Barèmes!$B$2,1,IF(Z365=Barèmes!$C$2,2,IF(Z365=Barèmes!$D$2,3,IF(Z365=Barèmes!$E$2,4,IF(Z365=Barèmes!$F$2,5,0)))))+1*IF(AC365=Barèmes!$B$2,1,IF(AC365=Barèmes!$C$2,2,IF(AC365=Barèmes!$D$2,3,IF(AC365=Barèmes!$E$2,4,IF(AC365=Barèmes!$F$2,5,0))))))</f>
        <v/>
      </c>
      <c r="AI365" s="31"/>
      <c r="AJ365" s="32" t="str">
        <f>IFERROR(INDEX(Croissance!$B$5:$B$604,MATCH(A365,Croissance!$A$5:$A$604,0)),"")</f>
        <v/>
      </c>
      <c r="AK365" s="32" t="str">
        <f>IFERROR(INDEX(Croissance!$C$5:$C$604,MATCH(A365,Croissance!$A$5:$A$604,0)),"")</f>
        <v/>
      </c>
      <c r="AL365" s="32" t="str">
        <f>IFERROR(INDEX(Croissance!$D$5:$D$604,MATCH(A365,Croissance!$A$5:$A$604,0)),"")</f>
        <v/>
      </c>
      <c r="AM365" s="32" t="str">
        <f>IFERROR(INDEX(Croissance!$E$5:$E$604,MATCH(A365,Croissance!$A$5:$A$604,0)),"")</f>
        <v/>
      </c>
      <c r="AO365" s="33">
        <f t="shared" si="48"/>
        <v>0</v>
      </c>
      <c r="AP365" s="33">
        <f t="shared" si="44"/>
        <v>0</v>
      </c>
      <c r="AQ365" s="33">
        <f>IF(A365="",0,IF(AND(OR('Synthèse classe'!$C$2="Tous",C365='Synthèse classe'!$C$2),OR('Synthèse classe'!$C$3="Toutes",D365='Synthèse classe'!$C$3),OR('Synthèse classe'!$C$4="Toutes",AND('Synthèse classe'!$C$4="Dernière",AP365=1),B365=IFERROR(VALUE('Synthèse classe'!$C$4),0))),1,0))</f>
        <v>0</v>
      </c>
      <c r="AR365" s="34" t="str">
        <f t="shared" si="45"/>
        <v/>
      </c>
    </row>
    <row r="366" spans="1:44" x14ac:dyDescent="0.2">
      <c r="A366" s="17" t="str">
        <f t="shared" si="41"/>
        <v/>
      </c>
      <c r="B366" s="18"/>
      <c r="C366" s="19"/>
      <c r="D366" s="19"/>
      <c r="E366" s="19"/>
      <c r="F366" s="19"/>
      <c r="G366" s="19"/>
      <c r="H366" s="17" t="str">
        <f t="shared" si="46"/>
        <v/>
      </c>
      <c r="I366" s="20"/>
      <c r="J366" s="18"/>
      <c r="K366" s="19"/>
      <c r="L366" s="21" t="str">
        <f t="shared" si="47"/>
        <v/>
      </c>
      <c r="M366" s="21" t="str">
        <f>IF(OR(J366="",SUMPRODUCT((Barèmes!$A$6:$A$28="Endurance — Luc Léger (palier)")*(Barèmes!$B$6:$B$28=H366)*(Barèmes!$C$6:$C$28=IF(H366="6ème","Mixte",G366)))=0),"",IF(SUMPRODUCT((Barèmes!$A$6:$A$28="Endurance — Luc Léger (palier)")*(Barèmes!$B$6:$B$28=H366)*(Barèmes!$C$6:$C$28=IF(H366="6ème","Mixte",G366))*(Barèmes!$J$6:$J$28="+"))&gt;0,IF(J366&lt;=SUMIFS(Barèmes!$D$6:$D$28,Barèmes!$A$6:$A$28,"Endurance — Luc Léger (palier)",Barèmes!$B$6:$B$28,H366,Barèmes!$C$6:$C$28,IF(H366="6ème","Mixte",G366)),"à besoin",IF(J366&lt;=SUMIFS(Barèmes!$E$6:$E$28,Barèmes!$A$6:$A$28,"Endurance — Luc Léger (palier)",Barèmes!$B$6:$B$28,H366,Barèmes!$C$6:$C$28,IF(H366="6ème","Mixte",G366)),"fragile","satisfaisant")),IF(J366&gt;=SUMIFS(Barèmes!$D$6:$D$28,Barèmes!$A$6:$A$28,"Endurance — Luc Léger (palier)",Barèmes!$B$6:$B$28,H366,Barèmes!$C$6:$C$28,IF(H366="6ème","Mixte",G366)),"à besoin",IF(J366&gt;=SUMIFS(Barèmes!$E$6:$E$28,Barèmes!$A$6:$A$28,"Endurance — Luc Léger (palier)",Barèmes!$B$6:$B$28,H366,Barèmes!$C$6:$C$28,IF(H366="6ème","Mixte",G366)),"fragile","satisfaisant"))))</f>
        <v/>
      </c>
      <c r="N366" s="21" t="str">
        <f>IF(OR(J366="",SUMPRODUCT((Barèmes!$A$6:$A$28="Endurance — Luc Léger (palier)")*(Barèmes!$B$6:$B$28=H366)*(Barèmes!$C$6:$C$28=IF(H366="6ème","Mixte",G366)))=0),"",IF(SUMPRODUCT((Barèmes!$A$6:$A$28="Endurance — Luc Léger (palier)")*(Barèmes!$B$6:$B$28=H366)*(Barèmes!$C$6:$C$28=IF(H366="6ème","Mixte",G366))*(Barèmes!$J$6:$J$28="+"))&gt;0,IF(J366&lt;=SUMIFS(Barèmes!$F$6:$F$28,Barèmes!$A$6:$A$28,"Endurance — Luc Léger (palier)",Barèmes!$B$6:$B$28,H366,Barèmes!$C$6:$C$28,IF(H366="6ème","Mixte",G366)),Barèmes!$B$2,IF(J366&lt;=SUMIFS(Barèmes!$G$6:$G$28,Barèmes!$A$6:$A$28,"Endurance — Luc Léger (palier)",Barèmes!$B$6:$B$28,H366,Barèmes!$C$6:$C$28,IF(H366="6ème","Mixte",G366)),Barèmes!$C$2,IF(J366&lt;=SUMIFS(Barèmes!$H$6:$H$28,Barèmes!$A$6:$A$28,"Endurance — Luc Léger (palier)",Barèmes!$B$6:$B$28,H366,Barèmes!$C$6:$C$28,IF(H366="6ème","Mixte",G366)),Barèmes!$D$2,IF(J366&lt;=SUMIFS(Barèmes!$I$6:$I$28,Barèmes!$A$6:$A$28,"Endurance — Luc Léger (palier)",Barèmes!$B$6:$B$28,H366,Barèmes!$C$6:$C$28,IF(H366="6ème","Mixte",G366)),Barèmes!$E$2,Barèmes!$F$2)))),IF(J366&gt;=SUMIFS(Barèmes!$F$6:$F$28,Barèmes!$A$6:$A$28,"Endurance — Luc Léger (palier)",Barèmes!$B$6:$B$28,H366,Barèmes!$C$6:$C$28,IF(H366="6ème","Mixte",G366)),Barèmes!$B$2,IF(J366&gt;=SUMIFS(Barèmes!$G$6:$G$28,Barèmes!$A$6:$A$28,"Endurance — Luc Léger (palier)",Barèmes!$B$6:$B$28,H366,Barèmes!$C$6:$C$28,IF(H366="6ème","Mixte",G366)),Barèmes!$C$2,IF(J366&gt;=SUMIFS(Barèmes!$H$6:$H$28,Barèmes!$A$6:$A$28,"Endurance — Luc Léger (palier)",Barèmes!$B$6:$B$28,H366,Barèmes!$C$6:$C$28,IF(H366="6ème","Mixte",G366)),Barèmes!$D$2,IF(J366&gt;=SUMIFS(Barèmes!$I$6:$I$28,Barèmes!$A$6:$A$28,"Endurance — Luc Léger (palier)",Barèmes!$B$6:$B$28,H366,Barèmes!$C$6:$C$28,IF(H366="6ème","Mixte",G366)),Barèmes!$E$2,Barèmes!$F$2))))))</f>
        <v/>
      </c>
      <c r="O366" s="22"/>
      <c r="P366" s="23" t="str">
        <f>IF(OR(O366="",SUMPRODUCT((Barèmes!$A$6:$A$28="Force bas du corps — Saut en longueur (m)")*(Barèmes!$B$6:$B$28=H366)*(Barèmes!$C$6:$C$28=IF(H366="6ème","Mixte",G366)))=0),"",IF(SUMPRODUCT((Barèmes!$A$6:$A$28="Force bas du corps — Saut en longueur (m)")*(Barèmes!$B$6:$B$28=H366)*(Barèmes!$C$6:$C$28=IF(H366="6ème","Mixte",G366))*(Barèmes!$J$6:$J$28="+"))&gt;0,IF(O366&lt;=SUMIFS(Barèmes!$D$6:$D$28,Barèmes!$A$6:$A$28,"Force bas du corps — Saut en longueur (m)",Barèmes!$B$6:$B$28,H366,Barèmes!$C$6:$C$28,IF(H366="6ème","Mixte",G366)),"à besoin",IF(O366&lt;=SUMIFS(Barèmes!$E$6:$E$28,Barèmes!$A$6:$A$28,"Force bas du corps — Saut en longueur (m)",Barèmes!$B$6:$B$28,H366,Barèmes!$C$6:$C$28,IF(H366="6ème","Mixte",G366)),"fragile","satisfaisant")),IF(O366&gt;=SUMIFS(Barèmes!$D$6:$D$28,Barèmes!$A$6:$A$28,"Force bas du corps — Saut en longueur (m)",Barèmes!$B$6:$B$28,H366,Barèmes!$C$6:$C$28,IF(H366="6ème","Mixte",G366)),"à besoin",IF(O366&gt;=SUMIFS(Barèmes!$E$6:$E$28,Barèmes!$A$6:$A$28,"Force bas du corps — Saut en longueur (m)",Barèmes!$B$6:$B$28,H366,Barèmes!$C$6:$C$28,IF(H366="6ème","Mixte",G366)),"fragile","satisfaisant"))))</f>
        <v/>
      </c>
      <c r="Q366" s="23" t="str">
        <f>IF(OR(O366="",SUMPRODUCT((Barèmes!$A$6:$A$28="Force bas du corps — Saut en longueur (m)")*(Barèmes!$B$6:$B$28=H366)*(Barèmes!$C$6:$C$28=IF(H366="6ème","Mixte",G366)))=0),"",IF(SUMPRODUCT((Barèmes!$A$6:$A$28="Force bas du corps — Saut en longueur (m)")*(Barèmes!$B$6:$B$28=H366)*(Barèmes!$C$6:$C$28=IF(H366="6ème","Mixte",G366))*(Barèmes!$J$6:$J$28="+"))&gt;0,IF(O366&lt;=SUMIFS(Barèmes!$F$6:$F$28,Barèmes!$A$6:$A$28,"Force bas du corps — Saut en longueur (m)",Barèmes!$B$6:$B$28,H366,Barèmes!$C$6:$C$28,IF(H366="6ème","Mixte",G366)),Barèmes!$B$2,IF(O366&lt;=SUMIFS(Barèmes!$G$6:$G$28,Barèmes!$A$6:$A$28,"Force bas du corps — Saut en longueur (m)",Barèmes!$B$6:$B$28,H366,Barèmes!$C$6:$C$28,IF(H366="6ème","Mixte",G366)),Barèmes!$C$2,IF(O366&lt;=SUMIFS(Barèmes!$H$6:$H$28,Barèmes!$A$6:$A$28,"Force bas du corps — Saut en longueur (m)",Barèmes!$B$6:$B$28,H366,Barèmes!$C$6:$C$28,IF(H366="6ème","Mixte",G366)),Barèmes!$D$2,IF(O366&lt;=SUMIFS(Barèmes!$I$6:$I$28,Barèmes!$A$6:$A$28,"Force bas du corps — Saut en longueur (m)",Barèmes!$B$6:$B$28,H366,Barèmes!$C$6:$C$28,IF(H366="6ème","Mixte",G366)),Barèmes!$E$2,Barèmes!$F$2)))),IF(O366&gt;=SUMIFS(Barèmes!$F$6:$F$28,Barèmes!$A$6:$A$28,"Force bas du corps — Saut en longueur (m)",Barèmes!$B$6:$B$28,H366,Barèmes!$C$6:$C$28,IF(H366="6ème","Mixte",G366)),Barèmes!$B$2,IF(O366&gt;=SUMIFS(Barèmes!$G$6:$G$28,Barèmes!$A$6:$A$28,"Force bas du corps — Saut en longueur (m)",Barèmes!$B$6:$B$28,H366,Barèmes!$C$6:$C$28,IF(H366="6ème","Mixte",G366)),Barèmes!$C$2,IF(O366&gt;=SUMIFS(Barèmes!$H$6:$H$28,Barèmes!$A$6:$A$28,"Force bas du corps — Saut en longueur (m)",Barèmes!$B$6:$B$28,H366,Barèmes!$C$6:$C$28,IF(H366="6ème","Mixte",G366)),Barèmes!$D$2,IF(O366&gt;=SUMIFS(Barèmes!$I$6:$I$28,Barèmes!$A$6:$A$28,"Force bas du corps — Saut en longueur (m)",Barèmes!$B$6:$B$28,H366,Barèmes!$C$6:$C$28,IF(H366="6ème","Mixte",G366)),Barèmes!$E$2,Barèmes!$F$2))))))</f>
        <v/>
      </c>
      <c r="R366" s="22"/>
      <c r="S366" s="24" t="str">
        <f>IF(OR(R366="",SUMPRODUCT((Barèmes!$A$6:$A$28="Vitesse — 30 m (s)")*(Barèmes!$B$6:$B$28=H366)*(Barèmes!$C$6:$C$28=IF(H366="6ème","Mixte",G366)))=0),"",IF(SUMPRODUCT((Barèmes!$A$6:$A$28="Vitesse — 30 m (s)")*(Barèmes!$B$6:$B$28=H366)*(Barèmes!$C$6:$C$28=IF(H366="6ème","Mixte",G366))*(Barèmes!$J$6:$J$28="+"))&gt;0,IF(R366&lt;=SUMIFS(Barèmes!$D$6:$D$28,Barèmes!$A$6:$A$28,"Vitesse — 30 m (s)",Barèmes!$B$6:$B$28,H366,Barèmes!$C$6:$C$28,IF(H366="6ème","Mixte",G366)),"à besoin",IF(R366&lt;=SUMIFS(Barèmes!$E$6:$E$28,Barèmes!$A$6:$A$28,"Vitesse — 30 m (s)",Barèmes!$B$6:$B$28,H366,Barèmes!$C$6:$C$28,IF(H366="6ème","Mixte",G366)),"fragile","satisfaisant")),IF(R366&gt;=SUMIFS(Barèmes!$D$6:$D$28,Barèmes!$A$6:$A$28,"Vitesse — 30 m (s)",Barèmes!$B$6:$B$28,H366,Barèmes!$C$6:$C$28,IF(H366="6ème","Mixte",G366)),"à besoin",IF(R366&gt;=SUMIFS(Barèmes!$E$6:$E$28,Barèmes!$A$6:$A$28,"Vitesse — 30 m (s)",Barèmes!$B$6:$B$28,H366,Barèmes!$C$6:$C$28,IF(H366="6ème","Mixte",G366)),"fragile","satisfaisant"))))</f>
        <v/>
      </c>
      <c r="T366" s="24" t="str">
        <f>IF(OR(R366="",SUMPRODUCT((Barèmes!$A$6:$A$28="Vitesse — 30 m (s)")*(Barèmes!$B$6:$B$28=H366)*(Barèmes!$C$6:$C$28=IF(H366="6ème","Mixte",G366)))=0),"",IF(SUMPRODUCT((Barèmes!$A$6:$A$28="Vitesse — 30 m (s)")*(Barèmes!$B$6:$B$28=H366)*(Barèmes!$C$6:$C$28=IF(H366="6ème","Mixte",G366))*(Barèmes!$J$6:$J$28="+"))&gt;0,IF(R366&lt;=SUMIFS(Barèmes!$F$6:$F$28,Barèmes!$A$6:$A$28,"Vitesse — 30 m (s)",Barèmes!$B$6:$B$28,H366,Barèmes!$C$6:$C$28,IF(H366="6ème","Mixte",G366)),Barèmes!$B$2,IF(R366&lt;=SUMIFS(Barèmes!$G$6:$G$28,Barèmes!$A$6:$A$28,"Vitesse — 30 m (s)",Barèmes!$B$6:$B$28,H366,Barèmes!$C$6:$C$28,IF(H366="6ème","Mixte",G366)),Barèmes!$C$2,IF(R366&lt;=SUMIFS(Barèmes!$H$6:$H$28,Barèmes!$A$6:$A$28,"Vitesse — 30 m (s)",Barèmes!$B$6:$B$28,H366,Barèmes!$C$6:$C$28,IF(H366="6ème","Mixte",G366)),Barèmes!$D$2,IF(R366&lt;=SUMIFS(Barèmes!$I$6:$I$28,Barèmes!$A$6:$A$28,"Vitesse — 30 m (s)",Barèmes!$B$6:$B$28,H366,Barèmes!$C$6:$C$28,IF(H366="6ème","Mixte",G366)),Barèmes!$E$2,Barèmes!$F$2)))),IF(R366&gt;=SUMIFS(Barèmes!$F$6:$F$28,Barèmes!$A$6:$A$28,"Vitesse — 30 m (s)",Barèmes!$B$6:$B$28,H366,Barèmes!$C$6:$C$28,IF(H366="6ème","Mixte",G366)),Barèmes!$B$2,IF(R366&gt;=SUMIFS(Barèmes!$G$6:$G$28,Barèmes!$A$6:$A$28,"Vitesse — 30 m (s)",Barèmes!$B$6:$B$28,H366,Barèmes!$C$6:$C$28,IF(H366="6ème","Mixte",G366)),Barèmes!$C$2,IF(R366&gt;=SUMIFS(Barèmes!$H$6:$H$28,Barèmes!$A$6:$A$28,"Vitesse — 30 m (s)",Barèmes!$B$6:$B$28,H366,Barèmes!$C$6:$C$28,IF(H366="6ème","Mixte",G366)),Barèmes!$D$2,IF(R366&gt;=SUMIFS(Barèmes!$I$6:$I$28,Barèmes!$A$6:$A$28,"Vitesse — 30 m (s)",Barèmes!$B$6:$B$28,H366,Barèmes!$C$6:$C$28,IF(H366="6ème","Mixte",G366)),Barèmes!$E$2,Barèmes!$F$2))))))</f>
        <v/>
      </c>
      <c r="U366" s="22"/>
      <c r="V366" s="25" t="str">
        <f>IF(OR(U366="",SUMPRODUCT((Barèmes!$A$6:$A$28="Vitesse — 50 m (s)")*(Barèmes!$B$6:$B$28=H366)*(Barèmes!$C$6:$C$28=IF(H366="6ème","Mixte",G366)))=0),"",IF(SUMPRODUCT((Barèmes!$A$6:$A$28="Vitesse — 50 m (s)")*(Barèmes!$B$6:$B$28=H366)*(Barèmes!$C$6:$C$28=IF(H366="6ème","Mixte",G366))*(Barèmes!$J$6:$J$28="+"))&gt;0,IF(U366&lt;=SUMIFS(Barèmes!$D$6:$D$28,Barèmes!$A$6:$A$28,"Vitesse — 50 m (s)",Barèmes!$B$6:$B$28,H366,Barèmes!$C$6:$C$28,IF(H366="6ème","Mixte",G366)),"à besoin",IF(U366&lt;=SUMIFS(Barèmes!$E$6:$E$28,Barèmes!$A$6:$A$28,"Vitesse — 50 m (s)",Barèmes!$B$6:$B$28,H366,Barèmes!$C$6:$C$28,IF(H366="6ème","Mixte",G366)),"fragile","satisfaisant")),IF(U366&gt;=SUMIFS(Barèmes!$D$6:$D$28,Barèmes!$A$6:$A$28,"Vitesse — 50 m (s)",Barèmes!$B$6:$B$28,H366,Barèmes!$C$6:$C$28,IF(H366="6ème","Mixte",G366)),"à besoin",IF(U366&gt;=SUMIFS(Barèmes!$E$6:$E$28,Barèmes!$A$6:$A$28,"Vitesse — 50 m (s)",Barèmes!$B$6:$B$28,H366,Barèmes!$C$6:$C$28,IF(H366="6ème","Mixte",G366)),"fragile","satisfaisant"))))</f>
        <v/>
      </c>
      <c r="W366" s="25" t="str">
        <f>IF(OR(U366="",SUMPRODUCT((Barèmes!$A$6:$A$28="Vitesse — 50 m (s)")*(Barèmes!$B$6:$B$28=H366)*(Barèmes!$C$6:$C$28=IF(H366="6ème","Mixte",G366)))=0),"",IF(SUMPRODUCT((Barèmes!$A$6:$A$28="Vitesse — 50 m (s)")*(Barèmes!$B$6:$B$28=H366)*(Barèmes!$C$6:$C$28=IF(H366="6ème","Mixte",G366))*(Barèmes!$J$6:$J$28="+"))&gt;0,IF(U366&lt;=SUMIFS(Barèmes!$F$6:$F$28,Barèmes!$A$6:$A$28,"Vitesse — 50 m (s)",Barèmes!$B$6:$B$28,H366,Barèmes!$C$6:$C$28,IF(H366="6ème","Mixte",G366)),Barèmes!$B$2,IF(U366&lt;=SUMIFS(Barèmes!$G$6:$G$28,Barèmes!$A$6:$A$28,"Vitesse — 50 m (s)",Barèmes!$B$6:$B$28,H366,Barèmes!$C$6:$C$28,IF(H366="6ème","Mixte",G366)),Barèmes!$C$2,IF(U366&lt;=SUMIFS(Barèmes!$H$6:$H$28,Barèmes!$A$6:$A$28,"Vitesse — 50 m (s)",Barèmes!$B$6:$B$28,H366,Barèmes!$C$6:$C$28,IF(H366="6ème","Mixte",G366)),Barèmes!$D$2,IF(U366&lt;=SUMIFS(Barèmes!$I$6:$I$28,Barèmes!$A$6:$A$28,"Vitesse — 50 m (s)",Barèmes!$B$6:$B$28,H366,Barèmes!$C$6:$C$28,IF(H366="6ème","Mixte",G366)),Barèmes!$E$2,Barèmes!$F$2)))),IF(U366&gt;=SUMIFS(Barèmes!$F$6:$F$28,Barèmes!$A$6:$A$28,"Vitesse — 50 m (s)",Barèmes!$B$6:$B$28,H366,Barèmes!$C$6:$C$28,IF(H366="6ème","Mixte",G366)),Barèmes!$B$2,IF(U366&gt;=SUMIFS(Barèmes!$G$6:$G$28,Barèmes!$A$6:$A$28,"Vitesse — 50 m (s)",Barèmes!$B$6:$B$28,H366,Barèmes!$C$6:$C$28,IF(H366="6ème","Mixte",G366)),Barèmes!$C$2,IF(U366&gt;=SUMIFS(Barèmes!$H$6:$H$28,Barèmes!$A$6:$A$28,"Vitesse — 50 m (s)",Barèmes!$B$6:$B$28,H366,Barèmes!$C$6:$C$28,IF(H366="6ème","Mixte",G366)),Barèmes!$D$2,IF(U366&gt;=SUMIFS(Barèmes!$I$6:$I$28,Barèmes!$A$6:$A$28,"Vitesse — 50 m (s)",Barèmes!$B$6:$B$28,H366,Barèmes!$C$6:$C$28,IF(H366="6ème","Mixte",G366)),Barèmes!$E$2,Barèmes!$F$2))))))</f>
        <v/>
      </c>
      <c r="X366" s="18"/>
      <c r="Y366" s="26" t="str" cm="1">
        <f t="array" ref="Y366">IF(OR(X366="",SUMPRODUCT((Barèmes!$A$6:$A$28="Souplesse (score 1-5)")*(Barèmes!$B$6:$B$28=H366)*(Barèmes!$C$6:$C$28=IF(H366="6ème","Mixte",G366)))=0),"",IF(SUMPRODUCT((Barèmes!$A$6:$A$28="Souplesse (score 1-5)")*(Barèmes!$B$6:$B$28=H366)*(Barèmes!$C$6:$C$28=IF(H366="6ème","Mixte",G366))*(Barèmes!$J$6:$J$28="+"))&gt;0,IF(X366&lt;=SUMIFS(Barèmes!$D$6:$D$28,Barèmes!$A$6:$A$28,"Souplesse (score 1-5)",Barèmes!$B$6:$B$28,H366,Barèmes!$C$6:$C$28,IF(H366="6ème","Mixte",G366)),"à besoin",IF(X366&lt;=SUMIFS(Barèmes!$E$6:$E$28,Barèmes!$A$6:$A$28,"Souplesse (score 1-5)",Barèmes!$B$6:$B$28,H366,Barèmes!$C$6:$C$28,IF(H366="6ème","Mixte",G366)),"fragile","satisfaisant")),IF(X366&gt;=SUMIFS(Barèmes!$D$6:$D$28,Barèmes!$A$6:$A$28,"Souplesse (score 1-5)",Barèmes!$B$6:$B$28,H366,Barèmes!$C$6:$C$28,IF(H366="6ème","Mixte",G366)),"à besoin",IF(X366&gt;=SUMIFS(Barèmes!$E$6:$E$28,Barèmes!$A$6:$A$28,"Souplesse (score 1-5)",Barèmes!$B$6:$B$28,H366,Barèmes!$C$6:$C$28,IF(H366="6ème","Mixte",G366)),"fragile","satisfaisant"))))</f>
        <v/>
      </c>
      <c r="Z366" s="26" t="str" cm="1">
        <f t="array" ref="Z366">IF(OR(X366="",SUMPRODUCT((Barèmes!$A$6:$A$28="Souplesse (score 1-5)")*(Barèmes!$B$6:$B$28=H366)*(Barèmes!$C$6:$C$28=IF(H366="6ème","Mixte",G366)))=0),"",IF(SUMPRODUCT((Barèmes!$A$6:$A$28="Souplesse (score 1-5)")*(Barèmes!$B$6:$B$28=H366)*(Barèmes!$C$6:$C$28=IF(H366="6ème","Mixte",G366))*(Barèmes!$J$6:$J$28="+"))&gt;0,IF(X366&lt;=SUMIFS(Barèmes!$F$6:$F$28,Barèmes!$A$6:$A$28,"Souplesse (score 1-5)",Barèmes!$B$6:$B$28,H366,Barèmes!$C$6:$C$28,IF(H366="6ème","Mixte",G366)),Barèmes!$B$2,IF(X366&lt;=SUMIFS(Barèmes!$G$6:$G$28,Barèmes!$A$6:$A$28,"Souplesse (score 1-5)",Barèmes!$B$6:$B$28,H366,Barèmes!$C$6:$C$28,IF(H366="6ème","Mixte",G366)),Barèmes!$C$2,IF(X366&lt;=SUMIFS(Barèmes!$H$6:$H$28,Barèmes!$A$6:$A$28,"Souplesse (score 1-5)",Barèmes!$B$6:$B$28,H366,Barèmes!$C$6:$C$28,IF(H366="6ème","Mixte",G366)),Barèmes!$D$2,IF(X366&lt;=SUMIFS(Barèmes!$I$6:$I$28,Barèmes!$A$6:$A$28,"Souplesse (score 1-5)",Barèmes!$B$6:$B$28,H366,Barèmes!$C$6:$C$28,IF(H366="6ème","Mixte",G366)),Barèmes!$E$2,Barèmes!$F$2)))),IF(X366&gt;=SUMIFS(Barèmes!$F$6:$F$28,Barèmes!$A$6:$A$28,"Souplesse (score 1-5)",Barèmes!$B$6:$B$28,H366,Barèmes!$C$6:$C$28,IF(H366="6ème","Mixte",G366)),Barèmes!$B$2,IF(X366&gt;=SUMIFS(Barèmes!$G$6:$G$28,Barèmes!$A$6:$A$28,"Souplesse (score 1-5)",Barèmes!$B$6:$B$28,H366,Barèmes!$C$6:$C$28,IF(H366="6ème","Mixte",G366)),Barèmes!$C$2,IF(X366&gt;=SUMIFS(Barèmes!$H$6:$H$28,Barèmes!$A$6:$A$28,"Souplesse (score 1-5)",Barèmes!$B$6:$B$28,H366,Barèmes!$C$6:$C$28,IF(H366="6ème","Mixte",G366)),Barèmes!$D$2,IF(X366&gt;=SUMIFS(Barèmes!$I$6:$I$28,Barèmes!$A$6:$A$28,"Souplesse (score 1-5)",Barèmes!$B$6:$B$28,H366,Barèmes!$C$6:$C$28,IF(H366="6ème","Mixte",G366)),Barèmes!$E$2,Barèmes!$F$2))))))</f>
        <v/>
      </c>
      <c r="AA366" s="22"/>
      <c r="AB366" s="27" t="str">
        <f>IF(OR(AA366="",SUMPRODUCT((Barèmes!$A$6:$A$28="Agilité — T-test 974 (s)")*(Barèmes!$B$6:$B$28=H366)*(Barèmes!$C$6:$C$28=IF(H366="6ème","Mixte",G366)))=0),"",IF(SUMPRODUCT((Barèmes!$A$6:$A$28="Agilité — T-test 974 (s)")*(Barèmes!$B$6:$B$28=H366)*(Barèmes!$C$6:$C$28=IF(H366="6ème","Mixte",G366))*(Barèmes!$J$6:$J$28="+"))&gt;0,IF(AA366&lt;=SUMIFS(Barèmes!$D$6:$D$28,Barèmes!$A$6:$A$28,"Agilité — T-test 974 (s)",Barèmes!$B$6:$B$28,H366,Barèmes!$C$6:$C$28,IF(H366="6ème","Mixte",G366)),"à besoin",IF(AA366&lt;=SUMIFS(Barèmes!$E$6:$E$28,Barèmes!$A$6:$A$28,"Agilité — T-test 974 (s)",Barèmes!$B$6:$B$28,H366,Barèmes!$C$6:$C$28,IF(H366="6ème","Mixte",G366)),"fragile","satisfaisant")),IF(AA366&gt;=SUMIFS(Barèmes!$D$6:$D$28,Barèmes!$A$6:$A$28,"Agilité — T-test 974 (s)",Barèmes!$B$6:$B$28,H366,Barèmes!$C$6:$C$28,IF(H366="6ème","Mixte",G366)),"à besoin",IF(AA366&gt;=SUMIFS(Barèmes!$E$6:$E$28,Barèmes!$A$6:$A$28,"Agilité — T-test 974 (s)",Barèmes!$B$6:$B$28,H366,Barèmes!$C$6:$C$28,IF(H366="6ème","Mixte",G366)),"fragile","satisfaisant"))))</f>
        <v/>
      </c>
      <c r="AC366" s="27" t="str">
        <f>IF(OR(AA366="",SUMPRODUCT((Barèmes!$A$6:$A$28="Agilité — T-test 974 (s)")*(Barèmes!$B$6:$B$28=H366)*(Barèmes!$C$6:$C$28=IF(H366="6ème","Mixte",G366)))=0),"",IF(SUMPRODUCT((Barèmes!$A$6:$A$28="Agilité — T-test 974 (s)")*(Barèmes!$B$6:$B$28=H366)*(Barèmes!$C$6:$C$28=IF(H366="6ème","Mixte",G366))*(Barèmes!$J$6:$J$28="+"))&gt;0,IF(AA366&lt;=SUMIFS(Barèmes!$F$6:$F$28,Barèmes!$A$6:$A$28,"Agilité — T-test 974 (s)",Barèmes!$B$6:$B$28,H366,Barèmes!$C$6:$C$28,IF(H366="6ème","Mixte",G366)),Barèmes!$B$2,IF(AA366&lt;=SUMIFS(Barèmes!$G$6:$G$28,Barèmes!$A$6:$A$28,"Agilité — T-test 974 (s)",Barèmes!$B$6:$B$28,H366,Barèmes!$C$6:$C$28,IF(H366="6ème","Mixte",G366)),Barèmes!$C$2,IF(AA366&lt;=SUMIFS(Barèmes!$H$6:$H$28,Barèmes!$A$6:$A$28,"Agilité — T-test 974 (s)",Barèmes!$B$6:$B$28,H366,Barèmes!$C$6:$C$28,IF(H366="6ème","Mixte",G366)),Barèmes!$D$2,IF(AA366&lt;=SUMIFS(Barèmes!$I$6:$I$28,Barèmes!$A$6:$A$28,"Agilité — T-test 974 (s)",Barèmes!$B$6:$B$28,H366,Barèmes!$C$6:$C$28,IF(H366="6ème","Mixte",G366)),Barèmes!$E$2,Barèmes!$F$2)))),IF(AA366&gt;=SUMIFS(Barèmes!$F$6:$F$28,Barèmes!$A$6:$A$28,"Agilité — T-test 974 (s)",Barèmes!$B$6:$B$28,H366,Barèmes!$C$6:$C$28,IF(H366="6ème","Mixte",G366)),Barèmes!$B$2,IF(AA366&gt;=SUMIFS(Barèmes!$G$6:$G$28,Barèmes!$A$6:$A$28,"Agilité — T-test 974 (s)",Barèmes!$B$6:$B$28,H366,Barèmes!$C$6:$C$28,IF(H366="6ème","Mixte",G366)),Barèmes!$C$2,IF(AA366&gt;=SUMIFS(Barèmes!$H$6:$H$28,Barèmes!$A$6:$A$28,"Agilité — T-test 974 (s)",Barèmes!$B$6:$B$28,H366,Barèmes!$C$6:$C$28,IF(H366="6ème","Mixte",G366)),Barèmes!$D$2,IF(AA366&gt;=SUMIFS(Barèmes!$I$6:$I$28,Barèmes!$A$6:$A$28,"Agilité — T-test 974 (s)",Barèmes!$B$6:$B$28,H366,Barèmes!$C$6:$C$28,IF(H366="6ème","Mixte",G366)),Barèmes!$E$2,Barèmes!$F$2))))))</f>
        <v/>
      </c>
      <c r="AD366" s="28" t="str">
        <f t="shared" si="42"/>
        <v/>
      </c>
      <c r="AE366" s="29" t="str">
        <f t="shared" si="43"/>
        <v/>
      </c>
      <c r="AF366" s="30" t="str">
        <f>IF(OR(AD366="",SUMPRODUCT((Barèmes!$A$6:$A$28="Surcoût d'agilité (s) — technique")*(Barèmes!$B$6:$B$28=H366)*(Barèmes!$C$6:$C$28=IF(H366="6ème","Mixte",G366)))=0),"",IF(SUMPRODUCT((Barèmes!$A$6:$A$28="Surcoût d'agilité (s) — technique")*(Barèmes!$B$6:$B$28=H366)*(Barèmes!$C$6:$C$28=IF(H366="6ème","Mixte",G366))*(Barèmes!$J$6:$J$28="+"))&gt;0,IF(AD366&lt;=SUMIFS(Barèmes!$D$6:$D$28,Barèmes!$A$6:$A$28,"Surcoût d'agilité (s) — technique",Barèmes!$B$6:$B$28,H366,Barèmes!$C$6:$C$28,IF(H366="6ème","Mixte",G366)),"à besoin",IF(AD366&lt;=SUMIFS(Barèmes!$E$6:$E$28,Barèmes!$A$6:$A$28,"Surcoût d'agilité (s) — technique",Barèmes!$B$6:$B$28,H366,Barèmes!$C$6:$C$28,IF(H366="6ème","Mixte",G366)),"fragile","satisfaisant")),IF(AD366&gt;=SUMIFS(Barèmes!$D$6:$D$28,Barèmes!$A$6:$A$28,"Surcoût d'agilité (s) — technique",Barèmes!$B$6:$B$28,H366,Barèmes!$C$6:$C$28,IF(H366="6ème","Mixte",G366)),"à besoin",IF(AD366&gt;=SUMIFS(Barèmes!$E$6:$E$28,Barèmes!$A$6:$A$28,"Surcoût d'agilité (s) — technique",Barèmes!$B$6:$B$28,H366,Barèmes!$C$6:$C$28,IF(H366="6ème","Mixte",G366)),"fragile","satisfaisant"))))</f>
        <v/>
      </c>
      <c r="AG366" s="30" t="str">
        <f>IF(OR(AD366="",SUMPRODUCT((Barèmes!$A$6:$A$28="Surcoût d'agilité (s) — technique")*(Barèmes!$B$6:$B$28=H366)*(Barèmes!$C$6:$C$28=IF(H366="6ème","Mixte",G366)))=0),"",IF(SUMPRODUCT((Barèmes!$A$6:$A$28="Surcoût d'agilité (s) — technique")*(Barèmes!$B$6:$B$28=H366)*(Barèmes!$C$6:$C$28=IF(H366="6ème","Mixte",G366))*(Barèmes!$J$6:$J$28="+"))&gt;0,IF(AD366&lt;=SUMIFS(Barèmes!$F$6:$F$28,Barèmes!$A$6:$A$28,"Surcoût d'agilité (s) — technique",Barèmes!$B$6:$B$28,H366,Barèmes!$C$6:$C$28,IF(H366="6ème","Mixte",G366)),Barèmes!$B$2,IF(AD366&lt;=SUMIFS(Barèmes!$G$6:$G$28,Barèmes!$A$6:$A$28,"Surcoût d'agilité (s) — technique",Barèmes!$B$6:$B$28,H366,Barèmes!$C$6:$C$28,IF(H366="6ème","Mixte",G366)),Barèmes!$C$2,IF(AD366&lt;=SUMIFS(Barèmes!$H$6:$H$28,Barèmes!$A$6:$A$28,"Surcoût d'agilité (s) — technique",Barèmes!$B$6:$B$28,H366,Barèmes!$C$6:$C$28,IF(H366="6ème","Mixte",G366)),Barèmes!$D$2,IF(AD366&lt;=SUMIFS(Barèmes!$I$6:$I$28,Barèmes!$A$6:$A$28,"Surcoût d'agilité (s) — technique",Barèmes!$B$6:$B$28,H366,Barèmes!$C$6:$C$28,IF(H366="6ème","Mixte",G366)),Barèmes!$E$2,Barèmes!$F$2)))),IF(AD366&gt;=SUMIFS(Barèmes!$F$6:$F$28,Barèmes!$A$6:$A$28,"Surcoût d'agilité (s) — technique",Barèmes!$B$6:$B$28,H366,Barèmes!$C$6:$C$28,IF(H366="6ème","Mixte",G366)),Barèmes!$B$2,IF(AD366&gt;=SUMIFS(Barèmes!$G$6:$G$28,Barèmes!$A$6:$A$28,"Surcoût d'agilité (s) — technique",Barèmes!$B$6:$B$28,H366,Barèmes!$C$6:$C$28,IF(H366="6ème","Mixte",G366)),Barèmes!$C$2,IF(AD366&gt;=SUMIFS(Barèmes!$H$6:$H$28,Barèmes!$A$6:$A$28,"Surcoût d'agilité (s) — technique",Barèmes!$B$6:$B$28,H366,Barèmes!$C$6:$C$28,IF(H366="6ème","Mixte",G366)),Barèmes!$D$2,IF(AD366&gt;=SUMIFS(Barèmes!$I$6:$I$28,Barèmes!$A$6:$A$28,"Surcoût d'agilité (s) — technique",Barèmes!$B$6:$B$28,H366,Barèmes!$C$6:$C$28,IF(H366="6ème","Mixte",G366)),Barèmes!$E$2,Barèmes!$F$2))))))</f>
        <v/>
      </c>
      <c r="AH366" s="31" t="str">
        <f>IF((IF(N366="",0,1)+IF(Q366="",0,1)+IF(W366="",0,1)+IF(Z366="",0,1)+IF(AC366="",0,1))=0,"",3*IF(N366=Barèmes!$B$2,1,IF(N366=Barèmes!$C$2,2,IF(N366=Barèmes!$D$2,3,IF(N366=Barèmes!$E$2,4,IF(N366=Barèmes!$F$2,5,0)))))+3*IF(Q366=Barèmes!$B$2,1,IF(Q366=Barèmes!$C$2,2,IF(Q366=Barèmes!$D$2,3,IF(Q366=Barèmes!$E$2,4,IF(Q366=Barèmes!$F$2,5,0)))))+2*IF(W366=Barèmes!$B$2,1,IF(W366=Barèmes!$C$2,2,IF(W366=Barèmes!$D$2,3,IF(W366=Barèmes!$E$2,4,IF(W366=Barèmes!$F$2,5,0)))))+1*IF(Z366=Barèmes!$B$2,1,IF(Z366=Barèmes!$C$2,2,IF(Z366=Barèmes!$D$2,3,IF(Z366=Barèmes!$E$2,4,IF(Z366=Barèmes!$F$2,5,0)))))+1*IF(AC366=Barèmes!$B$2,1,IF(AC366=Barèmes!$C$2,2,IF(AC366=Barèmes!$D$2,3,IF(AC366=Barèmes!$E$2,4,IF(AC366=Barèmes!$F$2,5,0))))))</f>
        <v/>
      </c>
      <c r="AI366" s="31"/>
      <c r="AJ366" s="32" t="str">
        <f>IFERROR(INDEX(Croissance!$B$5:$B$604,MATCH(A366,Croissance!$A$5:$A$604,0)),"")</f>
        <v/>
      </c>
      <c r="AK366" s="32" t="str">
        <f>IFERROR(INDEX(Croissance!$C$5:$C$604,MATCH(A366,Croissance!$A$5:$A$604,0)),"")</f>
        <v/>
      </c>
      <c r="AL366" s="32" t="str">
        <f>IFERROR(INDEX(Croissance!$D$5:$D$604,MATCH(A366,Croissance!$A$5:$A$604,0)),"")</f>
        <v/>
      </c>
      <c r="AM366" s="32" t="str">
        <f>IFERROR(INDEX(Croissance!$E$5:$E$604,MATCH(A366,Croissance!$A$5:$A$604,0)),"")</f>
        <v/>
      </c>
      <c r="AO366" s="33">
        <f t="shared" si="48"/>
        <v>0</v>
      </c>
      <c r="AP366" s="33">
        <f t="shared" si="44"/>
        <v>0</v>
      </c>
      <c r="AQ366" s="33">
        <f>IF(A366="",0,IF(AND(OR('Synthèse classe'!$C$2="Tous",C366='Synthèse classe'!$C$2),OR('Synthèse classe'!$C$3="Toutes",D366='Synthèse classe'!$C$3),OR('Synthèse classe'!$C$4="Toutes",AND('Synthèse classe'!$C$4="Dernière",AP366=1),B366=IFERROR(VALUE('Synthèse classe'!$C$4),0))),1,0))</f>
        <v>0</v>
      </c>
      <c r="AR366" s="34" t="str">
        <f t="shared" si="45"/>
        <v/>
      </c>
    </row>
    <row r="367" spans="1:44" x14ac:dyDescent="0.2">
      <c r="A367" s="17" t="str">
        <f t="shared" si="41"/>
        <v/>
      </c>
      <c r="B367" s="18"/>
      <c r="C367" s="19"/>
      <c r="D367" s="19"/>
      <c r="E367" s="19"/>
      <c r="F367" s="19"/>
      <c r="G367" s="19"/>
      <c r="H367" s="17" t="str">
        <f t="shared" si="46"/>
        <v/>
      </c>
      <c r="I367" s="20"/>
      <c r="J367" s="18"/>
      <c r="K367" s="19"/>
      <c r="L367" s="21" t="str">
        <f t="shared" si="47"/>
        <v/>
      </c>
      <c r="M367" s="21" t="str">
        <f>IF(OR(J367="",SUMPRODUCT((Barèmes!$A$6:$A$28="Endurance — Luc Léger (palier)")*(Barèmes!$B$6:$B$28=H367)*(Barèmes!$C$6:$C$28=IF(H367="6ème","Mixte",G367)))=0),"",IF(SUMPRODUCT((Barèmes!$A$6:$A$28="Endurance — Luc Léger (palier)")*(Barèmes!$B$6:$B$28=H367)*(Barèmes!$C$6:$C$28=IF(H367="6ème","Mixte",G367))*(Barèmes!$J$6:$J$28="+"))&gt;0,IF(J367&lt;=SUMIFS(Barèmes!$D$6:$D$28,Barèmes!$A$6:$A$28,"Endurance — Luc Léger (palier)",Barèmes!$B$6:$B$28,H367,Barèmes!$C$6:$C$28,IF(H367="6ème","Mixte",G367)),"à besoin",IF(J367&lt;=SUMIFS(Barèmes!$E$6:$E$28,Barèmes!$A$6:$A$28,"Endurance — Luc Léger (palier)",Barèmes!$B$6:$B$28,H367,Barèmes!$C$6:$C$28,IF(H367="6ème","Mixte",G367)),"fragile","satisfaisant")),IF(J367&gt;=SUMIFS(Barèmes!$D$6:$D$28,Barèmes!$A$6:$A$28,"Endurance — Luc Léger (palier)",Barèmes!$B$6:$B$28,H367,Barèmes!$C$6:$C$28,IF(H367="6ème","Mixte",G367)),"à besoin",IF(J367&gt;=SUMIFS(Barèmes!$E$6:$E$28,Barèmes!$A$6:$A$28,"Endurance — Luc Léger (palier)",Barèmes!$B$6:$B$28,H367,Barèmes!$C$6:$C$28,IF(H367="6ème","Mixte",G367)),"fragile","satisfaisant"))))</f>
        <v/>
      </c>
      <c r="N367" s="21" t="str">
        <f>IF(OR(J367="",SUMPRODUCT((Barèmes!$A$6:$A$28="Endurance — Luc Léger (palier)")*(Barèmes!$B$6:$B$28=H367)*(Barèmes!$C$6:$C$28=IF(H367="6ème","Mixte",G367)))=0),"",IF(SUMPRODUCT((Barèmes!$A$6:$A$28="Endurance — Luc Léger (palier)")*(Barèmes!$B$6:$B$28=H367)*(Barèmes!$C$6:$C$28=IF(H367="6ème","Mixte",G367))*(Barèmes!$J$6:$J$28="+"))&gt;0,IF(J367&lt;=SUMIFS(Barèmes!$F$6:$F$28,Barèmes!$A$6:$A$28,"Endurance — Luc Léger (palier)",Barèmes!$B$6:$B$28,H367,Barèmes!$C$6:$C$28,IF(H367="6ème","Mixte",G367)),Barèmes!$B$2,IF(J367&lt;=SUMIFS(Barèmes!$G$6:$G$28,Barèmes!$A$6:$A$28,"Endurance — Luc Léger (palier)",Barèmes!$B$6:$B$28,H367,Barèmes!$C$6:$C$28,IF(H367="6ème","Mixte",G367)),Barèmes!$C$2,IF(J367&lt;=SUMIFS(Barèmes!$H$6:$H$28,Barèmes!$A$6:$A$28,"Endurance — Luc Léger (palier)",Barèmes!$B$6:$B$28,H367,Barèmes!$C$6:$C$28,IF(H367="6ème","Mixte",G367)),Barèmes!$D$2,IF(J367&lt;=SUMIFS(Barèmes!$I$6:$I$28,Barèmes!$A$6:$A$28,"Endurance — Luc Léger (palier)",Barèmes!$B$6:$B$28,H367,Barèmes!$C$6:$C$28,IF(H367="6ème","Mixte",G367)),Barèmes!$E$2,Barèmes!$F$2)))),IF(J367&gt;=SUMIFS(Barèmes!$F$6:$F$28,Barèmes!$A$6:$A$28,"Endurance — Luc Léger (palier)",Barèmes!$B$6:$B$28,H367,Barèmes!$C$6:$C$28,IF(H367="6ème","Mixte",G367)),Barèmes!$B$2,IF(J367&gt;=SUMIFS(Barèmes!$G$6:$G$28,Barèmes!$A$6:$A$28,"Endurance — Luc Léger (palier)",Barèmes!$B$6:$B$28,H367,Barèmes!$C$6:$C$28,IF(H367="6ème","Mixte",G367)),Barèmes!$C$2,IF(J367&gt;=SUMIFS(Barèmes!$H$6:$H$28,Barèmes!$A$6:$A$28,"Endurance — Luc Léger (palier)",Barèmes!$B$6:$B$28,H367,Barèmes!$C$6:$C$28,IF(H367="6ème","Mixte",G367)),Barèmes!$D$2,IF(J367&gt;=SUMIFS(Barèmes!$I$6:$I$28,Barèmes!$A$6:$A$28,"Endurance — Luc Léger (palier)",Barèmes!$B$6:$B$28,H367,Barèmes!$C$6:$C$28,IF(H367="6ème","Mixte",G367)),Barèmes!$E$2,Barèmes!$F$2))))))</f>
        <v/>
      </c>
      <c r="O367" s="22"/>
      <c r="P367" s="23" t="str">
        <f>IF(OR(O367="",SUMPRODUCT((Barèmes!$A$6:$A$28="Force bas du corps — Saut en longueur (m)")*(Barèmes!$B$6:$B$28=H367)*(Barèmes!$C$6:$C$28=IF(H367="6ème","Mixte",G367)))=0),"",IF(SUMPRODUCT((Barèmes!$A$6:$A$28="Force bas du corps — Saut en longueur (m)")*(Barèmes!$B$6:$B$28=H367)*(Barèmes!$C$6:$C$28=IF(H367="6ème","Mixte",G367))*(Barèmes!$J$6:$J$28="+"))&gt;0,IF(O367&lt;=SUMIFS(Barèmes!$D$6:$D$28,Barèmes!$A$6:$A$28,"Force bas du corps — Saut en longueur (m)",Barèmes!$B$6:$B$28,H367,Barèmes!$C$6:$C$28,IF(H367="6ème","Mixte",G367)),"à besoin",IF(O367&lt;=SUMIFS(Barèmes!$E$6:$E$28,Barèmes!$A$6:$A$28,"Force bas du corps — Saut en longueur (m)",Barèmes!$B$6:$B$28,H367,Barèmes!$C$6:$C$28,IF(H367="6ème","Mixte",G367)),"fragile","satisfaisant")),IF(O367&gt;=SUMIFS(Barèmes!$D$6:$D$28,Barèmes!$A$6:$A$28,"Force bas du corps — Saut en longueur (m)",Barèmes!$B$6:$B$28,H367,Barèmes!$C$6:$C$28,IF(H367="6ème","Mixte",G367)),"à besoin",IF(O367&gt;=SUMIFS(Barèmes!$E$6:$E$28,Barèmes!$A$6:$A$28,"Force bas du corps — Saut en longueur (m)",Barèmes!$B$6:$B$28,H367,Barèmes!$C$6:$C$28,IF(H367="6ème","Mixte",G367)),"fragile","satisfaisant"))))</f>
        <v/>
      </c>
      <c r="Q367" s="23" t="str">
        <f>IF(OR(O367="",SUMPRODUCT((Barèmes!$A$6:$A$28="Force bas du corps — Saut en longueur (m)")*(Barèmes!$B$6:$B$28=H367)*(Barèmes!$C$6:$C$28=IF(H367="6ème","Mixte",G367)))=0),"",IF(SUMPRODUCT((Barèmes!$A$6:$A$28="Force bas du corps — Saut en longueur (m)")*(Barèmes!$B$6:$B$28=H367)*(Barèmes!$C$6:$C$28=IF(H367="6ème","Mixte",G367))*(Barèmes!$J$6:$J$28="+"))&gt;0,IF(O367&lt;=SUMIFS(Barèmes!$F$6:$F$28,Barèmes!$A$6:$A$28,"Force bas du corps — Saut en longueur (m)",Barèmes!$B$6:$B$28,H367,Barèmes!$C$6:$C$28,IF(H367="6ème","Mixte",G367)),Barèmes!$B$2,IF(O367&lt;=SUMIFS(Barèmes!$G$6:$G$28,Barèmes!$A$6:$A$28,"Force bas du corps — Saut en longueur (m)",Barèmes!$B$6:$B$28,H367,Barèmes!$C$6:$C$28,IF(H367="6ème","Mixte",G367)),Barèmes!$C$2,IF(O367&lt;=SUMIFS(Barèmes!$H$6:$H$28,Barèmes!$A$6:$A$28,"Force bas du corps — Saut en longueur (m)",Barèmes!$B$6:$B$28,H367,Barèmes!$C$6:$C$28,IF(H367="6ème","Mixte",G367)),Barèmes!$D$2,IF(O367&lt;=SUMIFS(Barèmes!$I$6:$I$28,Barèmes!$A$6:$A$28,"Force bas du corps — Saut en longueur (m)",Barèmes!$B$6:$B$28,H367,Barèmes!$C$6:$C$28,IF(H367="6ème","Mixte",G367)),Barèmes!$E$2,Barèmes!$F$2)))),IF(O367&gt;=SUMIFS(Barèmes!$F$6:$F$28,Barèmes!$A$6:$A$28,"Force bas du corps — Saut en longueur (m)",Barèmes!$B$6:$B$28,H367,Barèmes!$C$6:$C$28,IF(H367="6ème","Mixte",G367)),Barèmes!$B$2,IF(O367&gt;=SUMIFS(Barèmes!$G$6:$G$28,Barèmes!$A$6:$A$28,"Force bas du corps — Saut en longueur (m)",Barèmes!$B$6:$B$28,H367,Barèmes!$C$6:$C$28,IF(H367="6ème","Mixte",G367)),Barèmes!$C$2,IF(O367&gt;=SUMIFS(Barèmes!$H$6:$H$28,Barèmes!$A$6:$A$28,"Force bas du corps — Saut en longueur (m)",Barèmes!$B$6:$B$28,H367,Barèmes!$C$6:$C$28,IF(H367="6ème","Mixte",G367)),Barèmes!$D$2,IF(O367&gt;=SUMIFS(Barèmes!$I$6:$I$28,Barèmes!$A$6:$A$28,"Force bas du corps — Saut en longueur (m)",Barèmes!$B$6:$B$28,H367,Barèmes!$C$6:$C$28,IF(H367="6ème","Mixte",G367)),Barèmes!$E$2,Barèmes!$F$2))))))</f>
        <v/>
      </c>
      <c r="R367" s="22"/>
      <c r="S367" s="24" t="str">
        <f>IF(OR(R367="",SUMPRODUCT((Barèmes!$A$6:$A$28="Vitesse — 30 m (s)")*(Barèmes!$B$6:$B$28=H367)*(Barèmes!$C$6:$C$28=IF(H367="6ème","Mixte",G367)))=0),"",IF(SUMPRODUCT((Barèmes!$A$6:$A$28="Vitesse — 30 m (s)")*(Barèmes!$B$6:$B$28=H367)*(Barèmes!$C$6:$C$28=IF(H367="6ème","Mixte",G367))*(Barèmes!$J$6:$J$28="+"))&gt;0,IF(R367&lt;=SUMIFS(Barèmes!$D$6:$D$28,Barèmes!$A$6:$A$28,"Vitesse — 30 m (s)",Barèmes!$B$6:$B$28,H367,Barèmes!$C$6:$C$28,IF(H367="6ème","Mixte",G367)),"à besoin",IF(R367&lt;=SUMIFS(Barèmes!$E$6:$E$28,Barèmes!$A$6:$A$28,"Vitesse — 30 m (s)",Barèmes!$B$6:$B$28,H367,Barèmes!$C$6:$C$28,IF(H367="6ème","Mixte",G367)),"fragile","satisfaisant")),IF(R367&gt;=SUMIFS(Barèmes!$D$6:$D$28,Barèmes!$A$6:$A$28,"Vitesse — 30 m (s)",Barèmes!$B$6:$B$28,H367,Barèmes!$C$6:$C$28,IF(H367="6ème","Mixte",G367)),"à besoin",IF(R367&gt;=SUMIFS(Barèmes!$E$6:$E$28,Barèmes!$A$6:$A$28,"Vitesse — 30 m (s)",Barèmes!$B$6:$B$28,H367,Barèmes!$C$6:$C$28,IF(H367="6ème","Mixte",G367)),"fragile","satisfaisant"))))</f>
        <v/>
      </c>
      <c r="T367" s="24" t="str">
        <f>IF(OR(R367="",SUMPRODUCT((Barèmes!$A$6:$A$28="Vitesse — 30 m (s)")*(Barèmes!$B$6:$B$28=H367)*(Barèmes!$C$6:$C$28=IF(H367="6ème","Mixte",G367)))=0),"",IF(SUMPRODUCT((Barèmes!$A$6:$A$28="Vitesse — 30 m (s)")*(Barèmes!$B$6:$B$28=H367)*(Barèmes!$C$6:$C$28=IF(H367="6ème","Mixte",G367))*(Barèmes!$J$6:$J$28="+"))&gt;0,IF(R367&lt;=SUMIFS(Barèmes!$F$6:$F$28,Barèmes!$A$6:$A$28,"Vitesse — 30 m (s)",Barèmes!$B$6:$B$28,H367,Barèmes!$C$6:$C$28,IF(H367="6ème","Mixte",G367)),Barèmes!$B$2,IF(R367&lt;=SUMIFS(Barèmes!$G$6:$G$28,Barèmes!$A$6:$A$28,"Vitesse — 30 m (s)",Barèmes!$B$6:$B$28,H367,Barèmes!$C$6:$C$28,IF(H367="6ème","Mixte",G367)),Barèmes!$C$2,IF(R367&lt;=SUMIFS(Barèmes!$H$6:$H$28,Barèmes!$A$6:$A$28,"Vitesse — 30 m (s)",Barèmes!$B$6:$B$28,H367,Barèmes!$C$6:$C$28,IF(H367="6ème","Mixte",G367)),Barèmes!$D$2,IF(R367&lt;=SUMIFS(Barèmes!$I$6:$I$28,Barèmes!$A$6:$A$28,"Vitesse — 30 m (s)",Barèmes!$B$6:$B$28,H367,Barèmes!$C$6:$C$28,IF(H367="6ème","Mixte",G367)),Barèmes!$E$2,Barèmes!$F$2)))),IF(R367&gt;=SUMIFS(Barèmes!$F$6:$F$28,Barèmes!$A$6:$A$28,"Vitesse — 30 m (s)",Barèmes!$B$6:$B$28,H367,Barèmes!$C$6:$C$28,IF(H367="6ème","Mixte",G367)),Barèmes!$B$2,IF(R367&gt;=SUMIFS(Barèmes!$G$6:$G$28,Barèmes!$A$6:$A$28,"Vitesse — 30 m (s)",Barèmes!$B$6:$B$28,H367,Barèmes!$C$6:$C$28,IF(H367="6ème","Mixte",G367)),Barèmes!$C$2,IF(R367&gt;=SUMIFS(Barèmes!$H$6:$H$28,Barèmes!$A$6:$A$28,"Vitesse — 30 m (s)",Barèmes!$B$6:$B$28,H367,Barèmes!$C$6:$C$28,IF(H367="6ème","Mixte",G367)),Barèmes!$D$2,IF(R367&gt;=SUMIFS(Barèmes!$I$6:$I$28,Barèmes!$A$6:$A$28,"Vitesse — 30 m (s)",Barèmes!$B$6:$B$28,H367,Barèmes!$C$6:$C$28,IF(H367="6ème","Mixte",G367)),Barèmes!$E$2,Barèmes!$F$2))))))</f>
        <v/>
      </c>
      <c r="U367" s="22"/>
      <c r="V367" s="25" t="str">
        <f>IF(OR(U367="",SUMPRODUCT((Barèmes!$A$6:$A$28="Vitesse — 50 m (s)")*(Barèmes!$B$6:$B$28=H367)*(Barèmes!$C$6:$C$28=IF(H367="6ème","Mixte",G367)))=0),"",IF(SUMPRODUCT((Barèmes!$A$6:$A$28="Vitesse — 50 m (s)")*(Barèmes!$B$6:$B$28=H367)*(Barèmes!$C$6:$C$28=IF(H367="6ème","Mixte",G367))*(Barèmes!$J$6:$J$28="+"))&gt;0,IF(U367&lt;=SUMIFS(Barèmes!$D$6:$D$28,Barèmes!$A$6:$A$28,"Vitesse — 50 m (s)",Barèmes!$B$6:$B$28,H367,Barèmes!$C$6:$C$28,IF(H367="6ème","Mixte",G367)),"à besoin",IF(U367&lt;=SUMIFS(Barèmes!$E$6:$E$28,Barèmes!$A$6:$A$28,"Vitesse — 50 m (s)",Barèmes!$B$6:$B$28,H367,Barèmes!$C$6:$C$28,IF(H367="6ème","Mixte",G367)),"fragile","satisfaisant")),IF(U367&gt;=SUMIFS(Barèmes!$D$6:$D$28,Barèmes!$A$6:$A$28,"Vitesse — 50 m (s)",Barèmes!$B$6:$B$28,H367,Barèmes!$C$6:$C$28,IF(H367="6ème","Mixte",G367)),"à besoin",IF(U367&gt;=SUMIFS(Barèmes!$E$6:$E$28,Barèmes!$A$6:$A$28,"Vitesse — 50 m (s)",Barèmes!$B$6:$B$28,H367,Barèmes!$C$6:$C$28,IF(H367="6ème","Mixte",G367)),"fragile","satisfaisant"))))</f>
        <v/>
      </c>
      <c r="W367" s="25" t="str">
        <f>IF(OR(U367="",SUMPRODUCT((Barèmes!$A$6:$A$28="Vitesse — 50 m (s)")*(Barèmes!$B$6:$B$28=H367)*(Barèmes!$C$6:$C$28=IF(H367="6ème","Mixte",G367)))=0),"",IF(SUMPRODUCT((Barèmes!$A$6:$A$28="Vitesse — 50 m (s)")*(Barèmes!$B$6:$B$28=H367)*(Barèmes!$C$6:$C$28=IF(H367="6ème","Mixte",G367))*(Barèmes!$J$6:$J$28="+"))&gt;0,IF(U367&lt;=SUMIFS(Barèmes!$F$6:$F$28,Barèmes!$A$6:$A$28,"Vitesse — 50 m (s)",Barèmes!$B$6:$B$28,H367,Barèmes!$C$6:$C$28,IF(H367="6ème","Mixte",G367)),Barèmes!$B$2,IF(U367&lt;=SUMIFS(Barèmes!$G$6:$G$28,Barèmes!$A$6:$A$28,"Vitesse — 50 m (s)",Barèmes!$B$6:$B$28,H367,Barèmes!$C$6:$C$28,IF(H367="6ème","Mixte",G367)),Barèmes!$C$2,IF(U367&lt;=SUMIFS(Barèmes!$H$6:$H$28,Barèmes!$A$6:$A$28,"Vitesse — 50 m (s)",Barèmes!$B$6:$B$28,H367,Barèmes!$C$6:$C$28,IF(H367="6ème","Mixte",G367)),Barèmes!$D$2,IF(U367&lt;=SUMIFS(Barèmes!$I$6:$I$28,Barèmes!$A$6:$A$28,"Vitesse — 50 m (s)",Barèmes!$B$6:$B$28,H367,Barèmes!$C$6:$C$28,IF(H367="6ème","Mixte",G367)),Barèmes!$E$2,Barèmes!$F$2)))),IF(U367&gt;=SUMIFS(Barèmes!$F$6:$F$28,Barèmes!$A$6:$A$28,"Vitesse — 50 m (s)",Barèmes!$B$6:$B$28,H367,Barèmes!$C$6:$C$28,IF(H367="6ème","Mixte",G367)),Barèmes!$B$2,IF(U367&gt;=SUMIFS(Barèmes!$G$6:$G$28,Barèmes!$A$6:$A$28,"Vitesse — 50 m (s)",Barèmes!$B$6:$B$28,H367,Barèmes!$C$6:$C$28,IF(H367="6ème","Mixte",G367)),Barèmes!$C$2,IF(U367&gt;=SUMIFS(Barèmes!$H$6:$H$28,Barèmes!$A$6:$A$28,"Vitesse — 50 m (s)",Barèmes!$B$6:$B$28,H367,Barèmes!$C$6:$C$28,IF(H367="6ème","Mixte",G367)),Barèmes!$D$2,IF(U367&gt;=SUMIFS(Barèmes!$I$6:$I$28,Barèmes!$A$6:$A$28,"Vitesse — 50 m (s)",Barèmes!$B$6:$B$28,H367,Barèmes!$C$6:$C$28,IF(H367="6ème","Mixte",G367)),Barèmes!$E$2,Barèmes!$F$2))))))</f>
        <v/>
      </c>
      <c r="X367" s="18"/>
      <c r="Y367" s="26" t="str" cm="1">
        <f t="array" ref="Y367">IF(OR(X367="",SUMPRODUCT((Barèmes!$A$6:$A$28="Souplesse (score 1-5)")*(Barèmes!$B$6:$B$28=H367)*(Barèmes!$C$6:$C$28=IF(H367="6ème","Mixte",G367)))=0),"",IF(SUMPRODUCT((Barèmes!$A$6:$A$28="Souplesse (score 1-5)")*(Barèmes!$B$6:$B$28=H367)*(Barèmes!$C$6:$C$28=IF(H367="6ème","Mixte",G367))*(Barèmes!$J$6:$J$28="+"))&gt;0,IF(X367&lt;=SUMIFS(Barèmes!$D$6:$D$28,Barèmes!$A$6:$A$28,"Souplesse (score 1-5)",Barèmes!$B$6:$B$28,H367,Barèmes!$C$6:$C$28,IF(H367="6ème","Mixte",G367)),"à besoin",IF(X367&lt;=SUMIFS(Barèmes!$E$6:$E$28,Barèmes!$A$6:$A$28,"Souplesse (score 1-5)",Barèmes!$B$6:$B$28,H367,Barèmes!$C$6:$C$28,IF(H367="6ème","Mixte",G367)),"fragile","satisfaisant")),IF(X367&gt;=SUMIFS(Barèmes!$D$6:$D$28,Barèmes!$A$6:$A$28,"Souplesse (score 1-5)",Barèmes!$B$6:$B$28,H367,Barèmes!$C$6:$C$28,IF(H367="6ème","Mixte",G367)),"à besoin",IF(X367&gt;=SUMIFS(Barèmes!$E$6:$E$28,Barèmes!$A$6:$A$28,"Souplesse (score 1-5)",Barèmes!$B$6:$B$28,H367,Barèmes!$C$6:$C$28,IF(H367="6ème","Mixte",G367)),"fragile","satisfaisant"))))</f>
        <v/>
      </c>
      <c r="Z367" s="26" t="str" cm="1">
        <f t="array" ref="Z367">IF(OR(X367="",SUMPRODUCT((Barèmes!$A$6:$A$28="Souplesse (score 1-5)")*(Barèmes!$B$6:$B$28=H367)*(Barèmes!$C$6:$C$28=IF(H367="6ème","Mixte",G367)))=0),"",IF(SUMPRODUCT((Barèmes!$A$6:$A$28="Souplesse (score 1-5)")*(Barèmes!$B$6:$B$28=H367)*(Barèmes!$C$6:$C$28=IF(H367="6ème","Mixte",G367))*(Barèmes!$J$6:$J$28="+"))&gt;0,IF(X367&lt;=SUMIFS(Barèmes!$F$6:$F$28,Barèmes!$A$6:$A$28,"Souplesse (score 1-5)",Barèmes!$B$6:$B$28,H367,Barèmes!$C$6:$C$28,IF(H367="6ème","Mixte",G367)),Barèmes!$B$2,IF(X367&lt;=SUMIFS(Barèmes!$G$6:$G$28,Barèmes!$A$6:$A$28,"Souplesse (score 1-5)",Barèmes!$B$6:$B$28,H367,Barèmes!$C$6:$C$28,IF(H367="6ème","Mixte",G367)),Barèmes!$C$2,IF(X367&lt;=SUMIFS(Barèmes!$H$6:$H$28,Barèmes!$A$6:$A$28,"Souplesse (score 1-5)",Barèmes!$B$6:$B$28,H367,Barèmes!$C$6:$C$28,IF(H367="6ème","Mixte",G367)),Barèmes!$D$2,IF(X367&lt;=SUMIFS(Barèmes!$I$6:$I$28,Barèmes!$A$6:$A$28,"Souplesse (score 1-5)",Barèmes!$B$6:$B$28,H367,Barèmes!$C$6:$C$28,IF(H367="6ème","Mixte",G367)),Barèmes!$E$2,Barèmes!$F$2)))),IF(X367&gt;=SUMIFS(Barèmes!$F$6:$F$28,Barèmes!$A$6:$A$28,"Souplesse (score 1-5)",Barèmes!$B$6:$B$28,H367,Barèmes!$C$6:$C$28,IF(H367="6ème","Mixte",G367)),Barèmes!$B$2,IF(X367&gt;=SUMIFS(Barèmes!$G$6:$G$28,Barèmes!$A$6:$A$28,"Souplesse (score 1-5)",Barèmes!$B$6:$B$28,H367,Barèmes!$C$6:$C$28,IF(H367="6ème","Mixte",G367)),Barèmes!$C$2,IF(X367&gt;=SUMIFS(Barèmes!$H$6:$H$28,Barèmes!$A$6:$A$28,"Souplesse (score 1-5)",Barèmes!$B$6:$B$28,H367,Barèmes!$C$6:$C$28,IF(H367="6ème","Mixte",G367)),Barèmes!$D$2,IF(X367&gt;=SUMIFS(Barèmes!$I$6:$I$28,Barèmes!$A$6:$A$28,"Souplesse (score 1-5)",Barèmes!$B$6:$B$28,H367,Barèmes!$C$6:$C$28,IF(H367="6ème","Mixte",G367)),Barèmes!$E$2,Barèmes!$F$2))))))</f>
        <v/>
      </c>
      <c r="AA367" s="22"/>
      <c r="AB367" s="27" t="str">
        <f>IF(OR(AA367="",SUMPRODUCT((Barèmes!$A$6:$A$28="Agilité — T-test 974 (s)")*(Barèmes!$B$6:$B$28=H367)*(Barèmes!$C$6:$C$28=IF(H367="6ème","Mixte",G367)))=0),"",IF(SUMPRODUCT((Barèmes!$A$6:$A$28="Agilité — T-test 974 (s)")*(Barèmes!$B$6:$B$28=H367)*(Barèmes!$C$6:$C$28=IF(H367="6ème","Mixte",G367))*(Barèmes!$J$6:$J$28="+"))&gt;0,IF(AA367&lt;=SUMIFS(Barèmes!$D$6:$D$28,Barèmes!$A$6:$A$28,"Agilité — T-test 974 (s)",Barèmes!$B$6:$B$28,H367,Barèmes!$C$6:$C$28,IF(H367="6ème","Mixte",G367)),"à besoin",IF(AA367&lt;=SUMIFS(Barèmes!$E$6:$E$28,Barèmes!$A$6:$A$28,"Agilité — T-test 974 (s)",Barèmes!$B$6:$B$28,H367,Barèmes!$C$6:$C$28,IF(H367="6ème","Mixte",G367)),"fragile","satisfaisant")),IF(AA367&gt;=SUMIFS(Barèmes!$D$6:$D$28,Barèmes!$A$6:$A$28,"Agilité — T-test 974 (s)",Barèmes!$B$6:$B$28,H367,Barèmes!$C$6:$C$28,IF(H367="6ème","Mixte",G367)),"à besoin",IF(AA367&gt;=SUMIFS(Barèmes!$E$6:$E$28,Barèmes!$A$6:$A$28,"Agilité — T-test 974 (s)",Barèmes!$B$6:$B$28,H367,Barèmes!$C$6:$C$28,IF(H367="6ème","Mixte",G367)),"fragile","satisfaisant"))))</f>
        <v/>
      </c>
      <c r="AC367" s="27" t="str">
        <f>IF(OR(AA367="",SUMPRODUCT((Barèmes!$A$6:$A$28="Agilité — T-test 974 (s)")*(Barèmes!$B$6:$B$28=H367)*(Barèmes!$C$6:$C$28=IF(H367="6ème","Mixte",G367)))=0),"",IF(SUMPRODUCT((Barèmes!$A$6:$A$28="Agilité — T-test 974 (s)")*(Barèmes!$B$6:$B$28=H367)*(Barèmes!$C$6:$C$28=IF(H367="6ème","Mixte",G367))*(Barèmes!$J$6:$J$28="+"))&gt;0,IF(AA367&lt;=SUMIFS(Barèmes!$F$6:$F$28,Barèmes!$A$6:$A$28,"Agilité — T-test 974 (s)",Barèmes!$B$6:$B$28,H367,Barèmes!$C$6:$C$28,IF(H367="6ème","Mixte",G367)),Barèmes!$B$2,IF(AA367&lt;=SUMIFS(Barèmes!$G$6:$G$28,Barèmes!$A$6:$A$28,"Agilité — T-test 974 (s)",Barèmes!$B$6:$B$28,H367,Barèmes!$C$6:$C$28,IF(H367="6ème","Mixte",G367)),Barèmes!$C$2,IF(AA367&lt;=SUMIFS(Barèmes!$H$6:$H$28,Barèmes!$A$6:$A$28,"Agilité — T-test 974 (s)",Barèmes!$B$6:$B$28,H367,Barèmes!$C$6:$C$28,IF(H367="6ème","Mixte",G367)),Barèmes!$D$2,IF(AA367&lt;=SUMIFS(Barèmes!$I$6:$I$28,Barèmes!$A$6:$A$28,"Agilité — T-test 974 (s)",Barèmes!$B$6:$B$28,H367,Barèmes!$C$6:$C$28,IF(H367="6ème","Mixte",G367)),Barèmes!$E$2,Barèmes!$F$2)))),IF(AA367&gt;=SUMIFS(Barèmes!$F$6:$F$28,Barèmes!$A$6:$A$28,"Agilité — T-test 974 (s)",Barèmes!$B$6:$B$28,H367,Barèmes!$C$6:$C$28,IF(H367="6ème","Mixte",G367)),Barèmes!$B$2,IF(AA367&gt;=SUMIFS(Barèmes!$G$6:$G$28,Barèmes!$A$6:$A$28,"Agilité — T-test 974 (s)",Barèmes!$B$6:$B$28,H367,Barèmes!$C$6:$C$28,IF(H367="6ème","Mixte",G367)),Barèmes!$C$2,IF(AA367&gt;=SUMIFS(Barèmes!$H$6:$H$28,Barèmes!$A$6:$A$28,"Agilité — T-test 974 (s)",Barèmes!$B$6:$B$28,H367,Barèmes!$C$6:$C$28,IF(H367="6ème","Mixte",G367)),Barèmes!$D$2,IF(AA367&gt;=SUMIFS(Barèmes!$I$6:$I$28,Barèmes!$A$6:$A$28,"Agilité — T-test 974 (s)",Barèmes!$B$6:$B$28,H367,Barèmes!$C$6:$C$28,IF(H367="6ème","Mixte",G367)),Barèmes!$E$2,Barèmes!$F$2))))))</f>
        <v/>
      </c>
      <c r="AD367" s="28" t="str">
        <f t="shared" si="42"/>
        <v/>
      </c>
      <c r="AE367" s="29" t="str">
        <f t="shared" si="43"/>
        <v/>
      </c>
      <c r="AF367" s="30" t="str">
        <f>IF(OR(AD367="",SUMPRODUCT((Barèmes!$A$6:$A$28="Surcoût d'agilité (s) — technique")*(Barèmes!$B$6:$B$28=H367)*(Barèmes!$C$6:$C$28=IF(H367="6ème","Mixte",G367)))=0),"",IF(SUMPRODUCT((Barèmes!$A$6:$A$28="Surcoût d'agilité (s) — technique")*(Barèmes!$B$6:$B$28=H367)*(Barèmes!$C$6:$C$28=IF(H367="6ème","Mixte",G367))*(Barèmes!$J$6:$J$28="+"))&gt;0,IF(AD367&lt;=SUMIFS(Barèmes!$D$6:$D$28,Barèmes!$A$6:$A$28,"Surcoût d'agilité (s) — technique",Barèmes!$B$6:$B$28,H367,Barèmes!$C$6:$C$28,IF(H367="6ème","Mixte",G367)),"à besoin",IF(AD367&lt;=SUMIFS(Barèmes!$E$6:$E$28,Barèmes!$A$6:$A$28,"Surcoût d'agilité (s) — technique",Barèmes!$B$6:$B$28,H367,Barèmes!$C$6:$C$28,IF(H367="6ème","Mixte",G367)),"fragile","satisfaisant")),IF(AD367&gt;=SUMIFS(Barèmes!$D$6:$D$28,Barèmes!$A$6:$A$28,"Surcoût d'agilité (s) — technique",Barèmes!$B$6:$B$28,H367,Barèmes!$C$6:$C$28,IF(H367="6ème","Mixte",G367)),"à besoin",IF(AD367&gt;=SUMIFS(Barèmes!$E$6:$E$28,Barèmes!$A$6:$A$28,"Surcoût d'agilité (s) — technique",Barèmes!$B$6:$B$28,H367,Barèmes!$C$6:$C$28,IF(H367="6ème","Mixte",G367)),"fragile","satisfaisant"))))</f>
        <v/>
      </c>
      <c r="AG367" s="30" t="str">
        <f>IF(OR(AD367="",SUMPRODUCT((Barèmes!$A$6:$A$28="Surcoût d'agilité (s) — technique")*(Barèmes!$B$6:$B$28=H367)*(Barèmes!$C$6:$C$28=IF(H367="6ème","Mixte",G367)))=0),"",IF(SUMPRODUCT((Barèmes!$A$6:$A$28="Surcoût d'agilité (s) — technique")*(Barèmes!$B$6:$B$28=H367)*(Barèmes!$C$6:$C$28=IF(H367="6ème","Mixte",G367))*(Barèmes!$J$6:$J$28="+"))&gt;0,IF(AD367&lt;=SUMIFS(Barèmes!$F$6:$F$28,Barèmes!$A$6:$A$28,"Surcoût d'agilité (s) — technique",Barèmes!$B$6:$B$28,H367,Barèmes!$C$6:$C$28,IF(H367="6ème","Mixte",G367)),Barèmes!$B$2,IF(AD367&lt;=SUMIFS(Barèmes!$G$6:$G$28,Barèmes!$A$6:$A$28,"Surcoût d'agilité (s) — technique",Barèmes!$B$6:$B$28,H367,Barèmes!$C$6:$C$28,IF(H367="6ème","Mixte",G367)),Barèmes!$C$2,IF(AD367&lt;=SUMIFS(Barèmes!$H$6:$H$28,Barèmes!$A$6:$A$28,"Surcoût d'agilité (s) — technique",Barèmes!$B$6:$B$28,H367,Barèmes!$C$6:$C$28,IF(H367="6ème","Mixte",G367)),Barèmes!$D$2,IF(AD367&lt;=SUMIFS(Barèmes!$I$6:$I$28,Barèmes!$A$6:$A$28,"Surcoût d'agilité (s) — technique",Barèmes!$B$6:$B$28,H367,Barèmes!$C$6:$C$28,IF(H367="6ème","Mixte",G367)),Barèmes!$E$2,Barèmes!$F$2)))),IF(AD367&gt;=SUMIFS(Barèmes!$F$6:$F$28,Barèmes!$A$6:$A$28,"Surcoût d'agilité (s) — technique",Barèmes!$B$6:$B$28,H367,Barèmes!$C$6:$C$28,IF(H367="6ème","Mixte",G367)),Barèmes!$B$2,IF(AD367&gt;=SUMIFS(Barèmes!$G$6:$G$28,Barèmes!$A$6:$A$28,"Surcoût d'agilité (s) — technique",Barèmes!$B$6:$B$28,H367,Barèmes!$C$6:$C$28,IF(H367="6ème","Mixte",G367)),Barèmes!$C$2,IF(AD367&gt;=SUMIFS(Barèmes!$H$6:$H$28,Barèmes!$A$6:$A$28,"Surcoût d'agilité (s) — technique",Barèmes!$B$6:$B$28,H367,Barèmes!$C$6:$C$28,IF(H367="6ème","Mixte",G367)),Barèmes!$D$2,IF(AD367&gt;=SUMIFS(Barèmes!$I$6:$I$28,Barèmes!$A$6:$A$28,"Surcoût d'agilité (s) — technique",Barèmes!$B$6:$B$28,H367,Barèmes!$C$6:$C$28,IF(H367="6ème","Mixte",G367)),Barèmes!$E$2,Barèmes!$F$2))))))</f>
        <v/>
      </c>
      <c r="AH367" s="31" t="str">
        <f>IF((IF(N367="",0,1)+IF(Q367="",0,1)+IF(W367="",0,1)+IF(Z367="",0,1)+IF(AC367="",0,1))=0,"",3*IF(N367=Barèmes!$B$2,1,IF(N367=Barèmes!$C$2,2,IF(N367=Barèmes!$D$2,3,IF(N367=Barèmes!$E$2,4,IF(N367=Barèmes!$F$2,5,0)))))+3*IF(Q367=Barèmes!$B$2,1,IF(Q367=Barèmes!$C$2,2,IF(Q367=Barèmes!$D$2,3,IF(Q367=Barèmes!$E$2,4,IF(Q367=Barèmes!$F$2,5,0)))))+2*IF(W367=Barèmes!$B$2,1,IF(W367=Barèmes!$C$2,2,IF(W367=Barèmes!$D$2,3,IF(W367=Barèmes!$E$2,4,IF(W367=Barèmes!$F$2,5,0)))))+1*IF(Z367=Barèmes!$B$2,1,IF(Z367=Barèmes!$C$2,2,IF(Z367=Barèmes!$D$2,3,IF(Z367=Barèmes!$E$2,4,IF(Z367=Barèmes!$F$2,5,0)))))+1*IF(AC367=Barèmes!$B$2,1,IF(AC367=Barèmes!$C$2,2,IF(AC367=Barèmes!$D$2,3,IF(AC367=Barèmes!$E$2,4,IF(AC367=Barèmes!$F$2,5,0))))))</f>
        <v/>
      </c>
      <c r="AI367" s="31"/>
      <c r="AJ367" s="32" t="str">
        <f>IFERROR(INDEX(Croissance!$B$5:$B$604,MATCH(A367,Croissance!$A$5:$A$604,0)),"")</f>
        <v/>
      </c>
      <c r="AK367" s="32" t="str">
        <f>IFERROR(INDEX(Croissance!$C$5:$C$604,MATCH(A367,Croissance!$A$5:$A$604,0)),"")</f>
        <v/>
      </c>
      <c r="AL367" s="32" t="str">
        <f>IFERROR(INDEX(Croissance!$D$5:$D$604,MATCH(A367,Croissance!$A$5:$A$604,0)),"")</f>
        <v/>
      </c>
      <c r="AM367" s="32" t="str">
        <f>IFERROR(INDEX(Croissance!$E$5:$E$604,MATCH(A367,Croissance!$A$5:$A$604,0)),"")</f>
        <v/>
      </c>
      <c r="AO367" s="33">
        <f t="shared" si="48"/>
        <v>0</v>
      </c>
      <c r="AP367" s="33">
        <f t="shared" si="44"/>
        <v>0</v>
      </c>
      <c r="AQ367" s="33">
        <f>IF(A367="",0,IF(AND(OR('Synthèse classe'!$C$2="Tous",C367='Synthèse classe'!$C$2),OR('Synthèse classe'!$C$3="Toutes",D367='Synthèse classe'!$C$3),OR('Synthèse classe'!$C$4="Toutes",AND('Synthèse classe'!$C$4="Dernière",AP367=1),B367=IFERROR(VALUE('Synthèse classe'!$C$4),0))),1,0))</f>
        <v>0</v>
      </c>
      <c r="AR367" s="34" t="str">
        <f t="shared" si="45"/>
        <v/>
      </c>
    </row>
    <row r="368" spans="1:44" x14ac:dyDescent="0.2">
      <c r="A368" s="17" t="str">
        <f t="shared" si="41"/>
        <v/>
      </c>
      <c r="B368" s="18"/>
      <c r="C368" s="19"/>
      <c r="D368" s="19"/>
      <c r="E368" s="19"/>
      <c r="F368" s="19"/>
      <c r="G368" s="19"/>
      <c r="H368" s="17" t="str">
        <f t="shared" si="46"/>
        <v/>
      </c>
      <c r="I368" s="20"/>
      <c r="J368" s="18"/>
      <c r="K368" s="19"/>
      <c r="L368" s="21" t="str">
        <f t="shared" si="47"/>
        <v/>
      </c>
      <c r="M368" s="21" t="str">
        <f>IF(OR(J368="",SUMPRODUCT((Barèmes!$A$6:$A$28="Endurance — Luc Léger (palier)")*(Barèmes!$B$6:$B$28=H368)*(Barèmes!$C$6:$C$28=IF(H368="6ème","Mixte",G368)))=0),"",IF(SUMPRODUCT((Barèmes!$A$6:$A$28="Endurance — Luc Léger (palier)")*(Barèmes!$B$6:$B$28=H368)*(Barèmes!$C$6:$C$28=IF(H368="6ème","Mixte",G368))*(Barèmes!$J$6:$J$28="+"))&gt;0,IF(J368&lt;=SUMIFS(Barèmes!$D$6:$D$28,Barèmes!$A$6:$A$28,"Endurance — Luc Léger (palier)",Barèmes!$B$6:$B$28,H368,Barèmes!$C$6:$C$28,IF(H368="6ème","Mixte",G368)),"à besoin",IF(J368&lt;=SUMIFS(Barèmes!$E$6:$E$28,Barèmes!$A$6:$A$28,"Endurance — Luc Léger (palier)",Barèmes!$B$6:$B$28,H368,Barèmes!$C$6:$C$28,IF(H368="6ème","Mixte",G368)),"fragile","satisfaisant")),IF(J368&gt;=SUMIFS(Barèmes!$D$6:$D$28,Barèmes!$A$6:$A$28,"Endurance — Luc Léger (palier)",Barèmes!$B$6:$B$28,H368,Barèmes!$C$6:$C$28,IF(H368="6ème","Mixte",G368)),"à besoin",IF(J368&gt;=SUMIFS(Barèmes!$E$6:$E$28,Barèmes!$A$6:$A$28,"Endurance — Luc Léger (palier)",Barèmes!$B$6:$B$28,H368,Barèmes!$C$6:$C$28,IF(H368="6ème","Mixte",G368)),"fragile","satisfaisant"))))</f>
        <v/>
      </c>
      <c r="N368" s="21" t="str">
        <f>IF(OR(J368="",SUMPRODUCT((Barèmes!$A$6:$A$28="Endurance — Luc Léger (palier)")*(Barèmes!$B$6:$B$28=H368)*(Barèmes!$C$6:$C$28=IF(H368="6ème","Mixte",G368)))=0),"",IF(SUMPRODUCT((Barèmes!$A$6:$A$28="Endurance — Luc Léger (palier)")*(Barèmes!$B$6:$B$28=H368)*(Barèmes!$C$6:$C$28=IF(H368="6ème","Mixte",G368))*(Barèmes!$J$6:$J$28="+"))&gt;0,IF(J368&lt;=SUMIFS(Barèmes!$F$6:$F$28,Barèmes!$A$6:$A$28,"Endurance — Luc Léger (palier)",Barèmes!$B$6:$B$28,H368,Barèmes!$C$6:$C$28,IF(H368="6ème","Mixte",G368)),Barèmes!$B$2,IF(J368&lt;=SUMIFS(Barèmes!$G$6:$G$28,Barèmes!$A$6:$A$28,"Endurance — Luc Léger (palier)",Barèmes!$B$6:$B$28,H368,Barèmes!$C$6:$C$28,IF(H368="6ème","Mixte",G368)),Barèmes!$C$2,IF(J368&lt;=SUMIFS(Barèmes!$H$6:$H$28,Barèmes!$A$6:$A$28,"Endurance — Luc Léger (palier)",Barèmes!$B$6:$B$28,H368,Barèmes!$C$6:$C$28,IF(H368="6ème","Mixte",G368)),Barèmes!$D$2,IF(J368&lt;=SUMIFS(Barèmes!$I$6:$I$28,Barèmes!$A$6:$A$28,"Endurance — Luc Léger (palier)",Barèmes!$B$6:$B$28,H368,Barèmes!$C$6:$C$28,IF(H368="6ème","Mixte",G368)),Barèmes!$E$2,Barèmes!$F$2)))),IF(J368&gt;=SUMIFS(Barèmes!$F$6:$F$28,Barèmes!$A$6:$A$28,"Endurance — Luc Léger (palier)",Barèmes!$B$6:$B$28,H368,Barèmes!$C$6:$C$28,IF(H368="6ème","Mixte",G368)),Barèmes!$B$2,IF(J368&gt;=SUMIFS(Barèmes!$G$6:$G$28,Barèmes!$A$6:$A$28,"Endurance — Luc Léger (palier)",Barèmes!$B$6:$B$28,H368,Barèmes!$C$6:$C$28,IF(H368="6ème","Mixte",G368)),Barèmes!$C$2,IF(J368&gt;=SUMIFS(Barèmes!$H$6:$H$28,Barèmes!$A$6:$A$28,"Endurance — Luc Léger (palier)",Barèmes!$B$6:$B$28,H368,Barèmes!$C$6:$C$28,IF(H368="6ème","Mixte",G368)),Barèmes!$D$2,IF(J368&gt;=SUMIFS(Barèmes!$I$6:$I$28,Barèmes!$A$6:$A$28,"Endurance — Luc Léger (palier)",Barèmes!$B$6:$B$28,H368,Barèmes!$C$6:$C$28,IF(H368="6ème","Mixte",G368)),Barèmes!$E$2,Barèmes!$F$2))))))</f>
        <v/>
      </c>
      <c r="O368" s="22"/>
      <c r="P368" s="23" t="str">
        <f>IF(OR(O368="",SUMPRODUCT((Barèmes!$A$6:$A$28="Force bas du corps — Saut en longueur (m)")*(Barèmes!$B$6:$B$28=H368)*(Barèmes!$C$6:$C$28=IF(H368="6ème","Mixte",G368)))=0),"",IF(SUMPRODUCT((Barèmes!$A$6:$A$28="Force bas du corps — Saut en longueur (m)")*(Barèmes!$B$6:$B$28=H368)*(Barèmes!$C$6:$C$28=IF(H368="6ème","Mixte",G368))*(Barèmes!$J$6:$J$28="+"))&gt;0,IF(O368&lt;=SUMIFS(Barèmes!$D$6:$D$28,Barèmes!$A$6:$A$28,"Force bas du corps — Saut en longueur (m)",Barèmes!$B$6:$B$28,H368,Barèmes!$C$6:$C$28,IF(H368="6ème","Mixte",G368)),"à besoin",IF(O368&lt;=SUMIFS(Barèmes!$E$6:$E$28,Barèmes!$A$6:$A$28,"Force bas du corps — Saut en longueur (m)",Barèmes!$B$6:$B$28,H368,Barèmes!$C$6:$C$28,IF(H368="6ème","Mixte",G368)),"fragile","satisfaisant")),IF(O368&gt;=SUMIFS(Barèmes!$D$6:$D$28,Barèmes!$A$6:$A$28,"Force bas du corps — Saut en longueur (m)",Barèmes!$B$6:$B$28,H368,Barèmes!$C$6:$C$28,IF(H368="6ème","Mixte",G368)),"à besoin",IF(O368&gt;=SUMIFS(Barèmes!$E$6:$E$28,Barèmes!$A$6:$A$28,"Force bas du corps — Saut en longueur (m)",Barèmes!$B$6:$B$28,H368,Barèmes!$C$6:$C$28,IF(H368="6ème","Mixte",G368)),"fragile","satisfaisant"))))</f>
        <v/>
      </c>
      <c r="Q368" s="23" t="str">
        <f>IF(OR(O368="",SUMPRODUCT((Barèmes!$A$6:$A$28="Force bas du corps — Saut en longueur (m)")*(Barèmes!$B$6:$B$28=H368)*(Barèmes!$C$6:$C$28=IF(H368="6ème","Mixte",G368)))=0),"",IF(SUMPRODUCT((Barèmes!$A$6:$A$28="Force bas du corps — Saut en longueur (m)")*(Barèmes!$B$6:$B$28=H368)*(Barèmes!$C$6:$C$28=IF(H368="6ème","Mixte",G368))*(Barèmes!$J$6:$J$28="+"))&gt;0,IF(O368&lt;=SUMIFS(Barèmes!$F$6:$F$28,Barèmes!$A$6:$A$28,"Force bas du corps — Saut en longueur (m)",Barèmes!$B$6:$B$28,H368,Barèmes!$C$6:$C$28,IF(H368="6ème","Mixte",G368)),Barèmes!$B$2,IF(O368&lt;=SUMIFS(Barèmes!$G$6:$G$28,Barèmes!$A$6:$A$28,"Force bas du corps — Saut en longueur (m)",Barèmes!$B$6:$B$28,H368,Barèmes!$C$6:$C$28,IF(H368="6ème","Mixte",G368)),Barèmes!$C$2,IF(O368&lt;=SUMIFS(Barèmes!$H$6:$H$28,Barèmes!$A$6:$A$28,"Force bas du corps — Saut en longueur (m)",Barèmes!$B$6:$B$28,H368,Barèmes!$C$6:$C$28,IF(H368="6ème","Mixte",G368)),Barèmes!$D$2,IF(O368&lt;=SUMIFS(Barèmes!$I$6:$I$28,Barèmes!$A$6:$A$28,"Force bas du corps — Saut en longueur (m)",Barèmes!$B$6:$B$28,H368,Barèmes!$C$6:$C$28,IF(H368="6ème","Mixte",G368)),Barèmes!$E$2,Barèmes!$F$2)))),IF(O368&gt;=SUMIFS(Barèmes!$F$6:$F$28,Barèmes!$A$6:$A$28,"Force bas du corps — Saut en longueur (m)",Barèmes!$B$6:$B$28,H368,Barèmes!$C$6:$C$28,IF(H368="6ème","Mixte",G368)),Barèmes!$B$2,IF(O368&gt;=SUMIFS(Barèmes!$G$6:$G$28,Barèmes!$A$6:$A$28,"Force bas du corps — Saut en longueur (m)",Barèmes!$B$6:$B$28,H368,Barèmes!$C$6:$C$28,IF(H368="6ème","Mixte",G368)),Barèmes!$C$2,IF(O368&gt;=SUMIFS(Barèmes!$H$6:$H$28,Barèmes!$A$6:$A$28,"Force bas du corps — Saut en longueur (m)",Barèmes!$B$6:$B$28,H368,Barèmes!$C$6:$C$28,IF(H368="6ème","Mixte",G368)),Barèmes!$D$2,IF(O368&gt;=SUMIFS(Barèmes!$I$6:$I$28,Barèmes!$A$6:$A$28,"Force bas du corps — Saut en longueur (m)",Barèmes!$B$6:$B$28,H368,Barèmes!$C$6:$C$28,IF(H368="6ème","Mixte",G368)),Barèmes!$E$2,Barèmes!$F$2))))))</f>
        <v/>
      </c>
      <c r="R368" s="22"/>
      <c r="S368" s="24" t="str">
        <f>IF(OR(R368="",SUMPRODUCT((Barèmes!$A$6:$A$28="Vitesse — 30 m (s)")*(Barèmes!$B$6:$B$28=H368)*(Barèmes!$C$6:$C$28=IF(H368="6ème","Mixte",G368)))=0),"",IF(SUMPRODUCT((Barèmes!$A$6:$A$28="Vitesse — 30 m (s)")*(Barèmes!$B$6:$B$28=H368)*(Barèmes!$C$6:$C$28=IF(H368="6ème","Mixte",G368))*(Barèmes!$J$6:$J$28="+"))&gt;0,IF(R368&lt;=SUMIFS(Barèmes!$D$6:$D$28,Barèmes!$A$6:$A$28,"Vitesse — 30 m (s)",Barèmes!$B$6:$B$28,H368,Barèmes!$C$6:$C$28,IF(H368="6ème","Mixte",G368)),"à besoin",IF(R368&lt;=SUMIFS(Barèmes!$E$6:$E$28,Barèmes!$A$6:$A$28,"Vitesse — 30 m (s)",Barèmes!$B$6:$B$28,H368,Barèmes!$C$6:$C$28,IF(H368="6ème","Mixte",G368)),"fragile","satisfaisant")),IF(R368&gt;=SUMIFS(Barèmes!$D$6:$D$28,Barèmes!$A$6:$A$28,"Vitesse — 30 m (s)",Barèmes!$B$6:$B$28,H368,Barèmes!$C$6:$C$28,IF(H368="6ème","Mixte",G368)),"à besoin",IF(R368&gt;=SUMIFS(Barèmes!$E$6:$E$28,Barèmes!$A$6:$A$28,"Vitesse — 30 m (s)",Barèmes!$B$6:$B$28,H368,Barèmes!$C$6:$C$28,IF(H368="6ème","Mixte",G368)),"fragile","satisfaisant"))))</f>
        <v/>
      </c>
      <c r="T368" s="24" t="str">
        <f>IF(OR(R368="",SUMPRODUCT((Barèmes!$A$6:$A$28="Vitesse — 30 m (s)")*(Barèmes!$B$6:$B$28=H368)*(Barèmes!$C$6:$C$28=IF(H368="6ème","Mixte",G368)))=0),"",IF(SUMPRODUCT((Barèmes!$A$6:$A$28="Vitesse — 30 m (s)")*(Barèmes!$B$6:$B$28=H368)*(Barèmes!$C$6:$C$28=IF(H368="6ème","Mixte",G368))*(Barèmes!$J$6:$J$28="+"))&gt;0,IF(R368&lt;=SUMIFS(Barèmes!$F$6:$F$28,Barèmes!$A$6:$A$28,"Vitesse — 30 m (s)",Barèmes!$B$6:$B$28,H368,Barèmes!$C$6:$C$28,IF(H368="6ème","Mixte",G368)),Barèmes!$B$2,IF(R368&lt;=SUMIFS(Barèmes!$G$6:$G$28,Barèmes!$A$6:$A$28,"Vitesse — 30 m (s)",Barèmes!$B$6:$B$28,H368,Barèmes!$C$6:$C$28,IF(H368="6ème","Mixte",G368)),Barèmes!$C$2,IF(R368&lt;=SUMIFS(Barèmes!$H$6:$H$28,Barèmes!$A$6:$A$28,"Vitesse — 30 m (s)",Barèmes!$B$6:$B$28,H368,Barèmes!$C$6:$C$28,IF(H368="6ème","Mixte",G368)),Barèmes!$D$2,IF(R368&lt;=SUMIFS(Barèmes!$I$6:$I$28,Barèmes!$A$6:$A$28,"Vitesse — 30 m (s)",Barèmes!$B$6:$B$28,H368,Barèmes!$C$6:$C$28,IF(H368="6ème","Mixte",G368)),Barèmes!$E$2,Barèmes!$F$2)))),IF(R368&gt;=SUMIFS(Barèmes!$F$6:$F$28,Barèmes!$A$6:$A$28,"Vitesse — 30 m (s)",Barèmes!$B$6:$B$28,H368,Barèmes!$C$6:$C$28,IF(H368="6ème","Mixte",G368)),Barèmes!$B$2,IF(R368&gt;=SUMIFS(Barèmes!$G$6:$G$28,Barèmes!$A$6:$A$28,"Vitesse — 30 m (s)",Barèmes!$B$6:$B$28,H368,Barèmes!$C$6:$C$28,IF(H368="6ème","Mixte",G368)),Barèmes!$C$2,IF(R368&gt;=SUMIFS(Barèmes!$H$6:$H$28,Barèmes!$A$6:$A$28,"Vitesse — 30 m (s)",Barèmes!$B$6:$B$28,H368,Barèmes!$C$6:$C$28,IF(H368="6ème","Mixte",G368)),Barèmes!$D$2,IF(R368&gt;=SUMIFS(Barèmes!$I$6:$I$28,Barèmes!$A$6:$A$28,"Vitesse — 30 m (s)",Barèmes!$B$6:$B$28,H368,Barèmes!$C$6:$C$28,IF(H368="6ème","Mixte",G368)),Barèmes!$E$2,Barèmes!$F$2))))))</f>
        <v/>
      </c>
      <c r="U368" s="22"/>
      <c r="V368" s="25" t="str">
        <f>IF(OR(U368="",SUMPRODUCT((Barèmes!$A$6:$A$28="Vitesse — 50 m (s)")*(Barèmes!$B$6:$B$28=H368)*(Barèmes!$C$6:$C$28=IF(H368="6ème","Mixte",G368)))=0),"",IF(SUMPRODUCT((Barèmes!$A$6:$A$28="Vitesse — 50 m (s)")*(Barèmes!$B$6:$B$28=H368)*(Barèmes!$C$6:$C$28=IF(H368="6ème","Mixte",G368))*(Barèmes!$J$6:$J$28="+"))&gt;0,IF(U368&lt;=SUMIFS(Barèmes!$D$6:$D$28,Barèmes!$A$6:$A$28,"Vitesse — 50 m (s)",Barèmes!$B$6:$B$28,H368,Barèmes!$C$6:$C$28,IF(H368="6ème","Mixte",G368)),"à besoin",IF(U368&lt;=SUMIFS(Barèmes!$E$6:$E$28,Barèmes!$A$6:$A$28,"Vitesse — 50 m (s)",Barèmes!$B$6:$B$28,H368,Barèmes!$C$6:$C$28,IF(H368="6ème","Mixte",G368)),"fragile","satisfaisant")),IF(U368&gt;=SUMIFS(Barèmes!$D$6:$D$28,Barèmes!$A$6:$A$28,"Vitesse — 50 m (s)",Barèmes!$B$6:$B$28,H368,Barèmes!$C$6:$C$28,IF(H368="6ème","Mixte",G368)),"à besoin",IF(U368&gt;=SUMIFS(Barèmes!$E$6:$E$28,Barèmes!$A$6:$A$28,"Vitesse — 50 m (s)",Barèmes!$B$6:$B$28,H368,Barèmes!$C$6:$C$28,IF(H368="6ème","Mixte",G368)),"fragile","satisfaisant"))))</f>
        <v/>
      </c>
      <c r="W368" s="25" t="str">
        <f>IF(OR(U368="",SUMPRODUCT((Barèmes!$A$6:$A$28="Vitesse — 50 m (s)")*(Barèmes!$B$6:$B$28=H368)*(Barèmes!$C$6:$C$28=IF(H368="6ème","Mixte",G368)))=0),"",IF(SUMPRODUCT((Barèmes!$A$6:$A$28="Vitesse — 50 m (s)")*(Barèmes!$B$6:$B$28=H368)*(Barèmes!$C$6:$C$28=IF(H368="6ème","Mixte",G368))*(Barèmes!$J$6:$J$28="+"))&gt;0,IF(U368&lt;=SUMIFS(Barèmes!$F$6:$F$28,Barèmes!$A$6:$A$28,"Vitesse — 50 m (s)",Barèmes!$B$6:$B$28,H368,Barèmes!$C$6:$C$28,IF(H368="6ème","Mixte",G368)),Barèmes!$B$2,IF(U368&lt;=SUMIFS(Barèmes!$G$6:$G$28,Barèmes!$A$6:$A$28,"Vitesse — 50 m (s)",Barèmes!$B$6:$B$28,H368,Barèmes!$C$6:$C$28,IF(H368="6ème","Mixte",G368)),Barèmes!$C$2,IF(U368&lt;=SUMIFS(Barèmes!$H$6:$H$28,Barèmes!$A$6:$A$28,"Vitesse — 50 m (s)",Barèmes!$B$6:$B$28,H368,Barèmes!$C$6:$C$28,IF(H368="6ème","Mixte",G368)),Barèmes!$D$2,IF(U368&lt;=SUMIFS(Barèmes!$I$6:$I$28,Barèmes!$A$6:$A$28,"Vitesse — 50 m (s)",Barèmes!$B$6:$B$28,H368,Barèmes!$C$6:$C$28,IF(H368="6ème","Mixte",G368)),Barèmes!$E$2,Barèmes!$F$2)))),IF(U368&gt;=SUMIFS(Barèmes!$F$6:$F$28,Barèmes!$A$6:$A$28,"Vitesse — 50 m (s)",Barèmes!$B$6:$B$28,H368,Barèmes!$C$6:$C$28,IF(H368="6ème","Mixte",G368)),Barèmes!$B$2,IF(U368&gt;=SUMIFS(Barèmes!$G$6:$G$28,Barèmes!$A$6:$A$28,"Vitesse — 50 m (s)",Barèmes!$B$6:$B$28,H368,Barèmes!$C$6:$C$28,IF(H368="6ème","Mixte",G368)),Barèmes!$C$2,IF(U368&gt;=SUMIFS(Barèmes!$H$6:$H$28,Barèmes!$A$6:$A$28,"Vitesse — 50 m (s)",Barèmes!$B$6:$B$28,H368,Barèmes!$C$6:$C$28,IF(H368="6ème","Mixte",G368)),Barèmes!$D$2,IF(U368&gt;=SUMIFS(Barèmes!$I$6:$I$28,Barèmes!$A$6:$A$28,"Vitesse — 50 m (s)",Barèmes!$B$6:$B$28,H368,Barèmes!$C$6:$C$28,IF(H368="6ème","Mixte",G368)),Barèmes!$E$2,Barèmes!$F$2))))))</f>
        <v/>
      </c>
      <c r="X368" s="18"/>
      <c r="Y368" s="26" t="str" cm="1">
        <f t="array" ref="Y368">IF(OR(X368="",SUMPRODUCT((Barèmes!$A$6:$A$28="Souplesse (score 1-5)")*(Barèmes!$B$6:$B$28=H368)*(Barèmes!$C$6:$C$28=IF(H368="6ème","Mixte",G368)))=0),"",IF(SUMPRODUCT((Barèmes!$A$6:$A$28="Souplesse (score 1-5)")*(Barèmes!$B$6:$B$28=H368)*(Barèmes!$C$6:$C$28=IF(H368="6ème","Mixte",G368))*(Barèmes!$J$6:$J$28="+"))&gt;0,IF(X368&lt;=SUMIFS(Barèmes!$D$6:$D$28,Barèmes!$A$6:$A$28,"Souplesse (score 1-5)",Barèmes!$B$6:$B$28,H368,Barèmes!$C$6:$C$28,IF(H368="6ème","Mixte",G368)),"à besoin",IF(X368&lt;=SUMIFS(Barèmes!$E$6:$E$28,Barèmes!$A$6:$A$28,"Souplesse (score 1-5)",Barèmes!$B$6:$B$28,H368,Barèmes!$C$6:$C$28,IF(H368="6ème","Mixte",G368)),"fragile","satisfaisant")),IF(X368&gt;=SUMIFS(Barèmes!$D$6:$D$28,Barèmes!$A$6:$A$28,"Souplesse (score 1-5)",Barèmes!$B$6:$B$28,H368,Barèmes!$C$6:$C$28,IF(H368="6ème","Mixte",G368)),"à besoin",IF(X368&gt;=SUMIFS(Barèmes!$E$6:$E$28,Barèmes!$A$6:$A$28,"Souplesse (score 1-5)",Barèmes!$B$6:$B$28,H368,Barèmes!$C$6:$C$28,IF(H368="6ème","Mixte",G368)),"fragile","satisfaisant"))))</f>
        <v/>
      </c>
      <c r="Z368" s="26" t="str" cm="1">
        <f t="array" ref="Z368">IF(OR(X368="",SUMPRODUCT((Barèmes!$A$6:$A$28="Souplesse (score 1-5)")*(Barèmes!$B$6:$B$28=H368)*(Barèmes!$C$6:$C$28=IF(H368="6ème","Mixte",G368)))=0),"",IF(SUMPRODUCT((Barèmes!$A$6:$A$28="Souplesse (score 1-5)")*(Barèmes!$B$6:$B$28=H368)*(Barèmes!$C$6:$C$28=IF(H368="6ème","Mixte",G368))*(Barèmes!$J$6:$J$28="+"))&gt;0,IF(X368&lt;=SUMIFS(Barèmes!$F$6:$F$28,Barèmes!$A$6:$A$28,"Souplesse (score 1-5)",Barèmes!$B$6:$B$28,H368,Barèmes!$C$6:$C$28,IF(H368="6ème","Mixte",G368)),Barèmes!$B$2,IF(X368&lt;=SUMIFS(Barèmes!$G$6:$G$28,Barèmes!$A$6:$A$28,"Souplesse (score 1-5)",Barèmes!$B$6:$B$28,H368,Barèmes!$C$6:$C$28,IF(H368="6ème","Mixte",G368)),Barèmes!$C$2,IF(X368&lt;=SUMIFS(Barèmes!$H$6:$H$28,Barèmes!$A$6:$A$28,"Souplesse (score 1-5)",Barèmes!$B$6:$B$28,H368,Barèmes!$C$6:$C$28,IF(H368="6ème","Mixte",G368)),Barèmes!$D$2,IF(X368&lt;=SUMIFS(Barèmes!$I$6:$I$28,Barèmes!$A$6:$A$28,"Souplesse (score 1-5)",Barèmes!$B$6:$B$28,H368,Barèmes!$C$6:$C$28,IF(H368="6ème","Mixte",G368)),Barèmes!$E$2,Barèmes!$F$2)))),IF(X368&gt;=SUMIFS(Barèmes!$F$6:$F$28,Barèmes!$A$6:$A$28,"Souplesse (score 1-5)",Barèmes!$B$6:$B$28,H368,Barèmes!$C$6:$C$28,IF(H368="6ème","Mixte",G368)),Barèmes!$B$2,IF(X368&gt;=SUMIFS(Barèmes!$G$6:$G$28,Barèmes!$A$6:$A$28,"Souplesse (score 1-5)",Barèmes!$B$6:$B$28,H368,Barèmes!$C$6:$C$28,IF(H368="6ème","Mixte",G368)),Barèmes!$C$2,IF(X368&gt;=SUMIFS(Barèmes!$H$6:$H$28,Barèmes!$A$6:$A$28,"Souplesse (score 1-5)",Barèmes!$B$6:$B$28,H368,Barèmes!$C$6:$C$28,IF(H368="6ème","Mixte",G368)),Barèmes!$D$2,IF(X368&gt;=SUMIFS(Barèmes!$I$6:$I$28,Barèmes!$A$6:$A$28,"Souplesse (score 1-5)",Barèmes!$B$6:$B$28,H368,Barèmes!$C$6:$C$28,IF(H368="6ème","Mixte",G368)),Barèmes!$E$2,Barèmes!$F$2))))))</f>
        <v/>
      </c>
      <c r="AA368" s="22"/>
      <c r="AB368" s="27" t="str">
        <f>IF(OR(AA368="",SUMPRODUCT((Barèmes!$A$6:$A$28="Agilité — T-test 974 (s)")*(Barèmes!$B$6:$B$28=H368)*(Barèmes!$C$6:$C$28=IF(H368="6ème","Mixte",G368)))=0),"",IF(SUMPRODUCT((Barèmes!$A$6:$A$28="Agilité — T-test 974 (s)")*(Barèmes!$B$6:$B$28=H368)*(Barèmes!$C$6:$C$28=IF(H368="6ème","Mixte",G368))*(Barèmes!$J$6:$J$28="+"))&gt;0,IF(AA368&lt;=SUMIFS(Barèmes!$D$6:$D$28,Barèmes!$A$6:$A$28,"Agilité — T-test 974 (s)",Barèmes!$B$6:$B$28,H368,Barèmes!$C$6:$C$28,IF(H368="6ème","Mixte",G368)),"à besoin",IF(AA368&lt;=SUMIFS(Barèmes!$E$6:$E$28,Barèmes!$A$6:$A$28,"Agilité — T-test 974 (s)",Barèmes!$B$6:$B$28,H368,Barèmes!$C$6:$C$28,IF(H368="6ème","Mixte",G368)),"fragile","satisfaisant")),IF(AA368&gt;=SUMIFS(Barèmes!$D$6:$D$28,Barèmes!$A$6:$A$28,"Agilité — T-test 974 (s)",Barèmes!$B$6:$B$28,H368,Barèmes!$C$6:$C$28,IF(H368="6ème","Mixte",G368)),"à besoin",IF(AA368&gt;=SUMIFS(Barèmes!$E$6:$E$28,Barèmes!$A$6:$A$28,"Agilité — T-test 974 (s)",Barèmes!$B$6:$B$28,H368,Barèmes!$C$6:$C$28,IF(H368="6ème","Mixte",G368)),"fragile","satisfaisant"))))</f>
        <v/>
      </c>
      <c r="AC368" s="27" t="str">
        <f>IF(OR(AA368="",SUMPRODUCT((Barèmes!$A$6:$A$28="Agilité — T-test 974 (s)")*(Barèmes!$B$6:$B$28=H368)*(Barèmes!$C$6:$C$28=IF(H368="6ème","Mixte",G368)))=0),"",IF(SUMPRODUCT((Barèmes!$A$6:$A$28="Agilité — T-test 974 (s)")*(Barèmes!$B$6:$B$28=H368)*(Barèmes!$C$6:$C$28=IF(H368="6ème","Mixte",G368))*(Barèmes!$J$6:$J$28="+"))&gt;0,IF(AA368&lt;=SUMIFS(Barèmes!$F$6:$F$28,Barèmes!$A$6:$A$28,"Agilité — T-test 974 (s)",Barèmes!$B$6:$B$28,H368,Barèmes!$C$6:$C$28,IF(H368="6ème","Mixte",G368)),Barèmes!$B$2,IF(AA368&lt;=SUMIFS(Barèmes!$G$6:$G$28,Barèmes!$A$6:$A$28,"Agilité — T-test 974 (s)",Barèmes!$B$6:$B$28,H368,Barèmes!$C$6:$C$28,IF(H368="6ème","Mixte",G368)),Barèmes!$C$2,IF(AA368&lt;=SUMIFS(Barèmes!$H$6:$H$28,Barèmes!$A$6:$A$28,"Agilité — T-test 974 (s)",Barèmes!$B$6:$B$28,H368,Barèmes!$C$6:$C$28,IF(H368="6ème","Mixte",G368)),Barèmes!$D$2,IF(AA368&lt;=SUMIFS(Barèmes!$I$6:$I$28,Barèmes!$A$6:$A$28,"Agilité — T-test 974 (s)",Barèmes!$B$6:$B$28,H368,Barèmes!$C$6:$C$28,IF(H368="6ème","Mixte",G368)),Barèmes!$E$2,Barèmes!$F$2)))),IF(AA368&gt;=SUMIFS(Barèmes!$F$6:$F$28,Barèmes!$A$6:$A$28,"Agilité — T-test 974 (s)",Barèmes!$B$6:$B$28,H368,Barèmes!$C$6:$C$28,IF(H368="6ème","Mixte",G368)),Barèmes!$B$2,IF(AA368&gt;=SUMIFS(Barèmes!$G$6:$G$28,Barèmes!$A$6:$A$28,"Agilité — T-test 974 (s)",Barèmes!$B$6:$B$28,H368,Barèmes!$C$6:$C$28,IF(H368="6ème","Mixte",G368)),Barèmes!$C$2,IF(AA368&gt;=SUMIFS(Barèmes!$H$6:$H$28,Barèmes!$A$6:$A$28,"Agilité — T-test 974 (s)",Barèmes!$B$6:$B$28,H368,Barèmes!$C$6:$C$28,IF(H368="6ème","Mixte",G368)),Barèmes!$D$2,IF(AA368&gt;=SUMIFS(Barèmes!$I$6:$I$28,Barèmes!$A$6:$A$28,"Agilité — T-test 974 (s)",Barèmes!$B$6:$B$28,H368,Barèmes!$C$6:$C$28,IF(H368="6ème","Mixte",G368)),Barèmes!$E$2,Barèmes!$F$2))))))</f>
        <v/>
      </c>
      <c r="AD368" s="28" t="str">
        <f t="shared" si="42"/>
        <v/>
      </c>
      <c r="AE368" s="29" t="str">
        <f t="shared" si="43"/>
        <v/>
      </c>
      <c r="AF368" s="30" t="str">
        <f>IF(OR(AD368="",SUMPRODUCT((Barèmes!$A$6:$A$28="Surcoût d'agilité (s) — technique")*(Barèmes!$B$6:$B$28=H368)*(Barèmes!$C$6:$C$28=IF(H368="6ème","Mixte",G368)))=0),"",IF(SUMPRODUCT((Barèmes!$A$6:$A$28="Surcoût d'agilité (s) — technique")*(Barèmes!$B$6:$B$28=H368)*(Barèmes!$C$6:$C$28=IF(H368="6ème","Mixte",G368))*(Barèmes!$J$6:$J$28="+"))&gt;0,IF(AD368&lt;=SUMIFS(Barèmes!$D$6:$D$28,Barèmes!$A$6:$A$28,"Surcoût d'agilité (s) — technique",Barèmes!$B$6:$B$28,H368,Barèmes!$C$6:$C$28,IF(H368="6ème","Mixte",G368)),"à besoin",IF(AD368&lt;=SUMIFS(Barèmes!$E$6:$E$28,Barèmes!$A$6:$A$28,"Surcoût d'agilité (s) — technique",Barèmes!$B$6:$B$28,H368,Barèmes!$C$6:$C$28,IF(H368="6ème","Mixte",G368)),"fragile","satisfaisant")),IF(AD368&gt;=SUMIFS(Barèmes!$D$6:$D$28,Barèmes!$A$6:$A$28,"Surcoût d'agilité (s) — technique",Barèmes!$B$6:$B$28,H368,Barèmes!$C$6:$C$28,IF(H368="6ème","Mixte",G368)),"à besoin",IF(AD368&gt;=SUMIFS(Barèmes!$E$6:$E$28,Barèmes!$A$6:$A$28,"Surcoût d'agilité (s) — technique",Barèmes!$B$6:$B$28,H368,Barèmes!$C$6:$C$28,IF(H368="6ème","Mixte",G368)),"fragile","satisfaisant"))))</f>
        <v/>
      </c>
      <c r="AG368" s="30" t="str">
        <f>IF(OR(AD368="",SUMPRODUCT((Barèmes!$A$6:$A$28="Surcoût d'agilité (s) — technique")*(Barèmes!$B$6:$B$28=H368)*(Barèmes!$C$6:$C$28=IF(H368="6ème","Mixte",G368)))=0),"",IF(SUMPRODUCT((Barèmes!$A$6:$A$28="Surcoût d'agilité (s) — technique")*(Barèmes!$B$6:$B$28=H368)*(Barèmes!$C$6:$C$28=IF(H368="6ème","Mixte",G368))*(Barèmes!$J$6:$J$28="+"))&gt;0,IF(AD368&lt;=SUMIFS(Barèmes!$F$6:$F$28,Barèmes!$A$6:$A$28,"Surcoût d'agilité (s) — technique",Barèmes!$B$6:$B$28,H368,Barèmes!$C$6:$C$28,IF(H368="6ème","Mixte",G368)),Barèmes!$B$2,IF(AD368&lt;=SUMIFS(Barèmes!$G$6:$G$28,Barèmes!$A$6:$A$28,"Surcoût d'agilité (s) — technique",Barèmes!$B$6:$B$28,H368,Barèmes!$C$6:$C$28,IF(H368="6ème","Mixte",G368)),Barèmes!$C$2,IF(AD368&lt;=SUMIFS(Barèmes!$H$6:$H$28,Barèmes!$A$6:$A$28,"Surcoût d'agilité (s) — technique",Barèmes!$B$6:$B$28,H368,Barèmes!$C$6:$C$28,IF(H368="6ème","Mixte",G368)),Barèmes!$D$2,IF(AD368&lt;=SUMIFS(Barèmes!$I$6:$I$28,Barèmes!$A$6:$A$28,"Surcoût d'agilité (s) — technique",Barèmes!$B$6:$B$28,H368,Barèmes!$C$6:$C$28,IF(H368="6ème","Mixte",G368)),Barèmes!$E$2,Barèmes!$F$2)))),IF(AD368&gt;=SUMIFS(Barèmes!$F$6:$F$28,Barèmes!$A$6:$A$28,"Surcoût d'agilité (s) — technique",Barèmes!$B$6:$B$28,H368,Barèmes!$C$6:$C$28,IF(H368="6ème","Mixte",G368)),Barèmes!$B$2,IF(AD368&gt;=SUMIFS(Barèmes!$G$6:$G$28,Barèmes!$A$6:$A$28,"Surcoût d'agilité (s) — technique",Barèmes!$B$6:$B$28,H368,Barèmes!$C$6:$C$28,IF(H368="6ème","Mixte",G368)),Barèmes!$C$2,IF(AD368&gt;=SUMIFS(Barèmes!$H$6:$H$28,Barèmes!$A$6:$A$28,"Surcoût d'agilité (s) — technique",Barèmes!$B$6:$B$28,H368,Barèmes!$C$6:$C$28,IF(H368="6ème","Mixte",G368)),Barèmes!$D$2,IF(AD368&gt;=SUMIFS(Barèmes!$I$6:$I$28,Barèmes!$A$6:$A$28,"Surcoût d'agilité (s) — technique",Barèmes!$B$6:$B$28,H368,Barèmes!$C$6:$C$28,IF(H368="6ème","Mixte",G368)),Barèmes!$E$2,Barèmes!$F$2))))))</f>
        <v/>
      </c>
      <c r="AH368" s="31" t="str">
        <f>IF((IF(N368="",0,1)+IF(Q368="",0,1)+IF(W368="",0,1)+IF(Z368="",0,1)+IF(AC368="",0,1))=0,"",3*IF(N368=Barèmes!$B$2,1,IF(N368=Barèmes!$C$2,2,IF(N368=Barèmes!$D$2,3,IF(N368=Barèmes!$E$2,4,IF(N368=Barèmes!$F$2,5,0)))))+3*IF(Q368=Barèmes!$B$2,1,IF(Q368=Barèmes!$C$2,2,IF(Q368=Barèmes!$D$2,3,IF(Q368=Barèmes!$E$2,4,IF(Q368=Barèmes!$F$2,5,0)))))+2*IF(W368=Barèmes!$B$2,1,IF(W368=Barèmes!$C$2,2,IF(W368=Barèmes!$D$2,3,IF(W368=Barèmes!$E$2,4,IF(W368=Barèmes!$F$2,5,0)))))+1*IF(Z368=Barèmes!$B$2,1,IF(Z368=Barèmes!$C$2,2,IF(Z368=Barèmes!$D$2,3,IF(Z368=Barèmes!$E$2,4,IF(Z368=Barèmes!$F$2,5,0)))))+1*IF(AC368=Barèmes!$B$2,1,IF(AC368=Barèmes!$C$2,2,IF(AC368=Barèmes!$D$2,3,IF(AC368=Barèmes!$E$2,4,IF(AC368=Barèmes!$F$2,5,0))))))</f>
        <v/>
      </c>
      <c r="AI368" s="31"/>
      <c r="AJ368" s="32" t="str">
        <f>IFERROR(INDEX(Croissance!$B$5:$B$604,MATCH(A368,Croissance!$A$5:$A$604,0)),"")</f>
        <v/>
      </c>
      <c r="AK368" s="32" t="str">
        <f>IFERROR(INDEX(Croissance!$C$5:$C$604,MATCH(A368,Croissance!$A$5:$A$604,0)),"")</f>
        <v/>
      </c>
      <c r="AL368" s="32" t="str">
        <f>IFERROR(INDEX(Croissance!$D$5:$D$604,MATCH(A368,Croissance!$A$5:$A$604,0)),"")</f>
        <v/>
      </c>
      <c r="AM368" s="32" t="str">
        <f>IFERROR(INDEX(Croissance!$E$5:$E$604,MATCH(A368,Croissance!$A$5:$A$604,0)),"")</f>
        <v/>
      </c>
      <c r="AO368" s="33">
        <f t="shared" si="48"/>
        <v>0</v>
      </c>
      <c r="AP368" s="33">
        <f t="shared" si="44"/>
        <v>0</v>
      </c>
      <c r="AQ368" s="33">
        <f>IF(A368="",0,IF(AND(OR('Synthèse classe'!$C$2="Tous",C368='Synthèse classe'!$C$2),OR('Synthèse classe'!$C$3="Toutes",D368='Synthèse classe'!$C$3),OR('Synthèse classe'!$C$4="Toutes",AND('Synthèse classe'!$C$4="Dernière",AP368=1),B368=IFERROR(VALUE('Synthèse classe'!$C$4),0))),1,0))</f>
        <v>0</v>
      </c>
      <c r="AR368" s="34" t="str">
        <f t="shared" si="45"/>
        <v/>
      </c>
    </row>
    <row r="369" spans="1:44" x14ac:dyDescent="0.2">
      <c r="A369" s="17" t="str">
        <f t="shared" si="41"/>
        <v/>
      </c>
      <c r="B369" s="18"/>
      <c r="C369" s="19"/>
      <c r="D369" s="19"/>
      <c r="E369" s="19"/>
      <c r="F369" s="19"/>
      <c r="G369" s="19"/>
      <c r="H369" s="17" t="str">
        <f t="shared" si="46"/>
        <v/>
      </c>
      <c r="I369" s="20"/>
      <c r="J369" s="18"/>
      <c r="K369" s="19"/>
      <c r="L369" s="21" t="str">
        <f t="shared" si="47"/>
        <v/>
      </c>
      <c r="M369" s="21" t="str">
        <f>IF(OR(J369="",SUMPRODUCT((Barèmes!$A$6:$A$28="Endurance — Luc Léger (palier)")*(Barèmes!$B$6:$B$28=H369)*(Barèmes!$C$6:$C$28=IF(H369="6ème","Mixte",G369)))=0),"",IF(SUMPRODUCT((Barèmes!$A$6:$A$28="Endurance — Luc Léger (palier)")*(Barèmes!$B$6:$B$28=H369)*(Barèmes!$C$6:$C$28=IF(H369="6ème","Mixte",G369))*(Barèmes!$J$6:$J$28="+"))&gt;0,IF(J369&lt;=SUMIFS(Barèmes!$D$6:$D$28,Barèmes!$A$6:$A$28,"Endurance — Luc Léger (palier)",Barèmes!$B$6:$B$28,H369,Barèmes!$C$6:$C$28,IF(H369="6ème","Mixte",G369)),"à besoin",IF(J369&lt;=SUMIFS(Barèmes!$E$6:$E$28,Barèmes!$A$6:$A$28,"Endurance — Luc Léger (palier)",Barèmes!$B$6:$B$28,H369,Barèmes!$C$6:$C$28,IF(H369="6ème","Mixte",G369)),"fragile","satisfaisant")),IF(J369&gt;=SUMIFS(Barèmes!$D$6:$D$28,Barèmes!$A$6:$A$28,"Endurance — Luc Léger (palier)",Barèmes!$B$6:$B$28,H369,Barèmes!$C$6:$C$28,IF(H369="6ème","Mixte",G369)),"à besoin",IF(J369&gt;=SUMIFS(Barèmes!$E$6:$E$28,Barèmes!$A$6:$A$28,"Endurance — Luc Léger (palier)",Barèmes!$B$6:$B$28,H369,Barèmes!$C$6:$C$28,IF(H369="6ème","Mixte",G369)),"fragile","satisfaisant"))))</f>
        <v/>
      </c>
      <c r="N369" s="21" t="str">
        <f>IF(OR(J369="",SUMPRODUCT((Barèmes!$A$6:$A$28="Endurance — Luc Léger (palier)")*(Barèmes!$B$6:$B$28=H369)*(Barèmes!$C$6:$C$28=IF(H369="6ème","Mixte",G369)))=0),"",IF(SUMPRODUCT((Barèmes!$A$6:$A$28="Endurance — Luc Léger (palier)")*(Barèmes!$B$6:$B$28=H369)*(Barèmes!$C$6:$C$28=IF(H369="6ème","Mixte",G369))*(Barèmes!$J$6:$J$28="+"))&gt;0,IF(J369&lt;=SUMIFS(Barèmes!$F$6:$F$28,Barèmes!$A$6:$A$28,"Endurance — Luc Léger (palier)",Barèmes!$B$6:$B$28,H369,Barèmes!$C$6:$C$28,IF(H369="6ème","Mixte",G369)),Barèmes!$B$2,IF(J369&lt;=SUMIFS(Barèmes!$G$6:$G$28,Barèmes!$A$6:$A$28,"Endurance — Luc Léger (palier)",Barèmes!$B$6:$B$28,H369,Barèmes!$C$6:$C$28,IF(H369="6ème","Mixte",G369)),Barèmes!$C$2,IF(J369&lt;=SUMIFS(Barèmes!$H$6:$H$28,Barèmes!$A$6:$A$28,"Endurance — Luc Léger (palier)",Barèmes!$B$6:$B$28,H369,Barèmes!$C$6:$C$28,IF(H369="6ème","Mixte",G369)),Barèmes!$D$2,IF(J369&lt;=SUMIFS(Barèmes!$I$6:$I$28,Barèmes!$A$6:$A$28,"Endurance — Luc Léger (palier)",Barèmes!$B$6:$B$28,H369,Barèmes!$C$6:$C$28,IF(H369="6ème","Mixte",G369)),Barèmes!$E$2,Barèmes!$F$2)))),IF(J369&gt;=SUMIFS(Barèmes!$F$6:$F$28,Barèmes!$A$6:$A$28,"Endurance — Luc Léger (palier)",Barèmes!$B$6:$B$28,H369,Barèmes!$C$6:$C$28,IF(H369="6ème","Mixte",G369)),Barèmes!$B$2,IF(J369&gt;=SUMIFS(Barèmes!$G$6:$G$28,Barèmes!$A$6:$A$28,"Endurance — Luc Léger (palier)",Barèmes!$B$6:$B$28,H369,Barèmes!$C$6:$C$28,IF(H369="6ème","Mixte",G369)),Barèmes!$C$2,IF(J369&gt;=SUMIFS(Barèmes!$H$6:$H$28,Barèmes!$A$6:$A$28,"Endurance — Luc Léger (palier)",Barèmes!$B$6:$B$28,H369,Barèmes!$C$6:$C$28,IF(H369="6ème","Mixte",G369)),Barèmes!$D$2,IF(J369&gt;=SUMIFS(Barèmes!$I$6:$I$28,Barèmes!$A$6:$A$28,"Endurance — Luc Léger (palier)",Barèmes!$B$6:$B$28,H369,Barèmes!$C$6:$C$28,IF(H369="6ème","Mixte",G369)),Barèmes!$E$2,Barèmes!$F$2))))))</f>
        <v/>
      </c>
      <c r="O369" s="22"/>
      <c r="P369" s="23" t="str">
        <f>IF(OR(O369="",SUMPRODUCT((Barèmes!$A$6:$A$28="Force bas du corps — Saut en longueur (m)")*(Barèmes!$B$6:$B$28=H369)*(Barèmes!$C$6:$C$28=IF(H369="6ème","Mixte",G369)))=0),"",IF(SUMPRODUCT((Barèmes!$A$6:$A$28="Force bas du corps — Saut en longueur (m)")*(Barèmes!$B$6:$B$28=H369)*(Barèmes!$C$6:$C$28=IF(H369="6ème","Mixte",G369))*(Barèmes!$J$6:$J$28="+"))&gt;0,IF(O369&lt;=SUMIFS(Barèmes!$D$6:$D$28,Barèmes!$A$6:$A$28,"Force bas du corps — Saut en longueur (m)",Barèmes!$B$6:$B$28,H369,Barèmes!$C$6:$C$28,IF(H369="6ème","Mixte",G369)),"à besoin",IF(O369&lt;=SUMIFS(Barèmes!$E$6:$E$28,Barèmes!$A$6:$A$28,"Force bas du corps — Saut en longueur (m)",Barèmes!$B$6:$B$28,H369,Barèmes!$C$6:$C$28,IF(H369="6ème","Mixte",G369)),"fragile","satisfaisant")),IF(O369&gt;=SUMIFS(Barèmes!$D$6:$D$28,Barèmes!$A$6:$A$28,"Force bas du corps — Saut en longueur (m)",Barèmes!$B$6:$B$28,H369,Barèmes!$C$6:$C$28,IF(H369="6ème","Mixte",G369)),"à besoin",IF(O369&gt;=SUMIFS(Barèmes!$E$6:$E$28,Barèmes!$A$6:$A$28,"Force bas du corps — Saut en longueur (m)",Barèmes!$B$6:$B$28,H369,Barèmes!$C$6:$C$28,IF(H369="6ème","Mixte",G369)),"fragile","satisfaisant"))))</f>
        <v/>
      </c>
      <c r="Q369" s="23" t="str">
        <f>IF(OR(O369="",SUMPRODUCT((Barèmes!$A$6:$A$28="Force bas du corps — Saut en longueur (m)")*(Barèmes!$B$6:$B$28=H369)*(Barèmes!$C$6:$C$28=IF(H369="6ème","Mixte",G369)))=0),"",IF(SUMPRODUCT((Barèmes!$A$6:$A$28="Force bas du corps — Saut en longueur (m)")*(Barèmes!$B$6:$B$28=H369)*(Barèmes!$C$6:$C$28=IF(H369="6ème","Mixte",G369))*(Barèmes!$J$6:$J$28="+"))&gt;0,IF(O369&lt;=SUMIFS(Barèmes!$F$6:$F$28,Barèmes!$A$6:$A$28,"Force bas du corps — Saut en longueur (m)",Barèmes!$B$6:$B$28,H369,Barèmes!$C$6:$C$28,IF(H369="6ème","Mixte",G369)),Barèmes!$B$2,IF(O369&lt;=SUMIFS(Barèmes!$G$6:$G$28,Barèmes!$A$6:$A$28,"Force bas du corps — Saut en longueur (m)",Barèmes!$B$6:$B$28,H369,Barèmes!$C$6:$C$28,IF(H369="6ème","Mixte",G369)),Barèmes!$C$2,IF(O369&lt;=SUMIFS(Barèmes!$H$6:$H$28,Barèmes!$A$6:$A$28,"Force bas du corps — Saut en longueur (m)",Barèmes!$B$6:$B$28,H369,Barèmes!$C$6:$C$28,IF(H369="6ème","Mixte",G369)),Barèmes!$D$2,IF(O369&lt;=SUMIFS(Barèmes!$I$6:$I$28,Barèmes!$A$6:$A$28,"Force bas du corps — Saut en longueur (m)",Barèmes!$B$6:$B$28,H369,Barèmes!$C$6:$C$28,IF(H369="6ème","Mixte",G369)),Barèmes!$E$2,Barèmes!$F$2)))),IF(O369&gt;=SUMIFS(Barèmes!$F$6:$F$28,Barèmes!$A$6:$A$28,"Force bas du corps — Saut en longueur (m)",Barèmes!$B$6:$B$28,H369,Barèmes!$C$6:$C$28,IF(H369="6ème","Mixte",G369)),Barèmes!$B$2,IF(O369&gt;=SUMIFS(Barèmes!$G$6:$G$28,Barèmes!$A$6:$A$28,"Force bas du corps — Saut en longueur (m)",Barèmes!$B$6:$B$28,H369,Barèmes!$C$6:$C$28,IF(H369="6ème","Mixte",G369)),Barèmes!$C$2,IF(O369&gt;=SUMIFS(Barèmes!$H$6:$H$28,Barèmes!$A$6:$A$28,"Force bas du corps — Saut en longueur (m)",Barèmes!$B$6:$B$28,H369,Barèmes!$C$6:$C$28,IF(H369="6ème","Mixte",G369)),Barèmes!$D$2,IF(O369&gt;=SUMIFS(Barèmes!$I$6:$I$28,Barèmes!$A$6:$A$28,"Force bas du corps — Saut en longueur (m)",Barèmes!$B$6:$B$28,H369,Barèmes!$C$6:$C$28,IF(H369="6ème","Mixte",G369)),Barèmes!$E$2,Barèmes!$F$2))))))</f>
        <v/>
      </c>
      <c r="R369" s="22"/>
      <c r="S369" s="24" t="str">
        <f>IF(OR(R369="",SUMPRODUCT((Barèmes!$A$6:$A$28="Vitesse — 30 m (s)")*(Barèmes!$B$6:$B$28=H369)*(Barèmes!$C$6:$C$28=IF(H369="6ème","Mixte",G369)))=0),"",IF(SUMPRODUCT((Barèmes!$A$6:$A$28="Vitesse — 30 m (s)")*(Barèmes!$B$6:$B$28=H369)*(Barèmes!$C$6:$C$28=IF(H369="6ème","Mixte",G369))*(Barèmes!$J$6:$J$28="+"))&gt;0,IF(R369&lt;=SUMIFS(Barèmes!$D$6:$D$28,Barèmes!$A$6:$A$28,"Vitesse — 30 m (s)",Barèmes!$B$6:$B$28,H369,Barèmes!$C$6:$C$28,IF(H369="6ème","Mixte",G369)),"à besoin",IF(R369&lt;=SUMIFS(Barèmes!$E$6:$E$28,Barèmes!$A$6:$A$28,"Vitesse — 30 m (s)",Barèmes!$B$6:$B$28,H369,Barèmes!$C$6:$C$28,IF(H369="6ème","Mixte",G369)),"fragile","satisfaisant")),IF(R369&gt;=SUMIFS(Barèmes!$D$6:$D$28,Barèmes!$A$6:$A$28,"Vitesse — 30 m (s)",Barèmes!$B$6:$B$28,H369,Barèmes!$C$6:$C$28,IF(H369="6ème","Mixte",G369)),"à besoin",IF(R369&gt;=SUMIFS(Barèmes!$E$6:$E$28,Barèmes!$A$6:$A$28,"Vitesse — 30 m (s)",Barèmes!$B$6:$B$28,H369,Barèmes!$C$6:$C$28,IF(H369="6ème","Mixte",G369)),"fragile","satisfaisant"))))</f>
        <v/>
      </c>
      <c r="T369" s="24" t="str">
        <f>IF(OR(R369="",SUMPRODUCT((Barèmes!$A$6:$A$28="Vitesse — 30 m (s)")*(Barèmes!$B$6:$B$28=H369)*(Barèmes!$C$6:$C$28=IF(H369="6ème","Mixte",G369)))=0),"",IF(SUMPRODUCT((Barèmes!$A$6:$A$28="Vitesse — 30 m (s)")*(Barèmes!$B$6:$B$28=H369)*(Barèmes!$C$6:$C$28=IF(H369="6ème","Mixte",G369))*(Barèmes!$J$6:$J$28="+"))&gt;0,IF(R369&lt;=SUMIFS(Barèmes!$F$6:$F$28,Barèmes!$A$6:$A$28,"Vitesse — 30 m (s)",Barèmes!$B$6:$B$28,H369,Barèmes!$C$6:$C$28,IF(H369="6ème","Mixte",G369)),Barèmes!$B$2,IF(R369&lt;=SUMIFS(Barèmes!$G$6:$G$28,Barèmes!$A$6:$A$28,"Vitesse — 30 m (s)",Barèmes!$B$6:$B$28,H369,Barèmes!$C$6:$C$28,IF(H369="6ème","Mixte",G369)),Barèmes!$C$2,IF(R369&lt;=SUMIFS(Barèmes!$H$6:$H$28,Barèmes!$A$6:$A$28,"Vitesse — 30 m (s)",Barèmes!$B$6:$B$28,H369,Barèmes!$C$6:$C$28,IF(H369="6ème","Mixte",G369)),Barèmes!$D$2,IF(R369&lt;=SUMIFS(Barèmes!$I$6:$I$28,Barèmes!$A$6:$A$28,"Vitesse — 30 m (s)",Barèmes!$B$6:$B$28,H369,Barèmes!$C$6:$C$28,IF(H369="6ème","Mixte",G369)),Barèmes!$E$2,Barèmes!$F$2)))),IF(R369&gt;=SUMIFS(Barèmes!$F$6:$F$28,Barèmes!$A$6:$A$28,"Vitesse — 30 m (s)",Barèmes!$B$6:$B$28,H369,Barèmes!$C$6:$C$28,IF(H369="6ème","Mixte",G369)),Barèmes!$B$2,IF(R369&gt;=SUMIFS(Barèmes!$G$6:$G$28,Barèmes!$A$6:$A$28,"Vitesse — 30 m (s)",Barèmes!$B$6:$B$28,H369,Barèmes!$C$6:$C$28,IF(H369="6ème","Mixte",G369)),Barèmes!$C$2,IF(R369&gt;=SUMIFS(Barèmes!$H$6:$H$28,Barèmes!$A$6:$A$28,"Vitesse — 30 m (s)",Barèmes!$B$6:$B$28,H369,Barèmes!$C$6:$C$28,IF(H369="6ème","Mixte",G369)),Barèmes!$D$2,IF(R369&gt;=SUMIFS(Barèmes!$I$6:$I$28,Barèmes!$A$6:$A$28,"Vitesse — 30 m (s)",Barèmes!$B$6:$B$28,H369,Barèmes!$C$6:$C$28,IF(H369="6ème","Mixte",G369)),Barèmes!$E$2,Barèmes!$F$2))))))</f>
        <v/>
      </c>
      <c r="U369" s="22"/>
      <c r="V369" s="25" t="str">
        <f>IF(OR(U369="",SUMPRODUCT((Barèmes!$A$6:$A$28="Vitesse — 50 m (s)")*(Barèmes!$B$6:$B$28=H369)*(Barèmes!$C$6:$C$28=IF(H369="6ème","Mixte",G369)))=0),"",IF(SUMPRODUCT((Barèmes!$A$6:$A$28="Vitesse — 50 m (s)")*(Barèmes!$B$6:$B$28=H369)*(Barèmes!$C$6:$C$28=IF(H369="6ème","Mixte",G369))*(Barèmes!$J$6:$J$28="+"))&gt;0,IF(U369&lt;=SUMIFS(Barèmes!$D$6:$D$28,Barèmes!$A$6:$A$28,"Vitesse — 50 m (s)",Barèmes!$B$6:$B$28,H369,Barèmes!$C$6:$C$28,IF(H369="6ème","Mixte",G369)),"à besoin",IF(U369&lt;=SUMIFS(Barèmes!$E$6:$E$28,Barèmes!$A$6:$A$28,"Vitesse — 50 m (s)",Barèmes!$B$6:$B$28,H369,Barèmes!$C$6:$C$28,IF(H369="6ème","Mixte",G369)),"fragile","satisfaisant")),IF(U369&gt;=SUMIFS(Barèmes!$D$6:$D$28,Barèmes!$A$6:$A$28,"Vitesse — 50 m (s)",Barèmes!$B$6:$B$28,H369,Barèmes!$C$6:$C$28,IF(H369="6ème","Mixte",G369)),"à besoin",IF(U369&gt;=SUMIFS(Barèmes!$E$6:$E$28,Barèmes!$A$6:$A$28,"Vitesse — 50 m (s)",Barèmes!$B$6:$B$28,H369,Barèmes!$C$6:$C$28,IF(H369="6ème","Mixte",G369)),"fragile","satisfaisant"))))</f>
        <v/>
      </c>
      <c r="W369" s="25" t="str">
        <f>IF(OR(U369="",SUMPRODUCT((Barèmes!$A$6:$A$28="Vitesse — 50 m (s)")*(Barèmes!$B$6:$B$28=H369)*(Barèmes!$C$6:$C$28=IF(H369="6ème","Mixte",G369)))=0),"",IF(SUMPRODUCT((Barèmes!$A$6:$A$28="Vitesse — 50 m (s)")*(Barèmes!$B$6:$B$28=H369)*(Barèmes!$C$6:$C$28=IF(H369="6ème","Mixte",G369))*(Barèmes!$J$6:$J$28="+"))&gt;0,IF(U369&lt;=SUMIFS(Barèmes!$F$6:$F$28,Barèmes!$A$6:$A$28,"Vitesse — 50 m (s)",Barèmes!$B$6:$B$28,H369,Barèmes!$C$6:$C$28,IF(H369="6ème","Mixte",G369)),Barèmes!$B$2,IF(U369&lt;=SUMIFS(Barèmes!$G$6:$G$28,Barèmes!$A$6:$A$28,"Vitesse — 50 m (s)",Barèmes!$B$6:$B$28,H369,Barèmes!$C$6:$C$28,IF(H369="6ème","Mixte",G369)),Barèmes!$C$2,IF(U369&lt;=SUMIFS(Barèmes!$H$6:$H$28,Barèmes!$A$6:$A$28,"Vitesse — 50 m (s)",Barèmes!$B$6:$B$28,H369,Barèmes!$C$6:$C$28,IF(H369="6ème","Mixte",G369)),Barèmes!$D$2,IF(U369&lt;=SUMIFS(Barèmes!$I$6:$I$28,Barèmes!$A$6:$A$28,"Vitesse — 50 m (s)",Barèmes!$B$6:$B$28,H369,Barèmes!$C$6:$C$28,IF(H369="6ème","Mixte",G369)),Barèmes!$E$2,Barèmes!$F$2)))),IF(U369&gt;=SUMIFS(Barèmes!$F$6:$F$28,Barèmes!$A$6:$A$28,"Vitesse — 50 m (s)",Barèmes!$B$6:$B$28,H369,Barèmes!$C$6:$C$28,IF(H369="6ème","Mixte",G369)),Barèmes!$B$2,IF(U369&gt;=SUMIFS(Barèmes!$G$6:$G$28,Barèmes!$A$6:$A$28,"Vitesse — 50 m (s)",Barèmes!$B$6:$B$28,H369,Barèmes!$C$6:$C$28,IF(H369="6ème","Mixte",G369)),Barèmes!$C$2,IF(U369&gt;=SUMIFS(Barèmes!$H$6:$H$28,Barèmes!$A$6:$A$28,"Vitesse — 50 m (s)",Barèmes!$B$6:$B$28,H369,Barèmes!$C$6:$C$28,IF(H369="6ème","Mixte",G369)),Barèmes!$D$2,IF(U369&gt;=SUMIFS(Barèmes!$I$6:$I$28,Barèmes!$A$6:$A$28,"Vitesse — 50 m (s)",Barèmes!$B$6:$B$28,H369,Barèmes!$C$6:$C$28,IF(H369="6ème","Mixte",G369)),Barèmes!$E$2,Barèmes!$F$2))))))</f>
        <v/>
      </c>
      <c r="X369" s="18"/>
      <c r="Y369" s="26" t="str" cm="1">
        <f t="array" ref="Y369">IF(OR(X369="",SUMPRODUCT((Barèmes!$A$6:$A$28="Souplesse (score 1-5)")*(Barèmes!$B$6:$B$28=H369)*(Barèmes!$C$6:$C$28=IF(H369="6ème","Mixte",G369)))=0),"",IF(SUMPRODUCT((Barèmes!$A$6:$A$28="Souplesse (score 1-5)")*(Barèmes!$B$6:$B$28=H369)*(Barèmes!$C$6:$C$28=IF(H369="6ème","Mixte",G369))*(Barèmes!$J$6:$J$28="+"))&gt;0,IF(X369&lt;=SUMIFS(Barèmes!$D$6:$D$28,Barèmes!$A$6:$A$28,"Souplesse (score 1-5)",Barèmes!$B$6:$B$28,H369,Barèmes!$C$6:$C$28,IF(H369="6ème","Mixte",G369)),"à besoin",IF(X369&lt;=SUMIFS(Barèmes!$E$6:$E$28,Barèmes!$A$6:$A$28,"Souplesse (score 1-5)",Barèmes!$B$6:$B$28,H369,Barèmes!$C$6:$C$28,IF(H369="6ème","Mixte",G369)),"fragile","satisfaisant")),IF(X369&gt;=SUMIFS(Barèmes!$D$6:$D$28,Barèmes!$A$6:$A$28,"Souplesse (score 1-5)",Barèmes!$B$6:$B$28,H369,Barèmes!$C$6:$C$28,IF(H369="6ème","Mixte",G369)),"à besoin",IF(X369&gt;=SUMIFS(Barèmes!$E$6:$E$28,Barèmes!$A$6:$A$28,"Souplesse (score 1-5)",Barèmes!$B$6:$B$28,H369,Barèmes!$C$6:$C$28,IF(H369="6ème","Mixte",G369)),"fragile","satisfaisant"))))</f>
        <v/>
      </c>
      <c r="Z369" s="26" t="str" cm="1">
        <f t="array" ref="Z369">IF(OR(X369="",SUMPRODUCT((Barèmes!$A$6:$A$28="Souplesse (score 1-5)")*(Barèmes!$B$6:$B$28=H369)*(Barèmes!$C$6:$C$28=IF(H369="6ème","Mixte",G369)))=0),"",IF(SUMPRODUCT((Barèmes!$A$6:$A$28="Souplesse (score 1-5)")*(Barèmes!$B$6:$B$28=H369)*(Barèmes!$C$6:$C$28=IF(H369="6ème","Mixte",G369))*(Barèmes!$J$6:$J$28="+"))&gt;0,IF(X369&lt;=SUMIFS(Barèmes!$F$6:$F$28,Barèmes!$A$6:$A$28,"Souplesse (score 1-5)",Barèmes!$B$6:$B$28,H369,Barèmes!$C$6:$C$28,IF(H369="6ème","Mixte",G369)),Barèmes!$B$2,IF(X369&lt;=SUMIFS(Barèmes!$G$6:$G$28,Barèmes!$A$6:$A$28,"Souplesse (score 1-5)",Barèmes!$B$6:$B$28,H369,Barèmes!$C$6:$C$28,IF(H369="6ème","Mixte",G369)),Barèmes!$C$2,IF(X369&lt;=SUMIFS(Barèmes!$H$6:$H$28,Barèmes!$A$6:$A$28,"Souplesse (score 1-5)",Barèmes!$B$6:$B$28,H369,Barèmes!$C$6:$C$28,IF(H369="6ème","Mixte",G369)),Barèmes!$D$2,IF(X369&lt;=SUMIFS(Barèmes!$I$6:$I$28,Barèmes!$A$6:$A$28,"Souplesse (score 1-5)",Barèmes!$B$6:$B$28,H369,Barèmes!$C$6:$C$28,IF(H369="6ème","Mixte",G369)),Barèmes!$E$2,Barèmes!$F$2)))),IF(X369&gt;=SUMIFS(Barèmes!$F$6:$F$28,Barèmes!$A$6:$A$28,"Souplesse (score 1-5)",Barèmes!$B$6:$B$28,H369,Barèmes!$C$6:$C$28,IF(H369="6ème","Mixte",G369)),Barèmes!$B$2,IF(X369&gt;=SUMIFS(Barèmes!$G$6:$G$28,Barèmes!$A$6:$A$28,"Souplesse (score 1-5)",Barèmes!$B$6:$B$28,H369,Barèmes!$C$6:$C$28,IF(H369="6ème","Mixte",G369)),Barèmes!$C$2,IF(X369&gt;=SUMIFS(Barèmes!$H$6:$H$28,Barèmes!$A$6:$A$28,"Souplesse (score 1-5)",Barèmes!$B$6:$B$28,H369,Barèmes!$C$6:$C$28,IF(H369="6ème","Mixte",G369)),Barèmes!$D$2,IF(X369&gt;=SUMIFS(Barèmes!$I$6:$I$28,Barèmes!$A$6:$A$28,"Souplesse (score 1-5)",Barèmes!$B$6:$B$28,H369,Barèmes!$C$6:$C$28,IF(H369="6ème","Mixte",G369)),Barèmes!$E$2,Barèmes!$F$2))))))</f>
        <v/>
      </c>
      <c r="AA369" s="22"/>
      <c r="AB369" s="27" t="str">
        <f>IF(OR(AA369="",SUMPRODUCT((Barèmes!$A$6:$A$28="Agilité — T-test 974 (s)")*(Barèmes!$B$6:$B$28=H369)*(Barèmes!$C$6:$C$28=IF(H369="6ème","Mixte",G369)))=0),"",IF(SUMPRODUCT((Barèmes!$A$6:$A$28="Agilité — T-test 974 (s)")*(Barèmes!$B$6:$B$28=H369)*(Barèmes!$C$6:$C$28=IF(H369="6ème","Mixte",G369))*(Barèmes!$J$6:$J$28="+"))&gt;0,IF(AA369&lt;=SUMIFS(Barèmes!$D$6:$D$28,Barèmes!$A$6:$A$28,"Agilité — T-test 974 (s)",Barèmes!$B$6:$B$28,H369,Barèmes!$C$6:$C$28,IF(H369="6ème","Mixte",G369)),"à besoin",IF(AA369&lt;=SUMIFS(Barèmes!$E$6:$E$28,Barèmes!$A$6:$A$28,"Agilité — T-test 974 (s)",Barèmes!$B$6:$B$28,H369,Barèmes!$C$6:$C$28,IF(H369="6ème","Mixte",G369)),"fragile","satisfaisant")),IF(AA369&gt;=SUMIFS(Barèmes!$D$6:$D$28,Barèmes!$A$6:$A$28,"Agilité — T-test 974 (s)",Barèmes!$B$6:$B$28,H369,Barèmes!$C$6:$C$28,IF(H369="6ème","Mixte",G369)),"à besoin",IF(AA369&gt;=SUMIFS(Barèmes!$E$6:$E$28,Barèmes!$A$6:$A$28,"Agilité — T-test 974 (s)",Barèmes!$B$6:$B$28,H369,Barèmes!$C$6:$C$28,IF(H369="6ème","Mixte",G369)),"fragile","satisfaisant"))))</f>
        <v/>
      </c>
      <c r="AC369" s="27" t="str">
        <f>IF(OR(AA369="",SUMPRODUCT((Barèmes!$A$6:$A$28="Agilité — T-test 974 (s)")*(Barèmes!$B$6:$B$28=H369)*(Barèmes!$C$6:$C$28=IF(H369="6ème","Mixte",G369)))=0),"",IF(SUMPRODUCT((Barèmes!$A$6:$A$28="Agilité — T-test 974 (s)")*(Barèmes!$B$6:$B$28=H369)*(Barèmes!$C$6:$C$28=IF(H369="6ème","Mixte",G369))*(Barèmes!$J$6:$J$28="+"))&gt;0,IF(AA369&lt;=SUMIFS(Barèmes!$F$6:$F$28,Barèmes!$A$6:$A$28,"Agilité — T-test 974 (s)",Barèmes!$B$6:$B$28,H369,Barèmes!$C$6:$C$28,IF(H369="6ème","Mixte",G369)),Barèmes!$B$2,IF(AA369&lt;=SUMIFS(Barèmes!$G$6:$G$28,Barèmes!$A$6:$A$28,"Agilité — T-test 974 (s)",Barèmes!$B$6:$B$28,H369,Barèmes!$C$6:$C$28,IF(H369="6ème","Mixte",G369)),Barèmes!$C$2,IF(AA369&lt;=SUMIFS(Barèmes!$H$6:$H$28,Barèmes!$A$6:$A$28,"Agilité — T-test 974 (s)",Barèmes!$B$6:$B$28,H369,Barèmes!$C$6:$C$28,IF(H369="6ème","Mixte",G369)),Barèmes!$D$2,IF(AA369&lt;=SUMIFS(Barèmes!$I$6:$I$28,Barèmes!$A$6:$A$28,"Agilité — T-test 974 (s)",Barèmes!$B$6:$B$28,H369,Barèmes!$C$6:$C$28,IF(H369="6ème","Mixte",G369)),Barèmes!$E$2,Barèmes!$F$2)))),IF(AA369&gt;=SUMIFS(Barèmes!$F$6:$F$28,Barèmes!$A$6:$A$28,"Agilité — T-test 974 (s)",Barèmes!$B$6:$B$28,H369,Barèmes!$C$6:$C$28,IF(H369="6ème","Mixte",G369)),Barèmes!$B$2,IF(AA369&gt;=SUMIFS(Barèmes!$G$6:$G$28,Barèmes!$A$6:$A$28,"Agilité — T-test 974 (s)",Barèmes!$B$6:$B$28,H369,Barèmes!$C$6:$C$28,IF(H369="6ème","Mixte",G369)),Barèmes!$C$2,IF(AA369&gt;=SUMIFS(Barèmes!$H$6:$H$28,Barèmes!$A$6:$A$28,"Agilité — T-test 974 (s)",Barèmes!$B$6:$B$28,H369,Barèmes!$C$6:$C$28,IF(H369="6ème","Mixte",G369)),Barèmes!$D$2,IF(AA369&gt;=SUMIFS(Barèmes!$I$6:$I$28,Barèmes!$A$6:$A$28,"Agilité — T-test 974 (s)",Barèmes!$B$6:$B$28,H369,Barèmes!$C$6:$C$28,IF(H369="6ème","Mixte",G369)),Barèmes!$E$2,Barèmes!$F$2))))))</f>
        <v/>
      </c>
      <c r="AD369" s="28" t="str">
        <f t="shared" si="42"/>
        <v/>
      </c>
      <c r="AE369" s="29" t="str">
        <f t="shared" si="43"/>
        <v/>
      </c>
      <c r="AF369" s="30" t="str">
        <f>IF(OR(AD369="",SUMPRODUCT((Barèmes!$A$6:$A$28="Surcoût d'agilité (s) — technique")*(Barèmes!$B$6:$B$28=H369)*(Barèmes!$C$6:$C$28=IF(H369="6ème","Mixte",G369)))=0),"",IF(SUMPRODUCT((Barèmes!$A$6:$A$28="Surcoût d'agilité (s) — technique")*(Barèmes!$B$6:$B$28=H369)*(Barèmes!$C$6:$C$28=IF(H369="6ème","Mixte",G369))*(Barèmes!$J$6:$J$28="+"))&gt;0,IF(AD369&lt;=SUMIFS(Barèmes!$D$6:$D$28,Barèmes!$A$6:$A$28,"Surcoût d'agilité (s) — technique",Barèmes!$B$6:$B$28,H369,Barèmes!$C$6:$C$28,IF(H369="6ème","Mixte",G369)),"à besoin",IF(AD369&lt;=SUMIFS(Barèmes!$E$6:$E$28,Barèmes!$A$6:$A$28,"Surcoût d'agilité (s) — technique",Barèmes!$B$6:$B$28,H369,Barèmes!$C$6:$C$28,IF(H369="6ème","Mixte",G369)),"fragile","satisfaisant")),IF(AD369&gt;=SUMIFS(Barèmes!$D$6:$D$28,Barèmes!$A$6:$A$28,"Surcoût d'agilité (s) — technique",Barèmes!$B$6:$B$28,H369,Barèmes!$C$6:$C$28,IF(H369="6ème","Mixte",G369)),"à besoin",IF(AD369&gt;=SUMIFS(Barèmes!$E$6:$E$28,Barèmes!$A$6:$A$28,"Surcoût d'agilité (s) — technique",Barèmes!$B$6:$B$28,H369,Barèmes!$C$6:$C$28,IF(H369="6ème","Mixte",G369)),"fragile","satisfaisant"))))</f>
        <v/>
      </c>
      <c r="AG369" s="30" t="str">
        <f>IF(OR(AD369="",SUMPRODUCT((Barèmes!$A$6:$A$28="Surcoût d'agilité (s) — technique")*(Barèmes!$B$6:$B$28=H369)*(Barèmes!$C$6:$C$28=IF(H369="6ème","Mixte",G369)))=0),"",IF(SUMPRODUCT((Barèmes!$A$6:$A$28="Surcoût d'agilité (s) — technique")*(Barèmes!$B$6:$B$28=H369)*(Barèmes!$C$6:$C$28=IF(H369="6ème","Mixte",G369))*(Barèmes!$J$6:$J$28="+"))&gt;0,IF(AD369&lt;=SUMIFS(Barèmes!$F$6:$F$28,Barèmes!$A$6:$A$28,"Surcoût d'agilité (s) — technique",Barèmes!$B$6:$B$28,H369,Barèmes!$C$6:$C$28,IF(H369="6ème","Mixte",G369)),Barèmes!$B$2,IF(AD369&lt;=SUMIFS(Barèmes!$G$6:$G$28,Barèmes!$A$6:$A$28,"Surcoût d'agilité (s) — technique",Barèmes!$B$6:$B$28,H369,Barèmes!$C$6:$C$28,IF(H369="6ème","Mixte",G369)),Barèmes!$C$2,IF(AD369&lt;=SUMIFS(Barèmes!$H$6:$H$28,Barèmes!$A$6:$A$28,"Surcoût d'agilité (s) — technique",Barèmes!$B$6:$B$28,H369,Barèmes!$C$6:$C$28,IF(H369="6ème","Mixte",G369)),Barèmes!$D$2,IF(AD369&lt;=SUMIFS(Barèmes!$I$6:$I$28,Barèmes!$A$6:$A$28,"Surcoût d'agilité (s) — technique",Barèmes!$B$6:$B$28,H369,Barèmes!$C$6:$C$28,IF(H369="6ème","Mixte",G369)),Barèmes!$E$2,Barèmes!$F$2)))),IF(AD369&gt;=SUMIFS(Barèmes!$F$6:$F$28,Barèmes!$A$6:$A$28,"Surcoût d'agilité (s) — technique",Barèmes!$B$6:$B$28,H369,Barèmes!$C$6:$C$28,IF(H369="6ème","Mixte",G369)),Barèmes!$B$2,IF(AD369&gt;=SUMIFS(Barèmes!$G$6:$G$28,Barèmes!$A$6:$A$28,"Surcoût d'agilité (s) — technique",Barèmes!$B$6:$B$28,H369,Barèmes!$C$6:$C$28,IF(H369="6ème","Mixte",G369)),Barèmes!$C$2,IF(AD369&gt;=SUMIFS(Barèmes!$H$6:$H$28,Barèmes!$A$6:$A$28,"Surcoût d'agilité (s) — technique",Barèmes!$B$6:$B$28,H369,Barèmes!$C$6:$C$28,IF(H369="6ème","Mixte",G369)),Barèmes!$D$2,IF(AD369&gt;=SUMIFS(Barèmes!$I$6:$I$28,Barèmes!$A$6:$A$28,"Surcoût d'agilité (s) — technique",Barèmes!$B$6:$B$28,H369,Barèmes!$C$6:$C$28,IF(H369="6ème","Mixte",G369)),Barèmes!$E$2,Barèmes!$F$2))))))</f>
        <v/>
      </c>
      <c r="AH369" s="31" t="str">
        <f>IF((IF(N369="",0,1)+IF(Q369="",0,1)+IF(W369="",0,1)+IF(Z369="",0,1)+IF(AC369="",0,1))=0,"",3*IF(N369=Barèmes!$B$2,1,IF(N369=Barèmes!$C$2,2,IF(N369=Barèmes!$D$2,3,IF(N369=Barèmes!$E$2,4,IF(N369=Barèmes!$F$2,5,0)))))+3*IF(Q369=Barèmes!$B$2,1,IF(Q369=Barèmes!$C$2,2,IF(Q369=Barèmes!$D$2,3,IF(Q369=Barèmes!$E$2,4,IF(Q369=Barèmes!$F$2,5,0)))))+2*IF(W369=Barèmes!$B$2,1,IF(W369=Barèmes!$C$2,2,IF(W369=Barèmes!$D$2,3,IF(W369=Barèmes!$E$2,4,IF(W369=Barèmes!$F$2,5,0)))))+1*IF(Z369=Barèmes!$B$2,1,IF(Z369=Barèmes!$C$2,2,IF(Z369=Barèmes!$D$2,3,IF(Z369=Barèmes!$E$2,4,IF(Z369=Barèmes!$F$2,5,0)))))+1*IF(AC369=Barèmes!$B$2,1,IF(AC369=Barèmes!$C$2,2,IF(AC369=Barèmes!$D$2,3,IF(AC369=Barèmes!$E$2,4,IF(AC369=Barèmes!$F$2,5,0))))))</f>
        <v/>
      </c>
      <c r="AI369" s="31"/>
      <c r="AJ369" s="32" t="str">
        <f>IFERROR(INDEX(Croissance!$B$5:$B$604,MATCH(A369,Croissance!$A$5:$A$604,0)),"")</f>
        <v/>
      </c>
      <c r="AK369" s="32" t="str">
        <f>IFERROR(INDEX(Croissance!$C$5:$C$604,MATCH(A369,Croissance!$A$5:$A$604,0)),"")</f>
        <v/>
      </c>
      <c r="AL369" s="32" t="str">
        <f>IFERROR(INDEX(Croissance!$D$5:$D$604,MATCH(A369,Croissance!$A$5:$A$604,0)),"")</f>
        <v/>
      </c>
      <c r="AM369" s="32" t="str">
        <f>IFERROR(INDEX(Croissance!$E$5:$E$604,MATCH(A369,Croissance!$A$5:$A$604,0)),"")</f>
        <v/>
      </c>
      <c r="AO369" s="33">
        <f t="shared" si="48"/>
        <v>0</v>
      </c>
      <c r="AP369" s="33">
        <f t="shared" si="44"/>
        <v>0</v>
      </c>
      <c r="AQ369" s="33">
        <f>IF(A369="",0,IF(AND(OR('Synthèse classe'!$C$2="Tous",C369='Synthèse classe'!$C$2),OR('Synthèse classe'!$C$3="Toutes",D369='Synthèse classe'!$C$3),OR('Synthèse classe'!$C$4="Toutes",AND('Synthèse classe'!$C$4="Dernière",AP369=1),B369=IFERROR(VALUE('Synthèse classe'!$C$4),0))),1,0))</f>
        <v>0</v>
      </c>
      <c r="AR369" s="34" t="str">
        <f t="shared" si="45"/>
        <v/>
      </c>
    </row>
    <row r="370" spans="1:44" x14ac:dyDescent="0.2">
      <c r="A370" s="17" t="str">
        <f t="shared" si="41"/>
        <v/>
      </c>
      <c r="B370" s="18"/>
      <c r="C370" s="19"/>
      <c r="D370" s="19"/>
      <c r="E370" s="19"/>
      <c r="F370" s="19"/>
      <c r="G370" s="19"/>
      <c r="H370" s="17" t="str">
        <f t="shared" si="46"/>
        <v/>
      </c>
      <c r="I370" s="20"/>
      <c r="J370" s="18"/>
      <c r="K370" s="19"/>
      <c r="L370" s="21" t="str">
        <f t="shared" si="47"/>
        <v/>
      </c>
      <c r="M370" s="21" t="str">
        <f>IF(OR(J370="",SUMPRODUCT((Barèmes!$A$6:$A$28="Endurance — Luc Léger (palier)")*(Barèmes!$B$6:$B$28=H370)*(Barèmes!$C$6:$C$28=IF(H370="6ème","Mixte",G370)))=0),"",IF(SUMPRODUCT((Barèmes!$A$6:$A$28="Endurance — Luc Léger (palier)")*(Barèmes!$B$6:$B$28=H370)*(Barèmes!$C$6:$C$28=IF(H370="6ème","Mixte",G370))*(Barèmes!$J$6:$J$28="+"))&gt;0,IF(J370&lt;=SUMIFS(Barèmes!$D$6:$D$28,Barèmes!$A$6:$A$28,"Endurance — Luc Léger (palier)",Barèmes!$B$6:$B$28,H370,Barèmes!$C$6:$C$28,IF(H370="6ème","Mixte",G370)),"à besoin",IF(J370&lt;=SUMIFS(Barèmes!$E$6:$E$28,Barèmes!$A$6:$A$28,"Endurance — Luc Léger (palier)",Barèmes!$B$6:$B$28,H370,Barèmes!$C$6:$C$28,IF(H370="6ème","Mixte",G370)),"fragile","satisfaisant")),IF(J370&gt;=SUMIFS(Barèmes!$D$6:$D$28,Barèmes!$A$6:$A$28,"Endurance — Luc Léger (palier)",Barèmes!$B$6:$B$28,H370,Barèmes!$C$6:$C$28,IF(H370="6ème","Mixte",G370)),"à besoin",IF(J370&gt;=SUMIFS(Barèmes!$E$6:$E$28,Barèmes!$A$6:$A$28,"Endurance — Luc Léger (palier)",Barèmes!$B$6:$B$28,H370,Barèmes!$C$6:$C$28,IF(H370="6ème","Mixte",G370)),"fragile","satisfaisant"))))</f>
        <v/>
      </c>
      <c r="N370" s="21" t="str">
        <f>IF(OR(J370="",SUMPRODUCT((Barèmes!$A$6:$A$28="Endurance — Luc Léger (palier)")*(Barèmes!$B$6:$B$28=H370)*(Barèmes!$C$6:$C$28=IF(H370="6ème","Mixte",G370)))=0),"",IF(SUMPRODUCT((Barèmes!$A$6:$A$28="Endurance — Luc Léger (palier)")*(Barèmes!$B$6:$B$28=H370)*(Barèmes!$C$6:$C$28=IF(H370="6ème","Mixte",G370))*(Barèmes!$J$6:$J$28="+"))&gt;0,IF(J370&lt;=SUMIFS(Barèmes!$F$6:$F$28,Barèmes!$A$6:$A$28,"Endurance — Luc Léger (palier)",Barèmes!$B$6:$B$28,H370,Barèmes!$C$6:$C$28,IF(H370="6ème","Mixte",G370)),Barèmes!$B$2,IF(J370&lt;=SUMIFS(Barèmes!$G$6:$G$28,Barèmes!$A$6:$A$28,"Endurance — Luc Léger (palier)",Barèmes!$B$6:$B$28,H370,Barèmes!$C$6:$C$28,IF(H370="6ème","Mixte",G370)),Barèmes!$C$2,IF(J370&lt;=SUMIFS(Barèmes!$H$6:$H$28,Barèmes!$A$6:$A$28,"Endurance — Luc Léger (palier)",Barèmes!$B$6:$B$28,H370,Barèmes!$C$6:$C$28,IF(H370="6ème","Mixte",G370)),Barèmes!$D$2,IF(J370&lt;=SUMIFS(Barèmes!$I$6:$I$28,Barèmes!$A$6:$A$28,"Endurance — Luc Léger (palier)",Barèmes!$B$6:$B$28,H370,Barèmes!$C$6:$C$28,IF(H370="6ème","Mixte",G370)),Barèmes!$E$2,Barèmes!$F$2)))),IF(J370&gt;=SUMIFS(Barèmes!$F$6:$F$28,Barèmes!$A$6:$A$28,"Endurance — Luc Léger (palier)",Barèmes!$B$6:$B$28,H370,Barèmes!$C$6:$C$28,IF(H370="6ème","Mixte",G370)),Barèmes!$B$2,IF(J370&gt;=SUMIFS(Barèmes!$G$6:$G$28,Barèmes!$A$6:$A$28,"Endurance — Luc Léger (palier)",Barèmes!$B$6:$B$28,H370,Barèmes!$C$6:$C$28,IF(H370="6ème","Mixte",G370)),Barèmes!$C$2,IF(J370&gt;=SUMIFS(Barèmes!$H$6:$H$28,Barèmes!$A$6:$A$28,"Endurance — Luc Léger (palier)",Barèmes!$B$6:$B$28,H370,Barèmes!$C$6:$C$28,IF(H370="6ème","Mixte",G370)),Barèmes!$D$2,IF(J370&gt;=SUMIFS(Barèmes!$I$6:$I$28,Barèmes!$A$6:$A$28,"Endurance — Luc Léger (palier)",Barèmes!$B$6:$B$28,H370,Barèmes!$C$6:$C$28,IF(H370="6ème","Mixte",G370)),Barèmes!$E$2,Barèmes!$F$2))))))</f>
        <v/>
      </c>
      <c r="O370" s="22"/>
      <c r="P370" s="23" t="str">
        <f>IF(OR(O370="",SUMPRODUCT((Barèmes!$A$6:$A$28="Force bas du corps — Saut en longueur (m)")*(Barèmes!$B$6:$B$28=H370)*(Barèmes!$C$6:$C$28=IF(H370="6ème","Mixte",G370)))=0),"",IF(SUMPRODUCT((Barèmes!$A$6:$A$28="Force bas du corps — Saut en longueur (m)")*(Barèmes!$B$6:$B$28=H370)*(Barèmes!$C$6:$C$28=IF(H370="6ème","Mixte",G370))*(Barèmes!$J$6:$J$28="+"))&gt;0,IF(O370&lt;=SUMIFS(Barèmes!$D$6:$D$28,Barèmes!$A$6:$A$28,"Force bas du corps — Saut en longueur (m)",Barèmes!$B$6:$B$28,H370,Barèmes!$C$6:$C$28,IF(H370="6ème","Mixte",G370)),"à besoin",IF(O370&lt;=SUMIFS(Barèmes!$E$6:$E$28,Barèmes!$A$6:$A$28,"Force bas du corps — Saut en longueur (m)",Barèmes!$B$6:$B$28,H370,Barèmes!$C$6:$C$28,IF(H370="6ème","Mixte",G370)),"fragile","satisfaisant")),IF(O370&gt;=SUMIFS(Barèmes!$D$6:$D$28,Barèmes!$A$6:$A$28,"Force bas du corps — Saut en longueur (m)",Barèmes!$B$6:$B$28,H370,Barèmes!$C$6:$C$28,IF(H370="6ème","Mixte",G370)),"à besoin",IF(O370&gt;=SUMIFS(Barèmes!$E$6:$E$28,Barèmes!$A$6:$A$28,"Force bas du corps — Saut en longueur (m)",Barèmes!$B$6:$B$28,H370,Barèmes!$C$6:$C$28,IF(H370="6ème","Mixte",G370)),"fragile","satisfaisant"))))</f>
        <v/>
      </c>
      <c r="Q370" s="23" t="str">
        <f>IF(OR(O370="",SUMPRODUCT((Barèmes!$A$6:$A$28="Force bas du corps — Saut en longueur (m)")*(Barèmes!$B$6:$B$28=H370)*(Barèmes!$C$6:$C$28=IF(H370="6ème","Mixte",G370)))=0),"",IF(SUMPRODUCT((Barèmes!$A$6:$A$28="Force bas du corps — Saut en longueur (m)")*(Barèmes!$B$6:$B$28=H370)*(Barèmes!$C$6:$C$28=IF(H370="6ème","Mixte",G370))*(Barèmes!$J$6:$J$28="+"))&gt;0,IF(O370&lt;=SUMIFS(Barèmes!$F$6:$F$28,Barèmes!$A$6:$A$28,"Force bas du corps — Saut en longueur (m)",Barèmes!$B$6:$B$28,H370,Barèmes!$C$6:$C$28,IF(H370="6ème","Mixte",G370)),Barèmes!$B$2,IF(O370&lt;=SUMIFS(Barèmes!$G$6:$G$28,Barèmes!$A$6:$A$28,"Force bas du corps — Saut en longueur (m)",Barèmes!$B$6:$B$28,H370,Barèmes!$C$6:$C$28,IF(H370="6ème","Mixte",G370)),Barèmes!$C$2,IF(O370&lt;=SUMIFS(Barèmes!$H$6:$H$28,Barèmes!$A$6:$A$28,"Force bas du corps — Saut en longueur (m)",Barèmes!$B$6:$B$28,H370,Barèmes!$C$6:$C$28,IF(H370="6ème","Mixte",G370)),Barèmes!$D$2,IF(O370&lt;=SUMIFS(Barèmes!$I$6:$I$28,Barèmes!$A$6:$A$28,"Force bas du corps — Saut en longueur (m)",Barèmes!$B$6:$B$28,H370,Barèmes!$C$6:$C$28,IF(H370="6ème","Mixte",G370)),Barèmes!$E$2,Barèmes!$F$2)))),IF(O370&gt;=SUMIFS(Barèmes!$F$6:$F$28,Barèmes!$A$6:$A$28,"Force bas du corps — Saut en longueur (m)",Barèmes!$B$6:$B$28,H370,Barèmes!$C$6:$C$28,IF(H370="6ème","Mixte",G370)),Barèmes!$B$2,IF(O370&gt;=SUMIFS(Barèmes!$G$6:$G$28,Barèmes!$A$6:$A$28,"Force bas du corps — Saut en longueur (m)",Barèmes!$B$6:$B$28,H370,Barèmes!$C$6:$C$28,IF(H370="6ème","Mixte",G370)),Barèmes!$C$2,IF(O370&gt;=SUMIFS(Barèmes!$H$6:$H$28,Barèmes!$A$6:$A$28,"Force bas du corps — Saut en longueur (m)",Barèmes!$B$6:$B$28,H370,Barèmes!$C$6:$C$28,IF(H370="6ème","Mixte",G370)),Barèmes!$D$2,IF(O370&gt;=SUMIFS(Barèmes!$I$6:$I$28,Barèmes!$A$6:$A$28,"Force bas du corps — Saut en longueur (m)",Barèmes!$B$6:$B$28,H370,Barèmes!$C$6:$C$28,IF(H370="6ème","Mixte",G370)),Barèmes!$E$2,Barèmes!$F$2))))))</f>
        <v/>
      </c>
      <c r="R370" s="22"/>
      <c r="S370" s="24" t="str">
        <f>IF(OR(R370="",SUMPRODUCT((Barèmes!$A$6:$A$28="Vitesse — 30 m (s)")*(Barèmes!$B$6:$B$28=H370)*(Barèmes!$C$6:$C$28=IF(H370="6ème","Mixte",G370)))=0),"",IF(SUMPRODUCT((Barèmes!$A$6:$A$28="Vitesse — 30 m (s)")*(Barèmes!$B$6:$B$28=H370)*(Barèmes!$C$6:$C$28=IF(H370="6ème","Mixte",G370))*(Barèmes!$J$6:$J$28="+"))&gt;0,IF(R370&lt;=SUMIFS(Barèmes!$D$6:$D$28,Barèmes!$A$6:$A$28,"Vitesse — 30 m (s)",Barèmes!$B$6:$B$28,H370,Barèmes!$C$6:$C$28,IF(H370="6ème","Mixte",G370)),"à besoin",IF(R370&lt;=SUMIFS(Barèmes!$E$6:$E$28,Barèmes!$A$6:$A$28,"Vitesse — 30 m (s)",Barèmes!$B$6:$B$28,H370,Barèmes!$C$6:$C$28,IF(H370="6ème","Mixte",G370)),"fragile","satisfaisant")),IF(R370&gt;=SUMIFS(Barèmes!$D$6:$D$28,Barèmes!$A$6:$A$28,"Vitesse — 30 m (s)",Barèmes!$B$6:$B$28,H370,Barèmes!$C$6:$C$28,IF(H370="6ème","Mixte",G370)),"à besoin",IF(R370&gt;=SUMIFS(Barèmes!$E$6:$E$28,Barèmes!$A$6:$A$28,"Vitesse — 30 m (s)",Barèmes!$B$6:$B$28,H370,Barèmes!$C$6:$C$28,IF(H370="6ème","Mixte",G370)),"fragile","satisfaisant"))))</f>
        <v/>
      </c>
      <c r="T370" s="24" t="str">
        <f>IF(OR(R370="",SUMPRODUCT((Barèmes!$A$6:$A$28="Vitesse — 30 m (s)")*(Barèmes!$B$6:$B$28=H370)*(Barèmes!$C$6:$C$28=IF(H370="6ème","Mixte",G370)))=0),"",IF(SUMPRODUCT((Barèmes!$A$6:$A$28="Vitesse — 30 m (s)")*(Barèmes!$B$6:$B$28=H370)*(Barèmes!$C$6:$C$28=IF(H370="6ème","Mixte",G370))*(Barèmes!$J$6:$J$28="+"))&gt;0,IF(R370&lt;=SUMIFS(Barèmes!$F$6:$F$28,Barèmes!$A$6:$A$28,"Vitesse — 30 m (s)",Barèmes!$B$6:$B$28,H370,Barèmes!$C$6:$C$28,IF(H370="6ème","Mixte",G370)),Barèmes!$B$2,IF(R370&lt;=SUMIFS(Barèmes!$G$6:$G$28,Barèmes!$A$6:$A$28,"Vitesse — 30 m (s)",Barèmes!$B$6:$B$28,H370,Barèmes!$C$6:$C$28,IF(H370="6ème","Mixte",G370)),Barèmes!$C$2,IF(R370&lt;=SUMIFS(Barèmes!$H$6:$H$28,Barèmes!$A$6:$A$28,"Vitesse — 30 m (s)",Barèmes!$B$6:$B$28,H370,Barèmes!$C$6:$C$28,IF(H370="6ème","Mixte",G370)),Barèmes!$D$2,IF(R370&lt;=SUMIFS(Barèmes!$I$6:$I$28,Barèmes!$A$6:$A$28,"Vitesse — 30 m (s)",Barèmes!$B$6:$B$28,H370,Barèmes!$C$6:$C$28,IF(H370="6ème","Mixte",G370)),Barèmes!$E$2,Barèmes!$F$2)))),IF(R370&gt;=SUMIFS(Barèmes!$F$6:$F$28,Barèmes!$A$6:$A$28,"Vitesse — 30 m (s)",Barèmes!$B$6:$B$28,H370,Barèmes!$C$6:$C$28,IF(H370="6ème","Mixte",G370)),Barèmes!$B$2,IF(R370&gt;=SUMIFS(Barèmes!$G$6:$G$28,Barèmes!$A$6:$A$28,"Vitesse — 30 m (s)",Barèmes!$B$6:$B$28,H370,Barèmes!$C$6:$C$28,IF(H370="6ème","Mixte",G370)),Barèmes!$C$2,IF(R370&gt;=SUMIFS(Barèmes!$H$6:$H$28,Barèmes!$A$6:$A$28,"Vitesse — 30 m (s)",Barèmes!$B$6:$B$28,H370,Barèmes!$C$6:$C$28,IF(H370="6ème","Mixte",G370)),Barèmes!$D$2,IF(R370&gt;=SUMIFS(Barèmes!$I$6:$I$28,Barèmes!$A$6:$A$28,"Vitesse — 30 m (s)",Barèmes!$B$6:$B$28,H370,Barèmes!$C$6:$C$28,IF(H370="6ème","Mixte",G370)),Barèmes!$E$2,Barèmes!$F$2))))))</f>
        <v/>
      </c>
      <c r="U370" s="22"/>
      <c r="V370" s="25" t="str">
        <f>IF(OR(U370="",SUMPRODUCT((Barèmes!$A$6:$A$28="Vitesse — 50 m (s)")*(Barèmes!$B$6:$B$28=H370)*(Barèmes!$C$6:$C$28=IF(H370="6ème","Mixte",G370)))=0),"",IF(SUMPRODUCT((Barèmes!$A$6:$A$28="Vitesse — 50 m (s)")*(Barèmes!$B$6:$B$28=H370)*(Barèmes!$C$6:$C$28=IF(H370="6ème","Mixte",G370))*(Barèmes!$J$6:$J$28="+"))&gt;0,IF(U370&lt;=SUMIFS(Barèmes!$D$6:$D$28,Barèmes!$A$6:$A$28,"Vitesse — 50 m (s)",Barèmes!$B$6:$B$28,H370,Barèmes!$C$6:$C$28,IF(H370="6ème","Mixte",G370)),"à besoin",IF(U370&lt;=SUMIFS(Barèmes!$E$6:$E$28,Barèmes!$A$6:$A$28,"Vitesse — 50 m (s)",Barèmes!$B$6:$B$28,H370,Barèmes!$C$6:$C$28,IF(H370="6ème","Mixte",G370)),"fragile","satisfaisant")),IF(U370&gt;=SUMIFS(Barèmes!$D$6:$D$28,Barèmes!$A$6:$A$28,"Vitesse — 50 m (s)",Barèmes!$B$6:$B$28,H370,Barèmes!$C$6:$C$28,IF(H370="6ème","Mixte",G370)),"à besoin",IF(U370&gt;=SUMIFS(Barèmes!$E$6:$E$28,Barèmes!$A$6:$A$28,"Vitesse — 50 m (s)",Barèmes!$B$6:$B$28,H370,Barèmes!$C$6:$C$28,IF(H370="6ème","Mixte",G370)),"fragile","satisfaisant"))))</f>
        <v/>
      </c>
      <c r="W370" s="25" t="str">
        <f>IF(OR(U370="",SUMPRODUCT((Barèmes!$A$6:$A$28="Vitesse — 50 m (s)")*(Barèmes!$B$6:$B$28=H370)*(Barèmes!$C$6:$C$28=IF(H370="6ème","Mixte",G370)))=0),"",IF(SUMPRODUCT((Barèmes!$A$6:$A$28="Vitesse — 50 m (s)")*(Barèmes!$B$6:$B$28=H370)*(Barèmes!$C$6:$C$28=IF(H370="6ème","Mixte",G370))*(Barèmes!$J$6:$J$28="+"))&gt;0,IF(U370&lt;=SUMIFS(Barèmes!$F$6:$F$28,Barèmes!$A$6:$A$28,"Vitesse — 50 m (s)",Barèmes!$B$6:$B$28,H370,Barèmes!$C$6:$C$28,IF(H370="6ème","Mixte",G370)),Barèmes!$B$2,IF(U370&lt;=SUMIFS(Barèmes!$G$6:$G$28,Barèmes!$A$6:$A$28,"Vitesse — 50 m (s)",Barèmes!$B$6:$B$28,H370,Barèmes!$C$6:$C$28,IF(H370="6ème","Mixte",G370)),Barèmes!$C$2,IF(U370&lt;=SUMIFS(Barèmes!$H$6:$H$28,Barèmes!$A$6:$A$28,"Vitesse — 50 m (s)",Barèmes!$B$6:$B$28,H370,Barèmes!$C$6:$C$28,IF(H370="6ème","Mixte",G370)),Barèmes!$D$2,IF(U370&lt;=SUMIFS(Barèmes!$I$6:$I$28,Barèmes!$A$6:$A$28,"Vitesse — 50 m (s)",Barèmes!$B$6:$B$28,H370,Barèmes!$C$6:$C$28,IF(H370="6ème","Mixte",G370)),Barèmes!$E$2,Barèmes!$F$2)))),IF(U370&gt;=SUMIFS(Barèmes!$F$6:$F$28,Barèmes!$A$6:$A$28,"Vitesse — 50 m (s)",Barèmes!$B$6:$B$28,H370,Barèmes!$C$6:$C$28,IF(H370="6ème","Mixte",G370)),Barèmes!$B$2,IF(U370&gt;=SUMIFS(Barèmes!$G$6:$G$28,Barèmes!$A$6:$A$28,"Vitesse — 50 m (s)",Barèmes!$B$6:$B$28,H370,Barèmes!$C$6:$C$28,IF(H370="6ème","Mixte",G370)),Barèmes!$C$2,IF(U370&gt;=SUMIFS(Barèmes!$H$6:$H$28,Barèmes!$A$6:$A$28,"Vitesse — 50 m (s)",Barèmes!$B$6:$B$28,H370,Barèmes!$C$6:$C$28,IF(H370="6ème","Mixte",G370)),Barèmes!$D$2,IF(U370&gt;=SUMIFS(Barèmes!$I$6:$I$28,Barèmes!$A$6:$A$28,"Vitesse — 50 m (s)",Barèmes!$B$6:$B$28,H370,Barèmes!$C$6:$C$28,IF(H370="6ème","Mixte",G370)),Barèmes!$E$2,Barèmes!$F$2))))))</f>
        <v/>
      </c>
      <c r="X370" s="18"/>
      <c r="Y370" s="26" t="str" cm="1">
        <f t="array" ref="Y370">IF(OR(X370="",SUMPRODUCT((Barèmes!$A$6:$A$28="Souplesse (score 1-5)")*(Barèmes!$B$6:$B$28=H370)*(Barèmes!$C$6:$C$28=IF(H370="6ème","Mixte",G370)))=0),"",IF(SUMPRODUCT((Barèmes!$A$6:$A$28="Souplesse (score 1-5)")*(Barèmes!$B$6:$B$28=H370)*(Barèmes!$C$6:$C$28=IF(H370="6ème","Mixte",G370))*(Barèmes!$J$6:$J$28="+"))&gt;0,IF(X370&lt;=SUMIFS(Barèmes!$D$6:$D$28,Barèmes!$A$6:$A$28,"Souplesse (score 1-5)",Barèmes!$B$6:$B$28,H370,Barèmes!$C$6:$C$28,IF(H370="6ème","Mixte",G370)),"à besoin",IF(X370&lt;=SUMIFS(Barèmes!$E$6:$E$28,Barèmes!$A$6:$A$28,"Souplesse (score 1-5)",Barèmes!$B$6:$B$28,H370,Barèmes!$C$6:$C$28,IF(H370="6ème","Mixte",G370)),"fragile","satisfaisant")),IF(X370&gt;=SUMIFS(Barèmes!$D$6:$D$28,Barèmes!$A$6:$A$28,"Souplesse (score 1-5)",Barèmes!$B$6:$B$28,H370,Barèmes!$C$6:$C$28,IF(H370="6ème","Mixte",G370)),"à besoin",IF(X370&gt;=SUMIFS(Barèmes!$E$6:$E$28,Barèmes!$A$6:$A$28,"Souplesse (score 1-5)",Barèmes!$B$6:$B$28,H370,Barèmes!$C$6:$C$28,IF(H370="6ème","Mixte",G370)),"fragile","satisfaisant"))))</f>
        <v/>
      </c>
      <c r="Z370" s="26" t="str" cm="1">
        <f t="array" ref="Z370">IF(OR(X370="",SUMPRODUCT((Barèmes!$A$6:$A$28="Souplesse (score 1-5)")*(Barèmes!$B$6:$B$28=H370)*(Barèmes!$C$6:$C$28=IF(H370="6ème","Mixte",G370)))=0),"",IF(SUMPRODUCT((Barèmes!$A$6:$A$28="Souplesse (score 1-5)")*(Barèmes!$B$6:$B$28=H370)*(Barèmes!$C$6:$C$28=IF(H370="6ème","Mixte",G370))*(Barèmes!$J$6:$J$28="+"))&gt;0,IF(X370&lt;=SUMIFS(Barèmes!$F$6:$F$28,Barèmes!$A$6:$A$28,"Souplesse (score 1-5)",Barèmes!$B$6:$B$28,H370,Barèmes!$C$6:$C$28,IF(H370="6ème","Mixte",G370)),Barèmes!$B$2,IF(X370&lt;=SUMIFS(Barèmes!$G$6:$G$28,Barèmes!$A$6:$A$28,"Souplesse (score 1-5)",Barèmes!$B$6:$B$28,H370,Barèmes!$C$6:$C$28,IF(H370="6ème","Mixte",G370)),Barèmes!$C$2,IF(X370&lt;=SUMIFS(Barèmes!$H$6:$H$28,Barèmes!$A$6:$A$28,"Souplesse (score 1-5)",Barèmes!$B$6:$B$28,H370,Barèmes!$C$6:$C$28,IF(H370="6ème","Mixte",G370)),Barèmes!$D$2,IF(X370&lt;=SUMIFS(Barèmes!$I$6:$I$28,Barèmes!$A$6:$A$28,"Souplesse (score 1-5)",Barèmes!$B$6:$B$28,H370,Barèmes!$C$6:$C$28,IF(H370="6ème","Mixte",G370)),Barèmes!$E$2,Barèmes!$F$2)))),IF(X370&gt;=SUMIFS(Barèmes!$F$6:$F$28,Barèmes!$A$6:$A$28,"Souplesse (score 1-5)",Barèmes!$B$6:$B$28,H370,Barèmes!$C$6:$C$28,IF(H370="6ème","Mixte",G370)),Barèmes!$B$2,IF(X370&gt;=SUMIFS(Barèmes!$G$6:$G$28,Barèmes!$A$6:$A$28,"Souplesse (score 1-5)",Barèmes!$B$6:$B$28,H370,Barèmes!$C$6:$C$28,IF(H370="6ème","Mixte",G370)),Barèmes!$C$2,IF(X370&gt;=SUMIFS(Barèmes!$H$6:$H$28,Barèmes!$A$6:$A$28,"Souplesse (score 1-5)",Barèmes!$B$6:$B$28,H370,Barèmes!$C$6:$C$28,IF(H370="6ème","Mixte",G370)),Barèmes!$D$2,IF(X370&gt;=SUMIFS(Barèmes!$I$6:$I$28,Barèmes!$A$6:$A$28,"Souplesse (score 1-5)",Barèmes!$B$6:$B$28,H370,Barèmes!$C$6:$C$28,IF(H370="6ème","Mixte",G370)),Barèmes!$E$2,Barèmes!$F$2))))))</f>
        <v/>
      </c>
      <c r="AA370" s="22"/>
      <c r="AB370" s="27" t="str">
        <f>IF(OR(AA370="",SUMPRODUCT((Barèmes!$A$6:$A$28="Agilité — T-test 974 (s)")*(Barèmes!$B$6:$B$28=H370)*(Barèmes!$C$6:$C$28=IF(H370="6ème","Mixte",G370)))=0),"",IF(SUMPRODUCT((Barèmes!$A$6:$A$28="Agilité — T-test 974 (s)")*(Barèmes!$B$6:$B$28=H370)*(Barèmes!$C$6:$C$28=IF(H370="6ème","Mixte",G370))*(Barèmes!$J$6:$J$28="+"))&gt;0,IF(AA370&lt;=SUMIFS(Barèmes!$D$6:$D$28,Barèmes!$A$6:$A$28,"Agilité — T-test 974 (s)",Barèmes!$B$6:$B$28,H370,Barèmes!$C$6:$C$28,IF(H370="6ème","Mixte",G370)),"à besoin",IF(AA370&lt;=SUMIFS(Barèmes!$E$6:$E$28,Barèmes!$A$6:$A$28,"Agilité — T-test 974 (s)",Barèmes!$B$6:$B$28,H370,Barèmes!$C$6:$C$28,IF(H370="6ème","Mixte",G370)),"fragile","satisfaisant")),IF(AA370&gt;=SUMIFS(Barèmes!$D$6:$D$28,Barèmes!$A$6:$A$28,"Agilité — T-test 974 (s)",Barèmes!$B$6:$B$28,H370,Barèmes!$C$6:$C$28,IF(H370="6ème","Mixte",G370)),"à besoin",IF(AA370&gt;=SUMIFS(Barèmes!$E$6:$E$28,Barèmes!$A$6:$A$28,"Agilité — T-test 974 (s)",Barèmes!$B$6:$B$28,H370,Barèmes!$C$6:$C$28,IF(H370="6ème","Mixte",G370)),"fragile","satisfaisant"))))</f>
        <v/>
      </c>
      <c r="AC370" s="27" t="str">
        <f>IF(OR(AA370="",SUMPRODUCT((Barèmes!$A$6:$A$28="Agilité — T-test 974 (s)")*(Barèmes!$B$6:$B$28=H370)*(Barèmes!$C$6:$C$28=IF(H370="6ème","Mixte",G370)))=0),"",IF(SUMPRODUCT((Barèmes!$A$6:$A$28="Agilité — T-test 974 (s)")*(Barèmes!$B$6:$B$28=H370)*(Barèmes!$C$6:$C$28=IF(H370="6ème","Mixte",G370))*(Barèmes!$J$6:$J$28="+"))&gt;0,IF(AA370&lt;=SUMIFS(Barèmes!$F$6:$F$28,Barèmes!$A$6:$A$28,"Agilité — T-test 974 (s)",Barèmes!$B$6:$B$28,H370,Barèmes!$C$6:$C$28,IF(H370="6ème","Mixte",G370)),Barèmes!$B$2,IF(AA370&lt;=SUMIFS(Barèmes!$G$6:$G$28,Barèmes!$A$6:$A$28,"Agilité — T-test 974 (s)",Barèmes!$B$6:$B$28,H370,Barèmes!$C$6:$C$28,IF(H370="6ème","Mixte",G370)),Barèmes!$C$2,IF(AA370&lt;=SUMIFS(Barèmes!$H$6:$H$28,Barèmes!$A$6:$A$28,"Agilité — T-test 974 (s)",Barèmes!$B$6:$B$28,H370,Barèmes!$C$6:$C$28,IF(H370="6ème","Mixte",G370)),Barèmes!$D$2,IF(AA370&lt;=SUMIFS(Barèmes!$I$6:$I$28,Barèmes!$A$6:$A$28,"Agilité — T-test 974 (s)",Barèmes!$B$6:$B$28,H370,Barèmes!$C$6:$C$28,IF(H370="6ème","Mixte",G370)),Barèmes!$E$2,Barèmes!$F$2)))),IF(AA370&gt;=SUMIFS(Barèmes!$F$6:$F$28,Barèmes!$A$6:$A$28,"Agilité — T-test 974 (s)",Barèmes!$B$6:$B$28,H370,Barèmes!$C$6:$C$28,IF(H370="6ème","Mixte",G370)),Barèmes!$B$2,IF(AA370&gt;=SUMIFS(Barèmes!$G$6:$G$28,Barèmes!$A$6:$A$28,"Agilité — T-test 974 (s)",Barèmes!$B$6:$B$28,H370,Barèmes!$C$6:$C$28,IF(H370="6ème","Mixte",G370)),Barèmes!$C$2,IF(AA370&gt;=SUMIFS(Barèmes!$H$6:$H$28,Barèmes!$A$6:$A$28,"Agilité — T-test 974 (s)",Barèmes!$B$6:$B$28,H370,Barèmes!$C$6:$C$28,IF(H370="6ème","Mixte",G370)),Barèmes!$D$2,IF(AA370&gt;=SUMIFS(Barèmes!$I$6:$I$28,Barèmes!$A$6:$A$28,"Agilité — T-test 974 (s)",Barèmes!$B$6:$B$28,H370,Barèmes!$C$6:$C$28,IF(H370="6ème","Mixte",G370)),Barèmes!$E$2,Barèmes!$F$2))))))</f>
        <v/>
      </c>
      <c r="AD370" s="28" t="str">
        <f t="shared" si="42"/>
        <v/>
      </c>
      <c r="AE370" s="29" t="str">
        <f t="shared" si="43"/>
        <v/>
      </c>
      <c r="AF370" s="30" t="str">
        <f>IF(OR(AD370="",SUMPRODUCT((Barèmes!$A$6:$A$28="Surcoût d'agilité (s) — technique")*(Barèmes!$B$6:$B$28=H370)*(Barèmes!$C$6:$C$28=IF(H370="6ème","Mixte",G370)))=0),"",IF(SUMPRODUCT((Barèmes!$A$6:$A$28="Surcoût d'agilité (s) — technique")*(Barèmes!$B$6:$B$28=H370)*(Barèmes!$C$6:$C$28=IF(H370="6ème","Mixte",G370))*(Barèmes!$J$6:$J$28="+"))&gt;0,IF(AD370&lt;=SUMIFS(Barèmes!$D$6:$D$28,Barèmes!$A$6:$A$28,"Surcoût d'agilité (s) — technique",Barèmes!$B$6:$B$28,H370,Barèmes!$C$6:$C$28,IF(H370="6ème","Mixte",G370)),"à besoin",IF(AD370&lt;=SUMIFS(Barèmes!$E$6:$E$28,Barèmes!$A$6:$A$28,"Surcoût d'agilité (s) — technique",Barèmes!$B$6:$B$28,H370,Barèmes!$C$6:$C$28,IF(H370="6ème","Mixte",G370)),"fragile","satisfaisant")),IF(AD370&gt;=SUMIFS(Barèmes!$D$6:$D$28,Barèmes!$A$6:$A$28,"Surcoût d'agilité (s) — technique",Barèmes!$B$6:$B$28,H370,Barèmes!$C$6:$C$28,IF(H370="6ème","Mixte",G370)),"à besoin",IF(AD370&gt;=SUMIFS(Barèmes!$E$6:$E$28,Barèmes!$A$6:$A$28,"Surcoût d'agilité (s) — technique",Barèmes!$B$6:$B$28,H370,Barèmes!$C$6:$C$28,IF(H370="6ème","Mixte",G370)),"fragile","satisfaisant"))))</f>
        <v/>
      </c>
      <c r="AG370" s="30" t="str">
        <f>IF(OR(AD370="",SUMPRODUCT((Barèmes!$A$6:$A$28="Surcoût d'agilité (s) — technique")*(Barèmes!$B$6:$B$28=H370)*(Barèmes!$C$6:$C$28=IF(H370="6ème","Mixte",G370)))=0),"",IF(SUMPRODUCT((Barèmes!$A$6:$A$28="Surcoût d'agilité (s) — technique")*(Barèmes!$B$6:$B$28=H370)*(Barèmes!$C$6:$C$28=IF(H370="6ème","Mixte",G370))*(Barèmes!$J$6:$J$28="+"))&gt;0,IF(AD370&lt;=SUMIFS(Barèmes!$F$6:$F$28,Barèmes!$A$6:$A$28,"Surcoût d'agilité (s) — technique",Barèmes!$B$6:$B$28,H370,Barèmes!$C$6:$C$28,IF(H370="6ème","Mixte",G370)),Barèmes!$B$2,IF(AD370&lt;=SUMIFS(Barèmes!$G$6:$G$28,Barèmes!$A$6:$A$28,"Surcoût d'agilité (s) — technique",Barèmes!$B$6:$B$28,H370,Barèmes!$C$6:$C$28,IF(H370="6ème","Mixte",G370)),Barèmes!$C$2,IF(AD370&lt;=SUMIFS(Barèmes!$H$6:$H$28,Barèmes!$A$6:$A$28,"Surcoût d'agilité (s) — technique",Barèmes!$B$6:$B$28,H370,Barèmes!$C$6:$C$28,IF(H370="6ème","Mixte",G370)),Barèmes!$D$2,IF(AD370&lt;=SUMIFS(Barèmes!$I$6:$I$28,Barèmes!$A$6:$A$28,"Surcoût d'agilité (s) — technique",Barèmes!$B$6:$B$28,H370,Barèmes!$C$6:$C$28,IF(H370="6ème","Mixte",G370)),Barèmes!$E$2,Barèmes!$F$2)))),IF(AD370&gt;=SUMIFS(Barèmes!$F$6:$F$28,Barèmes!$A$6:$A$28,"Surcoût d'agilité (s) — technique",Barèmes!$B$6:$B$28,H370,Barèmes!$C$6:$C$28,IF(H370="6ème","Mixte",G370)),Barèmes!$B$2,IF(AD370&gt;=SUMIFS(Barèmes!$G$6:$G$28,Barèmes!$A$6:$A$28,"Surcoût d'agilité (s) — technique",Barèmes!$B$6:$B$28,H370,Barèmes!$C$6:$C$28,IF(H370="6ème","Mixte",G370)),Barèmes!$C$2,IF(AD370&gt;=SUMIFS(Barèmes!$H$6:$H$28,Barèmes!$A$6:$A$28,"Surcoût d'agilité (s) — technique",Barèmes!$B$6:$B$28,H370,Barèmes!$C$6:$C$28,IF(H370="6ème","Mixte",G370)),Barèmes!$D$2,IF(AD370&gt;=SUMIFS(Barèmes!$I$6:$I$28,Barèmes!$A$6:$A$28,"Surcoût d'agilité (s) — technique",Barèmes!$B$6:$B$28,H370,Barèmes!$C$6:$C$28,IF(H370="6ème","Mixte",G370)),Barèmes!$E$2,Barèmes!$F$2))))))</f>
        <v/>
      </c>
      <c r="AH370" s="31" t="str">
        <f>IF((IF(N370="",0,1)+IF(Q370="",0,1)+IF(W370="",0,1)+IF(Z370="",0,1)+IF(AC370="",0,1))=0,"",3*IF(N370=Barèmes!$B$2,1,IF(N370=Barèmes!$C$2,2,IF(N370=Barèmes!$D$2,3,IF(N370=Barèmes!$E$2,4,IF(N370=Barèmes!$F$2,5,0)))))+3*IF(Q370=Barèmes!$B$2,1,IF(Q370=Barèmes!$C$2,2,IF(Q370=Barèmes!$D$2,3,IF(Q370=Barèmes!$E$2,4,IF(Q370=Barèmes!$F$2,5,0)))))+2*IF(W370=Barèmes!$B$2,1,IF(W370=Barèmes!$C$2,2,IF(W370=Barèmes!$D$2,3,IF(W370=Barèmes!$E$2,4,IF(W370=Barèmes!$F$2,5,0)))))+1*IF(Z370=Barèmes!$B$2,1,IF(Z370=Barèmes!$C$2,2,IF(Z370=Barèmes!$D$2,3,IF(Z370=Barèmes!$E$2,4,IF(Z370=Barèmes!$F$2,5,0)))))+1*IF(AC370=Barèmes!$B$2,1,IF(AC370=Barèmes!$C$2,2,IF(AC370=Barèmes!$D$2,3,IF(AC370=Barèmes!$E$2,4,IF(AC370=Barèmes!$F$2,5,0))))))</f>
        <v/>
      </c>
      <c r="AI370" s="31"/>
      <c r="AJ370" s="32" t="str">
        <f>IFERROR(INDEX(Croissance!$B$5:$B$604,MATCH(A370,Croissance!$A$5:$A$604,0)),"")</f>
        <v/>
      </c>
      <c r="AK370" s="32" t="str">
        <f>IFERROR(INDEX(Croissance!$C$5:$C$604,MATCH(A370,Croissance!$A$5:$A$604,0)),"")</f>
        <v/>
      </c>
      <c r="AL370" s="32" t="str">
        <f>IFERROR(INDEX(Croissance!$D$5:$D$604,MATCH(A370,Croissance!$A$5:$A$604,0)),"")</f>
        <v/>
      </c>
      <c r="AM370" s="32" t="str">
        <f>IFERROR(INDEX(Croissance!$E$5:$E$604,MATCH(A370,Croissance!$A$5:$A$604,0)),"")</f>
        <v/>
      </c>
      <c r="AO370" s="33">
        <f t="shared" si="48"/>
        <v>0</v>
      </c>
      <c r="AP370" s="33">
        <f t="shared" si="44"/>
        <v>0</v>
      </c>
      <c r="AQ370" s="33">
        <f>IF(A370="",0,IF(AND(OR('Synthèse classe'!$C$2="Tous",C370='Synthèse classe'!$C$2),OR('Synthèse classe'!$C$3="Toutes",D370='Synthèse classe'!$C$3),OR('Synthèse classe'!$C$4="Toutes",AND('Synthèse classe'!$C$4="Dernière",AP370=1),B370=IFERROR(VALUE('Synthèse classe'!$C$4),0))),1,0))</f>
        <v>0</v>
      </c>
      <c r="AR370" s="34" t="str">
        <f t="shared" si="45"/>
        <v/>
      </c>
    </row>
    <row r="371" spans="1:44" x14ac:dyDescent="0.2">
      <c r="A371" s="17" t="str">
        <f t="shared" si="41"/>
        <v/>
      </c>
      <c r="B371" s="18"/>
      <c r="C371" s="19"/>
      <c r="D371" s="19"/>
      <c r="E371" s="19"/>
      <c r="F371" s="19"/>
      <c r="G371" s="19"/>
      <c r="H371" s="17" t="str">
        <f t="shared" si="46"/>
        <v/>
      </c>
      <c r="I371" s="20"/>
      <c r="J371" s="18"/>
      <c r="K371" s="19"/>
      <c r="L371" s="21" t="str">
        <f t="shared" si="47"/>
        <v/>
      </c>
      <c r="M371" s="21" t="str">
        <f>IF(OR(J371="",SUMPRODUCT((Barèmes!$A$6:$A$28="Endurance — Luc Léger (palier)")*(Barèmes!$B$6:$B$28=H371)*(Barèmes!$C$6:$C$28=IF(H371="6ème","Mixte",G371)))=0),"",IF(SUMPRODUCT((Barèmes!$A$6:$A$28="Endurance — Luc Léger (palier)")*(Barèmes!$B$6:$B$28=H371)*(Barèmes!$C$6:$C$28=IF(H371="6ème","Mixte",G371))*(Barèmes!$J$6:$J$28="+"))&gt;0,IF(J371&lt;=SUMIFS(Barèmes!$D$6:$D$28,Barèmes!$A$6:$A$28,"Endurance — Luc Léger (palier)",Barèmes!$B$6:$B$28,H371,Barèmes!$C$6:$C$28,IF(H371="6ème","Mixte",G371)),"à besoin",IF(J371&lt;=SUMIFS(Barèmes!$E$6:$E$28,Barèmes!$A$6:$A$28,"Endurance — Luc Léger (palier)",Barèmes!$B$6:$B$28,H371,Barèmes!$C$6:$C$28,IF(H371="6ème","Mixte",G371)),"fragile","satisfaisant")),IF(J371&gt;=SUMIFS(Barèmes!$D$6:$D$28,Barèmes!$A$6:$A$28,"Endurance — Luc Léger (palier)",Barèmes!$B$6:$B$28,H371,Barèmes!$C$6:$C$28,IF(H371="6ème","Mixte",G371)),"à besoin",IF(J371&gt;=SUMIFS(Barèmes!$E$6:$E$28,Barèmes!$A$6:$A$28,"Endurance — Luc Léger (palier)",Barèmes!$B$6:$B$28,H371,Barèmes!$C$6:$C$28,IF(H371="6ème","Mixte",G371)),"fragile","satisfaisant"))))</f>
        <v/>
      </c>
      <c r="N371" s="21" t="str">
        <f>IF(OR(J371="",SUMPRODUCT((Barèmes!$A$6:$A$28="Endurance — Luc Léger (palier)")*(Barèmes!$B$6:$B$28=H371)*(Barèmes!$C$6:$C$28=IF(H371="6ème","Mixte",G371)))=0),"",IF(SUMPRODUCT((Barèmes!$A$6:$A$28="Endurance — Luc Léger (palier)")*(Barèmes!$B$6:$B$28=H371)*(Barèmes!$C$6:$C$28=IF(H371="6ème","Mixte",G371))*(Barèmes!$J$6:$J$28="+"))&gt;0,IF(J371&lt;=SUMIFS(Barèmes!$F$6:$F$28,Barèmes!$A$6:$A$28,"Endurance — Luc Léger (palier)",Barèmes!$B$6:$B$28,H371,Barèmes!$C$6:$C$28,IF(H371="6ème","Mixte",G371)),Barèmes!$B$2,IF(J371&lt;=SUMIFS(Barèmes!$G$6:$G$28,Barèmes!$A$6:$A$28,"Endurance — Luc Léger (palier)",Barèmes!$B$6:$B$28,H371,Barèmes!$C$6:$C$28,IF(H371="6ème","Mixte",G371)),Barèmes!$C$2,IF(J371&lt;=SUMIFS(Barèmes!$H$6:$H$28,Barèmes!$A$6:$A$28,"Endurance — Luc Léger (palier)",Barèmes!$B$6:$B$28,H371,Barèmes!$C$6:$C$28,IF(H371="6ème","Mixte",G371)),Barèmes!$D$2,IF(J371&lt;=SUMIFS(Barèmes!$I$6:$I$28,Barèmes!$A$6:$A$28,"Endurance — Luc Léger (palier)",Barèmes!$B$6:$B$28,H371,Barèmes!$C$6:$C$28,IF(H371="6ème","Mixte",G371)),Barèmes!$E$2,Barèmes!$F$2)))),IF(J371&gt;=SUMIFS(Barèmes!$F$6:$F$28,Barèmes!$A$6:$A$28,"Endurance — Luc Léger (palier)",Barèmes!$B$6:$B$28,H371,Barèmes!$C$6:$C$28,IF(H371="6ème","Mixte",G371)),Barèmes!$B$2,IF(J371&gt;=SUMIFS(Barèmes!$G$6:$G$28,Barèmes!$A$6:$A$28,"Endurance — Luc Léger (palier)",Barèmes!$B$6:$B$28,H371,Barèmes!$C$6:$C$28,IF(H371="6ème","Mixte",G371)),Barèmes!$C$2,IF(J371&gt;=SUMIFS(Barèmes!$H$6:$H$28,Barèmes!$A$6:$A$28,"Endurance — Luc Léger (palier)",Barèmes!$B$6:$B$28,H371,Barèmes!$C$6:$C$28,IF(H371="6ème","Mixte",G371)),Barèmes!$D$2,IF(J371&gt;=SUMIFS(Barèmes!$I$6:$I$28,Barèmes!$A$6:$A$28,"Endurance — Luc Léger (palier)",Barèmes!$B$6:$B$28,H371,Barèmes!$C$6:$C$28,IF(H371="6ème","Mixte",G371)),Barèmes!$E$2,Barèmes!$F$2))))))</f>
        <v/>
      </c>
      <c r="O371" s="22"/>
      <c r="P371" s="23" t="str">
        <f>IF(OR(O371="",SUMPRODUCT((Barèmes!$A$6:$A$28="Force bas du corps — Saut en longueur (m)")*(Barèmes!$B$6:$B$28=H371)*(Barèmes!$C$6:$C$28=IF(H371="6ème","Mixte",G371)))=0),"",IF(SUMPRODUCT((Barèmes!$A$6:$A$28="Force bas du corps — Saut en longueur (m)")*(Barèmes!$B$6:$B$28=H371)*(Barèmes!$C$6:$C$28=IF(H371="6ème","Mixte",G371))*(Barèmes!$J$6:$J$28="+"))&gt;0,IF(O371&lt;=SUMIFS(Barèmes!$D$6:$D$28,Barèmes!$A$6:$A$28,"Force bas du corps — Saut en longueur (m)",Barèmes!$B$6:$B$28,H371,Barèmes!$C$6:$C$28,IF(H371="6ème","Mixte",G371)),"à besoin",IF(O371&lt;=SUMIFS(Barèmes!$E$6:$E$28,Barèmes!$A$6:$A$28,"Force bas du corps — Saut en longueur (m)",Barèmes!$B$6:$B$28,H371,Barèmes!$C$6:$C$28,IF(H371="6ème","Mixte",G371)),"fragile","satisfaisant")),IF(O371&gt;=SUMIFS(Barèmes!$D$6:$D$28,Barèmes!$A$6:$A$28,"Force bas du corps — Saut en longueur (m)",Barèmes!$B$6:$B$28,H371,Barèmes!$C$6:$C$28,IF(H371="6ème","Mixte",G371)),"à besoin",IF(O371&gt;=SUMIFS(Barèmes!$E$6:$E$28,Barèmes!$A$6:$A$28,"Force bas du corps — Saut en longueur (m)",Barèmes!$B$6:$B$28,H371,Barèmes!$C$6:$C$28,IF(H371="6ème","Mixte",G371)),"fragile","satisfaisant"))))</f>
        <v/>
      </c>
      <c r="Q371" s="23" t="str">
        <f>IF(OR(O371="",SUMPRODUCT((Barèmes!$A$6:$A$28="Force bas du corps — Saut en longueur (m)")*(Barèmes!$B$6:$B$28=H371)*(Barèmes!$C$6:$C$28=IF(H371="6ème","Mixte",G371)))=0),"",IF(SUMPRODUCT((Barèmes!$A$6:$A$28="Force bas du corps — Saut en longueur (m)")*(Barèmes!$B$6:$B$28=H371)*(Barèmes!$C$6:$C$28=IF(H371="6ème","Mixte",G371))*(Barèmes!$J$6:$J$28="+"))&gt;0,IF(O371&lt;=SUMIFS(Barèmes!$F$6:$F$28,Barèmes!$A$6:$A$28,"Force bas du corps — Saut en longueur (m)",Barèmes!$B$6:$B$28,H371,Barèmes!$C$6:$C$28,IF(H371="6ème","Mixte",G371)),Barèmes!$B$2,IF(O371&lt;=SUMIFS(Barèmes!$G$6:$G$28,Barèmes!$A$6:$A$28,"Force bas du corps — Saut en longueur (m)",Barèmes!$B$6:$B$28,H371,Barèmes!$C$6:$C$28,IF(H371="6ème","Mixte",G371)),Barèmes!$C$2,IF(O371&lt;=SUMIFS(Barèmes!$H$6:$H$28,Barèmes!$A$6:$A$28,"Force bas du corps — Saut en longueur (m)",Barèmes!$B$6:$B$28,H371,Barèmes!$C$6:$C$28,IF(H371="6ème","Mixte",G371)),Barèmes!$D$2,IF(O371&lt;=SUMIFS(Barèmes!$I$6:$I$28,Barèmes!$A$6:$A$28,"Force bas du corps — Saut en longueur (m)",Barèmes!$B$6:$B$28,H371,Barèmes!$C$6:$C$28,IF(H371="6ème","Mixte",G371)),Barèmes!$E$2,Barèmes!$F$2)))),IF(O371&gt;=SUMIFS(Barèmes!$F$6:$F$28,Barèmes!$A$6:$A$28,"Force bas du corps — Saut en longueur (m)",Barèmes!$B$6:$B$28,H371,Barèmes!$C$6:$C$28,IF(H371="6ème","Mixte",G371)),Barèmes!$B$2,IF(O371&gt;=SUMIFS(Barèmes!$G$6:$G$28,Barèmes!$A$6:$A$28,"Force bas du corps — Saut en longueur (m)",Barèmes!$B$6:$B$28,H371,Barèmes!$C$6:$C$28,IF(H371="6ème","Mixte",G371)),Barèmes!$C$2,IF(O371&gt;=SUMIFS(Barèmes!$H$6:$H$28,Barèmes!$A$6:$A$28,"Force bas du corps — Saut en longueur (m)",Barèmes!$B$6:$B$28,H371,Barèmes!$C$6:$C$28,IF(H371="6ème","Mixte",G371)),Barèmes!$D$2,IF(O371&gt;=SUMIFS(Barèmes!$I$6:$I$28,Barèmes!$A$6:$A$28,"Force bas du corps — Saut en longueur (m)",Barèmes!$B$6:$B$28,H371,Barèmes!$C$6:$C$28,IF(H371="6ème","Mixte",G371)),Barèmes!$E$2,Barèmes!$F$2))))))</f>
        <v/>
      </c>
      <c r="R371" s="22"/>
      <c r="S371" s="24" t="str">
        <f>IF(OR(R371="",SUMPRODUCT((Barèmes!$A$6:$A$28="Vitesse — 30 m (s)")*(Barèmes!$B$6:$B$28=H371)*(Barèmes!$C$6:$C$28=IF(H371="6ème","Mixte",G371)))=0),"",IF(SUMPRODUCT((Barèmes!$A$6:$A$28="Vitesse — 30 m (s)")*(Barèmes!$B$6:$B$28=H371)*(Barèmes!$C$6:$C$28=IF(H371="6ème","Mixte",G371))*(Barèmes!$J$6:$J$28="+"))&gt;0,IF(R371&lt;=SUMIFS(Barèmes!$D$6:$D$28,Barèmes!$A$6:$A$28,"Vitesse — 30 m (s)",Barèmes!$B$6:$B$28,H371,Barèmes!$C$6:$C$28,IF(H371="6ème","Mixte",G371)),"à besoin",IF(R371&lt;=SUMIFS(Barèmes!$E$6:$E$28,Barèmes!$A$6:$A$28,"Vitesse — 30 m (s)",Barèmes!$B$6:$B$28,H371,Barèmes!$C$6:$C$28,IF(H371="6ème","Mixte",G371)),"fragile","satisfaisant")),IF(R371&gt;=SUMIFS(Barèmes!$D$6:$D$28,Barèmes!$A$6:$A$28,"Vitesse — 30 m (s)",Barèmes!$B$6:$B$28,H371,Barèmes!$C$6:$C$28,IF(H371="6ème","Mixte",G371)),"à besoin",IF(R371&gt;=SUMIFS(Barèmes!$E$6:$E$28,Barèmes!$A$6:$A$28,"Vitesse — 30 m (s)",Barèmes!$B$6:$B$28,H371,Barèmes!$C$6:$C$28,IF(H371="6ème","Mixte",G371)),"fragile","satisfaisant"))))</f>
        <v/>
      </c>
      <c r="T371" s="24" t="str">
        <f>IF(OR(R371="",SUMPRODUCT((Barèmes!$A$6:$A$28="Vitesse — 30 m (s)")*(Barèmes!$B$6:$B$28=H371)*(Barèmes!$C$6:$C$28=IF(H371="6ème","Mixte",G371)))=0),"",IF(SUMPRODUCT((Barèmes!$A$6:$A$28="Vitesse — 30 m (s)")*(Barèmes!$B$6:$B$28=H371)*(Barèmes!$C$6:$C$28=IF(H371="6ème","Mixte",G371))*(Barèmes!$J$6:$J$28="+"))&gt;0,IF(R371&lt;=SUMIFS(Barèmes!$F$6:$F$28,Barèmes!$A$6:$A$28,"Vitesse — 30 m (s)",Barèmes!$B$6:$B$28,H371,Barèmes!$C$6:$C$28,IF(H371="6ème","Mixte",G371)),Barèmes!$B$2,IF(R371&lt;=SUMIFS(Barèmes!$G$6:$G$28,Barèmes!$A$6:$A$28,"Vitesse — 30 m (s)",Barèmes!$B$6:$B$28,H371,Barèmes!$C$6:$C$28,IF(H371="6ème","Mixte",G371)),Barèmes!$C$2,IF(R371&lt;=SUMIFS(Barèmes!$H$6:$H$28,Barèmes!$A$6:$A$28,"Vitesse — 30 m (s)",Barèmes!$B$6:$B$28,H371,Barèmes!$C$6:$C$28,IF(H371="6ème","Mixte",G371)),Barèmes!$D$2,IF(R371&lt;=SUMIFS(Barèmes!$I$6:$I$28,Barèmes!$A$6:$A$28,"Vitesse — 30 m (s)",Barèmes!$B$6:$B$28,H371,Barèmes!$C$6:$C$28,IF(H371="6ème","Mixte",G371)),Barèmes!$E$2,Barèmes!$F$2)))),IF(R371&gt;=SUMIFS(Barèmes!$F$6:$F$28,Barèmes!$A$6:$A$28,"Vitesse — 30 m (s)",Barèmes!$B$6:$B$28,H371,Barèmes!$C$6:$C$28,IF(H371="6ème","Mixte",G371)),Barèmes!$B$2,IF(R371&gt;=SUMIFS(Barèmes!$G$6:$G$28,Barèmes!$A$6:$A$28,"Vitesse — 30 m (s)",Barèmes!$B$6:$B$28,H371,Barèmes!$C$6:$C$28,IF(H371="6ème","Mixte",G371)),Barèmes!$C$2,IF(R371&gt;=SUMIFS(Barèmes!$H$6:$H$28,Barèmes!$A$6:$A$28,"Vitesse — 30 m (s)",Barèmes!$B$6:$B$28,H371,Barèmes!$C$6:$C$28,IF(H371="6ème","Mixte",G371)),Barèmes!$D$2,IF(R371&gt;=SUMIFS(Barèmes!$I$6:$I$28,Barèmes!$A$6:$A$28,"Vitesse — 30 m (s)",Barèmes!$B$6:$B$28,H371,Barèmes!$C$6:$C$28,IF(H371="6ème","Mixte",G371)),Barèmes!$E$2,Barèmes!$F$2))))))</f>
        <v/>
      </c>
      <c r="U371" s="22"/>
      <c r="V371" s="25" t="str">
        <f>IF(OR(U371="",SUMPRODUCT((Barèmes!$A$6:$A$28="Vitesse — 50 m (s)")*(Barèmes!$B$6:$B$28=H371)*(Barèmes!$C$6:$C$28=IF(H371="6ème","Mixte",G371)))=0),"",IF(SUMPRODUCT((Barèmes!$A$6:$A$28="Vitesse — 50 m (s)")*(Barèmes!$B$6:$B$28=H371)*(Barèmes!$C$6:$C$28=IF(H371="6ème","Mixte",G371))*(Barèmes!$J$6:$J$28="+"))&gt;0,IF(U371&lt;=SUMIFS(Barèmes!$D$6:$D$28,Barèmes!$A$6:$A$28,"Vitesse — 50 m (s)",Barèmes!$B$6:$B$28,H371,Barèmes!$C$6:$C$28,IF(H371="6ème","Mixte",G371)),"à besoin",IF(U371&lt;=SUMIFS(Barèmes!$E$6:$E$28,Barèmes!$A$6:$A$28,"Vitesse — 50 m (s)",Barèmes!$B$6:$B$28,H371,Barèmes!$C$6:$C$28,IF(H371="6ème","Mixte",G371)),"fragile","satisfaisant")),IF(U371&gt;=SUMIFS(Barèmes!$D$6:$D$28,Barèmes!$A$6:$A$28,"Vitesse — 50 m (s)",Barèmes!$B$6:$B$28,H371,Barèmes!$C$6:$C$28,IF(H371="6ème","Mixte",G371)),"à besoin",IF(U371&gt;=SUMIFS(Barèmes!$E$6:$E$28,Barèmes!$A$6:$A$28,"Vitesse — 50 m (s)",Barèmes!$B$6:$B$28,H371,Barèmes!$C$6:$C$28,IF(H371="6ème","Mixte",G371)),"fragile","satisfaisant"))))</f>
        <v/>
      </c>
      <c r="W371" s="25" t="str">
        <f>IF(OR(U371="",SUMPRODUCT((Barèmes!$A$6:$A$28="Vitesse — 50 m (s)")*(Barèmes!$B$6:$B$28=H371)*(Barèmes!$C$6:$C$28=IF(H371="6ème","Mixte",G371)))=0),"",IF(SUMPRODUCT((Barèmes!$A$6:$A$28="Vitesse — 50 m (s)")*(Barèmes!$B$6:$B$28=H371)*(Barèmes!$C$6:$C$28=IF(H371="6ème","Mixte",G371))*(Barèmes!$J$6:$J$28="+"))&gt;0,IF(U371&lt;=SUMIFS(Barèmes!$F$6:$F$28,Barèmes!$A$6:$A$28,"Vitesse — 50 m (s)",Barèmes!$B$6:$B$28,H371,Barèmes!$C$6:$C$28,IF(H371="6ème","Mixte",G371)),Barèmes!$B$2,IF(U371&lt;=SUMIFS(Barèmes!$G$6:$G$28,Barèmes!$A$6:$A$28,"Vitesse — 50 m (s)",Barèmes!$B$6:$B$28,H371,Barèmes!$C$6:$C$28,IF(H371="6ème","Mixte",G371)),Barèmes!$C$2,IF(U371&lt;=SUMIFS(Barèmes!$H$6:$H$28,Barèmes!$A$6:$A$28,"Vitesse — 50 m (s)",Barèmes!$B$6:$B$28,H371,Barèmes!$C$6:$C$28,IF(H371="6ème","Mixte",G371)),Barèmes!$D$2,IF(U371&lt;=SUMIFS(Barèmes!$I$6:$I$28,Barèmes!$A$6:$A$28,"Vitesse — 50 m (s)",Barèmes!$B$6:$B$28,H371,Barèmes!$C$6:$C$28,IF(H371="6ème","Mixte",G371)),Barèmes!$E$2,Barèmes!$F$2)))),IF(U371&gt;=SUMIFS(Barèmes!$F$6:$F$28,Barèmes!$A$6:$A$28,"Vitesse — 50 m (s)",Barèmes!$B$6:$B$28,H371,Barèmes!$C$6:$C$28,IF(H371="6ème","Mixte",G371)),Barèmes!$B$2,IF(U371&gt;=SUMIFS(Barèmes!$G$6:$G$28,Barèmes!$A$6:$A$28,"Vitesse — 50 m (s)",Barèmes!$B$6:$B$28,H371,Barèmes!$C$6:$C$28,IF(H371="6ème","Mixte",G371)),Barèmes!$C$2,IF(U371&gt;=SUMIFS(Barèmes!$H$6:$H$28,Barèmes!$A$6:$A$28,"Vitesse — 50 m (s)",Barèmes!$B$6:$B$28,H371,Barèmes!$C$6:$C$28,IF(H371="6ème","Mixte",G371)),Barèmes!$D$2,IF(U371&gt;=SUMIFS(Barèmes!$I$6:$I$28,Barèmes!$A$6:$A$28,"Vitesse — 50 m (s)",Barèmes!$B$6:$B$28,H371,Barèmes!$C$6:$C$28,IF(H371="6ème","Mixte",G371)),Barèmes!$E$2,Barèmes!$F$2))))))</f>
        <v/>
      </c>
      <c r="X371" s="18"/>
      <c r="Y371" s="26" t="str" cm="1">
        <f t="array" ref="Y371">IF(OR(X371="",SUMPRODUCT((Barèmes!$A$6:$A$28="Souplesse (score 1-5)")*(Barèmes!$B$6:$B$28=H371)*(Barèmes!$C$6:$C$28=IF(H371="6ème","Mixte",G371)))=0),"",IF(SUMPRODUCT((Barèmes!$A$6:$A$28="Souplesse (score 1-5)")*(Barèmes!$B$6:$B$28=H371)*(Barèmes!$C$6:$C$28=IF(H371="6ème","Mixte",G371))*(Barèmes!$J$6:$J$28="+"))&gt;0,IF(X371&lt;=SUMIFS(Barèmes!$D$6:$D$28,Barèmes!$A$6:$A$28,"Souplesse (score 1-5)",Barèmes!$B$6:$B$28,H371,Barèmes!$C$6:$C$28,IF(H371="6ème","Mixte",G371)),"à besoin",IF(X371&lt;=SUMIFS(Barèmes!$E$6:$E$28,Barèmes!$A$6:$A$28,"Souplesse (score 1-5)",Barèmes!$B$6:$B$28,H371,Barèmes!$C$6:$C$28,IF(H371="6ème","Mixte",G371)),"fragile","satisfaisant")),IF(X371&gt;=SUMIFS(Barèmes!$D$6:$D$28,Barèmes!$A$6:$A$28,"Souplesse (score 1-5)",Barèmes!$B$6:$B$28,H371,Barèmes!$C$6:$C$28,IF(H371="6ème","Mixte",G371)),"à besoin",IF(X371&gt;=SUMIFS(Barèmes!$E$6:$E$28,Barèmes!$A$6:$A$28,"Souplesse (score 1-5)",Barèmes!$B$6:$B$28,H371,Barèmes!$C$6:$C$28,IF(H371="6ème","Mixte",G371)),"fragile","satisfaisant"))))</f>
        <v/>
      </c>
      <c r="Z371" s="26" t="str" cm="1">
        <f t="array" ref="Z371">IF(OR(X371="",SUMPRODUCT((Barèmes!$A$6:$A$28="Souplesse (score 1-5)")*(Barèmes!$B$6:$B$28=H371)*(Barèmes!$C$6:$C$28=IF(H371="6ème","Mixte",G371)))=0),"",IF(SUMPRODUCT((Barèmes!$A$6:$A$28="Souplesse (score 1-5)")*(Barèmes!$B$6:$B$28=H371)*(Barèmes!$C$6:$C$28=IF(H371="6ème","Mixte",G371))*(Barèmes!$J$6:$J$28="+"))&gt;0,IF(X371&lt;=SUMIFS(Barèmes!$F$6:$F$28,Barèmes!$A$6:$A$28,"Souplesse (score 1-5)",Barèmes!$B$6:$B$28,H371,Barèmes!$C$6:$C$28,IF(H371="6ème","Mixte",G371)),Barèmes!$B$2,IF(X371&lt;=SUMIFS(Barèmes!$G$6:$G$28,Barèmes!$A$6:$A$28,"Souplesse (score 1-5)",Barèmes!$B$6:$B$28,H371,Barèmes!$C$6:$C$28,IF(H371="6ème","Mixte",G371)),Barèmes!$C$2,IF(X371&lt;=SUMIFS(Barèmes!$H$6:$H$28,Barèmes!$A$6:$A$28,"Souplesse (score 1-5)",Barèmes!$B$6:$B$28,H371,Barèmes!$C$6:$C$28,IF(H371="6ème","Mixte",G371)),Barèmes!$D$2,IF(X371&lt;=SUMIFS(Barèmes!$I$6:$I$28,Barèmes!$A$6:$A$28,"Souplesse (score 1-5)",Barèmes!$B$6:$B$28,H371,Barèmes!$C$6:$C$28,IF(H371="6ème","Mixte",G371)),Barèmes!$E$2,Barèmes!$F$2)))),IF(X371&gt;=SUMIFS(Barèmes!$F$6:$F$28,Barèmes!$A$6:$A$28,"Souplesse (score 1-5)",Barèmes!$B$6:$B$28,H371,Barèmes!$C$6:$C$28,IF(H371="6ème","Mixte",G371)),Barèmes!$B$2,IF(X371&gt;=SUMIFS(Barèmes!$G$6:$G$28,Barèmes!$A$6:$A$28,"Souplesse (score 1-5)",Barèmes!$B$6:$B$28,H371,Barèmes!$C$6:$C$28,IF(H371="6ème","Mixte",G371)),Barèmes!$C$2,IF(X371&gt;=SUMIFS(Barèmes!$H$6:$H$28,Barèmes!$A$6:$A$28,"Souplesse (score 1-5)",Barèmes!$B$6:$B$28,H371,Barèmes!$C$6:$C$28,IF(H371="6ème","Mixte",G371)),Barèmes!$D$2,IF(X371&gt;=SUMIFS(Barèmes!$I$6:$I$28,Barèmes!$A$6:$A$28,"Souplesse (score 1-5)",Barèmes!$B$6:$B$28,H371,Barèmes!$C$6:$C$28,IF(H371="6ème","Mixte",G371)),Barèmes!$E$2,Barèmes!$F$2))))))</f>
        <v/>
      </c>
      <c r="AA371" s="22"/>
      <c r="AB371" s="27" t="str">
        <f>IF(OR(AA371="",SUMPRODUCT((Barèmes!$A$6:$A$28="Agilité — T-test 974 (s)")*(Barèmes!$B$6:$B$28=H371)*(Barèmes!$C$6:$C$28=IF(H371="6ème","Mixte",G371)))=0),"",IF(SUMPRODUCT((Barèmes!$A$6:$A$28="Agilité — T-test 974 (s)")*(Barèmes!$B$6:$B$28=H371)*(Barèmes!$C$6:$C$28=IF(H371="6ème","Mixte",G371))*(Barèmes!$J$6:$J$28="+"))&gt;0,IF(AA371&lt;=SUMIFS(Barèmes!$D$6:$D$28,Barèmes!$A$6:$A$28,"Agilité — T-test 974 (s)",Barèmes!$B$6:$B$28,H371,Barèmes!$C$6:$C$28,IF(H371="6ème","Mixte",G371)),"à besoin",IF(AA371&lt;=SUMIFS(Barèmes!$E$6:$E$28,Barèmes!$A$6:$A$28,"Agilité — T-test 974 (s)",Barèmes!$B$6:$B$28,H371,Barèmes!$C$6:$C$28,IF(H371="6ème","Mixte",G371)),"fragile","satisfaisant")),IF(AA371&gt;=SUMIFS(Barèmes!$D$6:$D$28,Barèmes!$A$6:$A$28,"Agilité — T-test 974 (s)",Barèmes!$B$6:$B$28,H371,Barèmes!$C$6:$C$28,IF(H371="6ème","Mixte",G371)),"à besoin",IF(AA371&gt;=SUMIFS(Barèmes!$E$6:$E$28,Barèmes!$A$6:$A$28,"Agilité — T-test 974 (s)",Barèmes!$B$6:$B$28,H371,Barèmes!$C$6:$C$28,IF(H371="6ème","Mixte",G371)),"fragile","satisfaisant"))))</f>
        <v/>
      </c>
      <c r="AC371" s="27" t="str">
        <f>IF(OR(AA371="",SUMPRODUCT((Barèmes!$A$6:$A$28="Agilité — T-test 974 (s)")*(Barèmes!$B$6:$B$28=H371)*(Barèmes!$C$6:$C$28=IF(H371="6ème","Mixte",G371)))=0),"",IF(SUMPRODUCT((Barèmes!$A$6:$A$28="Agilité — T-test 974 (s)")*(Barèmes!$B$6:$B$28=H371)*(Barèmes!$C$6:$C$28=IF(H371="6ème","Mixte",G371))*(Barèmes!$J$6:$J$28="+"))&gt;0,IF(AA371&lt;=SUMIFS(Barèmes!$F$6:$F$28,Barèmes!$A$6:$A$28,"Agilité — T-test 974 (s)",Barèmes!$B$6:$B$28,H371,Barèmes!$C$6:$C$28,IF(H371="6ème","Mixte",G371)),Barèmes!$B$2,IF(AA371&lt;=SUMIFS(Barèmes!$G$6:$G$28,Barèmes!$A$6:$A$28,"Agilité — T-test 974 (s)",Barèmes!$B$6:$B$28,H371,Barèmes!$C$6:$C$28,IF(H371="6ème","Mixte",G371)),Barèmes!$C$2,IF(AA371&lt;=SUMIFS(Barèmes!$H$6:$H$28,Barèmes!$A$6:$A$28,"Agilité — T-test 974 (s)",Barèmes!$B$6:$B$28,H371,Barèmes!$C$6:$C$28,IF(H371="6ème","Mixte",G371)),Barèmes!$D$2,IF(AA371&lt;=SUMIFS(Barèmes!$I$6:$I$28,Barèmes!$A$6:$A$28,"Agilité — T-test 974 (s)",Barèmes!$B$6:$B$28,H371,Barèmes!$C$6:$C$28,IF(H371="6ème","Mixte",G371)),Barèmes!$E$2,Barèmes!$F$2)))),IF(AA371&gt;=SUMIFS(Barèmes!$F$6:$F$28,Barèmes!$A$6:$A$28,"Agilité — T-test 974 (s)",Barèmes!$B$6:$B$28,H371,Barèmes!$C$6:$C$28,IF(H371="6ème","Mixte",G371)),Barèmes!$B$2,IF(AA371&gt;=SUMIFS(Barèmes!$G$6:$G$28,Barèmes!$A$6:$A$28,"Agilité — T-test 974 (s)",Barèmes!$B$6:$B$28,H371,Barèmes!$C$6:$C$28,IF(H371="6ème","Mixte",G371)),Barèmes!$C$2,IF(AA371&gt;=SUMIFS(Barèmes!$H$6:$H$28,Barèmes!$A$6:$A$28,"Agilité — T-test 974 (s)",Barèmes!$B$6:$B$28,H371,Barèmes!$C$6:$C$28,IF(H371="6ème","Mixte",G371)),Barèmes!$D$2,IF(AA371&gt;=SUMIFS(Barèmes!$I$6:$I$28,Barèmes!$A$6:$A$28,"Agilité — T-test 974 (s)",Barèmes!$B$6:$B$28,H371,Barèmes!$C$6:$C$28,IF(H371="6ème","Mixte",G371)),Barèmes!$E$2,Barèmes!$F$2))))))</f>
        <v/>
      </c>
      <c r="AD371" s="28" t="str">
        <f t="shared" si="42"/>
        <v/>
      </c>
      <c r="AE371" s="29" t="str">
        <f t="shared" si="43"/>
        <v/>
      </c>
      <c r="AF371" s="30" t="str">
        <f>IF(OR(AD371="",SUMPRODUCT((Barèmes!$A$6:$A$28="Surcoût d'agilité (s) — technique")*(Barèmes!$B$6:$B$28=H371)*(Barèmes!$C$6:$C$28=IF(H371="6ème","Mixte",G371)))=0),"",IF(SUMPRODUCT((Barèmes!$A$6:$A$28="Surcoût d'agilité (s) — technique")*(Barèmes!$B$6:$B$28=H371)*(Barèmes!$C$6:$C$28=IF(H371="6ème","Mixte",G371))*(Barèmes!$J$6:$J$28="+"))&gt;0,IF(AD371&lt;=SUMIFS(Barèmes!$D$6:$D$28,Barèmes!$A$6:$A$28,"Surcoût d'agilité (s) — technique",Barèmes!$B$6:$B$28,H371,Barèmes!$C$6:$C$28,IF(H371="6ème","Mixte",G371)),"à besoin",IF(AD371&lt;=SUMIFS(Barèmes!$E$6:$E$28,Barèmes!$A$6:$A$28,"Surcoût d'agilité (s) — technique",Barèmes!$B$6:$B$28,H371,Barèmes!$C$6:$C$28,IF(H371="6ème","Mixte",G371)),"fragile","satisfaisant")),IF(AD371&gt;=SUMIFS(Barèmes!$D$6:$D$28,Barèmes!$A$6:$A$28,"Surcoût d'agilité (s) — technique",Barèmes!$B$6:$B$28,H371,Barèmes!$C$6:$C$28,IF(H371="6ème","Mixte",G371)),"à besoin",IF(AD371&gt;=SUMIFS(Barèmes!$E$6:$E$28,Barèmes!$A$6:$A$28,"Surcoût d'agilité (s) — technique",Barèmes!$B$6:$B$28,H371,Barèmes!$C$6:$C$28,IF(H371="6ème","Mixte",G371)),"fragile","satisfaisant"))))</f>
        <v/>
      </c>
      <c r="AG371" s="30" t="str">
        <f>IF(OR(AD371="",SUMPRODUCT((Barèmes!$A$6:$A$28="Surcoût d'agilité (s) — technique")*(Barèmes!$B$6:$B$28=H371)*(Barèmes!$C$6:$C$28=IF(H371="6ème","Mixte",G371)))=0),"",IF(SUMPRODUCT((Barèmes!$A$6:$A$28="Surcoût d'agilité (s) — technique")*(Barèmes!$B$6:$B$28=H371)*(Barèmes!$C$6:$C$28=IF(H371="6ème","Mixte",G371))*(Barèmes!$J$6:$J$28="+"))&gt;0,IF(AD371&lt;=SUMIFS(Barèmes!$F$6:$F$28,Barèmes!$A$6:$A$28,"Surcoût d'agilité (s) — technique",Barèmes!$B$6:$B$28,H371,Barèmes!$C$6:$C$28,IF(H371="6ème","Mixte",G371)),Barèmes!$B$2,IF(AD371&lt;=SUMIFS(Barèmes!$G$6:$G$28,Barèmes!$A$6:$A$28,"Surcoût d'agilité (s) — technique",Barèmes!$B$6:$B$28,H371,Barèmes!$C$6:$C$28,IF(H371="6ème","Mixte",G371)),Barèmes!$C$2,IF(AD371&lt;=SUMIFS(Barèmes!$H$6:$H$28,Barèmes!$A$6:$A$28,"Surcoût d'agilité (s) — technique",Barèmes!$B$6:$B$28,H371,Barèmes!$C$6:$C$28,IF(H371="6ème","Mixte",G371)),Barèmes!$D$2,IF(AD371&lt;=SUMIFS(Barèmes!$I$6:$I$28,Barèmes!$A$6:$A$28,"Surcoût d'agilité (s) — technique",Barèmes!$B$6:$B$28,H371,Barèmes!$C$6:$C$28,IF(H371="6ème","Mixte",G371)),Barèmes!$E$2,Barèmes!$F$2)))),IF(AD371&gt;=SUMIFS(Barèmes!$F$6:$F$28,Barèmes!$A$6:$A$28,"Surcoût d'agilité (s) — technique",Barèmes!$B$6:$B$28,H371,Barèmes!$C$6:$C$28,IF(H371="6ème","Mixte",G371)),Barèmes!$B$2,IF(AD371&gt;=SUMIFS(Barèmes!$G$6:$G$28,Barèmes!$A$6:$A$28,"Surcoût d'agilité (s) — technique",Barèmes!$B$6:$B$28,H371,Barèmes!$C$6:$C$28,IF(H371="6ème","Mixte",G371)),Barèmes!$C$2,IF(AD371&gt;=SUMIFS(Barèmes!$H$6:$H$28,Barèmes!$A$6:$A$28,"Surcoût d'agilité (s) — technique",Barèmes!$B$6:$B$28,H371,Barèmes!$C$6:$C$28,IF(H371="6ème","Mixte",G371)),Barèmes!$D$2,IF(AD371&gt;=SUMIFS(Barèmes!$I$6:$I$28,Barèmes!$A$6:$A$28,"Surcoût d'agilité (s) — technique",Barèmes!$B$6:$B$28,H371,Barèmes!$C$6:$C$28,IF(H371="6ème","Mixte",G371)),Barèmes!$E$2,Barèmes!$F$2))))))</f>
        <v/>
      </c>
      <c r="AH371" s="31" t="str">
        <f>IF((IF(N371="",0,1)+IF(Q371="",0,1)+IF(W371="",0,1)+IF(Z371="",0,1)+IF(AC371="",0,1))=0,"",3*IF(N371=Barèmes!$B$2,1,IF(N371=Barèmes!$C$2,2,IF(N371=Barèmes!$D$2,3,IF(N371=Barèmes!$E$2,4,IF(N371=Barèmes!$F$2,5,0)))))+3*IF(Q371=Barèmes!$B$2,1,IF(Q371=Barèmes!$C$2,2,IF(Q371=Barèmes!$D$2,3,IF(Q371=Barèmes!$E$2,4,IF(Q371=Barèmes!$F$2,5,0)))))+2*IF(W371=Barèmes!$B$2,1,IF(W371=Barèmes!$C$2,2,IF(W371=Barèmes!$D$2,3,IF(W371=Barèmes!$E$2,4,IF(W371=Barèmes!$F$2,5,0)))))+1*IF(Z371=Barèmes!$B$2,1,IF(Z371=Barèmes!$C$2,2,IF(Z371=Barèmes!$D$2,3,IF(Z371=Barèmes!$E$2,4,IF(Z371=Barèmes!$F$2,5,0)))))+1*IF(AC371=Barèmes!$B$2,1,IF(AC371=Barèmes!$C$2,2,IF(AC371=Barèmes!$D$2,3,IF(AC371=Barèmes!$E$2,4,IF(AC371=Barèmes!$F$2,5,0))))))</f>
        <v/>
      </c>
      <c r="AI371" s="31"/>
      <c r="AJ371" s="32" t="str">
        <f>IFERROR(INDEX(Croissance!$B$5:$B$604,MATCH(A371,Croissance!$A$5:$A$604,0)),"")</f>
        <v/>
      </c>
      <c r="AK371" s="32" t="str">
        <f>IFERROR(INDEX(Croissance!$C$5:$C$604,MATCH(A371,Croissance!$A$5:$A$604,0)),"")</f>
        <v/>
      </c>
      <c r="AL371" s="32" t="str">
        <f>IFERROR(INDEX(Croissance!$D$5:$D$604,MATCH(A371,Croissance!$A$5:$A$604,0)),"")</f>
        <v/>
      </c>
      <c r="AM371" s="32" t="str">
        <f>IFERROR(INDEX(Croissance!$E$5:$E$604,MATCH(A371,Croissance!$A$5:$A$604,0)),"")</f>
        <v/>
      </c>
      <c r="AO371" s="33">
        <f t="shared" si="48"/>
        <v>0</v>
      </c>
      <c r="AP371" s="33">
        <f t="shared" si="44"/>
        <v>0</v>
      </c>
      <c r="AQ371" s="33">
        <f>IF(A371="",0,IF(AND(OR('Synthèse classe'!$C$2="Tous",C371='Synthèse classe'!$C$2),OR('Synthèse classe'!$C$3="Toutes",D371='Synthèse classe'!$C$3),OR('Synthèse classe'!$C$4="Toutes",AND('Synthèse classe'!$C$4="Dernière",AP371=1),B371=IFERROR(VALUE('Synthèse classe'!$C$4),0))),1,0))</f>
        <v>0</v>
      </c>
      <c r="AR371" s="34" t="str">
        <f t="shared" si="45"/>
        <v/>
      </c>
    </row>
    <row r="372" spans="1:44" x14ac:dyDescent="0.2">
      <c r="A372" s="17" t="str">
        <f t="shared" si="41"/>
        <v/>
      </c>
      <c r="B372" s="18"/>
      <c r="C372" s="19"/>
      <c r="D372" s="19"/>
      <c r="E372" s="19"/>
      <c r="F372" s="19"/>
      <c r="G372" s="19"/>
      <c r="H372" s="17" t="str">
        <f t="shared" si="46"/>
        <v/>
      </c>
      <c r="I372" s="20"/>
      <c r="J372" s="18"/>
      <c r="K372" s="19"/>
      <c r="L372" s="21" t="str">
        <f t="shared" si="47"/>
        <v/>
      </c>
      <c r="M372" s="21" t="str">
        <f>IF(OR(J372="",SUMPRODUCT((Barèmes!$A$6:$A$28="Endurance — Luc Léger (palier)")*(Barèmes!$B$6:$B$28=H372)*(Barèmes!$C$6:$C$28=IF(H372="6ème","Mixte",G372)))=0),"",IF(SUMPRODUCT((Barèmes!$A$6:$A$28="Endurance — Luc Léger (palier)")*(Barèmes!$B$6:$B$28=H372)*(Barèmes!$C$6:$C$28=IF(H372="6ème","Mixte",G372))*(Barèmes!$J$6:$J$28="+"))&gt;0,IF(J372&lt;=SUMIFS(Barèmes!$D$6:$D$28,Barèmes!$A$6:$A$28,"Endurance — Luc Léger (palier)",Barèmes!$B$6:$B$28,H372,Barèmes!$C$6:$C$28,IF(H372="6ème","Mixte",G372)),"à besoin",IF(J372&lt;=SUMIFS(Barèmes!$E$6:$E$28,Barèmes!$A$6:$A$28,"Endurance — Luc Léger (palier)",Barèmes!$B$6:$B$28,H372,Barèmes!$C$6:$C$28,IF(H372="6ème","Mixte",G372)),"fragile","satisfaisant")),IF(J372&gt;=SUMIFS(Barèmes!$D$6:$D$28,Barèmes!$A$6:$A$28,"Endurance — Luc Léger (palier)",Barèmes!$B$6:$B$28,H372,Barèmes!$C$6:$C$28,IF(H372="6ème","Mixte",G372)),"à besoin",IF(J372&gt;=SUMIFS(Barèmes!$E$6:$E$28,Barèmes!$A$6:$A$28,"Endurance — Luc Léger (palier)",Barèmes!$B$6:$B$28,H372,Barèmes!$C$6:$C$28,IF(H372="6ème","Mixte",G372)),"fragile","satisfaisant"))))</f>
        <v/>
      </c>
      <c r="N372" s="21" t="str">
        <f>IF(OR(J372="",SUMPRODUCT((Barèmes!$A$6:$A$28="Endurance — Luc Léger (palier)")*(Barèmes!$B$6:$B$28=H372)*(Barèmes!$C$6:$C$28=IF(H372="6ème","Mixte",G372)))=0),"",IF(SUMPRODUCT((Barèmes!$A$6:$A$28="Endurance — Luc Léger (palier)")*(Barèmes!$B$6:$B$28=H372)*(Barèmes!$C$6:$C$28=IF(H372="6ème","Mixte",G372))*(Barèmes!$J$6:$J$28="+"))&gt;0,IF(J372&lt;=SUMIFS(Barèmes!$F$6:$F$28,Barèmes!$A$6:$A$28,"Endurance — Luc Léger (palier)",Barèmes!$B$6:$B$28,H372,Barèmes!$C$6:$C$28,IF(H372="6ème","Mixte",G372)),Barèmes!$B$2,IF(J372&lt;=SUMIFS(Barèmes!$G$6:$G$28,Barèmes!$A$6:$A$28,"Endurance — Luc Léger (palier)",Barèmes!$B$6:$B$28,H372,Barèmes!$C$6:$C$28,IF(H372="6ème","Mixte",G372)),Barèmes!$C$2,IF(J372&lt;=SUMIFS(Barèmes!$H$6:$H$28,Barèmes!$A$6:$A$28,"Endurance — Luc Léger (palier)",Barèmes!$B$6:$B$28,H372,Barèmes!$C$6:$C$28,IF(H372="6ème","Mixte",G372)),Barèmes!$D$2,IF(J372&lt;=SUMIFS(Barèmes!$I$6:$I$28,Barèmes!$A$6:$A$28,"Endurance — Luc Léger (palier)",Barèmes!$B$6:$B$28,H372,Barèmes!$C$6:$C$28,IF(H372="6ème","Mixte",G372)),Barèmes!$E$2,Barèmes!$F$2)))),IF(J372&gt;=SUMIFS(Barèmes!$F$6:$F$28,Barèmes!$A$6:$A$28,"Endurance — Luc Léger (palier)",Barèmes!$B$6:$B$28,H372,Barèmes!$C$6:$C$28,IF(H372="6ème","Mixte",G372)),Barèmes!$B$2,IF(J372&gt;=SUMIFS(Barèmes!$G$6:$G$28,Barèmes!$A$6:$A$28,"Endurance — Luc Léger (palier)",Barèmes!$B$6:$B$28,H372,Barèmes!$C$6:$C$28,IF(H372="6ème","Mixte",G372)),Barèmes!$C$2,IF(J372&gt;=SUMIFS(Barèmes!$H$6:$H$28,Barèmes!$A$6:$A$28,"Endurance — Luc Léger (palier)",Barèmes!$B$6:$B$28,H372,Barèmes!$C$6:$C$28,IF(H372="6ème","Mixte",G372)),Barèmes!$D$2,IF(J372&gt;=SUMIFS(Barèmes!$I$6:$I$28,Barèmes!$A$6:$A$28,"Endurance — Luc Léger (palier)",Barèmes!$B$6:$B$28,H372,Barèmes!$C$6:$C$28,IF(H372="6ème","Mixte",G372)),Barèmes!$E$2,Barèmes!$F$2))))))</f>
        <v/>
      </c>
      <c r="O372" s="22"/>
      <c r="P372" s="23" t="str">
        <f>IF(OR(O372="",SUMPRODUCT((Barèmes!$A$6:$A$28="Force bas du corps — Saut en longueur (m)")*(Barèmes!$B$6:$B$28=H372)*(Barèmes!$C$6:$C$28=IF(H372="6ème","Mixte",G372)))=0),"",IF(SUMPRODUCT((Barèmes!$A$6:$A$28="Force bas du corps — Saut en longueur (m)")*(Barèmes!$B$6:$B$28=H372)*(Barèmes!$C$6:$C$28=IF(H372="6ème","Mixte",G372))*(Barèmes!$J$6:$J$28="+"))&gt;0,IF(O372&lt;=SUMIFS(Barèmes!$D$6:$D$28,Barèmes!$A$6:$A$28,"Force bas du corps — Saut en longueur (m)",Barèmes!$B$6:$B$28,H372,Barèmes!$C$6:$C$28,IF(H372="6ème","Mixte",G372)),"à besoin",IF(O372&lt;=SUMIFS(Barèmes!$E$6:$E$28,Barèmes!$A$6:$A$28,"Force bas du corps — Saut en longueur (m)",Barèmes!$B$6:$B$28,H372,Barèmes!$C$6:$C$28,IF(H372="6ème","Mixte",G372)),"fragile","satisfaisant")),IF(O372&gt;=SUMIFS(Barèmes!$D$6:$D$28,Barèmes!$A$6:$A$28,"Force bas du corps — Saut en longueur (m)",Barèmes!$B$6:$B$28,H372,Barèmes!$C$6:$C$28,IF(H372="6ème","Mixte",G372)),"à besoin",IF(O372&gt;=SUMIFS(Barèmes!$E$6:$E$28,Barèmes!$A$6:$A$28,"Force bas du corps — Saut en longueur (m)",Barèmes!$B$6:$B$28,H372,Barèmes!$C$6:$C$28,IF(H372="6ème","Mixte",G372)),"fragile","satisfaisant"))))</f>
        <v/>
      </c>
      <c r="Q372" s="23" t="str">
        <f>IF(OR(O372="",SUMPRODUCT((Barèmes!$A$6:$A$28="Force bas du corps — Saut en longueur (m)")*(Barèmes!$B$6:$B$28=H372)*(Barèmes!$C$6:$C$28=IF(H372="6ème","Mixte",G372)))=0),"",IF(SUMPRODUCT((Barèmes!$A$6:$A$28="Force bas du corps — Saut en longueur (m)")*(Barèmes!$B$6:$B$28=H372)*(Barèmes!$C$6:$C$28=IF(H372="6ème","Mixte",G372))*(Barèmes!$J$6:$J$28="+"))&gt;0,IF(O372&lt;=SUMIFS(Barèmes!$F$6:$F$28,Barèmes!$A$6:$A$28,"Force bas du corps — Saut en longueur (m)",Barèmes!$B$6:$B$28,H372,Barèmes!$C$6:$C$28,IF(H372="6ème","Mixte",G372)),Barèmes!$B$2,IF(O372&lt;=SUMIFS(Barèmes!$G$6:$G$28,Barèmes!$A$6:$A$28,"Force bas du corps — Saut en longueur (m)",Barèmes!$B$6:$B$28,H372,Barèmes!$C$6:$C$28,IF(H372="6ème","Mixte",G372)),Barèmes!$C$2,IF(O372&lt;=SUMIFS(Barèmes!$H$6:$H$28,Barèmes!$A$6:$A$28,"Force bas du corps — Saut en longueur (m)",Barèmes!$B$6:$B$28,H372,Barèmes!$C$6:$C$28,IF(H372="6ème","Mixte",G372)),Barèmes!$D$2,IF(O372&lt;=SUMIFS(Barèmes!$I$6:$I$28,Barèmes!$A$6:$A$28,"Force bas du corps — Saut en longueur (m)",Barèmes!$B$6:$B$28,H372,Barèmes!$C$6:$C$28,IF(H372="6ème","Mixte",G372)),Barèmes!$E$2,Barèmes!$F$2)))),IF(O372&gt;=SUMIFS(Barèmes!$F$6:$F$28,Barèmes!$A$6:$A$28,"Force bas du corps — Saut en longueur (m)",Barèmes!$B$6:$B$28,H372,Barèmes!$C$6:$C$28,IF(H372="6ème","Mixte",G372)),Barèmes!$B$2,IF(O372&gt;=SUMIFS(Barèmes!$G$6:$G$28,Barèmes!$A$6:$A$28,"Force bas du corps — Saut en longueur (m)",Barèmes!$B$6:$B$28,H372,Barèmes!$C$6:$C$28,IF(H372="6ème","Mixte",G372)),Barèmes!$C$2,IF(O372&gt;=SUMIFS(Barèmes!$H$6:$H$28,Barèmes!$A$6:$A$28,"Force bas du corps — Saut en longueur (m)",Barèmes!$B$6:$B$28,H372,Barèmes!$C$6:$C$28,IF(H372="6ème","Mixte",G372)),Barèmes!$D$2,IF(O372&gt;=SUMIFS(Barèmes!$I$6:$I$28,Barèmes!$A$6:$A$28,"Force bas du corps — Saut en longueur (m)",Barèmes!$B$6:$B$28,H372,Barèmes!$C$6:$C$28,IF(H372="6ème","Mixte",G372)),Barèmes!$E$2,Barèmes!$F$2))))))</f>
        <v/>
      </c>
      <c r="R372" s="22"/>
      <c r="S372" s="24" t="str">
        <f>IF(OR(R372="",SUMPRODUCT((Barèmes!$A$6:$A$28="Vitesse — 30 m (s)")*(Barèmes!$B$6:$B$28=H372)*(Barèmes!$C$6:$C$28=IF(H372="6ème","Mixte",G372)))=0),"",IF(SUMPRODUCT((Barèmes!$A$6:$A$28="Vitesse — 30 m (s)")*(Barèmes!$B$6:$B$28=H372)*(Barèmes!$C$6:$C$28=IF(H372="6ème","Mixte",G372))*(Barèmes!$J$6:$J$28="+"))&gt;0,IF(R372&lt;=SUMIFS(Barèmes!$D$6:$D$28,Barèmes!$A$6:$A$28,"Vitesse — 30 m (s)",Barèmes!$B$6:$B$28,H372,Barèmes!$C$6:$C$28,IF(H372="6ème","Mixte",G372)),"à besoin",IF(R372&lt;=SUMIFS(Barèmes!$E$6:$E$28,Barèmes!$A$6:$A$28,"Vitesse — 30 m (s)",Barèmes!$B$6:$B$28,H372,Barèmes!$C$6:$C$28,IF(H372="6ème","Mixte",G372)),"fragile","satisfaisant")),IF(R372&gt;=SUMIFS(Barèmes!$D$6:$D$28,Barèmes!$A$6:$A$28,"Vitesse — 30 m (s)",Barèmes!$B$6:$B$28,H372,Barèmes!$C$6:$C$28,IF(H372="6ème","Mixte",G372)),"à besoin",IF(R372&gt;=SUMIFS(Barèmes!$E$6:$E$28,Barèmes!$A$6:$A$28,"Vitesse — 30 m (s)",Barèmes!$B$6:$B$28,H372,Barèmes!$C$6:$C$28,IF(H372="6ème","Mixte",G372)),"fragile","satisfaisant"))))</f>
        <v/>
      </c>
      <c r="T372" s="24" t="str">
        <f>IF(OR(R372="",SUMPRODUCT((Barèmes!$A$6:$A$28="Vitesse — 30 m (s)")*(Barèmes!$B$6:$B$28=H372)*(Barèmes!$C$6:$C$28=IF(H372="6ème","Mixte",G372)))=0),"",IF(SUMPRODUCT((Barèmes!$A$6:$A$28="Vitesse — 30 m (s)")*(Barèmes!$B$6:$B$28=H372)*(Barèmes!$C$6:$C$28=IF(H372="6ème","Mixte",G372))*(Barèmes!$J$6:$J$28="+"))&gt;0,IF(R372&lt;=SUMIFS(Barèmes!$F$6:$F$28,Barèmes!$A$6:$A$28,"Vitesse — 30 m (s)",Barèmes!$B$6:$B$28,H372,Barèmes!$C$6:$C$28,IF(H372="6ème","Mixte",G372)),Barèmes!$B$2,IF(R372&lt;=SUMIFS(Barèmes!$G$6:$G$28,Barèmes!$A$6:$A$28,"Vitesse — 30 m (s)",Barèmes!$B$6:$B$28,H372,Barèmes!$C$6:$C$28,IF(H372="6ème","Mixte",G372)),Barèmes!$C$2,IF(R372&lt;=SUMIFS(Barèmes!$H$6:$H$28,Barèmes!$A$6:$A$28,"Vitesse — 30 m (s)",Barèmes!$B$6:$B$28,H372,Barèmes!$C$6:$C$28,IF(H372="6ème","Mixte",G372)),Barèmes!$D$2,IF(R372&lt;=SUMIFS(Barèmes!$I$6:$I$28,Barèmes!$A$6:$A$28,"Vitesse — 30 m (s)",Barèmes!$B$6:$B$28,H372,Barèmes!$C$6:$C$28,IF(H372="6ème","Mixte",G372)),Barèmes!$E$2,Barèmes!$F$2)))),IF(R372&gt;=SUMIFS(Barèmes!$F$6:$F$28,Barèmes!$A$6:$A$28,"Vitesse — 30 m (s)",Barèmes!$B$6:$B$28,H372,Barèmes!$C$6:$C$28,IF(H372="6ème","Mixte",G372)),Barèmes!$B$2,IF(R372&gt;=SUMIFS(Barèmes!$G$6:$G$28,Barèmes!$A$6:$A$28,"Vitesse — 30 m (s)",Barèmes!$B$6:$B$28,H372,Barèmes!$C$6:$C$28,IF(H372="6ème","Mixte",G372)),Barèmes!$C$2,IF(R372&gt;=SUMIFS(Barèmes!$H$6:$H$28,Barèmes!$A$6:$A$28,"Vitesse — 30 m (s)",Barèmes!$B$6:$B$28,H372,Barèmes!$C$6:$C$28,IF(H372="6ème","Mixte",G372)),Barèmes!$D$2,IF(R372&gt;=SUMIFS(Barèmes!$I$6:$I$28,Barèmes!$A$6:$A$28,"Vitesse — 30 m (s)",Barèmes!$B$6:$B$28,H372,Barèmes!$C$6:$C$28,IF(H372="6ème","Mixte",G372)),Barèmes!$E$2,Barèmes!$F$2))))))</f>
        <v/>
      </c>
      <c r="U372" s="22"/>
      <c r="V372" s="25" t="str">
        <f>IF(OR(U372="",SUMPRODUCT((Barèmes!$A$6:$A$28="Vitesse — 50 m (s)")*(Barèmes!$B$6:$B$28=H372)*(Barèmes!$C$6:$C$28=IF(H372="6ème","Mixte",G372)))=0),"",IF(SUMPRODUCT((Barèmes!$A$6:$A$28="Vitesse — 50 m (s)")*(Barèmes!$B$6:$B$28=H372)*(Barèmes!$C$6:$C$28=IF(H372="6ème","Mixte",G372))*(Barèmes!$J$6:$J$28="+"))&gt;0,IF(U372&lt;=SUMIFS(Barèmes!$D$6:$D$28,Barèmes!$A$6:$A$28,"Vitesse — 50 m (s)",Barèmes!$B$6:$B$28,H372,Barèmes!$C$6:$C$28,IF(H372="6ème","Mixte",G372)),"à besoin",IF(U372&lt;=SUMIFS(Barèmes!$E$6:$E$28,Barèmes!$A$6:$A$28,"Vitesse — 50 m (s)",Barèmes!$B$6:$B$28,H372,Barèmes!$C$6:$C$28,IF(H372="6ème","Mixte",G372)),"fragile","satisfaisant")),IF(U372&gt;=SUMIFS(Barèmes!$D$6:$D$28,Barèmes!$A$6:$A$28,"Vitesse — 50 m (s)",Barèmes!$B$6:$B$28,H372,Barèmes!$C$6:$C$28,IF(H372="6ème","Mixte",G372)),"à besoin",IF(U372&gt;=SUMIFS(Barèmes!$E$6:$E$28,Barèmes!$A$6:$A$28,"Vitesse — 50 m (s)",Barèmes!$B$6:$B$28,H372,Barèmes!$C$6:$C$28,IF(H372="6ème","Mixte",G372)),"fragile","satisfaisant"))))</f>
        <v/>
      </c>
      <c r="W372" s="25" t="str">
        <f>IF(OR(U372="",SUMPRODUCT((Barèmes!$A$6:$A$28="Vitesse — 50 m (s)")*(Barèmes!$B$6:$B$28=H372)*(Barèmes!$C$6:$C$28=IF(H372="6ème","Mixte",G372)))=0),"",IF(SUMPRODUCT((Barèmes!$A$6:$A$28="Vitesse — 50 m (s)")*(Barèmes!$B$6:$B$28=H372)*(Barèmes!$C$6:$C$28=IF(H372="6ème","Mixte",G372))*(Barèmes!$J$6:$J$28="+"))&gt;0,IF(U372&lt;=SUMIFS(Barèmes!$F$6:$F$28,Barèmes!$A$6:$A$28,"Vitesse — 50 m (s)",Barèmes!$B$6:$B$28,H372,Barèmes!$C$6:$C$28,IF(H372="6ème","Mixte",G372)),Barèmes!$B$2,IF(U372&lt;=SUMIFS(Barèmes!$G$6:$G$28,Barèmes!$A$6:$A$28,"Vitesse — 50 m (s)",Barèmes!$B$6:$B$28,H372,Barèmes!$C$6:$C$28,IF(H372="6ème","Mixte",G372)),Barèmes!$C$2,IF(U372&lt;=SUMIFS(Barèmes!$H$6:$H$28,Barèmes!$A$6:$A$28,"Vitesse — 50 m (s)",Barèmes!$B$6:$B$28,H372,Barèmes!$C$6:$C$28,IF(H372="6ème","Mixte",G372)),Barèmes!$D$2,IF(U372&lt;=SUMIFS(Barèmes!$I$6:$I$28,Barèmes!$A$6:$A$28,"Vitesse — 50 m (s)",Barèmes!$B$6:$B$28,H372,Barèmes!$C$6:$C$28,IF(H372="6ème","Mixte",G372)),Barèmes!$E$2,Barèmes!$F$2)))),IF(U372&gt;=SUMIFS(Barèmes!$F$6:$F$28,Barèmes!$A$6:$A$28,"Vitesse — 50 m (s)",Barèmes!$B$6:$B$28,H372,Barèmes!$C$6:$C$28,IF(H372="6ème","Mixte",G372)),Barèmes!$B$2,IF(U372&gt;=SUMIFS(Barèmes!$G$6:$G$28,Barèmes!$A$6:$A$28,"Vitesse — 50 m (s)",Barèmes!$B$6:$B$28,H372,Barèmes!$C$6:$C$28,IF(H372="6ème","Mixte",G372)),Barèmes!$C$2,IF(U372&gt;=SUMIFS(Barèmes!$H$6:$H$28,Barèmes!$A$6:$A$28,"Vitesse — 50 m (s)",Barèmes!$B$6:$B$28,H372,Barèmes!$C$6:$C$28,IF(H372="6ème","Mixte",G372)),Barèmes!$D$2,IF(U372&gt;=SUMIFS(Barèmes!$I$6:$I$28,Barèmes!$A$6:$A$28,"Vitesse — 50 m (s)",Barèmes!$B$6:$B$28,H372,Barèmes!$C$6:$C$28,IF(H372="6ème","Mixte",G372)),Barèmes!$E$2,Barèmes!$F$2))))))</f>
        <v/>
      </c>
      <c r="X372" s="18"/>
      <c r="Y372" s="26" t="str" cm="1">
        <f t="array" ref="Y372">IF(OR(X372="",SUMPRODUCT((Barèmes!$A$6:$A$28="Souplesse (score 1-5)")*(Barèmes!$B$6:$B$28=H372)*(Barèmes!$C$6:$C$28=IF(H372="6ème","Mixte",G372)))=0),"",IF(SUMPRODUCT((Barèmes!$A$6:$A$28="Souplesse (score 1-5)")*(Barèmes!$B$6:$B$28=H372)*(Barèmes!$C$6:$C$28=IF(H372="6ème","Mixte",G372))*(Barèmes!$J$6:$J$28="+"))&gt;0,IF(X372&lt;=SUMIFS(Barèmes!$D$6:$D$28,Barèmes!$A$6:$A$28,"Souplesse (score 1-5)",Barèmes!$B$6:$B$28,H372,Barèmes!$C$6:$C$28,IF(H372="6ème","Mixte",G372)),"à besoin",IF(X372&lt;=SUMIFS(Barèmes!$E$6:$E$28,Barèmes!$A$6:$A$28,"Souplesse (score 1-5)",Barèmes!$B$6:$B$28,H372,Barèmes!$C$6:$C$28,IF(H372="6ème","Mixte",G372)),"fragile","satisfaisant")),IF(X372&gt;=SUMIFS(Barèmes!$D$6:$D$28,Barèmes!$A$6:$A$28,"Souplesse (score 1-5)",Barèmes!$B$6:$B$28,H372,Barèmes!$C$6:$C$28,IF(H372="6ème","Mixte",G372)),"à besoin",IF(X372&gt;=SUMIFS(Barèmes!$E$6:$E$28,Barèmes!$A$6:$A$28,"Souplesse (score 1-5)",Barèmes!$B$6:$B$28,H372,Barèmes!$C$6:$C$28,IF(H372="6ème","Mixte",G372)),"fragile","satisfaisant"))))</f>
        <v/>
      </c>
      <c r="Z372" s="26" t="str" cm="1">
        <f t="array" ref="Z372">IF(OR(X372="",SUMPRODUCT((Barèmes!$A$6:$A$28="Souplesse (score 1-5)")*(Barèmes!$B$6:$B$28=H372)*(Barèmes!$C$6:$C$28=IF(H372="6ème","Mixte",G372)))=0),"",IF(SUMPRODUCT((Barèmes!$A$6:$A$28="Souplesse (score 1-5)")*(Barèmes!$B$6:$B$28=H372)*(Barèmes!$C$6:$C$28=IF(H372="6ème","Mixte",G372))*(Barèmes!$J$6:$J$28="+"))&gt;0,IF(X372&lt;=SUMIFS(Barèmes!$F$6:$F$28,Barèmes!$A$6:$A$28,"Souplesse (score 1-5)",Barèmes!$B$6:$B$28,H372,Barèmes!$C$6:$C$28,IF(H372="6ème","Mixte",G372)),Barèmes!$B$2,IF(X372&lt;=SUMIFS(Barèmes!$G$6:$G$28,Barèmes!$A$6:$A$28,"Souplesse (score 1-5)",Barèmes!$B$6:$B$28,H372,Barèmes!$C$6:$C$28,IF(H372="6ème","Mixte",G372)),Barèmes!$C$2,IF(X372&lt;=SUMIFS(Barèmes!$H$6:$H$28,Barèmes!$A$6:$A$28,"Souplesse (score 1-5)",Barèmes!$B$6:$B$28,H372,Barèmes!$C$6:$C$28,IF(H372="6ème","Mixte",G372)),Barèmes!$D$2,IF(X372&lt;=SUMIFS(Barèmes!$I$6:$I$28,Barèmes!$A$6:$A$28,"Souplesse (score 1-5)",Barèmes!$B$6:$B$28,H372,Barèmes!$C$6:$C$28,IF(H372="6ème","Mixte",G372)),Barèmes!$E$2,Barèmes!$F$2)))),IF(X372&gt;=SUMIFS(Barèmes!$F$6:$F$28,Barèmes!$A$6:$A$28,"Souplesse (score 1-5)",Barèmes!$B$6:$B$28,H372,Barèmes!$C$6:$C$28,IF(H372="6ème","Mixte",G372)),Barèmes!$B$2,IF(X372&gt;=SUMIFS(Barèmes!$G$6:$G$28,Barèmes!$A$6:$A$28,"Souplesse (score 1-5)",Barèmes!$B$6:$B$28,H372,Barèmes!$C$6:$C$28,IF(H372="6ème","Mixte",G372)),Barèmes!$C$2,IF(X372&gt;=SUMIFS(Barèmes!$H$6:$H$28,Barèmes!$A$6:$A$28,"Souplesse (score 1-5)",Barèmes!$B$6:$B$28,H372,Barèmes!$C$6:$C$28,IF(H372="6ème","Mixte",G372)),Barèmes!$D$2,IF(X372&gt;=SUMIFS(Barèmes!$I$6:$I$28,Barèmes!$A$6:$A$28,"Souplesse (score 1-5)",Barèmes!$B$6:$B$28,H372,Barèmes!$C$6:$C$28,IF(H372="6ème","Mixte",G372)),Barèmes!$E$2,Barèmes!$F$2))))))</f>
        <v/>
      </c>
      <c r="AA372" s="22"/>
      <c r="AB372" s="27" t="str">
        <f>IF(OR(AA372="",SUMPRODUCT((Barèmes!$A$6:$A$28="Agilité — T-test 974 (s)")*(Barèmes!$B$6:$B$28=H372)*(Barèmes!$C$6:$C$28=IF(H372="6ème","Mixte",G372)))=0),"",IF(SUMPRODUCT((Barèmes!$A$6:$A$28="Agilité — T-test 974 (s)")*(Barèmes!$B$6:$B$28=H372)*(Barèmes!$C$6:$C$28=IF(H372="6ème","Mixte",G372))*(Barèmes!$J$6:$J$28="+"))&gt;0,IF(AA372&lt;=SUMIFS(Barèmes!$D$6:$D$28,Barèmes!$A$6:$A$28,"Agilité — T-test 974 (s)",Barèmes!$B$6:$B$28,H372,Barèmes!$C$6:$C$28,IF(H372="6ème","Mixte",G372)),"à besoin",IF(AA372&lt;=SUMIFS(Barèmes!$E$6:$E$28,Barèmes!$A$6:$A$28,"Agilité — T-test 974 (s)",Barèmes!$B$6:$B$28,H372,Barèmes!$C$6:$C$28,IF(H372="6ème","Mixte",G372)),"fragile","satisfaisant")),IF(AA372&gt;=SUMIFS(Barèmes!$D$6:$D$28,Barèmes!$A$6:$A$28,"Agilité — T-test 974 (s)",Barèmes!$B$6:$B$28,H372,Barèmes!$C$6:$C$28,IF(H372="6ème","Mixte",G372)),"à besoin",IF(AA372&gt;=SUMIFS(Barèmes!$E$6:$E$28,Barèmes!$A$6:$A$28,"Agilité — T-test 974 (s)",Barèmes!$B$6:$B$28,H372,Barèmes!$C$6:$C$28,IF(H372="6ème","Mixte",G372)),"fragile","satisfaisant"))))</f>
        <v/>
      </c>
      <c r="AC372" s="27" t="str">
        <f>IF(OR(AA372="",SUMPRODUCT((Barèmes!$A$6:$A$28="Agilité — T-test 974 (s)")*(Barèmes!$B$6:$B$28=H372)*(Barèmes!$C$6:$C$28=IF(H372="6ème","Mixte",G372)))=0),"",IF(SUMPRODUCT((Barèmes!$A$6:$A$28="Agilité — T-test 974 (s)")*(Barèmes!$B$6:$B$28=H372)*(Barèmes!$C$6:$C$28=IF(H372="6ème","Mixte",G372))*(Barèmes!$J$6:$J$28="+"))&gt;0,IF(AA372&lt;=SUMIFS(Barèmes!$F$6:$F$28,Barèmes!$A$6:$A$28,"Agilité — T-test 974 (s)",Barèmes!$B$6:$B$28,H372,Barèmes!$C$6:$C$28,IF(H372="6ème","Mixte",G372)),Barèmes!$B$2,IF(AA372&lt;=SUMIFS(Barèmes!$G$6:$G$28,Barèmes!$A$6:$A$28,"Agilité — T-test 974 (s)",Barèmes!$B$6:$B$28,H372,Barèmes!$C$6:$C$28,IF(H372="6ème","Mixte",G372)),Barèmes!$C$2,IF(AA372&lt;=SUMIFS(Barèmes!$H$6:$H$28,Barèmes!$A$6:$A$28,"Agilité — T-test 974 (s)",Barèmes!$B$6:$B$28,H372,Barèmes!$C$6:$C$28,IF(H372="6ème","Mixte",G372)),Barèmes!$D$2,IF(AA372&lt;=SUMIFS(Barèmes!$I$6:$I$28,Barèmes!$A$6:$A$28,"Agilité — T-test 974 (s)",Barèmes!$B$6:$B$28,H372,Barèmes!$C$6:$C$28,IF(H372="6ème","Mixte",G372)),Barèmes!$E$2,Barèmes!$F$2)))),IF(AA372&gt;=SUMIFS(Barèmes!$F$6:$F$28,Barèmes!$A$6:$A$28,"Agilité — T-test 974 (s)",Barèmes!$B$6:$B$28,H372,Barèmes!$C$6:$C$28,IF(H372="6ème","Mixte",G372)),Barèmes!$B$2,IF(AA372&gt;=SUMIFS(Barèmes!$G$6:$G$28,Barèmes!$A$6:$A$28,"Agilité — T-test 974 (s)",Barèmes!$B$6:$B$28,H372,Barèmes!$C$6:$C$28,IF(H372="6ème","Mixte",G372)),Barèmes!$C$2,IF(AA372&gt;=SUMIFS(Barèmes!$H$6:$H$28,Barèmes!$A$6:$A$28,"Agilité — T-test 974 (s)",Barèmes!$B$6:$B$28,H372,Barèmes!$C$6:$C$28,IF(H372="6ème","Mixte",G372)),Barèmes!$D$2,IF(AA372&gt;=SUMIFS(Barèmes!$I$6:$I$28,Barèmes!$A$6:$A$28,"Agilité — T-test 974 (s)",Barèmes!$B$6:$B$28,H372,Barèmes!$C$6:$C$28,IF(H372="6ème","Mixte",G372)),Barèmes!$E$2,Barèmes!$F$2))))))</f>
        <v/>
      </c>
      <c r="AD372" s="28" t="str">
        <f t="shared" si="42"/>
        <v/>
      </c>
      <c r="AE372" s="29" t="str">
        <f t="shared" si="43"/>
        <v/>
      </c>
      <c r="AF372" s="30" t="str">
        <f>IF(OR(AD372="",SUMPRODUCT((Barèmes!$A$6:$A$28="Surcoût d'agilité (s) — technique")*(Barèmes!$B$6:$B$28=H372)*(Barèmes!$C$6:$C$28=IF(H372="6ème","Mixte",G372)))=0),"",IF(SUMPRODUCT((Barèmes!$A$6:$A$28="Surcoût d'agilité (s) — technique")*(Barèmes!$B$6:$B$28=H372)*(Barèmes!$C$6:$C$28=IF(H372="6ème","Mixte",G372))*(Barèmes!$J$6:$J$28="+"))&gt;0,IF(AD372&lt;=SUMIFS(Barèmes!$D$6:$D$28,Barèmes!$A$6:$A$28,"Surcoût d'agilité (s) — technique",Barèmes!$B$6:$B$28,H372,Barèmes!$C$6:$C$28,IF(H372="6ème","Mixte",G372)),"à besoin",IF(AD372&lt;=SUMIFS(Barèmes!$E$6:$E$28,Barèmes!$A$6:$A$28,"Surcoût d'agilité (s) — technique",Barèmes!$B$6:$B$28,H372,Barèmes!$C$6:$C$28,IF(H372="6ème","Mixte",G372)),"fragile","satisfaisant")),IF(AD372&gt;=SUMIFS(Barèmes!$D$6:$D$28,Barèmes!$A$6:$A$28,"Surcoût d'agilité (s) — technique",Barèmes!$B$6:$B$28,H372,Barèmes!$C$6:$C$28,IF(H372="6ème","Mixte",G372)),"à besoin",IF(AD372&gt;=SUMIFS(Barèmes!$E$6:$E$28,Barèmes!$A$6:$A$28,"Surcoût d'agilité (s) — technique",Barèmes!$B$6:$B$28,H372,Barèmes!$C$6:$C$28,IF(H372="6ème","Mixte",G372)),"fragile","satisfaisant"))))</f>
        <v/>
      </c>
      <c r="AG372" s="30" t="str">
        <f>IF(OR(AD372="",SUMPRODUCT((Barèmes!$A$6:$A$28="Surcoût d'agilité (s) — technique")*(Barèmes!$B$6:$B$28=H372)*(Barèmes!$C$6:$C$28=IF(H372="6ème","Mixte",G372)))=0),"",IF(SUMPRODUCT((Barèmes!$A$6:$A$28="Surcoût d'agilité (s) — technique")*(Barèmes!$B$6:$B$28=H372)*(Barèmes!$C$6:$C$28=IF(H372="6ème","Mixte",G372))*(Barèmes!$J$6:$J$28="+"))&gt;0,IF(AD372&lt;=SUMIFS(Barèmes!$F$6:$F$28,Barèmes!$A$6:$A$28,"Surcoût d'agilité (s) — technique",Barèmes!$B$6:$B$28,H372,Barèmes!$C$6:$C$28,IF(H372="6ème","Mixte",G372)),Barèmes!$B$2,IF(AD372&lt;=SUMIFS(Barèmes!$G$6:$G$28,Barèmes!$A$6:$A$28,"Surcoût d'agilité (s) — technique",Barèmes!$B$6:$B$28,H372,Barèmes!$C$6:$C$28,IF(H372="6ème","Mixte",G372)),Barèmes!$C$2,IF(AD372&lt;=SUMIFS(Barèmes!$H$6:$H$28,Barèmes!$A$6:$A$28,"Surcoût d'agilité (s) — technique",Barèmes!$B$6:$B$28,H372,Barèmes!$C$6:$C$28,IF(H372="6ème","Mixte",G372)),Barèmes!$D$2,IF(AD372&lt;=SUMIFS(Barèmes!$I$6:$I$28,Barèmes!$A$6:$A$28,"Surcoût d'agilité (s) — technique",Barèmes!$B$6:$B$28,H372,Barèmes!$C$6:$C$28,IF(H372="6ème","Mixte",G372)),Barèmes!$E$2,Barèmes!$F$2)))),IF(AD372&gt;=SUMIFS(Barèmes!$F$6:$F$28,Barèmes!$A$6:$A$28,"Surcoût d'agilité (s) — technique",Barèmes!$B$6:$B$28,H372,Barèmes!$C$6:$C$28,IF(H372="6ème","Mixte",G372)),Barèmes!$B$2,IF(AD372&gt;=SUMIFS(Barèmes!$G$6:$G$28,Barèmes!$A$6:$A$28,"Surcoût d'agilité (s) — technique",Barèmes!$B$6:$B$28,H372,Barèmes!$C$6:$C$28,IF(H372="6ème","Mixte",G372)),Barèmes!$C$2,IF(AD372&gt;=SUMIFS(Barèmes!$H$6:$H$28,Barèmes!$A$6:$A$28,"Surcoût d'agilité (s) — technique",Barèmes!$B$6:$B$28,H372,Barèmes!$C$6:$C$28,IF(H372="6ème","Mixte",G372)),Barèmes!$D$2,IF(AD372&gt;=SUMIFS(Barèmes!$I$6:$I$28,Barèmes!$A$6:$A$28,"Surcoût d'agilité (s) — technique",Barèmes!$B$6:$B$28,H372,Barèmes!$C$6:$C$28,IF(H372="6ème","Mixte",G372)),Barèmes!$E$2,Barèmes!$F$2))))))</f>
        <v/>
      </c>
      <c r="AH372" s="31" t="str">
        <f>IF((IF(N372="",0,1)+IF(Q372="",0,1)+IF(W372="",0,1)+IF(Z372="",0,1)+IF(AC372="",0,1))=0,"",3*IF(N372=Barèmes!$B$2,1,IF(N372=Barèmes!$C$2,2,IF(N372=Barèmes!$D$2,3,IF(N372=Barèmes!$E$2,4,IF(N372=Barèmes!$F$2,5,0)))))+3*IF(Q372=Barèmes!$B$2,1,IF(Q372=Barèmes!$C$2,2,IF(Q372=Barèmes!$D$2,3,IF(Q372=Barèmes!$E$2,4,IF(Q372=Barèmes!$F$2,5,0)))))+2*IF(W372=Barèmes!$B$2,1,IF(W372=Barèmes!$C$2,2,IF(W372=Barèmes!$D$2,3,IF(W372=Barèmes!$E$2,4,IF(W372=Barèmes!$F$2,5,0)))))+1*IF(Z372=Barèmes!$B$2,1,IF(Z372=Barèmes!$C$2,2,IF(Z372=Barèmes!$D$2,3,IF(Z372=Barèmes!$E$2,4,IF(Z372=Barèmes!$F$2,5,0)))))+1*IF(AC372=Barèmes!$B$2,1,IF(AC372=Barèmes!$C$2,2,IF(AC372=Barèmes!$D$2,3,IF(AC372=Barèmes!$E$2,4,IF(AC372=Barèmes!$F$2,5,0))))))</f>
        <v/>
      </c>
      <c r="AI372" s="31"/>
      <c r="AJ372" s="32" t="str">
        <f>IFERROR(INDEX(Croissance!$B$5:$B$604,MATCH(A372,Croissance!$A$5:$A$604,0)),"")</f>
        <v/>
      </c>
      <c r="AK372" s="32" t="str">
        <f>IFERROR(INDEX(Croissance!$C$5:$C$604,MATCH(A372,Croissance!$A$5:$A$604,0)),"")</f>
        <v/>
      </c>
      <c r="AL372" s="32" t="str">
        <f>IFERROR(INDEX(Croissance!$D$5:$D$604,MATCH(A372,Croissance!$A$5:$A$604,0)),"")</f>
        <v/>
      </c>
      <c r="AM372" s="32" t="str">
        <f>IFERROR(INDEX(Croissance!$E$5:$E$604,MATCH(A372,Croissance!$A$5:$A$604,0)),"")</f>
        <v/>
      </c>
      <c r="AO372" s="33">
        <f t="shared" si="48"/>
        <v>0</v>
      </c>
      <c r="AP372" s="33">
        <f t="shared" si="44"/>
        <v>0</v>
      </c>
      <c r="AQ372" s="33">
        <f>IF(A372="",0,IF(AND(OR('Synthèse classe'!$C$2="Tous",C372='Synthèse classe'!$C$2),OR('Synthèse classe'!$C$3="Toutes",D372='Synthèse classe'!$C$3),OR('Synthèse classe'!$C$4="Toutes",AND('Synthèse classe'!$C$4="Dernière",AP372=1),B372=IFERROR(VALUE('Synthèse classe'!$C$4),0))),1,0))</f>
        <v>0</v>
      </c>
      <c r="AR372" s="34" t="str">
        <f t="shared" si="45"/>
        <v/>
      </c>
    </row>
    <row r="373" spans="1:44" x14ac:dyDescent="0.2">
      <c r="A373" s="17" t="str">
        <f t="shared" si="41"/>
        <v/>
      </c>
      <c r="B373" s="18"/>
      <c r="C373" s="19"/>
      <c r="D373" s="19"/>
      <c r="E373" s="19"/>
      <c r="F373" s="19"/>
      <c r="G373" s="19"/>
      <c r="H373" s="17" t="str">
        <f t="shared" si="46"/>
        <v/>
      </c>
      <c r="I373" s="20"/>
      <c r="J373" s="18"/>
      <c r="K373" s="19"/>
      <c r="L373" s="21" t="str">
        <f t="shared" si="47"/>
        <v/>
      </c>
      <c r="M373" s="21" t="str">
        <f>IF(OR(J373="",SUMPRODUCT((Barèmes!$A$6:$A$28="Endurance — Luc Léger (palier)")*(Barèmes!$B$6:$B$28=H373)*(Barèmes!$C$6:$C$28=IF(H373="6ème","Mixte",G373)))=0),"",IF(SUMPRODUCT((Barèmes!$A$6:$A$28="Endurance — Luc Léger (palier)")*(Barèmes!$B$6:$B$28=H373)*(Barèmes!$C$6:$C$28=IF(H373="6ème","Mixte",G373))*(Barèmes!$J$6:$J$28="+"))&gt;0,IF(J373&lt;=SUMIFS(Barèmes!$D$6:$D$28,Barèmes!$A$6:$A$28,"Endurance — Luc Léger (palier)",Barèmes!$B$6:$B$28,H373,Barèmes!$C$6:$C$28,IF(H373="6ème","Mixte",G373)),"à besoin",IF(J373&lt;=SUMIFS(Barèmes!$E$6:$E$28,Barèmes!$A$6:$A$28,"Endurance — Luc Léger (palier)",Barèmes!$B$6:$B$28,H373,Barèmes!$C$6:$C$28,IF(H373="6ème","Mixte",G373)),"fragile","satisfaisant")),IF(J373&gt;=SUMIFS(Barèmes!$D$6:$D$28,Barèmes!$A$6:$A$28,"Endurance — Luc Léger (palier)",Barèmes!$B$6:$B$28,H373,Barèmes!$C$6:$C$28,IF(H373="6ème","Mixte",G373)),"à besoin",IF(J373&gt;=SUMIFS(Barèmes!$E$6:$E$28,Barèmes!$A$6:$A$28,"Endurance — Luc Léger (palier)",Barèmes!$B$6:$B$28,H373,Barèmes!$C$6:$C$28,IF(H373="6ème","Mixte",G373)),"fragile","satisfaisant"))))</f>
        <v/>
      </c>
      <c r="N373" s="21" t="str">
        <f>IF(OR(J373="",SUMPRODUCT((Barèmes!$A$6:$A$28="Endurance — Luc Léger (palier)")*(Barèmes!$B$6:$B$28=H373)*(Barèmes!$C$6:$C$28=IF(H373="6ème","Mixte",G373)))=0),"",IF(SUMPRODUCT((Barèmes!$A$6:$A$28="Endurance — Luc Léger (palier)")*(Barèmes!$B$6:$B$28=H373)*(Barèmes!$C$6:$C$28=IF(H373="6ème","Mixte",G373))*(Barèmes!$J$6:$J$28="+"))&gt;0,IF(J373&lt;=SUMIFS(Barèmes!$F$6:$F$28,Barèmes!$A$6:$A$28,"Endurance — Luc Léger (palier)",Barèmes!$B$6:$B$28,H373,Barèmes!$C$6:$C$28,IF(H373="6ème","Mixte",G373)),Barèmes!$B$2,IF(J373&lt;=SUMIFS(Barèmes!$G$6:$G$28,Barèmes!$A$6:$A$28,"Endurance — Luc Léger (palier)",Barèmes!$B$6:$B$28,H373,Barèmes!$C$6:$C$28,IF(H373="6ème","Mixte",G373)),Barèmes!$C$2,IF(J373&lt;=SUMIFS(Barèmes!$H$6:$H$28,Barèmes!$A$6:$A$28,"Endurance — Luc Léger (palier)",Barèmes!$B$6:$B$28,H373,Barèmes!$C$6:$C$28,IF(H373="6ème","Mixte",G373)),Barèmes!$D$2,IF(J373&lt;=SUMIFS(Barèmes!$I$6:$I$28,Barèmes!$A$6:$A$28,"Endurance — Luc Léger (palier)",Barèmes!$B$6:$B$28,H373,Barèmes!$C$6:$C$28,IF(H373="6ème","Mixte",G373)),Barèmes!$E$2,Barèmes!$F$2)))),IF(J373&gt;=SUMIFS(Barèmes!$F$6:$F$28,Barèmes!$A$6:$A$28,"Endurance — Luc Léger (palier)",Barèmes!$B$6:$B$28,H373,Barèmes!$C$6:$C$28,IF(H373="6ème","Mixte",G373)),Barèmes!$B$2,IF(J373&gt;=SUMIFS(Barèmes!$G$6:$G$28,Barèmes!$A$6:$A$28,"Endurance — Luc Léger (palier)",Barèmes!$B$6:$B$28,H373,Barèmes!$C$6:$C$28,IF(H373="6ème","Mixte",G373)),Barèmes!$C$2,IF(J373&gt;=SUMIFS(Barèmes!$H$6:$H$28,Barèmes!$A$6:$A$28,"Endurance — Luc Léger (palier)",Barèmes!$B$6:$B$28,H373,Barèmes!$C$6:$C$28,IF(H373="6ème","Mixte",G373)),Barèmes!$D$2,IF(J373&gt;=SUMIFS(Barèmes!$I$6:$I$28,Barèmes!$A$6:$A$28,"Endurance — Luc Léger (palier)",Barèmes!$B$6:$B$28,H373,Barèmes!$C$6:$C$28,IF(H373="6ème","Mixte",G373)),Barèmes!$E$2,Barèmes!$F$2))))))</f>
        <v/>
      </c>
      <c r="O373" s="22"/>
      <c r="P373" s="23" t="str">
        <f>IF(OR(O373="",SUMPRODUCT((Barèmes!$A$6:$A$28="Force bas du corps — Saut en longueur (m)")*(Barèmes!$B$6:$B$28=H373)*(Barèmes!$C$6:$C$28=IF(H373="6ème","Mixte",G373)))=0),"",IF(SUMPRODUCT((Barèmes!$A$6:$A$28="Force bas du corps — Saut en longueur (m)")*(Barèmes!$B$6:$B$28=H373)*(Barèmes!$C$6:$C$28=IF(H373="6ème","Mixte",G373))*(Barèmes!$J$6:$J$28="+"))&gt;0,IF(O373&lt;=SUMIFS(Barèmes!$D$6:$D$28,Barèmes!$A$6:$A$28,"Force bas du corps — Saut en longueur (m)",Barèmes!$B$6:$B$28,H373,Barèmes!$C$6:$C$28,IF(H373="6ème","Mixte",G373)),"à besoin",IF(O373&lt;=SUMIFS(Barèmes!$E$6:$E$28,Barèmes!$A$6:$A$28,"Force bas du corps — Saut en longueur (m)",Barèmes!$B$6:$B$28,H373,Barèmes!$C$6:$C$28,IF(H373="6ème","Mixte",G373)),"fragile","satisfaisant")),IF(O373&gt;=SUMIFS(Barèmes!$D$6:$D$28,Barèmes!$A$6:$A$28,"Force bas du corps — Saut en longueur (m)",Barèmes!$B$6:$B$28,H373,Barèmes!$C$6:$C$28,IF(H373="6ème","Mixte",G373)),"à besoin",IF(O373&gt;=SUMIFS(Barèmes!$E$6:$E$28,Barèmes!$A$6:$A$28,"Force bas du corps — Saut en longueur (m)",Barèmes!$B$6:$B$28,H373,Barèmes!$C$6:$C$28,IF(H373="6ème","Mixte",G373)),"fragile","satisfaisant"))))</f>
        <v/>
      </c>
      <c r="Q373" s="23" t="str">
        <f>IF(OR(O373="",SUMPRODUCT((Barèmes!$A$6:$A$28="Force bas du corps — Saut en longueur (m)")*(Barèmes!$B$6:$B$28=H373)*(Barèmes!$C$6:$C$28=IF(H373="6ème","Mixte",G373)))=0),"",IF(SUMPRODUCT((Barèmes!$A$6:$A$28="Force bas du corps — Saut en longueur (m)")*(Barèmes!$B$6:$B$28=H373)*(Barèmes!$C$6:$C$28=IF(H373="6ème","Mixte",G373))*(Barèmes!$J$6:$J$28="+"))&gt;0,IF(O373&lt;=SUMIFS(Barèmes!$F$6:$F$28,Barèmes!$A$6:$A$28,"Force bas du corps — Saut en longueur (m)",Barèmes!$B$6:$B$28,H373,Barèmes!$C$6:$C$28,IF(H373="6ème","Mixte",G373)),Barèmes!$B$2,IF(O373&lt;=SUMIFS(Barèmes!$G$6:$G$28,Barèmes!$A$6:$A$28,"Force bas du corps — Saut en longueur (m)",Barèmes!$B$6:$B$28,H373,Barèmes!$C$6:$C$28,IF(H373="6ème","Mixte",G373)),Barèmes!$C$2,IF(O373&lt;=SUMIFS(Barèmes!$H$6:$H$28,Barèmes!$A$6:$A$28,"Force bas du corps — Saut en longueur (m)",Barèmes!$B$6:$B$28,H373,Barèmes!$C$6:$C$28,IF(H373="6ème","Mixte",G373)),Barèmes!$D$2,IF(O373&lt;=SUMIFS(Barèmes!$I$6:$I$28,Barèmes!$A$6:$A$28,"Force bas du corps — Saut en longueur (m)",Barèmes!$B$6:$B$28,H373,Barèmes!$C$6:$C$28,IF(H373="6ème","Mixte",G373)),Barèmes!$E$2,Barèmes!$F$2)))),IF(O373&gt;=SUMIFS(Barèmes!$F$6:$F$28,Barèmes!$A$6:$A$28,"Force bas du corps — Saut en longueur (m)",Barèmes!$B$6:$B$28,H373,Barèmes!$C$6:$C$28,IF(H373="6ème","Mixte",G373)),Barèmes!$B$2,IF(O373&gt;=SUMIFS(Barèmes!$G$6:$G$28,Barèmes!$A$6:$A$28,"Force bas du corps — Saut en longueur (m)",Barèmes!$B$6:$B$28,H373,Barèmes!$C$6:$C$28,IF(H373="6ème","Mixte",G373)),Barèmes!$C$2,IF(O373&gt;=SUMIFS(Barèmes!$H$6:$H$28,Barèmes!$A$6:$A$28,"Force bas du corps — Saut en longueur (m)",Barèmes!$B$6:$B$28,H373,Barèmes!$C$6:$C$28,IF(H373="6ème","Mixte",G373)),Barèmes!$D$2,IF(O373&gt;=SUMIFS(Barèmes!$I$6:$I$28,Barèmes!$A$6:$A$28,"Force bas du corps — Saut en longueur (m)",Barèmes!$B$6:$B$28,H373,Barèmes!$C$6:$C$28,IF(H373="6ème","Mixte",G373)),Barèmes!$E$2,Barèmes!$F$2))))))</f>
        <v/>
      </c>
      <c r="R373" s="22"/>
      <c r="S373" s="24" t="str">
        <f>IF(OR(R373="",SUMPRODUCT((Barèmes!$A$6:$A$28="Vitesse — 30 m (s)")*(Barèmes!$B$6:$B$28=H373)*(Barèmes!$C$6:$C$28=IF(H373="6ème","Mixte",G373)))=0),"",IF(SUMPRODUCT((Barèmes!$A$6:$A$28="Vitesse — 30 m (s)")*(Barèmes!$B$6:$B$28=H373)*(Barèmes!$C$6:$C$28=IF(H373="6ème","Mixte",G373))*(Barèmes!$J$6:$J$28="+"))&gt;0,IF(R373&lt;=SUMIFS(Barèmes!$D$6:$D$28,Barèmes!$A$6:$A$28,"Vitesse — 30 m (s)",Barèmes!$B$6:$B$28,H373,Barèmes!$C$6:$C$28,IF(H373="6ème","Mixte",G373)),"à besoin",IF(R373&lt;=SUMIFS(Barèmes!$E$6:$E$28,Barèmes!$A$6:$A$28,"Vitesse — 30 m (s)",Barèmes!$B$6:$B$28,H373,Barèmes!$C$6:$C$28,IF(H373="6ème","Mixte",G373)),"fragile","satisfaisant")),IF(R373&gt;=SUMIFS(Barèmes!$D$6:$D$28,Barèmes!$A$6:$A$28,"Vitesse — 30 m (s)",Barèmes!$B$6:$B$28,H373,Barèmes!$C$6:$C$28,IF(H373="6ème","Mixte",G373)),"à besoin",IF(R373&gt;=SUMIFS(Barèmes!$E$6:$E$28,Barèmes!$A$6:$A$28,"Vitesse — 30 m (s)",Barèmes!$B$6:$B$28,H373,Barèmes!$C$6:$C$28,IF(H373="6ème","Mixte",G373)),"fragile","satisfaisant"))))</f>
        <v/>
      </c>
      <c r="T373" s="24" t="str">
        <f>IF(OR(R373="",SUMPRODUCT((Barèmes!$A$6:$A$28="Vitesse — 30 m (s)")*(Barèmes!$B$6:$B$28=H373)*(Barèmes!$C$6:$C$28=IF(H373="6ème","Mixte",G373)))=0),"",IF(SUMPRODUCT((Barèmes!$A$6:$A$28="Vitesse — 30 m (s)")*(Barèmes!$B$6:$B$28=H373)*(Barèmes!$C$6:$C$28=IF(H373="6ème","Mixte",G373))*(Barèmes!$J$6:$J$28="+"))&gt;0,IF(R373&lt;=SUMIFS(Barèmes!$F$6:$F$28,Barèmes!$A$6:$A$28,"Vitesse — 30 m (s)",Barèmes!$B$6:$B$28,H373,Barèmes!$C$6:$C$28,IF(H373="6ème","Mixte",G373)),Barèmes!$B$2,IF(R373&lt;=SUMIFS(Barèmes!$G$6:$G$28,Barèmes!$A$6:$A$28,"Vitesse — 30 m (s)",Barèmes!$B$6:$B$28,H373,Barèmes!$C$6:$C$28,IF(H373="6ème","Mixte",G373)),Barèmes!$C$2,IF(R373&lt;=SUMIFS(Barèmes!$H$6:$H$28,Barèmes!$A$6:$A$28,"Vitesse — 30 m (s)",Barèmes!$B$6:$B$28,H373,Barèmes!$C$6:$C$28,IF(H373="6ème","Mixte",G373)),Barèmes!$D$2,IF(R373&lt;=SUMIFS(Barèmes!$I$6:$I$28,Barèmes!$A$6:$A$28,"Vitesse — 30 m (s)",Barèmes!$B$6:$B$28,H373,Barèmes!$C$6:$C$28,IF(H373="6ème","Mixte",G373)),Barèmes!$E$2,Barèmes!$F$2)))),IF(R373&gt;=SUMIFS(Barèmes!$F$6:$F$28,Barèmes!$A$6:$A$28,"Vitesse — 30 m (s)",Barèmes!$B$6:$B$28,H373,Barèmes!$C$6:$C$28,IF(H373="6ème","Mixte",G373)),Barèmes!$B$2,IF(R373&gt;=SUMIFS(Barèmes!$G$6:$G$28,Barèmes!$A$6:$A$28,"Vitesse — 30 m (s)",Barèmes!$B$6:$B$28,H373,Barèmes!$C$6:$C$28,IF(H373="6ème","Mixte",G373)),Barèmes!$C$2,IF(R373&gt;=SUMIFS(Barèmes!$H$6:$H$28,Barèmes!$A$6:$A$28,"Vitesse — 30 m (s)",Barèmes!$B$6:$B$28,H373,Barèmes!$C$6:$C$28,IF(H373="6ème","Mixte",G373)),Barèmes!$D$2,IF(R373&gt;=SUMIFS(Barèmes!$I$6:$I$28,Barèmes!$A$6:$A$28,"Vitesse — 30 m (s)",Barèmes!$B$6:$B$28,H373,Barèmes!$C$6:$C$28,IF(H373="6ème","Mixte",G373)),Barèmes!$E$2,Barèmes!$F$2))))))</f>
        <v/>
      </c>
      <c r="U373" s="22"/>
      <c r="V373" s="25" t="str">
        <f>IF(OR(U373="",SUMPRODUCT((Barèmes!$A$6:$A$28="Vitesse — 50 m (s)")*(Barèmes!$B$6:$B$28=H373)*(Barèmes!$C$6:$C$28=IF(H373="6ème","Mixte",G373)))=0),"",IF(SUMPRODUCT((Barèmes!$A$6:$A$28="Vitesse — 50 m (s)")*(Barèmes!$B$6:$B$28=H373)*(Barèmes!$C$6:$C$28=IF(H373="6ème","Mixte",G373))*(Barèmes!$J$6:$J$28="+"))&gt;0,IF(U373&lt;=SUMIFS(Barèmes!$D$6:$D$28,Barèmes!$A$6:$A$28,"Vitesse — 50 m (s)",Barèmes!$B$6:$B$28,H373,Barèmes!$C$6:$C$28,IF(H373="6ème","Mixte",G373)),"à besoin",IF(U373&lt;=SUMIFS(Barèmes!$E$6:$E$28,Barèmes!$A$6:$A$28,"Vitesse — 50 m (s)",Barèmes!$B$6:$B$28,H373,Barèmes!$C$6:$C$28,IF(H373="6ème","Mixte",G373)),"fragile","satisfaisant")),IF(U373&gt;=SUMIFS(Barèmes!$D$6:$D$28,Barèmes!$A$6:$A$28,"Vitesse — 50 m (s)",Barèmes!$B$6:$B$28,H373,Barèmes!$C$6:$C$28,IF(H373="6ème","Mixte",G373)),"à besoin",IF(U373&gt;=SUMIFS(Barèmes!$E$6:$E$28,Barèmes!$A$6:$A$28,"Vitesse — 50 m (s)",Barèmes!$B$6:$B$28,H373,Barèmes!$C$6:$C$28,IF(H373="6ème","Mixte",G373)),"fragile","satisfaisant"))))</f>
        <v/>
      </c>
      <c r="W373" s="25" t="str">
        <f>IF(OR(U373="",SUMPRODUCT((Barèmes!$A$6:$A$28="Vitesse — 50 m (s)")*(Barèmes!$B$6:$B$28=H373)*(Barèmes!$C$6:$C$28=IF(H373="6ème","Mixte",G373)))=0),"",IF(SUMPRODUCT((Barèmes!$A$6:$A$28="Vitesse — 50 m (s)")*(Barèmes!$B$6:$B$28=H373)*(Barèmes!$C$6:$C$28=IF(H373="6ème","Mixte",G373))*(Barèmes!$J$6:$J$28="+"))&gt;0,IF(U373&lt;=SUMIFS(Barèmes!$F$6:$F$28,Barèmes!$A$6:$A$28,"Vitesse — 50 m (s)",Barèmes!$B$6:$B$28,H373,Barèmes!$C$6:$C$28,IF(H373="6ème","Mixte",G373)),Barèmes!$B$2,IF(U373&lt;=SUMIFS(Barèmes!$G$6:$G$28,Barèmes!$A$6:$A$28,"Vitesse — 50 m (s)",Barèmes!$B$6:$B$28,H373,Barèmes!$C$6:$C$28,IF(H373="6ème","Mixte",G373)),Barèmes!$C$2,IF(U373&lt;=SUMIFS(Barèmes!$H$6:$H$28,Barèmes!$A$6:$A$28,"Vitesse — 50 m (s)",Barèmes!$B$6:$B$28,H373,Barèmes!$C$6:$C$28,IF(H373="6ème","Mixte",G373)),Barèmes!$D$2,IF(U373&lt;=SUMIFS(Barèmes!$I$6:$I$28,Barèmes!$A$6:$A$28,"Vitesse — 50 m (s)",Barèmes!$B$6:$B$28,H373,Barèmes!$C$6:$C$28,IF(H373="6ème","Mixte",G373)),Barèmes!$E$2,Barèmes!$F$2)))),IF(U373&gt;=SUMIFS(Barèmes!$F$6:$F$28,Barèmes!$A$6:$A$28,"Vitesse — 50 m (s)",Barèmes!$B$6:$B$28,H373,Barèmes!$C$6:$C$28,IF(H373="6ème","Mixte",G373)),Barèmes!$B$2,IF(U373&gt;=SUMIFS(Barèmes!$G$6:$G$28,Barèmes!$A$6:$A$28,"Vitesse — 50 m (s)",Barèmes!$B$6:$B$28,H373,Barèmes!$C$6:$C$28,IF(H373="6ème","Mixte",G373)),Barèmes!$C$2,IF(U373&gt;=SUMIFS(Barèmes!$H$6:$H$28,Barèmes!$A$6:$A$28,"Vitesse — 50 m (s)",Barèmes!$B$6:$B$28,H373,Barèmes!$C$6:$C$28,IF(H373="6ème","Mixte",G373)),Barèmes!$D$2,IF(U373&gt;=SUMIFS(Barèmes!$I$6:$I$28,Barèmes!$A$6:$A$28,"Vitesse — 50 m (s)",Barèmes!$B$6:$B$28,H373,Barèmes!$C$6:$C$28,IF(H373="6ème","Mixte",G373)),Barèmes!$E$2,Barèmes!$F$2))))))</f>
        <v/>
      </c>
      <c r="X373" s="18"/>
      <c r="Y373" s="26" t="str" cm="1">
        <f t="array" ref="Y373">IF(OR(X373="",SUMPRODUCT((Barèmes!$A$6:$A$28="Souplesse (score 1-5)")*(Barèmes!$B$6:$B$28=H373)*(Barèmes!$C$6:$C$28=IF(H373="6ème","Mixte",G373)))=0),"",IF(SUMPRODUCT((Barèmes!$A$6:$A$28="Souplesse (score 1-5)")*(Barèmes!$B$6:$B$28=H373)*(Barèmes!$C$6:$C$28=IF(H373="6ème","Mixte",G373))*(Barèmes!$J$6:$J$28="+"))&gt;0,IF(X373&lt;=SUMIFS(Barèmes!$D$6:$D$28,Barèmes!$A$6:$A$28,"Souplesse (score 1-5)",Barèmes!$B$6:$B$28,H373,Barèmes!$C$6:$C$28,IF(H373="6ème","Mixte",G373)),"à besoin",IF(X373&lt;=SUMIFS(Barèmes!$E$6:$E$28,Barèmes!$A$6:$A$28,"Souplesse (score 1-5)",Barèmes!$B$6:$B$28,H373,Barèmes!$C$6:$C$28,IF(H373="6ème","Mixte",G373)),"fragile","satisfaisant")),IF(X373&gt;=SUMIFS(Barèmes!$D$6:$D$28,Barèmes!$A$6:$A$28,"Souplesse (score 1-5)",Barèmes!$B$6:$B$28,H373,Barèmes!$C$6:$C$28,IF(H373="6ème","Mixte",G373)),"à besoin",IF(X373&gt;=SUMIFS(Barèmes!$E$6:$E$28,Barèmes!$A$6:$A$28,"Souplesse (score 1-5)",Barèmes!$B$6:$B$28,H373,Barèmes!$C$6:$C$28,IF(H373="6ème","Mixte",G373)),"fragile","satisfaisant"))))</f>
        <v/>
      </c>
      <c r="Z373" s="26" t="str" cm="1">
        <f t="array" ref="Z373">IF(OR(X373="",SUMPRODUCT((Barèmes!$A$6:$A$28="Souplesse (score 1-5)")*(Barèmes!$B$6:$B$28=H373)*(Barèmes!$C$6:$C$28=IF(H373="6ème","Mixte",G373)))=0),"",IF(SUMPRODUCT((Barèmes!$A$6:$A$28="Souplesse (score 1-5)")*(Barèmes!$B$6:$B$28=H373)*(Barèmes!$C$6:$C$28=IF(H373="6ème","Mixte",G373))*(Barèmes!$J$6:$J$28="+"))&gt;0,IF(X373&lt;=SUMIFS(Barèmes!$F$6:$F$28,Barèmes!$A$6:$A$28,"Souplesse (score 1-5)",Barèmes!$B$6:$B$28,H373,Barèmes!$C$6:$C$28,IF(H373="6ème","Mixte",G373)),Barèmes!$B$2,IF(X373&lt;=SUMIFS(Barèmes!$G$6:$G$28,Barèmes!$A$6:$A$28,"Souplesse (score 1-5)",Barèmes!$B$6:$B$28,H373,Barèmes!$C$6:$C$28,IF(H373="6ème","Mixte",G373)),Barèmes!$C$2,IF(X373&lt;=SUMIFS(Barèmes!$H$6:$H$28,Barèmes!$A$6:$A$28,"Souplesse (score 1-5)",Barèmes!$B$6:$B$28,H373,Barèmes!$C$6:$C$28,IF(H373="6ème","Mixte",G373)),Barèmes!$D$2,IF(X373&lt;=SUMIFS(Barèmes!$I$6:$I$28,Barèmes!$A$6:$A$28,"Souplesse (score 1-5)",Barèmes!$B$6:$B$28,H373,Barèmes!$C$6:$C$28,IF(H373="6ème","Mixte",G373)),Barèmes!$E$2,Barèmes!$F$2)))),IF(X373&gt;=SUMIFS(Barèmes!$F$6:$F$28,Barèmes!$A$6:$A$28,"Souplesse (score 1-5)",Barèmes!$B$6:$B$28,H373,Barèmes!$C$6:$C$28,IF(H373="6ème","Mixte",G373)),Barèmes!$B$2,IF(X373&gt;=SUMIFS(Barèmes!$G$6:$G$28,Barèmes!$A$6:$A$28,"Souplesse (score 1-5)",Barèmes!$B$6:$B$28,H373,Barèmes!$C$6:$C$28,IF(H373="6ème","Mixte",G373)),Barèmes!$C$2,IF(X373&gt;=SUMIFS(Barèmes!$H$6:$H$28,Barèmes!$A$6:$A$28,"Souplesse (score 1-5)",Barèmes!$B$6:$B$28,H373,Barèmes!$C$6:$C$28,IF(H373="6ème","Mixte",G373)),Barèmes!$D$2,IF(X373&gt;=SUMIFS(Barèmes!$I$6:$I$28,Barèmes!$A$6:$A$28,"Souplesse (score 1-5)",Barèmes!$B$6:$B$28,H373,Barèmes!$C$6:$C$28,IF(H373="6ème","Mixte",G373)),Barèmes!$E$2,Barèmes!$F$2))))))</f>
        <v/>
      </c>
      <c r="AA373" s="22"/>
      <c r="AB373" s="27" t="str">
        <f>IF(OR(AA373="",SUMPRODUCT((Barèmes!$A$6:$A$28="Agilité — T-test 974 (s)")*(Barèmes!$B$6:$B$28=H373)*(Barèmes!$C$6:$C$28=IF(H373="6ème","Mixte",G373)))=0),"",IF(SUMPRODUCT((Barèmes!$A$6:$A$28="Agilité — T-test 974 (s)")*(Barèmes!$B$6:$B$28=H373)*(Barèmes!$C$6:$C$28=IF(H373="6ème","Mixte",G373))*(Barèmes!$J$6:$J$28="+"))&gt;0,IF(AA373&lt;=SUMIFS(Barèmes!$D$6:$D$28,Barèmes!$A$6:$A$28,"Agilité — T-test 974 (s)",Barèmes!$B$6:$B$28,H373,Barèmes!$C$6:$C$28,IF(H373="6ème","Mixte",G373)),"à besoin",IF(AA373&lt;=SUMIFS(Barèmes!$E$6:$E$28,Barèmes!$A$6:$A$28,"Agilité — T-test 974 (s)",Barèmes!$B$6:$B$28,H373,Barèmes!$C$6:$C$28,IF(H373="6ème","Mixte",G373)),"fragile","satisfaisant")),IF(AA373&gt;=SUMIFS(Barèmes!$D$6:$D$28,Barèmes!$A$6:$A$28,"Agilité — T-test 974 (s)",Barèmes!$B$6:$B$28,H373,Barèmes!$C$6:$C$28,IF(H373="6ème","Mixte",G373)),"à besoin",IF(AA373&gt;=SUMIFS(Barèmes!$E$6:$E$28,Barèmes!$A$6:$A$28,"Agilité — T-test 974 (s)",Barèmes!$B$6:$B$28,H373,Barèmes!$C$6:$C$28,IF(H373="6ème","Mixte",G373)),"fragile","satisfaisant"))))</f>
        <v/>
      </c>
      <c r="AC373" s="27" t="str">
        <f>IF(OR(AA373="",SUMPRODUCT((Barèmes!$A$6:$A$28="Agilité — T-test 974 (s)")*(Barèmes!$B$6:$B$28=H373)*(Barèmes!$C$6:$C$28=IF(H373="6ème","Mixte",G373)))=0),"",IF(SUMPRODUCT((Barèmes!$A$6:$A$28="Agilité — T-test 974 (s)")*(Barèmes!$B$6:$B$28=H373)*(Barèmes!$C$6:$C$28=IF(H373="6ème","Mixte",G373))*(Barèmes!$J$6:$J$28="+"))&gt;0,IF(AA373&lt;=SUMIFS(Barèmes!$F$6:$F$28,Barèmes!$A$6:$A$28,"Agilité — T-test 974 (s)",Barèmes!$B$6:$B$28,H373,Barèmes!$C$6:$C$28,IF(H373="6ème","Mixte",G373)),Barèmes!$B$2,IF(AA373&lt;=SUMIFS(Barèmes!$G$6:$G$28,Barèmes!$A$6:$A$28,"Agilité — T-test 974 (s)",Barèmes!$B$6:$B$28,H373,Barèmes!$C$6:$C$28,IF(H373="6ème","Mixte",G373)),Barèmes!$C$2,IF(AA373&lt;=SUMIFS(Barèmes!$H$6:$H$28,Barèmes!$A$6:$A$28,"Agilité — T-test 974 (s)",Barèmes!$B$6:$B$28,H373,Barèmes!$C$6:$C$28,IF(H373="6ème","Mixte",G373)),Barèmes!$D$2,IF(AA373&lt;=SUMIFS(Barèmes!$I$6:$I$28,Barèmes!$A$6:$A$28,"Agilité — T-test 974 (s)",Barèmes!$B$6:$B$28,H373,Barèmes!$C$6:$C$28,IF(H373="6ème","Mixte",G373)),Barèmes!$E$2,Barèmes!$F$2)))),IF(AA373&gt;=SUMIFS(Barèmes!$F$6:$F$28,Barèmes!$A$6:$A$28,"Agilité — T-test 974 (s)",Barèmes!$B$6:$B$28,H373,Barèmes!$C$6:$C$28,IF(H373="6ème","Mixte",G373)),Barèmes!$B$2,IF(AA373&gt;=SUMIFS(Barèmes!$G$6:$G$28,Barèmes!$A$6:$A$28,"Agilité — T-test 974 (s)",Barèmes!$B$6:$B$28,H373,Barèmes!$C$6:$C$28,IF(H373="6ème","Mixte",G373)),Barèmes!$C$2,IF(AA373&gt;=SUMIFS(Barèmes!$H$6:$H$28,Barèmes!$A$6:$A$28,"Agilité — T-test 974 (s)",Barèmes!$B$6:$B$28,H373,Barèmes!$C$6:$C$28,IF(H373="6ème","Mixte",G373)),Barèmes!$D$2,IF(AA373&gt;=SUMIFS(Barèmes!$I$6:$I$28,Barèmes!$A$6:$A$28,"Agilité — T-test 974 (s)",Barèmes!$B$6:$B$28,H373,Barèmes!$C$6:$C$28,IF(H373="6ème","Mixte",G373)),Barèmes!$E$2,Barèmes!$F$2))))))</f>
        <v/>
      </c>
      <c r="AD373" s="28" t="str">
        <f t="shared" si="42"/>
        <v/>
      </c>
      <c r="AE373" s="29" t="str">
        <f t="shared" si="43"/>
        <v/>
      </c>
      <c r="AF373" s="30" t="str">
        <f>IF(OR(AD373="",SUMPRODUCT((Barèmes!$A$6:$A$28="Surcoût d'agilité (s) — technique")*(Barèmes!$B$6:$B$28=H373)*(Barèmes!$C$6:$C$28=IF(H373="6ème","Mixte",G373)))=0),"",IF(SUMPRODUCT((Barèmes!$A$6:$A$28="Surcoût d'agilité (s) — technique")*(Barèmes!$B$6:$B$28=H373)*(Barèmes!$C$6:$C$28=IF(H373="6ème","Mixte",G373))*(Barèmes!$J$6:$J$28="+"))&gt;0,IF(AD373&lt;=SUMIFS(Barèmes!$D$6:$D$28,Barèmes!$A$6:$A$28,"Surcoût d'agilité (s) — technique",Barèmes!$B$6:$B$28,H373,Barèmes!$C$6:$C$28,IF(H373="6ème","Mixte",G373)),"à besoin",IF(AD373&lt;=SUMIFS(Barèmes!$E$6:$E$28,Barèmes!$A$6:$A$28,"Surcoût d'agilité (s) — technique",Barèmes!$B$6:$B$28,H373,Barèmes!$C$6:$C$28,IF(H373="6ème","Mixte",G373)),"fragile","satisfaisant")),IF(AD373&gt;=SUMIFS(Barèmes!$D$6:$D$28,Barèmes!$A$6:$A$28,"Surcoût d'agilité (s) — technique",Barèmes!$B$6:$B$28,H373,Barèmes!$C$6:$C$28,IF(H373="6ème","Mixte",G373)),"à besoin",IF(AD373&gt;=SUMIFS(Barèmes!$E$6:$E$28,Barèmes!$A$6:$A$28,"Surcoût d'agilité (s) — technique",Barèmes!$B$6:$B$28,H373,Barèmes!$C$6:$C$28,IF(H373="6ème","Mixte",G373)),"fragile","satisfaisant"))))</f>
        <v/>
      </c>
      <c r="AG373" s="30" t="str">
        <f>IF(OR(AD373="",SUMPRODUCT((Barèmes!$A$6:$A$28="Surcoût d'agilité (s) — technique")*(Barèmes!$B$6:$B$28=H373)*(Barèmes!$C$6:$C$28=IF(H373="6ème","Mixte",G373)))=0),"",IF(SUMPRODUCT((Barèmes!$A$6:$A$28="Surcoût d'agilité (s) — technique")*(Barèmes!$B$6:$B$28=H373)*(Barèmes!$C$6:$C$28=IF(H373="6ème","Mixte",G373))*(Barèmes!$J$6:$J$28="+"))&gt;0,IF(AD373&lt;=SUMIFS(Barèmes!$F$6:$F$28,Barèmes!$A$6:$A$28,"Surcoût d'agilité (s) — technique",Barèmes!$B$6:$B$28,H373,Barèmes!$C$6:$C$28,IF(H373="6ème","Mixte",G373)),Barèmes!$B$2,IF(AD373&lt;=SUMIFS(Barèmes!$G$6:$G$28,Barèmes!$A$6:$A$28,"Surcoût d'agilité (s) — technique",Barèmes!$B$6:$B$28,H373,Barèmes!$C$6:$C$28,IF(H373="6ème","Mixte",G373)),Barèmes!$C$2,IF(AD373&lt;=SUMIFS(Barèmes!$H$6:$H$28,Barèmes!$A$6:$A$28,"Surcoût d'agilité (s) — technique",Barèmes!$B$6:$B$28,H373,Barèmes!$C$6:$C$28,IF(H373="6ème","Mixte",G373)),Barèmes!$D$2,IF(AD373&lt;=SUMIFS(Barèmes!$I$6:$I$28,Barèmes!$A$6:$A$28,"Surcoût d'agilité (s) — technique",Barèmes!$B$6:$B$28,H373,Barèmes!$C$6:$C$28,IF(H373="6ème","Mixte",G373)),Barèmes!$E$2,Barèmes!$F$2)))),IF(AD373&gt;=SUMIFS(Barèmes!$F$6:$F$28,Barèmes!$A$6:$A$28,"Surcoût d'agilité (s) — technique",Barèmes!$B$6:$B$28,H373,Barèmes!$C$6:$C$28,IF(H373="6ème","Mixte",G373)),Barèmes!$B$2,IF(AD373&gt;=SUMIFS(Barèmes!$G$6:$G$28,Barèmes!$A$6:$A$28,"Surcoût d'agilité (s) — technique",Barèmes!$B$6:$B$28,H373,Barèmes!$C$6:$C$28,IF(H373="6ème","Mixte",G373)),Barèmes!$C$2,IF(AD373&gt;=SUMIFS(Barèmes!$H$6:$H$28,Barèmes!$A$6:$A$28,"Surcoût d'agilité (s) — technique",Barèmes!$B$6:$B$28,H373,Barèmes!$C$6:$C$28,IF(H373="6ème","Mixte",G373)),Barèmes!$D$2,IF(AD373&gt;=SUMIFS(Barèmes!$I$6:$I$28,Barèmes!$A$6:$A$28,"Surcoût d'agilité (s) — technique",Barèmes!$B$6:$B$28,H373,Barèmes!$C$6:$C$28,IF(H373="6ème","Mixte",G373)),Barèmes!$E$2,Barèmes!$F$2))))))</f>
        <v/>
      </c>
      <c r="AH373" s="31" t="str">
        <f>IF((IF(N373="",0,1)+IF(Q373="",0,1)+IF(W373="",0,1)+IF(Z373="",0,1)+IF(AC373="",0,1))=0,"",3*IF(N373=Barèmes!$B$2,1,IF(N373=Barèmes!$C$2,2,IF(N373=Barèmes!$D$2,3,IF(N373=Barèmes!$E$2,4,IF(N373=Barèmes!$F$2,5,0)))))+3*IF(Q373=Barèmes!$B$2,1,IF(Q373=Barèmes!$C$2,2,IF(Q373=Barèmes!$D$2,3,IF(Q373=Barèmes!$E$2,4,IF(Q373=Barèmes!$F$2,5,0)))))+2*IF(W373=Barèmes!$B$2,1,IF(W373=Barèmes!$C$2,2,IF(W373=Barèmes!$D$2,3,IF(W373=Barèmes!$E$2,4,IF(W373=Barèmes!$F$2,5,0)))))+1*IF(Z373=Barèmes!$B$2,1,IF(Z373=Barèmes!$C$2,2,IF(Z373=Barèmes!$D$2,3,IF(Z373=Barèmes!$E$2,4,IF(Z373=Barèmes!$F$2,5,0)))))+1*IF(AC373=Barèmes!$B$2,1,IF(AC373=Barèmes!$C$2,2,IF(AC373=Barèmes!$D$2,3,IF(AC373=Barèmes!$E$2,4,IF(AC373=Barèmes!$F$2,5,0))))))</f>
        <v/>
      </c>
      <c r="AI373" s="31"/>
      <c r="AJ373" s="32" t="str">
        <f>IFERROR(INDEX(Croissance!$B$5:$B$604,MATCH(A373,Croissance!$A$5:$A$604,0)),"")</f>
        <v/>
      </c>
      <c r="AK373" s="32" t="str">
        <f>IFERROR(INDEX(Croissance!$C$5:$C$604,MATCH(A373,Croissance!$A$5:$A$604,0)),"")</f>
        <v/>
      </c>
      <c r="AL373" s="32" t="str">
        <f>IFERROR(INDEX(Croissance!$D$5:$D$604,MATCH(A373,Croissance!$A$5:$A$604,0)),"")</f>
        <v/>
      </c>
      <c r="AM373" s="32" t="str">
        <f>IFERROR(INDEX(Croissance!$E$5:$E$604,MATCH(A373,Croissance!$A$5:$A$604,0)),"")</f>
        <v/>
      </c>
      <c r="AO373" s="33">
        <f t="shared" si="48"/>
        <v>0</v>
      </c>
      <c r="AP373" s="33">
        <f t="shared" si="44"/>
        <v>0</v>
      </c>
      <c r="AQ373" s="33">
        <f>IF(A373="",0,IF(AND(OR('Synthèse classe'!$C$2="Tous",C373='Synthèse classe'!$C$2),OR('Synthèse classe'!$C$3="Toutes",D373='Synthèse classe'!$C$3),OR('Synthèse classe'!$C$4="Toutes",AND('Synthèse classe'!$C$4="Dernière",AP373=1),B373=IFERROR(VALUE('Synthèse classe'!$C$4),0))),1,0))</f>
        <v>0</v>
      </c>
      <c r="AR373" s="34" t="str">
        <f t="shared" si="45"/>
        <v/>
      </c>
    </row>
    <row r="374" spans="1:44" x14ac:dyDescent="0.2">
      <c r="A374" s="17" t="str">
        <f t="shared" si="41"/>
        <v/>
      </c>
      <c r="B374" s="18"/>
      <c r="C374" s="19"/>
      <c r="D374" s="19"/>
      <c r="E374" s="19"/>
      <c r="F374" s="19"/>
      <c r="G374" s="19"/>
      <c r="H374" s="17" t="str">
        <f t="shared" si="46"/>
        <v/>
      </c>
      <c r="I374" s="20"/>
      <c r="J374" s="18"/>
      <c r="K374" s="19"/>
      <c r="L374" s="21" t="str">
        <f t="shared" si="47"/>
        <v/>
      </c>
      <c r="M374" s="21" t="str">
        <f>IF(OR(J374="",SUMPRODUCT((Barèmes!$A$6:$A$28="Endurance — Luc Léger (palier)")*(Barèmes!$B$6:$B$28=H374)*(Barèmes!$C$6:$C$28=IF(H374="6ème","Mixte",G374)))=0),"",IF(SUMPRODUCT((Barèmes!$A$6:$A$28="Endurance — Luc Léger (palier)")*(Barèmes!$B$6:$B$28=H374)*(Barèmes!$C$6:$C$28=IF(H374="6ème","Mixte",G374))*(Barèmes!$J$6:$J$28="+"))&gt;0,IF(J374&lt;=SUMIFS(Barèmes!$D$6:$D$28,Barèmes!$A$6:$A$28,"Endurance — Luc Léger (palier)",Barèmes!$B$6:$B$28,H374,Barèmes!$C$6:$C$28,IF(H374="6ème","Mixte",G374)),"à besoin",IF(J374&lt;=SUMIFS(Barèmes!$E$6:$E$28,Barèmes!$A$6:$A$28,"Endurance — Luc Léger (palier)",Barèmes!$B$6:$B$28,H374,Barèmes!$C$6:$C$28,IF(H374="6ème","Mixte",G374)),"fragile","satisfaisant")),IF(J374&gt;=SUMIFS(Barèmes!$D$6:$D$28,Barèmes!$A$6:$A$28,"Endurance — Luc Léger (palier)",Barèmes!$B$6:$B$28,H374,Barèmes!$C$6:$C$28,IF(H374="6ème","Mixte",G374)),"à besoin",IF(J374&gt;=SUMIFS(Barèmes!$E$6:$E$28,Barèmes!$A$6:$A$28,"Endurance — Luc Léger (palier)",Barèmes!$B$6:$B$28,H374,Barèmes!$C$6:$C$28,IF(H374="6ème","Mixte",G374)),"fragile","satisfaisant"))))</f>
        <v/>
      </c>
      <c r="N374" s="21" t="str">
        <f>IF(OR(J374="",SUMPRODUCT((Barèmes!$A$6:$A$28="Endurance — Luc Léger (palier)")*(Barèmes!$B$6:$B$28=H374)*(Barèmes!$C$6:$C$28=IF(H374="6ème","Mixte",G374)))=0),"",IF(SUMPRODUCT((Barèmes!$A$6:$A$28="Endurance — Luc Léger (palier)")*(Barèmes!$B$6:$B$28=H374)*(Barèmes!$C$6:$C$28=IF(H374="6ème","Mixte",G374))*(Barèmes!$J$6:$J$28="+"))&gt;0,IF(J374&lt;=SUMIFS(Barèmes!$F$6:$F$28,Barèmes!$A$6:$A$28,"Endurance — Luc Léger (palier)",Barèmes!$B$6:$B$28,H374,Barèmes!$C$6:$C$28,IF(H374="6ème","Mixte",G374)),Barèmes!$B$2,IF(J374&lt;=SUMIFS(Barèmes!$G$6:$G$28,Barèmes!$A$6:$A$28,"Endurance — Luc Léger (palier)",Barèmes!$B$6:$B$28,H374,Barèmes!$C$6:$C$28,IF(H374="6ème","Mixte",G374)),Barèmes!$C$2,IF(J374&lt;=SUMIFS(Barèmes!$H$6:$H$28,Barèmes!$A$6:$A$28,"Endurance — Luc Léger (palier)",Barèmes!$B$6:$B$28,H374,Barèmes!$C$6:$C$28,IF(H374="6ème","Mixte",G374)),Barèmes!$D$2,IF(J374&lt;=SUMIFS(Barèmes!$I$6:$I$28,Barèmes!$A$6:$A$28,"Endurance — Luc Léger (palier)",Barèmes!$B$6:$B$28,H374,Barèmes!$C$6:$C$28,IF(H374="6ème","Mixte",G374)),Barèmes!$E$2,Barèmes!$F$2)))),IF(J374&gt;=SUMIFS(Barèmes!$F$6:$F$28,Barèmes!$A$6:$A$28,"Endurance — Luc Léger (palier)",Barèmes!$B$6:$B$28,H374,Barèmes!$C$6:$C$28,IF(H374="6ème","Mixte",G374)),Barèmes!$B$2,IF(J374&gt;=SUMIFS(Barèmes!$G$6:$G$28,Barèmes!$A$6:$A$28,"Endurance — Luc Léger (palier)",Barèmes!$B$6:$B$28,H374,Barèmes!$C$6:$C$28,IF(H374="6ème","Mixte",G374)),Barèmes!$C$2,IF(J374&gt;=SUMIFS(Barèmes!$H$6:$H$28,Barèmes!$A$6:$A$28,"Endurance — Luc Léger (palier)",Barèmes!$B$6:$B$28,H374,Barèmes!$C$6:$C$28,IF(H374="6ème","Mixte",G374)),Barèmes!$D$2,IF(J374&gt;=SUMIFS(Barèmes!$I$6:$I$28,Barèmes!$A$6:$A$28,"Endurance — Luc Léger (palier)",Barèmes!$B$6:$B$28,H374,Barèmes!$C$6:$C$28,IF(H374="6ème","Mixte",G374)),Barèmes!$E$2,Barèmes!$F$2))))))</f>
        <v/>
      </c>
      <c r="O374" s="22"/>
      <c r="P374" s="23" t="str">
        <f>IF(OR(O374="",SUMPRODUCT((Barèmes!$A$6:$A$28="Force bas du corps — Saut en longueur (m)")*(Barèmes!$B$6:$B$28=H374)*(Barèmes!$C$6:$C$28=IF(H374="6ème","Mixte",G374)))=0),"",IF(SUMPRODUCT((Barèmes!$A$6:$A$28="Force bas du corps — Saut en longueur (m)")*(Barèmes!$B$6:$B$28=H374)*(Barèmes!$C$6:$C$28=IF(H374="6ème","Mixte",G374))*(Barèmes!$J$6:$J$28="+"))&gt;0,IF(O374&lt;=SUMIFS(Barèmes!$D$6:$D$28,Barèmes!$A$6:$A$28,"Force bas du corps — Saut en longueur (m)",Barèmes!$B$6:$B$28,H374,Barèmes!$C$6:$C$28,IF(H374="6ème","Mixte",G374)),"à besoin",IF(O374&lt;=SUMIFS(Barèmes!$E$6:$E$28,Barèmes!$A$6:$A$28,"Force bas du corps — Saut en longueur (m)",Barèmes!$B$6:$B$28,H374,Barèmes!$C$6:$C$28,IF(H374="6ème","Mixte",G374)),"fragile","satisfaisant")),IF(O374&gt;=SUMIFS(Barèmes!$D$6:$D$28,Barèmes!$A$6:$A$28,"Force bas du corps — Saut en longueur (m)",Barèmes!$B$6:$B$28,H374,Barèmes!$C$6:$C$28,IF(H374="6ème","Mixte",G374)),"à besoin",IF(O374&gt;=SUMIFS(Barèmes!$E$6:$E$28,Barèmes!$A$6:$A$28,"Force bas du corps — Saut en longueur (m)",Barèmes!$B$6:$B$28,H374,Barèmes!$C$6:$C$28,IF(H374="6ème","Mixte",G374)),"fragile","satisfaisant"))))</f>
        <v/>
      </c>
      <c r="Q374" s="23" t="str">
        <f>IF(OR(O374="",SUMPRODUCT((Barèmes!$A$6:$A$28="Force bas du corps — Saut en longueur (m)")*(Barèmes!$B$6:$B$28=H374)*(Barèmes!$C$6:$C$28=IF(H374="6ème","Mixte",G374)))=0),"",IF(SUMPRODUCT((Barèmes!$A$6:$A$28="Force bas du corps — Saut en longueur (m)")*(Barèmes!$B$6:$B$28=H374)*(Barèmes!$C$6:$C$28=IF(H374="6ème","Mixte",G374))*(Barèmes!$J$6:$J$28="+"))&gt;0,IF(O374&lt;=SUMIFS(Barèmes!$F$6:$F$28,Barèmes!$A$6:$A$28,"Force bas du corps — Saut en longueur (m)",Barèmes!$B$6:$B$28,H374,Barèmes!$C$6:$C$28,IF(H374="6ème","Mixte",G374)),Barèmes!$B$2,IF(O374&lt;=SUMIFS(Barèmes!$G$6:$G$28,Barèmes!$A$6:$A$28,"Force bas du corps — Saut en longueur (m)",Barèmes!$B$6:$B$28,H374,Barèmes!$C$6:$C$28,IF(H374="6ème","Mixte",G374)),Barèmes!$C$2,IF(O374&lt;=SUMIFS(Barèmes!$H$6:$H$28,Barèmes!$A$6:$A$28,"Force bas du corps — Saut en longueur (m)",Barèmes!$B$6:$B$28,H374,Barèmes!$C$6:$C$28,IF(H374="6ème","Mixte",G374)),Barèmes!$D$2,IF(O374&lt;=SUMIFS(Barèmes!$I$6:$I$28,Barèmes!$A$6:$A$28,"Force bas du corps — Saut en longueur (m)",Barèmes!$B$6:$B$28,H374,Barèmes!$C$6:$C$28,IF(H374="6ème","Mixte",G374)),Barèmes!$E$2,Barèmes!$F$2)))),IF(O374&gt;=SUMIFS(Barèmes!$F$6:$F$28,Barèmes!$A$6:$A$28,"Force bas du corps — Saut en longueur (m)",Barèmes!$B$6:$B$28,H374,Barèmes!$C$6:$C$28,IF(H374="6ème","Mixte",G374)),Barèmes!$B$2,IF(O374&gt;=SUMIFS(Barèmes!$G$6:$G$28,Barèmes!$A$6:$A$28,"Force bas du corps — Saut en longueur (m)",Barèmes!$B$6:$B$28,H374,Barèmes!$C$6:$C$28,IF(H374="6ème","Mixte",G374)),Barèmes!$C$2,IF(O374&gt;=SUMIFS(Barèmes!$H$6:$H$28,Barèmes!$A$6:$A$28,"Force bas du corps — Saut en longueur (m)",Barèmes!$B$6:$B$28,H374,Barèmes!$C$6:$C$28,IF(H374="6ème","Mixte",G374)),Barèmes!$D$2,IF(O374&gt;=SUMIFS(Barèmes!$I$6:$I$28,Barèmes!$A$6:$A$28,"Force bas du corps — Saut en longueur (m)",Barèmes!$B$6:$B$28,H374,Barèmes!$C$6:$C$28,IF(H374="6ème","Mixte",G374)),Barèmes!$E$2,Barèmes!$F$2))))))</f>
        <v/>
      </c>
      <c r="R374" s="22"/>
      <c r="S374" s="24" t="str">
        <f>IF(OR(R374="",SUMPRODUCT((Barèmes!$A$6:$A$28="Vitesse — 30 m (s)")*(Barèmes!$B$6:$B$28=H374)*(Barèmes!$C$6:$C$28=IF(H374="6ème","Mixte",G374)))=0),"",IF(SUMPRODUCT((Barèmes!$A$6:$A$28="Vitesse — 30 m (s)")*(Barèmes!$B$6:$B$28=H374)*(Barèmes!$C$6:$C$28=IF(H374="6ème","Mixte",G374))*(Barèmes!$J$6:$J$28="+"))&gt;0,IF(R374&lt;=SUMIFS(Barèmes!$D$6:$D$28,Barèmes!$A$6:$A$28,"Vitesse — 30 m (s)",Barèmes!$B$6:$B$28,H374,Barèmes!$C$6:$C$28,IF(H374="6ème","Mixte",G374)),"à besoin",IF(R374&lt;=SUMIFS(Barèmes!$E$6:$E$28,Barèmes!$A$6:$A$28,"Vitesse — 30 m (s)",Barèmes!$B$6:$B$28,H374,Barèmes!$C$6:$C$28,IF(H374="6ème","Mixte",G374)),"fragile","satisfaisant")),IF(R374&gt;=SUMIFS(Barèmes!$D$6:$D$28,Barèmes!$A$6:$A$28,"Vitesse — 30 m (s)",Barèmes!$B$6:$B$28,H374,Barèmes!$C$6:$C$28,IF(H374="6ème","Mixte",G374)),"à besoin",IF(R374&gt;=SUMIFS(Barèmes!$E$6:$E$28,Barèmes!$A$6:$A$28,"Vitesse — 30 m (s)",Barèmes!$B$6:$B$28,H374,Barèmes!$C$6:$C$28,IF(H374="6ème","Mixte",G374)),"fragile","satisfaisant"))))</f>
        <v/>
      </c>
      <c r="T374" s="24" t="str">
        <f>IF(OR(R374="",SUMPRODUCT((Barèmes!$A$6:$A$28="Vitesse — 30 m (s)")*(Barèmes!$B$6:$B$28=H374)*(Barèmes!$C$6:$C$28=IF(H374="6ème","Mixte",G374)))=0),"",IF(SUMPRODUCT((Barèmes!$A$6:$A$28="Vitesse — 30 m (s)")*(Barèmes!$B$6:$B$28=H374)*(Barèmes!$C$6:$C$28=IF(H374="6ème","Mixte",G374))*(Barèmes!$J$6:$J$28="+"))&gt;0,IF(R374&lt;=SUMIFS(Barèmes!$F$6:$F$28,Barèmes!$A$6:$A$28,"Vitesse — 30 m (s)",Barèmes!$B$6:$B$28,H374,Barèmes!$C$6:$C$28,IF(H374="6ème","Mixte",G374)),Barèmes!$B$2,IF(R374&lt;=SUMIFS(Barèmes!$G$6:$G$28,Barèmes!$A$6:$A$28,"Vitesse — 30 m (s)",Barèmes!$B$6:$B$28,H374,Barèmes!$C$6:$C$28,IF(H374="6ème","Mixte",G374)),Barèmes!$C$2,IF(R374&lt;=SUMIFS(Barèmes!$H$6:$H$28,Barèmes!$A$6:$A$28,"Vitesse — 30 m (s)",Barèmes!$B$6:$B$28,H374,Barèmes!$C$6:$C$28,IF(H374="6ème","Mixte",G374)),Barèmes!$D$2,IF(R374&lt;=SUMIFS(Barèmes!$I$6:$I$28,Barèmes!$A$6:$A$28,"Vitesse — 30 m (s)",Barèmes!$B$6:$B$28,H374,Barèmes!$C$6:$C$28,IF(H374="6ème","Mixte",G374)),Barèmes!$E$2,Barèmes!$F$2)))),IF(R374&gt;=SUMIFS(Barèmes!$F$6:$F$28,Barèmes!$A$6:$A$28,"Vitesse — 30 m (s)",Barèmes!$B$6:$B$28,H374,Barèmes!$C$6:$C$28,IF(H374="6ème","Mixte",G374)),Barèmes!$B$2,IF(R374&gt;=SUMIFS(Barèmes!$G$6:$G$28,Barèmes!$A$6:$A$28,"Vitesse — 30 m (s)",Barèmes!$B$6:$B$28,H374,Barèmes!$C$6:$C$28,IF(H374="6ème","Mixte",G374)),Barèmes!$C$2,IF(R374&gt;=SUMIFS(Barèmes!$H$6:$H$28,Barèmes!$A$6:$A$28,"Vitesse — 30 m (s)",Barèmes!$B$6:$B$28,H374,Barèmes!$C$6:$C$28,IF(H374="6ème","Mixte",G374)),Barèmes!$D$2,IF(R374&gt;=SUMIFS(Barèmes!$I$6:$I$28,Barèmes!$A$6:$A$28,"Vitesse — 30 m (s)",Barèmes!$B$6:$B$28,H374,Barèmes!$C$6:$C$28,IF(H374="6ème","Mixte",G374)),Barèmes!$E$2,Barèmes!$F$2))))))</f>
        <v/>
      </c>
      <c r="U374" s="22"/>
      <c r="V374" s="25" t="str">
        <f>IF(OR(U374="",SUMPRODUCT((Barèmes!$A$6:$A$28="Vitesse — 50 m (s)")*(Barèmes!$B$6:$B$28=H374)*(Barèmes!$C$6:$C$28=IF(H374="6ème","Mixte",G374)))=0),"",IF(SUMPRODUCT((Barèmes!$A$6:$A$28="Vitesse — 50 m (s)")*(Barèmes!$B$6:$B$28=H374)*(Barèmes!$C$6:$C$28=IF(H374="6ème","Mixte",G374))*(Barèmes!$J$6:$J$28="+"))&gt;0,IF(U374&lt;=SUMIFS(Barèmes!$D$6:$D$28,Barèmes!$A$6:$A$28,"Vitesse — 50 m (s)",Barèmes!$B$6:$B$28,H374,Barèmes!$C$6:$C$28,IF(H374="6ème","Mixte",G374)),"à besoin",IF(U374&lt;=SUMIFS(Barèmes!$E$6:$E$28,Barèmes!$A$6:$A$28,"Vitesse — 50 m (s)",Barèmes!$B$6:$B$28,H374,Barèmes!$C$6:$C$28,IF(H374="6ème","Mixte",G374)),"fragile","satisfaisant")),IF(U374&gt;=SUMIFS(Barèmes!$D$6:$D$28,Barèmes!$A$6:$A$28,"Vitesse — 50 m (s)",Barèmes!$B$6:$B$28,H374,Barèmes!$C$6:$C$28,IF(H374="6ème","Mixte",G374)),"à besoin",IF(U374&gt;=SUMIFS(Barèmes!$E$6:$E$28,Barèmes!$A$6:$A$28,"Vitesse — 50 m (s)",Barèmes!$B$6:$B$28,H374,Barèmes!$C$6:$C$28,IF(H374="6ème","Mixte",G374)),"fragile","satisfaisant"))))</f>
        <v/>
      </c>
      <c r="W374" s="25" t="str">
        <f>IF(OR(U374="",SUMPRODUCT((Barèmes!$A$6:$A$28="Vitesse — 50 m (s)")*(Barèmes!$B$6:$B$28=H374)*(Barèmes!$C$6:$C$28=IF(H374="6ème","Mixte",G374)))=0),"",IF(SUMPRODUCT((Barèmes!$A$6:$A$28="Vitesse — 50 m (s)")*(Barèmes!$B$6:$B$28=H374)*(Barèmes!$C$6:$C$28=IF(H374="6ème","Mixte",G374))*(Barèmes!$J$6:$J$28="+"))&gt;0,IF(U374&lt;=SUMIFS(Barèmes!$F$6:$F$28,Barèmes!$A$6:$A$28,"Vitesse — 50 m (s)",Barèmes!$B$6:$B$28,H374,Barèmes!$C$6:$C$28,IF(H374="6ème","Mixte",G374)),Barèmes!$B$2,IF(U374&lt;=SUMIFS(Barèmes!$G$6:$G$28,Barèmes!$A$6:$A$28,"Vitesse — 50 m (s)",Barèmes!$B$6:$B$28,H374,Barèmes!$C$6:$C$28,IF(H374="6ème","Mixte",G374)),Barèmes!$C$2,IF(U374&lt;=SUMIFS(Barèmes!$H$6:$H$28,Barèmes!$A$6:$A$28,"Vitesse — 50 m (s)",Barèmes!$B$6:$B$28,H374,Barèmes!$C$6:$C$28,IF(H374="6ème","Mixte",G374)),Barèmes!$D$2,IF(U374&lt;=SUMIFS(Barèmes!$I$6:$I$28,Barèmes!$A$6:$A$28,"Vitesse — 50 m (s)",Barèmes!$B$6:$B$28,H374,Barèmes!$C$6:$C$28,IF(H374="6ème","Mixte",G374)),Barèmes!$E$2,Barèmes!$F$2)))),IF(U374&gt;=SUMIFS(Barèmes!$F$6:$F$28,Barèmes!$A$6:$A$28,"Vitesse — 50 m (s)",Barèmes!$B$6:$B$28,H374,Barèmes!$C$6:$C$28,IF(H374="6ème","Mixte",G374)),Barèmes!$B$2,IF(U374&gt;=SUMIFS(Barèmes!$G$6:$G$28,Barèmes!$A$6:$A$28,"Vitesse — 50 m (s)",Barèmes!$B$6:$B$28,H374,Barèmes!$C$6:$C$28,IF(H374="6ème","Mixte",G374)),Barèmes!$C$2,IF(U374&gt;=SUMIFS(Barèmes!$H$6:$H$28,Barèmes!$A$6:$A$28,"Vitesse — 50 m (s)",Barèmes!$B$6:$B$28,H374,Barèmes!$C$6:$C$28,IF(H374="6ème","Mixte",G374)),Barèmes!$D$2,IF(U374&gt;=SUMIFS(Barèmes!$I$6:$I$28,Barèmes!$A$6:$A$28,"Vitesse — 50 m (s)",Barèmes!$B$6:$B$28,H374,Barèmes!$C$6:$C$28,IF(H374="6ème","Mixte",G374)),Barèmes!$E$2,Barèmes!$F$2))))))</f>
        <v/>
      </c>
      <c r="X374" s="18"/>
      <c r="Y374" s="26" t="str" cm="1">
        <f t="array" ref="Y374">IF(OR(X374="",SUMPRODUCT((Barèmes!$A$6:$A$28="Souplesse (score 1-5)")*(Barèmes!$B$6:$B$28=H374)*(Barèmes!$C$6:$C$28=IF(H374="6ème","Mixte",G374)))=0),"",IF(SUMPRODUCT((Barèmes!$A$6:$A$28="Souplesse (score 1-5)")*(Barèmes!$B$6:$B$28=H374)*(Barèmes!$C$6:$C$28=IF(H374="6ème","Mixte",G374))*(Barèmes!$J$6:$J$28="+"))&gt;0,IF(X374&lt;=SUMIFS(Barèmes!$D$6:$D$28,Barèmes!$A$6:$A$28,"Souplesse (score 1-5)",Barèmes!$B$6:$B$28,H374,Barèmes!$C$6:$C$28,IF(H374="6ème","Mixte",G374)),"à besoin",IF(X374&lt;=SUMIFS(Barèmes!$E$6:$E$28,Barèmes!$A$6:$A$28,"Souplesse (score 1-5)",Barèmes!$B$6:$B$28,H374,Barèmes!$C$6:$C$28,IF(H374="6ème","Mixte",G374)),"fragile","satisfaisant")),IF(X374&gt;=SUMIFS(Barèmes!$D$6:$D$28,Barèmes!$A$6:$A$28,"Souplesse (score 1-5)",Barèmes!$B$6:$B$28,H374,Barèmes!$C$6:$C$28,IF(H374="6ème","Mixte",G374)),"à besoin",IF(X374&gt;=SUMIFS(Barèmes!$E$6:$E$28,Barèmes!$A$6:$A$28,"Souplesse (score 1-5)",Barèmes!$B$6:$B$28,H374,Barèmes!$C$6:$C$28,IF(H374="6ème","Mixte",G374)),"fragile","satisfaisant"))))</f>
        <v/>
      </c>
      <c r="Z374" s="26" t="str" cm="1">
        <f t="array" ref="Z374">IF(OR(X374="",SUMPRODUCT((Barèmes!$A$6:$A$28="Souplesse (score 1-5)")*(Barèmes!$B$6:$B$28=H374)*(Barèmes!$C$6:$C$28=IF(H374="6ème","Mixte",G374)))=0),"",IF(SUMPRODUCT((Barèmes!$A$6:$A$28="Souplesse (score 1-5)")*(Barèmes!$B$6:$B$28=H374)*(Barèmes!$C$6:$C$28=IF(H374="6ème","Mixte",G374))*(Barèmes!$J$6:$J$28="+"))&gt;0,IF(X374&lt;=SUMIFS(Barèmes!$F$6:$F$28,Barèmes!$A$6:$A$28,"Souplesse (score 1-5)",Barèmes!$B$6:$B$28,H374,Barèmes!$C$6:$C$28,IF(H374="6ème","Mixte",G374)),Barèmes!$B$2,IF(X374&lt;=SUMIFS(Barèmes!$G$6:$G$28,Barèmes!$A$6:$A$28,"Souplesse (score 1-5)",Barèmes!$B$6:$B$28,H374,Barèmes!$C$6:$C$28,IF(H374="6ème","Mixte",G374)),Barèmes!$C$2,IF(X374&lt;=SUMIFS(Barèmes!$H$6:$H$28,Barèmes!$A$6:$A$28,"Souplesse (score 1-5)",Barèmes!$B$6:$B$28,H374,Barèmes!$C$6:$C$28,IF(H374="6ème","Mixte",G374)),Barèmes!$D$2,IF(X374&lt;=SUMIFS(Barèmes!$I$6:$I$28,Barèmes!$A$6:$A$28,"Souplesse (score 1-5)",Barèmes!$B$6:$B$28,H374,Barèmes!$C$6:$C$28,IF(H374="6ème","Mixte",G374)),Barèmes!$E$2,Barèmes!$F$2)))),IF(X374&gt;=SUMIFS(Barèmes!$F$6:$F$28,Barèmes!$A$6:$A$28,"Souplesse (score 1-5)",Barèmes!$B$6:$B$28,H374,Barèmes!$C$6:$C$28,IF(H374="6ème","Mixte",G374)),Barèmes!$B$2,IF(X374&gt;=SUMIFS(Barèmes!$G$6:$G$28,Barèmes!$A$6:$A$28,"Souplesse (score 1-5)",Barèmes!$B$6:$B$28,H374,Barèmes!$C$6:$C$28,IF(H374="6ème","Mixte",G374)),Barèmes!$C$2,IF(X374&gt;=SUMIFS(Barèmes!$H$6:$H$28,Barèmes!$A$6:$A$28,"Souplesse (score 1-5)",Barèmes!$B$6:$B$28,H374,Barèmes!$C$6:$C$28,IF(H374="6ème","Mixte",G374)),Barèmes!$D$2,IF(X374&gt;=SUMIFS(Barèmes!$I$6:$I$28,Barèmes!$A$6:$A$28,"Souplesse (score 1-5)",Barèmes!$B$6:$B$28,H374,Barèmes!$C$6:$C$28,IF(H374="6ème","Mixte",G374)),Barèmes!$E$2,Barèmes!$F$2))))))</f>
        <v/>
      </c>
      <c r="AA374" s="22"/>
      <c r="AB374" s="27" t="str">
        <f>IF(OR(AA374="",SUMPRODUCT((Barèmes!$A$6:$A$28="Agilité — T-test 974 (s)")*(Barèmes!$B$6:$B$28=H374)*(Barèmes!$C$6:$C$28=IF(H374="6ème","Mixte",G374)))=0),"",IF(SUMPRODUCT((Barèmes!$A$6:$A$28="Agilité — T-test 974 (s)")*(Barèmes!$B$6:$B$28=H374)*(Barèmes!$C$6:$C$28=IF(H374="6ème","Mixte",G374))*(Barèmes!$J$6:$J$28="+"))&gt;0,IF(AA374&lt;=SUMIFS(Barèmes!$D$6:$D$28,Barèmes!$A$6:$A$28,"Agilité — T-test 974 (s)",Barèmes!$B$6:$B$28,H374,Barèmes!$C$6:$C$28,IF(H374="6ème","Mixte",G374)),"à besoin",IF(AA374&lt;=SUMIFS(Barèmes!$E$6:$E$28,Barèmes!$A$6:$A$28,"Agilité — T-test 974 (s)",Barèmes!$B$6:$B$28,H374,Barèmes!$C$6:$C$28,IF(H374="6ème","Mixte",G374)),"fragile","satisfaisant")),IF(AA374&gt;=SUMIFS(Barèmes!$D$6:$D$28,Barèmes!$A$6:$A$28,"Agilité — T-test 974 (s)",Barèmes!$B$6:$B$28,H374,Barèmes!$C$6:$C$28,IF(H374="6ème","Mixte",G374)),"à besoin",IF(AA374&gt;=SUMIFS(Barèmes!$E$6:$E$28,Barèmes!$A$6:$A$28,"Agilité — T-test 974 (s)",Barèmes!$B$6:$B$28,H374,Barèmes!$C$6:$C$28,IF(H374="6ème","Mixte",G374)),"fragile","satisfaisant"))))</f>
        <v/>
      </c>
      <c r="AC374" s="27" t="str">
        <f>IF(OR(AA374="",SUMPRODUCT((Barèmes!$A$6:$A$28="Agilité — T-test 974 (s)")*(Barèmes!$B$6:$B$28=H374)*(Barèmes!$C$6:$C$28=IF(H374="6ème","Mixte",G374)))=0),"",IF(SUMPRODUCT((Barèmes!$A$6:$A$28="Agilité — T-test 974 (s)")*(Barèmes!$B$6:$B$28=H374)*(Barèmes!$C$6:$C$28=IF(H374="6ème","Mixte",G374))*(Barèmes!$J$6:$J$28="+"))&gt;0,IF(AA374&lt;=SUMIFS(Barèmes!$F$6:$F$28,Barèmes!$A$6:$A$28,"Agilité — T-test 974 (s)",Barèmes!$B$6:$B$28,H374,Barèmes!$C$6:$C$28,IF(H374="6ème","Mixte",G374)),Barèmes!$B$2,IF(AA374&lt;=SUMIFS(Barèmes!$G$6:$G$28,Barèmes!$A$6:$A$28,"Agilité — T-test 974 (s)",Barèmes!$B$6:$B$28,H374,Barèmes!$C$6:$C$28,IF(H374="6ème","Mixte",G374)),Barèmes!$C$2,IF(AA374&lt;=SUMIFS(Barèmes!$H$6:$H$28,Barèmes!$A$6:$A$28,"Agilité — T-test 974 (s)",Barèmes!$B$6:$B$28,H374,Barèmes!$C$6:$C$28,IF(H374="6ème","Mixte",G374)),Barèmes!$D$2,IF(AA374&lt;=SUMIFS(Barèmes!$I$6:$I$28,Barèmes!$A$6:$A$28,"Agilité — T-test 974 (s)",Barèmes!$B$6:$B$28,H374,Barèmes!$C$6:$C$28,IF(H374="6ème","Mixte",G374)),Barèmes!$E$2,Barèmes!$F$2)))),IF(AA374&gt;=SUMIFS(Barèmes!$F$6:$F$28,Barèmes!$A$6:$A$28,"Agilité — T-test 974 (s)",Barèmes!$B$6:$B$28,H374,Barèmes!$C$6:$C$28,IF(H374="6ème","Mixte",G374)),Barèmes!$B$2,IF(AA374&gt;=SUMIFS(Barèmes!$G$6:$G$28,Barèmes!$A$6:$A$28,"Agilité — T-test 974 (s)",Barèmes!$B$6:$B$28,H374,Barèmes!$C$6:$C$28,IF(H374="6ème","Mixte",G374)),Barèmes!$C$2,IF(AA374&gt;=SUMIFS(Barèmes!$H$6:$H$28,Barèmes!$A$6:$A$28,"Agilité — T-test 974 (s)",Barèmes!$B$6:$B$28,H374,Barèmes!$C$6:$C$28,IF(H374="6ème","Mixte",G374)),Barèmes!$D$2,IF(AA374&gt;=SUMIFS(Barèmes!$I$6:$I$28,Barèmes!$A$6:$A$28,"Agilité — T-test 974 (s)",Barèmes!$B$6:$B$28,H374,Barèmes!$C$6:$C$28,IF(H374="6ème","Mixte",G374)),Barèmes!$E$2,Barèmes!$F$2))))))</f>
        <v/>
      </c>
      <c r="AD374" s="28" t="str">
        <f t="shared" si="42"/>
        <v/>
      </c>
      <c r="AE374" s="29" t="str">
        <f t="shared" si="43"/>
        <v/>
      </c>
      <c r="AF374" s="30" t="str">
        <f>IF(OR(AD374="",SUMPRODUCT((Barèmes!$A$6:$A$28="Surcoût d'agilité (s) — technique")*(Barèmes!$B$6:$B$28=H374)*(Barèmes!$C$6:$C$28=IF(H374="6ème","Mixte",G374)))=0),"",IF(SUMPRODUCT((Barèmes!$A$6:$A$28="Surcoût d'agilité (s) — technique")*(Barèmes!$B$6:$B$28=H374)*(Barèmes!$C$6:$C$28=IF(H374="6ème","Mixte",G374))*(Barèmes!$J$6:$J$28="+"))&gt;0,IF(AD374&lt;=SUMIFS(Barèmes!$D$6:$D$28,Barèmes!$A$6:$A$28,"Surcoût d'agilité (s) — technique",Barèmes!$B$6:$B$28,H374,Barèmes!$C$6:$C$28,IF(H374="6ème","Mixte",G374)),"à besoin",IF(AD374&lt;=SUMIFS(Barèmes!$E$6:$E$28,Barèmes!$A$6:$A$28,"Surcoût d'agilité (s) — technique",Barèmes!$B$6:$B$28,H374,Barèmes!$C$6:$C$28,IF(H374="6ème","Mixte",G374)),"fragile","satisfaisant")),IF(AD374&gt;=SUMIFS(Barèmes!$D$6:$D$28,Barèmes!$A$6:$A$28,"Surcoût d'agilité (s) — technique",Barèmes!$B$6:$B$28,H374,Barèmes!$C$6:$C$28,IF(H374="6ème","Mixte",G374)),"à besoin",IF(AD374&gt;=SUMIFS(Barèmes!$E$6:$E$28,Barèmes!$A$6:$A$28,"Surcoût d'agilité (s) — technique",Barèmes!$B$6:$B$28,H374,Barèmes!$C$6:$C$28,IF(H374="6ème","Mixte",G374)),"fragile","satisfaisant"))))</f>
        <v/>
      </c>
      <c r="AG374" s="30" t="str">
        <f>IF(OR(AD374="",SUMPRODUCT((Barèmes!$A$6:$A$28="Surcoût d'agilité (s) — technique")*(Barèmes!$B$6:$B$28=H374)*(Barèmes!$C$6:$C$28=IF(H374="6ème","Mixte",G374)))=0),"",IF(SUMPRODUCT((Barèmes!$A$6:$A$28="Surcoût d'agilité (s) — technique")*(Barèmes!$B$6:$B$28=H374)*(Barèmes!$C$6:$C$28=IF(H374="6ème","Mixte",G374))*(Barèmes!$J$6:$J$28="+"))&gt;0,IF(AD374&lt;=SUMIFS(Barèmes!$F$6:$F$28,Barèmes!$A$6:$A$28,"Surcoût d'agilité (s) — technique",Barèmes!$B$6:$B$28,H374,Barèmes!$C$6:$C$28,IF(H374="6ème","Mixte",G374)),Barèmes!$B$2,IF(AD374&lt;=SUMIFS(Barèmes!$G$6:$G$28,Barèmes!$A$6:$A$28,"Surcoût d'agilité (s) — technique",Barèmes!$B$6:$B$28,H374,Barèmes!$C$6:$C$28,IF(H374="6ème","Mixte",G374)),Barèmes!$C$2,IF(AD374&lt;=SUMIFS(Barèmes!$H$6:$H$28,Barèmes!$A$6:$A$28,"Surcoût d'agilité (s) — technique",Barèmes!$B$6:$B$28,H374,Barèmes!$C$6:$C$28,IF(H374="6ème","Mixte",G374)),Barèmes!$D$2,IF(AD374&lt;=SUMIFS(Barèmes!$I$6:$I$28,Barèmes!$A$6:$A$28,"Surcoût d'agilité (s) — technique",Barèmes!$B$6:$B$28,H374,Barèmes!$C$6:$C$28,IF(H374="6ème","Mixte",G374)),Barèmes!$E$2,Barèmes!$F$2)))),IF(AD374&gt;=SUMIFS(Barèmes!$F$6:$F$28,Barèmes!$A$6:$A$28,"Surcoût d'agilité (s) — technique",Barèmes!$B$6:$B$28,H374,Barèmes!$C$6:$C$28,IF(H374="6ème","Mixte",G374)),Barèmes!$B$2,IF(AD374&gt;=SUMIFS(Barèmes!$G$6:$G$28,Barèmes!$A$6:$A$28,"Surcoût d'agilité (s) — technique",Barèmes!$B$6:$B$28,H374,Barèmes!$C$6:$C$28,IF(H374="6ème","Mixte",G374)),Barèmes!$C$2,IF(AD374&gt;=SUMIFS(Barèmes!$H$6:$H$28,Barèmes!$A$6:$A$28,"Surcoût d'agilité (s) — technique",Barèmes!$B$6:$B$28,H374,Barèmes!$C$6:$C$28,IF(H374="6ème","Mixte",G374)),Barèmes!$D$2,IF(AD374&gt;=SUMIFS(Barèmes!$I$6:$I$28,Barèmes!$A$6:$A$28,"Surcoût d'agilité (s) — technique",Barèmes!$B$6:$B$28,H374,Barèmes!$C$6:$C$28,IF(H374="6ème","Mixte",G374)),Barèmes!$E$2,Barèmes!$F$2))))))</f>
        <v/>
      </c>
      <c r="AH374" s="31" t="str">
        <f>IF((IF(N374="",0,1)+IF(Q374="",0,1)+IF(W374="",0,1)+IF(Z374="",0,1)+IF(AC374="",0,1))=0,"",3*IF(N374=Barèmes!$B$2,1,IF(N374=Barèmes!$C$2,2,IF(N374=Barèmes!$D$2,3,IF(N374=Barèmes!$E$2,4,IF(N374=Barèmes!$F$2,5,0)))))+3*IF(Q374=Barèmes!$B$2,1,IF(Q374=Barèmes!$C$2,2,IF(Q374=Barèmes!$D$2,3,IF(Q374=Barèmes!$E$2,4,IF(Q374=Barèmes!$F$2,5,0)))))+2*IF(W374=Barèmes!$B$2,1,IF(W374=Barèmes!$C$2,2,IF(W374=Barèmes!$D$2,3,IF(W374=Barèmes!$E$2,4,IF(W374=Barèmes!$F$2,5,0)))))+1*IF(Z374=Barèmes!$B$2,1,IF(Z374=Barèmes!$C$2,2,IF(Z374=Barèmes!$D$2,3,IF(Z374=Barèmes!$E$2,4,IF(Z374=Barèmes!$F$2,5,0)))))+1*IF(AC374=Barèmes!$B$2,1,IF(AC374=Barèmes!$C$2,2,IF(AC374=Barèmes!$D$2,3,IF(AC374=Barèmes!$E$2,4,IF(AC374=Barèmes!$F$2,5,0))))))</f>
        <v/>
      </c>
      <c r="AI374" s="31"/>
      <c r="AJ374" s="32" t="str">
        <f>IFERROR(INDEX(Croissance!$B$5:$B$604,MATCH(A374,Croissance!$A$5:$A$604,0)),"")</f>
        <v/>
      </c>
      <c r="AK374" s="32" t="str">
        <f>IFERROR(INDEX(Croissance!$C$5:$C$604,MATCH(A374,Croissance!$A$5:$A$604,0)),"")</f>
        <v/>
      </c>
      <c r="AL374" s="32" t="str">
        <f>IFERROR(INDEX(Croissance!$D$5:$D$604,MATCH(A374,Croissance!$A$5:$A$604,0)),"")</f>
        <v/>
      </c>
      <c r="AM374" s="32" t="str">
        <f>IFERROR(INDEX(Croissance!$E$5:$E$604,MATCH(A374,Croissance!$A$5:$A$604,0)),"")</f>
        <v/>
      </c>
      <c r="AO374" s="33">
        <f t="shared" si="48"/>
        <v>0</v>
      </c>
      <c r="AP374" s="33">
        <f t="shared" si="44"/>
        <v>0</v>
      </c>
      <c r="AQ374" s="33">
        <f>IF(A374="",0,IF(AND(OR('Synthèse classe'!$C$2="Tous",C374='Synthèse classe'!$C$2),OR('Synthèse classe'!$C$3="Toutes",D374='Synthèse classe'!$C$3),OR('Synthèse classe'!$C$4="Toutes",AND('Synthèse classe'!$C$4="Dernière",AP374=1),B374=IFERROR(VALUE('Synthèse classe'!$C$4),0))),1,0))</f>
        <v>0</v>
      </c>
      <c r="AR374" s="34" t="str">
        <f t="shared" si="45"/>
        <v/>
      </c>
    </row>
    <row r="375" spans="1:44" x14ac:dyDescent="0.2">
      <c r="A375" s="17" t="str">
        <f t="shared" si="41"/>
        <v/>
      </c>
      <c r="B375" s="18"/>
      <c r="C375" s="19"/>
      <c r="D375" s="19"/>
      <c r="E375" s="19"/>
      <c r="F375" s="19"/>
      <c r="G375" s="19"/>
      <c r="H375" s="17" t="str">
        <f t="shared" si="46"/>
        <v/>
      </c>
      <c r="I375" s="20"/>
      <c r="J375" s="18"/>
      <c r="K375" s="19"/>
      <c r="L375" s="21" t="str">
        <f t="shared" si="47"/>
        <v/>
      </c>
      <c r="M375" s="21" t="str">
        <f>IF(OR(J375="",SUMPRODUCT((Barèmes!$A$6:$A$28="Endurance — Luc Léger (palier)")*(Barèmes!$B$6:$B$28=H375)*(Barèmes!$C$6:$C$28=IF(H375="6ème","Mixte",G375)))=0),"",IF(SUMPRODUCT((Barèmes!$A$6:$A$28="Endurance — Luc Léger (palier)")*(Barèmes!$B$6:$B$28=H375)*(Barèmes!$C$6:$C$28=IF(H375="6ème","Mixte",G375))*(Barèmes!$J$6:$J$28="+"))&gt;0,IF(J375&lt;=SUMIFS(Barèmes!$D$6:$D$28,Barèmes!$A$6:$A$28,"Endurance — Luc Léger (palier)",Barèmes!$B$6:$B$28,H375,Barèmes!$C$6:$C$28,IF(H375="6ème","Mixte",G375)),"à besoin",IF(J375&lt;=SUMIFS(Barèmes!$E$6:$E$28,Barèmes!$A$6:$A$28,"Endurance — Luc Léger (palier)",Barèmes!$B$6:$B$28,H375,Barèmes!$C$6:$C$28,IF(H375="6ème","Mixte",G375)),"fragile","satisfaisant")),IF(J375&gt;=SUMIFS(Barèmes!$D$6:$D$28,Barèmes!$A$6:$A$28,"Endurance — Luc Léger (palier)",Barèmes!$B$6:$B$28,H375,Barèmes!$C$6:$C$28,IF(H375="6ème","Mixte",G375)),"à besoin",IF(J375&gt;=SUMIFS(Barèmes!$E$6:$E$28,Barèmes!$A$6:$A$28,"Endurance — Luc Léger (palier)",Barèmes!$B$6:$B$28,H375,Barèmes!$C$6:$C$28,IF(H375="6ème","Mixte",G375)),"fragile","satisfaisant"))))</f>
        <v/>
      </c>
      <c r="N375" s="21" t="str">
        <f>IF(OR(J375="",SUMPRODUCT((Barèmes!$A$6:$A$28="Endurance — Luc Léger (palier)")*(Barèmes!$B$6:$B$28=H375)*(Barèmes!$C$6:$C$28=IF(H375="6ème","Mixte",G375)))=0),"",IF(SUMPRODUCT((Barèmes!$A$6:$A$28="Endurance — Luc Léger (palier)")*(Barèmes!$B$6:$B$28=H375)*(Barèmes!$C$6:$C$28=IF(H375="6ème","Mixte",G375))*(Barèmes!$J$6:$J$28="+"))&gt;0,IF(J375&lt;=SUMIFS(Barèmes!$F$6:$F$28,Barèmes!$A$6:$A$28,"Endurance — Luc Léger (palier)",Barèmes!$B$6:$B$28,H375,Barèmes!$C$6:$C$28,IF(H375="6ème","Mixte",G375)),Barèmes!$B$2,IF(J375&lt;=SUMIFS(Barèmes!$G$6:$G$28,Barèmes!$A$6:$A$28,"Endurance — Luc Léger (palier)",Barèmes!$B$6:$B$28,H375,Barèmes!$C$6:$C$28,IF(H375="6ème","Mixte",G375)),Barèmes!$C$2,IF(J375&lt;=SUMIFS(Barèmes!$H$6:$H$28,Barèmes!$A$6:$A$28,"Endurance — Luc Léger (palier)",Barèmes!$B$6:$B$28,H375,Barèmes!$C$6:$C$28,IF(H375="6ème","Mixte",G375)),Barèmes!$D$2,IF(J375&lt;=SUMIFS(Barèmes!$I$6:$I$28,Barèmes!$A$6:$A$28,"Endurance — Luc Léger (palier)",Barèmes!$B$6:$B$28,H375,Barèmes!$C$6:$C$28,IF(H375="6ème","Mixte",G375)),Barèmes!$E$2,Barèmes!$F$2)))),IF(J375&gt;=SUMIFS(Barèmes!$F$6:$F$28,Barèmes!$A$6:$A$28,"Endurance — Luc Léger (palier)",Barèmes!$B$6:$B$28,H375,Barèmes!$C$6:$C$28,IF(H375="6ème","Mixte",G375)),Barèmes!$B$2,IF(J375&gt;=SUMIFS(Barèmes!$G$6:$G$28,Barèmes!$A$6:$A$28,"Endurance — Luc Léger (palier)",Barèmes!$B$6:$B$28,H375,Barèmes!$C$6:$C$28,IF(H375="6ème","Mixte",G375)),Barèmes!$C$2,IF(J375&gt;=SUMIFS(Barèmes!$H$6:$H$28,Barèmes!$A$6:$A$28,"Endurance — Luc Léger (palier)",Barèmes!$B$6:$B$28,H375,Barèmes!$C$6:$C$28,IF(H375="6ème","Mixte",G375)),Barèmes!$D$2,IF(J375&gt;=SUMIFS(Barèmes!$I$6:$I$28,Barèmes!$A$6:$A$28,"Endurance — Luc Léger (palier)",Barèmes!$B$6:$B$28,H375,Barèmes!$C$6:$C$28,IF(H375="6ème","Mixte",G375)),Barèmes!$E$2,Barèmes!$F$2))))))</f>
        <v/>
      </c>
      <c r="O375" s="22"/>
      <c r="P375" s="23" t="str">
        <f>IF(OR(O375="",SUMPRODUCT((Barèmes!$A$6:$A$28="Force bas du corps — Saut en longueur (m)")*(Barèmes!$B$6:$B$28=H375)*(Barèmes!$C$6:$C$28=IF(H375="6ème","Mixte",G375)))=0),"",IF(SUMPRODUCT((Barèmes!$A$6:$A$28="Force bas du corps — Saut en longueur (m)")*(Barèmes!$B$6:$B$28=H375)*(Barèmes!$C$6:$C$28=IF(H375="6ème","Mixte",G375))*(Barèmes!$J$6:$J$28="+"))&gt;0,IF(O375&lt;=SUMIFS(Barèmes!$D$6:$D$28,Barèmes!$A$6:$A$28,"Force bas du corps — Saut en longueur (m)",Barèmes!$B$6:$B$28,H375,Barèmes!$C$6:$C$28,IF(H375="6ème","Mixte",G375)),"à besoin",IF(O375&lt;=SUMIFS(Barèmes!$E$6:$E$28,Barèmes!$A$6:$A$28,"Force bas du corps — Saut en longueur (m)",Barèmes!$B$6:$B$28,H375,Barèmes!$C$6:$C$28,IF(H375="6ème","Mixte",G375)),"fragile","satisfaisant")),IF(O375&gt;=SUMIFS(Barèmes!$D$6:$D$28,Barèmes!$A$6:$A$28,"Force bas du corps — Saut en longueur (m)",Barèmes!$B$6:$B$28,H375,Barèmes!$C$6:$C$28,IF(H375="6ème","Mixte",G375)),"à besoin",IF(O375&gt;=SUMIFS(Barèmes!$E$6:$E$28,Barèmes!$A$6:$A$28,"Force bas du corps — Saut en longueur (m)",Barèmes!$B$6:$B$28,H375,Barèmes!$C$6:$C$28,IF(H375="6ème","Mixte",G375)),"fragile","satisfaisant"))))</f>
        <v/>
      </c>
      <c r="Q375" s="23" t="str">
        <f>IF(OR(O375="",SUMPRODUCT((Barèmes!$A$6:$A$28="Force bas du corps — Saut en longueur (m)")*(Barèmes!$B$6:$B$28=H375)*(Barèmes!$C$6:$C$28=IF(H375="6ème","Mixte",G375)))=0),"",IF(SUMPRODUCT((Barèmes!$A$6:$A$28="Force bas du corps — Saut en longueur (m)")*(Barèmes!$B$6:$B$28=H375)*(Barèmes!$C$6:$C$28=IF(H375="6ème","Mixte",G375))*(Barèmes!$J$6:$J$28="+"))&gt;0,IF(O375&lt;=SUMIFS(Barèmes!$F$6:$F$28,Barèmes!$A$6:$A$28,"Force bas du corps — Saut en longueur (m)",Barèmes!$B$6:$B$28,H375,Barèmes!$C$6:$C$28,IF(H375="6ème","Mixte",G375)),Barèmes!$B$2,IF(O375&lt;=SUMIFS(Barèmes!$G$6:$G$28,Barèmes!$A$6:$A$28,"Force bas du corps — Saut en longueur (m)",Barèmes!$B$6:$B$28,H375,Barèmes!$C$6:$C$28,IF(H375="6ème","Mixte",G375)),Barèmes!$C$2,IF(O375&lt;=SUMIFS(Barèmes!$H$6:$H$28,Barèmes!$A$6:$A$28,"Force bas du corps — Saut en longueur (m)",Barèmes!$B$6:$B$28,H375,Barèmes!$C$6:$C$28,IF(H375="6ème","Mixte",G375)),Barèmes!$D$2,IF(O375&lt;=SUMIFS(Barèmes!$I$6:$I$28,Barèmes!$A$6:$A$28,"Force bas du corps — Saut en longueur (m)",Barèmes!$B$6:$B$28,H375,Barèmes!$C$6:$C$28,IF(H375="6ème","Mixte",G375)),Barèmes!$E$2,Barèmes!$F$2)))),IF(O375&gt;=SUMIFS(Barèmes!$F$6:$F$28,Barèmes!$A$6:$A$28,"Force bas du corps — Saut en longueur (m)",Barèmes!$B$6:$B$28,H375,Barèmes!$C$6:$C$28,IF(H375="6ème","Mixte",G375)),Barèmes!$B$2,IF(O375&gt;=SUMIFS(Barèmes!$G$6:$G$28,Barèmes!$A$6:$A$28,"Force bas du corps — Saut en longueur (m)",Barèmes!$B$6:$B$28,H375,Barèmes!$C$6:$C$28,IF(H375="6ème","Mixte",G375)),Barèmes!$C$2,IF(O375&gt;=SUMIFS(Barèmes!$H$6:$H$28,Barèmes!$A$6:$A$28,"Force bas du corps — Saut en longueur (m)",Barèmes!$B$6:$B$28,H375,Barèmes!$C$6:$C$28,IF(H375="6ème","Mixte",G375)),Barèmes!$D$2,IF(O375&gt;=SUMIFS(Barèmes!$I$6:$I$28,Barèmes!$A$6:$A$28,"Force bas du corps — Saut en longueur (m)",Barèmes!$B$6:$B$28,H375,Barèmes!$C$6:$C$28,IF(H375="6ème","Mixte",G375)),Barèmes!$E$2,Barèmes!$F$2))))))</f>
        <v/>
      </c>
      <c r="R375" s="22"/>
      <c r="S375" s="24" t="str">
        <f>IF(OR(R375="",SUMPRODUCT((Barèmes!$A$6:$A$28="Vitesse — 30 m (s)")*(Barèmes!$B$6:$B$28=H375)*(Barèmes!$C$6:$C$28=IF(H375="6ème","Mixte",G375)))=0),"",IF(SUMPRODUCT((Barèmes!$A$6:$A$28="Vitesse — 30 m (s)")*(Barèmes!$B$6:$B$28=H375)*(Barèmes!$C$6:$C$28=IF(H375="6ème","Mixte",G375))*(Barèmes!$J$6:$J$28="+"))&gt;0,IF(R375&lt;=SUMIFS(Barèmes!$D$6:$D$28,Barèmes!$A$6:$A$28,"Vitesse — 30 m (s)",Barèmes!$B$6:$B$28,H375,Barèmes!$C$6:$C$28,IF(H375="6ème","Mixte",G375)),"à besoin",IF(R375&lt;=SUMIFS(Barèmes!$E$6:$E$28,Barèmes!$A$6:$A$28,"Vitesse — 30 m (s)",Barèmes!$B$6:$B$28,H375,Barèmes!$C$6:$C$28,IF(H375="6ème","Mixte",G375)),"fragile","satisfaisant")),IF(R375&gt;=SUMIFS(Barèmes!$D$6:$D$28,Barèmes!$A$6:$A$28,"Vitesse — 30 m (s)",Barèmes!$B$6:$B$28,H375,Barèmes!$C$6:$C$28,IF(H375="6ème","Mixte",G375)),"à besoin",IF(R375&gt;=SUMIFS(Barèmes!$E$6:$E$28,Barèmes!$A$6:$A$28,"Vitesse — 30 m (s)",Barèmes!$B$6:$B$28,H375,Barèmes!$C$6:$C$28,IF(H375="6ème","Mixte",G375)),"fragile","satisfaisant"))))</f>
        <v/>
      </c>
      <c r="T375" s="24" t="str">
        <f>IF(OR(R375="",SUMPRODUCT((Barèmes!$A$6:$A$28="Vitesse — 30 m (s)")*(Barèmes!$B$6:$B$28=H375)*(Barèmes!$C$6:$C$28=IF(H375="6ème","Mixte",G375)))=0),"",IF(SUMPRODUCT((Barèmes!$A$6:$A$28="Vitesse — 30 m (s)")*(Barèmes!$B$6:$B$28=H375)*(Barèmes!$C$6:$C$28=IF(H375="6ème","Mixte",G375))*(Barèmes!$J$6:$J$28="+"))&gt;0,IF(R375&lt;=SUMIFS(Barèmes!$F$6:$F$28,Barèmes!$A$6:$A$28,"Vitesse — 30 m (s)",Barèmes!$B$6:$B$28,H375,Barèmes!$C$6:$C$28,IF(H375="6ème","Mixte",G375)),Barèmes!$B$2,IF(R375&lt;=SUMIFS(Barèmes!$G$6:$G$28,Barèmes!$A$6:$A$28,"Vitesse — 30 m (s)",Barèmes!$B$6:$B$28,H375,Barèmes!$C$6:$C$28,IF(H375="6ème","Mixte",G375)),Barèmes!$C$2,IF(R375&lt;=SUMIFS(Barèmes!$H$6:$H$28,Barèmes!$A$6:$A$28,"Vitesse — 30 m (s)",Barèmes!$B$6:$B$28,H375,Barèmes!$C$6:$C$28,IF(H375="6ème","Mixte",G375)),Barèmes!$D$2,IF(R375&lt;=SUMIFS(Barèmes!$I$6:$I$28,Barèmes!$A$6:$A$28,"Vitesse — 30 m (s)",Barèmes!$B$6:$B$28,H375,Barèmes!$C$6:$C$28,IF(H375="6ème","Mixte",G375)),Barèmes!$E$2,Barèmes!$F$2)))),IF(R375&gt;=SUMIFS(Barèmes!$F$6:$F$28,Barèmes!$A$6:$A$28,"Vitesse — 30 m (s)",Barèmes!$B$6:$B$28,H375,Barèmes!$C$6:$C$28,IF(H375="6ème","Mixte",G375)),Barèmes!$B$2,IF(R375&gt;=SUMIFS(Barèmes!$G$6:$G$28,Barèmes!$A$6:$A$28,"Vitesse — 30 m (s)",Barèmes!$B$6:$B$28,H375,Barèmes!$C$6:$C$28,IF(H375="6ème","Mixte",G375)),Barèmes!$C$2,IF(R375&gt;=SUMIFS(Barèmes!$H$6:$H$28,Barèmes!$A$6:$A$28,"Vitesse — 30 m (s)",Barèmes!$B$6:$B$28,H375,Barèmes!$C$6:$C$28,IF(H375="6ème","Mixte",G375)),Barèmes!$D$2,IF(R375&gt;=SUMIFS(Barèmes!$I$6:$I$28,Barèmes!$A$6:$A$28,"Vitesse — 30 m (s)",Barèmes!$B$6:$B$28,H375,Barèmes!$C$6:$C$28,IF(H375="6ème","Mixte",G375)),Barèmes!$E$2,Barèmes!$F$2))))))</f>
        <v/>
      </c>
      <c r="U375" s="22"/>
      <c r="V375" s="25" t="str">
        <f>IF(OR(U375="",SUMPRODUCT((Barèmes!$A$6:$A$28="Vitesse — 50 m (s)")*(Barèmes!$B$6:$B$28=H375)*(Barèmes!$C$6:$C$28=IF(H375="6ème","Mixte",G375)))=0),"",IF(SUMPRODUCT((Barèmes!$A$6:$A$28="Vitesse — 50 m (s)")*(Barèmes!$B$6:$B$28=H375)*(Barèmes!$C$6:$C$28=IF(H375="6ème","Mixte",G375))*(Barèmes!$J$6:$J$28="+"))&gt;0,IF(U375&lt;=SUMIFS(Barèmes!$D$6:$D$28,Barèmes!$A$6:$A$28,"Vitesse — 50 m (s)",Barèmes!$B$6:$B$28,H375,Barèmes!$C$6:$C$28,IF(H375="6ème","Mixte",G375)),"à besoin",IF(U375&lt;=SUMIFS(Barèmes!$E$6:$E$28,Barèmes!$A$6:$A$28,"Vitesse — 50 m (s)",Barèmes!$B$6:$B$28,H375,Barèmes!$C$6:$C$28,IF(H375="6ème","Mixte",G375)),"fragile","satisfaisant")),IF(U375&gt;=SUMIFS(Barèmes!$D$6:$D$28,Barèmes!$A$6:$A$28,"Vitesse — 50 m (s)",Barèmes!$B$6:$B$28,H375,Barèmes!$C$6:$C$28,IF(H375="6ème","Mixte",G375)),"à besoin",IF(U375&gt;=SUMIFS(Barèmes!$E$6:$E$28,Barèmes!$A$6:$A$28,"Vitesse — 50 m (s)",Barèmes!$B$6:$B$28,H375,Barèmes!$C$6:$C$28,IF(H375="6ème","Mixte",G375)),"fragile","satisfaisant"))))</f>
        <v/>
      </c>
      <c r="W375" s="25" t="str">
        <f>IF(OR(U375="",SUMPRODUCT((Barèmes!$A$6:$A$28="Vitesse — 50 m (s)")*(Barèmes!$B$6:$B$28=H375)*(Barèmes!$C$6:$C$28=IF(H375="6ème","Mixte",G375)))=0),"",IF(SUMPRODUCT((Barèmes!$A$6:$A$28="Vitesse — 50 m (s)")*(Barèmes!$B$6:$B$28=H375)*(Barèmes!$C$6:$C$28=IF(H375="6ème","Mixte",G375))*(Barèmes!$J$6:$J$28="+"))&gt;0,IF(U375&lt;=SUMIFS(Barèmes!$F$6:$F$28,Barèmes!$A$6:$A$28,"Vitesse — 50 m (s)",Barèmes!$B$6:$B$28,H375,Barèmes!$C$6:$C$28,IF(H375="6ème","Mixte",G375)),Barèmes!$B$2,IF(U375&lt;=SUMIFS(Barèmes!$G$6:$G$28,Barèmes!$A$6:$A$28,"Vitesse — 50 m (s)",Barèmes!$B$6:$B$28,H375,Barèmes!$C$6:$C$28,IF(H375="6ème","Mixte",G375)),Barèmes!$C$2,IF(U375&lt;=SUMIFS(Barèmes!$H$6:$H$28,Barèmes!$A$6:$A$28,"Vitesse — 50 m (s)",Barèmes!$B$6:$B$28,H375,Barèmes!$C$6:$C$28,IF(H375="6ème","Mixte",G375)),Barèmes!$D$2,IF(U375&lt;=SUMIFS(Barèmes!$I$6:$I$28,Barèmes!$A$6:$A$28,"Vitesse — 50 m (s)",Barèmes!$B$6:$B$28,H375,Barèmes!$C$6:$C$28,IF(H375="6ème","Mixte",G375)),Barèmes!$E$2,Barèmes!$F$2)))),IF(U375&gt;=SUMIFS(Barèmes!$F$6:$F$28,Barèmes!$A$6:$A$28,"Vitesse — 50 m (s)",Barèmes!$B$6:$B$28,H375,Barèmes!$C$6:$C$28,IF(H375="6ème","Mixte",G375)),Barèmes!$B$2,IF(U375&gt;=SUMIFS(Barèmes!$G$6:$G$28,Barèmes!$A$6:$A$28,"Vitesse — 50 m (s)",Barèmes!$B$6:$B$28,H375,Barèmes!$C$6:$C$28,IF(H375="6ème","Mixte",G375)),Barèmes!$C$2,IF(U375&gt;=SUMIFS(Barèmes!$H$6:$H$28,Barèmes!$A$6:$A$28,"Vitesse — 50 m (s)",Barèmes!$B$6:$B$28,H375,Barèmes!$C$6:$C$28,IF(H375="6ème","Mixte",G375)),Barèmes!$D$2,IF(U375&gt;=SUMIFS(Barèmes!$I$6:$I$28,Barèmes!$A$6:$A$28,"Vitesse — 50 m (s)",Barèmes!$B$6:$B$28,H375,Barèmes!$C$6:$C$28,IF(H375="6ème","Mixte",G375)),Barèmes!$E$2,Barèmes!$F$2))))))</f>
        <v/>
      </c>
      <c r="X375" s="18"/>
      <c r="Y375" s="26" t="str" cm="1">
        <f t="array" ref="Y375">IF(OR(X375="",SUMPRODUCT((Barèmes!$A$6:$A$28="Souplesse (score 1-5)")*(Barèmes!$B$6:$B$28=H375)*(Barèmes!$C$6:$C$28=IF(H375="6ème","Mixte",G375)))=0),"",IF(SUMPRODUCT((Barèmes!$A$6:$A$28="Souplesse (score 1-5)")*(Barèmes!$B$6:$B$28=H375)*(Barèmes!$C$6:$C$28=IF(H375="6ème","Mixte",G375))*(Barèmes!$J$6:$J$28="+"))&gt;0,IF(X375&lt;=SUMIFS(Barèmes!$D$6:$D$28,Barèmes!$A$6:$A$28,"Souplesse (score 1-5)",Barèmes!$B$6:$B$28,H375,Barèmes!$C$6:$C$28,IF(H375="6ème","Mixte",G375)),"à besoin",IF(X375&lt;=SUMIFS(Barèmes!$E$6:$E$28,Barèmes!$A$6:$A$28,"Souplesse (score 1-5)",Barèmes!$B$6:$B$28,H375,Barèmes!$C$6:$C$28,IF(H375="6ème","Mixte",G375)),"fragile","satisfaisant")),IF(X375&gt;=SUMIFS(Barèmes!$D$6:$D$28,Barèmes!$A$6:$A$28,"Souplesse (score 1-5)",Barèmes!$B$6:$B$28,H375,Barèmes!$C$6:$C$28,IF(H375="6ème","Mixte",G375)),"à besoin",IF(X375&gt;=SUMIFS(Barèmes!$E$6:$E$28,Barèmes!$A$6:$A$28,"Souplesse (score 1-5)",Barèmes!$B$6:$B$28,H375,Barèmes!$C$6:$C$28,IF(H375="6ème","Mixte",G375)),"fragile","satisfaisant"))))</f>
        <v/>
      </c>
      <c r="Z375" s="26" t="str" cm="1">
        <f t="array" ref="Z375">IF(OR(X375="",SUMPRODUCT((Barèmes!$A$6:$A$28="Souplesse (score 1-5)")*(Barèmes!$B$6:$B$28=H375)*(Barèmes!$C$6:$C$28=IF(H375="6ème","Mixte",G375)))=0),"",IF(SUMPRODUCT((Barèmes!$A$6:$A$28="Souplesse (score 1-5)")*(Barèmes!$B$6:$B$28=H375)*(Barèmes!$C$6:$C$28=IF(H375="6ème","Mixte",G375))*(Barèmes!$J$6:$J$28="+"))&gt;0,IF(X375&lt;=SUMIFS(Barèmes!$F$6:$F$28,Barèmes!$A$6:$A$28,"Souplesse (score 1-5)",Barèmes!$B$6:$B$28,H375,Barèmes!$C$6:$C$28,IF(H375="6ème","Mixte",G375)),Barèmes!$B$2,IF(X375&lt;=SUMIFS(Barèmes!$G$6:$G$28,Barèmes!$A$6:$A$28,"Souplesse (score 1-5)",Barèmes!$B$6:$B$28,H375,Barèmes!$C$6:$C$28,IF(H375="6ème","Mixte",G375)),Barèmes!$C$2,IF(X375&lt;=SUMIFS(Barèmes!$H$6:$H$28,Barèmes!$A$6:$A$28,"Souplesse (score 1-5)",Barèmes!$B$6:$B$28,H375,Barèmes!$C$6:$C$28,IF(H375="6ème","Mixte",G375)),Barèmes!$D$2,IF(X375&lt;=SUMIFS(Barèmes!$I$6:$I$28,Barèmes!$A$6:$A$28,"Souplesse (score 1-5)",Barèmes!$B$6:$B$28,H375,Barèmes!$C$6:$C$28,IF(H375="6ème","Mixte",G375)),Barèmes!$E$2,Barèmes!$F$2)))),IF(X375&gt;=SUMIFS(Barèmes!$F$6:$F$28,Barèmes!$A$6:$A$28,"Souplesse (score 1-5)",Barèmes!$B$6:$B$28,H375,Barèmes!$C$6:$C$28,IF(H375="6ème","Mixte",G375)),Barèmes!$B$2,IF(X375&gt;=SUMIFS(Barèmes!$G$6:$G$28,Barèmes!$A$6:$A$28,"Souplesse (score 1-5)",Barèmes!$B$6:$B$28,H375,Barèmes!$C$6:$C$28,IF(H375="6ème","Mixte",G375)),Barèmes!$C$2,IF(X375&gt;=SUMIFS(Barèmes!$H$6:$H$28,Barèmes!$A$6:$A$28,"Souplesse (score 1-5)",Barèmes!$B$6:$B$28,H375,Barèmes!$C$6:$C$28,IF(H375="6ème","Mixte",G375)),Barèmes!$D$2,IF(X375&gt;=SUMIFS(Barèmes!$I$6:$I$28,Barèmes!$A$6:$A$28,"Souplesse (score 1-5)",Barèmes!$B$6:$B$28,H375,Barèmes!$C$6:$C$28,IF(H375="6ème","Mixte",G375)),Barèmes!$E$2,Barèmes!$F$2))))))</f>
        <v/>
      </c>
      <c r="AA375" s="22"/>
      <c r="AB375" s="27" t="str">
        <f>IF(OR(AA375="",SUMPRODUCT((Barèmes!$A$6:$A$28="Agilité — T-test 974 (s)")*(Barèmes!$B$6:$B$28=H375)*(Barèmes!$C$6:$C$28=IF(H375="6ème","Mixte",G375)))=0),"",IF(SUMPRODUCT((Barèmes!$A$6:$A$28="Agilité — T-test 974 (s)")*(Barèmes!$B$6:$B$28=H375)*(Barèmes!$C$6:$C$28=IF(H375="6ème","Mixte",G375))*(Barèmes!$J$6:$J$28="+"))&gt;0,IF(AA375&lt;=SUMIFS(Barèmes!$D$6:$D$28,Barèmes!$A$6:$A$28,"Agilité — T-test 974 (s)",Barèmes!$B$6:$B$28,H375,Barèmes!$C$6:$C$28,IF(H375="6ème","Mixte",G375)),"à besoin",IF(AA375&lt;=SUMIFS(Barèmes!$E$6:$E$28,Barèmes!$A$6:$A$28,"Agilité — T-test 974 (s)",Barèmes!$B$6:$B$28,H375,Barèmes!$C$6:$C$28,IF(H375="6ème","Mixte",G375)),"fragile","satisfaisant")),IF(AA375&gt;=SUMIFS(Barèmes!$D$6:$D$28,Barèmes!$A$6:$A$28,"Agilité — T-test 974 (s)",Barèmes!$B$6:$B$28,H375,Barèmes!$C$6:$C$28,IF(H375="6ème","Mixte",G375)),"à besoin",IF(AA375&gt;=SUMIFS(Barèmes!$E$6:$E$28,Barèmes!$A$6:$A$28,"Agilité — T-test 974 (s)",Barèmes!$B$6:$B$28,H375,Barèmes!$C$6:$C$28,IF(H375="6ème","Mixte",G375)),"fragile","satisfaisant"))))</f>
        <v/>
      </c>
      <c r="AC375" s="27" t="str">
        <f>IF(OR(AA375="",SUMPRODUCT((Barèmes!$A$6:$A$28="Agilité — T-test 974 (s)")*(Barèmes!$B$6:$B$28=H375)*(Barèmes!$C$6:$C$28=IF(H375="6ème","Mixte",G375)))=0),"",IF(SUMPRODUCT((Barèmes!$A$6:$A$28="Agilité — T-test 974 (s)")*(Barèmes!$B$6:$B$28=H375)*(Barèmes!$C$6:$C$28=IF(H375="6ème","Mixte",G375))*(Barèmes!$J$6:$J$28="+"))&gt;0,IF(AA375&lt;=SUMIFS(Barèmes!$F$6:$F$28,Barèmes!$A$6:$A$28,"Agilité — T-test 974 (s)",Barèmes!$B$6:$B$28,H375,Barèmes!$C$6:$C$28,IF(H375="6ème","Mixte",G375)),Barèmes!$B$2,IF(AA375&lt;=SUMIFS(Barèmes!$G$6:$G$28,Barèmes!$A$6:$A$28,"Agilité — T-test 974 (s)",Barèmes!$B$6:$B$28,H375,Barèmes!$C$6:$C$28,IF(H375="6ème","Mixte",G375)),Barèmes!$C$2,IF(AA375&lt;=SUMIFS(Barèmes!$H$6:$H$28,Barèmes!$A$6:$A$28,"Agilité — T-test 974 (s)",Barèmes!$B$6:$B$28,H375,Barèmes!$C$6:$C$28,IF(H375="6ème","Mixte",G375)),Barèmes!$D$2,IF(AA375&lt;=SUMIFS(Barèmes!$I$6:$I$28,Barèmes!$A$6:$A$28,"Agilité — T-test 974 (s)",Barèmes!$B$6:$B$28,H375,Barèmes!$C$6:$C$28,IF(H375="6ème","Mixte",G375)),Barèmes!$E$2,Barèmes!$F$2)))),IF(AA375&gt;=SUMIFS(Barèmes!$F$6:$F$28,Barèmes!$A$6:$A$28,"Agilité — T-test 974 (s)",Barèmes!$B$6:$B$28,H375,Barèmes!$C$6:$C$28,IF(H375="6ème","Mixte",G375)),Barèmes!$B$2,IF(AA375&gt;=SUMIFS(Barèmes!$G$6:$G$28,Barèmes!$A$6:$A$28,"Agilité — T-test 974 (s)",Barèmes!$B$6:$B$28,H375,Barèmes!$C$6:$C$28,IF(H375="6ème","Mixte",G375)),Barèmes!$C$2,IF(AA375&gt;=SUMIFS(Barèmes!$H$6:$H$28,Barèmes!$A$6:$A$28,"Agilité — T-test 974 (s)",Barèmes!$B$6:$B$28,H375,Barèmes!$C$6:$C$28,IF(H375="6ème","Mixte",G375)),Barèmes!$D$2,IF(AA375&gt;=SUMIFS(Barèmes!$I$6:$I$28,Barèmes!$A$6:$A$28,"Agilité — T-test 974 (s)",Barèmes!$B$6:$B$28,H375,Barèmes!$C$6:$C$28,IF(H375="6ème","Mixte",G375)),Barèmes!$E$2,Barèmes!$F$2))))))</f>
        <v/>
      </c>
      <c r="AD375" s="28" t="str">
        <f t="shared" si="42"/>
        <v/>
      </c>
      <c r="AE375" s="29" t="str">
        <f t="shared" si="43"/>
        <v/>
      </c>
      <c r="AF375" s="30" t="str">
        <f>IF(OR(AD375="",SUMPRODUCT((Barèmes!$A$6:$A$28="Surcoût d'agilité (s) — technique")*(Barèmes!$B$6:$B$28=H375)*(Barèmes!$C$6:$C$28=IF(H375="6ème","Mixte",G375)))=0),"",IF(SUMPRODUCT((Barèmes!$A$6:$A$28="Surcoût d'agilité (s) — technique")*(Barèmes!$B$6:$B$28=H375)*(Barèmes!$C$6:$C$28=IF(H375="6ème","Mixte",G375))*(Barèmes!$J$6:$J$28="+"))&gt;0,IF(AD375&lt;=SUMIFS(Barèmes!$D$6:$D$28,Barèmes!$A$6:$A$28,"Surcoût d'agilité (s) — technique",Barèmes!$B$6:$B$28,H375,Barèmes!$C$6:$C$28,IF(H375="6ème","Mixte",G375)),"à besoin",IF(AD375&lt;=SUMIFS(Barèmes!$E$6:$E$28,Barèmes!$A$6:$A$28,"Surcoût d'agilité (s) — technique",Barèmes!$B$6:$B$28,H375,Barèmes!$C$6:$C$28,IF(H375="6ème","Mixte",G375)),"fragile","satisfaisant")),IF(AD375&gt;=SUMIFS(Barèmes!$D$6:$D$28,Barèmes!$A$6:$A$28,"Surcoût d'agilité (s) — technique",Barèmes!$B$6:$B$28,H375,Barèmes!$C$6:$C$28,IF(H375="6ème","Mixte",G375)),"à besoin",IF(AD375&gt;=SUMIFS(Barèmes!$E$6:$E$28,Barèmes!$A$6:$A$28,"Surcoût d'agilité (s) — technique",Barèmes!$B$6:$B$28,H375,Barèmes!$C$6:$C$28,IF(H375="6ème","Mixte",G375)),"fragile","satisfaisant"))))</f>
        <v/>
      </c>
      <c r="AG375" s="30" t="str">
        <f>IF(OR(AD375="",SUMPRODUCT((Barèmes!$A$6:$A$28="Surcoût d'agilité (s) — technique")*(Barèmes!$B$6:$B$28=H375)*(Barèmes!$C$6:$C$28=IF(H375="6ème","Mixte",G375)))=0),"",IF(SUMPRODUCT((Barèmes!$A$6:$A$28="Surcoût d'agilité (s) — technique")*(Barèmes!$B$6:$B$28=H375)*(Barèmes!$C$6:$C$28=IF(H375="6ème","Mixte",G375))*(Barèmes!$J$6:$J$28="+"))&gt;0,IF(AD375&lt;=SUMIFS(Barèmes!$F$6:$F$28,Barèmes!$A$6:$A$28,"Surcoût d'agilité (s) — technique",Barèmes!$B$6:$B$28,H375,Barèmes!$C$6:$C$28,IF(H375="6ème","Mixte",G375)),Barèmes!$B$2,IF(AD375&lt;=SUMIFS(Barèmes!$G$6:$G$28,Barèmes!$A$6:$A$28,"Surcoût d'agilité (s) — technique",Barèmes!$B$6:$B$28,H375,Barèmes!$C$6:$C$28,IF(H375="6ème","Mixte",G375)),Barèmes!$C$2,IF(AD375&lt;=SUMIFS(Barèmes!$H$6:$H$28,Barèmes!$A$6:$A$28,"Surcoût d'agilité (s) — technique",Barèmes!$B$6:$B$28,H375,Barèmes!$C$6:$C$28,IF(H375="6ème","Mixte",G375)),Barèmes!$D$2,IF(AD375&lt;=SUMIFS(Barèmes!$I$6:$I$28,Barèmes!$A$6:$A$28,"Surcoût d'agilité (s) — technique",Barèmes!$B$6:$B$28,H375,Barèmes!$C$6:$C$28,IF(H375="6ème","Mixte",G375)),Barèmes!$E$2,Barèmes!$F$2)))),IF(AD375&gt;=SUMIFS(Barèmes!$F$6:$F$28,Barèmes!$A$6:$A$28,"Surcoût d'agilité (s) — technique",Barèmes!$B$6:$B$28,H375,Barèmes!$C$6:$C$28,IF(H375="6ème","Mixte",G375)),Barèmes!$B$2,IF(AD375&gt;=SUMIFS(Barèmes!$G$6:$G$28,Barèmes!$A$6:$A$28,"Surcoût d'agilité (s) — technique",Barèmes!$B$6:$B$28,H375,Barèmes!$C$6:$C$28,IF(H375="6ème","Mixte",G375)),Barèmes!$C$2,IF(AD375&gt;=SUMIFS(Barèmes!$H$6:$H$28,Barèmes!$A$6:$A$28,"Surcoût d'agilité (s) — technique",Barèmes!$B$6:$B$28,H375,Barèmes!$C$6:$C$28,IF(H375="6ème","Mixte",G375)),Barèmes!$D$2,IF(AD375&gt;=SUMIFS(Barèmes!$I$6:$I$28,Barèmes!$A$6:$A$28,"Surcoût d'agilité (s) — technique",Barèmes!$B$6:$B$28,H375,Barèmes!$C$6:$C$28,IF(H375="6ème","Mixte",G375)),Barèmes!$E$2,Barèmes!$F$2))))))</f>
        <v/>
      </c>
      <c r="AH375" s="31" t="str">
        <f>IF((IF(N375="",0,1)+IF(Q375="",0,1)+IF(W375="",0,1)+IF(Z375="",0,1)+IF(AC375="",0,1))=0,"",3*IF(N375=Barèmes!$B$2,1,IF(N375=Barèmes!$C$2,2,IF(N375=Barèmes!$D$2,3,IF(N375=Barèmes!$E$2,4,IF(N375=Barèmes!$F$2,5,0)))))+3*IF(Q375=Barèmes!$B$2,1,IF(Q375=Barèmes!$C$2,2,IF(Q375=Barèmes!$D$2,3,IF(Q375=Barèmes!$E$2,4,IF(Q375=Barèmes!$F$2,5,0)))))+2*IF(W375=Barèmes!$B$2,1,IF(W375=Barèmes!$C$2,2,IF(W375=Barèmes!$D$2,3,IF(W375=Barèmes!$E$2,4,IF(W375=Barèmes!$F$2,5,0)))))+1*IF(Z375=Barèmes!$B$2,1,IF(Z375=Barèmes!$C$2,2,IF(Z375=Barèmes!$D$2,3,IF(Z375=Barèmes!$E$2,4,IF(Z375=Barèmes!$F$2,5,0)))))+1*IF(AC375=Barèmes!$B$2,1,IF(AC375=Barèmes!$C$2,2,IF(AC375=Barèmes!$D$2,3,IF(AC375=Barèmes!$E$2,4,IF(AC375=Barèmes!$F$2,5,0))))))</f>
        <v/>
      </c>
      <c r="AI375" s="31"/>
      <c r="AJ375" s="32" t="str">
        <f>IFERROR(INDEX(Croissance!$B$5:$B$604,MATCH(A375,Croissance!$A$5:$A$604,0)),"")</f>
        <v/>
      </c>
      <c r="AK375" s="32" t="str">
        <f>IFERROR(INDEX(Croissance!$C$5:$C$604,MATCH(A375,Croissance!$A$5:$A$604,0)),"")</f>
        <v/>
      </c>
      <c r="AL375" s="32" t="str">
        <f>IFERROR(INDEX(Croissance!$D$5:$D$604,MATCH(A375,Croissance!$A$5:$A$604,0)),"")</f>
        <v/>
      </c>
      <c r="AM375" s="32" t="str">
        <f>IFERROR(INDEX(Croissance!$E$5:$E$604,MATCH(A375,Croissance!$A$5:$A$604,0)),"")</f>
        <v/>
      </c>
      <c r="AO375" s="33">
        <f t="shared" si="48"/>
        <v>0</v>
      </c>
      <c r="AP375" s="33">
        <f t="shared" si="44"/>
        <v>0</v>
      </c>
      <c r="AQ375" s="33">
        <f>IF(A375="",0,IF(AND(OR('Synthèse classe'!$C$2="Tous",C375='Synthèse classe'!$C$2),OR('Synthèse classe'!$C$3="Toutes",D375='Synthèse classe'!$C$3),OR('Synthèse classe'!$C$4="Toutes",AND('Synthèse classe'!$C$4="Dernière",AP375=1),B375=IFERROR(VALUE('Synthèse classe'!$C$4),0))),1,0))</f>
        <v>0</v>
      </c>
      <c r="AR375" s="34" t="str">
        <f t="shared" si="45"/>
        <v/>
      </c>
    </row>
    <row r="376" spans="1:44" x14ac:dyDescent="0.2">
      <c r="A376" s="17" t="str">
        <f t="shared" si="41"/>
        <v/>
      </c>
      <c r="B376" s="18"/>
      <c r="C376" s="19"/>
      <c r="D376" s="19"/>
      <c r="E376" s="19"/>
      <c r="F376" s="19"/>
      <c r="G376" s="19"/>
      <c r="H376" s="17" t="str">
        <f t="shared" si="46"/>
        <v/>
      </c>
      <c r="I376" s="20"/>
      <c r="J376" s="18"/>
      <c r="K376" s="19"/>
      <c r="L376" s="21" t="str">
        <f t="shared" si="47"/>
        <v/>
      </c>
      <c r="M376" s="21" t="str">
        <f>IF(OR(J376="",SUMPRODUCT((Barèmes!$A$6:$A$28="Endurance — Luc Léger (palier)")*(Barèmes!$B$6:$B$28=H376)*(Barèmes!$C$6:$C$28=IF(H376="6ème","Mixte",G376)))=0),"",IF(SUMPRODUCT((Barèmes!$A$6:$A$28="Endurance — Luc Léger (palier)")*(Barèmes!$B$6:$B$28=H376)*(Barèmes!$C$6:$C$28=IF(H376="6ème","Mixte",G376))*(Barèmes!$J$6:$J$28="+"))&gt;0,IF(J376&lt;=SUMIFS(Barèmes!$D$6:$D$28,Barèmes!$A$6:$A$28,"Endurance — Luc Léger (palier)",Barèmes!$B$6:$B$28,H376,Barèmes!$C$6:$C$28,IF(H376="6ème","Mixte",G376)),"à besoin",IF(J376&lt;=SUMIFS(Barèmes!$E$6:$E$28,Barèmes!$A$6:$A$28,"Endurance — Luc Léger (palier)",Barèmes!$B$6:$B$28,H376,Barèmes!$C$6:$C$28,IF(H376="6ème","Mixte",G376)),"fragile","satisfaisant")),IF(J376&gt;=SUMIFS(Barèmes!$D$6:$D$28,Barèmes!$A$6:$A$28,"Endurance — Luc Léger (palier)",Barèmes!$B$6:$B$28,H376,Barèmes!$C$6:$C$28,IF(H376="6ème","Mixte",G376)),"à besoin",IF(J376&gt;=SUMIFS(Barèmes!$E$6:$E$28,Barèmes!$A$6:$A$28,"Endurance — Luc Léger (palier)",Barèmes!$B$6:$B$28,H376,Barèmes!$C$6:$C$28,IF(H376="6ème","Mixte",G376)),"fragile","satisfaisant"))))</f>
        <v/>
      </c>
      <c r="N376" s="21" t="str">
        <f>IF(OR(J376="",SUMPRODUCT((Barèmes!$A$6:$A$28="Endurance — Luc Léger (palier)")*(Barèmes!$B$6:$B$28=H376)*(Barèmes!$C$6:$C$28=IF(H376="6ème","Mixte",G376)))=0),"",IF(SUMPRODUCT((Barèmes!$A$6:$A$28="Endurance — Luc Léger (palier)")*(Barèmes!$B$6:$B$28=H376)*(Barèmes!$C$6:$C$28=IF(H376="6ème","Mixte",G376))*(Barèmes!$J$6:$J$28="+"))&gt;0,IF(J376&lt;=SUMIFS(Barèmes!$F$6:$F$28,Barèmes!$A$6:$A$28,"Endurance — Luc Léger (palier)",Barèmes!$B$6:$B$28,H376,Barèmes!$C$6:$C$28,IF(H376="6ème","Mixte",G376)),Barèmes!$B$2,IF(J376&lt;=SUMIFS(Barèmes!$G$6:$G$28,Barèmes!$A$6:$A$28,"Endurance — Luc Léger (palier)",Barèmes!$B$6:$B$28,H376,Barèmes!$C$6:$C$28,IF(H376="6ème","Mixte",G376)),Barèmes!$C$2,IF(J376&lt;=SUMIFS(Barèmes!$H$6:$H$28,Barèmes!$A$6:$A$28,"Endurance — Luc Léger (palier)",Barèmes!$B$6:$B$28,H376,Barèmes!$C$6:$C$28,IF(H376="6ème","Mixte",G376)),Barèmes!$D$2,IF(J376&lt;=SUMIFS(Barèmes!$I$6:$I$28,Barèmes!$A$6:$A$28,"Endurance — Luc Léger (palier)",Barèmes!$B$6:$B$28,H376,Barèmes!$C$6:$C$28,IF(H376="6ème","Mixte",G376)),Barèmes!$E$2,Barèmes!$F$2)))),IF(J376&gt;=SUMIFS(Barèmes!$F$6:$F$28,Barèmes!$A$6:$A$28,"Endurance — Luc Léger (palier)",Barèmes!$B$6:$B$28,H376,Barèmes!$C$6:$C$28,IF(H376="6ème","Mixte",G376)),Barèmes!$B$2,IF(J376&gt;=SUMIFS(Barèmes!$G$6:$G$28,Barèmes!$A$6:$A$28,"Endurance — Luc Léger (palier)",Barèmes!$B$6:$B$28,H376,Barèmes!$C$6:$C$28,IF(H376="6ème","Mixte",G376)),Barèmes!$C$2,IF(J376&gt;=SUMIFS(Barèmes!$H$6:$H$28,Barèmes!$A$6:$A$28,"Endurance — Luc Léger (palier)",Barèmes!$B$6:$B$28,H376,Barèmes!$C$6:$C$28,IF(H376="6ème","Mixte",G376)),Barèmes!$D$2,IF(J376&gt;=SUMIFS(Barèmes!$I$6:$I$28,Barèmes!$A$6:$A$28,"Endurance — Luc Léger (palier)",Barèmes!$B$6:$B$28,H376,Barèmes!$C$6:$C$28,IF(H376="6ème","Mixte",G376)),Barèmes!$E$2,Barèmes!$F$2))))))</f>
        <v/>
      </c>
      <c r="O376" s="22"/>
      <c r="P376" s="23" t="str">
        <f>IF(OR(O376="",SUMPRODUCT((Barèmes!$A$6:$A$28="Force bas du corps — Saut en longueur (m)")*(Barèmes!$B$6:$B$28=H376)*(Barèmes!$C$6:$C$28=IF(H376="6ème","Mixte",G376)))=0),"",IF(SUMPRODUCT((Barèmes!$A$6:$A$28="Force bas du corps — Saut en longueur (m)")*(Barèmes!$B$6:$B$28=H376)*(Barèmes!$C$6:$C$28=IF(H376="6ème","Mixte",G376))*(Barèmes!$J$6:$J$28="+"))&gt;0,IF(O376&lt;=SUMIFS(Barèmes!$D$6:$D$28,Barèmes!$A$6:$A$28,"Force bas du corps — Saut en longueur (m)",Barèmes!$B$6:$B$28,H376,Barèmes!$C$6:$C$28,IF(H376="6ème","Mixte",G376)),"à besoin",IF(O376&lt;=SUMIFS(Barèmes!$E$6:$E$28,Barèmes!$A$6:$A$28,"Force bas du corps — Saut en longueur (m)",Barèmes!$B$6:$B$28,H376,Barèmes!$C$6:$C$28,IF(H376="6ème","Mixte",G376)),"fragile","satisfaisant")),IF(O376&gt;=SUMIFS(Barèmes!$D$6:$D$28,Barèmes!$A$6:$A$28,"Force bas du corps — Saut en longueur (m)",Barèmes!$B$6:$B$28,H376,Barèmes!$C$6:$C$28,IF(H376="6ème","Mixte",G376)),"à besoin",IF(O376&gt;=SUMIFS(Barèmes!$E$6:$E$28,Barèmes!$A$6:$A$28,"Force bas du corps — Saut en longueur (m)",Barèmes!$B$6:$B$28,H376,Barèmes!$C$6:$C$28,IF(H376="6ème","Mixte",G376)),"fragile","satisfaisant"))))</f>
        <v/>
      </c>
      <c r="Q376" s="23" t="str">
        <f>IF(OR(O376="",SUMPRODUCT((Barèmes!$A$6:$A$28="Force bas du corps — Saut en longueur (m)")*(Barèmes!$B$6:$B$28=H376)*(Barèmes!$C$6:$C$28=IF(H376="6ème","Mixte",G376)))=0),"",IF(SUMPRODUCT((Barèmes!$A$6:$A$28="Force bas du corps — Saut en longueur (m)")*(Barèmes!$B$6:$B$28=H376)*(Barèmes!$C$6:$C$28=IF(H376="6ème","Mixte",G376))*(Barèmes!$J$6:$J$28="+"))&gt;0,IF(O376&lt;=SUMIFS(Barèmes!$F$6:$F$28,Barèmes!$A$6:$A$28,"Force bas du corps — Saut en longueur (m)",Barèmes!$B$6:$B$28,H376,Barèmes!$C$6:$C$28,IF(H376="6ème","Mixte",G376)),Barèmes!$B$2,IF(O376&lt;=SUMIFS(Barèmes!$G$6:$G$28,Barèmes!$A$6:$A$28,"Force bas du corps — Saut en longueur (m)",Barèmes!$B$6:$B$28,H376,Barèmes!$C$6:$C$28,IF(H376="6ème","Mixte",G376)),Barèmes!$C$2,IF(O376&lt;=SUMIFS(Barèmes!$H$6:$H$28,Barèmes!$A$6:$A$28,"Force bas du corps — Saut en longueur (m)",Barèmes!$B$6:$B$28,H376,Barèmes!$C$6:$C$28,IF(H376="6ème","Mixte",G376)),Barèmes!$D$2,IF(O376&lt;=SUMIFS(Barèmes!$I$6:$I$28,Barèmes!$A$6:$A$28,"Force bas du corps — Saut en longueur (m)",Barèmes!$B$6:$B$28,H376,Barèmes!$C$6:$C$28,IF(H376="6ème","Mixte",G376)),Barèmes!$E$2,Barèmes!$F$2)))),IF(O376&gt;=SUMIFS(Barèmes!$F$6:$F$28,Barèmes!$A$6:$A$28,"Force bas du corps — Saut en longueur (m)",Barèmes!$B$6:$B$28,H376,Barèmes!$C$6:$C$28,IF(H376="6ème","Mixte",G376)),Barèmes!$B$2,IF(O376&gt;=SUMIFS(Barèmes!$G$6:$G$28,Barèmes!$A$6:$A$28,"Force bas du corps — Saut en longueur (m)",Barèmes!$B$6:$B$28,H376,Barèmes!$C$6:$C$28,IF(H376="6ème","Mixte",G376)),Barèmes!$C$2,IF(O376&gt;=SUMIFS(Barèmes!$H$6:$H$28,Barèmes!$A$6:$A$28,"Force bas du corps — Saut en longueur (m)",Barèmes!$B$6:$B$28,H376,Barèmes!$C$6:$C$28,IF(H376="6ème","Mixte",G376)),Barèmes!$D$2,IF(O376&gt;=SUMIFS(Barèmes!$I$6:$I$28,Barèmes!$A$6:$A$28,"Force bas du corps — Saut en longueur (m)",Barèmes!$B$6:$B$28,H376,Barèmes!$C$6:$C$28,IF(H376="6ème","Mixte",G376)),Barèmes!$E$2,Barèmes!$F$2))))))</f>
        <v/>
      </c>
      <c r="R376" s="22"/>
      <c r="S376" s="24" t="str">
        <f>IF(OR(R376="",SUMPRODUCT((Barèmes!$A$6:$A$28="Vitesse — 30 m (s)")*(Barèmes!$B$6:$B$28=H376)*(Barèmes!$C$6:$C$28=IF(H376="6ème","Mixte",G376)))=0),"",IF(SUMPRODUCT((Barèmes!$A$6:$A$28="Vitesse — 30 m (s)")*(Barèmes!$B$6:$B$28=H376)*(Barèmes!$C$6:$C$28=IF(H376="6ème","Mixte",G376))*(Barèmes!$J$6:$J$28="+"))&gt;0,IF(R376&lt;=SUMIFS(Barèmes!$D$6:$D$28,Barèmes!$A$6:$A$28,"Vitesse — 30 m (s)",Barèmes!$B$6:$B$28,H376,Barèmes!$C$6:$C$28,IF(H376="6ème","Mixte",G376)),"à besoin",IF(R376&lt;=SUMIFS(Barèmes!$E$6:$E$28,Barèmes!$A$6:$A$28,"Vitesse — 30 m (s)",Barèmes!$B$6:$B$28,H376,Barèmes!$C$6:$C$28,IF(H376="6ème","Mixte",G376)),"fragile","satisfaisant")),IF(R376&gt;=SUMIFS(Barèmes!$D$6:$D$28,Barèmes!$A$6:$A$28,"Vitesse — 30 m (s)",Barèmes!$B$6:$B$28,H376,Barèmes!$C$6:$C$28,IF(H376="6ème","Mixte",G376)),"à besoin",IF(R376&gt;=SUMIFS(Barèmes!$E$6:$E$28,Barèmes!$A$6:$A$28,"Vitesse — 30 m (s)",Barèmes!$B$6:$B$28,H376,Barèmes!$C$6:$C$28,IF(H376="6ème","Mixte",G376)),"fragile","satisfaisant"))))</f>
        <v/>
      </c>
      <c r="T376" s="24" t="str">
        <f>IF(OR(R376="",SUMPRODUCT((Barèmes!$A$6:$A$28="Vitesse — 30 m (s)")*(Barèmes!$B$6:$B$28=H376)*(Barèmes!$C$6:$C$28=IF(H376="6ème","Mixte",G376)))=0),"",IF(SUMPRODUCT((Barèmes!$A$6:$A$28="Vitesse — 30 m (s)")*(Barèmes!$B$6:$B$28=H376)*(Barèmes!$C$6:$C$28=IF(H376="6ème","Mixte",G376))*(Barèmes!$J$6:$J$28="+"))&gt;0,IF(R376&lt;=SUMIFS(Barèmes!$F$6:$F$28,Barèmes!$A$6:$A$28,"Vitesse — 30 m (s)",Barèmes!$B$6:$B$28,H376,Barèmes!$C$6:$C$28,IF(H376="6ème","Mixte",G376)),Barèmes!$B$2,IF(R376&lt;=SUMIFS(Barèmes!$G$6:$G$28,Barèmes!$A$6:$A$28,"Vitesse — 30 m (s)",Barèmes!$B$6:$B$28,H376,Barèmes!$C$6:$C$28,IF(H376="6ème","Mixte",G376)),Barèmes!$C$2,IF(R376&lt;=SUMIFS(Barèmes!$H$6:$H$28,Barèmes!$A$6:$A$28,"Vitesse — 30 m (s)",Barèmes!$B$6:$B$28,H376,Barèmes!$C$6:$C$28,IF(H376="6ème","Mixte",G376)),Barèmes!$D$2,IF(R376&lt;=SUMIFS(Barèmes!$I$6:$I$28,Barèmes!$A$6:$A$28,"Vitesse — 30 m (s)",Barèmes!$B$6:$B$28,H376,Barèmes!$C$6:$C$28,IF(H376="6ème","Mixte",G376)),Barèmes!$E$2,Barèmes!$F$2)))),IF(R376&gt;=SUMIFS(Barèmes!$F$6:$F$28,Barèmes!$A$6:$A$28,"Vitesse — 30 m (s)",Barèmes!$B$6:$B$28,H376,Barèmes!$C$6:$C$28,IF(H376="6ème","Mixte",G376)),Barèmes!$B$2,IF(R376&gt;=SUMIFS(Barèmes!$G$6:$G$28,Barèmes!$A$6:$A$28,"Vitesse — 30 m (s)",Barèmes!$B$6:$B$28,H376,Barèmes!$C$6:$C$28,IF(H376="6ème","Mixte",G376)),Barèmes!$C$2,IF(R376&gt;=SUMIFS(Barèmes!$H$6:$H$28,Barèmes!$A$6:$A$28,"Vitesse — 30 m (s)",Barèmes!$B$6:$B$28,H376,Barèmes!$C$6:$C$28,IF(H376="6ème","Mixte",G376)),Barèmes!$D$2,IF(R376&gt;=SUMIFS(Barèmes!$I$6:$I$28,Barèmes!$A$6:$A$28,"Vitesse — 30 m (s)",Barèmes!$B$6:$B$28,H376,Barèmes!$C$6:$C$28,IF(H376="6ème","Mixte",G376)),Barèmes!$E$2,Barèmes!$F$2))))))</f>
        <v/>
      </c>
      <c r="U376" s="22"/>
      <c r="V376" s="25" t="str">
        <f>IF(OR(U376="",SUMPRODUCT((Barèmes!$A$6:$A$28="Vitesse — 50 m (s)")*(Barèmes!$B$6:$B$28=H376)*(Barèmes!$C$6:$C$28=IF(H376="6ème","Mixte",G376)))=0),"",IF(SUMPRODUCT((Barèmes!$A$6:$A$28="Vitesse — 50 m (s)")*(Barèmes!$B$6:$B$28=H376)*(Barèmes!$C$6:$C$28=IF(H376="6ème","Mixte",G376))*(Barèmes!$J$6:$J$28="+"))&gt;0,IF(U376&lt;=SUMIFS(Barèmes!$D$6:$D$28,Barèmes!$A$6:$A$28,"Vitesse — 50 m (s)",Barèmes!$B$6:$B$28,H376,Barèmes!$C$6:$C$28,IF(H376="6ème","Mixte",G376)),"à besoin",IF(U376&lt;=SUMIFS(Barèmes!$E$6:$E$28,Barèmes!$A$6:$A$28,"Vitesse — 50 m (s)",Barèmes!$B$6:$B$28,H376,Barèmes!$C$6:$C$28,IF(H376="6ème","Mixte",G376)),"fragile","satisfaisant")),IF(U376&gt;=SUMIFS(Barèmes!$D$6:$D$28,Barèmes!$A$6:$A$28,"Vitesse — 50 m (s)",Barèmes!$B$6:$B$28,H376,Barèmes!$C$6:$C$28,IF(H376="6ème","Mixte",G376)),"à besoin",IF(U376&gt;=SUMIFS(Barèmes!$E$6:$E$28,Barèmes!$A$6:$A$28,"Vitesse — 50 m (s)",Barèmes!$B$6:$B$28,H376,Barèmes!$C$6:$C$28,IF(H376="6ème","Mixte",G376)),"fragile","satisfaisant"))))</f>
        <v/>
      </c>
      <c r="W376" s="25" t="str">
        <f>IF(OR(U376="",SUMPRODUCT((Barèmes!$A$6:$A$28="Vitesse — 50 m (s)")*(Barèmes!$B$6:$B$28=H376)*(Barèmes!$C$6:$C$28=IF(H376="6ème","Mixte",G376)))=0),"",IF(SUMPRODUCT((Barèmes!$A$6:$A$28="Vitesse — 50 m (s)")*(Barèmes!$B$6:$B$28=H376)*(Barèmes!$C$6:$C$28=IF(H376="6ème","Mixte",G376))*(Barèmes!$J$6:$J$28="+"))&gt;0,IF(U376&lt;=SUMIFS(Barèmes!$F$6:$F$28,Barèmes!$A$6:$A$28,"Vitesse — 50 m (s)",Barèmes!$B$6:$B$28,H376,Barèmes!$C$6:$C$28,IF(H376="6ème","Mixte",G376)),Barèmes!$B$2,IF(U376&lt;=SUMIFS(Barèmes!$G$6:$G$28,Barèmes!$A$6:$A$28,"Vitesse — 50 m (s)",Barèmes!$B$6:$B$28,H376,Barèmes!$C$6:$C$28,IF(H376="6ème","Mixte",G376)),Barèmes!$C$2,IF(U376&lt;=SUMIFS(Barèmes!$H$6:$H$28,Barèmes!$A$6:$A$28,"Vitesse — 50 m (s)",Barèmes!$B$6:$B$28,H376,Barèmes!$C$6:$C$28,IF(H376="6ème","Mixte",G376)),Barèmes!$D$2,IF(U376&lt;=SUMIFS(Barèmes!$I$6:$I$28,Barèmes!$A$6:$A$28,"Vitesse — 50 m (s)",Barèmes!$B$6:$B$28,H376,Barèmes!$C$6:$C$28,IF(H376="6ème","Mixte",G376)),Barèmes!$E$2,Barèmes!$F$2)))),IF(U376&gt;=SUMIFS(Barèmes!$F$6:$F$28,Barèmes!$A$6:$A$28,"Vitesse — 50 m (s)",Barèmes!$B$6:$B$28,H376,Barèmes!$C$6:$C$28,IF(H376="6ème","Mixte",G376)),Barèmes!$B$2,IF(U376&gt;=SUMIFS(Barèmes!$G$6:$G$28,Barèmes!$A$6:$A$28,"Vitesse — 50 m (s)",Barèmes!$B$6:$B$28,H376,Barèmes!$C$6:$C$28,IF(H376="6ème","Mixte",G376)),Barèmes!$C$2,IF(U376&gt;=SUMIFS(Barèmes!$H$6:$H$28,Barèmes!$A$6:$A$28,"Vitesse — 50 m (s)",Barèmes!$B$6:$B$28,H376,Barèmes!$C$6:$C$28,IF(H376="6ème","Mixte",G376)),Barèmes!$D$2,IF(U376&gt;=SUMIFS(Barèmes!$I$6:$I$28,Barèmes!$A$6:$A$28,"Vitesse — 50 m (s)",Barèmes!$B$6:$B$28,H376,Barèmes!$C$6:$C$28,IF(H376="6ème","Mixte",G376)),Barèmes!$E$2,Barèmes!$F$2))))))</f>
        <v/>
      </c>
      <c r="X376" s="18"/>
      <c r="Y376" s="26" t="str" cm="1">
        <f t="array" ref="Y376">IF(OR(X376="",SUMPRODUCT((Barèmes!$A$6:$A$28="Souplesse (score 1-5)")*(Barèmes!$B$6:$B$28=H376)*(Barèmes!$C$6:$C$28=IF(H376="6ème","Mixte",G376)))=0),"",IF(SUMPRODUCT((Barèmes!$A$6:$A$28="Souplesse (score 1-5)")*(Barèmes!$B$6:$B$28=H376)*(Barèmes!$C$6:$C$28=IF(H376="6ème","Mixte",G376))*(Barèmes!$J$6:$J$28="+"))&gt;0,IF(X376&lt;=SUMIFS(Barèmes!$D$6:$D$28,Barèmes!$A$6:$A$28,"Souplesse (score 1-5)",Barèmes!$B$6:$B$28,H376,Barèmes!$C$6:$C$28,IF(H376="6ème","Mixte",G376)),"à besoin",IF(X376&lt;=SUMIFS(Barèmes!$E$6:$E$28,Barèmes!$A$6:$A$28,"Souplesse (score 1-5)",Barèmes!$B$6:$B$28,H376,Barèmes!$C$6:$C$28,IF(H376="6ème","Mixte",G376)),"fragile","satisfaisant")),IF(X376&gt;=SUMIFS(Barèmes!$D$6:$D$28,Barèmes!$A$6:$A$28,"Souplesse (score 1-5)",Barèmes!$B$6:$B$28,H376,Barèmes!$C$6:$C$28,IF(H376="6ème","Mixte",G376)),"à besoin",IF(X376&gt;=SUMIFS(Barèmes!$E$6:$E$28,Barèmes!$A$6:$A$28,"Souplesse (score 1-5)",Barèmes!$B$6:$B$28,H376,Barèmes!$C$6:$C$28,IF(H376="6ème","Mixte",G376)),"fragile","satisfaisant"))))</f>
        <v/>
      </c>
      <c r="Z376" s="26" t="str" cm="1">
        <f t="array" ref="Z376">IF(OR(X376="",SUMPRODUCT((Barèmes!$A$6:$A$28="Souplesse (score 1-5)")*(Barèmes!$B$6:$B$28=H376)*(Barèmes!$C$6:$C$28=IF(H376="6ème","Mixte",G376)))=0),"",IF(SUMPRODUCT((Barèmes!$A$6:$A$28="Souplesse (score 1-5)")*(Barèmes!$B$6:$B$28=H376)*(Barèmes!$C$6:$C$28=IF(H376="6ème","Mixte",G376))*(Barèmes!$J$6:$J$28="+"))&gt;0,IF(X376&lt;=SUMIFS(Barèmes!$F$6:$F$28,Barèmes!$A$6:$A$28,"Souplesse (score 1-5)",Barèmes!$B$6:$B$28,H376,Barèmes!$C$6:$C$28,IF(H376="6ème","Mixte",G376)),Barèmes!$B$2,IF(X376&lt;=SUMIFS(Barèmes!$G$6:$G$28,Barèmes!$A$6:$A$28,"Souplesse (score 1-5)",Barèmes!$B$6:$B$28,H376,Barèmes!$C$6:$C$28,IF(H376="6ème","Mixte",G376)),Barèmes!$C$2,IF(X376&lt;=SUMIFS(Barèmes!$H$6:$H$28,Barèmes!$A$6:$A$28,"Souplesse (score 1-5)",Barèmes!$B$6:$B$28,H376,Barèmes!$C$6:$C$28,IF(H376="6ème","Mixte",G376)),Barèmes!$D$2,IF(X376&lt;=SUMIFS(Barèmes!$I$6:$I$28,Barèmes!$A$6:$A$28,"Souplesse (score 1-5)",Barèmes!$B$6:$B$28,H376,Barèmes!$C$6:$C$28,IF(H376="6ème","Mixte",G376)),Barèmes!$E$2,Barèmes!$F$2)))),IF(X376&gt;=SUMIFS(Barèmes!$F$6:$F$28,Barèmes!$A$6:$A$28,"Souplesse (score 1-5)",Barèmes!$B$6:$B$28,H376,Barèmes!$C$6:$C$28,IF(H376="6ème","Mixte",G376)),Barèmes!$B$2,IF(X376&gt;=SUMIFS(Barèmes!$G$6:$G$28,Barèmes!$A$6:$A$28,"Souplesse (score 1-5)",Barèmes!$B$6:$B$28,H376,Barèmes!$C$6:$C$28,IF(H376="6ème","Mixte",G376)),Barèmes!$C$2,IF(X376&gt;=SUMIFS(Barèmes!$H$6:$H$28,Barèmes!$A$6:$A$28,"Souplesse (score 1-5)",Barèmes!$B$6:$B$28,H376,Barèmes!$C$6:$C$28,IF(H376="6ème","Mixte",G376)),Barèmes!$D$2,IF(X376&gt;=SUMIFS(Barèmes!$I$6:$I$28,Barèmes!$A$6:$A$28,"Souplesse (score 1-5)",Barèmes!$B$6:$B$28,H376,Barèmes!$C$6:$C$28,IF(H376="6ème","Mixte",G376)),Barèmes!$E$2,Barèmes!$F$2))))))</f>
        <v/>
      </c>
      <c r="AA376" s="22"/>
      <c r="AB376" s="27" t="str">
        <f>IF(OR(AA376="",SUMPRODUCT((Barèmes!$A$6:$A$28="Agilité — T-test 974 (s)")*(Barèmes!$B$6:$B$28=H376)*(Barèmes!$C$6:$C$28=IF(H376="6ème","Mixte",G376)))=0),"",IF(SUMPRODUCT((Barèmes!$A$6:$A$28="Agilité — T-test 974 (s)")*(Barèmes!$B$6:$B$28=H376)*(Barèmes!$C$6:$C$28=IF(H376="6ème","Mixte",G376))*(Barèmes!$J$6:$J$28="+"))&gt;0,IF(AA376&lt;=SUMIFS(Barèmes!$D$6:$D$28,Barèmes!$A$6:$A$28,"Agilité — T-test 974 (s)",Barèmes!$B$6:$B$28,H376,Barèmes!$C$6:$C$28,IF(H376="6ème","Mixte",G376)),"à besoin",IF(AA376&lt;=SUMIFS(Barèmes!$E$6:$E$28,Barèmes!$A$6:$A$28,"Agilité — T-test 974 (s)",Barèmes!$B$6:$B$28,H376,Barèmes!$C$6:$C$28,IF(H376="6ème","Mixte",G376)),"fragile","satisfaisant")),IF(AA376&gt;=SUMIFS(Barèmes!$D$6:$D$28,Barèmes!$A$6:$A$28,"Agilité — T-test 974 (s)",Barèmes!$B$6:$B$28,H376,Barèmes!$C$6:$C$28,IF(H376="6ème","Mixte",G376)),"à besoin",IF(AA376&gt;=SUMIFS(Barèmes!$E$6:$E$28,Barèmes!$A$6:$A$28,"Agilité — T-test 974 (s)",Barèmes!$B$6:$B$28,H376,Barèmes!$C$6:$C$28,IF(H376="6ème","Mixte",G376)),"fragile","satisfaisant"))))</f>
        <v/>
      </c>
      <c r="AC376" s="27" t="str">
        <f>IF(OR(AA376="",SUMPRODUCT((Barèmes!$A$6:$A$28="Agilité — T-test 974 (s)")*(Barèmes!$B$6:$B$28=H376)*(Barèmes!$C$6:$C$28=IF(H376="6ème","Mixte",G376)))=0),"",IF(SUMPRODUCT((Barèmes!$A$6:$A$28="Agilité — T-test 974 (s)")*(Barèmes!$B$6:$B$28=H376)*(Barèmes!$C$6:$C$28=IF(H376="6ème","Mixte",G376))*(Barèmes!$J$6:$J$28="+"))&gt;0,IF(AA376&lt;=SUMIFS(Barèmes!$F$6:$F$28,Barèmes!$A$6:$A$28,"Agilité — T-test 974 (s)",Barèmes!$B$6:$B$28,H376,Barèmes!$C$6:$C$28,IF(H376="6ème","Mixte",G376)),Barèmes!$B$2,IF(AA376&lt;=SUMIFS(Barèmes!$G$6:$G$28,Barèmes!$A$6:$A$28,"Agilité — T-test 974 (s)",Barèmes!$B$6:$B$28,H376,Barèmes!$C$6:$C$28,IF(H376="6ème","Mixte",G376)),Barèmes!$C$2,IF(AA376&lt;=SUMIFS(Barèmes!$H$6:$H$28,Barèmes!$A$6:$A$28,"Agilité — T-test 974 (s)",Barèmes!$B$6:$B$28,H376,Barèmes!$C$6:$C$28,IF(H376="6ème","Mixte",G376)),Barèmes!$D$2,IF(AA376&lt;=SUMIFS(Barèmes!$I$6:$I$28,Barèmes!$A$6:$A$28,"Agilité — T-test 974 (s)",Barèmes!$B$6:$B$28,H376,Barèmes!$C$6:$C$28,IF(H376="6ème","Mixte",G376)),Barèmes!$E$2,Barèmes!$F$2)))),IF(AA376&gt;=SUMIFS(Barèmes!$F$6:$F$28,Barèmes!$A$6:$A$28,"Agilité — T-test 974 (s)",Barèmes!$B$6:$B$28,H376,Barèmes!$C$6:$C$28,IF(H376="6ème","Mixte",G376)),Barèmes!$B$2,IF(AA376&gt;=SUMIFS(Barèmes!$G$6:$G$28,Barèmes!$A$6:$A$28,"Agilité — T-test 974 (s)",Barèmes!$B$6:$B$28,H376,Barèmes!$C$6:$C$28,IF(H376="6ème","Mixte",G376)),Barèmes!$C$2,IF(AA376&gt;=SUMIFS(Barèmes!$H$6:$H$28,Barèmes!$A$6:$A$28,"Agilité — T-test 974 (s)",Barèmes!$B$6:$B$28,H376,Barèmes!$C$6:$C$28,IF(H376="6ème","Mixte",G376)),Barèmes!$D$2,IF(AA376&gt;=SUMIFS(Barèmes!$I$6:$I$28,Barèmes!$A$6:$A$28,"Agilité — T-test 974 (s)",Barèmes!$B$6:$B$28,H376,Barèmes!$C$6:$C$28,IF(H376="6ème","Mixte",G376)),Barèmes!$E$2,Barèmes!$F$2))))))</f>
        <v/>
      </c>
      <c r="AD376" s="28" t="str">
        <f t="shared" si="42"/>
        <v/>
      </c>
      <c r="AE376" s="29" t="str">
        <f t="shared" si="43"/>
        <v/>
      </c>
      <c r="AF376" s="30" t="str">
        <f>IF(OR(AD376="",SUMPRODUCT((Barèmes!$A$6:$A$28="Surcoût d'agilité (s) — technique")*(Barèmes!$B$6:$B$28=H376)*(Barèmes!$C$6:$C$28=IF(H376="6ème","Mixte",G376)))=0),"",IF(SUMPRODUCT((Barèmes!$A$6:$A$28="Surcoût d'agilité (s) — technique")*(Barèmes!$B$6:$B$28=H376)*(Barèmes!$C$6:$C$28=IF(H376="6ème","Mixte",G376))*(Barèmes!$J$6:$J$28="+"))&gt;0,IF(AD376&lt;=SUMIFS(Barèmes!$D$6:$D$28,Barèmes!$A$6:$A$28,"Surcoût d'agilité (s) — technique",Barèmes!$B$6:$B$28,H376,Barèmes!$C$6:$C$28,IF(H376="6ème","Mixte",G376)),"à besoin",IF(AD376&lt;=SUMIFS(Barèmes!$E$6:$E$28,Barèmes!$A$6:$A$28,"Surcoût d'agilité (s) — technique",Barèmes!$B$6:$B$28,H376,Barèmes!$C$6:$C$28,IF(H376="6ème","Mixte",G376)),"fragile","satisfaisant")),IF(AD376&gt;=SUMIFS(Barèmes!$D$6:$D$28,Barèmes!$A$6:$A$28,"Surcoût d'agilité (s) — technique",Barèmes!$B$6:$B$28,H376,Barèmes!$C$6:$C$28,IF(H376="6ème","Mixte",G376)),"à besoin",IF(AD376&gt;=SUMIFS(Barèmes!$E$6:$E$28,Barèmes!$A$6:$A$28,"Surcoût d'agilité (s) — technique",Barèmes!$B$6:$B$28,H376,Barèmes!$C$6:$C$28,IF(H376="6ème","Mixte",G376)),"fragile","satisfaisant"))))</f>
        <v/>
      </c>
      <c r="AG376" s="30" t="str">
        <f>IF(OR(AD376="",SUMPRODUCT((Barèmes!$A$6:$A$28="Surcoût d'agilité (s) — technique")*(Barèmes!$B$6:$B$28=H376)*(Barèmes!$C$6:$C$28=IF(H376="6ème","Mixte",G376)))=0),"",IF(SUMPRODUCT((Barèmes!$A$6:$A$28="Surcoût d'agilité (s) — technique")*(Barèmes!$B$6:$B$28=H376)*(Barèmes!$C$6:$C$28=IF(H376="6ème","Mixte",G376))*(Barèmes!$J$6:$J$28="+"))&gt;0,IF(AD376&lt;=SUMIFS(Barèmes!$F$6:$F$28,Barèmes!$A$6:$A$28,"Surcoût d'agilité (s) — technique",Barèmes!$B$6:$B$28,H376,Barèmes!$C$6:$C$28,IF(H376="6ème","Mixte",G376)),Barèmes!$B$2,IF(AD376&lt;=SUMIFS(Barèmes!$G$6:$G$28,Barèmes!$A$6:$A$28,"Surcoût d'agilité (s) — technique",Barèmes!$B$6:$B$28,H376,Barèmes!$C$6:$C$28,IF(H376="6ème","Mixte",G376)),Barèmes!$C$2,IF(AD376&lt;=SUMIFS(Barèmes!$H$6:$H$28,Barèmes!$A$6:$A$28,"Surcoût d'agilité (s) — technique",Barèmes!$B$6:$B$28,H376,Barèmes!$C$6:$C$28,IF(H376="6ème","Mixte",G376)),Barèmes!$D$2,IF(AD376&lt;=SUMIFS(Barèmes!$I$6:$I$28,Barèmes!$A$6:$A$28,"Surcoût d'agilité (s) — technique",Barèmes!$B$6:$B$28,H376,Barèmes!$C$6:$C$28,IF(H376="6ème","Mixte",G376)),Barèmes!$E$2,Barèmes!$F$2)))),IF(AD376&gt;=SUMIFS(Barèmes!$F$6:$F$28,Barèmes!$A$6:$A$28,"Surcoût d'agilité (s) — technique",Barèmes!$B$6:$B$28,H376,Barèmes!$C$6:$C$28,IF(H376="6ème","Mixte",G376)),Barèmes!$B$2,IF(AD376&gt;=SUMIFS(Barèmes!$G$6:$G$28,Barèmes!$A$6:$A$28,"Surcoût d'agilité (s) — technique",Barèmes!$B$6:$B$28,H376,Barèmes!$C$6:$C$28,IF(H376="6ème","Mixte",G376)),Barèmes!$C$2,IF(AD376&gt;=SUMIFS(Barèmes!$H$6:$H$28,Barèmes!$A$6:$A$28,"Surcoût d'agilité (s) — technique",Barèmes!$B$6:$B$28,H376,Barèmes!$C$6:$C$28,IF(H376="6ème","Mixte",G376)),Barèmes!$D$2,IF(AD376&gt;=SUMIFS(Barèmes!$I$6:$I$28,Barèmes!$A$6:$A$28,"Surcoût d'agilité (s) — technique",Barèmes!$B$6:$B$28,H376,Barèmes!$C$6:$C$28,IF(H376="6ème","Mixte",G376)),Barèmes!$E$2,Barèmes!$F$2))))))</f>
        <v/>
      </c>
      <c r="AH376" s="31" t="str">
        <f>IF((IF(N376="",0,1)+IF(Q376="",0,1)+IF(W376="",0,1)+IF(Z376="",0,1)+IF(AC376="",0,1))=0,"",3*IF(N376=Barèmes!$B$2,1,IF(N376=Barèmes!$C$2,2,IF(N376=Barèmes!$D$2,3,IF(N376=Barèmes!$E$2,4,IF(N376=Barèmes!$F$2,5,0)))))+3*IF(Q376=Barèmes!$B$2,1,IF(Q376=Barèmes!$C$2,2,IF(Q376=Barèmes!$D$2,3,IF(Q376=Barèmes!$E$2,4,IF(Q376=Barèmes!$F$2,5,0)))))+2*IF(W376=Barèmes!$B$2,1,IF(W376=Barèmes!$C$2,2,IF(W376=Barèmes!$D$2,3,IF(W376=Barèmes!$E$2,4,IF(W376=Barèmes!$F$2,5,0)))))+1*IF(Z376=Barèmes!$B$2,1,IF(Z376=Barèmes!$C$2,2,IF(Z376=Barèmes!$D$2,3,IF(Z376=Barèmes!$E$2,4,IF(Z376=Barèmes!$F$2,5,0)))))+1*IF(AC376=Barèmes!$B$2,1,IF(AC376=Barèmes!$C$2,2,IF(AC376=Barèmes!$D$2,3,IF(AC376=Barèmes!$E$2,4,IF(AC376=Barèmes!$F$2,5,0))))))</f>
        <v/>
      </c>
      <c r="AI376" s="31"/>
      <c r="AJ376" s="32" t="str">
        <f>IFERROR(INDEX(Croissance!$B$5:$B$604,MATCH(A376,Croissance!$A$5:$A$604,0)),"")</f>
        <v/>
      </c>
      <c r="AK376" s="32" t="str">
        <f>IFERROR(INDEX(Croissance!$C$5:$C$604,MATCH(A376,Croissance!$A$5:$A$604,0)),"")</f>
        <v/>
      </c>
      <c r="AL376" s="32" t="str">
        <f>IFERROR(INDEX(Croissance!$D$5:$D$604,MATCH(A376,Croissance!$A$5:$A$604,0)),"")</f>
        <v/>
      </c>
      <c r="AM376" s="32" t="str">
        <f>IFERROR(INDEX(Croissance!$E$5:$E$604,MATCH(A376,Croissance!$A$5:$A$604,0)),"")</f>
        <v/>
      </c>
      <c r="AO376" s="33">
        <f t="shared" si="48"/>
        <v>0</v>
      </c>
      <c r="AP376" s="33">
        <f t="shared" si="44"/>
        <v>0</v>
      </c>
      <c r="AQ376" s="33">
        <f>IF(A376="",0,IF(AND(OR('Synthèse classe'!$C$2="Tous",C376='Synthèse classe'!$C$2),OR('Synthèse classe'!$C$3="Toutes",D376='Synthèse classe'!$C$3),OR('Synthèse classe'!$C$4="Toutes",AND('Synthèse classe'!$C$4="Dernière",AP376=1),B376=IFERROR(VALUE('Synthèse classe'!$C$4),0))),1,0))</f>
        <v>0</v>
      </c>
      <c r="AR376" s="34" t="str">
        <f t="shared" si="45"/>
        <v/>
      </c>
    </row>
    <row r="377" spans="1:44" x14ac:dyDescent="0.2">
      <c r="A377" s="17" t="str">
        <f t="shared" si="41"/>
        <v/>
      </c>
      <c r="B377" s="18"/>
      <c r="C377" s="19"/>
      <c r="D377" s="19"/>
      <c r="E377" s="19"/>
      <c r="F377" s="19"/>
      <c r="G377" s="19"/>
      <c r="H377" s="17" t="str">
        <f t="shared" si="46"/>
        <v/>
      </c>
      <c r="I377" s="20"/>
      <c r="J377" s="18"/>
      <c r="K377" s="19"/>
      <c r="L377" s="21" t="str">
        <f t="shared" si="47"/>
        <v/>
      </c>
      <c r="M377" s="21" t="str">
        <f>IF(OR(J377="",SUMPRODUCT((Barèmes!$A$6:$A$28="Endurance — Luc Léger (palier)")*(Barèmes!$B$6:$B$28=H377)*(Barèmes!$C$6:$C$28=IF(H377="6ème","Mixte",G377)))=0),"",IF(SUMPRODUCT((Barèmes!$A$6:$A$28="Endurance — Luc Léger (palier)")*(Barèmes!$B$6:$B$28=H377)*(Barèmes!$C$6:$C$28=IF(H377="6ème","Mixte",G377))*(Barèmes!$J$6:$J$28="+"))&gt;0,IF(J377&lt;=SUMIFS(Barèmes!$D$6:$D$28,Barèmes!$A$6:$A$28,"Endurance — Luc Léger (palier)",Barèmes!$B$6:$B$28,H377,Barèmes!$C$6:$C$28,IF(H377="6ème","Mixte",G377)),"à besoin",IF(J377&lt;=SUMIFS(Barèmes!$E$6:$E$28,Barèmes!$A$6:$A$28,"Endurance — Luc Léger (palier)",Barèmes!$B$6:$B$28,H377,Barèmes!$C$6:$C$28,IF(H377="6ème","Mixte",G377)),"fragile","satisfaisant")),IF(J377&gt;=SUMIFS(Barèmes!$D$6:$D$28,Barèmes!$A$6:$A$28,"Endurance — Luc Léger (palier)",Barèmes!$B$6:$B$28,H377,Barèmes!$C$6:$C$28,IF(H377="6ème","Mixte",G377)),"à besoin",IF(J377&gt;=SUMIFS(Barèmes!$E$6:$E$28,Barèmes!$A$6:$A$28,"Endurance — Luc Léger (palier)",Barèmes!$B$6:$B$28,H377,Barèmes!$C$6:$C$28,IF(H377="6ème","Mixte",G377)),"fragile","satisfaisant"))))</f>
        <v/>
      </c>
      <c r="N377" s="21" t="str">
        <f>IF(OR(J377="",SUMPRODUCT((Barèmes!$A$6:$A$28="Endurance — Luc Léger (palier)")*(Barèmes!$B$6:$B$28=H377)*(Barèmes!$C$6:$C$28=IF(H377="6ème","Mixte",G377)))=0),"",IF(SUMPRODUCT((Barèmes!$A$6:$A$28="Endurance — Luc Léger (palier)")*(Barèmes!$B$6:$B$28=H377)*(Barèmes!$C$6:$C$28=IF(H377="6ème","Mixte",G377))*(Barèmes!$J$6:$J$28="+"))&gt;0,IF(J377&lt;=SUMIFS(Barèmes!$F$6:$F$28,Barèmes!$A$6:$A$28,"Endurance — Luc Léger (palier)",Barèmes!$B$6:$B$28,H377,Barèmes!$C$6:$C$28,IF(H377="6ème","Mixte",G377)),Barèmes!$B$2,IF(J377&lt;=SUMIFS(Barèmes!$G$6:$G$28,Barèmes!$A$6:$A$28,"Endurance — Luc Léger (palier)",Barèmes!$B$6:$B$28,H377,Barèmes!$C$6:$C$28,IF(H377="6ème","Mixte",G377)),Barèmes!$C$2,IF(J377&lt;=SUMIFS(Barèmes!$H$6:$H$28,Barèmes!$A$6:$A$28,"Endurance — Luc Léger (palier)",Barèmes!$B$6:$B$28,H377,Barèmes!$C$6:$C$28,IF(H377="6ème","Mixte",G377)),Barèmes!$D$2,IF(J377&lt;=SUMIFS(Barèmes!$I$6:$I$28,Barèmes!$A$6:$A$28,"Endurance — Luc Léger (palier)",Barèmes!$B$6:$B$28,H377,Barèmes!$C$6:$C$28,IF(H377="6ème","Mixte",G377)),Barèmes!$E$2,Barèmes!$F$2)))),IF(J377&gt;=SUMIFS(Barèmes!$F$6:$F$28,Barèmes!$A$6:$A$28,"Endurance — Luc Léger (palier)",Barèmes!$B$6:$B$28,H377,Barèmes!$C$6:$C$28,IF(H377="6ème","Mixte",G377)),Barèmes!$B$2,IF(J377&gt;=SUMIFS(Barèmes!$G$6:$G$28,Barèmes!$A$6:$A$28,"Endurance — Luc Léger (palier)",Barèmes!$B$6:$B$28,H377,Barèmes!$C$6:$C$28,IF(H377="6ème","Mixte",G377)),Barèmes!$C$2,IF(J377&gt;=SUMIFS(Barèmes!$H$6:$H$28,Barèmes!$A$6:$A$28,"Endurance — Luc Léger (palier)",Barèmes!$B$6:$B$28,H377,Barèmes!$C$6:$C$28,IF(H377="6ème","Mixte",G377)),Barèmes!$D$2,IF(J377&gt;=SUMIFS(Barèmes!$I$6:$I$28,Barèmes!$A$6:$A$28,"Endurance — Luc Léger (palier)",Barèmes!$B$6:$B$28,H377,Barèmes!$C$6:$C$28,IF(H377="6ème","Mixte",G377)),Barèmes!$E$2,Barèmes!$F$2))))))</f>
        <v/>
      </c>
      <c r="O377" s="22"/>
      <c r="P377" s="23" t="str">
        <f>IF(OR(O377="",SUMPRODUCT((Barèmes!$A$6:$A$28="Force bas du corps — Saut en longueur (m)")*(Barèmes!$B$6:$B$28=H377)*(Barèmes!$C$6:$C$28=IF(H377="6ème","Mixte",G377)))=0),"",IF(SUMPRODUCT((Barèmes!$A$6:$A$28="Force bas du corps — Saut en longueur (m)")*(Barèmes!$B$6:$B$28=H377)*(Barèmes!$C$6:$C$28=IF(H377="6ème","Mixte",G377))*(Barèmes!$J$6:$J$28="+"))&gt;0,IF(O377&lt;=SUMIFS(Barèmes!$D$6:$D$28,Barèmes!$A$6:$A$28,"Force bas du corps — Saut en longueur (m)",Barèmes!$B$6:$B$28,H377,Barèmes!$C$6:$C$28,IF(H377="6ème","Mixte",G377)),"à besoin",IF(O377&lt;=SUMIFS(Barèmes!$E$6:$E$28,Barèmes!$A$6:$A$28,"Force bas du corps — Saut en longueur (m)",Barèmes!$B$6:$B$28,H377,Barèmes!$C$6:$C$28,IF(H377="6ème","Mixte",G377)),"fragile","satisfaisant")),IF(O377&gt;=SUMIFS(Barèmes!$D$6:$D$28,Barèmes!$A$6:$A$28,"Force bas du corps — Saut en longueur (m)",Barèmes!$B$6:$B$28,H377,Barèmes!$C$6:$C$28,IF(H377="6ème","Mixte",G377)),"à besoin",IF(O377&gt;=SUMIFS(Barèmes!$E$6:$E$28,Barèmes!$A$6:$A$28,"Force bas du corps — Saut en longueur (m)",Barèmes!$B$6:$B$28,H377,Barèmes!$C$6:$C$28,IF(H377="6ème","Mixte",G377)),"fragile","satisfaisant"))))</f>
        <v/>
      </c>
      <c r="Q377" s="23" t="str">
        <f>IF(OR(O377="",SUMPRODUCT((Barèmes!$A$6:$A$28="Force bas du corps — Saut en longueur (m)")*(Barèmes!$B$6:$B$28=H377)*(Barèmes!$C$6:$C$28=IF(H377="6ème","Mixte",G377)))=0),"",IF(SUMPRODUCT((Barèmes!$A$6:$A$28="Force bas du corps — Saut en longueur (m)")*(Barèmes!$B$6:$B$28=H377)*(Barèmes!$C$6:$C$28=IF(H377="6ème","Mixte",G377))*(Barèmes!$J$6:$J$28="+"))&gt;0,IF(O377&lt;=SUMIFS(Barèmes!$F$6:$F$28,Barèmes!$A$6:$A$28,"Force bas du corps — Saut en longueur (m)",Barèmes!$B$6:$B$28,H377,Barèmes!$C$6:$C$28,IF(H377="6ème","Mixte",G377)),Barèmes!$B$2,IF(O377&lt;=SUMIFS(Barèmes!$G$6:$G$28,Barèmes!$A$6:$A$28,"Force bas du corps — Saut en longueur (m)",Barèmes!$B$6:$B$28,H377,Barèmes!$C$6:$C$28,IF(H377="6ème","Mixte",G377)),Barèmes!$C$2,IF(O377&lt;=SUMIFS(Barèmes!$H$6:$H$28,Barèmes!$A$6:$A$28,"Force bas du corps — Saut en longueur (m)",Barèmes!$B$6:$B$28,H377,Barèmes!$C$6:$C$28,IF(H377="6ème","Mixte",G377)),Barèmes!$D$2,IF(O377&lt;=SUMIFS(Barèmes!$I$6:$I$28,Barèmes!$A$6:$A$28,"Force bas du corps — Saut en longueur (m)",Barèmes!$B$6:$B$28,H377,Barèmes!$C$6:$C$28,IF(H377="6ème","Mixte",G377)),Barèmes!$E$2,Barèmes!$F$2)))),IF(O377&gt;=SUMIFS(Barèmes!$F$6:$F$28,Barèmes!$A$6:$A$28,"Force bas du corps — Saut en longueur (m)",Barèmes!$B$6:$B$28,H377,Barèmes!$C$6:$C$28,IF(H377="6ème","Mixte",G377)),Barèmes!$B$2,IF(O377&gt;=SUMIFS(Barèmes!$G$6:$G$28,Barèmes!$A$6:$A$28,"Force bas du corps — Saut en longueur (m)",Barèmes!$B$6:$B$28,H377,Barèmes!$C$6:$C$28,IF(H377="6ème","Mixte",G377)),Barèmes!$C$2,IF(O377&gt;=SUMIFS(Barèmes!$H$6:$H$28,Barèmes!$A$6:$A$28,"Force bas du corps — Saut en longueur (m)",Barèmes!$B$6:$B$28,H377,Barèmes!$C$6:$C$28,IF(H377="6ème","Mixte",G377)),Barèmes!$D$2,IF(O377&gt;=SUMIFS(Barèmes!$I$6:$I$28,Barèmes!$A$6:$A$28,"Force bas du corps — Saut en longueur (m)",Barèmes!$B$6:$B$28,H377,Barèmes!$C$6:$C$28,IF(H377="6ème","Mixte",G377)),Barèmes!$E$2,Barèmes!$F$2))))))</f>
        <v/>
      </c>
      <c r="R377" s="22"/>
      <c r="S377" s="24" t="str">
        <f>IF(OR(R377="",SUMPRODUCT((Barèmes!$A$6:$A$28="Vitesse — 30 m (s)")*(Barèmes!$B$6:$B$28=H377)*(Barèmes!$C$6:$C$28=IF(H377="6ème","Mixte",G377)))=0),"",IF(SUMPRODUCT((Barèmes!$A$6:$A$28="Vitesse — 30 m (s)")*(Barèmes!$B$6:$B$28=H377)*(Barèmes!$C$6:$C$28=IF(H377="6ème","Mixte",G377))*(Barèmes!$J$6:$J$28="+"))&gt;0,IF(R377&lt;=SUMIFS(Barèmes!$D$6:$D$28,Barèmes!$A$6:$A$28,"Vitesse — 30 m (s)",Barèmes!$B$6:$B$28,H377,Barèmes!$C$6:$C$28,IF(H377="6ème","Mixte",G377)),"à besoin",IF(R377&lt;=SUMIFS(Barèmes!$E$6:$E$28,Barèmes!$A$6:$A$28,"Vitesse — 30 m (s)",Barèmes!$B$6:$B$28,H377,Barèmes!$C$6:$C$28,IF(H377="6ème","Mixte",G377)),"fragile","satisfaisant")),IF(R377&gt;=SUMIFS(Barèmes!$D$6:$D$28,Barèmes!$A$6:$A$28,"Vitesse — 30 m (s)",Barèmes!$B$6:$B$28,H377,Barèmes!$C$6:$C$28,IF(H377="6ème","Mixte",G377)),"à besoin",IF(R377&gt;=SUMIFS(Barèmes!$E$6:$E$28,Barèmes!$A$6:$A$28,"Vitesse — 30 m (s)",Barèmes!$B$6:$B$28,H377,Barèmes!$C$6:$C$28,IF(H377="6ème","Mixte",G377)),"fragile","satisfaisant"))))</f>
        <v/>
      </c>
      <c r="T377" s="24" t="str">
        <f>IF(OR(R377="",SUMPRODUCT((Barèmes!$A$6:$A$28="Vitesse — 30 m (s)")*(Barèmes!$B$6:$B$28=H377)*(Barèmes!$C$6:$C$28=IF(H377="6ème","Mixte",G377)))=0),"",IF(SUMPRODUCT((Barèmes!$A$6:$A$28="Vitesse — 30 m (s)")*(Barèmes!$B$6:$B$28=H377)*(Barèmes!$C$6:$C$28=IF(H377="6ème","Mixte",G377))*(Barèmes!$J$6:$J$28="+"))&gt;0,IF(R377&lt;=SUMIFS(Barèmes!$F$6:$F$28,Barèmes!$A$6:$A$28,"Vitesse — 30 m (s)",Barèmes!$B$6:$B$28,H377,Barèmes!$C$6:$C$28,IF(H377="6ème","Mixte",G377)),Barèmes!$B$2,IF(R377&lt;=SUMIFS(Barèmes!$G$6:$G$28,Barèmes!$A$6:$A$28,"Vitesse — 30 m (s)",Barèmes!$B$6:$B$28,H377,Barèmes!$C$6:$C$28,IF(H377="6ème","Mixte",G377)),Barèmes!$C$2,IF(R377&lt;=SUMIFS(Barèmes!$H$6:$H$28,Barèmes!$A$6:$A$28,"Vitesse — 30 m (s)",Barèmes!$B$6:$B$28,H377,Barèmes!$C$6:$C$28,IF(H377="6ème","Mixte",G377)),Barèmes!$D$2,IF(R377&lt;=SUMIFS(Barèmes!$I$6:$I$28,Barèmes!$A$6:$A$28,"Vitesse — 30 m (s)",Barèmes!$B$6:$B$28,H377,Barèmes!$C$6:$C$28,IF(H377="6ème","Mixte",G377)),Barèmes!$E$2,Barèmes!$F$2)))),IF(R377&gt;=SUMIFS(Barèmes!$F$6:$F$28,Barèmes!$A$6:$A$28,"Vitesse — 30 m (s)",Barèmes!$B$6:$B$28,H377,Barèmes!$C$6:$C$28,IF(H377="6ème","Mixte",G377)),Barèmes!$B$2,IF(R377&gt;=SUMIFS(Barèmes!$G$6:$G$28,Barèmes!$A$6:$A$28,"Vitesse — 30 m (s)",Barèmes!$B$6:$B$28,H377,Barèmes!$C$6:$C$28,IF(H377="6ème","Mixte",G377)),Barèmes!$C$2,IF(R377&gt;=SUMIFS(Barèmes!$H$6:$H$28,Barèmes!$A$6:$A$28,"Vitesse — 30 m (s)",Barèmes!$B$6:$B$28,H377,Barèmes!$C$6:$C$28,IF(H377="6ème","Mixte",G377)),Barèmes!$D$2,IF(R377&gt;=SUMIFS(Barèmes!$I$6:$I$28,Barèmes!$A$6:$A$28,"Vitesse — 30 m (s)",Barèmes!$B$6:$B$28,H377,Barèmes!$C$6:$C$28,IF(H377="6ème","Mixte",G377)),Barèmes!$E$2,Barèmes!$F$2))))))</f>
        <v/>
      </c>
      <c r="U377" s="22"/>
      <c r="V377" s="25" t="str">
        <f>IF(OR(U377="",SUMPRODUCT((Barèmes!$A$6:$A$28="Vitesse — 50 m (s)")*(Barèmes!$B$6:$B$28=H377)*(Barèmes!$C$6:$C$28=IF(H377="6ème","Mixte",G377)))=0),"",IF(SUMPRODUCT((Barèmes!$A$6:$A$28="Vitesse — 50 m (s)")*(Barèmes!$B$6:$B$28=H377)*(Barèmes!$C$6:$C$28=IF(H377="6ème","Mixte",G377))*(Barèmes!$J$6:$J$28="+"))&gt;0,IF(U377&lt;=SUMIFS(Barèmes!$D$6:$D$28,Barèmes!$A$6:$A$28,"Vitesse — 50 m (s)",Barèmes!$B$6:$B$28,H377,Barèmes!$C$6:$C$28,IF(H377="6ème","Mixte",G377)),"à besoin",IF(U377&lt;=SUMIFS(Barèmes!$E$6:$E$28,Barèmes!$A$6:$A$28,"Vitesse — 50 m (s)",Barèmes!$B$6:$B$28,H377,Barèmes!$C$6:$C$28,IF(H377="6ème","Mixte",G377)),"fragile","satisfaisant")),IF(U377&gt;=SUMIFS(Barèmes!$D$6:$D$28,Barèmes!$A$6:$A$28,"Vitesse — 50 m (s)",Barèmes!$B$6:$B$28,H377,Barèmes!$C$6:$C$28,IF(H377="6ème","Mixte",G377)),"à besoin",IF(U377&gt;=SUMIFS(Barèmes!$E$6:$E$28,Barèmes!$A$6:$A$28,"Vitesse — 50 m (s)",Barèmes!$B$6:$B$28,H377,Barèmes!$C$6:$C$28,IF(H377="6ème","Mixte",G377)),"fragile","satisfaisant"))))</f>
        <v/>
      </c>
      <c r="W377" s="25" t="str">
        <f>IF(OR(U377="",SUMPRODUCT((Barèmes!$A$6:$A$28="Vitesse — 50 m (s)")*(Barèmes!$B$6:$B$28=H377)*(Barèmes!$C$6:$C$28=IF(H377="6ème","Mixte",G377)))=0),"",IF(SUMPRODUCT((Barèmes!$A$6:$A$28="Vitesse — 50 m (s)")*(Barèmes!$B$6:$B$28=H377)*(Barèmes!$C$6:$C$28=IF(H377="6ème","Mixte",G377))*(Barèmes!$J$6:$J$28="+"))&gt;0,IF(U377&lt;=SUMIFS(Barèmes!$F$6:$F$28,Barèmes!$A$6:$A$28,"Vitesse — 50 m (s)",Barèmes!$B$6:$B$28,H377,Barèmes!$C$6:$C$28,IF(H377="6ème","Mixte",G377)),Barèmes!$B$2,IF(U377&lt;=SUMIFS(Barèmes!$G$6:$G$28,Barèmes!$A$6:$A$28,"Vitesse — 50 m (s)",Barèmes!$B$6:$B$28,H377,Barèmes!$C$6:$C$28,IF(H377="6ème","Mixte",G377)),Barèmes!$C$2,IF(U377&lt;=SUMIFS(Barèmes!$H$6:$H$28,Barèmes!$A$6:$A$28,"Vitesse — 50 m (s)",Barèmes!$B$6:$B$28,H377,Barèmes!$C$6:$C$28,IF(H377="6ème","Mixte",G377)),Barèmes!$D$2,IF(U377&lt;=SUMIFS(Barèmes!$I$6:$I$28,Barèmes!$A$6:$A$28,"Vitesse — 50 m (s)",Barèmes!$B$6:$B$28,H377,Barèmes!$C$6:$C$28,IF(H377="6ème","Mixte",G377)),Barèmes!$E$2,Barèmes!$F$2)))),IF(U377&gt;=SUMIFS(Barèmes!$F$6:$F$28,Barèmes!$A$6:$A$28,"Vitesse — 50 m (s)",Barèmes!$B$6:$B$28,H377,Barèmes!$C$6:$C$28,IF(H377="6ème","Mixte",G377)),Barèmes!$B$2,IF(U377&gt;=SUMIFS(Barèmes!$G$6:$G$28,Barèmes!$A$6:$A$28,"Vitesse — 50 m (s)",Barèmes!$B$6:$B$28,H377,Barèmes!$C$6:$C$28,IF(H377="6ème","Mixte",G377)),Barèmes!$C$2,IF(U377&gt;=SUMIFS(Barèmes!$H$6:$H$28,Barèmes!$A$6:$A$28,"Vitesse — 50 m (s)",Barèmes!$B$6:$B$28,H377,Barèmes!$C$6:$C$28,IF(H377="6ème","Mixte",G377)),Barèmes!$D$2,IF(U377&gt;=SUMIFS(Barèmes!$I$6:$I$28,Barèmes!$A$6:$A$28,"Vitesse — 50 m (s)",Barèmes!$B$6:$B$28,H377,Barèmes!$C$6:$C$28,IF(H377="6ème","Mixte",G377)),Barèmes!$E$2,Barèmes!$F$2))))))</f>
        <v/>
      </c>
      <c r="X377" s="18"/>
      <c r="Y377" s="26" t="str" cm="1">
        <f t="array" ref="Y377">IF(OR(X377="",SUMPRODUCT((Barèmes!$A$6:$A$28="Souplesse (score 1-5)")*(Barèmes!$B$6:$B$28=H377)*(Barèmes!$C$6:$C$28=IF(H377="6ème","Mixte",G377)))=0),"",IF(SUMPRODUCT((Barèmes!$A$6:$A$28="Souplesse (score 1-5)")*(Barèmes!$B$6:$B$28=H377)*(Barèmes!$C$6:$C$28=IF(H377="6ème","Mixte",G377))*(Barèmes!$J$6:$J$28="+"))&gt;0,IF(X377&lt;=SUMIFS(Barèmes!$D$6:$D$28,Barèmes!$A$6:$A$28,"Souplesse (score 1-5)",Barèmes!$B$6:$B$28,H377,Barèmes!$C$6:$C$28,IF(H377="6ème","Mixte",G377)),"à besoin",IF(X377&lt;=SUMIFS(Barèmes!$E$6:$E$28,Barèmes!$A$6:$A$28,"Souplesse (score 1-5)",Barèmes!$B$6:$B$28,H377,Barèmes!$C$6:$C$28,IF(H377="6ème","Mixte",G377)),"fragile","satisfaisant")),IF(X377&gt;=SUMIFS(Barèmes!$D$6:$D$28,Barèmes!$A$6:$A$28,"Souplesse (score 1-5)",Barèmes!$B$6:$B$28,H377,Barèmes!$C$6:$C$28,IF(H377="6ème","Mixte",G377)),"à besoin",IF(X377&gt;=SUMIFS(Barèmes!$E$6:$E$28,Barèmes!$A$6:$A$28,"Souplesse (score 1-5)",Barèmes!$B$6:$B$28,H377,Barèmes!$C$6:$C$28,IF(H377="6ème","Mixte",G377)),"fragile","satisfaisant"))))</f>
        <v/>
      </c>
      <c r="Z377" s="26" t="str" cm="1">
        <f t="array" ref="Z377">IF(OR(X377="",SUMPRODUCT((Barèmes!$A$6:$A$28="Souplesse (score 1-5)")*(Barèmes!$B$6:$B$28=H377)*(Barèmes!$C$6:$C$28=IF(H377="6ème","Mixte",G377)))=0),"",IF(SUMPRODUCT((Barèmes!$A$6:$A$28="Souplesse (score 1-5)")*(Barèmes!$B$6:$B$28=H377)*(Barèmes!$C$6:$C$28=IF(H377="6ème","Mixte",G377))*(Barèmes!$J$6:$J$28="+"))&gt;0,IF(X377&lt;=SUMIFS(Barèmes!$F$6:$F$28,Barèmes!$A$6:$A$28,"Souplesse (score 1-5)",Barèmes!$B$6:$B$28,H377,Barèmes!$C$6:$C$28,IF(H377="6ème","Mixte",G377)),Barèmes!$B$2,IF(X377&lt;=SUMIFS(Barèmes!$G$6:$G$28,Barèmes!$A$6:$A$28,"Souplesse (score 1-5)",Barèmes!$B$6:$B$28,H377,Barèmes!$C$6:$C$28,IF(H377="6ème","Mixte",G377)),Barèmes!$C$2,IF(X377&lt;=SUMIFS(Barèmes!$H$6:$H$28,Barèmes!$A$6:$A$28,"Souplesse (score 1-5)",Barèmes!$B$6:$B$28,H377,Barèmes!$C$6:$C$28,IF(H377="6ème","Mixte",G377)),Barèmes!$D$2,IF(X377&lt;=SUMIFS(Barèmes!$I$6:$I$28,Barèmes!$A$6:$A$28,"Souplesse (score 1-5)",Barèmes!$B$6:$B$28,H377,Barèmes!$C$6:$C$28,IF(H377="6ème","Mixte",G377)),Barèmes!$E$2,Barèmes!$F$2)))),IF(X377&gt;=SUMIFS(Barèmes!$F$6:$F$28,Barèmes!$A$6:$A$28,"Souplesse (score 1-5)",Barèmes!$B$6:$B$28,H377,Barèmes!$C$6:$C$28,IF(H377="6ème","Mixte",G377)),Barèmes!$B$2,IF(X377&gt;=SUMIFS(Barèmes!$G$6:$G$28,Barèmes!$A$6:$A$28,"Souplesse (score 1-5)",Barèmes!$B$6:$B$28,H377,Barèmes!$C$6:$C$28,IF(H377="6ème","Mixte",G377)),Barèmes!$C$2,IF(X377&gt;=SUMIFS(Barèmes!$H$6:$H$28,Barèmes!$A$6:$A$28,"Souplesse (score 1-5)",Barèmes!$B$6:$B$28,H377,Barèmes!$C$6:$C$28,IF(H377="6ème","Mixte",G377)),Barèmes!$D$2,IF(X377&gt;=SUMIFS(Barèmes!$I$6:$I$28,Barèmes!$A$6:$A$28,"Souplesse (score 1-5)",Barèmes!$B$6:$B$28,H377,Barèmes!$C$6:$C$28,IF(H377="6ème","Mixte",G377)),Barèmes!$E$2,Barèmes!$F$2))))))</f>
        <v/>
      </c>
      <c r="AA377" s="22"/>
      <c r="AB377" s="27" t="str">
        <f>IF(OR(AA377="",SUMPRODUCT((Barèmes!$A$6:$A$28="Agilité — T-test 974 (s)")*(Barèmes!$B$6:$B$28=H377)*(Barèmes!$C$6:$C$28=IF(H377="6ème","Mixte",G377)))=0),"",IF(SUMPRODUCT((Barèmes!$A$6:$A$28="Agilité — T-test 974 (s)")*(Barèmes!$B$6:$B$28=H377)*(Barèmes!$C$6:$C$28=IF(H377="6ème","Mixte",G377))*(Barèmes!$J$6:$J$28="+"))&gt;0,IF(AA377&lt;=SUMIFS(Barèmes!$D$6:$D$28,Barèmes!$A$6:$A$28,"Agilité — T-test 974 (s)",Barèmes!$B$6:$B$28,H377,Barèmes!$C$6:$C$28,IF(H377="6ème","Mixte",G377)),"à besoin",IF(AA377&lt;=SUMIFS(Barèmes!$E$6:$E$28,Barèmes!$A$6:$A$28,"Agilité — T-test 974 (s)",Barèmes!$B$6:$B$28,H377,Barèmes!$C$6:$C$28,IF(H377="6ème","Mixte",G377)),"fragile","satisfaisant")),IF(AA377&gt;=SUMIFS(Barèmes!$D$6:$D$28,Barèmes!$A$6:$A$28,"Agilité — T-test 974 (s)",Barèmes!$B$6:$B$28,H377,Barèmes!$C$6:$C$28,IF(H377="6ème","Mixte",G377)),"à besoin",IF(AA377&gt;=SUMIFS(Barèmes!$E$6:$E$28,Barèmes!$A$6:$A$28,"Agilité — T-test 974 (s)",Barèmes!$B$6:$B$28,H377,Barèmes!$C$6:$C$28,IF(H377="6ème","Mixte",G377)),"fragile","satisfaisant"))))</f>
        <v/>
      </c>
      <c r="AC377" s="27" t="str">
        <f>IF(OR(AA377="",SUMPRODUCT((Barèmes!$A$6:$A$28="Agilité — T-test 974 (s)")*(Barèmes!$B$6:$B$28=H377)*(Barèmes!$C$6:$C$28=IF(H377="6ème","Mixte",G377)))=0),"",IF(SUMPRODUCT((Barèmes!$A$6:$A$28="Agilité — T-test 974 (s)")*(Barèmes!$B$6:$B$28=H377)*(Barèmes!$C$6:$C$28=IF(H377="6ème","Mixte",G377))*(Barèmes!$J$6:$J$28="+"))&gt;0,IF(AA377&lt;=SUMIFS(Barèmes!$F$6:$F$28,Barèmes!$A$6:$A$28,"Agilité — T-test 974 (s)",Barèmes!$B$6:$B$28,H377,Barèmes!$C$6:$C$28,IF(H377="6ème","Mixte",G377)),Barèmes!$B$2,IF(AA377&lt;=SUMIFS(Barèmes!$G$6:$G$28,Barèmes!$A$6:$A$28,"Agilité — T-test 974 (s)",Barèmes!$B$6:$B$28,H377,Barèmes!$C$6:$C$28,IF(H377="6ème","Mixte",G377)),Barèmes!$C$2,IF(AA377&lt;=SUMIFS(Barèmes!$H$6:$H$28,Barèmes!$A$6:$A$28,"Agilité — T-test 974 (s)",Barèmes!$B$6:$B$28,H377,Barèmes!$C$6:$C$28,IF(H377="6ème","Mixte",G377)),Barèmes!$D$2,IF(AA377&lt;=SUMIFS(Barèmes!$I$6:$I$28,Barèmes!$A$6:$A$28,"Agilité — T-test 974 (s)",Barèmes!$B$6:$B$28,H377,Barèmes!$C$6:$C$28,IF(H377="6ème","Mixte",G377)),Barèmes!$E$2,Barèmes!$F$2)))),IF(AA377&gt;=SUMIFS(Barèmes!$F$6:$F$28,Barèmes!$A$6:$A$28,"Agilité — T-test 974 (s)",Barèmes!$B$6:$B$28,H377,Barèmes!$C$6:$C$28,IF(H377="6ème","Mixte",G377)),Barèmes!$B$2,IF(AA377&gt;=SUMIFS(Barèmes!$G$6:$G$28,Barèmes!$A$6:$A$28,"Agilité — T-test 974 (s)",Barèmes!$B$6:$B$28,H377,Barèmes!$C$6:$C$28,IF(H377="6ème","Mixte",G377)),Barèmes!$C$2,IF(AA377&gt;=SUMIFS(Barèmes!$H$6:$H$28,Barèmes!$A$6:$A$28,"Agilité — T-test 974 (s)",Barèmes!$B$6:$B$28,H377,Barèmes!$C$6:$C$28,IF(H377="6ème","Mixte",G377)),Barèmes!$D$2,IF(AA377&gt;=SUMIFS(Barèmes!$I$6:$I$28,Barèmes!$A$6:$A$28,"Agilité — T-test 974 (s)",Barèmes!$B$6:$B$28,H377,Barèmes!$C$6:$C$28,IF(H377="6ème","Mixte",G377)),Barèmes!$E$2,Barèmes!$F$2))))))</f>
        <v/>
      </c>
      <c r="AD377" s="28" t="str">
        <f t="shared" si="42"/>
        <v/>
      </c>
      <c r="AE377" s="29" t="str">
        <f t="shared" si="43"/>
        <v/>
      </c>
      <c r="AF377" s="30" t="str">
        <f>IF(OR(AD377="",SUMPRODUCT((Barèmes!$A$6:$A$28="Surcoût d'agilité (s) — technique")*(Barèmes!$B$6:$B$28=H377)*(Barèmes!$C$6:$C$28=IF(H377="6ème","Mixte",G377)))=0),"",IF(SUMPRODUCT((Barèmes!$A$6:$A$28="Surcoût d'agilité (s) — technique")*(Barèmes!$B$6:$B$28=H377)*(Barèmes!$C$6:$C$28=IF(H377="6ème","Mixte",G377))*(Barèmes!$J$6:$J$28="+"))&gt;0,IF(AD377&lt;=SUMIFS(Barèmes!$D$6:$D$28,Barèmes!$A$6:$A$28,"Surcoût d'agilité (s) — technique",Barèmes!$B$6:$B$28,H377,Barèmes!$C$6:$C$28,IF(H377="6ème","Mixte",G377)),"à besoin",IF(AD377&lt;=SUMIFS(Barèmes!$E$6:$E$28,Barèmes!$A$6:$A$28,"Surcoût d'agilité (s) — technique",Barèmes!$B$6:$B$28,H377,Barèmes!$C$6:$C$28,IF(H377="6ème","Mixte",G377)),"fragile","satisfaisant")),IF(AD377&gt;=SUMIFS(Barèmes!$D$6:$D$28,Barèmes!$A$6:$A$28,"Surcoût d'agilité (s) — technique",Barèmes!$B$6:$B$28,H377,Barèmes!$C$6:$C$28,IF(H377="6ème","Mixte",G377)),"à besoin",IF(AD377&gt;=SUMIFS(Barèmes!$E$6:$E$28,Barèmes!$A$6:$A$28,"Surcoût d'agilité (s) — technique",Barèmes!$B$6:$B$28,H377,Barèmes!$C$6:$C$28,IF(H377="6ème","Mixte",G377)),"fragile","satisfaisant"))))</f>
        <v/>
      </c>
      <c r="AG377" s="30" t="str">
        <f>IF(OR(AD377="",SUMPRODUCT((Barèmes!$A$6:$A$28="Surcoût d'agilité (s) — technique")*(Barèmes!$B$6:$B$28=H377)*(Barèmes!$C$6:$C$28=IF(H377="6ème","Mixte",G377)))=0),"",IF(SUMPRODUCT((Barèmes!$A$6:$A$28="Surcoût d'agilité (s) — technique")*(Barèmes!$B$6:$B$28=H377)*(Barèmes!$C$6:$C$28=IF(H377="6ème","Mixte",G377))*(Barèmes!$J$6:$J$28="+"))&gt;0,IF(AD377&lt;=SUMIFS(Barèmes!$F$6:$F$28,Barèmes!$A$6:$A$28,"Surcoût d'agilité (s) — technique",Barèmes!$B$6:$B$28,H377,Barèmes!$C$6:$C$28,IF(H377="6ème","Mixte",G377)),Barèmes!$B$2,IF(AD377&lt;=SUMIFS(Barèmes!$G$6:$G$28,Barèmes!$A$6:$A$28,"Surcoût d'agilité (s) — technique",Barèmes!$B$6:$B$28,H377,Barèmes!$C$6:$C$28,IF(H377="6ème","Mixte",G377)),Barèmes!$C$2,IF(AD377&lt;=SUMIFS(Barèmes!$H$6:$H$28,Barèmes!$A$6:$A$28,"Surcoût d'agilité (s) — technique",Barèmes!$B$6:$B$28,H377,Barèmes!$C$6:$C$28,IF(H377="6ème","Mixte",G377)),Barèmes!$D$2,IF(AD377&lt;=SUMIFS(Barèmes!$I$6:$I$28,Barèmes!$A$6:$A$28,"Surcoût d'agilité (s) — technique",Barèmes!$B$6:$B$28,H377,Barèmes!$C$6:$C$28,IF(H377="6ème","Mixte",G377)),Barèmes!$E$2,Barèmes!$F$2)))),IF(AD377&gt;=SUMIFS(Barèmes!$F$6:$F$28,Barèmes!$A$6:$A$28,"Surcoût d'agilité (s) — technique",Barèmes!$B$6:$B$28,H377,Barèmes!$C$6:$C$28,IF(H377="6ème","Mixte",G377)),Barèmes!$B$2,IF(AD377&gt;=SUMIFS(Barèmes!$G$6:$G$28,Barèmes!$A$6:$A$28,"Surcoût d'agilité (s) — technique",Barèmes!$B$6:$B$28,H377,Barèmes!$C$6:$C$28,IF(H377="6ème","Mixte",G377)),Barèmes!$C$2,IF(AD377&gt;=SUMIFS(Barèmes!$H$6:$H$28,Barèmes!$A$6:$A$28,"Surcoût d'agilité (s) — technique",Barèmes!$B$6:$B$28,H377,Barèmes!$C$6:$C$28,IF(H377="6ème","Mixte",G377)),Barèmes!$D$2,IF(AD377&gt;=SUMIFS(Barèmes!$I$6:$I$28,Barèmes!$A$6:$A$28,"Surcoût d'agilité (s) — technique",Barèmes!$B$6:$B$28,H377,Barèmes!$C$6:$C$28,IF(H377="6ème","Mixte",G377)),Barèmes!$E$2,Barèmes!$F$2))))))</f>
        <v/>
      </c>
      <c r="AH377" s="31" t="str">
        <f>IF((IF(N377="",0,1)+IF(Q377="",0,1)+IF(W377="",0,1)+IF(Z377="",0,1)+IF(AC377="",0,1))=0,"",3*IF(N377=Barèmes!$B$2,1,IF(N377=Barèmes!$C$2,2,IF(N377=Barèmes!$D$2,3,IF(N377=Barèmes!$E$2,4,IF(N377=Barèmes!$F$2,5,0)))))+3*IF(Q377=Barèmes!$B$2,1,IF(Q377=Barèmes!$C$2,2,IF(Q377=Barèmes!$D$2,3,IF(Q377=Barèmes!$E$2,4,IF(Q377=Barèmes!$F$2,5,0)))))+2*IF(W377=Barèmes!$B$2,1,IF(W377=Barèmes!$C$2,2,IF(W377=Barèmes!$D$2,3,IF(W377=Barèmes!$E$2,4,IF(W377=Barèmes!$F$2,5,0)))))+1*IF(Z377=Barèmes!$B$2,1,IF(Z377=Barèmes!$C$2,2,IF(Z377=Barèmes!$D$2,3,IF(Z377=Barèmes!$E$2,4,IF(Z377=Barèmes!$F$2,5,0)))))+1*IF(AC377=Barèmes!$B$2,1,IF(AC377=Barèmes!$C$2,2,IF(AC377=Barèmes!$D$2,3,IF(AC377=Barèmes!$E$2,4,IF(AC377=Barèmes!$F$2,5,0))))))</f>
        <v/>
      </c>
      <c r="AI377" s="31"/>
      <c r="AJ377" s="32" t="str">
        <f>IFERROR(INDEX(Croissance!$B$5:$B$604,MATCH(A377,Croissance!$A$5:$A$604,0)),"")</f>
        <v/>
      </c>
      <c r="AK377" s="32" t="str">
        <f>IFERROR(INDEX(Croissance!$C$5:$C$604,MATCH(A377,Croissance!$A$5:$A$604,0)),"")</f>
        <v/>
      </c>
      <c r="AL377" s="32" t="str">
        <f>IFERROR(INDEX(Croissance!$D$5:$D$604,MATCH(A377,Croissance!$A$5:$A$604,0)),"")</f>
        <v/>
      </c>
      <c r="AM377" s="32" t="str">
        <f>IFERROR(INDEX(Croissance!$E$5:$E$604,MATCH(A377,Croissance!$A$5:$A$604,0)),"")</f>
        <v/>
      </c>
      <c r="AO377" s="33">
        <f t="shared" si="48"/>
        <v>0</v>
      </c>
      <c r="AP377" s="33">
        <f t="shared" si="44"/>
        <v>0</v>
      </c>
      <c r="AQ377" s="33">
        <f>IF(A377="",0,IF(AND(OR('Synthèse classe'!$C$2="Tous",C377='Synthèse classe'!$C$2),OR('Synthèse classe'!$C$3="Toutes",D377='Synthèse classe'!$C$3),OR('Synthèse classe'!$C$4="Toutes",AND('Synthèse classe'!$C$4="Dernière",AP377=1),B377=IFERROR(VALUE('Synthèse classe'!$C$4),0))),1,0))</f>
        <v>0</v>
      </c>
      <c r="AR377" s="34" t="str">
        <f t="shared" si="45"/>
        <v/>
      </c>
    </row>
    <row r="378" spans="1:44" x14ac:dyDescent="0.2">
      <c r="A378" s="17" t="str">
        <f t="shared" si="41"/>
        <v/>
      </c>
      <c r="B378" s="18"/>
      <c r="C378" s="19"/>
      <c r="D378" s="19"/>
      <c r="E378" s="19"/>
      <c r="F378" s="19"/>
      <c r="G378" s="19"/>
      <c r="H378" s="17" t="str">
        <f t="shared" si="46"/>
        <v/>
      </c>
      <c r="I378" s="20"/>
      <c r="J378" s="18"/>
      <c r="K378" s="19"/>
      <c r="L378" s="21" t="str">
        <f t="shared" si="47"/>
        <v/>
      </c>
      <c r="M378" s="21" t="str">
        <f>IF(OR(J378="",SUMPRODUCT((Barèmes!$A$6:$A$28="Endurance — Luc Léger (palier)")*(Barèmes!$B$6:$B$28=H378)*(Barèmes!$C$6:$C$28=IF(H378="6ème","Mixte",G378)))=0),"",IF(SUMPRODUCT((Barèmes!$A$6:$A$28="Endurance — Luc Léger (palier)")*(Barèmes!$B$6:$B$28=H378)*(Barèmes!$C$6:$C$28=IF(H378="6ème","Mixte",G378))*(Barèmes!$J$6:$J$28="+"))&gt;0,IF(J378&lt;=SUMIFS(Barèmes!$D$6:$D$28,Barèmes!$A$6:$A$28,"Endurance — Luc Léger (palier)",Barèmes!$B$6:$B$28,H378,Barèmes!$C$6:$C$28,IF(H378="6ème","Mixte",G378)),"à besoin",IF(J378&lt;=SUMIFS(Barèmes!$E$6:$E$28,Barèmes!$A$6:$A$28,"Endurance — Luc Léger (palier)",Barèmes!$B$6:$B$28,H378,Barèmes!$C$6:$C$28,IF(H378="6ème","Mixte",G378)),"fragile","satisfaisant")),IF(J378&gt;=SUMIFS(Barèmes!$D$6:$D$28,Barèmes!$A$6:$A$28,"Endurance — Luc Léger (palier)",Barèmes!$B$6:$B$28,H378,Barèmes!$C$6:$C$28,IF(H378="6ème","Mixte",G378)),"à besoin",IF(J378&gt;=SUMIFS(Barèmes!$E$6:$E$28,Barèmes!$A$6:$A$28,"Endurance — Luc Léger (palier)",Barèmes!$B$6:$B$28,H378,Barèmes!$C$6:$C$28,IF(H378="6ème","Mixte",G378)),"fragile","satisfaisant"))))</f>
        <v/>
      </c>
      <c r="N378" s="21" t="str">
        <f>IF(OR(J378="",SUMPRODUCT((Barèmes!$A$6:$A$28="Endurance — Luc Léger (palier)")*(Barèmes!$B$6:$B$28=H378)*(Barèmes!$C$6:$C$28=IF(H378="6ème","Mixte",G378)))=0),"",IF(SUMPRODUCT((Barèmes!$A$6:$A$28="Endurance — Luc Léger (palier)")*(Barèmes!$B$6:$B$28=H378)*(Barèmes!$C$6:$C$28=IF(H378="6ème","Mixte",G378))*(Barèmes!$J$6:$J$28="+"))&gt;0,IF(J378&lt;=SUMIFS(Barèmes!$F$6:$F$28,Barèmes!$A$6:$A$28,"Endurance — Luc Léger (palier)",Barèmes!$B$6:$B$28,H378,Barèmes!$C$6:$C$28,IF(H378="6ème","Mixte",G378)),Barèmes!$B$2,IF(J378&lt;=SUMIFS(Barèmes!$G$6:$G$28,Barèmes!$A$6:$A$28,"Endurance — Luc Léger (palier)",Barèmes!$B$6:$B$28,H378,Barèmes!$C$6:$C$28,IF(H378="6ème","Mixte",G378)),Barèmes!$C$2,IF(J378&lt;=SUMIFS(Barèmes!$H$6:$H$28,Barèmes!$A$6:$A$28,"Endurance — Luc Léger (palier)",Barèmes!$B$6:$B$28,H378,Barèmes!$C$6:$C$28,IF(H378="6ème","Mixte",G378)),Barèmes!$D$2,IF(J378&lt;=SUMIFS(Barèmes!$I$6:$I$28,Barèmes!$A$6:$A$28,"Endurance — Luc Léger (palier)",Barèmes!$B$6:$B$28,H378,Barèmes!$C$6:$C$28,IF(H378="6ème","Mixte",G378)),Barèmes!$E$2,Barèmes!$F$2)))),IF(J378&gt;=SUMIFS(Barèmes!$F$6:$F$28,Barèmes!$A$6:$A$28,"Endurance — Luc Léger (palier)",Barèmes!$B$6:$B$28,H378,Barèmes!$C$6:$C$28,IF(H378="6ème","Mixte",G378)),Barèmes!$B$2,IF(J378&gt;=SUMIFS(Barèmes!$G$6:$G$28,Barèmes!$A$6:$A$28,"Endurance — Luc Léger (palier)",Barèmes!$B$6:$B$28,H378,Barèmes!$C$6:$C$28,IF(H378="6ème","Mixte",G378)),Barèmes!$C$2,IF(J378&gt;=SUMIFS(Barèmes!$H$6:$H$28,Barèmes!$A$6:$A$28,"Endurance — Luc Léger (palier)",Barèmes!$B$6:$B$28,H378,Barèmes!$C$6:$C$28,IF(H378="6ème","Mixte",G378)),Barèmes!$D$2,IF(J378&gt;=SUMIFS(Barèmes!$I$6:$I$28,Barèmes!$A$6:$A$28,"Endurance — Luc Léger (palier)",Barèmes!$B$6:$B$28,H378,Barèmes!$C$6:$C$28,IF(H378="6ème","Mixte",G378)),Barèmes!$E$2,Barèmes!$F$2))))))</f>
        <v/>
      </c>
      <c r="O378" s="22"/>
      <c r="P378" s="23" t="str">
        <f>IF(OR(O378="",SUMPRODUCT((Barèmes!$A$6:$A$28="Force bas du corps — Saut en longueur (m)")*(Barèmes!$B$6:$B$28=H378)*(Barèmes!$C$6:$C$28=IF(H378="6ème","Mixte",G378)))=0),"",IF(SUMPRODUCT((Barèmes!$A$6:$A$28="Force bas du corps — Saut en longueur (m)")*(Barèmes!$B$6:$B$28=H378)*(Barèmes!$C$6:$C$28=IF(H378="6ème","Mixte",G378))*(Barèmes!$J$6:$J$28="+"))&gt;0,IF(O378&lt;=SUMIFS(Barèmes!$D$6:$D$28,Barèmes!$A$6:$A$28,"Force bas du corps — Saut en longueur (m)",Barèmes!$B$6:$B$28,H378,Barèmes!$C$6:$C$28,IF(H378="6ème","Mixte",G378)),"à besoin",IF(O378&lt;=SUMIFS(Barèmes!$E$6:$E$28,Barèmes!$A$6:$A$28,"Force bas du corps — Saut en longueur (m)",Barèmes!$B$6:$B$28,H378,Barèmes!$C$6:$C$28,IF(H378="6ème","Mixte",G378)),"fragile","satisfaisant")),IF(O378&gt;=SUMIFS(Barèmes!$D$6:$D$28,Barèmes!$A$6:$A$28,"Force bas du corps — Saut en longueur (m)",Barèmes!$B$6:$B$28,H378,Barèmes!$C$6:$C$28,IF(H378="6ème","Mixte",G378)),"à besoin",IF(O378&gt;=SUMIFS(Barèmes!$E$6:$E$28,Barèmes!$A$6:$A$28,"Force bas du corps — Saut en longueur (m)",Barèmes!$B$6:$B$28,H378,Barèmes!$C$6:$C$28,IF(H378="6ème","Mixte",G378)),"fragile","satisfaisant"))))</f>
        <v/>
      </c>
      <c r="Q378" s="23" t="str">
        <f>IF(OR(O378="",SUMPRODUCT((Barèmes!$A$6:$A$28="Force bas du corps — Saut en longueur (m)")*(Barèmes!$B$6:$B$28=H378)*(Barèmes!$C$6:$C$28=IF(H378="6ème","Mixte",G378)))=0),"",IF(SUMPRODUCT((Barèmes!$A$6:$A$28="Force bas du corps — Saut en longueur (m)")*(Barèmes!$B$6:$B$28=H378)*(Barèmes!$C$6:$C$28=IF(H378="6ème","Mixte",G378))*(Barèmes!$J$6:$J$28="+"))&gt;0,IF(O378&lt;=SUMIFS(Barèmes!$F$6:$F$28,Barèmes!$A$6:$A$28,"Force bas du corps — Saut en longueur (m)",Barèmes!$B$6:$B$28,H378,Barèmes!$C$6:$C$28,IF(H378="6ème","Mixte",G378)),Barèmes!$B$2,IF(O378&lt;=SUMIFS(Barèmes!$G$6:$G$28,Barèmes!$A$6:$A$28,"Force bas du corps — Saut en longueur (m)",Barèmes!$B$6:$B$28,H378,Barèmes!$C$6:$C$28,IF(H378="6ème","Mixte",G378)),Barèmes!$C$2,IF(O378&lt;=SUMIFS(Barèmes!$H$6:$H$28,Barèmes!$A$6:$A$28,"Force bas du corps — Saut en longueur (m)",Barèmes!$B$6:$B$28,H378,Barèmes!$C$6:$C$28,IF(H378="6ème","Mixte",G378)),Barèmes!$D$2,IF(O378&lt;=SUMIFS(Barèmes!$I$6:$I$28,Barèmes!$A$6:$A$28,"Force bas du corps — Saut en longueur (m)",Barèmes!$B$6:$B$28,H378,Barèmes!$C$6:$C$28,IF(H378="6ème","Mixte",G378)),Barèmes!$E$2,Barèmes!$F$2)))),IF(O378&gt;=SUMIFS(Barèmes!$F$6:$F$28,Barèmes!$A$6:$A$28,"Force bas du corps — Saut en longueur (m)",Barèmes!$B$6:$B$28,H378,Barèmes!$C$6:$C$28,IF(H378="6ème","Mixte",G378)),Barèmes!$B$2,IF(O378&gt;=SUMIFS(Barèmes!$G$6:$G$28,Barèmes!$A$6:$A$28,"Force bas du corps — Saut en longueur (m)",Barèmes!$B$6:$B$28,H378,Barèmes!$C$6:$C$28,IF(H378="6ème","Mixte",G378)),Barèmes!$C$2,IF(O378&gt;=SUMIFS(Barèmes!$H$6:$H$28,Barèmes!$A$6:$A$28,"Force bas du corps — Saut en longueur (m)",Barèmes!$B$6:$B$28,H378,Barèmes!$C$6:$C$28,IF(H378="6ème","Mixte",G378)),Barèmes!$D$2,IF(O378&gt;=SUMIFS(Barèmes!$I$6:$I$28,Barèmes!$A$6:$A$28,"Force bas du corps — Saut en longueur (m)",Barèmes!$B$6:$B$28,H378,Barèmes!$C$6:$C$28,IF(H378="6ème","Mixte",G378)),Barèmes!$E$2,Barèmes!$F$2))))))</f>
        <v/>
      </c>
      <c r="R378" s="22"/>
      <c r="S378" s="24" t="str">
        <f>IF(OR(R378="",SUMPRODUCT((Barèmes!$A$6:$A$28="Vitesse — 30 m (s)")*(Barèmes!$B$6:$B$28=H378)*(Barèmes!$C$6:$C$28=IF(H378="6ème","Mixte",G378)))=0),"",IF(SUMPRODUCT((Barèmes!$A$6:$A$28="Vitesse — 30 m (s)")*(Barèmes!$B$6:$B$28=H378)*(Barèmes!$C$6:$C$28=IF(H378="6ème","Mixte",G378))*(Barèmes!$J$6:$J$28="+"))&gt;0,IF(R378&lt;=SUMIFS(Barèmes!$D$6:$D$28,Barèmes!$A$6:$A$28,"Vitesse — 30 m (s)",Barèmes!$B$6:$B$28,H378,Barèmes!$C$6:$C$28,IF(H378="6ème","Mixte",G378)),"à besoin",IF(R378&lt;=SUMIFS(Barèmes!$E$6:$E$28,Barèmes!$A$6:$A$28,"Vitesse — 30 m (s)",Barèmes!$B$6:$B$28,H378,Barèmes!$C$6:$C$28,IF(H378="6ème","Mixte",G378)),"fragile","satisfaisant")),IF(R378&gt;=SUMIFS(Barèmes!$D$6:$D$28,Barèmes!$A$6:$A$28,"Vitesse — 30 m (s)",Barèmes!$B$6:$B$28,H378,Barèmes!$C$6:$C$28,IF(H378="6ème","Mixte",G378)),"à besoin",IF(R378&gt;=SUMIFS(Barèmes!$E$6:$E$28,Barèmes!$A$6:$A$28,"Vitesse — 30 m (s)",Barèmes!$B$6:$B$28,H378,Barèmes!$C$6:$C$28,IF(H378="6ème","Mixte",G378)),"fragile","satisfaisant"))))</f>
        <v/>
      </c>
      <c r="T378" s="24" t="str">
        <f>IF(OR(R378="",SUMPRODUCT((Barèmes!$A$6:$A$28="Vitesse — 30 m (s)")*(Barèmes!$B$6:$B$28=H378)*(Barèmes!$C$6:$C$28=IF(H378="6ème","Mixte",G378)))=0),"",IF(SUMPRODUCT((Barèmes!$A$6:$A$28="Vitesse — 30 m (s)")*(Barèmes!$B$6:$B$28=H378)*(Barèmes!$C$6:$C$28=IF(H378="6ème","Mixte",G378))*(Barèmes!$J$6:$J$28="+"))&gt;0,IF(R378&lt;=SUMIFS(Barèmes!$F$6:$F$28,Barèmes!$A$6:$A$28,"Vitesse — 30 m (s)",Barèmes!$B$6:$B$28,H378,Barèmes!$C$6:$C$28,IF(H378="6ème","Mixte",G378)),Barèmes!$B$2,IF(R378&lt;=SUMIFS(Barèmes!$G$6:$G$28,Barèmes!$A$6:$A$28,"Vitesse — 30 m (s)",Barèmes!$B$6:$B$28,H378,Barèmes!$C$6:$C$28,IF(H378="6ème","Mixte",G378)),Barèmes!$C$2,IF(R378&lt;=SUMIFS(Barèmes!$H$6:$H$28,Barèmes!$A$6:$A$28,"Vitesse — 30 m (s)",Barèmes!$B$6:$B$28,H378,Barèmes!$C$6:$C$28,IF(H378="6ème","Mixte",G378)),Barèmes!$D$2,IF(R378&lt;=SUMIFS(Barèmes!$I$6:$I$28,Barèmes!$A$6:$A$28,"Vitesse — 30 m (s)",Barèmes!$B$6:$B$28,H378,Barèmes!$C$6:$C$28,IF(H378="6ème","Mixte",G378)),Barèmes!$E$2,Barèmes!$F$2)))),IF(R378&gt;=SUMIFS(Barèmes!$F$6:$F$28,Barèmes!$A$6:$A$28,"Vitesse — 30 m (s)",Barèmes!$B$6:$B$28,H378,Barèmes!$C$6:$C$28,IF(H378="6ème","Mixte",G378)),Barèmes!$B$2,IF(R378&gt;=SUMIFS(Barèmes!$G$6:$G$28,Barèmes!$A$6:$A$28,"Vitesse — 30 m (s)",Barèmes!$B$6:$B$28,H378,Barèmes!$C$6:$C$28,IF(H378="6ème","Mixte",G378)),Barèmes!$C$2,IF(R378&gt;=SUMIFS(Barèmes!$H$6:$H$28,Barèmes!$A$6:$A$28,"Vitesse — 30 m (s)",Barèmes!$B$6:$B$28,H378,Barèmes!$C$6:$C$28,IF(H378="6ème","Mixte",G378)),Barèmes!$D$2,IF(R378&gt;=SUMIFS(Barèmes!$I$6:$I$28,Barèmes!$A$6:$A$28,"Vitesse — 30 m (s)",Barèmes!$B$6:$B$28,H378,Barèmes!$C$6:$C$28,IF(H378="6ème","Mixte",G378)),Barèmes!$E$2,Barèmes!$F$2))))))</f>
        <v/>
      </c>
      <c r="U378" s="22"/>
      <c r="V378" s="25" t="str">
        <f>IF(OR(U378="",SUMPRODUCT((Barèmes!$A$6:$A$28="Vitesse — 50 m (s)")*(Barèmes!$B$6:$B$28=H378)*(Barèmes!$C$6:$C$28=IF(H378="6ème","Mixte",G378)))=0),"",IF(SUMPRODUCT((Barèmes!$A$6:$A$28="Vitesse — 50 m (s)")*(Barèmes!$B$6:$B$28=H378)*(Barèmes!$C$6:$C$28=IF(H378="6ème","Mixte",G378))*(Barèmes!$J$6:$J$28="+"))&gt;0,IF(U378&lt;=SUMIFS(Barèmes!$D$6:$D$28,Barèmes!$A$6:$A$28,"Vitesse — 50 m (s)",Barèmes!$B$6:$B$28,H378,Barèmes!$C$6:$C$28,IF(H378="6ème","Mixte",G378)),"à besoin",IF(U378&lt;=SUMIFS(Barèmes!$E$6:$E$28,Barèmes!$A$6:$A$28,"Vitesse — 50 m (s)",Barèmes!$B$6:$B$28,H378,Barèmes!$C$6:$C$28,IF(H378="6ème","Mixte",G378)),"fragile","satisfaisant")),IF(U378&gt;=SUMIFS(Barèmes!$D$6:$D$28,Barèmes!$A$6:$A$28,"Vitesse — 50 m (s)",Barèmes!$B$6:$B$28,H378,Barèmes!$C$6:$C$28,IF(H378="6ème","Mixte",G378)),"à besoin",IF(U378&gt;=SUMIFS(Barèmes!$E$6:$E$28,Barèmes!$A$6:$A$28,"Vitesse — 50 m (s)",Barèmes!$B$6:$B$28,H378,Barèmes!$C$6:$C$28,IF(H378="6ème","Mixte",G378)),"fragile","satisfaisant"))))</f>
        <v/>
      </c>
      <c r="W378" s="25" t="str">
        <f>IF(OR(U378="",SUMPRODUCT((Barèmes!$A$6:$A$28="Vitesse — 50 m (s)")*(Barèmes!$B$6:$B$28=H378)*(Barèmes!$C$6:$C$28=IF(H378="6ème","Mixte",G378)))=0),"",IF(SUMPRODUCT((Barèmes!$A$6:$A$28="Vitesse — 50 m (s)")*(Barèmes!$B$6:$B$28=H378)*(Barèmes!$C$6:$C$28=IF(H378="6ème","Mixte",G378))*(Barèmes!$J$6:$J$28="+"))&gt;0,IF(U378&lt;=SUMIFS(Barèmes!$F$6:$F$28,Barèmes!$A$6:$A$28,"Vitesse — 50 m (s)",Barèmes!$B$6:$B$28,H378,Barèmes!$C$6:$C$28,IF(H378="6ème","Mixte",G378)),Barèmes!$B$2,IF(U378&lt;=SUMIFS(Barèmes!$G$6:$G$28,Barèmes!$A$6:$A$28,"Vitesse — 50 m (s)",Barèmes!$B$6:$B$28,H378,Barèmes!$C$6:$C$28,IF(H378="6ème","Mixte",G378)),Barèmes!$C$2,IF(U378&lt;=SUMIFS(Barèmes!$H$6:$H$28,Barèmes!$A$6:$A$28,"Vitesse — 50 m (s)",Barèmes!$B$6:$B$28,H378,Barèmes!$C$6:$C$28,IF(H378="6ème","Mixte",G378)),Barèmes!$D$2,IF(U378&lt;=SUMIFS(Barèmes!$I$6:$I$28,Barèmes!$A$6:$A$28,"Vitesse — 50 m (s)",Barèmes!$B$6:$B$28,H378,Barèmes!$C$6:$C$28,IF(H378="6ème","Mixte",G378)),Barèmes!$E$2,Barèmes!$F$2)))),IF(U378&gt;=SUMIFS(Barèmes!$F$6:$F$28,Barèmes!$A$6:$A$28,"Vitesse — 50 m (s)",Barèmes!$B$6:$B$28,H378,Barèmes!$C$6:$C$28,IF(H378="6ème","Mixte",G378)),Barèmes!$B$2,IF(U378&gt;=SUMIFS(Barèmes!$G$6:$G$28,Barèmes!$A$6:$A$28,"Vitesse — 50 m (s)",Barèmes!$B$6:$B$28,H378,Barèmes!$C$6:$C$28,IF(H378="6ème","Mixte",G378)),Barèmes!$C$2,IF(U378&gt;=SUMIFS(Barèmes!$H$6:$H$28,Barèmes!$A$6:$A$28,"Vitesse — 50 m (s)",Barèmes!$B$6:$B$28,H378,Barèmes!$C$6:$C$28,IF(H378="6ème","Mixte",G378)),Barèmes!$D$2,IF(U378&gt;=SUMIFS(Barèmes!$I$6:$I$28,Barèmes!$A$6:$A$28,"Vitesse — 50 m (s)",Barèmes!$B$6:$B$28,H378,Barèmes!$C$6:$C$28,IF(H378="6ème","Mixte",G378)),Barèmes!$E$2,Barèmes!$F$2))))))</f>
        <v/>
      </c>
      <c r="X378" s="18"/>
      <c r="Y378" s="26" t="str" cm="1">
        <f t="array" ref="Y378">IF(OR(X378="",SUMPRODUCT((Barèmes!$A$6:$A$28="Souplesse (score 1-5)")*(Barèmes!$B$6:$B$28=H378)*(Barèmes!$C$6:$C$28=IF(H378="6ème","Mixte",G378)))=0),"",IF(SUMPRODUCT((Barèmes!$A$6:$A$28="Souplesse (score 1-5)")*(Barèmes!$B$6:$B$28=H378)*(Barèmes!$C$6:$C$28=IF(H378="6ème","Mixte",G378))*(Barèmes!$J$6:$J$28="+"))&gt;0,IF(X378&lt;=SUMIFS(Barèmes!$D$6:$D$28,Barèmes!$A$6:$A$28,"Souplesse (score 1-5)",Barèmes!$B$6:$B$28,H378,Barèmes!$C$6:$C$28,IF(H378="6ème","Mixte",G378)),"à besoin",IF(X378&lt;=SUMIFS(Barèmes!$E$6:$E$28,Barèmes!$A$6:$A$28,"Souplesse (score 1-5)",Barèmes!$B$6:$B$28,H378,Barèmes!$C$6:$C$28,IF(H378="6ème","Mixte",G378)),"fragile","satisfaisant")),IF(X378&gt;=SUMIFS(Barèmes!$D$6:$D$28,Barèmes!$A$6:$A$28,"Souplesse (score 1-5)",Barèmes!$B$6:$B$28,H378,Barèmes!$C$6:$C$28,IF(H378="6ème","Mixte",G378)),"à besoin",IF(X378&gt;=SUMIFS(Barèmes!$E$6:$E$28,Barèmes!$A$6:$A$28,"Souplesse (score 1-5)",Barèmes!$B$6:$B$28,H378,Barèmes!$C$6:$C$28,IF(H378="6ème","Mixte",G378)),"fragile","satisfaisant"))))</f>
        <v/>
      </c>
      <c r="Z378" s="26" t="str" cm="1">
        <f t="array" ref="Z378">IF(OR(X378="",SUMPRODUCT((Barèmes!$A$6:$A$28="Souplesse (score 1-5)")*(Barèmes!$B$6:$B$28=H378)*(Barèmes!$C$6:$C$28=IF(H378="6ème","Mixte",G378)))=0),"",IF(SUMPRODUCT((Barèmes!$A$6:$A$28="Souplesse (score 1-5)")*(Barèmes!$B$6:$B$28=H378)*(Barèmes!$C$6:$C$28=IF(H378="6ème","Mixte",G378))*(Barèmes!$J$6:$J$28="+"))&gt;0,IF(X378&lt;=SUMIFS(Barèmes!$F$6:$F$28,Barèmes!$A$6:$A$28,"Souplesse (score 1-5)",Barèmes!$B$6:$B$28,H378,Barèmes!$C$6:$C$28,IF(H378="6ème","Mixte",G378)),Barèmes!$B$2,IF(X378&lt;=SUMIFS(Barèmes!$G$6:$G$28,Barèmes!$A$6:$A$28,"Souplesse (score 1-5)",Barèmes!$B$6:$B$28,H378,Barèmes!$C$6:$C$28,IF(H378="6ème","Mixte",G378)),Barèmes!$C$2,IF(X378&lt;=SUMIFS(Barèmes!$H$6:$H$28,Barèmes!$A$6:$A$28,"Souplesse (score 1-5)",Barèmes!$B$6:$B$28,H378,Barèmes!$C$6:$C$28,IF(H378="6ème","Mixte",G378)),Barèmes!$D$2,IF(X378&lt;=SUMIFS(Barèmes!$I$6:$I$28,Barèmes!$A$6:$A$28,"Souplesse (score 1-5)",Barèmes!$B$6:$B$28,H378,Barèmes!$C$6:$C$28,IF(H378="6ème","Mixte",G378)),Barèmes!$E$2,Barèmes!$F$2)))),IF(X378&gt;=SUMIFS(Barèmes!$F$6:$F$28,Barèmes!$A$6:$A$28,"Souplesse (score 1-5)",Barèmes!$B$6:$B$28,H378,Barèmes!$C$6:$C$28,IF(H378="6ème","Mixte",G378)),Barèmes!$B$2,IF(X378&gt;=SUMIFS(Barèmes!$G$6:$G$28,Barèmes!$A$6:$A$28,"Souplesse (score 1-5)",Barèmes!$B$6:$B$28,H378,Barèmes!$C$6:$C$28,IF(H378="6ème","Mixte",G378)),Barèmes!$C$2,IF(X378&gt;=SUMIFS(Barèmes!$H$6:$H$28,Barèmes!$A$6:$A$28,"Souplesse (score 1-5)",Barèmes!$B$6:$B$28,H378,Barèmes!$C$6:$C$28,IF(H378="6ème","Mixte",G378)),Barèmes!$D$2,IF(X378&gt;=SUMIFS(Barèmes!$I$6:$I$28,Barèmes!$A$6:$A$28,"Souplesse (score 1-5)",Barèmes!$B$6:$B$28,H378,Barèmes!$C$6:$C$28,IF(H378="6ème","Mixte",G378)),Barèmes!$E$2,Barèmes!$F$2))))))</f>
        <v/>
      </c>
      <c r="AA378" s="22"/>
      <c r="AB378" s="27" t="str">
        <f>IF(OR(AA378="",SUMPRODUCT((Barèmes!$A$6:$A$28="Agilité — T-test 974 (s)")*(Barèmes!$B$6:$B$28=H378)*(Barèmes!$C$6:$C$28=IF(H378="6ème","Mixte",G378)))=0),"",IF(SUMPRODUCT((Barèmes!$A$6:$A$28="Agilité — T-test 974 (s)")*(Barèmes!$B$6:$B$28=H378)*(Barèmes!$C$6:$C$28=IF(H378="6ème","Mixte",G378))*(Barèmes!$J$6:$J$28="+"))&gt;0,IF(AA378&lt;=SUMIFS(Barèmes!$D$6:$D$28,Barèmes!$A$6:$A$28,"Agilité — T-test 974 (s)",Barèmes!$B$6:$B$28,H378,Barèmes!$C$6:$C$28,IF(H378="6ème","Mixte",G378)),"à besoin",IF(AA378&lt;=SUMIFS(Barèmes!$E$6:$E$28,Barèmes!$A$6:$A$28,"Agilité — T-test 974 (s)",Barèmes!$B$6:$B$28,H378,Barèmes!$C$6:$C$28,IF(H378="6ème","Mixte",G378)),"fragile","satisfaisant")),IF(AA378&gt;=SUMIFS(Barèmes!$D$6:$D$28,Barèmes!$A$6:$A$28,"Agilité — T-test 974 (s)",Barèmes!$B$6:$B$28,H378,Barèmes!$C$6:$C$28,IF(H378="6ème","Mixte",G378)),"à besoin",IF(AA378&gt;=SUMIFS(Barèmes!$E$6:$E$28,Barèmes!$A$6:$A$28,"Agilité — T-test 974 (s)",Barèmes!$B$6:$B$28,H378,Barèmes!$C$6:$C$28,IF(H378="6ème","Mixte",G378)),"fragile","satisfaisant"))))</f>
        <v/>
      </c>
      <c r="AC378" s="27" t="str">
        <f>IF(OR(AA378="",SUMPRODUCT((Barèmes!$A$6:$A$28="Agilité — T-test 974 (s)")*(Barèmes!$B$6:$B$28=H378)*(Barèmes!$C$6:$C$28=IF(H378="6ème","Mixte",G378)))=0),"",IF(SUMPRODUCT((Barèmes!$A$6:$A$28="Agilité — T-test 974 (s)")*(Barèmes!$B$6:$B$28=H378)*(Barèmes!$C$6:$C$28=IF(H378="6ème","Mixte",G378))*(Barèmes!$J$6:$J$28="+"))&gt;0,IF(AA378&lt;=SUMIFS(Barèmes!$F$6:$F$28,Barèmes!$A$6:$A$28,"Agilité — T-test 974 (s)",Barèmes!$B$6:$B$28,H378,Barèmes!$C$6:$C$28,IF(H378="6ème","Mixte",G378)),Barèmes!$B$2,IF(AA378&lt;=SUMIFS(Barèmes!$G$6:$G$28,Barèmes!$A$6:$A$28,"Agilité — T-test 974 (s)",Barèmes!$B$6:$B$28,H378,Barèmes!$C$6:$C$28,IF(H378="6ème","Mixte",G378)),Barèmes!$C$2,IF(AA378&lt;=SUMIFS(Barèmes!$H$6:$H$28,Barèmes!$A$6:$A$28,"Agilité — T-test 974 (s)",Barèmes!$B$6:$B$28,H378,Barèmes!$C$6:$C$28,IF(H378="6ème","Mixte",G378)),Barèmes!$D$2,IF(AA378&lt;=SUMIFS(Barèmes!$I$6:$I$28,Barèmes!$A$6:$A$28,"Agilité — T-test 974 (s)",Barèmes!$B$6:$B$28,H378,Barèmes!$C$6:$C$28,IF(H378="6ème","Mixte",G378)),Barèmes!$E$2,Barèmes!$F$2)))),IF(AA378&gt;=SUMIFS(Barèmes!$F$6:$F$28,Barèmes!$A$6:$A$28,"Agilité — T-test 974 (s)",Barèmes!$B$6:$B$28,H378,Barèmes!$C$6:$C$28,IF(H378="6ème","Mixte",G378)),Barèmes!$B$2,IF(AA378&gt;=SUMIFS(Barèmes!$G$6:$G$28,Barèmes!$A$6:$A$28,"Agilité — T-test 974 (s)",Barèmes!$B$6:$B$28,H378,Barèmes!$C$6:$C$28,IF(H378="6ème","Mixte",G378)),Barèmes!$C$2,IF(AA378&gt;=SUMIFS(Barèmes!$H$6:$H$28,Barèmes!$A$6:$A$28,"Agilité — T-test 974 (s)",Barèmes!$B$6:$B$28,H378,Barèmes!$C$6:$C$28,IF(H378="6ème","Mixte",G378)),Barèmes!$D$2,IF(AA378&gt;=SUMIFS(Barèmes!$I$6:$I$28,Barèmes!$A$6:$A$28,"Agilité — T-test 974 (s)",Barèmes!$B$6:$B$28,H378,Barèmes!$C$6:$C$28,IF(H378="6ème","Mixte",G378)),Barèmes!$E$2,Barèmes!$F$2))))))</f>
        <v/>
      </c>
      <c r="AD378" s="28" t="str">
        <f t="shared" si="42"/>
        <v/>
      </c>
      <c r="AE378" s="29" t="str">
        <f t="shared" si="43"/>
        <v/>
      </c>
      <c r="AF378" s="30" t="str">
        <f>IF(OR(AD378="",SUMPRODUCT((Barèmes!$A$6:$A$28="Surcoût d'agilité (s) — technique")*(Barèmes!$B$6:$B$28=H378)*(Barèmes!$C$6:$C$28=IF(H378="6ème","Mixte",G378)))=0),"",IF(SUMPRODUCT((Barèmes!$A$6:$A$28="Surcoût d'agilité (s) — technique")*(Barèmes!$B$6:$B$28=H378)*(Barèmes!$C$6:$C$28=IF(H378="6ème","Mixte",G378))*(Barèmes!$J$6:$J$28="+"))&gt;0,IF(AD378&lt;=SUMIFS(Barèmes!$D$6:$D$28,Barèmes!$A$6:$A$28,"Surcoût d'agilité (s) — technique",Barèmes!$B$6:$B$28,H378,Barèmes!$C$6:$C$28,IF(H378="6ème","Mixte",G378)),"à besoin",IF(AD378&lt;=SUMIFS(Barèmes!$E$6:$E$28,Barèmes!$A$6:$A$28,"Surcoût d'agilité (s) — technique",Barèmes!$B$6:$B$28,H378,Barèmes!$C$6:$C$28,IF(H378="6ème","Mixte",G378)),"fragile","satisfaisant")),IF(AD378&gt;=SUMIFS(Barèmes!$D$6:$D$28,Barèmes!$A$6:$A$28,"Surcoût d'agilité (s) — technique",Barèmes!$B$6:$B$28,H378,Barèmes!$C$6:$C$28,IF(H378="6ème","Mixte",G378)),"à besoin",IF(AD378&gt;=SUMIFS(Barèmes!$E$6:$E$28,Barèmes!$A$6:$A$28,"Surcoût d'agilité (s) — technique",Barèmes!$B$6:$B$28,H378,Barèmes!$C$6:$C$28,IF(H378="6ème","Mixte",G378)),"fragile","satisfaisant"))))</f>
        <v/>
      </c>
      <c r="AG378" s="30" t="str">
        <f>IF(OR(AD378="",SUMPRODUCT((Barèmes!$A$6:$A$28="Surcoût d'agilité (s) — technique")*(Barèmes!$B$6:$B$28=H378)*(Barèmes!$C$6:$C$28=IF(H378="6ème","Mixte",G378)))=0),"",IF(SUMPRODUCT((Barèmes!$A$6:$A$28="Surcoût d'agilité (s) — technique")*(Barèmes!$B$6:$B$28=H378)*(Barèmes!$C$6:$C$28=IF(H378="6ème","Mixte",G378))*(Barèmes!$J$6:$J$28="+"))&gt;0,IF(AD378&lt;=SUMIFS(Barèmes!$F$6:$F$28,Barèmes!$A$6:$A$28,"Surcoût d'agilité (s) — technique",Barèmes!$B$6:$B$28,H378,Barèmes!$C$6:$C$28,IF(H378="6ème","Mixte",G378)),Barèmes!$B$2,IF(AD378&lt;=SUMIFS(Barèmes!$G$6:$G$28,Barèmes!$A$6:$A$28,"Surcoût d'agilité (s) — technique",Barèmes!$B$6:$B$28,H378,Barèmes!$C$6:$C$28,IF(H378="6ème","Mixte",G378)),Barèmes!$C$2,IF(AD378&lt;=SUMIFS(Barèmes!$H$6:$H$28,Barèmes!$A$6:$A$28,"Surcoût d'agilité (s) — technique",Barèmes!$B$6:$B$28,H378,Barèmes!$C$6:$C$28,IF(H378="6ème","Mixte",G378)),Barèmes!$D$2,IF(AD378&lt;=SUMIFS(Barèmes!$I$6:$I$28,Barèmes!$A$6:$A$28,"Surcoût d'agilité (s) — technique",Barèmes!$B$6:$B$28,H378,Barèmes!$C$6:$C$28,IF(H378="6ème","Mixte",G378)),Barèmes!$E$2,Barèmes!$F$2)))),IF(AD378&gt;=SUMIFS(Barèmes!$F$6:$F$28,Barèmes!$A$6:$A$28,"Surcoût d'agilité (s) — technique",Barèmes!$B$6:$B$28,H378,Barèmes!$C$6:$C$28,IF(H378="6ème","Mixte",G378)),Barèmes!$B$2,IF(AD378&gt;=SUMIFS(Barèmes!$G$6:$G$28,Barèmes!$A$6:$A$28,"Surcoût d'agilité (s) — technique",Barèmes!$B$6:$B$28,H378,Barèmes!$C$6:$C$28,IF(H378="6ème","Mixte",G378)),Barèmes!$C$2,IF(AD378&gt;=SUMIFS(Barèmes!$H$6:$H$28,Barèmes!$A$6:$A$28,"Surcoût d'agilité (s) — technique",Barèmes!$B$6:$B$28,H378,Barèmes!$C$6:$C$28,IF(H378="6ème","Mixte",G378)),Barèmes!$D$2,IF(AD378&gt;=SUMIFS(Barèmes!$I$6:$I$28,Barèmes!$A$6:$A$28,"Surcoût d'agilité (s) — technique",Barèmes!$B$6:$B$28,H378,Barèmes!$C$6:$C$28,IF(H378="6ème","Mixte",G378)),Barèmes!$E$2,Barèmes!$F$2))))))</f>
        <v/>
      </c>
      <c r="AH378" s="31" t="str">
        <f>IF((IF(N378="",0,1)+IF(Q378="",0,1)+IF(W378="",0,1)+IF(Z378="",0,1)+IF(AC378="",0,1))=0,"",3*IF(N378=Barèmes!$B$2,1,IF(N378=Barèmes!$C$2,2,IF(N378=Barèmes!$D$2,3,IF(N378=Barèmes!$E$2,4,IF(N378=Barèmes!$F$2,5,0)))))+3*IF(Q378=Barèmes!$B$2,1,IF(Q378=Barèmes!$C$2,2,IF(Q378=Barèmes!$D$2,3,IF(Q378=Barèmes!$E$2,4,IF(Q378=Barèmes!$F$2,5,0)))))+2*IF(W378=Barèmes!$B$2,1,IF(W378=Barèmes!$C$2,2,IF(W378=Barèmes!$D$2,3,IF(W378=Barèmes!$E$2,4,IF(W378=Barèmes!$F$2,5,0)))))+1*IF(Z378=Barèmes!$B$2,1,IF(Z378=Barèmes!$C$2,2,IF(Z378=Barèmes!$D$2,3,IF(Z378=Barèmes!$E$2,4,IF(Z378=Barèmes!$F$2,5,0)))))+1*IF(AC378=Barèmes!$B$2,1,IF(AC378=Barèmes!$C$2,2,IF(AC378=Barèmes!$D$2,3,IF(AC378=Barèmes!$E$2,4,IF(AC378=Barèmes!$F$2,5,0))))))</f>
        <v/>
      </c>
      <c r="AI378" s="31"/>
      <c r="AJ378" s="32" t="str">
        <f>IFERROR(INDEX(Croissance!$B$5:$B$604,MATCH(A378,Croissance!$A$5:$A$604,0)),"")</f>
        <v/>
      </c>
      <c r="AK378" s="32" t="str">
        <f>IFERROR(INDEX(Croissance!$C$5:$C$604,MATCH(A378,Croissance!$A$5:$A$604,0)),"")</f>
        <v/>
      </c>
      <c r="AL378" s="32" t="str">
        <f>IFERROR(INDEX(Croissance!$D$5:$D$604,MATCH(A378,Croissance!$A$5:$A$604,0)),"")</f>
        <v/>
      </c>
      <c r="AM378" s="32" t="str">
        <f>IFERROR(INDEX(Croissance!$E$5:$E$604,MATCH(A378,Croissance!$A$5:$A$604,0)),"")</f>
        <v/>
      </c>
      <c r="AO378" s="33">
        <f t="shared" si="48"/>
        <v>0</v>
      </c>
      <c r="AP378" s="33">
        <f t="shared" si="44"/>
        <v>0</v>
      </c>
      <c r="AQ378" s="33">
        <f>IF(A378="",0,IF(AND(OR('Synthèse classe'!$C$2="Tous",C378='Synthèse classe'!$C$2),OR('Synthèse classe'!$C$3="Toutes",D378='Synthèse classe'!$C$3),OR('Synthèse classe'!$C$4="Toutes",AND('Synthèse classe'!$C$4="Dernière",AP378=1),B378=IFERROR(VALUE('Synthèse classe'!$C$4),0))),1,0))</f>
        <v>0</v>
      </c>
      <c r="AR378" s="34" t="str">
        <f t="shared" si="45"/>
        <v/>
      </c>
    </row>
    <row r="379" spans="1:44" x14ac:dyDescent="0.2">
      <c r="A379" s="17" t="str">
        <f t="shared" si="41"/>
        <v/>
      </c>
      <c r="B379" s="18"/>
      <c r="C379" s="19"/>
      <c r="D379" s="19"/>
      <c r="E379" s="19"/>
      <c r="F379" s="19"/>
      <c r="G379" s="19"/>
      <c r="H379" s="17" t="str">
        <f t="shared" si="46"/>
        <v/>
      </c>
      <c r="I379" s="20"/>
      <c r="J379" s="18"/>
      <c r="K379" s="19"/>
      <c r="L379" s="21" t="str">
        <f t="shared" si="47"/>
        <v/>
      </c>
      <c r="M379" s="21" t="str">
        <f>IF(OR(J379="",SUMPRODUCT((Barèmes!$A$6:$A$28="Endurance — Luc Léger (palier)")*(Barèmes!$B$6:$B$28=H379)*(Barèmes!$C$6:$C$28=IF(H379="6ème","Mixte",G379)))=0),"",IF(SUMPRODUCT((Barèmes!$A$6:$A$28="Endurance — Luc Léger (palier)")*(Barèmes!$B$6:$B$28=H379)*(Barèmes!$C$6:$C$28=IF(H379="6ème","Mixte",G379))*(Barèmes!$J$6:$J$28="+"))&gt;0,IF(J379&lt;=SUMIFS(Barèmes!$D$6:$D$28,Barèmes!$A$6:$A$28,"Endurance — Luc Léger (palier)",Barèmes!$B$6:$B$28,H379,Barèmes!$C$6:$C$28,IF(H379="6ème","Mixte",G379)),"à besoin",IF(J379&lt;=SUMIFS(Barèmes!$E$6:$E$28,Barèmes!$A$6:$A$28,"Endurance — Luc Léger (palier)",Barèmes!$B$6:$B$28,H379,Barèmes!$C$6:$C$28,IF(H379="6ème","Mixte",G379)),"fragile","satisfaisant")),IF(J379&gt;=SUMIFS(Barèmes!$D$6:$D$28,Barèmes!$A$6:$A$28,"Endurance — Luc Léger (palier)",Barèmes!$B$6:$B$28,H379,Barèmes!$C$6:$C$28,IF(H379="6ème","Mixte",G379)),"à besoin",IF(J379&gt;=SUMIFS(Barèmes!$E$6:$E$28,Barèmes!$A$6:$A$28,"Endurance — Luc Léger (palier)",Barèmes!$B$6:$B$28,H379,Barèmes!$C$6:$C$28,IF(H379="6ème","Mixte",G379)),"fragile","satisfaisant"))))</f>
        <v/>
      </c>
      <c r="N379" s="21" t="str">
        <f>IF(OR(J379="",SUMPRODUCT((Barèmes!$A$6:$A$28="Endurance — Luc Léger (palier)")*(Barèmes!$B$6:$B$28=H379)*(Barèmes!$C$6:$C$28=IF(H379="6ème","Mixte",G379)))=0),"",IF(SUMPRODUCT((Barèmes!$A$6:$A$28="Endurance — Luc Léger (palier)")*(Barèmes!$B$6:$B$28=H379)*(Barèmes!$C$6:$C$28=IF(H379="6ème","Mixte",G379))*(Barèmes!$J$6:$J$28="+"))&gt;0,IF(J379&lt;=SUMIFS(Barèmes!$F$6:$F$28,Barèmes!$A$6:$A$28,"Endurance — Luc Léger (palier)",Barèmes!$B$6:$B$28,H379,Barèmes!$C$6:$C$28,IF(H379="6ème","Mixte",G379)),Barèmes!$B$2,IF(J379&lt;=SUMIFS(Barèmes!$G$6:$G$28,Barèmes!$A$6:$A$28,"Endurance — Luc Léger (palier)",Barèmes!$B$6:$B$28,H379,Barèmes!$C$6:$C$28,IF(H379="6ème","Mixte",G379)),Barèmes!$C$2,IF(J379&lt;=SUMIFS(Barèmes!$H$6:$H$28,Barèmes!$A$6:$A$28,"Endurance — Luc Léger (palier)",Barèmes!$B$6:$B$28,H379,Barèmes!$C$6:$C$28,IF(H379="6ème","Mixte",G379)),Barèmes!$D$2,IF(J379&lt;=SUMIFS(Barèmes!$I$6:$I$28,Barèmes!$A$6:$A$28,"Endurance — Luc Léger (palier)",Barèmes!$B$6:$B$28,H379,Barèmes!$C$6:$C$28,IF(H379="6ème","Mixte",G379)),Barèmes!$E$2,Barèmes!$F$2)))),IF(J379&gt;=SUMIFS(Barèmes!$F$6:$F$28,Barèmes!$A$6:$A$28,"Endurance — Luc Léger (palier)",Barèmes!$B$6:$B$28,H379,Barèmes!$C$6:$C$28,IF(H379="6ème","Mixte",G379)),Barèmes!$B$2,IF(J379&gt;=SUMIFS(Barèmes!$G$6:$G$28,Barèmes!$A$6:$A$28,"Endurance — Luc Léger (palier)",Barèmes!$B$6:$B$28,H379,Barèmes!$C$6:$C$28,IF(H379="6ème","Mixte",G379)),Barèmes!$C$2,IF(J379&gt;=SUMIFS(Barèmes!$H$6:$H$28,Barèmes!$A$6:$A$28,"Endurance — Luc Léger (palier)",Barèmes!$B$6:$B$28,H379,Barèmes!$C$6:$C$28,IF(H379="6ème","Mixte",G379)),Barèmes!$D$2,IF(J379&gt;=SUMIFS(Barèmes!$I$6:$I$28,Barèmes!$A$6:$A$28,"Endurance — Luc Léger (palier)",Barèmes!$B$6:$B$28,H379,Barèmes!$C$6:$C$28,IF(H379="6ème","Mixte",G379)),Barèmes!$E$2,Barèmes!$F$2))))))</f>
        <v/>
      </c>
      <c r="O379" s="22"/>
      <c r="P379" s="23" t="str">
        <f>IF(OR(O379="",SUMPRODUCT((Barèmes!$A$6:$A$28="Force bas du corps — Saut en longueur (m)")*(Barèmes!$B$6:$B$28=H379)*(Barèmes!$C$6:$C$28=IF(H379="6ème","Mixte",G379)))=0),"",IF(SUMPRODUCT((Barèmes!$A$6:$A$28="Force bas du corps — Saut en longueur (m)")*(Barèmes!$B$6:$B$28=H379)*(Barèmes!$C$6:$C$28=IF(H379="6ème","Mixte",G379))*(Barèmes!$J$6:$J$28="+"))&gt;0,IF(O379&lt;=SUMIFS(Barèmes!$D$6:$D$28,Barèmes!$A$6:$A$28,"Force bas du corps — Saut en longueur (m)",Barèmes!$B$6:$B$28,H379,Barèmes!$C$6:$C$28,IF(H379="6ème","Mixte",G379)),"à besoin",IF(O379&lt;=SUMIFS(Barèmes!$E$6:$E$28,Barèmes!$A$6:$A$28,"Force bas du corps — Saut en longueur (m)",Barèmes!$B$6:$B$28,H379,Barèmes!$C$6:$C$28,IF(H379="6ème","Mixte",G379)),"fragile","satisfaisant")),IF(O379&gt;=SUMIFS(Barèmes!$D$6:$D$28,Barèmes!$A$6:$A$28,"Force bas du corps — Saut en longueur (m)",Barèmes!$B$6:$B$28,H379,Barèmes!$C$6:$C$28,IF(H379="6ème","Mixte",G379)),"à besoin",IF(O379&gt;=SUMIFS(Barèmes!$E$6:$E$28,Barèmes!$A$6:$A$28,"Force bas du corps — Saut en longueur (m)",Barèmes!$B$6:$B$28,H379,Barèmes!$C$6:$C$28,IF(H379="6ème","Mixte",G379)),"fragile","satisfaisant"))))</f>
        <v/>
      </c>
      <c r="Q379" s="23" t="str">
        <f>IF(OR(O379="",SUMPRODUCT((Barèmes!$A$6:$A$28="Force bas du corps — Saut en longueur (m)")*(Barèmes!$B$6:$B$28=H379)*(Barèmes!$C$6:$C$28=IF(H379="6ème","Mixte",G379)))=0),"",IF(SUMPRODUCT((Barèmes!$A$6:$A$28="Force bas du corps — Saut en longueur (m)")*(Barèmes!$B$6:$B$28=H379)*(Barèmes!$C$6:$C$28=IF(H379="6ème","Mixte",G379))*(Barèmes!$J$6:$J$28="+"))&gt;0,IF(O379&lt;=SUMIFS(Barèmes!$F$6:$F$28,Barèmes!$A$6:$A$28,"Force bas du corps — Saut en longueur (m)",Barèmes!$B$6:$B$28,H379,Barèmes!$C$6:$C$28,IF(H379="6ème","Mixte",G379)),Barèmes!$B$2,IF(O379&lt;=SUMIFS(Barèmes!$G$6:$G$28,Barèmes!$A$6:$A$28,"Force bas du corps — Saut en longueur (m)",Barèmes!$B$6:$B$28,H379,Barèmes!$C$6:$C$28,IF(H379="6ème","Mixte",G379)),Barèmes!$C$2,IF(O379&lt;=SUMIFS(Barèmes!$H$6:$H$28,Barèmes!$A$6:$A$28,"Force bas du corps — Saut en longueur (m)",Barèmes!$B$6:$B$28,H379,Barèmes!$C$6:$C$28,IF(H379="6ème","Mixte",G379)),Barèmes!$D$2,IF(O379&lt;=SUMIFS(Barèmes!$I$6:$I$28,Barèmes!$A$6:$A$28,"Force bas du corps — Saut en longueur (m)",Barèmes!$B$6:$B$28,H379,Barèmes!$C$6:$C$28,IF(H379="6ème","Mixte",G379)),Barèmes!$E$2,Barèmes!$F$2)))),IF(O379&gt;=SUMIFS(Barèmes!$F$6:$F$28,Barèmes!$A$6:$A$28,"Force bas du corps — Saut en longueur (m)",Barèmes!$B$6:$B$28,H379,Barèmes!$C$6:$C$28,IF(H379="6ème","Mixte",G379)),Barèmes!$B$2,IF(O379&gt;=SUMIFS(Barèmes!$G$6:$G$28,Barèmes!$A$6:$A$28,"Force bas du corps — Saut en longueur (m)",Barèmes!$B$6:$B$28,H379,Barèmes!$C$6:$C$28,IF(H379="6ème","Mixte",G379)),Barèmes!$C$2,IF(O379&gt;=SUMIFS(Barèmes!$H$6:$H$28,Barèmes!$A$6:$A$28,"Force bas du corps — Saut en longueur (m)",Barèmes!$B$6:$B$28,H379,Barèmes!$C$6:$C$28,IF(H379="6ème","Mixte",G379)),Barèmes!$D$2,IF(O379&gt;=SUMIFS(Barèmes!$I$6:$I$28,Barèmes!$A$6:$A$28,"Force bas du corps — Saut en longueur (m)",Barèmes!$B$6:$B$28,H379,Barèmes!$C$6:$C$28,IF(H379="6ème","Mixte",G379)),Barèmes!$E$2,Barèmes!$F$2))))))</f>
        <v/>
      </c>
      <c r="R379" s="22"/>
      <c r="S379" s="24" t="str">
        <f>IF(OR(R379="",SUMPRODUCT((Barèmes!$A$6:$A$28="Vitesse — 30 m (s)")*(Barèmes!$B$6:$B$28=H379)*(Barèmes!$C$6:$C$28=IF(H379="6ème","Mixte",G379)))=0),"",IF(SUMPRODUCT((Barèmes!$A$6:$A$28="Vitesse — 30 m (s)")*(Barèmes!$B$6:$B$28=H379)*(Barèmes!$C$6:$C$28=IF(H379="6ème","Mixte",G379))*(Barèmes!$J$6:$J$28="+"))&gt;0,IF(R379&lt;=SUMIFS(Barèmes!$D$6:$D$28,Barèmes!$A$6:$A$28,"Vitesse — 30 m (s)",Barèmes!$B$6:$B$28,H379,Barèmes!$C$6:$C$28,IF(H379="6ème","Mixte",G379)),"à besoin",IF(R379&lt;=SUMIFS(Barèmes!$E$6:$E$28,Barèmes!$A$6:$A$28,"Vitesse — 30 m (s)",Barèmes!$B$6:$B$28,H379,Barèmes!$C$6:$C$28,IF(H379="6ème","Mixte",G379)),"fragile","satisfaisant")),IF(R379&gt;=SUMIFS(Barèmes!$D$6:$D$28,Barèmes!$A$6:$A$28,"Vitesse — 30 m (s)",Barèmes!$B$6:$B$28,H379,Barèmes!$C$6:$C$28,IF(H379="6ème","Mixte",G379)),"à besoin",IF(R379&gt;=SUMIFS(Barèmes!$E$6:$E$28,Barèmes!$A$6:$A$28,"Vitesse — 30 m (s)",Barèmes!$B$6:$B$28,H379,Barèmes!$C$6:$C$28,IF(H379="6ème","Mixte",G379)),"fragile","satisfaisant"))))</f>
        <v/>
      </c>
      <c r="T379" s="24" t="str">
        <f>IF(OR(R379="",SUMPRODUCT((Barèmes!$A$6:$A$28="Vitesse — 30 m (s)")*(Barèmes!$B$6:$B$28=H379)*(Barèmes!$C$6:$C$28=IF(H379="6ème","Mixte",G379)))=0),"",IF(SUMPRODUCT((Barèmes!$A$6:$A$28="Vitesse — 30 m (s)")*(Barèmes!$B$6:$B$28=H379)*(Barèmes!$C$6:$C$28=IF(H379="6ème","Mixte",G379))*(Barèmes!$J$6:$J$28="+"))&gt;0,IF(R379&lt;=SUMIFS(Barèmes!$F$6:$F$28,Barèmes!$A$6:$A$28,"Vitesse — 30 m (s)",Barèmes!$B$6:$B$28,H379,Barèmes!$C$6:$C$28,IF(H379="6ème","Mixte",G379)),Barèmes!$B$2,IF(R379&lt;=SUMIFS(Barèmes!$G$6:$G$28,Barèmes!$A$6:$A$28,"Vitesse — 30 m (s)",Barèmes!$B$6:$B$28,H379,Barèmes!$C$6:$C$28,IF(H379="6ème","Mixte",G379)),Barèmes!$C$2,IF(R379&lt;=SUMIFS(Barèmes!$H$6:$H$28,Barèmes!$A$6:$A$28,"Vitesse — 30 m (s)",Barèmes!$B$6:$B$28,H379,Barèmes!$C$6:$C$28,IF(H379="6ème","Mixte",G379)),Barèmes!$D$2,IF(R379&lt;=SUMIFS(Barèmes!$I$6:$I$28,Barèmes!$A$6:$A$28,"Vitesse — 30 m (s)",Barèmes!$B$6:$B$28,H379,Barèmes!$C$6:$C$28,IF(H379="6ème","Mixte",G379)),Barèmes!$E$2,Barèmes!$F$2)))),IF(R379&gt;=SUMIFS(Barèmes!$F$6:$F$28,Barèmes!$A$6:$A$28,"Vitesse — 30 m (s)",Barèmes!$B$6:$B$28,H379,Barèmes!$C$6:$C$28,IF(H379="6ème","Mixte",G379)),Barèmes!$B$2,IF(R379&gt;=SUMIFS(Barèmes!$G$6:$G$28,Barèmes!$A$6:$A$28,"Vitesse — 30 m (s)",Barèmes!$B$6:$B$28,H379,Barèmes!$C$6:$C$28,IF(H379="6ème","Mixte",G379)),Barèmes!$C$2,IF(R379&gt;=SUMIFS(Barèmes!$H$6:$H$28,Barèmes!$A$6:$A$28,"Vitesse — 30 m (s)",Barèmes!$B$6:$B$28,H379,Barèmes!$C$6:$C$28,IF(H379="6ème","Mixte",G379)),Barèmes!$D$2,IF(R379&gt;=SUMIFS(Barèmes!$I$6:$I$28,Barèmes!$A$6:$A$28,"Vitesse — 30 m (s)",Barèmes!$B$6:$B$28,H379,Barèmes!$C$6:$C$28,IF(H379="6ème","Mixte",G379)),Barèmes!$E$2,Barèmes!$F$2))))))</f>
        <v/>
      </c>
      <c r="U379" s="22"/>
      <c r="V379" s="25" t="str">
        <f>IF(OR(U379="",SUMPRODUCT((Barèmes!$A$6:$A$28="Vitesse — 50 m (s)")*(Barèmes!$B$6:$B$28=H379)*(Barèmes!$C$6:$C$28=IF(H379="6ème","Mixte",G379)))=0),"",IF(SUMPRODUCT((Barèmes!$A$6:$A$28="Vitesse — 50 m (s)")*(Barèmes!$B$6:$B$28=H379)*(Barèmes!$C$6:$C$28=IF(H379="6ème","Mixte",G379))*(Barèmes!$J$6:$J$28="+"))&gt;0,IF(U379&lt;=SUMIFS(Barèmes!$D$6:$D$28,Barèmes!$A$6:$A$28,"Vitesse — 50 m (s)",Barèmes!$B$6:$B$28,H379,Barèmes!$C$6:$C$28,IF(H379="6ème","Mixte",G379)),"à besoin",IF(U379&lt;=SUMIFS(Barèmes!$E$6:$E$28,Barèmes!$A$6:$A$28,"Vitesse — 50 m (s)",Barèmes!$B$6:$B$28,H379,Barèmes!$C$6:$C$28,IF(H379="6ème","Mixte",G379)),"fragile","satisfaisant")),IF(U379&gt;=SUMIFS(Barèmes!$D$6:$D$28,Barèmes!$A$6:$A$28,"Vitesse — 50 m (s)",Barèmes!$B$6:$B$28,H379,Barèmes!$C$6:$C$28,IF(H379="6ème","Mixte",G379)),"à besoin",IF(U379&gt;=SUMIFS(Barèmes!$E$6:$E$28,Barèmes!$A$6:$A$28,"Vitesse — 50 m (s)",Barèmes!$B$6:$B$28,H379,Barèmes!$C$6:$C$28,IF(H379="6ème","Mixte",G379)),"fragile","satisfaisant"))))</f>
        <v/>
      </c>
      <c r="W379" s="25" t="str">
        <f>IF(OR(U379="",SUMPRODUCT((Barèmes!$A$6:$A$28="Vitesse — 50 m (s)")*(Barèmes!$B$6:$B$28=H379)*(Barèmes!$C$6:$C$28=IF(H379="6ème","Mixte",G379)))=0),"",IF(SUMPRODUCT((Barèmes!$A$6:$A$28="Vitesse — 50 m (s)")*(Barèmes!$B$6:$B$28=H379)*(Barèmes!$C$6:$C$28=IF(H379="6ème","Mixte",G379))*(Barèmes!$J$6:$J$28="+"))&gt;0,IF(U379&lt;=SUMIFS(Barèmes!$F$6:$F$28,Barèmes!$A$6:$A$28,"Vitesse — 50 m (s)",Barèmes!$B$6:$B$28,H379,Barèmes!$C$6:$C$28,IF(H379="6ème","Mixte",G379)),Barèmes!$B$2,IF(U379&lt;=SUMIFS(Barèmes!$G$6:$G$28,Barèmes!$A$6:$A$28,"Vitesse — 50 m (s)",Barèmes!$B$6:$B$28,H379,Barèmes!$C$6:$C$28,IF(H379="6ème","Mixte",G379)),Barèmes!$C$2,IF(U379&lt;=SUMIFS(Barèmes!$H$6:$H$28,Barèmes!$A$6:$A$28,"Vitesse — 50 m (s)",Barèmes!$B$6:$B$28,H379,Barèmes!$C$6:$C$28,IF(H379="6ème","Mixte",G379)),Barèmes!$D$2,IF(U379&lt;=SUMIFS(Barèmes!$I$6:$I$28,Barèmes!$A$6:$A$28,"Vitesse — 50 m (s)",Barèmes!$B$6:$B$28,H379,Barèmes!$C$6:$C$28,IF(H379="6ème","Mixte",G379)),Barèmes!$E$2,Barèmes!$F$2)))),IF(U379&gt;=SUMIFS(Barèmes!$F$6:$F$28,Barèmes!$A$6:$A$28,"Vitesse — 50 m (s)",Barèmes!$B$6:$B$28,H379,Barèmes!$C$6:$C$28,IF(H379="6ème","Mixte",G379)),Barèmes!$B$2,IF(U379&gt;=SUMIFS(Barèmes!$G$6:$G$28,Barèmes!$A$6:$A$28,"Vitesse — 50 m (s)",Barèmes!$B$6:$B$28,H379,Barèmes!$C$6:$C$28,IF(H379="6ème","Mixte",G379)),Barèmes!$C$2,IF(U379&gt;=SUMIFS(Barèmes!$H$6:$H$28,Barèmes!$A$6:$A$28,"Vitesse — 50 m (s)",Barèmes!$B$6:$B$28,H379,Barèmes!$C$6:$C$28,IF(H379="6ème","Mixte",G379)),Barèmes!$D$2,IF(U379&gt;=SUMIFS(Barèmes!$I$6:$I$28,Barèmes!$A$6:$A$28,"Vitesse — 50 m (s)",Barèmes!$B$6:$B$28,H379,Barèmes!$C$6:$C$28,IF(H379="6ème","Mixte",G379)),Barèmes!$E$2,Barèmes!$F$2))))))</f>
        <v/>
      </c>
      <c r="X379" s="18"/>
      <c r="Y379" s="26" t="str" cm="1">
        <f t="array" ref="Y379">IF(OR(X379="",SUMPRODUCT((Barèmes!$A$6:$A$28="Souplesse (score 1-5)")*(Barèmes!$B$6:$B$28=H379)*(Barèmes!$C$6:$C$28=IF(H379="6ème","Mixte",G379)))=0),"",IF(SUMPRODUCT((Barèmes!$A$6:$A$28="Souplesse (score 1-5)")*(Barèmes!$B$6:$B$28=H379)*(Barèmes!$C$6:$C$28=IF(H379="6ème","Mixte",G379))*(Barèmes!$J$6:$J$28="+"))&gt;0,IF(X379&lt;=SUMIFS(Barèmes!$D$6:$D$28,Barèmes!$A$6:$A$28,"Souplesse (score 1-5)",Barèmes!$B$6:$B$28,H379,Barèmes!$C$6:$C$28,IF(H379="6ème","Mixte",G379)),"à besoin",IF(X379&lt;=SUMIFS(Barèmes!$E$6:$E$28,Barèmes!$A$6:$A$28,"Souplesse (score 1-5)",Barèmes!$B$6:$B$28,H379,Barèmes!$C$6:$C$28,IF(H379="6ème","Mixte",G379)),"fragile","satisfaisant")),IF(X379&gt;=SUMIFS(Barèmes!$D$6:$D$28,Barèmes!$A$6:$A$28,"Souplesse (score 1-5)",Barèmes!$B$6:$B$28,H379,Barèmes!$C$6:$C$28,IF(H379="6ème","Mixte",G379)),"à besoin",IF(X379&gt;=SUMIFS(Barèmes!$E$6:$E$28,Barèmes!$A$6:$A$28,"Souplesse (score 1-5)",Barèmes!$B$6:$B$28,H379,Barèmes!$C$6:$C$28,IF(H379="6ème","Mixte",G379)),"fragile","satisfaisant"))))</f>
        <v/>
      </c>
      <c r="Z379" s="26" t="str" cm="1">
        <f t="array" ref="Z379">IF(OR(X379="",SUMPRODUCT((Barèmes!$A$6:$A$28="Souplesse (score 1-5)")*(Barèmes!$B$6:$B$28=H379)*(Barèmes!$C$6:$C$28=IF(H379="6ème","Mixte",G379)))=0),"",IF(SUMPRODUCT((Barèmes!$A$6:$A$28="Souplesse (score 1-5)")*(Barèmes!$B$6:$B$28=H379)*(Barèmes!$C$6:$C$28=IF(H379="6ème","Mixte",G379))*(Barèmes!$J$6:$J$28="+"))&gt;0,IF(X379&lt;=SUMIFS(Barèmes!$F$6:$F$28,Barèmes!$A$6:$A$28,"Souplesse (score 1-5)",Barèmes!$B$6:$B$28,H379,Barèmes!$C$6:$C$28,IF(H379="6ème","Mixte",G379)),Barèmes!$B$2,IF(X379&lt;=SUMIFS(Barèmes!$G$6:$G$28,Barèmes!$A$6:$A$28,"Souplesse (score 1-5)",Barèmes!$B$6:$B$28,H379,Barèmes!$C$6:$C$28,IF(H379="6ème","Mixte",G379)),Barèmes!$C$2,IF(X379&lt;=SUMIFS(Barèmes!$H$6:$H$28,Barèmes!$A$6:$A$28,"Souplesse (score 1-5)",Barèmes!$B$6:$B$28,H379,Barèmes!$C$6:$C$28,IF(H379="6ème","Mixte",G379)),Barèmes!$D$2,IF(X379&lt;=SUMIFS(Barèmes!$I$6:$I$28,Barèmes!$A$6:$A$28,"Souplesse (score 1-5)",Barèmes!$B$6:$B$28,H379,Barèmes!$C$6:$C$28,IF(H379="6ème","Mixte",G379)),Barèmes!$E$2,Barèmes!$F$2)))),IF(X379&gt;=SUMIFS(Barèmes!$F$6:$F$28,Barèmes!$A$6:$A$28,"Souplesse (score 1-5)",Barèmes!$B$6:$B$28,H379,Barèmes!$C$6:$C$28,IF(H379="6ème","Mixte",G379)),Barèmes!$B$2,IF(X379&gt;=SUMIFS(Barèmes!$G$6:$G$28,Barèmes!$A$6:$A$28,"Souplesse (score 1-5)",Barèmes!$B$6:$B$28,H379,Barèmes!$C$6:$C$28,IF(H379="6ème","Mixte",G379)),Barèmes!$C$2,IF(X379&gt;=SUMIFS(Barèmes!$H$6:$H$28,Barèmes!$A$6:$A$28,"Souplesse (score 1-5)",Barèmes!$B$6:$B$28,H379,Barèmes!$C$6:$C$28,IF(H379="6ème","Mixte",G379)),Barèmes!$D$2,IF(X379&gt;=SUMIFS(Barèmes!$I$6:$I$28,Barèmes!$A$6:$A$28,"Souplesse (score 1-5)",Barèmes!$B$6:$B$28,H379,Barèmes!$C$6:$C$28,IF(H379="6ème","Mixte",G379)),Barèmes!$E$2,Barèmes!$F$2))))))</f>
        <v/>
      </c>
      <c r="AA379" s="22"/>
      <c r="AB379" s="27" t="str">
        <f>IF(OR(AA379="",SUMPRODUCT((Barèmes!$A$6:$A$28="Agilité — T-test 974 (s)")*(Barèmes!$B$6:$B$28=H379)*(Barèmes!$C$6:$C$28=IF(H379="6ème","Mixte",G379)))=0),"",IF(SUMPRODUCT((Barèmes!$A$6:$A$28="Agilité — T-test 974 (s)")*(Barèmes!$B$6:$B$28=H379)*(Barèmes!$C$6:$C$28=IF(H379="6ème","Mixte",G379))*(Barèmes!$J$6:$J$28="+"))&gt;0,IF(AA379&lt;=SUMIFS(Barèmes!$D$6:$D$28,Barèmes!$A$6:$A$28,"Agilité — T-test 974 (s)",Barèmes!$B$6:$B$28,H379,Barèmes!$C$6:$C$28,IF(H379="6ème","Mixte",G379)),"à besoin",IF(AA379&lt;=SUMIFS(Barèmes!$E$6:$E$28,Barèmes!$A$6:$A$28,"Agilité — T-test 974 (s)",Barèmes!$B$6:$B$28,H379,Barèmes!$C$6:$C$28,IF(H379="6ème","Mixte",G379)),"fragile","satisfaisant")),IF(AA379&gt;=SUMIFS(Barèmes!$D$6:$D$28,Barèmes!$A$6:$A$28,"Agilité — T-test 974 (s)",Barèmes!$B$6:$B$28,H379,Barèmes!$C$6:$C$28,IF(H379="6ème","Mixte",G379)),"à besoin",IF(AA379&gt;=SUMIFS(Barèmes!$E$6:$E$28,Barèmes!$A$6:$A$28,"Agilité — T-test 974 (s)",Barèmes!$B$6:$B$28,H379,Barèmes!$C$6:$C$28,IF(H379="6ème","Mixte",G379)),"fragile","satisfaisant"))))</f>
        <v/>
      </c>
      <c r="AC379" s="27" t="str">
        <f>IF(OR(AA379="",SUMPRODUCT((Barèmes!$A$6:$A$28="Agilité — T-test 974 (s)")*(Barèmes!$B$6:$B$28=H379)*(Barèmes!$C$6:$C$28=IF(H379="6ème","Mixte",G379)))=0),"",IF(SUMPRODUCT((Barèmes!$A$6:$A$28="Agilité — T-test 974 (s)")*(Barèmes!$B$6:$B$28=H379)*(Barèmes!$C$6:$C$28=IF(H379="6ème","Mixte",G379))*(Barèmes!$J$6:$J$28="+"))&gt;0,IF(AA379&lt;=SUMIFS(Barèmes!$F$6:$F$28,Barèmes!$A$6:$A$28,"Agilité — T-test 974 (s)",Barèmes!$B$6:$B$28,H379,Barèmes!$C$6:$C$28,IF(H379="6ème","Mixte",G379)),Barèmes!$B$2,IF(AA379&lt;=SUMIFS(Barèmes!$G$6:$G$28,Barèmes!$A$6:$A$28,"Agilité — T-test 974 (s)",Barèmes!$B$6:$B$28,H379,Barèmes!$C$6:$C$28,IF(H379="6ème","Mixte",G379)),Barèmes!$C$2,IF(AA379&lt;=SUMIFS(Barèmes!$H$6:$H$28,Barèmes!$A$6:$A$28,"Agilité — T-test 974 (s)",Barèmes!$B$6:$B$28,H379,Barèmes!$C$6:$C$28,IF(H379="6ème","Mixte",G379)),Barèmes!$D$2,IF(AA379&lt;=SUMIFS(Barèmes!$I$6:$I$28,Barèmes!$A$6:$A$28,"Agilité — T-test 974 (s)",Barèmes!$B$6:$B$28,H379,Barèmes!$C$6:$C$28,IF(H379="6ème","Mixte",G379)),Barèmes!$E$2,Barèmes!$F$2)))),IF(AA379&gt;=SUMIFS(Barèmes!$F$6:$F$28,Barèmes!$A$6:$A$28,"Agilité — T-test 974 (s)",Barèmes!$B$6:$B$28,H379,Barèmes!$C$6:$C$28,IF(H379="6ème","Mixte",G379)),Barèmes!$B$2,IF(AA379&gt;=SUMIFS(Barèmes!$G$6:$G$28,Barèmes!$A$6:$A$28,"Agilité — T-test 974 (s)",Barèmes!$B$6:$B$28,H379,Barèmes!$C$6:$C$28,IF(H379="6ème","Mixte",G379)),Barèmes!$C$2,IF(AA379&gt;=SUMIFS(Barèmes!$H$6:$H$28,Barèmes!$A$6:$A$28,"Agilité — T-test 974 (s)",Barèmes!$B$6:$B$28,H379,Barèmes!$C$6:$C$28,IF(H379="6ème","Mixte",G379)),Barèmes!$D$2,IF(AA379&gt;=SUMIFS(Barèmes!$I$6:$I$28,Barèmes!$A$6:$A$28,"Agilité — T-test 974 (s)",Barèmes!$B$6:$B$28,H379,Barèmes!$C$6:$C$28,IF(H379="6ème","Mixte",G379)),Barèmes!$E$2,Barèmes!$F$2))))))</f>
        <v/>
      </c>
      <c r="AD379" s="28" t="str">
        <f t="shared" si="42"/>
        <v/>
      </c>
      <c r="AE379" s="29" t="str">
        <f t="shared" si="43"/>
        <v/>
      </c>
      <c r="AF379" s="30" t="str">
        <f>IF(OR(AD379="",SUMPRODUCT((Barèmes!$A$6:$A$28="Surcoût d'agilité (s) — technique")*(Barèmes!$B$6:$B$28=H379)*(Barèmes!$C$6:$C$28=IF(H379="6ème","Mixte",G379)))=0),"",IF(SUMPRODUCT((Barèmes!$A$6:$A$28="Surcoût d'agilité (s) — technique")*(Barèmes!$B$6:$B$28=H379)*(Barèmes!$C$6:$C$28=IF(H379="6ème","Mixte",G379))*(Barèmes!$J$6:$J$28="+"))&gt;0,IF(AD379&lt;=SUMIFS(Barèmes!$D$6:$D$28,Barèmes!$A$6:$A$28,"Surcoût d'agilité (s) — technique",Barèmes!$B$6:$B$28,H379,Barèmes!$C$6:$C$28,IF(H379="6ème","Mixte",G379)),"à besoin",IF(AD379&lt;=SUMIFS(Barèmes!$E$6:$E$28,Barèmes!$A$6:$A$28,"Surcoût d'agilité (s) — technique",Barèmes!$B$6:$B$28,H379,Barèmes!$C$6:$C$28,IF(H379="6ème","Mixte",G379)),"fragile","satisfaisant")),IF(AD379&gt;=SUMIFS(Barèmes!$D$6:$D$28,Barèmes!$A$6:$A$28,"Surcoût d'agilité (s) — technique",Barèmes!$B$6:$B$28,H379,Barèmes!$C$6:$C$28,IF(H379="6ème","Mixte",G379)),"à besoin",IF(AD379&gt;=SUMIFS(Barèmes!$E$6:$E$28,Barèmes!$A$6:$A$28,"Surcoût d'agilité (s) — technique",Barèmes!$B$6:$B$28,H379,Barèmes!$C$6:$C$28,IF(H379="6ème","Mixte",G379)),"fragile","satisfaisant"))))</f>
        <v/>
      </c>
      <c r="AG379" s="30" t="str">
        <f>IF(OR(AD379="",SUMPRODUCT((Barèmes!$A$6:$A$28="Surcoût d'agilité (s) — technique")*(Barèmes!$B$6:$B$28=H379)*(Barèmes!$C$6:$C$28=IF(H379="6ème","Mixte",G379)))=0),"",IF(SUMPRODUCT((Barèmes!$A$6:$A$28="Surcoût d'agilité (s) — technique")*(Barèmes!$B$6:$B$28=H379)*(Barèmes!$C$6:$C$28=IF(H379="6ème","Mixte",G379))*(Barèmes!$J$6:$J$28="+"))&gt;0,IF(AD379&lt;=SUMIFS(Barèmes!$F$6:$F$28,Barèmes!$A$6:$A$28,"Surcoût d'agilité (s) — technique",Barèmes!$B$6:$B$28,H379,Barèmes!$C$6:$C$28,IF(H379="6ème","Mixte",G379)),Barèmes!$B$2,IF(AD379&lt;=SUMIFS(Barèmes!$G$6:$G$28,Barèmes!$A$6:$A$28,"Surcoût d'agilité (s) — technique",Barèmes!$B$6:$B$28,H379,Barèmes!$C$6:$C$28,IF(H379="6ème","Mixte",G379)),Barèmes!$C$2,IF(AD379&lt;=SUMIFS(Barèmes!$H$6:$H$28,Barèmes!$A$6:$A$28,"Surcoût d'agilité (s) — technique",Barèmes!$B$6:$B$28,H379,Barèmes!$C$6:$C$28,IF(H379="6ème","Mixte",G379)),Barèmes!$D$2,IF(AD379&lt;=SUMIFS(Barèmes!$I$6:$I$28,Barèmes!$A$6:$A$28,"Surcoût d'agilité (s) — technique",Barèmes!$B$6:$B$28,H379,Barèmes!$C$6:$C$28,IF(H379="6ème","Mixte",G379)),Barèmes!$E$2,Barèmes!$F$2)))),IF(AD379&gt;=SUMIFS(Barèmes!$F$6:$F$28,Barèmes!$A$6:$A$28,"Surcoût d'agilité (s) — technique",Barèmes!$B$6:$B$28,H379,Barèmes!$C$6:$C$28,IF(H379="6ème","Mixte",G379)),Barèmes!$B$2,IF(AD379&gt;=SUMIFS(Barèmes!$G$6:$G$28,Barèmes!$A$6:$A$28,"Surcoût d'agilité (s) — technique",Barèmes!$B$6:$B$28,H379,Barèmes!$C$6:$C$28,IF(H379="6ème","Mixte",G379)),Barèmes!$C$2,IF(AD379&gt;=SUMIFS(Barèmes!$H$6:$H$28,Barèmes!$A$6:$A$28,"Surcoût d'agilité (s) — technique",Barèmes!$B$6:$B$28,H379,Barèmes!$C$6:$C$28,IF(H379="6ème","Mixte",G379)),Barèmes!$D$2,IF(AD379&gt;=SUMIFS(Barèmes!$I$6:$I$28,Barèmes!$A$6:$A$28,"Surcoût d'agilité (s) — technique",Barèmes!$B$6:$B$28,H379,Barèmes!$C$6:$C$28,IF(H379="6ème","Mixte",G379)),Barèmes!$E$2,Barèmes!$F$2))))))</f>
        <v/>
      </c>
      <c r="AH379" s="31" t="str">
        <f>IF((IF(N379="",0,1)+IF(Q379="",0,1)+IF(W379="",0,1)+IF(Z379="",0,1)+IF(AC379="",0,1))=0,"",3*IF(N379=Barèmes!$B$2,1,IF(N379=Barèmes!$C$2,2,IF(N379=Barèmes!$D$2,3,IF(N379=Barèmes!$E$2,4,IF(N379=Barèmes!$F$2,5,0)))))+3*IF(Q379=Barèmes!$B$2,1,IF(Q379=Barèmes!$C$2,2,IF(Q379=Barèmes!$D$2,3,IF(Q379=Barèmes!$E$2,4,IF(Q379=Barèmes!$F$2,5,0)))))+2*IF(W379=Barèmes!$B$2,1,IF(W379=Barèmes!$C$2,2,IF(W379=Barèmes!$D$2,3,IF(W379=Barèmes!$E$2,4,IF(W379=Barèmes!$F$2,5,0)))))+1*IF(Z379=Barèmes!$B$2,1,IF(Z379=Barèmes!$C$2,2,IF(Z379=Barèmes!$D$2,3,IF(Z379=Barèmes!$E$2,4,IF(Z379=Barèmes!$F$2,5,0)))))+1*IF(AC379=Barèmes!$B$2,1,IF(AC379=Barèmes!$C$2,2,IF(AC379=Barèmes!$D$2,3,IF(AC379=Barèmes!$E$2,4,IF(AC379=Barèmes!$F$2,5,0))))))</f>
        <v/>
      </c>
      <c r="AI379" s="31"/>
      <c r="AJ379" s="32" t="str">
        <f>IFERROR(INDEX(Croissance!$B$5:$B$604,MATCH(A379,Croissance!$A$5:$A$604,0)),"")</f>
        <v/>
      </c>
      <c r="AK379" s="32" t="str">
        <f>IFERROR(INDEX(Croissance!$C$5:$C$604,MATCH(A379,Croissance!$A$5:$A$604,0)),"")</f>
        <v/>
      </c>
      <c r="AL379" s="32" t="str">
        <f>IFERROR(INDEX(Croissance!$D$5:$D$604,MATCH(A379,Croissance!$A$5:$A$604,0)),"")</f>
        <v/>
      </c>
      <c r="AM379" s="32" t="str">
        <f>IFERROR(INDEX(Croissance!$E$5:$E$604,MATCH(A379,Croissance!$A$5:$A$604,0)),"")</f>
        <v/>
      </c>
      <c r="AO379" s="33">
        <f t="shared" si="48"/>
        <v>0</v>
      </c>
      <c r="AP379" s="33">
        <f t="shared" si="44"/>
        <v>0</v>
      </c>
      <c r="AQ379" s="33">
        <f>IF(A379="",0,IF(AND(OR('Synthèse classe'!$C$2="Tous",C379='Synthèse classe'!$C$2),OR('Synthèse classe'!$C$3="Toutes",D379='Synthèse classe'!$C$3),OR('Synthèse classe'!$C$4="Toutes",AND('Synthèse classe'!$C$4="Dernière",AP379=1),B379=IFERROR(VALUE('Synthèse classe'!$C$4),0))),1,0))</f>
        <v>0</v>
      </c>
      <c r="AR379" s="34" t="str">
        <f t="shared" si="45"/>
        <v/>
      </c>
    </row>
    <row r="380" spans="1:44" x14ac:dyDescent="0.2">
      <c r="A380" s="17" t="str">
        <f t="shared" si="41"/>
        <v/>
      </c>
      <c r="B380" s="18"/>
      <c r="C380" s="19"/>
      <c r="D380" s="19"/>
      <c r="E380" s="19"/>
      <c r="F380" s="19"/>
      <c r="G380" s="19"/>
      <c r="H380" s="17" t="str">
        <f t="shared" si="46"/>
        <v/>
      </c>
      <c r="I380" s="20"/>
      <c r="J380" s="18"/>
      <c r="K380" s="19"/>
      <c r="L380" s="21" t="str">
        <f t="shared" si="47"/>
        <v/>
      </c>
      <c r="M380" s="21" t="str">
        <f>IF(OR(J380="",SUMPRODUCT((Barèmes!$A$6:$A$28="Endurance — Luc Léger (palier)")*(Barèmes!$B$6:$B$28=H380)*(Barèmes!$C$6:$C$28=IF(H380="6ème","Mixte",G380)))=0),"",IF(SUMPRODUCT((Barèmes!$A$6:$A$28="Endurance — Luc Léger (palier)")*(Barèmes!$B$6:$B$28=H380)*(Barèmes!$C$6:$C$28=IF(H380="6ème","Mixte",G380))*(Barèmes!$J$6:$J$28="+"))&gt;0,IF(J380&lt;=SUMIFS(Barèmes!$D$6:$D$28,Barèmes!$A$6:$A$28,"Endurance — Luc Léger (palier)",Barèmes!$B$6:$B$28,H380,Barèmes!$C$6:$C$28,IF(H380="6ème","Mixte",G380)),"à besoin",IF(J380&lt;=SUMIFS(Barèmes!$E$6:$E$28,Barèmes!$A$6:$A$28,"Endurance — Luc Léger (palier)",Barèmes!$B$6:$B$28,H380,Barèmes!$C$6:$C$28,IF(H380="6ème","Mixte",G380)),"fragile","satisfaisant")),IF(J380&gt;=SUMIFS(Barèmes!$D$6:$D$28,Barèmes!$A$6:$A$28,"Endurance — Luc Léger (palier)",Barèmes!$B$6:$B$28,H380,Barèmes!$C$6:$C$28,IF(H380="6ème","Mixte",G380)),"à besoin",IF(J380&gt;=SUMIFS(Barèmes!$E$6:$E$28,Barèmes!$A$6:$A$28,"Endurance — Luc Léger (palier)",Barèmes!$B$6:$B$28,H380,Barèmes!$C$6:$C$28,IF(H380="6ème","Mixte",G380)),"fragile","satisfaisant"))))</f>
        <v/>
      </c>
      <c r="N380" s="21" t="str">
        <f>IF(OR(J380="",SUMPRODUCT((Barèmes!$A$6:$A$28="Endurance — Luc Léger (palier)")*(Barèmes!$B$6:$B$28=H380)*(Barèmes!$C$6:$C$28=IF(H380="6ème","Mixte",G380)))=0),"",IF(SUMPRODUCT((Barèmes!$A$6:$A$28="Endurance — Luc Léger (palier)")*(Barèmes!$B$6:$B$28=H380)*(Barèmes!$C$6:$C$28=IF(H380="6ème","Mixte",G380))*(Barèmes!$J$6:$J$28="+"))&gt;0,IF(J380&lt;=SUMIFS(Barèmes!$F$6:$F$28,Barèmes!$A$6:$A$28,"Endurance — Luc Léger (palier)",Barèmes!$B$6:$B$28,H380,Barèmes!$C$6:$C$28,IF(H380="6ème","Mixte",G380)),Barèmes!$B$2,IF(J380&lt;=SUMIFS(Barèmes!$G$6:$G$28,Barèmes!$A$6:$A$28,"Endurance — Luc Léger (palier)",Barèmes!$B$6:$B$28,H380,Barèmes!$C$6:$C$28,IF(H380="6ème","Mixte",G380)),Barèmes!$C$2,IF(J380&lt;=SUMIFS(Barèmes!$H$6:$H$28,Barèmes!$A$6:$A$28,"Endurance — Luc Léger (palier)",Barèmes!$B$6:$B$28,H380,Barèmes!$C$6:$C$28,IF(H380="6ème","Mixte",G380)),Barèmes!$D$2,IF(J380&lt;=SUMIFS(Barèmes!$I$6:$I$28,Barèmes!$A$6:$A$28,"Endurance — Luc Léger (palier)",Barèmes!$B$6:$B$28,H380,Barèmes!$C$6:$C$28,IF(H380="6ème","Mixte",G380)),Barèmes!$E$2,Barèmes!$F$2)))),IF(J380&gt;=SUMIFS(Barèmes!$F$6:$F$28,Barèmes!$A$6:$A$28,"Endurance — Luc Léger (palier)",Barèmes!$B$6:$B$28,H380,Barèmes!$C$6:$C$28,IF(H380="6ème","Mixte",G380)),Barèmes!$B$2,IF(J380&gt;=SUMIFS(Barèmes!$G$6:$G$28,Barèmes!$A$6:$A$28,"Endurance — Luc Léger (palier)",Barèmes!$B$6:$B$28,H380,Barèmes!$C$6:$C$28,IF(H380="6ème","Mixte",G380)),Barèmes!$C$2,IF(J380&gt;=SUMIFS(Barèmes!$H$6:$H$28,Barèmes!$A$6:$A$28,"Endurance — Luc Léger (palier)",Barèmes!$B$6:$B$28,H380,Barèmes!$C$6:$C$28,IF(H380="6ème","Mixte",G380)),Barèmes!$D$2,IF(J380&gt;=SUMIFS(Barèmes!$I$6:$I$28,Barèmes!$A$6:$A$28,"Endurance — Luc Léger (palier)",Barèmes!$B$6:$B$28,H380,Barèmes!$C$6:$C$28,IF(H380="6ème","Mixte",G380)),Barèmes!$E$2,Barèmes!$F$2))))))</f>
        <v/>
      </c>
      <c r="O380" s="22"/>
      <c r="P380" s="23" t="str">
        <f>IF(OR(O380="",SUMPRODUCT((Barèmes!$A$6:$A$28="Force bas du corps — Saut en longueur (m)")*(Barèmes!$B$6:$B$28=H380)*(Barèmes!$C$6:$C$28=IF(H380="6ème","Mixte",G380)))=0),"",IF(SUMPRODUCT((Barèmes!$A$6:$A$28="Force bas du corps — Saut en longueur (m)")*(Barèmes!$B$6:$B$28=H380)*(Barèmes!$C$6:$C$28=IF(H380="6ème","Mixte",G380))*(Barèmes!$J$6:$J$28="+"))&gt;0,IF(O380&lt;=SUMIFS(Barèmes!$D$6:$D$28,Barèmes!$A$6:$A$28,"Force bas du corps — Saut en longueur (m)",Barèmes!$B$6:$B$28,H380,Barèmes!$C$6:$C$28,IF(H380="6ème","Mixte",G380)),"à besoin",IF(O380&lt;=SUMIFS(Barèmes!$E$6:$E$28,Barèmes!$A$6:$A$28,"Force bas du corps — Saut en longueur (m)",Barèmes!$B$6:$B$28,H380,Barèmes!$C$6:$C$28,IF(H380="6ème","Mixte",G380)),"fragile","satisfaisant")),IF(O380&gt;=SUMIFS(Barèmes!$D$6:$D$28,Barèmes!$A$6:$A$28,"Force bas du corps — Saut en longueur (m)",Barèmes!$B$6:$B$28,H380,Barèmes!$C$6:$C$28,IF(H380="6ème","Mixte",G380)),"à besoin",IF(O380&gt;=SUMIFS(Barèmes!$E$6:$E$28,Barèmes!$A$6:$A$28,"Force bas du corps — Saut en longueur (m)",Barèmes!$B$6:$B$28,H380,Barèmes!$C$6:$C$28,IF(H380="6ème","Mixte",G380)),"fragile","satisfaisant"))))</f>
        <v/>
      </c>
      <c r="Q380" s="23" t="str">
        <f>IF(OR(O380="",SUMPRODUCT((Barèmes!$A$6:$A$28="Force bas du corps — Saut en longueur (m)")*(Barèmes!$B$6:$B$28=H380)*(Barèmes!$C$6:$C$28=IF(H380="6ème","Mixte",G380)))=0),"",IF(SUMPRODUCT((Barèmes!$A$6:$A$28="Force bas du corps — Saut en longueur (m)")*(Barèmes!$B$6:$B$28=H380)*(Barèmes!$C$6:$C$28=IF(H380="6ème","Mixte",G380))*(Barèmes!$J$6:$J$28="+"))&gt;0,IF(O380&lt;=SUMIFS(Barèmes!$F$6:$F$28,Barèmes!$A$6:$A$28,"Force bas du corps — Saut en longueur (m)",Barèmes!$B$6:$B$28,H380,Barèmes!$C$6:$C$28,IF(H380="6ème","Mixte",G380)),Barèmes!$B$2,IF(O380&lt;=SUMIFS(Barèmes!$G$6:$G$28,Barèmes!$A$6:$A$28,"Force bas du corps — Saut en longueur (m)",Barèmes!$B$6:$B$28,H380,Barèmes!$C$6:$C$28,IF(H380="6ème","Mixte",G380)),Barèmes!$C$2,IF(O380&lt;=SUMIFS(Barèmes!$H$6:$H$28,Barèmes!$A$6:$A$28,"Force bas du corps — Saut en longueur (m)",Barèmes!$B$6:$B$28,H380,Barèmes!$C$6:$C$28,IF(H380="6ème","Mixte",G380)),Barèmes!$D$2,IF(O380&lt;=SUMIFS(Barèmes!$I$6:$I$28,Barèmes!$A$6:$A$28,"Force bas du corps — Saut en longueur (m)",Barèmes!$B$6:$B$28,H380,Barèmes!$C$6:$C$28,IF(H380="6ème","Mixte",G380)),Barèmes!$E$2,Barèmes!$F$2)))),IF(O380&gt;=SUMIFS(Barèmes!$F$6:$F$28,Barèmes!$A$6:$A$28,"Force bas du corps — Saut en longueur (m)",Barèmes!$B$6:$B$28,H380,Barèmes!$C$6:$C$28,IF(H380="6ème","Mixte",G380)),Barèmes!$B$2,IF(O380&gt;=SUMIFS(Barèmes!$G$6:$G$28,Barèmes!$A$6:$A$28,"Force bas du corps — Saut en longueur (m)",Barèmes!$B$6:$B$28,H380,Barèmes!$C$6:$C$28,IF(H380="6ème","Mixte",G380)),Barèmes!$C$2,IF(O380&gt;=SUMIFS(Barèmes!$H$6:$H$28,Barèmes!$A$6:$A$28,"Force bas du corps — Saut en longueur (m)",Barèmes!$B$6:$B$28,H380,Barèmes!$C$6:$C$28,IF(H380="6ème","Mixte",G380)),Barèmes!$D$2,IF(O380&gt;=SUMIFS(Barèmes!$I$6:$I$28,Barèmes!$A$6:$A$28,"Force bas du corps — Saut en longueur (m)",Barèmes!$B$6:$B$28,H380,Barèmes!$C$6:$C$28,IF(H380="6ème","Mixte",G380)),Barèmes!$E$2,Barèmes!$F$2))))))</f>
        <v/>
      </c>
      <c r="R380" s="22"/>
      <c r="S380" s="24" t="str">
        <f>IF(OR(R380="",SUMPRODUCT((Barèmes!$A$6:$A$28="Vitesse — 30 m (s)")*(Barèmes!$B$6:$B$28=H380)*(Barèmes!$C$6:$C$28=IF(H380="6ème","Mixte",G380)))=0),"",IF(SUMPRODUCT((Barèmes!$A$6:$A$28="Vitesse — 30 m (s)")*(Barèmes!$B$6:$B$28=H380)*(Barèmes!$C$6:$C$28=IF(H380="6ème","Mixte",G380))*(Barèmes!$J$6:$J$28="+"))&gt;0,IF(R380&lt;=SUMIFS(Barèmes!$D$6:$D$28,Barèmes!$A$6:$A$28,"Vitesse — 30 m (s)",Barèmes!$B$6:$B$28,H380,Barèmes!$C$6:$C$28,IF(H380="6ème","Mixte",G380)),"à besoin",IF(R380&lt;=SUMIFS(Barèmes!$E$6:$E$28,Barèmes!$A$6:$A$28,"Vitesse — 30 m (s)",Barèmes!$B$6:$B$28,H380,Barèmes!$C$6:$C$28,IF(H380="6ème","Mixte",G380)),"fragile","satisfaisant")),IF(R380&gt;=SUMIFS(Barèmes!$D$6:$D$28,Barèmes!$A$6:$A$28,"Vitesse — 30 m (s)",Barèmes!$B$6:$B$28,H380,Barèmes!$C$6:$C$28,IF(H380="6ème","Mixte",G380)),"à besoin",IF(R380&gt;=SUMIFS(Barèmes!$E$6:$E$28,Barèmes!$A$6:$A$28,"Vitesse — 30 m (s)",Barèmes!$B$6:$B$28,H380,Barèmes!$C$6:$C$28,IF(H380="6ème","Mixte",G380)),"fragile","satisfaisant"))))</f>
        <v/>
      </c>
      <c r="T380" s="24" t="str">
        <f>IF(OR(R380="",SUMPRODUCT((Barèmes!$A$6:$A$28="Vitesse — 30 m (s)")*(Barèmes!$B$6:$B$28=H380)*(Barèmes!$C$6:$C$28=IF(H380="6ème","Mixte",G380)))=0),"",IF(SUMPRODUCT((Barèmes!$A$6:$A$28="Vitesse — 30 m (s)")*(Barèmes!$B$6:$B$28=H380)*(Barèmes!$C$6:$C$28=IF(H380="6ème","Mixte",G380))*(Barèmes!$J$6:$J$28="+"))&gt;0,IF(R380&lt;=SUMIFS(Barèmes!$F$6:$F$28,Barèmes!$A$6:$A$28,"Vitesse — 30 m (s)",Barèmes!$B$6:$B$28,H380,Barèmes!$C$6:$C$28,IF(H380="6ème","Mixte",G380)),Barèmes!$B$2,IF(R380&lt;=SUMIFS(Barèmes!$G$6:$G$28,Barèmes!$A$6:$A$28,"Vitesse — 30 m (s)",Barèmes!$B$6:$B$28,H380,Barèmes!$C$6:$C$28,IF(H380="6ème","Mixte",G380)),Barèmes!$C$2,IF(R380&lt;=SUMIFS(Barèmes!$H$6:$H$28,Barèmes!$A$6:$A$28,"Vitesse — 30 m (s)",Barèmes!$B$6:$B$28,H380,Barèmes!$C$6:$C$28,IF(H380="6ème","Mixte",G380)),Barèmes!$D$2,IF(R380&lt;=SUMIFS(Barèmes!$I$6:$I$28,Barèmes!$A$6:$A$28,"Vitesse — 30 m (s)",Barèmes!$B$6:$B$28,H380,Barèmes!$C$6:$C$28,IF(H380="6ème","Mixte",G380)),Barèmes!$E$2,Barèmes!$F$2)))),IF(R380&gt;=SUMIFS(Barèmes!$F$6:$F$28,Barèmes!$A$6:$A$28,"Vitesse — 30 m (s)",Barèmes!$B$6:$B$28,H380,Barèmes!$C$6:$C$28,IF(H380="6ème","Mixte",G380)),Barèmes!$B$2,IF(R380&gt;=SUMIFS(Barèmes!$G$6:$G$28,Barèmes!$A$6:$A$28,"Vitesse — 30 m (s)",Barèmes!$B$6:$B$28,H380,Barèmes!$C$6:$C$28,IF(H380="6ème","Mixte",G380)),Barèmes!$C$2,IF(R380&gt;=SUMIFS(Barèmes!$H$6:$H$28,Barèmes!$A$6:$A$28,"Vitesse — 30 m (s)",Barèmes!$B$6:$B$28,H380,Barèmes!$C$6:$C$28,IF(H380="6ème","Mixte",G380)),Barèmes!$D$2,IF(R380&gt;=SUMIFS(Barèmes!$I$6:$I$28,Barèmes!$A$6:$A$28,"Vitesse — 30 m (s)",Barèmes!$B$6:$B$28,H380,Barèmes!$C$6:$C$28,IF(H380="6ème","Mixte",G380)),Barèmes!$E$2,Barèmes!$F$2))))))</f>
        <v/>
      </c>
      <c r="U380" s="22"/>
      <c r="V380" s="25" t="str">
        <f>IF(OR(U380="",SUMPRODUCT((Barèmes!$A$6:$A$28="Vitesse — 50 m (s)")*(Barèmes!$B$6:$B$28=H380)*(Barèmes!$C$6:$C$28=IF(H380="6ème","Mixte",G380)))=0),"",IF(SUMPRODUCT((Barèmes!$A$6:$A$28="Vitesse — 50 m (s)")*(Barèmes!$B$6:$B$28=H380)*(Barèmes!$C$6:$C$28=IF(H380="6ème","Mixte",G380))*(Barèmes!$J$6:$J$28="+"))&gt;0,IF(U380&lt;=SUMIFS(Barèmes!$D$6:$D$28,Barèmes!$A$6:$A$28,"Vitesse — 50 m (s)",Barèmes!$B$6:$B$28,H380,Barèmes!$C$6:$C$28,IF(H380="6ème","Mixte",G380)),"à besoin",IF(U380&lt;=SUMIFS(Barèmes!$E$6:$E$28,Barèmes!$A$6:$A$28,"Vitesse — 50 m (s)",Barèmes!$B$6:$B$28,H380,Barèmes!$C$6:$C$28,IF(H380="6ème","Mixte",G380)),"fragile","satisfaisant")),IF(U380&gt;=SUMIFS(Barèmes!$D$6:$D$28,Barèmes!$A$6:$A$28,"Vitesse — 50 m (s)",Barèmes!$B$6:$B$28,H380,Barèmes!$C$6:$C$28,IF(H380="6ème","Mixte",G380)),"à besoin",IF(U380&gt;=SUMIFS(Barèmes!$E$6:$E$28,Barèmes!$A$6:$A$28,"Vitesse — 50 m (s)",Barèmes!$B$6:$B$28,H380,Barèmes!$C$6:$C$28,IF(H380="6ème","Mixte",G380)),"fragile","satisfaisant"))))</f>
        <v/>
      </c>
      <c r="W380" s="25" t="str">
        <f>IF(OR(U380="",SUMPRODUCT((Barèmes!$A$6:$A$28="Vitesse — 50 m (s)")*(Barèmes!$B$6:$B$28=H380)*(Barèmes!$C$6:$C$28=IF(H380="6ème","Mixte",G380)))=0),"",IF(SUMPRODUCT((Barèmes!$A$6:$A$28="Vitesse — 50 m (s)")*(Barèmes!$B$6:$B$28=H380)*(Barèmes!$C$6:$C$28=IF(H380="6ème","Mixte",G380))*(Barèmes!$J$6:$J$28="+"))&gt;0,IF(U380&lt;=SUMIFS(Barèmes!$F$6:$F$28,Barèmes!$A$6:$A$28,"Vitesse — 50 m (s)",Barèmes!$B$6:$B$28,H380,Barèmes!$C$6:$C$28,IF(H380="6ème","Mixte",G380)),Barèmes!$B$2,IF(U380&lt;=SUMIFS(Barèmes!$G$6:$G$28,Barèmes!$A$6:$A$28,"Vitesse — 50 m (s)",Barèmes!$B$6:$B$28,H380,Barèmes!$C$6:$C$28,IF(H380="6ème","Mixte",G380)),Barèmes!$C$2,IF(U380&lt;=SUMIFS(Barèmes!$H$6:$H$28,Barèmes!$A$6:$A$28,"Vitesse — 50 m (s)",Barèmes!$B$6:$B$28,H380,Barèmes!$C$6:$C$28,IF(H380="6ème","Mixte",G380)),Barèmes!$D$2,IF(U380&lt;=SUMIFS(Barèmes!$I$6:$I$28,Barèmes!$A$6:$A$28,"Vitesse — 50 m (s)",Barèmes!$B$6:$B$28,H380,Barèmes!$C$6:$C$28,IF(H380="6ème","Mixte",G380)),Barèmes!$E$2,Barèmes!$F$2)))),IF(U380&gt;=SUMIFS(Barèmes!$F$6:$F$28,Barèmes!$A$6:$A$28,"Vitesse — 50 m (s)",Barèmes!$B$6:$B$28,H380,Barèmes!$C$6:$C$28,IF(H380="6ème","Mixte",G380)),Barèmes!$B$2,IF(U380&gt;=SUMIFS(Barèmes!$G$6:$G$28,Barèmes!$A$6:$A$28,"Vitesse — 50 m (s)",Barèmes!$B$6:$B$28,H380,Barèmes!$C$6:$C$28,IF(H380="6ème","Mixte",G380)),Barèmes!$C$2,IF(U380&gt;=SUMIFS(Barèmes!$H$6:$H$28,Barèmes!$A$6:$A$28,"Vitesse — 50 m (s)",Barèmes!$B$6:$B$28,H380,Barèmes!$C$6:$C$28,IF(H380="6ème","Mixte",G380)),Barèmes!$D$2,IF(U380&gt;=SUMIFS(Barèmes!$I$6:$I$28,Barèmes!$A$6:$A$28,"Vitesse — 50 m (s)",Barèmes!$B$6:$B$28,H380,Barèmes!$C$6:$C$28,IF(H380="6ème","Mixte",G380)),Barèmes!$E$2,Barèmes!$F$2))))))</f>
        <v/>
      </c>
      <c r="X380" s="18"/>
      <c r="Y380" s="26" t="str" cm="1">
        <f t="array" ref="Y380">IF(OR(X380="",SUMPRODUCT((Barèmes!$A$6:$A$28="Souplesse (score 1-5)")*(Barèmes!$B$6:$B$28=H380)*(Barèmes!$C$6:$C$28=IF(H380="6ème","Mixte",G380)))=0),"",IF(SUMPRODUCT((Barèmes!$A$6:$A$28="Souplesse (score 1-5)")*(Barèmes!$B$6:$B$28=H380)*(Barèmes!$C$6:$C$28=IF(H380="6ème","Mixte",G380))*(Barèmes!$J$6:$J$28="+"))&gt;0,IF(X380&lt;=SUMIFS(Barèmes!$D$6:$D$28,Barèmes!$A$6:$A$28,"Souplesse (score 1-5)",Barèmes!$B$6:$B$28,H380,Barèmes!$C$6:$C$28,IF(H380="6ème","Mixte",G380)),"à besoin",IF(X380&lt;=SUMIFS(Barèmes!$E$6:$E$28,Barèmes!$A$6:$A$28,"Souplesse (score 1-5)",Barèmes!$B$6:$B$28,H380,Barèmes!$C$6:$C$28,IF(H380="6ème","Mixte",G380)),"fragile","satisfaisant")),IF(X380&gt;=SUMIFS(Barèmes!$D$6:$D$28,Barèmes!$A$6:$A$28,"Souplesse (score 1-5)",Barèmes!$B$6:$B$28,H380,Barèmes!$C$6:$C$28,IF(H380="6ème","Mixte",G380)),"à besoin",IF(X380&gt;=SUMIFS(Barèmes!$E$6:$E$28,Barèmes!$A$6:$A$28,"Souplesse (score 1-5)",Barèmes!$B$6:$B$28,H380,Barèmes!$C$6:$C$28,IF(H380="6ème","Mixte",G380)),"fragile","satisfaisant"))))</f>
        <v/>
      </c>
      <c r="Z380" s="26" t="str" cm="1">
        <f t="array" ref="Z380">IF(OR(X380="",SUMPRODUCT((Barèmes!$A$6:$A$28="Souplesse (score 1-5)")*(Barèmes!$B$6:$B$28=H380)*(Barèmes!$C$6:$C$28=IF(H380="6ème","Mixte",G380)))=0),"",IF(SUMPRODUCT((Barèmes!$A$6:$A$28="Souplesse (score 1-5)")*(Barèmes!$B$6:$B$28=H380)*(Barèmes!$C$6:$C$28=IF(H380="6ème","Mixte",G380))*(Barèmes!$J$6:$J$28="+"))&gt;0,IF(X380&lt;=SUMIFS(Barèmes!$F$6:$F$28,Barèmes!$A$6:$A$28,"Souplesse (score 1-5)",Barèmes!$B$6:$B$28,H380,Barèmes!$C$6:$C$28,IF(H380="6ème","Mixte",G380)),Barèmes!$B$2,IF(X380&lt;=SUMIFS(Barèmes!$G$6:$G$28,Barèmes!$A$6:$A$28,"Souplesse (score 1-5)",Barèmes!$B$6:$B$28,H380,Barèmes!$C$6:$C$28,IF(H380="6ème","Mixte",G380)),Barèmes!$C$2,IF(X380&lt;=SUMIFS(Barèmes!$H$6:$H$28,Barèmes!$A$6:$A$28,"Souplesse (score 1-5)",Barèmes!$B$6:$B$28,H380,Barèmes!$C$6:$C$28,IF(H380="6ème","Mixte",G380)),Barèmes!$D$2,IF(X380&lt;=SUMIFS(Barèmes!$I$6:$I$28,Barèmes!$A$6:$A$28,"Souplesse (score 1-5)",Barèmes!$B$6:$B$28,H380,Barèmes!$C$6:$C$28,IF(H380="6ème","Mixte",G380)),Barèmes!$E$2,Barèmes!$F$2)))),IF(X380&gt;=SUMIFS(Barèmes!$F$6:$F$28,Barèmes!$A$6:$A$28,"Souplesse (score 1-5)",Barèmes!$B$6:$B$28,H380,Barèmes!$C$6:$C$28,IF(H380="6ème","Mixte",G380)),Barèmes!$B$2,IF(X380&gt;=SUMIFS(Barèmes!$G$6:$G$28,Barèmes!$A$6:$A$28,"Souplesse (score 1-5)",Barèmes!$B$6:$B$28,H380,Barèmes!$C$6:$C$28,IF(H380="6ème","Mixte",G380)),Barèmes!$C$2,IF(X380&gt;=SUMIFS(Barèmes!$H$6:$H$28,Barèmes!$A$6:$A$28,"Souplesse (score 1-5)",Barèmes!$B$6:$B$28,H380,Barèmes!$C$6:$C$28,IF(H380="6ème","Mixte",G380)),Barèmes!$D$2,IF(X380&gt;=SUMIFS(Barèmes!$I$6:$I$28,Barèmes!$A$6:$A$28,"Souplesse (score 1-5)",Barèmes!$B$6:$B$28,H380,Barèmes!$C$6:$C$28,IF(H380="6ème","Mixte",G380)),Barèmes!$E$2,Barèmes!$F$2))))))</f>
        <v/>
      </c>
      <c r="AA380" s="22"/>
      <c r="AB380" s="27" t="str">
        <f>IF(OR(AA380="",SUMPRODUCT((Barèmes!$A$6:$A$28="Agilité — T-test 974 (s)")*(Barèmes!$B$6:$B$28=H380)*(Barèmes!$C$6:$C$28=IF(H380="6ème","Mixte",G380)))=0),"",IF(SUMPRODUCT((Barèmes!$A$6:$A$28="Agilité — T-test 974 (s)")*(Barèmes!$B$6:$B$28=H380)*(Barèmes!$C$6:$C$28=IF(H380="6ème","Mixte",G380))*(Barèmes!$J$6:$J$28="+"))&gt;0,IF(AA380&lt;=SUMIFS(Barèmes!$D$6:$D$28,Barèmes!$A$6:$A$28,"Agilité — T-test 974 (s)",Barèmes!$B$6:$B$28,H380,Barèmes!$C$6:$C$28,IF(H380="6ème","Mixte",G380)),"à besoin",IF(AA380&lt;=SUMIFS(Barèmes!$E$6:$E$28,Barèmes!$A$6:$A$28,"Agilité — T-test 974 (s)",Barèmes!$B$6:$B$28,H380,Barèmes!$C$6:$C$28,IF(H380="6ème","Mixte",G380)),"fragile","satisfaisant")),IF(AA380&gt;=SUMIFS(Barèmes!$D$6:$D$28,Barèmes!$A$6:$A$28,"Agilité — T-test 974 (s)",Barèmes!$B$6:$B$28,H380,Barèmes!$C$6:$C$28,IF(H380="6ème","Mixte",G380)),"à besoin",IF(AA380&gt;=SUMIFS(Barèmes!$E$6:$E$28,Barèmes!$A$6:$A$28,"Agilité — T-test 974 (s)",Barèmes!$B$6:$B$28,H380,Barèmes!$C$6:$C$28,IF(H380="6ème","Mixte",G380)),"fragile","satisfaisant"))))</f>
        <v/>
      </c>
      <c r="AC380" s="27" t="str">
        <f>IF(OR(AA380="",SUMPRODUCT((Barèmes!$A$6:$A$28="Agilité — T-test 974 (s)")*(Barèmes!$B$6:$B$28=H380)*(Barèmes!$C$6:$C$28=IF(H380="6ème","Mixte",G380)))=0),"",IF(SUMPRODUCT((Barèmes!$A$6:$A$28="Agilité — T-test 974 (s)")*(Barèmes!$B$6:$B$28=H380)*(Barèmes!$C$6:$C$28=IF(H380="6ème","Mixte",G380))*(Barèmes!$J$6:$J$28="+"))&gt;0,IF(AA380&lt;=SUMIFS(Barèmes!$F$6:$F$28,Barèmes!$A$6:$A$28,"Agilité — T-test 974 (s)",Barèmes!$B$6:$B$28,H380,Barèmes!$C$6:$C$28,IF(H380="6ème","Mixte",G380)),Barèmes!$B$2,IF(AA380&lt;=SUMIFS(Barèmes!$G$6:$G$28,Barèmes!$A$6:$A$28,"Agilité — T-test 974 (s)",Barèmes!$B$6:$B$28,H380,Barèmes!$C$6:$C$28,IF(H380="6ème","Mixte",G380)),Barèmes!$C$2,IF(AA380&lt;=SUMIFS(Barèmes!$H$6:$H$28,Barèmes!$A$6:$A$28,"Agilité — T-test 974 (s)",Barèmes!$B$6:$B$28,H380,Barèmes!$C$6:$C$28,IF(H380="6ème","Mixte",G380)),Barèmes!$D$2,IF(AA380&lt;=SUMIFS(Barèmes!$I$6:$I$28,Barèmes!$A$6:$A$28,"Agilité — T-test 974 (s)",Barèmes!$B$6:$B$28,H380,Barèmes!$C$6:$C$28,IF(H380="6ème","Mixte",G380)),Barèmes!$E$2,Barèmes!$F$2)))),IF(AA380&gt;=SUMIFS(Barèmes!$F$6:$F$28,Barèmes!$A$6:$A$28,"Agilité — T-test 974 (s)",Barèmes!$B$6:$B$28,H380,Barèmes!$C$6:$C$28,IF(H380="6ème","Mixte",G380)),Barèmes!$B$2,IF(AA380&gt;=SUMIFS(Barèmes!$G$6:$G$28,Barèmes!$A$6:$A$28,"Agilité — T-test 974 (s)",Barèmes!$B$6:$B$28,H380,Barèmes!$C$6:$C$28,IF(H380="6ème","Mixte",G380)),Barèmes!$C$2,IF(AA380&gt;=SUMIFS(Barèmes!$H$6:$H$28,Barèmes!$A$6:$A$28,"Agilité — T-test 974 (s)",Barèmes!$B$6:$B$28,H380,Barèmes!$C$6:$C$28,IF(H380="6ème","Mixte",G380)),Barèmes!$D$2,IF(AA380&gt;=SUMIFS(Barèmes!$I$6:$I$28,Barèmes!$A$6:$A$28,"Agilité — T-test 974 (s)",Barèmes!$B$6:$B$28,H380,Barèmes!$C$6:$C$28,IF(H380="6ème","Mixte",G380)),Barèmes!$E$2,Barèmes!$F$2))))))</f>
        <v/>
      </c>
      <c r="AD380" s="28" t="str">
        <f t="shared" si="42"/>
        <v/>
      </c>
      <c r="AE380" s="29" t="str">
        <f t="shared" si="43"/>
        <v/>
      </c>
      <c r="AF380" s="30" t="str">
        <f>IF(OR(AD380="",SUMPRODUCT((Barèmes!$A$6:$A$28="Surcoût d'agilité (s) — technique")*(Barèmes!$B$6:$B$28=H380)*(Barèmes!$C$6:$C$28=IF(H380="6ème","Mixte",G380)))=0),"",IF(SUMPRODUCT((Barèmes!$A$6:$A$28="Surcoût d'agilité (s) — technique")*(Barèmes!$B$6:$B$28=H380)*(Barèmes!$C$6:$C$28=IF(H380="6ème","Mixte",G380))*(Barèmes!$J$6:$J$28="+"))&gt;0,IF(AD380&lt;=SUMIFS(Barèmes!$D$6:$D$28,Barèmes!$A$6:$A$28,"Surcoût d'agilité (s) — technique",Barèmes!$B$6:$B$28,H380,Barèmes!$C$6:$C$28,IF(H380="6ème","Mixte",G380)),"à besoin",IF(AD380&lt;=SUMIFS(Barèmes!$E$6:$E$28,Barèmes!$A$6:$A$28,"Surcoût d'agilité (s) — technique",Barèmes!$B$6:$B$28,H380,Barèmes!$C$6:$C$28,IF(H380="6ème","Mixte",G380)),"fragile","satisfaisant")),IF(AD380&gt;=SUMIFS(Barèmes!$D$6:$D$28,Barèmes!$A$6:$A$28,"Surcoût d'agilité (s) — technique",Barèmes!$B$6:$B$28,H380,Barèmes!$C$6:$C$28,IF(H380="6ème","Mixte",G380)),"à besoin",IF(AD380&gt;=SUMIFS(Barèmes!$E$6:$E$28,Barèmes!$A$6:$A$28,"Surcoût d'agilité (s) — technique",Barèmes!$B$6:$B$28,H380,Barèmes!$C$6:$C$28,IF(H380="6ème","Mixte",G380)),"fragile","satisfaisant"))))</f>
        <v/>
      </c>
      <c r="AG380" s="30" t="str">
        <f>IF(OR(AD380="",SUMPRODUCT((Barèmes!$A$6:$A$28="Surcoût d'agilité (s) — technique")*(Barèmes!$B$6:$B$28=H380)*(Barèmes!$C$6:$C$28=IF(H380="6ème","Mixte",G380)))=0),"",IF(SUMPRODUCT((Barèmes!$A$6:$A$28="Surcoût d'agilité (s) — technique")*(Barèmes!$B$6:$B$28=H380)*(Barèmes!$C$6:$C$28=IF(H380="6ème","Mixte",G380))*(Barèmes!$J$6:$J$28="+"))&gt;0,IF(AD380&lt;=SUMIFS(Barèmes!$F$6:$F$28,Barèmes!$A$6:$A$28,"Surcoût d'agilité (s) — technique",Barèmes!$B$6:$B$28,H380,Barèmes!$C$6:$C$28,IF(H380="6ème","Mixte",G380)),Barèmes!$B$2,IF(AD380&lt;=SUMIFS(Barèmes!$G$6:$G$28,Barèmes!$A$6:$A$28,"Surcoût d'agilité (s) — technique",Barèmes!$B$6:$B$28,H380,Barèmes!$C$6:$C$28,IF(H380="6ème","Mixte",G380)),Barèmes!$C$2,IF(AD380&lt;=SUMIFS(Barèmes!$H$6:$H$28,Barèmes!$A$6:$A$28,"Surcoût d'agilité (s) — technique",Barèmes!$B$6:$B$28,H380,Barèmes!$C$6:$C$28,IF(H380="6ème","Mixte",G380)),Barèmes!$D$2,IF(AD380&lt;=SUMIFS(Barèmes!$I$6:$I$28,Barèmes!$A$6:$A$28,"Surcoût d'agilité (s) — technique",Barèmes!$B$6:$B$28,H380,Barèmes!$C$6:$C$28,IF(H380="6ème","Mixte",G380)),Barèmes!$E$2,Barèmes!$F$2)))),IF(AD380&gt;=SUMIFS(Barèmes!$F$6:$F$28,Barèmes!$A$6:$A$28,"Surcoût d'agilité (s) — technique",Barèmes!$B$6:$B$28,H380,Barèmes!$C$6:$C$28,IF(H380="6ème","Mixte",G380)),Barèmes!$B$2,IF(AD380&gt;=SUMIFS(Barèmes!$G$6:$G$28,Barèmes!$A$6:$A$28,"Surcoût d'agilité (s) — technique",Barèmes!$B$6:$B$28,H380,Barèmes!$C$6:$C$28,IF(H380="6ème","Mixte",G380)),Barèmes!$C$2,IF(AD380&gt;=SUMIFS(Barèmes!$H$6:$H$28,Barèmes!$A$6:$A$28,"Surcoût d'agilité (s) — technique",Barèmes!$B$6:$B$28,H380,Barèmes!$C$6:$C$28,IF(H380="6ème","Mixte",G380)),Barèmes!$D$2,IF(AD380&gt;=SUMIFS(Barèmes!$I$6:$I$28,Barèmes!$A$6:$A$28,"Surcoût d'agilité (s) — technique",Barèmes!$B$6:$B$28,H380,Barèmes!$C$6:$C$28,IF(H380="6ème","Mixte",G380)),Barèmes!$E$2,Barèmes!$F$2))))))</f>
        <v/>
      </c>
      <c r="AH380" s="31" t="str">
        <f>IF((IF(N380="",0,1)+IF(Q380="",0,1)+IF(W380="",0,1)+IF(Z380="",0,1)+IF(AC380="",0,1))=0,"",3*IF(N380=Barèmes!$B$2,1,IF(N380=Barèmes!$C$2,2,IF(N380=Barèmes!$D$2,3,IF(N380=Barèmes!$E$2,4,IF(N380=Barèmes!$F$2,5,0)))))+3*IF(Q380=Barèmes!$B$2,1,IF(Q380=Barèmes!$C$2,2,IF(Q380=Barèmes!$D$2,3,IF(Q380=Barèmes!$E$2,4,IF(Q380=Barèmes!$F$2,5,0)))))+2*IF(W380=Barèmes!$B$2,1,IF(W380=Barèmes!$C$2,2,IF(W380=Barèmes!$D$2,3,IF(W380=Barèmes!$E$2,4,IF(W380=Barèmes!$F$2,5,0)))))+1*IF(Z380=Barèmes!$B$2,1,IF(Z380=Barèmes!$C$2,2,IF(Z380=Barèmes!$D$2,3,IF(Z380=Barèmes!$E$2,4,IF(Z380=Barèmes!$F$2,5,0)))))+1*IF(AC380=Barèmes!$B$2,1,IF(AC380=Barèmes!$C$2,2,IF(AC380=Barèmes!$D$2,3,IF(AC380=Barèmes!$E$2,4,IF(AC380=Barèmes!$F$2,5,0))))))</f>
        <v/>
      </c>
      <c r="AI380" s="31"/>
      <c r="AJ380" s="32" t="str">
        <f>IFERROR(INDEX(Croissance!$B$5:$B$604,MATCH(A380,Croissance!$A$5:$A$604,0)),"")</f>
        <v/>
      </c>
      <c r="AK380" s="32" t="str">
        <f>IFERROR(INDEX(Croissance!$C$5:$C$604,MATCH(A380,Croissance!$A$5:$A$604,0)),"")</f>
        <v/>
      </c>
      <c r="AL380" s="32" t="str">
        <f>IFERROR(INDEX(Croissance!$D$5:$D$604,MATCH(A380,Croissance!$A$5:$A$604,0)),"")</f>
        <v/>
      </c>
      <c r="AM380" s="32" t="str">
        <f>IFERROR(INDEX(Croissance!$E$5:$E$604,MATCH(A380,Croissance!$A$5:$A$604,0)),"")</f>
        <v/>
      </c>
      <c r="AO380" s="33">
        <f t="shared" si="48"/>
        <v>0</v>
      </c>
      <c r="AP380" s="33">
        <f t="shared" si="44"/>
        <v>0</v>
      </c>
      <c r="AQ380" s="33">
        <f>IF(A380="",0,IF(AND(OR('Synthèse classe'!$C$2="Tous",C380='Synthèse classe'!$C$2),OR('Synthèse classe'!$C$3="Toutes",D380='Synthèse classe'!$C$3),OR('Synthèse classe'!$C$4="Toutes",AND('Synthèse classe'!$C$4="Dernière",AP380=1),B380=IFERROR(VALUE('Synthèse classe'!$C$4),0))),1,0))</f>
        <v>0</v>
      </c>
      <c r="AR380" s="34" t="str">
        <f t="shared" si="45"/>
        <v/>
      </c>
    </row>
    <row r="381" spans="1:44" x14ac:dyDescent="0.2">
      <c r="A381" s="17" t="str">
        <f t="shared" si="41"/>
        <v/>
      </c>
      <c r="B381" s="18"/>
      <c r="C381" s="19"/>
      <c r="D381" s="19"/>
      <c r="E381" s="19"/>
      <c r="F381" s="19"/>
      <c r="G381" s="19"/>
      <c r="H381" s="17" t="str">
        <f t="shared" si="46"/>
        <v/>
      </c>
      <c r="I381" s="20"/>
      <c r="J381" s="18"/>
      <c r="K381" s="19"/>
      <c r="L381" s="21" t="str">
        <f t="shared" si="47"/>
        <v/>
      </c>
      <c r="M381" s="21" t="str">
        <f>IF(OR(J381="",SUMPRODUCT((Barèmes!$A$6:$A$28="Endurance — Luc Léger (palier)")*(Barèmes!$B$6:$B$28=H381)*(Barèmes!$C$6:$C$28=IF(H381="6ème","Mixte",G381)))=0),"",IF(SUMPRODUCT((Barèmes!$A$6:$A$28="Endurance — Luc Léger (palier)")*(Barèmes!$B$6:$B$28=H381)*(Barèmes!$C$6:$C$28=IF(H381="6ème","Mixte",G381))*(Barèmes!$J$6:$J$28="+"))&gt;0,IF(J381&lt;=SUMIFS(Barèmes!$D$6:$D$28,Barèmes!$A$6:$A$28,"Endurance — Luc Léger (palier)",Barèmes!$B$6:$B$28,H381,Barèmes!$C$6:$C$28,IF(H381="6ème","Mixte",G381)),"à besoin",IF(J381&lt;=SUMIFS(Barèmes!$E$6:$E$28,Barèmes!$A$6:$A$28,"Endurance — Luc Léger (palier)",Barèmes!$B$6:$B$28,H381,Barèmes!$C$6:$C$28,IF(H381="6ème","Mixte",G381)),"fragile","satisfaisant")),IF(J381&gt;=SUMIFS(Barèmes!$D$6:$D$28,Barèmes!$A$6:$A$28,"Endurance — Luc Léger (palier)",Barèmes!$B$6:$B$28,H381,Barèmes!$C$6:$C$28,IF(H381="6ème","Mixte",G381)),"à besoin",IF(J381&gt;=SUMIFS(Barèmes!$E$6:$E$28,Barèmes!$A$6:$A$28,"Endurance — Luc Léger (palier)",Barèmes!$B$6:$B$28,H381,Barèmes!$C$6:$C$28,IF(H381="6ème","Mixte",G381)),"fragile","satisfaisant"))))</f>
        <v/>
      </c>
      <c r="N381" s="21" t="str">
        <f>IF(OR(J381="",SUMPRODUCT((Barèmes!$A$6:$A$28="Endurance — Luc Léger (palier)")*(Barèmes!$B$6:$B$28=H381)*(Barèmes!$C$6:$C$28=IF(H381="6ème","Mixte",G381)))=0),"",IF(SUMPRODUCT((Barèmes!$A$6:$A$28="Endurance — Luc Léger (palier)")*(Barèmes!$B$6:$B$28=H381)*(Barèmes!$C$6:$C$28=IF(H381="6ème","Mixte",G381))*(Barèmes!$J$6:$J$28="+"))&gt;0,IF(J381&lt;=SUMIFS(Barèmes!$F$6:$F$28,Barèmes!$A$6:$A$28,"Endurance — Luc Léger (palier)",Barèmes!$B$6:$B$28,H381,Barèmes!$C$6:$C$28,IF(H381="6ème","Mixte",G381)),Barèmes!$B$2,IF(J381&lt;=SUMIFS(Barèmes!$G$6:$G$28,Barèmes!$A$6:$A$28,"Endurance — Luc Léger (palier)",Barèmes!$B$6:$B$28,H381,Barèmes!$C$6:$C$28,IF(H381="6ème","Mixte",G381)),Barèmes!$C$2,IF(J381&lt;=SUMIFS(Barèmes!$H$6:$H$28,Barèmes!$A$6:$A$28,"Endurance — Luc Léger (palier)",Barèmes!$B$6:$B$28,H381,Barèmes!$C$6:$C$28,IF(H381="6ème","Mixte",G381)),Barèmes!$D$2,IF(J381&lt;=SUMIFS(Barèmes!$I$6:$I$28,Barèmes!$A$6:$A$28,"Endurance — Luc Léger (palier)",Barèmes!$B$6:$B$28,H381,Barèmes!$C$6:$C$28,IF(H381="6ème","Mixte",G381)),Barèmes!$E$2,Barèmes!$F$2)))),IF(J381&gt;=SUMIFS(Barèmes!$F$6:$F$28,Barèmes!$A$6:$A$28,"Endurance — Luc Léger (palier)",Barèmes!$B$6:$B$28,H381,Barèmes!$C$6:$C$28,IF(H381="6ème","Mixte",G381)),Barèmes!$B$2,IF(J381&gt;=SUMIFS(Barèmes!$G$6:$G$28,Barèmes!$A$6:$A$28,"Endurance — Luc Léger (palier)",Barèmes!$B$6:$B$28,H381,Barèmes!$C$6:$C$28,IF(H381="6ème","Mixte",G381)),Barèmes!$C$2,IF(J381&gt;=SUMIFS(Barèmes!$H$6:$H$28,Barèmes!$A$6:$A$28,"Endurance — Luc Léger (palier)",Barèmes!$B$6:$B$28,H381,Barèmes!$C$6:$C$28,IF(H381="6ème","Mixte",G381)),Barèmes!$D$2,IF(J381&gt;=SUMIFS(Barèmes!$I$6:$I$28,Barèmes!$A$6:$A$28,"Endurance — Luc Léger (palier)",Barèmes!$B$6:$B$28,H381,Barèmes!$C$6:$C$28,IF(H381="6ème","Mixte",G381)),Barèmes!$E$2,Barèmes!$F$2))))))</f>
        <v/>
      </c>
      <c r="O381" s="22"/>
      <c r="P381" s="23" t="str">
        <f>IF(OR(O381="",SUMPRODUCT((Barèmes!$A$6:$A$28="Force bas du corps — Saut en longueur (m)")*(Barèmes!$B$6:$B$28=H381)*(Barèmes!$C$6:$C$28=IF(H381="6ème","Mixte",G381)))=0),"",IF(SUMPRODUCT((Barèmes!$A$6:$A$28="Force bas du corps — Saut en longueur (m)")*(Barèmes!$B$6:$B$28=H381)*(Barèmes!$C$6:$C$28=IF(H381="6ème","Mixte",G381))*(Barèmes!$J$6:$J$28="+"))&gt;0,IF(O381&lt;=SUMIFS(Barèmes!$D$6:$D$28,Barèmes!$A$6:$A$28,"Force bas du corps — Saut en longueur (m)",Barèmes!$B$6:$B$28,H381,Barèmes!$C$6:$C$28,IF(H381="6ème","Mixte",G381)),"à besoin",IF(O381&lt;=SUMIFS(Barèmes!$E$6:$E$28,Barèmes!$A$6:$A$28,"Force bas du corps — Saut en longueur (m)",Barèmes!$B$6:$B$28,H381,Barèmes!$C$6:$C$28,IF(H381="6ème","Mixte",G381)),"fragile","satisfaisant")),IF(O381&gt;=SUMIFS(Barèmes!$D$6:$D$28,Barèmes!$A$6:$A$28,"Force bas du corps — Saut en longueur (m)",Barèmes!$B$6:$B$28,H381,Barèmes!$C$6:$C$28,IF(H381="6ème","Mixte",G381)),"à besoin",IF(O381&gt;=SUMIFS(Barèmes!$E$6:$E$28,Barèmes!$A$6:$A$28,"Force bas du corps — Saut en longueur (m)",Barèmes!$B$6:$B$28,H381,Barèmes!$C$6:$C$28,IF(H381="6ème","Mixte",G381)),"fragile","satisfaisant"))))</f>
        <v/>
      </c>
      <c r="Q381" s="23" t="str">
        <f>IF(OR(O381="",SUMPRODUCT((Barèmes!$A$6:$A$28="Force bas du corps — Saut en longueur (m)")*(Barèmes!$B$6:$B$28=H381)*(Barèmes!$C$6:$C$28=IF(H381="6ème","Mixte",G381)))=0),"",IF(SUMPRODUCT((Barèmes!$A$6:$A$28="Force bas du corps — Saut en longueur (m)")*(Barèmes!$B$6:$B$28=H381)*(Barèmes!$C$6:$C$28=IF(H381="6ème","Mixte",G381))*(Barèmes!$J$6:$J$28="+"))&gt;0,IF(O381&lt;=SUMIFS(Barèmes!$F$6:$F$28,Barèmes!$A$6:$A$28,"Force bas du corps — Saut en longueur (m)",Barèmes!$B$6:$B$28,H381,Barèmes!$C$6:$C$28,IF(H381="6ème","Mixte",G381)),Barèmes!$B$2,IF(O381&lt;=SUMIFS(Barèmes!$G$6:$G$28,Barèmes!$A$6:$A$28,"Force bas du corps — Saut en longueur (m)",Barèmes!$B$6:$B$28,H381,Barèmes!$C$6:$C$28,IF(H381="6ème","Mixte",G381)),Barèmes!$C$2,IF(O381&lt;=SUMIFS(Barèmes!$H$6:$H$28,Barèmes!$A$6:$A$28,"Force bas du corps — Saut en longueur (m)",Barèmes!$B$6:$B$28,H381,Barèmes!$C$6:$C$28,IF(H381="6ème","Mixte",G381)),Barèmes!$D$2,IF(O381&lt;=SUMIFS(Barèmes!$I$6:$I$28,Barèmes!$A$6:$A$28,"Force bas du corps — Saut en longueur (m)",Barèmes!$B$6:$B$28,H381,Barèmes!$C$6:$C$28,IF(H381="6ème","Mixte",G381)),Barèmes!$E$2,Barèmes!$F$2)))),IF(O381&gt;=SUMIFS(Barèmes!$F$6:$F$28,Barèmes!$A$6:$A$28,"Force bas du corps — Saut en longueur (m)",Barèmes!$B$6:$B$28,H381,Barèmes!$C$6:$C$28,IF(H381="6ème","Mixte",G381)),Barèmes!$B$2,IF(O381&gt;=SUMIFS(Barèmes!$G$6:$G$28,Barèmes!$A$6:$A$28,"Force bas du corps — Saut en longueur (m)",Barèmes!$B$6:$B$28,H381,Barèmes!$C$6:$C$28,IF(H381="6ème","Mixte",G381)),Barèmes!$C$2,IF(O381&gt;=SUMIFS(Barèmes!$H$6:$H$28,Barèmes!$A$6:$A$28,"Force bas du corps — Saut en longueur (m)",Barèmes!$B$6:$B$28,H381,Barèmes!$C$6:$C$28,IF(H381="6ème","Mixte",G381)),Barèmes!$D$2,IF(O381&gt;=SUMIFS(Barèmes!$I$6:$I$28,Barèmes!$A$6:$A$28,"Force bas du corps — Saut en longueur (m)",Barèmes!$B$6:$B$28,H381,Barèmes!$C$6:$C$28,IF(H381="6ème","Mixte",G381)),Barèmes!$E$2,Barèmes!$F$2))))))</f>
        <v/>
      </c>
      <c r="R381" s="22"/>
      <c r="S381" s="24" t="str">
        <f>IF(OR(R381="",SUMPRODUCT((Barèmes!$A$6:$A$28="Vitesse — 30 m (s)")*(Barèmes!$B$6:$B$28=H381)*(Barèmes!$C$6:$C$28=IF(H381="6ème","Mixte",G381)))=0),"",IF(SUMPRODUCT((Barèmes!$A$6:$A$28="Vitesse — 30 m (s)")*(Barèmes!$B$6:$B$28=H381)*(Barèmes!$C$6:$C$28=IF(H381="6ème","Mixte",G381))*(Barèmes!$J$6:$J$28="+"))&gt;0,IF(R381&lt;=SUMIFS(Barèmes!$D$6:$D$28,Barèmes!$A$6:$A$28,"Vitesse — 30 m (s)",Barèmes!$B$6:$B$28,H381,Barèmes!$C$6:$C$28,IF(H381="6ème","Mixte",G381)),"à besoin",IF(R381&lt;=SUMIFS(Barèmes!$E$6:$E$28,Barèmes!$A$6:$A$28,"Vitesse — 30 m (s)",Barèmes!$B$6:$B$28,H381,Barèmes!$C$6:$C$28,IF(H381="6ème","Mixte",G381)),"fragile","satisfaisant")),IF(R381&gt;=SUMIFS(Barèmes!$D$6:$D$28,Barèmes!$A$6:$A$28,"Vitesse — 30 m (s)",Barèmes!$B$6:$B$28,H381,Barèmes!$C$6:$C$28,IF(H381="6ème","Mixte",G381)),"à besoin",IF(R381&gt;=SUMIFS(Barèmes!$E$6:$E$28,Barèmes!$A$6:$A$28,"Vitesse — 30 m (s)",Barèmes!$B$6:$B$28,H381,Barèmes!$C$6:$C$28,IF(H381="6ème","Mixte",G381)),"fragile","satisfaisant"))))</f>
        <v/>
      </c>
      <c r="T381" s="24" t="str">
        <f>IF(OR(R381="",SUMPRODUCT((Barèmes!$A$6:$A$28="Vitesse — 30 m (s)")*(Barèmes!$B$6:$B$28=H381)*(Barèmes!$C$6:$C$28=IF(H381="6ème","Mixte",G381)))=0),"",IF(SUMPRODUCT((Barèmes!$A$6:$A$28="Vitesse — 30 m (s)")*(Barèmes!$B$6:$B$28=H381)*(Barèmes!$C$6:$C$28=IF(H381="6ème","Mixte",G381))*(Barèmes!$J$6:$J$28="+"))&gt;0,IF(R381&lt;=SUMIFS(Barèmes!$F$6:$F$28,Barèmes!$A$6:$A$28,"Vitesse — 30 m (s)",Barèmes!$B$6:$B$28,H381,Barèmes!$C$6:$C$28,IF(H381="6ème","Mixte",G381)),Barèmes!$B$2,IF(R381&lt;=SUMIFS(Barèmes!$G$6:$G$28,Barèmes!$A$6:$A$28,"Vitesse — 30 m (s)",Barèmes!$B$6:$B$28,H381,Barèmes!$C$6:$C$28,IF(H381="6ème","Mixte",G381)),Barèmes!$C$2,IF(R381&lt;=SUMIFS(Barèmes!$H$6:$H$28,Barèmes!$A$6:$A$28,"Vitesse — 30 m (s)",Barèmes!$B$6:$B$28,H381,Barèmes!$C$6:$C$28,IF(H381="6ème","Mixte",G381)),Barèmes!$D$2,IF(R381&lt;=SUMIFS(Barèmes!$I$6:$I$28,Barèmes!$A$6:$A$28,"Vitesse — 30 m (s)",Barèmes!$B$6:$B$28,H381,Barèmes!$C$6:$C$28,IF(H381="6ème","Mixte",G381)),Barèmes!$E$2,Barèmes!$F$2)))),IF(R381&gt;=SUMIFS(Barèmes!$F$6:$F$28,Barèmes!$A$6:$A$28,"Vitesse — 30 m (s)",Barèmes!$B$6:$B$28,H381,Barèmes!$C$6:$C$28,IF(H381="6ème","Mixte",G381)),Barèmes!$B$2,IF(R381&gt;=SUMIFS(Barèmes!$G$6:$G$28,Barèmes!$A$6:$A$28,"Vitesse — 30 m (s)",Barèmes!$B$6:$B$28,H381,Barèmes!$C$6:$C$28,IF(H381="6ème","Mixte",G381)),Barèmes!$C$2,IF(R381&gt;=SUMIFS(Barèmes!$H$6:$H$28,Barèmes!$A$6:$A$28,"Vitesse — 30 m (s)",Barèmes!$B$6:$B$28,H381,Barèmes!$C$6:$C$28,IF(H381="6ème","Mixte",G381)),Barèmes!$D$2,IF(R381&gt;=SUMIFS(Barèmes!$I$6:$I$28,Barèmes!$A$6:$A$28,"Vitesse — 30 m (s)",Barèmes!$B$6:$B$28,H381,Barèmes!$C$6:$C$28,IF(H381="6ème","Mixte",G381)),Barèmes!$E$2,Barèmes!$F$2))))))</f>
        <v/>
      </c>
      <c r="U381" s="22"/>
      <c r="V381" s="25" t="str">
        <f>IF(OR(U381="",SUMPRODUCT((Barèmes!$A$6:$A$28="Vitesse — 50 m (s)")*(Barèmes!$B$6:$B$28=H381)*(Barèmes!$C$6:$C$28=IF(H381="6ème","Mixte",G381)))=0),"",IF(SUMPRODUCT((Barèmes!$A$6:$A$28="Vitesse — 50 m (s)")*(Barèmes!$B$6:$B$28=H381)*(Barèmes!$C$6:$C$28=IF(H381="6ème","Mixte",G381))*(Barèmes!$J$6:$J$28="+"))&gt;0,IF(U381&lt;=SUMIFS(Barèmes!$D$6:$D$28,Barèmes!$A$6:$A$28,"Vitesse — 50 m (s)",Barèmes!$B$6:$B$28,H381,Barèmes!$C$6:$C$28,IF(H381="6ème","Mixte",G381)),"à besoin",IF(U381&lt;=SUMIFS(Barèmes!$E$6:$E$28,Barèmes!$A$6:$A$28,"Vitesse — 50 m (s)",Barèmes!$B$6:$B$28,H381,Barèmes!$C$6:$C$28,IF(H381="6ème","Mixte",G381)),"fragile","satisfaisant")),IF(U381&gt;=SUMIFS(Barèmes!$D$6:$D$28,Barèmes!$A$6:$A$28,"Vitesse — 50 m (s)",Barèmes!$B$6:$B$28,H381,Barèmes!$C$6:$C$28,IF(H381="6ème","Mixte",G381)),"à besoin",IF(U381&gt;=SUMIFS(Barèmes!$E$6:$E$28,Barèmes!$A$6:$A$28,"Vitesse — 50 m (s)",Barèmes!$B$6:$B$28,H381,Barèmes!$C$6:$C$28,IF(H381="6ème","Mixte",G381)),"fragile","satisfaisant"))))</f>
        <v/>
      </c>
      <c r="W381" s="25" t="str">
        <f>IF(OR(U381="",SUMPRODUCT((Barèmes!$A$6:$A$28="Vitesse — 50 m (s)")*(Barèmes!$B$6:$B$28=H381)*(Barèmes!$C$6:$C$28=IF(H381="6ème","Mixte",G381)))=0),"",IF(SUMPRODUCT((Barèmes!$A$6:$A$28="Vitesse — 50 m (s)")*(Barèmes!$B$6:$B$28=H381)*(Barèmes!$C$6:$C$28=IF(H381="6ème","Mixte",G381))*(Barèmes!$J$6:$J$28="+"))&gt;0,IF(U381&lt;=SUMIFS(Barèmes!$F$6:$F$28,Barèmes!$A$6:$A$28,"Vitesse — 50 m (s)",Barèmes!$B$6:$B$28,H381,Barèmes!$C$6:$C$28,IF(H381="6ème","Mixte",G381)),Barèmes!$B$2,IF(U381&lt;=SUMIFS(Barèmes!$G$6:$G$28,Barèmes!$A$6:$A$28,"Vitesse — 50 m (s)",Barèmes!$B$6:$B$28,H381,Barèmes!$C$6:$C$28,IF(H381="6ème","Mixte",G381)),Barèmes!$C$2,IF(U381&lt;=SUMIFS(Barèmes!$H$6:$H$28,Barèmes!$A$6:$A$28,"Vitesse — 50 m (s)",Barèmes!$B$6:$B$28,H381,Barèmes!$C$6:$C$28,IF(H381="6ème","Mixte",G381)),Barèmes!$D$2,IF(U381&lt;=SUMIFS(Barèmes!$I$6:$I$28,Barèmes!$A$6:$A$28,"Vitesse — 50 m (s)",Barèmes!$B$6:$B$28,H381,Barèmes!$C$6:$C$28,IF(H381="6ème","Mixte",G381)),Barèmes!$E$2,Barèmes!$F$2)))),IF(U381&gt;=SUMIFS(Barèmes!$F$6:$F$28,Barèmes!$A$6:$A$28,"Vitesse — 50 m (s)",Barèmes!$B$6:$B$28,H381,Barèmes!$C$6:$C$28,IF(H381="6ème","Mixte",G381)),Barèmes!$B$2,IF(U381&gt;=SUMIFS(Barèmes!$G$6:$G$28,Barèmes!$A$6:$A$28,"Vitesse — 50 m (s)",Barèmes!$B$6:$B$28,H381,Barèmes!$C$6:$C$28,IF(H381="6ème","Mixte",G381)),Barèmes!$C$2,IF(U381&gt;=SUMIFS(Barèmes!$H$6:$H$28,Barèmes!$A$6:$A$28,"Vitesse — 50 m (s)",Barèmes!$B$6:$B$28,H381,Barèmes!$C$6:$C$28,IF(H381="6ème","Mixte",G381)),Barèmes!$D$2,IF(U381&gt;=SUMIFS(Barèmes!$I$6:$I$28,Barèmes!$A$6:$A$28,"Vitesse — 50 m (s)",Barèmes!$B$6:$B$28,H381,Barèmes!$C$6:$C$28,IF(H381="6ème","Mixte",G381)),Barèmes!$E$2,Barèmes!$F$2))))))</f>
        <v/>
      </c>
      <c r="X381" s="18"/>
      <c r="Y381" s="26" t="str" cm="1">
        <f t="array" ref="Y381">IF(OR(X381="",SUMPRODUCT((Barèmes!$A$6:$A$28="Souplesse (score 1-5)")*(Barèmes!$B$6:$B$28=H381)*(Barèmes!$C$6:$C$28=IF(H381="6ème","Mixte",G381)))=0),"",IF(SUMPRODUCT((Barèmes!$A$6:$A$28="Souplesse (score 1-5)")*(Barèmes!$B$6:$B$28=H381)*(Barèmes!$C$6:$C$28=IF(H381="6ème","Mixte",G381))*(Barèmes!$J$6:$J$28="+"))&gt;0,IF(X381&lt;=SUMIFS(Barèmes!$D$6:$D$28,Barèmes!$A$6:$A$28,"Souplesse (score 1-5)",Barèmes!$B$6:$B$28,H381,Barèmes!$C$6:$C$28,IF(H381="6ème","Mixte",G381)),"à besoin",IF(X381&lt;=SUMIFS(Barèmes!$E$6:$E$28,Barèmes!$A$6:$A$28,"Souplesse (score 1-5)",Barèmes!$B$6:$B$28,H381,Barèmes!$C$6:$C$28,IF(H381="6ème","Mixte",G381)),"fragile","satisfaisant")),IF(X381&gt;=SUMIFS(Barèmes!$D$6:$D$28,Barèmes!$A$6:$A$28,"Souplesse (score 1-5)",Barèmes!$B$6:$B$28,H381,Barèmes!$C$6:$C$28,IF(H381="6ème","Mixte",G381)),"à besoin",IF(X381&gt;=SUMIFS(Barèmes!$E$6:$E$28,Barèmes!$A$6:$A$28,"Souplesse (score 1-5)",Barèmes!$B$6:$B$28,H381,Barèmes!$C$6:$C$28,IF(H381="6ème","Mixte",G381)),"fragile","satisfaisant"))))</f>
        <v/>
      </c>
      <c r="Z381" s="26" t="str" cm="1">
        <f t="array" ref="Z381">IF(OR(X381="",SUMPRODUCT((Barèmes!$A$6:$A$28="Souplesse (score 1-5)")*(Barèmes!$B$6:$B$28=H381)*(Barèmes!$C$6:$C$28=IF(H381="6ème","Mixte",G381)))=0),"",IF(SUMPRODUCT((Barèmes!$A$6:$A$28="Souplesse (score 1-5)")*(Barèmes!$B$6:$B$28=H381)*(Barèmes!$C$6:$C$28=IF(H381="6ème","Mixte",G381))*(Barèmes!$J$6:$J$28="+"))&gt;0,IF(X381&lt;=SUMIFS(Barèmes!$F$6:$F$28,Barèmes!$A$6:$A$28,"Souplesse (score 1-5)",Barèmes!$B$6:$B$28,H381,Barèmes!$C$6:$C$28,IF(H381="6ème","Mixte",G381)),Barèmes!$B$2,IF(X381&lt;=SUMIFS(Barèmes!$G$6:$G$28,Barèmes!$A$6:$A$28,"Souplesse (score 1-5)",Barèmes!$B$6:$B$28,H381,Barèmes!$C$6:$C$28,IF(H381="6ème","Mixte",G381)),Barèmes!$C$2,IF(X381&lt;=SUMIFS(Barèmes!$H$6:$H$28,Barèmes!$A$6:$A$28,"Souplesse (score 1-5)",Barèmes!$B$6:$B$28,H381,Barèmes!$C$6:$C$28,IF(H381="6ème","Mixte",G381)),Barèmes!$D$2,IF(X381&lt;=SUMIFS(Barèmes!$I$6:$I$28,Barèmes!$A$6:$A$28,"Souplesse (score 1-5)",Barèmes!$B$6:$B$28,H381,Barèmes!$C$6:$C$28,IF(H381="6ème","Mixte",G381)),Barèmes!$E$2,Barèmes!$F$2)))),IF(X381&gt;=SUMIFS(Barèmes!$F$6:$F$28,Barèmes!$A$6:$A$28,"Souplesse (score 1-5)",Barèmes!$B$6:$B$28,H381,Barèmes!$C$6:$C$28,IF(H381="6ème","Mixte",G381)),Barèmes!$B$2,IF(X381&gt;=SUMIFS(Barèmes!$G$6:$G$28,Barèmes!$A$6:$A$28,"Souplesse (score 1-5)",Barèmes!$B$6:$B$28,H381,Barèmes!$C$6:$C$28,IF(H381="6ème","Mixte",G381)),Barèmes!$C$2,IF(X381&gt;=SUMIFS(Barèmes!$H$6:$H$28,Barèmes!$A$6:$A$28,"Souplesse (score 1-5)",Barèmes!$B$6:$B$28,H381,Barèmes!$C$6:$C$28,IF(H381="6ème","Mixte",G381)),Barèmes!$D$2,IF(X381&gt;=SUMIFS(Barèmes!$I$6:$I$28,Barèmes!$A$6:$A$28,"Souplesse (score 1-5)",Barèmes!$B$6:$B$28,H381,Barèmes!$C$6:$C$28,IF(H381="6ème","Mixte",G381)),Barèmes!$E$2,Barèmes!$F$2))))))</f>
        <v/>
      </c>
      <c r="AA381" s="22"/>
      <c r="AB381" s="27" t="str">
        <f>IF(OR(AA381="",SUMPRODUCT((Barèmes!$A$6:$A$28="Agilité — T-test 974 (s)")*(Barèmes!$B$6:$B$28=H381)*(Barèmes!$C$6:$C$28=IF(H381="6ème","Mixte",G381)))=0),"",IF(SUMPRODUCT((Barèmes!$A$6:$A$28="Agilité — T-test 974 (s)")*(Barèmes!$B$6:$B$28=H381)*(Barèmes!$C$6:$C$28=IF(H381="6ème","Mixte",G381))*(Barèmes!$J$6:$J$28="+"))&gt;0,IF(AA381&lt;=SUMIFS(Barèmes!$D$6:$D$28,Barèmes!$A$6:$A$28,"Agilité — T-test 974 (s)",Barèmes!$B$6:$B$28,H381,Barèmes!$C$6:$C$28,IF(H381="6ème","Mixte",G381)),"à besoin",IF(AA381&lt;=SUMIFS(Barèmes!$E$6:$E$28,Barèmes!$A$6:$A$28,"Agilité — T-test 974 (s)",Barèmes!$B$6:$B$28,H381,Barèmes!$C$6:$C$28,IF(H381="6ème","Mixte",G381)),"fragile","satisfaisant")),IF(AA381&gt;=SUMIFS(Barèmes!$D$6:$D$28,Barèmes!$A$6:$A$28,"Agilité — T-test 974 (s)",Barèmes!$B$6:$B$28,H381,Barèmes!$C$6:$C$28,IF(H381="6ème","Mixte",G381)),"à besoin",IF(AA381&gt;=SUMIFS(Barèmes!$E$6:$E$28,Barèmes!$A$6:$A$28,"Agilité — T-test 974 (s)",Barèmes!$B$6:$B$28,H381,Barèmes!$C$6:$C$28,IF(H381="6ème","Mixte",G381)),"fragile","satisfaisant"))))</f>
        <v/>
      </c>
      <c r="AC381" s="27" t="str">
        <f>IF(OR(AA381="",SUMPRODUCT((Barèmes!$A$6:$A$28="Agilité — T-test 974 (s)")*(Barèmes!$B$6:$B$28=H381)*(Barèmes!$C$6:$C$28=IF(H381="6ème","Mixte",G381)))=0),"",IF(SUMPRODUCT((Barèmes!$A$6:$A$28="Agilité — T-test 974 (s)")*(Barèmes!$B$6:$B$28=H381)*(Barèmes!$C$6:$C$28=IF(H381="6ème","Mixte",G381))*(Barèmes!$J$6:$J$28="+"))&gt;0,IF(AA381&lt;=SUMIFS(Barèmes!$F$6:$F$28,Barèmes!$A$6:$A$28,"Agilité — T-test 974 (s)",Barèmes!$B$6:$B$28,H381,Barèmes!$C$6:$C$28,IF(H381="6ème","Mixte",G381)),Barèmes!$B$2,IF(AA381&lt;=SUMIFS(Barèmes!$G$6:$G$28,Barèmes!$A$6:$A$28,"Agilité — T-test 974 (s)",Barèmes!$B$6:$B$28,H381,Barèmes!$C$6:$C$28,IF(H381="6ème","Mixte",G381)),Barèmes!$C$2,IF(AA381&lt;=SUMIFS(Barèmes!$H$6:$H$28,Barèmes!$A$6:$A$28,"Agilité — T-test 974 (s)",Barèmes!$B$6:$B$28,H381,Barèmes!$C$6:$C$28,IF(H381="6ème","Mixte",G381)),Barèmes!$D$2,IF(AA381&lt;=SUMIFS(Barèmes!$I$6:$I$28,Barèmes!$A$6:$A$28,"Agilité — T-test 974 (s)",Barèmes!$B$6:$B$28,H381,Barèmes!$C$6:$C$28,IF(H381="6ème","Mixte",G381)),Barèmes!$E$2,Barèmes!$F$2)))),IF(AA381&gt;=SUMIFS(Barèmes!$F$6:$F$28,Barèmes!$A$6:$A$28,"Agilité — T-test 974 (s)",Barèmes!$B$6:$B$28,H381,Barèmes!$C$6:$C$28,IF(H381="6ème","Mixte",G381)),Barèmes!$B$2,IF(AA381&gt;=SUMIFS(Barèmes!$G$6:$G$28,Barèmes!$A$6:$A$28,"Agilité — T-test 974 (s)",Barèmes!$B$6:$B$28,H381,Barèmes!$C$6:$C$28,IF(H381="6ème","Mixte",G381)),Barèmes!$C$2,IF(AA381&gt;=SUMIFS(Barèmes!$H$6:$H$28,Barèmes!$A$6:$A$28,"Agilité — T-test 974 (s)",Barèmes!$B$6:$B$28,H381,Barèmes!$C$6:$C$28,IF(H381="6ème","Mixte",G381)),Barèmes!$D$2,IF(AA381&gt;=SUMIFS(Barèmes!$I$6:$I$28,Barèmes!$A$6:$A$28,"Agilité — T-test 974 (s)",Barèmes!$B$6:$B$28,H381,Barèmes!$C$6:$C$28,IF(H381="6ème","Mixte",G381)),Barèmes!$E$2,Barèmes!$F$2))))))</f>
        <v/>
      </c>
      <c r="AD381" s="28" t="str">
        <f t="shared" si="42"/>
        <v/>
      </c>
      <c r="AE381" s="29" t="str">
        <f t="shared" si="43"/>
        <v/>
      </c>
      <c r="AF381" s="30" t="str">
        <f>IF(OR(AD381="",SUMPRODUCT((Barèmes!$A$6:$A$28="Surcoût d'agilité (s) — technique")*(Barèmes!$B$6:$B$28=H381)*(Barèmes!$C$6:$C$28=IF(H381="6ème","Mixte",G381)))=0),"",IF(SUMPRODUCT((Barèmes!$A$6:$A$28="Surcoût d'agilité (s) — technique")*(Barèmes!$B$6:$B$28=H381)*(Barèmes!$C$6:$C$28=IF(H381="6ème","Mixte",G381))*(Barèmes!$J$6:$J$28="+"))&gt;0,IF(AD381&lt;=SUMIFS(Barèmes!$D$6:$D$28,Barèmes!$A$6:$A$28,"Surcoût d'agilité (s) — technique",Barèmes!$B$6:$B$28,H381,Barèmes!$C$6:$C$28,IF(H381="6ème","Mixte",G381)),"à besoin",IF(AD381&lt;=SUMIFS(Barèmes!$E$6:$E$28,Barèmes!$A$6:$A$28,"Surcoût d'agilité (s) — technique",Barèmes!$B$6:$B$28,H381,Barèmes!$C$6:$C$28,IF(H381="6ème","Mixte",G381)),"fragile","satisfaisant")),IF(AD381&gt;=SUMIFS(Barèmes!$D$6:$D$28,Barèmes!$A$6:$A$28,"Surcoût d'agilité (s) — technique",Barèmes!$B$6:$B$28,H381,Barèmes!$C$6:$C$28,IF(H381="6ème","Mixte",G381)),"à besoin",IF(AD381&gt;=SUMIFS(Barèmes!$E$6:$E$28,Barèmes!$A$6:$A$28,"Surcoût d'agilité (s) — technique",Barèmes!$B$6:$B$28,H381,Barèmes!$C$6:$C$28,IF(H381="6ème","Mixte",G381)),"fragile","satisfaisant"))))</f>
        <v/>
      </c>
      <c r="AG381" s="30" t="str">
        <f>IF(OR(AD381="",SUMPRODUCT((Barèmes!$A$6:$A$28="Surcoût d'agilité (s) — technique")*(Barèmes!$B$6:$B$28=H381)*(Barèmes!$C$6:$C$28=IF(H381="6ème","Mixte",G381)))=0),"",IF(SUMPRODUCT((Barèmes!$A$6:$A$28="Surcoût d'agilité (s) — technique")*(Barèmes!$B$6:$B$28=H381)*(Barèmes!$C$6:$C$28=IF(H381="6ème","Mixte",G381))*(Barèmes!$J$6:$J$28="+"))&gt;0,IF(AD381&lt;=SUMIFS(Barèmes!$F$6:$F$28,Barèmes!$A$6:$A$28,"Surcoût d'agilité (s) — technique",Barèmes!$B$6:$B$28,H381,Barèmes!$C$6:$C$28,IF(H381="6ème","Mixte",G381)),Barèmes!$B$2,IF(AD381&lt;=SUMIFS(Barèmes!$G$6:$G$28,Barèmes!$A$6:$A$28,"Surcoût d'agilité (s) — technique",Barèmes!$B$6:$B$28,H381,Barèmes!$C$6:$C$28,IF(H381="6ème","Mixte",G381)),Barèmes!$C$2,IF(AD381&lt;=SUMIFS(Barèmes!$H$6:$H$28,Barèmes!$A$6:$A$28,"Surcoût d'agilité (s) — technique",Barèmes!$B$6:$B$28,H381,Barèmes!$C$6:$C$28,IF(H381="6ème","Mixte",G381)),Barèmes!$D$2,IF(AD381&lt;=SUMIFS(Barèmes!$I$6:$I$28,Barèmes!$A$6:$A$28,"Surcoût d'agilité (s) — technique",Barèmes!$B$6:$B$28,H381,Barèmes!$C$6:$C$28,IF(H381="6ème","Mixte",G381)),Barèmes!$E$2,Barèmes!$F$2)))),IF(AD381&gt;=SUMIFS(Barèmes!$F$6:$F$28,Barèmes!$A$6:$A$28,"Surcoût d'agilité (s) — technique",Barèmes!$B$6:$B$28,H381,Barèmes!$C$6:$C$28,IF(H381="6ème","Mixte",G381)),Barèmes!$B$2,IF(AD381&gt;=SUMIFS(Barèmes!$G$6:$G$28,Barèmes!$A$6:$A$28,"Surcoût d'agilité (s) — technique",Barèmes!$B$6:$B$28,H381,Barèmes!$C$6:$C$28,IF(H381="6ème","Mixte",G381)),Barèmes!$C$2,IF(AD381&gt;=SUMIFS(Barèmes!$H$6:$H$28,Barèmes!$A$6:$A$28,"Surcoût d'agilité (s) — technique",Barèmes!$B$6:$B$28,H381,Barèmes!$C$6:$C$28,IF(H381="6ème","Mixte",G381)),Barèmes!$D$2,IF(AD381&gt;=SUMIFS(Barèmes!$I$6:$I$28,Barèmes!$A$6:$A$28,"Surcoût d'agilité (s) — technique",Barèmes!$B$6:$B$28,H381,Barèmes!$C$6:$C$28,IF(H381="6ème","Mixte",G381)),Barèmes!$E$2,Barèmes!$F$2))))))</f>
        <v/>
      </c>
      <c r="AH381" s="31" t="str">
        <f>IF((IF(N381="",0,1)+IF(Q381="",0,1)+IF(W381="",0,1)+IF(Z381="",0,1)+IF(AC381="",0,1))=0,"",3*IF(N381=Barèmes!$B$2,1,IF(N381=Barèmes!$C$2,2,IF(N381=Barèmes!$D$2,3,IF(N381=Barèmes!$E$2,4,IF(N381=Barèmes!$F$2,5,0)))))+3*IF(Q381=Barèmes!$B$2,1,IF(Q381=Barèmes!$C$2,2,IF(Q381=Barèmes!$D$2,3,IF(Q381=Barèmes!$E$2,4,IF(Q381=Barèmes!$F$2,5,0)))))+2*IF(W381=Barèmes!$B$2,1,IF(W381=Barèmes!$C$2,2,IF(W381=Barèmes!$D$2,3,IF(W381=Barèmes!$E$2,4,IF(W381=Barèmes!$F$2,5,0)))))+1*IF(Z381=Barèmes!$B$2,1,IF(Z381=Barèmes!$C$2,2,IF(Z381=Barèmes!$D$2,3,IF(Z381=Barèmes!$E$2,4,IF(Z381=Barèmes!$F$2,5,0)))))+1*IF(AC381=Barèmes!$B$2,1,IF(AC381=Barèmes!$C$2,2,IF(AC381=Barèmes!$D$2,3,IF(AC381=Barèmes!$E$2,4,IF(AC381=Barèmes!$F$2,5,0))))))</f>
        <v/>
      </c>
      <c r="AI381" s="31"/>
      <c r="AJ381" s="32" t="str">
        <f>IFERROR(INDEX(Croissance!$B$5:$B$604,MATCH(A381,Croissance!$A$5:$A$604,0)),"")</f>
        <v/>
      </c>
      <c r="AK381" s="32" t="str">
        <f>IFERROR(INDEX(Croissance!$C$5:$C$604,MATCH(A381,Croissance!$A$5:$A$604,0)),"")</f>
        <v/>
      </c>
      <c r="AL381" s="32" t="str">
        <f>IFERROR(INDEX(Croissance!$D$5:$D$604,MATCH(A381,Croissance!$A$5:$A$604,0)),"")</f>
        <v/>
      </c>
      <c r="AM381" s="32" t="str">
        <f>IFERROR(INDEX(Croissance!$E$5:$E$604,MATCH(A381,Croissance!$A$5:$A$604,0)),"")</f>
        <v/>
      </c>
      <c r="AO381" s="33">
        <f t="shared" si="48"/>
        <v>0</v>
      </c>
      <c r="AP381" s="33">
        <f t="shared" si="44"/>
        <v>0</v>
      </c>
      <c r="AQ381" s="33">
        <f>IF(A381="",0,IF(AND(OR('Synthèse classe'!$C$2="Tous",C381='Synthèse classe'!$C$2),OR('Synthèse classe'!$C$3="Toutes",D381='Synthèse classe'!$C$3),OR('Synthèse classe'!$C$4="Toutes",AND('Synthèse classe'!$C$4="Dernière",AP381=1),B381=IFERROR(VALUE('Synthèse classe'!$C$4),0))),1,0))</f>
        <v>0</v>
      </c>
      <c r="AR381" s="34" t="str">
        <f t="shared" si="45"/>
        <v/>
      </c>
    </row>
    <row r="382" spans="1:44" x14ac:dyDescent="0.2">
      <c r="A382" s="17" t="str">
        <f t="shared" si="41"/>
        <v/>
      </c>
      <c r="B382" s="18"/>
      <c r="C382" s="19"/>
      <c r="D382" s="19"/>
      <c r="E382" s="19"/>
      <c r="F382" s="19"/>
      <c r="G382" s="19"/>
      <c r="H382" s="17" t="str">
        <f t="shared" si="46"/>
        <v/>
      </c>
      <c r="I382" s="20"/>
      <c r="J382" s="18"/>
      <c r="K382" s="19"/>
      <c r="L382" s="21" t="str">
        <f t="shared" si="47"/>
        <v/>
      </c>
      <c r="M382" s="21" t="str">
        <f>IF(OR(J382="",SUMPRODUCT((Barèmes!$A$6:$A$28="Endurance — Luc Léger (palier)")*(Barèmes!$B$6:$B$28=H382)*(Barèmes!$C$6:$C$28=IF(H382="6ème","Mixte",G382)))=0),"",IF(SUMPRODUCT((Barèmes!$A$6:$A$28="Endurance — Luc Léger (palier)")*(Barèmes!$B$6:$B$28=H382)*(Barèmes!$C$6:$C$28=IF(H382="6ème","Mixte",G382))*(Barèmes!$J$6:$J$28="+"))&gt;0,IF(J382&lt;=SUMIFS(Barèmes!$D$6:$D$28,Barèmes!$A$6:$A$28,"Endurance — Luc Léger (palier)",Barèmes!$B$6:$B$28,H382,Barèmes!$C$6:$C$28,IF(H382="6ème","Mixte",G382)),"à besoin",IF(J382&lt;=SUMIFS(Barèmes!$E$6:$E$28,Barèmes!$A$6:$A$28,"Endurance — Luc Léger (palier)",Barèmes!$B$6:$B$28,H382,Barèmes!$C$6:$C$28,IF(H382="6ème","Mixte",G382)),"fragile","satisfaisant")),IF(J382&gt;=SUMIFS(Barèmes!$D$6:$D$28,Barèmes!$A$6:$A$28,"Endurance — Luc Léger (palier)",Barèmes!$B$6:$B$28,H382,Barèmes!$C$6:$C$28,IF(H382="6ème","Mixte",G382)),"à besoin",IF(J382&gt;=SUMIFS(Barèmes!$E$6:$E$28,Barèmes!$A$6:$A$28,"Endurance — Luc Léger (palier)",Barèmes!$B$6:$B$28,H382,Barèmes!$C$6:$C$28,IF(H382="6ème","Mixte",G382)),"fragile","satisfaisant"))))</f>
        <v/>
      </c>
      <c r="N382" s="21" t="str">
        <f>IF(OR(J382="",SUMPRODUCT((Barèmes!$A$6:$A$28="Endurance — Luc Léger (palier)")*(Barèmes!$B$6:$B$28=H382)*(Barèmes!$C$6:$C$28=IF(H382="6ème","Mixte",G382)))=0),"",IF(SUMPRODUCT((Barèmes!$A$6:$A$28="Endurance — Luc Léger (palier)")*(Barèmes!$B$6:$B$28=H382)*(Barèmes!$C$6:$C$28=IF(H382="6ème","Mixte",G382))*(Barèmes!$J$6:$J$28="+"))&gt;0,IF(J382&lt;=SUMIFS(Barèmes!$F$6:$F$28,Barèmes!$A$6:$A$28,"Endurance — Luc Léger (palier)",Barèmes!$B$6:$B$28,H382,Barèmes!$C$6:$C$28,IF(H382="6ème","Mixte",G382)),Barèmes!$B$2,IF(J382&lt;=SUMIFS(Barèmes!$G$6:$G$28,Barèmes!$A$6:$A$28,"Endurance — Luc Léger (palier)",Barèmes!$B$6:$B$28,H382,Barèmes!$C$6:$C$28,IF(H382="6ème","Mixte",G382)),Barèmes!$C$2,IF(J382&lt;=SUMIFS(Barèmes!$H$6:$H$28,Barèmes!$A$6:$A$28,"Endurance — Luc Léger (palier)",Barèmes!$B$6:$B$28,H382,Barèmes!$C$6:$C$28,IF(H382="6ème","Mixte",G382)),Barèmes!$D$2,IF(J382&lt;=SUMIFS(Barèmes!$I$6:$I$28,Barèmes!$A$6:$A$28,"Endurance — Luc Léger (palier)",Barèmes!$B$6:$B$28,H382,Barèmes!$C$6:$C$28,IF(H382="6ème","Mixte",G382)),Barèmes!$E$2,Barèmes!$F$2)))),IF(J382&gt;=SUMIFS(Barèmes!$F$6:$F$28,Barèmes!$A$6:$A$28,"Endurance — Luc Léger (palier)",Barèmes!$B$6:$B$28,H382,Barèmes!$C$6:$C$28,IF(H382="6ème","Mixte",G382)),Barèmes!$B$2,IF(J382&gt;=SUMIFS(Barèmes!$G$6:$G$28,Barèmes!$A$6:$A$28,"Endurance — Luc Léger (palier)",Barèmes!$B$6:$B$28,H382,Barèmes!$C$6:$C$28,IF(H382="6ème","Mixte",G382)),Barèmes!$C$2,IF(J382&gt;=SUMIFS(Barèmes!$H$6:$H$28,Barèmes!$A$6:$A$28,"Endurance — Luc Léger (palier)",Barèmes!$B$6:$B$28,H382,Barèmes!$C$6:$C$28,IF(H382="6ème","Mixte",G382)),Barèmes!$D$2,IF(J382&gt;=SUMIFS(Barèmes!$I$6:$I$28,Barèmes!$A$6:$A$28,"Endurance — Luc Léger (palier)",Barèmes!$B$6:$B$28,H382,Barèmes!$C$6:$C$28,IF(H382="6ème","Mixte",G382)),Barèmes!$E$2,Barèmes!$F$2))))))</f>
        <v/>
      </c>
      <c r="O382" s="22"/>
      <c r="P382" s="23" t="str">
        <f>IF(OR(O382="",SUMPRODUCT((Barèmes!$A$6:$A$28="Force bas du corps — Saut en longueur (m)")*(Barèmes!$B$6:$B$28=H382)*(Barèmes!$C$6:$C$28=IF(H382="6ème","Mixte",G382)))=0),"",IF(SUMPRODUCT((Barèmes!$A$6:$A$28="Force bas du corps — Saut en longueur (m)")*(Barèmes!$B$6:$B$28=H382)*(Barèmes!$C$6:$C$28=IF(H382="6ème","Mixte",G382))*(Barèmes!$J$6:$J$28="+"))&gt;0,IF(O382&lt;=SUMIFS(Barèmes!$D$6:$D$28,Barèmes!$A$6:$A$28,"Force bas du corps — Saut en longueur (m)",Barèmes!$B$6:$B$28,H382,Barèmes!$C$6:$C$28,IF(H382="6ème","Mixte",G382)),"à besoin",IF(O382&lt;=SUMIFS(Barèmes!$E$6:$E$28,Barèmes!$A$6:$A$28,"Force bas du corps — Saut en longueur (m)",Barèmes!$B$6:$B$28,H382,Barèmes!$C$6:$C$28,IF(H382="6ème","Mixte",G382)),"fragile","satisfaisant")),IF(O382&gt;=SUMIFS(Barèmes!$D$6:$D$28,Barèmes!$A$6:$A$28,"Force bas du corps — Saut en longueur (m)",Barèmes!$B$6:$B$28,H382,Barèmes!$C$6:$C$28,IF(H382="6ème","Mixte",G382)),"à besoin",IF(O382&gt;=SUMIFS(Barèmes!$E$6:$E$28,Barèmes!$A$6:$A$28,"Force bas du corps — Saut en longueur (m)",Barèmes!$B$6:$B$28,H382,Barèmes!$C$6:$C$28,IF(H382="6ème","Mixte",G382)),"fragile","satisfaisant"))))</f>
        <v/>
      </c>
      <c r="Q382" s="23" t="str">
        <f>IF(OR(O382="",SUMPRODUCT((Barèmes!$A$6:$A$28="Force bas du corps — Saut en longueur (m)")*(Barèmes!$B$6:$B$28=H382)*(Barèmes!$C$6:$C$28=IF(H382="6ème","Mixte",G382)))=0),"",IF(SUMPRODUCT((Barèmes!$A$6:$A$28="Force bas du corps — Saut en longueur (m)")*(Barèmes!$B$6:$B$28=H382)*(Barèmes!$C$6:$C$28=IF(H382="6ème","Mixte",G382))*(Barèmes!$J$6:$J$28="+"))&gt;0,IF(O382&lt;=SUMIFS(Barèmes!$F$6:$F$28,Barèmes!$A$6:$A$28,"Force bas du corps — Saut en longueur (m)",Barèmes!$B$6:$B$28,H382,Barèmes!$C$6:$C$28,IF(H382="6ème","Mixte",G382)),Barèmes!$B$2,IF(O382&lt;=SUMIFS(Barèmes!$G$6:$G$28,Barèmes!$A$6:$A$28,"Force bas du corps — Saut en longueur (m)",Barèmes!$B$6:$B$28,H382,Barèmes!$C$6:$C$28,IF(H382="6ème","Mixte",G382)),Barèmes!$C$2,IF(O382&lt;=SUMIFS(Barèmes!$H$6:$H$28,Barèmes!$A$6:$A$28,"Force bas du corps — Saut en longueur (m)",Barèmes!$B$6:$B$28,H382,Barèmes!$C$6:$C$28,IF(H382="6ème","Mixte",G382)),Barèmes!$D$2,IF(O382&lt;=SUMIFS(Barèmes!$I$6:$I$28,Barèmes!$A$6:$A$28,"Force bas du corps — Saut en longueur (m)",Barèmes!$B$6:$B$28,H382,Barèmes!$C$6:$C$28,IF(H382="6ème","Mixte",G382)),Barèmes!$E$2,Barèmes!$F$2)))),IF(O382&gt;=SUMIFS(Barèmes!$F$6:$F$28,Barèmes!$A$6:$A$28,"Force bas du corps — Saut en longueur (m)",Barèmes!$B$6:$B$28,H382,Barèmes!$C$6:$C$28,IF(H382="6ème","Mixte",G382)),Barèmes!$B$2,IF(O382&gt;=SUMIFS(Barèmes!$G$6:$G$28,Barèmes!$A$6:$A$28,"Force bas du corps — Saut en longueur (m)",Barèmes!$B$6:$B$28,H382,Barèmes!$C$6:$C$28,IF(H382="6ème","Mixte",G382)),Barèmes!$C$2,IF(O382&gt;=SUMIFS(Barèmes!$H$6:$H$28,Barèmes!$A$6:$A$28,"Force bas du corps — Saut en longueur (m)",Barèmes!$B$6:$B$28,H382,Barèmes!$C$6:$C$28,IF(H382="6ème","Mixte",G382)),Barèmes!$D$2,IF(O382&gt;=SUMIFS(Barèmes!$I$6:$I$28,Barèmes!$A$6:$A$28,"Force bas du corps — Saut en longueur (m)",Barèmes!$B$6:$B$28,H382,Barèmes!$C$6:$C$28,IF(H382="6ème","Mixte",G382)),Barèmes!$E$2,Barèmes!$F$2))))))</f>
        <v/>
      </c>
      <c r="R382" s="22"/>
      <c r="S382" s="24" t="str">
        <f>IF(OR(R382="",SUMPRODUCT((Barèmes!$A$6:$A$28="Vitesse — 30 m (s)")*(Barèmes!$B$6:$B$28=H382)*(Barèmes!$C$6:$C$28=IF(H382="6ème","Mixte",G382)))=0),"",IF(SUMPRODUCT((Barèmes!$A$6:$A$28="Vitesse — 30 m (s)")*(Barèmes!$B$6:$B$28=H382)*(Barèmes!$C$6:$C$28=IF(H382="6ème","Mixte",G382))*(Barèmes!$J$6:$J$28="+"))&gt;0,IF(R382&lt;=SUMIFS(Barèmes!$D$6:$D$28,Barèmes!$A$6:$A$28,"Vitesse — 30 m (s)",Barèmes!$B$6:$B$28,H382,Barèmes!$C$6:$C$28,IF(H382="6ème","Mixte",G382)),"à besoin",IF(R382&lt;=SUMIFS(Barèmes!$E$6:$E$28,Barèmes!$A$6:$A$28,"Vitesse — 30 m (s)",Barèmes!$B$6:$B$28,H382,Barèmes!$C$6:$C$28,IF(H382="6ème","Mixte",G382)),"fragile","satisfaisant")),IF(R382&gt;=SUMIFS(Barèmes!$D$6:$D$28,Barèmes!$A$6:$A$28,"Vitesse — 30 m (s)",Barèmes!$B$6:$B$28,H382,Barèmes!$C$6:$C$28,IF(H382="6ème","Mixte",G382)),"à besoin",IF(R382&gt;=SUMIFS(Barèmes!$E$6:$E$28,Barèmes!$A$6:$A$28,"Vitesse — 30 m (s)",Barèmes!$B$6:$B$28,H382,Barèmes!$C$6:$C$28,IF(H382="6ème","Mixte",G382)),"fragile","satisfaisant"))))</f>
        <v/>
      </c>
      <c r="T382" s="24" t="str">
        <f>IF(OR(R382="",SUMPRODUCT((Barèmes!$A$6:$A$28="Vitesse — 30 m (s)")*(Barèmes!$B$6:$B$28=H382)*(Barèmes!$C$6:$C$28=IF(H382="6ème","Mixte",G382)))=0),"",IF(SUMPRODUCT((Barèmes!$A$6:$A$28="Vitesse — 30 m (s)")*(Barèmes!$B$6:$B$28=H382)*(Barèmes!$C$6:$C$28=IF(H382="6ème","Mixte",G382))*(Barèmes!$J$6:$J$28="+"))&gt;0,IF(R382&lt;=SUMIFS(Barèmes!$F$6:$F$28,Barèmes!$A$6:$A$28,"Vitesse — 30 m (s)",Barèmes!$B$6:$B$28,H382,Barèmes!$C$6:$C$28,IF(H382="6ème","Mixte",G382)),Barèmes!$B$2,IF(R382&lt;=SUMIFS(Barèmes!$G$6:$G$28,Barèmes!$A$6:$A$28,"Vitesse — 30 m (s)",Barèmes!$B$6:$B$28,H382,Barèmes!$C$6:$C$28,IF(H382="6ème","Mixte",G382)),Barèmes!$C$2,IF(R382&lt;=SUMIFS(Barèmes!$H$6:$H$28,Barèmes!$A$6:$A$28,"Vitesse — 30 m (s)",Barèmes!$B$6:$B$28,H382,Barèmes!$C$6:$C$28,IF(H382="6ème","Mixte",G382)),Barèmes!$D$2,IF(R382&lt;=SUMIFS(Barèmes!$I$6:$I$28,Barèmes!$A$6:$A$28,"Vitesse — 30 m (s)",Barèmes!$B$6:$B$28,H382,Barèmes!$C$6:$C$28,IF(H382="6ème","Mixte",G382)),Barèmes!$E$2,Barèmes!$F$2)))),IF(R382&gt;=SUMIFS(Barèmes!$F$6:$F$28,Barèmes!$A$6:$A$28,"Vitesse — 30 m (s)",Barèmes!$B$6:$B$28,H382,Barèmes!$C$6:$C$28,IF(H382="6ème","Mixte",G382)),Barèmes!$B$2,IF(R382&gt;=SUMIFS(Barèmes!$G$6:$G$28,Barèmes!$A$6:$A$28,"Vitesse — 30 m (s)",Barèmes!$B$6:$B$28,H382,Barèmes!$C$6:$C$28,IF(H382="6ème","Mixte",G382)),Barèmes!$C$2,IF(R382&gt;=SUMIFS(Barèmes!$H$6:$H$28,Barèmes!$A$6:$A$28,"Vitesse — 30 m (s)",Barèmes!$B$6:$B$28,H382,Barèmes!$C$6:$C$28,IF(H382="6ème","Mixte",G382)),Barèmes!$D$2,IF(R382&gt;=SUMIFS(Barèmes!$I$6:$I$28,Barèmes!$A$6:$A$28,"Vitesse — 30 m (s)",Barèmes!$B$6:$B$28,H382,Barèmes!$C$6:$C$28,IF(H382="6ème","Mixte",G382)),Barèmes!$E$2,Barèmes!$F$2))))))</f>
        <v/>
      </c>
      <c r="U382" s="22"/>
      <c r="V382" s="25" t="str">
        <f>IF(OR(U382="",SUMPRODUCT((Barèmes!$A$6:$A$28="Vitesse — 50 m (s)")*(Barèmes!$B$6:$B$28=H382)*(Barèmes!$C$6:$C$28=IF(H382="6ème","Mixte",G382)))=0),"",IF(SUMPRODUCT((Barèmes!$A$6:$A$28="Vitesse — 50 m (s)")*(Barèmes!$B$6:$B$28=H382)*(Barèmes!$C$6:$C$28=IF(H382="6ème","Mixte",G382))*(Barèmes!$J$6:$J$28="+"))&gt;0,IF(U382&lt;=SUMIFS(Barèmes!$D$6:$D$28,Barèmes!$A$6:$A$28,"Vitesse — 50 m (s)",Barèmes!$B$6:$B$28,H382,Barèmes!$C$6:$C$28,IF(H382="6ème","Mixte",G382)),"à besoin",IF(U382&lt;=SUMIFS(Barèmes!$E$6:$E$28,Barèmes!$A$6:$A$28,"Vitesse — 50 m (s)",Barèmes!$B$6:$B$28,H382,Barèmes!$C$6:$C$28,IF(H382="6ème","Mixte",G382)),"fragile","satisfaisant")),IF(U382&gt;=SUMIFS(Barèmes!$D$6:$D$28,Barèmes!$A$6:$A$28,"Vitesse — 50 m (s)",Barèmes!$B$6:$B$28,H382,Barèmes!$C$6:$C$28,IF(H382="6ème","Mixte",G382)),"à besoin",IF(U382&gt;=SUMIFS(Barèmes!$E$6:$E$28,Barèmes!$A$6:$A$28,"Vitesse — 50 m (s)",Barèmes!$B$6:$B$28,H382,Barèmes!$C$6:$C$28,IF(H382="6ème","Mixte",G382)),"fragile","satisfaisant"))))</f>
        <v/>
      </c>
      <c r="W382" s="25" t="str">
        <f>IF(OR(U382="",SUMPRODUCT((Barèmes!$A$6:$A$28="Vitesse — 50 m (s)")*(Barèmes!$B$6:$B$28=H382)*(Barèmes!$C$6:$C$28=IF(H382="6ème","Mixte",G382)))=0),"",IF(SUMPRODUCT((Barèmes!$A$6:$A$28="Vitesse — 50 m (s)")*(Barèmes!$B$6:$B$28=H382)*(Barèmes!$C$6:$C$28=IF(H382="6ème","Mixte",G382))*(Barèmes!$J$6:$J$28="+"))&gt;0,IF(U382&lt;=SUMIFS(Barèmes!$F$6:$F$28,Barèmes!$A$6:$A$28,"Vitesse — 50 m (s)",Barèmes!$B$6:$B$28,H382,Barèmes!$C$6:$C$28,IF(H382="6ème","Mixte",G382)),Barèmes!$B$2,IF(U382&lt;=SUMIFS(Barèmes!$G$6:$G$28,Barèmes!$A$6:$A$28,"Vitesse — 50 m (s)",Barèmes!$B$6:$B$28,H382,Barèmes!$C$6:$C$28,IF(H382="6ème","Mixte",G382)),Barèmes!$C$2,IF(U382&lt;=SUMIFS(Barèmes!$H$6:$H$28,Barèmes!$A$6:$A$28,"Vitesse — 50 m (s)",Barèmes!$B$6:$B$28,H382,Barèmes!$C$6:$C$28,IF(H382="6ème","Mixte",G382)),Barèmes!$D$2,IF(U382&lt;=SUMIFS(Barèmes!$I$6:$I$28,Barèmes!$A$6:$A$28,"Vitesse — 50 m (s)",Barèmes!$B$6:$B$28,H382,Barèmes!$C$6:$C$28,IF(H382="6ème","Mixte",G382)),Barèmes!$E$2,Barèmes!$F$2)))),IF(U382&gt;=SUMIFS(Barèmes!$F$6:$F$28,Barèmes!$A$6:$A$28,"Vitesse — 50 m (s)",Barèmes!$B$6:$B$28,H382,Barèmes!$C$6:$C$28,IF(H382="6ème","Mixte",G382)),Barèmes!$B$2,IF(U382&gt;=SUMIFS(Barèmes!$G$6:$G$28,Barèmes!$A$6:$A$28,"Vitesse — 50 m (s)",Barèmes!$B$6:$B$28,H382,Barèmes!$C$6:$C$28,IF(H382="6ème","Mixte",G382)),Barèmes!$C$2,IF(U382&gt;=SUMIFS(Barèmes!$H$6:$H$28,Barèmes!$A$6:$A$28,"Vitesse — 50 m (s)",Barèmes!$B$6:$B$28,H382,Barèmes!$C$6:$C$28,IF(H382="6ème","Mixte",G382)),Barèmes!$D$2,IF(U382&gt;=SUMIFS(Barèmes!$I$6:$I$28,Barèmes!$A$6:$A$28,"Vitesse — 50 m (s)",Barèmes!$B$6:$B$28,H382,Barèmes!$C$6:$C$28,IF(H382="6ème","Mixte",G382)),Barèmes!$E$2,Barèmes!$F$2))))))</f>
        <v/>
      </c>
      <c r="X382" s="18"/>
      <c r="Y382" s="26" t="str" cm="1">
        <f t="array" ref="Y382">IF(OR(X382="",SUMPRODUCT((Barèmes!$A$6:$A$28="Souplesse (score 1-5)")*(Barèmes!$B$6:$B$28=H382)*(Barèmes!$C$6:$C$28=IF(H382="6ème","Mixte",G382)))=0),"",IF(SUMPRODUCT((Barèmes!$A$6:$A$28="Souplesse (score 1-5)")*(Barèmes!$B$6:$B$28=H382)*(Barèmes!$C$6:$C$28=IF(H382="6ème","Mixte",G382))*(Barèmes!$J$6:$J$28="+"))&gt;0,IF(X382&lt;=SUMIFS(Barèmes!$D$6:$D$28,Barèmes!$A$6:$A$28,"Souplesse (score 1-5)",Barèmes!$B$6:$B$28,H382,Barèmes!$C$6:$C$28,IF(H382="6ème","Mixte",G382)),"à besoin",IF(X382&lt;=SUMIFS(Barèmes!$E$6:$E$28,Barèmes!$A$6:$A$28,"Souplesse (score 1-5)",Barèmes!$B$6:$B$28,H382,Barèmes!$C$6:$C$28,IF(H382="6ème","Mixte",G382)),"fragile","satisfaisant")),IF(X382&gt;=SUMIFS(Barèmes!$D$6:$D$28,Barèmes!$A$6:$A$28,"Souplesse (score 1-5)",Barèmes!$B$6:$B$28,H382,Barèmes!$C$6:$C$28,IF(H382="6ème","Mixte",G382)),"à besoin",IF(X382&gt;=SUMIFS(Barèmes!$E$6:$E$28,Barèmes!$A$6:$A$28,"Souplesse (score 1-5)",Barèmes!$B$6:$B$28,H382,Barèmes!$C$6:$C$28,IF(H382="6ème","Mixte",G382)),"fragile","satisfaisant"))))</f>
        <v/>
      </c>
      <c r="Z382" s="26" t="str" cm="1">
        <f t="array" ref="Z382">IF(OR(X382="",SUMPRODUCT((Barèmes!$A$6:$A$28="Souplesse (score 1-5)")*(Barèmes!$B$6:$B$28=H382)*(Barèmes!$C$6:$C$28=IF(H382="6ème","Mixte",G382)))=0),"",IF(SUMPRODUCT((Barèmes!$A$6:$A$28="Souplesse (score 1-5)")*(Barèmes!$B$6:$B$28=H382)*(Barèmes!$C$6:$C$28=IF(H382="6ème","Mixte",G382))*(Barèmes!$J$6:$J$28="+"))&gt;0,IF(X382&lt;=SUMIFS(Barèmes!$F$6:$F$28,Barèmes!$A$6:$A$28,"Souplesse (score 1-5)",Barèmes!$B$6:$B$28,H382,Barèmes!$C$6:$C$28,IF(H382="6ème","Mixte",G382)),Barèmes!$B$2,IF(X382&lt;=SUMIFS(Barèmes!$G$6:$G$28,Barèmes!$A$6:$A$28,"Souplesse (score 1-5)",Barèmes!$B$6:$B$28,H382,Barèmes!$C$6:$C$28,IF(H382="6ème","Mixte",G382)),Barèmes!$C$2,IF(X382&lt;=SUMIFS(Barèmes!$H$6:$H$28,Barèmes!$A$6:$A$28,"Souplesse (score 1-5)",Barèmes!$B$6:$B$28,H382,Barèmes!$C$6:$C$28,IF(H382="6ème","Mixte",G382)),Barèmes!$D$2,IF(X382&lt;=SUMIFS(Barèmes!$I$6:$I$28,Barèmes!$A$6:$A$28,"Souplesse (score 1-5)",Barèmes!$B$6:$B$28,H382,Barèmes!$C$6:$C$28,IF(H382="6ème","Mixte",G382)),Barèmes!$E$2,Barèmes!$F$2)))),IF(X382&gt;=SUMIFS(Barèmes!$F$6:$F$28,Barèmes!$A$6:$A$28,"Souplesse (score 1-5)",Barèmes!$B$6:$B$28,H382,Barèmes!$C$6:$C$28,IF(H382="6ème","Mixte",G382)),Barèmes!$B$2,IF(X382&gt;=SUMIFS(Barèmes!$G$6:$G$28,Barèmes!$A$6:$A$28,"Souplesse (score 1-5)",Barèmes!$B$6:$B$28,H382,Barèmes!$C$6:$C$28,IF(H382="6ème","Mixte",G382)),Barèmes!$C$2,IF(X382&gt;=SUMIFS(Barèmes!$H$6:$H$28,Barèmes!$A$6:$A$28,"Souplesse (score 1-5)",Barèmes!$B$6:$B$28,H382,Barèmes!$C$6:$C$28,IF(H382="6ème","Mixte",G382)),Barèmes!$D$2,IF(X382&gt;=SUMIFS(Barèmes!$I$6:$I$28,Barèmes!$A$6:$A$28,"Souplesse (score 1-5)",Barèmes!$B$6:$B$28,H382,Barèmes!$C$6:$C$28,IF(H382="6ème","Mixte",G382)),Barèmes!$E$2,Barèmes!$F$2))))))</f>
        <v/>
      </c>
      <c r="AA382" s="22"/>
      <c r="AB382" s="27" t="str">
        <f>IF(OR(AA382="",SUMPRODUCT((Barèmes!$A$6:$A$28="Agilité — T-test 974 (s)")*(Barèmes!$B$6:$B$28=H382)*(Barèmes!$C$6:$C$28=IF(H382="6ème","Mixte",G382)))=0),"",IF(SUMPRODUCT((Barèmes!$A$6:$A$28="Agilité — T-test 974 (s)")*(Barèmes!$B$6:$B$28=H382)*(Barèmes!$C$6:$C$28=IF(H382="6ème","Mixte",G382))*(Barèmes!$J$6:$J$28="+"))&gt;0,IF(AA382&lt;=SUMIFS(Barèmes!$D$6:$D$28,Barèmes!$A$6:$A$28,"Agilité — T-test 974 (s)",Barèmes!$B$6:$B$28,H382,Barèmes!$C$6:$C$28,IF(H382="6ème","Mixte",G382)),"à besoin",IF(AA382&lt;=SUMIFS(Barèmes!$E$6:$E$28,Barèmes!$A$6:$A$28,"Agilité — T-test 974 (s)",Barèmes!$B$6:$B$28,H382,Barèmes!$C$6:$C$28,IF(H382="6ème","Mixte",G382)),"fragile","satisfaisant")),IF(AA382&gt;=SUMIFS(Barèmes!$D$6:$D$28,Barèmes!$A$6:$A$28,"Agilité — T-test 974 (s)",Barèmes!$B$6:$B$28,H382,Barèmes!$C$6:$C$28,IF(H382="6ème","Mixte",G382)),"à besoin",IF(AA382&gt;=SUMIFS(Barèmes!$E$6:$E$28,Barèmes!$A$6:$A$28,"Agilité — T-test 974 (s)",Barèmes!$B$6:$B$28,H382,Barèmes!$C$6:$C$28,IF(H382="6ème","Mixte",G382)),"fragile","satisfaisant"))))</f>
        <v/>
      </c>
      <c r="AC382" s="27" t="str">
        <f>IF(OR(AA382="",SUMPRODUCT((Barèmes!$A$6:$A$28="Agilité — T-test 974 (s)")*(Barèmes!$B$6:$B$28=H382)*(Barèmes!$C$6:$C$28=IF(H382="6ème","Mixte",G382)))=0),"",IF(SUMPRODUCT((Barèmes!$A$6:$A$28="Agilité — T-test 974 (s)")*(Barèmes!$B$6:$B$28=H382)*(Barèmes!$C$6:$C$28=IF(H382="6ème","Mixte",G382))*(Barèmes!$J$6:$J$28="+"))&gt;0,IF(AA382&lt;=SUMIFS(Barèmes!$F$6:$F$28,Barèmes!$A$6:$A$28,"Agilité — T-test 974 (s)",Barèmes!$B$6:$B$28,H382,Barèmes!$C$6:$C$28,IF(H382="6ème","Mixte",G382)),Barèmes!$B$2,IF(AA382&lt;=SUMIFS(Barèmes!$G$6:$G$28,Barèmes!$A$6:$A$28,"Agilité — T-test 974 (s)",Barèmes!$B$6:$B$28,H382,Barèmes!$C$6:$C$28,IF(H382="6ème","Mixte",G382)),Barèmes!$C$2,IF(AA382&lt;=SUMIFS(Barèmes!$H$6:$H$28,Barèmes!$A$6:$A$28,"Agilité — T-test 974 (s)",Barèmes!$B$6:$B$28,H382,Barèmes!$C$6:$C$28,IF(H382="6ème","Mixte",G382)),Barèmes!$D$2,IF(AA382&lt;=SUMIFS(Barèmes!$I$6:$I$28,Barèmes!$A$6:$A$28,"Agilité — T-test 974 (s)",Barèmes!$B$6:$B$28,H382,Barèmes!$C$6:$C$28,IF(H382="6ème","Mixte",G382)),Barèmes!$E$2,Barèmes!$F$2)))),IF(AA382&gt;=SUMIFS(Barèmes!$F$6:$F$28,Barèmes!$A$6:$A$28,"Agilité — T-test 974 (s)",Barèmes!$B$6:$B$28,H382,Barèmes!$C$6:$C$28,IF(H382="6ème","Mixte",G382)),Barèmes!$B$2,IF(AA382&gt;=SUMIFS(Barèmes!$G$6:$G$28,Barèmes!$A$6:$A$28,"Agilité — T-test 974 (s)",Barèmes!$B$6:$B$28,H382,Barèmes!$C$6:$C$28,IF(H382="6ème","Mixte",G382)),Barèmes!$C$2,IF(AA382&gt;=SUMIFS(Barèmes!$H$6:$H$28,Barèmes!$A$6:$A$28,"Agilité — T-test 974 (s)",Barèmes!$B$6:$B$28,H382,Barèmes!$C$6:$C$28,IF(H382="6ème","Mixte",G382)),Barèmes!$D$2,IF(AA382&gt;=SUMIFS(Barèmes!$I$6:$I$28,Barèmes!$A$6:$A$28,"Agilité — T-test 974 (s)",Barèmes!$B$6:$B$28,H382,Barèmes!$C$6:$C$28,IF(H382="6ème","Mixte",G382)),Barèmes!$E$2,Barèmes!$F$2))))))</f>
        <v/>
      </c>
      <c r="AD382" s="28" t="str">
        <f t="shared" si="42"/>
        <v/>
      </c>
      <c r="AE382" s="29" t="str">
        <f t="shared" si="43"/>
        <v/>
      </c>
      <c r="AF382" s="30" t="str">
        <f>IF(OR(AD382="",SUMPRODUCT((Barèmes!$A$6:$A$28="Surcoût d'agilité (s) — technique")*(Barèmes!$B$6:$B$28=H382)*(Barèmes!$C$6:$C$28=IF(H382="6ème","Mixte",G382)))=0),"",IF(SUMPRODUCT((Barèmes!$A$6:$A$28="Surcoût d'agilité (s) — technique")*(Barèmes!$B$6:$B$28=H382)*(Barèmes!$C$6:$C$28=IF(H382="6ème","Mixte",G382))*(Barèmes!$J$6:$J$28="+"))&gt;0,IF(AD382&lt;=SUMIFS(Barèmes!$D$6:$D$28,Barèmes!$A$6:$A$28,"Surcoût d'agilité (s) — technique",Barèmes!$B$6:$B$28,H382,Barèmes!$C$6:$C$28,IF(H382="6ème","Mixte",G382)),"à besoin",IF(AD382&lt;=SUMIFS(Barèmes!$E$6:$E$28,Barèmes!$A$6:$A$28,"Surcoût d'agilité (s) — technique",Barèmes!$B$6:$B$28,H382,Barèmes!$C$6:$C$28,IF(H382="6ème","Mixte",G382)),"fragile","satisfaisant")),IF(AD382&gt;=SUMIFS(Barèmes!$D$6:$D$28,Barèmes!$A$6:$A$28,"Surcoût d'agilité (s) — technique",Barèmes!$B$6:$B$28,H382,Barèmes!$C$6:$C$28,IF(H382="6ème","Mixte",G382)),"à besoin",IF(AD382&gt;=SUMIFS(Barèmes!$E$6:$E$28,Barèmes!$A$6:$A$28,"Surcoût d'agilité (s) — technique",Barèmes!$B$6:$B$28,H382,Barèmes!$C$6:$C$28,IF(H382="6ème","Mixte",G382)),"fragile","satisfaisant"))))</f>
        <v/>
      </c>
      <c r="AG382" s="30" t="str">
        <f>IF(OR(AD382="",SUMPRODUCT((Barèmes!$A$6:$A$28="Surcoût d'agilité (s) — technique")*(Barèmes!$B$6:$B$28=H382)*(Barèmes!$C$6:$C$28=IF(H382="6ème","Mixte",G382)))=0),"",IF(SUMPRODUCT((Barèmes!$A$6:$A$28="Surcoût d'agilité (s) — technique")*(Barèmes!$B$6:$B$28=H382)*(Barèmes!$C$6:$C$28=IF(H382="6ème","Mixte",G382))*(Barèmes!$J$6:$J$28="+"))&gt;0,IF(AD382&lt;=SUMIFS(Barèmes!$F$6:$F$28,Barèmes!$A$6:$A$28,"Surcoût d'agilité (s) — technique",Barèmes!$B$6:$B$28,H382,Barèmes!$C$6:$C$28,IF(H382="6ème","Mixte",G382)),Barèmes!$B$2,IF(AD382&lt;=SUMIFS(Barèmes!$G$6:$G$28,Barèmes!$A$6:$A$28,"Surcoût d'agilité (s) — technique",Barèmes!$B$6:$B$28,H382,Barèmes!$C$6:$C$28,IF(H382="6ème","Mixte",G382)),Barèmes!$C$2,IF(AD382&lt;=SUMIFS(Barèmes!$H$6:$H$28,Barèmes!$A$6:$A$28,"Surcoût d'agilité (s) — technique",Barèmes!$B$6:$B$28,H382,Barèmes!$C$6:$C$28,IF(H382="6ème","Mixte",G382)),Barèmes!$D$2,IF(AD382&lt;=SUMIFS(Barèmes!$I$6:$I$28,Barèmes!$A$6:$A$28,"Surcoût d'agilité (s) — technique",Barèmes!$B$6:$B$28,H382,Barèmes!$C$6:$C$28,IF(H382="6ème","Mixte",G382)),Barèmes!$E$2,Barèmes!$F$2)))),IF(AD382&gt;=SUMIFS(Barèmes!$F$6:$F$28,Barèmes!$A$6:$A$28,"Surcoût d'agilité (s) — technique",Barèmes!$B$6:$B$28,H382,Barèmes!$C$6:$C$28,IF(H382="6ème","Mixte",G382)),Barèmes!$B$2,IF(AD382&gt;=SUMIFS(Barèmes!$G$6:$G$28,Barèmes!$A$6:$A$28,"Surcoût d'agilité (s) — technique",Barèmes!$B$6:$B$28,H382,Barèmes!$C$6:$C$28,IF(H382="6ème","Mixte",G382)),Barèmes!$C$2,IF(AD382&gt;=SUMIFS(Barèmes!$H$6:$H$28,Barèmes!$A$6:$A$28,"Surcoût d'agilité (s) — technique",Barèmes!$B$6:$B$28,H382,Barèmes!$C$6:$C$28,IF(H382="6ème","Mixte",G382)),Barèmes!$D$2,IF(AD382&gt;=SUMIFS(Barèmes!$I$6:$I$28,Barèmes!$A$6:$A$28,"Surcoût d'agilité (s) — technique",Barèmes!$B$6:$B$28,H382,Barèmes!$C$6:$C$28,IF(H382="6ème","Mixte",G382)),Barèmes!$E$2,Barèmes!$F$2))))))</f>
        <v/>
      </c>
      <c r="AH382" s="31" t="str">
        <f>IF((IF(N382="",0,1)+IF(Q382="",0,1)+IF(W382="",0,1)+IF(Z382="",0,1)+IF(AC382="",0,1))=0,"",3*IF(N382=Barèmes!$B$2,1,IF(N382=Barèmes!$C$2,2,IF(N382=Barèmes!$D$2,3,IF(N382=Barèmes!$E$2,4,IF(N382=Barèmes!$F$2,5,0)))))+3*IF(Q382=Barèmes!$B$2,1,IF(Q382=Barèmes!$C$2,2,IF(Q382=Barèmes!$D$2,3,IF(Q382=Barèmes!$E$2,4,IF(Q382=Barèmes!$F$2,5,0)))))+2*IF(W382=Barèmes!$B$2,1,IF(W382=Barèmes!$C$2,2,IF(W382=Barèmes!$D$2,3,IF(W382=Barèmes!$E$2,4,IF(W382=Barèmes!$F$2,5,0)))))+1*IF(Z382=Barèmes!$B$2,1,IF(Z382=Barèmes!$C$2,2,IF(Z382=Barèmes!$D$2,3,IF(Z382=Barèmes!$E$2,4,IF(Z382=Barèmes!$F$2,5,0)))))+1*IF(AC382=Barèmes!$B$2,1,IF(AC382=Barèmes!$C$2,2,IF(AC382=Barèmes!$D$2,3,IF(AC382=Barèmes!$E$2,4,IF(AC382=Barèmes!$F$2,5,0))))))</f>
        <v/>
      </c>
      <c r="AI382" s="31"/>
      <c r="AJ382" s="32" t="str">
        <f>IFERROR(INDEX(Croissance!$B$5:$B$604,MATCH(A382,Croissance!$A$5:$A$604,0)),"")</f>
        <v/>
      </c>
      <c r="AK382" s="32" t="str">
        <f>IFERROR(INDEX(Croissance!$C$5:$C$604,MATCH(A382,Croissance!$A$5:$A$604,0)),"")</f>
        <v/>
      </c>
      <c r="AL382" s="32" t="str">
        <f>IFERROR(INDEX(Croissance!$D$5:$D$604,MATCH(A382,Croissance!$A$5:$A$604,0)),"")</f>
        <v/>
      </c>
      <c r="AM382" s="32" t="str">
        <f>IFERROR(INDEX(Croissance!$E$5:$E$604,MATCH(A382,Croissance!$A$5:$A$604,0)),"")</f>
        <v/>
      </c>
      <c r="AO382" s="33">
        <f t="shared" si="48"/>
        <v>0</v>
      </c>
      <c r="AP382" s="33">
        <f t="shared" si="44"/>
        <v>0</v>
      </c>
      <c r="AQ382" s="33">
        <f>IF(A382="",0,IF(AND(OR('Synthèse classe'!$C$2="Tous",C382='Synthèse classe'!$C$2),OR('Synthèse classe'!$C$3="Toutes",D382='Synthèse classe'!$C$3),OR('Synthèse classe'!$C$4="Toutes",AND('Synthèse classe'!$C$4="Dernière",AP382=1),B382=IFERROR(VALUE('Synthèse classe'!$C$4),0))),1,0))</f>
        <v>0</v>
      </c>
      <c r="AR382" s="34" t="str">
        <f t="shared" si="45"/>
        <v/>
      </c>
    </row>
    <row r="383" spans="1:44" x14ac:dyDescent="0.2">
      <c r="A383" s="17" t="str">
        <f t="shared" si="41"/>
        <v/>
      </c>
      <c r="B383" s="18"/>
      <c r="C383" s="19"/>
      <c r="D383" s="19"/>
      <c r="E383" s="19"/>
      <c r="F383" s="19"/>
      <c r="G383" s="19"/>
      <c r="H383" s="17" t="str">
        <f t="shared" si="46"/>
        <v/>
      </c>
      <c r="I383" s="20"/>
      <c r="J383" s="18"/>
      <c r="K383" s="19"/>
      <c r="L383" s="21" t="str">
        <f t="shared" si="47"/>
        <v/>
      </c>
      <c r="M383" s="21" t="str">
        <f>IF(OR(J383="",SUMPRODUCT((Barèmes!$A$6:$A$28="Endurance — Luc Léger (palier)")*(Barèmes!$B$6:$B$28=H383)*(Barèmes!$C$6:$C$28=IF(H383="6ème","Mixte",G383)))=0),"",IF(SUMPRODUCT((Barèmes!$A$6:$A$28="Endurance — Luc Léger (palier)")*(Barèmes!$B$6:$B$28=H383)*(Barèmes!$C$6:$C$28=IF(H383="6ème","Mixte",G383))*(Barèmes!$J$6:$J$28="+"))&gt;0,IF(J383&lt;=SUMIFS(Barèmes!$D$6:$D$28,Barèmes!$A$6:$A$28,"Endurance — Luc Léger (palier)",Barèmes!$B$6:$B$28,H383,Barèmes!$C$6:$C$28,IF(H383="6ème","Mixte",G383)),"à besoin",IF(J383&lt;=SUMIFS(Barèmes!$E$6:$E$28,Barèmes!$A$6:$A$28,"Endurance — Luc Léger (palier)",Barèmes!$B$6:$B$28,H383,Barèmes!$C$6:$C$28,IF(H383="6ème","Mixte",G383)),"fragile","satisfaisant")),IF(J383&gt;=SUMIFS(Barèmes!$D$6:$D$28,Barèmes!$A$6:$A$28,"Endurance — Luc Léger (palier)",Barèmes!$B$6:$B$28,H383,Barèmes!$C$6:$C$28,IF(H383="6ème","Mixte",G383)),"à besoin",IF(J383&gt;=SUMIFS(Barèmes!$E$6:$E$28,Barèmes!$A$6:$A$28,"Endurance — Luc Léger (palier)",Barèmes!$B$6:$B$28,H383,Barèmes!$C$6:$C$28,IF(H383="6ème","Mixte",G383)),"fragile","satisfaisant"))))</f>
        <v/>
      </c>
      <c r="N383" s="21" t="str">
        <f>IF(OR(J383="",SUMPRODUCT((Barèmes!$A$6:$A$28="Endurance — Luc Léger (palier)")*(Barèmes!$B$6:$B$28=H383)*(Barèmes!$C$6:$C$28=IF(H383="6ème","Mixte",G383)))=0),"",IF(SUMPRODUCT((Barèmes!$A$6:$A$28="Endurance — Luc Léger (palier)")*(Barèmes!$B$6:$B$28=H383)*(Barèmes!$C$6:$C$28=IF(H383="6ème","Mixte",G383))*(Barèmes!$J$6:$J$28="+"))&gt;0,IF(J383&lt;=SUMIFS(Barèmes!$F$6:$F$28,Barèmes!$A$6:$A$28,"Endurance — Luc Léger (palier)",Barèmes!$B$6:$B$28,H383,Barèmes!$C$6:$C$28,IF(H383="6ème","Mixte",G383)),Barèmes!$B$2,IF(J383&lt;=SUMIFS(Barèmes!$G$6:$G$28,Barèmes!$A$6:$A$28,"Endurance — Luc Léger (palier)",Barèmes!$B$6:$B$28,H383,Barèmes!$C$6:$C$28,IF(H383="6ème","Mixte",G383)),Barèmes!$C$2,IF(J383&lt;=SUMIFS(Barèmes!$H$6:$H$28,Barèmes!$A$6:$A$28,"Endurance — Luc Léger (palier)",Barèmes!$B$6:$B$28,H383,Barèmes!$C$6:$C$28,IF(H383="6ème","Mixte",G383)),Barèmes!$D$2,IF(J383&lt;=SUMIFS(Barèmes!$I$6:$I$28,Barèmes!$A$6:$A$28,"Endurance — Luc Léger (palier)",Barèmes!$B$6:$B$28,H383,Barèmes!$C$6:$C$28,IF(H383="6ème","Mixte",G383)),Barèmes!$E$2,Barèmes!$F$2)))),IF(J383&gt;=SUMIFS(Barèmes!$F$6:$F$28,Barèmes!$A$6:$A$28,"Endurance — Luc Léger (palier)",Barèmes!$B$6:$B$28,H383,Barèmes!$C$6:$C$28,IF(H383="6ème","Mixte",G383)),Barèmes!$B$2,IF(J383&gt;=SUMIFS(Barèmes!$G$6:$G$28,Barèmes!$A$6:$A$28,"Endurance — Luc Léger (palier)",Barèmes!$B$6:$B$28,H383,Barèmes!$C$6:$C$28,IF(H383="6ème","Mixte",G383)),Barèmes!$C$2,IF(J383&gt;=SUMIFS(Barèmes!$H$6:$H$28,Barèmes!$A$6:$A$28,"Endurance — Luc Léger (palier)",Barèmes!$B$6:$B$28,H383,Barèmes!$C$6:$C$28,IF(H383="6ème","Mixte",G383)),Barèmes!$D$2,IF(J383&gt;=SUMIFS(Barèmes!$I$6:$I$28,Barèmes!$A$6:$A$28,"Endurance — Luc Léger (palier)",Barèmes!$B$6:$B$28,H383,Barèmes!$C$6:$C$28,IF(H383="6ème","Mixte",G383)),Barèmes!$E$2,Barèmes!$F$2))))))</f>
        <v/>
      </c>
      <c r="O383" s="22"/>
      <c r="P383" s="23" t="str">
        <f>IF(OR(O383="",SUMPRODUCT((Barèmes!$A$6:$A$28="Force bas du corps — Saut en longueur (m)")*(Barèmes!$B$6:$B$28=H383)*(Barèmes!$C$6:$C$28=IF(H383="6ème","Mixte",G383)))=0),"",IF(SUMPRODUCT((Barèmes!$A$6:$A$28="Force bas du corps — Saut en longueur (m)")*(Barèmes!$B$6:$B$28=H383)*(Barèmes!$C$6:$C$28=IF(H383="6ème","Mixte",G383))*(Barèmes!$J$6:$J$28="+"))&gt;0,IF(O383&lt;=SUMIFS(Barèmes!$D$6:$D$28,Barèmes!$A$6:$A$28,"Force bas du corps — Saut en longueur (m)",Barèmes!$B$6:$B$28,H383,Barèmes!$C$6:$C$28,IF(H383="6ème","Mixte",G383)),"à besoin",IF(O383&lt;=SUMIFS(Barèmes!$E$6:$E$28,Barèmes!$A$6:$A$28,"Force bas du corps — Saut en longueur (m)",Barèmes!$B$6:$B$28,H383,Barèmes!$C$6:$C$28,IF(H383="6ème","Mixte",G383)),"fragile","satisfaisant")),IF(O383&gt;=SUMIFS(Barèmes!$D$6:$D$28,Barèmes!$A$6:$A$28,"Force bas du corps — Saut en longueur (m)",Barèmes!$B$6:$B$28,H383,Barèmes!$C$6:$C$28,IF(H383="6ème","Mixte",G383)),"à besoin",IF(O383&gt;=SUMIFS(Barèmes!$E$6:$E$28,Barèmes!$A$6:$A$28,"Force bas du corps — Saut en longueur (m)",Barèmes!$B$6:$B$28,H383,Barèmes!$C$6:$C$28,IF(H383="6ème","Mixte",G383)),"fragile","satisfaisant"))))</f>
        <v/>
      </c>
      <c r="Q383" s="23" t="str">
        <f>IF(OR(O383="",SUMPRODUCT((Barèmes!$A$6:$A$28="Force bas du corps — Saut en longueur (m)")*(Barèmes!$B$6:$B$28=H383)*(Barèmes!$C$6:$C$28=IF(H383="6ème","Mixte",G383)))=0),"",IF(SUMPRODUCT((Barèmes!$A$6:$A$28="Force bas du corps — Saut en longueur (m)")*(Barèmes!$B$6:$B$28=H383)*(Barèmes!$C$6:$C$28=IF(H383="6ème","Mixte",G383))*(Barèmes!$J$6:$J$28="+"))&gt;0,IF(O383&lt;=SUMIFS(Barèmes!$F$6:$F$28,Barèmes!$A$6:$A$28,"Force bas du corps — Saut en longueur (m)",Barèmes!$B$6:$B$28,H383,Barèmes!$C$6:$C$28,IF(H383="6ème","Mixte",G383)),Barèmes!$B$2,IF(O383&lt;=SUMIFS(Barèmes!$G$6:$G$28,Barèmes!$A$6:$A$28,"Force bas du corps — Saut en longueur (m)",Barèmes!$B$6:$B$28,H383,Barèmes!$C$6:$C$28,IF(H383="6ème","Mixte",G383)),Barèmes!$C$2,IF(O383&lt;=SUMIFS(Barèmes!$H$6:$H$28,Barèmes!$A$6:$A$28,"Force bas du corps — Saut en longueur (m)",Barèmes!$B$6:$B$28,H383,Barèmes!$C$6:$C$28,IF(H383="6ème","Mixte",G383)),Barèmes!$D$2,IF(O383&lt;=SUMIFS(Barèmes!$I$6:$I$28,Barèmes!$A$6:$A$28,"Force bas du corps — Saut en longueur (m)",Barèmes!$B$6:$B$28,H383,Barèmes!$C$6:$C$28,IF(H383="6ème","Mixte",G383)),Barèmes!$E$2,Barèmes!$F$2)))),IF(O383&gt;=SUMIFS(Barèmes!$F$6:$F$28,Barèmes!$A$6:$A$28,"Force bas du corps — Saut en longueur (m)",Barèmes!$B$6:$B$28,H383,Barèmes!$C$6:$C$28,IF(H383="6ème","Mixte",G383)),Barèmes!$B$2,IF(O383&gt;=SUMIFS(Barèmes!$G$6:$G$28,Barèmes!$A$6:$A$28,"Force bas du corps — Saut en longueur (m)",Barèmes!$B$6:$B$28,H383,Barèmes!$C$6:$C$28,IF(H383="6ème","Mixte",G383)),Barèmes!$C$2,IF(O383&gt;=SUMIFS(Barèmes!$H$6:$H$28,Barèmes!$A$6:$A$28,"Force bas du corps — Saut en longueur (m)",Barèmes!$B$6:$B$28,H383,Barèmes!$C$6:$C$28,IF(H383="6ème","Mixte",G383)),Barèmes!$D$2,IF(O383&gt;=SUMIFS(Barèmes!$I$6:$I$28,Barèmes!$A$6:$A$28,"Force bas du corps — Saut en longueur (m)",Barèmes!$B$6:$B$28,H383,Barèmes!$C$6:$C$28,IF(H383="6ème","Mixte",G383)),Barèmes!$E$2,Barèmes!$F$2))))))</f>
        <v/>
      </c>
      <c r="R383" s="22"/>
      <c r="S383" s="24" t="str">
        <f>IF(OR(R383="",SUMPRODUCT((Barèmes!$A$6:$A$28="Vitesse — 30 m (s)")*(Barèmes!$B$6:$B$28=H383)*(Barèmes!$C$6:$C$28=IF(H383="6ème","Mixte",G383)))=0),"",IF(SUMPRODUCT((Barèmes!$A$6:$A$28="Vitesse — 30 m (s)")*(Barèmes!$B$6:$B$28=H383)*(Barèmes!$C$6:$C$28=IF(H383="6ème","Mixte",G383))*(Barèmes!$J$6:$J$28="+"))&gt;0,IF(R383&lt;=SUMIFS(Barèmes!$D$6:$D$28,Barèmes!$A$6:$A$28,"Vitesse — 30 m (s)",Barèmes!$B$6:$B$28,H383,Barèmes!$C$6:$C$28,IF(H383="6ème","Mixte",G383)),"à besoin",IF(R383&lt;=SUMIFS(Barèmes!$E$6:$E$28,Barèmes!$A$6:$A$28,"Vitesse — 30 m (s)",Barèmes!$B$6:$B$28,H383,Barèmes!$C$6:$C$28,IF(H383="6ème","Mixte",G383)),"fragile","satisfaisant")),IF(R383&gt;=SUMIFS(Barèmes!$D$6:$D$28,Barèmes!$A$6:$A$28,"Vitesse — 30 m (s)",Barèmes!$B$6:$B$28,H383,Barèmes!$C$6:$C$28,IF(H383="6ème","Mixte",G383)),"à besoin",IF(R383&gt;=SUMIFS(Barèmes!$E$6:$E$28,Barèmes!$A$6:$A$28,"Vitesse — 30 m (s)",Barèmes!$B$6:$B$28,H383,Barèmes!$C$6:$C$28,IF(H383="6ème","Mixte",G383)),"fragile","satisfaisant"))))</f>
        <v/>
      </c>
      <c r="T383" s="24" t="str">
        <f>IF(OR(R383="",SUMPRODUCT((Barèmes!$A$6:$A$28="Vitesse — 30 m (s)")*(Barèmes!$B$6:$B$28=H383)*(Barèmes!$C$6:$C$28=IF(H383="6ème","Mixte",G383)))=0),"",IF(SUMPRODUCT((Barèmes!$A$6:$A$28="Vitesse — 30 m (s)")*(Barèmes!$B$6:$B$28=H383)*(Barèmes!$C$6:$C$28=IF(H383="6ème","Mixte",G383))*(Barèmes!$J$6:$J$28="+"))&gt;0,IF(R383&lt;=SUMIFS(Barèmes!$F$6:$F$28,Barèmes!$A$6:$A$28,"Vitesse — 30 m (s)",Barèmes!$B$6:$B$28,H383,Barèmes!$C$6:$C$28,IF(H383="6ème","Mixte",G383)),Barèmes!$B$2,IF(R383&lt;=SUMIFS(Barèmes!$G$6:$G$28,Barèmes!$A$6:$A$28,"Vitesse — 30 m (s)",Barèmes!$B$6:$B$28,H383,Barèmes!$C$6:$C$28,IF(H383="6ème","Mixte",G383)),Barèmes!$C$2,IF(R383&lt;=SUMIFS(Barèmes!$H$6:$H$28,Barèmes!$A$6:$A$28,"Vitesse — 30 m (s)",Barèmes!$B$6:$B$28,H383,Barèmes!$C$6:$C$28,IF(H383="6ème","Mixte",G383)),Barèmes!$D$2,IF(R383&lt;=SUMIFS(Barèmes!$I$6:$I$28,Barèmes!$A$6:$A$28,"Vitesse — 30 m (s)",Barèmes!$B$6:$B$28,H383,Barèmes!$C$6:$C$28,IF(H383="6ème","Mixte",G383)),Barèmes!$E$2,Barèmes!$F$2)))),IF(R383&gt;=SUMIFS(Barèmes!$F$6:$F$28,Barèmes!$A$6:$A$28,"Vitesse — 30 m (s)",Barèmes!$B$6:$B$28,H383,Barèmes!$C$6:$C$28,IF(H383="6ème","Mixte",G383)),Barèmes!$B$2,IF(R383&gt;=SUMIFS(Barèmes!$G$6:$G$28,Barèmes!$A$6:$A$28,"Vitesse — 30 m (s)",Barèmes!$B$6:$B$28,H383,Barèmes!$C$6:$C$28,IF(H383="6ème","Mixte",G383)),Barèmes!$C$2,IF(R383&gt;=SUMIFS(Barèmes!$H$6:$H$28,Barèmes!$A$6:$A$28,"Vitesse — 30 m (s)",Barèmes!$B$6:$B$28,H383,Barèmes!$C$6:$C$28,IF(H383="6ème","Mixte",G383)),Barèmes!$D$2,IF(R383&gt;=SUMIFS(Barèmes!$I$6:$I$28,Barèmes!$A$6:$A$28,"Vitesse — 30 m (s)",Barèmes!$B$6:$B$28,H383,Barèmes!$C$6:$C$28,IF(H383="6ème","Mixte",G383)),Barèmes!$E$2,Barèmes!$F$2))))))</f>
        <v/>
      </c>
      <c r="U383" s="22"/>
      <c r="V383" s="25" t="str">
        <f>IF(OR(U383="",SUMPRODUCT((Barèmes!$A$6:$A$28="Vitesse — 50 m (s)")*(Barèmes!$B$6:$B$28=H383)*(Barèmes!$C$6:$C$28=IF(H383="6ème","Mixte",G383)))=0),"",IF(SUMPRODUCT((Barèmes!$A$6:$A$28="Vitesse — 50 m (s)")*(Barèmes!$B$6:$B$28=H383)*(Barèmes!$C$6:$C$28=IF(H383="6ème","Mixte",G383))*(Barèmes!$J$6:$J$28="+"))&gt;0,IF(U383&lt;=SUMIFS(Barèmes!$D$6:$D$28,Barèmes!$A$6:$A$28,"Vitesse — 50 m (s)",Barèmes!$B$6:$B$28,H383,Barèmes!$C$6:$C$28,IF(H383="6ème","Mixte",G383)),"à besoin",IF(U383&lt;=SUMIFS(Barèmes!$E$6:$E$28,Barèmes!$A$6:$A$28,"Vitesse — 50 m (s)",Barèmes!$B$6:$B$28,H383,Barèmes!$C$6:$C$28,IF(H383="6ème","Mixte",G383)),"fragile","satisfaisant")),IF(U383&gt;=SUMIFS(Barèmes!$D$6:$D$28,Barèmes!$A$6:$A$28,"Vitesse — 50 m (s)",Barèmes!$B$6:$B$28,H383,Barèmes!$C$6:$C$28,IF(H383="6ème","Mixte",G383)),"à besoin",IF(U383&gt;=SUMIFS(Barèmes!$E$6:$E$28,Barèmes!$A$6:$A$28,"Vitesse — 50 m (s)",Barèmes!$B$6:$B$28,H383,Barèmes!$C$6:$C$28,IF(H383="6ème","Mixte",G383)),"fragile","satisfaisant"))))</f>
        <v/>
      </c>
      <c r="W383" s="25" t="str">
        <f>IF(OR(U383="",SUMPRODUCT((Barèmes!$A$6:$A$28="Vitesse — 50 m (s)")*(Barèmes!$B$6:$B$28=H383)*(Barèmes!$C$6:$C$28=IF(H383="6ème","Mixte",G383)))=0),"",IF(SUMPRODUCT((Barèmes!$A$6:$A$28="Vitesse — 50 m (s)")*(Barèmes!$B$6:$B$28=H383)*(Barèmes!$C$6:$C$28=IF(H383="6ème","Mixte",G383))*(Barèmes!$J$6:$J$28="+"))&gt;0,IF(U383&lt;=SUMIFS(Barèmes!$F$6:$F$28,Barèmes!$A$6:$A$28,"Vitesse — 50 m (s)",Barèmes!$B$6:$B$28,H383,Barèmes!$C$6:$C$28,IF(H383="6ème","Mixte",G383)),Barèmes!$B$2,IF(U383&lt;=SUMIFS(Barèmes!$G$6:$G$28,Barèmes!$A$6:$A$28,"Vitesse — 50 m (s)",Barèmes!$B$6:$B$28,H383,Barèmes!$C$6:$C$28,IF(H383="6ème","Mixte",G383)),Barèmes!$C$2,IF(U383&lt;=SUMIFS(Barèmes!$H$6:$H$28,Barèmes!$A$6:$A$28,"Vitesse — 50 m (s)",Barèmes!$B$6:$B$28,H383,Barèmes!$C$6:$C$28,IF(H383="6ème","Mixte",G383)),Barèmes!$D$2,IF(U383&lt;=SUMIFS(Barèmes!$I$6:$I$28,Barèmes!$A$6:$A$28,"Vitesse — 50 m (s)",Barèmes!$B$6:$B$28,H383,Barèmes!$C$6:$C$28,IF(H383="6ème","Mixte",G383)),Barèmes!$E$2,Barèmes!$F$2)))),IF(U383&gt;=SUMIFS(Barèmes!$F$6:$F$28,Barèmes!$A$6:$A$28,"Vitesse — 50 m (s)",Barèmes!$B$6:$B$28,H383,Barèmes!$C$6:$C$28,IF(H383="6ème","Mixte",G383)),Barèmes!$B$2,IF(U383&gt;=SUMIFS(Barèmes!$G$6:$G$28,Barèmes!$A$6:$A$28,"Vitesse — 50 m (s)",Barèmes!$B$6:$B$28,H383,Barèmes!$C$6:$C$28,IF(H383="6ème","Mixte",G383)),Barèmes!$C$2,IF(U383&gt;=SUMIFS(Barèmes!$H$6:$H$28,Barèmes!$A$6:$A$28,"Vitesse — 50 m (s)",Barèmes!$B$6:$B$28,H383,Barèmes!$C$6:$C$28,IF(H383="6ème","Mixte",G383)),Barèmes!$D$2,IF(U383&gt;=SUMIFS(Barèmes!$I$6:$I$28,Barèmes!$A$6:$A$28,"Vitesse — 50 m (s)",Barèmes!$B$6:$B$28,H383,Barèmes!$C$6:$C$28,IF(H383="6ème","Mixte",G383)),Barèmes!$E$2,Barèmes!$F$2))))))</f>
        <v/>
      </c>
      <c r="X383" s="18"/>
      <c r="Y383" s="26" t="str" cm="1">
        <f t="array" ref="Y383">IF(OR(X383="",SUMPRODUCT((Barèmes!$A$6:$A$28="Souplesse (score 1-5)")*(Barèmes!$B$6:$B$28=H383)*(Barèmes!$C$6:$C$28=IF(H383="6ème","Mixte",G383)))=0),"",IF(SUMPRODUCT((Barèmes!$A$6:$A$28="Souplesse (score 1-5)")*(Barèmes!$B$6:$B$28=H383)*(Barèmes!$C$6:$C$28=IF(H383="6ème","Mixte",G383))*(Barèmes!$J$6:$J$28="+"))&gt;0,IF(X383&lt;=SUMIFS(Barèmes!$D$6:$D$28,Barèmes!$A$6:$A$28,"Souplesse (score 1-5)",Barèmes!$B$6:$B$28,H383,Barèmes!$C$6:$C$28,IF(H383="6ème","Mixte",G383)),"à besoin",IF(X383&lt;=SUMIFS(Barèmes!$E$6:$E$28,Barèmes!$A$6:$A$28,"Souplesse (score 1-5)",Barèmes!$B$6:$B$28,H383,Barèmes!$C$6:$C$28,IF(H383="6ème","Mixte",G383)),"fragile","satisfaisant")),IF(X383&gt;=SUMIFS(Barèmes!$D$6:$D$28,Barèmes!$A$6:$A$28,"Souplesse (score 1-5)",Barèmes!$B$6:$B$28,H383,Barèmes!$C$6:$C$28,IF(H383="6ème","Mixte",G383)),"à besoin",IF(X383&gt;=SUMIFS(Barèmes!$E$6:$E$28,Barèmes!$A$6:$A$28,"Souplesse (score 1-5)",Barèmes!$B$6:$B$28,H383,Barèmes!$C$6:$C$28,IF(H383="6ème","Mixte",G383)),"fragile","satisfaisant"))))</f>
        <v/>
      </c>
      <c r="Z383" s="26" t="str" cm="1">
        <f t="array" ref="Z383">IF(OR(X383="",SUMPRODUCT((Barèmes!$A$6:$A$28="Souplesse (score 1-5)")*(Barèmes!$B$6:$B$28=H383)*(Barèmes!$C$6:$C$28=IF(H383="6ème","Mixte",G383)))=0),"",IF(SUMPRODUCT((Barèmes!$A$6:$A$28="Souplesse (score 1-5)")*(Barèmes!$B$6:$B$28=H383)*(Barèmes!$C$6:$C$28=IF(H383="6ème","Mixte",G383))*(Barèmes!$J$6:$J$28="+"))&gt;0,IF(X383&lt;=SUMIFS(Barèmes!$F$6:$F$28,Barèmes!$A$6:$A$28,"Souplesse (score 1-5)",Barèmes!$B$6:$B$28,H383,Barèmes!$C$6:$C$28,IF(H383="6ème","Mixte",G383)),Barèmes!$B$2,IF(X383&lt;=SUMIFS(Barèmes!$G$6:$G$28,Barèmes!$A$6:$A$28,"Souplesse (score 1-5)",Barèmes!$B$6:$B$28,H383,Barèmes!$C$6:$C$28,IF(H383="6ème","Mixte",G383)),Barèmes!$C$2,IF(X383&lt;=SUMIFS(Barèmes!$H$6:$H$28,Barèmes!$A$6:$A$28,"Souplesse (score 1-5)",Barèmes!$B$6:$B$28,H383,Barèmes!$C$6:$C$28,IF(H383="6ème","Mixte",G383)),Barèmes!$D$2,IF(X383&lt;=SUMIFS(Barèmes!$I$6:$I$28,Barèmes!$A$6:$A$28,"Souplesse (score 1-5)",Barèmes!$B$6:$B$28,H383,Barèmes!$C$6:$C$28,IF(H383="6ème","Mixte",G383)),Barèmes!$E$2,Barèmes!$F$2)))),IF(X383&gt;=SUMIFS(Barèmes!$F$6:$F$28,Barèmes!$A$6:$A$28,"Souplesse (score 1-5)",Barèmes!$B$6:$B$28,H383,Barèmes!$C$6:$C$28,IF(H383="6ème","Mixte",G383)),Barèmes!$B$2,IF(X383&gt;=SUMIFS(Barèmes!$G$6:$G$28,Barèmes!$A$6:$A$28,"Souplesse (score 1-5)",Barèmes!$B$6:$B$28,H383,Barèmes!$C$6:$C$28,IF(H383="6ème","Mixte",G383)),Barèmes!$C$2,IF(X383&gt;=SUMIFS(Barèmes!$H$6:$H$28,Barèmes!$A$6:$A$28,"Souplesse (score 1-5)",Barèmes!$B$6:$B$28,H383,Barèmes!$C$6:$C$28,IF(H383="6ème","Mixte",G383)),Barèmes!$D$2,IF(X383&gt;=SUMIFS(Barèmes!$I$6:$I$28,Barèmes!$A$6:$A$28,"Souplesse (score 1-5)",Barèmes!$B$6:$B$28,H383,Barèmes!$C$6:$C$28,IF(H383="6ème","Mixte",G383)),Barèmes!$E$2,Barèmes!$F$2))))))</f>
        <v/>
      </c>
      <c r="AA383" s="22"/>
      <c r="AB383" s="27" t="str">
        <f>IF(OR(AA383="",SUMPRODUCT((Barèmes!$A$6:$A$28="Agilité — T-test 974 (s)")*(Barèmes!$B$6:$B$28=H383)*(Barèmes!$C$6:$C$28=IF(H383="6ème","Mixte",G383)))=0),"",IF(SUMPRODUCT((Barèmes!$A$6:$A$28="Agilité — T-test 974 (s)")*(Barèmes!$B$6:$B$28=H383)*(Barèmes!$C$6:$C$28=IF(H383="6ème","Mixte",G383))*(Barèmes!$J$6:$J$28="+"))&gt;0,IF(AA383&lt;=SUMIFS(Barèmes!$D$6:$D$28,Barèmes!$A$6:$A$28,"Agilité — T-test 974 (s)",Barèmes!$B$6:$B$28,H383,Barèmes!$C$6:$C$28,IF(H383="6ème","Mixte",G383)),"à besoin",IF(AA383&lt;=SUMIFS(Barèmes!$E$6:$E$28,Barèmes!$A$6:$A$28,"Agilité — T-test 974 (s)",Barèmes!$B$6:$B$28,H383,Barèmes!$C$6:$C$28,IF(H383="6ème","Mixte",G383)),"fragile","satisfaisant")),IF(AA383&gt;=SUMIFS(Barèmes!$D$6:$D$28,Barèmes!$A$6:$A$28,"Agilité — T-test 974 (s)",Barèmes!$B$6:$B$28,H383,Barèmes!$C$6:$C$28,IF(H383="6ème","Mixte",G383)),"à besoin",IF(AA383&gt;=SUMIFS(Barèmes!$E$6:$E$28,Barèmes!$A$6:$A$28,"Agilité — T-test 974 (s)",Barèmes!$B$6:$B$28,H383,Barèmes!$C$6:$C$28,IF(H383="6ème","Mixte",G383)),"fragile","satisfaisant"))))</f>
        <v/>
      </c>
      <c r="AC383" s="27" t="str">
        <f>IF(OR(AA383="",SUMPRODUCT((Barèmes!$A$6:$A$28="Agilité — T-test 974 (s)")*(Barèmes!$B$6:$B$28=H383)*(Barèmes!$C$6:$C$28=IF(H383="6ème","Mixte",G383)))=0),"",IF(SUMPRODUCT((Barèmes!$A$6:$A$28="Agilité — T-test 974 (s)")*(Barèmes!$B$6:$B$28=H383)*(Barèmes!$C$6:$C$28=IF(H383="6ème","Mixte",G383))*(Barèmes!$J$6:$J$28="+"))&gt;0,IF(AA383&lt;=SUMIFS(Barèmes!$F$6:$F$28,Barèmes!$A$6:$A$28,"Agilité — T-test 974 (s)",Barèmes!$B$6:$B$28,H383,Barèmes!$C$6:$C$28,IF(H383="6ème","Mixte",G383)),Barèmes!$B$2,IF(AA383&lt;=SUMIFS(Barèmes!$G$6:$G$28,Barèmes!$A$6:$A$28,"Agilité — T-test 974 (s)",Barèmes!$B$6:$B$28,H383,Barèmes!$C$6:$C$28,IF(H383="6ème","Mixte",G383)),Barèmes!$C$2,IF(AA383&lt;=SUMIFS(Barèmes!$H$6:$H$28,Barèmes!$A$6:$A$28,"Agilité — T-test 974 (s)",Barèmes!$B$6:$B$28,H383,Barèmes!$C$6:$C$28,IF(H383="6ème","Mixte",G383)),Barèmes!$D$2,IF(AA383&lt;=SUMIFS(Barèmes!$I$6:$I$28,Barèmes!$A$6:$A$28,"Agilité — T-test 974 (s)",Barèmes!$B$6:$B$28,H383,Barèmes!$C$6:$C$28,IF(H383="6ème","Mixte",G383)),Barèmes!$E$2,Barèmes!$F$2)))),IF(AA383&gt;=SUMIFS(Barèmes!$F$6:$F$28,Barèmes!$A$6:$A$28,"Agilité — T-test 974 (s)",Barèmes!$B$6:$B$28,H383,Barèmes!$C$6:$C$28,IF(H383="6ème","Mixte",G383)),Barèmes!$B$2,IF(AA383&gt;=SUMIFS(Barèmes!$G$6:$G$28,Barèmes!$A$6:$A$28,"Agilité — T-test 974 (s)",Barèmes!$B$6:$B$28,H383,Barèmes!$C$6:$C$28,IF(H383="6ème","Mixte",G383)),Barèmes!$C$2,IF(AA383&gt;=SUMIFS(Barèmes!$H$6:$H$28,Barèmes!$A$6:$A$28,"Agilité — T-test 974 (s)",Barèmes!$B$6:$B$28,H383,Barèmes!$C$6:$C$28,IF(H383="6ème","Mixte",G383)),Barèmes!$D$2,IF(AA383&gt;=SUMIFS(Barèmes!$I$6:$I$28,Barèmes!$A$6:$A$28,"Agilité — T-test 974 (s)",Barèmes!$B$6:$B$28,H383,Barèmes!$C$6:$C$28,IF(H383="6ème","Mixte",G383)),Barèmes!$E$2,Barèmes!$F$2))))))</f>
        <v/>
      </c>
      <c r="AD383" s="28" t="str">
        <f t="shared" si="42"/>
        <v/>
      </c>
      <c r="AE383" s="29" t="str">
        <f t="shared" si="43"/>
        <v/>
      </c>
      <c r="AF383" s="30" t="str">
        <f>IF(OR(AD383="",SUMPRODUCT((Barèmes!$A$6:$A$28="Surcoût d'agilité (s) — technique")*(Barèmes!$B$6:$B$28=H383)*(Barèmes!$C$6:$C$28=IF(H383="6ème","Mixte",G383)))=0),"",IF(SUMPRODUCT((Barèmes!$A$6:$A$28="Surcoût d'agilité (s) — technique")*(Barèmes!$B$6:$B$28=H383)*(Barèmes!$C$6:$C$28=IF(H383="6ème","Mixte",G383))*(Barèmes!$J$6:$J$28="+"))&gt;0,IF(AD383&lt;=SUMIFS(Barèmes!$D$6:$D$28,Barèmes!$A$6:$A$28,"Surcoût d'agilité (s) — technique",Barèmes!$B$6:$B$28,H383,Barèmes!$C$6:$C$28,IF(H383="6ème","Mixte",G383)),"à besoin",IF(AD383&lt;=SUMIFS(Barèmes!$E$6:$E$28,Barèmes!$A$6:$A$28,"Surcoût d'agilité (s) — technique",Barèmes!$B$6:$B$28,H383,Barèmes!$C$6:$C$28,IF(H383="6ème","Mixte",G383)),"fragile","satisfaisant")),IF(AD383&gt;=SUMIFS(Barèmes!$D$6:$D$28,Barèmes!$A$6:$A$28,"Surcoût d'agilité (s) — technique",Barèmes!$B$6:$B$28,H383,Barèmes!$C$6:$C$28,IF(H383="6ème","Mixte",G383)),"à besoin",IF(AD383&gt;=SUMIFS(Barèmes!$E$6:$E$28,Barèmes!$A$6:$A$28,"Surcoût d'agilité (s) — technique",Barèmes!$B$6:$B$28,H383,Barèmes!$C$6:$C$28,IF(H383="6ème","Mixte",G383)),"fragile","satisfaisant"))))</f>
        <v/>
      </c>
      <c r="AG383" s="30" t="str">
        <f>IF(OR(AD383="",SUMPRODUCT((Barèmes!$A$6:$A$28="Surcoût d'agilité (s) — technique")*(Barèmes!$B$6:$B$28=H383)*(Barèmes!$C$6:$C$28=IF(H383="6ème","Mixte",G383)))=0),"",IF(SUMPRODUCT((Barèmes!$A$6:$A$28="Surcoût d'agilité (s) — technique")*(Barèmes!$B$6:$B$28=H383)*(Barèmes!$C$6:$C$28=IF(H383="6ème","Mixte",G383))*(Barèmes!$J$6:$J$28="+"))&gt;0,IF(AD383&lt;=SUMIFS(Barèmes!$F$6:$F$28,Barèmes!$A$6:$A$28,"Surcoût d'agilité (s) — technique",Barèmes!$B$6:$B$28,H383,Barèmes!$C$6:$C$28,IF(H383="6ème","Mixte",G383)),Barèmes!$B$2,IF(AD383&lt;=SUMIFS(Barèmes!$G$6:$G$28,Barèmes!$A$6:$A$28,"Surcoût d'agilité (s) — technique",Barèmes!$B$6:$B$28,H383,Barèmes!$C$6:$C$28,IF(H383="6ème","Mixte",G383)),Barèmes!$C$2,IF(AD383&lt;=SUMIFS(Barèmes!$H$6:$H$28,Barèmes!$A$6:$A$28,"Surcoût d'agilité (s) — technique",Barèmes!$B$6:$B$28,H383,Barèmes!$C$6:$C$28,IF(H383="6ème","Mixte",G383)),Barèmes!$D$2,IF(AD383&lt;=SUMIFS(Barèmes!$I$6:$I$28,Barèmes!$A$6:$A$28,"Surcoût d'agilité (s) — technique",Barèmes!$B$6:$B$28,H383,Barèmes!$C$6:$C$28,IF(H383="6ème","Mixte",G383)),Barèmes!$E$2,Barèmes!$F$2)))),IF(AD383&gt;=SUMIFS(Barèmes!$F$6:$F$28,Barèmes!$A$6:$A$28,"Surcoût d'agilité (s) — technique",Barèmes!$B$6:$B$28,H383,Barèmes!$C$6:$C$28,IF(H383="6ème","Mixte",G383)),Barèmes!$B$2,IF(AD383&gt;=SUMIFS(Barèmes!$G$6:$G$28,Barèmes!$A$6:$A$28,"Surcoût d'agilité (s) — technique",Barèmes!$B$6:$B$28,H383,Barèmes!$C$6:$C$28,IF(H383="6ème","Mixte",G383)),Barèmes!$C$2,IF(AD383&gt;=SUMIFS(Barèmes!$H$6:$H$28,Barèmes!$A$6:$A$28,"Surcoût d'agilité (s) — technique",Barèmes!$B$6:$B$28,H383,Barèmes!$C$6:$C$28,IF(H383="6ème","Mixte",G383)),Barèmes!$D$2,IF(AD383&gt;=SUMIFS(Barèmes!$I$6:$I$28,Barèmes!$A$6:$A$28,"Surcoût d'agilité (s) — technique",Barèmes!$B$6:$B$28,H383,Barèmes!$C$6:$C$28,IF(H383="6ème","Mixte",G383)),Barèmes!$E$2,Barèmes!$F$2))))))</f>
        <v/>
      </c>
      <c r="AH383" s="31" t="str">
        <f>IF((IF(N383="",0,1)+IF(Q383="",0,1)+IF(W383="",0,1)+IF(Z383="",0,1)+IF(AC383="",0,1))=0,"",3*IF(N383=Barèmes!$B$2,1,IF(N383=Barèmes!$C$2,2,IF(N383=Barèmes!$D$2,3,IF(N383=Barèmes!$E$2,4,IF(N383=Barèmes!$F$2,5,0)))))+3*IF(Q383=Barèmes!$B$2,1,IF(Q383=Barèmes!$C$2,2,IF(Q383=Barèmes!$D$2,3,IF(Q383=Barèmes!$E$2,4,IF(Q383=Barèmes!$F$2,5,0)))))+2*IF(W383=Barèmes!$B$2,1,IF(W383=Barèmes!$C$2,2,IF(W383=Barèmes!$D$2,3,IF(W383=Barèmes!$E$2,4,IF(W383=Barèmes!$F$2,5,0)))))+1*IF(Z383=Barèmes!$B$2,1,IF(Z383=Barèmes!$C$2,2,IF(Z383=Barèmes!$D$2,3,IF(Z383=Barèmes!$E$2,4,IF(Z383=Barèmes!$F$2,5,0)))))+1*IF(AC383=Barèmes!$B$2,1,IF(AC383=Barèmes!$C$2,2,IF(AC383=Barèmes!$D$2,3,IF(AC383=Barèmes!$E$2,4,IF(AC383=Barèmes!$F$2,5,0))))))</f>
        <v/>
      </c>
      <c r="AI383" s="31"/>
      <c r="AJ383" s="32" t="str">
        <f>IFERROR(INDEX(Croissance!$B$5:$B$604,MATCH(A383,Croissance!$A$5:$A$604,0)),"")</f>
        <v/>
      </c>
      <c r="AK383" s="32" t="str">
        <f>IFERROR(INDEX(Croissance!$C$5:$C$604,MATCH(A383,Croissance!$A$5:$A$604,0)),"")</f>
        <v/>
      </c>
      <c r="AL383" s="32" t="str">
        <f>IFERROR(INDEX(Croissance!$D$5:$D$604,MATCH(A383,Croissance!$A$5:$A$604,0)),"")</f>
        <v/>
      </c>
      <c r="AM383" s="32" t="str">
        <f>IFERROR(INDEX(Croissance!$E$5:$E$604,MATCH(A383,Croissance!$A$5:$A$604,0)),"")</f>
        <v/>
      </c>
      <c r="AO383" s="33">
        <f t="shared" si="48"/>
        <v>0</v>
      </c>
      <c r="AP383" s="33">
        <f t="shared" si="44"/>
        <v>0</v>
      </c>
      <c r="AQ383" s="33">
        <f>IF(A383="",0,IF(AND(OR('Synthèse classe'!$C$2="Tous",C383='Synthèse classe'!$C$2),OR('Synthèse classe'!$C$3="Toutes",D383='Synthèse classe'!$C$3),OR('Synthèse classe'!$C$4="Toutes",AND('Synthèse classe'!$C$4="Dernière",AP383=1),B383=IFERROR(VALUE('Synthèse classe'!$C$4),0))),1,0))</f>
        <v>0</v>
      </c>
      <c r="AR383" s="34" t="str">
        <f t="shared" si="45"/>
        <v/>
      </c>
    </row>
    <row r="384" spans="1:44" x14ac:dyDescent="0.2">
      <c r="A384" s="17" t="str">
        <f t="shared" si="41"/>
        <v/>
      </c>
      <c r="B384" s="18"/>
      <c r="C384" s="19"/>
      <c r="D384" s="19"/>
      <c r="E384" s="19"/>
      <c r="F384" s="19"/>
      <c r="G384" s="19"/>
      <c r="H384" s="17" t="str">
        <f t="shared" si="46"/>
        <v/>
      </c>
      <c r="I384" s="20"/>
      <c r="J384" s="18"/>
      <c r="K384" s="19"/>
      <c r="L384" s="21" t="str">
        <f t="shared" si="47"/>
        <v/>
      </c>
      <c r="M384" s="21" t="str">
        <f>IF(OR(J384="",SUMPRODUCT((Barèmes!$A$6:$A$28="Endurance — Luc Léger (palier)")*(Barèmes!$B$6:$B$28=H384)*(Barèmes!$C$6:$C$28=IF(H384="6ème","Mixte",G384)))=0),"",IF(SUMPRODUCT((Barèmes!$A$6:$A$28="Endurance — Luc Léger (palier)")*(Barèmes!$B$6:$B$28=H384)*(Barèmes!$C$6:$C$28=IF(H384="6ème","Mixte",G384))*(Barèmes!$J$6:$J$28="+"))&gt;0,IF(J384&lt;=SUMIFS(Barèmes!$D$6:$D$28,Barèmes!$A$6:$A$28,"Endurance — Luc Léger (palier)",Barèmes!$B$6:$B$28,H384,Barèmes!$C$6:$C$28,IF(H384="6ème","Mixte",G384)),"à besoin",IF(J384&lt;=SUMIFS(Barèmes!$E$6:$E$28,Barèmes!$A$6:$A$28,"Endurance — Luc Léger (palier)",Barèmes!$B$6:$B$28,H384,Barèmes!$C$6:$C$28,IF(H384="6ème","Mixte",G384)),"fragile","satisfaisant")),IF(J384&gt;=SUMIFS(Barèmes!$D$6:$D$28,Barèmes!$A$6:$A$28,"Endurance — Luc Léger (palier)",Barèmes!$B$6:$B$28,H384,Barèmes!$C$6:$C$28,IF(H384="6ème","Mixte",G384)),"à besoin",IF(J384&gt;=SUMIFS(Barèmes!$E$6:$E$28,Barèmes!$A$6:$A$28,"Endurance — Luc Léger (palier)",Barèmes!$B$6:$B$28,H384,Barèmes!$C$6:$C$28,IF(H384="6ème","Mixte",G384)),"fragile","satisfaisant"))))</f>
        <v/>
      </c>
      <c r="N384" s="21" t="str">
        <f>IF(OR(J384="",SUMPRODUCT((Barèmes!$A$6:$A$28="Endurance — Luc Léger (palier)")*(Barèmes!$B$6:$B$28=H384)*(Barèmes!$C$6:$C$28=IF(H384="6ème","Mixte",G384)))=0),"",IF(SUMPRODUCT((Barèmes!$A$6:$A$28="Endurance — Luc Léger (palier)")*(Barèmes!$B$6:$B$28=H384)*(Barèmes!$C$6:$C$28=IF(H384="6ème","Mixte",G384))*(Barèmes!$J$6:$J$28="+"))&gt;0,IF(J384&lt;=SUMIFS(Barèmes!$F$6:$F$28,Barèmes!$A$6:$A$28,"Endurance — Luc Léger (palier)",Barèmes!$B$6:$B$28,H384,Barèmes!$C$6:$C$28,IF(H384="6ème","Mixte",G384)),Barèmes!$B$2,IF(J384&lt;=SUMIFS(Barèmes!$G$6:$G$28,Barèmes!$A$6:$A$28,"Endurance — Luc Léger (palier)",Barèmes!$B$6:$B$28,H384,Barèmes!$C$6:$C$28,IF(H384="6ème","Mixte",G384)),Barèmes!$C$2,IF(J384&lt;=SUMIFS(Barèmes!$H$6:$H$28,Barèmes!$A$6:$A$28,"Endurance — Luc Léger (palier)",Barèmes!$B$6:$B$28,H384,Barèmes!$C$6:$C$28,IF(H384="6ème","Mixte",G384)),Barèmes!$D$2,IF(J384&lt;=SUMIFS(Barèmes!$I$6:$I$28,Barèmes!$A$6:$A$28,"Endurance — Luc Léger (palier)",Barèmes!$B$6:$B$28,H384,Barèmes!$C$6:$C$28,IF(H384="6ème","Mixte",G384)),Barèmes!$E$2,Barèmes!$F$2)))),IF(J384&gt;=SUMIFS(Barèmes!$F$6:$F$28,Barèmes!$A$6:$A$28,"Endurance — Luc Léger (palier)",Barèmes!$B$6:$B$28,H384,Barèmes!$C$6:$C$28,IF(H384="6ème","Mixte",G384)),Barèmes!$B$2,IF(J384&gt;=SUMIFS(Barèmes!$G$6:$G$28,Barèmes!$A$6:$A$28,"Endurance — Luc Léger (palier)",Barèmes!$B$6:$B$28,H384,Barèmes!$C$6:$C$28,IF(H384="6ème","Mixte",G384)),Barèmes!$C$2,IF(J384&gt;=SUMIFS(Barèmes!$H$6:$H$28,Barèmes!$A$6:$A$28,"Endurance — Luc Léger (palier)",Barèmes!$B$6:$B$28,H384,Barèmes!$C$6:$C$28,IF(H384="6ème","Mixte",G384)),Barèmes!$D$2,IF(J384&gt;=SUMIFS(Barèmes!$I$6:$I$28,Barèmes!$A$6:$A$28,"Endurance — Luc Léger (palier)",Barèmes!$B$6:$B$28,H384,Barèmes!$C$6:$C$28,IF(H384="6ème","Mixte",G384)),Barèmes!$E$2,Barèmes!$F$2))))))</f>
        <v/>
      </c>
      <c r="O384" s="22"/>
      <c r="P384" s="23" t="str">
        <f>IF(OR(O384="",SUMPRODUCT((Barèmes!$A$6:$A$28="Force bas du corps — Saut en longueur (m)")*(Barèmes!$B$6:$B$28=H384)*(Barèmes!$C$6:$C$28=IF(H384="6ème","Mixte",G384)))=0),"",IF(SUMPRODUCT((Barèmes!$A$6:$A$28="Force bas du corps — Saut en longueur (m)")*(Barèmes!$B$6:$B$28=H384)*(Barèmes!$C$6:$C$28=IF(H384="6ème","Mixte",G384))*(Barèmes!$J$6:$J$28="+"))&gt;0,IF(O384&lt;=SUMIFS(Barèmes!$D$6:$D$28,Barèmes!$A$6:$A$28,"Force bas du corps — Saut en longueur (m)",Barèmes!$B$6:$B$28,H384,Barèmes!$C$6:$C$28,IF(H384="6ème","Mixte",G384)),"à besoin",IF(O384&lt;=SUMIFS(Barèmes!$E$6:$E$28,Barèmes!$A$6:$A$28,"Force bas du corps — Saut en longueur (m)",Barèmes!$B$6:$B$28,H384,Barèmes!$C$6:$C$28,IF(H384="6ème","Mixte",G384)),"fragile","satisfaisant")),IF(O384&gt;=SUMIFS(Barèmes!$D$6:$D$28,Barèmes!$A$6:$A$28,"Force bas du corps — Saut en longueur (m)",Barèmes!$B$6:$B$28,H384,Barèmes!$C$6:$C$28,IF(H384="6ème","Mixte",G384)),"à besoin",IF(O384&gt;=SUMIFS(Barèmes!$E$6:$E$28,Barèmes!$A$6:$A$28,"Force bas du corps — Saut en longueur (m)",Barèmes!$B$6:$B$28,H384,Barèmes!$C$6:$C$28,IF(H384="6ème","Mixte",G384)),"fragile","satisfaisant"))))</f>
        <v/>
      </c>
      <c r="Q384" s="23" t="str">
        <f>IF(OR(O384="",SUMPRODUCT((Barèmes!$A$6:$A$28="Force bas du corps — Saut en longueur (m)")*(Barèmes!$B$6:$B$28=H384)*(Barèmes!$C$6:$C$28=IF(H384="6ème","Mixte",G384)))=0),"",IF(SUMPRODUCT((Barèmes!$A$6:$A$28="Force bas du corps — Saut en longueur (m)")*(Barèmes!$B$6:$B$28=H384)*(Barèmes!$C$6:$C$28=IF(H384="6ème","Mixte",G384))*(Barèmes!$J$6:$J$28="+"))&gt;0,IF(O384&lt;=SUMIFS(Barèmes!$F$6:$F$28,Barèmes!$A$6:$A$28,"Force bas du corps — Saut en longueur (m)",Barèmes!$B$6:$B$28,H384,Barèmes!$C$6:$C$28,IF(H384="6ème","Mixte",G384)),Barèmes!$B$2,IF(O384&lt;=SUMIFS(Barèmes!$G$6:$G$28,Barèmes!$A$6:$A$28,"Force bas du corps — Saut en longueur (m)",Barèmes!$B$6:$B$28,H384,Barèmes!$C$6:$C$28,IF(H384="6ème","Mixte",G384)),Barèmes!$C$2,IF(O384&lt;=SUMIFS(Barèmes!$H$6:$H$28,Barèmes!$A$6:$A$28,"Force bas du corps — Saut en longueur (m)",Barèmes!$B$6:$B$28,H384,Barèmes!$C$6:$C$28,IF(H384="6ème","Mixte",G384)),Barèmes!$D$2,IF(O384&lt;=SUMIFS(Barèmes!$I$6:$I$28,Barèmes!$A$6:$A$28,"Force bas du corps — Saut en longueur (m)",Barèmes!$B$6:$B$28,H384,Barèmes!$C$6:$C$28,IF(H384="6ème","Mixte",G384)),Barèmes!$E$2,Barèmes!$F$2)))),IF(O384&gt;=SUMIFS(Barèmes!$F$6:$F$28,Barèmes!$A$6:$A$28,"Force bas du corps — Saut en longueur (m)",Barèmes!$B$6:$B$28,H384,Barèmes!$C$6:$C$28,IF(H384="6ème","Mixte",G384)),Barèmes!$B$2,IF(O384&gt;=SUMIFS(Barèmes!$G$6:$G$28,Barèmes!$A$6:$A$28,"Force bas du corps — Saut en longueur (m)",Barèmes!$B$6:$B$28,H384,Barèmes!$C$6:$C$28,IF(H384="6ème","Mixte",G384)),Barèmes!$C$2,IF(O384&gt;=SUMIFS(Barèmes!$H$6:$H$28,Barèmes!$A$6:$A$28,"Force bas du corps — Saut en longueur (m)",Barèmes!$B$6:$B$28,H384,Barèmes!$C$6:$C$28,IF(H384="6ème","Mixte",G384)),Barèmes!$D$2,IF(O384&gt;=SUMIFS(Barèmes!$I$6:$I$28,Barèmes!$A$6:$A$28,"Force bas du corps — Saut en longueur (m)",Barèmes!$B$6:$B$28,H384,Barèmes!$C$6:$C$28,IF(H384="6ème","Mixte",G384)),Barèmes!$E$2,Barèmes!$F$2))))))</f>
        <v/>
      </c>
      <c r="R384" s="22"/>
      <c r="S384" s="24" t="str">
        <f>IF(OR(R384="",SUMPRODUCT((Barèmes!$A$6:$A$28="Vitesse — 30 m (s)")*(Barèmes!$B$6:$B$28=H384)*(Barèmes!$C$6:$C$28=IF(H384="6ème","Mixte",G384)))=0),"",IF(SUMPRODUCT((Barèmes!$A$6:$A$28="Vitesse — 30 m (s)")*(Barèmes!$B$6:$B$28=H384)*(Barèmes!$C$6:$C$28=IF(H384="6ème","Mixte",G384))*(Barèmes!$J$6:$J$28="+"))&gt;0,IF(R384&lt;=SUMIFS(Barèmes!$D$6:$D$28,Barèmes!$A$6:$A$28,"Vitesse — 30 m (s)",Barèmes!$B$6:$B$28,H384,Barèmes!$C$6:$C$28,IF(H384="6ème","Mixte",G384)),"à besoin",IF(R384&lt;=SUMIFS(Barèmes!$E$6:$E$28,Barèmes!$A$6:$A$28,"Vitesse — 30 m (s)",Barèmes!$B$6:$B$28,H384,Barèmes!$C$6:$C$28,IF(H384="6ème","Mixte",G384)),"fragile","satisfaisant")),IF(R384&gt;=SUMIFS(Barèmes!$D$6:$D$28,Barèmes!$A$6:$A$28,"Vitesse — 30 m (s)",Barèmes!$B$6:$B$28,H384,Barèmes!$C$6:$C$28,IF(H384="6ème","Mixte",G384)),"à besoin",IF(R384&gt;=SUMIFS(Barèmes!$E$6:$E$28,Barèmes!$A$6:$A$28,"Vitesse — 30 m (s)",Barèmes!$B$6:$B$28,H384,Barèmes!$C$6:$C$28,IF(H384="6ème","Mixte",G384)),"fragile","satisfaisant"))))</f>
        <v/>
      </c>
      <c r="T384" s="24" t="str">
        <f>IF(OR(R384="",SUMPRODUCT((Barèmes!$A$6:$A$28="Vitesse — 30 m (s)")*(Barèmes!$B$6:$B$28=H384)*(Barèmes!$C$6:$C$28=IF(H384="6ème","Mixte",G384)))=0),"",IF(SUMPRODUCT((Barèmes!$A$6:$A$28="Vitesse — 30 m (s)")*(Barèmes!$B$6:$B$28=H384)*(Barèmes!$C$6:$C$28=IF(H384="6ème","Mixte",G384))*(Barèmes!$J$6:$J$28="+"))&gt;0,IF(R384&lt;=SUMIFS(Barèmes!$F$6:$F$28,Barèmes!$A$6:$A$28,"Vitesse — 30 m (s)",Barèmes!$B$6:$B$28,H384,Barèmes!$C$6:$C$28,IF(H384="6ème","Mixte",G384)),Barèmes!$B$2,IF(R384&lt;=SUMIFS(Barèmes!$G$6:$G$28,Barèmes!$A$6:$A$28,"Vitesse — 30 m (s)",Barèmes!$B$6:$B$28,H384,Barèmes!$C$6:$C$28,IF(H384="6ème","Mixte",G384)),Barèmes!$C$2,IF(R384&lt;=SUMIFS(Barèmes!$H$6:$H$28,Barèmes!$A$6:$A$28,"Vitesse — 30 m (s)",Barèmes!$B$6:$B$28,H384,Barèmes!$C$6:$C$28,IF(H384="6ème","Mixte",G384)),Barèmes!$D$2,IF(R384&lt;=SUMIFS(Barèmes!$I$6:$I$28,Barèmes!$A$6:$A$28,"Vitesse — 30 m (s)",Barèmes!$B$6:$B$28,H384,Barèmes!$C$6:$C$28,IF(H384="6ème","Mixte",G384)),Barèmes!$E$2,Barèmes!$F$2)))),IF(R384&gt;=SUMIFS(Barèmes!$F$6:$F$28,Barèmes!$A$6:$A$28,"Vitesse — 30 m (s)",Barèmes!$B$6:$B$28,H384,Barèmes!$C$6:$C$28,IF(H384="6ème","Mixte",G384)),Barèmes!$B$2,IF(R384&gt;=SUMIFS(Barèmes!$G$6:$G$28,Barèmes!$A$6:$A$28,"Vitesse — 30 m (s)",Barèmes!$B$6:$B$28,H384,Barèmes!$C$6:$C$28,IF(H384="6ème","Mixte",G384)),Barèmes!$C$2,IF(R384&gt;=SUMIFS(Barèmes!$H$6:$H$28,Barèmes!$A$6:$A$28,"Vitesse — 30 m (s)",Barèmes!$B$6:$B$28,H384,Barèmes!$C$6:$C$28,IF(H384="6ème","Mixte",G384)),Barèmes!$D$2,IF(R384&gt;=SUMIFS(Barèmes!$I$6:$I$28,Barèmes!$A$6:$A$28,"Vitesse — 30 m (s)",Barèmes!$B$6:$B$28,H384,Barèmes!$C$6:$C$28,IF(H384="6ème","Mixte",G384)),Barèmes!$E$2,Barèmes!$F$2))))))</f>
        <v/>
      </c>
      <c r="U384" s="22"/>
      <c r="V384" s="25" t="str">
        <f>IF(OR(U384="",SUMPRODUCT((Barèmes!$A$6:$A$28="Vitesse — 50 m (s)")*(Barèmes!$B$6:$B$28=H384)*(Barèmes!$C$6:$C$28=IF(H384="6ème","Mixte",G384)))=0),"",IF(SUMPRODUCT((Barèmes!$A$6:$A$28="Vitesse — 50 m (s)")*(Barèmes!$B$6:$B$28=H384)*(Barèmes!$C$6:$C$28=IF(H384="6ème","Mixte",G384))*(Barèmes!$J$6:$J$28="+"))&gt;0,IF(U384&lt;=SUMIFS(Barèmes!$D$6:$D$28,Barèmes!$A$6:$A$28,"Vitesse — 50 m (s)",Barèmes!$B$6:$B$28,H384,Barèmes!$C$6:$C$28,IF(H384="6ème","Mixte",G384)),"à besoin",IF(U384&lt;=SUMIFS(Barèmes!$E$6:$E$28,Barèmes!$A$6:$A$28,"Vitesse — 50 m (s)",Barèmes!$B$6:$B$28,H384,Barèmes!$C$6:$C$28,IF(H384="6ème","Mixte",G384)),"fragile","satisfaisant")),IF(U384&gt;=SUMIFS(Barèmes!$D$6:$D$28,Barèmes!$A$6:$A$28,"Vitesse — 50 m (s)",Barèmes!$B$6:$B$28,H384,Barèmes!$C$6:$C$28,IF(H384="6ème","Mixte",G384)),"à besoin",IF(U384&gt;=SUMIFS(Barèmes!$E$6:$E$28,Barèmes!$A$6:$A$28,"Vitesse — 50 m (s)",Barèmes!$B$6:$B$28,H384,Barèmes!$C$6:$C$28,IF(H384="6ème","Mixte",G384)),"fragile","satisfaisant"))))</f>
        <v/>
      </c>
      <c r="W384" s="25" t="str">
        <f>IF(OR(U384="",SUMPRODUCT((Barèmes!$A$6:$A$28="Vitesse — 50 m (s)")*(Barèmes!$B$6:$B$28=H384)*(Barèmes!$C$6:$C$28=IF(H384="6ème","Mixte",G384)))=0),"",IF(SUMPRODUCT((Barèmes!$A$6:$A$28="Vitesse — 50 m (s)")*(Barèmes!$B$6:$B$28=H384)*(Barèmes!$C$6:$C$28=IF(H384="6ème","Mixte",G384))*(Barèmes!$J$6:$J$28="+"))&gt;0,IF(U384&lt;=SUMIFS(Barèmes!$F$6:$F$28,Barèmes!$A$6:$A$28,"Vitesse — 50 m (s)",Barèmes!$B$6:$B$28,H384,Barèmes!$C$6:$C$28,IF(H384="6ème","Mixte",G384)),Barèmes!$B$2,IF(U384&lt;=SUMIFS(Barèmes!$G$6:$G$28,Barèmes!$A$6:$A$28,"Vitesse — 50 m (s)",Barèmes!$B$6:$B$28,H384,Barèmes!$C$6:$C$28,IF(H384="6ème","Mixte",G384)),Barèmes!$C$2,IF(U384&lt;=SUMIFS(Barèmes!$H$6:$H$28,Barèmes!$A$6:$A$28,"Vitesse — 50 m (s)",Barèmes!$B$6:$B$28,H384,Barèmes!$C$6:$C$28,IF(H384="6ème","Mixte",G384)),Barèmes!$D$2,IF(U384&lt;=SUMIFS(Barèmes!$I$6:$I$28,Barèmes!$A$6:$A$28,"Vitesse — 50 m (s)",Barèmes!$B$6:$B$28,H384,Barèmes!$C$6:$C$28,IF(H384="6ème","Mixte",G384)),Barèmes!$E$2,Barèmes!$F$2)))),IF(U384&gt;=SUMIFS(Barèmes!$F$6:$F$28,Barèmes!$A$6:$A$28,"Vitesse — 50 m (s)",Barèmes!$B$6:$B$28,H384,Barèmes!$C$6:$C$28,IF(H384="6ème","Mixte",G384)),Barèmes!$B$2,IF(U384&gt;=SUMIFS(Barèmes!$G$6:$G$28,Barèmes!$A$6:$A$28,"Vitesse — 50 m (s)",Barèmes!$B$6:$B$28,H384,Barèmes!$C$6:$C$28,IF(H384="6ème","Mixte",G384)),Barèmes!$C$2,IF(U384&gt;=SUMIFS(Barèmes!$H$6:$H$28,Barèmes!$A$6:$A$28,"Vitesse — 50 m (s)",Barèmes!$B$6:$B$28,H384,Barèmes!$C$6:$C$28,IF(H384="6ème","Mixte",G384)),Barèmes!$D$2,IF(U384&gt;=SUMIFS(Barèmes!$I$6:$I$28,Barèmes!$A$6:$A$28,"Vitesse — 50 m (s)",Barèmes!$B$6:$B$28,H384,Barèmes!$C$6:$C$28,IF(H384="6ème","Mixte",G384)),Barèmes!$E$2,Barèmes!$F$2))))))</f>
        <v/>
      </c>
      <c r="X384" s="18"/>
      <c r="Y384" s="26" t="str" cm="1">
        <f t="array" ref="Y384">IF(OR(X384="",SUMPRODUCT((Barèmes!$A$6:$A$28="Souplesse (score 1-5)")*(Barèmes!$B$6:$B$28=H384)*(Barèmes!$C$6:$C$28=IF(H384="6ème","Mixte",G384)))=0),"",IF(SUMPRODUCT((Barèmes!$A$6:$A$28="Souplesse (score 1-5)")*(Barèmes!$B$6:$B$28=H384)*(Barèmes!$C$6:$C$28=IF(H384="6ème","Mixte",G384))*(Barèmes!$J$6:$J$28="+"))&gt;0,IF(X384&lt;=SUMIFS(Barèmes!$D$6:$D$28,Barèmes!$A$6:$A$28,"Souplesse (score 1-5)",Barèmes!$B$6:$B$28,H384,Barèmes!$C$6:$C$28,IF(H384="6ème","Mixte",G384)),"à besoin",IF(X384&lt;=SUMIFS(Barèmes!$E$6:$E$28,Barèmes!$A$6:$A$28,"Souplesse (score 1-5)",Barèmes!$B$6:$B$28,H384,Barèmes!$C$6:$C$28,IF(H384="6ème","Mixte",G384)),"fragile","satisfaisant")),IF(X384&gt;=SUMIFS(Barèmes!$D$6:$D$28,Barèmes!$A$6:$A$28,"Souplesse (score 1-5)",Barèmes!$B$6:$B$28,H384,Barèmes!$C$6:$C$28,IF(H384="6ème","Mixte",G384)),"à besoin",IF(X384&gt;=SUMIFS(Barèmes!$E$6:$E$28,Barèmes!$A$6:$A$28,"Souplesse (score 1-5)",Barèmes!$B$6:$B$28,H384,Barèmes!$C$6:$C$28,IF(H384="6ème","Mixte",G384)),"fragile","satisfaisant"))))</f>
        <v/>
      </c>
      <c r="Z384" s="26" t="str" cm="1">
        <f t="array" ref="Z384">IF(OR(X384="",SUMPRODUCT((Barèmes!$A$6:$A$28="Souplesse (score 1-5)")*(Barèmes!$B$6:$B$28=H384)*(Barèmes!$C$6:$C$28=IF(H384="6ème","Mixte",G384)))=0),"",IF(SUMPRODUCT((Barèmes!$A$6:$A$28="Souplesse (score 1-5)")*(Barèmes!$B$6:$B$28=H384)*(Barèmes!$C$6:$C$28=IF(H384="6ème","Mixte",G384))*(Barèmes!$J$6:$J$28="+"))&gt;0,IF(X384&lt;=SUMIFS(Barèmes!$F$6:$F$28,Barèmes!$A$6:$A$28,"Souplesse (score 1-5)",Barèmes!$B$6:$B$28,H384,Barèmes!$C$6:$C$28,IF(H384="6ème","Mixte",G384)),Barèmes!$B$2,IF(X384&lt;=SUMIFS(Barèmes!$G$6:$G$28,Barèmes!$A$6:$A$28,"Souplesse (score 1-5)",Barèmes!$B$6:$B$28,H384,Barèmes!$C$6:$C$28,IF(H384="6ème","Mixte",G384)),Barèmes!$C$2,IF(X384&lt;=SUMIFS(Barèmes!$H$6:$H$28,Barèmes!$A$6:$A$28,"Souplesse (score 1-5)",Barèmes!$B$6:$B$28,H384,Barèmes!$C$6:$C$28,IF(H384="6ème","Mixte",G384)),Barèmes!$D$2,IF(X384&lt;=SUMIFS(Barèmes!$I$6:$I$28,Barèmes!$A$6:$A$28,"Souplesse (score 1-5)",Barèmes!$B$6:$B$28,H384,Barèmes!$C$6:$C$28,IF(H384="6ème","Mixte",G384)),Barèmes!$E$2,Barèmes!$F$2)))),IF(X384&gt;=SUMIFS(Barèmes!$F$6:$F$28,Barèmes!$A$6:$A$28,"Souplesse (score 1-5)",Barèmes!$B$6:$B$28,H384,Barèmes!$C$6:$C$28,IF(H384="6ème","Mixte",G384)),Barèmes!$B$2,IF(X384&gt;=SUMIFS(Barèmes!$G$6:$G$28,Barèmes!$A$6:$A$28,"Souplesse (score 1-5)",Barèmes!$B$6:$B$28,H384,Barèmes!$C$6:$C$28,IF(H384="6ème","Mixte",G384)),Barèmes!$C$2,IF(X384&gt;=SUMIFS(Barèmes!$H$6:$H$28,Barèmes!$A$6:$A$28,"Souplesse (score 1-5)",Barèmes!$B$6:$B$28,H384,Barèmes!$C$6:$C$28,IF(H384="6ème","Mixte",G384)),Barèmes!$D$2,IF(X384&gt;=SUMIFS(Barèmes!$I$6:$I$28,Barèmes!$A$6:$A$28,"Souplesse (score 1-5)",Barèmes!$B$6:$B$28,H384,Barèmes!$C$6:$C$28,IF(H384="6ème","Mixte",G384)),Barèmes!$E$2,Barèmes!$F$2))))))</f>
        <v/>
      </c>
      <c r="AA384" s="22"/>
      <c r="AB384" s="27" t="str">
        <f>IF(OR(AA384="",SUMPRODUCT((Barèmes!$A$6:$A$28="Agilité — T-test 974 (s)")*(Barèmes!$B$6:$B$28=H384)*(Barèmes!$C$6:$C$28=IF(H384="6ème","Mixte",G384)))=0),"",IF(SUMPRODUCT((Barèmes!$A$6:$A$28="Agilité — T-test 974 (s)")*(Barèmes!$B$6:$B$28=H384)*(Barèmes!$C$6:$C$28=IF(H384="6ème","Mixte",G384))*(Barèmes!$J$6:$J$28="+"))&gt;0,IF(AA384&lt;=SUMIFS(Barèmes!$D$6:$D$28,Barèmes!$A$6:$A$28,"Agilité — T-test 974 (s)",Barèmes!$B$6:$B$28,H384,Barèmes!$C$6:$C$28,IF(H384="6ème","Mixte",G384)),"à besoin",IF(AA384&lt;=SUMIFS(Barèmes!$E$6:$E$28,Barèmes!$A$6:$A$28,"Agilité — T-test 974 (s)",Barèmes!$B$6:$B$28,H384,Barèmes!$C$6:$C$28,IF(H384="6ème","Mixte",G384)),"fragile","satisfaisant")),IF(AA384&gt;=SUMIFS(Barèmes!$D$6:$D$28,Barèmes!$A$6:$A$28,"Agilité — T-test 974 (s)",Barèmes!$B$6:$B$28,H384,Barèmes!$C$6:$C$28,IF(H384="6ème","Mixte",G384)),"à besoin",IF(AA384&gt;=SUMIFS(Barèmes!$E$6:$E$28,Barèmes!$A$6:$A$28,"Agilité — T-test 974 (s)",Barèmes!$B$6:$B$28,H384,Barèmes!$C$6:$C$28,IF(H384="6ème","Mixte",G384)),"fragile","satisfaisant"))))</f>
        <v/>
      </c>
      <c r="AC384" s="27" t="str">
        <f>IF(OR(AA384="",SUMPRODUCT((Barèmes!$A$6:$A$28="Agilité — T-test 974 (s)")*(Barèmes!$B$6:$B$28=H384)*(Barèmes!$C$6:$C$28=IF(H384="6ème","Mixte",G384)))=0),"",IF(SUMPRODUCT((Barèmes!$A$6:$A$28="Agilité — T-test 974 (s)")*(Barèmes!$B$6:$B$28=H384)*(Barèmes!$C$6:$C$28=IF(H384="6ème","Mixte",G384))*(Barèmes!$J$6:$J$28="+"))&gt;0,IF(AA384&lt;=SUMIFS(Barèmes!$F$6:$F$28,Barèmes!$A$6:$A$28,"Agilité — T-test 974 (s)",Barèmes!$B$6:$B$28,H384,Barèmes!$C$6:$C$28,IF(H384="6ème","Mixte",G384)),Barèmes!$B$2,IF(AA384&lt;=SUMIFS(Barèmes!$G$6:$G$28,Barèmes!$A$6:$A$28,"Agilité — T-test 974 (s)",Barèmes!$B$6:$B$28,H384,Barèmes!$C$6:$C$28,IF(H384="6ème","Mixte",G384)),Barèmes!$C$2,IF(AA384&lt;=SUMIFS(Barèmes!$H$6:$H$28,Barèmes!$A$6:$A$28,"Agilité — T-test 974 (s)",Barèmes!$B$6:$B$28,H384,Barèmes!$C$6:$C$28,IF(H384="6ème","Mixte",G384)),Barèmes!$D$2,IF(AA384&lt;=SUMIFS(Barèmes!$I$6:$I$28,Barèmes!$A$6:$A$28,"Agilité — T-test 974 (s)",Barèmes!$B$6:$B$28,H384,Barèmes!$C$6:$C$28,IF(H384="6ème","Mixte",G384)),Barèmes!$E$2,Barèmes!$F$2)))),IF(AA384&gt;=SUMIFS(Barèmes!$F$6:$F$28,Barèmes!$A$6:$A$28,"Agilité — T-test 974 (s)",Barèmes!$B$6:$B$28,H384,Barèmes!$C$6:$C$28,IF(H384="6ème","Mixte",G384)),Barèmes!$B$2,IF(AA384&gt;=SUMIFS(Barèmes!$G$6:$G$28,Barèmes!$A$6:$A$28,"Agilité — T-test 974 (s)",Barèmes!$B$6:$B$28,H384,Barèmes!$C$6:$C$28,IF(H384="6ème","Mixte",G384)),Barèmes!$C$2,IF(AA384&gt;=SUMIFS(Barèmes!$H$6:$H$28,Barèmes!$A$6:$A$28,"Agilité — T-test 974 (s)",Barèmes!$B$6:$B$28,H384,Barèmes!$C$6:$C$28,IF(H384="6ème","Mixte",G384)),Barèmes!$D$2,IF(AA384&gt;=SUMIFS(Barèmes!$I$6:$I$28,Barèmes!$A$6:$A$28,"Agilité — T-test 974 (s)",Barèmes!$B$6:$B$28,H384,Barèmes!$C$6:$C$28,IF(H384="6ème","Mixte",G384)),Barèmes!$E$2,Barèmes!$F$2))))))</f>
        <v/>
      </c>
      <c r="AD384" s="28" t="str">
        <f t="shared" si="42"/>
        <v/>
      </c>
      <c r="AE384" s="29" t="str">
        <f t="shared" si="43"/>
        <v/>
      </c>
      <c r="AF384" s="30" t="str">
        <f>IF(OR(AD384="",SUMPRODUCT((Barèmes!$A$6:$A$28="Surcoût d'agilité (s) — technique")*(Barèmes!$B$6:$B$28=H384)*(Barèmes!$C$6:$C$28=IF(H384="6ème","Mixte",G384)))=0),"",IF(SUMPRODUCT((Barèmes!$A$6:$A$28="Surcoût d'agilité (s) — technique")*(Barèmes!$B$6:$B$28=H384)*(Barèmes!$C$6:$C$28=IF(H384="6ème","Mixte",G384))*(Barèmes!$J$6:$J$28="+"))&gt;0,IF(AD384&lt;=SUMIFS(Barèmes!$D$6:$D$28,Barèmes!$A$6:$A$28,"Surcoût d'agilité (s) — technique",Barèmes!$B$6:$B$28,H384,Barèmes!$C$6:$C$28,IF(H384="6ème","Mixte",G384)),"à besoin",IF(AD384&lt;=SUMIFS(Barèmes!$E$6:$E$28,Barèmes!$A$6:$A$28,"Surcoût d'agilité (s) — technique",Barèmes!$B$6:$B$28,H384,Barèmes!$C$6:$C$28,IF(H384="6ème","Mixte",G384)),"fragile","satisfaisant")),IF(AD384&gt;=SUMIFS(Barèmes!$D$6:$D$28,Barèmes!$A$6:$A$28,"Surcoût d'agilité (s) — technique",Barèmes!$B$6:$B$28,H384,Barèmes!$C$6:$C$28,IF(H384="6ème","Mixte",G384)),"à besoin",IF(AD384&gt;=SUMIFS(Barèmes!$E$6:$E$28,Barèmes!$A$6:$A$28,"Surcoût d'agilité (s) — technique",Barèmes!$B$6:$B$28,H384,Barèmes!$C$6:$C$28,IF(H384="6ème","Mixte",G384)),"fragile","satisfaisant"))))</f>
        <v/>
      </c>
      <c r="AG384" s="30" t="str">
        <f>IF(OR(AD384="",SUMPRODUCT((Barèmes!$A$6:$A$28="Surcoût d'agilité (s) — technique")*(Barèmes!$B$6:$B$28=H384)*(Barèmes!$C$6:$C$28=IF(H384="6ème","Mixte",G384)))=0),"",IF(SUMPRODUCT((Barèmes!$A$6:$A$28="Surcoût d'agilité (s) — technique")*(Barèmes!$B$6:$B$28=H384)*(Barèmes!$C$6:$C$28=IF(H384="6ème","Mixte",G384))*(Barèmes!$J$6:$J$28="+"))&gt;0,IF(AD384&lt;=SUMIFS(Barèmes!$F$6:$F$28,Barèmes!$A$6:$A$28,"Surcoût d'agilité (s) — technique",Barèmes!$B$6:$B$28,H384,Barèmes!$C$6:$C$28,IF(H384="6ème","Mixte",G384)),Barèmes!$B$2,IF(AD384&lt;=SUMIFS(Barèmes!$G$6:$G$28,Barèmes!$A$6:$A$28,"Surcoût d'agilité (s) — technique",Barèmes!$B$6:$B$28,H384,Barèmes!$C$6:$C$28,IF(H384="6ème","Mixte",G384)),Barèmes!$C$2,IF(AD384&lt;=SUMIFS(Barèmes!$H$6:$H$28,Barèmes!$A$6:$A$28,"Surcoût d'agilité (s) — technique",Barèmes!$B$6:$B$28,H384,Barèmes!$C$6:$C$28,IF(H384="6ème","Mixte",G384)),Barèmes!$D$2,IF(AD384&lt;=SUMIFS(Barèmes!$I$6:$I$28,Barèmes!$A$6:$A$28,"Surcoût d'agilité (s) — technique",Barèmes!$B$6:$B$28,H384,Barèmes!$C$6:$C$28,IF(H384="6ème","Mixte",G384)),Barèmes!$E$2,Barèmes!$F$2)))),IF(AD384&gt;=SUMIFS(Barèmes!$F$6:$F$28,Barèmes!$A$6:$A$28,"Surcoût d'agilité (s) — technique",Barèmes!$B$6:$B$28,H384,Barèmes!$C$6:$C$28,IF(H384="6ème","Mixte",G384)),Barèmes!$B$2,IF(AD384&gt;=SUMIFS(Barèmes!$G$6:$G$28,Barèmes!$A$6:$A$28,"Surcoût d'agilité (s) — technique",Barèmes!$B$6:$B$28,H384,Barèmes!$C$6:$C$28,IF(H384="6ème","Mixte",G384)),Barèmes!$C$2,IF(AD384&gt;=SUMIFS(Barèmes!$H$6:$H$28,Barèmes!$A$6:$A$28,"Surcoût d'agilité (s) — technique",Barèmes!$B$6:$B$28,H384,Barèmes!$C$6:$C$28,IF(H384="6ème","Mixte",G384)),Barèmes!$D$2,IF(AD384&gt;=SUMIFS(Barèmes!$I$6:$I$28,Barèmes!$A$6:$A$28,"Surcoût d'agilité (s) — technique",Barèmes!$B$6:$B$28,H384,Barèmes!$C$6:$C$28,IF(H384="6ème","Mixte",G384)),Barèmes!$E$2,Barèmes!$F$2))))))</f>
        <v/>
      </c>
      <c r="AH384" s="31" t="str">
        <f>IF((IF(N384="",0,1)+IF(Q384="",0,1)+IF(W384="",0,1)+IF(Z384="",0,1)+IF(AC384="",0,1))=0,"",3*IF(N384=Barèmes!$B$2,1,IF(N384=Barèmes!$C$2,2,IF(N384=Barèmes!$D$2,3,IF(N384=Barèmes!$E$2,4,IF(N384=Barèmes!$F$2,5,0)))))+3*IF(Q384=Barèmes!$B$2,1,IF(Q384=Barèmes!$C$2,2,IF(Q384=Barèmes!$D$2,3,IF(Q384=Barèmes!$E$2,4,IF(Q384=Barèmes!$F$2,5,0)))))+2*IF(W384=Barèmes!$B$2,1,IF(W384=Barèmes!$C$2,2,IF(W384=Barèmes!$D$2,3,IF(W384=Barèmes!$E$2,4,IF(W384=Barèmes!$F$2,5,0)))))+1*IF(Z384=Barèmes!$B$2,1,IF(Z384=Barèmes!$C$2,2,IF(Z384=Barèmes!$D$2,3,IF(Z384=Barèmes!$E$2,4,IF(Z384=Barèmes!$F$2,5,0)))))+1*IF(AC384=Barèmes!$B$2,1,IF(AC384=Barèmes!$C$2,2,IF(AC384=Barèmes!$D$2,3,IF(AC384=Barèmes!$E$2,4,IF(AC384=Barèmes!$F$2,5,0))))))</f>
        <v/>
      </c>
      <c r="AI384" s="31"/>
      <c r="AJ384" s="32" t="str">
        <f>IFERROR(INDEX(Croissance!$B$5:$B$604,MATCH(A384,Croissance!$A$5:$A$604,0)),"")</f>
        <v/>
      </c>
      <c r="AK384" s="32" t="str">
        <f>IFERROR(INDEX(Croissance!$C$5:$C$604,MATCH(A384,Croissance!$A$5:$A$604,0)),"")</f>
        <v/>
      </c>
      <c r="AL384" s="32" t="str">
        <f>IFERROR(INDEX(Croissance!$D$5:$D$604,MATCH(A384,Croissance!$A$5:$A$604,0)),"")</f>
        <v/>
      </c>
      <c r="AM384" s="32" t="str">
        <f>IFERROR(INDEX(Croissance!$E$5:$E$604,MATCH(A384,Croissance!$A$5:$A$604,0)),"")</f>
        <v/>
      </c>
      <c r="AO384" s="33">
        <f t="shared" si="48"/>
        <v>0</v>
      </c>
      <c r="AP384" s="33">
        <f t="shared" si="44"/>
        <v>0</v>
      </c>
      <c r="AQ384" s="33">
        <f>IF(A384="",0,IF(AND(OR('Synthèse classe'!$C$2="Tous",C384='Synthèse classe'!$C$2),OR('Synthèse classe'!$C$3="Toutes",D384='Synthèse classe'!$C$3),OR('Synthèse classe'!$C$4="Toutes",AND('Synthèse classe'!$C$4="Dernière",AP384=1),B384=IFERROR(VALUE('Synthèse classe'!$C$4),0))),1,0))</f>
        <v>0</v>
      </c>
      <c r="AR384" s="34" t="str">
        <f t="shared" si="45"/>
        <v/>
      </c>
    </row>
    <row r="385" spans="1:44" x14ac:dyDescent="0.2">
      <c r="A385" s="17" t="str">
        <f t="shared" si="41"/>
        <v/>
      </c>
      <c r="B385" s="18"/>
      <c r="C385" s="19"/>
      <c r="D385" s="19"/>
      <c r="E385" s="19"/>
      <c r="F385" s="19"/>
      <c r="G385" s="19"/>
      <c r="H385" s="17" t="str">
        <f t="shared" si="46"/>
        <v/>
      </c>
      <c r="I385" s="20"/>
      <c r="J385" s="18"/>
      <c r="K385" s="19"/>
      <c r="L385" s="21" t="str">
        <f t="shared" si="47"/>
        <v/>
      </c>
      <c r="M385" s="21" t="str">
        <f>IF(OR(J385="",SUMPRODUCT((Barèmes!$A$6:$A$28="Endurance — Luc Léger (palier)")*(Barèmes!$B$6:$B$28=H385)*(Barèmes!$C$6:$C$28=IF(H385="6ème","Mixte",G385)))=0),"",IF(SUMPRODUCT((Barèmes!$A$6:$A$28="Endurance — Luc Léger (palier)")*(Barèmes!$B$6:$B$28=H385)*(Barèmes!$C$6:$C$28=IF(H385="6ème","Mixte",G385))*(Barèmes!$J$6:$J$28="+"))&gt;0,IF(J385&lt;=SUMIFS(Barèmes!$D$6:$D$28,Barèmes!$A$6:$A$28,"Endurance — Luc Léger (palier)",Barèmes!$B$6:$B$28,H385,Barèmes!$C$6:$C$28,IF(H385="6ème","Mixte",G385)),"à besoin",IF(J385&lt;=SUMIFS(Barèmes!$E$6:$E$28,Barèmes!$A$6:$A$28,"Endurance — Luc Léger (palier)",Barèmes!$B$6:$B$28,H385,Barèmes!$C$6:$C$28,IF(H385="6ème","Mixte",G385)),"fragile","satisfaisant")),IF(J385&gt;=SUMIFS(Barèmes!$D$6:$D$28,Barèmes!$A$6:$A$28,"Endurance — Luc Léger (palier)",Barèmes!$B$6:$B$28,H385,Barèmes!$C$6:$C$28,IF(H385="6ème","Mixte",G385)),"à besoin",IF(J385&gt;=SUMIFS(Barèmes!$E$6:$E$28,Barèmes!$A$6:$A$28,"Endurance — Luc Léger (palier)",Barèmes!$B$6:$B$28,H385,Barèmes!$C$6:$C$28,IF(H385="6ème","Mixte",G385)),"fragile","satisfaisant"))))</f>
        <v/>
      </c>
      <c r="N385" s="21" t="str">
        <f>IF(OR(J385="",SUMPRODUCT((Barèmes!$A$6:$A$28="Endurance — Luc Léger (palier)")*(Barèmes!$B$6:$B$28=H385)*(Barèmes!$C$6:$C$28=IF(H385="6ème","Mixte",G385)))=0),"",IF(SUMPRODUCT((Barèmes!$A$6:$A$28="Endurance — Luc Léger (palier)")*(Barèmes!$B$6:$B$28=H385)*(Barèmes!$C$6:$C$28=IF(H385="6ème","Mixte",G385))*(Barèmes!$J$6:$J$28="+"))&gt;0,IF(J385&lt;=SUMIFS(Barèmes!$F$6:$F$28,Barèmes!$A$6:$A$28,"Endurance — Luc Léger (palier)",Barèmes!$B$6:$B$28,H385,Barèmes!$C$6:$C$28,IF(H385="6ème","Mixte",G385)),Barèmes!$B$2,IF(J385&lt;=SUMIFS(Barèmes!$G$6:$G$28,Barèmes!$A$6:$A$28,"Endurance — Luc Léger (palier)",Barèmes!$B$6:$B$28,H385,Barèmes!$C$6:$C$28,IF(H385="6ème","Mixte",G385)),Barèmes!$C$2,IF(J385&lt;=SUMIFS(Barèmes!$H$6:$H$28,Barèmes!$A$6:$A$28,"Endurance — Luc Léger (palier)",Barèmes!$B$6:$B$28,H385,Barèmes!$C$6:$C$28,IF(H385="6ème","Mixte",G385)),Barèmes!$D$2,IF(J385&lt;=SUMIFS(Barèmes!$I$6:$I$28,Barèmes!$A$6:$A$28,"Endurance — Luc Léger (palier)",Barèmes!$B$6:$B$28,H385,Barèmes!$C$6:$C$28,IF(H385="6ème","Mixte",G385)),Barèmes!$E$2,Barèmes!$F$2)))),IF(J385&gt;=SUMIFS(Barèmes!$F$6:$F$28,Barèmes!$A$6:$A$28,"Endurance — Luc Léger (palier)",Barèmes!$B$6:$B$28,H385,Barèmes!$C$6:$C$28,IF(H385="6ème","Mixte",G385)),Barèmes!$B$2,IF(J385&gt;=SUMIFS(Barèmes!$G$6:$G$28,Barèmes!$A$6:$A$28,"Endurance — Luc Léger (palier)",Barèmes!$B$6:$B$28,H385,Barèmes!$C$6:$C$28,IF(H385="6ème","Mixte",G385)),Barèmes!$C$2,IF(J385&gt;=SUMIFS(Barèmes!$H$6:$H$28,Barèmes!$A$6:$A$28,"Endurance — Luc Léger (palier)",Barèmes!$B$6:$B$28,H385,Barèmes!$C$6:$C$28,IF(H385="6ème","Mixte",G385)),Barèmes!$D$2,IF(J385&gt;=SUMIFS(Barèmes!$I$6:$I$28,Barèmes!$A$6:$A$28,"Endurance — Luc Léger (palier)",Barèmes!$B$6:$B$28,H385,Barèmes!$C$6:$C$28,IF(H385="6ème","Mixte",G385)),Barèmes!$E$2,Barèmes!$F$2))))))</f>
        <v/>
      </c>
      <c r="O385" s="22"/>
      <c r="P385" s="23" t="str">
        <f>IF(OR(O385="",SUMPRODUCT((Barèmes!$A$6:$A$28="Force bas du corps — Saut en longueur (m)")*(Barèmes!$B$6:$B$28=H385)*(Barèmes!$C$6:$C$28=IF(H385="6ème","Mixte",G385)))=0),"",IF(SUMPRODUCT((Barèmes!$A$6:$A$28="Force bas du corps — Saut en longueur (m)")*(Barèmes!$B$6:$B$28=H385)*(Barèmes!$C$6:$C$28=IF(H385="6ème","Mixte",G385))*(Barèmes!$J$6:$J$28="+"))&gt;0,IF(O385&lt;=SUMIFS(Barèmes!$D$6:$D$28,Barèmes!$A$6:$A$28,"Force bas du corps — Saut en longueur (m)",Barèmes!$B$6:$B$28,H385,Barèmes!$C$6:$C$28,IF(H385="6ème","Mixte",G385)),"à besoin",IF(O385&lt;=SUMIFS(Barèmes!$E$6:$E$28,Barèmes!$A$6:$A$28,"Force bas du corps — Saut en longueur (m)",Barèmes!$B$6:$B$28,H385,Barèmes!$C$6:$C$28,IF(H385="6ème","Mixte",G385)),"fragile","satisfaisant")),IF(O385&gt;=SUMIFS(Barèmes!$D$6:$D$28,Barèmes!$A$6:$A$28,"Force bas du corps — Saut en longueur (m)",Barèmes!$B$6:$B$28,H385,Barèmes!$C$6:$C$28,IF(H385="6ème","Mixte",G385)),"à besoin",IF(O385&gt;=SUMIFS(Barèmes!$E$6:$E$28,Barèmes!$A$6:$A$28,"Force bas du corps — Saut en longueur (m)",Barèmes!$B$6:$B$28,H385,Barèmes!$C$6:$C$28,IF(H385="6ème","Mixte",G385)),"fragile","satisfaisant"))))</f>
        <v/>
      </c>
      <c r="Q385" s="23" t="str">
        <f>IF(OR(O385="",SUMPRODUCT((Barèmes!$A$6:$A$28="Force bas du corps — Saut en longueur (m)")*(Barèmes!$B$6:$B$28=H385)*(Barèmes!$C$6:$C$28=IF(H385="6ème","Mixte",G385)))=0),"",IF(SUMPRODUCT((Barèmes!$A$6:$A$28="Force bas du corps — Saut en longueur (m)")*(Barèmes!$B$6:$B$28=H385)*(Barèmes!$C$6:$C$28=IF(H385="6ème","Mixte",G385))*(Barèmes!$J$6:$J$28="+"))&gt;0,IF(O385&lt;=SUMIFS(Barèmes!$F$6:$F$28,Barèmes!$A$6:$A$28,"Force bas du corps — Saut en longueur (m)",Barèmes!$B$6:$B$28,H385,Barèmes!$C$6:$C$28,IF(H385="6ème","Mixte",G385)),Barèmes!$B$2,IF(O385&lt;=SUMIFS(Barèmes!$G$6:$G$28,Barèmes!$A$6:$A$28,"Force bas du corps — Saut en longueur (m)",Barèmes!$B$6:$B$28,H385,Barèmes!$C$6:$C$28,IF(H385="6ème","Mixte",G385)),Barèmes!$C$2,IF(O385&lt;=SUMIFS(Barèmes!$H$6:$H$28,Barèmes!$A$6:$A$28,"Force bas du corps — Saut en longueur (m)",Barèmes!$B$6:$B$28,H385,Barèmes!$C$6:$C$28,IF(H385="6ème","Mixte",G385)),Barèmes!$D$2,IF(O385&lt;=SUMIFS(Barèmes!$I$6:$I$28,Barèmes!$A$6:$A$28,"Force bas du corps — Saut en longueur (m)",Barèmes!$B$6:$B$28,H385,Barèmes!$C$6:$C$28,IF(H385="6ème","Mixte",G385)),Barèmes!$E$2,Barèmes!$F$2)))),IF(O385&gt;=SUMIFS(Barèmes!$F$6:$F$28,Barèmes!$A$6:$A$28,"Force bas du corps — Saut en longueur (m)",Barèmes!$B$6:$B$28,H385,Barèmes!$C$6:$C$28,IF(H385="6ème","Mixte",G385)),Barèmes!$B$2,IF(O385&gt;=SUMIFS(Barèmes!$G$6:$G$28,Barèmes!$A$6:$A$28,"Force bas du corps — Saut en longueur (m)",Barèmes!$B$6:$B$28,H385,Barèmes!$C$6:$C$28,IF(H385="6ème","Mixte",G385)),Barèmes!$C$2,IF(O385&gt;=SUMIFS(Barèmes!$H$6:$H$28,Barèmes!$A$6:$A$28,"Force bas du corps — Saut en longueur (m)",Barèmes!$B$6:$B$28,H385,Barèmes!$C$6:$C$28,IF(H385="6ème","Mixte",G385)),Barèmes!$D$2,IF(O385&gt;=SUMIFS(Barèmes!$I$6:$I$28,Barèmes!$A$6:$A$28,"Force bas du corps — Saut en longueur (m)",Barèmes!$B$6:$B$28,H385,Barèmes!$C$6:$C$28,IF(H385="6ème","Mixte",G385)),Barèmes!$E$2,Barèmes!$F$2))))))</f>
        <v/>
      </c>
      <c r="R385" s="22"/>
      <c r="S385" s="24" t="str">
        <f>IF(OR(R385="",SUMPRODUCT((Barèmes!$A$6:$A$28="Vitesse — 30 m (s)")*(Barèmes!$B$6:$B$28=H385)*(Barèmes!$C$6:$C$28=IF(H385="6ème","Mixte",G385)))=0),"",IF(SUMPRODUCT((Barèmes!$A$6:$A$28="Vitesse — 30 m (s)")*(Barèmes!$B$6:$B$28=H385)*(Barèmes!$C$6:$C$28=IF(H385="6ème","Mixte",G385))*(Barèmes!$J$6:$J$28="+"))&gt;0,IF(R385&lt;=SUMIFS(Barèmes!$D$6:$D$28,Barèmes!$A$6:$A$28,"Vitesse — 30 m (s)",Barèmes!$B$6:$B$28,H385,Barèmes!$C$6:$C$28,IF(H385="6ème","Mixte",G385)),"à besoin",IF(R385&lt;=SUMIFS(Barèmes!$E$6:$E$28,Barèmes!$A$6:$A$28,"Vitesse — 30 m (s)",Barèmes!$B$6:$B$28,H385,Barèmes!$C$6:$C$28,IF(H385="6ème","Mixte",G385)),"fragile","satisfaisant")),IF(R385&gt;=SUMIFS(Barèmes!$D$6:$D$28,Barèmes!$A$6:$A$28,"Vitesse — 30 m (s)",Barèmes!$B$6:$B$28,H385,Barèmes!$C$6:$C$28,IF(H385="6ème","Mixte",G385)),"à besoin",IF(R385&gt;=SUMIFS(Barèmes!$E$6:$E$28,Barèmes!$A$6:$A$28,"Vitesse — 30 m (s)",Barèmes!$B$6:$B$28,H385,Barèmes!$C$6:$C$28,IF(H385="6ème","Mixte",G385)),"fragile","satisfaisant"))))</f>
        <v/>
      </c>
      <c r="T385" s="24" t="str">
        <f>IF(OR(R385="",SUMPRODUCT((Barèmes!$A$6:$A$28="Vitesse — 30 m (s)")*(Barèmes!$B$6:$B$28=H385)*(Barèmes!$C$6:$C$28=IF(H385="6ème","Mixte",G385)))=0),"",IF(SUMPRODUCT((Barèmes!$A$6:$A$28="Vitesse — 30 m (s)")*(Barèmes!$B$6:$B$28=H385)*(Barèmes!$C$6:$C$28=IF(H385="6ème","Mixte",G385))*(Barèmes!$J$6:$J$28="+"))&gt;0,IF(R385&lt;=SUMIFS(Barèmes!$F$6:$F$28,Barèmes!$A$6:$A$28,"Vitesse — 30 m (s)",Barèmes!$B$6:$B$28,H385,Barèmes!$C$6:$C$28,IF(H385="6ème","Mixte",G385)),Barèmes!$B$2,IF(R385&lt;=SUMIFS(Barèmes!$G$6:$G$28,Barèmes!$A$6:$A$28,"Vitesse — 30 m (s)",Barèmes!$B$6:$B$28,H385,Barèmes!$C$6:$C$28,IF(H385="6ème","Mixte",G385)),Barèmes!$C$2,IF(R385&lt;=SUMIFS(Barèmes!$H$6:$H$28,Barèmes!$A$6:$A$28,"Vitesse — 30 m (s)",Barèmes!$B$6:$B$28,H385,Barèmes!$C$6:$C$28,IF(H385="6ème","Mixte",G385)),Barèmes!$D$2,IF(R385&lt;=SUMIFS(Barèmes!$I$6:$I$28,Barèmes!$A$6:$A$28,"Vitesse — 30 m (s)",Barèmes!$B$6:$B$28,H385,Barèmes!$C$6:$C$28,IF(H385="6ème","Mixte",G385)),Barèmes!$E$2,Barèmes!$F$2)))),IF(R385&gt;=SUMIFS(Barèmes!$F$6:$F$28,Barèmes!$A$6:$A$28,"Vitesse — 30 m (s)",Barèmes!$B$6:$B$28,H385,Barèmes!$C$6:$C$28,IF(H385="6ème","Mixte",G385)),Barèmes!$B$2,IF(R385&gt;=SUMIFS(Barèmes!$G$6:$G$28,Barèmes!$A$6:$A$28,"Vitesse — 30 m (s)",Barèmes!$B$6:$B$28,H385,Barèmes!$C$6:$C$28,IF(H385="6ème","Mixte",G385)),Barèmes!$C$2,IF(R385&gt;=SUMIFS(Barèmes!$H$6:$H$28,Barèmes!$A$6:$A$28,"Vitesse — 30 m (s)",Barèmes!$B$6:$B$28,H385,Barèmes!$C$6:$C$28,IF(H385="6ème","Mixte",G385)),Barèmes!$D$2,IF(R385&gt;=SUMIFS(Barèmes!$I$6:$I$28,Barèmes!$A$6:$A$28,"Vitesse — 30 m (s)",Barèmes!$B$6:$B$28,H385,Barèmes!$C$6:$C$28,IF(H385="6ème","Mixte",G385)),Barèmes!$E$2,Barèmes!$F$2))))))</f>
        <v/>
      </c>
      <c r="U385" s="22"/>
      <c r="V385" s="25" t="str">
        <f>IF(OR(U385="",SUMPRODUCT((Barèmes!$A$6:$A$28="Vitesse — 50 m (s)")*(Barèmes!$B$6:$B$28=H385)*(Barèmes!$C$6:$C$28=IF(H385="6ème","Mixte",G385)))=0),"",IF(SUMPRODUCT((Barèmes!$A$6:$A$28="Vitesse — 50 m (s)")*(Barèmes!$B$6:$B$28=H385)*(Barèmes!$C$6:$C$28=IF(H385="6ème","Mixte",G385))*(Barèmes!$J$6:$J$28="+"))&gt;0,IF(U385&lt;=SUMIFS(Barèmes!$D$6:$D$28,Barèmes!$A$6:$A$28,"Vitesse — 50 m (s)",Barèmes!$B$6:$B$28,H385,Barèmes!$C$6:$C$28,IF(H385="6ème","Mixte",G385)),"à besoin",IF(U385&lt;=SUMIFS(Barèmes!$E$6:$E$28,Barèmes!$A$6:$A$28,"Vitesse — 50 m (s)",Barèmes!$B$6:$B$28,H385,Barèmes!$C$6:$C$28,IF(H385="6ème","Mixte",G385)),"fragile","satisfaisant")),IF(U385&gt;=SUMIFS(Barèmes!$D$6:$D$28,Barèmes!$A$6:$A$28,"Vitesse — 50 m (s)",Barèmes!$B$6:$B$28,H385,Barèmes!$C$6:$C$28,IF(H385="6ème","Mixte",G385)),"à besoin",IF(U385&gt;=SUMIFS(Barèmes!$E$6:$E$28,Barèmes!$A$6:$A$28,"Vitesse — 50 m (s)",Barèmes!$B$6:$B$28,H385,Barèmes!$C$6:$C$28,IF(H385="6ème","Mixte",G385)),"fragile","satisfaisant"))))</f>
        <v/>
      </c>
      <c r="W385" s="25" t="str">
        <f>IF(OR(U385="",SUMPRODUCT((Barèmes!$A$6:$A$28="Vitesse — 50 m (s)")*(Barèmes!$B$6:$B$28=H385)*(Barèmes!$C$6:$C$28=IF(H385="6ème","Mixte",G385)))=0),"",IF(SUMPRODUCT((Barèmes!$A$6:$A$28="Vitesse — 50 m (s)")*(Barèmes!$B$6:$B$28=H385)*(Barèmes!$C$6:$C$28=IF(H385="6ème","Mixte",G385))*(Barèmes!$J$6:$J$28="+"))&gt;0,IF(U385&lt;=SUMIFS(Barèmes!$F$6:$F$28,Barèmes!$A$6:$A$28,"Vitesse — 50 m (s)",Barèmes!$B$6:$B$28,H385,Barèmes!$C$6:$C$28,IF(H385="6ème","Mixte",G385)),Barèmes!$B$2,IF(U385&lt;=SUMIFS(Barèmes!$G$6:$G$28,Barèmes!$A$6:$A$28,"Vitesse — 50 m (s)",Barèmes!$B$6:$B$28,H385,Barèmes!$C$6:$C$28,IF(H385="6ème","Mixte",G385)),Barèmes!$C$2,IF(U385&lt;=SUMIFS(Barèmes!$H$6:$H$28,Barèmes!$A$6:$A$28,"Vitesse — 50 m (s)",Barèmes!$B$6:$B$28,H385,Barèmes!$C$6:$C$28,IF(H385="6ème","Mixte",G385)),Barèmes!$D$2,IF(U385&lt;=SUMIFS(Barèmes!$I$6:$I$28,Barèmes!$A$6:$A$28,"Vitesse — 50 m (s)",Barèmes!$B$6:$B$28,H385,Barèmes!$C$6:$C$28,IF(H385="6ème","Mixte",G385)),Barèmes!$E$2,Barèmes!$F$2)))),IF(U385&gt;=SUMIFS(Barèmes!$F$6:$F$28,Barèmes!$A$6:$A$28,"Vitesse — 50 m (s)",Barèmes!$B$6:$B$28,H385,Barèmes!$C$6:$C$28,IF(H385="6ème","Mixte",G385)),Barèmes!$B$2,IF(U385&gt;=SUMIFS(Barèmes!$G$6:$G$28,Barèmes!$A$6:$A$28,"Vitesse — 50 m (s)",Barèmes!$B$6:$B$28,H385,Barèmes!$C$6:$C$28,IF(H385="6ème","Mixte",G385)),Barèmes!$C$2,IF(U385&gt;=SUMIFS(Barèmes!$H$6:$H$28,Barèmes!$A$6:$A$28,"Vitesse — 50 m (s)",Barèmes!$B$6:$B$28,H385,Barèmes!$C$6:$C$28,IF(H385="6ème","Mixte",G385)),Barèmes!$D$2,IF(U385&gt;=SUMIFS(Barèmes!$I$6:$I$28,Barèmes!$A$6:$A$28,"Vitesse — 50 m (s)",Barèmes!$B$6:$B$28,H385,Barèmes!$C$6:$C$28,IF(H385="6ème","Mixte",G385)),Barèmes!$E$2,Barèmes!$F$2))))))</f>
        <v/>
      </c>
      <c r="X385" s="18"/>
      <c r="Y385" s="26" t="str" cm="1">
        <f t="array" ref="Y385">IF(OR(X385="",SUMPRODUCT((Barèmes!$A$6:$A$28="Souplesse (score 1-5)")*(Barèmes!$B$6:$B$28=H385)*(Barèmes!$C$6:$C$28=IF(H385="6ème","Mixte",G385)))=0),"",IF(SUMPRODUCT((Barèmes!$A$6:$A$28="Souplesse (score 1-5)")*(Barèmes!$B$6:$B$28=H385)*(Barèmes!$C$6:$C$28=IF(H385="6ème","Mixte",G385))*(Barèmes!$J$6:$J$28="+"))&gt;0,IF(X385&lt;=SUMIFS(Barèmes!$D$6:$D$28,Barèmes!$A$6:$A$28,"Souplesse (score 1-5)",Barèmes!$B$6:$B$28,H385,Barèmes!$C$6:$C$28,IF(H385="6ème","Mixte",G385)),"à besoin",IF(X385&lt;=SUMIFS(Barèmes!$E$6:$E$28,Barèmes!$A$6:$A$28,"Souplesse (score 1-5)",Barèmes!$B$6:$B$28,H385,Barèmes!$C$6:$C$28,IF(H385="6ème","Mixte",G385)),"fragile","satisfaisant")),IF(X385&gt;=SUMIFS(Barèmes!$D$6:$D$28,Barèmes!$A$6:$A$28,"Souplesse (score 1-5)",Barèmes!$B$6:$B$28,H385,Barèmes!$C$6:$C$28,IF(H385="6ème","Mixte",G385)),"à besoin",IF(X385&gt;=SUMIFS(Barèmes!$E$6:$E$28,Barèmes!$A$6:$A$28,"Souplesse (score 1-5)",Barèmes!$B$6:$B$28,H385,Barèmes!$C$6:$C$28,IF(H385="6ème","Mixte",G385)),"fragile","satisfaisant"))))</f>
        <v/>
      </c>
      <c r="Z385" s="26" t="str" cm="1">
        <f t="array" ref="Z385">IF(OR(X385="",SUMPRODUCT((Barèmes!$A$6:$A$28="Souplesse (score 1-5)")*(Barèmes!$B$6:$B$28=H385)*(Barèmes!$C$6:$C$28=IF(H385="6ème","Mixte",G385)))=0),"",IF(SUMPRODUCT((Barèmes!$A$6:$A$28="Souplesse (score 1-5)")*(Barèmes!$B$6:$B$28=H385)*(Barèmes!$C$6:$C$28=IF(H385="6ème","Mixte",G385))*(Barèmes!$J$6:$J$28="+"))&gt;0,IF(X385&lt;=SUMIFS(Barèmes!$F$6:$F$28,Barèmes!$A$6:$A$28,"Souplesse (score 1-5)",Barèmes!$B$6:$B$28,H385,Barèmes!$C$6:$C$28,IF(H385="6ème","Mixte",G385)),Barèmes!$B$2,IF(X385&lt;=SUMIFS(Barèmes!$G$6:$G$28,Barèmes!$A$6:$A$28,"Souplesse (score 1-5)",Barèmes!$B$6:$B$28,H385,Barèmes!$C$6:$C$28,IF(H385="6ème","Mixte",G385)),Barèmes!$C$2,IF(X385&lt;=SUMIFS(Barèmes!$H$6:$H$28,Barèmes!$A$6:$A$28,"Souplesse (score 1-5)",Barèmes!$B$6:$B$28,H385,Barèmes!$C$6:$C$28,IF(H385="6ème","Mixte",G385)),Barèmes!$D$2,IF(X385&lt;=SUMIFS(Barèmes!$I$6:$I$28,Barèmes!$A$6:$A$28,"Souplesse (score 1-5)",Barèmes!$B$6:$B$28,H385,Barèmes!$C$6:$C$28,IF(H385="6ème","Mixte",G385)),Barèmes!$E$2,Barèmes!$F$2)))),IF(X385&gt;=SUMIFS(Barèmes!$F$6:$F$28,Barèmes!$A$6:$A$28,"Souplesse (score 1-5)",Barèmes!$B$6:$B$28,H385,Barèmes!$C$6:$C$28,IF(H385="6ème","Mixte",G385)),Barèmes!$B$2,IF(X385&gt;=SUMIFS(Barèmes!$G$6:$G$28,Barèmes!$A$6:$A$28,"Souplesse (score 1-5)",Barèmes!$B$6:$B$28,H385,Barèmes!$C$6:$C$28,IF(H385="6ème","Mixte",G385)),Barèmes!$C$2,IF(X385&gt;=SUMIFS(Barèmes!$H$6:$H$28,Barèmes!$A$6:$A$28,"Souplesse (score 1-5)",Barèmes!$B$6:$B$28,H385,Barèmes!$C$6:$C$28,IF(H385="6ème","Mixte",G385)),Barèmes!$D$2,IF(X385&gt;=SUMIFS(Barèmes!$I$6:$I$28,Barèmes!$A$6:$A$28,"Souplesse (score 1-5)",Barèmes!$B$6:$B$28,H385,Barèmes!$C$6:$C$28,IF(H385="6ème","Mixte",G385)),Barèmes!$E$2,Barèmes!$F$2))))))</f>
        <v/>
      </c>
      <c r="AA385" s="22"/>
      <c r="AB385" s="27" t="str">
        <f>IF(OR(AA385="",SUMPRODUCT((Barèmes!$A$6:$A$28="Agilité — T-test 974 (s)")*(Barèmes!$B$6:$B$28=H385)*(Barèmes!$C$6:$C$28=IF(H385="6ème","Mixte",G385)))=0),"",IF(SUMPRODUCT((Barèmes!$A$6:$A$28="Agilité — T-test 974 (s)")*(Barèmes!$B$6:$B$28=H385)*(Barèmes!$C$6:$C$28=IF(H385="6ème","Mixte",G385))*(Barèmes!$J$6:$J$28="+"))&gt;0,IF(AA385&lt;=SUMIFS(Barèmes!$D$6:$D$28,Barèmes!$A$6:$A$28,"Agilité — T-test 974 (s)",Barèmes!$B$6:$B$28,H385,Barèmes!$C$6:$C$28,IF(H385="6ème","Mixte",G385)),"à besoin",IF(AA385&lt;=SUMIFS(Barèmes!$E$6:$E$28,Barèmes!$A$6:$A$28,"Agilité — T-test 974 (s)",Barèmes!$B$6:$B$28,H385,Barèmes!$C$6:$C$28,IF(H385="6ème","Mixte",G385)),"fragile","satisfaisant")),IF(AA385&gt;=SUMIFS(Barèmes!$D$6:$D$28,Barèmes!$A$6:$A$28,"Agilité — T-test 974 (s)",Barèmes!$B$6:$B$28,H385,Barèmes!$C$6:$C$28,IF(H385="6ème","Mixte",G385)),"à besoin",IF(AA385&gt;=SUMIFS(Barèmes!$E$6:$E$28,Barèmes!$A$6:$A$28,"Agilité — T-test 974 (s)",Barèmes!$B$6:$B$28,H385,Barèmes!$C$6:$C$28,IF(H385="6ème","Mixte",G385)),"fragile","satisfaisant"))))</f>
        <v/>
      </c>
      <c r="AC385" s="27" t="str">
        <f>IF(OR(AA385="",SUMPRODUCT((Barèmes!$A$6:$A$28="Agilité — T-test 974 (s)")*(Barèmes!$B$6:$B$28=H385)*(Barèmes!$C$6:$C$28=IF(H385="6ème","Mixte",G385)))=0),"",IF(SUMPRODUCT((Barèmes!$A$6:$A$28="Agilité — T-test 974 (s)")*(Barèmes!$B$6:$B$28=H385)*(Barèmes!$C$6:$C$28=IF(H385="6ème","Mixte",G385))*(Barèmes!$J$6:$J$28="+"))&gt;0,IF(AA385&lt;=SUMIFS(Barèmes!$F$6:$F$28,Barèmes!$A$6:$A$28,"Agilité — T-test 974 (s)",Barèmes!$B$6:$B$28,H385,Barèmes!$C$6:$C$28,IF(H385="6ème","Mixte",G385)),Barèmes!$B$2,IF(AA385&lt;=SUMIFS(Barèmes!$G$6:$G$28,Barèmes!$A$6:$A$28,"Agilité — T-test 974 (s)",Barèmes!$B$6:$B$28,H385,Barèmes!$C$6:$C$28,IF(H385="6ème","Mixte",G385)),Barèmes!$C$2,IF(AA385&lt;=SUMIFS(Barèmes!$H$6:$H$28,Barèmes!$A$6:$A$28,"Agilité — T-test 974 (s)",Barèmes!$B$6:$B$28,H385,Barèmes!$C$6:$C$28,IF(H385="6ème","Mixte",G385)),Barèmes!$D$2,IF(AA385&lt;=SUMIFS(Barèmes!$I$6:$I$28,Barèmes!$A$6:$A$28,"Agilité — T-test 974 (s)",Barèmes!$B$6:$B$28,H385,Barèmes!$C$6:$C$28,IF(H385="6ème","Mixte",G385)),Barèmes!$E$2,Barèmes!$F$2)))),IF(AA385&gt;=SUMIFS(Barèmes!$F$6:$F$28,Barèmes!$A$6:$A$28,"Agilité — T-test 974 (s)",Barèmes!$B$6:$B$28,H385,Barèmes!$C$6:$C$28,IF(H385="6ème","Mixte",G385)),Barèmes!$B$2,IF(AA385&gt;=SUMIFS(Barèmes!$G$6:$G$28,Barèmes!$A$6:$A$28,"Agilité — T-test 974 (s)",Barèmes!$B$6:$B$28,H385,Barèmes!$C$6:$C$28,IF(H385="6ème","Mixte",G385)),Barèmes!$C$2,IF(AA385&gt;=SUMIFS(Barèmes!$H$6:$H$28,Barèmes!$A$6:$A$28,"Agilité — T-test 974 (s)",Barèmes!$B$6:$B$28,H385,Barèmes!$C$6:$C$28,IF(H385="6ème","Mixte",G385)),Barèmes!$D$2,IF(AA385&gt;=SUMIFS(Barèmes!$I$6:$I$28,Barèmes!$A$6:$A$28,"Agilité — T-test 974 (s)",Barèmes!$B$6:$B$28,H385,Barèmes!$C$6:$C$28,IF(H385="6ème","Mixte",G385)),Barèmes!$E$2,Barèmes!$F$2))))))</f>
        <v/>
      </c>
      <c r="AD385" s="28" t="str">
        <f t="shared" si="42"/>
        <v/>
      </c>
      <c r="AE385" s="29" t="str">
        <f t="shared" si="43"/>
        <v/>
      </c>
      <c r="AF385" s="30" t="str">
        <f>IF(OR(AD385="",SUMPRODUCT((Barèmes!$A$6:$A$28="Surcoût d'agilité (s) — technique")*(Barèmes!$B$6:$B$28=H385)*(Barèmes!$C$6:$C$28=IF(H385="6ème","Mixte",G385)))=0),"",IF(SUMPRODUCT((Barèmes!$A$6:$A$28="Surcoût d'agilité (s) — technique")*(Barèmes!$B$6:$B$28=H385)*(Barèmes!$C$6:$C$28=IF(H385="6ème","Mixte",G385))*(Barèmes!$J$6:$J$28="+"))&gt;0,IF(AD385&lt;=SUMIFS(Barèmes!$D$6:$D$28,Barèmes!$A$6:$A$28,"Surcoût d'agilité (s) — technique",Barèmes!$B$6:$B$28,H385,Barèmes!$C$6:$C$28,IF(H385="6ème","Mixte",G385)),"à besoin",IF(AD385&lt;=SUMIFS(Barèmes!$E$6:$E$28,Barèmes!$A$6:$A$28,"Surcoût d'agilité (s) — technique",Barèmes!$B$6:$B$28,H385,Barèmes!$C$6:$C$28,IF(H385="6ème","Mixte",G385)),"fragile","satisfaisant")),IF(AD385&gt;=SUMIFS(Barèmes!$D$6:$D$28,Barèmes!$A$6:$A$28,"Surcoût d'agilité (s) — technique",Barèmes!$B$6:$B$28,H385,Barèmes!$C$6:$C$28,IF(H385="6ème","Mixte",G385)),"à besoin",IF(AD385&gt;=SUMIFS(Barèmes!$E$6:$E$28,Barèmes!$A$6:$A$28,"Surcoût d'agilité (s) — technique",Barèmes!$B$6:$B$28,H385,Barèmes!$C$6:$C$28,IF(H385="6ème","Mixte",G385)),"fragile","satisfaisant"))))</f>
        <v/>
      </c>
      <c r="AG385" s="30" t="str">
        <f>IF(OR(AD385="",SUMPRODUCT((Barèmes!$A$6:$A$28="Surcoût d'agilité (s) — technique")*(Barèmes!$B$6:$B$28=H385)*(Barèmes!$C$6:$C$28=IF(H385="6ème","Mixte",G385)))=0),"",IF(SUMPRODUCT((Barèmes!$A$6:$A$28="Surcoût d'agilité (s) — technique")*(Barèmes!$B$6:$B$28=H385)*(Barèmes!$C$6:$C$28=IF(H385="6ème","Mixte",G385))*(Barèmes!$J$6:$J$28="+"))&gt;0,IF(AD385&lt;=SUMIFS(Barèmes!$F$6:$F$28,Barèmes!$A$6:$A$28,"Surcoût d'agilité (s) — technique",Barèmes!$B$6:$B$28,H385,Barèmes!$C$6:$C$28,IF(H385="6ème","Mixte",G385)),Barèmes!$B$2,IF(AD385&lt;=SUMIFS(Barèmes!$G$6:$G$28,Barèmes!$A$6:$A$28,"Surcoût d'agilité (s) — technique",Barèmes!$B$6:$B$28,H385,Barèmes!$C$6:$C$28,IF(H385="6ème","Mixte",G385)),Barèmes!$C$2,IF(AD385&lt;=SUMIFS(Barèmes!$H$6:$H$28,Barèmes!$A$6:$A$28,"Surcoût d'agilité (s) — technique",Barèmes!$B$6:$B$28,H385,Barèmes!$C$6:$C$28,IF(H385="6ème","Mixte",G385)),Barèmes!$D$2,IF(AD385&lt;=SUMIFS(Barèmes!$I$6:$I$28,Barèmes!$A$6:$A$28,"Surcoût d'agilité (s) — technique",Barèmes!$B$6:$B$28,H385,Barèmes!$C$6:$C$28,IF(H385="6ème","Mixte",G385)),Barèmes!$E$2,Barèmes!$F$2)))),IF(AD385&gt;=SUMIFS(Barèmes!$F$6:$F$28,Barèmes!$A$6:$A$28,"Surcoût d'agilité (s) — technique",Barèmes!$B$6:$B$28,H385,Barèmes!$C$6:$C$28,IF(H385="6ème","Mixte",G385)),Barèmes!$B$2,IF(AD385&gt;=SUMIFS(Barèmes!$G$6:$G$28,Barèmes!$A$6:$A$28,"Surcoût d'agilité (s) — technique",Barèmes!$B$6:$B$28,H385,Barèmes!$C$6:$C$28,IF(H385="6ème","Mixte",G385)),Barèmes!$C$2,IF(AD385&gt;=SUMIFS(Barèmes!$H$6:$H$28,Barèmes!$A$6:$A$28,"Surcoût d'agilité (s) — technique",Barèmes!$B$6:$B$28,H385,Barèmes!$C$6:$C$28,IF(H385="6ème","Mixte",G385)),Barèmes!$D$2,IF(AD385&gt;=SUMIFS(Barèmes!$I$6:$I$28,Barèmes!$A$6:$A$28,"Surcoût d'agilité (s) — technique",Barèmes!$B$6:$B$28,H385,Barèmes!$C$6:$C$28,IF(H385="6ème","Mixte",G385)),Barèmes!$E$2,Barèmes!$F$2))))))</f>
        <v/>
      </c>
      <c r="AH385" s="31" t="str">
        <f>IF((IF(N385="",0,1)+IF(Q385="",0,1)+IF(W385="",0,1)+IF(Z385="",0,1)+IF(AC385="",0,1))=0,"",3*IF(N385=Barèmes!$B$2,1,IF(N385=Barèmes!$C$2,2,IF(N385=Barèmes!$D$2,3,IF(N385=Barèmes!$E$2,4,IF(N385=Barèmes!$F$2,5,0)))))+3*IF(Q385=Barèmes!$B$2,1,IF(Q385=Barèmes!$C$2,2,IF(Q385=Barèmes!$D$2,3,IF(Q385=Barèmes!$E$2,4,IF(Q385=Barèmes!$F$2,5,0)))))+2*IF(W385=Barèmes!$B$2,1,IF(W385=Barèmes!$C$2,2,IF(W385=Barèmes!$D$2,3,IF(W385=Barèmes!$E$2,4,IF(W385=Barèmes!$F$2,5,0)))))+1*IF(Z385=Barèmes!$B$2,1,IF(Z385=Barèmes!$C$2,2,IF(Z385=Barèmes!$D$2,3,IF(Z385=Barèmes!$E$2,4,IF(Z385=Barèmes!$F$2,5,0)))))+1*IF(AC385=Barèmes!$B$2,1,IF(AC385=Barèmes!$C$2,2,IF(AC385=Barèmes!$D$2,3,IF(AC385=Barèmes!$E$2,4,IF(AC385=Barèmes!$F$2,5,0))))))</f>
        <v/>
      </c>
      <c r="AI385" s="31"/>
      <c r="AJ385" s="32" t="str">
        <f>IFERROR(INDEX(Croissance!$B$5:$B$604,MATCH(A385,Croissance!$A$5:$A$604,0)),"")</f>
        <v/>
      </c>
      <c r="AK385" s="32" t="str">
        <f>IFERROR(INDEX(Croissance!$C$5:$C$604,MATCH(A385,Croissance!$A$5:$A$604,0)),"")</f>
        <v/>
      </c>
      <c r="AL385" s="32" t="str">
        <f>IFERROR(INDEX(Croissance!$D$5:$D$604,MATCH(A385,Croissance!$A$5:$A$604,0)),"")</f>
        <v/>
      </c>
      <c r="AM385" s="32" t="str">
        <f>IFERROR(INDEX(Croissance!$E$5:$E$604,MATCH(A385,Croissance!$A$5:$A$604,0)),"")</f>
        <v/>
      </c>
      <c r="AO385" s="33">
        <f t="shared" si="48"/>
        <v>0</v>
      </c>
      <c r="AP385" s="33">
        <f t="shared" si="44"/>
        <v>0</v>
      </c>
      <c r="AQ385" s="33">
        <f>IF(A385="",0,IF(AND(OR('Synthèse classe'!$C$2="Tous",C385='Synthèse classe'!$C$2),OR('Synthèse classe'!$C$3="Toutes",D385='Synthèse classe'!$C$3),OR('Synthèse classe'!$C$4="Toutes",AND('Synthèse classe'!$C$4="Dernière",AP385=1),B385=IFERROR(VALUE('Synthèse classe'!$C$4),0))),1,0))</f>
        <v>0</v>
      </c>
      <c r="AR385" s="34" t="str">
        <f t="shared" si="45"/>
        <v/>
      </c>
    </row>
    <row r="386" spans="1:44" x14ac:dyDescent="0.2">
      <c r="A386" s="17" t="str">
        <f t="shared" si="41"/>
        <v/>
      </c>
      <c r="B386" s="18"/>
      <c r="C386" s="19"/>
      <c r="D386" s="19"/>
      <c r="E386" s="19"/>
      <c r="F386" s="19"/>
      <c r="G386" s="19"/>
      <c r="H386" s="17" t="str">
        <f t="shared" si="46"/>
        <v/>
      </c>
      <c r="I386" s="20"/>
      <c r="J386" s="18"/>
      <c r="K386" s="19"/>
      <c r="L386" s="21" t="str">
        <f t="shared" si="47"/>
        <v/>
      </c>
      <c r="M386" s="21" t="str">
        <f>IF(OR(J386="",SUMPRODUCT((Barèmes!$A$6:$A$28="Endurance — Luc Léger (palier)")*(Barèmes!$B$6:$B$28=H386)*(Barèmes!$C$6:$C$28=IF(H386="6ème","Mixte",G386)))=0),"",IF(SUMPRODUCT((Barèmes!$A$6:$A$28="Endurance — Luc Léger (palier)")*(Barèmes!$B$6:$B$28=H386)*(Barèmes!$C$6:$C$28=IF(H386="6ème","Mixte",G386))*(Barèmes!$J$6:$J$28="+"))&gt;0,IF(J386&lt;=SUMIFS(Barèmes!$D$6:$D$28,Barèmes!$A$6:$A$28,"Endurance — Luc Léger (palier)",Barèmes!$B$6:$B$28,H386,Barèmes!$C$6:$C$28,IF(H386="6ème","Mixte",G386)),"à besoin",IF(J386&lt;=SUMIFS(Barèmes!$E$6:$E$28,Barèmes!$A$6:$A$28,"Endurance — Luc Léger (palier)",Barèmes!$B$6:$B$28,H386,Barèmes!$C$6:$C$28,IF(H386="6ème","Mixte",G386)),"fragile","satisfaisant")),IF(J386&gt;=SUMIFS(Barèmes!$D$6:$D$28,Barèmes!$A$6:$A$28,"Endurance — Luc Léger (palier)",Barèmes!$B$6:$B$28,H386,Barèmes!$C$6:$C$28,IF(H386="6ème","Mixte",G386)),"à besoin",IF(J386&gt;=SUMIFS(Barèmes!$E$6:$E$28,Barèmes!$A$6:$A$28,"Endurance — Luc Léger (palier)",Barèmes!$B$6:$B$28,H386,Barèmes!$C$6:$C$28,IF(H386="6ème","Mixte",G386)),"fragile","satisfaisant"))))</f>
        <v/>
      </c>
      <c r="N386" s="21" t="str">
        <f>IF(OR(J386="",SUMPRODUCT((Barèmes!$A$6:$A$28="Endurance — Luc Léger (palier)")*(Barèmes!$B$6:$B$28=H386)*(Barèmes!$C$6:$C$28=IF(H386="6ème","Mixte",G386)))=0),"",IF(SUMPRODUCT((Barèmes!$A$6:$A$28="Endurance — Luc Léger (palier)")*(Barèmes!$B$6:$B$28=H386)*(Barèmes!$C$6:$C$28=IF(H386="6ème","Mixte",G386))*(Barèmes!$J$6:$J$28="+"))&gt;0,IF(J386&lt;=SUMIFS(Barèmes!$F$6:$F$28,Barèmes!$A$6:$A$28,"Endurance — Luc Léger (palier)",Barèmes!$B$6:$B$28,H386,Barèmes!$C$6:$C$28,IF(H386="6ème","Mixte",G386)),Barèmes!$B$2,IF(J386&lt;=SUMIFS(Barèmes!$G$6:$G$28,Barèmes!$A$6:$A$28,"Endurance — Luc Léger (palier)",Barèmes!$B$6:$B$28,H386,Barèmes!$C$6:$C$28,IF(H386="6ème","Mixte",G386)),Barèmes!$C$2,IF(J386&lt;=SUMIFS(Barèmes!$H$6:$H$28,Barèmes!$A$6:$A$28,"Endurance — Luc Léger (palier)",Barèmes!$B$6:$B$28,H386,Barèmes!$C$6:$C$28,IF(H386="6ème","Mixte",G386)),Barèmes!$D$2,IF(J386&lt;=SUMIFS(Barèmes!$I$6:$I$28,Barèmes!$A$6:$A$28,"Endurance — Luc Léger (palier)",Barèmes!$B$6:$B$28,H386,Barèmes!$C$6:$C$28,IF(H386="6ème","Mixte",G386)),Barèmes!$E$2,Barèmes!$F$2)))),IF(J386&gt;=SUMIFS(Barèmes!$F$6:$F$28,Barèmes!$A$6:$A$28,"Endurance — Luc Léger (palier)",Barèmes!$B$6:$B$28,H386,Barèmes!$C$6:$C$28,IF(H386="6ème","Mixte",G386)),Barèmes!$B$2,IF(J386&gt;=SUMIFS(Barèmes!$G$6:$G$28,Barèmes!$A$6:$A$28,"Endurance — Luc Léger (palier)",Barèmes!$B$6:$B$28,H386,Barèmes!$C$6:$C$28,IF(H386="6ème","Mixte",G386)),Barèmes!$C$2,IF(J386&gt;=SUMIFS(Barèmes!$H$6:$H$28,Barèmes!$A$6:$A$28,"Endurance — Luc Léger (palier)",Barèmes!$B$6:$B$28,H386,Barèmes!$C$6:$C$28,IF(H386="6ème","Mixte",G386)),Barèmes!$D$2,IF(J386&gt;=SUMIFS(Barèmes!$I$6:$I$28,Barèmes!$A$6:$A$28,"Endurance — Luc Léger (palier)",Barèmes!$B$6:$B$28,H386,Barèmes!$C$6:$C$28,IF(H386="6ème","Mixte",G386)),Barèmes!$E$2,Barèmes!$F$2))))))</f>
        <v/>
      </c>
      <c r="O386" s="22"/>
      <c r="P386" s="23" t="str">
        <f>IF(OR(O386="",SUMPRODUCT((Barèmes!$A$6:$A$28="Force bas du corps — Saut en longueur (m)")*(Barèmes!$B$6:$B$28=H386)*(Barèmes!$C$6:$C$28=IF(H386="6ème","Mixte",G386)))=0),"",IF(SUMPRODUCT((Barèmes!$A$6:$A$28="Force bas du corps — Saut en longueur (m)")*(Barèmes!$B$6:$B$28=H386)*(Barèmes!$C$6:$C$28=IF(H386="6ème","Mixte",G386))*(Barèmes!$J$6:$J$28="+"))&gt;0,IF(O386&lt;=SUMIFS(Barèmes!$D$6:$D$28,Barèmes!$A$6:$A$28,"Force bas du corps — Saut en longueur (m)",Barèmes!$B$6:$B$28,H386,Barèmes!$C$6:$C$28,IF(H386="6ème","Mixte",G386)),"à besoin",IF(O386&lt;=SUMIFS(Barèmes!$E$6:$E$28,Barèmes!$A$6:$A$28,"Force bas du corps — Saut en longueur (m)",Barèmes!$B$6:$B$28,H386,Barèmes!$C$6:$C$28,IF(H386="6ème","Mixte",G386)),"fragile","satisfaisant")),IF(O386&gt;=SUMIFS(Barèmes!$D$6:$D$28,Barèmes!$A$6:$A$28,"Force bas du corps — Saut en longueur (m)",Barèmes!$B$6:$B$28,H386,Barèmes!$C$6:$C$28,IF(H386="6ème","Mixte",G386)),"à besoin",IF(O386&gt;=SUMIFS(Barèmes!$E$6:$E$28,Barèmes!$A$6:$A$28,"Force bas du corps — Saut en longueur (m)",Barèmes!$B$6:$B$28,H386,Barèmes!$C$6:$C$28,IF(H386="6ème","Mixte",G386)),"fragile","satisfaisant"))))</f>
        <v/>
      </c>
      <c r="Q386" s="23" t="str">
        <f>IF(OR(O386="",SUMPRODUCT((Barèmes!$A$6:$A$28="Force bas du corps — Saut en longueur (m)")*(Barèmes!$B$6:$B$28=H386)*(Barèmes!$C$6:$C$28=IF(H386="6ème","Mixte",G386)))=0),"",IF(SUMPRODUCT((Barèmes!$A$6:$A$28="Force bas du corps — Saut en longueur (m)")*(Barèmes!$B$6:$B$28=H386)*(Barèmes!$C$6:$C$28=IF(H386="6ème","Mixte",G386))*(Barèmes!$J$6:$J$28="+"))&gt;0,IF(O386&lt;=SUMIFS(Barèmes!$F$6:$F$28,Barèmes!$A$6:$A$28,"Force bas du corps — Saut en longueur (m)",Barèmes!$B$6:$B$28,H386,Barèmes!$C$6:$C$28,IF(H386="6ème","Mixte",G386)),Barèmes!$B$2,IF(O386&lt;=SUMIFS(Barèmes!$G$6:$G$28,Barèmes!$A$6:$A$28,"Force bas du corps — Saut en longueur (m)",Barèmes!$B$6:$B$28,H386,Barèmes!$C$6:$C$28,IF(H386="6ème","Mixte",G386)),Barèmes!$C$2,IF(O386&lt;=SUMIFS(Barèmes!$H$6:$H$28,Barèmes!$A$6:$A$28,"Force bas du corps — Saut en longueur (m)",Barèmes!$B$6:$B$28,H386,Barèmes!$C$6:$C$28,IF(H386="6ème","Mixte",G386)),Barèmes!$D$2,IF(O386&lt;=SUMIFS(Barèmes!$I$6:$I$28,Barèmes!$A$6:$A$28,"Force bas du corps — Saut en longueur (m)",Barèmes!$B$6:$B$28,H386,Barèmes!$C$6:$C$28,IF(H386="6ème","Mixte",G386)),Barèmes!$E$2,Barèmes!$F$2)))),IF(O386&gt;=SUMIFS(Barèmes!$F$6:$F$28,Barèmes!$A$6:$A$28,"Force bas du corps — Saut en longueur (m)",Barèmes!$B$6:$B$28,H386,Barèmes!$C$6:$C$28,IF(H386="6ème","Mixte",G386)),Barèmes!$B$2,IF(O386&gt;=SUMIFS(Barèmes!$G$6:$G$28,Barèmes!$A$6:$A$28,"Force bas du corps — Saut en longueur (m)",Barèmes!$B$6:$B$28,H386,Barèmes!$C$6:$C$28,IF(H386="6ème","Mixte",G386)),Barèmes!$C$2,IF(O386&gt;=SUMIFS(Barèmes!$H$6:$H$28,Barèmes!$A$6:$A$28,"Force bas du corps — Saut en longueur (m)",Barèmes!$B$6:$B$28,H386,Barèmes!$C$6:$C$28,IF(H386="6ème","Mixte",G386)),Barèmes!$D$2,IF(O386&gt;=SUMIFS(Barèmes!$I$6:$I$28,Barèmes!$A$6:$A$28,"Force bas du corps — Saut en longueur (m)",Barèmes!$B$6:$B$28,H386,Barèmes!$C$6:$C$28,IF(H386="6ème","Mixte",G386)),Barèmes!$E$2,Barèmes!$F$2))))))</f>
        <v/>
      </c>
      <c r="R386" s="22"/>
      <c r="S386" s="24" t="str">
        <f>IF(OR(R386="",SUMPRODUCT((Barèmes!$A$6:$A$28="Vitesse — 30 m (s)")*(Barèmes!$B$6:$B$28=H386)*(Barèmes!$C$6:$C$28=IF(H386="6ème","Mixte",G386)))=0),"",IF(SUMPRODUCT((Barèmes!$A$6:$A$28="Vitesse — 30 m (s)")*(Barèmes!$B$6:$B$28=H386)*(Barèmes!$C$6:$C$28=IF(H386="6ème","Mixte",G386))*(Barèmes!$J$6:$J$28="+"))&gt;0,IF(R386&lt;=SUMIFS(Barèmes!$D$6:$D$28,Barèmes!$A$6:$A$28,"Vitesse — 30 m (s)",Barèmes!$B$6:$B$28,H386,Barèmes!$C$6:$C$28,IF(H386="6ème","Mixte",G386)),"à besoin",IF(R386&lt;=SUMIFS(Barèmes!$E$6:$E$28,Barèmes!$A$6:$A$28,"Vitesse — 30 m (s)",Barèmes!$B$6:$B$28,H386,Barèmes!$C$6:$C$28,IF(H386="6ème","Mixte",G386)),"fragile","satisfaisant")),IF(R386&gt;=SUMIFS(Barèmes!$D$6:$D$28,Barèmes!$A$6:$A$28,"Vitesse — 30 m (s)",Barèmes!$B$6:$B$28,H386,Barèmes!$C$6:$C$28,IF(H386="6ème","Mixte",G386)),"à besoin",IF(R386&gt;=SUMIFS(Barèmes!$E$6:$E$28,Barèmes!$A$6:$A$28,"Vitesse — 30 m (s)",Barèmes!$B$6:$B$28,H386,Barèmes!$C$6:$C$28,IF(H386="6ème","Mixte",G386)),"fragile","satisfaisant"))))</f>
        <v/>
      </c>
      <c r="T386" s="24" t="str">
        <f>IF(OR(R386="",SUMPRODUCT((Barèmes!$A$6:$A$28="Vitesse — 30 m (s)")*(Barèmes!$B$6:$B$28=H386)*(Barèmes!$C$6:$C$28=IF(H386="6ème","Mixte",G386)))=0),"",IF(SUMPRODUCT((Barèmes!$A$6:$A$28="Vitesse — 30 m (s)")*(Barèmes!$B$6:$B$28=H386)*(Barèmes!$C$6:$C$28=IF(H386="6ème","Mixte",G386))*(Barèmes!$J$6:$J$28="+"))&gt;0,IF(R386&lt;=SUMIFS(Barèmes!$F$6:$F$28,Barèmes!$A$6:$A$28,"Vitesse — 30 m (s)",Barèmes!$B$6:$B$28,H386,Barèmes!$C$6:$C$28,IF(H386="6ème","Mixte",G386)),Barèmes!$B$2,IF(R386&lt;=SUMIFS(Barèmes!$G$6:$G$28,Barèmes!$A$6:$A$28,"Vitesse — 30 m (s)",Barèmes!$B$6:$B$28,H386,Barèmes!$C$6:$C$28,IF(H386="6ème","Mixte",G386)),Barèmes!$C$2,IF(R386&lt;=SUMIFS(Barèmes!$H$6:$H$28,Barèmes!$A$6:$A$28,"Vitesse — 30 m (s)",Barèmes!$B$6:$B$28,H386,Barèmes!$C$6:$C$28,IF(H386="6ème","Mixte",G386)),Barèmes!$D$2,IF(R386&lt;=SUMIFS(Barèmes!$I$6:$I$28,Barèmes!$A$6:$A$28,"Vitesse — 30 m (s)",Barèmes!$B$6:$B$28,H386,Barèmes!$C$6:$C$28,IF(H386="6ème","Mixte",G386)),Barèmes!$E$2,Barèmes!$F$2)))),IF(R386&gt;=SUMIFS(Barèmes!$F$6:$F$28,Barèmes!$A$6:$A$28,"Vitesse — 30 m (s)",Barèmes!$B$6:$B$28,H386,Barèmes!$C$6:$C$28,IF(H386="6ème","Mixte",G386)),Barèmes!$B$2,IF(R386&gt;=SUMIFS(Barèmes!$G$6:$G$28,Barèmes!$A$6:$A$28,"Vitesse — 30 m (s)",Barèmes!$B$6:$B$28,H386,Barèmes!$C$6:$C$28,IF(H386="6ème","Mixte",G386)),Barèmes!$C$2,IF(R386&gt;=SUMIFS(Barèmes!$H$6:$H$28,Barèmes!$A$6:$A$28,"Vitesse — 30 m (s)",Barèmes!$B$6:$B$28,H386,Barèmes!$C$6:$C$28,IF(H386="6ème","Mixte",G386)),Barèmes!$D$2,IF(R386&gt;=SUMIFS(Barèmes!$I$6:$I$28,Barèmes!$A$6:$A$28,"Vitesse — 30 m (s)",Barèmes!$B$6:$B$28,H386,Barèmes!$C$6:$C$28,IF(H386="6ème","Mixte",G386)),Barèmes!$E$2,Barèmes!$F$2))))))</f>
        <v/>
      </c>
      <c r="U386" s="22"/>
      <c r="V386" s="25" t="str">
        <f>IF(OR(U386="",SUMPRODUCT((Barèmes!$A$6:$A$28="Vitesse — 50 m (s)")*(Barèmes!$B$6:$B$28=H386)*(Barèmes!$C$6:$C$28=IF(H386="6ème","Mixte",G386)))=0),"",IF(SUMPRODUCT((Barèmes!$A$6:$A$28="Vitesse — 50 m (s)")*(Barèmes!$B$6:$B$28=H386)*(Barèmes!$C$6:$C$28=IF(H386="6ème","Mixte",G386))*(Barèmes!$J$6:$J$28="+"))&gt;0,IF(U386&lt;=SUMIFS(Barèmes!$D$6:$D$28,Barèmes!$A$6:$A$28,"Vitesse — 50 m (s)",Barèmes!$B$6:$B$28,H386,Barèmes!$C$6:$C$28,IF(H386="6ème","Mixte",G386)),"à besoin",IF(U386&lt;=SUMIFS(Barèmes!$E$6:$E$28,Barèmes!$A$6:$A$28,"Vitesse — 50 m (s)",Barèmes!$B$6:$B$28,H386,Barèmes!$C$6:$C$28,IF(H386="6ème","Mixte",G386)),"fragile","satisfaisant")),IF(U386&gt;=SUMIFS(Barèmes!$D$6:$D$28,Barèmes!$A$6:$A$28,"Vitesse — 50 m (s)",Barèmes!$B$6:$B$28,H386,Barèmes!$C$6:$C$28,IF(H386="6ème","Mixte",G386)),"à besoin",IF(U386&gt;=SUMIFS(Barèmes!$E$6:$E$28,Barèmes!$A$6:$A$28,"Vitesse — 50 m (s)",Barèmes!$B$6:$B$28,H386,Barèmes!$C$6:$C$28,IF(H386="6ème","Mixte",G386)),"fragile","satisfaisant"))))</f>
        <v/>
      </c>
      <c r="W386" s="25" t="str">
        <f>IF(OR(U386="",SUMPRODUCT((Barèmes!$A$6:$A$28="Vitesse — 50 m (s)")*(Barèmes!$B$6:$B$28=H386)*(Barèmes!$C$6:$C$28=IF(H386="6ème","Mixte",G386)))=0),"",IF(SUMPRODUCT((Barèmes!$A$6:$A$28="Vitesse — 50 m (s)")*(Barèmes!$B$6:$B$28=H386)*(Barèmes!$C$6:$C$28=IF(H386="6ème","Mixte",G386))*(Barèmes!$J$6:$J$28="+"))&gt;0,IF(U386&lt;=SUMIFS(Barèmes!$F$6:$F$28,Barèmes!$A$6:$A$28,"Vitesse — 50 m (s)",Barèmes!$B$6:$B$28,H386,Barèmes!$C$6:$C$28,IF(H386="6ème","Mixte",G386)),Barèmes!$B$2,IF(U386&lt;=SUMIFS(Barèmes!$G$6:$G$28,Barèmes!$A$6:$A$28,"Vitesse — 50 m (s)",Barèmes!$B$6:$B$28,H386,Barèmes!$C$6:$C$28,IF(H386="6ème","Mixte",G386)),Barèmes!$C$2,IF(U386&lt;=SUMIFS(Barèmes!$H$6:$H$28,Barèmes!$A$6:$A$28,"Vitesse — 50 m (s)",Barèmes!$B$6:$B$28,H386,Barèmes!$C$6:$C$28,IF(H386="6ème","Mixte",G386)),Barèmes!$D$2,IF(U386&lt;=SUMIFS(Barèmes!$I$6:$I$28,Barèmes!$A$6:$A$28,"Vitesse — 50 m (s)",Barèmes!$B$6:$B$28,H386,Barèmes!$C$6:$C$28,IF(H386="6ème","Mixte",G386)),Barèmes!$E$2,Barèmes!$F$2)))),IF(U386&gt;=SUMIFS(Barèmes!$F$6:$F$28,Barèmes!$A$6:$A$28,"Vitesse — 50 m (s)",Barèmes!$B$6:$B$28,H386,Barèmes!$C$6:$C$28,IF(H386="6ème","Mixte",G386)),Barèmes!$B$2,IF(U386&gt;=SUMIFS(Barèmes!$G$6:$G$28,Barèmes!$A$6:$A$28,"Vitesse — 50 m (s)",Barèmes!$B$6:$B$28,H386,Barèmes!$C$6:$C$28,IF(H386="6ème","Mixte",G386)),Barèmes!$C$2,IF(U386&gt;=SUMIFS(Barèmes!$H$6:$H$28,Barèmes!$A$6:$A$28,"Vitesse — 50 m (s)",Barèmes!$B$6:$B$28,H386,Barèmes!$C$6:$C$28,IF(H386="6ème","Mixte",G386)),Barèmes!$D$2,IF(U386&gt;=SUMIFS(Barèmes!$I$6:$I$28,Barèmes!$A$6:$A$28,"Vitesse — 50 m (s)",Barèmes!$B$6:$B$28,H386,Barèmes!$C$6:$C$28,IF(H386="6ème","Mixte",G386)),Barèmes!$E$2,Barèmes!$F$2))))))</f>
        <v/>
      </c>
      <c r="X386" s="18"/>
      <c r="Y386" s="26" t="str" cm="1">
        <f t="array" ref="Y386">IF(OR(X386="",SUMPRODUCT((Barèmes!$A$6:$A$28="Souplesse (score 1-5)")*(Barèmes!$B$6:$B$28=H386)*(Barèmes!$C$6:$C$28=IF(H386="6ème","Mixte",G386)))=0),"",IF(SUMPRODUCT((Barèmes!$A$6:$A$28="Souplesse (score 1-5)")*(Barèmes!$B$6:$B$28=H386)*(Barèmes!$C$6:$C$28=IF(H386="6ème","Mixte",G386))*(Barèmes!$J$6:$J$28="+"))&gt;0,IF(X386&lt;=SUMIFS(Barèmes!$D$6:$D$28,Barèmes!$A$6:$A$28,"Souplesse (score 1-5)",Barèmes!$B$6:$B$28,H386,Barèmes!$C$6:$C$28,IF(H386="6ème","Mixte",G386)),"à besoin",IF(X386&lt;=SUMIFS(Barèmes!$E$6:$E$28,Barèmes!$A$6:$A$28,"Souplesse (score 1-5)",Barèmes!$B$6:$B$28,H386,Barèmes!$C$6:$C$28,IF(H386="6ème","Mixte",G386)),"fragile","satisfaisant")),IF(X386&gt;=SUMIFS(Barèmes!$D$6:$D$28,Barèmes!$A$6:$A$28,"Souplesse (score 1-5)",Barèmes!$B$6:$B$28,H386,Barèmes!$C$6:$C$28,IF(H386="6ème","Mixte",G386)),"à besoin",IF(X386&gt;=SUMIFS(Barèmes!$E$6:$E$28,Barèmes!$A$6:$A$28,"Souplesse (score 1-5)",Barèmes!$B$6:$B$28,H386,Barèmes!$C$6:$C$28,IF(H386="6ème","Mixte",G386)),"fragile","satisfaisant"))))</f>
        <v/>
      </c>
      <c r="Z386" s="26" t="str" cm="1">
        <f t="array" ref="Z386">IF(OR(X386="",SUMPRODUCT((Barèmes!$A$6:$A$28="Souplesse (score 1-5)")*(Barèmes!$B$6:$B$28=H386)*(Barèmes!$C$6:$C$28=IF(H386="6ème","Mixte",G386)))=0),"",IF(SUMPRODUCT((Barèmes!$A$6:$A$28="Souplesse (score 1-5)")*(Barèmes!$B$6:$B$28=H386)*(Barèmes!$C$6:$C$28=IF(H386="6ème","Mixte",G386))*(Barèmes!$J$6:$J$28="+"))&gt;0,IF(X386&lt;=SUMIFS(Barèmes!$F$6:$F$28,Barèmes!$A$6:$A$28,"Souplesse (score 1-5)",Barèmes!$B$6:$B$28,H386,Barèmes!$C$6:$C$28,IF(H386="6ème","Mixte",G386)),Barèmes!$B$2,IF(X386&lt;=SUMIFS(Barèmes!$G$6:$G$28,Barèmes!$A$6:$A$28,"Souplesse (score 1-5)",Barèmes!$B$6:$B$28,H386,Barèmes!$C$6:$C$28,IF(H386="6ème","Mixte",G386)),Barèmes!$C$2,IF(X386&lt;=SUMIFS(Barèmes!$H$6:$H$28,Barèmes!$A$6:$A$28,"Souplesse (score 1-5)",Barèmes!$B$6:$B$28,H386,Barèmes!$C$6:$C$28,IF(H386="6ème","Mixte",G386)),Barèmes!$D$2,IF(X386&lt;=SUMIFS(Barèmes!$I$6:$I$28,Barèmes!$A$6:$A$28,"Souplesse (score 1-5)",Barèmes!$B$6:$B$28,H386,Barèmes!$C$6:$C$28,IF(H386="6ème","Mixte",G386)),Barèmes!$E$2,Barèmes!$F$2)))),IF(X386&gt;=SUMIFS(Barèmes!$F$6:$F$28,Barèmes!$A$6:$A$28,"Souplesse (score 1-5)",Barèmes!$B$6:$B$28,H386,Barèmes!$C$6:$C$28,IF(H386="6ème","Mixte",G386)),Barèmes!$B$2,IF(X386&gt;=SUMIFS(Barèmes!$G$6:$G$28,Barèmes!$A$6:$A$28,"Souplesse (score 1-5)",Barèmes!$B$6:$B$28,H386,Barèmes!$C$6:$C$28,IF(H386="6ème","Mixte",G386)),Barèmes!$C$2,IF(X386&gt;=SUMIFS(Barèmes!$H$6:$H$28,Barèmes!$A$6:$A$28,"Souplesse (score 1-5)",Barèmes!$B$6:$B$28,H386,Barèmes!$C$6:$C$28,IF(H386="6ème","Mixte",G386)),Barèmes!$D$2,IF(X386&gt;=SUMIFS(Barèmes!$I$6:$I$28,Barèmes!$A$6:$A$28,"Souplesse (score 1-5)",Barèmes!$B$6:$B$28,H386,Barèmes!$C$6:$C$28,IF(H386="6ème","Mixte",G386)),Barèmes!$E$2,Barèmes!$F$2))))))</f>
        <v/>
      </c>
      <c r="AA386" s="22"/>
      <c r="AB386" s="27" t="str">
        <f>IF(OR(AA386="",SUMPRODUCT((Barèmes!$A$6:$A$28="Agilité — T-test 974 (s)")*(Barèmes!$B$6:$B$28=H386)*(Barèmes!$C$6:$C$28=IF(H386="6ème","Mixte",G386)))=0),"",IF(SUMPRODUCT((Barèmes!$A$6:$A$28="Agilité — T-test 974 (s)")*(Barèmes!$B$6:$B$28=H386)*(Barèmes!$C$6:$C$28=IF(H386="6ème","Mixte",G386))*(Barèmes!$J$6:$J$28="+"))&gt;0,IF(AA386&lt;=SUMIFS(Barèmes!$D$6:$D$28,Barèmes!$A$6:$A$28,"Agilité — T-test 974 (s)",Barèmes!$B$6:$B$28,H386,Barèmes!$C$6:$C$28,IF(H386="6ème","Mixte",G386)),"à besoin",IF(AA386&lt;=SUMIFS(Barèmes!$E$6:$E$28,Barèmes!$A$6:$A$28,"Agilité — T-test 974 (s)",Barèmes!$B$6:$B$28,H386,Barèmes!$C$6:$C$28,IF(H386="6ème","Mixte",G386)),"fragile","satisfaisant")),IF(AA386&gt;=SUMIFS(Barèmes!$D$6:$D$28,Barèmes!$A$6:$A$28,"Agilité — T-test 974 (s)",Barèmes!$B$6:$B$28,H386,Barèmes!$C$6:$C$28,IF(H386="6ème","Mixte",G386)),"à besoin",IF(AA386&gt;=SUMIFS(Barèmes!$E$6:$E$28,Barèmes!$A$6:$A$28,"Agilité — T-test 974 (s)",Barèmes!$B$6:$B$28,H386,Barèmes!$C$6:$C$28,IF(H386="6ème","Mixte",G386)),"fragile","satisfaisant"))))</f>
        <v/>
      </c>
      <c r="AC386" s="27" t="str">
        <f>IF(OR(AA386="",SUMPRODUCT((Barèmes!$A$6:$A$28="Agilité — T-test 974 (s)")*(Barèmes!$B$6:$B$28=H386)*(Barèmes!$C$6:$C$28=IF(H386="6ème","Mixte",G386)))=0),"",IF(SUMPRODUCT((Barèmes!$A$6:$A$28="Agilité — T-test 974 (s)")*(Barèmes!$B$6:$B$28=H386)*(Barèmes!$C$6:$C$28=IF(H386="6ème","Mixte",G386))*(Barèmes!$J$6:$J$28="+"))&gt;0,IF(AA386&lt;=SUMIFS(Barèmes!$F$6:$F$28,Barèmes!$A$6:$A$28,"Agilité — T-test 974 (s)",Barèmes!$B$6:$B$28,H386,Barèmes!$C$6:$C$28,IF(H386="6ème","Mixte",G386)),Barèmes!$B$2,IF(AA386&lt;=SUMIFS(Barèmes!$G$6:$G$28,Barèmes!$A$6:$A$28,"Agilité — T-test 974 (s)",Barèmes!$B$6:$B$28,H386,Barèmes!$C$6:$C$28,IF(H386="6ème","Mixte",G386)),Barèmes!$C$2,IF(AA386&lt;=SUMIFS(Barèmes!$H$6:$H$28,Barèmes!$A$6:$A$28,"Agilité — T-test 974 (s)",Barèmes!$B$6:$B$28,H386,Barèmes!$C$6:$C$28,IF(H386="6ème","Mixte",G386)),Barèmes!$D$2,IF(AA386&lt;=SUMIFS(Barèmes!$I$6:$I$28,Barèmes!$A$6:$A$28,"Agilité — T-test 974 (s)",Barèmes!$B$6:$B$28,H386,Barèmes!$C$6:$C$28,IF(H386="6ème","Mixte",G386)),Barèmes!$E$2,Barèmes!$F$2)))),IF(AA386&gt;=SUMIFS(Barèmes!$F$6:$F$28,Barèmes!$A$6:$A$28,"Agilité — T-test 974 (s)",Barèmes!$B$6:$B$28,H386,Barèmes!$C$6:$C$28,IF(H386="6ème","Mixte",G386)),Barèmes!$B$2,IF(AA386&gt;=SUMIFS(Barèmes!$G$6:$G$28,Barèmes!$A$6:$A$28,"Agilité — T-test 974 (s)",Barèmes!$B$6:$B$28,H386,Barèmes!$C$6:$C$28,IF(H386="6ème","Mixte",G386)),Barèmes!$C$2,IF(AA386&gt;=SUMIFS(Barèmes!$H$6:$H$28,Barèmes!$A$6:$A$28,"Agilité — T-test 974 (s)",Barèmes!$B$6:$B$28,H386,Barèmes!$C$6:$C$28,IF(H386="6ème","Mixte",G386)),Barèmes!$D$2,IF(AA386&gt;=SUMIFS(Barèmes!$I$6:$I$28,Barèmes!$A$6:$A$28,"Agilité — T-test 974 (s)",Barèmes!$B$6:$B$28,H386,Barèmes!$C$6:$C$28,IF(H386="6ème","Mixte",G386)),Barèmes!$E$2,Barèmes!$F$2))))))</f>
        <v/>
      </c>
      <c r="AD386" s="28" t="str">
        <f t="shared" si="42"/>
        <v/>
      </c>
      <c r="AE386" s="29" t="str">
        <f t="shared" si="43"/>
        <v/>
      </c>
      <c r="AF386" s="30" t="str">
        <f>IF(OR(AD386="",SUMPRODUCT((Barèmes!$A$6:$A$28="Surcoût d'agilité (s) — technique")*(Barèmes!$B$6:$B$28=H386)*(Barèmes!$C$6:$C$28=IF(H386="6ème","Mixte",G386)))=0),"",IF(SUMPRODUCT((Barèmes!$A$6:$A$28="Surcoût d'agilité (s) — technique")*(Barèmes!$B$6:$B$28=H386)*(Barèmes!$C$6:$C$28=IF(H386="6ème","Mixte",G386))*(Barèmes!$J$6:$J$28="+"))&gt;0,IF(AD386&lt;=SUMIFS(Barèmes!$D$6:$D$28,Barèmes!$A$6:$A$28,"Surcoût d'agilité (s) — technique",Barèmes!$B$6:$B$28,H386,Barèmes!$C$6:$C$28,IF(H386="6ème","Mixte",G386)),"à besoin",IF(AD386&lt;=SUMIFS(Barèmes!$E$6:$E$28,Barèmes!$A$6:$A$28,"Surcoût d'agilité (s) — technique",Barèmes!$B$6:$B$28,H386,Barèmes!$C$6:$C$28,IF(H386="6ème","Mixte",G386)),"fragile","satisfaisant")),IF(AD386&gt;=SUMIFS(Barèmes!$D$6:$D$28,Barèmes!$A$6:$A$28,"Surcoût d'agilité (s) — technique",Barèmes!$B$6:$B$28,H386,Barèmes!$C$6:$C$28,IF(H386="6ème","Mixte",G386)),"à besoin",IF(AD386&gt;=SUMIFS(Barèmes!$E$6:$E$28,Barèmes!$A$6:$A$28,"Surcoût d'agilité (s) — technique",Barèmes!$B$6:$B$28,H386,Barèmes!$C$6:$C$28,IF(H386="6ème","Mixte",G386)),"fragile","satisfaisant"))))</f>
        <v/>
      </c>
      <c r="AG386" s="30" t="str">
        <f>IF(OR(AD386="",SUMPRODUCT((Barèmes!$A$6:$A$28="Surcoût d'agilité (s) — technique")*(Barèmes!$B$6:$B$28=H386)*(Barèmes!$C$6:$C$28=IF(H386="6ème","Mixte",G386)))=0),"",IF(SUMPRODUCT((Barèmes!$A$6:$A$28="Surcoût d'agilité (s) — technique")*(Barèmes!$B$6:$B$28=H386)*(Barèmes!$C$6:$C$28=IF(H386="6ème","Mixte",G386))*(Barèmes!$J$6:$J$28="+"))&gt;0,IF(AD386&lt;=SUMIFS(Barèmes!$F$6:$F$28,Barèmes!$A$6:$A$28,"Surcoût d'agilité (s) — technique",Barèmes!$B$6:$B$28,H386,Barèmes!$C$6:$C$28,IF(H386="6ème","Mixte",G386)),Barèmes!$B$2,IF(AD386&lt;=SUMIFS(Barèmes!$G$6:$G$28,Barèmes!$A$6:$A$28,"Surcoût d'agilité (s) — technique",Barèmes!$B$6:$B$28,H386,Barèmes!$C$6:$C$28,IF(H386="6ème","Mixte",G386)),Barèmes!$C$2,IF(AD386&lt;=SUMIFS(Barèmes!$H$6:$H$28,Barèmes!$A$6:$A$28,"Surcoût d'agilité (s) — technique",Barèmes!$B$6:$B$28,H386,Barèmes!$C$6:$C$28,IF(H386="6ème","Mixte",G386)),Barèmes!$D$2,IF(AD386&lt;=SUMIFS(Barèmes!$I$6:$I$28,Barèmes!$A$6:$A$28,"Surcoût d'agilité (s) — technique",Barèmes!$B$6:$B$28,H386,Barèmes!$C$6:$C$28,IF(H386="6ème","Mixte",G386)),Barèmes!$E$2,Barèmes!$F$2)))),IF(AD386&gt;=SUMIFS(Barèmes!$F$6:$F$28,Barèmes!$A$6:$A$28,"Surcoût d'agilité (s) — technique",Barèmes!$B$6:$B$28,H386,Barèmes!$C$6:$C$28,IF(H386="6ème","Mixte",G386)),Barèmes!$B$2,IF(AD386&gt;=SUMIFS(Barèmes!$G$6:$G$28,Barèmes!$A$6:$A$28,"Surcoût d'agilité (s) — technique",Barèmes!$B$6:$B$28,H386,Barèmes!$C$6:$C$28,IF(H386="6ème","Mixte",G386)),Barèmes!$C$2,IF(AD386&gt;=SUMIFS(Barèmes!$H$6:$H$28,Barèmes!$A$6:$A$28,"Surcoût d'agilité (s) — technique",Barèmes!$B$6:$B$28,H386,Barèmes!$C$6:$C$28,IF(H386="6ème","Mixte",G386)),Barèmes!$D$2,IF(AD386&gt;=SUMIFS(Barèmes!$I$6:$I$28,Barèmes!$A$6:$A$28,"Surcoût d'agilité (s) — technique",Barèmes!$B$6:$B$28,H386,Barèmes!$C$6:$C$28,IF(H386="6ème","Mixte",G386)),Barèmes!$E$2,Barèmes!$F$2))))))</f>
        <v/>
      </c>
      <c r="AH386" s="31" t="str">
        <f>IF((IF(N386="",0,1)+IF(Q386="",0,1)+IF(W386="",0,1)+IF(Z386="",0,1)+IF(AC386="",0,1))=0,"",3*IF(N386=Barèmes!$B$2,1,IF(N386=Barèmes!$C$2,2,IF(N386=Barèmes!$D$2,3,IF(N386=Barèmes!$E$2,4,IF(N386=Barèmes!$F$2,5,0)))))+3*IF(Q386=Barèmes!$B$2,1,IF(Q386=Barèmes!$C$2,2,IF(Q386=Barèmes!$D$2,3,IF(Q386=Barèmes!$E$2,4,IF(Q386=Barèmes!$F$2,5,0)))))+2*IF(W386=Barèmes!$B$2,1,IF(W386=Barèmes!$C$2,2,IF(W386=Barèmes!$D$2,3,IF(W386=Barèmes!$E$2,4,IF(W386=Barèmes!$F$2,5,0)))))+1*IF(Z386=Barèmes!$B$2,1,IF(Z386=Barèmes!$C$2,2,IF(Z386=Barèmes!$D$2,3,IF(Z386=Barèmes!$E$2,4,IF(Z386=Barèmes!$F$2,5,0)))))+1*IF(AC386=Barèmes!$B$2,1,IF(AC386=Barèmes!$C$2,2,IF(AC386=Barèmes!$D$2,3,IF(AC386=Barèmes!$E$2,4,IF(AC386=Barèmes!$F$2,5,0))))))</f>
        <v/>
      </c>
      <c r="AI386" s="31"/>
      <c r="AJ386" s="32" t="str">
        <f>IFERROR(INDEX(Croissance!$B$5:$B$604,MATCH(A386,Croissance!$A$5:$A$604,0)),"")</f>
        <v/>
      </c>
      <c r="AK386" s="32" t="str">
        <f>IFERROR(INDEX(Croissance!$C$5:$C$604,MATCH(A386,Croissance!$A$5:$A$604,0)),"")</f>
        <v/>
      </c>
      <c r="AL386" s="32" t="str">
        <f>IFERROR(INDEX(Croissance!$D$5:$D$604,MATCH(A386,Croissance!$A$5:$A$604,0)),"")</f>
        <v/>
      </c>
      <c r="AM386" s="32" t="str">
        <f>IFERROR(INDEX(Croissance!$E$5:$E$604,MATCH(A386,Croissance!$A$5:$A$604,0)),"")</f>
        <v/>
      </c>
      <c r="AO386" s="33">
        <f t="shared" si="48"/>
        <v>0</v>
      </c>
      <c r="AP386" s="33">
        <f t="shared" si="44"/>
        <v>0</v>
      </c>
      <c r="AQ386" s="33">
        <f>IF(A386="",0,IF(AND(OR('Synthèse classe'!$C$2="Tous",C386='Synthèse classe'!$C$2),OR('Synthèse classe'!$C$3="Toutes",D386='Synthèse classe'!$C$3),OR('Synthèse classe'!$C$4="Toutes",AND('Synthèse classe'!$C$4="Dernière",AP386=1),B386=IFERROR(VALUE('Synthèse classe'!$C$4),0))),1,0))</f>
        <v>0</v>
      </c>
      <c r="AR386" s="34" t="str">
        <f t="shared" si="45"/>
        <v/>
      </c>
    </row>
    <row r="387" spans="1:44" x14ac:dyDescent="0.2">
      <c r="A387" s="17" t="str">
        <f t="shared" si="41"/>
        <v/>
      </c>
      <c r="B387" s="18"/>
      <c r="C387" s="19"/>
      <c r="D387" s="19"/>
      <c r="E387" s="19"/>
      <c r="F387" s="19"/>
      <c r="G387" s="19"/>
      <c r="H387" s="17" t="str">
        <f t="shared" si="46"/>
        <v/>
      </c>
      <c r="I387" s="20"/>
      <c r="J387" s="18"/>
      <c r="K387" s="19"/>
      <c r="L387" s="21" t="str">
        <f t="shared" si="47"/>
        <v/>
      </c>
      <c r="M387" s="21" t="str">
        <f>IF(OR(J387="",SUMPRODUCT((Barèmes!$A$6:$A$28="Endurance — Luc Léger (palier)")*(Barèmes!$B$6:$B$28=H387)*(Barèmes!$C$6:$C$28=IF(H387="6ème","Mixte",G387)))=0),"",IF(SUMPRODUCT((Barèmes!$A$6:$A$28="Endurance — Luc Léger (palier)")*(Barèmes!$B$6:$B$28=H387)*(Barèmes!$C$6:$C$28=IF(H387="6ème","Mixte",G387))*(Barèmes!$J$6:$J$28="+"))&gt;0,IF(J387&lt;=SUMIFS(Barèmes!$D$6:$D$28,Barèmes!$A$6:$A$28,"Endurance — Luc Léger (palier)",Barèmes!$B$6:$B$28,H387,Barèmes!$C$6:$C$28,IF(H387="6ème","Mixte",G387)),"à besoin",IF(J387&lt;=SUMIFS(Barèmes!$E$6:$E$28,Barèmes!$A$6:$A$28,"Endurance — Luc Léger (palier)",Barèmes!$B$6:$B$28,H387,Barèmes!$C$6:$C$28,IF(H387="6ème","Mixte",G387)),"fragile","satisfaisant")),IF(J387&gt;=SUMIFS(Barèmes!$D$6:$D$28,Barèmes!$A$6:$A$28,"Endurance — Luc Léger (palier)",Barèmes!$B$6:$B$28,H387,Barèmes!$C$6:$C$28,IF(H387="6ème","Mixte",G387)),"à besoin",IF(J387&gt;=SUMIFS(Barèmes!$E$6:$E$28,Barèmes!$A$6:$A$28,"Endurance — Luc Léger (palier)",Barèmes!$B$6:$B$28,H387,Barèmes!$C$6:$C$28,IF(H387="6ème","Mixte",G387)),"fragile","satisfaisant"))))</f>
        <v/>
      </c>
      <c r="N387" s="21" t="str">
        <f>IF(OR(J387="",SUMPRODUCT((Barèmes!$A$6:$A$28="Endurance — Luc Léger (palier)")*(Barèmes!$B$6:$B$28=H387)*(Barèmes!$C$6:$C$28=IF(H387="6ème","Mixte",G387)))=0),"",IF(SUMPRODUCT((Barèmes!$A$6:$A$28="Endurance — Luc Léger (palier)")*(Barèmes!$B$6:$B$28=H387)*(Barèmes!$C$6:$C$28=IF(H387="6ème","Mixte",G387))*(Barèmes!$J$6:$J$28="+"))&gt;0,IF(J387&lt;=SUMIFS(Barèmes!$F$6:$F$28,Barèmes!$A$6:$A$28,"Endurance — Luc Léger (palier)",Barèmes!$B$6:$B$28,H387,Barèmes!$C$6:$C$28,IF(H387="6ème","Mixte",G387)),Barèmes!$B$2,IF(J387&lt;=SUMIFS(Barèmes!$G$6:$G$28,Barèmes!$A$6:$A$28,"Endurance — Luc Léger (palier)",Barèmes!$B$6:$B$28,H387,Barèmes!$C$6:$C$28,IF(H387="6ème","Mixte",G387)),Barèmes!$C$2,IF(J387&lt;=SUMIFS(Barèmes!$H$6:$H$28,Barèmes!$A$6:$A$28,"Endurance — Luc Léger (palier)",Barèmes!$B$6:$B$28,H387,Barèmes!$C$6:$C$28,IF(H387="6ème","Mixte",G387)),Barèmes!$D$2,IF(J387&lt;=SUMIFS(Barèmes!$I$6:$I$28,Barèmes!$A$6:$A$28,"Endurance — Luc Léger (palier)",Barèmes!$B$6:$B$28,H387,Barèmes!$C$6:$C$28,IF(H387="6ème","Mixte",G387)),Barèmes!$E$2,Barèmes!$F$2)))),IF(J387&gt;=SUMIFS(Barèmes!$F$6:$F$28,Barèmes!$A$6:$A$28,"Endurance — Luc Léger (palier)",Barèmes!$B$6:$B$28,H387,Barèmes!$C$6:$C$28,IF(H387="6ème","Mixte",G387)),Barèmes!$B$2,IF(J387&gt;=SUMIFS(Barèmes!$G$6:$G$28,Barèmes!$A$6:$A$28,"Endurance — Luc Léger (palier)",Barèmes!$B$6:$B$28,H387,Barèmes!$C$6:$C$28,IF(H387="6ème","Mixte",G387)),Barèmes!$C$2,IF(J387&gt;=SUMIFS(Barèmes!$H$6:$H$28,Barèmes!$A$6:$A$28,"Endurance — Luc Léger (palier)",Barèmes!$B$6:$B$28,H387,Barèmes!$C$6:$C$28,IF(H387="6ème","Mixte",G387)),Barèmes!$D$2,IF(J387&gt;=SUMIFS(Barèmes!$I$6:$I$28,Barèmes!$A$6:$A$28,"Endurance — Luc Léger (palier)",Barèmes!$B$6:$B$28,H387,Barèmes!$C$6:$C$28,IF(H387="6ème","Mixte",G387)),Barèmes!$E$2,Barèmes!$F$2))))))</f>
        <v/>
      </c>
      <c r="O387" s="22"/>
      <c r="P387" s="23" t="str">
        <f>IF(OR(O387="",SUMPRODUCT((Barèmes!$A$6:$A$28="Force bas du corps — Saut en longueur (m)")*(Barèmes!$B$6:$B$28=H387)*(Barèmes!$C$6:$C$28=IF(H387="6ème","Mixte",G387)))=0),"",IF(SUMPRODUCT((Barèmes!$A$6:$A$28="Force bas du corps — Saut en longueur (m)")*(Barèmes!$B$6:$B$28=H387)*(Barèmes!$C$6:$C$28=IF(H387="6ème","Mixte",G387))*(Barèmes!$J$6:$J$28="+"))&gt;0,IF(O387&lt;=SUMIFS(Barèmes!$D$6:$D$28,Barèmes!$A$6:$A$28,"Force bas du corps — Saut en longueur (m)",Barèmes!$B$6:$B$28,H387,Barèmes!$C$6:$C$28,IF(H387="6ème","Mixte",G387)),"à besoin",IF(O387&lt;=SUMIFS(Barèmes!$E$6:$E$28,Barèmes!$A$6:$A$28,"Force bas du corps — Saut en longueur (m)",Barèmes!$B$6:$B$28,H387,Barèmes!$C$6:$C$28,IF(H387="6ème","Mixte",G387)),"fragile","satisfaisant")),IF(O387&gt;=SUMIFS(Barèmes!$D$6:$D$28,Barèmes!$A$6:$A$28,"Force bas du corps — Saut en longueur (m)",Barèmes!$B$6:$B$28,H387,Barèmes!$C$6:$C$28,IF(H387="6ème","Mixte",G387)),"à besoin",IF(O387&gt;=SUMIFS(Barèmes!$E$6:$E$28,Barèmes!$A$6:$A$28,"Force bas du corps — Saut en longueur (m)",Barèmes!$B$6:$B$28,H387,Barèmes!$C$6:$C$28,IF(H387="6ème","Mixte",G387)),"fragile","satisfaisant"))))</f>
        <v/>
      </c>
      <c r="Q387" s="23" t="str">
        <f>IF(OR(O387="",SUMPRODUCT((Barèmes!$A$6:$A$28="Force bas du corps — Saut en longueur (m)")*(Barèmes!$B$6:$B$28=H387)*(Barèmes!$C$6:$C$28=IF(H387="6ème","Mixte",G387)))=0),"",IF(SUMPRODUCT((Barèmes!$A$6:$A$28="Force bas du corps — Saut en longueur (m)")*(Barèmes!$B$6:$B$28=H387)*(Barèmes!$C$6:$C$28=IF(H387="6ème","Mixte",G387))*(Barèmes!$J$6:$J$28="+"))&gt;0,IF(O387&lt;=SUMIFS(Barèmes!$F$6:$F$28,Barèmes!$A$6:$A$28,"Force bas du corps — Saut en longueur (m)",Barèmes!$B$6:$B$28,H387,Barèmes!$C$6:$C$28,IF(H387="6ème","Mixte",G387)),Barèmes!$B$2,IF(O387&lt;=SUMIFS(Barèmes!$G$6:$G$28,Barèmes!$A$6:$A$28,"Force bas du corps — Saut en longueur (m)",Barèmes!$B$6:$B$28,H387,Barèmes!$C$6:$C$28,IF(H387="6ème","Mixte",G387)),Barèmes!$C$2,IF(O387&lt;=SUMIFS(Barèmes!$H$6:$H$28,Barèmes!$A$6:$A$28,"Force bas du corps — Saut en longueur (m)",Barèmes!$B$6:$B$28,H387,Barèmes!$C$6:$C$28,IF(H387="6ème","Mixte",G387)),Barèmes!$D$2,IF(O387&lt;=SUMIFS(Barèmes!$I$6:$I$28,Barèmes!$A$6:$A$28,"Force bas du corps — Saut en longueur (m)",Barèmes!$B$6:$B$28,H387,Barèmes!$C$6:$C$28,IF(H387="6ème","Mixte",G387)),Barèmes!$E$2,Barèmes!$F$2)))),IF(O387&gt;=SUMIFS(Barèmes!$F$6:$F$28,Barèmes!$A$6:$A$28,"Force bas du corps — Saut en longueur (m)",Barèmes!$B$6:$B$28,H387,Barèmes!$C$6:$C$28,IF(H387="6ème","Mixte",G387)),Barèmes!$B$2,IF(O387&gt;=SUMIFS(Barèmes!$G$6:$G$28,Barèmes!$A$6:$A$28,"Force bas du corps — Saut en longueur (m)",Barèmes!$B$6:$B$28,H387,Barèmes!$C$6:$C$28,IF(H387="6ème","Mixte",G387)),Barèmes!$C$2,IF(O387&gt;=SUMIFS(Barèmes!$H$6:$H$28,Barèmes!$A$6:$A$28,"Force bas du corps — Saut en longueur (m)",Barèmes!$B$6:$B$28,H387,Barèmes!$C$6:$C$28,IF(H387="6ème","Mixte",G387)),Barèmes!$D$2,IF(O387&gt;=SUMIFS(Barèmes!$I$6:$I$28,Barèmes!$A$6:$A$28,"Force bas du corps — Saut en longueur (m)",Barèmes!$B$6:$B$28,H387,Barèmes!$C$6:$C$28,IF(H387="6ème","Mixte",G387)),Barèmes!$E$2,Barèmes!$F$2))))))</f>
        <v/>
      </c>
      <c r="R387" s="22"/>
      <c r="S387" s="24" t="str">
        <f>IF(OR(R387="",SUMPRODUCT((Barèmes!$A$6:$A$28="Vitesse — 30 m (s)")*(Barèmes!$B$6:$B$28=H387)*(Barèmes!$C$6:$C$28=IF(H387="6ème","Mixte",G387)))=0),"",IF(SUMPRODUCT((Barèmes!$A$6:$A$28="Vitesse — 30 m (s)")*(Barèmes!$B$6:$B$28=H387)*(Barèmes!$C$6:$C$28=IF(H387="6ème","Mixte",G387))*(Barèmes!$J$6:$J$28="+"))&gt;0,IF(R387&lt;=SUMIFS(Barèmes!$D$6:$D$28,Barèmes!$A$6:$A$28,"Vitesse — 30 m (s)",Barèmes!$B$6:$B$28,H387,Barèmes!$C$6:$C$28,IF(H387="6ème","Mixte",G387)),"à besoin",IF(R387&lt;=SUMIFS(Barèmes!$E$6:$E$28,Barèmes!$A$6:$A$28,"Vitesse — 30 m (s)",Barèmes!$B$6:$B$28,H387,Barèmes!$C$6:$C$28,IF(H387="6ème","Mixte",G387)),"fragile","satisfaisant")),IF(R387&gt;=SUMIFS(Barèmes!$D$6:$D$28,Barèmes!$A$6:$A$28,"Vitesse — 30 m (s)",Barèmes!$B$6:$B$28,H387,Barèmes!$C$6:$C$28,IF(H387="6ème","Mixte",G387)),"à besoin",IF(R387&gt;=SUMIFS(Barèmes!$E$6:$E$28,Barèmes!$A$6:$A$28,"Vitesse — 30 m (s)",Barèmes!$B$6:$B$28,H387,Barèmes!$C$6:$C$28,IF(H387="6ème","Mixte",G387)),"fragile","satisfaisant"))))</f>
        <v/>
      </c>
      <c r="T387" s="24" t="str">
        <f>IF(OR(R387="",SUMPRODUCT((Barèmes!$A$6:$A$28="Vitesse — 30 m (s)")*(Barèmes!$B$6:$B$28=H387)*(Barèmes!$C$6:$C$28=IF(H387="6ème","Mixte",G387)))=0),"",IF(SUMPRODUCT((Barèmes!$A$6:$A$28="Vitesse — 30 m (s)")*(Barèmes!$B$6:$B$28=H387)*(Barèmes!$C$6:$C$28=IF(H387="6ème","Mixte",G387))*(Barèmes!$J$6:$J$28="+"))&gt;0,IF(R387&lt;=SUMIFS(Barèmes!$F$6:$F$28,Barèmes!$A$6:$A$28,"Vitesse — 30 m (s)",Barèmes!$B$6:$B$28,H387,Barèmes!$C$6:$C$28,IF(H387="6ème","Mixte",G387)),Barèmes!$B$2,IF(R387&lt;=SUMIFS(Barèmes!$G$6:$G$28,Barèmes!$A$6:$A$28,"Vitesse — 30 m (s)",Barèmes!$B$6:$B$28,H387,Barèmes!$C$6:$C$28,IF(H387="6ème","Mixte",G387)),Barèmes!$C$2,IF(R387&lt;=SUMIFS(Barèmes!$H$6:$H$28,Barèmes!$A$6:$A$28,"Vitesse — 30 m (s)",Barèmes!$B$6:$B$28,H387,Barèmes!$C$6:$C$28,IF(H387="6ème","Mixte",G387)),Barèmes!$D$2,IF(R387&lt;=SUMIFS(Barèmes!$I$6:$I$28,Barèmes!$A$6:$A$28,"Vitesse — 30 m (s)",Barèmes!$B$6:$B$28,H387,Barèmes!$C$6:$C$28,IF(H387="6ème","Mixte",G387)),Barèmes!$E$2,Barèmes!$F$2)))),IF(R387&gt;=SUMIFS(Barèmes!$F$6:$F$28,Barèmes!$A$6:$A$28,"Vitesse — 30 m (s)",Barèmes!$B$6:$B$28,H387,Barèmes!$C$6:$C$28,IF(H387="6ème","Mixte",G387)),Barèmes!$B$2,IF(R387&gt;=SUMIFS(Barèmes!$G$6:$G$28,Barèmes!$A$6:$A$28,"Vitesse — 30 m (s)",Barèmes!$B$6:$B$28,H387,Barèmes!$C$6:$C$28,IF(H387="6ème","Mixte",G387)),Barèmes!$C$2,IF(R387&gt;=SUMIFS(Barèmes!$H$6:$H$28,Barèmes!$A$6:$A$28,"Vitesse — 30 m (s)",Barèmes!$B$6:$B$28,H387,Barèmes!$C$6:$C$28,IF(H387="6ème","Mixte",G387)),Barèmes!$D$2,IF(R387&gt;=SUMIFS(Barèmes!$I$6:$I$28,Barèmes!$A$6:$A$28,"Vitesse — 30 m (s)",Barèmes!$B$6:$B$28,H387,Barèmes!$C$6:$C$28,IF(H387="6ème","Mixte",G387)),Barèmes!$E$2,Barèmes!$F$2))))))</f>
        <v/>
      </c>
      <c r="U387" s="22"/>
      <c r="V387" s="25" t="str">
        <f>IF(OR(U387="",SUMPRODUCT((Barèmes!$A$6:$A$28="Vitesse — 50 m (s)")*(Barèmes!$B$6:$B$28=H387)*(Barèmes!$C$6:$C$28=IF(H387="6ème","Mixte",G387)))=0),"",IF(SUMPRODUCT((Barèmes!$A$6:$A$28="Vitesse — 50 m (s)")*(Barèmes!$B$6:$B$28=H387)*(Barèmes!$C$6:$C$28=IF(H387="6ème","Mixte",G387))*(Barèmes!$J$6:$J$28="+"))&gt;0,IF(U387&lt;=SUMIFS(Barèmes!$D$6:$D$28,Barèmes!$A$6:$A$28,"Vitesse — 50 m (s)",Barèmes!$B$6:$B$28,H387,Barèmes!$C$6:$C$28,IF(H387="6ème","Mixte",G387)),"à besoin",IF(U387&lt;=SUMIFS(Barèmes!$E$6:$E$28,Barèmes!$A$6:$A$28,"Vitesse — 50 m (s)",Barèmes!$B$6:$B$28,H387,Barèmes!$C$6:$C$28,IF(H387="6ème","Mixte",G387)),"fragile","satisfaisant")),IF(U387&gt;=SUMIFS(Barèmes!$D$6:$D$28,Barèmes!$A$6:$A$28,"Vitesse — 50 m (s)",Barèmes!$B$6:$B$28,H387,Barèmes!$C$6:$C$28,IF(H387="6ème","Mixte",G387)),"à besoin",IF(U387&gt;=SUMIFS(Barèmes!$E$6:$E$28,Barèmes!$A$6:$A$28,"Vitesse — 50 m (s)",Barèmes!$B$6:$B$28,H387,Barèmes!$C$6:$C$28,IF(H387="6ème","Mixte",G387)),"fragile","satisfaisant"))))</f>
        <v/>
      </c>
      <c r="W387" s="25" t="str">
        <f>IF(OR(U387="",SUMPRODUCT((Barèmes!$A$6:$A$28="Vitesse — 50 m (s)")*(Barèmes!$B$6:$B$28=H387)*(Barèmes!$C$6:$C$28=IF(H387="6ème","Mixte",G387)))=0),"",IF(SUMPRODUCT((Barèmes!$A$6:$A$28="Vitesse — 50 m (s)")*(Barèmes!$B$6:$B$28=H387)*(Barèmes!$C$6:$C$28=IF(H387="6ème","Mixte",G387))*(Barèmes!$J$6:$J$28="+"))&gt;0,IF(U387&lt;=SUMIFS(Barèmes!$F$6:$F$28,Barèmes!$A$6:$A$28,"Vitesse — 50 m (s)",Barèmes!$B$6:$B$28,H387,Barèmes!$C$6:$C$28,IF(H387="6ème","Mixte",G387)),Barèmes!$B$2,IF(U387&lt;=SUMIFS(Barèmes!$G$6:$G$28,Barèmes!$A$6:$A$28,"Vitesse — 50 m (s)",Barèmes!$B$6:$B$28,H387,Barèmes!$C$6:$C$28,IF(H387="6ème","Mixte",G387)),Barèmes!$C$2,IF(U387&lt;=SUMIFS(Barèmes!$H$6:$H$28,Barèmes!$A$6:$A$28,"Vitesse — 50 m (s)",Barèmes!$B$6:$B$28,H387,Barèmes!$C$6:$C$28,IF(H387="6ème","Mixte",G387)),Barèmes!$D$2,IF(U387&lt;=SUMIFS(Barèmes!$I$6:$I$28,Barèmes!$A$6:$A$28,"Vitesse — 50 m (s)",Barèmes!$B$6:$B$28,H387,Barèmes!$C$6:$C$28,IF(H387="6ème","Mixte",G387)),Barèmes!$E$2,Barèmes!$F$2)))),IF(U387&gt;=SUMIFS(Barèmes!$F$6:$F$28,Barèmes!$A$6:$A$28,"Vitesse — 50 m (s)",Barèmes!$B$6:$B$28,H387,Barèmes!$C$6:$C$28,IF(H387="6ème","Mixte",G387)),Barèmes!$B$2,IF(U387&gt;=SUMIFS(Barèmes!$G$6:$G$28,Barèmes!$A$6:$A$28,"Vitesse — 50 m (s)",Barèmes!$B$6:$B$28,H387,Barèmes!$C$6:$C$28,IF(H387="6ème","Mixte",G387)),Barèmes!$C$2,IF(U387&gt;=SUMIFS(Barèmes!$H$6:$H$28,Barèmes!$A$6:$A$28,"Vitesse — 50 m (s)",Barèmes!$B$6:$B$28,H387,Barèmes!$C$6:$C$28,IF(H387="6ème","Mixte",G387)),Barèmes!$D$2,IF(U387&gt;=SUMIFS(Barèmes!$I$6:$I$28,Barèmes!$A$6:$A$28,"Vitesse — 50 m (s)",Barèmes!$B$6:$B$28,H387,Barèmes!$C$6:$C$28,IF(H387="6ème","Mixte",G387)),Barèmes!$E$2,Barèmes!$F$2))))))</f>
        <v/>
      </c>
      <c r="X387" s="18"/>
      <c r="Y387" s="26" t="str" cm="1">
        <f t="array" ref="Y387">IF(OR(X387="",SUMPRODUCT((Barèmes!$A$6:$A$28="Souplesse (score 1-5)")*(Barèmes!$B$6:$B$28=H387)*(Barèmes!$C$6:$C$28=IF(H387="6ème","Mixte",G387)))=0),"",IF(SUMPRODUCT((Barèmes!$A$6:$A$28="Souplesse (score 1-5)")*(Barèmes!$B$6:$B$28=H387)*(Barèmes!$C$6:$C$28=IF(H387="6ème","Mixte",G387))*(Barèmes!$J$6:$J$28="+"))&gt;0,IF(X387&lt;=SUMIFS(Barèmes!$D$6:$D$28,Barèmes!$A$6:$A$28,"Souplesse (score 1-5)",Barèmes!$B$6:$B$28,H387,Barèmes!$C$6:$C$28,IF(H387="6ème","Mixte",G387)),"à besoin",IF(X387&lt;=SUMIFS(Barèmes!$E$6:$E$28,Barèmes!$A$6:$A$28,"Souplesse (score 1-5)",Barèmes!$B$6:$B$28,H387,Barèmes!$C$6:$C$28,IF(H387="6ème","Mixte",G387)),"fragile","satisfaisant")),IF(X387&gt;=SUMIFS(Barèmes!$D$6:$D$28,Barèmes!$A$6:$A$28,"Souplesse (score 1-5)",Barèmes!$B$6:$B$28,H387,Barèmes!$C$6:$C$28,IF(H387="6ème","Mixte",G387)),"à besoin",IF(X387&gt;=SUMIFS(Barèmes!$E$6:$E$28,Barèmes!$A$6:$A$28,"Souplesse (score 1-5)",Barèmes!$B$6:$B$28,H387,Barèmes!$C$6:$C$28,IF(H387="6ème","Mixte",G387)),"fragile","satisfaisant"))))</f>
        <v/>
      </c>
      <c r="Z387" s="26" t="str" cm="1">
        <f t="array" ref="Z387">IF(OR(X387="",SUMPRODUCT((Barèmes!$A$6:$A$28="Souplesse (score 1-5)")*(Barèmes!$B$6:$B$28=H387)*(Barèmes!$C$6:$C$28=IF(H387="6ème","Mixte",G387)))=0),"",IF(SUMPRODUCT((Barèmes!$A$6:$A$28="Souplesse (score 1-5)")*(Barèmes!$B$6:$B$28=H387)*(Barèmes!$C$6:$C$28=IF(H387="6ème","Mixte",G387))*(Barèmes!$J$6:$J$28="+"))&gt;0,IF(X387&lt;=SUMIFS(Barèmes!$F$6:$F$28,Barèmes!$A$6:$A$28,"Souplesse (score 1-5)",Barèmes!$B$6:$B$28,H387,Barèmes!$C$6:$C$28,IF(H387="6ème","Mixte",G387)),Barèmes!$B$2,IF(X387&lt;=SUMIFS(Barèmes!$G$6:$G$28,Barèmes!$A$6:$A$28,"Souplesse (score 1-5)",Barèmes!$B$6:$B$28,H387,Barèmes!$C$6:$C$28,IF(H387="6ème","Mixte",G387)),Barèmes!$C$2,IF(X387&lt;=SUMIFS(Barèmes!$H$6:$H$28,Barèmes!$A$6:$A$28,"Souplesse (score 1-5)",Barèmes!$B$6:$B$28,H387,Barèmes!$C$6:$C$28,IF(H387="6ème","Mixte",G387)),Barèmes!$D$2,IF(X387&lt;=SUMIFS(Barèmes!$I$6:$I$28,Barèmes!$A$6:$A$28,"Souplesse (score 1-5)",Barèmes!$B$6:$B$28,H387,Barèmes!$C$6:$C$28,IF(H387="6ème","Mixte",G387)),Barèmes!$E$2,Barèmes!$F$2)))),IF(X387&gt;=SUMIFS(Barèmes!$F$6:$F$28,Barèmes!$A$6:$A$28,"Souplesse (score 1-5)",Barèmes!$B$6:$B$28,H387,Barèmes!$C$6:$C$28,IF(H387="6ème","Mixte",G387)),Barèmes!$B$2,IF(X387&gt;=SUMIFS(Barèmes!$G$6:$G$28,Barèmes!$A$6:$A$28,"Souplesse (score 1-5)",Barèmes!$B$6:$B$28,H387,Barèmes!$C$6:$C$28,IF(H387="6ème","Mixte",G387)),Barèmes!$C$2,IF(X387&gt;=SUMIFS(Barèmes!$H$6:$H$28,Barèmes!$A$6:$A$28,"Souplesse (score 1-5)",Barèmes!$B$6:$B$28,H387,Barèmes!$C$6:$C$28,IF(H387="6ème","Mixte",G387)),Barèmes!$D$2,IF(X387&gt;=SUMIFS(Barèmes!$I$6:$I$28,Barèmes!$A$6:$A$28,"Souplesse (score 1-5)",Barèmes!$B$6:$B$28,H387,Barèmes!$C$6:$C$28,IF(H387="6ème","Mixte",G387)),Barèmes!$E$2,Barèmes!$F$2))))))</f>
        <v/>
      </c>
      <c r="AA387" s="22"/>
      <c r="AB387" s="27" t="str">
        <f>IF(OR(AA387="",SUMPRODUCT((Barèmes!$A$6:$A$28="Agilité — T-test 974 (s)")*(Barèmes!$B$6:$B$28=H387)*(Barèmes!$C$6:$C$28=IF(H387="6ème","Mixte",G387)))=0),"",IF(SUMPRODUCT((Barèmes!$A$6:$A$28="Agilité — T-test 974 (s)")*(Barèmes!$B$6:$B$28=H387)*(Barèmes!$C$6:$C$28=IF(H387="6ème","Mixte",G387))*(Barèmes!$J$6:$J$28="+"))&gt;0,IF(AA387&lt;=SUMIFS(Barèmes!$D$6:$D$28,Barèmes!$A$6:$A$28,"Agilité — T-test 974 (s)",Barèmes!$B$6:$B$28,H387,Barèmes!$C$6:$C$28,IF(H387="6ème","Mixte",G387)),"à besoin",IF(AA387&lt;=SUMIFS(Barèmes!$E$6:$E$28,Barèmes!$A$6:$A$28,"Agilité — T-test 974 (s)",Barèmes!$B$6:$B$28,H387,Barèmes!$C$6:$C$28,IF(H387="6ème","Mixte",G387)),"fragile","satisfaisant")),IF(AA387&gt;=SUMIFS(Barèmes!$D$6:$D$28,Barèmes!$A$6:$A$28,"Agilité — T-test 974 (s)",Barèmes!$B$6:$B$28,H387,Barèmes!$C$6:$C$28,IF(H387="6ème","Mixte",G387)),"à besoin",IF(AA387&gt;=SUMIFS(Barèmes!$E$6:$E$28,Barèmes!$A$6:$A$28,"Agilité — T-test 974 (s)",Barèmes!$B$6:$B$28,H387,Barèmes!$C$6:$C$28,IF(H387="6ème","Mixte",G387)),"fragile","satisfaisant"))))</f>
        <v/>
      </c>
      <c r="AC387" s="27" t="str">
        <f>IF(OR(AA387="",SUMPRODUCT((Barèmes!$A$6:$A$28="Agilité — T-test 974 (s)")*(Barèmes!$B$6:$B$28=H387)*(Barèmes!$C$6:$C$28=IF(H387="6ème","Mixte",G387)))=0),"",IF(SUMPRODUCT((Barèmes!$A$6:$A$28="Agilité — T-test 974 (s)")*(Barèmes!$B$6:$B$28=H387)*(Barèmes!$C$6:$C$28=IF(H387="6ème","Mixte",G387))*(Barèmes!$J$6:$J$28="+"))&gt;0,IF(AA387&lt;=SUMIFS(Barèmes!$F$6:$F$28,Barèmes!$A$6:$A$28,"Agilité — T-test 974 (s)",Barèmes!$B$6:$B$28,H387,Barèmes!$C$6:$C$28,IF(H387="6ème","Mixte",G387)),Barèmes!$B$2,IF(AA387&lt;=SUMIFS(Barèmes!$G$6:$G$28,Barèmes!$A$6:$A$28,"Agilité — T-test 974 (s)",Barèmes!$B$6:$B$28,H387,Barèmes!$C$6:$C$28,IF(H387="6ème","Mixte",G387)),Barèmes!$C$2,IF(AA387&lt;=SUMIFS(Barèmes!$H$6:$H$28,Barèmes!$A$6:$A$28,"Agilité — T-test 974 (s)",Barèmes!$B$6:$B$28,H387,Barèmes!$C$6:$C$28,IF(H387="6ème","Mixte",G387)),Barèmes!$D$2,IF(AA387&lt;=SUMIFS(Barèmes!$I$6:$I$28,Barèmes!$A$6:$A$28,"Agilité — T-test 974 (s)",Barèmes!$B$6:$B$28,H387,Barèmes!$C$6:$C$28,IF(H387="6ème","Mixte",G387)),Barèmes!$E$2,Barèmes!$F$2)))),IF(AA387&gt;=SUMIFS(Barèmes!$F$6:$F$28,Barèmes!$A$6:$A$28,"Agilité — T-test 974 (s)",Barèmes!$B$6:$B$28,H387,Barèmes!$C$6:$C$28,IF(H387="6ème","Mixte",G387)),Barèmes!$B$2,IF(AA387&gt;=SUMIFS(Barèmes!$G$6:$G$28,Barèmes!$A$6:$A$28,"Agilité — T-test 974 (s)",Barèmes!$B$6:$B$28,H387,Barèmes!$C$6:$C$28,IF(H387="6ème","Mixte",G387)),Barèmes!$C$2,IF(AA387&gt;=SUMIFS(Barèmes!$H$6:$H$28,Barèmes!$A$6:$A$28,"Agilité — T-test 974 (s)",Barèmes!$B$6:$B$28,H387,Barèmes!$C$6:$C$28,IF(H387="6ème","Mixte",G387)),Barèmes!$D$2,IF(AA387&gt;=SUMIFS(Barèmes!$I$6:$I$28,Barèmes!$A$6:$A$28,"Agilité — T-test 974 (s)",Barèmes!$B$6:$B$28,H387,Barèmes!$C$6:$C$28,IF(H387="6ème","Mixte",G387)),Barèmes!$E$2,Barèmes!$F$2))))))</f>
        <v/>
      </c>
      <c r="AD387" s="28" t="str">
        <f t="shared" si="42"/>
        <v/>
      </c>
      <c r="AE387" s="29" t="str">
        <f t="shared" si="43"/>
        <v/>
      </c>
      <c r="AF387" s="30" t="str">
        <f>IF(OR(AD387="",SUMPRODUCT((Barèmes!$A$6:$A$28="Surcoût d'agilité (s) — technique")*(Barèmes!$B$6:$B$28=H387)*(Barèmes!$C$6:$C$28=IF(H387="6ème","Mixte",G387)))=0),"",IF(SUMPRODUCT((Barèmes!$A$6:$A$28="Surcoût d'agilité (s) — technique")*(Barèmes!$B$6:$B$28=H387)*(Barèmes!$C$6:$C$28=IF(H387="6ème","Mixte",G387))*(Barèmes!$J$6:$J$28="+"))&gt;0,IF(AD387&lt;=SUMIFS(Barèmes!$D$6:$D$28,Barèmes!$A$6:$A$28,"Surcoût d'agilité (s) — technique",Barèmes!$B$6:$B$28,H387,Barèmes!$C$6:$C$28,IF(H387="6ème","Mixte",G387)),"à besoin",IF(AD387&lt;=SUMIFS(Barèmes!$E$6:$E$28,Barèmes!$A$6:$A$28,"Surcoût d'agilité (s) — technique",Barèmes!$B$6:$B$28,H387,Barèmes!$C$6:$C$28,IF(H387="6ème","Mixte",G387)),"fragile","satisfaisant")),IF(AD387&gt;=SUMIFS(Barèmes!$D$6:$D$28,Barèmes!$A$6:$A$28,"Surcoût d'agilité (s) — technique",Barèmes!$B$6:$B$28,H387,Barèmes!$C$6:$C$28,IF(H387="6ème","Mixte",G387)),"à besoin",IF(AD387&gt;=SUMIFS(Barèmes!$E$6:$E$28,Barèmes!$A$6:$A$28,"Surcoût d'agilité (s) — technique",Barèmes!$B$6:$B$28,H387,Barèmes!$C$6:$C$28,IF(H387="6ème","Mixte",G387)),"fragile","satisfaisant"))))</f>
        <v/>
      </c>
      <c r="AG387" s="30" t="str">
        <f>IF(OR(AD387="",SUMPRODUCT((Barèmes!$A$6:$A$28="Surcoût d'agilité (s) — technique")*(Barèmes!$B$6:$B$28=H387)*(Barèmes!$C$6:$C$28=IF(H387="6ème","Mixte",G387)))=0),"",IF(SUMPRODUCT((Barèmes!$A$6:$A$28="Surcoût d'agilité (s) — technique")*(Barèmes!$B$6:$B$28=H387)*(Barèmes!$C$6:$C$28=IF(H387="6ème","Mixte",G387))*(Barèmes!$J$6:$J$28="+"))&gt;0,IF(AD387&lt;=SUMIFS(Barèmes!$F$6:$F$28,Barèmes!$A$6:$A$28,"Surcoût d'agilité (s) — technique",Barèmes!$B$6:$B$28,H387,Barèmes!$C$6:$C$28,IF(H387="6ème","Mixte",G387)),Barèmes!$B$2,IF(AD387&lt;=SUMIFS(Barèmes!$G$6:$G$28,Barèmes!$A$6:$A$28,"Surcoût d'agilité (s) — technique",Barèmes!$B$6:$B$28,H387,Barèmes!$C$6:$C$28,IF(H387="6ème","Mixte",G387)),Barèmes!$C$2,IF(AD387&lt;=SUMIFS(Barèmes!$H$6:$H$28,Barèmes!$A$6:$A$28,"Surcoût d'agilité (s) — technique",Barèmes!$B$6:$B$28,H387,Barèmes!$C$6:$C$28,IF(H387="6ème","Mixte",G387)),Barèmes!$D$2,IF(AD387&lt;=SUMIFS(Barèmes!$I$6:$I$28,Barèmes!$A$6:$A$28,"Surcoût d'agilité (s) — technique",Barèmes!$B$6:$B$28,H387,Barèmes!$C$6:$C$28,IF(H387="6ème","Mixte",G387)),Barèmes!$E$2,Barèmes!$F$2)))),IF(AD387&gt;=SUMIFS(Barèmes!$F$6:$F$28,Barèmes!$A$6:$A$28,"Surcoût d'agilité (s) — technique",Barèmes!$B$6:$B$28,H387,Barèmes!$C$6:$C$28,IF(H387="6ème","Mixte",G387)),Barèmes!$B$2,IF(AD387&gt;=SUMIFS(Barèmes!$G$6:$G$28,Barèmes!$A$6:$A$28,"Surcoût d'agilité (s) — technique",Barèmes!$B$6:$B$28,H387,Barèmes!$C$6:$C$28,IF(H387="6ème","Mixte",G387)),Barèmes!$C$2,IF(AD387&gt;=SUMIFS(Barèmes!$H$6:$H$28,Barèmes!$A$6:$A$28,"Surcoût d'agilité (s) — technique",Barèmes!$B$6:$B$28,H387,Barèmes!$C$6:$C$28,IF(H387="6ème","Mixte",G387)),Barèmes!$D$2,IF(AD387&gt;=SUMIFS(Barèmes!$I$6:$I$28,Barèmes!$A$6:$A$28,"Surcoût d'agilité (s) — technique",Barèmes!$B$6:$B$28,H387,Barèmes!$C$6:$C$28,IF(H387="6ème","Mixte",G387)),Barèmes!$E$2,Barèmes!$F$2))))))</f>
        <v/>
      </c>
      <c r="AH387" s="31" t="str">
        <f>IF((IF(N387="",0,1)+IF(Q387="",0,1)+IF(W387="",0,1)+IF(Z387="",0,1)+IF(AC387="",0,1))=0,"",3*IF(N387=Barèmes!$B$2,1,IF(N387=Barèmes!$C$2,2,IF(N387=Barèmes!$D$2,3,IF(N387=Barèmes!$E$2,4,IF(N387=Barèmes!$F$2,5,0)))))+3*IF(Q387=Barèmes!$B$2,1,IF(Q387=Barèmes!$C$2,2,IF(Q387=Barèmes!$D$2,3,IF(Q387=Barèmes!$E$2,4,IF(Q387=Barèmes!$F$2,5,0)))))+2*IF(W387=Barèmes!$B$2,1,IF(W387=Barèmes!$C$2,2,IF(W387=Barèmes!$D$2,3,IF(W387=Barèmes!$E$2,4,IF(W387=Barèmes!$F$2,5,0)))))+1*IF(Z387=Barèmes!$B$2,1,IF(Z387=Barèmes!$C$2,2,IF(Z387=Barèmes!$D$2,3,IF(Z387=Barèmes!$E$2,4,IF(Z387=Barèmes!$F$2,5,0)))))+1*IF(AC387=Barèmes!$B$2,1,IF(AC387=Barèmes!$C$2,2,IF(AC387=Barèmes!$D$2,3,IF(AC387=Barèmes!$E$2,4,IF(AC387=Barèmes!$F$2,5,0))))))</f>
        <v/>
      </c>
      <c r="AI387" s="31"/>
      <c r="AJ387" s="32" t="str">
        <f>IFERROR(INDEX(Croissance!$B$5:$B$604,MATCH(A387,Croissance!$A$5:$A$604,0)),"")</f>
        <v/>
      </c>
      <c r="AK387" s="32" t="str">
        <f>IFERROR(INDEX(Croissance!$C$5:$C$604,MATCH(A387,Croissance!$A$5:$A$604,0)),"")</f>
        <v/>
      </c>
      <c r="AL387" s="32" t="str">
        <f>IFERROR(INDEX(Croissance!$D$5:$D$604,MATCH(A387,Croissance!$A$5:$A$604,0)),"")</f>
        <v/>
      </c>
      <c r="AM387" s="32" t="str">
        <f>IFERROR(INDEX(Croissance!$E$5:$E$604,MATCH(A387,Croissance!$A$5:$A$604,0)),"")</f>
        <v/>
      </c>
      <c r="AO387" s="33">
        <f t="shared" si="48"/>
        <v>0</v>
      </c>
      <c r="AP387" s="33">
        <f t="shared" si="44"/>
        <v>0</v>
      </c>
      <c r="AQ387" s="33">
        <f>IF(A387="",0,IF(AND(OR('Synthèse classe'!$C$2="Tous",C387='Synthèse classe'!$C$2),OR('Synthèse classe'!$C$3="Toutes",D387='Synthèse classe'!$C$3),OR('Synthèse classe'!$C$4="Toutes",AND('Synthèse classe'!$C$4="Dernière",AP387=1),B387=IFERROR(VALUE('Synthèse classe'!$C$4),0))),1,0))</f>
        <v>0</v>
      </c>
      <c r="AR387" s="34" t="str">
        <f t="shared" si="45"/>
        <v/>
      </c>
    </row>
    <row r="388" spans="1:44" x14ac:dyDescent="0.2">
      <c r="A388" s="17" t="str">
        <f t="shared" si="41"/>
        <v/>
      </c>
      <c r="B388" s="18"/>
      <c r="C388" s="19"/>
      <c r="D388" s="19"/>
      <c r="E388" s="19"/>
      <c r="F388" s="19"/>
      <c r="G388" s="19"/>
      <c r="H388" s="17" t="str">
        <f t="shared" si="46"/>
        <v/>
      </c>
      <c r="I388" s="20"/>
      <c r="J388" s="18"/>
      <c r="K388" s="19"/>
      <c r="L388" s="21" t="str">
        <f t="shared" si="47"/>
        <v/>
      </c>
      <c r="M388" s="21" t="str">
        <f>IF(OR(J388="",SUMPRODUCT((Barèmes!$A$6:$A$28="Endurance — Luc Léger (palier)")*(Barèmes!$B$6:$B$28=H388)*(Barèmes!$C$6:$C$28=IF(H388="6ème","Mixte",G388)))=0),"",IF(SUMPRODUCT((Barèmes!$A$6:$A$28="Endurance — Luc Léger (palier)")*(Barèmes!$B$6:$B$28=H388)*(Barèmes!$C$6:$C$28=IF(H388="6ème","Mixte",G388))*(Barèmes!$J$6:$J$28="+"))&gt;0,IF(J388&lt;=SUMIFS(Barèmes!$D$6:$D$28,Barèmes!$A$6:$A$28,"Endurance — Luc Léger (palier)",Barèmes!$B$6:$B$28,H388,Barèmes!$C$6:$C$28,IF(H388="6ème","Mixte",G388)),"à besoin",IF(J388&lt;=SUMIFS(Barèmes!$E$6:$E$28,Barèmes!$A$6:$A$28,"Endurance — Luc Léger (palier)",Barèmes!$B$6:$B$28,H388,Barèmes!$C$6:$C$28,IF(H388="6ème","Mixte",G388)),"fragile","satisfaisant")),IF(J388&gt;=SUMIFS(Barèmes!$D$6:$D$28,Barèmes!$A$6:$A$28,"Endurance — Luc Léger (palier)",Barèmes!$B$6:$B$28,H388,Barèmes!$C$6:$C$28,IF(H388="6ème","Mixte",G388)),"à besoin",IF(J388&gt;=SUMIFS(Barèmes!$E$6:$E$28,Barèmes!$A$6:$A$28,"Endurance — Luc Léger (palier)",Barèmes!$B$6:$B$28,H388,Barèmes!$C$6:$C$28,IF(H388="6ème","Mixte",G388)),"fragile","satisfaisant"))))</f>
        <v/>
      </c>
      <c r="N388" s="21" t="str">
        <f>IF(OR(J388="",SUMPRODUCT((Barèmes!$A$6:$A$28="Endurance — Luc Léger (palier)")*(Barèmes!$B$6:$B$28=H388)*(Barèmes!$C$6:$C$28=IF(H388="6ème","Mixte",G388)))=0),"",IF(SUMPRODUCT((Barèmes!$A$6:$A$28="Endurance — Luc Léger (palier)")*(Barèmes!$B$6:$B$28=H388)*(Barèmes!$C$6:$C$28=IF(H388="6ème","Mixte",G388))*(Barèmes!$J$6:$J$28="+"))&gt;0,IF(J388&lt;=SUMIFS(Barèmes!$F$6:$F$28,Barèmes!$A$6:$A$28,"Endurance — Luc Léger (palier)",Barèmes!$B$6:$B$28,H388,Barèmes!$C$6:$C$28,IF(H388="6ème","Mixte",G388)),Barèmes!$B$2,IF(J388&lt;=SUMIFS(Barèmes!$G$6:$G$28,Barèmes!$A$6:$A$28,"Endurance — Luc Léger (palier)",Barèmes!$B$6:$B$28,H388,Barèmes!$C$6:$C$28,IF(H388="6ème","Mixte",G388)),Barèmes!$C$2,IF(J388&lt;=SUMIFS(Barèmes!$H$6:$H$28,Barèmes!$A$6:$A$28,"Endurance — Luc Léger (palier)",Barèmes!$B$6:$B$28,H388,Barèmes!$C$6:$C$28,IF(H388="6ème","Mixte",G388)),Barèmes!$D$2,IF(J388&lt;=SUMIFS(Barèmes!$I$6:$I$28,Barèmes!$A$6:$A$28,"Endurance — Luc Léger (palier)",Barèmes!$B$6:$B$28,H388,Barèmes!$C$6:$C$28,IF(H388="6ème","Mixte",G388)),Barèmes!$E$2,Barèmes!$F$2)))),IF(J388&gt;=SUMIFS(Barèmes!$F$6:$F$28,Barèmes!$A$6:$A$28,"Endurance — Luc Léger (palier)",Barèmes!$B$6:$B$28,H388,Barèmes!$C$6:$C$28,IF(H388="6ème","Mixte",G388)),Barèmes!$B$2,IF(J388&gt;=SUMIFS(Barèmes!$G$6:$G$28,Barèmes!$A$6:$A$28,"Endurance — Luc Léger (palier)",Barèmes!$B$6:$B$28,H388,Barèmes!$C$6:$C$28,IF(H388="6ème","Mixte",G388)),Barèmes!$C$2,IF(J388&gt;=SUMIFS(Barèmes!$H$6:$H$28,Barèmes!$A$6:$A$28,"Endurance — Luc Léger (palier)",Barèmes!$B$6:$B$28,H388,Barèmes!$C$6:$C$28,IF(H388="6ème","Mixte",G388)),Barèmes!$D$2,IF(J388&gt;=SUMIFS(Barèmes!$I$6:$I$28,Barèmes!$A$6:$A$28,"Endurance — Luc Léger (palier)",Barèmes!$B$6:$B$28,H388,Barèmes!$C$6:$C$28,IF(H388="6ème","Mixte",G388)),Barèmes!$E$2,Barèmes!$F$2))))))</f>
        <v/>
      </c>
      <c r="O388" s="22"/>
      <c r="P388" s="23" t="str">
        <f>IF(OR(O388="",SUMPRODUCT((Barèmes!$A$6:$A$28="Force bas du corps — Saut en longueur (m)")*(Barèmes!$B$6:$B$28=H388)*(Barèmes!$C$6:$C$28=IF(H388="6ème","Mixte",G388)))=0),"",IF(SUMPRODUCT((Barèmes!$A$6:$A$28="Force bas du corps — Saut en longueur (m)")*(Barèmes!$B$6:$B$28=H388)*(Barèmes!$C$6:$C$28=IF(H388="6ème","Mixte",G388))*(Barèmes!$J$6:$J$28="+"))&gt;0,IF(O388&lt;=SUMIFS(Barèmes!$D$6:$D$28,Barèmes!$A$6:$A$28,"Force bas du corps — Saut en longueur (m)",Barèmes!$B$6:$B$28,H388,Barèmes!$C$6:$C$28,IF(H388="6ème","Mixte",G388)),"à besoin",IF(O388&lt;=SUMIFS(Barèmes!$E$6:$E$28,Barèmes!$A$6:$A$28,"Force bas du corps — Saut en longueur (m)",Barèmes!$B$6:$B$28,H388,Barèmes!$C$6:$C$28,IF(H388="6ème","Mixte",G388)),"fragile","satisfaisant")),IF(O388&gt;=SUMIFS(Barèmes!$D$6:$D$28,Barèmes!$A$6:$A$28,"Force bas du corps — Saut en longueur (m)",Barèmes!$B$6:$B$28,H388,Barèmes!$C$6:$C$28,IF(H388="6ème","Mixte",G388)),"à besoin",IF(O388&gt;=SUMIFS(Barèmes!$E$6:$E$28,Barèmes!$A$6:$A$28,"Force bas du corps — Saut en longueur (m)",Barèmes!$B$6:$B$28,H388,Barèmes!$C$6:$C$28,IF(H388="6ème","Mixte",G388)),"fragile","satisfaisant"))))</f>
        <v/>
      </c>
      <c r="Q388" s="23" t="str">
        <f>IF(OR(O388="",SUMPRODUCT((Barèmes!$A$6:$A$28="Force bas du corps — Saut en longueur (m)")*(Barèmes!$B$6:$B$28=H388)*(Barèmes!$C$6:$C$28=IF(H388="6ème","Mixte",G388)))=0),"",IF(SUMPRODUCT((Barèmes!$A$6:$A$28="Force bas du corps — Saut en longueur (m)")*(Barèmes!$B$6:$B$28=H388)*(Barèmes!$C$6:$C$28=IF(H388="6ème","Mixte",G388))*(Barèmes!$J$6:$J$28="+"))&gt;0,IF(O388&lt;=SUMIFS(Barèmes!$F$6:$F$28,Barèmes!$A$6:$A$28,"Force bas du corps — Saut en longueur (m)",Barèmes!$B$6:$B$28,H388,Barèmes!$C$6:$C$28,IF(H388="6ème","Mixte",G388)),Barèmes!$B$2,IF(O388&lt;=SUMIFS(Barèmes!$G$6:$G$28,Barèmes!$A$6:$A$28,"Force bas du corps — Saut en longueur (m)",Barèmes!$B$6:$B$28,H388,Barèmes!$C$6:$C$28,IF(H388="6ème","Mixte",G388)),Barèmes!$C$2,IF(O388&lt;=SUMIFS(Barèmes!$H$6:$H$28,Barèmes!$A$6:$A$28,"Force bas du corps — Saut en longueur (m)",Barèmes!$B$6:$B$28,H388,Barèmes!$C$6:$C$28,IF(H388="6ème","Mixte",G388)),Barèmes!$D$2,IF(O388&lt;=SUMIFS(Barèmes!$I$6:$I$28,Barèmes!$A$6:$A$28,"Force bas du corps — Saut en longueur (m)",Barèmes!$B$6:$B$28,H388,Barèmes!$C$6:$C$28,IF(H388="6ème","Mixte",G388)),Barèmes!$E$2,Barèmes!$F$2)))),IF(O388&gt;=SUMIFS(Barèmes!$F$6:$F$28,Barèmes!$A$6:$A$28,"Force bas du corps — Saut en longueur (m)",Barèmes!$B$6:$B$28,H388,Barèmes!$C$6:$C$28,IF(H388="6ème","Mixte",G388)),Barèmes!$B$2,IF(O388&gt;=SUMIFS(Barèmes!$G$6:$G$28,Barèmes!$A$6:$A$28,"Force bas du corps — Saut en longueur (m)",Barèmes!$B$6:$B$28,H388,Barèmes!$C$6:$C$28,IF(H388="6ème","Mixte",G388)),Barèmes!$C$2,IF(O388&gt;=SUMIFS(Barèmes!$H$6:$H$28,Barèmes!$A$6:$A$28,"Force bas du corps — Saut en longueur (m)",Barèmes!$B$6:$B$28,H388,Barèmes!$C$6:$C$28,IF(H388="6ème","Mixte",G388)),Barèmes!$D$2,IF(O388&gt;=SUMIFS(Barèmes!$I$6:$I$28,Barèmes!$A$6:$A$28,"Force bas du corps — Saut en longueur (m)",Barèmes!$B$6:$B$28,H388,Barèmes!$C$6:$C$28,IF(H388="6ème","Mixte",G388)),Barèmes!$E$2,Barèmes!$F$2))))))</f>
        <v/>
      </c>
      <c r="R388" s="22"/>
      <c r="S388" s="24" t="str">
        <f>IF(OR(R388="",SUMPRODUCT((Barèmes!$A$6:$A$28="Vitesse — 30 m (s)")*(Barèmes!$B$6:$B$28=H388)*(Barèmes!$C$6:$C$28=IF(H388="6ème","Mixte",G388)))=0),"",IF(SUMPRODUCT((Barèmes!$A$6:$A$28="Vitesse — 30 m (s)")*(Barèmes!$B$6:$B$28=H388)*(Barèmes!$C$6:$C$28=IF(H388="6ème","Mixte",G388))*(Barèmes!$J$6:$J$28="+"))&gt;0,IF(R388&lt;=SUMIFS(Barèmes!$D$6:$D$28,Barèmes!$A$6:$A$28,"Vitesse — 30 m (s)",Barèmes!$B$6:$B$28,H388,Barèmes!$C$6:$C$28,IF(H388="6ème","Mixte",G388)),"à besoin",IF(R388&lt;=SUMIFS(Barèmes!$E$6:$E$28,Barèmes!$A$6:$A$28,"Vitesse — 30 m (s)",Barèmes!$B$6:$B$28,H388,Barèmes!$C$6:$C$28,IF(H388="6ème","Mixte",G388)),"fragile","satisfaisant")),IF(R388&gt;=SUMIFS(Barèmes!$D$6:$D$28,Barèmes!$A$6:$A$28,"Vitesse — 30 m (s)",Barèmes!$B$6:$B$28,H388,Barèmes!$C$6:$C$28,IF(H388="6ème","Mixte",G388)),"à besoin",IF(R388&gt;=SUMIFS(Barèmes!$E$6:$E$28,Barèmes!$A$6:$A$28,"Vitesse — 30 m (s)",Barèmes!$B$6:$B$28,H388,Barèmes!$C$6:$C$28,IF(H388="6ème","Mixte",G388)),"fragile","satisfaisant"))))</f>
        <v/>
      </c>
      <c r="T388" s="24" t="str">
        <f>IF(OR(R388="",SUMPRODUCT((Barèmes!$A$6:$A$28="Vitesse — 30 m (s)")*(Barèmes!$B$6:$B$28=H388)*(Barèmes!$C$6:$C$28=IF(H388="6ème","Mixte",G388)))=0),"",IF(SUMPRODUCT((Barèmes!$A$6:$A$28="Vitesse — 30 m (s)")*(Barèmes!$B$6:$B$28=H388)*(Barèmes!$C$6:$C$28=IF(H388="6ème","Mixte",G388))*(Barèmes!$J$6:$J$28="+"))&gt;0,IF(R388&lt;=SUMIFS(Barèmes!$F$6:$F$28,Barèmes!$A$6:$A$28,"Vitesse — 30 m (s)",Barèmes!$B$6:$B$28,H388,Barèmes!$C$6:$C$28,IF(H388="6ème","Mixte",G388)),Barèmes!$B$2,IF(R388&lt;=SUMIFS(Barèmes!$G$6:$G$28,Barèmes!$A$6:$A$28,"Vitesse — 30 m (s)",Barèmes!$B$6:$B$28,H388,Barèmes!$C$6:$C$28,IF(H388="6ème","Mixte",G388)),Barèmes!$C$2,IF(R388&lt;=SUMIFS(Barèmes!$H$6:$H$28,Barèmes!$A$6:$A$28,"Vitesse — 30 m (s)",Barèmes!$B$6:$B$28,H388,Barèmes!$C$6:$C$28,IF(H388="6ème","Mixte",G388)),Barèmes!$D$2,IF(R388&lt;=SUMIFS(Barèmes!$I$6:$I$28,Barèmes!$A$6:$A$28,"Vitesse — 30 m (s)",Barèmes!$B$6:$B$28,H388,Barèmes!$C$6:$C$28,IF(H388="6ème","Mixte",G388)),Barèmes!$E$2,Barèmes!$F$2)))),IF(R388&gt;=SUMIFS(Barèmes!$F$6:$F$28,Barèmes!$A$6:$A$28,"Vitesse — 30 m (s)",Barèmes!$B$6:$B$28,H388,Barèmes!$C$6:$C$28,IF(H388="6ème","Mixte",G388)),Barèmes!$B$2,IF(R388&gt;=SUMIFS(Barèmes!$G$6:$G$28,Barèmes!$A$6:$A$28,"Vitesse — 30 m (s)",Barèmes!$B$6:$B$28,H388,Barèmes!$C$6:$C$28,IF(H388="6ème","Mixte",G388)),Barèmes!$C$2,IF(R388&gt;=SUMIFS(Barèmes!$H$6:$H$28,Barèmes!$A$6:$A$28,"Vitesse — 30 m (s)",Barèmes!$B$6:$B$28,H388,Barèmes!$C$6:$C$28,IF(H388="6ème","Mixte",G388)),Barèmes!$D$2,IF(R388&gt;=SUMIFS(Barèmes!$I$6:$I$28,Barèmes!$A$6:$A$28,"Vitesse — 30 m (s)",Barèmes!$B$6:$B$28,H388,Barèmes!$C$6:$C$28,IF(H388="6ème","Mixte",G388)),Barèmes!$E$2,Barèmes!$F$2))))))</f>
        <v/>
      </c>
      <c r="U388" s="22"/>
      <c r="V388" s="25" t="str">
        <f>IF(OR(U388="",SUMPRODUCT((Barèmes!$A$6:$A$28="Vitesse — 50 m (s)")*(Barèmes!$B$6:$B$28=H388)*(Barèmes!$C$6:$C$28=IF(H388="6ème","Mixte",G388)))=0),"",IF(SUMPRODUCT((Barèmes!$A$6:$A$28="Vitesse — 50 m (s)")*(Barèmes!$B$6:$B$28=H388)*(Barèmes!$C$6:$C$28=IF(H388="6ème","Mixte",G388))*(Barèmes!$J$6:$J$28="+"))&gt;0,IF(U388&lt;=SUMIFS(Barèmes!$D$6:$D$28,Barèmes!$A$6:$A$28,"Vitesse — 50 m (s)",Barèmes!$B$6:$B$28,H388,Barèmes!$C$6:$C$28,IF(H388="6ème","Mixte",G388)),"à besoin",IF(U388&lt;=SUMIFS(Barèmes!$E$6:$E$28,Barèmes!$A$6:$A$28,"Vitesse — 50 m (s)",Barèmes!$B$6:$B$28,H388,Barèmes!$C$6:$C$28,IF(H388="6ème","Mixte",G388)),"fragile","satisfaisant")),IF(U388&gt;=SUMIFS(Barèmes!$D$6:$D$28,Barèmes!$A$6:$A$28,"Vitesse — 50 m (s)",Barèmes!$B$6:$B$28,H388,Barèmes!$C$6:$C$28,IF(H388="6ème","Mixte",G388)),"à besoin",IF(U388&gt;=SUMIFS(Barèmes!$E$6:$E$28,Barèmes!$A$6:$A$28,"Vitesse — 50 m (s)",Barèmes!$B$6:$B$28,H388,Barèmes!$C$6:$C$28,IF(H388="6ème","Mixte",G388)),"fragile","satisfaisant"))))</f>
        <v/>
      </c>
      <c r="W388" s="25" t="str">
        <f>IF(OR(U388="",SUMPRODUCT((Barèmes!$A$6:$A$28="Vitesse — 50 m (s)")*(Barèmes!$B$6:$B$28=H388)*(Barèmes!$C$6:$C$28=IF(H388="6ème","Mixte",G388)))=0),"",IF(SUMPRODUCT((Barèmes!$A$6:$A$28="Vitesse — 50 m (s)")*(Barèmes!$B$6:$B$28=H388)*(Barèmes!$C$6:$C$28=IF(H388="6ème","Mixte",G388))*(Barèmes!$J$6:$J$28="+"))&gt;0,IF(U388&lt;=SUMIFS(Barèmes!$F$6:$F$28,Barèmes!$A$6:$A$28,"Vitesse — 50 m (s)",Barèmes!$B$6:$B$28,H388,Barèmes!$C$6:$C$28,IF(H388="6ème","Mixte",G388)),Barèmes!$B$2,IF(U388&lt;=SUMIFS(Barèmes!$G$6:$G$28,Barèmes!$A$6:$A$28,"Vitesse — 50 m (s)",Barèmes!$B$6:$B$28,H388,Barèmes!$C$6:$C$28,IF(H388="6ème","Mixte",G388)),Barèmes!$C$2,IF(U388&lt;=SUMIFS(Barèmes!$H$6:$H$28,Barèmes!$A$6:$A$28,"Vitesse — 50 m (s)",Barèmes!$B$6:$B$28,H388,Barèmes!$C$6:$C$28,IF(H388="6ème","Mixte",G388)),Barèmes!$D$2,IF(U388&lt;=SUMIFS(Barèmes!$I$6:$I$28,Barèmes!$A$6:$A$28,"Vitesse — 50 m (s)",Barèmes!$B$6:$B$28,H388,Barèmes!$C$6:$C$28,IF(H388="6ème","Mixte",G388)),Barèmes!$E$2,Barèmes!$F$2)))),IF(U388&gt;=SUMIFS(Barèmes!$F$6:$F$28,Barèmes!$A$6:$A$28,"Vitesse — 50 m (s)",Barèmes!$B$6:$B$28,H388,Barèmes!$C$6:$C$28,IF(H388="6ème","Mixte",G388)),Barèmes!$B$2,IF(U388&gt;=SUMIFS(Barèmes!$G$6:$G$28,Barèmes!$A$6:$A$28,"Vitesse — 50 m (s)",Barèmes!$B$6:$B$28,H388,Barèmes!$C$6:$C$28,IF(H388="6ème","Mixte",G388)),Barèmes!$C$2,IF(U388&gt;=SUMIFS(Barèmes!$H$6:$H$28,Barèmes!$A$6:$A$28,"Vitesse — 50 m (s)",Barèmes!$B$6:$B$28,H388,Barèmes!$C$6:$C$28,IF(H388="6ème","Mixte",G388)),Barèmes!$D$2,IF(U388&gt;=SUMIFS(Barèmes!$I$6:$I$28,Barèmes!$A$6:$A$28,"Vitesse — 50 m (s)",Barèmes!$B$6:$B$28,H388,Barèmes!$C$6:$C$28,IF(H388="6ème","Mixte",G388)),Barèmes!$E$2,Barèmes!$F$2))))))</f>
        <v/>
      </c>
      <c r="X388" s="18"/>
      <c r="Y388" s="26" t="str" cm="1">
        <f t="array" ref="Y388">IF(OR(X388="",SUMPRODUCT((Barèmes!$A$6:$A$28="Souplesse (score 1-5)")*(Barèmes!$B$6:$B$28=H388)*(Barèmes!$C$6:$C$28=IF(H388="6ème","Mixte",G388)))=0),"",IF(SUMPRODUCT((Barèmes!$A$6:$A$28="Souplesse (score 1-5)")*(Barèmes!$B$6:$B$28=H388)*(Barèmes!$C$6:$C$28=IF(H388="6ème","Mixte",G388))*(Barèmes!$J$6:$J$28="+"))&gt;0,IF(X388&lt;=SUMIFS(Barèmes!$D$6:$D$28,Barèmes!$A$6:$A$28,"Souplesse (score 1-5)",Barèmes!$B$6:$B$28,H388,Barèmes!$C$6:$C$28,IF(H388="6ème","Mixte",G388)),"à besoin",IF(X388&lt;=SUMIFS(Barèmes!$E$6:$E$28,Barèmes!$A$6:$A$28,"Souplesse (score 1-5)",Barèmes!$B$6:$B$28,H388,Barèmes!$C$6:$C$28,IF(H388="6ème","Mixte",G388)),"fragile","satisfaisant")),IF(X388&gt;=SUMIFS(Barèmes!$D$6:$D$28,Barèmes!$A$6:$A$28,"Souplesse (score 1-5)",Barèmes!$B$6:$B$28,H388,Barèmes!$C$6:$C$28,IF(H388="6ème","Mixte",G388)),"à besoin",IF(X388&gt;=SUMIFS(Barèmes!$E$6:$E$28,Barèmes!$A$6:$A$28,"Souplesse (score 1-5)",Barèmes!$B$6:$B$28,H388,Barèmes!$C$6:$C$28,IF(H388="6ème","Mixte",G388)),"fragile","satisfaisant"))))</f>
        <v/>
      </c>
      <c r="Z388" s="26" t="str" cm="1">
        <f t="array" ref="Z388">IF(OR(X388="",SUMPRODUCT((Barèmes!$A$6:$A$28="Souplesse (score 1-5)")*(Barèmes!$B$6:$B$28=H388)*(Barèmes!$C$6:$C$28=IF(H388="6ème","Mixte",G388)))=0),"",IF(SUMPRODUCT((Barèmes!$A$6:$A$28="Souplesse (score 1-5)")*(Barèmes!$B$6:$B$28=H388)*(Barèmes!$C$6:$C$28=IF(H388="6ème","Mixte",G388))*(Barèmes!$J$6:$J$28="+"))&gt;0,IF(X388&lt;=SUMIFS(Barèmes!$F$6:$F$28,Barèmes!$A$6:$A$28,"Souplesse (score 1-5)",Barèmes!$B$6:$B$28,H388,Barèmes!$C$6:$C$28,IF(H388="6ème","Mixte",G388)),Barèmes!$B$2,IF(X388&lt;=SUMIFS(Barèmes!$G$6:$G$28,Barèmes!$A$6:$A$28,"Souplesse (score 1-5)",Barèmes!$B$6:$B$28,H388,Barèmes!$C$6:$C$28,IF(H388="6ème","Mixte",G388)),Barèmes!$C$2,IF(X388&lt;=SUMIFS(Barèmes!$H$6:$H$28,Barèmes!$A$6:$A$28,"Souplesse (score 1-5)",Barèmes!$B$6:$B$28,H388,Barèmes!$C$6:$C$28,IF(H388="6ème","Mixte",G388)),Barèmes!$D$2,IF(X388&lt;=SUMIFS(Barèmes!$I$6:$I$28,Barèmes!$A$6:$A$28,"Souplesse (score 1-5)",Barèmes!$B$6:$B$28,H388,Barèmes!$C$6:$C$28,IF(H388="6ème","Mixte",G388)),Barèmes!$E$2,Barèmes!$F$2)))),IF(X388&gt;=SUMIFS(Barèmes!$F$6:$F$28,Barèmes!$A$6:$A$28,"Souplesse (score 1-5)",Barèmes!$B$6:$B$28,H388,Barèmes!$C$6:$C$28,IF(H388="6ème","Mixte",G388)),Barèmes!$B$2,IF(X388&gt;=SUMIFS(Barèmes!$G$6:$G$28,Barèmes!$A$6:$A$28,"Souplesse (score 1-5)",Barèmes!$B$6:$B$28,H388,Barèmes!$C$6:$C$28,IF(H388="6ème","Mixte",G388)),Barèmes!$C$2,IF(X388&gt;=SUMIFS(Barèmes!$H$6:$H$28,Barèmes!$A$6:$A$28,"Souplesse (score 1-5)",Barèmes!$B$6:$B$28,H388,Barèmes!$C$6:$C$28,IF(H388="6ème","Mixte",G388)),Barèmes!$D$2,IF(X388&gt;=SUMIFS(Barèmes!$I$6:$I$28,Barèmes!$A$6:$A$28,"Souplesse (score 1-5)",Barèmes!$B$6:$B$28,H388,Barèmes!$C$6:$C$28,IF(H388="6ème","Mixte",G388)),Barèmes!$E$2,Barèmes!$F$2))))))</f>
        <v/>
      </c>
      <c r="AA388" s="22"/>
      <c r="AB388" s="27" t="str">
        <f>IF(OR(AA388="",SUMPRODUCT((Barèmes!$A$6:$A$28="Agilité — T-test 974 (s)")*(Barèmes!$B$6:$B$28=H388)*(Barèmes!$C$6:$C$28=IF(H388="6ème","Mixte",G388)))=0),"",IF(SUMPRODUCT((Barèmes!$A$6:$A$28="Agilité — T-test 974 (s)")*(Barèmes!$B$6:$B$28=H388)*(Barèmes!$C$6:$C$28=IF(H388="6ème","Mixte",G388))*(Barèmes!$J$6:$J$28="+"))&gt;0,IF(AA388&lt;=SUMIFS(Barèmes!$D$6:$D$28,Barèmes!$A$6:$A$28,"Agilité — T-test 974 (s)",Barèmes!$B$6:$B$28,H388,Barèmes!$C$6:$C$28,IF(H388="6ème","Mixte",G388)),"à besoin",IF(AA388&lt;=SUMIFS(Barèmes!$E$6:$E$28,Barèmes!$A$6:$A$28,"Agilité — T-test 974 (s)",Barèmes!$B$6:$B$28,H388,Barèmes!$C$6:$C$28,IF(H388="6ème","Mixte",G388)),"fragile","satisfaisant")),IF(AA388&gt;=SUMIFS(Barèmes!$D$6:$D$28,Barèmes!$A$6:$A$28,"Agilité — T-test 974 (s)",Barèmes!$B$6:$B$28,H388,Barèmes!$C$6:$C$28,IF(H388="6ème","Mixte",G388)),"à besoin",IF(AA388&gt;=SUMIFS(Barèmes!$E$6:$E$28,Barèmes!$A$6:$A$28,"Agilité — T-test 974 (s)",Barèmes!$B$6:$B$28,H388,Barèmes!$C$6:$C$28,IF(H388="6ème","Mixte",G388)),"fragile","satisfaisant"))))</f>
        <v/>
      </c>
      <c r="AC388" s="27" t="str">
        <f>IF(OR(AA388="",SUMPRODUCT((Barèmes!$A$6:$A$28="Agilité — T-test 974 (s)")*(Barèmes!$B$6:$B$28=H388)*(Barèmes!$C$6:$C$28=IF(H388="6ème","Mixte",G388)))=0),"",IF(SUMPRODUCT((Barèmes!$A$6:$A$28="Agilité — T-test 974 (s)")*(Barèmes!$B$6:$B$28=H388)*(Barèmes!$C$6:$C$28=IF(H388="6ème","Mixte",G388))*(Barèmes!$J$6:$J$28="+"))&gt;0,IF(AA388&lt;=SUMIFS(Barèmes!$F$6:$F$28,Barèmes!$A$6:$A$28,"Agilité — T-test 974 (s)",Barèmes!$B$6:$B$28,H388,Barèmes!$C$6:$C$28,IF(H388="6ème","Mixte",G388)),Barèmes!$B$2,IF(AA388&lt;=SUMIFS(Barèmes!$G$6:$G$28,Barèmes!$A$6:$A$28,"Agilité — T-test 974 (s)",Barèmes!$B$6:$B$28,H388,Barèmes!$C$6:$C$28,IF(H388="6ème","Mixte",G388)),Barèmes!$C$2,IF(AA388&lt;=SUMIFS(Barèmes!$H$6:$H$28,Barèmes!$A$6:$A$28,"Agilité — T-test 974 (s)",Barèmes!$B$6:$B$28,H388,Barèmes!$C$6:$C$28,IF(H388="6ème","Mixte",G388)),Barèmes!$D$2,IF(AA388&lt;=SUMIFS(Barèmes!$I$6:$I$28,Barèmes!$A$6:$A$28,"Agilité — T-test 974 (s)",Barèmes!$B$6:$B$28,H388,Barèmes!$C$6:$C$28,IF(H388="6ème","Mixte",G388)),Barèmes!$E$2,Barèmes!$F$2)))),IF(AA388&gt;=SUMIFS(Barèmes!$F$6:$F$28,Barèmes!$A$6:$A$28,"Agilité — T-test 974 (s)",Barèmes!$B$6:$B$28,H388,Barèmes!$C$6:$C$28,IF(H388="6ème","Mixte",G388)),Barèmes!$B$2,IF(AA388&gt;=SUMIFS(Barèmes!$G$6:$G$28,Barèmes!$A$6:$A$28,"Agilité — T-test 974 (s)",Barèmes!$B$6:$B$28,H388,Barèmes!$C$6:$C$28,IF(H388="6ème","Mixte",G388)),Barèmes!$C$2,IF(AA388&gt;=SUMIFS(Barèmes!$H$6:$H$28,Barèmes!$A$6:$A$28,"Agilité — T-test 974 (s)",Barèmes!$B$6:$B$28,H388,Barèmes!$C$6:$C$28,IF(H388="6ème","Mixte",G388)),Barèmes!$D$2,IF(AA388&gt;=SUMIFS(Barèmes!$I$6:$I$28,Barèmes!$A$6:$A$28,"Agilité — T-test 974 (s)",Barèmes!$B$6:$B$28,H388,Barèmes!$C$6:$C$28,IF(H388="6ème","Mixte",G388)),Barèmes!$E$2,Barèmes!$F$2))))))</f>
        <v/>
      </c>
      <c r="AD388" s="28" t="str">
        <f t="shared" si="42"/>
        <v/>
      </c>
      <c r="AE388" s="29" t="str">
        <f t="shared" si="43"/>
        <v/>
      </c>
      <c r="AF388" s="30" t="str">
        <f>IF(OR(AD388="",SUMPRODUCT((Barèmes!$A$6:$A$28="Surcoût d'agilité (s) — technique")*(Barèmes!$B$6:$B$28=H388)*(Barèmes!$C$6:$C$28=IF(H388="6ème","Mixte",G388)))=0),"",IF(SUMPRODUCT((Barèmes!$A$6:$A$28="Surcoût d'agilité (s) — technique")*(Barèmes!$B$6:$B$28=H388)*(Barèmes!$C$6:$C$28=IF(H388="6ème","Mixte",G388))*(Barèmes!$J$6:$J$28="+"))&gt;0,IF(AD388&lt;=SUMIFS(Barèmes!$D$6:$D$28,Barèmes!$A$6:$A$28,"Surcoût d'agilité (s) — technique",Barèmes!$B$6:$B$28,H388,Barèmes!$C$6:$C$28,IF(H388="6ème","Mixte",G388)),"à besoin",IF(AD388&lt;=SUMIFS(Barèmes!$E$6:$E$28,Barèmes!$A$6:$A$28,"Surcoût d'agilité (s) — technique",Barèmes!$B$6:$B$28,H388,Barèmes!$C$6:$C$28,IF(H388="6ème","Mixte",G388)),"fragile","satisfaisant")),IF(AD388&gt;=SUMIFS(Barèmes!$D$6:$D$28,Barèmes!$A$6:$A$28,"Surcoût d'agilité (s) — technique",Barèmes!$B$6:$B$28,H388,Barèmes!$C$6:$C$28,IF(H388="6ème","Mixte",G388)),"à besoin",IF(AD388&gt;=SUMIFS(Barèmes!$E$6:$E$28,Barèmes!$A$6:$A$28,"Surcoût d'agilité (s) — technique",Barèmes!$B$6:$B$28,H388,Barèmes!$C$6:$C$28,IF(H388="6ème","Mixte",G388)),"fragile","satisfaisant"))))</f>
        <v/>
      </c>
      <c r="AG388" s="30" t="str">
        <f>IF(OR(AD388="",SUMPRODUCT((Barèmes!$A$6:$A$28="Surcoût d'agilité (s) — technique")*(Barèmes!$B$6:$B$28=H388)*(Barèmes!$C$6:$C$28=IF(H388="6ème","Mixte",G388)))=0),"",IF(SUMPRODUCT((Barèmes!$A$6:$A$28="Surcoût d'agilité (s) — technique")*(Barèmes!$B$6:$B$28=H388)*(Barèmes!$C$6:$C$28=IF(H388="6ème","Mixte",G388))*(Barèmes!$J$6:$J$28="+"))&gt;0,IF(AD388&lt;=SUMIFS(Barèmes!$F$6:$F$28,Barèmes!$A$6:$A$28,"Surcoût d'agilité (s) — technique",Barèmes!$B$6:$B$28,H388,Barèmes!$C$6:$C$28,IF(H388="6ème","Mixte",G388)),Barèmes!$B$2,IF(AD388&lt;=SUMIFS(Barèmes!$G$6:$G$28,Barèmes!$A$6:$A$28,"Surcoût d'agilité (s) — technique",Barèmes!$B$6:$B$28,H388,Barèmes!$C$6:$C$28,IF(H388="6ème","Mixte",G388)),Barèmes!$C$2,IF(AD388&lt;=SUMIFS(Barèmes!$H$6:$H$28,Barèmes!$A$6:$A$28,"Surcoût d'agilité (s) — technique",Barèmes!$B$6:$B$28,H388,Barèmes!$C$6:$C$28,IF(H388="6ème","Mixte",G388)),Barèmes!$D$2,IF(AD388&lt;=SUMIFS(Barèmes!$I$6:$I$28,Barèmes!$A$6:$A$28,"Surcoût d'agilité (s) — technique",Barèmes!$B$6:$B$28,H388,Barèmes!$C$6:$C$28,IF(H388="6ème","Mixte",G388)),Barèmes!$E$2,Barèmes!$F$2)))),IF(AD388&gt;=SUMIFS(Barèmes!$F$6:$F$28,Barèmes!$A$6:$A$28,"Surcoût d'agilité (s) — technique",Barèmes!$B$6:$B$28,H388,Barèmes!$C$6:$C$28,IF(H388="6ème","Mixte",G388)),Barèmes!$B$2,IF(AD388&gt;=SUMIFS(Barèmes!$G$6:$G$28,Barèmes!$A$6:$A$28,"Surcoût d'agilité (s) — technique",Barèmes!$B$6:$B$28,H388,Barèmes!$C$6:$C$28,IF(H388="6ème","Mixte",G388)),Barèmes!$C$2,IF(AD388&gt;=SUMIFS(Barèmes!$H$6:$H$28,Barèmes!$A$6:$A$28,"Surcoût d'agilité (s) — technique",Barèmes!$B$6:$B$28,H388,Barèmes!$C$6:$C$28,IF(H388="6ème","Mixte",G388)),Barèmes!$D$2,IF(AD388&gt;=SUMIFS(Barèmes!$I$6:$I$28,Barèmes!$A$6:$A$28,"Surcoût d'agilité (s) — technique",Barèmes!$B$6:$B$28,H388,Barèmes!$C$6:$C$28,IF(H388="6ème","Mixte",G388)),Barèmes!$E$2,Barèmes!$F$2))))))</f>
        <v/>
      </c>
      <c r="AH388" s="31" t="str">
        <f>IF((IF(N388="",0,1)+IF(Q388="",0,1)+IF(W388="",0,1)+IF(Z388="",0,1)+IF(AC388="",0,1))=0,"",3*IF(N388=Barèmes!$B$2,1,IF(N388=Barèmes!$C$2,2,IF(N388=Barèmes!$D$2,3,IF(N388=Barèmes!$E$2,4,IF(N388=Barèmes!$F$2,5,0)))))+3*IF(Q388=Barèmes!$B$2,1,IF(Q388=Barèmes!$C$2,2,IF(Q388=Barèmes!$D$2,3,IF(Q388=Barèmes!$E$2,4,IF(Q388=Barèmes!$F$2,5,0)))))+2*IF(W388=Barèmes!$B$2,1,IF(W388=Barèmes!$C$2,2,IF(W388=Barèmes!$D$2,3,IF(W388=Barèmes!$E$2,4,IF(W388=Barèmes!$F$2,5,0)))))+1*IF(Z388=Barèmes!$B$2,1,IF(Z388=Barèmes!$C$2,2,IF(Z388=Barèmes!$D$2,3,IF(Z388=Barèmes!$E$2,4,IF(Z388=Barèmes!$F$2,5,0)))))+1*IF(AC388=Barèmes!$B$2,1,IF(AC388=Barèmes!$C$2,2,IF(AC388=Barèmes!$D$2,3,IF(AC388=Barèmes!$E$2,4,IF(AC388=Barèmes!$F$2,5,0))))))</f>
        <v/>
      </c>
      <c r="AI388" s="31"/>
      <c r="AJ388" s="32" t="str">
        <f>IFERROR(INDEX(Croissance!$B$5:$B$604,MATCH(A388,Croissance!$A$5:$A$604,0)),"")</f>
        <v/>
      </c>
      <c r="AK388" s="32" t="str">
        <f>IFERROR(INDEX(Croissance!$C$5:$C$604,MATCH(A388,Croissance!$A$5:$A$604,0)),"")</f>
        <v/>
      </c>
      <c r="AL388" s="32" t="str">
        <f>IFERROR(INDEX(Croissance!$D$5:$D$604,MATCH(A388,Croissance!$A$5:$A$604,0)),"")</f>
        <v/>
      </c>
      <c r="AM388" s="32" t="str">
        <f>IFERROR(INDEX(Croissance!$E$5:$E$604,MATCH(A388,Croissance!$A$5:$A$604,0)),"")</f>
        <v/>
      </c>
      <c r="AO388" s="33">
        <f t="shared" si="48"/>
        <v>0</v>
      </c>
      <c r="AP388" s="33">
        <f t="shared" si="44"/>
        <v>0</v>
      </c>
      <c r="AQ388" s="33">
        <f>IF(A388="",0,IF(AND(OR('Synthèse classe'!$C$2="Tous",C388='Synthèse classe'!$C$2),OR('Synthèse classe'!$C$3="Toutes",D388='Synthèse classe'!$C$3),OR('Synthèse classe'!$C$4="Toutes",AND('Synthèse classe'!$C$4="Dernière",AP388=1),B388=IFERROR(VALUE('Synthèse classe'!$C$4),0))),1,0))</f>
        <v>0</v>
      </c>
      <c r="AR388" s="34" t="str">
        <f t="shared" si="45"/>
        <v/>
      </c>
    </row>
    <row r="389" spans="1:44" x14ac:dyDescent="0.2">
      <c r="A389" s="17" t="str">
        <f t="shared" ref="A389:A452" si="49">IF(AND(E389&lt;&gt;"",F389&lt;&gt;"",C389&lt;&gt;"",D389&lt;&gt;""),UPPER(LEFT(C389,3))&amp;D389&amp;UPPER(LEFT(E389,3))&amp;UPPER(LEFT(F389,3)),"")</f>
        <v/>
      </c>
      <c r="B389" s="18"/>
      <c r="C389" s="19"/>
      <c r="D389" s="19"/>
      <c r="E389" s="19"/>
      <c r="F389" s="19"/>
      <c r="G389" s="19"/>
      <c r="H389" s="17" t="str">
        <f t="shared" si="46"/>
        <v/>
      </c>
      <c r="I389" s="20"/>
      <c r="J389" s="18"/>
      <c r="K389" s="19"/>
      <c r="L389" s="21" t="str">
        <f t="shared" si="47"/>
        <v/>
      </c>
      <c r="M389" s="21" t="str">
        <f>IF(OR(J389="",SUMPRODUCT((Barèmes!$A$6:$A$28="Endurance — Luc Léger (palier)")*(Barèmes!$B$6:$B$28=H389)*(Barèmes!$C$6:$C$28=IF(H389="6ème","Mixte",G389)))=0),"",IF(SUMPRODUCT((Barèmes!$A$6:$A$28="Endurance — Luc Léger (palier)")*(Barèmes!$B$6:$B$28=H389)*(Barèmes!$C$6:$C$28=IF(H389="6ème","Mixte",G389))*(Barèmes!$J$6:$J$28="+"))&gt;0,IF(J389&lt;=SUMIFS(Barèmes!$D$6:$D$28,Barèmes!$A$6:$A$28,"Endurance — Luc Léger (palier)",Barèmes!$B$6:$B$28,H389,Barèmes!$C$6:$C$28,IF(H389="6ème","Mixte",G389)),"à besoin",IF(J389&lt;=SUMIFS(Barèmes!$E$6:$E$28,Barèmes!$A$6:$A$28,"Endurance — Luc Léger (palier)",Barèmes!$B$6:$B$28,H389,Barèmes!$C$6:$C$28,IF(H389="6ème","Mixte",G389)),"fragile","satisfaisant")),IF(J389&gt;=SUMIFS(Barèmes!$D$6:$D$28,Barèmes!$A$6:$A$28,"Endurance — Luc Léger (palier)",Barèmes!$B$6:$B$28,H389,Barèmes!$C$6:$C$28,IF(H389="6ème","Mixte",G389)),"à besoin",IF(J389&gt;=SUMIFS(Barèmes!$E$6:$E$28,Barèmes!$A$6:$A$28,"Endurance — Luc Léger (palier)",Barèmes!$B$6:$B$28,H389,Barèmes!$C$6:$C$28,IF(H389="6ème","Mixte",G389)),"fragile","satisfaisant"))))</f>
        <v/>
      </c>
      <c r="N389" s="21" t="str">
        <f>IF(OR(J389="",SUMPRODUCT((Barèmes!$A$6:$A$28="Endurance — Luc Léger (palier)")*(Barèmes!$B$6:$B$28=H389)*(Barèmes!$C$6:$C$28=IF(H389="6ème","Mixte",G389)))=0),"",IF(SUMPRODUCT((Barèmes!$A$6:$A$28="Endurance — Luc Léger (palier)")*(Barèmes!$B$6:$B$28=H389)*(Barèmes!$C$6:$C$28=IF(H389="6ème","Mixte",G389))*(Barèmes!$J$6:$J$28="+"))&gt;0,IF(J389&lt;=SUMIFS(Barèmes!$F$6:$F$28,Barèmes!$A$6:$A$28,"Endurance — Luc Léger (palier)",Barèmes!$B$6:$B$28,H389,Barèmes!$C$6:$C$28,IF(H389="6ème","Mixte",G389)),Barèmes!$B$2,IF(J389&lt;=SUMIFS(Barèmes!$G$6:$G$28,Barèmes!$A$6:$A$28,"Endurance — Luc Léger (palier)",Barèmes!$B$6:$B$28,H389,Barèmes!$C$6:$C$28,IF(H389="6ème","Mixte",G389)),Barèmes!$C$2,IF(J389&lt;=SUMIFS(Barèmes!$H$6:$H$28,Barèmes!$A$6:$A$28,"Endurance — Luc Léger (palier)",Barèmes!$B$6:$B$28,H389,Barèmes!$C$6:$C$28,IF(H389="6ème","Mixte",G389)),Barèmes!$D$2,IF(J389&lt;=SUMIFS(Barèmes!$I$6:$I$28,Barèmes!$A$6:$A$28,"Endurance — Luc Léger (palier)",Barèmes!$B$6:$B$28,H389,Barèmes!$C$6:$C$28,IF(H389="6ème","Mixte",G389)),Barèmes!$E$2,Barèmes!$F$2)))),IF(J389&gt;=SUMIFS(Barèmes!$F$6:$F$28,Barèmes!$A$6:$A$28,"Endurance — Luc Léger (palier)",Barèmes!$B$6:$B$28,H389,Barèmes!$C$6:$C$28,IF(H389="6ème","Mixte",G389)),Barèmes!$B$2,IF(J389&gt;=SUMIFS(Barèmes!$G$6:$G$28,Barèmes!$A$6:$A$28,"Endurance — Luc Léger (palier)",Barèmes!$B$6:$B$28,H389,Barèmes!$C$6:$C$28,IF(H389="6ème","Mixte",G389)),Barèmes!$C$2,IF(J389&gt;=SUMIFS(Barèmes!$H$6:$H$28,Barèmes!$A$6:$A$28,"Endurance — Luc Léger (palier)",Barèmes!$B$6:$B$28,H389,Barèmes!$C$6:$C$28,IF(H389="6ème","Mixte",G389)),Barèmes!$D$2,IF(J389&gt;=SUMIFS(Barèmes!$I$6:$I$28,Barèmes!$A$6:$A$28,"Endurance — Luc Léger (palier)",Barèmes!$B$6:$B$28,H389,Barèmes!$C$6:$C$28,IF(H389="6ème","Mixte",G389)),Barèmes!$E$2,Barèmes!$F$2))))))</f>
        <v/>
      </c>
      <c r="O389" s="22"/>
      <c r="P389" s="23" t="str">
        <f>IF(OR(O389="",SUMPRODUCT((Barèmes!$A$6:$A$28="Force bas du corps — Saut en longueur (m)")*(Barèmes!$B$6:$B$28=H389)*(Barèmes!$C$6:$C$28=IF(H389="6ème","Mixte",G389)))=0),"",IF(SUMPRODUCT((Barèmes!$A$6:$A$28="Force bas du corps — Saut en longueur (m)")*(Barèmes!$B$6:$B$28=H389)*(Barèmes!$C$6:$C$28=IF(H389="6ème","Mixte",G389))*(Barèmes!$J$6:$J$28="+"))&gt;0,IF(O389&lt;=SUMIFS(Barèmes!$D$6:$D$28,Barèmes!$A$6:$A$28,"Force bas du corps — Saut en longueur (m)",Barèmes!$B$6:$B$28,H389,Barèmes!$C$6:$C$28,IF(H389="6ème","Mixte",G389)),"à besoin",IF(O389&lt;=SUMIFS(Barèmes!$E$6:$E$28,Barèmes!$A$6:$A$28,"Force bas du corps — Saut en longueur (m)",Barèmes!$B$6:$B$28,H389,Barèmes!$C$6:$C$28,IF(H389="6ème","Mixte",G389)),"fragile","satisfaisant")),IF(O389&gt;=SUMIFS(Barèmes!$D$6:$D$28,Barèmes!$A$6:$A$28,"Force bas du corps — Saut en longueur (m)",Barèmes!$B$6:$B$28,H389,Barèmes!$C$6:$C$28,IF(H389="6ème","Mixte",G389)),"à besoin",IF(O389&gt;=SUMIFS(Barèmes!$E$6:$E$28,Barèmes!$A$6:$A$28,"Force bas du corps — Saut en longueur (m)",Barèmes!$B$6:$B$28,H389,Barèmes!$C$6:$C$28,IF(H389="6ème","Mixte",G389)),"fragile","satisfaisant"))))</f>
        <v/>
      </c>
      <c r="Q389" s="23" t="str">
        <f>IF(OR(O389="",SUMPRODUCT((Barèmes!$A$6:$A$28="Force bas du corps — Saut en longueur (m)")*(Barèmes!$B$6:$B$28=H389)*(Barèmes!$C$6:$C$28=IF(H389="6ème","Mixte",G389)))=0),"",IF(SUMPRODUCT((Barèmes!$A$6:$A$28="Force bas du corps — Saut en longueur (m)")*(Barèmes!$B$6:$B$28=H389)*(Barèmes!$C$6:$C$28=IF(H389="6ème","Mixte",G389))*(Barèmes!$J$6:$J$28="+"))&gt;0,IF(O389&lt;=SUMIFS(Barèmes!$F$6:$F$28,Barèmes!$A$6:$A$28,"Force bas du corps — Saut en longueur (m)",Barèmes!$B$6:$B$28,H389,Barèmes!$C$6:$C$28,IF(H389="6ème","Mixte",G389)),Barèmes!$B$2,IF(O389&lt;=SUMIFS(Barèmes!$G$6:$G$28,Barèmes!$A$6:$A$28,"Force bas du corps — Saut en longueur (m)",Barèmes!$B$6:$B$28,H389,Barèmes!$C$6:$C$28,IF(H389="6ème","Mixte",G389)),Barèmes!$C$2,IF(O389&lt;=SUMIFS(Barèmes!$H$6:$H$28,Barèmes!$A$6:$A$28,"Force bas du corps — Saut en longueur (m)",Barèmes!$B$6:$B$28,H389,Barèmes!$C$6:$C$28,IF(H389="6ème","Mixte",G389)),Barèmes!$D$2,IF(O389&lt;=SUMIFS(Barèmes!$I$6:$I$28,Barèmes!$A$6:$A$28,"Force bas du corps — Saut en longueur (m)",Barèmes!$B$6:$B$28,H389,Barèmes!$C$6:$C$28,IF(H389="6ème","Mixte",G389)),Barèmes!$E$2,Barèmes!$F$2)))),IF(O389&gt;=SUMIFS(Barèmes!$F$6:$F$28,Barèmes!$A$6:$A$28,"Force bas du corps — Saut en longueur (m)",Barèmes!$B$6:$B$28,H389,Barèmes!$C$6:$C$28,IF(H389="6ème","Mixte",G389)),Barèmes!$B$2,IF(O389&gt;=SUMIFS(Barèmes!$G$6:$G$28,Barèmes!$A$6:$A$28,"Force bas du corps — Saut en longueur (m)",Barèmes!$B$6:$B$28,H389,Barèmes!$C$6:$C$28,IF(H389="6ème","Mixte",G389)),Barèmes!$C$2,IF(O389&gt;=SUMIFS(Barèmes!$H$6:$H$28,Barèmes!$A$6:$A$28,"Force bas du corps — Saut en longueur (m)",Barèmes!$B$6:$B$28,H389,Barèmes!$C$6:$C$28,IF(H389="6ème","Mixte",G389)),Barèmes!$D$2,IF(O389&gt;=SUMIFS(Barèmes!$I$6:$I$28,Barèmes!$A$6:$A$28,"Force bas du corps — Saut en longueur (m)",Barèmes!$B$6:$B$28,H389,Barèmes!$C$6:$C$28,IF(H389="6ème","Mixte",G389)),Barèmes!$E$2,Barèmes!$F$2))))))</f>
        <v/>
      </c>
      <c r="R389" s="22"/>
      <c r="S389" s="24" t="str">
        <f>IF(OR(R389="",SUMPRODUCT((Barèmes!$A$6:$A$28="Vitesse — 30 m (s)")*(Barèmes!$B$6:$B$28=H389)*(Barèmes!$C$6:$C$28=IF(H389="6ème","Mixte",G389)))=0),"",IF(SUMPRODUCT((Barèmes!$A$6:$A$28="Vitesse — 30 m (s)")*(Barèmes!$B$6:$B$28=H389)*(Barèmes!$C$6:$C$28=IF(H389="6ème","Mixte",G389))*(Barèmes!$J$6:$J$28="+"))&gt;0,IF(R389&lt;=SUMIFS(Barèmes!$D$6:$D$28,Barèmes!$A$6:$A$28,"Vitesse — 30 m (s)",Barèmes!$B$6:$B$28,H389,Barèmes!$C$6:$C$28,IF(H389="6ème","Mixte",G389)),"à besoin",IF(R389&lt;=SUMIFS(Barèmes!$E$6:$E$28,Barèmes!$A$6:$A$28,"Vitesse — 30 m (s)",Barèmes!$B$6:$B$28,H389,Barèmes!$C$6:$C$28,IF(H389="6ème","Mixte",G389)),"fragile","satisfaisant")),IF(R389&gt;=SUMIFS(Barèmes!$D$6:$D$28,Barèmes!$A$6:$A$28,"Vitesse — 30 m (s)",Barèmes!$B$6:$B$28,H389,Barèmes!$C$6:$C$28,IF(H389="6ème","Mixte",G389)),"à besoin",IF(R389&gt;=SUMIFS(Barèmes!$E$6:$E$28,Barèmes!$A$6:$A$28,"Vitesse — 30 m (s)",Barèmes!$B$6:$B$28,H389,Barèmes!$C$6:$C$28,IF(H389="6ème","Mixte",G389)),"fragile","satisfaisant"))))</f>
        <v/>
      </c>
      <c r="T389" s="24" t="str">
        <f>IF(OR(R389="",SUMPRODUCT((Barèmes!$A$6:$A$28="Vitesse — 30 m (s)")*(Barèmes!$B$6:$B$28=H389)*(Barèmes!$C$6:$C$28=IF(H389="6ème","Mixte",G389)))=0),"",IF(SUMPRODUCT((Barèmes!$A$6:$A$28="Vitesse — 30 m (s)")*(Barèmes!$B$6:$B$28=H389)*(Barèmes!$C$6:$C$28=IF(H389="6ème","Mixte",G389))*(Barèmes!$J$6:$J$28="+"))&gt;0,IF(R389&lt;=SUMIFS(Barèmes!$F$6:$F$28,Barèmes!$A$6:$A$28,"Vitesse — 30 m (s)",Barèmes!$B$6:$B$28,H389,Barèmes!$C$6:$C$28,IF(H389="6ème","Mixte",G389)),Barèmes!$B$2,IF(R389&lt;=SUMIFS(Barèmes!$G$6:$G$28,Barèmes!$A$6:$A$28,"Vitesse — 30 m (s)",Barèmes!$B$6:$B$28,H389,Barèmes!$C$6:$C$28,IF(H389="6ème","Mixte",G389)),Barèmes!$C$2,IF(R389&lt;=SUMIFS(Barèmes!$H$6:$H$28,Barèmes!$A$6:$A$28,"Vitesse — 30 m (s)",Barèmes!$B$6:$B$28,H389,Barèmes!$C$6:$C$28,IF(H389="6ème","Mixte",G389)),Barèmes!$D$2,IF(R389&lt;=SUMIFS(Barèmes!$I$6:$I$28,Barèmes!$A$6:$A$28,"Vitesse — 30 m (s)",Barèmes!$B$6:$B$28,H389,Barèmes!$C$6:$C$28,IF(H389="6ème","Mixte",G389)),Barèmes!$E$2,Barèmes!$F$2)))),IF(R389&gt;=SUMIFS(Barèmes!$F$6:$F$28,Barèmes!$A$6:$A$28,"Vitesse — 30 m (s)",Barèmes!$B$6:$B$28,H389,Barèmes!$C$6:$C$28,IF(H389="6ème","Mixte",G389)),Barèmes!$B$2,IF(R389&gt;=SUMIFS(Barèmes!$G$6:$G$28,Barèmes!$A$6:$A$28,"Vitesse — 30 m (s)",Barèmes!$B$6:$B$28,H389,Barèmes!$C$6:$C$28,IF(H389="6ème","Mixte",G389)),Barèmes!$C$2,IF(R389&gt;=SUMIFS(Barèmes!$H$6:$H$28,Barèmes!$A$6:$A$28,"Vitesse — 30 m (s)",Barèmes!$B$6:$B$28,H389,Barèmes!$C$6:$C$28,IF(H389="6ème","Mixte",G389)),Barèmes!$D$2,IF(R389&gt;=SUMIFS(Barèmes!$I$6:$I$28,Barèmes!$A$6:$A$28,"Vitesse — 30 m (s)",Barèmes!$B$6:$B$28,H389,Barèmes!$C$6:$C$28,IF(H389="6ème","Mixte",G389)),Barèmes!$E$2,Barèmes!$F$2))))))</f>
        <v/>
      </c>
      <c r="U389" s="22"/>
      <c r="V389" s="25" t="str">
        <f>IF(OR(U389="",SUMPRODUCT((Barèmes!$A$6:$A$28="Vitesse — 50 m (s)")*(Barèmes!$B$6:$B$28=H389)*(Barèmes!$C$6:$C$28=IF(H389="6ème","Mixte",G389)))=0),"",IF(SUMPRODUCT((Barèmes!$A$6:$A$28="Vitesse — 50 m (s)")*(Barèmes!$B$6:$B$28=H389)*(Barèmes!$C$6:$C$28=IF(H389="6ème","Mixte",G389))*(Barèmes!$J$6:$J$28="+"))&gt;0,IF(U389&lt;=SUMIFS(Barèmes!$D$6:$D$28,Barèmes!$A$6:$A$28,"Vitesse — 50 m (s)",Barèmes!$B$6:$B$28,H389,Barèmes!$C$6:$C$28,IF(H389="6ème","Mixte",G389)),"à besoin",IF(U389&lt;=SUMIFS(Barèmes!$E$6:$E$28,Barèmes!$A$6:$A$28,"Vitesse — 50 m (s)",Barèmes!$B$6:$B$28,H389,Barèmes!$C$6:$C$28,IF(H389="6ème","Mixte",G389)),"fragile","satisfaisant")),IF(U389&gt;=SUMIFS(Barèmes!$D$6:$D$28,Barèmes!$A$6:$A$28,"Vitesse — 50 m (s)",Barèmes!$B$6:$B$28,H389,Barèmes!$C$6:$C$28,IF(H389="6ème","Mixte",G389)),"à besoin",IF(U389&gt;=SUMIFS(Barèmes!$E$6:$E$28,Barèmes!$A$6:$A$28,"Vitesse — 50 m (s)",Barèmes!$B$6:$B$28,H389,Barèmes!$C$6:$C$28,IF(H389="6ème","Mixte",G389)),"fragile","satisfaisant"))))</f>
        <v/>
      </c>
      <c r="W389" s="25" t="str">
        <f>IF(OR(U389="",SUMPRODUCT((Barèmes!$A$6:$A$28="Vitesse — 50 m (s)")*(Barèmes!$B$6:$B$28=H389)*(Barèmes!$C$6:$C$28=IF(H389="6ème","Mixte",G389)))=0),"",IF(SUMPRODUCT((Barèmes!$A$6:$A$28="Vitesse — 50 m (s)")*(Barèmes!$B$6:$B$28=H389)*(Barèmes!$C$6:$C$28=IF(H389="6ème","Mixte",G389))*(Barèmes!$J$6:$J$28="+"))&gt;0,IF(U389&lt;=SUMIFS(Barèmes!$F$6:$F$28,Barèmes!$A$6:$A$28,"Vitesse — 50 m (s)",Barèmes!$B$6:$B$28,H389,Barèmes!$C$6:$C$28,IF(H389="6ème","Mixte",G389)),Barèmes!$B$2,IF(U389&lt;=SUMIFS(Barèmes!$G$6:$G$28,Barèmes!$A$6:$A$28,"Vitesse — 50 m (s)",Barèmes!$B$6:$B$28,H389,Barèmes!$C$6:$C$28,IF(H389="6ème","Mixte",G389)),Barèmes!$C$2,IF(U389&lt;=SUMIFS(Barèmes!$H$6:$H$28,Barèmes!$A$6:$A$28,"Vitesse — 50 m (s)",Barèmes!$B$6:$B$28,H389,Barèmes!$C$6:$C$28,IF(H389="6ème","Mixte",G389)),Barèmes!$D$2,IF(U389&lt;=SUMIFS(Barèmes!$I$6:$I$28,Barèmes!$A$6:$A$28,"Vitesse — 50 m (s)",Barèmes!$B$6:$B$28,H389,Barèmes!$C$6:$C$28,IF(H389="6ème","Mixte",G389)),Barèmes!$E$2,Barèmes!$F$2)))),IF(U389&gt;=SUMIFS(Barèmes!$F$6:$F$28,Barèmes!$A$6:$A$28,"Vitesse — 50 m (s)",Barèmes!$B$6:$B$28,H389,Barèmes!$C$6:$C$28,IF(H389="6ème","Mixte",G389)),Barèmes!$B$2,IF(U389&gt;=SUMIFS(Barèmes!$G$6:$G$28,Barèmes!$A$6:$A$28,"Vitesse — 50 m (s)",Barèmes!$B$6:$B$28,H389,Barèmes!$C$6:$C$28,IF(H389="6ème","Mixte",G389)),Barèmes!$C$2,IF(U389&gt;=SUMIFS(Barèmes!$H$6:$H$28,Barèmes!$A$6:$A$28,"Vitesse — 50 m (s)",Barèmes!$B$6:$B$28,H389,Barèmes!$C$6:$C$28,IF(H389="6ème","Mixte",G389)),Barèmes!$D$2,IF(U389&gt;=SUMIFS(Barèmes!$I$6:$I$28,Barèmes!$A$6:$A$28,"Vitesse — 50 m (s)",Barèmes!$B$6:$B$28,H389,Barèmes!$C$6:$C$28,IF(H389="6ème","Mixte",G389)),Barèmes!$E$2,Barèmes!$F$2))))))</f>
        <v/>
      </c>
      <c r="X389" s="18"/>
      <c r="Y389" s="26" t="str" cm="1">
        <f t="array" ref="Y389">IF(OR(X389="",SUMPRODUCT((Barèmes!$A$6:$A$28="Souplesse (score 1-5)")*(Barèmes!$B$6:$B$28=H389)*(Barèmes!$C$6:$C$28=IF(H389="6ème","Mixte",G389)))=0),"",IF(SUMPRODUCT((Barèmes!$A$6:$A$28="Souplesse (score 1-5)")*(Barèmes!$B$6:$B$28=H389)*(Barèmes!$C$6:$C$28=IF(H389="6ème","Mixte",G389))*(Barèmes!$J$6:$J$28="+"))&gt;0,IF(X389&lt;=SUMIFS(Barèmes!$D$6:$D$28,Barèmes!$A$6:$A$28,"Souplesse (score 1-5)",Barèmes!$B$6:$B$28,H389,Barèmes!$C$6:$C$28,IF(H389="6ème","Mixte",G389)),"à besoin",IF(X389&lt;=SUMIFS(Barèmes!$E$6:$E$28,Barèmes!$A$6:$A$28,"Souplesse (score 1-5)",Barèmes!$B$6:$B$28,H389,Barèmes!$C$6:$C$28,IF(H389="6ème","Mixte",G389)),"fragile","satisfaisant")),IF(X389&gt;=SUMIFS(Barèmes!$D$6:$D$28,Barèmes!$A$6:$A$28,"Souplesse (score 1-5)",Barèmes!$B$6:$B$28,H389,Barèmes!$C$6:$C$28,IF(H389="6ème","Mixte",G389)),"à besoin",IF(X389&gt;=SUMIFS(Barèmes!$E$6:$E$28,Barèmes!$A$6:$A$28,"Souplesse (score 1-5)",Barèmes!$B$6:$B$28,H389,Barèmes!$C$6:$C$28,IF(H389="6ème","Mixte",G389)),"fragile","satisfaisant"))))</f>
        <v/>
      </c>
      <c r="Z389" s="26" t="str" cm="1">
        <f t="array" ref="Z389">IF(OR(X389="",SUMPRODUCT((Barèmes!$A$6:$A$28="Souplesse (score 1-5)")*(Barèmes!$B$6:$B$28=H389)*(Barèmes!$C$6:$C$28=IF(H389="6ème","Mixte",G389)))=0),"",IF(SUMPRODUCT((Barèmes!$A$6:$A$28="Souplesse (score 1-5)")*(Barèmes!$B$6:$B$28=H389)*(Barèmes!$C$6:$C$28=IF(H389="6ème","Mixte",G389))*(Barèmes!$J$6:$J$28="+"))&gt;0,IF(X389&lt;=SUMIFS(Barèmes!$F$6:$F$28,Barèmes!$A$6:$A$28,"Souplesse (score 1-5)",Barèmes!$B$6:$B$28,H389,Barèmes!$C$6:$C$28,IF(H389="6ème","Mixte",G389)),Barèmes!$B$2,IF(X389&lt;=SUMIFS(Barèmes!$G$6:$G$28,Barèmes!$A$6:$A$28,"Souplesse (score 1-5)",Barèmes!$B$6:$B$28,H389,Barèmes!$C$6:$C$28,IF(H389="6ème","Mixte",G389)),Barèmes!$C$2,IF(X389&lt;=SUMIFS(Barèmes!$H$6:$H$28,Barèmes!$A$6:$A$28,"Souplesse (score 1-5)",Barèmes!$B$6:$B$28,H389,Barèmes!$C$6:$C$28,IF(H389="6ème","Mixte",G389)),Barèmes!$D$2,IF(X389&lt;=SUMIFS(Barèmes!$I$6:$I$28,Barèmes!$A$6:$A$28,"Souplesse (score 1-5)",Barèmes!$B$6:$B$28,H389,Barèmes!$C$6:$C$28,IF(H389="6ème","Mixte",G389)),Barèmes!$E$2,Barèmes!$F$2)))),IF(X389&gt;=SUMIFS(Barèmes!$F$6:$F$28,Barèmes!$A$6:$A$28,"Souplesse (score 1-5)",Barèmes!$B$6:$B$28,H389,Barèmes!$C$6:$C$28,IF(H389="6ème","Mixte",G389)),Barèmes!$B$2,IF(X389&gt;=SUMIFS(Barèmes!$G$6:$G$28,Barèmes!$A$6:$A$28,"Souplesse (score 1-5)",Barèmes!$B$6:$B$28,H389,Barèmes!$C$6:$C$28,IF(H389="6ème","Mixte",G389)),Barèmes!$C$2,IF(X389&gt;=SUMIFS(Barèmes!$H$6:$H$28,Barèmes!$A$6:$A$28,"Souplesse (score 1-5)",Barèmes!$B$6:$B$28,H389,Barèmes!$C$6:$C$28,IF(H389="6ème","Mixte",G389)),Barèmes!$D$2,IF(X389&gt;=SUMIFS(Barèmes!$I$6:$I$28,Barèmes!$A$6:$A$28,"Souplesse (score 1-5)",Barèmes!$B$6:$B$28,H389,Barèmes!$C$6:$C$28,IF(H389="6ème","Mixte",G389)),Barèmes!$E$2,Barèmes!$F$2))))))</f>
        <v/>
      </c>
      <c r="AA389" s="22"/>
      <c r="AB389" s="27" t="str">
        <f>IF(OR(AA389="",SUMPRODUCT((Barèmes!$A$6:$A$28="Agilité — T-test 974 (s)")*(Barèmes!$B$6:$B$28=H389)*(Barèmes!$C$6:$C$28=IF(H389="6ème","Mixte",G389)))=0),"",IF(SUMPRODUCT((Barèmes!$A$6:$A$28="Agilité — T-test 974 (s)")*(Barèmes!$B$6:$B$28=H389)*(Barèmes!$C$6:$C$28=IF(H389="6ème","Mixte",G389))*(Barèmes!$J$6:$J$28="+"))&gt;0,IF(AA389&lt;=SUMIFS(Barèmes!$D$6:$D$28,Barèmes!$A$6:$A$28,"Agilité — T-test 974 (s)",Barèmes!$B$6:$B$28,H389,Barèmes!$C$6:$C$28,IF(H389="6ème","Mixte",G389)),"à besoin",IF(AA389&lt;=SUMIFS(Barèmes!$E$6:$E$28,Barèmes!$A$6:$A$28,"Agilité — T-test 974 (s)",Barèmes!$B$6:$B$28,H389,Barèmes!$C$6:$C$28,IF(H389="6ème","Mixte",G389)),"fragile","satisfaisant")),IF(AA389&gt;=SUMIFS(Barèmes!$D$6:$D$28,Barèmes!$A$6:$A$28,"Agilité — T-test 974 (s)",Barèmes!$B$6:$B$28,H389,Barèmes!$C$6:$C$28,IF(H389="6ème","Mixte",G389)),"à besoin",IF(AA389&gt;=SUMIFS(Barèmes!$E$6:$E$28,Barèmes!$A$6:$A$28,"Agilité — T-test 974 (s)",Barèmes!$B$6:$B$28,H389,Barèmes!$C$6:$C$28,IF(H389="6ème","Mixte",G389)),"fragile","satisfaisant"))))</f>
        <v/>
      </c>
      <c r="AC389" s="27" t="str">
        <f>IF(OR(AA389="",SUMPRODUCT((Barèmes!$A$6:$A$28="Agilité — T-test 974 (s)")*(Barèmes!$B$6:$B$28=H389)*(Barèmes!$C$6:$C$28=IF(H389="6ème","Mixte",G389)))=0),"",IF(SUMPRODUCT((Barèmes!$A$6:$A$28="Agilité — T-test 974 (s)")*(Barèmes!$B$6:$B$28=H389)*(Barèmes!$C$6:$C$28=IF(H389="6ème","Mixte",G389))*(Barèmes!$J$6:$J$28="+"))&gt;0,IF(AA389&lt;=SUMIFS(Barèmes!$F$6:$F$28,Barèmes!$A$6:$A$28,"Agilité — T-test 974 (s)",Barèmes!$B$6:$B$28,H389,Barèmes!$C$6:$C$28,IF(H389="6ème","Mixte",G389)),Barèmes!$B$2,IF(AA389&lt;=SUMIFS(Barèmes!$G$6:$G$28,Barèmes!$A$6:$A$28,"Agilité — T-test 974 (s)",Barèmes!$B$6:$B$28,H389,Barèmes!$C$6:$C$28,IF(H389="6ème","Mixte",G389)),Barèmes!$C$2,IF(AA389&lt;=SUMIFS(Barèmes!$H$6:$H$28,Barèmes!$A$6:$A$28,"Agilité — T-test 974 (s)",Barèmes!$B$6:$B$28,H389,Barèmes!$C$6:$C$28,IF(H389="6ème","Mixte",G389)),Barèmes!$D$2,IF(AA389&lt;=SUMIFS(Barèmes!$I$6:$I$28,Barèmes!$A$6:$A$28,"Agilité — T-test 974 (s)",Barèmes!$B$6:$B$28,H389,Barèmes!$C$6:$C$28,IF(H389="6ème","Mixte",G389)),Barèmes!$E$2,Barèmes!$F$2)))),IF(AA389&gt;=SUMIFS(Barèmes!$F$6:$F$28,Barèmes!$A$6:$A$28,"Agilité — T-test 974 (s)",Barèmes!$B$6:$B$28,H389,Barèmes!$C$6:$C$28,IF(H389="6ème","Mixte",G389)),Barèmes!$B$2,IF(AA389&gt;=SUMIFS(Barèmes!$G$6:$G$28,Barèmes!$A$6:$A$28,"Agilité — T-test 974 (s)",Barèmes!$B$6:$B$28,H389,Barèmes!$C$6:$C$28,IF(H389="6ème","Mixte",G389)),Barèmes!$C$2,IF(AA389&gt;=SUMIFS(Barèmes!$H$6:$H$28,Barèmes!$A$6:$A$28,"Agilité — T-test 974 (s)",Barèmes!$B$6:$B$28,H389,Barèmes!$C$6:$C$28,IF(H389="6ème","Mixte",G389)),Barèmes!$D$2,IF(AA389&gt;=SUMIFS(Barèmes!$I$6:$I$28,Barèmes!$A$6:$A$28,"Agilité — T-test 974 (s)",Barèmes!$B$6:$B$28,H389,Barèmes!$C$6:$C$28,IF(H389="6ème","Mixte",G389)),Barèmes!$E$2,Barèmes!$F$2))))))</f>
        <v/>
      </c>
      <c r="AD389" s="28" t="str">
        <f t="shared" ref="AD389:AD452" si="50">IF(OR(AA389="",R389=""),"",AA389-R389)</f>
        <v/>
      </c>
      <c r="AE389" s="29" t="str">
        <f t="shared" ref="AE389:AE452" si="51">IF(OR(AA389="",R389="",R389=0),"",AA389/R389*100)</f>
        <v/>
      </c>
      <c r="AF389" s="30" t="str">
        <f>IF(OR(AD389="",SUMPRODUCT((Barèmes!$A$6:$A$28="Surcoût d'agilité (s) — technique")*(Barèmes!$B$6:$B$28=H389)*(Barèmes!$C$6:$C$28=IF(H389="6ème","Mixte",G389)))=0),"",IF(SUMPRODUCT((Barèmes!$A$6:$A$28="Surcoût d'agilité (s) — technique")*(Barèmes!$B$6:$B$28=H389)*(Barèmes!$C$6:$C$28=IF(H389="6ème","Mixte",G389))*(Barèmes!$J$6:$J$28="+"))&gt;0,IF(AD389&lt;=SUMIFS(Barèmes!$D$6:$D$28,Barèmes!$A$6:$A$28,"Surcoût d'agilité (s) — technique",Barèmes!$B$6:$B$28,H389,Barèmes!$C$6:$C$28,IF(H389="6ème","Mixte",G389)),"à besoin",IF(AD389&lt;=SUMIFS(Barèmes!$E$6:$E$28,Barèmes!$A$6:$A$28,"Surcoût d'agilité (s) — technique",Barèmes!$B$6:$B$28,H389,Barèmes!$C$6:$C$28,IF(H389="6ème","Mixte",G389)),"fragile","satisfaisant")),IF(AD389&gt;=SUMIFS(Barèmes!$D$6:$D$28,Barèmes!$A$6:$A$28,"Surcoût d'agilité (s) — technique",Barèmes!$B$6:$B$28,H389,Barèmes!$C$6:$C$28,IF(H389="6ème","Mixte",G389)),"à besoin",IF(AD389&gt;=SUMIFS(Barèmes!$E$6:$E$28,Barèmes!$A$6:$A$28,"Surcoût d'agilité (s) — technique",Barèmes!$B$6:$B$28,H389,Barèmes!$C$6:$C$28,IF(H389="6ème","Mixte",G389)),"fragile","satisfaisant"))))</f>
        <v/>
      </c>
      <c r="AG389" s="30" t="str">
        <f>IF(OR(AD389="",SUMPRODUCT((Barèmes!$A$6:$A$28="Surcoût d'agilité (s) — technique")*(Barèmes!$B$6:$B$28=H389)*(Barèmes!$C$6:$C$28=IF(H389="6ème","Mixte",G389)))=0),"",IF(SUMPRODUCT((Barèmes!$A$6:$A$28="Surcoût d'agilité (s) — technique")*(Barèmes!$B$6:$B$28=H389)*(Barèmes!$C$6:$C$28=IF(H389="6ème","Mixte",G389))*(Barèmes!$J$6:$J$28="+"))&gt;0,IF(AD389&lt;=SUMIFS(Barèmes!$F$6:$F$28,Barèmes!$A$6:$A$28,"Surcoût d'agilité (s) — technique",Barèmes!$B$6:$B$28,H389,Barèmes!$C$6:$C$28,IF(H389="6ème","Mixte",G389)),Barèmes!$B$2,IF(AD389&lt;=SUMIFS(Barèmes!$G$6:$G$28,Barèmes!$A$6:$A$28,"Surcoût d'agilité (s) — technique",Barèmes!$B$6:$B$28,H389,Barèmes!$C$6:$C$28,IF(H389="6ème","Mixte",G389)),Barèmes!$C$2,IF(AD389&lt;=SUMIFS(Barèmes!$H$6:$H$28,Barèmes!$A$6:$A$28,"Surcoût d'agilité (s) — technique",Barèmes!$B$6:$B$28,H389,Barèmes!$C$6:$C$28,IF(H389="6ème","Mixte",G389)),Barèmes!$D$2,IF(AD389&lt;=SUMIFS(Barèmes!$I$6:$I$28,Barèmes!$A$6:$A$28,"Surcoût d'agilité (s) — technique",Barèmes!$B$6:$B$28,H389,Barèmes!$C$6:$C$28,IF(H389="6ème","Mixte",G389)),Barèmes!$E$2,Barèmes!$F$2)))),IF(AD389&gt;=SUMIFS(Barèmes!$F$6:$F$28,Barèmes!$A$6:$A$28,"Surcoût d'agilité (s) — technique",Barèmes!$B$6:$B$28,H389,Barèmes!$C$6:$C$28,IF(H389="6ème","Mixte",G389)),Barèmes!$B$2,IF(AD389&gt;=SUMIFS(Barèmes!$G$6:$G$28,Barèmes!$A$6:$A$28,"Surcoût d'agilité (s) — technique",Barèmes!$B$6:$B$28,H389,Barèmes!$C$6:$C$28,IF(H389="6ème","Mixte",G389)),Barèmes!$C$2,IF(AD389&gt;=SUMIFS(Barèmes!$H$6:$H$28,Barèmes!$A$6:$A$28,"Surcoût d'agilité (s) — technique",Barèmes!$B$6:$B$28,H389,Barèmes!$C$6:$C$28,IF(H389="6ème","Mixte",G389)),Barèmes!$D$2,IF(AD389&gt;=SUMIFS(Barèmes!$I$6:$I$28,Barèmes!$A$6:$A$28,"Surcoût d'agilité (s) — technique",Barèmes!$B$6:$B$28,H389,Barèmes!$C$6:$C$28,IF(H389="6ème","Mixte",G389)),Barèmes!$E$2,Barèmes!$F$2))))))</f>
        <v/>
      </c>
      <c r="AH389" s="31" t="str">
        <f>IF((IF(N389="",0,1)+IF(Q389="",0,1)+IF(W389="",0,1)+IF(Z389="",0,1)+IF(AC389="",0,1))=0,"",3*IF(N389=Barèmes!$B$2,1,IF(N389=Barèmes!$C$2,2,IF(N389=Barèmes!$D$2,3,IF(N389=Barèmes!$E$2,4,IF(N389=Barèmes!$F$2,5,0)))))+3*IF(Q389=Barèmes!$B$2,1,IF(Q389=Barèmes!$C$2,2,IF(Q389=Barèmes!$D$2,3,IF(Q389=Barèmes!$E$2,4,IF(Q389=Barèmes!$F$2,5,0)))))+2*IF(W389=Barèmes!$B$2,1,IF(W389=Barèmes!$C$2,2,IF(W389=Barèmes!$D$2,3,IF(W389=Barèmes!$E$2,4,IF(W389=Barèmes!$F$2,5,0)))))+1*IF(Z389=Barèmes!$B$2,1,IF(Z389=Barèmes!$C$2,2,IF(Z389=Barèmes!$D$2,3,IF(Z389=Barèmes!$E$2,4,IF(Z389=Barèmes!$F$2,5,0)))))+1*IF(AC389=Barèmes!$B$2,1,IF(AC389=Barèmes!$C$2,2,IF(AC389=Barèmes!$D$2,3,IF(AC389=Barèmes!$E$2,4,IF(AC389=Barèmes!$F$2,5,0))))))</f>
        <v/>
      </c>
      <c r="AI389" s="31"/>
      <c r="AJ389" s="32" t="str">
        <f>IFERROR(INDEX(Croissance!$B$5:$B$604,MATCH(A389,Croissance!$A$5:$A$604,0)),"")</f>
        <v/>
      </c>
      <c r="AK389" s="32" t="str">
        <f>IFERROR(INDEX(Croissance!$C$5:$C$604,MATCH(A389,Croissance!$A$5:$A$604,0)),"")</f>
        <v/>
      </c>
      <c r="AL389" s="32" t="str">
        <f>IFERROR(INDEX(Croissance!$D$5:$D$604,MATCH(A389,Croissance!$A$5:$A$604,0)),"")</f>
        <v/>
      </c>
      <c r="AM389" s="32" t="str">
        <f>IFERROR(INDEX(Croissance!$E$5:$E$604,MATCH(A389,Croissance!$A$5:$A$604,0)),"")</f>
        <v/>
      </c>
      <c r="AO389" s="33">
        <f t="shared" si="48"/>
        <v>0</v>
      </c>
      <c r="AP389" s="33">
        <f t="shared" ref="AP389:AP452" si="52">IF(OR(A389="",B389=""),0,IF(SUMPRODUCT(($A$5:$A$604=A389)*($B$5:$B$604&gt;B389))=0,1,0))</f>
        <v>0</v>
      </c>
      <c r="AQ389" s="33">
        <f>IF(A389="",0,IF(AND(OR('Synthèse classe'!$C$2="Tous",C389='Synthèse classe'!$C$2),OR('Synthèse classe'!$C$3="Toutes",D389='Synthèse classe'!$C$3),OR('Synthèse classe'!$C$4="Toutes",AND('Synthèse classe'!$C$4="Dernière",AP389=1),B389=IFERROR(VALUE('Synthèse classe'!$C$4),0))),1,0))</f>
        <v>0</v>
      </c>
      <c r="AR389" s="34" t="str">
        <f t="shared" ref="AR389:AR452" si="53">IF(OR(A389="",B389=""),"",A389&amp;"|"&amp;B389)</f>
        <v/>
      </c>
    </row>
    <row r="390" spans="1:44" x14ac:dyDescent="0.2">
      <c r="A390" s="17" t="str">
        <f t="shared" si="49"/>
        <v/>
      </c>
      <c r="B390" s="18"/>
      <c r="C390" s="19"/>
      <c r="D390" s="19"/>
      <c r="E390" s="19"/>
      <c r="F390" s="19"/>
      <c r="G390" s="19"/>
      <c r="H390" s="17" t="str">
        <f t="shared" ref="H390:H453" si="54">IF(D390="","",IF(LEFT(D390,1)="6","6ème",IF(LEFT(D390,1)="2","2nde","Classe non reconnue")))</f>
        <v/>
      </c>
      <c r="I390" s="20"/>
      <c r="J390" s="18"/>
      <c r="K390" s="19"/>
      <c r="L390" s="21" t="str">
        <f t="shared" ref="L390:L453" si="55">IF(K390="","",IF(K390="A","fiable","⚠ à relativiser"))</f>
        <v/>
      </c>
      <c r="M390" s="21" t="str">
        <f>IF(OR(J390="",SUMPRODUCT((Barèmes!$A$6:$A$28="Endurance — Luc Léger (palier)")*(Barèmes!$B$6:$B$28=H390)*(Barèmes!$C$6:$C$28=IF(H390="6ème","Mixte",G390)))=0),"",IF(SUMPRODUCT((Barèmes!$A$6:$A$28="Endurance — Luc Léger (palier)")*(Barèmes!$B$6:$B$28=H390)*(Barèmes!$C$6:$C$28=IF(H390="6ème","Mixte",G390))*(Barèmes!$J$6:$J$28="+"))&gt;0,IF(J390&lt;=SUMIFS(Barèmes!$D$6:$D$28,Barèmes!$A$6:$A$28,"Endurance — Luc Léger (palier)",Barèmes!$B$6:$B$28,H390,Barèmes!$C$6:$C$28,IF(H390="6ème","Mixte",G390)),"à besoin",IF(J390&lt;=SUMIFS(Barèmes!$E$6:$E$28,Barèmes!$A$6:$A$28,"Endurance — Luc Léger (palier)",Barèmes!$B$6:$B$28,H390,Barèmes!$C$6:$C$28,IF(H390="6ème","Mixte",G390)),"fragile","satisfaisant")),IF(J390&gt;=SUMIFS(Barèmes!$D$6:$D$28,Barèmes!$A$6:$A$28,"Endurance — Luc Léger (palier)",Barèmes!$B$6:$B$28,H390,Barèmes!$C$6:$C$28,IF(H390="6ème","Mixte",G390)),"à besoin",IF(J390&gt;=SUMIFS(Barèmes!$E$6:$E$28,Barèmes!$A$6:$A$28,"Endurance — Luc Léger (palier)",Barèmes!$B$6:$B$28,H390,Barèmes!$C$6:$C$28,IF(H390="6ème","Mixte",G390)),"fragile","satisfaisant"))))</f>
        <v/>
      </c>
      <c r="N390" s="21" t="str">
        <f>IF(OR(J390="",SUMPRODUCT((Barèmes!$A$6:$A$28="Endurance — Luc Léger (palier)")*(Barèmes!$B$6:$B$28=H390)*(Barèmes!$C$6:$C$28=IF(H390="6ème","Mixte",G390)))=0),"",IF(SUMPRODUCT((Barèmes!$A$6:$A$28="Endurance — Luc Léger (palier)")*(Barèmes!$B$6:$B$28=H390)*(Barèmes!$C$6:$C$28=IF(H390="6ème","Mixte",G390))*(Barèmes!$J$6:$J$28="+"))&gt;0,IF(J390&lt;=SUMIFS(Barèmes!$F$6:$F$28,Barèmes!$A$6:$A$28,"Endurance — Luc Léger (palier)",Barèmes!$B$6:$B$28,H390,Barèmes!$C$6:$C$28,IF(H390="6ème","Mixte",G390)),Barèmes!$B$2,IF(J390&lt;=SUMIFS(Barèmes!$G$6:$G$28,Barèmes!$A$6:$A$28,"Endurance — Luc Léger (palier)",Barèmes!$B$6:$B$28,H390,Barèmes!$C$6:$C$28,IF(H390="6ème","Mixte",G390)),Barèmes!$C$2,IF(J390&lt;=SUMIFS(Barèmes!$H$6:$H$28,Barèmes!$A$6:$A$28,"Endurance — Luc Léger (palier)",Barèmes!$B$6:$B$28,H390,Barèmes!$C$6:$C$28,IF(H390="6ème","Mixte",G390)),Barèmes!$D$2,IF(J390&lt;=SUMIFS(Barèmes!$I$6:$I$28,Barèmes!$A$6:$A$28,"Endurance — Luc Léger (palier)",Barèmes!$B$6:$B$28,H390,Barèmes!$C$6:$C$28,IF(H390="6ème","Mixte",G390)),Barèmes!$E$2,Barèmes!$F$2)))),IF(J390&gt;=SUMIFS(Barèmes!$F$6:$F$28,Barèmes!$A$6:$A$28,"Endurance — Luc Léger (palier)",Barèmes!$B$6:$B$28,H390,Barèmes!$C$6:$C$28,IF(H390="6ème","Mixte",G390)),Barèmes!$B$2,IF(J390&gt;=SUMIFS(Barèmes!$G$6:$G$28,Barèmes!$A$6:$A$28,"Endurance — Luc Léger (palier)",Barèmes!$B$6:$B$28,H390,Barèmes!$C$6:$C$28,IF(H390="6ème","Mixte",G390)),Barèmes!$C$2,IF(J390&gt;=SUMIFS(Barèmes!$H$6:$H$28,Barèmes!$A$6:$A$28,"Endurance — Luc Léger (palier)",Barèmes!$B$6:$B$28,H390,Barèmes!$C$6:$C$28,IF(H390="6ème","Mixte",G390)),Barèmes!$D$2,IF(J390&gt;=SUMIFS(Barèmes!$I$6:$I$28,Barèmes!$A$6:$A$28,"Endurance — Luc Léger (palier)",Barèmes!$B$6:$B$28,H390,Barèmes!$C$6:$C$28,IF(H390="6ème","Mixte",G390)),Barèmes!$E$2,Barèmes!$F$2))))))</f>
        <v/>
      </c>
      <c r="O390" s="22"/>
      <c r="P390" s="23" t="str">
        <f>IF(OR(O390="",SUMPRODUCT((Barèmes!$A$6:$A$28="Force bas du corps — Saut en longueur (m)")*(Barèmes!$B$6:$B$28=H390)*(Barèmes!$C$6:$C$28=IF(H390="6ème","Mixte",G390)))=0),"",IF(SUMPRODUCT((Barèmes!$A$6:$A$28="Force bas du corps — Saut en longueur (m)")*(Barèmes!$B$6:$B$28=H390)*(Barèmes!$C$6:$C$28=IF(H390="6ème","Mixte",G390))*(Barèmes!$J$6:$J$28="+"))&gt;0,IF(O390&lt;=SUMIFS(Barèmes!$D$6:$D$28,Barèmes!$A$6:$A$28,"Force bas du corps — Saut en longueur (m)",Barèmes!$B$6:$B$28,H390,Barèmes!$C$6:$C$28,IF(H390="6ème","Mixte",G390)),"à besoin",IF(O390&lt;=SUMIFS(Barèmes!$E$6:$E$28,Barèmes!$A$6:$A$28,"Force bas du corps — Saut en longueur (m)",Barèmes!$B$6:$B$28,H390,Barèmes!$C$6:$C$28,IF(H390="6ème","Mixte",G390)),"fragile","satisfaisant")),IF(O390&gt;=SUMIFS(Barèmes!$D$6:$D$28,Barèmes!$A$6:$A$28,"Force bas du corps — Saut en longueur (m)",Barèmes!$B$6:$B$28,H390,Barèmes!$C$6:$C$28,IF(H390="6ème","Mixte",G390)),"à besoin",IF(O390&gt;=SUMIFS(Barèmes!$E$6:$E$28,Barèmes!$A$6:$A$28,"Force bas du corps — Saut en longueur (m)",Barèmes!$B$6:$B$28,H390,Barèmes!$C$6:$C$28,IF(H390="6ème","Mixte",G390)),"fragile","satisfaisant"))))</f>
        <v/>
      </c>
      <c r="Q390" s="23" t="str">
        <f>IF(OR(O390="",SUMPRODUCT((Barèmes!$A$6:$A$28="Force bas du corps — Saut en longueur (m)")*(Barèmes!$B$6:$B$28=H390)*(Barèmes!$C$6:$C$28=IF(H390="6ème","Mixte",G390)))=0),"",IF(SUMPRODUCT((Barèmes!$A$6:$A$28="Force bas du corps — Saut en longueur (m)")*(Barèmes!$B$6:$B$28=H390)*(Barèmes!$C$6:$C$28=IF(H390="6ème","Mixte",G390))*(Barèmes!$J$6:$J$28="+"))&gt;0,IF(O390&lt;=SUMIFS(Barèmes!$F$6:$F$28,Barèmes!$A$6:$A$28,"Force bas du corps — Saut en longueur (m)",Barèmes!$B$6:$B$28,H390,Barèmes!$C$6:$C$28,IF(H390="6ème","Mixte",G390)),Barèmes!$B$2,IF(O390&lt;=SUMIFS(Barèmes!$G$6:$G$28,Barèmes!$A$6:$A$28,"Force bas du corps — Saut en longueur (m)",Barèmes!$B$6:$B$28,H390,Barèmes!$C$6:$C$28,IF(H390="6ème","Mixte",G390)),Barèmes!$C$2,IF(O390&lt;=SUMIFS(Barèmes!$H$6:$H$28,Barèmes!$A$6:$A$28,"Force bas du corps — Saut en longueur (m)",Barèmes!$B$6:$B$28,H390,Barèmes!$C$6:$C$28,IF(H390="6ème","Mixte",G390)),Barèmes!$D$2,IF(O390&lt;=SUMIFS(Barèmes!$I$6:$I$28,Barèmes!$A$6:$A$28,"Force bas du corps — Saut en longueur (m)",Barèmes!$B$6:$B$28,H390,Barèmes!$C$6:$C$28,IF(H390="6ème","Mixte",G390)),Barèmes!$E$2,Barèmes!$F$2)))),IF(O390&gt;=SUMIFS(Barèmes!$F$6:$F$28,Barèmes!$A$6:$A$28,"Force bas du corps — Saut en longueur (m)",Barèmes!$B$6:$B$28,H390,Barèmes!$C$6:$C$28,IF(H390="6ème","Mixte",G390)),Barèmes!$B$2,IF(O390&gt;=SUMIFS(Barèmes!$G$6:$G$28,Barèmes!$A$6:$A$28,"Force bas du corps — Saut en longueur (m)",Barèmes!$B$6:$B$28,H390,Barèmes!$C$6:$C$28,IF(H390="6ème","Mixte",G390)),Barèmes!$C$2,IF(O390&gt;=SUMIFS(Barèmes!$H$6:$H$28,Barèmes!$A$6:$A$28,"Force bas du corps — Saut en longueur (m)",Barèmes!$B$6:$B$28,H390,Barèmes!$C$6:$C$28,IF(H390="6ème","Mixte",G390)),Barèmes!$D$2,IF(O390&gt;=SUMIFS(Barèmes!$I$6:$I$28,Barèmes!$A$6:$A$28,"Force bas du corps — Saut en longueur (m)",Barèmes!$B$6:$B$28,H390,Barèmes!$C$6:$C$28,IF(H390="6ème","Mixte",G390)),Barèmes!$E$2,Barèmes!$F$2))))))</f>
        <v/>
      </c>
      <c r="R390" s="22"/>
      <c r="S390" s="24" t="str">
        <f>IF(OR(R390="",SUMPRODUCT((Barèmes!$A$6:$A$28="Vitesse — 30 m (s)")*(Barèmes!$B$6:$B$28=H390)*(Barèmes!$C$6:$C$28=IF(H390="6ème","Mixte",G390)))=0),"",IF(SUMPRODUCT((Barèmes!$A$6:$A$28="Vitesse — 30 m (s)")*(Barèmes!$B$6:$B$28=H390)*(Barèmes!$C$6:$C$28=IF(H390="6ème","Mixte",G390))*(Barèmes!$J$6:$J$28="+"))&gt;0,IF(R390&lt;=SUMIFS(Barèmes!$D$6:$D$28,Barèmes!$A$6:$A$28,"Vitesse — 30 m (s)",Barèmes!$B$6:$B$28,H390,Barèmes!$C$6:$C$28,IF(H390="6ème","Mixte",G390)),"à besoin",IF(R390&lt;=SUMIFS(Barèmes!$E$6:$E$28,Barèmes!$A$6:$A$28,"Vitesse — 30 m (s)",Barèmes!$B$6:$B$28,H390,Barèmes!$C$6:$C$28,IF(H390="6ème","Mixte",G390)),"fragile","satisfaisant")),IF(R390&gt;=SUMIFS(Barèmes!$D$6:$D$28,Barèmes!$A$6:$A$28,"Vitesse — 30 m (s)",Barèmes!$B$6:$B$28,H390,Barèmes!$C$6:$C$28,IF(H390="6ème","Mixte",G390)),"à besoin",IF(R390&gt;=SUMIFS(Barèmes!$E$6:$E$28,Barèmes!$A$6:$A$28,"Vitesse — 30 m (s)",Barèmes!$B$6:$B$28,H390,Barèmes!$C$6:$C$28,IF(H390="6ème","Mixte",G390)),"fragile","satisfaisant"))))</f>
        <v/>
      </c>
      <c r="T390" s="24" t="str">
        <f>IF(OR(R390="",SUMPRODUCT((Barèmes!$A$6:$A$28="Vitesse — 30 m (s)")*(Barèmes!$B$6:$B$28=H390)*(Barèmes!$C$6:$C$28=IF(H390="6ème","Mixte",G390)))=0),"",IF(SUMPRODUCT((Barèmes!$A$6:$A$28="Vitesse — 30 m (s)")*(Barèmes!$B$6:$B$28=H390)*(Barèmes!$C$6:$C$28=IF(H390="6ème","Mixte",G390))*(Barèmes!$J$6:$J$28="+"))&gt;0,IF(R390&lt;=SUMIFS(Barèmes!$F$6:$F$28,Barèmes!$A$6:$A$28,"Vitesse — 30 m (s)",Barèmes!$B$6:$B$28,H390,Barèmes!$C$6:$C$28,IF(H390="6ème","Mixte",G390)),Barèmes!$B$2,IF(R390&lt;=SUMIFS(Barèmes!$G$6:$G$28,Barèmes!$A$6:$A$28,"Vitesse — 30 m (s)",Barèmes!$B$6:$B$28,H390,Barèmes!$C$6:$C$28,IF(H390="6ème","Mixte",G390)),Barèmes!$C$2,IF(R390&lt;=SUMIFS(Barèmes!$H$6:$H$28,Barèmes!$A$6:$A$28,"Vitesse — 30 m (s)",Barèmes!$B$6:$B$28,H390,Barèmes!$C$6:$C$28,IF(H390="6ème","Mixte",G390)),Barèmes!$D$2,IF(R390&lt;=SUMIFS(Barèmes!$I$6:$I$28,Barèmes!$A$6:$A$28,"Vitesse — 30 m (s)",Barèmes!$B$6:$B$28,H390,Barèmes!$C$6:$C$28,IF(H390="6ème","Mixte",G390)),Barèmes!$E$2,Barèmes!$F$2)))),IF(R390&gt;=SUMIFS(Barèmes!$F$6:$F$28,Barèmes!$A$6:$A$28,"Vitesse — 30 m (s)",Barèmes!$B$6:$B$28,H390,Barèmes!$C$6:$C$28,IF(H390="6ème","Mixte",G390)),Barèmes!$B$2,IF(R390&gt;=SUMIFS(Barèmes!$G$6:$G$28,Barèmes!$A$6:$A$28,"Vitesse — 30 m (s)",Barèmes!$B$6:$B$28,H390,Barèmes!$C$6:$C$28,IF(H390="6ème","Mixte",G390)),Barèmes!$C$2,IF(R390&gt;=SUMIFS(Barèmes!$H$6:$H$28,Barèmes!$A$6:$A$28,"Vitesse — 30 m (s)",Barèmes!$B$6:$B$28,H390,Barèmes!$C$6:$C$28,IF(H390="6ème","Mixte",G390)),Barèmes!$D$2,IF(R390&gt;=SUMIFS(Barèmes!$I$6:$I$28,Barèmes!$A$6:$A$28,"Vitesse — 30 m (s)",Barèmes!$B$6:$B$28,H390,Barèmes!$C$6:$C$28,IF(H390="6ème","Mixte",G390)),Barèmes!$E$2,Barèmes!$F$2))))))</f>
        <v/>
      </c>
      <c r="U390" s="22"/>
      <c r="V390" s="25" t="str">
        <f>IF(OR(U390="",SUMPRODUCT((Barèmes!$A$6:$A$28="Vitesse — 50 m (s)")*(Barèmes!$B$6:$B$28=H390)*(Barèmes!$C$6:$C$28=IF(H390="6ème","Mixte",G390)))=0),"",IF(SUMPRODUCT((Barèmes!$A$6:$A$28="Vitesse — 50 m (s)")*(Barèmes!$B$6:$B$28=H390)*(Barèmes!$C$6:$C$28=IF(H390="6ème","Mixte",G390))*(Barèmes!$J$6:$J$28="+"))&gt;0,IF(U390&lt;=SUMIFS(Barèmes!$D$6:$D$28,Barèmes!$A$6:$A$28,"Vitesse — 50 m (s)",Barèmes!$B$6:$B$28,H390,Barèmes!$C$6:$C$28,IF(H390="6ème","Mixte",G390)),"à besoin",IF(U390&lt;=SUMIFS(Barèmes!$E$6:$E$28,Barèmes!$A$6:$A$28,"Vitesse — 50 m (s)",Barèmes!$B$6:$B$28,H390,Barèmes!$C$6:$C$28,IF(H390="6ème","Mixte",G390)),"fragile","satisfaisant")),IF(U390&gt;=SUMIFS(Barèmes!$D$6:$D$28,Barèmes!$A$6:$A$28,"Vitesse — 50 m (s)",Barèmes!$B$6:$B$28,H390,Barèmes!$C$6:$C$28,IF(H390="6ème","Mixte",G390)),"à besoin",IF(U390&gt;=SUMIFS(Barèmes!$E$6:$E$28,Barèmes!$A$6:$A$28,"Vitesse — 50 m (s)",Barèmes!$B$6:$B$28,H390,Barèmes!$C$6:$C$28,IF(H390="6ème","Mixte",G390)),"fragile","satisfaisant"))))</f>
        <v/>
      </c>
      <c r="W390" s="25" t="str">
        <f>IF(OR(U390="",SUMPRODUCT((Barèmes!$A$6:$A$28="Vitesse — 50 m (s)")*(Barèmes!$B$6:$B$28=H390)*(Barèmes!$C$6:$C$28=IF(H390="6ème","Mixte",G390)))=0),"",IF(SUMPRODUCT((Barèmes!$A$6:$A$28="Vitesse — 50 m (s)")*(Barèmes!$B$6:$B$28=H390)*(Barèmes!$C$6:$C$28=IF(H390="6ème","Mixte",G390))*(Barèmes!$J$6:$J$28="+"))&gt;0,IF(U390&lt;=SUMIFS(Barèmes!$F$6:$F$28,Barèmes!$A$6:$A$28,"Vitesse — 50 m (s)",Barèmes!$B$6:$B$28,H390,Barèmes!$C$6:$C$28,IF(H390="6ème","Mixte",G390)),Barèmes!$B$2,IF(U390&lt;=SUMIFS(Barèmes!$G$6:$G$28,Barèmes!$A$6:$A$28,"Vitesse — 50 m (s)",Barèmes!$B$6:$B$28,H390,Barèmes!$C$6:$C$28,IF(H390="6ème","Mixte",G390)),Barèmes!$C$2,IF(U390&lt;=SUMIFS(Barèmes!$H$6:$H$28,Barèmes!$A$6:$A$28,"Vitesse — 50 m (s)",Barèmes!$B$6:$B$28,H390,Barèmes!$C$6:$C$28,IF(H390="6ème","Mixte",G390)),Barèmes!$D$2,IF(U390&lt;=SUMIFS(Barèmes!$I$6:$I$28,Barèmes!$A$6:$A$28,"Vitesse — 50 m (s)",Barèmes!$B$6:$B$28,H390,Barèmes!$C$6:$C$28,IF(H390="6ème","Mixte",G390)),Barèmes!$E$2,Barèmes!$F$2)))),IF(U390&gt;=SUMIFS(Barèmes!$F$6:$F$28,Barèmes!$A$6:$A$28,"Vitesse — 50 m (s)",Barèmes!$B$6:$B$28,H390,Barèmes!$C$6:$C$28,IF(H390="6ème","Mixte",G390)),Barèmes!$B$2,IF(U390&gt;=SUMIFS(Barèmes!$G$6:$G$28,Barèmes!$A$6:$A$28,"Vitesse — 50 m (s)",Barèmes!$B$6:$B$28,H390,Barèmes!$C$6:$C$28,IF(H390="6ème","Mixte",G390)),Barèmes!$C$2,IF(U390&gt;=SUMIFS(Barèmes!$H$6:$H$28,Barèmes!$A$6:$A$28,"Vitesse — 50 m (s)",Barèmes!$B$6:$B$28,H390,Barèmes!$C$6:$C$28,IF(H390="6ème","Mixte",G390)),Barèmes!$D$2,IF(U390&gt;=SUMIFS(Barèmes!$I$6:$I$28,Barèmes!$A$6:$A$28,"Vitesse — 50 m (s)",Barèmes!$B$6:$B$28,H390,Barèmes!$C$6:$C$28,IF(H390="6ème","Mixte",G390)),Barèmes!$E$2,Barèmes!$F$2))))))</f>
        <v/>
      </c>
      <c r="X390" s="18"/>
      <c r="Y390" s="26" t="str" cm="1">
        <f t="array" ref="Y390">IF(OR(X390="",SUMPRODUCT((Barèmes!$A$6:$A$28="Souplesse (score 1-5)")*(Barèmes!$B$6:$B$28=H390)*(Barèmes!$C$6:$C$28=IF(H390="6ème","Mixte",G390)))=0),"",IF(SUMPRODUCT((Barèmes!$A$6:$A$28="Souplesse (score 1-5)")*(Barèmes!$B$6:$B$28=H390)*(Barèmes!$C$6:$C$28=IF(H390="6ème","Mixte",G390))*(Barèmes!$J$6:$J$28="+"))&gt;0,IF(X390&lt;=SUMIFS(Barèmes!$D$6:$D$28,Barèmes!$A$6:$A$28,"Souplesse (score 1-5)",Barèmes!$B$6:$B$28,H390,Barèmes!$C$6:$C$28,IF(H390="6ème","Mixte",G390)),"à besoin",IF(X390&lt;=SUMIFS(Barèmes!$E$6:$E$28,Barèmes!$A$6:$A$28,"Souplesse (score 1-5)",Barèmes!$B$6:$B$28,H390,Barèmes!$C$6:$C$28,IF(H390="6ème","Mixte",G390)),"fragile","satisfaisant")),IF(X390&gt;=SUMIFS(Barèmes!$D$6:$D$28,Barèmes!$A$6:$A$28,"Souplesse (score 1-5)",Barèmes!$B$6:$B$28,H390,Barèmes!$C$6:$C$28,IF(H390="6ème","Mixte",G390)),"à besoin",IF(X390&gt;=SUMIFS(Barèmes!$E$6:$E$28,Barèmes!$A$6:$A$28,"Souplesse (score 1-5)",Barèmes!$B$6:$B$28,H390,Barèmes!$C$6:$C$28,IF(H390="6ème","Mixte",G390)),"fragile","satisfaisant"))))</f>
        <v/>
      </c>
      <c r="Z390" s="26" t="str" cm="1">
        <f t="array" ref="Z390">IF(OR(X390="",SUMPRODUCT((Barèmes!$A$6:$A$28="Souplesse (score 1-5)")*(Barèmes!$B$6:$B$28=H390)*(Barèmes!$C$6:$C$28=IF(H390="6ème","Mixte",G390)))=0),"",IF(SUMPRODUCT((Barèmes!$A$6:$A$28="Souplesse (score 1-5)")*(Barèmes!$B$6:$B$28=H390)*(Barèmes!$C$6:$C$28=IF(H390="6ème","Mixte",G390))*(Barèmes!$J$6:$J$28="+"))&gt;0,IF(X390&lt;=SUMIFS(Barèmes!$F$6:$F$28,Barèmes!$A$6:$A$28,"Souplesse (score 1-5)",Barèmes!$B$6:$B$28,H390,Barèmes!$C$6:$C$28,IF(H390="6ème","Mixte",G390)),Barèmes!$B$2,IF(X390&lt;=SUMIFS(Barèmes!$G$6:$G$28,Barèmes!$A$6:$A$28,"Souplesse (score 1-5)",Barèmes!$B$6:$B$28,H390,Barèmes!$C$6:$C$28,IF(H390="6ème","Mixte",G390)),Barèmes!$C$2,IF(X390&lt;=SUMIFS(Barèmes!$H$6:$H$28,Barèmes!$A$6:$A$28,"Souplesse (score 1-5)",Barèmes!$B$6:$B$28,H390,Barèmes!$C$6:$C$28,IF(H390="6ème","Mixte",G390)),Barèmes!$D$2,IF(X390&lt;=SUMIFS(Barèmes!$I$6:$I$28,Barèmes!$A$6:$A$28,"Souplesse (score 1-5)",Barèmes!$B$6:$B$28,H390,Barèmes!$C$6:$C$28,IF(H390="6ème","Mixte",G390)),Barèmes!$E$2,Barèmes!$F$2)))),IF(X390&gt;=SUMIFS(Barèmes!$F$6:$F$28,Barèmes!$A$6:$A$28,"Souplesse (score 1-5)",Barèmes!$B$6:$B$28,H390,Barèmes!$C$6:$C$28,IF(H390="6ème","Mixte",G390)),Barèmes!$B$2,IF(X390&gt;=SUMIFS(Barèmes!$G$6:$G$28,Barèmes!$A$6:$A$28,"Souplesse (score 1-5)",Barèmes!$B$6:$B$28,H390,Barèmes!$C$6:$C$28,IF(H390="6ème","Mixte",G390)),Barèmes!$C$2,IF(X390&gt;=SUMIFS(Barèmes!$H$6:$H$28,Barèmes!$A$6:$A$28,"Souplesse (score 1-5)",Barèmes!$B$6:$B$28,H390,Barèmes!$C$6:$C$28,IF(H390="6ème","Mixte",G390)),Barèmes!$D$2,IF(X390&gt;=SUMIFS(Barèmes!$I$6:$I$28,Barèmes!$A$6:$A$28,"Souplesse (score 1-5)",Barèmes!$B$6:$B$28,H390,Barèmes!$C$6:$C$28,IF(H390="6ème","Mixte",G390)),Barèmes!$E$2,Barèmes!$F$2))))))</f>
        <v/>
      </c>
      <c r="AA390" s="22"/>
      <c r="AB390" s="27" t="str">
        <f>IF(OR(AA390="",SUMPRODUCT((Barèmes!$A$6:$A$28="Agilité — T-test 974 (s)")*(Barèmes!$B$6:$B$28=H390)*(Barèmes!$C$6:$C$28=IF(H390="6ème","Mixte",G390)))=0),"",IF(SUMPRODUCT((Barèmes!$A$6:$A$28="Agilité — T-test 974 (s)")*(Barèmes!$B$6:$B$28=H390)*(Barèmes!$C$6:$C$28=IF(H390="6ème","Mixte",G390))*(Barèmes!$J$6:$J$28="+"))&gt;0,IF(AA390&lt;=SUMIFS(Barèmes!$D$6:$D$28,Barèmes!$A$6:$A$28,"Agilité — T-test 974 (s)",Barèmes!$B$6:$B$28,H390,Barèmes!$C$6:$C$28,IF(H390="6ème","Mixte",G390)),"à besoin",IF(AA390&lt;=SUMIFS(Barèmes!$E$6:$E$28,Barèmes!$A$6:$A$28,"Agilité — T-test 974 (s)",Barèmes!$B$6:$B$28,H390,Barèmes!$C$6:$C$28,IF(H390="6ème","Mixte",G390)),"fragile","satisfaisant")),IF(AA390&gt;=SUMIFS(Barèmes!$D$6:$D$28,Barèmes!$A$6:$A$28,"Agilité — T-test 974 (s)",Barèmes!$B$6:$B$28,H390,Barèmes!$C$6:$C$28,IF(H390="6ème","Mixte",G390)),"à besoin",IF(AA390&gt;=SUMIFS(Barèmes!$E$6:$E$28,Barèmes!$A$6:$A$28,"Agilité — T-test 974 (s)",Barèmes!$B$6:$B$28,H390,Barèmes!$C$6:$C$28,IF(H390="6ème","Mixte",G390)),"fragile","satisfaisant"))))</f>
        <v/>
      </c>
      <c r="AC390" s="27" t="str">
        <f>IF(OR(AA390="",SUMPRODUCT((Barèmes!$A$6:$A$28="Agilité — T-test 974 (s)")*(Barèmes!$B$6:$B$28=H390)*(Barèmes!$C$6:$C$28=IF(H390="6ème","Mixte",G390)))=0),"",IF(SUMPRODUCT((Barèmes!$A$6:$A$28="Agilité — T-test 974 (s)")*(Barèmes!$B$6:$B$28=H390)*(Barèmes!$C$6:$C$28=IF(H390="6ème","Mixte",G390))*(Barèmes!$J$6:$J$28="+"))&gt;0,IF(AA390&lt;=SUMIFS(Barèmes!$F$6:$F$28,Barèmes!$A$6:$A$28,"Agilité — T-test 974 (s)",Barèmes!$B$6:$B$28,H390,Barèmes!$C$6:$C$28,IF(H390="6ème","Mixte",G390)),Barèmes!$B$2,IF(AA390&lt;=SUMIFS(Barèmes!$G$6:$G$28,Barèmes!$A$6:$A$28,"Agilité — T-test 974 (s)",Barèmes!$B$6:$B$28,H390,Barèmes!$C$6:$C$28,IF(H390="6ème","Mixte",G390)),Barèmes!$C$2,IF(AA390&lt;=SUMIFS(Barèmes!$H$6:$H$28,Barèmes!$A$6:$A$28,"Agilité — T-test 974 (s)",Barèmes!$B$6:$B$28,H390,Barèmes!$C$6:$C$28,IF(H390="6ème","Mixte",G390)),Barèmes!$D$2,IF(AA390&lt;=SUMIFS(Barèmes!$I$6:$I$28,Barèmes!$A$6:$A$28,"Agilité — T-test 974 (s)",Barèmes!$B$6:$B$28,H390,Barèmes!$C$6:$C$28,IF(H390="6ème","Mixte",G390)),Barèmes!$E$2,Barèmes!$F$2)))),IF(AA390&gt;=SUMIFS(Barèmes!$F$6:$F$28,Barèmes!$A$6:$A$28,"Agilité — T-test 974 (s)",Barèmes!$B$6:$B$28,H390,Barèmes!$C$6:$C$28,IF(H390="6ème","Mixte",G390)),Barèmes!$B$2,IF(AA390&gt;=SUMIFS(Barèmes!$G$6:$G$28,Barèmes!$A$6:$A$28,"Agilité — T-test 974 (s)",Barèmes!$B$6:$B$28,H390,Barèmes!$C$6:$C$28,IF(H390="6ème","Mixte",G390)),Barèmes!$C$2,IF(AA390&gt;=SUMIFS(Barèmes!$H$6:$H$28,Barèmes!$A$6:$A$28,"Agilité — T-test 974 (s)",Barèmes!$B$6:$B$28,H390,Barèmes!$C$6:$C$28,IF(H390="6ème","Mixte",G390)),Barèmes!$D$2,IF(AA390&gt;=SUMIFS(Barèmes!$I$6:$I$28,Barèmes!$A$6:$A$28,"Agilité — T-test 974 (s)",Barèmes!$B$6:$B$28,H390,Barèmes!$C$6:$C$28,IF(H390="6ème","Mixte",G390)),Barèmes!$E$2,Barèmes!$F$2))))))</f>
        <v/>
      </c>
      <c r="AD390" s="28" t="str">
        <f t="shared" si="50"/>
        <v/>
      </c>
      <c r="AE390" s="29" t="str">
        <f t="shared" si="51"/>
        <v/>
      </c>
      <c r="AF390" s="30" t="str">
        <f>IF(OR(AD390="",SUMPRODUCT((Barèmes!$A$6:$A$28="Surcoût d'agilité (s) — technique")*(Barèmes!$B$6:$B$28=H390)*(Barèmes!$C$6:$C$28=IF(H390="6ème","Mixte",G390)))=0),"",IF(SUMPRODUCT((Barèmes!$A$6:$A$28="Surcoût d'agilité (s) — technique")*(Barèmes!$B$6:$B$28=H390)*(Barèmes!$C$6:$C$28=IF(H390="6ème","Mixte",G390))*(Barèmes!$J$6:$J$28="+"))&gt;0,IF(AD390&lt;=SUMIFS(Barèmes!$D$6:$D$28,Barèmes!$A$6:$A$28,"Surcoût d'agilité (s) — technique",Barèmes!$B$6:$B$28,H390,Barèmes!$C$6:$C$28,IF(H390="6ème","Mixte",G390)),"à besoin",IF(AD390&lt;=SUMIFS(Barèmes!$E$6:$E$28,Barèmes!$A$6:$A$28,"Surcoût d'agilité (s) — technique",Barèmes!$B$6:$B$28,H390,Barèmes!$C$6:$C$28,IF(H390="6ème","Mixte",G390)),"fragile","satisfaisant")),IF(AD390&gt;=SUMIFS(Barèmes!$D$6:$D$28,Barèmes!$A$6:$A$28,"Surcoût d'agilité (s) — technique",Barèmes!$B$6:$B$28,H390,Barèmes!$C$6:$C$28,IF(H390="6ème","Mixte",G390)),"à besoin",IF(AD390&gt;=SUMIFS(Barèmes!$E$6:$E$28,Barèmes!$A$6:$A$28,"Surcoût d'agilité (s) — technique",Barèmes!$B$6:$B$28,H390,Barèmes!$C$6:$C$28,IF(H390="6ème","Mixte",G390)),"fragile","satisfaisant"))))</f>
        <v/>
      </c>
      <c r="AG390" s="30" t="str">
        <f>IF(OR(AD390="",SUMPRODUCT((Barèmes!$A$6:$A$28="Surcoût d'agilité (s) — technique")*(Barèmes!$B$6:$B$28=H390)*(Barèmes!$C$6:$C$28=IF(H390="6ème","Mixte",G390)))=0),"",IF(SUMPRODUCT((Barèmes!$A$6:$A$28="Surcoût d'agilité (s) — technique")*(Barèmes!$B$6:$B$28=H390)*(Barèmes!$C$6:$C$28=IF(H390="6ème","Mixte",G390))*(Barèmes!$J$6:$J$28="+"))&gt;0,IF(AD390&lt;=SUMIFS(Barèmes!$F$6:$F$28,Barèmes!$A$6:$A$28,"Surcoût d'agilité (s) — technique",Barèmes!$B$6:$B$28,H390,Barèmes!$C$6:$C$28,IF(H390="6ème","Mixte",G390)),Barèmes!$B$2,IF(AD390&lt;=SUMIFS(Barèmes!$G$6:$G$28,Barèmes!$A$6:$A$28,"Surcoût d'agilité (s) — technique",Barèmes!$B$6:$B$28,H390,Barèmes!$C$6:$C$28,IF(H390="6ème","Mixte",G390)),Barèmes!$C$2,IF(AD390&lt;=SUMIFS(Barèmes!$H$6:$H$28,Barèmes!$A$6:$A$28,"Surcoût d'agilité (s) — technique",Barèmes!$B$6:$B$28,H390,Barèmes!$C$6:$C$28,IF(H390="6ème","Mixte",G390)),Barèmes!$D$2,IF(AD390&lt;=SUMIFS(Barèmes!$I$6:$I$28,Barèmes!$A$6:$A$28,"Surcoût d'agilité (s) — technique",Barèmes!$B$6:$B$28,H390,Barèmes!$C$6:$C$28,IF(H390="6ème","Mixte",G390)),Barèmes!$E$2,Barèmes!$F$2)))),IF(AD390&gt;=SUMIFS(Barèmes!$F$6:$F$28,Barèmes!$A$6:$A$28,"Surcoût d'agilité (s) — technique",Barèmes!$B$6:$B$28,H390,Barèmes!$C$6:$C$28,IF(H390="6ème","Mixte",G390)),Barèmes!$B$2,IF(AD390&gt;=SUMIFS(Barèmes!$G$6:$G$28,Barèmes!$A$6:$A$28,"Surcoût d'agilité (s) — technique",Barèmes!$B$6:$B$28,H390,Barèmes!$C$6:$C$28,IF(H390="6ème","Mixte",G390)),Barèmes!$C$2,IF(AD390&gt;=SUMIFS(Barèmes!$H$6:$H$28,Barèmes!$A$6:$A$28,"Surcoût d'agilité (s) — technique",Barèmes!$B$6:$B$28,H390,Barèmes!$C$6:$C$28,IF(H390="6ème","Mixte",G390)),Barèmes!$D$2,IF(AD390&gt;=SUMIFS(Barèmes!$I$6:$I$28,Barèmes!$A$6:$A$28,"Surcoût d'agilité (s) — technique",Barèmes!$B$6:$B$28,H390,Barèmes!$C$6:$C$28,IF(H390="6ème","Mixte",G390)),Barèmes!$E$2,Barèmes!$F$2))))))</f>
        <v/>
      </c>
      <c r="AH390" s="31" t="str">
        <f>IF((IF(N390="",0,1)+IF(Q390="",0,1)+IF(W390="",0,1)+IF(Z390="",0,1)+IF(AC390="",0,1))=0,"",3*IF(N390=Barèmes!$B$2,1,IF(N390=Barèmes!$C$2,2,IF(N390=Barèmes!$D$2,3,IF(N390=Barèmes!$E$2,4,IF(N390=Barèmes!$F$2,5,0)))))+3*IF(Q390=Barèmes!$B$2,1,IF(Q390=Barèmes!$C$2,2,IF(Q390=Barèmes!$D$2,3,IF(Q390=Barèmes!$E$2,4,IF(Q390=Barèmes!$F$2,5,0)))))+2*IF(W390=Barèmes!$B$2,1,IF(W390=Barèmes!$C$2,2,IF(W390=Barèmes!$D$2,3,IF(W390=Barèmes!$E$2,4,IF(W390=Barèmes!$F$2,5,0)))))+1*IF(Z390=Barèmes!$B$2,1,IF(Z390=Barèmes!$C$2,2,IF(Z390=Barèmes!$D$2,3,IF(Z390=Barèmes!$E$2,4,IF(Z390=Barèmes!$F$2,5,0)))))+1*IF(AC390=Barèmes!$B$2,1,IF(AC390=Barèmes!$C$2,2,IF(AC390=Barèmes!$D$2,3,IF(AC390=Barèmes!$E$2,4,IF(AC390=Barèmes!$F$2,5,0))))))</f>
        <v/>
      </c>
      <c r="AI390" s="31"/>
      <c r="AJ390" s="32" t="str">
        <f>IFERROR(INDEX(Croissance!$B$5:$B$604,MATCH(A390,Croissance!$A$5:$A$604,0)),"")</f>
        <v/>
      </c>
      <c r="AK390" s="32" t="str">
        <f>IFERROR(INDEX(Croissance!$C$5:$C$604,MATCH(A390,Croissance!$A$5:$A$604,0)),"")</f>
        <v/>
      </c>
      <c r="AL390" s="32" t="str">
        <f>IFERROR(INDEX(Croissance!$D$5:$D$604,MATCH(A390,Croissance!$A$5:$A$604,0)),"")</f>
        <v/>
      </c>
      <c r="AM390" s="32" t="str">
        <f>IFERROR(INDEX(Croissance!$E$5:$E$604,MATCH(A390,Croissance!$A$5:$A$604,0)),"")</f>
        <v/>
      </c>
      <c r="AO390" s="33">
        <f t="shared" ref="AO390:AO453" si="56">IF(K390="A",1,0)</f>
        <v>0</v>
      </c>
      <c r="AP390" s="33">
        <f t="shared" si="52"/>
        <v>0</v>
      </c>
      <c r="AQ390" s="33">
        <f>IF(A390="",0,IF(AND(OR('Synthèse classe'!$C$2="Tous",C390='Synthèse classe'!$C$2),OR('Synthèse classe'!$C$3="Toutes",D390='Synthèse classe'!$C$3),OR('Synthèse classe'!$C$4="Toutes",AND('Synthèse classe'!$C$4="Dernière",AP390=1),B390=IFERROR(VALUE('Synthèse classe'!$C$4),0))),1,0))</f>
        <v>0</v>
      </c>
      <c r="AR390" s="34" t="str">
        <f t="shared" si="53"/>
        <v/>
      </c>
    </row>
    <row r="391" spans="1:44" x14ac:dyDescent="0.2">
      <c r="A391" s="17" t="str">
        <f t="shared" si="49"/>
        <v/>
      </c>
      <c r="B391" s="18"/>
      <c r="C391" s="19"/>
      <c r="D391" s="19"/>
      <c r="E391" s="19"/>
      <c r="F391" s="19"/>
      <c r="G391" s="19"/>
      <c r="H391" s="17" t="str">
        <f t="shared" si="54"/>
        <v/>
      </c>
      <c r="I391" s="20"/>
      <c r="J391" s="18"/>
      <c r="K391" s="19"/>
      <c r="L391" s="21" t="str">
        <f t="shared" si="55"/>
        <v/>
      </c>
      <c r="M391" s="21" t="str">
        <f>IF(OR(J391="",SUMPRODUCT((Barèmes!$A$6:$A$28="Endurance — Luc Léger (palier)")*(Barèmes!$B$6:$B$28=H391)*(Barèmes!$C$6:$C$28=IF(H391="6ème","Mixte",G391)))=0),"",IF(SUMPRODUCT((Barèmes!$A$6:$A$28="Endurance — Luc Léger (palier)")*(Barèmes!$B$6:$B$28=H391)*(Barèmes!$C$6:$C$28=IF(H391="6ème","Mixte",G391))*(Barèmes!$J$6:$J$28="+"))&gt;0,IF(J391&lt;=SUMIFS(Barèmes!$D$6:$D$28,Barèmes!$A$6:$A$28,"Endurance — Luc Léger (palier)",Barèmes!$B$6:$B$28,H391,Barèmes!$C$6:$C$28,IF(H391="6ème","Mixte",G391)),"à besoin",IF(J391&lt;=SUMIFS(Barèmes!$E$6:$E$28,Barèmes!$A$6:$A$28,"Endurance — Luc Léger (palier)",Barèmes!$B$6:$B$28,H391,Barèmes!$C$6:$C$28,IF(H391="6ème","Mixte",G391)),"fragile","satisfaisant")),IF(J391&gt;=SUMIFS(Barèmes!$D$6:$D$28,Barèmes!$A$6:$A$28,"Endurance — Luc Léger (palier)",Barèmes!$B$6:$B$28,H391,Barèmes!$C$6:$C$28,IF(H391="6ème","Mixte",G391)),"à besoin",IF(J391&gt;=SUMIFS(Barèmes!$E$6:$E$28,Barèmes!$A$6:$A$28,"Endurance — Luc Léger (palier)",Barèmes!$B$6:$B$28,H391,Barèmes!$C$6:$C$28,IF(H391="6ème","Mixte",G391)),"fragile","satisfaisant"))))</f>
        <v/>
      </c>
      <c r="N391" s="21" t="str">
        <f>IF(OR(J391="",SUMPRODUCT((Barèmes!$A$6:$A$28="Endurance — Luc Léger (palier)")*(Barèmes!$B$6:$B$28=H391)*(Barèmes!$C$6:$C$28=IF(H391="6ème","Mixte",G391)))=0),"",IF(SUMPRODUCT((Barèmes!$A$6:$A$28="Endurance — Luc Léger (palier)")*(Barèmes!$B$6:$B$28=H391)*(Barèmes!$C$6:$C$28=IF(H391="6ème","Mixte",G391))*(Barèmes!$J$6:$J$28="+"))&gt;0,IF(J391&lt;=SUMIFS(Barèmes!$F$6:$F$28,Barèmes!$A$6:$A$28,"Endurance — Luc Léger (palier)",Barèmes!$B$6:$B$28,H391,Barèmes!$C$6:$C$28,IF(H391="6ème","Mixte",G391)),Barèmes!$B$2,IF(J391&lt;=SUMIFS(Barèmes!$G$6:$G$28,Barèmes!$A$6:$A$28,"Endurance — Luc Léger (palier)",Barèmes!$B$6:$B$28,H391,Barèmes!$C$6:$C$28,IF(H391="6ème","Mixte",G391)),Barèmes!$C$2,IF(J391&lt;=SUMIFS(Barèmes!$H$6:$H$28,Barèmes!$A$6:$A$28,"Endurance — Luc Léger (palier)",Barèmes!$B$6:$B$28,H391,Barèmes!$C$6:$C$28,IF(H391="6ème","Mixte",G391)),Barèmes!$D$2,IF(J391&lt;=SUMIFS(Barèmes!$I$6:$I$28,Barèmes!$A$6:$A$28,"Endurance — Luc Léger (palier)",Barèmes!$B$6:$B$28,H391,Barèmes!$C$6:$C$28,IF(H391="6ème","Mixte",G391)),Barèmes!$E$2,Barèmes!$F$2)))),IF(J391&gt;=SUMIFS(Barèmes!$F$6:$F$28,Barèmes!$A$6:$A$28,"Endurance — Luc Léger (palier)",Barèmes!$B$6:$B$28,H391,Barèmes!$C$6:$C$28,IF(H391="6ème","Mixte",G391)),Barèmes!$B$2,IF(J391&gt;=SUMIFS(Barèmes!$G$6:$G$28,Barèmes!$A$6:$A$28,"Endurance — Luc Léger (palier)",Barèmes!$B$6:$B$28,H391,Barèmes!$C$6:$C$28,IF(H391="6ème","Mixte",G391)),Barèmes!$C$2,IF(J391&gt;=SUMIFS(Barèmes!$H$6:$H$28,Barèmes!$A$6:$A$28,"Endurance — Luc Léger (palier)",Barèmes!$B$6:$B$28,H391,Barèmes!$C$6:$C$28,IF(H391="6ème","Mixte",G391)),Barèmes!$D$2,IF(J391&gt;=SUMIFS(Barèmes!$I$6:$I$28,Barèmes!$A$6:$A$28,"Endurance — Luc Léger (palier)",Barèmes!$B$6:$B$28,H391,Barèmes!$C$6:$C$28,IF(H391="6ème","Mixte",G391)),Barèmes!$E$2,Barèmes!$F$2))))))</f>
        <v/>
      </c>
      <c r="O391" s="22"/>
      <c r="P391" s="23" t="str">
        <f>IF(OR(O391="",SUMPRODUCT((Barèmes!$A$6:$A$28="Force bas du corps — Saut en longueur (m)")*(Barèmes!$B$6:$B$28=H391)*(Barèmes!$C$6:$C$28=IF(H391="6ème","Mixte",G391)))=0),"",IF(SUMPRODUCT((Barèmes!$A$6:$A$28="Force bas du corps — Saut en longueur (m)")*(Barèmes!$B$6:$B$28=H391)*(Barèmes!$C$6:$C$28=IF(H391="6ème","Mixte",G391))*(Barèmes!$J$6:$J$28="+"))&gt;0,IF(O391&lt;=SUMIFS(Barèmes!$D$6:$D$28,Barèmes!$A$6:$A$28,"Force bas du corps — Saut en longueur (m)",Barèmes!$B$6:$B$28,H391,Barèmes!$C$6:$C$28,IF(H391="6ème","Mixte",G391)),"à besoin",IF(O391&lt;=SUMIFS(Barèmes!$E$6:$E$28,Barèmes!$A$6:$A$28,"Force bas du corps — Saut en longueur (m)",Barèmes!$B$6:$B$28,H391,Barèmes!$C$6:$C$28,IF(H391="6ème","Mixte",G391)),"fragile","satisfaisant")),IF(O391&gt;=SUMIFS(Barèmes!$D$6:$D$28,Barèmes!$A$6:$A$28,"Force bas du corps — Saut en longueur (m)",Barèmes!$B$6:$B$28,H391,Barèmes!$C$6:$C$28,IF(H391="6ème","Mixte",G391)),"à besoin",IF(O391&gt;=SUMIFS(Barèmes!$E$6:$E$28,Barèmes!$A$6:$A$28,"Force bas du corps — Saut en longueur (m)",Barèmes!$B$6:$B$28,H391,Barèmes!$C$6:$C$28,IF(H391="6ème","Mixte",G391)),"fragile","satisfaisant"))))</f>
        <v/>
      </c>
      <c r="Q391" s="23" t="str">
        <f>IF(OR(O391="",SUMPRODUCT((Barèmes!$A$6:$A$28="Force bas du corps — Saut en longueur (m)")*(Barèmes!$B$6:$B$28=H391)*(Barèmes!$C$6:$C$28=IF(H391="6ème","Mixte",G391)))=0),"",IF(SUMPRODUCT((Barèmes!$A$6:$A$28="Force bas du corps — Saut en longueur (m)")*(Barèmes!$B$6:$B$28=H391)*(Barèmes!$C$6:$C$28=IF(H391="6ème","Mixte",G391))*(Barèmes!$J$6:$J$28="+"))&gt;0,IF(O391&lt;=SUMIFS(Barèmes!$F$6:$F$28,Barèmes!$A$6:$A$28,"Force bas du corps — Saut en longueur (m)",Barèmes!$B$6:$B$28,H391,Barèmes!$C$6:$C$28,IF(H391="6ème","Mixte",G391)),Barèmes!$B$2,IF(O391&lt;=SUMIFS(Barèmes!$G$6:$G$28,Barèmes!$A$6:$A$28,"Force bas du corps — Saut en longueur (m)",Barèmes!$B$6:$B$28,H391,Barèmes!$C$6:$C$28,IF(H391="6ème","Mixte",G391)),Barèmes!$C$2,IF(O391&lt;=SUMIFS(Barèmes!$H$6:$H$28,Barèmes!$A$6:$A$28,"Force bas du corps — Saut en longueur (m)",Barèmes!$B$6:$B$28,H391,Barèmes!$C$6:$C$28,IF(H391="6ème","Mixte",G391)),Barèmes!$D$2,IF(O391&lt;=SUMIFS(Barèmes!$I$6:$I$28,Barèmes!$A$6:$A$28,"Force bas du corps — Saut en longueur (m)",Barèmes!$B$6:$B$28,H391,Barèmes!$C$6:$C$28,IF(H391="6ème","Mixte",G391)),Barèmes!$E$2,Barèmes!$F$2)))),IF(O391&gt;=SUMIFS(Barèmes!$F$6:$F$28,Barèmes!$A$6:$A$28,"Force bas du corps — Saut en longueur (m)",Barèmes!$B$6:$B$28,H391,Barèmes!$C$6:$C$28,IF(H391="6ème","Mixte",G391)),Barèmes!$B$2,IF(O391&gt;=SUMIFS(Barèmes!$G$6:$G$28,Barèmes!$A$6:$A$28,"Force bas du corps — Saut en longueur (m)",Barèmes!$B$6:$B$28,H391,Barèmes!$C$6:$C$28,IF(H391="6ème","Mixte",G391)),Barèmes!$C$2,IF(O391&gt;=SUMIFS(Barèmes!$H$6:$H$28,Barèmes!$A$6:$A$28,"Force bas du corps — Saut en longueur (m)",Barèmes!$B$6:$B$28,H391,Barèmes!$C$6:$C$28,IF(H391="6ème","Mixte",G391)),Barèmes!$D$2,IF(O391&gt;=SUMIFS(Barèmes!$I$6:$I$28,Barèmes!$A$6:$A$28,"Force bas du corps — Saut en longueur (m)",Barèmes!$B$6:$B$28,H391,Barèmes!$C$6:$C$28,IF(H391="6ème","Mixte",G391)),Barèmes!$E$2,Barèmes!$F$2))))))</f>
        <v/>
      </c>
      <c r="R391" s="22"/>
      <c r="S391" s="24" t="str">
        <f>IF(OR(R391="",SUMPRODUCT((Barèmes!$A$6:$A$28="Vitesse — 30 m (s)")*(Barèmes!$B$6:$B$28=H391)*(Barèmes!$C$6:$C$28=IF(H391="6ème","Mixte",G391)))=0),"",IF(SUMPRODUCT((Barèmes!$A$6:$A$28="Vitesse — 30 m (s)")*(Barèmes!$B$6:$B$28=H391)*(Barèmes!$C$6:$C$28=IF(H391="6ème","Mixte",G391))*(Barèmes!$J$6:$J$28="+"))&gt;0,IF(R391&lt;=SUMIFS(Barèmes!$D$6:$D$28,Barèmes!$A$6:$A$28,"Vitesse — 30 m (s)",Barèmes!$B$6:$B$28,H391,Barèmes!$C$6:$C$28,IF(H391="6ème","Mixte",G391)),"à besoin",IF(R391&lt;=SUMIFS(Barèmes!$E$6:$E$28,Barèmes!$A$6:$A$28,"Vitesse — 30 m (s)",Barèmes!$B$6:$B$28,H391,Barèmes!$C$6:$C$28,IF(H391="6ème","Mixte",G391)),"fragile","satisfaisant")),IF(R391&gt;=SUMIFS(Barèmes!$D$6:$D$28,Barèmes!$A$6:$A$28,"Vitesse — 30 m (s)",Barèmes!$B$6:$B$28,H391,Barèmes!$C$6:$C$28,IF(H391="6ème","Mixte",G391)),"à besoin",IF(R391&gt;=SUMIFS(Barèmes!$E$6:$E$28,Barèmes!$A$6:$A$28,"Vitesse — 30 m (s)",Barèmes!$B$6:$B$28,H391,Barèmes!$C$6:$C$28,IF(H391="6ème","Mixte",G391)),"fragile","satisfaisant"))))</f>
        <v/>
      </c>
      <c r="T391" s="24" t="str">
        <f>IF(OR(R391="",SUMPRODUCT((Barèmes!$A$6:$A$28="Vitesse — 30 m (s)")*(Barèmes!$B$6:$B$28=H391)*(Barèmes!$C$6:$C$28=IF(H391="6ème","Mixte",G391)))=0),"",IF(SUMPRODUCT((Barèmes!$A$6:$A$28="Vitesse — 30 m (s)")*(Barèmes!$B$6:$B$28=H391)*(Barèmes!$C$6:$C$28=IF(H391="6ème","Mixte",G391))*(Barèmes!$J$6:$J$28="+"))&gt;0,IF(R391&lt;=SUMIFS(Barèmes!$F$6:$F$28,Barèmes!$A$6:$A$28,"Vitesse — 30 m (s)",Barèmes!$B$6:$B$28,H391,Barèmes!$C$6:$C$28,IF(H391="6ème","Mixte",G391)),Barèmes!$B$2,IF(R391&lt;=SUMIFS(Barèmes!$G$6:$G$28,Barèmes!$A$6:$A$28,"Vitesse — 30 m (s)",Barèmes!$B$6:$B$28,H391,Barèmes!$C$6:$C$28,IF(H391="6ème","Mixte",G391)),Barèmes!$C$2,IF(R391&lt;=SUMIFS(Barèmes!$H$6:$H$28,Barèmes!$A$6:$A$28,"Vitesse — 30 m (s)",Barèmes!$B$6:$B$28,H391,Barèmes!$C$6:$C$28,IF(H391="6ème","Mixte",G391)),Barèmes!$D$2,IF(R391&lt;=SUMIFS(Barèmes!$I$6:$I$28,Barèmes!$A$6:$A$28,"Vitesse — 30 m (s)",Barèmes!$B$6:$B$28,H391,Barèmes!$C$6:$C$28,IF(H391="6ème","Mixte",G391)),Barèmes!$E$2,Barèmes!$F$2)))),IF(R391&gt;=SUMIFS(Barèmes!$F$6:$F$28,Barèmes!$A$6:$A$28,"Vitesse — 30 m (s)",Barèmes!$B$6:$B$28,H391,Barèmes!$C$6:$C$28,IF(H391="6ème","Mixte",G391)),Barèmes!$B$2,IF(R391&gt;=SUMIFS(Barèmes!$G$6:$G$28,Barèmes!$A$6:$A$28,"Vitesse — 30 m (s)",Barèmes!$B$6:$B$28,H391,Barèmes!$C$6:$C$28,IF(H391="6ème","Mixte",G391)),Barèmes!$C$2,IF(R391&gt;=SUMIFS(Barèmes!$H$6:$H$28,Barèmes!$A$6:$A$28,"Vitesse — 30 m (s)",Barèmes!$B$6:$B$28,H391,Barèmes!$C$6:$C$28,IF(H391="6ème","Mixte",G391)),Barèmes!$D$2,IF(R391&gt;=SUMIFS(Barèmes!$I$6:$I$28,Barèmes!$A$6:$A$28,"Vitesse — 30 m (s)",Barèmes!$B$6:$B$28,H391,Barèmes!$C$6:$C$28,IF(H391="6ème","Mixte",G391)),Barèmes!$E$2,Barèmes!$F$2))))))</f>
        <v/>
      </c>
      <c r="U391" s="22"/>
      <c r="V391" s="25" t="str">
        <f>IF(OR(U391="",SUMPRODUCT((Barèmes!$A$6:$A$28="Vitesse — 50 m (s)")*(Barèmes!$B$6:$B$28=H391)*(Barèmes!$C$6:$C$28=IF(H391="6ème","Mixte",G391)))=0),"",IF(SUMPRODUCT((Barèmes!$A$6:$A$28="Vitesse — 50 m (s)")*(Barèmes!$B$6:$B$28=H391)*(Barèmes!$C$6:$C$28=IF(H391="6ème","Mixte",G391))*(Barèmes!$J$6:$J$28="+"))&gt;0,IF(U391&lt;=SUMIFS(Barèmes!$D$6:$D$28,Barèmes!$A$6:$A$28,"Vitesse — 50 m (s)",Barèmes!$B$6:$B$28,H391,Barèmes!$C$6:$C$28,IF(H391="6ème","Mixte",G391)),"à besoin",IF(U391&lt;=SUMIFS(Barèmes!$E$6:$E$28,Barèmes!$A$6:$A$28,"Vitesse — 50 m (s)",Barèmes!$B$6:$B$28,H391,Barèmes!$C$6:$C$28,IF(H391="6ème","Mixte",G391)),"fragile","satisfaisant")),IF(U391&gt;=SUMIFS(Barèmes!$D$6:$D$28,Barèmes!$A$6:$A$28,"Vitesse — 50 m (s)",Barèmes!$B$6:$B$28,H391,Barèmes!$C$6:$C$28,IF(H391="6ème","Mixte",G391)),"à besoin",IF(U391&gt;=SUMIFS(Barèmes!$E$6:$E$28,Barèmes!$A$6:$A$28,"Vitesse — 50 m (s)",Barèmes!$B$6:$B$28,H391,Barèmes!$C$6:$C$28,IF(H391="6ème","Mixte",G391)),"fragile","satisfaisant"))))</f>
        <v/>
      </c>
      <c r="W391" s="25" t="str">
        <f>IF(OR(U391="",SUMPRODUCT((Barèmes!$A$6:$A$28="Vitesse — 50 m (s)")*(Barèmes!$B$6:$B$28=H391)*(Barèmes!$C$6:$C$28=IF(H391="6ème","Mixte",G391)))=0),"",IF(SUMPRODUCT((Barèmes!$A$6:$A$28="Vitesse — 50 m (s)")*(Barèmes!$B$6:$B$28=H391)*(Barèmes!$C$6:$C$28=IF(H391="6ème","Mixte",G391))*(Barèmes!$J$6:$J$28="+"))&gt;0,IF(U391&lt;=SUMIFS(Barèmes!$F$6:$F$28,Barèmes!$A$6:$A$28,"Vitesse — 50 m (s)",Barèmes!$B$6:$B$28,H391,Barèmes!$C$6:$C$28,IF(H391="6ème","Mixte",G391)),Barèmes!$B$2,IF(U391&lt;=SUMIFS(Barèmes!$G$6:$G$28,Barèmes!$A$6:$A$28,"Vitesse — 50 m (s)",Barèmes!$B$6:$B$28,H391,Barèmes!$C$6:$C$28,IF(H391="6ème","Mixte",G391)),Barèmes!$C$2,IF(U391&lt;=SUMIFS(Barèmes!$H$6:$H$28,Barèmes!$A$6:$A$28,"Vitesse — 50 m (s)",Barèmes!$B$6:$B$28,H391,Barèmes!$C$6:$C$28,IF(H391="6ème","Mixte",G391)),Barèmes!$D$2,IF(U391&lt;=SUMIFS(Barèmes!$I$6:$I$28,Barèmes!$A$6:$A$28,"Vitesse — 50 m (s)",Barèmes!$B$6:$B$28,H391,Barèmes!$C$6:$C$28,IF(H391="6ème","Mixte",G391)),Barèmes!$E$2,Barèmes!$F$2)))),IF(U391&gt;=SUMIFS(Barèmes!$F$6:$F$28,Barèmes!$A$6:$A$28,"Vitesse — 50 m (s)",Barèmes!$B$6:$B$28,H391,Barèmes!$C$6:$C$28,IF(H391="6ème","Mixte",G391)),Barèmes!$B$2,IF(U391&gt;=SUMIFS(Barèmes!$G$6:$G$28,Barèmes!$A$6:$A$28,"Vitesse — 50 m (s)",Barèmes!$B$6:$B$28,H391,Barèmes!$C$6:$C$28,IF(H391="6ème","Mixte",G391)),Barèmes!$C$2,IF(U391&gt;=SUMIFS(Barèmes!$H$6:$H$28,Barèmes!$A$6:$A$28,"Vitesse — 50 m (s)",Barèmes!$B$6:$B$28,H391,Barèmes!$C$6:$C$28,IF(H391="6ème","Mixte",G391)),Barèmes!$D$2,IF(U391&gt;=SUMIFS(Barèmes!$I$6:$I$28,Barèmes!$A$6:$A$28,"Vitesse — 50 m (s)",Barèmes!$B$6:$B$28,H391,Barèmes!$C$6:$C$28,IF(H391="6ème","Mixte",G391)),Barèmes!$E$2,Barèmes!$F$2))))))</f>
        <v/>
      </c>
      <c r="X391" s="18"/>
      <c r="Y391" s="26" t="str" cm="1">
        <f t="array" ref="Y391">IF(OR(X391="",SUMPRODUCT((Barèmes!$A$6:$A$28="Souplesse (score 1-5)")*(Barèmes!$B$6:$B$28=H391)*(Barèmes!$C$6:$C$28=IF(H391="6ème","Mixte",G391)))=0),"",IF(SUMPRODUCT((Barèmes!$A$6:$A$28="Souplesse (score 1-5)")*(Barèmes!$B$6:$B$28=H391)*(Barèmes!$C$6:$C$28=IF(H391="6ème","Mixte",G391))*(Barèmes!$J$6:$J$28="+"))&gt;0,IF(X391&lt;=SUMIFS(Barèmes!$D$6:$D$28,Barèmes!$A$6:$A$28,"Souplesse (score 1-5)",Barèmes!$B$6:$B$28,H391,Barèmes!$C$6:$C$28,IF(H391="6ème","Mixte",G391)),"à besoin",IF(X391&lt;=SUMIFS(Barèmes!$E$6:$E$28,Barèmes!$A$6:$A$28,"Souplesse (score 1-5)",Barèmes!$B$6:$B$28,H391,Barèmes!$C$6:$C$28,IF(H391="6ème","Mixte",G391)),"fragile","satisfaisant")),IF(X391&gt;=SUMIFS(Barèmes!$D$6:$D$28,Barèmes!$A$6:$A$28,"Souplesse (score 1-5)",Barèmes!$B$6:$B$28,H391,Barèmes!$C$6:$C$28,IF(H391="6ème","Mixte",G391)),"à besoin",IF(X391&gt;=SUMIFS(Barèmes!$E$6:$E$28,Barèmes!$A$6:$A$28,"Souplesse (score 1-5)",Barèmes!$B$6:$B$28,H391,Barèmes!$C$6:$C$28,IF(H391="6ème","Mixte",G391)),"fragile","satisfaisant"))))</f>
        <v/>
      </c>
      <c r="Z391" s="26" t="str" cm="1">
        <f t="array" ref="Z391">IF(OR(X391="",SUMPRODUCT((Barèmes!$A$6:$A$28="Souplesse (score 1-5)")*(Barèmes!$B$6:$B$28=H391)*(Barèmes!$C$6:$C$28=IF(H391="6ème","Mixte",G391)))=0),"",IF(SUMPRODUCT((Barèmes!$A$6:$A$28="Souplesse (score 1-5)")*(Barèmes!$B$6:$B$28=H391)*(Barèmes!$C$6:$C$28=IF(H391="6ème","Mixte",G391))*(Barèmes!$J$6:$J$28="+"))&gt;0,IF(X391&lt;=SUMIFS(Barèmes!$F$6:$F$28,Barèmes!$A$6:$A$28,"Souplesse (score 1-5)",Barèmes!$B$6:$B$28,H391,Barèmes!$C$6:$C$28,IF(H391="6ème","Mixte",G391)),Barèmes!$B$2,IF(X391&lt;=SUMIFS(Barèmes!$G$6:$G$28,Barèmes!$A$6:$A$28,"Souplesse (score 1-5)",Barèmes!$B$6:$B$28,H391,Barèmes!$C$6:$C$28,IF(H391="6ème","Mixte",G391)),Barèmes!$C$2,IF(X391&lt;=SUMIFS(Barèmes!$H$6:$H$28,Barèmes!$A$6:$A$28,"Souplesse (score 1-5)",Barèmes!$B$6:$B$28,H391,Barèmes!$C$6:$C$28,IF(H391="6ème","Mixte",G391)),Barèmes!$D$2,IF(X391&lt;=SUMIFS(Barèmes!$I$6:$I$28,Barèmes!$A$6:$A$28,"Souplesse (score 1-5)",Barèmes!$B$6:$B$28,H391,Barèmes!$C$6:$C$28,IF(H391="6ème","Mixte",G391)),Barèmes!$E$2,Barèmes!$F$2)))),IF(X391&gt;=SUMIFS(Barèmes!$F$6:$F$28,Barèmes!$A$6:$A$28,"Souplesse (score 1-5)",Barèmes!$B$6:$B$28,H391,Barèmes!$C$6:$C$28,IF(H391="6ème","Mixte",G391)),Barèmes!$B$2,IF(X391&gt;=SUMIFS(Barèmes!$G$6:$G$28,Barèmes!$A$6:$A$28,"Souplesse (score 1-5)",Barèmes!$B$6:$B$28,H391,Barèmes!$C$6:$C$28,IF(H391="6ème","Mixte",G391)),Barèmes!$C$2,IF(X391&gt;=SUMIFS(Barèmes!$H$6:$H$28,Barèmes!$A$6:$A$28,"Souplesse (score 1-5)",Barèmes!$B$6:$B$28,H391,Barèmes!$C$6:$C$28,IF(H391="6ème","Mixte",G391)),Barèmes!$D$2,IF(X391&gt;=SUMIFS(Barèmes!$I$6:$I$28,Barèmes!$A$6:$A$28,"Souplesse (score 1-5)",Barèmes!$B$6:$B$28,H391,Barèmes!$C$6:$C$28,IF(H391="6ème","Mixte",G391)),Barèmes!$E$2,Barèmes!$F$2))))))</f>
        <v/>
      </c>
      <c r="AA391" s="22"/>
      <c r="AB391" s="27" t="str">
        <f>IF(OR(AA391="",SUMPRODUCT((Barèmes!$A$6:$A$28="Agilité — T-test 974 (s)")*(Barèmes!$B$6:$B$28=H391)*(Barèmes!$C$6:$C$28=IF(H391="6ème","Mixte",G391)))=0),"",IF(SUMPRODUCT((Barèmes!$A$6:$A$28="Agilité — T-test 974 (s)")*(Barèmes!$B$6:$B$28=H391)*(Barèmes!$C$6:$C$28=IF(H391="6ème","Mixte",G391))*(Barèmes!$J$6:$J$28="+"))&gt;0,IF(AA391&lt;=SUMIFS(Barèmes!$D$6:$D$28,Barèmes!$A$6:$A$28,"Agilité — T-test 974 (s)",Barèmes!$B$6:$B$28,H391,Barèmes!$C$6:$C$28,IF(H391="6ème","Mixte",G391)),"à besoin",IF(AA391&lt;=SUMIFS(Barèmes!$E$6:$E$28,Barèmes!$A$6:$A$28,"Agilité — T-test 974 (s)",Barèmes!$B$6:$B$28,H391,Barèmes!$C$6:$C$28,IF(H391="6ème","Mixte",G391)),"fragile","satisfaisant")),IF(AA391&gt;=SUMIFS(Barèmes!$D$6:$D$28,Barèmes!$A$6:$A$28,"Agilité — T-test 974 (s)",Barèmes!$B$6:$B$28,H391,Barèmes!$C$6:$C$28,IF(H391="6ème","Mixte",G391)),"à besoin",IF(AA391&gt;=SUMIFS(Barèmes!$E$6:$E$28,Barèmes!$A$6:$A$28,"Agilité — T-test 974 (s)",Barèmes!$B$6:$B$28,H391,Barèmes!$C$6:$C$28,IF(H391="6ème","Mixte",G391)),"fragile","satisfaisant"))))</f>
        <v/>
      </c>
      <c r="AC391" s="27" t="str">
        <f>IF(OR(AA391="",SUMPRODUCT((Barèmes!$A$6:$A$28="Agilité — T-test 974 (s)")*(Barèmes!$B$6:$B$28=H391)*(Barèmes!$C$6:$C$28=IF(H391="6ème","Mixte",G391)))=0),"",IF(SUMPRODUCT((Barèmes!$A$6:$A$28="Agilité — T-test 974 (s)")*(Barèmes!$B$6:$B$28=H391)*(Barèmes!$C$6:$C$28=IF(H391="6ème","Mixte",G391))*(Barèmes!$J$6:$J$28="+"))&gt;0,IF(AA391&lt;=SUMIFS(Barèmes!$F$6:$F$28,Barèmes!$A$6:$A$28,"Agilité — T-test 974 (s)",Barèmes!$B$6:$B$28,H391,Barèmes!$C$6:$C$28,IF(H391="6ème","Mixte",G391)),Barèmes!$B$2,IF(AA391&lt;=SUMIFS(Barèmes!$G$6:$G$28,Barèmes!$A$6:$A$28,"Agilité — T-test 974 (s)",Barèmes!$B$6:$B$28,H391,Barèmes!$C$6:$C$28,IF(H391="6ème","Mixte",G391)),Barèmes!$C$2,IF(AA391&lt;=SUMIFS(Barèmes!$H$6:$H$28,Barèmes!$A$6:$A$28,"Agilité — T-test 974 (s)",Barèmes!$B$6:$B$28,H391,Barèmes!$C$6:$C$28,IF(H391="6ème","Mixte",G391)),Barèmes!$D$2,IF(AA391&lt;=SUMIFS(Barèmes!$I$6:$I$28,Barèmes!$A$6:$A$28,"Agilité — T-test 974 (s)",Barèmes!$B$6:$B$28,H391,Barèmes!$C$6:$C$28,IF(H391="6ème","Mixte",G391)),Barèmes!$E$2,Barèmes!$F$2)))),IF(AA391&gt;=SUMIFS(Barèmes!$F$6:$F$28,Barèmes!$A$6:$A$28,"Agilité — T-test 974 (s)",Barèmes!$B$6:$B$28,H391,Barèmes!$C$6:$C$28,IF(H391="6ème","Mixte",G391)),Barèmes!$B$2,IF(AA391&gt;=SUMIFS(Barèmes!$G$6:$G$28,Barèmes!$A$6:$A$28,"Agilité — T-test 974 (s)",Barèmes!$B$6:$B$28,H391,Barèmes!$C$6:$C$28,IF(H391="6ème","Mixte",G391)),Barèmes!$C$2,IF(AA391&gt;=SUMIFS(Barèmes!$H$6:$H$28,Barèmes!$A$6:$A$28,"Agilité — T-test 974 (s)",Barèmes!$B$6:$B$28,H391,Barèmes!$C$6:$C$28,IF(H391="6ème","Mixte",G391)),Barèmes!$D$2,IF(AA391&gt;=SUMIFS(Barèmes!$I$6:$I$28,Barèmes!$A$6:$A$28,"Agilité — T-test 974 (s)",Barèmes!$B$6:$B$28,H391,Barèmes!$C$6:$C$28,IF(H391="6ème","Mixte",G391)),Barèmes!$E$2,Barèmes!$F$2))))))</f>
        <v/>
      </c>
      <c r="AD391" s="28" t="str">
        <f t="shared" si="50"/>
        <v/>
      </c>
      <c r="AE391" s="29" t="str">
        <f t="shared" si="51"/>
        <v/>
      </c>
      <c r="AF391" s="30" t="str">
        <f>IF(OR(AD391="",SUMPRODUCT((Barèmes!$A$6:$A$28="Surcoût d'agilité (s) — technique")*(Barèmes!$B$6:$B$28=H391)*(Barèmes!$C$6:$C$28=IF(H391="6ème","Mixte",G391)))=0),"",IF(SUMPRODUCT((Barèmes!$A$6:$A$28="Surcoût d'agilité (s) — technique")*(Barèmes!$B$6:$B$28=H391)*(Barèmes!$C$6:$C$28=IF(H391="6ème","Mixte",G391))*(Barèmes!$J$6:$J$28="+"))&gt;0,IF(AD391&lt;=SUMIFS(Barèmes!$D$6:$D$28,Barèmes!$A$6:$A$28,"Surcoût d'agilité (s) — technique",Barèmes!$B$6:$B$28,H391,Barèmes!$C$6:$C$28,IF(H391="6ème","Mixte",G391)),"à besoin",IF(AD391&lt;=SUMIFS(Barèmes!$E$6:$E$28,Barèmes!$A$6:$A$28,"Surcoût d'agilité (s) — technique",Barèmes!$B$6:$B$28,H391,Barèmes!$C$6:$C$28,IF(H391="6ème","Mixte",G391)),"fragile","satisfaisant")),IF(AD391&gt;=SUMIFS(Barèmes!$D$6:$D$28,Barèmes!$A$6:$A$28,"Surcoût d'agilité (s) — technique",Barèmes!$B$6:$B$28,H391,Barèmes!$C$6:$C$28,IF(H391="6ème","Mixte",G391)),"à besoin",IF(AD391&gt;=SUMIFS(Barèmes!$E$6:$E$28,Barèmes!$A$6:$A$28,"Surcoût d'agilité (s) — technique",Barèmes!$B$6:$B$28,H391,Barèmes!$C$6:$C$28,IF(H391="6ème","Mixte",G391)),"fragile","satisfaisant"))))</f>
        <v/>
      </c>
      <c r="AG391" s="30" t="str">
        <f>IF(OR(AD391="",SUMPRODUCT((Barèmes!$A$6:$A$28="Surcoût d'agilité (s) — technique")*(Barèmes!$B$6:$B$28=H391)*(Barèmes!$C$6:$C$28=IF(H391="6ème","Mixte",G391)))=0),"",IF(SUMPRODUCT((Barèmes!$A$6:$A$28="Surcoût d'agilité (s) — technique")*(Barèmes!$B$6:$B$28=H391)*(Barèmes!$C$6:$C$28=IF(H391="6ème","Mixte",G391))*(Barèmes!$J$6:$J$28="+"))&gt;0,IF(AD391&lt;=SUMIFS(Barèmes!$F$6:$F$28,Barèmes!$A$6:$A$28,"Surcoût d'agilité (s) — technique",Barèmes!$B$6:$B$28,H391,Barèmes!$C$6:$C$28,IF(H391="6ème","Mixte",G391)),Barèmes!$B$2,IF(AD391&lt;=SUMIFS(Barèmes!$G$6:$G$28,Barèmes!$A$6:$A$28,"Surcoût d'agilité (s) — technique",Barèmes!$B$6:$B$28,H391,Barèmes!$C$6:$C$28,IF(H391="6ème","Mixte",G391)),Barèmes!$C$2,IF(AD391&lt;=SUMIFS(Barèmes!$H$6:$H$28,Barèmes!$A$6:$A$28,"Surcoût d'agilité (s) — technique",Barèmes!$B$6:$B$28,H391,Barèmes!$C$6:$C$28,IF(H391="6ème","Mixte",G391)),Barèmes!$D$2,IF(AD391&lt;=SUMIFS(Barèmes!$I$6:$I$28,Barèmes!$A$6:$A$28,"Surcoût d'agilité (s) — technique",Barèmes!$B$6:$B$28,H391,Barèmes!$C$6:$C$28,IF(H391="6ème","Mixte",G391)),Barèmes!$E$2,Barèmes!$F$2)))),IF(AD391&gt;=SUMIFS(Barèmes!$F$6:$F$28,Barèmes!$A$6:$A$28,"Surcoût d'agilité (s) — technique",Barèmes!$B$6:$B$28,H391,Barèmes!$C$6:$C$28,IF(H391="6ème","Mixte",G391)),Barèmes!$B$2,IF(AD391&gt;=SUMIFS(Barèmes!$G$6:$G$28,Barèmes!$A$6:$A$28,"Surcoût d'agilité (s) — technique",Barèmes!$B$6:$B$28,H391,Barèmes!$C$6:$C$28,IF(H391="6ème","Mixte",G391)),Barèmes!$C$2,IF(AD391&gt;=SUMIFS(Barèmes!$H$6:$H$28,Barèmes!$A$6:$A$28,"Surcoût d'agilité (s) — technique",Barèmes!$B$6:$B$28,H391,Barèmes!$C$6:$C$28,IF(H391="6ème","Mixte",G391)),Barèmes!$D$2,IF(AD391&gt;=SUMIFS(Barèmes!$I$6:$I$28,Barèmes!$A$6:$A$28,"Surcoût d'agilité (s) — technique",Barèmes!$B$6:$B$28,H391,Barèmes!$C$6:$C$28,IF(H391="6ème","Mixte",G391)),Barèmes!$E$2,Barèmes!$F$2))))))</f>
        <v/>
      </c>
      <c r="AH391" s="31" t="str">
        <f>IF((IF(N391="",0,1)+IF(Q391="",0,1)+IF(W391="",0,1)+IF(Z391="",0,1)+IF(AC391="",0,1))=0,"",3*IF(N391=Barèmes!$B$2,1,IF(N391=Barèmes!$C$2,2,IF(N391=Barèmes!$D$2,3,IF(N391=Barèmes!$E$2,4,IF(N391=Barèmes!$F$2,5,0)))))+3*IF(Q391=Barèmes!$B$2,1,IF(Q391=Barèmes!$C$2,2,IF(Q391=Barèmes!$D$2,3,IF(Q391=Barèmes!$E$2,4,IF(Q391=Barèmes!$F$2,5,0)))))+2*IF(W391=Barèmes!$B$2,1,IF(W391=Barèmes!$C$2,2,IF(W391=Barèmes!$D$2,3,IF(W391=Barèmes!$E$2,4,IF(W391=Barèmes!$F$2,5,0)))))+1*IF(Z391=Barèmes!$B$2,1,IF(Z391=Barèmes!$C$2,2,IF(Z391=Barèmes!$D$2,3,IF(Z391=Barèmes!$E$2,4,IF(Z391=Barèmes!$F$2,5,0)))))+1*IF(AC391=Barèmes!$B$2,1,IF(AC391=Barèmes!$C$2,2,IF(AC391=Barèmes!$D$2,3,IF(AC391=Barèmes!$E$2,4,IF(AC391=Barèmes!$F$2,5,0))))))</f>
        <v/>
      </c>
      <c r="AI391" s="31"/>
      <c r="AJ391" s="32" t="str">
        <f>IFERROR(INDEX(Croissance!$B$5:$B$604,MATCH(A391,Croissance!$A$5:$A$604,0)),"")</f>
        <v/>
      </c>
      <c r="AK391" s="32" t="str">
        <f>IFERROR(INDEX(Croissance!$C$5:$C$604,MATCH(A391,Croissance!$A$5:$A$604,0)),"")</f>
        <v/>
      </c>
      <c r="AL391" s="32" t="str">
        <f>IFERROR(INDEX(Croissance!$D$5:$D$604,MATCH(A391,Croissance!$A$5:$A$604,0)),"")</f>
        <v/>
      </c>
      <c r="AM391" s="32" t="str">
        <f>IFERROR(INDEX(Croissance!$E$5:$E$604,MATCH(A391,Croissance!$A$5:$A$604,0)),"")</f>
        <v/>
      </c>
      <c r="AO391" s="33">
        <f t="shared" si="56"/>
        <v>0</v>
      </c>
      <c r="AP391" s="33">
        <f t="shared" si="52"/>
        <v>0</v>
      </c>
      <c r="AQ391" s="33">
        <f>IF(A391="",0,IF(AND(OR('Synthèse classe'!$C$2="Tous",C391='Synthèse classe'!$C$2),OR('Synthèse classe'!$C$3="Toutes",D391='Synthèse classe'!$C$3),OR('Synthèse classe'!$C$4="Toutes",AND('Synthèse classe'!$C$4="Dernière",AP391=1),B391=IFERROR(VALUE('Synthèse classe'!$C$4),0))),1,0))</f>
        <v>0</v>
      </c>
      <c r="AR391" s="34" t="str">
        <f t="shared" si="53"/>
        <v/>
      </c>
    </row>
    <row r="392" spans="1:44" x14ac:dyDescent="0.2">
      <c r="A392" s="17" t="str">
        <f t="shared" si="49"/>
        <v/>
      </c>
      <c r="B392" s="18"/>
      <c r="C392" s="19"/>
      <c r="D392" s="19"/>
      <c r="E392" s="19"/>
      <c r="F392" s="19"/>
      <c r="G392" s="19"/>
      <c r="H392" s="17" t="str">
        <f t="shared" si="54"/>
        <v/>
      </c>
      <c r="I392" s="20"/>
      <c r="J392" s="18"/>
      <c r="K392" s="19"/>
      <c r="L392" s="21" t="str">
        <f t="shared" si="55"/>
        <v/>
      </c>
      <c r="M392" s="21" t="str">
        <f>IF(OR(J392="",SUMPRODUCT((Barèmes!$A$6:$A$28="Endurance — Luc Léger (palier)")*(Barèmes!$B$6:$B$28=H392)*(Barèmes!$C$6:$C$28=IF(H392="6ème","Mixte",G392)))=0),"",IF(SUMPRODUCT((Barèmes!$A$6:$A$28="Endurance — Luc Léger (palier)")*(Barèmes!$B$6:$B$28=H392)*(Barèmes!$C$6:$C$28=IF(H392="6ème","Mixte",G392))*(Barèmes!$J$6:$J$28="+"))&gt;0,IF(J392&lt;=SUMIFS(Barèmes!$D$6:$D$28,Barèmes!$A$6:$A$28,"Endurance — Luc Léger (palier)",Barèmes!$B$6:$B$28,H392,Barèmes!$C$6:$C$28,IF(H392="6ème","Mixte",G392)),"à besoin",IF(J392&lt;=SUMIFS(Barèmes!$E$6:$E$28,Barèmes!$A$6:$A$28,"Endurance — Luc Léger (palier)",Barèmes!$B$6:$B$28,H392,Barèmes!$C$6:$C$28,IF(H392="6ème","Mixte",G392)),"fragile","satisfaisant")),IF(J392&gt;=SUMIFS(Barèmes!$D$6:$D$28,Barèmes!$A$6:$A$28,"Endurance — Luc Léger (palier)",Barèmes!$B$6:$B$28,H392,Barèmes!$C$6:$C$28,IF(H392="6ème","Mixte",G392)),"à besoin",IF(J392&gt;=SUMIFS(Barèmes!$E$6:$E$28,Barèmes!$A$6:$A$28,"Endurance — Luc Léger (palier)",Barèmes!$B$6:$B$28,H392,Barèmes!$C$6:$C$28,IF(H392="6ème","Mixte",G392)),"fragile","satisfaisant"))))</f>
        <v/>
      </c>
      <c r="N392" s="21" t="str">
        <f>IF(OR(J392="",SUMPRODUCT((Barèmes!$A$6:$A$28="Endurance — Luc Léger (palier)")*(Barèmes!$B$6:$B$28=H392)*(Barèmes!$C$6:$C$28=IF(H392="6ème","Mixte",G392)))=0),"",IF(SUMPRODUCT((Barèmes!$A$6:$A$28="Endurance — Luc Léger (palier)")*(Barèmes!$B$6:$B$28=H392)*(Barèmes!$C$6:$C$28=IF(H392="6ème","Mixte",G392))*(Barèmes!$J$6:$J$28="+"))&gt;0,IF(J392&lt;=SUMIFS(Barèmes!$F$6:$F$28,Barèmes!$A$6:$A$28,"Endurance — Luc Léger (palier)",Barèmes!$B$6:$B$28,H392,Barèmes!$C$6:$C$28,IF(H392="6ème","Mixte",G392)),Barèmes!$B$2,IF(J392&lt;=SUMIFS(Barèmes!$G$6:$G$28,Barèmes!$A$6:$A$28,"Endurance — Luc Léger (palier)",Barèmes!$B$6:$B$28,H392,Barèmes!$C$6:$C$28,IF(H392="6ème","Mixte",G392)),Barèmes!$C$2,IF(J392&lt;=SUMIFS(Barèmes!$H$6:$H$28,Barèmes!$A$6:$A$28,"Endurance — Luc Léger (palier)",Barèmes!$B$6:$B$28,H392,Barèmes!$C$6:$C$28,IF(H392="6ème","Mixte",G392)),Barèmes!$D$2,IF(J392&lt;=SUMIFS(Barèmes!$I$6:$I$28,Barèmes!$A$6:$A$28,"Endurance — Luc Léger (palier)",Barèmes!$B$6:$B$28,H392,Barèmes!$C$6:$C$28,IF(H392="6ème","Mixte",G392)),Barèmes!$E$2,Barèmes!$F$2)))),IF(J392&gt;=SUMIFS(Barèmes!$F$6:$F$28,Barèmes!$A$6:$A$28,"Endurance — Luc Léger (palier)",Barèmes!$B$6:$B$28,H392,Barèmes!$C$6:$C$28,IF(H392="6ème","Mixte",G392)),Barèmes!$B$2,IF(J392&gt;=SUMIFS(Barèmes!$G$6:$G$28,Barèmes!$A$6:$A$28,"Endurance — Luc Léger (palier)",Barèmes!$B$6:$B$28,H392,Barèmes!$C$6:$C$28,IF(H392="6ème","Mixte",G392)),Barèmes!$C$2,IF(J392&gt;=SUMIFS(Barèmes!$H$6:$H$28,Barèmes!$A$6:$A$28,"Endurance — Luc Léger (palier)",Barèmes!$B$6:$B$28,H392,Barèmes!$C$6:$C$28,IF(H392="6ème","Mixte",G392)),Barèmes!$D$2,IF(J392&gt;=SUMIFS(Barèmes!$I$6:$I$28,Barèmes!$A$6:$A$28,"Endurance — Luc Léger (palier)",Barèmes!$B$6:$B$28,H392,Barèmes!$C$6:$C$28,IF(H392="6ème","Mixte",G392)),Barèmes!$E$2,Barèmes!$F$2))))))</f>
        <v/>
      </c>
      <c r="O392" s="22"/>
      <c r="P392" s="23" t="str">
        <f>IF(OR(O392="",SUMPRODUCT((Barèmes!$A$6:$A$28="Force bas du corps — Saut en longueur (m)")*(Barèmes!$B$6:$B$28=H392)*(Barèmes!$C$6:$C$28=IF(H392="6ème","Mixte",G392)))=0),"",IF(SUMPRODUCT((Barèmes!$A$6:$A$28="Force bas du corps — Saut en longueur (m)")*(Barèmes!$B$6:$B$28=H392)*(Barèmes!$C$6:$C$28=IF(H392="6ème","Mixte",G392))*(Barèmes!$J$6:$J$28="+"))&gt;0,IF(O392&lt;=SUMIFS(Barèmes!$D$6:$D$28,Barèmes!$A$6:$A$28,"Force bas du corps — Saut en longueur (m)",Barèmes!$B$6:$B$28,H392,Barèmes!$C$6:$C$28,IF(H392="6ème","Mixte",G392)),"à besoin",IF(O392&lt;=SUMIFS(Barèmes!$E$6:$E$28,Barèmes!$A$6:$A$28,"Force bas du corps — Saut en longueur (m)",Barèmes!$B$6:$B$28,H392,Barèmes!$C$6:$C$28,IF(H392="6ème","Mixte",G392)),"fragile","satisfaisant")),IF(O392&gt;=SUMIFS(Barèmes!$D$6:$D$28,Barèmes!$A$6:$A$28,"Force bas du corps — Saut en longueur (m)",Barèmes!$B$6:$B$28,H392,Barèmes!$C$6:$C$28,IF(H392="6ème","Mixte",G392)),"à besoin",IF(O392&gt;=SUMIFS(Barèmes!$E$6:$E$28,Barèmes!$A$6:$A$28,"Force bas du corps — Saut en longueur (m)",Barèmes!$B$6:$B$28,H392,Barèmes!$C$6:$C$28,IF(H392="6ème","Mixte",G392)),"fragile","satisfaisant"))))</f>
        <v/>
      </c>
      <c r="Q392" s="23" t="str">
        <f>IF(OR(O392="",SUMPRODUCT((Barèmes!$A$6:$A$28="Force bas du corps — Saut en longueur (m)")*(Barèmes!$B$6:$B$28=H392)*(Barèmes!$C$6:$C$28=IF(H392="6ème","Mixte",G392)))=0),"",IF(SUMPRODUCT((Barèmes!$A$6:$A$28="Force bas du corps — Saut en longueur (m)")*(Barèmes!$B$6:$B$28=H392)*(Barèmes!$C$6:$C$28=IF(H392="6ème","Mixte",G392))*(Barèmes!$J$6:$J$28="+"))&gt;0,IF(O392&lt;=SUMIFS(Barèmes!$F$6:$F$28,Barèmes!$A$6:$A$28,"Force bas du corps — Saut en longueur (m)",Barèmes!$B$6:$B$28,H392,Barèmes!$C$6:$C$28,IF(H392="6ème","Mixte",G392)),Barèmes!$B$2,IF(O392&lt;=SUMIFS(Barèmes!$G$6:$G$28,Barèmes!$A$6:$A$28,"Force bas du corps — Saut en longueur (m)",Barèmes!$B$6:$B$28,H392,Barèmes!$C$6:$C$28,IF(H392="6ème","Mixte",G392)),Barèmes!$C$2,IF(O392&lt;=SUMIFS(Barèmes!$H$6:$H$28,Barèmes!$A$6:$A$28,"Force bas du corps — Saut en longueur (m)",Barèmes!$B$6:$B$28,H392,Barèmes!$C$6:$C$28,IF(H392="6ème","Mixte",G392)),Barèmes!$D$2,IF(O392&lt;=SUMIFS(Barèmes!$I$6:$I$28,Barèmes!$A$6:$A$28,"Force bas du corps — Saut en longueur (m)",Barèmes!$B$6:$B$28,H392,Barèmes!$C$6:$C$28,IF(H392="6ème","Mixte",G392)),Barèmes!$E$2,Barèmes!$F$2)))),IF(O392&gt;=SUMIFS(Barèmes!$F$6:$F$28,Barèmes!$A$6:$A$28,"Force bas du corps — Saut en longueur (m)",Barèmes!$B$6:$B$28,H392,Barèmes!$C$6:$C$28,IF(H392="6ème","Mixte",G392)),Barèmes!$B$2,IF(O392&gt;=SUMIFS(Barèmes!$G$6:$G$28,Barèmes!$A$6:$A$28,"Force bas du corps — Saut en longueur (m)",Barèmes!$B$6:$B$28,H392,Barèmes!$C$6:$C$28,IF(H392="6ème","Mixte",G392)),Barèmes!$C$2,IF(O392&gt;=SUMIFS(Barèmes!$H$6:$H$28,Barèmes!$A$6:$A$28,"Force bas du corps — Saut en longueur (m)",Barèmes!$B$6:$B$28,H392,Barèmes!$C$6:$C$28,IF(H392="6ème","Mixte",G392)),Barèmes!$D$2,IF(O392&gt;=SUMIFS(Barèmes!$I$6:$I$28,Barèmes!$A$6:$A$28,"Force bas du corps — Saut en longueur (m)",Barèmes!$B$6:$B$28,H392,Barèmes!$C$6:$C$28,IF(H392="6ème","Mixte",G392)),Barèmes!$E$2,Barèmes!$F$2))))))</f>
        <v/>
      </c>
      <c r="R392" s="22"/>
      <c r="S392" s="24" t="str">
        <f>IF(OR(R392="",SUMPRODUCT((Barèmes!$A$6:$A$28="Vitesse — 30 m (s)")*(Barèmes!$B$6:$B$28=H392)*(Barèmes!$C$6:$C$28=IF(H392="6ème","Mixte",G392)))=0),"",IF(SUMPRODUCT((Barèmes!$A$6:$A$28="Vitesse — 30 m (s)")*(Barèmes!$B$6:$B$28=H392)*(Barèmes!$C$6:$C$28=IF(H392="6ème","Mixte",G392))*(Barèmes!$J$6:$J$28="+"))&gt;0,IF(R392&lt;=SUMIFS(Barèmes!$D$6:$D$28,Barèmes!$A$6:$A$28,"Vitesse — 30 m (s)",Barèmes!$B$6:$B$28,H392,Barèmes!$C$6:$C$28,IF(H392="6ème","Mixte",G392)),"à besoin",IF(R392&lt;=SUMIFS(Barèmes!$E$6:$E$28,Barèmes!$A$6:$A$28,"Vitesse — 30 m (s)",Barèmes!$B$6:$B$28,H392,Barèmes!$C$6:$C$28,IF(H392="6ème","Mixte",G392)),"fragile","satisfaisant")),IF(R392&gt;=SUMIFS(Barèmes!$D$6:$D$28,Barèmes!$A$6:$A$28,"Vitesse — 30 m (s)",Barèmes!$B$6:$B$28,H392,Barèmes!$C$6:$C$28,IF(H392="6ème","Mixte",G392)),"à besoin",IF(R392&gt;=SUMIFS(Barèmes!$E$6:$E$28,Barèmes!$A$6:$A$28,"Vitesse — 30 m (s)",Barèmes!$B$6:$B$28,H392,Barèmes!$C$6:$C$28,IF(H392="6ème","Mixte",G392)),"fragile","satisfaisant"))))</f>
        <v/>
      </c>
      <c r="T392" s="24" t="str">
        <f>IF(OR(R392="",SUMPRODUCT((Barèmes!$A$6:$A$28="Vitesse — 30 m (s)")*(Barèmes!$B$6:$B$28=H392)*(Barèmes!$C$6:$C$28=IF(H392="6ème","Mixte",G392)))=0),"",IF(SUMPRODUCT((Barèmes!$A$6:$A$28="Vitesse — 30 m (s)")*(Barèmes!$B$6:$B$28=H392)*(Barèmes!$C$6:$C$28=IF(H392="6ème","Mixte",G392))*(Barèmes!$J$6:$J$28="+"))&gt;0,IF(R392&lt;=SUMIFS(Barèmes!$F$6:$F$28,Barèmes!$A$6:$A$28,"Vitesse — 30 m (s)",Barèmes!$B$6:$B$28,H392,Barèmes!$C$6:$C$28,IF(H392="6ème","Mixte",G392)),Barèmes!$B$2,IF(R392&lt;=SUMIFS(Barèmes!$G$6:$G$28,Barèmes!$A$6:$A$28,"Vitesse — 30 m (s)",Barèmes!$B$6:$B$28,H392,Barèmes!$C$6:$C$28,IF(H392="6ème","Mixte",G392)),Barèmes!$C$2,IF(R392&lt;=SUMIFS(Barèmes!$H$6:$H$28,Barèmes!$A$6:$A$28,"Vitesse — 30 m (s)",Barèmes!$B$6:$B$28,H392,Barèmes!$C$6:$C$28,IF(H392="6ème","Mixte",G392)),Barèmes!$D$2,IF(R392&lt;=SUMIFS(Barèmes!$I$6:$I$28,Barèmes!$A$6:$A$28,"Vitesse — 30 m (s)",Barèmes!$B$6:$B$28,H392,Barèmes!$C$6:$C$28,IF(H392="6ème","Mixte",G392)),Barèmes!$E$2,Barèmes!$F$2)))),IF(R392&gt;=SUMIFS(Barèmes!$F$6:$F$28,Barèmes!$A$6:$A$28,"Vitesse — 30 m (s)",Barèmes!$B$6:$B$28,H392,Barèmes!$C$6:$C$28,IF(H392="6ème","Mixte",G392)),Barèmes!$B$2,IF(R392&gt;=SUMIFS(Barèmes!$G$6:$G$28,Barèmes!$A$6:$A$28,"Vitesse — 30 m (s)",Barèmes!$B$6:$B$28,H392,Barèmes!$C$6:$C$28,IF(H392="6ème","Mixte",G392)),Barèmes!$C$2,IF(R392&gt;=SUMIFS(Barèmes!$H$6:$H$28,Barèmes!$A$6:$A$28,"Vitesse — 30 m (s)",Barèmes!$B$6:$B$28,H392,Barèmes!$C$6:$C$28,IF(H392="6ème","Mixte",G392)),Barèmes!$D$2,IF(R392&gt;=SUMIFS(Barèmes!$I$6:$I$28,Barèmes!$A$6:$A$28,"Vitesse — 30 m (s)",Barèmes!$B$6:$B$28,H392,Barèmes!$C$6:$C$28,IF(H392="6ème","Mixte",G392)),Barèmes!$E$2,Barèmes!$F$2))))))</f>
        <v/>
      </c>
      <c r="U392" s="22"/>
      <c r="V392" s="25" t="str">
        <f>IF(OR(U392="",SUMPRODUCT((Barèmes!$A$6:$A$28="Vitesse — 50 m (s)")*(Barèmes!$B$6:$B$28=H392)*(Barèmes!$C$6:$C$28=IF(H392="6ème","Mixte",G392)))=0),"",IF(SUMPRODUCT((Barèmes!$A$6:$A$28="Vitesse — 50 m (s)")*(Barèmes!$B$6:$B$28=H392)*(Barèmes!$C$6:$C$28=IF(H392="6ème","Mixte",G392))*(Barèmes!$J$6:$J$28="+"))&gt;0,IF(U392&lt;=SUMIFS(Barèmes!$D$6:$D$28,Barèmes!$A$6:$A$28,"Vitesse — 50 m (s)",Barèmes!$B$6:$B$28,H392,Barèmes!$C$6:$C$28,IF(H392="6ème","Mixte",G392)),"à besoin",IF(U392&lt;=SUMIFS(Barèmes!$E$6:$E$28,Barèmes!$A$6:$A$28,"Vitesse — 50 m (s)",Barèmes!$B$6:$B$28,H392,Barèmes!$C$6:$C$28,IF(H392="6ème","Mixte",G392)),"fragile","satisfaisant")),IF(U392&gt;=SUMIFS(Barèmes!$D$6:$D$28,Barèmes!$A$6:$A$28,"Vitesse — 50 m (s)",Barèmes!$B$6:$B$28,H392,Barèmes!$C$6:$C$28,IF(H392="6ème","Mixte",G392)),"à besoin",IF(U392&gt;=SUMIFS(Barèmes!$E$6:$E$28,Barèmes!$A$6:$A$28,"Vitesse — 50 m (s)",Barèmes!$B$6:$B$28,H392,Barèmes!$C$6:$C$28,IF(H392="6ème","Mixte",G392)),"fragile","satisfaisant"))))</f>
        <v/>
      </c>
      <c r="W392" s="25" t="str">
        <f>IF(OR(U392="",SUMPRODUCT((Barèmes!$A$6:$A$28="Vitesse — 50 m (s)")*(Barèmes!$B$6:$B$28=H392)*(Barèmes!$C$6:$C$28=IF(H392="6ème","Mixte",G392)))=0),"",IF(SUMPRODUCT((Barèmes!$A$6:$A$28="Vitesse — 50 m (s)")*(Barèmes!$B$6:$B$28=H392)*(Barèmes!$C$6:$C$28=IF(H392="6ème","Mixte",G392))*(Barèmes!$J$6:$J$28="+"))&gt;0,IF(U392&lt;=SUMIFS(Barèmes!$F$6:$F$28,Barèmes!$A$6:$A$28,"Vitesse — 50 m (s)",Barèmes!$B$6:$B$28,H392,Barèmes!$C$6:$C$28,IF(H392="6ème","Mixte",G392)),Barèmes!$B$2,IF(U392&lt;=SUMIFS(Barèmes!$G$6:$G$28,Barèmes!$A$6:$A$28,"Vitesse — 50 m (s)",Barèmes!$B$6:$B$28,H392,Barèmes!$C$6:$C$28,IF(H392="6ème","Mixte",G392)),Barèmes!$C$2,IF(U392&lt;=SUMIFS(Barèmes!$H$6:$H$28,Barèmes!$A$6:$A$28,"Vitesse — 50 m (s)",Barèmes!$B$6:$B$28,H392,Barèmes!$C$6:$C$28,IF(H392="6ème","Mixte",G392)),Barèmes!$D$2,IF(U392&lt;=SUMIFS(Barèmes!$I$6:$I$28,Barèmes!$A$6:$A$28,"Vitesse — 50 m (s)",Barèmes!$B$6:$B$28,H392,Barèmes!$C$6:$C$28,IF(H392="6ème","Mixte",G392)),Barèmes!$E$2,Barèmes!$F$2)))),IF(U392&gt;=SUMIFS(Barèmes!$F$6:$F$28,Barèmes!$A$6:$A$28,"Vitesse — 50 m (s)",Barèmes!$B$6:$B$28,H392,Barèmes!$C$6:$C$28,IF(H392="6ème","Mixte",G392)),Barèmes!$B$2,IF(U392&gt;=SUMIFS(Barèmes!$G$6:$G$28,Barèmes!$A$6:$A$28,"Vitesse — 50 m (s)",Barèmes!$B$6:$B$28,H392,Barèmes!$C$6:$C$28,IF(H392="6ème","Mixte",G392)),Barèmes!$C$2,IF(U392&gt;=SUMIFS(Barèmes!$H$6:$H$28,Barèmes!$A$6:$A$28,"Vitesse — 50 m (s)",Barèmes!$B$6:$B$28,H392,Barèmes!$C$6:$C$28,IF(H392="6ème","Mixte",G392)),Barèmes!$D$2,IF(U392&gt;=SUMIFS(Barèmes!$I$6:$I$28,Barèmes!$A$6:$A$28,"Vitesse — 50 m (s)",Barèmes!$B$6:$B$28,H392,Barèmes!$C$6:$C$28,IF(H392="6ème","Mixte",G392)),Barèmes!$E$2,Barèmes!$F$2))))))</f>
        <v/>
      </c>
      <c r="X392" s="18"/>
      <c r="Y392" s="26" t="str" cm="1">
        <f t="array" ref="Y392">IF(OR(X392="",SUMPRODUCT((Barèmes!$A$6:$A$28="Souplesse (score 1-5)")*(Barèmes!$B$6:$B$28=H392)*(Barèmes!$C$6:$C$28=IF(H392="6ème","Mixte",G392)))=0),"",IF(SUMPRODUCT((Barèmes!$A$6:$A$28="Souplesse (score 1-5)")*(Barèmes!$B$6:$B$28=H392)*(Barèmes!$C$6:$C$28=IF(H392="6ème","Mixte",G392))*(Barèmes!$J$6:$J$28="+"))&gt;0,IF(X392&lt;=SUMIFS(Barèmes!$D$6:$D$28,Barèmes!$A$6:$A$28,"Souplesse (score 1-5)",Barèmes!$B$6:$B$28,H392,Barèmes!$C$6:$C$28,IF(H392="6ème","Mixte",G392)),"à besoin",IF(X392&lt;=SUMIFS(Barèmes!$E$6:$E$28,Barèmes!$A$6:$A$28,"Souplesse (score 1-5)",Barèmes!$B$6:$B$28,H392,Barèmes!$C$6:$C$28,IF(H392="6ème","Mixte",G392)),"fragile","satisfaisant")),IF(X392&gt;=SUMIFS(Barèmes!$D$6:$D$28,Barèmes!$A$6:$A$28,"Souplesse (score 1-5)",Barèmes!$B$6:$B$28,H392,Barèmes!$C$6:$C$28,IF(H392="6ème","Mixte",G392)),"à besoin",IF(X392&gt;=SUMIFS(Barèmes!$E$6:$E$28,Barèmes!$A$6:$A$28,"Souplesse (score 1-5)",Barèmes!$B$6:$B$28,H392,Barèmes!$C$6:$C$28,IF(H392="6ème","Mixte",G392)),"fragile","satisfaisant"))))</f>
        <v/>
      </c>
      <c r="Z392" s="26" t="str" cm="1">
        <f t="array" ref="Z392">IF(OR(X392="",SUMPRODUCT((Barèmes!$A$6:$A$28="Souplesse (score 1-5)")*(Barèmes!$B$6:$B$28=H392)*(Barèmes!$C$6:$C$28=IF(H392="6ème","Mixte",G392)))=0),"",IF(SUMPRODUCT((Barèmes!$A$6:$A$28="Souplesse (score 1-5)")*(Barèmes!$B$6:$B$28=H392)*(Barèmes!$C$6:$C$28=IF(H392="6ème","Mixte",G392))*(Barèmes!$J$6:$J$28="+"))&gt;0,IF(X392&lt;=SUMIFS(Barèmes!$F$6:$F$28,Barèmes!$A$6:$A$28,"Souplesse (score 1-5)",Barèmes!$B$6:$B$28,H392,Barèmes!$C$6:$C$28,IF(H392="6ème","Mixte",G392)),Barèmes!$B$2,IF(X392&lt;=SUMIFS(Barèmes!$G$6:$G$28,Barèmes!$A$6:$A$28,"Souplesse (score 1-5)",Barèmes!$B$6:$B$28,H392,Barèmes!$C$6:$C$28,IF(H392="6ème","Mixte",G392)),Barèmes!$C$2,IF(X392&lt;=SUMIFS(Barèmes!$H$6:$H$28,Barèmes!$A$6:$A$28,"Souplesse (score 1-5)",Barèmes!$B$6:$B$28,H392,Barèmes!$C$6:$C$28,IF(H392="6ème","Mixte",G392)),Barèmes!$D$2,IF(X392&lt;=SUMIFS(Barèmes!$I$6:$I$28,Barèmes!$A$6:$A$28,"Souplesse (score 1-5)",Barèmes!$B$6:$B$28,H392,Barèmes!$C$6:$C$28,IF(H392="6ème","Mixte",G392)),Barèmes!$E$2,Barèmes!$F$2)))),IF(X392&gt;=SUMIFS(Barèmes!$F$6:$F$28,Barèmes!$A$6:$A$28,"Souplesse (score 1-5)",Barèmes!$B$6:$B$28,H392,Barèmes!$C$6:$C$28,IF(H392="6ème","Mixte",G392)),Barèmes!$B$2,IF(X392&gt;=SUMIFS(Barèmes!$G$6:$G$28,Barèmes!$A$6:$A$28,"Souplesse (score 1-5)",Barèmes!$B$6:$B$28,H392,Barèmes!$C$6:$C$28,IF(H392="6ème","Mixte",G392)),Barèmes!$C$2,IF(X392&gt;=SUMIFS(Barèmes!$H$6:$H$28,Barèmes!$A$6:$A$28,"Souplesse (score 1-5)",Barèmes!$B$6:$B$28,H392,Barèmes!$C$6:$C$28,IF(H392="6ème","Mixte",G392)),Barèmes!$D$2,IF(X392&gt;=SUMIFS(Barèmes!$I$6:$I$28,Barèmes!$A$6:$A$28,"Souplesse (score 1-5)",Barèmes!$B$6:$B$28,H392,Barèmes!$C$6:$C$28,IF(H392="6ème","Mixte",G392)),Barèmes!$E$2,Barèmes!$F$2))))))</f>
        <v/>
      </c>
      <c r="AA392" s="22"/>
      <c r="AB392" s="27" t="str">
        <f>IF(OR(AA392="",SUMPRODUCT((Barèmes!$A$6:$A$28="Agilité — T-test 974 (s)")*(Barèmes!$B$6:$B$28=H392)*(Barèmes!$C$6:$C$28=IF(H392="6ème","Mixte",G392)))=0),"",IF(SUMPRODUCT((Barèmes!$A$6:$A$28="Agilité — T-test 974 (s)")*(Barèmes!$B$6:$B$28=H392)*(Barèmes!$C$6:$C$28=IF(H392="6ème","Mixte",G392))*(Barèmes!$J$6:$J$28="+"))&gt;0,IF(AA392&lt;=SUMIFS(Barèmes!$D$6:$D$28,Barèmes!$A$6:$A$28,"Agilité — T-test 974 (s)",Barèmes!$B$6:$B$28,H392,Barèmes!$C$6:$C$28,IF(H392="6ème","Mixte",G392)),"à besoin",IF(AA392&lt;=SUMIFS(Barèmes!$E$6:$E$28,Barèmes!$A$6:$A$28,"Agilité — T-test 974 (s)",Barèmes!$B$6:$B$28,H392,Barèmes!$C$6:$C$28,IF(H392="6ème","Mixte",G392)),"fragile","satisfaisant")),IF(AA392&gt;=SUMIFS(Barèmes!$D$6:$D$28,Barèmes!$A$6:$A$28,"Agilité — T-test 974 (s)",Barèmes!$B$6:$B$28,H392,Barèmes!$C$6:$C$28,IF(H392="6ème","Mixte",G392)),"à besoin",IF(AA392&gt;=SUMIFS(Barèmes!$E$6:$E$28,Barèmes!$A$6:$A$28,"Agilité — T-test 974 (s)",Barèmes!$B$6:$B$28,H392,Barèmes!$C$6:$C$28,IF(H392="6ème","Mixte",G392)),"fragile","satisfaisant"))))</f>
        <v/>
      </c>
      <c r="AC392" s="27" t="str">
        <f>IF(OR(AA392="",SUMPRODUCT((Barèmes!$A$6:$A$28="Agilité — T-test 974 (s)")*(Barèmes!$B$6:$B$28=H392)*(Barèmes!$C$6:$C$28=IF(H392="6ème","Mixte",G392)))=0),"",IF(SUMPRODUCT((Barèmes!$A$6:$A$28="Agilité — T-test 974 (s)")*(Barèmes!$B$6:$B$28=H392)*(Barèmes!$C$6:$C$28=IF(H392="6ème","Mixte",G392))*(Barèmes!$J$6:$J$28="+"))&gt;0,IF(AA392&lt;=SUMIFS(Barèmes!$F$6:$F$28,Barèmes!$A$6:$A$28,"Agilité — T-test 974 (s)",Barèmes!$B$6:$B$28,H392,Barèmes!$C$6:$C$28,IF(H392="6ème","Mixte",G392)),Barèmes!$B$2,IF(AA392&lt;=SUMIFS(Barèmes!$G$6:$G$28,Barèmes!$A$6:$A$28,"Agilité — T-test 974 (s)",Barèmes!$B$6:$B$28,H392,Barèmes!$C$6:$C$28,IF(H392="6ème","Mixte",G392)),Barèmes!$C$2,IF(AA392&lt;=SUMIFS(Barèmes!$H$6:$H$28,Barèmes!$A$6:$A$28,"Agilité — T-test 974 (s)",Barèmes!$B$6:$B$28,H392,Barèmes!$C$6:$C$28,IF(H392="6ème","Mixte",G392)),Barèmes!$D$2,IF(AA392&lt;=SUMIFS(Barèmes!$I$6:$I$28,Barèmes!$A$6:$A$28,"Agilité — T-test 974 (s)",Barèmes!$B$6:$B$28,H392,Barèmes!$C$6:$C$28,IF(H392="6ème","Mixte",G392)),Barèmes!$E$2,Barèmes!$F$2)))),IF(AA392&gt;=SUMIFS(Barèmes!$F$6:$F$28,Barèmes!$A$6:$A$28,"Agilité — T-test 974 (s)",Barèmes!$B$6:$B$28,H392,Barèmes!$C$6:$C$28,IF(H392="6ème","Mixte",G392)),Barèmes!$B$2,IF(AA392&gt;=SUMIFS(Barèmes!$G$6:$G$28,Barèmes!$A$6:$A$28,"Agilité — T-test 974 (s)",Barèmes!$B$6:$B$28,H392,Barèmes!$C$6:$C$28,IF(H392="6ème","Mixte",G392)),Barèmes!$C$2,IF(AA392&gt;=SUMIFS(Barèmes!$H$6:$H$28,Barèmes!$A$6:$A$28,"Agilité — T-test 974 (s)",Barèmes!$B$6:$B$28,H392,Barèmes!$C$6:$C$28,IF(H392="6ème","Mixte",G392)),Barèmes!$D$2,IF(AA392&gt;=SUMIFS(Barèmes!$I$6:$I$28,Barèmes!$A$6:$A$28,"Agilité — T-test 974 (s)",Barèmes!$B$6:$B$28,H392,Barèmes!$C$6:$C$28,IF(H392="6ème","Mixte",G392)),Barèmes!$E$2,Barèmes!$F$2))))))</f>
        <v/>
      </c>
      <c r="AD392" s="28" t="str">
        <f t="shared" si="50"/>
        <v/>
      </c>
      <c r="AE392" s="29" t="str">
        <f t="shared" si="51"/>
        <v/>
      </c>
      <c r="AF392" s="30" t="str">
        <f>IF(OR(AD392="",SUMPRODUCT((Barèmes!$A$6:$A$28="Surcoût d'agilité (s) — technique")*(Barèmes!$B$6:$B$28=H392)*(Barèmes!$C$6:$C$28=IF(H392="6ème","Mixte",G392)))=0),"",IF(SUMPRODUCT((Barèmes!$A$6:$A$28="Surcoût d'agilité (s) — technique")*(Barèmes!$B$6:$B$28=H392)*(Barèmes!$C$6:$C$28=IF(H392="6ème","Mixte",G392))*(Barèmes!$J$6:$J$28="+"))&gt;0,IF(AD392&lt;=SUMIFS(Barèmes!$D$6:$D$28,Barèmes!$A$6:$A$28,"Surcoût d'agilité (s) — technique",Barèmes!$B$6:$B$28,H392,Barèmes!$C$6:$C$28,IF(H392="6ème","Mixte",G392)),"à besoin",IF(AD392&lt;=SUMIFS(Barèmes!$E$6:$E$28,Barèmes!$A$6:$A$28,"Surcoût d'agilité (s) — technique",Barèmes!$B$6:$B$28,H392,Barèmes!$C$6:$C$28,IF(H392="6ème","Mixte",G392)),"fragile","satisfaisant")),IF(AD392&gt;=SUMIFS(Barèmes!$D$6:$D$28,Barèmes!$A$6:$A$28,"Surcoût d'agilité (s) — technique",Barèmes!$B$6:$B$28,H392,Barèmes!$C$6:$C$28,IF(H392="6ème","Mixte",G392)),"à besoin",IF(AD392&gt;=SUMIFS(Barèmes!$E$6:$E$28,Barèmes!$A$6:$A$28,"Surcoût d'agilité (s) — technique",Barèmes!$B$6:$B$28,H392,Barèmes!$C$6:$C$28,IF(H392="6ème","Mixte",G392)),"fragile","satisfaisant"))))</f>
        <v/>
      </c>
      <c r="AG392" s="30" t="str">
        <f>IF(OR(AD392="",SUMPRODUCT((Barèmes!$A$6:$A$28="Surcoût d'agilité (s) — technique")*(Barèmes!$B$6:$B$28=H392)*(Barèmes!$C$6:$C$28=IF(H392="6ème","Mixte",G392)))=0),"",IF(SUMPRODUCT((Barèmes!$A$6:$A$28="Surcoût d'agilité (s) — technique")*(Barèmes!$B$6:$B$28=H392)*(Barèmes!$C$6:$C$28=IF(H392="6ème","Mixte",G392))*(Barèmes!$J$6:$J$28="+"))&gt;0,IF(AD392&lt;=SUMIFS(Barèmes!$F$6:$F$28,Barèmes!$A$6:$A$28,"Surcoût d'agilité (s) — technique",Barèmes!$B$6:$B$28,H392,Barèmes!$C$6:$C$28,IF(H392="6ème","Mixte",G392)),Barèmes!$B$2,IF(AD392&lt;=SUMIFS(Barèmes!$G$6:$G$28,Barèmes!$A$6:$A$28,"Surcoût d'agilité (s) — technique",Barèmes!$B$6:$B$28,H392,Barèmes!$C$6:$C$28,IF(H392="6ème","Mixte",G392)),Barèmes!$C$2,IF(AD392&lt;=SUMIFS(Barèmes!$H$6:$H$28,Barèmes!$A$6:$A$28,"Surcoût d'agilité (s) — technique",Barèmes!$B$6:$B$28,H392,Barèmes!$C$6:$C$28,IF(H392="6ème","Mixte",G392)),Barèmes!$D$2,IF(AD392&lt;=SUMIFS(Barèmes!$I$6:$I$28,Barèmes!$A$6:$A$28,"Surcoût d'agilité (s) — technique",Barèmes!$B$6:$B$28,H392,Barèmes!$C$6:$C$28,IF(H392="6ème","Mixte",G392)),Barèmes!$E$2,Barèmes!$F$2)))),IF(AD392&gt;=SUMIFS(Barèmes!$F$6:$F$28,Barèmes!$A$6:$A$28,"Surcoût d'agilité (s) — technique",Barèmes!$B$6:$B$28,H392,Barèmes!$C$6:$C$28,IF(H392="6ème","Mixte",G392)),Barèmes!$B$2,IF(AD392&gt;=SUMIFS(Barèmes!$G$6:$G$28,Barèmes!$A$6:$A$28,"Surcoût d'agilité (s) — technique",Barèmes!$B$6:$B$28,H392,Barèmes!$C$6:$C$28,IF(H392="6ème","Mixte",G392)),Barèmes!$C$2,IF(AD392&gt;=SUMIFS(Barèmes!$H$6:$H$28,Barèmes!$A$6:$A$28,"Surcoût d'agilité (s) — technique",Barèmes!$B$6:$B$28,H392,Barèmes!$C$6:$C$28,IF(H392="6ème","Mixte",G392)),Barèmes!$D$2,IF(AD392&gt;=SUMIFS(Barèmes!$I$6:$I$28,Barèmes!$A$6:$A$28,"Surcoût d'agilité (s) — technique",Barèmes!$B$6:$B$28,H392,Barèmes!$C$6:$C$28,IF(H392="6ème","Mixte",G392)),Barèmes!$E$2,Barèmes!$F$2))))))</f>
        <v/>
      </c>
      <c r="AH392" s="31" t="str">
        <f>IF((IF(N392="",0,1)+IF(Q392="",0,1)+IF(W392="",0,1)+IF(Z392="",0,1)+IF(AC392="",0,1))=0,"",3*IF(N392=Barèmes!$B$2,1,IF(N392=Barèmes!$C$2,2,IF(N392=Barèmes!$D$2,3,IF(N392=Barèmes!$E$2,4,IF(N392=Barèmes!$F$2,5,0)))))+3*IF(Q392=Barèmes!$B$2,1,IF(Q392=Barèmes!$C$2,2,IF(Q392=Barèmes!$D$2,3,IF(Q392=Barèmes!$E$2,4,IF(Q392=Barèmes!$F$2,5,0)))))+2*IF(W392=Barèmes!$B$2,1,IF(W392=Barèmes!$C$2,2,IF(W392=Barèmes!$D$2,3,IF(W392=Barèmes!$E$2,4,IF(W392=Barèmes!$F$2,5,0)))))+1*IF(Z392=Barèmes!$B$2,1,IF(Z392=Barèmes!$C$2,2,IF(Z392=Barèmes!$D$2,3,IF(Z392=Barèmes!$E$2,4,IF(Z392=Barèmes!$F$2,5,0)))))+1*IF(AC392=Barèmes!$B$2,1,IF(AC392=Barèmes!$C$2,2,IF(AC392=Barèmes!$D$2,3,IF(AC392=Barèmes!$E$2,4,IF(AC392=Barèmes!$F$2,5,0))))))</f>
        <v/>
      </c>
      <c r="AI392" s="31"/>
      <c r="AJ392" s="32" t="str">
        <f>IFERROR(INDEX(Croissance!$B$5:$B$604,MATCH(A392,Croissance!$A$5:$A$604,0)),"")</f>
        <v/>
      </c>
      <c r="AK392" s="32" t="str">
        <f>IFERROR(INDEX(Croissance!$C$5:$C$604,MATCH(A392,Croissance!$A$5:$A$604,0)),"")</f>
        <v/>
      </c>
      <c r="AL392" s="32" t="str">
        <f>IFERROR(INDEX(Croissance!$D$5:$D$604,MATCH(A392,Croissance!$A$5:$A$604,0)),"")</f>
        <v/>
      </c>
      <c r="AM392" s="32" t="str">
        <f>IFERROR(INDEX(Croissance!$E$5:$E$604,MATCH(A392,Croissance!$A$5:$A$604,0)),"")</f>
        <v/>
      </c>
      <c r="AO392" s="33">
        <f t="shared" si="56"/>
        <v>0</v>
      </c>
      <c r="AP392" s="33">
        <f t="shared" si="52"/>
        <v>0</v>
      </c>
      <c r="AQ392" s="33">
        <f>IF(A392="",0,IF(AND(OR('Synthèse classe'!$C$2="Tous",C392='Synthèse classe'!$C$2),OR('Synthèse classe'!$C$3="Toutes",D392='Synthèse classe'!$C$3),OR('Synthèse classe'!$C$4="Toutes",AND('Synthèse classe'!$C$4="Dernière",AP392=1),B392=IFERROR(VALUE('Synthèse classe'!$C$4),0))),1,0))</f>
        <v>0</v>
      </c>
      <c r="AR392" s="34" t="str">
        <f t="shared" si="53"/>
        <v/>
      </c>
    </row>
    <row r="393" spans="1:44" x14ac:dyDescent="0.2">
      <c r="A393" s="17" t="str">
        <f t="shared" si="49"/>
        <v/>
      </c>
      <c r="B393" s="18"/>
      <c r="C393" s="19"/>
      <c r="D393" s="19"/>
      <c r="E393" s="19"/>
      <c r="F393" s="19"/>
      <c r="G393" s="19"/>
      <c r="H393" s="17" t="str">
        <f t="shared" si="54"/>
        <v/>
      </c>
      <c r="I393" s="20"/>
      <c r="J393" s="18"/>
      <c r="K393" s="19"/>
      <c r="L393" s="21" t="str">
        <f t="shared" si="55"/>
        <v/>
      </c>
      <c r="M393" s="21" t="str">
        <f>IF(OR(J393="",SUMPRODUCT((Barèmes!$A$6:$A$28="Endurance — Luc Léger (palier)")*(Barèmes!$B$6:$B$28=H393)*(Barèmes!$C$6:$C$28=IF(H393="6ème","Mixte",G393)))=0),"",IF(SUMPRODUCT((Barèmes!$A$6:$A$28="Endurance — Luc Léger (palier)")*(Barèmes!$B$6:$B$28=H393)*(Barèmes!$C$6:$C$28=IF(H393="6ème","Mixte",G393))*(Barèmes!$J$6:$J$28="+"))&gt;0,IF(J393&lt;=SUMIFS(Barèmes!$D$6:$D$28,Barèmes!$A$6:$A$28,"Endurance — Luc Léger (palier)",Barèmes!$B$6:$B$28,H393,Barèmes!$C$6:$C$28,IF(H393="6ème","Mixte",G393)),"à besoin",IF(J393&lt;=SUMIFS(Barèmes!$E$6:$E$28,Barèmes!$A$6:$A$28,"Endurance — Luc Léger (palier)",Barèmes!$B$6:$B$28,H393,Barèmes!$C$6:$C$28,IF(H393="6ème","Mixte",G393)),"fragile","satisfaisant")),IF(J393&gt;=SUMIFS(Barèmes!$D$6:$D$28,Barèmes!$A$6:$A$28,"Endurance — Luc Léger (palier)",Barèmes!$B$6:$B$28,H393,Barèmes!$C$6:$C$28,IF(H393="6ème","Mixte",G393)),"à besoin",IF(J393&gt;=SUMIFS(Barèmes!$E$6:$E$28,Barèmes!$A$6:$A$28,"Endurance — Luc Léger (palier)",Barèmes!$B$6:$B$28,H393,Barèmes!$C$6:$C$28,IF(H393="6ème","Mixte",G393)),"fragile","satisfaisant"))))</f>
        <v/>
      </c>
      <c r="N393" s="21" t="str">
        <f>IF(OR(J393="",SUMPRODUCT((Barèmes!$A$6:$A$28="Endurance — Luc Léger (palier)")*(Barèmes!$B$6:$B$28=H393)*(Barèmes!$C$6:$C$28=IF(H393="6ème","Mixte",G393)))=0),"",IF(SUMPRODUCT((Barèmes!$A$6:$A$28="Endurance — Luc Léger (palier)")*(Barèmes!$B$6:$B$28=H393)*(Barèmes!$C$6:$C$28=IF(H393="6ème","Mixte",G393))*(Barèmes!$J$6:$J$28="+"))&gt;0,IF(J393&lt;=SUMIFS(Barèmes!$F$6:$F$28,Barèmes!$A$6:$A$28,"Endurance — Luc Léger (palier)",Barèmes!$B$6:$B$28,H393,Barèmes!$C$6:$C$28,IF(H393="6ème","Mixte",G393)),Barèmes!$B$2,IF(J393&lt;=SUMIFS(Barèmes!$G$6:$G$28,Barèmes!$A$6:$A$28,"Endurance — Luc Léger (palier)",Barèmes!$B$6:$B$28,H393,Barèmes!$C$6:$C$28,IF(H393="6ème","Mixte",G393)),Barèmes!$C$2,IF(J393&lt;=SUMIFS(Barèmes!$H$6:$H$28,Barèmes!$A$6:$A$28,"Endurance — Luc Léger (palier)",Barèmes!$B$6:$B$28,H393,Barèmes!$C$6:$C$28,IF(H393="6ème","Mixte",G393)),Barèmes!$D$2,IF(J393&lt;=SUMIFS(Barèmes!$I$6:$I$28,Barèmes!$A$6:$A$28,"Endurance — Luc Léger (palier)",Barèmes!$B$6:$B$28,H393,Barèmes!$C$6:$C$28,IF(H393="6ème","Mixte",G393)),Barèmes!$E$2,Barèmes!$F$2)))),IF(J393&gt;=SUMIFS(Barèmes!$F$6:$F$28,Barèmes!$A$6:$A$28,"Endurance — Luc Léger (palier)",Barèmes!$B$6:$B$28,H393,Barèmes!$C$6:$C$28,IF(H393="6ème","Mixte",G393)),Barèmes!$B$2,IF(J393&gt;=SUMIFS(Barèmes!$G$6:$G$28,Barèmes!$A$6:$A$28,"Endurance — Luc Léger (palier)",Barèmes!$B$6:$B$28,H393,Barèmes!$C$6:$C$28,IF(H393="6ème","Mixte",G393)),Barèmes!$C$2,IF(J393&gt;=SUMIFS(Barèmes!$H$6:$H$28,Barèmes!$A$6:$A$28,"Endurance — Luc Léger (palier)",Barèmes!$B$6:$B$28,H393,Barèmes!$C$6:$C$28,IF(H393="6ème","Mixte",G393)),Barèmes!$D$2,IF(J393&gt;=SUMIFS(Barèmes!$I$6:$I$28,Barèmes!$A$6:$A$28,"Endurance — Luc Léger (palier)",Barèmes!$B$6:$B$28,H393,Barèmes!$C$6:$C$28,IF(H393="6ème","Mixte",G393)),Barèmes!$E$2,Barèmes!$F$2))))))</f>
        <v/>
      </c>
      <c r="O393" s="22"/>
      <c r="P393" s="23" t="str">
        <f>IF(OR(O393="",SUMPRODUCT((Barèmes!$A$6:$A$28="Force bas du corps — Saut en longueur (m)")*(Barèmes!$B$6:$B$28=H393)*(Barèmes!$C$6:$C$28=IF(H393="6ème","Mixte",G393)))=0),"",IF(SUMPRODUCT((Barèmes!$A$6:$A$28="Force bas du corps — Saut en longueur (m)")*(Barèmes!$B$6:$B$28=H393)*(Barèmes!$C$6:$C$28=IF(H393="6ème","Mixte",G393))*(Barèmes!$J$6:$J$28="+"))&gt;0,IF(O393&lt;=SUMIFS(Barèmes!$D$6:$D$28,Barèmes!$A$6:$A$28,"Force bas du corps — Saut en longueur (m)",Barèmes!$B$6:$B$28,H393,Barèmes!$C$6:$C$28,IF(H393="6ème","Mixte",G393)),"à besoin",IF(O393&lt;=SUMIFS(Barèmes!$E$6:$E$28,Barèmes!$A$6:$A$28,"Force bas du corps — Saut en longueur (m)",Barèmes!$B$6:$B$28,H393,Barèmes!$C$6:$C$28,IF(H393="6ème","Mixte",G393)),"fragile","satisfaisant")),IF(O393&gt;=SUMIFS(Barèmes!$D$6:$D$28,Barèmes!$A$6:$A$28,"Force bas du corps — Saut en longueur (m)",Barèmes!$B$6:$B$28,H393,Barèmes!$C$6:$C$28,IF(H393="6ème","Mixte",G393)),"à besoin",IF(O393&gt;=SUMIFS(Barèmes!$E$6:$E$28,Barèmes!$A$6:$A$28,"Force bas du corps — Saut en longueur (m)",Barèmes!$B$6:$B$28,H393,Barèmes!$C$6:$C$28,IF(H393="6ème","Mixte",G393)),"fragile","satisfaisant"))))</f>
        <v/>
      </c>
      <c r="Q393" s="23" t="str">
        <f>IF(OR(O393="",SUMPRODUCT((Barèmes!$A$6:$A$28="Force bas du corps — Saut en longueur (m)")*(Barèmes!$B$6:$B$28=H393)*(Barèmes!$C$6:$C$28=IF(H393="6ème","Mixte",G393)))=0),"",IF(SUMPRODUCT((Barèmes!$A$6:$A$28="Force bas du corps — Saut en longueur (m)")*(Barèmes!$B$6:$B$28=H393)*(Barèmes!$C$6:$C$28=IF(H393="6ème","Mixte",G393))*(Barèmes!$J$6:$J$28="+"))&gt;0,IF(O393&lt;=SUMIFS(Barèmes!$F$6:$F$28,Barèmes!$A$6:$A$28,"Force bas du corps — Saut en longueur (m)",Barèmes!$B$6:$B$28,H393,Barèmes!$C$6:$C$28,IF(H393="6ème","Mixte",G393)),Barèmes!$B$2,IF(O393&lt;=SUMIFS(Barèmes!$G$6:$G$28,Barèmes!$A$6:$A$28,"Force bas du corps — Saut en longueur (m)",Barèmes!$B$6:$B$28,H393,Barèmes!$C$6:$C$28,IF(H393="6ème","Mixte",G393)),Barèmes!$C$2,IF(O393&lt;=SUMIFS(Barèmes!$H$6:$H$28,Barèmes!$A$6:$A$28,"Force bas du corps — Saut en longueur (m)",Barèmes!$B$6:$B$28,H393,Barèmes!$C$6:$C$28,IF(H393="6ème","Mixte",G393)),Barèmes!$D$2,IF(O393&lt;=SUMIFS(Barèmes!$I$6:$I$28,Barèmes!$A$6:$A$28,"Force bas du corps — Saut en longueur (m)",Barèmes!$B$6:$B$28,H393,Barèmes!$C$6:$C$28,IF(H393="6ème","Mixte",G393)),Barèmes!$E$2,Barèmes!$F$2)))),IF(O393&gt;=SUMIFS(Barèmes!$F$6:$F$28,Barèmes!$A$6:$A$28,"Force bas du corps — Saut en longueur (m)",Barèmes!$B$6:$B$28,H393,Barèmes!$C$6:$C$28,IF(H393="6ème","Mixte",G393)),Barèmes!$B$2,IF(O393&gt;=SUMIFS(Barèmes!$G$6:$G$28,Barèmes!$A$6:$A$28,"Force bas du corps — Saut en longueur (m)",Barèmes!$B$6:$B$28,H393,Barèmes!$C$6:$C$28,IF(H393="6ème","Mixte",G393)),Barèmes!$C$2,IF(O393&gt;=SUMIFS(Barèmes!$H$6:$H$28,Barèmes!$A$6:$A$28,"Force bas du corps — Saut en longueur (m)",Barèmes!$B$6:$B$28,H393,Barèmes!$C$6:$C$28,IF(H393="6ème","Mixte",G393)),Barèmes!$D$2,IF(O393&gt;=SUMIFS(Barèmes!$I$6:$I$28,Barèmes!$A$6:$A$28,"Force bas du corps — Saut en longueur (m)",Barèmes!$B$6:$B$28,H393,Barèmes!$C$6:$C$28,IF(H393="6ème","Mixte",G393)),Barèmes!$E$2,Barèmes!$F$2))))))</f>
        <v/>
      </c>
      <c r="R393" s="22"/>
      <c r="S393" s="24" t="str">
        <f>IF(OR(R393="",SUMPRODUCT((Barèmes!$A$6:$A$28="Vitesse — 30 m (s)")*(Barèmes!$B$6:$B$28=H393)*(Barèmes!$C$6:$C$28=IF(H393="6ème","Mixte",G393)))=0),"",IF(SUMPRODUCT((Barèmes!$A$6:$A$28="Vitesse — 30 m (s)")*(Barèmes!$B$6:$B$28=H393)*(Barèmes!$C$6:$C$28=IF(H393="6ème","Mixte",G393))*(Barèmes!$J$6:$J$28="+"))&gt;0,IF(R393&lt;=SUMIFS(Barèmes!$D$6:$D$28,Barèmes!$A$6:$A$28,"Vitesse — 30 m (s)",Barèmes!$B$6:$B$28,H393,Barèmes!$C$6:$C$28,IF(H393="6ème","Mixte",G393)),"à besoin",IF(R393&lt;=SUMIFS(Barèmes!$E$6:$E$28,Barèmes!$A$6:$A$28,"Vitesse — 30 m (s)",Barèmes!$B$6:$B$28,H393,Barèmes!$C$6:$C$28,IF(H393="6ème","Mixte",G393)),"fragile","satisfaisant")),IF(R393&gt;=SUMIFS(Barèmes!$D$6:$D$28,Barèmes!$A$6:$A$28,"Vitesse — 30 m (s)",Barèmes!$B$6:$B$28,H393,Barèmes!$C$6:$C$28,IF(H393="6ème","Mixte",G393)),"à besoin",IF(R393&gt;=SUMIFS(Barèmes!$E$6:$E$28,Barèmes!$A$6:$A$28,"Vitesse — 30 m (s)",Barèmes!$B$6:$B$28,H393,Barèmes!$C$6:$C$28,IF(H393="6ème","Mixte",G393)),"fragile","satisfaisant"))))</f>
        <v/>
      </c>
      <c r="T393" s="24" t="str">
        <f>IF(OR(R393="",SUMPRODUCT((Barèmes!$A$6:$A$28="Vitesse — 30 m (s)")*(Barèmes!$B$6:$B$28=H393)*(Barèmes!$C$6:$C$28=IF(H393="6ème","Mixte",G393)))=0),"",IF(SUMPRODUCT((Barèmes!$A$6:$A$28="Vitesse — 30 m (s)")*(Barèmes!$B$6:$B$28=H393)*(Barèmes!$C$6:$C$28=IF(H393="6ème","Mixte",G393))*(Barèmes!$J$6:$J$28="+"))&gt;0,IF(R393&lt;=SUMIFS(Barèmes!$F$6:$F$28,Barèmes!$A$6:$A$28,"Vitesse — 30 m (s)",Barèmes!$B$6:$B$28,H393,Barèmes!$C$6:$C$28,IF(H393="6ème","Mixte",G393)),Barèmes!$B$2,IF(R393&lt;=SUMIFS(Barèmes!$G$6:$G$28,Barèmes!$A$6:$A$28,"Vitesse — 30 m (s)",Barèmes!$B$6:$B$28,H393,Barèmes!$C$6:$C$28,IF(H393="6ème","Mixte",G393)),Barèmes!$C$2,IF(R393&lt;=SUMIFS(Barèmes!$H$6:$H$28,Barèmes!$A$6:$A$28,"Vitesse — 30 m (s)",Barèmes!$B$6:$B$28,H393,Barèmes!$C$6:$C$28,IF(H393="6ème","Mixte",G393)),Barèmes!$D$2,IF(R393&lt;=SUMIFS(Barèmes!$I$6:$I$28,Barèmes!$A$6:$A$28,"Vitesse — 30 m (s)",Barèmes!$B$6:$B$28,H393,Barèmes!$C$6:$C$28,IF(H393="6ème","Mixte",G393)),Barèmes!$E$2,Barèmes!$F$2)))),IF(R393&gt;=SUMIFS(Barèmes!$F$6:$F$28,Barèmes!$A$6:$A$28,"Vitesse — 30 m (s)",Barèmes!$B$6:$B$28,H393,Barèmes!$C$6:$C$28,IF(H393="6ème","Mixte",G393)),Barèmes!$B$2,IF(R393&gt;=SUMIFS(Barèmes!$G$6:$G$28,Barèmes!$A$6:$A$28,"Vitesse — 30 m (s)",Barèmes!$B$6:$B$28,H393,Barèmes!$C$6:$C$28,IF(H393="6ème","Mixte",G393)),Barèmes!$C$2,IF(R393&gt;=SUMIFS(Barèmes!$H$6:$H$28,Barèmes!$A$6:$A$28,"Vitesse — 30 m (s)",Barèmes!$B$6:$B$28,H393,Barèmes!$C$6:$C$28,IF(H393="6ème","Mixte",G393)),Barèmes!$D$2,IF(R393&gt;=SUMIFS(Barèmes!$I$6:$I$28,Barèmes!$A$6:$A$28,"Vitesse — 30 m (s)",Barèmes!$B$6:$B$28,H393,Barèmes!$C$6:$C$28,IF(H393="6ème","Mixte",G393)),Barèmes!$E$2,Barèmes!$F$2))))))</f>
        <v/>
      </c>
      <c r="U393" s="22"/>
      <c r="V393" s="25" t="str">
        <f>IF(OR(U393="",SUMPRODUCT((Barèmes!$A$6:$A$28="Vitesse — 50 m (s)")*(Barèmes!$B$6:$B$28=H393)*(Barèmes!$C$6:$C$28=IF(H393="6ème","Mixte",G393)))=0),"",IF(SUMPRODUCT((Barèmes!$A$6:$A$28="Vitesse — 50 m (s)")*(Barèmes!$B$6:$B$28=H393)*(Barèmes!$C$6:$C$28=IF(H393="6ème","Mixte",G393))*(Barèmes!$J$6:$J$28="+"))&gt;0,IF(U393&lt;=SUMIFS(Barèmes!$D$6:$D$28,Barèmes!$A$6:$A$28,"Vitesse — 50 m (s)",Barèmes!$B$6:$B$28,H393,Barèmes!$C$6:$C$28,IF(H393="6ème","Mixte",G393)),"à besoin",IF(U393&lt;=SUMIFS(Barèmes!$E$6:$E$28,Barèmes!$A$6:$A$28,"Vitesse — 50 m (s)",Barèmes!$B$6:$B$28,H393,Barèmes!$C$6:$C$28,IF(H393="6ème","Mixte",G393)),"fragile","satisfaisant")),IF(U393&gt;=SUMIFS(Barèmes!$D$6:$D$28,Barèmes!$A$6:$A$28,"Vitesse — 50 m (s)",Barèmes!$B$6:$B$28,H393,Barèmes!$C$6:$C$28,IF(H393="6ème","Mixte",G393)),"à besoin",IF(U393&gt;=SUMIFS(Barèmes!$E$6:$E$28,Barèmes!$A$6:$A$28,"Vitesse — 50 m (s)",Barèmes!$B$6:$B$28,H393,Barèmes!$C$6:$C$28,IF(H393="6ème","Mixte",G393)),"fragile","satisfaisant"))))</f>
        <v/>
      </c>
      <c r="W393" s="25" t="str">
        <f>IF(OR(U393="",SUMPRODUCT((Barèmes!$A$6:$A$28="Vitesse — 50 m (s)")*(Barèmes!$B$6:$B$28=H393)*(Barèmes!$C$6:$C$28=IF(H393="6ème","Mixte",G393)))=0),"",IF(SUMPRODUCT((Barèmes!$A$6:$A$28="Vitesse — 50 m (s)")*(Barèmes!$B$6:$B$28=H393)*(Barèmes!$C$6:$C$28=IF(H393="6ème","Mixte",G393))*(Barèmes!$J$6:$J$28="+"))&gt;0,IF(U393&lt;=SUMIFS(Barèmes!$F$6:$F$28,Barèmes!$A$6:$A$28,"Vitesse — 50 m (s)",Barèmes!$B$6:$B$28,H393,Barèmes!$C$6:$C$28,IF(H393="6ème","Mixte",G393)),Barèmes!$B$2,IF(U393&lt;=SUMIFS(Barèmes!$G$6:$G$28,Barèmes!$A$6:$A$28,"Vitesse — 50 m (s)",Barèmes!$B$6:$B$28,H393,Barèmes!$C$6:$C$28,IF(H393="6ème","Mixte",G393)),Barèmes!$C$2,IF(U393&lt;=SUMIFS(Barèmes!$H$6:$H$28,Barèmes!$A$6:$A$28,"Vitesse — 50 m (s)",Barèmes!$B$6:$B$28,H393,Barèmes!$C$6:$C$28,IF(H393="6ème","Mixte",G393)),Barèmes!$D$2,IF(U393&lt;=SUMIFS(Barèmes!$I$6:$I$28,Barèmes!$A$6:$A$28,"Vitesse — 50 m (s)",Barèmes!$B$6:$B$28,H393,Barèmes!$C$6:$C$28,IF(H393="6ème","Mixte",G393)),Barèmes!$E$2,Barèmes!$F$2)))),IF(U393&gt;=SUMIFS(Barèmes!$F$6:$F$28,Barèmes!$A$6:$A$28,"Vitesse — 50 m (s)",Barèmes!$B$6:$B$28,H393,Barèmes!$C$6:$C$28,IF(H393="6ème","Mixte",G393)),Barèmes!$B$2,IF(U393&gt;=SUMIFS(Barèmes!$G$6:$G$28,Barèmes!$A$6:$A$28,"Vitesse — 50 m (s)",Barèmes!$B$6:$B$28,H393,Barèmes!$C$6:$C$28,IF(H393="6ème","Mixte",G393)),Barèmes!$C$2,IF(U393&gt;=SUMIFS(Barèmes!$H$6:$H$28,Barèmes!$A$6:$A$28,"Vitesse — 50 m (s)",Barèmes!$B$6:$B$28,H393,Barèmes!$C$6:$C$28,IF(H393="6ème","Mixte",G393)),Barèmes!$D$2,IF(U393&gt;=SUMIFS(Barèmes!$I$6:$I$28,Barèmes!$A$6:$A$28,"Vitesse — 50 m (s)",Barèmes!$B$6:$B$28,H393,Barèmes!$C$6:$C$28,IF(H393="6ème","Mixte",G393)),Barèmes!$E$2,Barèmes!$F$2))))))</f>
        <v/>
      </c>
      <c r="X393" s="18"/>
      <c r="Y393" s="26" t="str" cm="1">
        <f t="array" ref="Y393">IF(OR(X393="",SUMPRODUCT((Barèmes!$A$6:$A$28="Souplesse (score 1-5)")*(Barèmes!$B$6:$B$28=H393)*(Barèmes!$C$6:$C$28=IF(H393="6ème","Mixte",G393)))=0),"",IF(SUMPRODUCT((Barèmes!$A$6:$A$28="Souplesse (score 1-5)")*(Barèmes!$B$6:$B$28=H393)*(Barèmes!$C$6:$C$28=IF(H393="6ème","Mixte",G393))*(Barèmes!$J$6:$J$28="+"))&gt;0,IF(X393&lt;=SUMIFS(Barèmes!$D$6:$D$28,Barèmes!$A$6:$A$28,"Souplesse (score 1-5)",Barèmes!$B$6:$B$28,H393,Barèmes!$C$6:$C$28,IF(H393="6ème","Mixte",G393)),"à besoin",IF(X393&lt;=SUMIFS(Barèmes!$E$6:$E$28,Barèmes!$A$6:$A$28,"Souplesse (score 1-5)",Barèmes!$B$6:$B$28,H393,Barèmes!$C$6:$C$28,IF(H393="6ème","Mixte",G393)),"fragile","satisfaisant")),IF(X393&gt;=SUMIFS(Barèmes!$D$6:$D$28,Barèmes!$A$6:$A$28,"Souplesse (score 1-5)",Barèmes!$B$6:$B$28,H393,Barèmes!$C$6:$C$28,IF(H393="6ème","Mixte",G393)),"à besoin",IF(X393&gt;=SUMIFS(Barèmes!$E$6:$E$28,Barèmes!$A$6:$A$28,"Souplesse (score 1-5)",Barèmes!$B$6:$B$28,H393,Barèmes!$C$6:$C$28,IF(H393="6ème","Mixte",G393)),"fragile","satisfaisant"))))</f>
        <v/>
      </c>
      <c r="Z393" s="26" t="str" cm="1">
        <f t="array" ref="Z393">IF(OR(X393="",SUMPRODUCT((Barèmes!$A$6:$A$28="Souplesse (score 1-5)")*(Barèmes!$B$6:$B$28=H393)*(Barèmes!$C$6:$C$28=IF(H393="6ème","Mixte",G393)))=0),"",IF(SUMPRODUCT((Barèmes!$A$6:$A$28="Souplesse (score 1-5)")*(Barèmes!$B$6:$B$28=H393)*(Barèmes!$C$6:$C$28=IF(H393="6ème","Mixte",G393))*(Barèmes!$J$6:$J$28="+"))&gt;0,IF(X393&lt;=SUMIFS(Barèmes!$F$6:$F$28,Barèmes!$A$6:$A$28,"Souplesse (score 1-5)",Barèmes!$B$6:$B$28,H393,Barèmes!$C$6:$C$28,IF(H393="6ème","Mixte",G393)),Barèmes!$B$2,IF(X393&lt;=SUMIFS(Barèmes!$G$6:$G$28,Barèmes!$A$6:$A$28,"Souplesse (score 1-5)",Barèmes!$B$6:$B$28,H393,Barèmes!$C$6:$C$28,IF(H393="6ème","Mixte",G393)),Barèmes!$C$2,IF(X393&lt;=SUMIFS(Barèmes!$H$6:$H$28,Barèmes!$A$6:$A$28,"Souplesse (score 1-5)",Barèmes!$B$6:$B$28,H393,Barèmes!$C$6:$C$28,IF(H393="6ème","Mixte",G393)),Barèmes!$D$2,IF(X393&lt;=SUMIFS(Barèmes!$I$6:$I$28,Barèmes!$A$6:$A$28,"Souplesse (score 1-5)",Barèmes!$B$6:$B$28,H393,Barèmes!$C$6:$C$28,IF(H393="6ème","Mixte",G393)),Barèmes!$E$2,Barèmes!$F$2)))),IF(X393&gt;=SUMIFS(Barèmes!$F$6:$F$28,Barèmes!$A$6:$A$28,"Souplesse (score 1-5)",Barèmes!$B$6:$B$28,H393,Barèmes!$C$6:$C$28,IF(H393="6ème","Mixte",G393)),Barèmes!$B$2,IF(X393&gt;=SUMIFS(Barèmes!$G$6:$G$28,Barèmes!$A$6:$A$28,"Souplesse (score 1-5)",Barèmes!$B$6:$B$28,H393,Barèmes!$C$6:$C$28,IF(H393="6ème","Mixte",G393)),Barèmes!$C$2,IF(X393&gt;=SUMIFS(Barèmes!$H$6:$H$28,Barèmes!$A$6:$A$28,"Souplesse (score 1-5)",Barèmes!$B$6:$B$28,H393,Barèmes!$C$6:$C$28,IF(H393="6ème","Mixte",G393)),Barèmes!$D$2,IF(X393&gt;=SUMIFS(Barèmes!$I$6:$I$28,Barèmes!$A$6:$A$28,"Souplesse (score 1-5)",Barèmes!$B$6:$B$28,H393,Barèmes!$C$6:$C$28,IF(H393="6ème","Mixte",G393)),Barèmes!$E$2,Barèmes!$F$2))))))</f>
        <v/>
      </c>
      <c r="AA393" s="22"/>
      <c r="AB393" s="27" t="str">
        <f>IF(OR(AA393="",SUMPRODUCT((Barèmes!$A$6:$A$28="Agilité — T-test 974 (s)")*(Barèmes!$B$6:$B$28=H393)*(Barèmes!$C$6:$C$28=IF(H393="6ème","Mixte",G393)))=0),"",IF(SUMPRODUCT((Barèmes!$A$6:$A$28="Agilité — T-test 974 (s)")*(Barèmes!$B$6:$B$28=H393)*(Barèmes!$C$6:$C$28=IF(H393="6ème","Mixte",G393))*(Barèmes!$J$6:$J$28="+"))&gt;0,IF(AA393&lt;=SUMIFS(Barèmes!$D$6:$D$28,Barèmes!$A$6:$A$28,"Agilité — T-test 974 (s)",Barèmes!$B$6:$B$28,H393,Barèmes!$C$6:$C$28,IF(H393="6ème","Mixte",G393)),"à besoin",IF(AA393&lt;=SUMIFS(Barèmes!$E$6:$E$28,Barèmes!$A$6:$A$28,"Agilité — T-test 974 (s)",Barèmes!$B$6:$B$28,H393,Barèmes!$C$6:$C$28,IF(H393="6ème","Mixte",G393)),"fragile","satisfaisant")),IF(AA393&gt;=SUMIFS(Barèmes!$D$6:$D$28,Barèmes!$A$6:$A$28,"Agilité — T-test 974 (s)",Barèmes!$B$6:$B$28,H393,Barèmes!$C$6:$C$28,IF(H393="6ème","Mixte",G393)),"à besoin",IF(AA393&gt;=SUMIFS(Barèmes!$E$6:$E$28,Barèmes!$A$6:$A$28,"Agilité — T-test 974 (s)",Barèmes!$B$6:$B$28,H393,Barèmes!$C$6:$C$28,IF(H393="6ème","Mixte",G393)),"fragile","satisfaisant"))))</f>
        <v/>
      </c>
      <c r="AC393" s="27" t="str">
        <f>IF(OR(AA393="",SUMPRODUCT((Barèmes!$A$6:$A$28="Agilité — T-test 974 (s)")*(Barèmes!$B$6:$B$28=H393)*(Barèmes!$C$6:$C$28=IF(H393="6ème","Mixte",G393)))=0),"",IF(SUMPRODUCT((Barèmes!$A$6:$A$28="Agilité — T-test 974 (s)")*(Barèmes!$B$6:$B$28=H393)*(Barèmes!$C$6:$C$28=IF(H393="6ème","Mixte",G393))*(Barèmes!$J$6:$J$28="+"))&gt;0,IF(AA393&lt;=SUMIFS(Barèmes!$F$6:$F$28,Barèmes!$A$6:$A$28,"Agilité — T-test 974 (s)",Barèmes!$B$6:$B$28,H393,Barèmes!$C$6:$C$28,IF(H393="6ème","Mixte",G393)),Barèmes!$B$2,IF(AA393&lt;=SUMIFS(Barèmes!$G$6:$G$28,Barèmes!$A$6:$A$28,"Agilité — T-test 974 (s)",Barèmes!$B$6:$B$28,H393,Barèmes!$C$6:$C$28,IF(H393="6ème","Mixte",G393)),Barèmes!$C$2,IF(AA393&lt;=SUMIFS(Barèmes!$H$6:$H$28,Barèmes!$A$6:$A$28,"Agilité — T-test 974 (s)",Barèmes!$B$6:$B$28,H393,Barèmes!$C$6:$C$28,IF(H393="6ème","Mixte",G393)),Barèmes!$D$2,IF(AA393&lt;=SUMIFS(Barèmes!$I$6:$I$28,Barèmes!$A$6:$A$28,"Agilité — T-test 974 (s)",Barèmes!$B$6:$B$28,H393,Barèmes!$C$6:$C$28,IF(H393="6ème","Mixte",G393)),Barèmes!$E$2,Barèmes!$F$2)))),IF(AA393&gt;=SUMIFS(Barèmes!$F$6:$F$28,Barèmes!$A$6:$A$28,"Agilité — T-test 974 (s)",Barèmes!$B$6:$B$28,H393,Barèmes!$C$6:$C$28,IF(H393="6ème","Mixte",G393)),Barèmes!$B$2,IF(AA393&gt;=SUMIFS(Barèmes!$G$6:$G$28,Barèmes!$A$6:$A$28,"Agilité — T-test 974 (s)",Barèmes!$B$6:$B$28,H393,Barèmes!$C$6:$C$28,IF(H393="6ème","Mixte",G393)),Barèmes!$C$2,IF(AA393&gt;=SUMIFS(Barèmes!$H$6:$H$28,Barèmes!$A$6:$A$28,"Agilité — T-test 974 (s)",Barèmes!$B$6:$B$28,H393,Barèmes!$C$6:$C$28,IF(H393="6ème","Mixte",G393)),Barèmes!$D$2,IF(AA393&gt;=SUMIFS(Barèmes!$I$6:$I$28,Barèmes!$A$6:$A$28,"Agilité — T-test 974 (s)",Barèmes!$B$6:$B$28,H393,Barèmes!$C$6:$C$28,IF(H393="6ème","Mixte",G393)),Barèmes!$E$2,Barèmes!$F$2))))))</f>
        <v/>
      </c>
      <c r="AD393" s="28" t="str">
        <f t="shared" si="50"/>
        <v/>
      </c>
      <c r="AE393" s="29" t="str">
        <f t="shared" si="51"/>
        <v/>
      </c>
      <c r="AF393" s="30" t="str">
        <f>IF(OR(AD393="",SUMPRODUCT((Barèmes!$A$6:$A$28="Surcoût d'agilité (s) — technique")*(Barèmes!$B$6:$B$28=H393)*(Barèmes!$C$6:$C$28=IF(H393="6ème","Mixte",G393)))=0),"",IF(SUMPRODUCT((Barèmes!$A$6:$A$28="Surcoût d'agilité (s) — technique")*(Barèmes!$B$6:$B$28=H393)*(Barèmes!$C$6:$C$28=IF(H393="6ème","Mixte",G393))*(Barèmes!$J$6:$J$28="+"))&gt;0,IF(AD393&lt;=SUMIFS(Barèmes!$D$6:$D$28,Barèmes!$A$6:$A$28,"Surcoût d'agilité (s) — technique",Barèmes!$B$6:$B$28,H393,Barèmes!$C$6:$C$28,IF(H393="6ème","Mixte",G393)),"à besoin",IF(AD393&lt;=SUMIFS(Barèmes!$E$6:$E$28,Barèmes!$A$6:$A$28,"Surcoût d'agilité (s) — technique",Barèmes!$B$6:$B$28,H393,Barèmes!$C$6:$C$28,IF(H393="6ème","Mixte",G393)),"fragile","satisfaisant")),IF(AD393&gt;=SUMIFS(Barèmes!$D$6:$D$28,Barèmes!$A$6:$A$28,"Surcoût d'agilité (s) — technique",Barèmes!$B$6:$B$28,H393,Barèmes!$C$6:$C$28,IF(H393="6ème","Mixte",G393)),"à besoin",IF(AD393&gt;=SUMIFS(Barèmes!$E$6:$E$28,Barèmes!$A$6:$A$28,"Surcoût d'agilité (s) — technique",Barèmes!$B$6:$B$28,H393,Barèmes!$C$6:$C$28,IF(H393="6ème","Mixte",G393)),"fragile","satisfaisant"))))</f>
        <v/>
      </c>
      <c r="AG393" s="30" t="str">
        <f>IF(OR(AD393="",SUMPRODUCT((Barèmes!$A$6:$A$28="Surcoût d'agilité (s) — technique")*(Barèmes!$B$6:$B$28=H393)*(Barèmes!$C$6:$C$28=IF(H393="6ème","Mixte",G393)))=0),"",IF(SUMPRODUCT((Barèmes!$A$6:$A$28="Surcoût d'agilité (s) — technique")*(Barèmes!$B$6:$B$28=H393)*(Barèmes!$C$6:$C$28=IF(H393="6ème","Mixte",G393))*(Barèmes!$J$6:$J$28="+"))&gt;0,IF(AD393&lt;=SUMIFS(Barèmes!$F$6:$F$28,Barèmes!$A$6:$A$28,"Surcoût d'agilité (s) — technique",Barèmes!$B$6:$B$28,H393,Barèmes!$C$6:$C$28,IF(H393="6ème","Mixte",G393)),Barèmes!$B$2,IF(AD393&lt;=SUMIFS(Barèmes!$G$6:$G$28,Barèmes!$A$6:$A$28,"Surcoût d'agilité (s) — technique",Barèmes!$B$6:$B$28,H393,Barèmes!$C$6:$C$28,IF(H393="6ème","Mixte",G393)),Barèmes!$C$2,IF(AD393&lt;=SUMIFS(Barèmes!$H$6:$H$28,Barèmes!$A$6:$A$28,"Surcoût d'agilité (s) — technique",Barèmes!$B$6:$B$28,H393,Barèmes!$C$6:$C$28,IF(H393="6ème","Mixte",G393)),Barèmes!$D$2,IF(AD393&lt;=SUMIFS(Barèmes!$I$6:$I$28,Barèmes!$A$6:$A$28,"Surcoût d'agilité (s) — technique",Barèmes!$B$6:$B$28,H393,Barèmes!$C$6:$C$28,IF(H393="6ème","Mixte",G393)),Barèmes!$E$2,Barèmes!$F$2)))),IF(AD393&gt;=SUMIFS(Barèmes!$F$6:$F$28,Barèmes!$A$6:$A$28,"Surcoût d'agilité (s) — technique",Barèmes!$B$6:$B$28,H393,Barèmes!$C$6:$C$28,IF(H393="6ème","Mixte",G393)),Barèmes!$B$2,IF(AD393&gt;=SUMIFS(Barèmes!$G$6:$G$28,Barèmes!$A$6:$A$28,"Surcoût d'agilité (s) — technique",Barèmes!$B$6:$B$28,H393,Barèmes!$C$6:$C$28,IF(H393="6ème","Mixte",G393)),Barèmes!$C$2,IF(AD393&gt;=SUMIFS(Barèmes!$H$6:$H$28,Barèmes!$A$6:$A$28,"Surcoût d'agilité (s) — technique",Barèmes!$B$6:$B$28,H393,Barèmes!$C$6:$C$28,IF(H393="6ème","Mixte",G393)),Barèmes!$D$2,IF(AD393&gt;=SUMIFS(Barèmes!$I$6:$I$28,Barèmes!$A$6:$A$28,"Surcoût d'agilité (s) — technique",Barèmes!$B$6:$B$28,H393,Barèmes!$C$6:$C$28,IF(H393="6ème","Mixte",G393)),Barèmes!$E$2,Barèmes!$F$2))))))</f>
        <v/>
      </c>
      <c r="AH393" s="31" t="str">
        <f>IF((IF(N393="",0,1)+IF(Q393="",0,1)+IF(W393="",0,1)+IF(Z393="",0,1)+IF(AC393="",0,1))=0,"",3*IF(N393=Barèmes!$B$2,1,IF(N393=Barèmes!$C$2,2,IF(N393=Barèmes!$D$2,3,IF(N393=Barèmes!$E$2,4,IF(N393=Barèmes!$F$2,5,0)))))+3*IF(Q393=Barèmes!$B$2,1,IF(Q393=Barèmes!$C$2,2,IF(Q393=Barèmes!$D$2,3,IF(Q393=Barèmes!$E$2,4,IF(Q393=Barèmes!$F$2,5,0)))))+2*IF(W393=Barèmes!$B$2,1,IF(W393=Barèmes!$C$2,2,IF(W393=Barèmes!$D$2,3,IF(W393=Barèmes!$E$2,4,IF(W393=Barèmes!$F$2,5,0)))))+1*IF(Z393=Barèmes!$B$2,1,IF(Z393=Barèmes!$C$2,2,IF(Z393=Barèmes!$D$2,3,IF(Z393=Barèmes!$E$2,4,IF(Z393=Barèmes!$F$2,5,0)))))+1*IF(AC393=Barèmes!$B$2,1,IF(AC393=Barèmes!$C$2,2,IF(AC393=Barèmes!$D$2,3,IF(AC393=Barèmes!$E$2,4,IF(AC393=Barèmes!$F$2,5,0))))))</f>
        <v/>
      </c>
      <c r="AI393" s="31"/>
      <c r="AJ393" s="32" t="str">
        <f>IFERROR(INDEX(Croissance!$B$5:$B$604,MATCH(A393,Croissance!$A$5:$A$604,0)),"")</f>
        <v/>
      </c>
      <c r="AK393" s="32" t="str">
        <f>IFERROR(INDEX(Croissance!$C$5:$C$604,MATCH(A393,Croissance!$A$5:$A$604,0)),"")</f>
        <v/>
      </c>
      <c r="AL393" s="32" t="str">
        <f>IFERROR(INDEX(Croissance!$D$5:$D$604,MATCH(A393,Croissance!$A$5:$A$604,0)),"")</f>
        <v/>
      </c>
      <c r="AM393" s="32" t="str">
        <f>IFERROR(INDEX(Croissance!$E$5:$E$604,MATCH(A393,Croissance!$A$5:$A$604,0)),"")</f>
        <v/>
      </c>
      <c r="AO393" s="33">
        <f t="shared" si="56"/>
        <v>0</v>
      </c>
      <c r="AP393" s="33">
        <f t="shared" si="52"/>
        <v>0</v>
      </c>
      <c r="AQ393" s="33">
        <f>IF(A393="",0,IF(AND(OR('Synthèse classe'!$C$2="Tous",C393='Synthèse classe'!$C$2),OR('Synthèse classe'!$C$3="Toutes",D393='Synthèse classe'!$C$3),OR('Synthèse classe'!$C$4="Toutes",AND('Synthèse classe'!$C$4="Dernière",AP393=1),B393=IFERROR(VALUE('Synthèse classe'!$C$4),0))),1,0))</f>
        <v>0</v>
      </c>
      <c r="AR393" s="34" t="str">
        <f t="shared" si="53"/>
        <v/>
      </c>
    </row>
    <row r="394" spans="1:44" x14ac:dyDescent="0.2">
      <c r="A394" s="17" t="str">
        <f t="shared" si="49"/>
        <v/>
      </c>
      <c r="B394" s="18"/>
      <c r="C394" s="19"/>
      <c r="D394" s="19"/>
      <c r="E394" s="19"/>
      <c r="F394" s="19"/>
      <c r="G394" s="19"/>
      <c r="H394" s="17" t="str">
        <f t="shared" si="54"/>
        <v/>
      </c>
      <c r="I394" s="20"/>
      <c r="J394" s="18"/>
      <c r="K394" s="19"/>
      <c r="L394" s="21" t="str">
        <f t="shared" si="55"/>
        <v/>
      </c>
      <c r="M394" s="21" t="str">
        <f>IF(OR(J394="",SUMPRODUCT((Barèmes!$A$6:$A$28="Endurance — Luc Léger (palier)")*(Barèmes!$B$6:$B$28=H394)*(Barèmes!$C$6:$C$28=IF(H394="6ème","Mixte",G394)))=0),"",IF(SUMPRODUCT((Barèmes!$A$6:$A$28="Endurance — Luc Léger (palier)")*(Barèmes!$B$6:$B$28=H394)*(Barèmes!$C$6:$C$28=IF(H394="6ème","Mixte",G394))*(Barèmes!$J$6:$J$28="+"))&gt;0,IF(J394&lt;=SUMIFS(Barèmes!$D$6:$D$28,Barèmes!$A$6:$A$28,"Endurance — Luc Léger (palier)",Barèmes!$B$6:$B$28,H394,Barèmes!$C$6:$C$28,IF(H394="6ème","Mixte",G394)),"à besoin",IF(J394&lt;=SUMIFS(Barèmes!$E$6:$E$28,Barèmes!$A$6:$A$28,"Endurance — Luc Léger (palier)",Barèmes!$B$6:$B$28,H394,Barèmes!$C$6:$C$28,IF(H394="6ème","Mixte",G394)),"fragile","satisfaisant")),IF(J394&gt;=SUMIFS(Barèmes!$D$6:$D$28,Barèmes!$A$6:$A$28,"Endurance — Luc Léger (palier)",Barèmes!$B$6:$B$28,H394,Barèmes!$C$6:$C$28,IF(H394="6ème","Mixte",G394)),"à besoin",IF(J394&gt;=SUMIFS(Barèmes!$E$6:$E$28,Barèmes!$A$6:$A$28,"Endurance — Luc Léger (palier)",Barèmes!$B$6:$B$28,H394,Barèmes!$C$6:$C$28,IF(H394="6ème","Mixte",G394)),"fragile","satisfaisant"))))</f>
        <v/>
      </c>
      <c r="N394" s="21" t="str">
        <f>IF(OR(J394="",SUMPRODUCT((Barèmes!$A$6:$A$28="Endurance — Luc Léger (palier)")*(Barèmes!$B$6:$B$28=H394)*(Barèmes!$C$6:$C$28=IF(H394="6ème","Mixte",G394)))=0),"",IF(SUMPRODUCT((Barèmes!$A$6:$A$28="Endurance — Luc Léger (palier)")*(Barèmes!$B$6:$B$28=H394)*(Barèmes!$C$6:$C$28=IF(H394="6ème","Mixte",G394))*(Barèmes!$J$6:$J$28="+"))&gt;0,IF(J394&lt;=SUMIFS(Barèmes!$F$6:$F$28,Barèmes!$A$6:$A$28,"Endurance — Luc Léger (palier)",Barèmes!$B$6:$B$28,H394,Barèmes!$C$6:$C$28,IF(H394="6ème","Mixte",G394)),Barèmes!$B$2,IF(J394&lt;=SUMIFS(Barèmes!$G$6:$G$28,Barèmes!$A$6:$A$28,"Endurance — Luc Léger (palier)",Barèmes!$B$6:$B$28,H394,Barèmes!$C$6:$C$28,IF(H394="6ème","Mixte",G394)),Barèmes!$C$2,IF(J394&lt;=SUMIFS(Barèmes!$H$6:$H$28,Barèmes!$A$6:$A$28,"Endurance — Luc Léger (palier)",Barèmes!$B$6:$B$28,H394,Barèmes!$C$6:$C$28,IF(H394="6ème","Mixte",G394)),Barèmes!$D$2,IF(J394&lt;=SUMIFS(Barèmes!$I$6:$I$28,Barèmes!$A$6:$A$28,"Endurance — Luc Léger (palier)",Barèmes!$B$6:$B$28,H394,Barèmes!$C$6:$C$28,IF(H394="6ème","Mixte",G394)),Barèmes!$E$2,Barèmes!$F$2)))),IF(J394&gt;=SUMIFS(Barèmes!$F$6:$F$28,Barèmes!$A$6:$A$28,"Endurance — Luc Léger (palier)",Barèmes!$B$6:$B$28,H394,Barèmes!$C$6:$C$28,IF(H394="6ème","Mixte",G394)),Barèmes!$B$2,IF(J394&gt;=SUMIFS(Barèmes!$G$6:$G$28,Barèmes!$A$6:$A$28,"Endurance — Luc Léger (palier)",Barèmes!$B$6:$B$28,H394,Barèmes!$C$6:$C$28,IF(H394="6ème","Mixte",G394)),Barèmes!$C$2,IF(J394&gt;=SUMIFS(Barèmes!$H$6:$H$28,Barèmes!$A$6:$A$28,"Endurance — Luc Léger (palier)",Barèmes!$B$6:$B$28,H394,Barèmes!$C$6:$C$28,IF(H394="6ème","Mixte",G394)),Barèmes!$D$2,IF(J394&gt;=SUMIFS(Barèmes!$I$6:$I$28,Barèmes!$A$6:$A$28,"Endurance — Luc Léger (palier)",Barèmes!$B$6:$B$28,H394,Barèmes!$C$6:$C$28,IF(H394="6ème","Mixte",G394)),Barèmes!$E$2,Barèmes!$F$2))))))</f>
        <v/>
      </c>
      <c r="O394" s="22"/>
      <c r="P394" s="23" t="str">
        <f>IF(OR(O394="",SUMPRODUCT((Barèmes!$A$6:$A$28="Force bas du corps — Saut en longueur (m)")*(Barèmes!$B$6:$B$28=H394)*(Barèmes!$C$6:$C$28=IF(H394="6ème","Mixte",G394)))=0),"",IF(SUMPRODUCT((Barèmes!$A$6:$A$28="Force bas du corps — Saut en longueur (m)")*(Barèmes!$B$6:$B$28=H394)*(Barèmes!$C$6:$C$28=IF(H394="6ème","Mixte",G394))*(Barèmes!$J$6:$J$28="+"))&gt;0,IF(O394&lt;=SUMIFS(Barèmes!$D$6:$D$28,Barèmes!$A$6:$A$28,"Force bas du corps — Saut en longueur (m)",Barèmes!$B$6:$B$28,H394,Barèmes!$C$6:$C$28,IF(H394="6ème","Mixte",G394)),"à besoin",IF(O394&lt;=SUMIFS(Barèmes!$E$6:$E$28,Barèmes!$A$6:$A$28,"Force bas du corps — Saut en longueur (m)",Barèmes!$B$6:$B$28,H394,Barèmes!$C$6:$C$28,IF(H394="6ème","Mixte",G394)),"fragile","satisfaisant")),IF(O394&gt;=SUMIFS(Barèmes!$D$6:$D$28,Barèmes!$A$6:$A$28,"Force bas du corps — Saut en longueur (m)",Barèmes!$B$6:$B$28,H394,Barèmes!$C$6:$C$28,IF(H394="6ème","Mixte",G394)),"à besoin",IF(O394&gt;=SUMIFS(Barèmes!$E$6:$E$28,Barèmes!$A$6:$A$28,"Force bas du corps — Saut en longueur (m)",Barèmes!$B$6:$B$28,H394,Barèmes!$C$6:$C$28,IF(H394="6ème","Mixte",G394)),"fragile","satisfaisant"))))</f>
        <v/>
      </c>
      <c r="Q394" s="23" t="str">
        <f>IF(OR(O394="",SUMPRODUCT((Barèmes!$A$6:$A$28="Force bas du corps — Saut en longueur (m)")*(Barèmes!$B$6:$B$28=H394)*(Barèmes!$C$6:$C$28=IF(H394="6ème","Mixte",G394)))=0),"",IF(SUMPRODUCT((Barèmes!$A$6:$A$28="Force bas du corps — Saut en longueur (m)")*(Barèmes!$B$6:$B$28=H394)*(Barèmes!$C$6:$C$28=IF(H394="6ème","Mixte",G394))*(Barèmes!$J$6:$J$28="+"))&gt;0,IF(O394&lt;=SUMIFS(Barèmes!$F$6:$F$28,Barèmes!$A$6:$A$28,"Force bas du corps — Saut en longueur (m)",Barèmes!$B$6:$B$28,H394,Barèmes!$C$6:$C$28,IF(H394="6ème","Mixte",G394)),Barèmes!$B$2,IF(O394&lt;=SUMIFS(Barèmes!$G$6:$G$28,Barèmes!$A$6:$A$28,"Force bas du corps — Saut en longueur (m)",Barèmes!$B$6:$B$28,H394,Barèmes!$C$6:$C$28,IF(H394="6ème","Mixte",G394)),Barèmes!$C$2,IF(O394&lt;=SUMIFS(Barèmes!$H$6:$H$28,Barèmes!$A$6:$A$28,"Force bas du corps — Saut en longueur (m)",Barèmes!$B$6:$B$28,H394,Barèmes!$C$6:$C$28,IF(H394="6ème","Mixte",G394)),Barèmes!$D$2,IF(O394&lt;=SUMIFS(Barèmes!$I$6:$I$28,Barèmes!$A$6:$A$28,"Force bas du corps — Saut en longueur (m)",Barèmes!$B$6:$B$28,H394,Barèmes!$C$6:$C$28,IF(H394="6ème","Mixte",G394)),Barèmes!$E$2,Barèmes!$F$2)))),IF(O394&gt;=SUMIFS(Barèmes!$F$6:$F$28,Barèmes!$A$6:$A$28,"Force bas du corps — Saut en longueur (m)",Barèmes!$B$6:$B$28,H394,Barèmes!$C$6:$C$28,IF(H394="6ème","Mixte",G394)),Barèmes!$B$2,IF(O394&gt;=SUMIFS(Barèmes!$G$6:$G$28,Barèmes!$A$6:$A$28,"Force bas du corps — Saut en longueur (m)",Barèmes!$B$6:$B$28,H394,Barèmes!$C$6:$C$28,IF(H394="6ème","Mixte",G394)),Barèmes!$C$2,IF(O394&gt;=SUMIFS(Barèmes!$H$6:$H$28,Barèmes!$A$6:$A$28,"Force bas du corps — Saut en longueur (m)",Barèmes!$B$6:$B$28,H394,Barèmes!$C$6:$C$28,IF(H394="6ème","Mixte",G394)),Barèmes!$D$2,IF(O394&gt;=SUMIFS(Barèmes!$I$6:$I$28,Barèmes!$A$6:$A$28,"Force bas du corps — Saut en longueur (m)",Barèmes!$B$6:$B$28,H394,Barèmes!$C$6:$C$28,IF(H394="6ème","Mixte",G394)),Barèmes!$E$2,Barèmes!$F$2))))))</f>
        <v/>
      </c>
      <c r="R394" s="22"/>
      <c r="S394" s="24" t="str">
        <f>IF(OR(R394="",SUMPRODUCT((Barèmes!$A$6:$A$28="Vitesse — 30 m (s)")*(Barèmes!$B$6:$B$28=H394)*(Barèmes!$C$6:$C$28=IF(H394="6ème","Mixte",G394)))=0),"",IF(SUMPRODUCT((Barèmes!$A$6:$A$28="Vitesse — 30 m (s)")*(Barèmes!$B$6:$B$28=H394)*(Barèmes!$C$6:$C$28=IF(H394="6ème","Mixte",G394))*(Barèmes!$J$6:$J$28="+"))&gt;0,IF(R394&lt;=SUMIFS(Barèmes!$D$6:$D$28,Barèmes!$A$6:$A$28,"Vitesse — 30 m (s)",Barèmes!$B$6:$B$28,H394,Barèmes!$C$6:$C$28,IF(H394="6ème","Mixte",G394)),"à besoin",IF(R394&lt;=SUMIFS(Barèmes!$E$6:$E$28,Barèmes!$A$6:$A$28,"Vitesse — 30 m (s)",Barèmes!$B$6:$B$28,H394,Barèmes!$C$6:$C$28,IF(H394="6ème","Mixte",G394)),"fragile","satisfaisant")),IF(R394&gt;=SUMIFS(Barèmes!$D$6:$D$28,Barèmes!$A$6:$A$28,"Vitesse — 30 m (s)",Barèmes!$B$6:$B$28,H394,Barèmes!$C$6:$C$28,IF(H394="6ème","Mixte",G394)),"à besoin",IF(R394&gt;=SUMIFS(Barèmes!$E$6:$E$28,Barèmes!$A$6:$A$28,"Vitesse — 30 m (s)",Barèmes!$B$6:$B$28,H394,Barèmes!$C$6:$C$28,IF(H394="6ème","Mixte",G394)),"fragile","satisfaisant"))))</f>
        <v/>
      </c>
      <c r="T394" s="24" t="str">
        <f>IF(OR(R394="",SUMPRODUCT((Barèmes!$A$6:$A$28="Vitesse — 30 m (s)")*(Barèmes!$B$6:$B$28=H394)*(Barèmes!$C$6:$C$28=IF(H394="6ème","Mixte",G394)))=0),"",IF(SUMPRODUCT((Barèmes!$A$6:$A$28="Vitesse — 30 m (s)")*(Barèmes!$B$6:$B$28=H394)*(Barèmes!$C$6:$C$28=IF(H394="6ème","Mixte",G394))*(Barèmes!$J$6:$J$28="+"))&gt;0,IF(R394&lt;=SUMIFS(Barèmes!$F$6:$F$28,Barèmes!$A$6:$A$28,"Vitesse — 30 m (s)",Barèmes!$B$6:$B$28,H394,Barèmes!$C$6:$C$28,IF(H394="6ème","Mixte",G394)),Barèmes!$B$2,IF(R394&lt;=SUMIFS(Barèmes!$G$6:$G$28,Barèmes!$A$6:$A$28,"Vitesse — 30 m (s)",Barèmes!$B$6:$B$28,H394,Barèmes!$C$6:$C$28,IF(H394="6ème","Mixte",G394)),Barèmes!$C$2,IF(R394&lt;=SUMIFS(Barèmes!$H$6:$H$28,Barèmes!$A$6:$A$28,"Vitesse — 30 m (s)",Barèmes!$B$6:$B$28,H394,Barèmes!$C$6:$C$28,IF(H394="6ème","Mixte",G394)),Barèmes!$D$2,IF(R394&lt;=SUMIFS(Barèmes!$I$6:$I$28,Barèmes!$A$6:$A$28,"Vitesse — 30 m (s)",Barèmes!$B$6:$B$28,H394,Barèmes!$C$6:$C$28,IF(H394="6ème","Mixte",G394)),Barèmes!$E$2,Barèmes!$F$2)))),IF(R394&gt;=SUMIFS(Barèmes!$F$6:$F$28,Barèmes!$A$6:$A$28,"Vitesse — 30 m (s)",Barèmes!$B$6:$B$28,H394,Barèmes!$C$6:$C$28,IF(H394="6ème","Mixte",G394)),Barèmes!$B$2,IF(R394&gt;=SUMIFS(Barèmes!$G$6:$G$28,Barèmes!$A$6:$A$28,"Vitesse — 30 m (s)",Barèmes!$B$6:$B$28,H394,Barèmes!$C$6:$C$28,IF(H394="6ème","Mixte",G394)),Barèmes!$C$2,IF(R394&gt;=SUMIFS(Barèmes!$H$6:$H$28,Barèmes!$A$6:$A$28,"Vitesse — 30 m (s)",Barèmes!$B$6:$B$28,H394,Barèmes!$C$6:$C$28,IF(H394="6ème","Mixte",G394)),Barèmes!$D$2,IF(R394&gt;=SUMIFS(Barèmes!$I$6:$I$28,Barèmes!$A$6:$A$28,"Vitesse — 30 m (s)",Barèmes!$B$6:$B$28,H394,Barèmes!$C$6:$C$28,IF(H394="6ème","Mixte",G394)),Barèmes!$E$2,Barèmes!$F$2))))))</f>
        <v/>
      </c>
      <c r="U394" s="22"/>
      <c r="V394" s="25" t="str">
        <f>IF(OR(U394="",SUMPRODUCT((Barèmes!$A$6:$A$28="Vitesse — 50 m (s)")*(Barèmes!$B$6:$B$28=H394)*(Barèmes!$C$6:$C$28=IF(H394="6ème","Mixte",G394)))=0),"",IF(SUMPRODUCT((Barèmes!$A$6:$A$28="Vitesse — 50 m (s)")*(Barèmes!$B$6:$B$28=H394)*(Barèmes!$C$6:$C$28=IF(H394="6ème","Mixte",G394))*(Barèmes!$J$6:$J$28="+"))&gt;0,IF(U394&lt;=SUMIFS(Barèmes!$D$6:$D$28,Barèmes!$A$6:$A$28,"Vitesse — 50 m (s)",Barèmes!$B$6:$B$28,H394,Barèmes!$C$6:$C$28,IF(H394="6ème","Mixte",G394)),"à besoin",IF(U394&lt;=SUMIFS(Barèmes!$E$6:$E$28,Barèmes!$A$6:$A$28,"Vitesse — 50 m (s)",Barèmes!$B$6:$B$28,H394,Barèmes!$C$6:$C$28,IF(H394="6ème","Mixte",G394)),"fragile","satisfaisant")),IF(U394&gt;=SUMIFS(Barèmes!$D$6:$D$28,Barèmes!$A$6:$A$28,"Vitesse — 50 m (s)",Barèmes!$B$6:$B$28,H394,Barèmes!$C$6:$C$28,IF(H394="6ème","Mixte",G394)),"à besoin",IF(U394&gt;=SUMIFS(Barèmes!$E$6:$E$28,Barèmes!$A$6:$A$28,"Vitesse — 50 m (s)",Barèmes!$B$6:$B$28,H394,Barèmes!$C$6:$C$28,IF(H394="6ème","Mixte",G394)),"fragile","satisfaisant"))))</f>
        <v/>
      </c>
      <c r="W394" s="25" t="str">
        <f>IF(OR(U394="",SUMPRODUCT((Barèmes!$A$6:$A$28="Vitesse — 50 m (s)")*(Barèmes!$B$6:$B$28=H394)*(Barèmes!$C$6:$C$28=IF(H394="6ème","Mixte",G394)))=0),"",IF(SUMPRODUCT((Barèmes!$A$6:$A$28="Vitesse — 50 m (s)")*(Barèmes!$B$6:$B$28=H394)*(Barèmes!$C$6:$C$28=IF(H394="6ème","Mixte",G394))*(Barèmes!$J$6:$J$28="+"))&gt;0,IF(U394&lt;=SUMIFS(Barèmes!$F$6:$F$28,Barèmes!$A$6:$A$28,"Vitesse — 50 m (s)",Barèmes!$B$6:$B$28,H394,Barèmes!$C$6:$C$28,IF(H394="6ème","Mixte",G394)),Barèmes!$B$2,IF(U394&lt;=SUMIFS(Barèmes!$G$6:$G$28,Barèmes!$A$6:$A$28,"Vitesse — 50 m (s)",Barèmes!$B$6:$B$28,H394,Barèmes!$C$6:$C$28,IF(H394="6ème","Mixte",G394)),Barèmes!$C$2,IF(U394&lt;=SUMIFS(Barèmes!$H$6:$H$28,Barèmes!$A$6:$A$28,"Vitesse — 50 m (s)",Barèmes!$B$6:$B$28,H394,Barèmes!$C$6:$C$28,IF(H394="6ème","Mixte",G394)),Barèmes!$D$2,IF(U394&lt;=SUMIFS(Barèmes!$I$6:$I$28,Barèmes!$A$6:$A$28,"Vitesse — 50 m (s)",Barèmes!$B$6:$B$28,H394,Barèmes!$C$6:$C$28,IF(H394="6ème","Mixte",G394)),Barèmes!$E$2,Barèmes!$F$2)))),IF(U394&gt;=SUMIFS(Barèmes!$F$6:$F$28,Barèmes!$A$6:$A$28,"Vitesse — 50 m (s)",Barèmes!$B$6:$B$28,H394,Barèmes!$C$6:$C$28,IF(H394="6ème","Mixte",G394)),Barèmes!$B$2,IF(U394&gt;=SUMIFS(Barèmes!$G$6:$G$28,Barèmes!$A$6:$A$28,"Vitesse — 50 m (s)",Barèmes!$B$6:$B$28,H394,Barèmes!$C$6:$C$28,IF(H394="6ème","Mixte",G394)),Barèmes!$C$2,IF(U394&gt;=SUMIFS(Barèmes!$H$6:$H$28,Barèmes!$A$6:$A$28,"Vitesse — 50 m (s)",Barèmes!$B$6:$B$28,H394,Barèmes!$C$6:$C$28,IF(H394="6ème","Mixte",G394)),Barèmes!$D$2,IF(U394&gt;=SUMIFS(Barèmes!$I$6:$I$28,Barèmes!$A$6:$A$28,"Vitesse — 50 m (s)",Barèmes!$B$6:$B$28,H394,Barèmes!$C$6:$C$28,IF(H394="6ème","Mixte",G394)),Barèmes!$E$2,Barèmes!$F$2))))))</f>
        <v/>
      </c>
      <c r="X394" s="18"/>
      <c r="Y394" s="26" t="str" cm="1">
        <f t="array" ref="Y394">IF(OR(X394="",SUMPRODUCT((Barèmes!$A$6:$A$28="Souplesse (score 1-5)")*(Barèmes!$B$6:$B$28=H394)*(Barèmes!$C$6:$C$28=IF(H394="6ème","Mixte",G394)))=0),"",IF(SUMPRODUCT((Barèmes!$A$6:$A$28="Souplesse (score 1-5)")*(Barèmes!$B$6:$B$28=H394)*(Barèmes!$C$6:$C$28=IF(H394="6ème","Mixte",G394))*(Barèmes!$J$6:$J$28="+"))&gt;0,IF(X394&lt;=SUMIFS(Barèmes!$D$6:$D$28,Barèmes!$A$6:$A$28,"Souplesse (score 1-5)",Barèmes!$B$6:$B$28,H394,Barèmes!$C$6:$C$28,IF(H394="6ème","Mixte",G394)),"à besoin",IF(X394&lt;=SUMIFS(Barèmes!$E$6:$E$28,Barèmes!$A$6:$A$28,"Souplesse (score 1-5)",Barèmes!$B$6:$B$28,H394,Barèmes!$C$6:$C$28,IF(H394="6ème","Mixte",G394)),"fragile","satisfaisant")),IF(X394&gt;=SUMIFS(Barèmes!$D$6:$D$28,Barèmes!$A$6:$A$28,"Souplesse (score 1-5)",Barèmes!$B$6:$B$28,H394,Barèmes!$C$6:$C$28,IF(H394="6ème","Mixte",G394)),"à besoin",IF(X394&gt;=SUMIFS(Barèmes!$E$6:$E$28,Barèmes!$A$6:$A$28,"Souplesse (score 1-5)",Barèmes!$B$6:$B$28,H394,Barèmes!$C$6:$C$28,IF(H394="6ème","Mixte",G394)),"fragile","satisfaisant"))))</f>
        <v/>
      </c>
      <c r="Z394" s="26" t="str" cm="1">
        <f t="array" ref="Z394">IF(OR(X394="",SUMPRODUCT((Barèmes!$A$6:$A$28="Souplesse (score 1-5)")*(Barèmes!$B$6:$B$28=H394)*(Barèmes!$C$6:$C$28=IF(H394="6ème","Mixte",G394)))=0),"",IF(SUMPRODUCT((Barèmes!$A$6:$A$28="Souplesse (score 1-5)")*(Barèmes!$B$6:$B$28=H394)*(Barèmes!$C$6:$C$28=IF(H394="6ème","Mixte",G394))*(Barèmes!$J$6:$J$28="+"))&gt;0,IF(X394&lt;=SUMIFS(Barèmes!$F$6:$F$28,Barèmes!$A$6:$A$28,"Souplesse (score 1-5)",Barèmes!$B$6:$B$28,H394,Barèmes!$C$6:$C$28,IF(H394="6ème","Mixte",G394)),Barèmes!$B$2,IF(X394&lt;=SUMIFS(Barèmes!$G$6:$G$28,Barèmes!$A$6:$A$28,"Souplesse (score 1-5)",Barèmes!$B$6:$B$28,H394,Barèmes!$C$6:$C$28,IF(H394="6ème","Mixte",G394)),Barèmes!$C$2,IF(X394&lt;=SUMIFS(Barèmes!$H$6:$H$28,Barèmes!$A$6:$A$28,"Souplesse (score 1-5)",Barèmes!$B$6:$B$28,H394,Barèmes!$C$6:$C$28,IF(H394="6ème","Mixte",G394)),Barèmes!$D$2,IF(X394&lt;=SUMIFS(Barèmes!$I$6:$I$28,Barèmes!$A$6:$A$28,"Souplesse (score 1-5)",Barèmes!$B$6:$B$28,H394,Barèmes!$C$6:$C$28,IF(H394="6ème","Mixte",G394)),Barèmes!$E$2,Barèmes!$F$2)))),IF(X394&gt;=SUMIFS(Barèmes!$F$6:$F$28,Barèmes!$A$6:$A$28,"Souplesse (score 1-5)",Barèmes!$B$6:$B$28,H394,Barèmes!$C$6:$C$28,IF(H394="6ème","Mixte",G394)),Barèmes!$B$2,IF(X394&gt;=SUMIFS(Barèmes!$G$6:$G$28,Barèmes!$A$6:$A$28,"Souplesse (score 1-5)",Barèmes!$B$6:$B$28,H394,Barèmes!$C$6:$C$28,IF(H394="6ème","Mixte",G394)),Barèmes!$C$2,IF(X394&gt;=SUMIFS(Barèmes!$H$6:$H$28,Barèmes!$A$6:$A$28,"Souplesse (score 1-5)",Barèmes!$B$6:$B$28,H394,Barèmes!$C$6:$C$28,IF(H394="6ème","Mixte",G394)),Barèmes!$D$2,IF(X394&gt;=SUMIFS(Barèmes!$I$6:$I$28,Barèmes!$A$6:$A$28,"Souplesse (score 1-5)",Barèmes!$B$6:$B$28,H394,Barèmes!$C$6:$C$28,IF(H394="6ème","Mixte",G394)),Barèmes!$E$2,Barèmes!$F$2))))))</f>
        <v/>
      </c>
      <c r="AA394" s="22"/>
      <c r="AB394" s="27" t="str">
        <f>IF(OR(AA394="",SUMPRODUCT((Barèmes!$A$6:$A$28="Agilité — T-test 974 (s)")*(Barèmes!$B$6:$B$28=H394)*(Barèmes!$C$6:$C$28=IF(H394="6ème","Mixte",G394)))=0),"",IF(SUMPRODUCT((Barèmes!$A$6:$A$28="Agilité — T-test 974 (s)")*(Barèmes!$B$6:$B$28=H394)*(Barèmes!$C$6:$C$28=IF(H394="6ème","Mixte",G394))*(Barèmes!$J$6:$J$28="+"))&gt;0,IF(AA394&lt;=SUMIFS(Barèmes!$D$6:$D$28,Barèmes!$A$6:$A$28,"Agilité — T-test 974 (s)",Barèmes!$B$6:$B$28,H394,Barèmes!$C$6:$C$28,IF(H394="6ème","Mixte",G394)),"à besoin",IF(AA394&lt;=SUMIFS(Barèmes!$E$6:$E$28,Barèmes!$A$6:$A$28,"Agilité — T-test 974 (s)",Barèmes!$B$6:$B$28,H394,Barèmes!$C$6:$C$28,IF(H394="6ème","Mixte",G394)),"fragile","satisfaisant")),IF(AA394&gt;=SUMIFS(Barèmes!$D$6:$D$28,Barèmes!$A$6:$A$28,"Agilité — T-test 974 (s)",Barèmes!$B$6:$B$28,H394,Barèmes!$C$6:$C$28,IF(H394="6ème","Mixte",G394)),"à besoin",IF(AA394&gt;=SUMIFS(Barèmes!$E$6:$E$28,Barèmes!$A$6:$A$28,"Agilité — T-test 974 (s)",Barèmes!$B$6:$B$28,H394,Barèmes!$C$6:$C$28,IF(H394="6ème","Mixte",G394)),"fragile","satisfaisant"))))</f>
        <v/>
      </c>
      <c r="AC394" s="27" t="str">
        <f>IF(OR(AA394="",SUMPRODUCT((Barèmes!$A$6:$A$28="Agilité — T-test 974 (s)")*(Barèmes!$B$6:$B$28=H394)*(Barèmes!$C$6:$C$28=IF(H394="6ème","Mixte",G394)))=0),"",IF(SUMPRODUCT((Barèmes!$A$6:$A$28="Agilité — T-test 974 (s)")*(Barèmes!$B$6:$B$28=H394)*(Barèmes!$C$6:$C$28=IF(H394="6ème","Mixte",G394))*(Barèmes!$J$6:$J$28="+"))&gt;0,IF(AA394&lt;=SUMIFS(Barèmes!$F$6:$F$28,Barèmes!$A$6:$A$28,"Agilité — T-test 974 (s)",Barèmes!$B$6:$B$28,H394,Barèmes!$C$6:$C$28,IF(H394="6ème","Mixte",G394)),Barèmes!$B$2,IF(AA394&lt;=SUMIFS(Barèmes!$G$6:$G$28,Barèmes!$A$6:$A$28,"Agilité — T-test 974 (s)",Barèmes!$B$6:$B$28,H394,Barèmes!$C$6:$C$28,IF(H394="6ème","Mixte",G394)),Barèmes!$C$2,IF(AA394&lt;=SUMIFS(Barèmes!$H$6:$H$28,Barèmes!$A$6:$A$28,"Agilité — T-test 974 (s)",Barèmes!$B$6:$B$28,H394,Barèmes!$C$6:$C$28,IF(H394="6ème","Mixte",G394)),Barèmes!$D$2,IF(AA394&lt;=SUMIFS(Barèmes!$I$6:$I$28,Barèmes!$A$6:$A$28,"Agilité — T-test 974 (s)",Barèmes!$B$6:$B$28,H394,Barèmes!$C$6:$C$28,IF(H394="6ème","Mixte",G394)),Barèmes!$E$2,Barèmes!$F$2)))),IF(AA394&gt;=SUMIFS(Barèmes!$F$6:$F$28,Barèmes!$A$6:$A$28,"Agilité — T-test 974 (s)",Barèmes!$B$6:$B$28,H394,Barèmes!$C$6:$C$28,IF(H394="6ème","Mixte",G394)),Barèmes!$B$2,IF(AA394&gt;=SUMIFS(Barèmes!$G$6:$G$28,Barèmes!$A$6:$A$28,"Agilité — T-test 974 (s)",Barèmes!$B$6:$B$28,H394,Barèmes!$C$6:$C$28,IF(H394="6ème","Mixte",G394)),Barèmes!$C$2,IF(AA394&gt;=SUMIFS(Barèmes!$H$6:$H$28,Barèmes!$A$6:$A$28,"Agilité — T-test 974 (s)",Barèmes!$B$6:$B$28,H394,Barèmes!$C$6:$C$28,IF(H394="6ème","Mixte",G394)),Barèmes!$D$2,IF(AA394&gt;=SUMIFS(Barèmes!$I$6:$I$28,Barèmes!$A$6:$A$28,"Agilité — T-test 974 (s)",Barèmes!$B$6:$B$28,H394,Barèmes!$C$6:$C$28,IF(H394="6ème","Mixte",G394)),Barèmes!$E$2,Barèmes!$F$2))))))</f>
        <v/>
      </c>
      <c r="AD394" s="28" t="str">
        <f t="shared" si="50"/>
        <v/>
      </c>
      <c r="AE394" s="29" t="str">
        <f t="shared" si="51"/>
        <v/>
      </c>
      <c r="AF394" s="30" t="str">
        <f>IF(OR(AD394="",SUMPRODUCT((Barèmes!$A$6:$A$28="Surcoût d'agilité (s) — technique")*(Barèmes!$B$6:$B$28=H394)*(Barèmes!$C$6:$C$28=IF(H394="6ème","Mixte",G394)))=0),"",IF(SUMPRODUCT((Barèmes!$A$6:$A$28="Surcoût d'agilité (s) — technique")*(Barèmes!$B$6:$B$28=H394)*(Barèmes!$C$6:$C$28=IF(H394="6ème","Mixte",G394))*(Barèmes!$J$6:$J$28="+"))&gt;0,IF(AD394&lt;=SUMIFS(Barèmes!$D$6:$D$28,Barèmes!$A$6:$A$28,"Surcoût d'agilité (s) — technique",Barèmes!$B$6:$B$28,H394,Barèmes!$C$6:$C$28,IF(H394="6ème","Mixte",G394)),"à besoin",IF(AD394&lt;=SUMIFS(Barèmes!$E$6:$E$28,Barèmes!$A$6:$A$28,"Surcoût d'agilité (s) — technique",Barèmes!$B$6:$B$28,H394,Barèmes!$C$6:$C$28,IF(H394="6ème","Mixte",G394)),"fragile","satisfaisant")),IF(AD394&gt;=SUMIFS(Barèmes!$D$6:$D$28,Barèmes!$A$6:$A$28,"Surcoût d'agilité (s) — technique",Barèmes!$B$6:$B$28,H394,Barèmes!$C$6:$C$28,IF(H394="6ème","Mixte",G394)),"à besoin",IF(AD394&gt;=SUMIFS(Barèmes!$E$6:$E$28,Barèmes!$A$6:$A$28,"Surcoût d'agilité (s) — technique",Barèmes!$B$6:$B$28,H394,Barèmes!$C$6:$C$28,IF(H394="6ème","Mixte",G394)),"fragile","satisfaisant"))))</f>
        <v/>
      </c>
      <c r="AG394" s="30" t="str">
        <f>IF(OR(AD394="",SUMPRODUCT((Barèmes!$A$6:$A$28="Surcoût d'agilité (s) — technique")*(Barèmes!$B$6:$B$28=H394)*(Barèmes!$C$6:$C$28=IF(H394="6ème","Mixte",G394)))=0),"",IF(SUMPRODUCT((Barèmes!$A$6:$A$28="Surcoût d'agilité (s) — technique")*(Barèmes!$B$6:$B$28=H394)*(Barèmes!$C$6:$C$28=IF(H394="6ème","Mixte",G394))*(Barèmes!$J$6:$J$28="+"))&gt;0,IF(AD394&lt;=SUMIFS(Barèmes!$F$6:$F$28,Barèmes!$A$6:$A$28,"Surcoût d'agilité (s) — technique",Barèmes!$B$6:$B$28,H394,Barèmes!$C$6:$C$28,IF(H394="6ème","Mixte",G394)),Barèmes!$B$2,IF(AD394&lt;=SUMIFS(Barèmes!$G$6:$G$28,Barèmes!$A$6:$A$28,"Surcoût d'agilité (s) — technique",Barèmes!$B$6:$B$28,H394,Barèmes!$C$6:$C$28,IF(H394="6ème","Mixte",G394)),Barèmes!$C$2,IF(AD394&lt;=SUMIFS(Barèmes!$H$6:$H$28,Barèmes!$A$6:$A$28,"Surcoût d'agilité (s) — technique",Barèmes!$B$6:$B$28,H394,Barèmes!$C$6:$C$28,IF(H394="6ème","Mixte",G394)),Barèmes!$D$2,IF(AD394&lt;=SUMIFS(Barèmes!$I$6:$I$28,Barèmes!$A$6:$A$28,"Surcoût d'agilité (s) — technique",Barèmes!$B$6:$B$28,H394,Barèmes!$C$6:$C$28,IF(H394="6ème","Mixte",G394)),Barèmes!$E$2,Barèmes!$F$2)))),IF(AD394&gt;=SUMIFS(Barèmes!$F$6:$F$28,Barèmes!$A$6:$A$28,"Surcoût d'agilité (s) — technique",Barèmes!$B$6:$B$28,H394,Barèmes!$C$6:$C$28,IF(H394="6ème","Mixte",G394)),Barèmes!$B$2,IF(AD394&gt;=SUMIFS(Barèmes!$G$6:$G$28,Barèmes!$A$6:$A$28,"Surcoût d'agilité (s) — technique",Barèmes!$B$6:$B$28,H394,Barèmes!$C$6:$C$28,IF(H394="6ème","Mixte",G394)),Barèmes!$C$2,IF(AD394&gt;=SUMIFS(Barèmes!$H$6:$H$28,Barèmes!$A$6:$A$28,"Surcoût d'agilité (s) — technique",Barèmes!$B$6:$B$28,H394,Barèmes!$C$6:$C$28,IF(H394="6ème","Mixte",G394)),Barèmes!$D$2,IF(AD394&gt;=SUMIFS(Barèmes!$I$6:$I$28,Barèmes!$A$6:$A$28,"Surcoût d'agilité (s) — technique",Barèmes!$B$6:$B$28,H394,Barèmes!$C$6:$C$28,IF(H394="6ème","Mixte",G394)),Barèmes!$E$2,Barèmes!$F$2))))))</f>
        <v/>
      </c>
      <c r="AH394" s="31" t="str">
        <f>IF((IF(N394="",0,1)+IF(Q394="",0,1)+IF(W394="",0,1)+IF(Z394="",0,1)+IF(AC394="",0,1))=0,"",3*IF(N394=Barèmes!$B$2,1,IF(N394=Barèmes!$C$2,2,IF(N394=Barèmes!$D$2,3,IF(N394=Barèmes!$E$2,4,IF(N394=Barèmes!$F$2,5,0)))))+3*IF(Q394=Barèmes!$B$2,1,IF(Q394=Barèmes!$C$2,2,IF(Q394=Barèmes!$D$2,3,IF(Q394=Barèmes!$E$2,4,IF(Q394=Barèmes!$F$2,5,0)))))+2*IF(W394=Barèmes!$B$2,1,IF(W394=Barèmes!$C$2,2,IF(W394=Barèmes!$D$2,3,IF(W394=Barèmes!$E$2,4,IF(W394=Barèmes!$F$2,5,0)))))+1*IF(Z394=Barèmes!$B$2,1,IF(Z394=Barèmes!$C$2,2,IF(Z394=Barèmes!$D$2,3,IF(Z394=Barèmes!$E$2,4,IF(Z394=Barèmes!$F$2,5,0)))))+1*IF(AC394=Barèmes!$B$2,1,IF(AC394=Barèmes!$C$2,2,IF(AC394=Barèmes!$D$2,3,IF(AC394=Barèmes!$E$2,4,IF(AC394=Barèmes!$F$2,5,0))))))</f>
        <v/>
      </c>
      <c r="AI394" s="31"/>
      <c r="AJ394" s="32" t="str">
        <f>IFERROR(INDEX(Croissance!$B$5:$B$604,MATCH(A394,Croissance!$A$5:$A$604,0)),"")</f>
        <v/>
      </c>
      <c r="AK394" s="32" t="str">
        <f>IFERROR(INDEX(Croissance!$C$5:$C$604,MATCH(A394,Croissance!$A$5:$A$604,0)),"")</f>
        <v/>
      </c>
      <c r="AL394" s="32" t="str">
        <f>IFERROR(INDEX(Croissance!$D$5:$D$604,MATCH(A394,Croissance!$A$5:$A$604,0)),"")</f>
        <v/>
      </c>
      <c r="AM394" s="32" t="str">
        <f>IFERROR(INDEX(Croissance!$E$5:$E$604,MATCH(A394,Croissance!$A$5:$A$604,0)),"")</f>
        <v/>
      </c>
      <c r="AO394" s="33">
        <f t="shared" si="56"/>
        <v>0</v>
      </c>
      <c r="AP394" s="33">
        <f t="shared" si="52"/>
        <v>0</v>
      </c>
      <c r="AQ394" s="33">
        <f>IF(A394="",0,IF(AND(OR('Synthèse classe'!$C$2="Tous",C394='Synthèse classe'!$C$2),OR('Synthèse classe'!$C$3="Toutes",D394='Synthèse classe'!$C$3),OR('Synthèse classe'!$C$4="Toutes",AND('Synthèse classe'!$C$4="Dernière",AP394=1),B394=IFERROR(VALUE('Synthèse classe'!$C$4),0))),1,0))</f>
        <v>0</v>
      </c>
      <c r="AR394" s="34" t="str">
        <f t="shared" si="53"/>
        <v/>
      </c>
    </row>
    <row r="395" spans="1:44" x14ac:dyDescent="0.2">
      <c r="A395" s="17" t="str">
        <f t="shared" si="49"/>
        <v/>
      </c>
      <c r="B395" s="18"/>
      <c r="C395" s="19"/>
      <c r="D395" s="19"/>
      <c r="E395" s="19"/>
      <c r="F395" s="19"/>
      <c r="G395" s="19"/>
      <c r="H395" s="17" t="str">
        <f t="shared" si="54"/>
        <v/>
      </c>
      <c r="I395" s="20"/>
      <c r="J395" s="18"/>
      <c r="K395" s="19"/>
      <c r="L395" s="21" t="str">
        <f t="shared" si="55"/>
        <v/>
      </c>
      <c r="M395" s="21" t="str">
        <f>IF(OR(J395="",SUMPRODUCT((Barèmes!$A$6:$A$28="Endurance — Luc Léger (palier)")*(Barèmes!$B$6:$B$28=H395)*(Barèmes!$C$6:$C$28=IF(H395="6ème","Mixte",G395)))=0),"",IF(SUMPRODUCT((Barèmes!$A$6:$A$28="Endurance — Luc Léger (palier)")*(Barèmes!$B$6:$B$28=H395)*(Barèmes!$C$6:$C$28=IF(H395="6ème","Mixte",G395))*(Barèmes!$J$6:$J$28="+"))&gt;0,IF(J395&lt;=SUMIFS(Barèmes!$D$6:$D$28,Barèmes!$A$6:$A$28,"Endurance — Luc Léger (palier)",Barèmes!$B$6:$B$28,H395,Barèmes!$C$6:$C$28,IF(H395="6ème","Mixte",G395)),"à besoin",IF(J395&lt;=SUMIFS(Barèmes!$E$6:$E$28,Barèmes!$A$6:$A$28,"Endurance — Luc Léger (palier)",Barèmes!$B$6:$B$28,H395,Barèmes!$C$6:$C$28,IF(H395="6ème","Mixte",G395)),"fragile","satisfaisant")),IF(J395&gt;=SUMIFS(Barèmes!$D$6:$D$28,Barèmes!$A$6:$A$28,"Endurance — Luc Léger (palier)",Barèmes!$B$6:$B$28,H395,Barèmes!$C$6:$C$28,IF(H395="6ème","Mixte",G395)),"à besoin",IF(J395&gt;=SUMIFS(Barèmes!$E$6:$E$28,Barèmes!$A$6:$A$28,"Endurance — Luc Léger (palier)",Barèmes!$B$6:$B$28,H395,Barèmes!$C$6:$C$28,IF(H395="6ème","Mixte",G395)),"fragile","satisfaisant"))))</f>
        <v/>
      </c>
      <c r="N395" s="21" t="str">
        <f>IF(OR(J395="",SUMPRODUCT((Barèmes!$A$6:$A$28="Endurance — Luc Léger (palier)")*(Barèmes!$B$6:$B$28=H395)*(Barèmes!$C$6:$C$28=IF(H395="6ème","Mixte",G395)))=0),"",IF(SUMPRODUCT((Barèmes!$A$6:$A$28="Endurance — Luc Léger (palier)")*(Barèmes!$B$6:$B$28=H395)*(Barèmes!$C$6:$C$28=IF(H395="6ème","Mixte",G395))*(Barèmes!$J$6:$J$28="+"))&gt;0,IF(J395&lt;=SUMIFS(Barèmes!$F$6:$F$28,Barèmes!$A$6:$A$28,"Endurance — Luc Léger (palier)",Barèmes!$B$6:$B$28,H395,Barèmes!$C$6:$C$28,IF(H395="6ème","Mixte",G395)),Barèmes!$B$2,IF(J395&lt;=SUMIFS(Barèmes!$G$6:$G$28,Barèmes!$A$6:$A$28,"Endurance — Luc Léger (palier)",Barèmes!$B$6:$B$28,H395,Barèmes!$C$6:$C$28,IF(H395="6ème","Mixte",G395)),Barèmes!$C$2,IF(J395&lt;=SUMIFS(Barèmes!$H$6:$H$28,Barèmes!$A$6:$A$28,"Endurance — Luc Léger (palier)",Barèmes!$B$6:$B$28,H395,Barèmes!$C$6:$C$28,IF(H395="6ème","Mixte",G395)),Barèmes!$D$2,IF(J395&lt;=SUMIFS(Barèmes!$I$6:$I$28,Barèmes!$A$6:$A$28,"Endurance — Luc Léger (palier)",Barèmes!$B$6:$B$28,H395,Barèmes!$C$6:$C$28,IF(H395="6ème","Mixte",G395)),Barèmes!$E$2,Barèmes!$F$2)))),IF(J395&gt;=SUMIFS(Barèmes!$F$6:$F$28,Barèmes!$A$6:$A$28,"Endurance — Luc Léger (palier)",Barèmes!$B$6:$B$28,H395,Barèmes!$C$6:$C$28,IF(H395="6ème","Mixte",G395)),Barèmes!$B$2,IF(J395&gt;=SUMIFS(Barèmes!$G$6:$G$28,Barèmes!$A$6:$A$28,"Endurance — Luc Léger (palier)",Barèmes!$B$6:$B$28,H395,Barèmes!$C$6:$C$28,IF(H395="6ème","Mixte",G395)),Barèmes!$C$2,IF(J395&gt;=SUMIFS(Barèmes!$H$6:$H$28,Barèmes!$A$6:$A$28,"Endurance — Luc Léger (palier)",Barèmes!$B$6:$B$28,H395,Barèmes!$C$6:$C$28,IF(H395="6ème","Mixte",G395)),Barèmes!$D$2,IF(J395&gt;=SUMIFS(Barèmes!$I$6:$I$28,Barèmes!$A$6:$A$28,"Endurance — Luc Léger (palier)",Barèmes!$B$6:$B$28,H395,Barèmes!$C$6:$C$28,IF(H395="6ème","Mixte",G395)),Barèmes!$E$2,Barèmes!$F$2))))))</f>
        <v/>
      </c>
      <c r="O395" s="22"/>
      <c r="P395" s="23" t="str">
        <f>IF(OR(O395="",SUMPRODUCT((Barèmes!$A$6:$A$28="Force bas du corps — Saut en longueur (m)")*(Barèmes!$B$6:$B$28=H395)*(Barèmes!$C$6:$C$28=IF(H395="6ème","Mixte",G395)))=0),"",IF(SUMPRODUCT((Barèmes!$A$6:$A$28="Force bas du corps — Saut en longueur (m)")*(Barèmes!$B$6:$B$28=H395)*(Barèmes!$C$6:$C$28=IF(H395="6ème","Mixte",G395))*(Barèmes!$J$6:$J$28="+"))&gt;0,IF(O395&lt;=SUMIFS(Barèmes!$D$6:$D$28,Barèmes!$A$6:$A$28,"Force bas du corps — Saut en longueur (m)",Barèmes!$B$6:$B$28,H395,Barèmes!$C$6:$C$28,IF(H395="6ème","Mixte",G395)),"à besoin",IF(O395&lt;=SUMIFS(Barèmes!$E$6:$E$28,Barèmes!$A$6:$A$28,"Force bas du corps — Saut en longueur (m)",Barèmes!$B$6:$B$28,H395,Barèmes!$C$6:$C$28,IF(H395="6ème","Mixte",G395)),"fragile","satisfaisant")),IF(O395&gt;=SUMIFS(Barèmes!$D$6:$D$28,Barèmes!$A$6:$A$28,"Force bas du corps — Saut en longueur (m)",Barèmes!$B$6:$B$28,H395,Barèmes!$C$6:$C$28,IF(H395="6ème","Mixte",G395)),"à besoin",IF(O395&gt;=SUMIFS(Barèmes!$E$6:$E$28,Barèmes!$A$6:$A$28,"Force bas du corps — Saut en longueur (m)",Barèmes!$B$6:$B$28,H395,Barèmes!$C$6:$C$28,IF(H395="6ème","Mixte",G395)),"fragile","satisfaisant"))))</f>
        <v/>
      </c>
      <c r="Q395" s="23" t="str">
        <f>IF(OR(O395="",SUMPRODUCT((Barèmes!$A$6:$A$28="Force bas du corps — Saut en longueur (m)")*(Barèmes!$B$6:$B$28=H395)*(Barèmes!$C$6:$C$28=IF(H395="6ème","Mixte",G395)))=0),"",IF(SUMPRODUCT((Barèmes!$A$6:$A$28="Force bas du corps — Saut en longueur (m)")*(Barèmes!$B$6:$B$28=H395)*(Barèmes!$C$6:$C$28=IF(H395="6ème","Mixte",G395))*(Barèmes!$J$6:$J$28="+"))&gt;0,IF(O395&lt;=SUMIFS(Barèmes!$F$6:$F$28,Barèmes!$A$6:$A$28,"Force bas du corps — Saut en longueur (m)",Barèmes!$B$6:$B$28,H395,Barèmes!$C$6:$C$28,IF(H395="6ème","Mixte",G395)),Barèmes!$B$2,IF(O395&lt;=SUMIFS(Barèmes!$G$6:$G$28,Barèmes!$A$6:$A$28,"Force bas du corps — Saut en longueur (m)",Barèmes!$B$6:$B$28,H395,Barèmes!$C$6:$C$28,IF(H395="6ème","Mixte",G395)),Barèmes!$C$2,IF(O395&lt;=SUMIFS(Barèmes!$H$6:$H$28,Barèmes!$A$6:$A$28,"Force bas du corps — Saut en longueur (m)",Barèmes!$B$6:$B$28,H395,Barèmes!$C$6:$C$28,IF(H395="6ème","Mixte",G395)),Barèmes!$D$2,IF(O395&lt;=SUMIFS(Barèmes!$I$6:$I$28,Barèmes!$A$6:$A$28,"Force bas du corps — Saut en longueur (m)",Barèmes!$B$6:$B$28,H395,Barèmes!$C$6:$C$28,IF(H395="6ème","Mixte",G395)),Barèmes!$E$2,Barèmes!$F$2)))),IF(O395&gt;=SUMIFS(Barèmes!$F$6:$F$28,Barèmes!$A$6:$A$28,"Force bas du corps — Saut en longueur (m)",Barèmes!$B$6:$B$28,H395,Barèmes!$C$6:$C$28,IF(H395="6ème","Mixte",G395)),Barèmes!$B$2,IF(O395&gt;=SUMIFS(Barèmes!$G$6:$G$28,Barèmes!$A$6:$A$28,"Force bas du corps — Saut en longueur (m)",Barèmes!$B$6:$B$28,H395,Barèmes!$C$6:$C$28,IF(H395="6ème","Mixte",G395)),Barèmes!$C$2,IF(O395&gt;=SUMIFS(Barèmes!$H$6:$H$28,Barèmes!$A$6:$A$28,"Force bas du corps — Saut en longueur (m)",Barèmes!$B$6:$B$28,H395,Barèmes!$C$6:$C$28,IF(H395="6ème","Mixte",G395)),Barèmes!$D$2,IF(O395&gt;=SUMIFS(Barèmes!$I$6:$I$28,Barèmes!$A$6:$A$28,"Force bas du corps — Saut en longueur (m)",Barèmes!$B$6:$B$28,H395,Barèmes!$C$6:$C$28,IF(H395="6ème","Mixte",G395)),Barèmes!$E$2,Barèmes!$F$2))))))</f>
        <v/>
      </c>
      <c r="R395" s="22"/>
      <c r="S395" s="24" t="str">
        <f>IF(OR(R395="",SUMPRODUCT((Barèmes!$A$6:$A$28="Vitesse — 30 m (s)")*(Barèmes!$B$6:$B$28=H395)*(Barèmes!$C$6:$C$28=IF(H395="6ème","Mixte",G395)))=0),"",IF(SUMPRODUCT((Barèmes!$A$6:$A$28="Vitesse — 30 m (s)")*(Barèmes!$B$6:$B$28=H395)*(Barèmes!$C$6:$C$28=IF(H395="6ème","Mixte",G395))*(Barèmes!$J$6:$J$28="+"))&gt;0,IF(R395&lt;=SUMIFS(Barèmes!$D$6:$D$28,Barèmes!$A$6:$A$28,"Vitesse — 30 m (s)",Barèmes!$B$6:$B$28,H395,Barèmes!$C$6:$C$28,IF(H395="6ème","Mixte",G395)),"à besoin",IF(R395&lt;=SUMIFS(Barèmes!$E$6:$E$28,Barèmes!$A$6:$A$28,"Vitesse — 30 m (s)",Barèmes!$B$6:$B$28,H395,Barèmes!$C$6:$C$28,IF(H395="6ème","Mixte",G395)),"fragile","satisfaisant")),IF(R395&gt;=SUMIFS(Barèmes!$D$6:$D$28,Barèmes!$A$6:$A$28,"Vitesse — 30 m (s)",Barèmes!$B$6:$B$28,H395,Barèmes!$C$6:$C$28,IF(H395="6ème","Mixte",G395)),"à besoin",IF(R395&gt;=SUMIFS(Barèmes!$E$6:$E$28,Barèmes!$A$6:$A$28,"Vitesse — 30 m (s)",Barèmes!$B$6:$B$28,H395,Barèmes!$C$6:$C$28,IF(H395="6ème","Mixte",G395)),"fragile","satisfaisant"))))</f>
        <v/>
      </c>
      <c r="T395" s="24" t="str">
        <f>IF(OR(R395="",SUMPRODUCT((Barèmes!$A$6:$A$28="Vitesse — 30 m (s)")*(Barèmes!$B$6:$B$28=H395)*(Barèmes!$C$6:$C$28=IF(H395="6ème","Mixte",G395)))=0),"",IF(SUMPRODUCT((Barèmes!$A$6:$A$28="Vitesse — 30 m (s)")*(Barèmes!$B$6:$B$28=H395)*(Barèmes!$C$6:$C$28=IF(H395="6ème","Mixte",G395))*(Barèmes!$J$6:$J$28="+"))&gt;0,IF(R395&lt;=SUMIFS(Barèmes!$F$6:$F$28,Barèmes!$A$6:$A$28,"Vitesse — 30 m (s)",Barèmes!$B$6:$B$28,H395,Barèmes!$C$6:$C$28,IF(H395="6ème","Mixte",G395)),Barèmes!$B$2,IF(R395&lt;=SUMIFS(Barèmes!$G$6:$G$28,Barèmes!$A$6:$A$28,"Vitesse — 30 m (s)",Barèmes!$B$6:$B$28,H395,Barèmes!$C$6:$C$28,IF(H395="6ème","Mixte",G395)),Barèmes!$C$2,IF(R395&lt;=SUMIFS(Barèmes!$H$6:$H$28,Barèmes!$A$6:$A$28,"Vitesse — 30 m (s)",Barèmes!$B$6:$B$28,H395,Barèmes!$C$6:$C$28,IF(H395="6ème","Mixte",G395)),Barèmes!$D$2,IF(R395&lt;=SUMIFS(Barèmes!$I$6:$I$28,Barèmes!$A$6:$A$28,"Vitesse — 30 m (s)",Barèmes!$B$6:$B$28,H395,Barèmes!$C$6:$C$28,IF(H395="6ème","Mixte",G395)),Barèmes!$E$2,Barèmes!$F$2)))),IF(R395&gt;=SUMIFS(Barèmes!$F$6:$F$28,Barèmes!$A$6:$A$28,"Vitesse — 30 m (s)",Barèmes!$B$6:$B$28,H395,Barèmes!$C$6:$C$28,IF(H395="6ème","Mixte",G395)),Barèmes!$B$2,IF(R395&gt;=SUMIFS(Barèmes!$G$6:$G$28,Barèmes!$A$6:$A$28,"Vitesse — 30 m (s)",Barèmes!$B$6:$B$28,H395,Barèmes!$C$6:$C$28,IF(H395="6ème","Mixte",G395)),Barèmes!$C$2,IF(R395&gt;=SUMIFS(Barèmes!$H$6:$H$28,Barèmes!$A$6:$A$28,"Vitesse — 30 m (s)",Barèmes!$B$6:$B$28,H395,Barèmes!$C$6:$C$28,IF(H395="6ème","Mixte",G395)),Barèmes!$D$2,IF(R395&gt;=SUMIFS(Barèmes!$I$6:$I$28,Barèmes!$A$6:$A$28,"Vitesse — 30 m (s)",Barèmes!$B$6:$B$28,H395,Barèmes!$C$6:$C$28,IF(H395="6ème","Mixte",G395)),Barèmes!$E$2,Barèmes!$F$2))))))</f>
        <v/>
      </c>
      <c r="U395" s="22"/>
      <c r="V395" s="25" t="str">
        <f>IF(OR(U395="",SUMPRODUCT((Barèmes!$A$6:$A$28="Vitesse — 50 m (s)")*(Barèmes!$B$6:$B$28=H395)*(Barèmes!$C$6:$C$28=IF(H395="6ème","Mixte",G395)))=0),"",IF(SUMPRODUCT((Barèmes!$A$6:$A$28="Vitesse — 50 m (s)")*(Barèmes!$B$6:$B$28=H395)*(Barèmes!$C$6:$C$28=IF(H395="6ème","Mixte",G395))*(Barèmes!$J$6:$J$28="+"))&gt;0,IF(U395&lt;=SUMIFS(Barèmes!$D$6:$D$28,Barèmes!$A$6:$A$28,"Vitesse — 50 m (s)",Barèmes!$B$6:$B$28,H395,Barèmes!$C$6:$C$28,IF(H395="6ème","Mixte",G395)),"à besoin",IF(U395&lt;=SUMIFS(Barèmes!$E$6:$E$28,Barèmes!$A$6:$A$28,"Vitesse — 50 m (s)",Barèmes!$B$6:$B$28,H395,Barèmes!$C$6:$C$28,IF(H395="6ème","Mixte",G395)),"fragile","satisfaisant")),IF(U395&gt;=SUMIFS(Barèmes!$D$6:$D$28,Barèmes!$A$6:$A$28,"Vitesse — 50 m (s)",Barèmes!$B$6:$B$28,H395,Barèmes!$C$6:$C$28,IF(H395="6ème","Mixte",G395)),"à besoin",IF(U395&gt;=SUMIFS(Barèmes!$E$6:$E$28,Barèmes!$A$6:$A$28,"Vitesse — 50 m (s)",Barèmes!$B$6:$B$28,H395,Barèmes!$C$6:$C$28,IF(H395="6ème","Mixte",G395)),"fragile","satisfaisant"))))</f>
        <v/>
      </c>
      <c r="W395" s="25" t="str">
        <f>IF(OR(U395="",SUMPRODUCT((Barèmes!$A$6:$A$28="Vitesse — 50 m (s)")*(Barèmes!$B$6:$B$28=H395)*(Barèmes!$C$6:$C$28=IF(H395="6ème","Mixte",G395)))=0),"",IF(SUMPRODUCT((Barèmes!$A$6:$A$28="Vitesse — 50 m (s)")*(Barèmes!$B$6:$B$28=H395)*(Barèmes!$C$6:$C$28=IF(H395="6ème","Mixte",G395))*(Barèmes!$J$6:$J$28="+"))&gt;0,IF(U395&lt;=SUMIFS(Barèmes!$F$6:$F$28,Barèmes!$A$6:$A$28,"Vitesse — 50 m (s)",Barèmes!$B$6:$B$28,H395,Barèmes!$C$6:$C$28,IF(H395="6ème","Mixte",G395)),Barèmes!$B$2,IF(U395&lt;=SUMIFS(Barèmes!$G$6:$G$28,Barèmes!$A$6:$A$28,"Vitesse — 50 m (s)",Barèmes!$B$6:$B$28,H395,Barèmes!$C$6:$C$28,IF(H395="6ème","Mixte",G395)),Barèmes!$C$2,IF(U395&lt;=SUMIFS(Barèmes!$H$6:$H$28,Barèmes!$A$6:$A$28,"Vitesse — 50 m (s)",Barèmes!$B$6:$B$28,H395,Barèmes!$C$6:$C$28,IF(H395="6ème","Mixte",G395)),Barèmes!$D$2,IF(U395&lt;=SUMIFS(Barèmes!$I$6:$I$28,Barèmes!$A$6:$A$28,"Vitesse — 50 m (s)",Barèmes!$B$6:$B$28,H395,Barèmes!$C$6:$C$28,IF(H395="6ème","Mixte",G395)),Barèmes!$E$2,Barèmes!$F$2)))),IF(U395&gt;=SUMIFS(Barèmes!$F$6:$F$28,Barèmes!$A$6:$A$28,"Vitesse — 50 m (s)",Barèmes!$B$6:$B$28,H395,Barèmes!$C$6:$C$28,IF(H395="6ème","Mixte",G395)),Barèmes!$B$2,IF(U395&gt;=SUMIFS(Barèmes!$G$6:$G$28,Barèmes!$A$6:$A$28,"Vitesse — 50 m (s)",Barèmes!$B$6:$B$28,H395,Barèmes!$C$6:$C$28,IF(H395="6ème","Mixte",G395)),Barèmes!$C$2,IF(U395&gt;=SUMIFS(Barèmes!$H$6:$H$28,Barèmes!$A$6:$A$28,"Vitesse — 50 m (s)",Barèmes!$B$6:$B$28,H395,Barèmes!$C$6:$C$28,IF(H395="6ème","Mixte",G395)),Barèmes!$D$2,IF(U395&gt;=SUMIFS(Barèmes!$I$6:$I$28,Barèmes!$A$6:$A$28,"Vitesse — 50 m (s)",Barèmes!$B$6:$B$28,H395,Barèmes!$C$6:$C$28,IF(H395="6ème","Mixte",G395)),Barèmes!$E$2,Barèmes!$F$2))))))</f>
        <v/>
      </c>
      <c r="X395" s="18"/>
      <c r="Y395" s="26" t="str" cm="1">
        <f t="array" ref="Y395">IF(OR(X395="",SUMPRODUCT((Barèmes!$A$6:$A$28="Souplesse (score 1-5)")*(Barèmes!$B$6:$B$28=H395)*(Barèmes!$C$6:$C$28=IF(H395="6ème","Mixte",G395)))=0),"",IF(SUMPRODUCT((Barèmes!$A$6:$A$28="Souplesse (score 1-5)")*(Barèmes!$B$6:$B$28=H395)*(Barèmes!$C$6:$C$28=IF(H395="6ème","Mixte",G395))*(Barèmes!$J$6:$J$28="+"))&gt;0,IF(X395&lt;=SUMIFS(Barèmes!$D$6:$D$28,Barèmes!$A$6:$A$28,"Souplesse (score 1-5)",Barèmes!$B$6:$B$28,H395,Barèmes!$C$6:$C$28,IF(H395="6ème","Mixte",G395)),"à besoin",IF(X395&lt;=SUMIFS(Barèmes!$E$6:$E$28,Barèmes!$A$6:$A$28,"Souplesse (score 1-5)",Barèmes!$B$6:$B$28,H395,Barèmes!$C$6:$C$28,IF(H395="6ème","Mixte",G395)),"fragile","satisfaisant")),IF(X395&gt;=SUMIFS(Barèmes!$D$6:$D$28,Barèmes!$A$6:$A$28,"Souplesse (score 1-5)",Barèmes!$B$6:$B$28,H395,Barèmes!$C$6:$C$28,IF(H395="6ème","Mixte",G395)),"à besoin",IF(X395&gt;=SUMIFS(Barèmes!$E$6:$E$28,Barèmes!$A$6:$A$28,"Souplesse (score 1-5)",Barèmes!$B$6:$B$28,H395,Barèmes!$C$6:$C$28,IF(H395="6ème","Mixte",G395)),"fragile","satisfaisant"))))</f>
        <v/>
      </c>
      <c r="Z395" s="26" t="str" cm="1">
        <f t="array" ref="Z395">IF(OR(X395="",SUMPRODUCT((Barèmes!$A$6:$A$28="Souplesse (score 1-5)")*(Barèmes!$B$6:$B$28=H395)*(Barèmes!$C$6:$C$28=IF(H395="6ème","Mixte",G395)))=0),"",IF(SUMPRODUCT((Barèmes!$A$6:$A$28="Souplesse (score 1-5)")*(Barèmes!$B$6:$B$28=H395)*(Barèmes!$C$6:$C$28=IF(H395="6ème","Mixte",G395))*(Barèmes!$J$6:$J$28="+"))&gt;0,IF(X395&lt;=SUMIFS(Barèmes!$F$6:$F$28,Barèmes!$A$6:$A$28,"Souplesse (score 1-5)",Barèmes!$B$6:$B$28,H395,Barèmes!$C$6:$C$28,IF(H395="6ème","Mixte",G395)),Barèmes!$B$2,IF(X395&lt;=SUMIFS(Barèmes!$G$6:$G$28,Barèmes!$A$6:$A$28,"Souplesse (score 1-5)",Barèmes!$B$6:$B$28,H395,Barèmes!$C$6:$C$28,IF(H395="6ème","Mixte",G395)),Barèmes!$C$2,IF(X395&lt;=SUMIFS(Barèmes!$H$6:$H$28,Barèmes!$A$6:$A$28,"Souplesse (score 1-5)",Barèmes!$B$6:$B$28,H395,Barèmes!$C$6:$C$28,IF(H395="6ème","Mixte",G395)),Barèmes!$D$2,IF(X395&lt;=SUMIFS(Barèmes!$I$6:$I$28,Barèmes!$A$6:$A$28,"Souplesse (score 1-5)",Barèmes!$B$6:$B$28,H395,Barèmes!$C$6:$C$28,IF(H395="6ème","Mixte",G395)),Barèmes!$E$2,Barèmes!$F$2)))),IF(X395&gt;=SUMIFS(Barèmes!$F$6:$F$28,Barèmes!$A$6:$A$28,"Souplesse (score 1-5)",Barèmes!$B$6:$B$28,H395,Barèmes!$C$6:$C$28,IF(H395="6ème","Mixte",G395)),Barèmes!$B$2,IF(X395&gt;=SUMIFS(Barèmes!$G$6:$G$28,Barèmes!$A$6:$A$28,"Souplesse (score 1-5)",Barèmes!$B$6:$B$28,H395,Barèmes!$C$6:$C$28,IF(H395="6ème","Mixte",G395)),Barèmes!$C$2,IF(X395&gt;=SUMIFS(Barèmes!$H$6:$H$28,Barèmes!$A$6:$A$28,"Souplesse (score 1-5)",Barèmes!$B$6:$B$28,H395,Barèmes!$C$6:$C$28,IF(H395="6ème","Mixte",G395)),Barèmes!$D$2,IF(X395&gt;=SUMIFS(Barèmes!$I$6:$I$28,Barèmes!$A$6:$A$28,"Souplesse (score 1-5)",Barèmes!$B$6:$B$28,H395,Barèmes!$C$6:$C$28,IF(H395="6ème","Mixte",G395)),Barèmes!$E$2,Barèmes!$F$2))))))</f>
        <v/>
      </c>
      <c r="AA395" s="22"/>
      <c r="AB395" s="27" t="str">
        <f>IF(OR(AA395="",SUMPRODUCT((Barèmes!$A$6:$A$28="Agilité — T-test 974 (s)")*(Barèmes!$B$6:$B$28=H395)*(Barèmes!$C$6:$C$28=IF(H395="6ème","Mixte",G395)))=0),"",IF(SUMPRODUCT((Barèmes!$A$6:$A$28="Agilité — T-test 974 (s)")*(Barèmes!$B$6:$B$28=H395)*(Barèmes!$C$6:$C$28=IF(H395="6ème","Mixte",G395))*(Barèmes!$J$6:$J$28="+"))&gt;0,IF(AA395&lt;=SUMIFS(Barèmes!$D$6:$D$28,Barèmes!$A$6:$A$28,"Agilité — T-test 974 (s)",Barèmes!$B$6:$B$28,H395,Barèmes!$C$6:$C$28,IF(H395="6ème","Mixte",G395)),"à besoin",IF(AA395&lt;=SUMIFS(Barèmes!$E$6:$E$28,Barèmes!$A$6:$A$28,"Agilité — T-test 974 (s)",Barèmes!$B$6:$B$28,H395,Barèmes!$C$6:$C$28,IF(H395="6ème","Mixte",G395)),"fragile","satisfaisant")),IF(AA395&gt;=SUMIFS(Barèmes!$D$6:$D$28,Barèmes!$A$6:$A$28,"Agilité — T-test 974 (s)",Barèmes!$B$6:$B$28,H395,Barèmes!$C$6:$C$28,IF(H395="6ème","Mixte",G395)),"à besoin",IF(AA395&gt;=SUMIFS(Barèmes!$E$6:$E$28,Barèmes!$A$6:$A$28,"Agilité — T-test 974 (s)",Barèmes!$B$6:$B$28,H395,Barèmes!$C$6:$C$28,IF(H395="6ème","Mixte",G395)),"fragile","satisfaisant"))))</f>
        <v/>
      </c>
      <c r="AC395" s="27" t="str">
        <f>IF(OR(AA395="",SUMPRODUCT((Barèmes!$A$6:$A$28="Agilité — T-test 974 (s)")*(Barèmes!$B$6:$B$28=H395)*(Barèmes!$C$6:$C$28=IF(H395="6ème","Mixte",G395)))=0),"",IF(SUMPRODUCT((Barèmes!$A$6:$A$28="Agilité — T-test 974 (s)")*(Barèmes!$B$6:$B$28=H395)*(Barèmes!$C$6:$C$28=IF(H395="6ème","Mixte",G395))*(Barèmes!$J$6:$J$28="+"))&gt;0,IF(AA395&lt;=SUMIFS(Barèmes!$F$6:$F$28,Barèmes!$A$6:$A$28,"Agilité — T-test 974 (s)",Barèmes!$B$6:$B$28,H395,Barèmes!$C$6:$C$28,IF(H395="6ème","Mixte",G395)),Barèmes!$B$2,IF(AA395&lt;=SUMIFS(Barèmes!$G$6:$G$28,Barèmes!$A$6:$A$28,"Agilité — T-test 974 (s)",Barèmes!$B$6:$B$28,H395,Barèmes!$C$6:$C$28,IF(H395="6ème","Mixte",G395)),Barèmes!$C$2,IF(AA395&lt;=SUMIFS(Barèmes!$H$6:$H$28,Barèmes!$A$6:$A$28,"Agilité — T-test 974 (s)",Barèmes!$B$6:$B$28,H395,Barèmes!$C$6:$C$28,IF(H395="6ème","Mixte",G395)),Barèmes!$D$2,IF(AA395&lt;=SUMIFS(Barèmes!$I$6:$I$28,Barèmes!$A$6:$A$28,"Agilité — T-test 974 (s)",Barèmes!$B$6:$B$28,H395,Barèmes!$C$6:$C$28,IF(H395="6ème","Mixte",G395)),Barèmes!$E$2,Barèmes!$F$2)))),IF(AA395&gt;=SUMIFS(Barèmes!$F$6:$F$28,Barèmes!$A$6:$A$28,"Agilité — T-test 974 (s)",Barèmes!$B$6:$B$28,H395,Barèmes!$C$6:$C$28,IF(H395="6ème","Mixte",G395)),Barèmes!$B$2,IF(AA395&gt;=SUMIFS(Barèmes!$G$6:$G$28,Barèmes!$A$6:$A$28,"Agilité — T-test 974 (s)",Barèmes!$B$6:$B$28,H395,Barèmes!$C$6:$C$28,IF(H395="6ème","Mixte",G395)),Barèmes!$C$2,IF(AA395&gt;=SUMIFS(Barèmes!$H$6:$H$28,Barèmes!$A$6:$A$28,"Agilité — T-test 974 (s)",Barèmes!$B$6:$B$28,H395,Barèmes!$C$6:$C$28,IF(H395="6ème","Mixte",G395)),Barèmes!$D$2,IF(AA395&gt;=SUMIFS(Barèmes!$I$6:$I$28,Barèmes!$A$6:$A$28,"Agilité — T-test 974 (s)",Barèmes!$B$6:$B$28,H395,Barèmes!$C$6:$C$28,IF(H395="6ème","Mixte",G395)),Barèmes!$E$2,Barèmes!$F$2))))))</f>
        <v/>
      </c>
      <c r="AD395" s="28" t="str">
        <f t="shared" si="50"/>
        <v/>
      </c>
      <c r="AE395" s="29" t="str">
        <f t="shared" si="51"/>
        <v/>
      </c>
      <c r="AF395" s="30" t="str">
        <f>IF(OR(AD395="",SUMPRODUCT((Barèmes!$A$6:$A$28="Surcoût d'agilité (s) — technique")*(Barèmes!$B$6:$B$28=H395)*(Barèmes!$C$6:$C$28=IF(H395="6ème","Mixte",G395)))=0),"",IF(SUMPRODUCT((Barèmes!$A$6:$A$28="Surcoût d'agilité (s) — technique")*(Barèmes!$B$6:$B$28=H395)*(Barèmes!$C$6:$C$28=IF(H395="6ème","Mixte",G395))*(Barèmes!$J$6:$J$28="+"))&gt;0,IF(AD395&lt;=SUMIFS(Barèmes!$D$6:$D$28,Barèmes!$A$6:$A$28,"Surcoût d'agilité (s) — technique",Barèmes!$B$6:$B$28,H395,Barèmes!$C$6:$C$28,IF(H395="6ème","Mixte",G395)),"à besoin",IF(AD395&lt;=SUMIFS(Barèmes!$E$6:$E$28,Barèmes!$A$6:$A$28,"Surcoût d'agilité (s) — technique",Barèmes!$B$6:$B$28,H395,Barèmes!$C$6:$C$28,IF(H395="6ème","Mixte",G395)),"fragile","satisfaisant")),IF(AD395&gt;=SUMIFS(Barèmes!$D$6:$D$28,Barèmes!$A$6:$A$28,"Surcoût d'agilité (s) — technique",Barèmes!$B$6:$B$28,H395,Barèmes!$C$6:$C$28,IF(H395="6ème","Mixte",G395)),"à besoin",IF(AD395&gt;=SUMIFS(Barèmes!$E$6:$E$28,Barèmes!$A$6:$A$28,"Surcoût d'agilité (s) — technique",Barèmes!$B$6:$B$28,H395,Barèmes!$C$6:$C$28,IF(H395="6ème","Mixte",G395)),"fragile","satisfaisant"))))</f>
        <v/>
      </c>
      <c r="AG395" s="30" t="str">
        <f>IF(OR(AD395="",SUMPRODUCT((Barèmes!$A$6:$A$28="Surcoût d'agilité (s) — technique")*(Barèmes!$B$6:$B$28=H395)*(Barèmes!$C$6:$C$28=IF(H395="6ème","Mixte",G395)))=0),"",IF(SUMPRODUCT((Barèmes!$A$6:$A$28="Surcoût d'agilité (s) — technique")*(Barèmes!$B$6:$B$28=H395)*(Barèmes!$C$6:$C$28=IF(H395="6ème","Mixte",G395))*(Barèmes!$J$6:$J$28="+"))&gt;0,IF(AD395&lt;=SUMIFS(Barèmes!$F$6:$F$28,Barèmes!$A$6:$A$28,"Surcoût d'agilité (s) — technique",Barèmes!$B$6:$B$28,H395,Barèmes!$C$6:$C$28,IF(H395="6ème","Mixte",G395)),Barèmes!$B$2,IF(AD395&lt;=SUMIFS(Barèmes!$G$6:$G$28,Barèmes!$A$6:$A$28,"Surcoût d'agilité (s) — technique",Barèmes!$B$6:$B$28,H395,Barèmes!$C$6:$C$28,IF(H395="6ème","Mixte",G395)),Barèmes!$C$2,IF(AD395&lt;=SUMIFS(Barèmes!$H$6:$H$28,Barèmes!$A$6:$A$28,"Surcoût d'agilité (s) — technique",Barèmes!$B$6:$B$28,H395,Barèmes!$C$6:$C$28,IF(H395="6ème","Mixte",G395)),Barèmes!$D$2,IF(AD395&lt;=SUMIFS(Barèmes!$I$6:$I$28,Barèmes!$A$6:$A$28,"Surcoût d'agilité (s) — technique",Barèmes!$B$6:$B$28,H395,Barèmes!$C$6:$C$28,IF(H395="6ème","Mixte",G395)),Barèmes!$E$2,Barèmes!$F$2)))),IF(AD395&gt;=SUMIFS(Barèmes!$F$6:$F$28,Barèmes!$A$6:$A$28,"Surcoût d'agilité (s) — technique",Barèmes!$B$6:$B$28,H395,Barèmes!$C$6:$C$28,IF(H395="6ème","Mixte",G395)),Barèmes!$B$2,IF(AD395&gt;=SUMIFS(Barèmes!$G$6:$G$28,Barèmes!$A$6:$A$28,"Surcoût d'agilité (s) — technique",Barèmes!$B$6:$B$28,H395,Barèmes!$C$6:$C$28,IF(H395="6ème","Mixte",G395)),Barèmes!$C$2,IF(AD395&gt;=SUMIFS(Barèmes!$H$6:$H$28,Barèmes!$A$6:$A$28,"Surcoût d'agilité (s) — technique",Barèmes!$B$6:$B$28,H395,Barèmes!$C$6:$C$28,IF(H395="6ème","Mixte",G395)),Barèmes!$D$2,IF(AD395&gt;=SUMIFS(Barèmes!$I$6:$I$28,Barèmes!$A$6:$A$28,"Surcoût d'agilité (s) — technique",Barèmes!$B$6:$B$28,H395,Barèmes!$C$6:$C$28,IF(H395="6ème","Mixte",G395)),Barèmes!$E$2,Barèmes!$F$2))))))</f>
        <v/>
      </c>
      <c r="AH395" s="31" t="str">
        <f>IF((IF(N395="",0,1)+IF(Q395="",0,1)+IF(W395="",0,1)+IF(Z395="",0,1)+IF(AC395="",0,1))=0,"",3*IF(N395=Barèmes!$B$2,1,IF(N395=Barèmes!$C$2,2,IF(N395=Barèmes!$D$2,3,IF(N395=Barèmes!$E$2,4,IF(N395=Barèmes!$F$2,5,0)))))+3*IF(Q395=Barèmes!$B$2,1,IF(Q395=Barèmes!$C$2,2,IF(Q395=Barèmes!$D$2,3,IF(Q395=Barèmes!$E$2,4,IF(Q395=Barèmes!$F$2,5,0)))))+2*IF(W395=Barèmes!$B$2,1,IF(W395=Barèmes!$C$2,2,IF(W395=Barèmes!$D$2,3,IF(W395=Barèmes!$E$2,4,IF(W395=Barèmes!$F$2,5,0)))))+1*IF(Z395=Barèmes!$B$2,1,IF(Z395=Barèmes!$C$2,2,IF(Z395=Barèmes!$D$2,3,IF(Z395=Barèmes!$E$2,4,IF(Z395=Barèmes!$F$2,5,0)))))+1*IF(AC395=Barèmes!$B$2,1,IF(AC395=Barèmes!$C$2,2,IF(AC395=Barèmes!$D$2,3,IF(AC395=Barèmes!$E$2,4,IF(AC395=Barèmes!$F$2,5,0))))))</f>
        <v/>
      </c>
      <c r="AI395" s="31"/>
      <c r="AJ395" s="32" t="str">
        <f>IFERROR(INDEX(Croissance!$B$5:$B$604,MATCH(A395,Croissance!$A$5:$A$604,0)),"")</f>
        <v/>
      </c>
      <c r="AK395" s="32" t="str">
        <f>IFERROR(INDEX(Croissance!$C$5:$C$604,MATCH(A395,Croissance!$A$5:$A$604,0)),"")</f>
        <v/>
      </c>
      <c r="AL395" s="32" t="str">
        <f>IFERROR(INDEX(Croissance!$D$5:$D$604,MATCH(A395,Croissance!$A$5:$A$604,0)),"")</f>
        <v/>
      </c>
      <c r="AM395" s="32" t="str">
        <f>IFERROR(INDEX(Croissance!$E$5:$E$604,MATCH(A395,Croissance!$A$5:$A$604,0)),"")</f>
        <v/>
      </c>
      <c r="AO395" s="33">
        <f t="shared" si="56"/>
        <v>0</v>
      </c>
      <c r="AP395" s="33">
        <f t="shared" si="52"/>
        <v>0</v>
      </c>
      <c r="AQ395" s="33">
        <f>IF(A395="",0,IF(AND(OR('Synthèse classe'!$C$2="Tous",C395='Synthèse classe'!$C$2),OR('Synthèse classe'!$C$3="Toutes",D395='Synthèse classe'!$C$3),OR('Synthèse classe'!$C$4="Toutes",AND('Synthèse classe'!$C$4="Dernière",AP395=1),B395=IFERROR(VALUE('Synthèse classe'!$C$4),0))),1,0))</f>
        <v>0</v>
      </c>
      <c r="AR395" s="34" t="str">
        <f t="shared" si="53"/>
        <v/>
      </c>
    </row>
    <row r="396" spans="1:44" x14ac:dyDescent="0.2">
      <c r="A396" s="17" t="str">
        <f t="shared" si="49"/>
        <v/>
      </c>
      <c r="B396" s="18"/>
      <c r="C396" s="19"/>
      <c r="D396" s="19"/>
      <c r="E396" s="19"/>
      <c r="F396" s="19"/>
      <c r="G396" s="19"/>
      <c r="H396" s="17" t="str">
        <f t="shared" si="54"/>
        <v/>
      </c>
      <c r="I396" s="20"/>
      <c r="J396" s="18"/>
      <c r="K396" s="19"/>
      <c r="L396" s="21" t="str">
        <f t="shared" si="55"/>
        <v/>
      </c>
      <c r="M396" s="21" t="str">
        <f>IF(OR(J396="",SUMPRODUCT((Barèmes!$A$6:$A$28="Endurance — Luc Léger (palier)")*(Barèmes!$B$6:$B$28=H396)*(Barèmes!$C$6:$C$28=IF(H396="6ème","Mixte",G396)))=0),"",IF(SUMPRODUCT((Barèmes!$A$6:$A$28="Endurance — Luc Léger (palier)")*(Barèmes!$B$6:$B$28=H396)*(Barèmes!$C$6:$C$28=IF(H396="6ème","Mixte",G396))*(Barèmes!$J$6:$J$28="+"))&gt;0,IF(J396&lt;=SUMIFS(Barèmes!$D$6:$D$28,Barèmes!$A$6:$A$28,"Endurance — Luc Léger (palier)",Barèmes!$B$6:$B$28,H396,Barèmes!$C$6:$C$28,IF(H396="6ème","Mixte",G396)),"à besoin",IF(J396&lt;=SUMIFS(Barèmes!$E$6:$E$28,Barèmes!$A$6:$A$28,"Endurance — Luc Léger (palier)",Barèmes!$B$6:$B$28,H396,Barèmes!$C$6:$C$28,IF(H396="6ème","Mixte",G396)),"fragile","satisfaisant")),IF(J396&gt;=SUMIFS(Barèmes!$D$6:$D$28,Barèmes!$A$6:$A$28,"Endurance — Luc Léger (palier)",Barèmes!$B$6:$B$28,H396,Barèmes!$C$6:$C$28,IF(H396="6ème","Mixte",G396)),"à besoin",IF(J396&gt;=SUMIFS(Barèmes!$E$6:$E$28,Barèmes!$A$6:$A$28,"Endurance — Luc Léger (palier)",Barèmes!$B$6:$B$28,H396,Barèmes!$C$6:$C$28,IF(H396="6ème","Mixte",G396)),"fragile","satisfaisant"))))</f>
        <v/>
      </c>
      <c r="N396" s="21" t="str">
        <f>IF(OR(J396="",SUMPRODUCT((Barèmes!$A$6:$A$28="Endurance — Luc Léger (palier)")*(Barèmes!$B$6:$B$28=H396)*(Barèmes!$C$6:$C$28=IF(H396="6ème","Mixte",G396)))=0),"",IF(SUMPRODUCT((Barèmes!$A$6:$A$28="Endurance — Luc Léger (palier)")*(Barèmes!$B$6:$B$28=H396)*(Barèmes!$C$6:$C$28=IF(H396="6ème","Mixte",G396))*(Barèmes!$J$6:$J$28="+"))&gt;0,IF(J396&lt;=SUMIFS(Barèmes!$F$6:$F$28,Barèmes!$A$6:$A$28,"Endurance — Luc Léger (palier)",Barèmes!$B$6:$B$28,H396,Barèmes!$C$6:$C$28,IF(H396="6ème","Mixte",G396)),Barèmes!$B$2,IF(J396&lt;=SUMIFS(Barèmes!$G$6:$G$28,Barèmes!$A$6:$A$28,"Endurance — Luc Léger (palier)",Barèmes!$B$6:$B$28,H396,Barèmes!$C$6:$C$28,IF(H396="6ème","Mixte",G396)),Barèmes!$C$2,IF(J396&lt;=SUMIFS(Barèmes!$H$6:$H$28,Barèmes!$A$6:$A$28,"Endurance — Luc Léger (palier)",Barèmes!$B$6:$B$28,H396,Barèmes!$C$6:$C$28,IF(H396="6ème","Mixte",G396)),Barèmes!$D$2,IF(J396&lt;=SUMIFS(Barèmes!$I$6:$I$28,Barèmes!$A$6:$A$28,"Endurance — Luc Léger (palier)",Barèmes!$B$6:$B$28,H396,Barèmes!$C$6:$C$28,IF(H396="6ème","Mixte",G396)),Barèmes!$E$2,Barèmes!$F$2)))),IF(J396&gt;=SUMIFS(Barèmes!$F$6:$F$28,Barèmes!$A$6:$A$28,"Endurance — Luc Léger (palier)",Barèmes!$B$6:$B$28,H396,Barèmes!$C$6:$C$28,IF(H396="6ème","Mixte",G396)),Barèmes!$B$2,IF(J396&gt;=SUMIFS(Barèmes!$G$6:$G$28,Barèmes!$A$6:$A$28,"Endurance — Luc Léger (palier)",Barèmes!$B$6:$B$28,H396,Barèmes!$C$6:$C$28,IF(H396="6ème","Mixte",G396)),Barèmes!$C$2,IF(J396&gt;=SUMIFS(Barèmes!$H$6:$H$28,Barèmes!$A$6:$A$28,"Endurance — Luc Léger (palier)",Barèmes!$B$6:$B$28,H396,Barèmes!$C$6:$C$28,IF(H396="6ème","Mixte",G396)),Barèmes!$D$2,IF(J396&gt;=SUMIFS(Barèmes!$I$6:$I$28,Barèmes!$A$6:$A$28,"Endurance — Luc Léger (palier)",Barèmes!$B$6:$B$28,H396,Barèmes!$C$6:$C$28,IF(H396="6ème","Mixte",G396)),Barèmes!$E$2,Barèmes!$F$2))))))</f>
        <v/>
      </c>
      <c r="O396" s="22"/>
      <c r="P396" s="23" t="str">
        <f>IF(OR(O396="",SUMPRODUCT((Barèmes!$A$6:$A$28="Force bas du corps — Saut en longueur (m)")*(Barèmes!$B$6:$B$28=H396)*(Barèmes!$C$6:$C$28=IF(H396="6ème","Mixte",G396)))=0),"",IF(SUMPRODUCT((Barèmes!$A$6:$A$28="Force bas du corps — Saut en longueur (m)")*(Barèmes!$B$6:$B$28=H396)*(Barèmes!$C$6:$C$28=IF(H396="6ème","Mixte",G396))*(Barèmes!$J$6:$J$28="+"))&gt;0,IF(O396&lt;=SUMIFS(Barèmes!$D$6:$D$28,Barèmes!$A$6:$A$28,"Force bas du corps — Saut en longueur (m)",Barèmes!$B$6:$B$28,H396,Barèmes!$C$6:$C$28,IF(H396="6ème","Mixte",G396)),"à besoin",IF(O396&lt;=SUMIFS(Barèmes!$E$6:$E$28,Barèmes!$A$6:$A$28,"Force bas du corps — Saut en longueur (m)",Barèmes!$B$6:$B$28,H396,Barèmes!$C$6:$C$28,IF(H396="6ème","Mixte",G396)),"fragile","satisfaisant")),IF(O396&gt;=SUMIFS(Barèmes!$D$6:$D$28,Barèmes!$A$6:$A$28,"Force bas du corps — Saut en longueur (m)",Barèmes!$B$6:$B$28,H396,Barèmes!$C$6:$C$28,IF(H396="6ème","Mixte",G396)),"à besoin",IF(O396&gt;=SUMIFS(Barèmes!$E$6:$E$28,Barèmes!$A$6:$A$28,"Force bas du corps — Saut en longueur (m)",Barèmes!$B$6:$B$28,H396,Barèmes!$C$6:$C$28,IF(H396="6ème","Mixte",G396)),"fragile","satisfaisant"))))</f>
        <v/>
      </c>
      <c r="Q396" s="23" t="str">
        <f>IF(OR(O396="",SUMPRODUCT((Barèmes!$A$6:$A$28="Force bas du corps — Saut en longueur (m)")*(Barèmes!$B$6:$B$28=H396)*(Barèmes!$C$6:$C$28=IF(H396="6ème","Mixte",G396)))=0),"",IF(SUMPRODUCT((Barèmes!$A$6:$A$28="Force bas du corps — Saut en longueur (m)")*(Barèmes!$B$6:$B$28=H396)*(Barèmes!$C$6:$C$28=IF(H396="6ème","Mixte",G396))*(Barèmes!$J$6:$J$28="+"))&gt;0,IF(O396&lt;=SUMIFS(Barèmes!$F$6:$F$28,Barèmes!$A$6:$A$28,"Force bas du corps — Saut en longueur (m)",Barèmes!$B$6:$B$28,H396,Barèmes!$C$6:$C$28,IF(H396="6ème","Mixte",G396)),Barèmes!$B$2,IF(O396&lt;=SUMIFS(Barèmes!$G$6:$G$28,Barèmes!$A$6:$A$28,"Force bas du corps — Saut en longueur (m)",Barèmes!$B$6:$B$28,H396,Barèmes!$C$6:$C$28,IF(H396="6ème","Mixte",G396)),Barèmes!$C$2,IF(O396&lt;=SUMIFS(Barèmes!$H$6:$H$28,Barèmes!$A$6:$A$28,"Force bas du corps — Saut en longueur (m)",Barèmes!$B$6:$B$28,H396,Barèmes!$C$6:$C$28,IF(H396="6ème","Mixte",G396)),Barèmes!$D$2,IF(O396&lt;=SUMIFS(Barèmes!$I$6:$I$28,Barèmes!$A$6:$A$28,"Force bas du corps — Saut en longueur (m)",Barèmes!$B$6:$B$28,H396,Barèmes!$C$6:$C$28,IF(H396="6ème","Mixte",G396)),Barèmes!$E$2,Barèmes!$F$2)))),IF(O396&gt;=SUMIFS(Barèmes!$F$6:$F$28,Barèmes!$A$6:$A$28,"Force bas du corps — Saut en longueur (m)",Barèmes!$B$6:$B$28,H396,Barèmes!$C$6:$C$28,IF(H396="6ème","Mixte",G396)),Barèmes!$B$2,IF(O396&gt;=SUMIFS(Barèmes!$G$6:$G$28,Barèmes!$A$6:$A$28,"Force bas du corps — Saut en longueur (m)",Barèmes!$B$6:$B$28,H396,Barèmes!$C$6:$C$28,IF(H396="6ème","Mixte",G396)),Barèmes!$C$2,IF(O396&gt;=SUMIFS(Barèmes!$H$6:$H$28,Barèmes!$A$6:$A$28,"Force bas du corps — Saut en longueur (m)",Barèmes!$B$6:$B$28,H396,Barèmes!$C$6:$C$28,IF(H396="6ème","Mixte",G396)),Barèmes!$D$2,IF(O396&gt;=SUMIFS(Barèmes!$I$6:$I$28,Barèmes!$A$6:$A$28,"Force bas du corps — Saut en longueur (m)",Barèmes!$B$6:$B$28,H396,Barèmes!$C$6:$C$28,IF(H396="6ème","Mixte",G396)),Barèmes!$E$2,Barèmes!$F$2))))))</f>
        <v/>
      </c>
      <c r="R396" s="22"/>
      <c r="S396" s="24" t="str">
        <f>IF(OR(R396="",SUMPRODUCT((Barèmes!$A$6:$A$28="Vitesse — 30 m (s)")*(Barèmes!$B$6:$B$28=H396)*(Barèmes!$C$6:$C$28=IF(H396="6ème","Mixte",G396)))=0),"",IF(SUMPRODUCT((Barèmes!$A$6:$A$28="Vitesse — 30 m (s)")*(Barèmes!$B$6:$B$28=H396)*(Barèmes!$C$6:$C$28=IF(H396="6ème","Mixte",G396))*(Barèmes!$J$6:$J$28="+"))&gt;0,IF(R396&lt;=SUMIFS(Barèmes!$D$6:$D$28,Barèmes!$A$6:$A$28,"Vitesse — 30 m (s)",Barèmes!$B$6:$B$28,H396,Barèmes!$C$6:$C$28,IF(H396="6ème","Mixte",G396)),"à besoin",IF(R396&lt;=SUMIFS(Barèmes!$E$6:$E$28,Barèmes!$A$6:$A$28,"Vitesse — 30 m (s)",Barèmes!$B$6:$B$28,H396,Barèmes!$C$6:$C$28,IF(H396="6ème","Mixte",G396)),"fragile","satisfaisant")),IF(R396&gt;=SUMIFS(Barèmes!$D$6:$D$28,Barèmes!$A$6:$A$28,"Vitesse — 30 m (s)",Barèmes!$B$6:$B$28,H396,Barèmes!$C$6:$C$28,IF(H396="6ème","Mixte",G396)),"à besoin",IF(R396&gt;=SUMIFS(Barèmes!$E$6:$E$28,Barèmes!$A$6:$A$28,"Vitesse — 30 m (s)",Barèmes!$B$6:$B$28,H396,Barèmes!$C$6:$C$28,IF(H396="6ème","Mixte",G396)),"fragile","satisfaisant"))))</f>
        <v/>
      </c>
      <c r="T396" s="24" t="str">
        <f>IF(OR(R396="",SUMPRODUCT((Barèmes!$A$6:$A$28="Vitesse — 30 m (s)")*(Barèmes!$B$6:$B$28=H396)*(Barèmes!$C$6:$C$28=IF(H396="6ème","Mixte",G396)))=0),"",IF(SUMPRODUCT((Barèmes!$A$6:$A$28="Vitesse — 30 m (s)")*(Barèmes!$B$6:$B$28=H396)*(Barèmes!$C$6:$C$28=IF(H396="6ème","Mixte",G396))*(Barèmes!$J$6:$J$28="+"))&gt;0,IF(R396&lt;=SUMIFS(Barèmes!$F$6:$F$28,Barèmes!$A$6:$A$28,"Vitesse — 30 m (s)",Barèmes!$B$6:$B$28,H396,Barèmes!$C$6:$C$28,IF(H396="6ème","Mixte",G396)),Barèmes!$B$2,IF(R396&lt;=SUMIFS(Barèmes!$G$6:$G$28,Barèmes!$A$6:$A$28,"Vitesse — 30 m (s)",Barèmes!$B$6:$B$28,H396,Barèmes!$C$6:$C$28,IF(H396="6ème","Mixte",G396)),Barèmes!$C$2,IF(R396&lt;=SUMIFS(Barèmes!$H$6:$H$28,Barèmes!$A$6:$A$28,"Vitesse — 30 m (s)",Barèmes!$B$6:$B$28,H396,Barèmes!$C$6:$C$28,IF(H396="6ème","Mixte",G396)),Barèmes!$D$2,IF(R396&lt;=SUMIFS(Barèmes!$I$6:$I$28,Barèmes!$A$6:$A$28,"Vitesse — 30 m (s)",Barèmes!$B$6:$B$28,H396,Barèmes!$C$6:$C$28,IF(H396="6ème","Mixte",G396)),Barèmes!$E$2,Barèmes!$F$2)))),IF(R396&gt;=SUMIFS(Barèmes!$F$6:$F$28,Barèmes!$A$6:$A$28,"Vitesse — 30 m (s)",Barèmes!$B$6:$B$28,H396,Barèmes!$C$6:$C$28,IF(H396="6ème","Mixte",G396)),Barèmes!$B$2,IF(R396&gt;=SUMIFS(Barèmes!$G$6:$G$28,Barèmes!$A$6:$A$28,"Vitesse — 30 m (s)",Barèmes!$B$6:$B$28,H396,Barèmes!$C$6:$C$28,IF(H396="6ème","Mixte",G396)),Barèmes!$C$2,IF(R396&gt;=SUMIFS(Barèmes!$H$6:$H$28,Barèmes!$A$6:$A$28,"Vitesse — 30 m (s)",Barèmes!$B$6:$B$28,H396,Barèmes!$C$6:$C$28,IF(H396="6ème","Mixte",G396)),Barèmes!$D$2,IF(R396&gt;=SUMIFS(Barèmes!$I$6:$I$28,Barèmes!$A$6:$A$28,"Vitesse — 30 m (s)",Barèmes!$B$6:$B$28,H396,Barèmes!$C$6:$C$28,IF(H396="6ème","Mixte",G396)),Barèmes!$E$2,Barèmes!$F$2))))))</f>
        <v/>
      </c>
      <c r="U396" s="22"/>
      <c r="V396" s="25" t="str">
        <f>IF(OR(U396="",SUMPRODUCT((Barèmes!$A$6:$A$28="Vitesse — 50 m (s)")*(Barèmes!$B$6:$B$28=H396)*(Barèmes!$C$6:$C$28=IF(H396="6ème","Mixte",G396)))=0),"",IF(SUMPRODUCT((Barèmes!$A$6:$A$28="Vitesse — 50 m (s)")*(Barèmes!$B$6:$B$28=H396)*(Barèmes!$C$6:$C$28=IF(H396="6ème","Mixte",G396))*(Barèmes!$J$6:$J$28="+"))&gt;0,IF(U396&lt;=SUMIFS(Barèmes!$D$6:$D$28,Barèmes!$A$6:$A$28,"Vitesse — 50 m (s)",Barèmes!$B$6:$B$28,H396,Barèmes!$C$6:$C$28,IF(H396="6ème","Mixte",G396)),"à besoin",IF(U396&lt;=SUMIFS(Barèmes!$E$6:$E$28,Barèmes!$A$6:$A$28,"Vitesse — 50 m (s)",Barèmes!$B$6:$B$28,H396,Barèmes!$C$6:$C$28,IF(H396="6ème","Mixte",G396)),"fragile","satisfaisant")),IF(U396&gt;=SUMIFS(Barèmes!$D$6:$D$28,Barèmes!$A$6:$A$28,"Vitesse — 50 m (s)",Barèmes!$B$6:$B$28,H396,Barèmes!$C$6:$C$28,IF(H396="6ème","Mixte",G396)),"à besoin",IF(U396&gt;=SUMIFS(Barèmes!$E$6:$E$28,Barèmes!$A$6:$A$28,"Vitesse — 50 m (s)",Barèmes!$B$6:$B$28,H396,Barèmes!$C$6:$C$28,IF(H396="6ème","Mixte",G396)),"fragile","satisfaisant"))))</f>
        <v/>
      </c>
      <c r="W396" s="25" t="str">
        <f>IF(OR(U396="",SUMPRODUCT((Barèmes!$A$6:$A$28="Vitesse — 50 m (s)")*(Barèmes!$B$6:$B$28=H396)*(Barèmes!$C$6:$C$28=IF(H396="6ème","Mixte",G396)))=0),"",IF(SUMPRODUCT((Barèmes!$A$6:$A$28="Vitesse — 50 m (s)")*(Barèmes!$B$6:$B$28=H396)*(Barèmes!$C$6:$C$28=IF(H396="6ème","Mixte",G396))*(Barèmes!$J$6:$J$28="+"))&gt;0,IF(U396&lt;=SUMIFS(Barèmes!$F$6:$F$28,Barèmes!$A$6:$A$28,"Vitesse — 50 m (s)",Barèmes!$B$6:$B$28,H396,Barèmes!$C$6:$C$28,IF(H396="6ème","Mixte",G396)),Barèmes!$B$2,IF(U396&lt;=SUMIFS(Barèmes!$G$6:$G$28,Barèmes!$A$6:$A$28,"Vitesse — 50 m (s)",Barèmes!$B$6:$B$28,H396,Barèmes!$C$6:$C$28,IF(H396="6ème","Mixte",G396)),Barèmes!$C$2,IF(U396&lt;=SUMIFS(Barèmes!$H$6:$H$28,Barèmes!$A$6:$A$28,"Vitesse — 50 m (s)",Barèmes!$B$6:$B$28,H396,Barèmes!$C$6:$C$28,IF(H396="6ème","Mixte",G396)),Barèmes!$D$2,IF(U396&lt;=SUMIFS(Barèmes!$I$6:$I$28,Barèmes!$A$6:$A$28,"Vitesse — 50 m (s)",Barèmes!$B$6:$B$28,H396,Barèmes!$C$6:$C$28,IF(H396="6ème","Mixte",G396)),Barèmes!$E$2,Barèmes!$F$2)))),IF(U396&gt;=SUMIFS(Barèmes!$F$6:$F$28,Barèmes!$A$6:$A$28,"Vitesse — 50 m (s)",Barèmes!$B$6:$B$28,H396,Barèmes!$C$6:$C$28,IF(H396="6ème","Mixte",G396)),Barèmes!$B$2,IF(U396&gt;=SUMIFS(Barèmes!$G$6:$G$28,Barèmes!$A$6:$A$28,"Vitesse — 50 m (s)",Barèmes!$B$6:$B$28,H396,Barèmes!$C$6:$C$28,IF(H396="6ème","Mixte",G396)),Barèmes!$C$2,IF(U396&gt;=SUMIFS(Barèmes!$H$6:$H$28,Barèmes!$A$6:$A$28,"Vitesse — 50 m (s)",Barèmes!$B$6:$B$28,H396,Barèmes!$C$6:$C$28,IF(H396="6ème","Mixte",G396)),Barèmes!$D$2,IF(U396&gt;=SUMIFS(Barèmes!$I$6:$I$28,Barèmes!$A$6:$A$28,"Vitesse — 50 m (s)",Barèmes!$B$6:$B$28,H396,Barèmes!$C$6:$C$28,IF(H396="6ème","Mixte",G396)),Barèmes!$E$2,Barèmes!$F$2))))))</f>
        <v/>
      </c>
      <c r="X396" s="18"/>
      <c r="Y396" s="26" t="str" cm="1">
        <f t="array" ref="Y396">IF(OR(X396="",SUMPRODUCT((Barèmes!$A$6:$A$28="Souplesse (score 1-5)")*(Barèmes!$B$6:$B$28=H396)*(Barèmes!$C$6:$C$28=IF(H396="6ème","Mixte",G396)))=0),"",IF(SUMPRODUCT((Barèmes!$A$6:$A$28="Souplesse (score 1-5)")*(Barèmes!$B$6:$B$28=H396)*(Barèmes!$C$6:$C$28=IF(H396="6ème","Mixte",G396))*(Barèmes!$J$6:$J$28="+"))&gt;0,IF(X396&lt;=SUMIFS(Barèmes!$D$6:$D$28,Barèmes!$A$6:$A$28,"Souplesse (score 1-5)",Barèmes!$B$6:$B$28,H396,Barèmes!$C$6:$C$28,IF(H396="6ème","Mixte",G396)),"à besoin",IF(X396&lt;=SUMIFS(Barèmes!$E$6:$E$28,Barèmes!$A$6:$A$28,"Souplesse (score 1-5)",Barèmes!$B$6:$B$28,H396,Barèmes!$C$6:$C$28,IF(H396="6ème","Mixte",G396)),"fragile","satisfaisant")),IF(X396&gt;=SUMIFS(Barèmes!$D$6:$D$28,Barèmes!$A$6:$A$28,"Souplesse (score 1-5)",Barèmes!$B$6:$B$28,H396,Barèmes!$C$6:$C$28,IF(H396="6ème","Mixte",G396)),"à besoin",IF(X396&gt;=SUMIFS(Barèmes!$E$6:$E$28,Barèmes!$A$6:$A$28,"Souplesse (score 1-5)",Barèmes!$B$6:$B$28,H396,Barèmes!$C$6:$C$28,IF(H396="6ème","Mixte",G396)),"fragile","satisfaisant"))))</f>
        <v/>
      </c>
      <c r="Z396" s="26" t="str" cm="1">
        <f t="array" ref="Z396">IF(OR(X396="",SUMPRODUCT((Barèmes!$A$6:$A$28="Souplesse (score 1-5)")*(Barèmes!$B$6:$B$28=H396)*(Barèmes!$C$6:$C$28=IF(H396="6ème","Mixte",G396)))=0),"",IF(SUMPRODUCT((Barèmes!$A$6:$A$28="Souplesse (score 1-5)")*(Barèmes!$B$6:$B$28=H396)*(Barèmes!$C$6:$C$28=IF(H396="6ème","Mixte",G396))*(Barèmes!$J$6:$J$28="+"))&gt;0,IF(X396&lt;=SUMIFS(Barèmes!$F$6:$F$28,Barèmes!$A$6:$A$28,"Souplesse (score 1-5)",Barèmes!$B$6:$B$28,H396,Barèmes!$C$6:$C$28,IF(H396="6ème","Mixte",G396)),Barèmes!$B$2,IF(X396&lt;=SUMIFS(Barèmes!$G$6:$G$28,Barèmes!$A$6:$A$28,"Souplesse (score 1-5)",Barèmes!$B$6:$B$28,H396,Barèmes!$C$6:$C$28,IF(H396="6ème","Mixte",G396)),Barèmes!$C$2,IF(X396&lt;=SUMIFS(Barèmes!$H$6:$H$28,Barèmes!$A$6:$A$28,"Souplesse (score 1-5)",Barèmes!$B$6:$B$28,H396,Barèmes!$C$6:$C$28,IF(H396="6ème","Mixte",G396)),Barèmes!$D$2,IF(X396&lt;=SUMIFS(Barèmes!$I$6:$I$28,Barèmes!$A$6:$A$28,"Souplesse (score 1-5)",Barèmes!$B$6:$B$28,H396,Barèmes!$C$6:$C$28,IF(H396="6ème","Mixte",G396)),Barèmes!$E$2,Barèmes!$F$2)))),IF(X396&gt;=SUMIFS(Barèmes!$F$6:$F$28,Barèmes!$A$6:$A$28,"Souplesse (score 1-5)",Barèmes!$B$6:$B$28,H396,Barèmes!$C$6:$C$28,IF(H396="6ème","Mixte",G396)),Barèmes!$B$2,IF(X396&gt;=SUMIFS(Barèmes!$G$6:$G$28,Barèmes!$A$6:$A$28,"Souplesse (score 1-5)",Barèmes!$B$6:$B$28,H396,Barèmes!$C$6:$C$28,IF(H396="6ème","Mixte",G396)),Barèmes!$C$2,IF(X396&gt;=SUMIFS(Barèmes!$H$6:$H$28,Barèmes!$A$6:$A$28,"Souplesse (score 1-5)",Barèmes!$B$6:$B$28,H396,Barèmes!$C$6:$C$28,IF(H396="6ème","Mixte",G396)),Barèmes!$D$2,IF(X396&gt;=SUMIFS(Barèmes!$I$6:$I$28,Barèmes!$A$6:$A$28,"Souplesse (score 1-5)",Barèmes!$B$6:$B$28,H396,Barèmes!$C$6:$C$28,IF(H396="6ème","Mixte",G396)),Barèmes!$E$2,Barèmes!$F$2))))))</f>
        <v/>
      </c>
      <c r="AA396" s="22"/>
      <c r="AB396" s="27" t="str">
        <f>IF(OR(AA396="",SUMPRODUCT((Barèmes!$A$6:$A$28="Agilité — T-test 974 (s)")*(Barèmes!$B$6:$B$28=H396)*(Barèmes!$C$6:$C$28=IF(H396="6ème","Mixte",G396)))=0),"",IF(SUMPRODUCT((Barèmes!$A$6:$A$28="Agilité — T-test 974 (s)")*(Barèmes!$B$6:$B$28=H396)*(Barèmes!$C$6:$C$28=IF(H396="6ème","Mixte",G396))*(Barèmes!$J$6:$J$28="+"))&gt;0,IF(AA396&lt;=SUMIFS(Barèmes!$D$6:$D$28,Barèmes!$A$6:$A$28,"Agilité — T-test 974 (s)",Barèmes!$B$6:$B$28,H396,Barèmes!$C$6:$C$28,IF(H396="6ème","Mixte",G396)),"à besoin",IF(AA396&lt;=SUMIFS(Barèmes!$E$6:$E$28,Barèmes!$A$6:$A$28,"Agilité — T-test 974 (s)",Barèmes!$B$6:$B$28,H396,Barèmes!$C$6:$C$28,IF(H396="6ème","Mixte",G396)),"fragile","satisfaisant")),IF(AA396&gt;=SUMIFS(Barèmes!$D$6:$D$28,Barèmes!$A$6:$A$28,"Agilité — T-test 974 (s)",Barèmes!$B$6:$B$28,H396,Barèmes!$C$6:$C$28,IF(H396="6ème","Mixte",G396)),"à besoin",IF(AA396&gt;=SUMIFS(Barèmes!$E$6:$E$28,Barèmes!$A$6:$A$28,"Agilité — T-test 974 (s)",Barèmes!$B$6:$B$28,H396,Barèmes!$C$6:$C$28,IF(H396="6ème","Mixte",G396)),"fragile","satisfaisant"))))</f>
        <v/>
      </c>
      <c r="AC396" s="27" t="str">
        <f>IF(OR(AA396="",SUMPRODUCT((Barèmes!$A$6:$A$28="Agilité — T-test 974 (s)")*(Barèmes!$B$6:$B$28=H396)*(Barèmes!$C$6:$C$28=IF(H396="6ème","Mixte",G396)))=0),"",IF(SUMPRODUCT((Barèmes!$A$6:$A$28="Agilité — T-test 974 (s)")*(Barèmes!$B$6:$B$28=H396)*(Barèmes!$C$6:$C$28=IF(H396="6ème","Mixte",G396))*(Barèmes!$J$6:$J$28="+"))&gt;0,IF(AA396&lt;=SUMIFS(Barèmes!$F$6:$F$28,Barèmes!$A$6:$A$28,"Agilité — T-test 974 (s)",Barèmes!$B$6:$B$28,H396,Barèmes!$C$6:$C$28,IF(H396="6ème","Mixte",G396)),Barèmes!$B$2,IF(AA396&lt;=SUMIFS(Barèmes!$G$6:$G$28,Barèmes!$A$6:$A$28,"Agilité — T-test 974 (s)",Barèmes!$B$6:$B$28,H396,Barèmes!$C$6:$C$28,IF(H396="6ème","Mixte",G396)),Barèmes!$C$2,IF(AA396&lt;=SUMIFS(Barèmes!$H$6:$H$28,Barèmes!$A$6:$A$28,"Agilité — T-test 974 (s)",Barèmes!$B$6:$B$28,H396,Barèmes!$C$6:$C$28,IF(H396="6ème","Mixte",G396)),Barèmes!$D$2,IF(AA396&lt;=SUMIFS(Barèmes!$I$6:$I$28,Barèmes!$A$6:$A$28,"Agilité — T-test 974 (s)",Barèmes!$B$6:$B$28,H396,Barèmes!$C$6:$C$28,IF(H396="6ème","Mixte",G396)),Barèmes!$E$2,Barèmes!$F$2)))),IF(AA396&gt;=SUMIFS(Barèmes!$F$6:$F$28,Barèmes!$A$6:$A$28,"Agilité — T-test 974 (s)",Barèmes!$B$6:$B$28,H396,Barèmes!$C$6:$C$28,IF(H396="6ème","Mixte",G396)),Barèmes!$B$2,IF(AA396&gt;=SUMIFS(Barèmes!$G$6:$G$28,Barèmes!$A$6:$A$28,"Agilité — T-test 974 (s)",Barèmes!$B$6:$B$28,H396,Barèmes!$C$6:$C$28,IF(H396="6ème","Mixte",G396)),Barèmes!$C$2,IF(AA396&gt;=SUMIFS(Barèmes!$H$6:$H$28,Barèmes!$A$6:$A$28,"Agilité — T-test 974 (s)",Barèmes!$B$6:$B$28,H396,Barèmes!$C$6:$C$28,IF(H396="6ème","Mixte",G396)),Barèmes!$D$2,IF(AA396&gt;=SUMIFS(Barèmes!$I$6:$I$28,Barèmes!$A$6:$A$28,"Agilité — T-test 974 (s)",Barèmes!$B$6:$B$28,H396,Barèmes!$C$6:$C$28,IF(H396="6ème","Mixte",G396)),Barèmes!$E$2,Barèmes!$F$2))))))</f>
        <v/>
      </c>
      <c r="AD396" s="28" t="str">
        <f t="shared" si="50"/>
        <v/>
      </c>
      <c r="AE396" s="29" t="str">
        <f t="shared" si="51"/>
        <v/>
      </c>
      <c r="AF396" s="30" t="str">
        <f>IF(OR(AD396="",SUMPRODUCT((Barèmes!$A$6:$A$28="Surcoût d'agilité (s) — technique")*(Barèmes!$B$6:$B$28=H396)*(Barèmes!$C$6:$C$28=IF(H396="6ème","Mixte",G396)))=0),"",IF(SUMPRODUCT((Barèmes!$A$6:$A$28="Surcoût d'agilité (s) — technique")*(Barèmes!$B$6:$B$28=H396)*(Barèmes!$C$6:$C$28=IF(H396="6ème","Mixte",G396))*(Barèmes!$J$6:$J$28="+"))&gt;0,IF(AD396&lt;=SUMIFS(Barèmes!$D$6:$D$28,Barèmes!$A$6:$A$28,"Surcoût d'agilité (s) — technique",Barèmes!$B$6:$B$28,H396,Barèmes!$C$6:$C$28,IF(H396="6ème","Mixte",G396)),"à besoin",IF(AD396&lt;=SUMIFS(Barèmes!$E$6:$E$28,Barèmes!$A$6:$A$28,"Surcoût d'agilité (s) — technique",Barèmes!$B$6:$B$28,H396,Barèmes!$C$6:$C$28,IF(H396="6ème","Mixte",G396)),"fragile","satisfaisant")),IF(AD396&gt;=SUMIFS(Barèmes!$D$6:$D$28,Barèmes!$A$6:$A$28,"Surcoût d'agilité (s) — technique",Barèmes!$B$6:$B$28,H396,Barèmes!$C$6:$C$28,IF(H396="6ème","Mixte",G396)),"à besoin",IF(AD396&gt;=SUMIFS(Barèmes!$E$6:$E$28,Barèmes!$A$6:$A$28,"Surcoût d'agilité (s) — technique",Barèmes!$B$6:$B$28,H396,Barèmes!$C$6:$C$28,IF(H396="6ème","Mixte",G396)),"fragile","satisfaisant"))))</f>
        <v/>
      </c>
      <c r="AG396" s="30" t="str">
        <f>IF(OR(AD396="",SUMPRODUCT((Barèmes!$A$6:$A$28="Surcoût d'agilité (s) — technique")*(Barèmes!$B$6:$B$28=H396)*(Barèmes!$C$6:$C$28=IF(H396="6ème","Mixte",G396)))=0),"",IF(SUMPRODUCT((Barèmes!$A$6:$A$28="Surcoût d'agilité (s) — technique")*(Barèmes!$B$6:$B$28=H396)*(Barèmes!$C$6:$C$28=IF(H396="6ème","Mixte",G396))*(Barèmes!$J$6:$J$28="+"))&gt;0,IF(AD396&lt;=SUMIFS(Barèmes!$F$6:$F$28,Barèmes!$A$6:$A$28,"Surcoût d'agilité (s) — technique",Barèmes!$B$6:$B$28,H396,Barèmes!$C$6:$C$28,IF(H396="6ème","Mixte",G396)),Barèmes!$B$2,IF(AD396&lt;=SUMIFS(Barèmes!$G$6:$G$28,Barèmes!$A$6:$A$28,"Surcoût d'agilité (s) — technique",Barèmes!$B$6:$B$28,H396,Barèmes!$C$6:$C$28,IF(H396="6ème","Mixte",G396)),Barèmes!$C$2,IF(AD396&lt;=SUMIFS(Barèmes!$H$6:$H$28,Barèmes!$A$6:$A$28,"Surcoût d'agilité (s) — technique",Barèmes!$B$6:$B$28,H396,Barèmes!$C$6:$C$28,IF(H396="6ème","Mixte",G396)),Barèmes!$D$2,IF(AD396&lt;=SUMIFS(Barèmes!$I$6:$I$28,Barèmes!$A$6:$A$28,"Surcoût d'agilité (s) — technique",Barèmes!$B$6:$B$28,H396,Barèmes!$C$6:$C$28,IF(H396="6ème","Mixte",G396)),Barèmes!$E$2,Barèmes!$F$2)))),IF(AD396&gt;=SUMIFS(Barèmes!$F$6:$F$28,Barèmes!$A$6:$A$28,"Surcoût d'agilité (s) — technique",Barèmes!$B$6:$B$28,H396,Barèmes!$C$6:$C$28,IF(H396="6ème","Mixte",G396)),Barèmes!$B$2,IF(AD396&gt;=SUMIFS(Barèmes!$G$6:$G$28,Barèmes!$A$6:$A$28,"Surcoût d'agilité (s) — technique",Barèmes!$B$6:$B$28,H396,Barèmes!$C$6:$C$28,IF(H396="6ème","Mixte",G396)),Barèmes!$C$2,IF(AD396&gt;=SUMIFS(Barèmes!$H$6:$H$28,Barèmes!$A$6:$A$28,"Surcoût d'agilité (s) — technique",Barèmes!$B$6:$B$28,H396,Barèmes!$C$6:$C$28,IF(H396="6ème","Mixte",G396)),Barèmes!$D$2,IF(AD396&gt;=SUMIFS(Barèmes!$I$6:$I$28,Barèmes!$A$6:$A$28,"Surcoût d'agilité (s) — technique",Barèmes!$B$6:$B$28,H396,Barèmes!$C$6:$C$28,IF(H396="6ème","Mixte",G396)),Barèmes!$E$2,Barèmes!$F$2))))))</f>
        <v/>
      </c>
      <c r="AH396" s="31" t="str">
        <f>IF((IF(N396="",0,1)+IF(Q396="",0,1)+IF(W396="",0,1)+IF(Z396="",0,1)+IF(AC396="",0,1))=0,"",3*IF(N396=Barèmes!$B$2,1,IF(N396=Barèmes!$C$2,2,IF(N396=Barèmes!$D$2,3,IF(N396=Barèmes!$E$2,4,IF(N396=Barèmes!$F$2,5,0)))))+3*IF(Q396=Barèmes!$B$2,1,IF(Q396=Barèmes!$C$2,2,IF(Q396=Barèmes!$D$2,3,IF(Q396=Barèmes!$E$2,4,IF(Q396=Barèmes!$F$2,5,0)))))+2*IF(W396=Barèmes!$B$2,1,IF(W396=Barèmes!$C$2,2,IF(W396=Barèmes!$D$2,3,IF(W396=Barèmes!$E$2,4,IF(W396=Barèmes!$F$2,5,0)))))+1*IF(Z396=Barèmes!$B$2,1,IF(Z396=Barèmes!$C$2,2,IF(Z396=Barèmes!$D$2,3,IF(Z396=Barèmes!$E$2,4,IF(Z396=Barèmes!$F$2,5,0)))))+1*IF(AC396=Barèmes!$B$2,1,IF(AC396=Barèmes!$C$2,2,IF(AC396=Barèmes!$D$2,3,IF(AC396=Barèmes!$E$2,4,IF(AC396=Barèmes!$F$2,5,0))))))</f>
        <v/>
      </c>
      <c r="AI396" s="31"/>
      <c r="AJ396" s="32" t="str">
        <f>IFERROR(INDEX(Croissance!$B$5:$B$604,MATCH(A396,Croissance!$A$5:$A$604,0)),"")</f>
        <v/>
      </c>
      <c r="AK396" s="32" t="str">
        <f>IFERROR(INDEX(Croissance!$C$5:$C$604,MATCH(A396,Croissance!$A$5:$A$604,0)),"")</f>
        <v/>
      </c>
      <c r="AL396" s="32" t="str">
        <f>IFERROR(INDEX(Croissance!$D$5:$D$604,MATCH(A396,Croissance!$A$5:$A$604,0)),"")</f>
        <v/>
      </c>
      <c r="AM396" s="32" t="str">
        <f>IFERROR(INDEX(Croissance!$E$5:$E$604,MATCH(A396,Croissance!$A$5:$A$604,0)),"")</f>
        <v/>
      </c>
      <c r="AO396" s="33">
        <f t="shared" si="56"/>
        <v>0</v>
      </c>
      <c r="AP396" s="33">
        <f t="shared" si="52"/>
        <v>0</v>
      </c>
      <c r="AQ396" s="33">
        <f>IF(A396="",0,IF(AND(OR('Synthèse classe'!$C$2="Tous",C396='Synthèse classe'!$C$2),OR('Synthèse classe'!$C$3="Toutes",D396='Synthèse classe'!$C$3),OR('Synthèse classe'!$C$4="Toutes",AND('Synthèse classe'!$C$4="Dernière",AP396=1),B396=IFERROR(VALUE('Synthèse classe'!$C$4),0))),1,0))</f>
        <v>0</v>
      </c>
      <c r="AR396" s="34" t="str">
        <f t="shared" si="53"/>
        <v/>
      </c>
    </row>
    <row r="397" spans="1:44" x14ac:dyDescent="0.2">
      <c r="A397" s="17" t="str">
        <f t="shared" si="49"/>
        <v/>
      </c>
      <c r="B397" s="18"/>
      <c r="C397" s="19"/>
      <c r="D397" s="19"/>
      <c r="E397" s="19"/>
      <c r="F397" s="19"/>
      <c r="G397" s="19"/>
      <c r="H397" s="17" t="str">
        <f t="shared" si="54"/>
        <v/>
      </c>
      <c r="I397" s="20"/>
      <c r="J397" s="18"/>
      <c r="K397" s="19"/>
      <c r="L397" s="21" t="str">
        <f t="shared" si="55"/>
        <v/>
      </c>
      <c r="M397" s="21" t="str">
        <f>IF(OR(J397="",SUMPRODUCT((Barèmes!$A$6:$A$28="Endurance — Luc Léger (palier)")*(Barèmes!$B$6:$B$28=H397)*(Barèmes!$C$6:$C$28=IF(H397="6ème","Mixte",G397)))=0),"",IF(SUMPRODUCT((Barèmes!$A$6:$A$28="Endurance — Luc Léger (palier)")*(Barèmes!$B$6:$B$28=H397)*(Barèmes!$C$6:$C$28=IF(H397="6ème","Mixte",G397))*(Barèmes!$J$6:$J$28="+"))&gt;0,IF(J397&lt;=SUMIFS(Barèmes!$D$6:$D$28,Barèmes!$A$6:$A$28,"Endurance — Luc Léger (palier)",Barèmes!$B$6:$B$28,H397,Barèmes!$C$6:$C$28,IF(H397="6ème","Mixte",G397)),"à besoin",IF(J397&lt;=SUMIFS(Barèmes!$E$6:$E$28,Barèmes!$A$6:$A$28,"Endurance — Luc Léger (palier)",Barèmes!$B$6:$B$28,H397,Barèmes!$C$6:$C$28,IF(H397="6ème","Mixte",G397)),"fragile","satisfaisant")),IF(J397&gt;=SUMIFS(Barèmes!$D$6:$D$28,Barèmes!$A$6:$A$28,"Endurance — Luc Léger (palier)",Barèmes!$B$6:$B$28,H397,Barèmes!$C$6:$C$28,IF(H397="6ème","Mixte",G397)),"à besoin",IF(J397&gt;=SUMIFS(Barèmes!$E$6:$E$28,Barèmes!$A$6:$A$28,"Endurance — Luc Léger (palier)",Barèmes!$B$6:$B$28,H397,Barèmes!$C$6:$C$28,IF(H397="6ème","Mixte",G397)),"fragile","satisfaisant"))))</f>
        <v/>
      </c>
      <c r="N397" s="21" t="str">
        <f>IF(OR(J397="",SUMPRODUCT((Barèmes!$A$6:$A$28="Endurance — Luc Léger (palier)")*(Barèmes!$B$6:$B$28=H397)*(Barèmes!$C$6:$C$28=IF(H397="6ème","Mixte",G397)))=0),"",IF(SUMPRODUCT((Barèmes!$A$6:$A$28="Endurance — Luc Léger (palier)")*(Barèmes!$B$6:$B$28=H397)*(Barèmes!$C$6:$C$28=IF(H397="6ème","Mixte",G397))*(Barèmes!$J$6:$J$28="+"))&gt;0,IF(J397&lt;=SUMIFS(Barèmes!$F$6:$F$28,Barèmes!$A$6:$A$28,"Endurance — Luc Léger (palier)",Barèmes!$B$6:$B$28,H397,Barèmes!$C$6:$C$28,IF(H397="6ème","Mixte",G397)),Barèmes!$B$2,IF(J397&lt;=SUMIFS(Barèmes!$G$6:$G$28,Barèmes!$A$6:$A$28,"Endurance — Luc Léger (palier)",Barèmes!$B$6:$B$28,H397,Barèmes!$C$6:$C$28,IF(H397="6ème","Mixte",G397)),Barèmes!$C$2,IF(J397&lt;=SUMIFS(Barèmes!$H$6:$H$28,Barèmes!$A$6:$A$28,"Endurance — Luc Léger (palier)",Barèmes!$B$6:$B$28,H397,Barèmes!$C$6:$C$28,IF(H397="6ème","Mixte",G397)),Barèmes!$D$2,IF(J397&lt;=SUMIFS(Barèmes!$I$6:$I$28,Barèmes!$A$6:$A$28,"Endurance — Luc Léger (palier)",Barèmes!$B$6:$B$28,H397,Barèmes!$C$6:$C$28,IF(H397="6ème","Mixte",G397)),Barèmes!$E$2,Barèmes!$F$2)))),IF(J397&gt;=SUMIFS(Barèmes!$F$6:$F$28,Barèmes!$A$6:$A$28,"Endurance — Luc Léger (palier)",Barèmes!$B$6:$B$28,H397,Barèmes!$C$6:$C$28,IF(H397="6ème","Mixte",G397)),Barèmes!$B$2,IF(J397&gt;=SUMIFS(Barèmes!$G$6:$G$28,Barèmes!$A$6:$A$28,"Endurance — Luc Léger (palier)",Barèmes!$B$6:$B$28,H397,Barèmes!$C$6:$C$28,IF(H397="6ème","Mixte",G397)),Barèmes!$C$2,IF(J397&gt;=SUMIFS(Barèmes!$H$6:$H$28,Barèmes!$A$6:$A$28,"Endurance — Luc Léger (palier)",Barèmes!$B$6:$B$28,H397,Barèmes!$C$6:$C$28,IF(H397="6ème","Mixte",G397)),Barèmes!$D$2,IF(J397&gt;=SUMIFS(Barèmes!$I$6:$I$28,Barèmes!$A$6:$A$28,"Endurance — Luc Léger (palier)",Barèmes!$B$6:$B$28,H397,Barèmes!$C$6:$C$28,IF(H397="6ème","Mixte",G397)),Barèmes!$E$2,Barèmes!$F$2))))))</f>
        <v/>
      </c>
      <c r="O397" s="22"/>
      <c r="P397" s="23" t="str">
        <f>IF(OR(O397="",SUMPRODUCT((Barèmes!$A$6:$A$28="Force bas du corps — Saut en longueur (m)")*(Barèmes!$B$6:$B$28=H397)*(Barèmes!$C$6:$C$28=IF(H397="6ème","Mixte",G397)))=0),"",IF(SUMPRODUCT((Barèmes!$A$6:$A$28="Force bas du corps — Saut en longueur (m)")*(Barèmes!$B$6:$B$28=H397)*(Barèmes!$C$6:$C$28=IF(H397="6ème","Mixte",G397))*(Barèmes!$J$6:$J$28="+"))&gt;0,IF(O397&lt;=SUMIFS(Barèmes!$D$6:$D$28,Barèmes!$A$6:$A$28,"Force bas du corps — Saut en longueur (m)",Barèmes!$B$6:$B$28,H397,Barèmes!$C$6:$C$28,IF(H397="6ème","Mixte",G397)),"à besoin",IF(O397&lt;=SUMIFS(Barèmes!$E$6:$E$28,Barèmes!$A$6:$A$28,"Force bas du corps — Saut en longueur (m)",Barèmes!$B$6:$B$28,H397,Barèmes!$C$6:$C$28,IF(H397="6ème","Mixte",G397)),"fragile","satisfaisant")),IF(O397&gt;=SUMIFS(Barèmes!$D$6:$D$28,Barèmes!$A$6:$A$28,"Force bas du corps — Saut en longueur (m)",Barèmes!$B$6:$B$28,H397,Barèmes!$C$6:$C$28,IF(H397="6ème","Mixte",G397)),"à besoin",IF(O397&gt;=SUMIFS(Barèmes!$E$6:$E$28,Barèmes!$A$6:$A$28,"Force bas du corps — Saut en longueur (m)",Barèmes!$B$6:$B$28,H397,Barèmes!$C$6:$C$28,IF(H397="6ème","Mixte",G397)),"fragile","satisfaisant"))))</f>
        <v/>
      </c>
      <c r="Q397" s="23" t="str">
        <f>IF(OR(O397="",SUMPRODUCT((Barèmes!$A$6:$A$28="Force bas du corps — Saut en longueur (m)")*(Barèmes!$B$6:$B$28=H397)*(Barèmes!$C$6:$C$28=IF(H397="6ème","Mixte",G397)))=0),"",IF(SUMPRODUCT((Barèmes!$A$6:$A$28="Force bas du corps — Saut en longueur (m)")*(Barèmes!$B$6:$B$28=H397)*(Barèmes!$C$6:$C$28=IF(H397="6ème","Mixte",G397))*(Barèmes!$J$6:$J$28="+"))&gt;0,IF(O397&lt;=SUMIFS(Barèmes!$F$6:$F$28,Barèmes!$A$6:$A$28,"Force bas du corps — Saut en longueur (m)",Barèmes!$B$6:$B$28,H397,Barèmes!$C$6:$C$28,IF(H397="6ème","Mixte",G397)),Barèmes!$B$2,IF(O397&lt;=SUMIFS(Barèmes!$G$6:$G$28,Barèmes!$A$6:$A$28,"Force bas du corps — Saut en longueur (m)",Barèmes!$B$6:$B$28,H397,Barèmes!$C$6:$C$28,IF(H397="6ème","Mixte",G397)),Barèmes!$C$2,IF(O397&lt;=SUMIFS(Barèmes!$H$6:$H$28,Barèmes!$A$6:$A$28,"Force bas du corps — Saut en longueur (m)",Barèmes!$B$6:$B$28,H397,Barèmes!$C$6:$C$28,IF(H397="6ème","Mixte",G397)),Barèmes!$D$2,IF(O397&lt;=SUMIFS(Barèmes!$I$6:$I$28,Barèmes!$A$6:$A$28,"Force bas du corps — Saut en longueur (m)",Barèmes!$B$6:$B$28,H397,Barèmes!$C$6:$C$28,IF(H397="6ème","Mixte",G397)),Barèmes!$E$2,Barèmes!$F$2)))),IF(O397&gt;=SUMIFS(Barèmes!$F$6:$F$28,Barèmes!$A$6:$A$28,"Force bas du corps — Saut en longueur (m)",Barèmes!$B$6:$B$28,H397,Barèmes!$C$6:$C$28,IF(H397="6ème","Mixte",G397)),Barèmes!$B$2,IF(O397&gt;=SUMIFS(Barèmes!$G$6:$G$28,Barèmes!$A$6:$A$28,"Force bas du corps — Saut en longueur (m)",Barèmes!$B$6:$B$28,H397,Barèmes!$C$6:$C$28,IF(H397="6ème","Mixte",G397)),Barèmes!$C$2,IF(O397&gt;=SUMIFS(Barèmes!$H$6:$H$28,Barèmes!$A$6:$A$28,"Force bas du corps — Saut en longueur (m)",Barèmes!$B$6:$B$28,H397,Barèmes!$C$6:$C$28,IF(H397="6ème","Mixte",G397)),Barèmes!$D$2,IF(O397&gt;=SUMIFS(Barèmes!$I$6:$I$28,Barèmes!$A$6:$A$28,"Force bas du corps — Saut en longueur (m)",Barèmes!$B$6:$B$28,H397,Barèmes!$C$6:$C$28,IF(H397="6ème","Mixte",G397)),Barèmes!$E$2,Barèmes!$F$2))))))</f>
        <v/>
      </c>
      <c r="R397" s="22"/>
      <c r="S397" s="24" t="str">
        <f>IF(OR(R397="",SUMPRODUCT((Barèmes!$A$6:$A$28="Vitesse — 30 m (s)")*(Barèmes!$B$6:$B$28=H397)*(Barèmes!$C$6:$C$28=IF(H397="6ème","Mixte",G397)))=0),"",IF(SUMPRODUCT((Barèmes!$A$6:$A$28="Vitesse — 30 m (s)")*(Barèmes!$B$6:$B$28=H397)*(Barèmes!$C$6:$C$28=IF(H397="6ème","Mixte",G397))*(Barèmes!$J$6:$J$28="+"))&gt;0,IF(R397&lt;=SUMIFS(Barèmes!$D$6:$D$28,Barèmes!$A$6:$A$28,"Vitesse — 30 m (s)",Barèmes!$B$6:$B$28,H397,Barèmes!$C$6:$C$28,IF(H397="6ème","Mixte",G397)),"à besoin",IF(R397&lt;=SUMIFS(Barèmes!$E$6:$E$28,Barèmes!$A$6:$A$28,"Vitesse — 30 m (s)",Barèmes!$B$6:$B$28,H397,Barèmes!$C$6:$C$28,IF(H397="6ème","Mixte",G397)),"fragile","satisfaisant")),IF(R397&gt;=SUMIFS(Barèmes!$D$6:$D$28,Barèmes!$A$6:$A$28,"Vitesse — 30 m (s)",Barèmes!$B$6:$B$28,H397,Barèmes!$C$6:$C$28,IF(H397="6ème","Mixte",G397)),"à besoin",IF(R397&gt;=SUMIFS(Barèmes!$E$6:$E$28,Barèmes!$A$6:$A$28,"Vitesse — 30 m (s)",Barèmes!$B$6:$B$28,H397,Barèmes!$C$6:$C$28,IF(H397="6ème","Mixte",G397)),"fragile","satisfaisant"))))</f>
        <v/>
      </c>
      <c r="T397" s="24" t="str">
        <f>IF(OR(R397="",SUMPRODUCT((Barèmes!$A$6:$A$28="Vitesse — 30 m (s)")*(Barèmes!$B$6:$B$28=H397)*(Barèmes!$C$6:$C$28=IF(H397="6ème","Mixte",G397)))=0),"",IF(SUMPRODUCT((Barèmes!$A$6:$A$28="Vitesse — 30 m (s)")*(Barèmes!$B$6:$B$28=H397)*(Barèmes!$C$6:$C$28=IF(H397="6ème","Mixte",G397))*(Barèmes!$J$6:$J$28="+"))&gt;0,IF(R397&lt;=SUMIFS(Barèmes!$F$6:$F$28,Barèmes!$A$6:$A$28,"Vitesse — 30 m (s)",Barèmes!$B$6:$B$28,H397,Barèmes!$C$6:$C$28,IF(H397="6ème","Mixte",G397)),Barèmes!$B$2,IF(R397&lt;=SUMIFS(Barèmes!$G$6:$G$28,Barèmes!$A$6:$A$28,"Vitesse — 30 m (s)",Barèmes!$B$6:$B$28,H397,Barèmes!$C$6:$C$28,IF(H397="6ème","Mixte",G397)),Barèmes!$C$2,IF(R397&lt;=SUMIFS(Barèmes!$H$6:$H$28,Barèmes!$A$6:$A$28,"Vitesse — 30 m (s)",Barèmes!$B$6:$B$28,H397,Barèmes!$C$6:$C$28,IF(H397="6ème","Mixte",G397)),Barèmes!$D$2,IF(R397&lt;=SUMIFS(Barèmes!$I$6:$I$28,Barèmes!$A$6:$A$28,"Vitesse — 30 m (s)",Barèmes!$B$6:$B$28,H397,Barèmes!$C$6:$C$28,IF(H397="6ème","Mixte",G397)),Barèmes!$E$2,Barèmes!$F$2)))),IF(R397&gt;=SUMIFS(Barèmes!$F$6:$F$28,Barèmes!$A$6:$A$28,"Vitesse — 30 m (s)",Barèmes!$B$6:$B$28,H397,Barèmes!$C$6:$C$28,IF(H397="6ème","Mixte",G397)),Barèmes!$B$2,IF(R397&gt;=SUMIFS(Barèmes!$G$6:$G$28,Barèmes!$A$6:$A$28,"Vitesse — 30 m (s)",Barèmes!$B$6:$B$28,H397,Barèmes!$C$6:$C$28,IF(H397="6ème","Mixte",G397)),Barèmes!$C$2,IF(R397&gt;=SUMIFS(Barèmes!$H$6:$H$28,Barèmes!$A$6:$A$28,"Vitesse — 30 m (s)",Barèmes!$B$6:$B$28,H397,Barèmes!$C$6:$C$28,IF(H397="6ème","Mixte",G397)),Barèmes!$D$2,IF(R397&gt;=SUMIFS(Barèmes!$I$6:$I$28,Barèmes!$A$6:$A$28,"Vitesse — 30 m (s)",Barèmes!$B$6:$B$28,H397,Barèmes!$C$6:$C$28,IF(H397="6ème","Mixte",G397)),Barèmes!$E$2,Barèmes!$F$2))))))</f>
        <v/>
      </c>
      <c r="U397" s="22"/>
      <c r="V397" s="25" t="str">
        <f>IF(OR(U397="",SUMPRODUCT((Barèmes!$A$6:$A$28="Vitesse — 50 m (s)")*(Barèmes!$B$6:$B$28=H397)*(Barèmes!$C$6:$C$28=IF(H397="6ème","Mixte",G397)))=0),"",IF(SUMPRODUCT((Barèmes!$A$6:$A$28="Vitesse — 50 m (s)")*(Barèmes!$B$6:$B$28=H397)*(Barèmes!$C$6:$C$28=IF(H397="6ème","Mixte",G397))*(Barèmes!$J$6:$J$28="+"))&gt;0,IF(U397&lt;=SUMIFS(Barèmes!$D$6:$D$28,Barèmes!$A$6:$A$28,"Vitesse — 50 m (s)",Barèmes!$B$6:$B$28,H397,Barèmes!$C$6:$C$28,IF(H397="6ème","Mixte",G397)),"à besoin",IF(U397&lt;=SUMIFS(Barèmes!$E$6:$E$28,Barèmes!$A$6:$A$28,"Vitesse — 50 m (s)",Barèmes!$B$6:$B$28,H397,Barèmes!$C$6:$C$28,IF(H397="6ème","Mixte",G397)),"fragile","satisfaisant")),IF(U397&gt;=SUMIFS(Barèmes!$D$6:$D$28,Barèmes!$A$6:$A$28,"Vitesse — 50 m (s)",Barèmes!$B$6:$B$28,H397,Barèmes!$C$6:$C$28,IF(H397="6ème","Mixte",G397)),"à besoin",IF(U397&gt;=SUMIFS(Barèmes!$E$6:$E$28,Barèmes!$A$6:$A$28,"Vitesse — 50 m (s)",Barèmes!$B$6:$B$28,H397,Barèmes!$C$6:$C$28,IF(H397="6ème","Mixte",G397)),"fragile","satisfaisant"))))</f>
        <v/>
      </c>
      <c r="W397" s="25" t="str">
        <f>IF(OR(U397="",SUMPRODUCT((Barèmes!$A$6:$A$28="Vitesse — 50 m (s)")*(Barèmes!$B$6:$B$28=H397)*(Barèmes!$C$6:$C$28=IF(H397="6ème","Mixte",G397)))=0),"",IF(SUMPRODUCT((Barèmes!$A$6:$A$28="Vitesse — 50 m (s)")*(Barèmes!$B$6:$B$28=H397)*(Barèmes!$C$6:$C$28=IF(H397="6ème","Mixte",G397))*(Barèmes!$J$6:$J$28="+"))&gt;0,IF(U397&lt;=SUMIFS(Barèmes!$F$6:$F$28,Barèmes!$A$6:$A$28,"Vitesse — 50 m (s)",Barèmes!$B$6:$B$28,H397,Barèmes!$C$6:$C$28,IF(H397="6ème","Mixte",G397)),Barèmes!$B$2,IF(U397&lt;=SUMIFS(Barèmes!$G$6:$G$28,Barèmes!$A$6:$A$28,"Vitesse — 50 m (s)",Barèmes!$B$6:$B$28,H397,Barèmes!$C$6:$C$28,IF(H397="6ème","Mixte",G397)),Barèmes!$C$2,IF(U397&lt;=SUMIFS(Barèmes!$H$6:$H$28,Barèmes!$A$6:$A$28,"Vitesse — 50 m (s)",Barèmes!$B$6:$B$28,H397,Barèmes!$C$6:$C$28,IF(H397="6ème","Mixte",G397)),Barèmes!$D$2,IF(U397&lt;=SUMIFS(Barèmes!$I$6:$I$28,Barèmes!$A$6:$A$28,"Vitesse — 50 m (s)",Barèmes!$B$6:$B$28,H397,Barèmes!$C$6:$C$28,IF(H397="6ème","Mixte",G397)),Barèmes!$E$2,Barèmes!$F$2)))),IF(U397&gt;=SUMIFS(Barèmes!$F$6:$F$28,Barèmes!$A$6:$A$28,"Vitesse — 50 m (s)",Barèmes!$B$6:$B$28,H397,Barèmes!$C$6:$C$28,IF(H397="6ème","Mixte",G397)),Barèmes!$B$2,IF(U397&gt;=SUMIFS(Barèmes!$G$6:$G$28,Barèmes!$A$6:$A$28,"Vitesse — 50 m (s)",Barèmes!$B$6:$B$28,H397,Barèmes!$C$6:$C$28,IF(H397="6ème","Mixte",G397)),Barèmes!$C$2,IF(U397&gt;=SUMIFS(Barèmes!$H$6:$H$28,Barèmes!$A$6:$A$28,"Vitesse — 50 m (s)",Barèmes!$B$6:$B$28,H397,Barèmes!$C$6:$C$28,IF(H397="6ème","Mixte",G397)),Barèmes!$D$2,IF(U397&gt;=SUMIFS(Barèmes!$I$6:$I$28,Barèmes!$A$6:$A$28,"Vitesse — 50 m (s)",Barèmes!$B$6:$B$28,H397,Barèmes!$C$6:$C$28,IF(H397="6ème","Mixte",G397)),Barèmes!$E$2,Barèmes!$F$2))))))</f>
        <v/>
      </c>
      <c r="X397" s="18"/>
      <c r="Y397" s="26" t="str" cm="1">
        <f t="array" ref="Y397">IF(OR(X397="",SUMPRODUCT((Barèmes!$A$6:$A$28="Souplesse (score 1-5)")*(Barèmes!$B$6:$B$28=H397)*(Barèmes!$C$6:$C$28=IF(H397="6ème","Mixte",G397)))=0),"",IF(SUMPRODUCT((Barèmes!$A$6:$A$28="Souplesse (score 1-5)")*(Barèmes!$B$6:$B$28=H397)*(Barèmes!$C$6:$C$28=IF(H397="6ème","Mixte",G397))*(Barèmes!$J$6:$J$28="+"))&gt;0,IF(X397&lt;=SUMIFS(Barèmes!$D$6:$D$28,Barèmes!$A$6:$A$28,"Souplesse (score 1-5)",Barèmes!$B$6:$B$28,H397,Barèmes!$C$6:$C$28,IF(H397="6ème","Mixte",G397)),"à besoin",IF(X397&lt;=SUMIFS(Barèmes!$E$6:$E$28,Barèmes!$A$6:$A$28,"Souplesse (score 1-5)",Barèmes!$B$6:$B$28,H397,Barèmes!$C$6:$C$28,IF(H397="6ème","Mixte",G397)),"fragile","satisfaisant")),IF(X397&gt;=SUMIFS(Barèmes!$D$6:$D$28,Barèmes!$A$6:$A$28,"Souplesse (score 1-5)",Barèmes!$B$6:$B$28,H397,Barèmes!$C$6:$C$28,IF(H397="6ème","Mixte",G397)),"à besoin",IF(X397&gt;=SUMIFS(Barèmes!$E$6:$E$28,Barèmes!$A$6:$A$28,"Souplesse (score 1-5)",Barèmes!$B$6:$B$28,H397,Barèmes!$C$6:$C$28,IF(H397="6ème","Mixte",G397)),"fragile","satisfaisant"))))</f>
        <v/>
      </c>
      <c r="Z397" s="26" t="str" cm="1">
        <f t="array" ref="Z397">IF(OR(X397="",SUMPRODUCT((Barèmes!$A$6:$A$28="Souplesse (score 1-5)")*(Barèmes!$B$6:$B$28=H397)*(Barèmes!$C$6:$C$28=IF(H397="6ème","Mixte",G397)))=0),"",IF(SUMPRODUCT((Barèmes!$A$6:$A$28="Souplesse (score 1-5)")*(Barèmes!$B$6:$B$28=H397)*(Barèmes!$C$6:$C$28=IF(H397="6ème","Mixte",G397))*(Barèmes!$J$6:$J$28="+"))&gt;0,IF(X397&lt;=SUMIFS(Barèmes!$F$6:$F$28,Barèmes!$A$6:$A$28,"Souplesse (score 1-5)",Barèmes!$B$6:$B$28,H397,Barèmes!$C$6:$C$28,IF(H397="6ème","Mixte",G397)),Barèmes!$B$2,IF(X397&lt;=SUMIFS(Barèmes!$G$6:$G$28,Barèmes!$A$6:$A$28,"Souplesse (score 1-5)",Barèmes!$B$6:$B$28,H397,Barèmes!$C$6:$C$28,IF(H397="6ème","Mixte",G397)),Barèmes!$C$2,IF(X397&lt;=SUMIFS(Barèmes!$H$6:$H$28,Barèmes!$A$6:$A$28,"Souplesse (score 1-5)",Barèmes!$B$6:$B$28,H397,Barèmes!$C$6:$C$28,IF(H397="6ème","Mixte",G397)),Barèmes!$D$2,IF(X397&lt;=SUMIFS(Barèmes!$I$6:$I$28,Barèmes!$A$6:$A$28,"Souplesse (score 1-5)",Barèmes!$B$6:$B$28,H397,Barèmes!$C$6:$C$28,IF(H397="6ème","Mixte",G397)),Barèmes!$E$2,Barèmes!$F$2)))),IF(X397&gt;=SUMIFS(Barèmes!$F$6:$F$28,Barèmes!$A$6:$A$28,"Souplesse (score 1-5)",Barèmes!$B$6:$B$28,H397,Barèmes!$C$6:$C$28,IF(H397="6ème","Mixte",G397)),Barèmes!$B$2,IF(X397&gt;=SUMIFS(Barèmes!$G$6:$G$28,Barèmes!$A$6:$A$28,"Souplesse (score 1-5)",Barèmes!$B$6:$B$28,H397,Barèmes!$C$6:$C$28,IF(H397="6ème","Mixte",G397)),Barèmes!$C$2,IF(X397&gt;=SUMIFS(Barèmes!$H$6:$H$28,Barèmes!$A$6:$A$28,"Souplesse (score 1-5)",Barèmes!$B$6:$B$28,H397,Barèmes!$C$6:$C$28,IF(H397="6ème","Mixte",G397)),Barèmes!$D$2,IF(X397&gt;=SUMIFS(Barèmes!$I$6:$I$28,Barèmes!$A$6:$A$28,"Souplesse (score 1-5)",Barèmes!$B$6:$B$28,H397,Barèmes!$C$6:$C$28,IF(H397="6ème","Mixte",G397)),Barèmes!$E$2,Barèmes!$F$2))))))</f>
        <v/>
      </c>
      <c r="AA397" s="22"/>
      <c r="AB397" s="27" t="str">
        <f>IF(OR(AA397="",SUMPRODUCT((Barèmes!$A$6:$A$28="Agilité — T-test 974 (s)")*(Barèmes!$B$6:$B$28=H397)*(Barèmes!$C$6:$C$28=IF(H397="6ème","Mixte",G397)))=0),"",IF(SUMPRODUCT((Barèmes!$A$6:$A$28="Agilité — T-test 974 (s)")*(Barèmes!$B$6:$B$28=H397)*(Barèmes!$C$6:$C$28=IF(H397="6ème","Mixte",G397))*(Barèmes!$J$6:$J$28="+"))&gt;0,IF(AA397&lt;=SUMIFS(Barèmes!$D$6:$D$28,Barèmes!$A$6:$A$28,"Agilité — T-test 974 (s)",Barèmes!$B$6:$B$28,H397,Barèmes!$C$6:$C$28,IF(H397="6ème","Mixte",G397)),"à besoin",IF(AA397&lt;=SUMIFS(Barèmes!$E$6:$E$28,Barèmes!$A$6:$A$28,"Agilité — T-test 974 (s)",Barèmes!$B$6:$B$28,H397,Barèmes!$C$6:$C$28,IF(H397="6ème","Mixte",G397)),"fragile","satisfaisant")),IF(AA397&gt;=SUMIFS(Barèmes!$D$6:$D$28,Barèmes!$A$6:$A$28,"Agilité — T-test 974 (s)",Barèmes!$B$6:$B$28,H397,Barèmes!$C$6:$C$28,IF(H397="6ème","Mixte",G397)),"à besoin",IF(AA397&gt;=SUMIFS(Barèmes!$E$6:$E$28,Barèmes!$A$6:$A$28,"Agilité — T-test 974 (s)",Barèmes!$B$6:$B$28,H397,Barèmes!$C$6:$C$28,IF(H397="6ème","Mixte",G397)),"fragile","satisfaisant"))))</f>
        <v/>
      </c>
      <c r="AC397" s="27" t="str">
        <f>IF(OR(AA397="",SUMPRODUCT((Barèmes!$A$6:$A$28="Agilité — T-test 974 (s)")*(Barèmes!$B$6:$B$28=H397)*(Barèmes!$C$6:$C$28=IF(H397="6ème","Mixte",G397)))=0),"",IF(SUMPRODUCT((Barèmes!$A$6:$A$28="Agilité — T-test 974 (s)")*(Barèmes!$B$6:$B$28=H397)*(Barèmes!$C$6:$C$28=IF(H397="6ème","Mixte",G397))*(Barèmes!$J$6:$J$28="+"))&gt;0,IF(AA397&lt;=SUMIFS(Barèmes!$F$6:$F$28,Barèmes!$A$6:$A$28,"Agilité — T-test 974 (s)",Barèmes!$B$6:$B$28,H397,Barèmes!$C$6:$C$28,IF(H397="6ème","Mixte",G397)),Barèmes!$B$2,IF(AA397&lt;=SUMIFS(Barèmes!$G$6:$G$28,Barèmes!$A$6:$A$28,"Agilité — T-test 974 (s)",Barèmes!$B$6:$B$28,H397,Barèmes!$C$6:$C$28,IF(H397="6ème","Mixte",G397)),Barèmes!$C$2,IF(AA397&lt;=SUMIFS(Barèmes!$H$6:$H$28,Barèmes!$A$6:$A$28,"Agilité — T-test 974 (s)",Barèmes!$B$6:$B$28,H397,Barèmes!$C$6:$C$28,IF(H397="6ème","Mixte",G397)),Barèmes!$D$2,IF(AA397&lt;=SUMIFS(Barèmes!$I$6:$I$28,Barèmes!$A$6:$A$28,"Agilité — T-test 974 (s)",Barèmes!$B$6:$B$28,H397,Barèmes!$C$6:$C$28,IF(H397="6ème","Mixte",G397)),Barèmes!$E$2,Barèmes!$F$2)))),IF(AA397&gt;=SUMIFS(Barèmes!$F$6:$F$28,Barèmes!$A$6:$A$28,"Agilité — T-test 974 (s)",Barèmes!$B$6:$B$28,H397,Barèmes!$C$6:$C$28,IF(H397="6ème","Mixte",G397)),Barèmes!$B$2,IF(AA397&gt;=SUMIFS(Barèmes!$G$6:$G$28,Barèmes!$A$6:$A$28,"Agilité — T-test 974 (s)",Barèmes!$B$6:$B$28,H397,Barèmes!$C$6:$C$28,IF(H397="6ème","Mixte",G397)),Barèmes!$C$2,IF(AA397&gt;=SUMIFS(Barèmes!$H$6:$H$28,Barèmes!$A$6:$A$28,"Agilité — T-test 974 (s)",Barèmes!$B$6:$B$28,H397,Barèmes!$C$6:$C$28,IF(H397="6ème","Mixte",G397)),Barèmes!$D$2,IF(AA397&gt;=SUMIFS(Barèmes!$I$6:$I$28,Barèmes!$A$6:$A$28,"Agilité — T-test 974 (s)",Barèmes!$B$6:$B$28,H397,Barèmes!$C$6:$C$28,IF(H397="6ème","Mixte",G397)),Barèmes!$E$2,Barèmes!$F$2))))))</f>
        <v/>
      </c>
      <c r="AD397" s="28" t="str">
        <f t="shared" si="50"/>
        <v/>
      </c>
      <c r="AE397" s="29" t="str">
        <f t="shared" si="51"/>
        <v/>
      </c>
      <c r="AF397" s="30" t="str">
        <f>IF(OR(AD397="",SUMPRODUCT((Barèmes!$A$6:$A$28="Surcoût d'agilité (s) — technique")*(Barèmes!$B$6:$B$28=H397)*(Barèmes!$C$6:$C$28=IF(H397="6ème","Mixte",G397)))=0),"",IF(SUMPRODUCT((Barèmes!$A$6:$A$28="Surcoût d'agilité (s) — technique")*(Barèmes!$B$6:$B$28=H397)*(Barèmes!$C$6:$C$28=IF(H397="6ème","Mixte",G397))*(Barèmes!$J$6:$J$28="+"))&gt;0,IF(AD397&lt;=SUMIFS(Barèmes!$D$6:$D$28,Barèmes!$A$6:$A$28,"Surcoût d'agilité (s) — technique",Barèmes!$B$6:$B$28,H397,Barèmes!$C$6:$C$28,IF(H397="6ème","Mixte",G397)),"à besoin",IF(AD397&lt;=SUMIFS(Barèmes!$E$6:$E$28,Barèmes!$A$6:$A$28,"Surcoût d'agilité (s) — technique",Barèmes!$B$6:$B$28,H397,Barèmes!$C$6:$C$28,IF(H397="6ème","Mixte",G397)),"fragile","satisfaisant")),IF(AD397&gt;=SUMIFS(Barèmes!$D$6:$D$28,Barèmes!$A$6:$A$28,"Surcoût d'agilité (s) — technique",Barèmes!$B$6:$B$28,H397,Barèmes!$C$6:$C$28,IF(H397="6ème","Mixte",G397)),"à besoin",IF(AD397&gt;=SUMIFS(Barèmes!$E$6:$E$28,Barèmes!$A$6:$A$28,"Surcoût d'agilité (s) — technique",Barèmes!$B$6:$B$28,H397,Barèmes!$C$6:$C$28,IF(H397="6ème","Mixte",G397)),"fragile","satisfaisant"))))</f>
        <v/>
      </c>
      <c r="AG397" s="30" t="str">
        <f>IF(OR(AD397="",SUMPRODUCT((Barèmes!$A$6:$A$28="Surcoût d'agilité (s) — technique")*(Barèmes!$B$6:$B$28=H397)*(Barèmes!$C$6:$C$28=IF(H397="6ème","Mixte",G397)))=0),"",IF(SUMPRODUCT((Barèmes!$A$6:$A$28="Surcoût d'agilité (s) — technique")*(Barèmes!$B$6:$B$28=H397)*(Barèmes!$C$6:$C$28=IF(H397="6ème","Mixte",G397))*(Barèmes!$J$6:$J$28="+"))&gt;0,IF(AD397&lt;=SUMIFS(Barèmes!$F$6:$F$28,Barèmes!$A$6:$A$28,"Surcoût d'agilité (s) — technique",Barèmes!$B$6:$B$28,H397,Barèmes!$C$6:$C$28,IF(H397="6ème","Mixte",G397)),Barèmes!$B$2,IF(AD397&lt;=SUMIFS(Barèmes!$G$6:$G$28,Barèmes!$A$6:$A$28,"Surcoût d'agilité (s) — technique",Barèmes!$B$6:$B$28,H397,Barèmes!$C$6:$C$28,IF(H397="6ème","Mixte",G397)),Barèmes!$C$2,IF(AD397&lt;=SUMIFS(Barèmes!$H$6:$H$28,Barèmes!$A$6:$A$28,"Surcoût d'agilité (s) — technique",Barèmes!$B$6:$B$28,H397,Barèmes!$C$6:$C$28,IF(H397="6ème","Mixte",G397)),Barèmes!$D$2,IF(AD397&lt;=SUMIFS(Barèmes!$I$6:$I$28,Barèmes!$A$6:$A$28,"Surcoût d'agilité (s) — technique",Barèmes!$B$6:$B$28,H397,Barèmes!$C$6:$C$28,IF(H397="6ème","Mixte",G397)),Barèmes!$E$2,Barèmes!$F$2)))),IF(AD397&gt;=SUMIFS(Barèmes!$F$6:$F$28,Barèmes!$A$6:$A$28,"Surcoût d'agilité (s) — technique",Barèmes!$B$6:$B$28,H397,Barèmes!$C$6:$C$28,IF(H397="6ème","Mixte",G397)),Barèmes!$B$2,IF(AD397&gt;=SUMIFS(Barèmes!$G$6:$G$28,Barèmes!$A$6:$A$28,"Surcoût d'agilité (s) — technique",Barèmes!$B$6:$B$28,H397,Barèmes!$C$6:$C$28,IF(H397="6ème","Mixte",G397)),Barèmes!$C$2,IF(AD397&gt;=SUMIFS(Barèmes!$H$6:$H$28,Barèmes!$A$6:$A$28,"Surcoût d'agilité (s) — technique",Barèmes!$B$6:$B$28,H397,Barèmes!$C$6:$C$28,IF(H397="6ème","Mixte",G397)),Barèmes!$D$2,IF(AD397&gt;=SUMIFS(Barèmes!$I$6:$I$28,Barèmes!$A$6:$A$28,"Surcoût d'agilité (s) — technique",Barèmes!$B$6:$B$28,H397,Barèmes!$C$6:$C$28,IF(H397="6ème","Mixte",G397)),Barèmes!$E$2,Barèmes!$F$2))))))</f>
        <v/>
      </c>
      <c r="AH397" s="31" t="str">
        <f>IF((IF(N397="",0,1)+IF(Q397="",0,1)+IF(W397="",0,1)+IF(Z397="",0,1)+IF(AC397="",0,1))=0,"",3*IF(N397=Barèmes!$B$2,1,IF(N397=Barèmes!$C$2,2,IF(N397=Barèmes!$D$2,3,IF(N397=Barèmes!$E$2,4,IF(N397=Barèmes!$F$2,5,0)))))+3*IF(Q397=Barèmes!$B$2,1,IF(Q397=Barèmes!$C$2,2,IF(Q397=Barèmes!$D$2,3,IF(Q397=Barèmes!$E$2,4,IF(Q397=Barèmes!$F$2,5,0)))))+2*IF(W397=Barèmes!$B$2,1,IF(W397=Barèmes!$C$2,2,IF(W397=Barèmes!$D$2,3,IF(W397=Barèmes!$E$2,4,IF(W397=Barèmes!$F$2,5,0)))))+1*IF(Z397=Barèmes!$B$2,1,IF(Z397=Barèmes!$C$2,2,IF(Z397=Barèmes!$D$2,3,IF(Z397=Barèmes!$E$2,4,IF(Z397=Barèmes!$F$2,5,0)))))+1*IF(AC397=Barèmes!$B$2,1,IF(AC397=Barèmes!$C$2,2,IF(AC397=Barèmes!$D$2,3,IF(AC397=Barèmes!$E$2,4,IF(AC397=Barèmes!$F$2,5,0))))))</f>
        <v/>
      </c>
      <c r="AI397" s="31"/>
      <c r="AJ397" s="32" t="str">
        <f>IFERROR(INDEX(Croissance!$B$5:$B$604,MATCH(A397,Croissance!$A$5:$A$604,0)),"")</f>
        <v/>
      </c>
      <c r="AK397" s="32" t="str">
        <f>IFERROR(INDEX(Croissance!$C$5:$C$604,MATCH(A397,Croissance!$A$5:$A$604,0)),"")</f>
        <v/>
      </c>
      <c r="AL397" s="32" t="str">
        <f>IFERROR(INDEX(Croissance!$D$5:$D$604,MATCH(A397,Croissance!$A$5:$A$604,0)),"")</f>
        <v/>
      </c>
      <c r="AM397" s="32" t="str">
        <f>IFERROR(INDEX(Croissance!$E$5:$E$604,MATCH(A397,Croissance!$A$5:$A$604,0)),"")</f>
        <v/>
      </c>
      <c r="AO397" s="33">
        <f t="shared" si="56"/>
        <v>0</v>
      </c>
      <c r="AP397" s="33">
        <f t="shared" si="52"/>
        <v>0</v>
      </c>
      <c r="AQ397" s="33">
        <f>IF(A397="",0,IF(AND(OR('Synthèse classe'!$C$2="Tous",C397='Synthèse classe'!$C$2),OR('Synthèse classe'!$C$3="Toutes",D397='Synthèse classe'!$C$3),OR('Synthèse classe'!$C$4="Toutes",AND('Synthèse classe'!$C$4="Dernière",AP397=1),B397=IFERROR(VALUE('Synthèse classe'!$C$4),0))),1,0))</f>
        <v>0</v>
      </c>
      <c r="AR397" s="34" t="str">
        <f t="shared" si="53"/>
        <v/>
      </c>
    </row>
    <row r="398" spans="1:44" x14ac:dyDescent="0.2">
      <c r="A398" s="17" t="str">
        <f t="shared" si="49"/>
        <v/>
      </c>
      <c r="B398" s="18"/>
      <c r="C398" s="19"/>
      <c r="D398" s="19"/>
      <c r="E398" s="19"/>
      <c r="F398" s="19"/>
      <c r="G398" s="19"/>
      <c r="H398" s="17" t="str">
        <f t="shared" si="54"/>
        <v/>
      </c>
      <c r="I398" s="20"/>
      <c r="J398" s="18"/>
      <c r="K398" s="19"/>
      <c r="L398" s="21" t="str">
        <f t="shared" si="55"/>
        <v/>
      </c>
      <c r="M398" s="21" t="str">
        <f>IF(OR(J398="",SUMPRODUCT((Barèmes!$A$6:$A$28="Endurance — Luc Léger (palier)")*(Barèmes!$B$6:$B$28=H398)*(Barèmes!$C$6:$C$28=IF(H398="6ème","Mixte",G398)))=0),"",IF(SUMPRODUCT((Barèmes!$A$6:$A$28="Endurance — Luc Léger (palier)")*(Barèmes!$B$6:$B$28=H398)*(Barèmes!$C$6:$C$28=IF(H398="6ème","Mixte",G398))*(Barèmes!$J$6:$J$28="+"))&gt;0,IF(J398&lt;=SUMIFS(Barèmes!$D$6:$D$28,Barèmes!$A$6:$A$28,"Endurance — Luc Léger (palier)",Barèmes!$B$6:$B$28,H398,Barèmes!$C$6:$C$28,IF(H398="6ème","Mixte",G398)),"à besoin",IF(J398&lt;=SUMIFS(Barèmes!$E$6:$E$28,Barèmes!$A$6:$A$28,"Endurance — Luc Léger (palier)",Barèmes!$B$6:$B$28,H398,Barèmes!$C$6:$C$28,IF(H398="6ème","Mixte",G398)),"fragile","satisfaisant")),IF(J398&gt;=SUMIFS(Barèmes!$D$6:$D$28,Barèmes!$A$6:$A$28,"Endurance — Luc Léger (palier)",Barèmes!$B$6:$B$28,H398,Barèmes!$C$6:$C$28,IF(H398="6ème","Mixte",G398)),"à besoin",IF(J398&gt;=SUMIFS(Barèmes!$E$6:$E$28,Barèmes!$A$6:$A$28,"Endurance — Luc Léger (palier)",Barèmes!$B$6:$B$28,H398,Barèmes!$C$6:$C$28,IF(H398="6ème","Mixte",G398)),"fragile","satisfaisant"))))</f>
        <v/>
      </c>
      <c r="N398" s="21" t="str">
        <f>IF(OR(J398="",SUMPRODUCT((Barèmes!$A$6:$A$28="Endurance — Luc Léger (palier)")*(Barèmes!$B$6:$B$28=H398)*(Barèmes!$C$6:$C$28=IF(H398="6ème","Mixte",G398)))=0),"",IF(SUMPRODUCT((Barèmes!$A$6:$A$28="Endurance — Luc Léger (palier)")*(Barèmes!$B$6:$B$28=H398)*(Barèmes!$C$6:$C$28=IF(H398="6ème","Mixte",G398))*(Barèmes!$J$6:$J$28="+"))&gt;0,IF(J398&lt;=SUMIFS(Barèmes!$F$6:$F$28,Barèmes!$A$6:$A$28,"Endurance — Luc Léger (palier)",Barèmes!$B$6:$B$28,H398,Barèmes!$C$6:$C$28,IF(H398="6ème","Mixte",G398)),Barèmes!$B$2,IF(J398&lt;=SUMIFS(Barèmes!$G$6:$G$28,Barèmes!$A$6:$A$28,"Endurance — Luc Léger (palier)",Barèmes!$B$6:$B$28,H398,Barèmes!$C$6:$C$28,IF(H398="6ème","Mixte",G398)),Barèmes!$C$2,IF(J398&lt;=SUMIFS(Barèmes!$H$6:$H$28,Barèmes!$A$6:$A$28,"Endurance — Luc Léger (palier)",Barèmes!$B$6:$B$28,H398,Barèmes!$C$6:$C$28,IF(H398="6ème","Mixte",G398)),Barèmes!$D$2,IF(J398&lt;=SUMIFS(Barèmes!$I$6:$I$28,Barèmes!$A$6:$A$28,"Endurance — Luc Léger (palier)",Barèmes!$B$6:$B$28,H398,Barèmes!$C$6:$C$28,IF(H398="6ème","Mixte",G398)),Barèmes!$E$2,Barèmes!$F$2)))),IF(J398&gt;=SUMIFS(Barèmes!$F$6:$F$28,Barèmes!$A$6:$A$28,"Endurance — Luc Léger (palier)",Barèmes!$B$6:$B$28,H398,Barèmes!$C$6:$C$28,IF(H398="6ème","Mixte",G398)),Barèmes!$B$2,IF(J398&gt;=SUMIFS(Barèmes!$G$6:$G$28,Barèmes!$A$6:$A$28,"Endurance — Luc Léger (palier)",Barèmes!$B$6:$B$28,H398,Barèmes!$C$6:$C$28,IF(H398="6ème","Mixte",G398)),Barèmes!$C$2,IF(J398&gt;=SUMIFS(Barèmes!$H$6:$H$28,Barèmes!$A$6:$A$28,"Endurance — Luc Léger (palier)",Barèmes!$B$6:$B$28,H398,Barèmes!$C$6:$C$28,IF(H398="6ème","Mixte",G398)),Barèmes!$D$2,IF(J398&gt;=SUMIFS(Barèmes!$I$6:$I$28,Barèmes!$A$6:$A$28,"Endurance — Luc Léger (palier)",Barèmes!$B$6:$B$28,H398,Barèmes!$C$6:$C$28,IF(H398="6ème","Mixte",G398)),Barèmes!$E$2,Barèmes!$F$2))))))</f>
        <v/>
      </c>
      <c r="O398" s="22"/>
      <c r="P398" s="23" t="str">
        <f>IF(OR(O398="",SUMPRODUCT((Barèmes!$A$6:$A$28="Force bas du corps — Saut en longueur (m)")*(Barèmes!$B$6:$B$28=H398)*(Barèmes!$C$6:$C$28=IF(H398="6ème","Mixte",G398)))=0),"",IF(SUMPRODUCT((Barèmes!$A$6:$A$28="Force bas du corps — Saut en longueur (m)")*(Barèmes!$B$6:$B$28=H398)*(Barèmes!$C$6:$C$28=IF(H398="6ème","Mixte",G398))*(Barèmes!$J$6:$J$28="+"))&gt;0,IF(O398&lt;=SUMIFS(Barèmes!$D$6:$D$28,Barèmes!$A$6:$A$28,"Force bas du corps — Saut en longueur (m)",Barèmes!$B$6:$B$28,H398,Barèmes!$C$6:$C$28,IF(H398="6ème","Mixte",G398)),"à besoin",IF(O398&lt;=SUMIFS(Barèmes!$E$6:$E$28,Barèmes!$A$6:$A$28,"Force bas du corps — Saut en longueur (m)",Barèmes!$B$6:$B$28,H398,Barèmes!$C$6:$C$28,IF(H398="6ème","Mixte",G398)),"fragile","satisfaisant")),IF(O398&gt;=SUMIFS(Barèmes!$D$6:$D$28,Barèmes!$A$6:$A$28,"Force bas du corps — Saut en longueur (m)",Barèmes!$B$6:$B$28,H398,Barèmes!$C$6:$C$28,IF(H398="6ème","Mixte",G398)),"à besoin",IF(O398&gt;=SUMIFS(Barèmes!$E$6:$E$28,Barèmes!$A$6:$A$28,"Force bas du corps — Saut en longueur (m)",Barèmes!$B$6:$B$28,H398,Barèmes!$C$6:$C$28,IF(H398="6ème","Mixte",G398)),"fragile","satisfaisant"))))</f>
        <v/>
      </c>
      <c r="Q398" s="23" t="str">
        <f>IF(OR(O398="",SUMPRODUCT((Barèmes!$A$6:$A$28="Force bas du corps — Saut en longueur (m)")*(Barèmes!$B$6:$B$28=H398)*(Barèmes!$C$6:$C$28=IF(H398="6ème","Mixte",G398)))=0),"",IF(SUMPRODUCT((Barèmes!$A$6:$A$28="Force bas du corps — Saut en longueur (m)")*(Barèmes!$B$6:$B$28=H398)*(Barèmes!$C$6:$C$28=IF(H398="6ème","Mixte",G398))*(Barèmes!$J$6:$J$28="+"))&gt;0,IF(O398&lt;=SUMIFS(Barèmes!$F$6:$F$28,Barèmes!$A$6:$A$28,"Force bas du corps — Saut en longueur (m)",Barèmes!$B$6:$B$28,H398,Barèmes!$C$6:$C$28,IF(H398="6ème","Mixte",G398)),Barèmes!$B$2,IF(O398&lt;=SUMIFS(Barèmes!$G$6:$G$28,Barèmes!$A$6:$A$28,"Force bas du corps — Saut en longueur (m)",Barèmes!$B$6:$B$28,H398,Barèmes!$C$6:$C$28,IF(H398="6ème","Mixte",G398)),Barèmes!$C$2,IF(O398&lt;=SUMIFS(Barèmes!$H$6:$H$28,Barèmes!$A$6:$A$28,"Force bas du corps — Saut en longueur (m)",Barèmes!$B$6:$B$28,H398,Barèmes!$C$6:$C$28,IF(H398="6ème","Mixte",G398)),Barèmes!$D$2,IF(O398&lt;=SUMIFS(Barèmes!$I$6:$I$28,Barèmes!$A$6:$A$28,"Force bas du corps — Saut en longueur (m)",Barèmes!$B$6:$B$28,H398,Barèmes!$C$6:$C$28,IF(H398="6ème","Mixte",G398)),Barèmes!$E$2,Barèmes!$F$2)))),IF(O398&gt;=SUMIFS(Barèmes!$F$6:$F$28,Barèmes!$A$6:$A$28,"Force bas du corps — Saut en longueur (m)",Barèmes!$B$6:$B$28,H398,Barèmes!$C$6:$C$28,IF(H398="6ème","Mixte",G398)),Barèmes!$B$2,IF(O398&gt;=SUMIFS(Barèmes!$G$6:$G$28,Barèmes!$A$6:$A$28,"Force bas du corps — Saut en longueur (m)",Barèmes!$B$6:$B$28,H398,Barèmes!$C$6:$C$28,IF(H398="6ème","Mixte",G398)),Barèmes!$C$2,IF(O398&gt;=SUMIFS(Barèmes!$H$6:$H$28,Barèmes!$A$6:$A$28,"Force bas du corps — Saut en longueur (m)",Barèmes!$B$6:$B$28,H398,Barèmes!$C$6:$C$28,IF(H398="6ème","Mixte",G398)),Barèmes!$D$2,IF(O398&gt;=SUMIFS(Barèmes!$I$6:$I$28,Barèmes!$A$6:$A$28,"Force bas du corps — Saut en longueur (m)",Barèmes!$B$6:$B$28,H398,Barèmes!$C$6:$C$28,IF(H398="6ème","Mixte",G398)),Barèmes!$E$2,Barèmes!$F$2))))))</f>
        <v/>
      </c>
      <c r="R398" s="22"/>
      <c r="S398" s="24" t="str">
        <f>IF(OR(R398="",SUMPRODUCT((Barèmes!$A$6:$A$28="Vitesse — 30 m (s)")*(Barèmes!$B$6:$B$28=H398)*(Barèmes!$C$6:$C$28=IF(H398="6ème","Mixte",G398)))=0),"",IF(SUMPRODUCT((Barèmes!$A$6:$A$28="Vitesse — 30 m (s)")*(Barèmes!$B$6:$B$28=H398)*(Barèmes!$C$6:$C$28=IF(H398="6ème","Mixte",G398))*(Barèmes!$J$6:$J$28="+"))&gt;0,IF(R398&lt;=SUMIFS(Barèmes!$D$6:$D$28,Barèmes!$A$6:$A$28,"Vitesse — 30 m (s)",Barèmes!$B$6:$B$28,H398,Barèmes!$C$6:$C$28,IF(H398="6ème","Mixte",G398)),"à besoin",IF(R398&lt;=SUMIFS(Barèmes!$E$6:$E$28,Barèmes!$A$6:$A$28,"Vitesse — 30 m (s)",Barèmes!$B$6:$B$28,H398,Barèmes!$C$6:$C$28,IF(H398="6ème","Mixte",G398)),"fragile","satisfaisant")),IF(R398&gt;=SUMIFS(Barèmes!$D$6:$D$28,Barèmes!$A$6:$A$28,"Vitesse — 30 m (s)",Barèmes!$B$6:$B$28,H398,Barèmes!$C$6:$C$28,IF(H398="6ème","Mixte",G398)),"à besoin",IF(R398&gt;=SUMIFS(Barèmes!$E$6:$E$28,Barèmes!$A$6:$A$28,"Vitesse — 30 m (s)",Barèmes!$B$6:$B$28,H398,Barèmes!$C$6:$C$28,IF(H398="6ème","Mixte",G398)),"fragile","satisfaisant"))))</f>
        <v/>
      </c>
      <c r="T398" s="24" t="str">
        <f>IF(OR(R398="",SUMPRODUCT((Barèmes!$A$6:$A$28="Vitesse — 30 m (s)")*(Barèmes!$B$6:$B$28=H398)*(Barèmes!$C$6:$C$28=IF(H398="6ème","Mixte",G398)))=0),"",IF(SUMPRODUCT((Barèmes!$A$6:$A$28="Vitesse — 30 m (s)")*(Barèmes!$B$6:$B$28=H398)*(Barèmes!$C$6:$C$28=IF(H398="6ème","Mixte",G398))*(Barèmes!$J$6:$J$28="+"))&gt;0,IF(R398&lt;=SUMIFS(Barèmes!$F$6:$F$28,Barèmes!$A$6:$A$28,"Vitesse — 30 m (s)",Barèmes!$B$6:$B$28,H398,Barèmes!$C$6:$C$28,IF(H398="6ème","Mixte",G398)),Barèmes!$B$2,IF(R398&lt;=SUMIFS(Barèmes!$G$6:$G$28,Barèmes!$A$6:$A$28,"Vitesse — 30 m (s)",Barèmes!$B$6:$B$28,H398,Barèmes!$C$6:$C$28,IF(H398="6ème","Mixte",G398)),Barèmes!$C$2,IF(R398&lt;=SUMIFS(Barèmes!$H$6:$H$28,Barèmes!$A$6:$A$28,"Vitesse — 30 m (s)",Barèmes!$B$6:$B$28,H398,Barèmes!$C$6:$C$28,IF(H398="6ème","Mixte",G398)),Barèmes!$D$2,IF(R398&lt;=SUMIFS(Barèmes!$I$6:$I$28,Barèmes!$A$6:$A$28,"Vitesse — 30 m (s)",Barèmes!$B$6:$B$28,H398,Barèmes!$C$6:$C$28,IF(H398="6ème","Mixte",G398)),Barèmes!$E$2,Barèmes!$F$2)))),IF(R398&gt;=SUMIFS(Barèmes!$F$6:$F$28,Barèmes!$A$6:$A$28,"Vitesse — 30 m (s)",Barèmes!$B$6:$B$28,H398,Barèmes!$C$6:$C$28,IF(H398="6ème","Mixte",G398)),Barèmes!$B$2,IF(R398&gt;=SUMIFS(Barèmes!$G$6:$G$28,Barèmes!$A$6:$A$28,"Vitesse — 30 m (s)",Barèmes!$B$6:$B$28,H398,Barèmes!$C$6:$C$28,IF(H398="6ème","Mixte",G398)),Barèmes!$C$2,IF(R398&gt;=SUMIFS(Barèmes!$H$6:$H$28,Barèmes!$A$6:$A$28,"Vitesse — 30 m (s)",Barèmes!$B$6:$B$28,H398,Barèmes!$C$6:$C$28,IF(H398="6ème","Mixte",G398)),Barèmes!$D$2,IF(R398&gt;=SUMIFS(Barèmes!$I$6:$I$28,Barèmes!$A$6:$A$28,"Vitesse — 30 m (s)",Barèmes!$B$6:$B$28,H398,Barèmes!$C$6:$C$28,IF(H398="6ème","Mixte",G398)),Barèmes!$E$2,Barèmes!$F$2))))))</f>
        <v/>
      </c>
      <c r="U398" s="22"/>
      <c r="V398" s="25" t="str">
        <f>IF(OR(U398="",SUMPRODUCT((Barèmes!$A$6:$A$28="Vitesse — 50 m (s)")*(Barèmes!$B$6:$B$28=H398)*(Barèmes!$C$6:$C$28=IF(H398="6ème","Mixte",G398)))=0),"",IF(SUMPRODUCT((Barèmes!$A$6:$A$28="Vitesse — 50 m (s)")*(Barèmes!$B$6:$B$28=H398)*(Barèmes!$C$6:$C$28=IF(H398="6ème","Mixte",G398))*(Barèmes!$J$6:$J$28="+"))&gt;0,IF(U398&lt;=SUMIFS(Barèmes!$D$6:$D$28,Barèmes!$A$6:$A$28,"Vitesse — 50 m (s)",Barèmes!$B$6:$B$28,H398,Barèmes!$C$6:$C$28,IF(H398="6ème","Mixte",G398)),"à besoin",IF(U398&lt;=SUMIFS(Barèmes!$E$6:$E$28,Barèmes!$A$6:$A$28,"Vitesse — 50 m (s)",Barèmes!$B$6:$B$28,H398,Barèmes!$C$6:$C$28,IF(H398="6ème","Mixte",G398)),"fragile","satisfaisant")),IF(U398&gt;=SUMIFS(Barèmes!$D$6:$D$28,Barèmes!$A$6:$A$28,"Vitesse — 50 m (s)",Barèmes!$B$6:$B$28,H398,Barèmes!$C$6:$C$28,IF(H398="6ème","Mixte",G398)),"à besoin",IF(U398&gt;=SUMIFS(Barèmes!$E$6:$E$28,Barèmes!$A$6:$A$28,"Vitesse — 50 m (s)",Barèmes!$B$6:$B$28,H398,Barèmes!$C$6:$C$28,IF(H398="6ème","Mixte",G398)),"fragile","satisfaisant"))))</f>
        <v/>
      </c>
      <c r="W398" s="25" t="str">
        <f>IF(OR(U398="",SUMPRODUCT((Barèmes!$A$6:$A$28="Vitesse — 50 m (s)")*(Barèmes!$B$6:$B$28=H398)*(Barèmes!$C$6:$C$28=IF(H398="6ème","Mixte",G398)))=0),"",IF(SUMPRODUCT((Barèmes!$A$6:$A$28="Vitesse — 50 m (s)")*(Barèmes!$B$6:$B$28=H398)*(Barèmes!$C$6:$C$28=IF(H398="6ème","Mixte",G398))*(Barèmes!$J$6:$J$28="+"))&gt;0,IF(U398&lt;=SUMIFS(Barèmes!$F$6:$F$28,Barèmes!$A$6:$A$28,"Vitesse — 50 m (s)",Barèmes!$B$6:$B$28,H398,Barèmes!$C$6:$C$28,IF(H398="6ème","Mixte",G398)),Barèmes!$B$2,IF(U398&lt;=SUMIFS(Barèmes!$G$6:$G$28,Barèmes!$A$6:$A$28,"Vitesse — 50 m (s)",Barèmes!$B$6:$B$28,H398,Barèmes!$C$6:$C$28,IF(H398="6ème","Mixte",G398)),Barèmes!$C$2,IF(U398&lt;=SUMIFS(Barèmes!$H$6:$H$28,Barèmes!$A$6:$A$28,"Vitesse — 50 m (s)",Barèmes!$B$6:$B$28,H398,Barèmes!$C$6:$C$28,IF(H398="6ème","Mixte",G398)),Barèmes!$D$2,IF(U398&lt;=SUMIFS(Barèmes!$I$6:$I$28,Barèmes!$A$6:$A$28,"Vitesse — 50 m (s)",Barèmes!$B$6:$B$28,H398,Barèmes!$C$6:$C$28,IF(H398="6ème","Mixte",G398)),Barèmes!$E$2,Barèmes!$F$2)))),IF(U398&gt;=SUMIFS(Barèmes!$F$6:$F$28,Barèmes!$A$6:$A$28,"Vitesse — 50 m (s)",Barèmes!$B$6:$B$28,H398,Barèmes!$C$6:$C$28,IF(H398="6ème","Mixte",G398)),Barèmes!$B$2,IF(U398&gt;=SUMIFS(Barèmes!$G$6:$G$28,Barèmes!$A$6:$A$28,"Vitesse — 50 m (s)",Barèmes!$B$6:$B$28,H398,Barèmes!$C$6:$C$28,IF(H398="6ème","Mixte",G398)),Barèmes!$C$2,IF(U398&gt;=SUMIFS(Barèmes!$H$6:$H$28,Barèmes!$A$6:$A$28,"Vitesse — 50 m (s)",Barèmes!$B$6:$B$28,H398,Barèmes!$C$6:$C$28,IF(H398="6ème","Mixte",G398)),Barèmes!$D$2,IF(U398&gt;=SUMIFS(Barèmes!$I$6:$I$28,Barèmes!$A$6:$A$28,"Vitesse — 50 m (s)",Barèmes!$B$6:$B$28,H398,Barèmes!$C$6:$C$28,IF(H398="6ème","Mixte",G398)),Barèmes!$E$2,Barèmes!$F$2))))))</f>
        <v/>
      </c>
      <c r="X398" s="18"/>
      <c r="Y398" s="26" t="str" cm="1">
        <f t="array" ref="Y398">IF(OR(X398="",SUMPRODUCT((Barèmes!$A$6:$A$28="Souplesse (score 1-5)")*(Barèmes!$B$6:$B$28=H398)*(Barèmes!$C$6:$C$28=IF(H398="6ème","Mixte",G398)))=0),"",IF(SUMPRODUCT((Barèmes!$A$6:$A$28="Souplesse (score 1-5)")*(Barèmes!$B$6:$B$28=H398)*(Barèmes!$C$6:$C$28=IF(H398="6ème","Mixte",G398))*(Barèmes!$J$6:$J$28="+"))&gt;0,IF(X398&lt;=SUMIFS(Barèmes!$D$6:$D$28,Barèmes!$A$6:$A$28,"Souplesse (score 1-5)",Barèmes!$B$6:$B$28,H398,Barèmes!$C$6:$C$28,IF(H398="6ème","Mixte",G398)),"à besoin",IF(X398&lt;=SUMIFS(Barèmes!$E$6:$E$28,Barèmes!$A$6:$A$28,"Souplesse (score 1-5)",Barèmes!$B$6:$B$28,H398,Barèmes!$C$6:$C$28,IF(H398="6ème","Mixte",G398)),"fragile","satisfaisant")),IF(X398&gt;=SUMIFS(Barèmes!$D$6:$D$28,Barèmes!$A$6:$A$28,"Souplesse (score 1-5)",Barèmes!$B$6:$B$28,H398,Barèmes!$C$6:$C$28,IF(H398="6ème","Mixte",G398)),"à besoin",IF(X398&gt;=SUMIFS(Barèmes!$E$6:$E$28,Barèmes!$A$6:$A$28,"Souplesse (score 1-5)",Barèmes!$B$6:$B$28,H398,Barèmes!$C$6:$C$28,IF(H398="6ème","Mixte",G398)),"fragile","satisfaisant"))))</f>
        <v/>
      </c>
      <c r="Z398" s="26" t="str" cm="1">
        <f t="array" ref="Z398">IF(OR(X398="",SUMPRODUCT((Barèmes!$A$6:$A$28="Souplesse (score 1-5)")*(Barèmes!$B$6:$B$28=H398)*(Barèmes!$C$6:$C$28=IF(H398="6ème","Mixte",G398)))=0),"",IF(SUMPRODUCT((Barèmes!$A$6:$A$28="Souplesse (score 1-5)")*(Barèmes!$B$6:$B$28=H398)*(Barèmes!$C$6:$C$28=IF(H398="6ème","Mixte",G398))*(Barèmes!$J$6:$J$28="+"))&gt;0,IF(X398&lt;=SUMIFS(Barèmes!$F$6:$F$28,Barèmes!$A$6:$A$28,"Souplesse (score 1-5)",Barèmes!$B$6:$B$28,H398,Barèmes!$C$6:$C$28,IF(H398="6ème","Mixte",G398)),Barèmes!$B$2,IF(X398&lt;=SUMIFS(Barèmes!$G$6:$G$28,Barèmes!$A$6:$A$28,"Souplesse (score 1-5)",Barèmes!$B$6:$B$28,H398,Barèmes!$C$6:$C$28,IF(H398="6ème","Mixte",G398)),Barèmes!$C$2,IF(X398&lt;=SUMIFS(Barèmes!$H$6:$H$28,Barèmes!$A$6:$A$28,"Souplesse (score 1-5)",Barèmes!$B$6:$B$28,H398,Barèmes!$C$6:$C$28,IF(H398="6ème","Mixte",G398)),Barèmes!$D$2,IF(X398&lt;=SUMIFS(Barèmes!$I$6:$I$28,Barèmes!$A$6:$A$28,"Souplesse (score 1-5)",Barèmes!$B$6:$B$28,H398,Barèmes!$C$6:$C$28,IF(H398="6ème","Mixte",G398)),Barèmes!$E$2,Barèmes!$F$2)))),IF(X398&gt;=SUMIFS(Barèmes!$F$6:$F$28,Barèmes!$A$6:$A$28,"Souplesse (score 1-5)",Barèmes!$B$6:$B$28,H398,Barèmes!$C$6:$C$28,IF(H398="6ème","Mixte",G398)),Barèmes!$B$2,IF(X398&gt;=SUMIFS(Barèmes!$G$6:$G$28,Barèmes!$A$6:$A$28,"Souplesse (score 1-5)",Barèmes!$B$6:$B$28,H398,Barèmes!$C$6:$C$28,IF(H398="6ème","Mixte",G398)),Barèmes!$C$2,IF(X398&gt;=SUMIFS(Barèmes!$H$6:$H$28,Barèmes!$A$6:$A$28,"Souplesse (score 1-5)",Barèmes!$B$6:$B$28,H398,Barèmes!$C$6:$C$28,IF(H398="6ème","Mixte",G398)),Barèmes!$D$2,IF(X398&gt;=SUMIFS(Barèmes!$I$6:$I$28,Barèmes!$A$6:$A$28,"Souplesse (score 1-5)",Barèmes!$B$6:$B$28,H398,Barèmes!$C$6:$C$28,IF(H398="6ème","Mixte",G398)),Barèmes!$E$2,Barèmes!$F$2))))))</f>
        <v/>
      </c>
      <c r="AA398" s="22"/>
      <c r="AB398" s="27" t="str">
        <f>IF(OR(AA398="",SUMPRODUCT((Barèmes!$A$6:$A$28="Agilité — T-test 974 (s)")*(Barèmes!$B$6:$B$28=H398)*(Barèmes!$C$6:$C$28=IF(H398="6ème","Mixte",G398)))=0),"",IF(SUMPRODUCT((Barèmes!$A$6:$A$28="Agilité — T-test 974 (s)")*(Barèmes!$B$6:$B$28=H398)*(Barèmes!$C$6:$C$28=IF(H398="6ème","Mixte",G398))*(Barèmes!$J$6:$J$28="+"))&gt;0,IF(AA398&lt;=SUMIFS(Barèmes!$D$6:$D$28,Barèmes!$A$6:$A$28,"Agilité — T-test 974 (s)",Barèmes!$B$6:$B$28,H398,Barèmes!$C$6:$C$28,IF(H398="6ème","Mixte",G398)),"à besoin",IF(AA398&lt;=SUMIFS(Barèmes!$E$6:$E$28,Barèmes!$A$6:$A$28,"Agilité — T-test 974 (s)",Barèmes!$B$6:$B$28,H398,Barèmes!$C$6:$C$28,IF(H398="6ème","Mixte",G398)),"fragile","satisfaisant")),IF(AA398&gt;=SUMIFS(Barèmes!$D$6:$D$28,Barèmes!$A$6:$A$28,"Agilité — T-test 974 (s)",Barèmes!$B$6:$B$28,H398,Barèmes!$C$6:$C$28,IF(H398="6ème","Mixte",G398)),"à besoin",IF(AA398&gt;=SUMIFS(Barèmes!$E$6:$E$28,Barèmes!$A$6:$A$28,"Agilité — T-test 974 (s)",Barèmes!$B$6:$B$28,H398,Barèmes!$C$6:$C$28,IF(H398="6ème","Mixte",G398)),"fragile","satisfaisant"))))</f>
        <v/>
      </c>
      <c r="AC398" s="27" t="str">
        <f>IF(OR(AA398="",SUMPRODUCT((Barèmes!$A$6:$A$28="Agilité — T-test 974 (s)")*(Barèmes!$B$6:$B$28=H398)*(Barèmes!$C$6:$C$28=IF(H398="6ème","Mixte",G398)))=0),"",IF(SUMPRODUCT((Barèmes!$A$6:$A$28="Agilité — T-test 974 (s)")*(Barèmes!$B$6:$B$28=H398)*(Barèmes!$C$6:$C$28=IF(H398="6ème","Mixte",G398))*(Barèmes!$J$6:$J$28="+"))&gt;0,IF(AA398&lt;=SUMIFS(Barèmes!$F$6:$F$28,Barèmes!$A$6:$A$28,"Agilité — T-test 974 (s)",Barèmes!$B$6:$B$28,H398,Barèmes!$C$6:$C$28,IF(H398="6ème","Mixte",G398)),Barèmes!$B$2,IF(AA398&lt;=SUMIFS(Barèmes!$G$6:$G$28,Barèmes!$A$6:$A$28,"Agilité — T-test 974 (s)",Barèmes!$B$6:$B$28,H398,Barèmes!$C$6:$C$28,IF(H398="6ème","Mixte",G398)),Barèmes!$C$2,IF(AA398&lt;=SUMIFS(Barèmes!$H$6:$H$28,Barèmes!$A$6:$A$28,"Agilité — T-test 974 (s)",Barèmes!$B$6:$B$28,H398,Barèmes!$C$6:$C$28,IF(H398="6ème","Mixte",G398)),Barèmes!$D$2,IF(AA398&lt;=SUMIFS(Barèmes!$I$6:$I$28,Barèmes!$A$6:$A$28,"Agilité — T-test 974 (s)",Barèmes!$B$6:$B$28,H398,Barèmes!$C$6:$C$28,IF(H398="6ème","Mixte",G398)),Barèmes!$E$2,Barèmes!$F$2)))),IF(AA398&gt;=SUMIFS(Barèmes!$F$6:$F$28,Barèmes!$A$6:$A$28,"Agilité — T-test 974 (s)",Barèmes!$B$6:$B$28,H398,Barèmes!$C$6:$C$28,IF(H398="6ème","Mixte",G398)),Barèmes!$B$2,IF(AA398&gt;=SUMIFS(Barèmes!$G$6:$G$28,Barèmes!$A$6:$A$28,"Agilité — T-test 974 (s)",Barèmes!$B$6:$B$28,H398,Barèmes!$C$6:$C$28,IF(H398="6ème","Mixte",G398)),Barèmes!$C$2,IF(AA398&gt;=SUMIFS(Barèmes!$H$6:$H$28,Barèmes!$A$6:$A$28,"Agilité — T-test 974 (s)",Barèmes!$B$6:$B$28,H398,Barèmes!$C$6:$C$28,IF(H398="6ème","Mixte",G398)),Barèmes!$D$2,IF(AA398&gt;=SUMIFS(Barèmes!$I$6:$I$28,Barèmes!$A$6:$A$28,"Agilité — T-test 974 (s)",Barèmes!$B$6:$B$28,H398,Barèmes!$C$6:$C$28,IF(H398="6ème","Mixte",G398)),Barèmes!$E$2,Barèmes!$F$2))))))</f>
        <v/>
      </c>
      <c r="AD398" s="28" t="str">
        <f t="shared" si="50"/>
        <v/>
      </c>
      <c r="AE398" s="29" t="str">
        <f t="shared" si="51"/>
        <v/>
      </c>
      <c r="AF398" s="30" t="str">
        <f>IF(OR(AD398="",SUMPRODUCT((Barèmes!$A$6:$A$28="Surcoût d'agilité (s) — technique")*(Barèmes!$B$6:$B$28=H398)*(Barèmes!$C$6:$C$28=IF(H398="6ème","Mixte",G398)))=0),"",IF(SUMPRODUCT((Barèmes!$A$6:$A$28="Surcoût d'agilité (s) — technique")*(Barèmes!$B$6:$B$28=H398)*(Barèmes!$C$6:$C$28=IF(H398="6ème","Mixte",G398))*(Barèmes!$J$6:$J$28="+"))&gt;0,IF(AD398&lt;=SUMIFS(Barèmes!$D$6:$D$28,Barèmes!$A$6:$A$28,"Surcoût d'agilité (s) — technique",Barèmes!$B$6:$B$28,H398,Barèmes!$C$6:$C$28,IF(H398="6ème","Mixte",G398)),"à besoin",IF(AD398&lt;=SUMIFS(Barèmes!$E$6:$E$28,Barèmes!$A$6:$A$28,"Surcoût d'agilité (s) — technique",Barèmes!$B$6:$B$28,H398,Barèmes!$C$6:$C$28,IF(H398="6ème","Mixte",G398)),"fragile","satisfaisant")),IF(AD398&gt;=SUMIFS(Barèmes!$D$6:$D$28,Barèmes!$A$6:$A$28,"Surcoût d'agilité (s) — technique",Barèmes!$B$6:$B$28,H398,Barèmes!$C$6:$C$28,IF(H398="6ème","Mixte",G398)),"à besoin",IF(AD398&gt;=SUMIFS(Barèmes!$E$6:$E$28,Barèmes!$A$6:$A$28,"Surcoût d'agilité (s) — technique",Barèmes!$B$6:$B$28,H398,Barèmes!$C$6:$C$28,IF(H398="6ème","Mixte",G398)),"fragile","satisfaisant"))))</f>
        <v/>
      </c>
      <c r="AG398" s="30" t="str">
        <f>IF(OR(AD398="",SUMPRODUCT((Barèmes!$A$6:$A$28="Surcoût d'agilité (s) — technique")*(Barèmes!$B$6:$B$28=H398)*(Barèmes!$C$6:$C$28=IF(H398="6ème","Mixte",G398)))=0),"",IF(SUMPRODUCT((Barèmes!$A$6:$A$28="Surcoût d'agilité (s) — technique")*(Barèmes!$B$6:$B$28=H398)*(Barèmes!$C$6:$C$28=IF(H398="6ème","Mixte",G398))*(Barèmes!$J$6:$J$28="+"))&gt;0,IF(AD398&lt;=SUMIFS(Barèmes!$F$6:$F$28,Barèmes!$A$6:$A$28,"Surcoût d'agilité (s) — technique",Barèmes!$B$6:$B$28,H398,Barèmes!$C$6:$C$28,IF(H398="6ème","Mixte",G398)),Barèmes!$B$2,IF(AD398&lt;=SUMIFS(Barèmes!$G$6:$G$28,Barèmes!$A$6:$A$28,"Surcoût d'agilité (s) — technique",Barèmes!$B$6:$B$28,H398,Barèmes!$C$6:$C$28,IF(H398="6ème","Mixte",G398)),Barèmes!$C$2,IF(AD398&lt;=SUMIFS(Barèmes!$H$6:$H$28,Barèmes!$A$6:$A$28,"Surcoût d'agilité (s) — technique",Barèmes!$B$6:$B$28,H398,Barèmes!$C$6:$C$28,IF(H398="6ème","Mixte",G398)),Barèmes!$D$2,IF(AD398&lt;=SUMIFS(Barèmes!$I$6:$I$28,Barèmes!$A$6:$A$28,"Surcoût d'agilité (s) — technique",Barèmes!$B$6:$B$28,H398,Barèmes!$C$6:$C$28,IF(H398="6ème","Mixte",G398)),Barèmes!$E$2,Barèmes!$F$2)))),IF(AD398&gt;=SUMIFS(Barèmes!$F$6:$F$28,Barèmes!$A$6:$A$28,"Surcoût d'agilité (s) — technique",Barèmes!$B$6:$B$28,H398,Barèmes!$C$6:$C$28,IF(H398="6ème","Mixte",G398)),Barèmes!$B$2,IF(AD398&gt;=SUMIFS(Barèmes!$G$6:$G$28,Barèmes!$A$6:$A$28,"Surcoût d'agilité (s) — technique",Barèmes!$B$6:$B$28,H398,Barèmes!$C$6:$C$28,IF(H398="6ème","Mixte",G398)),Barèmes!$C$2,IF(AD398&gt;=SUMIFS(Barèmes!$H$6:$H$28,Barèmes!$A$6:$A$28,"Surcoût d'agilité (s) — technique",Barèmes!$B$6:$B$28,H398,Barèmes!$C$6:$C$28,IF(H398="6ème","Mixte",G398)),Barèmes!$D$2,IF(AD398&gt;=SUMIFS(Barèmes!$I$6:$I$28,Barèmes!$A$6:$A$28,"Surcoût d'agilité (s) — technique",Barèmes!$B$6:$B$28,H398,Barèmes!$C$6:$C$28,IF(H398="6ème","Mixte",G398)),Barèmes!$E$2,Barèmes!$F$2))))))</f>
        <v/>
      </c>
      <c r="AH398" s="31" t="str">
        <f>IF((IF(N398="",0,1)+IF(Q398="",0,1)+IF(W398="",0,1)+IF(Z398="",0,1)+IF(AC398="",0,1))=0,"",3*IF(N398=Barèmes!$B$2,1,IF(N398=Barèmes!$C$2,2,IF(N398=Barèmes!$D$2,3,IF(N398=Barèmes!$E$2,4,IF(N398=Barèmes!$F$2,5,0)))))+3*IF(Q398=Barèmes!$B$2,1,IF(Q398=Barèmes!$C$2,2,IF(Q398=Barèmes!$D$2,3,IF(Q398=Barèmes!$E$2,4,IF(Q398=Barèmes!$F$2,5,0)))))+2*IF(W398=Barèmes!$B$2,1,IF(W398=Barèmes!$C$2,2,IF(W398=Barèmes!$D$2,3,IF(W398=Barèmes!$E$2,4,IF(W398=Barèmes!$F$2,5,0)))))+1*IF(Z398=Barèmes!$B$2,1,IF(Z398=Barèmes!$C$2,2,IF(Z398=Barèmes!$D$2,3,IF(Z398=Barèmes!$E$2,4,IF(Z398=Barèmes!$F$2,5,0)))))+1*IF(AC398=Barèmes!$B$2,1,IF(AC398=Barèmes!$C$2,2,IF(AC398=Barèmes!$D$2,3,IF(AC398=Barèmes!$E$2,4,IF(AC398=Barèmes!$F$2,5,0))))))</f>
        <v/>
      </c>
      <c r="AI398" s="31"/>
      <c r="AJ398" s="32" t="str">
        <f>IFERROR(INDEX(Croissance!$B$5:$B$604,MATCH(A398,Croissance!$A$5:$A$604,0)),"")</f>
        <v/>
      </c>
      <c r="AK398" s="32" t="str">
        <f>IFERROR(INDEX(Croissance!$C$5:$C$604,MATCH(A398,Croissance!$A$5:$A$604,0)),"")</f>
        <v/>
      </c>
      <c r="AL398" s="32" t="str">
        <f>IFERROR(INDEX(Croissance!$D$5:$D$604,MATCH(A398,Croissance!$A$5:$A$604,0)),"")</f>
        <v/>
      </c>
      <c r="AM398" s="32" t="str">
        <f>IFERROR(INDEX(Croissance!$E$5:$E$604,MATCH(A398,Croissance!$A$5:$A$604,0)),"")</f>
        <v/>
      </c>
      <c r="AO398" s="33">
        <f t="shared" si="56"/>
        <v>0</v>
      </c>
      <c r="AP398" s="33">
        <f t="shared" si="52"/>
        <v>0</v>
      </c>
      <c r="AQ398" s="33">
        <f>IF(A398="",0,IF(AND(OR('Synthèse classe'!$C$2="Tous",C398='Synthèse classe'!$C$2),OR('Synthèse classe'!$C$3="Toutes",D398='Synthèse classe'!$C$3),OR('Synthèse classe'!$C$4="Toutes",AND('Synthèse classe'!$C$4="Dernière",AP398=1),B398=IFERROR(VALUE('Synthèse classe'!$C$4),0))),1,0))</f>
        <v>0</v>
      </c>
      <c r="AR398" s="34" t="str">
        <f t="shared" si="53"/>
        <v/>
      </c>
    </row>
    <row r="399" spans="1:44" x14ac:dyDescent="0.2">
      <c r="A399" s="17" t="str">
        <f t="shared" si="49"/>
        <v/>
      </c>
      <c r="B399" s="18"/>
      <c r="C399" s="19"/>
      <c r="D399" s="19"/>
      <c r="E399" s="19"/>
      <c r="F399" s="19"/>
      <c r="G399" s="19"/>
      <c r="H399" s="17" t="str">
        <f t="shared" si="54"/>
        <v/>
      </c>
      <c r="I399" s="20"/>
      <c r="J399" s="18"/>
      <c r="K399" s="19"/>
      <c r="L399" s="21" t="str">
        <f t="shared" si="55"/>
        <v/>
      </c>
      <c r="M399" s="21" t="str">
        <f>IF(OR(J399="",SUMPRODUCT((Barèmes!$A$6:$A$28="Endurance — Luc Léger (palier)")*(Barèmes!$B$6:$B$28=H399)*(Barèmes!$C$6:$C$28=IF(H399="6ème","Mixte",G399)))=0),"",IF(SUMPRODUCT((Barèmes!$A$6:$A$28="Endurance — Luc Léger (palier)")*(Barèmes!$B$6:$B$28=H399)*(Barèmes!$C$6:$C$28=IF(H399="6ème","Mixte",G399))*(Barèmes!$J$6:$J$28="+"))&gt;0,IF(J399&lt;=SUMIFS(Barèmes!$D$6:$D$28,Barèmes!$A$6:$A$28,"Endurance — Luc Léger (palier)",Barèmes!$B$6:$B$28,H399,Barèmes!$C$6:$C$28,IF(H399="6ème","Mixte",G399)),"à besoin",IF(J399&lt;=SUMIFS(Barèmes!$E$6:$E$28,Barèmes!$A$6:$A$28,"Endurance — Luc Léger (palier)",Barèmes!$B$6:$B$28,H399,Barèmes!$C$6:$C$28,IF(H399="6ème","Mixte",G399)),"fragile","satisfaisant")),IF(J399&gt;=SUMIFS(Barèmes!$D$6:$D$28,Barèmes!$A$6:$A$28,"Endurance — Luc Léger (palier)",Barèmes!$B$6:$B$28,H399,Barèmes!$C$6:$C$28,IF(H399="6ème","Mixte",G399)),"à besoin",IF(J399&gt;=SUMIFS(Barèmes!$E$6:$E$28,Barèmes!$A$6:$A$28,"Endurance — Luc Léger (palier)",Barèmes!$B$6:$B$28,H399,Barèmes!$C$6:$C$28,IF(H399="6ème","Mixte",G399)),"fragile","satisfaisant"))))</f>
        <v/>
      </c>
      <c r="N399" s="21" t="str">
        <f>IF(OR(J399="",SUMPRODUCT((Barèmes!$A$6:$A$28="Endurance — Luc Léger (palier)")*(Barèmes!$B$6:$B$28=H399)*(Barèmes!$C$6:$C$28=IF(H399="6ème","Mixte",G399)))=0),"",IF(SUMPRODUCT((Barèmes!$A$6:$A$28="Endurance — Luc Léger (palier)")*(Barèmes!$B$6:$B$28=H399)*(Barèmes!$C$6:$C$28=IF(H399="6ème","Mixte",G399))*(Barèmes!$J$6:$J$28="+"))&gt;0,IF(J399&lt;=SUMIFS(Barèmes!$F$6:$F$28,Barèmes!$A$6:$A$28,"Endurance — Luc Léger (palier)",Barèmes!$B$6:$B$28,H399,Barèmes!$C$6:$C$28,IF(H399="6ème","Mixte",G399)),Barèmes!$B$2,IF(J399&lt;=SUMIFS(Barèmes!$G$6:$G$28,Barèmes!$A$6:$A$28,"Endurance — Luc Léger (palier)",Barèmes!$B$6:$B$28,H399,Barèmes!$C$6:$C$28,IF(H399="6ème","Mixte",G399)),Barèmes!$C$2,IF(J399&lt;=SUMIFS(Barèmes!$H$6:$H$28,Barèmes!$A$6:$A$28,"Endurance — Luc Léger (palier)",Barèmes!$B$6:$B$28,H399,Barèmes!$C$6:$C$28,IF(H399="6ème","Mixte",G399)),Barèmes!$D$2,IF(J399&lt;=SUMIFS(Barèmes!$I$6:$I$28,Barèmes!$A$6:$A$28,"Endurance — Luc Léger (palier)",Barèmes!$B$6:$B$28,H399,Barèmes!$C$6:$C$28,IF(H399="6ème","Mixte",G399)),Barèmes!$E$2,Barèmes!$F$2)))),IF(J399&gt;=SUMIFS(Barèmes!$F$6:$F$28,Barèmes!$A$6:$A$28,"Endurance — Luc Léger (palier)",Barèmes!$B$6:$B$28,H399,Barèmes!$C$6:$C$28,IF(H399="6ème","Mixte",G399)),Barèmes!$B$2,IF(J399&gt;=SUMIFS(Barèmes!$G$6:$G$28,Barèmes!$A$6:$A$28,"Endurance — Luc Léger (palier)",Barèmes!$B$6:$B$28,H399,Barèmes!$C$6:$C$28,IF(H399="6ème","Mixte",G399)),Barèmes!$C$2,IF(J399&gt;=SUMIFS(Barèmes!$H$6:$H$28,Barèmes!$A$6:$A$28,"Endurance — Luc Léger (palier)",Barèmes!$B$6:$B$28,H399,Barèmes!$C$6:$C$28,IF(H399="6ème","Mixte",G399)),Barèmes!$D$2,IF(J399&gt;=SUMIFS(Barèmes!$I$6:$I$28,Barèmes!$A$6:$A$28,"Endurance — Luc Léger (palier)",Barèmes!$B$6:$B$28,H399,Barèmes!$C$6:$C$28,IF(H399="6ème","Mixte",G399)),Barèmes!$E$2,Barèmes!$F$2))))))</f>
        <v/>
      </c>
      <c r="O399" s="22"/>
      <c r="P399" s="23" t="str">
        <f>IF(OR(O399="",SUMPRODUCT((Barèmes!$A$6:$A$28="Force bas du corps — Saut en longueur (m)")*(Barèmes!$B$6:$B$28=H399)*(Barèmes!$C$6:$C$28=IF(H399="6ème","Mixte",G399)))=0),"",IF(SUMPRODUCT((Barèmes!$A$6:$A$28="Force bas du corps — Saut en longueur (m)")*(Barèmes!$B$6:$B$28=H399)*(Barèmes!$C$6:$C$28=IF(H399="6ème","Mixte",G399))*(Barèmes!$J$6:$J$28="+"))&gt;0,IF(O399&lt;=SUMIFS(Barèmes!$D$6:$D$28,Barèmes!$A$6:$A$28,"Force bas du corps — Saut en longueur (m)",Barèmes!$B$6:$B$28,H399,Barèmes!$C$6:$C$28,IF(H399="6ème","Mixte",G399)),"à besoin",IF(O399&lt;=SUMIFS(Barèmes!$E$6:$E$28,Barèmes!$A$6:$A$28,"Force bas du corps — Saut en longueur (m)",Barèmes!$B$6:$B$28,H399,Barèmes!$C$6:$C$28,IF(H399="6ème","Mixte",G399)),"fragile","satisfaisant")),IF(O399&gt;=SUMIFS(Barèmes!$D$6:$D$28,Barèmes!$A$6:$A$28,"Force bas du corps — Saut en longueur (m)",Barèmes!$B$6:$B$28,H399,Barèmes!$C$6:$C$28,IF(H399="6ème","Mixte",G399)),"à besoin",IF(O399&gt;=SUMIFS(Barèmes!$E$6:$E$28,Barèmes!$A$6:$A$28,"Force bas du corps — Saut en longueur (m)",Barèmes!$B$6:$B$28,H399,Barèmes!$C$6:$C$28,IF(H399="6ème","Mixte",G399)),"fragile","satisfaisant"))))</f>
        <v/>
      </c>
      <c r="Q399" s="23" t="str">
        <f>IF(OR(O399="",SUMPRODUCT((Barèmes!$A$6:$A$28="Force bas du corps — Saut en longueur (m)")*(Barèmes!$B$6:$B$28=H399)*(Barèmes!$C$6:$C$28=IF(H399="6ème","Mixte",G399)))=0),"",IF(SUMPRODUCT((Barèmes!$A$6:$A$28="Force bas du corps — Saut en longueur (m)")*(Barèmes!$B$6:$B$28=H399)*(Barèmes!$C$6:$C$28=IF(H399="6ème","Mixte",G399))*(Barèmes!$J$6:$J$28="+"))&gt;0,IF(O399&lt;=SUMIFS(Barèmes!$F$6:$F$28,Barèmes!$A$6:$A$28,"Force bas du corps — Saut en longueur (m)",Barèmes!$B$6:$B$28,H399,Barèmes!$C$6:$C$28,IF(H399="6ème","Mixte",G399)),Barèmes!$B$2,IF(O399&lt;=SUMIFS(Barèmes!$G$6:$G$28,Barèmes!$A$6:$A$28,"Force bas du corps — Saut en longueur (m)",Barèmes!$B$6:$B$28,H399,Barèmes!$C$6:$C$28,IF(H399="6ème","Mixte",G399)),Barèmes!$C$2,IF(O399&lt;=SUMIFS(Barèmes!$H$6:$H$28,Barèmes!$A$6:$A$28,"Force bas du corps — Saut en longueur (m)",Barèmes!$B$6:$B$28,H399,Barèmes!$C$6:$C$28,IF(H399="6ème","Mixte",G399)),Barèmes!$D$2,IF(O399&lt;=SUMIFS(Barèmes!$I$6:$I$28,Barèmes!$A$6:$A$28,"Force bas du corps — Saut en longueur (m)",Barèmes!$B$6:$B$28,H399,Barèmes!$C$6:$C$28,IF(H399="6ème","Mixte",G399)),Barèmes!$E$2,Barèmes!$F$2)))),IF(O399&gt;=SUMIFS(Barèmes!$F$6:$F$28,Barèmes!$A$6:$A$28,"Force bas du corps — Saut en longueur (m)",Barèmes!$B$6:$B$28,H399,Barèmes!$C$6:$C$28,IF(H399="6ème","Mixte",G399)),Barèmes!$B$2,IF(O399&gt;=SUMIFS(Barèmes!$G$6:$G$28,Barèmes!$A$6:$A$28,"Force bas du corps — Saut en longueur (m)",Barèmes!$B$6:$B$28,H399,Barèmes!$C$6:$C$28,IF(H399="6ème","Mixte",G399)),Barèmes!$C$2,IF(O399&gt;=SUMIFS(Barèmes!$H$6:$H$28,Barèmes!$A$6:$A$28,"Force bas du corps — Saut en longueur (m)",Barèmes!$B$6:$B$28,H399,Barèmes!$C$6:$C$28,IF(H399="6ème","Mixte",G399)),Barèmes!$D$2,IF(O399&gt;=SUMIFS(Barèmes!$I$6:$I$28,Barèmes!$A$6:$A$28,"Force bas du corps — Saut en longueur (m)",Barèmes!$B$6:$B$28,H399,Barèmes!$C$6:$C$28,IF(H399="6ème","Mixte",G399)),Barèmes!$E$2,Barèmes!$F$2))))))</f>
        <v/>
      </c>
      <c r="R399" s="22"/>
      <c r="S399" s="24" t="str">
        <f>IF(OR(R399="",SUMPRODUCT((Barèmes!$A$6:$A$28="Vitesse — 30 m (s)")*(Barèmes!$B$6:$B$28=H399)*(Barèmes!$C$6:$C$28=IF(H399="6ème","Mixte",G399)))=0),"",IF(SUMPRODUCT((Barèmes!$A$6:$A$28="Vitesse — 30 m (s)")*(Barèmes!$B$6:$B$28=H399)*(Barèmes!$C$6:$C$28=IF(H399="6ème","Mixte",G399))*(Barèmes!$J$6:$J$28="+"))&gt;0,IF(R399&lt;=SUMIFS(Barèmes!$D$6:$D$28,Barèmes!$A$6:$A$28,"Vitesse — 30 m (s)",Barèmes!$B$6:$B$28,H399,Barèmes!$C$6:$C$28,IF(H399="6ème","Mixte",G399)),"à besoin",IF(R399&lt;=SUMIFS(Barèmes!$E$6:$E$28,Barèmes!$A$6:$A$28,"Vitesse — 30 m (s)",Barèmes!$B$6:$B$28,H399,Barèmes!$C$6:$C$28,IF(H399="6ème","Mixte",G399)),"fragile","satisfaisant")),IF(R399&gt;=SUMIFS(Barèmes!$D$6:$D$28,Barèmes!$A$6:$A$28,"Vitesse — 30 m (s)",Barèmes!$B$6:$B$28,H399,Barèmes!$C$6:$C$28,IF(H399="6ème","Mixte",G399)),"à besoin",IF(R399&gt;=SUMIFS(Barèmes!$E$6:$E$28,Barèmes!$A$6:$A$28,"Vitesse — 30 m (s)",Barèmes!$B$6:$B$28,H399,Barèmes!$C$6:$C$28,IF(H399="6ème","Mixte",G399)),"fragile","satisfaisant"))))</f>
        <v/>
      </c>
      <c r="T399" s="24" t="str">
        <f>IF(OR(R399="",SUMPRODUCT((Barèmes!$A$6:$A$28="Vitesse — 30 m (s)")*(Barèmes!$B$6:$B$28=H399)*(Barèmes!$C$6:$C$28=IF(H399="6ème","Mixte",G399)))=0),"",IF(SUMPRODUCT((Barèmes!$A$6:$A$28="Vitesse — 30 m (s)")*(Barèmes!$B$6:$B$28=H399)*(Barèmes!$C$6:$C$28=IF(H399="6ème","Mixte",G399))*(Barèmes!$J$6:$J$28="+"))&gt;0,IF(R399&lt;=SUMIFS(Barèmes!$F$6:$F$28,Barèmes!$A$6:$A$28,"Vitesse — 30 m (s)",Barèmes!$B$6:$B$28,H399,Barèmes!$C$6:$C$28,IF(H399="6ème","Mixte",G399)),Barèmes!$B$2,IF(R399&lt;=SUMIFS(Barèmes!$G$6:$G$28,Barèmes!$A$6:$A$28,"Vitesse — 30 m (s)",Barèmes!$B$6:$B$28,H399,Barèmes!$C$6:$C$28,IF(H399="6ème","Mixte",G399)),Barèmes!$C$2,IF(R399&lt;=SUMIFS(Barèmes!$H$6:$H$28,Barèmes!$A$6:$A$28,"Vitesse — 30 m (s)",Barèmes!$B$6:$B$28,H399,Barèmes!$C$6:$C$28,IF(H399="6ème","Mixte",G399)),Barèmes!$D$2,IF(R399&lt;=SUMIFS(Barèmes!$I$6:$I$28,Barèmes!$A$6:$A$28,"Vitesse — 30 m (s)",Barèmes!$B$6:$B$28,H399,Barèmes!$C$6:$C$28,IF(H399="6ème","Mixte",G399)),Barèmes!$E$2,Barèmes!$F$2)))),IF(R399&gt;=SUMIFS(Barèmes!$F$6:$F$28,Barèmes!$A$6:$A$28,"Vitesse — 30 m (s)",Barèmes!$B$6:$B$28,H399,Barèmes!$C$6:$C$28,IF(H399="6ème","Mixte",G399)),Barèmes!$B$2,IF(R399&gt;=SUMIFS(Barèmes!$G$6:$G$28,Barèmes!$A$6:$A$28,"Vitesse — 30 m (s)",Barèmes!$B$6:$B$28,H399,Barèmes!$C$6:$C$28,IF(H399="6ème","Mixte",G399)),Barèmes!$C$2,IF(R399&gt;=SUMIFS(Barèmes!$H$6:$H$28,Barèmes!$A$6:$A$28,"Vitesse — 30 m (s)",Barèmes!$B$6:$B$28,H399,Barèmes!$C$6:$C$28,IF(H399="6ème","Mixte",G399)),Barèmes!$D$2,IF(R399&gt;=SUMIFS(Barèmes!$I$6:$I$28,Barèmes!$A$6:$A$28,"Vitesse — 30 m (s)",Barèmes!$B$6:$B$28,H399,Barèmes!$C$6:$C$28,IF(H399="6ème","Mixte",G399)),Barèmes!$E$2,Barèmes!$F$2))))))</f>
        <v/>
      </c>
      <c r="U399" s="22"/>
      <c r="V399" s="25" t="str">
        <f>IF(OR(U399="",SUMPRODUCT((Barèmes!$A$6:$A$28="Vitesse — 50 m (s)")*(Barèmes!$B$6:$B$28=H399)*(Barèmes!$C$6:$C$28=IF(H399="6ème","Mixte",G399)))=0),"",IF(SUMPRODUCT((Barèmes!$A$6:$A$28="Vitesse — 50 m (s)")*(Barèmes!$B$6:$B$28=H399)*(Barèmes!$C$6:$C$28=IF(H399="6ème","Mixte",G399))*(Barèmes!$J$6:$J$28="+"))&gt;0,IF(U399&lt;=SUMIFS(Barèmes!$D$6:$D$28,Barèmes!$A$6:$A$28,"Vitesse — 50 m (s)",Barèmes!$B$6:$B$28,H399,Barèmes!$C$6:$C$28,IF(H399="6ème","Mixte",G399)),"à besoin",IF(U399&lt;=SUMIFS(Barèmes!$E$6:$E$28,Barèmes!$A$6:$A$28,"Vitesse — 50 m (s)",Barèmes!$B$6:$B$28,H399,Barèmes!$C$6:$C$28,IF(H399="6ème","Mixte",G399)),"fragile","satisfaisant")),IF(U399&gt;=SUMIFS(Barèmes!$D$6:$D$28,Barèmes!$A$6:$A$28,"Vitesse — 50 m (s)",Barèmes!$B$6:$B$28,H399,Barèmes!$C$6:$C$28,IF(H399="6ème","Mixte",G399)),"à besoin",IF(U399&gt;=SUMIFS(Barèmes!$E$6:$E$28,Barèmes!$A$6:$A$28,"Vitesse — 50 m (s)",Barèmes!$B$6:$B$28,H399,Barèmes!$C$6:$C$28,IF(H399="6ème","Mixte",G399)),"fragile","satisfaisant"))))</f>
        <v/>
      </c>
      <c r="W399" s="25" t="str">
        <f>IF(OR(U399="",SUMPRODUCT((Barèmes!$A$6:$A$28="Vitesse — 50 m (s)")*(Barèmes!$B$6:$B$28=H399)*(Barèmes!$C$6:$C$28=IF(H399="6ème","Mixte",G399)))=0),"",IF(SUMPRODUCT((Barèmes!$A$6:$A$28="Vitesse — 50 m (s)")*(Barèmes!$B$6:$B$28=H399)*(Barèmes!$C$6:$C$28=IF(H399="6ème","Mixte",G399))*(Barèmes!$J$6:$J$28="+"))&gt;0,IF(U399&lt;=SUMIFS(Barèmes!$F$6:$F$28,Barèmes!$A$6:$A$28,"Vitesse — 50 m (s)",Barèmes!$B$6:$B$28,H399,Barèmes!$C$6:$C$28,IF(H399="6ème","Mixte",G399)),Barèmes!$B$2,IF(U399&lt;=SUMIFS(Barèmes!$G$6:$G$28,Barèmes!$A$6:$A$28,"Vitesse — 50 m (s)",Barèmes!$B$6:$B$28,H399,Barèmes!$C$6:$C$28,IF(H399="6ème","Mixte",G399)),Barèmes!$C$2,IF(U399&lt;=SUMIFS(Barèmes!$H$6:$H$28,Barèmes!$A$6:$A$28,"Vitesse — 50 m (s)",Barèmes!$B$6:$B$28,H399,Barèmes!$C$6:$C$28,IF(H399="6ème","Mixte",G399)),Barèmes!$D$2,IF(U399&lt;=SUMIFS(Barèmes!$I$6:$I$28,Barèmes!$A$6:$A$28,"Vitesse — 50 m (s)",Barèmes!$B$6:$B$28,H399,Barèmes!$C$6:$C$28,IF(H399="6ème","Mixte",G399)),Barèmes!$E$2,Barèmes!$F$2)))),IF(U399&gt;=SUMIFS(Barèmes!$F$6:$F$28,Barèmes!$A$6:$A$28,"Vitesse — 50 m (s)",Barèmes!$B$6:$B$28,H399,Barèmes!$C$6:$C$28,IF(H399="6ème","Mixte",G399)),Barèmes!$B$2,IF(U399&gt;=SUMIFS(Barèmes!$G$6:$G$28,Barèmes!$A$6:$A$28,"Vitesse — 50 m (s)",Barèmes!$B$6:$B$28,H399,Barèmes!$C$6:$C$28,IF(H399="6ème","Mixte",G399)),Barèmes!$C$2,IF(U399&gt;=SUMIFS(Barèmes!$H$6:$H$28,Barèmes!$A$6:$A$28,"Vitesse — 50 m (s)",Barèmes!$B$6:$B$28,H399,Barèmes!$C$6:$C$28,IF(H399="6ème","Mixte",G399)),Barèmes!$D$2,IF(U399&gt;=SUMIFS(Barèmes!$I$6:$I$28,Barèmes!$A$6:$A$28,"Vitesse — 50 m (s)",Barèmes!$B$6:$B$28,H399,Barèmes!$C$6:$C$28,IF(H399="6ème","Mixte",G399)),Barèmes!$E$2,Barèmes!$F$2))))))</f>
        <v/>
      </c>
      <c r="X399" s="18"/>
      <c r="Y399" s="26" t="str" cm="1">
        <f t="array" ref="Y399">IF(OR(X399="",SUMPRODUCT((Barèmes!$A$6:$A$28="Souplesse (score 1-5)")*(Barèmes!$B$6:$B$28=H399)*(Barèmes!$C$6:$C$28=IF(H399="6ème","Mixte",G399)))=0),"",IF(SUMPRODUCT((Barèmes!$A$6:$A$28="Souplesse (score 1-5)")*(Barèmes!$B$6:$B$28=H399)*(Barèmes!$C$6:$C$28=IF(H399="6ème","Mixte",G399))*(Barèmes!$J$6:$J$28="+"))&gt;0,IF(X399&lt;=SUMIFS(Barèmes!$D$6:$D$28,Barèmes!$A$6:$A$28,"Souplesse (score 1-5)",Barèmes!$B$6:$B$28,H399,Barèmes!$C$6:$C$28,IF(H399="6ème","Mixte",G399)),"à besoin",IF(X399&lt;=SUMIFS(Barèmes!$E$6:$E$28,Barèmes!$A$6:$A$28,"Souplesse (score 1-5)",Barèmes!$B$6:$B$28,H399,Barèmes!$C$6:$C$28,IF(H399="6ème","Mixte",G399)),"fragile","satisfaisant")),IF(X399&gt;=SUMIFS(Barèmes!$D$6:$D$28,Barèmes!$A$6:$A$28,"Souplesse (score 1-5)",Barèmes!$B$6:$B$28,H399,Barèmes!$C$6:$C$28,IF(H399="6ème","Mixte",G399)),"à besoin",IF(X399&gt;=SUMIFS(Barèmes!$E$6:$E$28,Barèmes!$A$6:$A$28,"Souplesse (score 1-5)",Barèmes!$B$6:$B$28,H399,Barèmes!$C$6:$C$28,IF(H399="6ème","Mixte",G399)),"fragile","satisfaisant"))))</f>
        <v/>
      </c>
      <c r="Z399" s="26" t="str" cm="1">
        <f t="array" ref="Z399">IF(OR(X399="",SUMPRODUCT((Barèmes!$A$6:$A$28="Souplesse (score 1-5)")*(Barèmes!$B$6:$B$28=H399)*(Barèmes!$C$6:$C$28=IF(H399="6ème","Mixte",G399)))=0),"",IF(SUMPRODUCT((Barèmes!$A$6:$A$28="Souplesse (score 1-5)")*(Barèmes!$B$6:$B$28=H399)*(Barèmes!$C$6:$C$28=IF(H399="6ème","Mixte",G399))*(Barèmes!$J$6:$J$28="+"))&gt;0,IF(X399&lt;=SUMIFS(Barèmes!$F$6:$F$28,Barèmes!$A$6:$A$28,"Souplesse (score 1-5)",Barèmes!$B$6:$B$28,H399,Barèmes!$C$6:$C$28,IF(H399="6ème","Mixte",G399)),Barèmes!$B$2,IF(X399&lt;=SUMIFS(Barèmes!$G$6:$G$28,Barèmes!$A$6:$A$28,"Souplesse (score 1-5)",Barèmes!$B$6:$B$28,H399,Barèmes!$C$6:$C$28,IF(H399="6ème","Mixte",G399)),Barèmes!$C$2,IF(X399&lt;=SUMIFS(Barèmes!$H$6:$H$28,Barèmes!$A$6:$A$28,"Souplesse (score 1-5)",Barèmes!$B$6:$B$28,H399,Barèmes!$C$6:$C$28,IF(H399="6ème","Mixte",G399)),Barèmes!$D$2,IF(X399&lt;=SUMIFS(Barèmes!$I$6:$I$28,Barèmes!$A$6:$A$28,"Souplesse (score 1-5)",Barèmes!$B$6:$B$28,H399,Barèmes!$C$6:$C$28,IF(H399="6ème","Mixte",G399)),Barèmes!$E$2,Barèmes!$F$2)))),IF(X399&gt;=SUMIFS(Barèmes!$F$6:$F$28,Barèmes!$A$6:$A$28,"Souplesse (score 1-5)",Barèmes!$B$6:$B$28,H399,Barèmes!$C$6:$C$28,IF(H399="6ème","Mixte",G399)),Barèmes!$B$2,IF(X399&gt;=SUMIFS(Barèmes!$G$6:$G$28,Barèmes!$A$6:$A$28,"Souplesse (score 1-5)",Barèmes!$B$6:$B$28,H399,Barèmes!$C$6:$C$28,IF(H399="6ème","Mixte",G399)),Barèmes!$C$2,IF(X399&gt;=SUMIFS(Barèmes!$H$6:$H$28,Barèmes!$A$6:$A$28,"Souplesse (score 1-5)",Barèmes!$B$6:$B$28,H399,Barèmes!$C$6:$C$28,IF(H399="6ème","Mixte",G399)),Barèmes!$D$2,IF(X399&gt;=SUMIFS(Barèmes!$I$6:$I$28,Barèmes!$A$6:$A$28,"Souplesse (score 1-5)",Barèmes!$B$6:$B$28,H399,Barèmes!$C$6:$C$28,IF(H399="6ème","Mixte",G399)),Barèmes!$E$2,Barèmes!$F$2))))))</f>
        <v/>
      </c>
      <c r="AA399" s="22"/>
      <c r="AB399" s="27" t="str">
        <f>IF(OR(AA399="",SUMPRODUCT((Barèmes!$A$6:$A$28="Agilité — T-test 974 (s)")*(Barèmes!$B$6:$B$28=H399)*(Barèmes!$C$6:$C$28=IF(H399="6ème","Mixte",G399)))=0),"",IF(SUMPRODUCT((Barèmes!$A$6:$A$28="Agilité — T-test 974 (s)")*(Barèmes!$B$6:$B$28=H399)*(Barèmes!$C$6:$C$28=IF(H399="6ème","Mixte",G399))*(Barèmes!$J$6:$J$28="+"))&gt;0,IF(AA399&lt;=SUMIFS(Barèmes!$D$6:$D$28,Barèmes!$A$6:$A$28,"Agilité — T-test 974 (s)",Barèmes!$B$6:$B$28,H399,Barèmes!$C$6:$C$28,IF(H399="6ème","Mixte",G399)),"à besoin",IF(AA399&lt;=SUMIFS(Barèmes!$E$6:$E$28,Barèmes!$A$6:$A$28,"Agilité — T-test 974 (s)",Barèmes!$B$6:$B$28,H399,Barèmes!$C$6:$C$28,IF(H399="6ème","Mixte",G399)),"fragile","satisfaisant")),IF(AA399&gt;=SUMIFS(Barèmes!$D$6:$D$28,Barèmes!$A$6:$A$28,"Agilité — T-test 974 (s)",Barèmes!$B$6:$B$28,H399,Barèmes!$C$6:$C$28,IF(H399="6ème","Mixte",G399)),"à besoin",IF(AA399&gt;=SUMIFS(Barèmes!$E$6:$E$28,Barèmes!$A$6:$A$28,"Agilité — T-test 974 (s)",Barèmes!$B$6:$B$28,H399,Barèmes!$C$6:$C$28,IF(H399="6ème","Mixte",G399)),"fragile","satisfaisant"))))</f>
        <v/>
      </c>
      <c r="AC399" s="27" t="str">
        <f>IF(OR(AA399="",SUMPRODUCT((Barèmes!$A$6:$A$28="Agilité — T-test 974 (s)")*(Barèmes!$B$6:$B$28=H399)*(Barèmes!$C$6:$C$28=IF(H399="6ème","Mixte",G399)))=0),"",IF(SUMPRODUCT((Barèmes!$A$6:$A$28="Agilité — T-test 974 (s)")*(Barèmes!$B$6:$B$28=H399)*(Barèmes!$C$6:$C$28=IF(H399="6ème","Mixte",G399))*(Barèmes!$J$6:$J$28="+"))&gt;0,IF(AA399&lt;=SUMIFS(Barèmes!$F$6:$F$28,Barèmes!$A$6:$A$28,"Agilité — T-test 974 (s)",Barèmes!$B$6:$B$28,H399,Barèmes!$C$6:$C$28,IF(H399="6ème","Mixte",G399)),Barèmes!$B$2,IF(AA399&lt;=SUMIFS(Barèmes!$G$6:$G$28,Barèmes!$A$6:$A$28,"Agilité — T-test 974 (s)",Barèmes!$B$6:$B$28,H399,Barèmes!$C$6:$C$28,IF(H399="6ème","Mixte",G399)),Barèmes!$C$2,IF(AA399&lt;=SUMIFS(Barèmes!$H$6:$H$28,Barèmes!$A$6:$A$28,"Agilité — T-test 974 (s)",Barèmes!$B$6:$B$28,H399,Barèmes!$C$6:$C$28,IF(H399="6ème","Mixte",G399)),Barèmes!$D$2,IF(AA399&lt;=SUMIFS(Barèmes!$I$6:$I$28,Barèmes!$A$6:$A$28,"Agilité — T-test 974 (s)",Barèmes!$B$6:$B$28,H399,Barèmes!$C$6:$C$28,IF(H399="6ème","Mixte",G399)),Barèmes!$E$2,Barèmes!$F$2)))),IF(AA399&gt;=SUMIFS(Barèmes!$F$6:$F$28,Barèmes!$A$6:$A$28,"Agilité — T-test 974 (s)",Barèmes!$B$6:$B$28,H399,Barèmes!$C$6:$C$28,IF(H399="6ème","Mixte",G399)),Barèmes!$B$2,IF(AA399&gt;=SUMIFS(Barèmes!$G$6:$G$28,Barèmes!$A$6:$A$28,"Agilité — T-test 974 (s)",Barèmes!$B$6:$B$28,H399,Barèmes!$C$6:$C$28,IF(H399="6ème","Mixte",G399)),Barèmes!$C$2,IF(AA399&gt;=SUMIFS(Barèmes!$H$6:$H$28,Barèmes!$A$6:$A$28,"Agilité — T-test 974 (s)",Barèmes!$B$6:$B$28,H399,Barèmes!$C$6:$C$28,IF(H399="6ème","Mixte",G399)),Barèmes!$D$2,IF(AA399&gt;=SUMIFS(Barèmes!$I$6:$I$28,Barèmes!$A$6:$A$28,"Agilité — T-test 974 (s)",Barèmes!$B$6:$B$28,H399,Barèmes!$C$6:$C$28,IF(H399="6ème","Mixte",G399)),Barèmes!$E$2,Barèmes!$F$2))))))</f>
        <v/>
      </c>
      <c r="AD399" s="28" t="str">
        <f t="shared" si="50"/>
        <v/>
      </c>
      <c r="AE399" s="29" t="str">
        <f t="shared" si="51"/>
        <v/>
      </c>
      <c r="AF399" s="30" t="str">
        <f>IF(OR(AD399="",SUMPRODUCT((Barèmes!$A$6:$A$28="Surcoût d'agilité (s) — technique")*(Barèmes!$B$6:$B$28=H399)*(Barèmes!$C$6:$C$28=IF(H399="6ème","Mixte",G399)))=0),"",IF(SUMPRODUCT((Barèmes!$A$6:$A$28="Surcoût d'agilité (s) — technique")*(Barèmes!$B$6:$B$28=H399)*(Barèmes!$C$6:$C$28=IF(H399="6ème","Mixte",G399))*(Barèmes!$J$6:$J$28="+"))&gt;0,IF(AD399&lt;=SUMIFS(Barèmes!$D$6:$D$28,Barèmes!$A$6:$A$28,"Surcoût d'agilité (s) — technique",Barèmes!$B$6:$B$28,H399,Barèmes!$C$6:$C$28,IF(H399="6ème","Mixte",G399)),"à besoin",IF(AD399&lt;=SUMIFS(Barèmes!$E$6:$E$28,Barèmes!$A$6:$A$28,"Surcoût d'agilité (s) — technique",Barèmes!$B$6:$B$28,H399,Barèmes!$C$6:$C$28,IF(H399="6ème","Mixte",G399)),"fragile","satisfaisant")),IF(AD399&gt;=SUMIFS(Barèmes!$D$6:$D$28,Barèmes!$A$6:$A$28,"Surcoût d'agilité (s) — technique",Barèmes!$B$6:$B$28,H399,Barèmes!$C$6:$C$28,IF(H399="6ème","Mixte",G399)),"à besoin",IF(AD399&gt;=SUMIFS(Barèmes!$E$6:$E$28,Barèmes!$A$6:$A$28,"Surcoût d'agilité (s) — technique",Barèmes!$B$6:$B$28,H399,Barèmes!$C$6:$C$28,IF(H399="6ème","Mixte",G399)),"fragile","satisfaisant"))))</f>
        <v/>
      </c>
      <c r="AG399" s="30" t="str">
        <f>IF(OR(AD399="",SUMPRODUCT((Barèmes!$A$6:$A$28="Surcoût d'agilité (s) — technique")*(Barèmes!$B$6:$B$28=H399)*(Barèmes!$C$6:$C$28=IF(H399="6ème","Mixte",G399)))=0),"",IF(SUMPRODUCT((Barèmes!$A$6:$A$28="Surcoût d'agilité (s) — technique")*(Barèmes!$B$6:$B$28=H399)*(Barèmes!$C$6:$C$28=IF(H399="6ème","Mixte",G399))*(Barèmes!$J$6:$J$28="+"))&gt;0,IF(AD399&lt;=SUMIFS(Barèmes!$F$6:$F$28,Barèmes!$A$6:$A$28,"Surcoût d'agilité (s) — technique",Barèmes!$B$6:$B$28,H399,Barèmes!$C$6:$C$28,IF(H399="6ème","Mixte",G399)),Barèmes!$B$2,IF(AD399&lt;=SUMIFS(Barèmes!$G$6:$G$28,Barèmes!$A$6:$A$28,"Surcoût d'agilité (s) — technique",Barèmes!$B$6:$B$28,H399,Barèmes!$C$6:$C$28,IF(H399="6ème","Mixte",G399)),Barèmes!$C$2,IF(AD399&lt;=SUMIFS(Barèmes!$H$6:$H$28,Barèmes!$A$6:$A$28,"Surcoût d'agilité (s) — technique",Barèmes!$B$6:$B$28,H399,Barèmes!$C$6:$C$28,IF(H399="6ème","Mixte",G399)),Barèmes!$D$2,IF(AD399&lt;=SUMIFS(Barèmes!$I$6:$I$28,Barèmes!$A$6:$A$28,"Surcoût d'agilité (s) — technique",Barèmes!$B$6:$B$28,H399,Barèmes!$C$6:$C$28,IF(H399="6ème","Mixte",G399)),Barèmes!$E$2,Barèmes!$F$2)))),IF(AD399&gt;=SUMIFS(Barèmes!$F$6:$F$28,Barèmes!$A$6:$A$28,"Surcoût d'agilité (s) — technique",Barèmes!$B$6:$B$28,H399,Barèmes!$C$6:$C$28,IF(H399="6ème","Mixte",G399)),Barèmes!$B$2,IF(AD399&gt;=SUMIFS(Barèmes!$G$6:$G$28,Barèmes!$A$6:$A$28,"Surcoût d'agilité (s) — technique",Barèmes!$B$6:$B$28,H399,Barèmes!$C$6:$C$28,IF(H399="6ème","Mixte",G399)),Barèmes!$C$2,IF(AD399&gt;=SUMIFS(Barèmes!$H$6:$H$28,Barèmes!$A$6:$A$28,"Surcoût d'agilité (s) — technique",Barèmes!$B$6:$B$28,H399,Barèmes!$C$6:$C$28,IF(H399="6ème","Mixte",G399)),Barèmes!$D$2,IF(AD399&gt;=SUMIFS(Barèmes!$I$6:$I$28,Barèmes!$A$6:$A$28,"Surcoût d'agilité (s) — technique",Barèmes!$B$6:$B$28,H399,Barèmes!$C$6:$C$28,IF(H399="6ème","Mixte",G399)),Barèmes!$E$2,Barèmes!$F$2))))))</f>
        <v/>
      </c>
      <c r="AH399" s="31" t="str">
        <f>IF((IF(N399="",0,1)+IF(Q399="",0,1)+IF(W399="",0,1)+IF(Z399="",0,1)+IF(AC399="",0,1))=0,"",3*IF(N399=Barèmes!$B$2,1,IF(N399=Barèmes!$C$2,2,IF(N399=Barèmes!$D$2,3,IF(N399=Barèmes!$E$2,4,IF(N399=Barèmes!$F$2,5,0)))))+3*IF(Q399=Barèmes!$B$2,1,IF(Q399=Barèmes!$C$2,2,IF(Q399=Barèmes!$D$2,3,IF(Q399=Barèmes!$E$2,4,IF(Q399=Barèmes!$F$2,5,0)))))+2*IF(W399=Barèmes!$B$2,1,IF(W399=Barèmes!$C$2,2,IF(W399=Barèmes!$D$2,3,IF(W399=Barèmes!$E$2,4,IF(W399=Barèmes!$F$2,5,0)))))+1*IF(Z399=Barèmes!$B$2,1,IF(Z399=Barèmes!$C$2,2,IF(Z399=Barèmes!$D$2,3,IF(Z399=Barèmes!$E$2,4,IF(Z399=Barèmes!$F$2,5,0)))))+1*IF(AC399=Barèmes!$B$2,1,IF(AC399=Barèmes!$C$2,2,IF(AC399=Barèmes!$D$2,3,IF(AC399=Barèmes!$E$2,4,IF(AC399=Barèmes!$F$2,5,0))))))</f>
        <v/>
      </c>
      <c r="AI399" s="31"/>
      <c r="AJ399" s="32" t="str">
        <f>IFERROR(INDEX(Croissance!$B$5:$B$604,MATCH(A399,Croissance!$A$5:$A$604,0)),"")</f>
        <v/>
      </c>
      <c r="AK399" s="32" t="str">
        <f>IFERROR(INDEX(Croissance!$C$5:$C$604,MATCH(A399,Croissance!$A$5:$A$604,0)),"")</f>
        <v/>
      </c>
      <c r="AL399" s="32" t="str">
        <f>IFERROR(INDEX(Croissance!$D$5:$D$604,MATCH(A399,Croissance!$A$5:$A$604,0)),"")</f>
        <v/>
      </c>
      <c r="AM399" s="32" t="str">
        <f>IFERROR(INDEX(Croissance!$E$5:$E$604,MATCH(A399,Croissance!$A$5:$A$604,0)),"")</f>
        <v/>
      </c>
      <c r="AO399" s="33">
        <f t="shared" si="56"/>
        <v>0</v>
      </c>
      <c r="AP399" s="33">
        <f t="shared" si="52"/>
        <v>0</v>
      </c>
      <c r="AQ399" s="33">
        <f>IF(A399="",0,IF(AND(OR('Synthèse classe'!$C$2="Tous",C399='Synthèse classe'!$C$2),OR('Synthèse classe'!$C$3="Toutes",D399='Synthèse classe'!$C$3),OR('Synthèse classe'!$C$4="Toutes",AND('Synthèse classe'!$C$4="Dernière",AP399=1),B399=IFERROR(VALUE('Synthèse classe'!$C$4),0))),1,0))</f>
        <v>0</v>
      </c>
      <c r="AR399" s="34" t="str">
        <f t="shared" si="53"/>
        <v/>
      </c>
    </row>
    <row r="400" spans="1:44" x14ac:dyDescent="0.2">
      <c r="A400" s="17" t="str">
        <f t="shared" si="49"/>
        <v/>
      </c>
      <c r="B400" s="18"/>
      <c r="C400" s="19"/>
      <c r="D400" s="19"/>
      <c r="E400" s="19"/>
      <c r="F400" s="19"/>
      <c r="G400" s="19"/>
      <c r="H400" s="17" t="str">
        <f t="shared" si="54"/>
        <v/>
      </c>
      <c r="I400" s="20"/>
      <c r="J400" s="18"/>
      <c r="K400" s="19"/>
      <c r="L400" s="21" t="str">
        <f t="shared" si="55"/>
        <v/>
      </c>
      <c r="M400" s="21" t="str">
        <f>IF(OR(J400="",SUMPRODUCT((Barèmes!$A$6:$A$28="Endurance — Luc Léger (palier)")*(Barèmes!$B$6:$B$28=H400)*(Barèmes!$C$6:$C$28=IF(H400="6ème","Mixte",G400)))=0),"",IF(SUMPRODUCT((Barèmes!$A$6:$A$28="Endurance — Luc Léger (palier)")*(Barèmes!$B$6:$B$28=H400)*(Barèmes!$C$6:$C$28=IF(H400="6ème","Mixte",G400))*(Barèmes!$J$6:$J$28="+"))&gt;0,IF(J400&lt;=SUMIFS(Barèmes!$D$6:$D$28,Barèmes!$A$6:$A$28,"Endurance — Luc Léger (palier)",Barèmes!$B$6:$B$28,H400,Barèmes!$C$6:$C$28,IF(H400="6ème","Mixte",G400)),"à besoin",IF(J400&lt;=SUMIFS(Barèmes!$E$6:$E$28,Barèmes!$A$6:$A$28,"Endurance — Luc Léger (palier)",Barèmes!$B$6:$B$28,H400,Barèmes!$C$6:$C$28,IF(H400="6ème","Mixte",G400)),"fragile","satisfaisant")),IF(J400&gt;=SUMIFS(Barèmes!$D$6:$D$28,Barèmes!$A$6:$A$28,"Endurance — Luc Léger (palier)",Barèmes!$B$6:$B$28,H400,Barèmes!$C$6:$C$28,IF(H400="6ème","Mixte",G400)),"à besoin",IF(J400&gt;=SUMIFS(Barèmes!$E$6:$E$28,Barèmes!$A$6:$A$28,"Endurance — Luc Léger (palier)",Barèmes!$B$6:$B$28,H400,Barèmes!$C$6:$C$28,IF(H400="6ème","Mixte",G400)),"fragile","satisfaisant"))))</f>
        <v/>
      </c>
      <c r="N400" s="21" t="str">
        <f>IF(OR(J400="",SUMPRODUCT((Barèmes!$A$6:$A$28="Endurance — Luc Léger (palier)")*(Barèmes!$B$6:$B$28=H400)*(Barèmes!$C$6:$C$28=IF(H400="6ème","Mixte",G400)))=0),"",IF(SUMPRODUCT((Barèmes!$A$6:$A$28="Endurance — Luc Léger (palier)")*(Barèmes!$B$6:$B$28=H400)*(Barèmes!$C$6:$C$28=IF(H400="6ème","Mixte",G400))*(Barèmes!$J$6:$J$28="+"))&gt;0,IF(J400&lt;=SUMIFS(Barèmes!$F$6:$F$28,Barèmes!$A$6:$A$28,"Endurance — Luc Léger (palier)",Barèmes!$B$6:$B$28,H400,Barèmes!$C$6:$C$28,IF(H400="6ème","Mixte",G400)),Barèmes!$B$2,IF(J400&lt;=SUMIFS(Barèmes!$G$6:$G$28,Barèmes!$A$6:$A$28,"Endurance — Luc Léger (palier)",Barèmes!$B$6:$B$28,H400,Barèmes!$C$6:$C$28,IF(H400="6ème","Mixte",G400)),Barèmes!$C$2,IF(J400&lt;=SUMIFS(Barèmes!$H$6:$H$28,Barèmes!$A$6:$A$28,"Endurance — Luc Léger (palier)",Barèmes!$B$6:$B$28,H400,Barèmes!$C$6:$C$28,IF(H400="6ème","Mixte",G400)),Barèmes!$D$2,IF(J400&lt;=SUMIFS(Barèmes!$I$6:$I$28,Barèmes!$A$6:$A$28,"Endurance — Luc Léger (palier)",Barèmes!$B$6:$B$28,H400,Barèmes!$C$6:$C$28,IF(H400="6ème","Mixte",G400)),Barèmes!$E$2,Barèmes!$F$2)))),IF(J400&gt;=SUMIFS(Barèmes!$F$6:$F$28,Barèmes!$A$6:$A$28,"Endurance — Luc Léger (palier)",Barèmes!$B$6:$B$28,H400,Barèmes!$C$6:$C$28,IF(H400="6ème","Mixte",G400)),Barèmes!$B$2,IF(J400&gt;=SUMIFS(Barèmes!$G$6:$G$28,Barèmes!$A$6:$A$28,"Endurance — Luc Léger (palier)",Barèmes!$B$6:$B$28,H400,Barèmes!$C$6:$C$28,IF(H400="6ème","Mixte",G400)),Barèmes!$C$2,IF(J400&gt;=SUMIFS(Barèmes!$H$6:$H$28,Barèmes!$A$6:$A$28,"Endurance — Luc Léger (palier)",Barèmes!$B$6:$B$28,H400,Barèmes!$C$6:$C$28,IF(H400="6ème","Mixte",G400)),Barèmes!$D$2,IF(J400&gt;=SUMIFS(Barèmes!$I$6:$I$28,Barèmes!$A$6:$A$28,"Endurance — Luc Léger (palier)",Barèmes!$B$6:$B$28,H400,Barèmes!$C$6:$C$28,IF(H400="6ème","Mixte",G400)),Barèmes!$E$2,Barèmes!$F$2))))))</f>
        <v/>
      </c>
      <c r="O400" s="22"/>
      <c r="P400" s="23" t="str">
        <f>IF(OR(O400="",SUMPRODUCT((Barèmes!$A$6:$A$28="Force bas du corps — Saut en longueur (m)")*(Barèmes!$B$6:$B$28=H400)*(Barèmes!$C$6:$C$28=IF(H400="6ème","Mixte",G400)))=0),"",IF(SUMPRODUCT((Barèmes!$A$6:$A$28="Force bas du corps — Saut en longueur (m)")*(Barèmes!$B$6:$B$28=H400)*(Barèmes!$C$6:$C$28=IF(H400="6ème","Mixte",G400))*(Barèmes!$J$6:$J$28="+"))&gt;0,IF(O400&lt;=SUMIFS(Barèmes!$D$6:$D$28,Barèmes!$A$6:$A$28,"Force bas du corps — Saut en longueur (m)",Barèmes!$B$6:$B$28,H400,Barèmes!$C$6:$C$28,IF(H400="6ème","Mixte",G400)),"à besoin",IF(O400&lt;=SUMIFS(Barèmes!$E$6:$E$28,Barèmes!$A$6:$A$28,"Force bas du corps — Saut en longueur (m)",Barèmes!$B$6:$B$28,H400,Barèmes!$C$6:$C$28,IF(H400="6ème","Mixte",G400)),"fragile","satisfaisant")),IF(O400&gt;=SUMIFS(Barèmes!$D$6:$D$28,Barèmes!$A$6:$A$28,"Force bas du corps — Saut en longueur (m)",Barèmes!$B$6:$B$28,H400,Barèmes!$C$6:$C$28,IF(H400="6ème","Mixte",G400)),"à besoin",IF(O400&gt;=SUMIFS(Barèmes!$E$6:$E$28,Barèmes!$A$6:$A$28,"Force bas du corps — Saut en longueur (m)",Barèmes!$B$6:$B$28,H400,Barèmes!$C$6:$C$28,IF(H400="6ème","Mixte",G400)),"fragile","satisfaisant"))))</f>
        <v/>
      </c>
      <c r="Q400" s="23" t="str">
        <f>IF(OR(O400="",SUMPRODUCT((Barèmes!$A$6:$A$28="Force bas du corps — Saut en longueur (m)")*(Barèmes!$B$6:$B$28=H400)*(Barèmes!$C$6:$C$28=IF(H400="6ème","Mixte",G400)))=0),"",IF(SUMPRODUCT((Barèmes!$A$6:$A$28="Force bas du corps — Saut en longueur (m)")*(Barèmes!$B$6:$B$28=H400)*(Barèmes!$C$6:$C$28=IF(H400="6ème","Mixte",G400))*(Barèmes!$J$6:$J$28="+"))&gt;0,IF(O400&lt;=SUMIFS(Barèmes!$F$6:$F$28,Barèmes!$A$6:$A$28,"Force bas du corps — Saut en longueur (m)",Barèmes!$B$6:$B$28,H400,Barèmes!$C$6:$C$28,IF(H400="6ème","Mixte",G400)),Barèmes!$B$2,IF(O400&lt;=SUMIFS(Barèmes!$G$6:$G$28,Barèmes!$A$6:$A$28,"Force bas du corps — Saut en longueur (m)",Barèmes!$B$6:$B$28,H400,Barèmes!$C$6:$C$28,IF(H400="6ème","Mixte",G400)),Barèmes!$C$2,IF(O400&lt;=SUMIFS(Barèmes!$H$6:$H$28,Barèmes!$A$6:$A$28,"Force bas du corps — Saut en longueur (m)",Barèmes!$B$6:$B$28,H400,Barèmes!$C$6:$C$28,IF(H400="6ème","Mixte",G400)),Barèmes!$D$2,IF(O400&lt;=SUMIFS(Barèmes!$I$6:$I$28,Barèmes!$A$6:$A$28,"Force bas du corps — Saut en longueur (m)",Barèmes!$B$6:$B$28,H400,Barèmes!$C$6:$C$28,IF(H400="6ème","Mixte",G400)),Barèmes!$E$2,Barèmes!$F$2)))),IF(O400&gt;=SUMIFS(Barèmes!$F$6:$F$28,Barèmes!$A$6:$A$28,"Force bas du corps — Saut en longueur (m)",Barèmes!$B$6:$B$28,H400,Barèmes!$C$6:$C$28,IF(H400="6ème","Mixte",G400)),Barèmes!$B$2,IF(O400&gt;=SUMIFS(Barèmes!$G$6:$G$28,Barèmes!$A$6:$A$28,"Force bas du corps — Saut en longueur (m)",Barèmes!$B$6:$B$28,H400,Barèmes!$C$6:$C$28,IF(H400="6ème","Mixte",G400)),Barèmes!$C$2,IF(O400&gt;=SUMIFS(Barèmes!$H$6:$H$28,Barèmes!$A$6:$A$28,"Force bas du corps — Saut en longueur (m)",Barèmes!$B$6:$B$28,H400,Barèmes!$C$6:$C$28,IF(H400="6ème","Mixte",G400)),Barèmes!$D$2,IF(O400&gt;=SUMIFS(Barèmes!$I$6:$I$28,Barèmes!$A$6:$A$28,"Force bas du corps — Saut en longueur (m)",Barèmes!$B$6:$B$28,H400,Barèmes!$C$6:$C$28,IF(H400="6ème","Mixte",G400)),Barèmes!$E$2,Barèmes!$F$2))))))</f>
        <v/>
      </c>
      <c r="R400" s="22"/>
      <c r="S400" s="24" t="str">
        <f>IF(OR(R400="",SUMPRODUCT((Barèmes!$A$6:$A$28="Vitesse — 30 m (s)")*(Barèmes!$B$6:$B$28=H400)*(Barèmes!$C$6:$C$28=IF(H400="6ème","Mixte",G400)))=0),"",IF(SUMPRODUCT((Barèmes!$A$6:$A$28="Vitesse — 30 m (s)")*(Barèmes!$B$6:$B$28=H400)*(Barèmes!$C$6:$C$28=IF(H400="6ème","Mixte",G400))*(Barèmes!$J$6:$J$28="+"))&gt;0,IF(R400&lt;=SUMIFS(Barèmes!$D$6:$D$28,Barèmes!$A$6:$A$28,"Vitesse — 30 m (s)",Barèmes!$B$6:$B$28,H400,Barèmes!$C$6:$C$28,IF(H400="6ème","Mixte",G400)),"à besoin",IF(R400&lt;=SUMIFS(Barèmes!$E$6:$E$28,Barèmes!$A$6:$A$28,"Vitesse — 30 m (s)",Barèmes!$B$6:$B$28,H400,Barèmes!$C$6:$C$28,IF(H400="6ème","Mixte",G400)),"fragile","satisfaisant")),IF(R400&gt;=SUMIFS(Barèmes!$D$6:$D$28,Barèmes!$A$6:$A$28,"Vitesse — 30 m (s)",Barèmes!$B$6:$B$28,H400,Barèmes!$C$6:$C$28,IF(H400="6ème","Mixte",G400)),"à besoin",IF(R400&gt;=SUMIFS(Barèmes!$E$6:$E$28,Barèmes!$A$6:$A$28,"Vitesse — 30 m (s)",Barèmes!$B$6:$B$28,H400,Barèmes!$C$6:$C$28,IF(H400="6ème","Mixte",G400)),"fragile","satisfaisant"))))</f>
        <v/>
      </c>
      <c r="T400" s="24" t="str">
        <f>IF(OR(R400="",SUMPRODUCT((Barèmes!$A$6:$A$28="Vitesse — 30 m (s)")*(Barèmes!$B$6:$B$28=H400)*(Barèmes!$C$6:$C$28=IF(H400="6ème","Mixte",G400)))=0),"",IF(SUMPRODUCT((Barèmes!$A$6:$A$28="Vitesse — 30 m (s)")*(Barèmes!$B$6:$B$28=H400)*(Barèmes!$C$6:$C$28=IF(H400="6ème","Mixte",G400))*(Barèmes!$J$6:$J$28="+"))&gt;0,IF(R400&lt;=SUMIFS(Barèmes!$F$6:$F$28,Barèmes!$A$6:$A$28,"Vitesse — 30 m (s)",Barèmes!$B$6:$B$28,H400,Barèmes!$C$6:$C$28,IF(H400="6ème","Mixte",G400)),Barèmes!$B$2,IF(R400&lt;=SUMIFS(Barèmes!$G$6:$G$28,Barèmes!$A$6:$A$28,"Vitesse — 30 m (s)",Barèmes!$B$6:$B$28,H400,Barèmes!$C$6:$C$28,IF(H400="6ème","Mixte",G400)),Barèmes!$C$2,IF(R400&lt;=SUMIFS(Barèmes!$H$6:$H$28,Barèmes!$A$6:$A$28,"Vitesse — 30 m (s)",Barèmes!$B$6:$B$28,H400,Barèmes!$C$6:$C$28,IF(H400="6ème","Mixte",G400)),Barèmes!$D$2,IF(R400&lt;=SUMIFS(Barèmes!$I$6:$I$28,Barèmes!$A$6:$A$28,"Vitesse — 30 m (s)",Barèmes!$B$6:$B$28,H400,Barèmes!$C$6:$C$28,IF(H400="6ème","Mixte",G400)),Barèmes!$E$2,Barèmes!$F$2)))),IF(R400&gt;=SUMIFS(Barèmes!$F$6:$F$28,Barèmes!$A$6:$A$28,"Vitesse — 30 m (s)",Barèmes!$B$6:$B$28,H400,Barèmes!$C$6:$C$28,IF(H400="6ème","Mixte",G400)),Barèmes!$B$2,IF(R400&gt;=SUMIFS(Barèmes!$G$6:$G$28,Barèmes!$A$6:$A$28,"Vitesse — 30 m (s)",Barèmes!$B$6:$B$28,H400,Barèmes!$C$6:$C$28,IF(H400="6ème","Mixte",G400)),Barèmes!$C$2,IF(R400&gt;=SUMIFS(Barèmes!$H$6:$H$28,Barèmes!$A$6:$A$28,"Vitesse — 30 m (s)",Barèmes!$B$6:$B$28,H400,Barèmes!$C$6:$C$28,IF(H400="6ème","Mixte",G400)),Barèmes!$D$2,IF(R400&gt;=SUMIFS(Barèmes!$I$6:$I$28,Barèmes!$A$6:$A$28,"Vitesse — 30 m (s)",Barèmes!$B$6:$B$28,H400,Barèmes!$C$6:$C$28,IF(H400="6ème","Mixte",G400)),Barèmes!$E$2,Barèmes!$F$2))))))</f>
        <v/>
      </c>
      <c r="U400" s="22"/>
      <c r="V400" s="25" t="str">
        <f>IF(OR(U400="",SUMPRODUCT((Barèmes!$A$6:$A$28="Vitesse — 50 m (s)")*(Barèmes!$B$6:$B$28=H400)*(Barèmes!$C$6:$C$28=IF(H400="6ème","Mixte",G400)))=0),"",IF(SUMPRODUCT((Barèmes!$A$6:$A$28="Vitesse — 50 m (s)")*(Barèmes!$B$6:$B$28=H400)*(Barèmes!$C$6:$C$28=IF(H400="6ème","Mixte",G400))*(Barèmes!$J$6:$J$28="+"))&gt;0,IF(U400&lt;=SUMIFS(Barèmes!$D$6:$D$28,Barèmes!$A$6:$A$28,"Vitesse — 50 m (s)",Barèmes!$B$6:$B$28,H400,Barèmes!$C$6:$C$28,IF(H400="6ème","Mixte",G400)),"à besoin",IF(U400&lt;=SUMIFS(Barèmes!$E$6:$E$28,Barèmes!$A$6:$A$28,"Vitesse — 50 m (s)",Barèmes!$B$6:$B$28,H400,Barèmes!$C$6:$C$28,IF(H400="6ème","Mixte",G400)),"fragile","satisfaisant")),IF(U400&gt;=SUMIFS(Barèmes!$D$6:$D$28,Barèmes!$A$6:$A$28,"Vitesse — 50 m (s)",Barèmes!$B$6:$B$28,H400,Barèmes!$C$6:$C$28,IF(H400="6ème","Mixte",G400)),"à besoin",IF(U400&gt;=SUMIFS(Barèmes!$E$6:$E$28,Barèmes!$A$6:$A$28,"Vitesse — 50 m (s)",Barèmes!$B$6:$B$28,H400,Barèmes!$C$6:$C$28,IF(H400="6ème","Mixte",G400)),"fragile","satisfaisant"))))</f>
        <v/>
      </c>
      <c r="W400" s="25" t="str">
        <f>IF(OR(U400="",SUMPRODUCT((Barèmes!$A$6:$A$28="Vitesse — 50 m (s)")*(Barèmes!$B$6:$B$28=H400)*(Barèmes!$C$6:$C$28=IF(H400="6ème","Mixte",G400)))=0),"",IF(SUMPRODUCT((Barèmes!$A$6:$A$28="Vitesse — 50 m (s)")*(Barèmes!$B$6:$B$28=H400)*(Barèmes!$C$6:$C$28=IF(H400="6ème","Mixte",G400))*(Barèmes!$J$6:$J$28="+"))&gt;0,IF(U400&lt;=SUMIFS(Barèmes!$F$6:$F$28,Barèmes!$A$6:$A$28,"Vitesse — 50 m (s)",Barèmes!$B$6:$B$28,H400,Barèmes!$C$6:$C$28,IF(H400="6ème","Mixte",G400)),Barèmes!$B$2,IF(U400&lt;=SUMIFS(Barèmes!$G$6:$G$28,Barèmes!$A$6:$A$28,"Vitesse — 50 m (s)",Barèmes!$B$6:$B$28,H400,Barèmes!$C$6:$C$28,IF(H400="6ème","Mixte",G400)),Barèmes!$C$2,IF(U400&lt;=SUMIFS(Barèmes!$H$6:$H$28,Barèmes!$A$6:$A$28,"Vitesse — 50 m (s)",Barèmes!$B$6:$B$28,H400,Barèmes!$C$6:$C$28,IF(H400="6ème","Mixte",G400)),Barèmes!$D$2,IF(U400&lt;=SUMIFS(Barèmes!$I$6:$I$28,Barèmes!$A$6:$A$28,"Vitesse — 50 m (s)",Barèmes!$B$6:$B$28,H400,Barèmes!$C$6:$C$28,IF(H400="6ème","Mixte",G400)),Barèmes!$E$2,Barèmes!$F$2)))),IF(U400&gt;=SUMIFS(Barèmes!$F$6:$F$28,Barèmes!$A$6:$A$28,"Vitesse — 50 m (s)",Barèmes!$B$6:$B$28,H400,Barèmes!$C$6:$C$28,IF(H400="6ème","Mixte",G400)),Barèmes!$B$2,IF(U400&gt;=SUMIFS(Barèmes!$G$6:$G$28,Barèmes!$A$6:$A$28,"Vitesse — 50 m (s)",Barèmes!$B$6:$B$28,H400,Barèmes!$C$6:$C$28,IF(H400="6ème","Mixte",G400)),Barèmes!$C$2,IF(U400&gt;=SUMIFS(Barèmes!$H$6:$H$28,Barèmes!$A$6:$A$28,"Vitesse — 50 m (s)",Barèmes!$B$6:$B$28,H400,Barèmes!$C$6:$C$28,IF(H400="6ème","Mixte",G400)),Barèmes!$D$2,IF(U400&gt;=SUMIFS(Barèmes!$I$6:$I$28,Barèmes!$A$6:$A$28,"Vitesse — 50 m (s)",Barèmes!$B$6:$B$28,H400,Barèmes!$C$6:$C$28,IF(H400="6ème","Mixte",G400)),Barèmes!$E$2,Barèmes!$F$2))))))</f>
        <v/>
      </c>
      <c r="X400" s="18"/>
      <c r="Y400" s="26" t="str" cm="1">
        <f t="array" ref="Y400">IF(OR(X400="",SUMPRODUCT((Barèmes!$A$6:$A$28="Souplesse (score 1-5)")*(Barèmes!$B$6:$B$28=H400)*(Barèmes!$C$6:$C$28=IF(H400="6ème","Mixte",G400)))=0),"",IF(SUMPRODUCT((Barèmes!$A$6:$A$28="Souplesse (score 1-5)")*(Barèmes!$B$6:$B$28=H400)*(Barèmes!$C$6:$C$28=IF(H400="6ème","Mixte",G400))*(Barèmes!$J$6:$J$28="+"))&gt;0,IF(X400&lt;=SUMIFS(Barèmes!$D$6:$D$28,Barèmes!$A$6:$A$28,"Souplesse (score 1-5)",Barèmes!$B$6:$B$28,H400,Barèmes!$C$6:$C$28,IF(H400="6ème","Mixte",G400)),"à besoin",IF(X400&lt;=SUMIFS(Barèmes!$E$6:$E$28,Barèmes!$A$6:$A$28,"Souplesse (score 1-5)",Barèmes!$B$6:$B$28,H400,Barèmes!$C$6:$C$28,IF(H400="6ème","Mixte",G400)),"fragile","satisfaisant")),IF(X400&gt;=SUMIFS(Barèmes!$D$6:$D$28,Barèmes!$A$6:$A$28,"Souplesse (score 1-5)",Barèmes!$B$6:$B$28,H400,Barèmes!$C$6:$C$28,IF(H400="6ème","Mixte",G400)),"à besoin",IF(X400&gt;=SUMIFS(Barèmes!$E$6:$E$28,Barèmes!$A$6:$A$28,"Souplesse (score 1-5)",Barèmes!$B$6:$B$28,H400,Barèmes!$C$6:$C$28,IF(H400="6ème","Mixte",G400)),"fragile","satisfaisant"))))</f>
        <v/>
      </c>
      <c r="Z400" s="26" t="str" cm="1">
        <f t="array" ref="Z400">IF(OR(X400="",SUMPRODUCT((Barèmes!$A$6:$A$28="Souplesse (score 1-5)")*(Barèmes!$B$6:$B$28=H400)*(Barèmes!$C$6:$C$28=IF(H400="6ème","Mixte",G400)))=0),"",IF(SUMPRODUCT((Barèmes!$A$6:$A$28="Souplesse (score 1-5)")*(Barèmes!$B$6:$B$28=H400)*(Barèmes!$C$6:$C$28=IF(H400="6ème","Mixte",G400))*(Barèmes!$J$6:$J$28="+"))&gt;0,IF(X400&lt;=SUMIFS(Barèmes!$F$6:$F$28,Barèmes!$A$6:$A$28,"Souplesse (score 1-5)",Barèmes!$B$6:$B$28,H400,Barèmes!$C$6:$C$28,IF(H400="6ème","Mixte",G400)),Barèmes!$B$2,IF(X400&lt;=SUMIFS(Barèmes!$G$6:$G$28,Barèmes!$A$6:$A$28,"Souplesse (score 1-5)",Barèmes!$B$6:$B$28,H400,Barèmes!$C$6:$C$28,IF(H400="6ème","Mixte",G400)),Barèmes!$C$2,IF(X400&lt;=SUMIFS(Barèmes!$H$6:$H$28,Barèmes!$A$6:$A$28,"Souplesse (score 1-5)",Barèmes!$B$6:$B$28,H400,Barèmes!$C$6:$C$28,IF(H400="6ème","Mixte",G400)),Barèmes!$D$2,IF(X400&lt;=SUMIFS(Barèmes!$I$6:$I$28,Barèmes!$A$6:$A$28,"Souplesse (score 1-5)",Barèmes!$B$6:$B$28,H400,Barèmes!$C$6:$C$28,IF(H400="6ème","Mixte",G400)),Barèmes!$E$2,Barèmes!$F$2)))),IF(X400&gt;=SUMIFS(Barèmes!$F$6:$F$28,Barèmes!$A$6:$A$28,"Souplesse (score 1-5)",Barèmes!$B$6:$B$28,H400,Barèmes!$C$6:$C$28,IF(H400="6ème","Mixte",G400)),Barèmes!$B$2,IF(X400&gt;=SUMIFS(Barèmes!$G$6:$G$28,Barèmes!$A$6:$A$28,"Souplesse (score 1-5)",Barèmes!$B$6:$B$28,H400,Barèmes!$C$6:$C$28,IF(H400="6ème","Mixte",G400)),Barèmes!$C$2,IF(X400&gt;=SUMIFS(Barèmes!$H$6:$H$28,Barèmes!$A$6:$A$28,"Souplesse (score 1-5)",Barèmes!$B$6:$B$28,H400,Barèmes!$C$6:$C$28,IF(H400="6ème","Mixte",G400)),Barèmes!$D$2,IF(X400&gt;=SUMIFS(Barèmes!$I$6:$I$28,Barèmes!$A$6:$A$28,"Souplesse (score 1-5)",Barèmes!$B$6:$B$28,H400,Barèmes!$C$6:$C$28,IF(H400="6ème","Mixte",G400)),Barèmes!$E$2,Barèmes!$F$2))))))</f>
        <v/>
      </c>
      <c r="AA400" s="22"/>
      <c r="AB400" s="27" t="str">
        <f>IF(OR(AA400="",SUMPRODUCT((Barèmes!$A$6:$A$28="Agilité — T-test 974 (s)")*(Barèmes!$B$6:$B$28=H400)*(Barèmes!$C$6:$C$28=IF(H400="6ème","Mixte",G400)))=0),"",IF(SUMPRODUCT((Barèmes!$A$6:$A$28="Agilité — T-test 974 (s)")*(Barèmes!$B$6:$B$28=H400)*(Barèmes!$C$6:$C$28=IF(H400="6ème","Mixte",G400))*(Barèmes!$J$6:$J$28="+"))&gt;0,IF(AA400&lt;=SUMIFS(Barèmes!$D$6:$D$28,Barèmes!$A$6:$A$28,"Agilité — T-test 974 (s)",Barèmes!$B$6:$B$28,H400,Barèmes!$C$6:$C$28,IF(H400="6ème","Mixte",G400)),"à besoin",IF(AA400&lt;=SUMIFS(Barèmes!$E$6:$E$28,Barèmes!$A$6:$A$28,"Agilité — T-test 974 (s)",Barèmes!$B$6:$B$28,H400,Barèmes!$C$6:$C$28,IF(H400="6ème","Mixte",G400)),"fragile","satisfaisant")),IF(AA400&gt;=SUMIFS(Barèmes!$D$6:$D$28,Barèmes!$A$6:$A$28,"Agilité — T-test 974 (s)",Barèmes!$B$6:$B$28,H400,Barèmes!$C$6:$C$28,IF(H400="6ème","Mixte",G400)),"à besoin",IF(AA400&gt;=SUMIFS(Barèmes!$E$6:$E$28,Barèmes!$A$6:$A$28,"Agilité — T-test 974 (s)",Barèmes!$B$6:$B$28,H400,Barèmes!$C$6:$C$28,IF(H400="6ème","Mixte",G400)),"fragile","satisfaisant"))))</f>
        <v/>
      </c>
      <c r="AC400" s="27" t="str">
        <f>IF(OR(AA400="",SUMPRODUCT((Barèmes!$A$6:$A$28="Agilité — T-test 974 (s)")*(Barèmes!$B$6:$B$28=H400)*(Barèmes!$C$6:$C$28=IF(H400="6ème","Mixte",G400)))=0),"",IF(SUMPRODUCT((Barèmes!$A$6:$A$28="Agilité — T-test 974 (s)")*(Barèmes!$B$6:$B$28=H400)*(Barèmes!$C$6:$C$28=IF(H400="6ème","Mixte",G400))*(Barèmes!$J$6:$J$28="+"))&gt;0,IF(AA400&lt;=SUMIFS(Barèmes!$F$6:$F$28,Barèmes!$A$6:$A$28,"Agilité — T-test 974 (s)",Barèmes!$B$6:$B$28,H400,Barèmes!$C$6:$C$28,IF(H400="6ème","Mixte",G400)),Barèmes!$B$2,IF(AA400&lt;=SUMIFS(Barèmes!$G$6:$G$28,Barèmes!$A$6:$A$28,"Agilité — T-test 974 (s)",Barèmes!$B$6:$B$28,H400,Barèmes!$C$6:$C$28,IF(H400="6ème","Mixte",G400)),Barèmes!$C$2,IF(AA400&lt;=SUMIFS(Barèmes!$H$6:$H$28,Barèmes!$A$6:$A$28,"Agilité — T-test 974 (s)",Barèmes!$B$6:$B$28,H400,Barèmes!$C$6:$C$28,IF(H400="6ème","Mixte",G400)),Barèmes!$D$2,IF(AA400&lt;=SUMIFS(Barèmes!$I$6:$I$28,Barèmes!$A$6:$A$28,"Agilité — T-test 974 (s)",Barèmes!$B$6:$B$28,H400,Barèmes!$C$6:$C$28,IF(H400="6ème","Mixte",G400)),Barèmes!$E$2,Barèmes!$F$2)))),IF(AA400&gt;=SUMIFS(Barèmes!$F$6:$F$28,Barèmes!$A$6:$A$28,"Agilité — T-test 974 (s)",Barèmes!$B$6:$B$28,H400,Barèmes!$C$6:$C$28,IF(H400="6ème","Mixte",G400)),Barèmes!$B$2,IF(AA400&gt;=SUMIFS(Barèmes!$G$6:$G$28,Barèmes!$A$6:$A$28,"Agilité — T-test 974 (s)",Barèmes!$B$6:$B$28,H400,Barèmes!$C$6:$C$28,IF(H400="6ème","Mixte",G400)),Barèmes!$C$2,IF(AA400&gt;=SUMIFS(Barèmes!$H$6:$H$28,Barèmes!$A$6:$A$28,"Agilité — T-test 974 (s)",Barèmes!$B$6:$B$28,H400,Barèmes!$C$6:$C$28,IF(H400="6ème","Mixte",G400)),Barèmes!$D$2,IF(AA400&gt;=SUMIFS(Barèmes!$I$6:$I$28,Barèmes!$A$6:$A$28,"Agilité — T-test 974 (s)",Barèmes!$B$6:$B$28,H400,Barèmes!$C$6:$C$28,IF(H400="6ème","Mixte",G400)),Barèmes!$E$2,Barèmes!$F$2))))))</f>
        <v/>
      </c>
      <c r="AD400" s="28" t="str">
        <f t="shared" si="50"/>
        <v/>
      </c>
      <c r="AE400" s="29" t="str">
        <f t="shared" si="51"/>
        <v/>
      </c>
      <c r="AF400" s="30" t="str">
        <f>IF(OR(AD400="",SUMPRODUCT((Barèmes!$A$6:$A$28="Surcoût d'agilité (s) — technique")*(Barèmes!$B$6:$B$28=H400)*(Barèmes!$C$6:$C$28=IF(H400="6ème","Mixte",G400)))=0),"",IF(SUMPRODUCT((Barèmes!$A$6:$A$28="Surcoût d'agilité (s) — technique")*(Barèmes!$B$6:$B$28=H400)*(Barèmes!$C$6:$C$28=IF(H400="6ème","Mixte",G400))*(Barèmes!$J$6:$J$28="+"))&gt;0,IF(AD400&lt;=SUMIFS(Barèmes!$D$6:$D$28,Barèmes!$A$6:$A$28,"Surcoût d'agilité (s) — technique",Barèmes!$B$6:$B$28,H400,Barèmes!$C$6:$C$28,IF(H400="6ème","Mixte",G400)),"à besoin",IF(AD400&lt;=SUMIFS(Barèmes!$E$6:$E$28,Barèmes!$A$6:$A$28,"Surcoût d'agilité (s) — technique",Barèmes!$B$6:$B$28,H400,Barèmes!$C$6:$C$28,IF(H400="6ème","Mixte",G400)),"fragile","satisfaisant")),IF(AD400&gt;=SUMIFS(Barèmes!$D$6:$D$28,Barèmes!$A$6:$A$28,"Surcoût d'agilité (s) — technique",Barèmes!$B$6:$B$28,H400,Barèmes!$C$6:$C$28,IF(H400="6ème","Mixte",G400)),"à besoin",IF(AD400&gt;=SUMIFS(Barèmes!$E$6:$E$28,Barèmes!$A$6:$A$28,"Surcoût d'agilité (s) — technique",Barèmes!$B$6:$B$28,H400,Barèmes!$C$6:$C$28,IF(H400="6ème","Mixte",G400)),"fragile","satisfaisant"))))</f>
        <v/>
      </c>
      <c r="AG400" s="30" t="str">
        <f>IF(OR(AD400="",SUMPRODUCT((Barèmes!$A$6:$A$28="Surcoût d'agilité (s) — technique")*(Barèmes!$B$6:$B$28=H400)*(Barèmes!$C$6:$C$28=IF(H400="6ème","Mixte",G400)))=0),"",IF(SUMPRODUCT((Barèmes!$A$6:$A$28="Surcoût d'agilité (s) — technique")*(Barèmes!$B$6:$B$28=H400)*(Barèmes!$C$6:$C$28=IF(H400="6ème","Mixte",G400))*(Barèmes!$J$6:$J$28="+"))&gt;0,IF(AD400&lt;=SUMIFS(Barèmes!$F$6:$F$28,Barèmes!$A$6:$A$28,"Surcoût d'agilité (s) — technique",Barèmes!$B$6:$B$28,H400,Barèmes!$C$6:$C$28,IF(H400="6ème","Mixte",G400)),Barèmes!$B$2,IF(AD400&lt;=SUMIFS(Barèmes!$G$6:$G$28,Barèmes!$A$6:$A$28,"Surcoût d'agilité (s) — technique",Barèmes!$B$6:$B$28,H400,Barèmes!$C$6:$C$28,IF(H400="6ème","Mixte",G400)),Barèmes!$C$2,IF(AD400&lt;=SUMIFS(Barèmes!$H$6:$H$28,Barèmes!$A$6:$A$28,"Surcoût d'agilité (s) — technique",Barèmes!$B$6:$B$28,H400,Barèmes!$C$6:$C$28,IF(H400="6ème","Mixte",G400)),Barèmes!$D$2,IF(AD400&lt;=SUMIFS(Barèmes!$I$6:$I$28,Barèmes!$A$6:$A$28,"Surcoût d'agilité (s) — technique",Barèmes!$B$6:$B$28,H400,Barèmes!$C$6:$C$28,IF(H400="6ème","Mixte",G400)),Barèmes!$E$2,Barèmes!$F$2)))),IF(AD400&gt;=SUMIFS(Barèmes!$F$6:$F$28,Barèmes!$A$6:$A$28,"Surcoût d'agilité (s) — technique",Barèmes!$B$6:$B$28,H400,Barèmes!$C$6:$C$28,IF(H400="6ème","Mixte",G400)),Barèmes!$B$2,IF(AD400&gt;=SUMIFS(Barèmes!$G$6:$G$28,Barèmes!$A$6:$A$28,"Surcoût d'agilité (s) — technique",Barèmes!$B$6:$B$28,H400,Barèmes!$C$6:$C$28,IF(H400="6ème","Mixte",G400)),Barèmes!$C$2,IF(AD400&gt;=SUMIFS(Barèmes!$H$6:$H$28,Barèmes!$A$6:$A$28,"Surcoût d'agilité (s) — technique",Barèmes!$B$6:$B$28,H400,Barèmes!$C$6:$C$28,IF(H400="6ème","Mixte",G400)),Barèmes!$D$2,IF(AD400&gt;=SUMIFS(Barèmes!$I$6:$I$28,Barèmes!$A$6:$A$28,"Surcoût d'agilité (s) — technique",Barèmes!$B$6:$B$28,H400,Barèmes!$C$6:$C$28,IF(H400="6ème","Mixte",G400)),Barèmes!$E$2,Barèmes!$F$2))))))</f>
        <v/>
      </c>
      <c r="AH400" s="31" t="str">
        <f>IF((IF(N400="",0,1)+IF(Q400="",0,1)+IF(W400="",0,1)+IF(Z400="",0,1)+IF(AC400="",0,1))=0,"",3*IF(N400=Barèmes!$B$2,1,IF(N400=Barèmes!$C$2,2,IF(N400=Barèmes!$D$2,3,IF(N400=Barèmes!$E$2,4,IF(N400=Barèmes!$F$2,5,0)))))+3*IF(Q400=Barèmes!$B$2,1,IF(Q400=Barèmes!$C$2,2,IF(Q400=Barèmes!$D$2,3,IF(Q400=Barèmes!$E$2,4,IF(Q400=Barèmes!$F$2,5,0)))))+2*IF(W400=Barèmes!$B$2,1,IF(W400=Barèmes!$C$2,2,IF(W400=Barèmes!$D$2,3,IF(W400=Barèmes!$E$2,4,IF(W400=Barèmes!$F$2,5,0)))))+1*IF(Z400=Barèmes!$B$2,1,IF(Z400=Barèmes!$C$2,2,IF(Z400=Barèmes!$D$2,3,IF(Z400=Barèmes!$E$2,4,IF(Z400=Barèmes!$F$2,5,0)))))+1*IF(AC400=Barèmes!$B$2,1,IF(AC400=Barèmes!$C$2,2,IF(AC400=Barèmes!$D$2,3,IF(AC400=Barèmes!$E$2,4,IF(AC400=Barèmes!$F$2,5,0))))))</f>
        <v/>
      </c>
      <c r="AI400" s="31"/>
      <c r="AJ400" s="32" t="str">
        <f>IFERROR(INDEX(Croissance!$B$5:$B$604,MATCH(A400,Croissance!$A$5:$A$604,0)),"")</f>
        <v/>
      </c>
      <c r="AK400" s="32" t="str">
        <f>IFERROR(INDEX(Croissance!$C$5:$C$604,MATCH(A400,Croissance!$A$5:$A$604,0)),"")</f>
        <v/>
      </c>
      <c r="AL400" s="32" t="str">
        <f>IFERROR(INDEX(Croissance!$D$5:$D$604,MATCH(A400,Croissance!$A$5:$A$604,0)),"")</f>
        <v/>
      </c>
      <c r="AM400" s="32" t="str">
        <f>IFERROR(INDEX(Croissance!$E$5:$E$604,MATCH(A400,Croissance!$A$5:$A$604,0)),"")</f>
        <v/>
      </c>
      <c r="AO400" s="33">
        <f t="shared" si="56"/>
        <v>0</v>
      </c>
      <c r="AP400" s="33">
        <f t="shared" si="52"/>
        <v>0</v>
      </c>
      <c r="AQ400" s="33">
        <f>IF(A400="",0,IF(AND(OR('Synthèse classe'!$C$2="Tous",C400='Synthèse classe'!$C$2),OR('Synthèse classe'!$C$3="Toutes",D400='Synthèse classe'!$C$3),OR('Synthèse classe'!$C$4="Toutes",AND('Synthèse classe'!$C$4="Dernière",AP400=1),B400=IFERROR(VALUE('Synthèse classe'!$C$4),0))),1,0))</f>
        <v>0</v>
      </c>
      <c r="AR400" s="34" t="str">
        <f t="shared" si="53"/>
        <v/>
      </c>
    </row>
    <row r="401" spans="1:44" x14ac:dyDescent="0.2">
      <c r="A401" s="17" t="str">
        <f t="shared" si="49"/>
        <v/>
      </c>
      <c r="B401" s="18"/>
      <c r="C401" s="19"/>
      <c r="D401" s="19"/>
      <c r="E401" s="19"/>
      <c r="F401" s="19"/>
      <c r="G401" s="19"/>
      <c r="H401" s="17" t="str">
        <f t="shared" si="54"/>
        <v/>
      </c>
      <c r="I401" s="20"/>
      <c r="J401" s="18"/>
      <c r="K401" s="19"/>
      <c r="L401" s="21" t="str">
        <f t="shared" si="55"/>
        <v/>
      </c>
      <c r="M401" s="21" t="str">
        <f>IF(OR(J401="",SUMPRODUCT((Barèmes!$A$6:$A$28="Endurance — Luc Léger (palier)")*(Barèmes!$B$6:$B$28=H401)*(Barèmes!$C$6:$C$28=IF(H401="6ème","Mixte",G401)))=0),"",IF(SUMPRODUCT((Barèmes!$A$6:$A$28="Endurance — Luc Léger (palier)")*(Barèmes!$B$6:$B$28=H401)*(Barèmes!$C$6:$C$28=IF(H401="6ème","Mixte",G401))*(Barèmes!$J$6:$J$28="+"))&gt;0,IF(J401&lt;=SUMIFS(Barèmes!$D$6:$D$28,Barèmes!$A$6:$A$28,"Endurance — Luc Léger (palier)",Barèmes!$B$6:$B$28,H401,Barèmes!$C$6:$C$28,IF(H401="6ème","Mixte",G401)),"à besoin",IF(J401&lt;=SUMIFS(Barèmes!$E$6:$E$28,Barèmes!$A$6:$A$28,"Endurance — Luc Léger (palier)",Barèmes!$B$6:$B$28,H401,Barèmes!$C$6:$C$28,IF(H401="6ème","Mixte",G401)),"fragile","satisfaisant")),IF(J401&gt;=SUMIFS(Barèmes!$D$6:$D$28,Barèmes!$A$6:$A$28,"Endurance — Luc Léger (palier)",Barèmes!$B$6:$B$28,H401,Barèmes!$C$6:$C$28,IF(H401="6ème","Mixte",G401)),"à besoin",IF(J401&gt;=SUMIFS(Barèmes!$E$6:$E$28,Barèmes!$A$6:$A$28,"Endurance — Luc Léger (palier)",Barèmes!$B$6:$B$28,H401,Barèmes!$C$6:$C$28,IF(H401="6ème","Mixte",G401)),"fragile","satisfaisant"))))</f>
        <v/>
      </c>
      <c r="N401" s="21" t="str">
        <f>IF(OR(J401="",SUMPRODUCT((Barèmes!$A$6:$A$28="Endurance — Luc Léger (palier)")*(Barèmes!$B$6:$B$28=H401)*(Barèmes!$C$6:$C$28=IF(H401="6ème","Mixte",G401)))=0),"",IF(SUMPRODUCT((Barèmes!$A$6:$A$28="Endurance — Luc Léger (palier)")*(Barèmes!$B$6:$B$28=H401)*(Barèmes!$C$6:$C$28=IF(H401="6ème","Mixte",G401))*(Barèmes!$J$6:$J$28="+"))&gt;0,IF(J401&lt;=SUMIFS(Barèmes!$F$6:$F$28,Barèmes!$A$6:$A$28,"Endurance — Luc Léger (palier)",Barèmes!$B$6:$B$28,H401,Barèmes!$C$6:$C$28,IF(H401="6ème","Mixte",G401)),Barèmes!$B$2,IF(J401&lt;=SUMIFS(Barèmes!$G$6:$G$28,Barèmes!$A$6:$A$28,"Endurance — Luc Léger (palier)",Barèmes!$B$6:$B$28,H401,Barèmes!$C$6:$C$28,IF(H401="6ème","Mixte",G401)),Barèmes!$C$2,IF(J401&lt;=SUMIFS(Barèmes!$H$6:$H$28,Barèmes!$A$6:$A$28,"Endurance — Luc Léger (palier)",Barèmes!$B$6:$B$28,H401,Barèmes!$C$6:$C$28,IF(H401="6ème","Mixte",G401)),Barèmes!$D$2,IF(J401&lt;=SUMIFS(Barèmes!$I$6:$I$28,Barèmes!$A$6:$A$28,"Endurance — Luc Léger (palier)",Barèmes!$B$6:$B$28,H401,Barèmes!$C$6:$C$28,IF(H401="6ème","Mixte",G401)),Barèmes!$E$2,Barèmes!$F$2)))),IF(J401&gt;=SUMIFS(Barèmes!$F$6:$F$28,Barèmes!$A$6:$A$28,"Endurance — Luc Léger (palier)",Barèmes!$B$6:$B$28,H401,Barèmes!$C$6:$C$28,IF(H401="6ème","Mixte",G401)),Barèmes!$B$2,IF(J401&gt;=SUMIFS(Barèmes!$G$6:$G$28,Barèmes!$A$6:$A$28,"Endurance — Luc Léger (palier)",Barèmes!$B$6:$B$28,H401,Barèmes!$C$6:$C$28,IF(H401="6ème","Mixte",G401)),Barèmes!$C$2,IF(J401&gt;=SUMIFS(Barèmes!$H$6:$H$28,Barèmes!$A$6:$A$28,"Endurance — Luc Léger (palier)",Barèmes!$B$6:$B$28,H401,Barèmes!$C$6:$C$28,IF(H401="6ème","Mixte",G401)),Barèmes!$D$2,IF(J401&gt;=SUMIFS(Barèmes!$I$6:$I$28,Barèmes!$A$6:$A$28,"Endurance — Luc Léger (palier)",Barèmes!$B$6:$B$28,H401,Barèmes!$C$6:$C$28,IF(H401="6ème","Mixte",G401)),Barèmes!$E$2,Barèmes!$F$2))))))</f>
        <v/>
      </c>
      <c r="O401" s="22"/>
      <c r="P401" s="23" t="str">
        <f>IF(OR(O401="",SUMPRODUCT((Barèmes!$A$6:$A$28="Force bas du corps — Saut en longueur (m)")*(Barèmes!$B$6:$B$28=H401)*(Barèmes!$C$6:$C$28=IF(H401="6ème","Mixte",G401)))=0),"",IF(SUMPRODUCT((Barèmes!$A$6:$A$28="Force bas du corps — Saut en longueur (m)")*(Barèmes!$B$6:$B$28=H401)*(Barèmes!$C$6:$C$28=IF(H401="6ème","Mixte",G401))*(Barèmes!$J$6:$J$28="+"))&gt;0,IF(O401&lt;=SUMIFS(Barèmes!$D$6:$D$28,Barèmes!$A$6:$A$28,"Force bas du corps — Saut en longueur (m)",Barèmes!$B$6:$B$28,H401,Barèmes!$C$6:$C$28,IF(H401="6ème","Mixte",G401)),"à besoin",IF(O401&lt;=SUMIFS(Barèmes!$E$6:$E$28,Barèmes!$A$6:$A$28,"Force bas du corps — Saut en longueur (m)",Barèmes!$B$6:$B$28,H401,Barèmes!$C$6:$C$28,IF(H401="6ème","Mixte",G401)),"fragile","satisfaisant")),IF(O401&gt;=SUMIFS(Barèmes!$D$6:$D$28,Barèmes!$A$6:$A$28,"Force bas du corps — Saut en longueur (m)",Barèmes!$B$6:$B$28,H401,Barèmes!$C$6:$C$28,IF(H401="6ème","Mixte",G401)),"à besoin",IF(O401&gt;=SUMIFS(Barèmes!$E$6:$E$28,Barèmes!$A$6:$A$28,"Force bas du corps — Saut en longueur (m)",Barèmes!$B$6:$B$28,H401,Barèmes!$C$6:$C$28,IF(H401="6ème","Mixte",G401)),"fragile","satisfaisant"))))</f>
        <v/>
      </c>
      <c r="Q401" s="23" t="str">
        <f>IF(OR(O401="",SUMPRODUCT((Barèmes!$A$6:$A$28="Force bas du corps — Saut en longueur (m)")*(Barèmes!$B$6:$B$28=H401)*(Barèmes!$C$6:$C$28=IF(H401="6ème","Mixte",G401)))=0),"",IF(SUMPRODUCT((Barèmes!$A$6:$A$28="Force bas du corps — Saut en longueur (m)")*(Barèmes!$B$6:$B$28=H401)*(Barèmes!$C$6:$C$28=IF(H401="6ème","Mixte",G401))*(Barèmes!$J$6:$J$28="+"))&gt;0,IF(O401&lt;=SUMIFS(Barèmes!$F$6:$F$28,Barèmes!$A$6:$A$28,"Force bas du corps — Saut en longueur (m)",Barèmes!$B$6:$B$28,H401,Barèmes!$C$6:$C$28,IF(H401="6ème","Mixte",G401)),Barèmes!$B$2,IF(O401&lt;=SUMIFS(Barèmes!$G$6:$G$28,Barèmes!$A$6:$A$28,"Force bas du corps — Saut en longueur (m)",Barèmes!$B$6:$B$28,H401,Barèmes!$C$6:$C$28,IF(H401="6ème","Mixte",G401)),Barèmes!$C$2,IF(O401&lt;=SUMIFS(Barèmes!$H$6:$H$28,Barèmes!$A$6:$A$28,"Force bas du corps — Saut en longueur (m)",Barèmes!$B$6:$B$28,H401,Barèmes!$C$6:$C$28,IF(H401="6ème","Mixte",G401)),Barèmes!$D$2,IF(O401&lt;=SUMIFS(Barèmes!$I$6:$I$28,Barèmes!$A$6:$A$28,"Force bas du corps — Saut en longueur (m)",Barèmes!$B$6:$B$28,H401,Barèmes!$C$6:$C$28,IF(H401="6ème","Mixte",G401)),Barèmes!$E$2,Barèmes!$F$2)))),IF(O401&gt;=SUMIFS(Barèmes!$F$6:$F$28,Barèmes!$A$6:$A$28,"Force bas du corps — Saut en longueur (m)",Barèmes!$B$6:$B$28,H401,Barèmes!$C$6:$C$28,IF(H401="6ème","Mixte",G401)),Barèmes!$B$2,IF(O401&gt;=SUMIFS(Barèmes!$G$6:$G$28,Barèmes!$A$6:$A$28,"Force bas du corps — Saut en longueur (m)",Barèmes!$B$6:$B$28,H401,Barèmes!$C$6:$C$28,IF(H401="6ème","Mixte",G401)),Barèmes!$C$2,IF(O401&gt;=SUMIFS(Barèmes!$H$6:$H$28,Barèmes!$A$6:$A$28,"Force bas du corps — Saut en longueur (m)",Barèmes!$B$6:$B$28,H401,Barèmes!$C$6:$C$28,IF(H401="6ème","Mixte",G401)),Barèmes!$D$2,IF(O401&gt;=SUMIFS(Barèmes!$I$6:$I$28,Barèmes!$A$6:$A$28,"Force bas du corps — Saut en longueur (m)",Barèmes!$B$6:$B$28,H401,Barèmes!$C$6:$C$28,IF(H401="6ème","Mixte",G401)),Barèmes!$E$2,Barèmes!$F$2))))))</f>
        <v/>
      </c>
      <c r="R401" s="22"/>
      <c r="S401" s="24" t="str">
        <f>IF(OR(R401="",SUMPRODUCT((Barèmes!$A$6:$A$28="Vitesse — 30 m (s)")*(Barèmes!$B$6:$B$28=H401)*(Barèmes!$C$6:$C$28=IF(H401="6ème","Mixte",G401)))=0),"",IF(SUMPRODUCT((Barèmes!$A$6:$A$28="Vitesse — 30 m (s)")*(Barèmes!$B$6:$B$28=H401)*(Barèmes!$C$6:$C$28=IF(H401="6ème","Mixte",G401))*(Barèmes!$J$6:$J$28="+"))&gt;0,IF(R401&lt;=SUMIFS(Barèmes!$D$6:$D$28,Barèmes!$A$6:$A$28,"Vitesse — 30 m (s)",Barèmes!$B$6:$B$28,H401,Barèmes!$C$6:$C$28,IF(H401="6ème","Mixte",G401)),"à besoin",IF(R401&lt;=SUMIFS(Barèmes!$E$6:$E$28,Barèmes!$A$6:$A$28,"Vitesse — 30 m (s)",Barèmes!$B$6:$B$28,H401,Barèmes!$C$6:$C$28,IF(H401="6ème","Mixte",G401)),"fragile","satisfaisant")),IF(R401&gt;=SUMIFS(Barèmes!$D$6:$D$28,Barèmes!$A$6:$A$28,"Vitesse — 30 m (s)",Barèmes!$B$6:$B$28,H401,Barèmes!$C$6:$C$28,IF(H401="6ème","Mixte",G401)),"à besoin",IF(R401&gt;=SUMIFS(Barèmes!$E$6:$E$28,Barèmes!$A$6:$A$28,"Vitesse — 30 m (s)",Barèmes!$B$6:$B$28,H401,Barèmes!$C$6:$C$28,IF(H401="6ème","Mixte",G401)),"fragile","satisfaisant"))))</f>
        <v/>
      </c>
      <c r="T401" s="24" t="str">
        <f>IF(OR(R401="",SUMPRODUCT((Barèmes!$A$6:$A$28="Vitesse — 30 m (s)")*(Barèmes!$B$6:$B$28=H401)*(Barèmes!$C$6:$C$28=IF(H401="6ème","Mixte",G401)))=0),"",IF(SUMPRODUCT((Barèmes!$A$6:$A$28="Vitesse — 30 m (s)")*(Barèmes!$B$6:$B$28=H401)*(Barèmes!$C$6:$C$28=IF(H401="6ème","Mixte",G401))*(Barèmes!$J$6:$J$28="+"))&gt;0,IF(R401&lt;=SUMIFS(Barèmes!$F$6:$F$28,Barèmes!$A$6:$A$28,"Vitesse — 30 m (s)",Barèmes!$B$6:$B$28,H401,Barèmes!$C$6:$C$28,IF(H401="6ème","Mixte",G401)),Barèmes!$B$2,IF(R401&lt;=SUMIFS(Barèmes!$G$6:$G$28,Barèmes!$A$6:$A$28,"Vitesse — 30 m (s)",Barèmes!$B$6:$B$28,H401,Barèmes!$C$6:$C$28,IF(H401="6ème","Mixte",G401)),Barèmes!$C$2,IF(R401&lt;=SUMIFS(Barèmes!$H$6:$H$28,Barèmes!$A$6:$A$28,"Vitesse — 30 m (s)",Barèmes!$B$6:$B$28,H401,Barèmes!$C$6:$C$28,IF(H401="6ème","Mixte",G401)),Barèmes!$D$2,IF(R401&lt;=SUMIFS(Barèmes!$I$6:$I$28,Barèmes!$A$6:$A$28,"Vitesse — 30 m (s)",Barèmes!$B$6:$B$28,H401,Barèmes!$C$6:$C$28,IF(H401="6ème","Mixte",G401)),Barèmes!$E$2,Barèmes!$F$2)))),IF(R401&gt;=SUMIFS(Barèmes!$F$6:$F$28,Barèmes!$A$6:$A$28,"Vitesse — 30 m (s)",Barèmes!$B$6:$B$28,H401,Barèmes!$C$6:$C$28,IF(H401="6ème","Mixte",G401)),Barèmes!$B$2,IF(R401&gt;=SUMIFS(Barèmes!$G$6:$G$28,Barèmes!$A$6:$A$28,"Vitesse — 30 m (s)",Barèmes!$B$6:$B$28,H401,Barèmes!$C$6:$C$28,IF(H401="6ème","Mixte",G401)),Barèmes!$C$2,IF(R401&gt;=SUMIFS(Barèmes!$H$6:$H$28,Barèmes!$A$6:$A$28,"Vitesse — 30 m (s)",Barèmes!$B$6:$B$28,H401,Barèmes!$C$6:$C$28,IF(H401="6ème","Mixte",G401)),Barèmes!$D$2,IF(R401&gt;=SUMIFS(Barèmes!$I$6:$I$28,Barèmes!$A$6:$A$28,"Vitesse — 30 m (s)",Barèmes!$B$6:$B$28,H401,Barèmes!$C$6:$C$28,IF(H401="6ème","Mixte",G401)),Barèmes!$E$2,Barèmes!$F$2))))))</f>
        <v/>
      </c>
      <c r="U401" s="22"/>
      <c r="V401" s="25" t="str">
        <f>IF(OR(U401="",SUMPRODUCT((Barèmes!$A$6:$A$28="Vitesse — 50 m (s)")*(Barèmes!$B$6:$B$28=H401)*(Barèmes!$C$6:$C$28=IF(H401="6ème","Mixte",G401)))=0),"",IF(SUMPRODUCT((Barèmes!$A$6:$A$28="Vitesse — 50 m (s)")*(Barèmes!$B$6:$B$28=H401)*(Barèmes!$C$6:$C$28=IF(H401="6ème","Mixte",G401))*(Barèmes!$J$6:$J$28="+"))&gt;0,IF(U401&lt;=SUMIFS(Barèmes!$D$6:$D$28,Barèmes!$A$6:$A$28,"Vitesse — 50 m (s)",Barèmes!$B$6:$B$28,H401,Barèmes!$C$6:$C$28,IF(H401="6ème","Mixte",G401)),"à besoin",IF(U401&lt;=SUMIFS(Barèmes!$E$6:$E$28,Barèmes!$A$6:$A$28,"Vitesse — 50 m (s)",Barèmes!$B$6:$B$28,H401,Barèmes!$C$6:$C$28,IF(H401="6ème","Mixte",G401)),"fragile","satisfaisant")),IF(U401&gt;=SUMIFS(Barèmes!$D$6:$D$28,Barèmes!$A$6:$A$28,"Vitesse — 50 m (s)",Barèmes!$B$6:$B$28,H401,Barèmes!$C$6:$C$28,IF(H401="6ème","Mixte",G401)),"à besoin",IF(U401&gt;=SUMIFS(Barèmes!$E$6:$E$28,Barèmes!$A$6:$A$28,"Vitesse — 50 m (s)",Barèmes!$B$6:$B$28,H401,Barèmes!$C$6:$C$28,IF(H401="6ème","Mixte",G401)),"fragile","satisfaisant"))))</f>
        <v/>
      </c>
      <c r="W401" s="25" t="str">
        <f>IF(OR(U401="",SUMPRODUCT((Barèmes!$A$6:$A$28="Vitesse — 50 m (s)")*(Barèmes!$B$6:$B$28=H401)*(Barèmes!$C$6:$C$28=IF(H401="6ème","Mixte",G401)))=0),"",IF(SUMPRODUCT((Barèmes!$A$6:$A$28="Vitesse — 50 m (s)")*(Barèmes!$B$6:$B$28=H401)*(Barèmes!$C$6:$C$28=IF(H401="6ème","Mixte",G401))*(Barèmes!$J$6:$J$28="+"))&gt;0,IF(U401&lt;=SUMIFS(Barèmes!$F$6:$F$28,Barèmes!$A$6:$A$28,"Vitesse — 50 m (s)",Barèmes!$B$6:$B$28,H401,Barèmes!$C$6:$C$28,IF(H401="6ème","Mixte",G401)),Barèmes!$B$2,IF(U401&lt;=SUMIFS(Barèmes!$G$6:$G$28,Barèmes!$A$6:$A$28,"Vitesse — 50 m (s)",Barèmes!$B$6:$B$28,H401,Barèmes!$C$6:$C$28,IF(H401="6ème","Mixte",G401)),Barèmes!$C$2,IF(U401&lt;=SUMIFS(Barèmes!$H$6:$H$28,Barèmes!$A$6:$A$28,"Vitesse — 50 m (s)",Barèmes!$B$6:$B$28,H401,Barèmes!$C$6:$C$28,IF(H401="6ème","Mixte",G401)),Barèmes!$D$2,IF(U401&lt;=SUMIFS(Barèmes!$I$6:$I$28,Barèmes!$A$6:$A$28,"Vitesse — 50 m (s)",Barèmes!$B$6:$B$28,H401,Barèmes!$C$6:$C$28,IF(H401="6ème","Mixte",G401)),Barèmes!$E$2,Barèmes!$F$2)))),IF(U401&gt;=SUMIFS(Barèmes!$F$6:$F$28,Barèmes!$A$6:$A$28,"Vitesse — 50 m (s)",Barèmes!$B$6:$B$28,H401,Barèmes!$C$6:$C$28,IF(H401="6ème","Mixte",G401)),Barèmes!$B$2,IF(U401&gt;=SUMIFS(Barèmes!$G$6:$G$28,Barèmes!$A$6:$A$28,"Vitesse — 50 m (s)",Barèmes!$B$6:$B$28,H401,Barèmes!$C$6:$C$28,IF(H401="6ème","Mixte",G401)),Barèmes!$C$2,IF(U401&gt;=SUMIFS(Barèmes!$H$6:$H$28,Barèmes!$A$6:$A$28,"Vitesse — 50 m (s)",Barèmes!$B$6:$B$28,H401,Barèmes!$C$6:$C$28,IF(H401="6ème","Mixte",G401)),Barèmes!$D$2,IF(U401&gt;=SUMIFS(Barèmes!$I$6:$I$28,Barèmes!$A$6:$A$28,"Vitesse — 50 m (s)",Barèmes!$B$6:$B$28,H401,Barèmes!$C$6:$C$28,IF(H401="6ème","Mixte",G401)),Barèmes!$E$2,Barèmes!$F$2))))))</f>
        <v/>
      </c>
      <c r="X401" s="18"/>
      <c r="Y401" s="26" t="str" cm="1">
        <f t="array" ref="Y401">IF(OR(X401="",SUMPRODUCT((Barèmes!$A$6:$A$28="Souplesse (score 1-5)")*(Barèmes!$B$6:$B$28=H401)*(Barèmes!$C$6:$C$28=IF(H401="6ème","Mixte",G401)))=0),"",IF(SUMPRODUCT((Barèmes!$A$6:$A$28="Souplesse (score 1-5)")*(Barèmes!$B$6:$B$28=H401)*(Barèmes!$C$6:$C$28=IF(H401="6ème","Mixte",G401))*(Barèmes!$J$6:$J$28="+"))&gt;0,IF(X401&lt;=SUMIFS(Barèmes!$D$6:$D$28,Barèmes!$A$6:$A$28,"Souplesse (score 1-5)",Barèmes!$B$6:$B$28,H401,Barèmes!$C$6:$C$28,IF(H401="6ème","Mixte",G401)),"à besoin",IF(X401&lt;=SUMIFS(Barèmes!$E$6:$E$28,Barèmes!$A$6:$A$28,"Souplesse (score 1-5)",Barèmes!$B$6:$B$28,H401,Barèmes!$C$6:$C$28,IF(H401="6ème","Mixte",G401)),"fragile","satisfaisant")),IF(X401&gt;=SUMIFS(Barèmes!$D$6:$D$28,Barèmes!$A$6:$A$28,"Souplesse (score 1-5)",Barèmes!$B$6:$B$28,H401,Barèmes!$C$6:$C$28,IF(H401="6ème","Mixte",G401)),"à besoin",IF(X401&gt;=SUMIFS(Barèmes!$E$6:$E$28,Barèmes!$A$6:$A$28,"Souplesse (score 1-5)",Barèmes!$B$6:$B$28,H401,Barèmes!$C$6:$C$28,IF(H401="6ème","Mixte",G401)),"fragile","satisfaisant"))))</f>
        <v/>
      </c>
      <c r="Z401" s="26" t="str" cm="1">
        <f t="array" ref="Z401">IF(OR(X401="",SUMPRODUCT((Barèmes!$A$6:$A$28="Souplesse (score 1-5)")*(Barèmes!$B$6:$B$28=H401)*(Barèmes!$C$6:$C$28=IF(H401="6ème","Mixte",G401)))=0),"",IF(SUMPRODUCT((Barèmes!$A$6:$A$28="Souplesse (score 1-5)")*(Barèmes!$B$6:$B$28=H401)*(Barèmes!$C$6:$C$28=IF(H401="6ème","Mixte",G401))*(Barèmes!$J$6:$J$28="+"))&gt;0,IF(X401&lt;=SUMIFS(Barèmes!$F$6:$F$28,Barèmes!$A$6:$A$28,"Souplesse (score 1-5)",Barèmes!$B$6:$B$28,H401,Barèmes!$C$6:$C$28,IF(H401="6ème","Mixte",G401)),Barèmes!$B$2,IF(X401&lt;=SUMIFS(Barèmes!$G$6:$G$28,Barèmes!$A$6:$A$28,"Souplesse (score 1-5)",Barèmes!$B$6:$B$28,H401,Barèmes!$C$6:$C$28,IF(H401="6ème","Mixte",G401)),Barèmes!$C$2,IF(X401&lt;=SUMIFS(Barèmes!$H$6:$H$28,Barèmes!$A$6:$A$28,"Souplesse (score 1-5)",Barèmes!$B$6:$B$28,H401,Barèmes!$C$6:$C$28,IF(H401="6ème","Mixte",G401)),Barèmes!$D$2,IF(X401&lt;=SUMIFS(Barèmes!$I$6:$I$28,Barèmes!$A$6:$A$28,"Souplesse (score 1-5)",Barèmes!$B$6:$B$28,H401,Barèmes!$C$6:$C$28,IF(H401="6ème","Mixte",G401)),Barèmes!$E$2,Barèmes!$F$2)))),IF(X401&gt;=SUMIFS(Barèmes!$F$6:$F$28,Barèmes!$A$6:$A$28,"Souplesse (score 1-5)",Barèmes!$B$6:$B$28,H401,Barèmes!$C$6:$C$28,IF(H401="6ème","Mixte",G401)),Barèmes!$B$2,IF(X401&gt;=SUMIFS(Barèmes!$G$6:$G$28,Barèmes!$A$6:$A$28,"Souplesse (score 1-5)",Barèmes!$B$6:$B$28,H401,Barèmes!$C$6:$C$28,IF(H401="6ème","Mixte",G401)),Barèmes!$C$2,IF(X401&gt;=SUMIFS(Barèmes!$H$6:$H$28,Barèmes!$A$6:$A$28,"Souplesse (score 1-5)",Barèmes!$B$6:$B$28,H401,Barèmes!$C$6:$C$28,IF(H401="6ème","Mixte",G401)),Barèmes!$D$2,IF(X401&gt;=SUMIFS(Barèmes!$I$6:$I$28,Barèmes!$A$6:$A$28,"Souplesse (score 1-5)",Barèmes!$B$6:$B$28,H401,Barèmes!$C$6:$C$28,IF(H401="6ème","Mixte",G401)),Barèmes!$E$2,Barèmes!$F$2))))))</f>
        <v/>
      </c>
      <c r="AA401" s="22"/>
      <c r="AB401" s="27" t="str">
        <f>IF(OR(AA401="",SUMPRODUCT((Barèmes!$A$6:$A$28="Agilité — T-test 974 (s)")*(Barèmes!$B$6:$B$28=H401)*(Barèmes!$C$6:$C$28=IF(H401="6ème","Mixte",G401)))=0),"",IF(SUMPRODUCT((Barèmes!$A$6:$A$28="Agilité — T-test 974 (s)")*(Barèmes!$B$6:$B$28=H401)*(Barèmes!$C$6:$C$28=IF(H401="6ème","Mixte",G401))*(Barèmes!$J$6:$J$28="+"))&gt;0,IF(AA401&lt;=SUMIFS(Barèmes!$D$6:$D$28,Barèmes!$A$6:$A$28,"Agilité — T-test 974 (s)",Barèmes!$B$6:$B$28,H401,Barèmes!$C$6:$C$28,IF(H401="6ème","Mixte",G401)),"à besoin",IF(AA401&lt;=SUMIFS(Barèmes!$E$6:$E$28,Barèmes!$A$6:$A$28,"Agilité — T-test 974 (s)",Barèmes!$B$6:$B$28,H401,Barèmes!$C$6:$C$28,IF(H401="6ème","Mixte",G401)),"fragile","satisfaisant")),IF(AA401&gt;=SUMIFS(Barèmes!$D$6:$D$28,Barèmes!$A$6:$A$28,"Agilité — T-test 974 (s)",Barèmes!$B$6:$B$28,H401,Barèmes!$C$6:$C$28,IF(H401="6ème","Mixte",G401)),"à besoin",IF(AA401&gt;=SUMIFS(Barèmes!$E$6:$E$28,Barèmes!$A$6:$A$28,"Agilité — T-test 974 (s)",Barèmes!$B$6:$B$28,H401,Barèmes!$C$6:$C$28,IF(H401="6ème","Mixte",G401)),"fragile","satisfaisant"))))</f>
        <v/>
      </c>
      <c r="AC401" s="27" t="str">
        <f>IF(OR(AA401="",SUMPRODUCT((Barèmes!$A$6:$A$28="Agilité — T-test 974 (s)")*(Barèmes!$B$6:$B$28=H401)*(Barèmes!$C$6:$C$28=IF(H401="6ème","Mixte",G401)))=0),"",IF(SUMPRODUCT((Barèmes!$A$6:$A$28="Agilité — T-test 974 (s)")*(Barèmes!$B$6:$B$28=H401)*(Barèmes!$C$6:$C$28=IF(H401="6ème","Mixte",G401))*(Barèmes!$J$6:$J$28="+"))&gt;0,IF(AA401&lt;=SUMIFS(Barèmes!$F$6:$F$28,Barèmes!$A$6:$A$28,"Agilité — T-test 974 (s)",Barèmes!$B$6:$B$28,H401,Barèmes!$C$6:$C$28,IF(H401="6ème","Mixte",G401)),Barèmes!$B$2,IF(AA401&lt;=SUMIFS(Barèmes!$G$6:$G$28,Barèmes!$A$6:$A$28,"Agilité — T-test 974 (s)",Barèmes!$B$6:$B$28,H401,Barèmes!$C$6:$C$28,IF(H401="6ème","Mixte",G401)),Barèmes!$C$2,IF(AA401&lt;=SUMIFS(Barèmes!$H$6:$H$28,Barèmes!$A$6:$A$28,"Agilité — T-test 974 (s)",Barèmes!$B$6:$B$28,H401,Barèmes!$C$6:$C$28,IF(H401="6ème","Mixte",G401)),Barèmes!$D$2,IF(AA401&lt;=SUMIFS(Barèmes!$I$6:$I$28,Barèmes!$A$6:$A$28,"Agilité — T-test 974 (s)",Barèmes!$B$6:$B$28,H401,Barèmes!$C$6:$C$28,IF(H401="6ème","Mixte",G401)),Barèmes!$E$2,Barèmes!$F$2)))),IF(AA401&gt;=SUMIFS(Barèmes!$F$6:$F$28,Barèmes!$A$6:$A$28,"Agilité — T-test 974 (s)",Barèmes!$B$6:$B$28,H401,Barèmes!$C$6:$C$28,IF(H401="6ème","Mixte",G401)),Barèmes!$B$2,IF(AA401&gt;=SUMIFS(Barèmes!$G$6:$G$28,Barèmes!$A$6:$A$28,"Agilité — T-test 974 (s)",Barèmes!$B$6:$B$28,H401,Barèmes!$C$6:$C$28,IF(H401="6ème","Mixte",G401)),Barèmes!$C$2,IF(AA401&gt;=SUMIFS(Barèmes!$H$6:$H$28,Barèmes!$A$6:$A$28,"Agilité — T-test 974 (s)",Barèmes!$B$6:$B$28,H401,Barèmes!$C$6:$C$28,IF(H401="6ème","Mixte",G401)),Barèmes!$D$2,IF(AA401&gt;=SUMIFS(Barèmes!$I$6:$I$28,Barèmes!$A$6:$A$28,"Agilité — T-test 974 (s)",Barèmes!$B$6:$B$28,H401,Barèmes!$C$6:$C$28,IF(H401="6ème","Mixte",G401)),Barèmes!$E$2,Barèmes!$F$2))))))</f>
        <v/>
      </c>
      <c r="AD401" s="28" t="str">
        <f t="shared" si="50"/>
        <v/>
      </c>
      <c r="AE401" s="29" t="str">
        <f t="shared" si="51"/>
        <v/>
      </c>
      <c r="AF401" s="30" t="str">
        <f>IF(OR(AD401="",SUMPRODUCT((Barèmes!$A$6:$A$28="Surcoût d'agilité (s) — technique")*(Barèmes!$B$6:$B$28=H401)*(Barèmes!$C$6:$C$28=IF(H401="6ème","Mixte",G401)))=0),"",IF(SUMPRODUCT((Barèmes!$A$6:$A$28="Surcoût d'agilité (s) — technique")*(Barèmes!$B$6:$B$28=H401)*(Barèmes!$C$6:$C$28=IF(H401="6ème","Mixte",G401))*(Barèmes!$J$6:$J$28="+"))&gt;0,IF(AD401&lt;=SUMIFS(Barèmes!$D$6:$D$28,Barèmes!$A$6:$A$28,"Surcoût d'agilité (s) — technique",Barèmes!$B$6:$B$28,H401,Barèmes!$C$6:$C$28,IF(H401="6ème","Mixte",G401)),"à besoin",IF(AD401&lt;=SUMIFS(Barèmes!$E$6:$E$28,Barèmes!$A$6:$A$28,"Surcoût d'agilité (s) — technique",Barèmes!$B$6:$B$28,H401,Barèmes!$C$6:$C$28,IF(H401="6ème","Mixte",G401)),"fragile","satisfaisant")),IF(AD401&gt;=SUMIFS(Barèmes!$D$6:$D$28,Barèmes!$A$6:$A$28,"Surcoût d'agilité (s) — technique",Barèmes!$B$6:$B$28,H401,Barèmes!$C$6:$C$28,IF(H401="6ème","Mixte",G401)),"à besoin",IF(AD401&gt;=SUMIFS(Barèmes!$E$6:$E$28,Barèmes!$A$6:$A$28,"Surcoût d'agilité (s) — technique",Barèmes!$B$6:$B$28,H401,Barèmes!$C$6:$C$28,IF(H401="6ème","Mixte",G401)),"fragile","satisfaisant"))))</f>
        <v/>
      </c>
      <c r="AG401" s="30" t="str">
        <f>IF(OR(AD401="",SUMPRODUCT((Barèmes!$A$6:$A$28="Surcoût d'agilité (s) — technique")*(Barèmes!$B$6:$B$28=H401)*(Barèmes!$C$6:$C$28=IF(H401="6ème","Mixte",G401)))=0),"",IF(SUMPRODUCT((Barèmes!$A$6:$A$28="Surcoût d'agilité (s) — technique")*(Barèmes!$B$6:$B$28=H401)*(Barèmes!$C$6:$C$28=IF(H401="6ème","Mixte",G401))*(Barèmes!$J$6:$J$28="+"))&gt;0,IF(AD401&lt;=SUMIFS(Barèmes!$F$6:$F$28,Barèmes!$A$6:$A$28,"Surcoût d'agilité (s) — technique",Barèmes!$B$6:$B$28,H401,Barèmes!$C$6:$C$28,IF(H401="6ème","Mixte",G401)),Barèmes!$B$2,IF(AD401&lt;=SUMIFS(Barèmes!$G$6:$G$28,Barèmes!$A$6:$A$28,"Surcoût d'agilité (s) — technique",Barèmes!$B$6:$B$28,H401,Barèmes!$C$6:$C$28,IF(H401="6ème","Mixte",G401)),Barèmes!$C$2,IF(AD401&lt;=SUMIFS(Barèmes!$H$6:$H$28,Barèmes!$A$6:$A$28,"Surcoût d'agilité (s) — technique",Barèmes!$B$6:$B$28,H401,Barèmes!$C$6:$C$28,IF(H401="6ème","Mixte",G401)),Barèmes!$D$2,IF(AD401&lt;=SUMIFS(Barèmes!$I$6:$I$28,Barèmes!$A$6:$A$28,"Surcoût d'agilité (s) — technique",Barèmes!$B$6:$B$28,H401,Barèmes!$C$6:$C$28,IF(H401="6ème","Mixte",G401)),Barèmes!$E$2,Barèmes!$F$2)))),IF(AD401&gt;=SUMIFS(Barèmes!$F$6:$F$28,Barèmes!$A$6:$A$28,"Surcoût d'agilité (s) — technique",Barèmes!$B$6:$B$28,H401,Barèmes!$C$6:$C$28,IF(H401="6ème","Mixte",G401)),Barèmes!$B$2,IF(AD401&gt;=SUMIFS(Barèmes!$G$6:$G$28,Barèmes!$A$6:$A$28,"Surcoût d'agilité (s) — technique",Barèmes!$B$6:$B$28,H401,Barèmes!$C$6:$C$28,IF(H401="6ème","Mixte",G401)),Barèmes!$C$2,IF(AD401&gt;=SUMIFS(Barèmes!$H$6:$H$28,Barèmes!$A$6:$A$28,"Surcoût d'agilité (s) — technique",Barèmes!$B$6:$B$28,H401,Barèmes!$C$6:$C$28,IF(H401="6ème","Mixte",G401)),Barèmes!$D$2,IF(AD401&gt;=SUMIFS(Barèmes!$I$6:$I$28,Barèmes!$A$6:$A$28,"Surcoût d'agilité (s) — technique",Barèmes!$B$6:$B$28,H401,Barèmes!$C$6:$C$28,IF(H401="6ème","Mixte",G401)),Barèmes!$E$2,Barèmes!$F$2))))))</f>
        <v/>
      </c>
      <c r="AH401" s="31" t="str">
        <f>IF((IF(N401="",0,1)+IF(Q401="",0,1)+IF(W401="",0,1)+IF(Z401="",0,1)+IF(AC401="",0,1))=0,"",3*IF(N401=Barèmes!$B$2,1,IF(N401=Barèmes!$C$2,2,IF(N401=Barèmes!$D$2,3,IF(N401=Barèmes!$E$2,4,IF(N401=Barèmes!$F$2,5,0)))))+3*IF(Q401=Barèmes!$B$2,1,IF(Q401=Barèmes!$C$2,2,IF(Q401=Barèmes!$D$2,3,IF(Q401=Barèmes!$E$2,4,IF(Q401=Barèmes!$F$2,5,0)))))+2*IF(W401=Barèmes!$B$2,1,IF(W401=Barèmes!$C$2,2,IF(W401=Barèmes!$D$2,3,IF(W401=Barèmes!$E$2,4,IF(W401=Barèmes!$F$2,5,0)))))+1*IF(Z401=Barèmes!$B$2,1,IF(Z401=Barèmes!$C$2,2,IF(Z401=Barèmes!$D$2,3,IF(Z401=Barèmes!$E$2,4,IF(Z401=Barèmes!$F$2,5,0)))))+1*IF(AC401=Barèmes!$B$2,1,IF(AC401=Barèmes!$C$2,2,IF(AC401=Barèmes!$D$2,3,IF(AC401=Barèmes!$E$2,4,IF(AC401=Barèmes!$F$2,5,0))))))</f>
        <v/>
      </c>
      <c r="AI401" s="31"/>
      <c r="AJ401" s="32" t="str">
        <f>IFERROR(INDEX(Croissance!$B$5:$B$604,MATCH(A401,Croissance!$A$5:$A$604,0)),"")</f>
        <v/>
      </c>
      <c r="AK401" s="32" t="str">
        <f>IFERROR(INDEX(Croissance!$C$5:$C$604,MATCH(A401,Croissance!$A$5:$A$604,0)),"")</f>
        <v/>
      </c>
      <c r="AL401" s="32" t="str">
        <f>IFERROR(INDEX(Croissance!$D$5:$D$604,MATCH(A401,Croissance!$A$5:$A$604,0)),"")</f>
        <v/>
      </c>
      <c r="AM401" s="32" t="str">
        <f>IFERROR(INDEX(Croissance!$E$5:$E$604,MATCH(A401,Croissance!$A$5:$A$604,0)),"")</f>
        <v/>
      </c>
      <c r="AO401" s="33">
        <f t="shared" si="56"/>
        <v>0</v>
      </c>
      <c r="AP401" s="33">
        <f t="shared" si="52"/>
        <v>0</v>
      </c>
      <c r="AQ401" s="33">
        <f>IF(A401="",0,IF(AND(OR('Synthèse classe'!$C$2="Tous",C401='Synthèse classe'!$C$2),OR('Synthèse classe'!$C$3="Toutes",D401='Synthèse classe'!$C$3),OR('Synthèse classe'!$C$4="Toutes",AND('Synthèse classe'!$C$4="Dernière",AP401=1),B401=IFERROR(VALUE('Synthèse classe'!$C$4),0))),1,0))</f>
        <v>0</v>
      </c>
      <c r="AR401" s="34" t="str">
        <f t="shared" si="53"/>
        <v/>
      </c>
    </row>
    <row r="402" spans="1:44" x14ac:dyDescent="0.2">
      <c r="A402" s="17" t="str">
        <f t="shared" si="49"/>
        <v/>
      </c>
      <c r="B402" s="18"/>
      <c r="C402" s="19"/>
      <c r="D402" s="19"/>
      <c r="E402" s="19"/>
      <c r="F402" s="19"/>
      <c r="G402" s="19"/>
      <c r="H402" s="17" t="str">
        <f t="shared" si="54"/>
        <v/>
      </c>
      <c r="I402" s="20"/>
      <c r="J402" s="18"/>
      <c r="K402" s="19"/>
      <c r="L402" s="21" t="str">
        <f t="shared" si="55"/>
        <v/>
      </c>
      <c r="M402" s="21" t="str">
        <f>IF(OR(J402="",SUMPRODUCT((Barèmes!$A$6:$A$28="Endurance — Luc Léger (palier)")*(Barèmes!$B$6:$B$28=H402)*(Barèmes!$C$6:$C$28=IF(H402="6ème","Mixte",G402)))=0),"",IF(SUMPRODUCT((Barèmes!$A$6:$A$28="Endurance — Luc Léger (palier)")*(Barèmes!$B$6:$B$28=H402)*(Barèmes!$C$6:$C$28=IF(H402="6ème","Mixte",G402))*(Barèmes!$J$6:$J$28="+"))&gt;0,IF(J402&lt;=SUMIFS(Barèmes!$D$6:$D$28,Barèmes!$A$6:$A$28,"Endurance — Luc Léger (palier)",Barèmes!$B$6:$B$28,H402,Barèmes!$C$6:$C$28,IF(H402="6ème","Mixte",G402)),"à besoin",IF(J402&lt;=SUMIFS(Barèmes!$E$6:$E$28,Barèmes!$A$6:$A$28,"Endurance — Luc Léger (palier)",Barèmes!$B$6:$B$28,H402,Barèmes!$C$6:$C$28,IF(H402="6ème","Mixte",G402)),"fragile","satisfaisant")),IF(J402&gt;=SUMIFS(Barèmes!$D$6:$D$28,Barèmes!$A$6:$A$28,"Endurance — Luc Léger (palier)",Barèmes!$B$6:$B$28,H402,Barèmes!$C$6:$C$28,IF(H402="6ème","Mixte",G402)),"à besoin",IF(J402&gt;=SUMIFS(Barèmes!$E$6:$E$28,Barèmes!$A$6:$A$28,"Endurance — Luc Léger (palier)",Barèmes!$B$6:$B$28,H402,Barèmes!$C$6:$C$28,IF(H402="6ème","Mixte",G402)),"fragile","satisfaisant"))))</f>
        <v/>
      </c>
      <c r="N402" s="21" t="str">
        <f>IF(OR(J402="",SUMPRODUCT((Barèmes!$A$6:$A$28="Endurance — Luc Léger (palier)")*(Barèmes!$B$6:$B$28=H402)*(Barèmes!$C$6:$C$28=IF(H402="6ème","Mixte",G402)))=0),"",IF(SUMPRODUCT((Barèmes!$A$6:$A$28="Endurance — Luc Léger (palier)")*(Barèmes!$B$6:$B$28=H402)*(Barèmes!$C$6:$C$28=IF(H402="6ème","Mixte",G402))*(Barèmes!$J$6:$J$28="+"))&gt;0,IF(J402&lt;=SUMIFS(Barèmes!$F$6:$F$28,Barèmes!$A$6:$A$28,"Endurance — Luc Léger (palier)",Barèmes!$B$6:$B$28,H402,Barèmes!$C$6:$C$28,IF(H402="6ème","Mixte",G402)),Barèmes!$B$2,IF(J402&lt;=SUMIFS(Barèmes!$G$6:$G$28,Barèmes!$A$6:$A$28,"Endurance — Luc Léger (palier)",Barèmes!$B$6:$B$28,H402,Barèmes!$C$6:$C$28,IF(H402="6ème","Mixte",G402)),Barèmes!$C$2,IF(J402&lt;=SUMIFS(Barèmes!$H$6:$H$28,Barèmes!$A$6:$A$28,"Endurance — Luc Léger (palier)",Barèmes!$B$6:$B$28,H402,Barèmes!$C$6:$C$28,IF(H402="6ème","Mixte",G402)),Barèmes!$D$2,IF(J402&lt;=SUMIFS(Barèmes!$I$6:$I$28,Barèmes!$A$6:$A$28,"Endurance — Luc Léger (palier)",Barèmes!$B$6:$B$28,H402,Barèmes!$C$6:$C$28,IF(H402="6ème","Mixte",G402)),Barèmes!$E$2,Barèmes!$F$2)))),IF(J402&gt;=SUMIFS(Barèmes!$F$6:$F$28,Barèmes!$A$6:$A$28,"Endurance — Luc Léger (palier)",Barèmes!$B$6:$B$28,H402,Barèmes!$C$6:$C$28,IF(H402="6ème","Mixte",G402)),Barèmes!$B$2,IF(J402&gt;=SUMIFS(Barèmes!$G$6:$G$28,Barèmes!$A$6:$A$28,"Endurance — Luc Léger (palier)",Barèmes!$B$6:$B$28,H402,Barèmes!$C$6:$C$28,IF(H402="6ème","Mixte",G402)),Barèmes!$C$2,IF(J402&gt;=SUMIFS(Barèmes!$H$6:$H$28,Barèmes!$A$6:$A$28,"Endurance — Luc Léger (palier)",Barèmes!$B$6:$B$28,H402,Barèmes!$C$6:$C$28,IF(H402="6ème","Mixte",G402)),Barèmes!$D$2,IF(J402&gt;=SUMIFS(Barèmes!$I$6:$I$28,Barèmes!$A$6:$A$28,"Endurance — Luc Léger (palier)",Barèmes!$B$6:$B$28,H402,Barèmes!$C$6:$C$28,IF(H402="6ème","Mixte",G402)),Barèmes!$E$2,Barèmes!$F$2))))))</f>
        <v/>
      </c>
      <c r="O402" s="22"/>
      <c r="P402" s="23" t="str">
        <f>IF(OR(O402="",SUMPRODUCT((Barèmes!$A$6:$A$28="Force bas du corps — Saut en longueur (m)")*(Barèmes!$B$6:$B$28=H402)*(Barèmes!$C$6:$C$28=IF(H402="6ème","Mixte",G402)))=0),"",IF(SUMPRODUCT((Barèmes!$A$6:$A$28="Force bas du corps — Saut en longueur (m)")*(Barèmes!$B$6:$B$28=H402)*(Barèmes!$C$6:$C$28=IF(H402="6ème","Mixte",G402))*(Barèmes!$J$6:$J$28="+"))&gt;0,IF(O402&lt;=SUMIFS(Barèmes!$D$6:$D$28,Barèmes!$A$6:$A$28,"Force bas du corps — Saut en longueur (m)",Barèmes!$B$6:$B$28,H402,Barèmes!$C$6:$C$28,IF(H402="6ème","Mixte",G402)),"à besoin",IF(O402&lt;=SUMIFS(Barèmes!$E$6:$E$28,Barèmes!$A$6:$A$28,"Force bas du corps — Saut en longueur (m)",Barèmes!$B$6:$B$28,H402,Barèmes!$C$6:$C$28,IF(H402="6ème","Mixte",G402)),"fragile","satisfaisant")),IF(O402&gt;=SUMIFS(Barèmes!$D$6:$D$28,Barèmes!$A$6:$A$28,"Force bas du corps — Saut en longueur (m)",Barèmes!$B$6:$B$28,H402,Barèmes!$C$6:$C$28,IF(H402="6ème","Mixte",G402)),"à besoin",IF(O402&gt;=SUMIFS(Barèmes!$E$6:$E$28,Barèmes!$A$6:$A$28,"Force bas du corps — Saut en longueur (m)",Barèmes!$B$6:$B$28,H402,Barèmes!$C$6:$C$28,IF(H402="6ème","Mixte",G402)),"fragile","satisfaisant"))))</f>
        <v/>
      </c>
      <c r="Q402" s="23" t="str">
        <f>IF(OR(O402="",SUMPRODUCT((Barèmes!$A$6:$A$28="Force bas du corps — Saut en longueur (m)")*(Barèmes!$B$6:$B$28=H402)*(Barèmes!$C$6:$C$28=IF(H402="6ème","Mixte",G402)))=0),"",IF(SUMPRODUCT((Barèmes!$A$6:$A$28="Force bas du corps — Saut en longueur (m)")*(Barèmes!$B$6:$B$28=H402)*(Barèmes!$C$6:$C$28=IF(H402="6ème","Mixte",G402))*(Barèmes!$J$6:$J$28="+"))&gt;0,IF(O402&lt;=SUMIFS(Barèmes!$F$6:$F$28,Barèmes!$A$6:$A$28,"Force bas du corps — Saut en longueur (m)",Barèmes!$B$6:$B$28,H402,Barèmes!$C$6:$C$28,IF(H402="6ème","Mixte",G402)),Barèmes!$B$2,IF(O402&lt;=SUMIFS(Barèmes!$G$6:$G$28,Barèmes!$A$6:$A$28,"Force bas du corps — Saut en longueur (m)",Barèmes!$B$6:$B$28,H402,Barèmes!$C$6:$C$28,IF(H402="6ème","Mixte",G402)),Barèmes!$C$2,IF(O402&lt;=SUMIFS(Barèmes!$H$6:$H$28,Barèmes!$A$6:$A$28,"Force bas du corps — Saut en longueur (m)",Barèmes!$B$6:$B$28,H402,Barèmes!$C$6:$C$28,IF(H402="6ème","Mixte",G402)),Barèmes!$D$2,IF(O402&lt;=SUMIFS(Barèmes!$I$6:$I$28,Barèmes!$A$6:$A$28,"Force bas du corps — Saut en longueur (m)",Barèmes!$B$6:$B$28,H402,Barèmes!$C$6:$C$28,IF(H402="6ème","Mixte",G402)),Barèmes!$E$2,Barèmes!$F$2)))),IF(O402&gt;=SUMIFS(Barèmes!$F$6:$F$28,Barèmes!$A$6:$A$28,"Force bas du corps — Saut en longueur (m)",Barèmes!$B$6:$B$28,H402,Barèmes!$C$6:$C$28,IF(H402="6ème","Mixte",G402)),Barèmes!$B$2,IF(O402&gt;=SUMIFS(Barèmes!$G$6:$G$28,Barèmes!$A$6:$A$28,"Force bas du corps — Saut en longueur (m)",Barèmes!$B$6:$B$28,H402,Barèmes!$C$6:$C$28,IF(H402="6ème","Mixte",G402)),Barèmes!$C$2,IF(O402&gt;=SUMIFS(Barèmes!$H$6:$H$28,Barèmes!$A$6:$A$28,"Force bas du corps — Saut en longueur (m)",Barèmes!$B$6:$B$28,H402,Barèmes!$C$6:$C$28,IF(H402="6ème","Mixte",G402)),Barèmes!$D$2,IF(O402&gt;=SUMIFS(Barèmes!$I$6:$I$28,Barèmes!$A$6:$A$28,"Force bas du corps — Saut en longueur (m)",Barèmes!$B$6:$B$28,H402,Barèmes!$C$6:$C$28,IF(H402="6ème","Mixte",G402)),Barèmes!$E$2,Barèmes!$F$2))))))</f>
        <v/>
      </c>
      <c r="R402" s="22"/>
      <c r="S402" s="24" t="str">
        <f>IF(OR(R402="",SUMPRODUCT((Barèmes!$A$6:$A$28="Vitesse — 30 m (s)")*(Barèmes!$B$6:$B$28=H402)*(Barèmes!$C$6:$C$28=IF(H402="6ème","Mixte",G402)))=0),"",IF(SUMPRODUCT((Barèmes!$A$6:$A$28="Vitesse — 30 m (s)")*(Barèmes!$B$6:$B$28=H402)*(Barèmes!$C$6:$C$28=IF(H402="6ème","Mixte",G402))*(Barèmes!$J$6:$J$28="+"))&gt;0,IF(R402&lt;=SUMIFS(Barèmes!$D$6:$D$28,Barèmes!$A$6:$A$28,"Vitesse — 30 m (s)",Barèmes!$B$6:$B$28,H402,Barèmes!$C$6:$C$28,IF(H402="6ème","Mixte",G402)),"à besoin",IF(R402&lt;=SUMIFS(Barèmes!$E$6:$E$28,Barèmes!$A$6:$A$28,"Vitesse — 30 m (s)",Barèmes!$B$6:$B$28,H402,Barèmes!$C$6:$C$28,IF(H402="6ème","Mixte",G402)),"fragile","satisfaisant")),IF(R402&gt;=SUMIFS(Barèmes!$D$6:$D$28,Barèmes!$A$6:$A$28,"Vitesse — 30 m (s)",Barèmes!$B$6:$B$28,H402,Barèmes!$C$6:$C$28,IF(H402="6ème","Mixte",G402)),"à besoin",IF(R402&gt;=SUMIFS(Barèmes!$E$6:$E$28,Barèmes!$A$6:$A$28,"Vitesse — 30 m (s)",Barèmes!$B$6:$B$28,H402,Barèmes!$C$6:$C$28,IF(H402="6ème","Mixte",G402)),"fragile","satisfaisant"))))</f>
        <v/>
      </c>
      <c r="T402" s="24" t="str">
        <f>IF(OR(R402="",SUMPRODUCT((Barèmes!$A$6:$A$28="Vitesse — 30 m (s)")*(Barèmes!$B$6:$B$28=H402)*(Barèmes!$C$6:$C$28=IF(H402="6ème","Mixte",G402)))=0),"",IF(SUMPRODUCT((Barèmes!$A$6:$A$28="Vitesse — 30 m (s)")*(Barèmes!$B$6:$B$28=H402)*(Barèmes!$C$6:$C$28=IF(H402="6ème","Mixte",G402))*(Barèmes!$J$6:$J$28="+"))&gt;0,IF(R402&lt;=SUMIFS(Barèmes!$F$6:$F$28,Barèmes!$A$6:$A$28,"Vitesse — 30 m (s)",Barèmes!$B$6:$B$28,H402,Barèmes!$C$6:$C$28,IF(H402="6ème","Mixte",G402)),Barèmes!$B$2,IF(R402&lt;=SUMIFS(Barèmes!$G$6:$G$28,Barèmes!$A$6:$A$28,"Vitesse — 30 m (s)",Barèmes!$B$6:$B$28,H402,Barèmes!$C$6:$C$28,IF(H402="6ème","Mixte",G402)),Barèmes!$C$2,IF(R402&lt;=SUMIFS(Barèmes!$H$6:$H$28,Barèmes!$A$6:$A$28,"Vitesse — 30 m (s)",Barèmes!$B$6:$B$28,H402,Barèmes!$C$6:$C$28,IF(H402="6ème","Mixte",G402)),Barèmes!$D$2,IF(R402&lt;=SUMIFS(Barèmes!$I$6:$I$28,Barèmes!$A$6:$A$28,"Vitesse — 30 m (s)",Barèmes!$B$6:$B$28,H402,Barèmes!$C$6:$C$28,IF(H402="6ème","Mixte",G402)),Barèmes!$E$2,Barèmes!$F$2)))),IF(R402&gt;=SUMIFS(Barèmes!$F$6:$F$28,Barèmes!$A$6:$A$28,"Vitesse — 30 m (s)",Barèmes!$B$6:$B$28,H402,Barèmes!$C$6:$C$28,IF(H402="6ème","Mixte",G402)),Barèmes!$B$2,IF(R402&gt;=SUMIFS(Barèmes!$G$6:$G$28,Barèmes!$A$6:$A$28,"Vitesse — 30 m (s)",Barèmes!$B$6:$B$28,H402,Barèmes!$C$6:$C$28,IF(H402="6ème","Mixte",G402)),Barèmes!$C$2,IF(R402&gt;=SUMIFS(Barèmes!$H$6:$H$28,Barèmes!$A$6:$A$28,"Vitesse — 30 m (s)",Barèmes!$B$6:$B$28,H402,Barèmes!$C$6:$C$28,IF(H402="6ème","Mixte",G402)),Barèmes!$D$2,IF(R402&gt;=SUMIFS(Barèmes!$I$6:$I$28,Barèmes!$A$6:$A$28,"Vitesse — 30 m (s)",Barèmes!$B$6:$B$28,H402,Barèmes!$C$6:$C$28,IF(H402="6ème","Mixte",G402)),Barèmes!$E$2,Barèmes!$F$2))))))</f>
        <v/>
      </c>
      <c r="U402" s="22"/>
      <c r="V402" s="25" t="str">
        <f>IF(OR(U402="",SUMPRODUCT((Barèmes!$A$6:$A$28="Vitesse — 50 m (s)")*(Barèmes!$B$6:$B$28=H402)*(Barèmes!$C$6:$C$28=IF(H402="6ème","Mixte",G402)))=0),"",IF(SUMPRODUCT((Barèmes!$A$6:$A$28="Vitesse — 50 m (s)")*(Barèmes!$B$6:$B$28=H402)*(Barèmes!$C$6:$C$28=IF(H402="6ème","Mixte",G402))*(Barèmes!$J$6:$J$28="+"))&gt;0,IF(U402&lt;=SUMIFS(Barèmes!$D$6:$D$28,Barèmes!$A$6:$A$28,"Vitesse — 50 m (s)",Barèmes!$B$6:$B$28,H402,Barèmes!$C$6:$C$28,IF(H402="6ème","Mixte",G402)),"à besoin",IF(U402&lt;=SUMIFS(Barèmes!$E$6:$E$28,Barèmes!$A$6:$A$28,"Vitesse — 50 m (s)",Barèmes!$B$6:$B$28,H402,Barèmes!$C$6:$C$28,IF(H402="6ème","Mixte",G402)),"fragile","satisfaisant")),IF(U402&gt;=SUMIFS(Barèmes!$D$6:$D$28,Barèmes!$A$6:$A$28,"Vitesse — 50 m (s)",Barèmes!$B$6:$B$28,H402,Barèmes!$C$6:$C$28,IF(H402="6ème","Mixte",G402)),"à besoin",IF(U402&gt;=SUMIFS(Barèmes!$E$6:$E$28,Barèmes!$A$6:$A$28,"Vitesse — 50 m (s)",Barèmes!$B$6:$B$28,H402,Barèmes!$C$6:$C$28,IF(H402="6ème","Mixte",G402)),"fragile","satisfaisant"))))</f>
        <v/>
      </c>
      <c r="W402" s="25" t="str">
        <f>IF(OR(U402="",SUMPRODUCT((Barèmes!$A$6:$A$28="Vitesse — 50 m (s)")*(Barèmes!$B$6:$B$28=H402)*(Barèmes!$C$6:$C$28=IF(H402="6ème","Mixte",G402)))=0),"",IF(SUMPRODUCT((Barèmes!$A$6:$A$28="Vitesse — 50 m (s)")*(Barèmes!$B$6:$B$28=H402)*(Barèmes!$C$6:$C$28=IF(H402="6ème","Mixte",G402))*(Barèmes!$J$6:$J$28="+"))&gt;0,IF(U402&lt;=SUMIFS(Barèmes!$F$6:$F$28,Barèmes!$A$6:$A$28,"Vitesse — 50 m (s)",Barèmes!$B$6:$B$28,H402,Barèmes!$C$6:$C$28,IF(H402="6ème","Mixte",G402)),Barèmes!$B$2,IF(U402&lt;=SUMIFS(Barèmes!$G$6:$G$28,Barèmes!$A$6:$A$28,"Vitesse — 50 m (s)",Barèmes!$B$6:$B$28,H402,Barèmes!$C$6:$C$28,IF(H402="6ème","Mixte",G402)),Barèmes!$C$2,IF(U402&lt;=SUMIFS(Barèmes!$H$6:$H$28,Barèmes!$A$6:$A$28,"Vitesse — 50 m (s)",Barèmes!$B$6:$B$28,H402,Barèmes!$C$6:$C$28,IF(H402="6ème","Mixte",G402)),Barèmes!$D$2,IF(U402&lt;=SUMIFS(Barèmes!$I$6:$I$28,Barèmes!$A$6:$A$28,"Vitesse — 50 m (s)",Barèmes!$B$6:$B$28,H402,Barèmes!$C$6:$C$28,IF(H402="6ème","Mixte",G402)),Barèmes!$E$2,Barèmes!$F$2)))),IF(U402&gt;=SUMIFS(Barèmes!$F$6:$F$28,Barèmes!$A$6:$A$28,"Vitesse — 50 m (s)",Barèmes!$B$6:$B$28,H402,Barèmes!$C$6:$C$28,IF(H402="6ème","Mixte",G402)),Barèmes!$B$2,IF(U402&gt;=SUMIFS(Barèmes!$G$6:$G$28,Barèmes!$A$6:$A$28,"Vitesse — 50 m (s)",Barèmes!$B$6:$B$28,H402,Barèmes!$C$6:$C$28,IF(H402="6ème","Mixte",G402)),Barèmes!$C$2,IF(U402&gt;=SUMIFS(Barèmes!$H$6:$H$28,Barèmes!$A$6:$A$28,"Vitesse — 50 m (s)",Barèmes!$B$6:$B$28,H402,Barèmes!$C$6:$C$28,IF(H402="6ème","Mixte",G402)),Barèmes!$D$2,IF(U402&gt;=SUMIFS(Barèmes!$I$6:$I$28,Barèmes!$A$6:$A$28,"Vitesse — 50 m (s)",Barèmes!$B$6:$B$28,H402,Barèmes!$C$6:$C$28,IF(H402="6ème","Mixte",G402)),Barèmes!$E$2,Barèmes!$F$2))))))</f>
        <v/>
      </c>
      <c r="X402" s="18"/>
      <c r="Y402" s="26" t="str" cm="1">
        <f t="array" ref="Y402">IF(OR(X402="",SUMPRODUCT((Barèmes!$A$6:$A$28="Souplesse (score 1-5)")*(Barèmes!$B$6:$B$28=H402)*(Barèmes!$C$6:$C$28=IF(H402="6ème","Mixte",G402)))=0),"",IF(SUMPRODUCT((Barèmes!$A$6:$A$28="Souplesse (score 1-5)")*(Barèmes!$B$6:$B$28=H402)*(Barèmes!$C$6:$C$28=IF(H402="6ème","Mixte",G402))*(Barèmes!$J$6:$J$28="+"))&gt;0,IF(X402&lt;=SUMIFS(Barèmes!$D$6:$D$28,Barèmes!$A$6:$A$28,"Souplesse (score 1-5)",Barèmes!$B$6:$B$28,H402,Barèmes!$C$6:$C$28,IF(H402="6ème","Mixte",G402)),"à besoin",IF(X402&lt;=SUMIFS(Barèmes!$E$6:$E$28,Barèmes!$A$6:$A$28,"Souplesse (score 1-5)",Barèmes!$B$6:$B$28,H402,Barèmes!$C$6:$C$28,IF(H402="6ème","Mixte",G402)),"fragile","satisfaisant")),IF(X402&gt;=SUMIFS(Barèmes!$D$6:$D$28,Barèmes!$A$6:$A$28,"Souplesse (score 1-5)",Barèmes!$B$6:$B$28,H402,Barèmes!$C$6:$C$28,IF(H402="6ème","Mixte",G402)),"à besoin",IF(X402&gt;=SUMIFS(Barèmes!$E$6:$E$28,Barèmes!$A$6:$A$28,"Souplesse (score 1-5)",Barèmes!$B$6:$B$28,H402,Barèmes!$C$6:$C$28,IF(H402="6ème","Mixte",G402)),"fragile","satisfaisant"))))</f>
        <v/>
      </c>
      <c r="Z402" s="26" t="str" cm="1">
        <f t="array" ref="Z402">IF(OR(X402="",SUMPRODUCT((Barèmes!$A$6:$A$28="Souplesse (score 1-5)")*(Barèmes!$B$6:$B$28=H402)*(Barèmes!$C$6:$C$28=IF(H402="6ème","Mixte",G402)))=0),"",IF(SUMPRODUCT((Barèmes!$A$6:$A$28="Souplesse (score 1-5)")*(Barèmes!$B$6:$B$28=H402)*(Barèmes!$C$6:$C$28=IF(H402="6ème","Mixte",G402))*(Barèmes!$J$6:$J$28="+"))&gt;0,IF(X402&lt;=SUMIFS(Barèmes!$F$6:$F$28,Barèmes!$A$6:$A$28,"Souplesse (score 1-5)",Barèmes!$B$6:$B$28,H402,Barèmes!$C$6:$C$28,IF(H402="6ème","Mixte",G402)),Barèmes!$B$2,IF(X402&lt;=SUMIFS(Barèmes!$G$6:$G$28,Barèmes!$A$6:$A$28,"Souplesse (score 1-5)",Barèmes!$B$6:$B$28,H402,Barèmes!$C$6:$C$28,IF(H402="6ème","Mixte",G402)),Barèmes!$C$2,IF(X402&lt;=SUMIFS(Barèmes!$H$6:$H$28,Barèmes!$A$6:$A$28,"Souplesse (score 1-5)",Barèmes!$B$6:$B$28,H402,Barèmes!$C$6:$C$28,IF(H402="6ème","Mixte",G402)),Barèmes!$D$2,IF(X402&lt;=SUMIFS(Barèmes!$I$6:$I$28,Barèmes!$A$6:$A$28,"Souplesse (score 1-5)",Barèmes!$B$6:$B$28,H402,Barèmes!$C$6:$C$28,IF(H402="6ème","Mixte",G402)),Barèmes!$E$2,Barèmes!$F$2)))),IF(X402&gt;=SUMIFS(Barèmes!$F$6:$F$28,Barèmes!$A$6:$A$28,"Souplesse (score 1-5)",Barèmes!$B$6:$B$28,H402,Barèmes!$C$6:$C$28,IF(H402="6ème","Mixte",G402)),Barèmes!$B$2,IF(X402&gt;=SUMIFS(Barèmes!$G$6:$G$28,Barèmes!$A$6:$A$28,"Souplesse (score 1-5)",Barèmes!$B$6:$B$28,H402,Barèmes!$C$6:$C$28,IF(H402="6ème","Mixte",G402)),Barèmes!$C$2,IF(X402&gt;=SUMIFS(Barèmes!$H$6:$H$28,Barèmes!$A$6:$A$28,"Souplesse (score 1-5)",Barèmes!$B$6:$B$28,H402,Barèmes!$C$6:$C$28,IF(H402="6ème","Mixte",G402)),Barèmes!$D$2,IF(X402&gt;=SUMIFS(Barèmes!$I$6:$I$28,Barèmes!$A$6:$A$28,"Souplesse (score 1-5)",Barèmes!$B$6:$B$28,H402,Barèmes!$C$6:$C$28,IF(H402="6ème","Mixte",G402)),Barèmes!$E$2,Barèmes!$F$2))))))</f>
        <v/>
      </c>
      <c r="AA402" s="22"/>
      <c r="AB402" s="27" t="str">
        <f>IF(OR(AA402="",SUMPRODUCT((Barèmes!$A$6:$A$28="Agilité — T-test 974 (s)")*(Barèmes!$B$6:$B$28=H402)*(Barèmes!$C$6:$C$28=IF(H402="6ème","Mixte",G402)))=0),"",IF(SUMPRODUCT((Barèmes!$A$6:$A$28="Agilité — T-test 974 (s)")*(Barèmes!$B$6:$B$28=H402)*(Barèmes!$C$6:$C$28=IF(H402="6ème","Mixte",G402))*(Barèmes!$J$6:$J$28="+"))&gt;0,IF(AA402&lt;=SUMIFS(Barèmes!$D$6:$D$28,Barèmes!$A$6:$A$28,"Agilité — T-test 974 (s)",Barèmes!$B$6:$B$28,H402,Barèmes!$C$6:$C$28,IF(H402="6ème","Mixte",G402)),"à besoin",IF(AA402&lt;=SUMIFS(Barèmes!$E$6:$E$28,Barèmes!$A$6:$A$28,"Agilité — T-test 974 (s)",Barèmes!$B$6:$B$28,H402,Barèmes!$C$6:$C$28,IF(H402="6ème","Mixte",G402)),"fragile","satisfaisant")),IF(AA402&gt;=SUMIFS(Barèmes!$D$6:$D$28,Barèmes!$A$6:$A$28,"Agilité — T-test 974 (s)",Barèmes!$B$6:$B$28,H402,Barèmes!$C$6:$C$28,IF(H402="6ème","Mixte",G402)),"à besoin",IF(AA402&gt;=SUMIFS(Barèmes!$E$6:$E$28,Barèmes!$A$6:$A$28,"Agilité — T-test 974 (s)",Barèmes!$B$6:$B$28,H402,Barèmes!$C$6:$C$28,IF(H402="6ème","Mixte",G402)),"fragile","satisfaisant"))))</f>
        <v/>
      </c>
      <c r="AC402" s="27" t="str">
        <f>IF(OR(AA402="",SUMPRODUCT((Barèmes!$A$6:$A$28="Agilité — T-test 974 (s)")*(Barèmes!$B$6:$B$28=H402)*(Barèmes!$C$6:$C$28=IF(H402="6ème","Mixte",G402)))=0),"",IF(SUMPRODUCT((Barèmes!$A$6:$A$28="Agilité — T-test 974 (s)")*(Barèmes!$B$6:$B$28=H402)*(Barèmes!$C$6:$C$28=IF(H402="6ème","Mixte",G402))*(Barèmes!$J$6:$J$28="+"))&gt;0,IF(AA402&lt;=SUMIFS(Barèmes!$F$6:$F$28,Barèmes!$A$6:$A$28,"Agilité — T-test 974 (s)",Barèmes!$B$6:$B$28,H402,Barèmes!$C$6:$C$28,IF(H402="6ème","Mixte",G402)),Barèmes!$B$2,IF(AA402&lt;=SUMIFS(Barèmes!$G$6:$G$28,Barèmes!$A$6:$A$28,"Agilité — T-test 974 (s)",Barèmes!$B$6:$B$28,H402,Barèmes!$C$6:$C$28,IF(H402="6ème","Mixte",G402)),Barèmes!$C$2,IF(AA402&lt;=SUMIFS(Barèmes!$H$6:$H$28,Barèmes!$A$6:$A$28,"Agilité — T-test 974 (s)",Barèmes!$B$6:$B$28,H402,Barèmes!$C$6:$C$28,IF(H402="6ème","Mixte",G402)),Barèmes!$D$2,IF(AA402&lt;=SUMIFS(Barèmes!$I$6:$I$28,Barèmes!$A$6:$A$28,"Agilité — T-test 974 (s)",Barèmes!$B$6:$B$28,H402,Barèmes!$C$6:$C$28,IF(H402="6ème","Mixte",G402)),Barèmes!$E$2,Barèmes!$F$2)))),IF(AA402&gt;=SUMIFS(Barèmes!$F$6:$F$28,Barèmes!$A$6:$A$28,"Agilité — T-test 974 (s)",Barèmes!$B$6:$B$28,H402,Barèmes!$C$6:$C$28,IF(H402="6ème","Mixte",G402)),Barèmes!$B$2,IF(AA402&gt;=SUMIFS(Barèmes!$G$6:$G$28,Barèmes!$A$6:$A$28,"Agilité — T-test 974 (s)",Barèmes!$B$6:$B$28,H402,Barèmes!$C$6:$C$28,IF(H402="6ème","Mixte",G402)),Barèmes!$C$2,IF(AA402&gt;=SUMIFS(Barèmes!$H$6:$H$28,Barèmes!$A$6:$A$28,"Agilité — T-test 974 (s)",Barèmes!$B$6:$B$28,H402,Barèmes!$C$6:$C$28,IF(H402="6ème","Mixte",G402)),Barèmes!$D$2,IF(AA402&gt;=SUMIFS(Barèmes!$I$6:$I$28,Barèmes!$A$6:$A$28,"Agilité — T-test 974 (s)",Barèmes!$B$6:$B$28,H402,Barèmes!$C$6:$C$28,IF(H402="6ème","Mixte",G402)),Barèmes!$E$2,Barèmes!$F$2))))))</f>
        <v/>
      </c>
      <c r="AD402" s="28" t="str">
        <f t="shared" si="50"/>
        <v/>
      </c>
      <c r="AE402" s="29" t="str">
        <f t="shared" si="51"/>
        <v/>
      </c>
      <c r="AF402" s="30" t="str">
        <f>IF(OR(AD402="",SUMPRODUCT((Barèmes!$A$6:$A$28="Surcoût d'agilité (s) — technique")*(Barèmes!$B$6:$B$28=H402)*(Barèmes!$C$6:$C$28=IF(H402="6ème","Mixte",G402)))=0),"",IF(SUMPRODUCT((Barèmes!$A$6:$A$28="Surcoût d'agilité (s) — technique")*(Barèmes!$B$6:$B$28=H402)*(Barèmes!$C$6:$C$28=IF(H402="6ème","Mixte",G402))*(Barèmes!$J$6:$J$28="+"))&gt;0,IF(AD402&lt;=SUMIFS(Barèmes!$D$6:$D$28,Barèmes!$A$6:$A$28,"Surcoût d'agilité (s) — technique",Barèmes!$B$6:$B$28,H402,Barèmes!$C$6:$C$28,IF(H402="6ème","Mixte",G402)),"à besoin",IF(AD402&lt;=SUMIFS(Barèmes!$E$6:$E$28,Barèmes!$A$6:$A$28,"Surcoût d'agilité (s) — technique",Barèmes!$B$6:$B$28,H402,Barèmes!$C$6:$C$28,IF(H402="6ème","Mixte",G402)),"fragile","satisfaisant")),IF(AD402&gt;=SUMIFS(Barèmes!$D$6:$D$28,Barèmes!$A$6:$A$28,"Surcoût d'agilité (s) — technique",Barèmes!$B$6:$B$28,H402,Barèmes!$C$6:$C$28,IF(H402="6ème","Mixte",G402)),"à besoin",IF(AD402&gt;=SUMIFS(Barèmes!$E$6:$E$28,Barèmes!$A$6:$A$28,"Surcoût d'agilité (s) — technique",Barèmes!$B$6:$B$28,H402,Barèmes!$C$6:$C$28,IF(H402="6ème","Mixte",G402)),"fragile","satisfaisant"))))</f>
        <v/>
      </c>
      <c r="AG402" s="30" t="str">
        <f>IF(OR(AD402="",SUMPRODUCT((Barèmes!$A$6:$A$28="Surcoût d'agilité (s) — technique")*(Barèmes!$B$6:$B$28=H402)*(Barèmes!$C$6:$C$28=IF(H402="6ème","Mixte",G402)))=0),"",IF(SUMPRODUCT((Barèmes!$A$6:$A$28="Surcoût d'agilité (s) — technique")*(Barèmes!$B$6:$B$28=H402)*(Barèmes!$C$6:$C$28=IF(H402="6ème","Mixte",G402))*(Barèmes!$J$6:$J$28="+"))&gt;0,IF(AD402&lt;=SUMIFS(Barèmes!$F$6:$F$28,Barèmes!$A$6:$A$28,"Surcoût d'agilité (s) — technique",Barèmes!$B$6:$B$28,H402,Barèmes!$C$6:$C$28,IF(H402="6ème","Mixte",G402)),Barèmes!$B$2,IF(AD402&lt;=SUMIFS(Barèmes!$G$6:$G$28,Barèmes!$A$6:$A$28,"Surcoût d'agilité (s) — technique",Barèmes!$B$6:$B$28,H402,Barèmes!$C$6:$C$28,IF(H402="6ème","Mixte",G402)),Barèmes!$C$2,IF(AD402&lt;=SUMIFS(Barèmes!$H$6:$H$28,Barèmes!$A$6:$A$28,"Surcoût d'agilité (s) — technique",Barèmes!$B$6:$B$28,H402,Barèmes!$C$6:$C$28,IF(H402="6ème","Mixte",G402)),Barèmes!$D$2,IF(AD402&lt;=SUMIFS(Barèmes!$I$6:$I$28,Barèmes!$A$6:$A$28,"Surcoût d'agilité (s) — technique",Barèmes!$B$6:$B$28,H402,Barèmes!$C$6:$C$28,IF(H402="6ème","Mixte",G402)),Barèmes!$E$2,Barèmes!$F$2)))),IF(AD402&gt;=SUMIFS(Barèmes!$F$6:$F$28,Barèmes!$A$6:$A$28,"Surcoût d'agilité (s) — technique",Barèmes!$B$6:$B$28,H402,Barèmes!$C$6:$C$28,IF(H402="6ème","Mixte",G402)),Barèmes!$B$2,IF(AD402&gt;=SUMIFS(Barèmes!$G$6:$G$28,Barèmes!$A$6:$A$28,"Surcoût d'agilité (s) — technique",Barèmes!$B$6:$B$28,H402,Barèmes!$C$6:$C$28,IF(H402="6ème","Mixte",G402)),Barèmes!$C$2,IF(AD402&gt;=SUMIFS(Barèmes!$H$6:$H$28,Barèmes!$A$6:$A$28,"Surcoût d'agilité (s) — technique",Barèmes!$B$6:$B$28,H402,Barèmes!$C$6:$C$28,IF(H402="6ème","Mixte",G402)),Barèmes!$D$2,IF(AD402&gt;=SUMIFS(Barèmes!$I$6:$I$28,Barèmes!$A$6:$A$28,"Surcoût d'agilité (s) — technique",Barèmes!$B$6:$B$28,H402,Barèmes!$C$6:$C$28,IF(H402="6ème","Mixte",G402)),Barèmes!$E$2,Barèmes!$F$2))))))</f>
        <v/>
      </c>
      <c r="AH402" s="31" t="str">
        <f>IF((IF(N402="",0,1)+IF(Q402="",0,1)+IF(W402="",0,1)+IF(Z402="",0,1)+IF(AC402="",0,1))=0,"",3*IF(N402=Barèmes!$B$2,1,IF(N402=Barèmes!$C$2,2,IF(N402=Barèmes!$D$2,3,IF(N402=Barèmes!$E$2,4,IF(N402=Barèmes!$F$2,5,0)))))+3*IF(Q402=Barèmes!$B$2,1,IF(Q402=Barèmes!$C$2,2,IF(Q402=Barèmes!$D$2,3,IF(Q402=Barèmes!$E$2,4,IF(Q402=Barèmes!$F$2,5,0)))))+2*IF(W402=Barèmes!$B$2,1,IF(W402=Barèmes!$C$2,2,IF(W402=Barèmes!$D$2,3,IF(W402=Barèmes!$E$2,4,IF(W402=Barèmes!$F$2,5,0)))))+1*IF(Z402=Barèmes!$B$2,1,IF(Z402=Barèmes!$C$2,2,IF(Z402=Barèmes!$D$2,3,IF(Z402=Barèmes!$E$2,4,IF(Z402=Barèmes!$F$2,5,0)))))+1*IF(AC402=Barèmes!$B$2,1,IF(AC402=Barèmes!$C$2,2,IF(AC402=Barèmes!$D$2,3,IF(AC402=Barèmes!$E$2,4,IF(AC402=Barèmes!$F$2,5,0))))))</f>
        <v/>
      </c>
      <c r="AI402" s="31"/>
      <c r="AJ402" s="32" t="str">
        <f>IFERROR(INDEX(Croissance!$B$5:$B$604,MATCH(A402,Croissance!$A$5:$A$604,0)),"")</f>
        <v/>
      </c>
      <c r="AK402" s="32" t="str">
        <f>IFERROR(INDEX(Croissance!$C$5:$C$604,MATCH(A402,Croissance!$A$5:$A$604,0)),"")</f>
        <v/>
      </c>
      <c r="AL402" s="32" t="str">
        <f>IFERROR(INDEX(Croissance!$D$5:$D$604,MATCH(A402,Croissance!$A$5:$A$604,0)),"")</f>
        <v/>
      </c>
      <c r="AM402" s="32" t="str">
        <f>IFERROR(INDEX(Croissance!$E$5:$E$604,MATCH(A402,Croissance!$A$5:$A$604,0)),"")</f>
        <v/>
      </c>
      <c r="AO402" s="33">
        <f t="shared" si="56"/>
        <v>0</v>
      </c>
      <c r="AP402" s="33">
        <f t="shared" si="52"/>
        <v>0</v>
      </c>
      <c r="AQ402" s="33">
        <f>IF(A402="",0,IF(AND(OR('Synthèse classe'!$C$2="Tous",C402='Synthèse classe'!$C$2),OR('Synthèse classe'!$C$3="Toutes",D402='Synthèse classe'!$C$3),OR('Synthèse classe'!$C$4="Toutes",AND('Synthèse classe'!$C$4="Dernière",AP402=1),B402=IFERROR(VALUE('Synthèse classe'!$C$4),0))),1,0))</f>
        <v>0</v>
      </c>
      <c r="AR402" s="34" t="str">
        <f t="shared" si="53"/>
        <v/>
      </c>
    </row>
    <row r="403" spans="1:44" x14ac:dyDescent="0.2">
      <c r="A403" s="17" t="str">
        <f t="shared" si="49"/>
        <v/>
      </c>
      <c r="B403" s="18"/>
      <c r="C403" s="19"/>
      <c r="D403" s="19"/>
      <c r="E403" s="19"/>
      <c r="F403" s="19"/>
      <c r="G403" s="19"/>
      <c r="H403" s="17" t="str">
        <f t="shared" si="54"/>
        <v/>
      </c>
      <c r="I403" s="20"/>
      <c r="J403" s="18"/>
      <c r="K403" s="19"/>
      <c r="L403" s="21" t="str">
        <f t="shared" si="55"/>
        <v/>
      </c>
      <c r="M403" s="21" t="str">
        <f>IF(OR(J403="",SUMPRODUCT((Barèmes!$A$6:$A$28="Endurance — Luc Léger (palier)")*(Barèmes!$B$6:$B$28=H403)*(Barèmes!$C$6:$C$28=IF(H403="6ème","Mixte",G403)))=0),"",IF(SUMPRODUCT((Barèmes!$A$6:$A$28="Endurance — Luc Léger (palier)")*(Barèmes!$B$6:$B$28=H403)*(Barèmes!$C$6:$C$28=IF(H403="6ème","Mixte",G403))*(Barèmes!$J$6:$J$28="+"))&gt;0,IF(J403&lt;=SUMIFS(Barèmes!$D$6:$D$28,Barèmes!$A$6:$A$28,"Endurance — Luc Léger (palier)",Barèmes!$B$6:$B$28,H403,Barèmes!$C$6:$C$28,IF(H403="6ème","Mixte",G403)),"à besoin",IF(J403&lt;=SUMIFS(Barèmes!$E$6:$E$28,Barèmes!$A$6:$A$28,"Endurance — Luc Léger (palier)",Barèmes!$B$6:$B$28,H403,Barèmes!$C$6:$C$28,IF(H403="6ème","Mixte",G403)),"fragile","satisfaisant")),IF(J403&gt;=SUMIFS(Barèmes!$D$6:$D$28,Barèmes!$A$6:$A$28,"Endurance — Luc Léger (palier)",Barèmes!$B$6:$B$28,H403,Barèmes!$C$6:$C$28,IF(H403="6ème","Mixte",G403)),"à besoin",IF(J403&gt;=SUMIFS(Barèmes!$E$6:$E$28,Barèmes!$A$6:$A$28,"Endurance — Luc Léger (palier)",Barèmes!$B$6:$B$28,H403,Barèmes!$C$6:$C$28,IF(H403="6ème","Mixte",G403)),"fragile","satisfaisant"))))</f>
        <v/>
      </c>
      <c r="N403" s="21" t="str">
        <f>IF(OR(J403="",SUMPRODUCT((Barèmes!$A$6:$A$28="Endurance — Luc Léger (palier)")*(Barèmes!$B$6:$B$28=H403)*(Barèmes!$C$6:$C$28=IF(H403="6ème","Mixte",G403)))=0),"",IF(SUMPRODUCT((Barèmes!$A$6:$A$28="Endurance — Luc Léger (palier)")*(Barèmes!$B$6:$B$28=H403)*(Barèmes!$C$6:$C$28=IF(H403="6ème","Mixte",G403))*(Barèmes!$J$6:$J$28="+"))&gt;0,IF(J403&lt;=SUMIFS(Barèmes!$F$6:$F$28,Barèmes!$A$6:$A$28,"Endurance — Luc Léger (palier)",Barèmes!$B$6:$B$28,H403,Barèmes!$C$6:$C$28,IF(H403="6ème","Mixte",G403)),Barèmes!$B$2,IF(J403&lt;=SUMIFS(Barèmes!$G$6:$G$28,Barèmes!$A$6:$A$28,"Endurance — Luc Léger (palier)",Barèmes!$B$6:$B$28,H403,Barèmes!$C$6:$C$28,IF(H403="6ème","Mixte",G403)),Barèmes!$C$2,IF(J403&lt;=SUMIFS(Barèmes!$H$6:$H$28,Barèmes!$A$6:$A$28,"Endurance — Luc Léger (palier)",Barèmes!$B$6:$B$28,H403,Barèmes!$C$6:$C$28,IF(H403="6ème","Mixte",G403)),Barèmes!$D$2,IF(J403&lt;=SUMIFS(Barèmes!$I$6:$I$28,Barèmes!$A$6:$A$28,"Endurance — Luc Léger (palier)",Barèmes!$B$6:$B$28,H403,Barèmes!$C$6:$C$28,IF(H403="6ème","Mixte",G403)),Barèmes!$E$2,Barèmes!$F$2)))),IF(J403&gt;=SUMIFS(Barèmes!$F$6:$F$28,Barèmes!$A$6:$A$28,"Endurance — Luc Léger (palier)",Barèmes!$B$6:$B$28,H403,Barèmes!$C$6:$C$28,IF(H403="6ème","Mixte",G403)),Barèmes!$B$2,IF(J403&gt;=SUMIFS(Barèmes!$G$6:$G$28,Barèmes!$A$6:$A$28,"Endurance — Luc Léger (palier)",Barèmes!$B$6:$B$28,H403,Barèmes!$C$6:$C$28,IF(H403="6ème","Mixte",G403)),Barèmes!$C$2,IF(J403&gt;=SUMIFS(Barèmes!$H$6:$H$28,Barèmes!$A$6:$A$28,"Endurance — Luc Léger (palier)",Barèmes!$B$6:$B$28,H403,Barèmes!$C$6:$C$28,IF(H403="6ème","Mixte",G403)),Barèmes!$D$2,IF(J403&gt;=SUMIFS(Barèmes!$I$6:$I$28,Barèmes!$A$6:$A$28,"Endurance — Luc Léger (palier)",Barèmes!$B$6:$B$28,H403,Barèmes!$C$6:$C$28,IF(H403="6ème","Mixte",G403)),Barèmes!$E$2,Barèmes!$F$2))))))</f>
        <v/>
      </c>
      <c r="O403" s="22"/>
      <c r="P403" s="23" t="str">
        <f>IF(OR(O403="",SUMPRODUCT((Barèmes!$A$6:$A$28="Force bas du corps — Saut en longueur (m)")*(Barèmes!$B$6:$B$28=H403)*(Barèmes!$C$6:$C$28=IF(H403="6ème","Mixte",G403)))=0),"",IF(SUMPRODUCT((Barèmes!$A$6:$A$28="Force bas du corps — Saut en longueur (m)")*(Barèmes!$B$6:$B$28=H403)*(Barèmes!$C$6:$C$28=IF(H403="6ème","Mixte",G403))*(Barèmes!$J$6:$J$28="+"))&gt;0,IF(O403&lt;=SUMIFS(Barèmes!$D$6:$D$28,Barèmes!$A$6:$A$28,"Force bas du corps — Saut en longueur (m)",Barèmes!$B$6:$B$28,H403,Barèmes!$C$6:$C$28,IF(H403="6ème","Mixte",G403)),"à besoin",IF(O403&lt;=SUMIFS(Barèmes!$E$6:$E$28,Barèmes!$A$6:$A$28,"Force bas du corps — Saut en longueur (m)",Barèmes!$B$6:$B$28,H403,Barèmes!$C$6:$C$28,IF(H403="6ème","Mixte",G403)),"fragile","satisfaisant")),IF(O403&gt;=SUMIFS(Barèmes!$D$6:$D$28,Barèmes!$A$6:$A$28,"Force bas du corps — Saut en longueur (m)",Barèmes!$B$6:$B$28,H403,Barèmes!$C$6:$C$28,IF(H403="6ème","Mixte",G403)),"à besoin",IF(O403&gt;=SUMIFS(Barèmes!$E$6:$E$28,Barèmes!$A$6:$A$28,"Force bas du corps — Saut en longueur (m)",Barèmes!$B$6:$B$28,H403,Barèmes!$C$6:$C$28,IF(H403="6ème","Mixte",G403)),"fragile","satisfaisant"))))</f>
        <v/>
      </c>
      <c r="Q403" s="23" t="str">
        <f>IF(OR(O403="",SUMPRODUCT((Barèmes!$A$6:$A$28="Force bas du corps — Saut en longueur (m)")*(Barèmes!$B$6:$B$28=H403)*(Barèmes!$C$6:$C$28=IF(H403="6ème","Mixte",G403)))=0),"",IF(SUMPRODUCT((Barèmes!$A$6:$A$28="Force bas du corps — Saut en longueur (m)")*(Barèmes!$B$6:$B$28=H403)*(Barèmes!$C$6:$C$28=IF(H403="6ème","Mixte",G403))*(Barèmes!$J$6:$J$28="+"))&gt;0,IF(O403&lt;=SUMIFS(Barèmes!$F$6:$F$28,Barèmes!$A$6:$A$28,"Force bas du corps — Saut en longueur (m)",Barèmes!$B$6:$B$28,H403,Barèmes!$C$6:$C$28,IF(H403="6ème","Mixte",G403)),Barèmes!$B$2,IF(O403&lt;=SUMIFS(Barèmes!$G$6:$G$28,Barèmes!$A$6:$A$28,"Force bas du corps — Saut en longueur (m)",Barèmes!$B$6:$B$28,H403,Barèmes!$C$6:$C$28,IF(H403="6ème","Mixte",G403)),Barèmes!$C$2,IF(O403&lt;=SUMIFS(Barèmes!$H$6:$H$28,Barèmes!$A$6:$A$28,"Force bas du corps — Saut en longueur (m)",Barèmes!$B$6:$B$28,H403,Barèmes!$C$6:$C$28,IF(H403="6ème","Mixte",G403)),Barèmes!$D$2,IF(O403&lt;=SUMIFS(Barèmes!$I$6:$I$28,Barèmes!$A$6:$A$28,"Force bas du corps — Saut en longueur (m)",Barèmes!$B$6:$B$28,H403,Barèmes!$C$6:$C$28,IF(H403="6ème","Mixte",G403)),Barèmes!$E$2,Barèmes!$F$2)))),IF(O403&gt;=SUMIFS(Barèmes!$F$6:$F$28,Barèmes!$A$6:$A$28,"Force bas du corps — Saut en longueur (m)",Barèmes!$B$6:$B$28,H403,Barèmes!$C$6:$C$28,IF(H403="6ème","Mixte",G403)),Barèmes!$B$2,IF(O403&gt;=SUMIFS(Barèmes!$G$6:$G$28,Barèmes!$A$6:$A$28,"Force bas du corps — Saut en longueur (m)",Barèmes!$B$6:$B$28,H403,Barèmes!$C$6:$C$28,IF(H403="6ème","Mixte",G403)),Barèmes!$C$2,IF(O403&gt;=SUMIFS(Barèmes!$H$6:$H$28,Barèmes!$A$6:$A$28,"Force bas du corps — Saut en longueur (m)",Barèmes!$B$6:$B$28,H403,Barèmes!$C$6:$C$28,IF(H403="6ème","Mixte",G403)),Barèmes!$D$2,IF(O403&gt;=SUMIFS(Barèmes!$I$6:$I$28,Barèmes!$A$6:$A$28,"Force bas du corps — Saut en longueur (m)",Barèmes!$B$6:$B$28,H403,Barèmes!$C$6:$C$28,IF(H403="6ème","Mixte",G403)),Barèmes!$E$2,Barèmes!$F$2))))))</f>
        <v/>
      </c>
      <c r="R403" s="22"/>
      <c r="S403" s="24" t="str">
        <f>IF(OR(R403="",SUMPRODUCT((Barèmes!$A$6:$A$28="Vitesse — 30 m (s)")*(Barèmes!$B$6:$B$28=H403)*(Barèmes!$C$6:$C$28=IF(H403="6ème","Mixte",G403)))=0),"",IF(SUMPRODUCT((Barèmes!$A$6:$A$28="Vitesse — 30 m (s)")*(Barèmes!$B$6:$B$28=H403)*(Barèmes!$C$6:$C$28=IF(H403="6ème","Mixte",G403))*(Barèmes!$J$6:$J$28="+"))&gt;0,IF(R403&lt;=SUMIFS(Barèmes!$D$6:$D$28,Barèmes!$A$6:$A$28,"Vitesse — 30 m (s)",Barèmes!$B$6:$B$28,H403,Barèmes!$C$6:$C$28,IF(H403="6ème","Mixte",G403)),"à besoin",IF(R403&lt;=SUMIFS(Barèmes!$E$6:$E$28,Barèmes!$A$6:$A$28,"Vitesse — 30 m (s)",Barèmes!$B$6:$B$28,H403,Barèmes!$C$6:$C$28,IF(H403="6ème","Mixte",G403)),"fragile","satisfaisant")),IF(R403&gt;=SUMIFS(Barèmes!$D$6:$D$28,Barèmes!$A$6:$A$28,"Vitesse — 30 m (s)",Barèmes!$B$6:$B$28,H403,Barèmes!$C$6:$C$28,IF(H403="6ème","Mixte",G403)),"à besoin",IF(R403&gt;=SUMIFS(Barèmes!$E$6:$E$28,Barèmes!$A$6:$A$28,"Vitesse — 30 m (s)",Barèmes!$B$6:$B$28,H403,Barèmes!$C$6:$C$28,IF(H403="6ème","Mixte",G403)),"fragile","satisfaisant"))))</f>
        <v/>
      </c>
      <c r="T403" s="24" t="str">
        <f>IF(OR(R403="",SUMPRODUCT((Barèmes!$A$6:$A$28="Vitesse — 30 m (s)")*(Barèmes!$B$6:$B$28=H403)*(Barèmes!$C$6:$C$28=IF(H403="6ème","Mixte",G403)))=0),"",IF(SUMPRODUCT((Barèmes!$A$6:$A$28="Vitesse — 30 m (s)")*(Barèmes!$B$6:$B$28=H403)*(Barèmes!$C$6:$C$28=IF(H403="6ème","Mixte",G403))*(Barèmes!$J$6:$J$28="+"))&gt;0,IF(R403&lt;=SUMIFS(Barèmes!$F$6:$F$28,Barèmes!$A$6:$A$28,"Vitesse — 30 m (s)",Barèmes!$B$6:$B$28,H403,Barèmes!$C$6:$C$28,IF(H403="6ème","Mixte",G403)),Barèmes!$B$2,IF(R403&lt;=SUMIFS(Barèmes!$G$6:$G$28,Barèmes!$A$6:$A$28,"Vitesse — 30 m (s)",Barèmes!$B$6:$B$28,H403,Barèmes!$C$6:$C$28,IF(H403="6ème","Mixte",G403)),Barèmes!$C$2,IF(R403&lt;=SUMIFS(Barèmes!$H$6:$H$28,Barèmes!$A$6:$A$28,"Vitesse — 30 m (s)",Barèmes!$B$6:$B$28,H403,Barèmes!$C$6:$C$28,IF(H403="6ème","Mixte",G403)),Barèmes!$D$2,IF(R403&lt;=SUMIFS(Barèmes!$I$6:$I$28,Barèmes!$A$6:$A$28,"Vitesse — 30 m (s)",Barèmes!$B$6:$B$28,H403,Barèmes!$C$6:$C$28,IF(H403="6ème","Mixte",G403)),Barèmes!$E$2,Barèmes!$F$2)))),IF(R403&gt;=SUMIFS(Barèmes!$F$6:$F$28,Barèmes!$A$6:$A$28,"Vitesse — 30 m (s)",Barèmes!$B$6:$B$28,H403,Barèmes!$C$6:$C$28,IF(H403="6ème","Mixte",G403)),Barèmes!$B$2,IF(R403&gt;=SUMIFS(Barèmes!$G$6:$G$28,Barèmes!$A$6:$A$28,"Vitesse — 30 m (s)",Barèmes!$B$6:$B$28,H403,Barèmes!$C$6:$C$28,IF(H403="6ème","Mixte",G403)),Barèmes!$C$2,IF(R403&gt;=SUMIFS(Barèmes!$H$6:$H$28,Barèmes!$A$6:$A$28,"Vitesse — 30 m (s)",Barèmes!$B$6:$B$28,H403,Barèmes!$C$6:$C$28,IF(H403="6ème","Mixte",G403)),Barèmes!$D$2,IF(R403&gt;=SUMIFS(Barèmes!$I$6:$I$28,Barèmes!$A$6:$A$28,"Vitesse — 30 m (s)",Barèmes!$B$6:$B$28,H403,Barèmes!$C$6:$C$28,IF(H403="6ème","Mixte",G403)),Barèmes!$E$2,Barèmes!$F$2))))))</f>
        <v/>
      </c>
      <c r="U403" s="22"/>
      <c r="V403" s="25" t="str">
        <f>IF(OR(U403="",SUMPRODUCT((Barèmes!$A$6:$A$28="Vitesse — 50 m (s)")*(Barèmes!$B$6:$B$28=H403)*(Barèmes!$C$6:$C$28=IF(H403="6ème","Mixte",G403)))=0),"",IF(SUMPRODUCT((Barèmes!$A$6:$A$28="Vitesse — 50 m (s)")*(Barèmes!$B$6:$B$28=H403)*(Barèmes!$C$6:$C$28=IF(H403="6ème","Mixte",G403))*(Barèmes!$J$6:$J$28="+"))&gt;0,IF(U403&lt;=SUMIFS(Barèmes!$D$6:$D$28,Barèmes!$A$6:$A$28,"Vitesse — 50 m (s)",Barèmes!$B$6:$B$28,H403,Barèmes!$C$6:$C$28,IF(H403="6ème","Mixte",G403)),"à besoin",IF(U403&lt;=SUMIFS(Barèmes!$E$6:$E$28,Barèmes!$A$6:$A$28,"Vitesse — 50 m (s)",Barèmes!$B$6:$B$28,H403,Barèmes!$C$6:$C$28,IF(H403="6ème","Mixte",G403)),"fragile","satisfaisant")),IF(U403&gt;=SUMIFS(Barèmes!$D$6:$D$28,Barèmes!$A$6:$A$28,"Vitesse — 50 m (s)",Barèmes!$B$6:$B$28,H403,Barèmes!$C$6:$C$28,IF(H403="6ème","Mixte",G403)),"à besoin",IF(U403&gt;=SUMIFS(Barèmes!$E$6:$E$28,Barèmes!$A$6:$A$28,"Vitesse — 50 m (s)",Barèmes!$B$6:$B$28,H403,Barèmes!$C$6:$C$28,IF(H403="6ème","Mixte",G403)),"fragile","satisfaisant"))))</f>
        <v/>
      </c>
      <c r="W403" s="25" t="str">
        <f>IF(OR(U403="",SUMPRODUCT((Barèmes!$A$6:$A$28="Vitesse — 50 m (s)")*(Barèmes!$B$6:$B$28=H403)*(Barèmes!$C$6:$C$28=IF(H403="6ème","Mixte",G403)))=0),"",IF(SUMPRODUCT((Barèmes!$A$6:$A$28="Vitesse — 50 m (s)")*(Barèmes!$B$6:$B$28=H403)*(Barèmes!$C$6:$C$28=IF(H403="6ème","Mixte",G403))*(Barèmes!$J$6:$J$28="+"))&gt;0,IF(U403&lt;=SUMIFS(Barèmes!$F$6:$F$28,Barèmes!$A$6:$A$28,"Vitesse — 50 m (s)",Barèmes!$B$6:$B$28,H403,Barèmes!$C$6:$C$28,IF(H403="6ème","Mixte",G403)),Barèmes!$B$2,IF(U403&lt;=SUMIFS(Barèmes!$G$6:$G$28,Barèmes!$A$6:$A$28,"Vitesse — 50 m (s)",Barèmes!$B$6:$B$28,H403,Barèmes!$C$6:$C$28,IF(H403="6ème","Mixte",G403)),Barèmes!$C$2,IF(U403&lt;=SUMIFS(Barèmes!$H$6:$H$28,Barèmes!$A$6:$A$28,"Vitesse — 50 m (s)",Barèmes!$B$6:$B$28,H403,Barèmes!$C$6:$C$28,IF(H403="6ème","Mixte",G403)),Barèmes!$D$2,IF(U403&lt;=SUMIFS(Barèmes!$I$6:$I$28,Barèmes!$A$6:$A$28,"Vitesse — 50 m (s)",Barèmes!$B$6:$B$28,H403,Barèmes!$C$6:$C$28,IF(H403="6ème","Mixte",G403)),Barèmes!$E$2,Barèmes!$F$2)))),IF(U403&gt;=SUMIFS(Barèmes!$F$6:$F$28,Barèmes!$A$6:$A$28,"Vitesse — 50 m (s)",Barèmes!$B$6:$B$28,H403,Barèmes!$C$6:$C$28,IF(H403="6ème","Mixte",G403)),Barèmes!$B$2,IF(U403&gt;=SUMIFS(Barèmes!$G$6:$G$28,Barèmes!$A$6:$A$28,"Vitesse — 50 m (s)",Barèmes!$B$6:$B$28,H403,Barèmes!$C$6:$C$28,IF(H403="6ème","Mixte",G403)),Barèmes!$C$2,IF(U403&gt;=SUMIFS(Barèmes!$H$6:$H$28,Barèmes!$A$6:$A$28,"Vitesse — 50 m (s)",Barèmes!$B$6:$B$28,H403,Barèmes!$C$6:$C$28,IF(H403="6ème","Mixte",G403)),Barèmes!$D$2,IF(U403&gt;=SUMIFS(Barèmes!$I$6:$I$28,Barèmes!$A$6:$A$28,"Vitesse — 50 m (s)",Barèmes!$B$6:$B$28,H403,Barèmes!$C$6:$C$28,IF(H403="6ème","Mixte",G403)),Barèmes!$E$2,Barèmes!$F$2))))))</f>
        <v/>
      </c>
      <c r="X403" s="18"/>
      <c r="Y403" s="26" t="str" cm="1">
        <f t="array" ref="Y403">IF(OR(X403="",SUMPRODUCT((Barèmes!$A$6:$A$28="Souplesse (score 1-5)")*(Barèmes!$B$6:$B$28=H403)*(Barèmes!$C$6:$C$28=IF(H403="6ème","Mixte",G403)))=0),"",IF(SUMPRODUCT((Barèmes!$A$6:$A$28="Souplesse (score 1-5)")*(Barèmes!$B$6:$B$28=H403)*(Barèmes!$C$6:$C$28=IF(H403="6ème","Mixte",G403))*(Barèmes!$J$6:$J$28="+"))&gt;0,IF(X403&lt;=SUMIFS(Barèmes!$D$6:$D$28,Barèmes!$A$6:$A$28,"Souplesse (score 1-5)",Barèmes!$B$6:$B$28,H403,Barèmes!$C$6:$C$28,IF(H403="6ème","Mixte",G403)),"à besoin",IF(X403&lt;=SUMIFS(Barèmes!$E$6:$E$28,Barèmes!$A$6:$A$28,"Souplesse (score 1-5)",Barèmes!$B$6:$B$28,H403,Barèmes!$C$6:$C$28,IF(H403="6ème","Mixte",G403)),"fragile","satisfaisant")),IF(X403&gt;=SUMIFS(Barèmes!$D$6:$D$28,Barèmes!$A$6:$A$28,"Souplesse (score 1-5)",Barèmes!$B$6:$B$28,H403,Barèmes!$C$6:$C$28,IF(H403="6ème","Mixte",G403)),"à besoin",IF(X403&gt;=SUMIFS(Barèmes!$E$6:$E$28,Barèmes!$A$6:$A$28,"Souplesse (score 1-5)",Barèmes!$B$6:$B$28,H403,Barèmes!$C$6:$C$28,IF(H403="6ème","Mixte",G403)),"fragile","satisfaisant"))))</f>
        <v/>
      </c>
      <c r="Z403" s="26" t="str" cm="1">
        <f t="array" ref="Z403">IF(OR(X403="",SUMPRODUCT((Barèmes!$A$6:$A$28="Souplesse (score 1-5)")*(Barèmes!$B$6:$B$28=H403)*(Barèmes!$C$6:$C$28=IF(H403="6ème","Mixte",G403)))=0),"",IF(SUMPRODUCT((Barèmes!$A$6:$A$28="Souplesse (score 1-5)")*(Barèmes!$B$6:$B$28=H403)*(Barèmes!$C$6:$C$28=IF(H403="6ème","Mixte",G403))*(Barèmes!$J$6:$J$28="+"))&gt;0,IF(X403&lt;=SUMIFS(Barèmes!$F$6:$F$28,Barèmes!$A$6:$A$28,"Souplesse (score 1-5)",Barèmes!$B$6:$B$28,H403,Barèmes!$C$6:$C$28,IF(H403="6ème","Mixte",G403)),Barèmes!$B$2,IF(X403&lt;=SUMIFS(Barèmes!$G$6:$G$28,Barèmes!$A$6:$A$28,"Souplesse (score 1-5)",Barèmes!$B$6:$B$28,H403,Barèmes!$C$6:$C$28,IF(H403="6ème","Mixte",G403)),Barèmes!$C$2,IF(X403&lt;=SUMIFS(Barèmes!$H$6:$H$28,Barèmes!$A$6:$A$28,"Souplesse (score 1-5)",Barèmes!$B$6:$B$28,H403,Barèmes!$C$6:$C$28,IF(H403="6ème","Mixte",G403)),Barèmes!$D$2,IF(X403&lt;=SUMIFS(Barèmes!$I$6:$I$28,Barèmes!$A$6:$A$28,"Souplesse (score 1-5)",Barèmes!$B$6:$B$28,H403,Barèmes!$C$6:$C$28,IF(H403="6ème","Mixte",G403)),Barèmes!$E$2,Barèmes!$F$2)))),IF(X403&gt;=SUMIFS(Barèmes!$F$6:$F$28,Barèmes!$A$6:$A$28,"Souplesse (score 1-5)",Barèmes!$B$6:$B$28,H403,Barèmes!$C$6:$C$28,IF(H403="6ème","Mixte",G403)),Barèmes!$B$2,IF(X403&gt;=SUMIFS(Barèmes!$G$6:$G$28,Barèmes!$A$6:$A$28,"Souplesse (score 1-5)",Barèmes!$B$6:$B$28,H403,Barèmes!$C$6:$C$28,IF(H403="6ème","Mixte",G403)),Barèmes!$C$2,IF(X403&gt;=SUMIFS(Barèmes!$H$6:$H$28,Barèmes!$A$6:$A$28,"Souplesse (score 1-5)",Barèmes!$B$6:$B$28,H403,Barèmes!$C$6:$C$28,IF(H403="6ème","Mixte",G403)),Barèmes!$D$2,IF(X403&gt;=SUMIFS(Barèmes!$I$6:$I$28,Barèmes!$A$6:$A$28,"Souplesse (score 1-5)",Barèmes!$B$6:$B$28,H403,Barèmes!$C$6:$C$28,IF(H403="6ème","Mixte",G403)),Barèmes!$E$2,Barèmes!$F$2))))))</f>
        <v/>
      </c>
      <c r="AA403" s="22"/>
      <c r="AB403" s="27" t="str">
        <f>IF(OR(AA403="",SUMPRODUCT((Barèmes!$A$6:$A$28="Agilité — T-test 974 (s)")*(Barèmes!$B$6:$B$28=H403)*(Barèmes!$C$6:$C$28=IF(H403="6ème","Mixte",G403)))=0),"",IF(SUMPRODUCT((Barèmes!$A$6:$A$28="Agilité — T-test 974 (s)")*(Barèmes!$B$6:$B$28=H403)*(Barèmes!$C$6:$C$28=IF(H403="6ème","Mixte",G403))*(Barèmes!$J$6:$J$28="+"))&gt;0,IF(AA403&lt;=SUMIFS(Barèmes!$D$6:$D$28,Barèmes!$A$6:$A$28,"Agilité — T-test 974 (s)",Barèmes!$B$6:$B$28,H403,Barèmes!$C$6:$C$28,IF(H403="6ème","Mixte",G403)),"à besoin",IF(AA403&lt;=SUMIFS(Barèmes!$E$6:$E$28,Barèmes!$A$6:$A$28,"Agilité — T-test 974 (s)",Barèmes!$B$6:$B$28,H403,Barèmes!$C$6:$C$28,IF(H403="6ème","Mixte",G403)),"fragile","satisfaisant")),IF(AA403&gt;=SUMIFS(Barèmes!$D$6:$D$28,Barèmes!$A$6:$A$28,"Agilité — T-test 974 (s)",Barèmes!$B$6:$B$28,H403,Barèmes!$C$6:$C$28,IF(H403="6ème","Mixte",G403)),"à besoin",IF(AA403&gt;=SUMIFS(Barèmes!$E$6:$E$28,Barèmes!$A$6:$A$28,"Agilité — T-test 974 (s)",Barèmes!$B$6:$B$28,H403,Barèmes!$C$6:$C$28,IF(H403="6ème","Mixte",G403)),"fragile","satisfaisant"))))</f>
        <v/>
      </c>
      <c r="AC403" s="27" t="str">
        <f>IF(OR(AA403="",SUMPRODUCT((Barèmes!$A$6:$A$28="Agilité — T-test 974 (s)")*(Barèmes!$B$6:$B$28=H403)*(Barèmes!$C$6:$C$28=IF(H403="6ème","Mixte",G403)))=0),"",IF(SUMPRODUCT((Barèmes!$A$6:$A$28="Agilité — T-test 974 (s)")*(Barèmes!$B$6:$B$28=H403)*(Barèmes!$C$6:$C$28=IF(H403="6ème","Mixte",G403))*(Barèmes!$J$6:$J$28="+"))&gt;0,IF(AA403&lt;=SUMIFS(Barèmes!$F$6:$F$28,Barèmes!$A$6:$A$28,"Agilité — T-test 974 (s)",Barèmes!$B$6:$B$28,H403,Barèmes!$C$6:$C$28,IF(H403="6ème","Mixte",G403)),Barèmes!$B$2,IF(AA403&lt;=SUMIFS(Barèmes!$G$6:$G$28,Barèmes!$A$6:$A$28,"Agilité — T-test 974 (s)",Barèmes!$B$6:$B$28,H403,Barèmes!$C$6:$C$28,IF(H403="6ème","Mixte",G403)),Barèmes!$C$2,IF(AA403&lt;=SUMIFS(Barèmes!$H$6:$H$28,Barèmes!$A$6:$A$28,"Agilité — T-test 974 (s)",Barèmes!$B$6:$B$28,H403,Barèmes!$C$6:$C$28,IF(H403="6ème","Mixte",G403)),Barèmes!$D$2,IF(AA403&lt;=SUMIFS(Barèmes!$I$6:$I$28,Barèmes!$A$6:$A$28,"Agilité — T-test 974 (s)",Barèmes!$B$6:$B$28,H403,Barèmes!$C$6:$C$28,IF(H403="6ème","Mixte",G403)),Barèmes!$E$2,Barèmes!$F$2)))),IF(AA403&gt;=SUMIFS(Barèmes!$F$6:$F$28,Barèmes!$A$6:$A$28,"Agilité — T-test 974 (s)",Barèmes!$B$6:$B$28,H403,Barèmes!$C$6:$C$28,IF(H403="6ème","Mixte",G403)),Barèmes!$B$2,IF(AA403&gt;=SUMIFS(Barèmes!$G$6:$G$28,Barèmes!$A$6:$A$28,"Agilité — T-test 974 (s)",Barèmes!$B$6:$B$28,H403,Barèmes!$C$6:$C$28,IF(H403="6ème","Mixte",G403)),Barèmes!$C$2,IF(AA403&gt;=SUMIFS(Barèmes!$H$6:$H$28,Barèmes!$A$6:$A$28,"Agilité — T-test 974 (s)",Barèmes!$B$6:$B$28,H403,Barèmes!$C$6:$C$28,IF(H403="6ème","Mixte",G403)),Barèmes!$D$2,IF(AA403&gt;=SUMIFS(Barèmes!$I$6:$I$28,Barèmes!$A$6:$A$28,"Agilité — T-test 974 (s)",Barèmes!$B$6:$B$28,H403,Barèmes!$C$6:$C$28,IF(H403="6ème","Mixte",G403)),Barèmes!$E$2,Barèmes!$F$2))))))</f>
        <v/>
      </c>
      <c r="AD403" s="28" t="str">
        <f t="shared" si="50"/>
        <v/>
      </c>
      <c r="AE403" s="29" t="str">
        <f t="shared" si="51"/>
        <v/>
      </c>
      <c r="AF403" s="30" t="str">
        <f>IF(OR(AD403="",SUMPRODUCT((Barèmes!$A$6:$A$28="Surcoût d'agilité (s) — technique")*(Barèmes!$B$6:$B$28=H403)*(Barèmes!$C$6:$C$28=IF(H403="6ème","Mixte",G403)))=0),"",IF(SUMPRODUCT((Barèmes!$A$6:$A$28="Surcoût d'agilité (s) — technique")*(Barèmes!$B$6:$B$28=H403)*(Barèmes!$C$6:$C$28=IF(H403="6ème","Mixte",G403))*(Barèmes!$J$6:$J$28="+"))&gt;0,IF(AD403&lt;=SUMIFS(Barèmes!$D$6:$D$28,Barèmes!$A$6:$A$28,"Surcoût d'agilité (s) — technique",Barèmes!$B$6:$B$28,H403,Barèmes!$C$6:$C$28,IF(H403="6ème","Mixte",G403)),"à besoin",IF(AD403&lt;=SUMIFS(Barèmes!$E$6:$E$28,Barèmes!$A$6:$A$28,"Surcoût d'agilité (s) — technique",Barèmes!$B$6:$B$28,H403,Barèmes!$C$6:$C$28,IF(H403="6ème","Mixte",G403)),"fragile","satisfaisant")),IF(AD403&gt;=SUMIFS(Barèmes!$D$6:$D$28,Barèmes!$A$6:$A$28,"Surcoût d'agilité (s) — technique",Barèmes!$B$6:$B$28,H403,Barèmes!$C$6:$C$28,IF(H403="6ème","Mixte",G403)),"à besoin",IF(AD403&gt;=SUMIFS(Barèmes!$E$6:$E$28,Barèmes!$A$6:$A$28,"Surcoût d'agilité (s) — technique",Barèmes!$B$6:$B$28,H403,Barèmes!$C$6:$C$28,IF(H403="6ème","Mixte",G403)),"fragile","satisfaisant"))))</f>
        <v/>
      </c>
      <c r="AG403" s="30" t="str">
        <f>IF(OR(AD403="",SUMPRODUCT((Barèmes!$A$6:$A$28="Surcoût d'agilité (s) — technique")*(Barèmes!$B$6:$B$28=H403)*(Barèmes!$C$6:$C$28=IF(H403="6ème","Mixte",G403)))=0),"",IF(SUMPRODUCT((Barèmes!$A$6:$A$28="Surcoût d'agilité (s) — technique")*(Barèmes!$B$6:$B$28=H403)*(Barèmes!$C$6:$C$28=IF(H403="6ème","Mixte",G403))*(Barèmes!$J$6:$J$28="+"))&gt;0,IF(AD403&lt;=SUMIFS(Barèmes!$F$6:$F$28,Barèmes!$A$6:$A$28,"Surcoût d'agilité (s) — technique",Barèmes!$B$6:$B$28,H403,Barèmes!$C$6:$C$28,IF(H403="6ème","Mixte",G403)),Barèmes!$B$2,IF(AD403&lt;=SUMIFS(Barèmes!$G$6:$G$28,Barèmes!$A$6:$A$28,"Surcoût d'agilité (s) — technique",Barèmes!$B$6:$B$28,H403,Barèmes!$C$6:$C$28,IF(H403="6ème","Mixte",G403)),Barèmes!$C$2,IF(AD403&lt;=SUMIFS(Barèmes!$H$6:$H$28,Barèmes!$A$6:$A$28,"Surcoût d'agilité (s) — technique",Barèmes!$B$6:$B$28,H403,Barèmes!$C$6:$C$28,IF(H403="6ème","Mixte",G403)),Barèmes!$D$2,IF(AD403&lt;=SUMIFS(Barèmes!$I$6:$I$28,Barèmes!$A$6:$A$28,"Surcoût d'agilité (s) — technique",Barèmes!$B$6:$B$28,H403,Barèmes!$C$6:$C$28,IF(H403="6ème","Mixte",G403)),Barèmes!$E$2,Barèmes!$F$2)))),IF(AD403&gt;=SUMIFS(Barèmes!$F$6:$F$28,Barèmes!$A$6:$A$28,"Surcoût d'agilité (s) — technique",Barèmes!$B$6:$B$28,H403,Barèmes!$C$6:$C$28,IF(H403="6ème","Mixte",G403)),Barèmes!$B$2,IF(AD403&gt;=SUMIFS(Barèmes!$G$6:$G$28,Barèmes!$A$6:$A$28,"Surcoût d'agilité (s) — technique",Barèmes!$B$6:$B$28,H403,Barèmes!$C$6:$C$28,IF(H403="6ème","Mixte",G403)),Barèmes!$C$2,IF(AD403&gt;=SUMIFS(Barèmes!$H$6:$H$28,Barèmes!$A$6:$A$28,"Surcoût d'agilité (s) — technique",Barèmes!$B$6:$B$28,H403,Barèmes!$C$6:$C$28,IF(H403="6ème","Mixte",G403)),Barèmes!$D$2,IF(AD403&gt;=SUMIFS(Barèmes!$I$6:$I$28,Barèmes!$A$6:$A$28,"Surcoût d'agilité (s) — technique",Barèmes!$B$6:$B$28,H403,Barèmes!$C$6:$C$28,IF(H403="6ème","Mixte",G403)),Barèmes!$E$2,Barèmes!$F$2))))))</f>
        <v/>
      </c>
      <c r="AH403" s="31" t="str">
        <f>IF((IF(N403="",0,1)+IF(Q403="",0,1)+IF(W403="",0,1)+IF(Z403="",0,1)+IF(AC403="",0,1))=0,"",3*IF(N403=Barèmes!$B$2,1,IF(N403=Barèmes!$C$2,2,IF(N403=Barèmes!$D$2,3,IF(N403=Barèmes!$E$2,4,IF(N403=Barèmes!$F$2,5,0)))))+3*IF(Q403=Barèmes!$B$2,1,IF(Q403=Barèmes!$C$2,2,IF(Q403=Barèmes!$D$2,3,IF(Q403=Barèmes!$E$2,4,IF(Q403=Barèmes!$F$2,5,0)))))+2*IF(W403=Barèmes!$B$2,1,IF(W403=Barèmes!$C$2,2,IF(W403=Barèmes!$D$2,3,IF(W403=Barèmes!$E$2,4,IF(W403=Barèmes!$F$2,5,0)))))+1*IF(Z403=Barèmes!$B$2,1,IF(Z403=Barèmes!$C$2,2,IF(Z403=Barèmes!$D$2,3,IF(Z403=Barèmes!$E$2,4,IF(Z403=Barèmes!$F$2,5,0)))))+1*IF(AC403=Barèmes!$B$2,1,IF(AC403=Barèmes!$C$2,2,IF(AC403=Barèmes!$D$2,3,IF(AC403=Barèmes!$E$2,4,IF(AC403=Barèmes!$F$2,5,0))))))</f>
        <v/>
      </c>
      <c r="AI403" s="31"/>
      <c r="AJ403" s="32" t="str">
        <f>IFERROR(INDEX(Croissance!$B$5:$B$604,MATCH(A403,Croissance!$A$5:$A$604,0)),"")</f>
        <v/>
      </c>
      <c r="AK403" s="32" t="str">
        <f>IFERROR(INDEX(Croissance!$C$5:$C$604,MATCH(A403,Croissance!$A$5:$A$604,0)),"")</f>
        <v/>
      </c>
      <c r="AL403" s="32" t="str">
        <f>IFERROR(INDEX(Croissance!$D$5:$D$604,MATCH(A403,Croissance!$A$5:$A$604,0)),"")</f>
        <v/>
      </c>
      <c r="AM403" s="32" t="str">
        <f>IFERROR(INDEX(Croissance!$E$5:$E$604,MATCH(A403,Croissance!$A$5:$A$604,0)),"")</f>
        <v/>
      </c>
      <c r="AO403" s="33">
        <f t="shared" si="56"/>
        <v>0</v>
      </c>
      <c r="AP403" s="33">
        <f t="shared" si="52"/>
        <v>0</v>
      </c>
      <c r="AQ403" s="33">
        <f>IF(A403="",0,IF(AND(OR('Synthèse classe'!$C$2="Tous",C403='Synthèse classe'!$C$2),OR('Synthèse classe'!$C$3="Toutes",D403='Synthèse classe'!$C$3),OR('Synthèse classe'!$C$4="Toutes",AND('Synthèse classe'!$C$4="Dernière",AP403=1),B403=IFERROR(VALUE('Synthèse classe'!$C$4),0))),1,0))</f>
        <v>0</v>
      </c>
      <c r="AR403" s="34" t="str">
        <f t="shared" si="53"/>
        <v/>
      </c>
    </row>
    <row r="404" spans="1:44" x14ac:dyDescent="0.2">
      <c r="A404" s="17" t="str">
        <f t="shared" si="49"/>
        <v/>
      </c>
      <c r="B404" s="18"/>
      <c r="C404" s="19"/>
      <c r="D404" s="19"/>
      <c r="E404" s="19"/>
      <c r="F404" s="19"/>
      <c r="G404" s="19"/>
      <c r="H404" s="17" t="str">
        <f t="shared" si="54"/>
        <v/>
      </c>
      <c r="I404" s="20"/>
      <c r="J404" s="18"/>
      <c r="K404" s="19"/>
      <c r="L404" s="21" t="str">
        <f t="shared" si="55"/>
        <v/>
      </c>
      <c r="M404" s="21" t="str">
        <f>IF(OR(J404="",SUMPRODUCT((Barèmes!$A$6:$A$28="Endurance — Luc Léger (palier)")*(Barèmes!$B$6:$B$28=H404)*(Barèmes!$C$6:$C$28=IF(H404="6ème","Mixte",G404)))=0),"",IF(SUMPRODUCT((Barèmes!$A$6:$A$28="Endurance — Luc Léger (palier)")*(Barèmes!$B$6:$B$28=H404)*(Barèmes!$C$6:$C$28=IF(H404="6ème","Mixte",G404))*(Barèmes!$J$6:$J$28="+"))&gt;0,IF(J404&lt;=SUMIFS(Barèmes!$D$6:$D$28,Barèmes!$A$6:$A$28,"Endurance — Luc Léger (palier)",Barèmes!$B$6:$B$28,H404,Barèmes!$C$6:$C$28,IF(H404="6ème","Mixte",G404)),"à besoin",IF(J404&lt;=SUMIFS(Barèmes!$E$6:$E$28,Barèmes!$A$6:$A$28,"Endurance — Luc Léger (palier)",Barèmes!$B$6:$B$28,H404,Barèmes!$C$6:$C$28,IF(H404="6ème","Mixte",G404)),"fragile","satisfaisant")),IF(J404&gt;=SUMIFS(Barèmes!$D$6:$D$28,Barèmes!$A$6:$A$28,"Endurance — Luc Léger (palier)",Barèmes!$B$6:$B$28,H404,Barèmes!$C$6:$C$28,IF(H404="6ème","Mixte",G404)),"à besoin",IF(J404&gt;=SUMIFS(Barèmes!$E$6:$E$28,Barèmes!$A$6:$A$28,"Endurance — Luc Léger (palier)",Barèmes!$B$6:$B$28,H404,Barèmes!$C$6:$C$28,IF(H404="6ème","Mixte",G404)),"fragile","satisfaisant"))))</f>
        <v/>
      </c>
      <c r="N404" s="21" t="str">
        <f>IF(OR(J404="",SUMPRODUCT((Barèmes!$A$6:$A$28="Endurance — Luc Léger (palier)")*(Barèmes!$B$6:$B$28=H404)*(Barèmes!$C$6:$C$28=IF(H404="6ème","Mixte",G404)))=0),"",IF(SUMPRODUCT((Barèmes!$A$6:$A$28="Endurance — Luc Léger (palier)")*(Barèmes!$B$6:$B$28=H404)*(Barèmes!$C$6:$C$28=IF(H404="6ème","Mixte",G404))*(Barèmes!$J$6:$J$28="+"))&gt;0,IF(J404&lt;=SUMIFS(Barèmes!$F$6:$F$28,Barèmes!$A$6:$A$28,"Endurance — Luc Léger (palier)",Barèmes!$B$6:$B$28,H404,Barèmes!$C$6:$C$28,IF(H404="6ème","Mixte",G404)),Barèmes!$B$2,IF(J404&lt;=SUMIFS(Barèmes!$G$6:$G$28,Barèmes!$A$6:$A$28,"Endurance — Luc Léger (palier)",Barèmes!$B$6:$B$28,H404,Barèmes!$C$6:$C$28,IF(H404="6ème","Mixte",G404)),Barèmes!$C$2,IF(J404&lt;=SUMIFS(Barèmes!$H$6:$H$28,Barèmes!$A$6:$A$28,"Endurance — Luc Léger (palier)",Barèmes!$B$6:$B$28,H404,Barèmes!$C$6:$C$28,IF(H404="6ème","Mixte",G404)),Barèmes!$D$2,IF(J404&lt;=SUMIFS(Barèmes!$I$6:$I$28,Barèmes!$A$6:$A$28,"Endurance — Luc Léger (palier)",Barèmes!$B$6:$B$28,H404,Barèmes!$C$6:$C$28,IF(H404="6ème","Mixte",G404)),Barèmes!$E$2,Barèmes!$F$2)))),IF(J404&gt;=SUMIFS(Barèmes!$F$6:$F$28,Barèmes!$A$6:$A$28,"Endurance — Luc Léger (palier)",Barèmes!$B$6:$B$28,H404,Barèmes!$C$6:$C$28,IF(H404="6ème","Mixte",G404)),Barèmes!$B$2,IF(J404&gt;=SUMIFS(Barèmes!$G$6:$G$28,Barèmes!$A$6:$A$28,"Endurance — Luc Léger (palier)",Barèmes!$B$6:$B$28,H404,Barèmes!$C$6:$C$28,IF(H404="6ème","Mixte",G404)),Barèmes!$C$2,IF(J404&gt;=SUMIFS(Barèmes!$H$6:$H$28,Barèmes!$A$6:$A$28,"Endurance — Luc Léger (palier)",Barèmes!$B$6:$B$28,H404,Barèmes!$C$6:$C$28,IF(H404="6ème","Mixte",G404)),Barèmes!$D$2,IF(J404&gt;=SUMIFS(Barèmes!$I$6:$I$28,Barèmes!$A$6:$A$28,"Endurance — Luc Léger (palier)",Barèmes!$B$6:$B$28,H404,Barèmes!$C$6:$C$28,IF(H404="6ème","Mixte",G404)),Barèmes!$E$2,Barèmes!$F$2))))))</f>
        <v/>
      </c>
      <c r="O404" s="22"/>
      <c r="P404" s="23" t="str">
        <f>IF(OR(O404="",SUMPRODUCT((Barèmes!$A$6:$A$28="Force bas du corps — Saut en longueur (m)")*(Barèmes!$B$6:$B$28=H404)*(Barèmes!$C$6:$C$28=IF(H404="6ème","Mixte",G404)))=0),"",IF(SUMPRODUCT((Barèmes!$A$6:$A$28="Force bas du corps — Saut en longueur (m)")*(Barèmes!$B$6:$B$28=H404)*(Barèmes!$C$6:$C$28=IF(H404="6ème","Mixte",G404))*(Barèmes!$J$6:$J$28="+"))&gt;0,IF(O404&lt;=SUMIFS(Barèmes!$D$6:$D$28,Barèmes!$A$6:$A$28,"Force bas du corps — Saut en longueur (m)",Barèmes!$B$6:$B$28,H404,Barèmes!$C$6:$C$28,IF(H404="6ème","Mixte",G404)),"à besoin",IF(O404&lt;=SUMIFS(Barèmes!$E$6:$E$28,Barèmes!$A$6:$A$28,"Force bas du corps — Saut en longueur (m)",Barèmes!$B$6:$B$28,H404,Barèmes!$C$6:$C$28,IF(H404="6ème","Mixte",G404)),"fragile","satisfaisant")),IF(O404&gt;=SUMIFS(Barèmes!$D$6:$D$28,Barèmes!$A$6:$A$28,"Force bas du corps — Saut en longueur (m)",Barèmes!$B$6:$B$28,H404,Barèmes!$C$6:$C$28,IF(H404="6ème","Mixte",G404)),"à besoin",IF(O404&gt;=SUMIFS(Barèmes!$E$6:$E$28,Barèmes!$A$6:$A$28,"Force bas du corps — Saut en longueur (m)",Barèmes!$B$6:$B$28,H404,Barèmes!$C$6:$C$28,IF(H404="6ème","Mixte",G404)),"fragile","satisfaisant"))))</f>
        <v/>
      </c>
      <c r="Q404" s="23" t="str">
        <f>IF(OR(O404="",SUMPRODUCT((Barèmes!$A$6:$A$28="Force bas du corps — Saut en longueur (m)")*(Barèmes!$B$6:$B$28=H404)*(Barèmes!$C$6:$C$28=IF(H404="6ème","Mixte",G404)))=0),"",IF(SUMPRODUCT((Barèmes!$A$6:$A$28="Force bas du corps — Saut en longueur (m)")*(Barèmes!$B$6:$B$28=H404)*(Barèmes!$C$6:$C$28=IF(H404="6ème","Mixte",G404))*(Barèmes!$J$6:$J$28="+"))&gt;0,IF(O404&lt;=SUMIFS(Barèmes!$F$6:$F$28,Barèmes!$A$6:$A$28,"Force bas du corps — Saut en longueur (m)",Barèmes!$B$6:$B$28,H404,Barèmes!$C$6:$C$28,IF(H404="6ème","Mixte",G404)),Barèmes!$B$2,IF(O404&lt;=SUMIFS(Barèmes!$G$6:$G$28,Barèmes!$A$6:$A$28,"Force bas du corps — Saut en longueur (m)",Barèmes!$B$6:$B$28,H404,Barèmes!$C$6:$C$28,IF(H404="6ème","Mixte",G404)),Barèmes!$C$2,IF(O404&lt;=SUMIFS(Barèmes!$H$6:$H$28,Barèmes!$A$6:$A$28,"Force bas du corps — Saut en longueur (m)",Barèmes!$B$6:$B$28,H404,Barèmes!$C$6:$C$28,IF(H404="6ème","Mixte",G404)),Barèmes!$D$2,IF(O404&lt;=SUMIFS(Barèmes!$I$6:$I$28,Barèmes!$A$6:$A$28,"Force bas du corps — Saut en longueur (m)",Barèmes!$B$6:$B$28,H404,Barèmes!$C$6:$C$28,IF(H404="6ème","Mixte",G404)),Barèmes!$E$2,Barèmes!$F$2)))),IF(O404&gt;=SUMIFS(Barèmes!$F$6:$F$28,Barèmes!$A$6:$A$28,"Force bas du corps — Saut en longueur (m)",Barèmes!$B$6:$B$28,H404,Barèmes!$C$6:$C$28,IF(H404="6ème","Mixte",G404)),Barèmes!$B$2,IF(O404&gt;=SUMIFS(Barèmes!$G$6:$G$28,Barèmes!$A$6:$A$28,"Force bas du corps — Saut en longueur (m)",Barèmes!$B$6:$B$28,H404,Barèmes!$C$6:$C$28,IF(H404="6ème","Mixte",G404)),Barèmes!$C$2,IF(O404&gt;=SUMIFS(Barèmes!$H$6:$H$28,Barèmes!$A$6:$A$28,"Force bas du corps — Saut en longueur (m)",Barèmes!$B$6:$B$28,H404,Barèmes!$C$6:$C$28,IF(H404="6ème","Mixte",G404)),Barèmes!$D$2,IF(O404&gt;=SUMIFS(Barèmes!$I$6:$I$28,Barèmes!$A$6:$A$28,"Force bas du corps — Saut en longueur (m)",Barèmes!$B$6:$B$28,H404,Barèmes!$C$6:$C$28,IF(H404="6ème","Mixte",G404)),Barèmes!$E$2,Barèmes!$F$2))))))</f>
        <v/>
      </c>
      <c r="R404" s="22"/>
      <c r="S404" s="24" t="str">
        <f>IF(OR(R404="",SUMPRODUCT((Barèmes!$A$6:$A$28="Vitesse — 30 m (s)")*(Barèmes!$B$6:$B$28=H404)*(Barèmes!$C$6:$C$28=IF(H404="6ème","Mixte",G404)))=0),"",IF(SUMPRODUCT((Barèmes!$A$6:$A$28="Vitesse — 30 m (s)")*(Barèmes!$B$6:$B$28=H404)*(Barèmes!$C$6:$C$28=IF(H404="6ème","Mixte",G404))*(Barèmes!$J$6:$J$28="+"))&gt;0,IF(R404&lt;=SUMIFS(Barèmes!$D$6:$D$28,Barèmes!$A$6:$A$28,"Vitesse — 30 m (s)",Barèmes!$B$6:$B$28,H404,Barèmes!$C$6:$C$28,IF(H404="6ème","Mixte",G404)),"à besoin",IF(R404&lt;=SUMIFS(Barèmes!$E$6:$E$28,Barèmes!$A$6:$A$28,"Vitesse — 30 m (s)",Barèmes!$B$6:$B$28,H404,Barèmes!$C$6:$C$28,IF(H404="6ème","Mixte",G404)),"fragile","satisfaisant")),IF(R404&gt;=SUMIFS(Barèmes!$D$6:$D$28,Barèmes!$A$6:$A$28,"Vitesse — 30 m (s)",Barèmes!$B$6:$B$28,H404,Barèmes!$C$6:$C$28,IF(H404="6ème","Mixte",G404)),"à besoin",IF(R404&gt;=SUMIFS(Barèmes!$E$6:$E$28,Barèmes!$A$6:$A$28,"Vitesse — 30 m (s)",Barèmes!$B$6:$B$28,H404,Barèmes!$C$6:$C$28,IF(H404="6ème","Mixte",G404)),"fragile","satisfaisant"))))</f>
        <v/>
      </c>
      <c r="T404" s="24" t="str">
        <f>IF(OR(R404="",SUMPRODUCT((Barèmes!$A$6:$A$28="Vitesse — 30 m (s)")*(Barèmes!$B$6:$B$28=H404)*(Barèmes!$C$6:$C$28=IF(H404="6ème","Mixte",G404)))=0),"",IF(SUMPRODUCT((Barèmes!$A$6:$A$28="Vitesse — 30 m (s)")*(Barèmes!$B$6:$B$28=H404)*(Barèmes!$C$6:$C$28=IF(H404="6ème","Mixte",G404))*(Barèmes!$J$6:$J$28="+"))&gt;0,IF(R404&lt;=SUMIFS(Barèmes!$F$6:$F$28,Barèmes!$A$6:$A$28,"Vitesse — 30 m (s)",Barèmes!$B$6:$B$28,H404,Barèmes!$C$6:$C$28,IF(H404="6ème","Mixte",G404)),Barèmes!$B$2,IF(R404&lt;=SUMIFS(Barèmes!$G$6:$G$28,Barèmes!$A$6:$A$28,"Vitesse — 30 m (s)",Barèmes!$B$6:$B$28,H404,Barèmes!$C$6:$C$28,IF(H404="6ème","Mixte",G404)),Barèmes!$C$2,IF(R404&lt;=SUMIFS(Barèmes!$H$6:$H$28,Barèmes!$A$6:$A$28,"Vitesse — 30 m (s)",Barèmes!$B$6:$B$28,H404,Barèmes!$C$6:$C$28,IF(H404="6ème","Mixte",G404)),Barèmes!$D$2,IF(R404&lt;=SUMIFS(Barèmes!$I$6:$I$28,Barèmes!$A$6:$A$28,"Vitesse — 30 m (s)",Barèmes!$B$6:$B$28,H404,Barèmes!$C$6:$C$28,IF(H404="6ème","Mixte",G404)),Barèmes!$E$2,Barèmes!$F$2)))),IF(R404&gt;=SUMIFS(Barèmes!$F$6:$F$28,Barèmes!$A$6:$A$28,"Vitesse — 30 m (s)",Barèmes!$B$6:$B$28,H404,Barèmes!$C$6:$C$28,IF(H404="6ème","Mixte",G404)),Barèmes!$B$2,IF(R404&gt;=SUMIFS(Barèmes!$G$6:$G$28,Barèmes!$A$6:$A$28,"Vitesse — 30 m (s)",Barèmes!$B$6:$B$28,H404,Barèmes!$C$6:$C$28,IF(H404="6ème","Mixte",G404)),Barèmes!$C$2,IF(R404&gt;=SUMIFS(Barèmes!$H$6:$H$28,Barèmes!$A$6:$A$28,"Vitesse — 30 m (s)",Barèmes!$B$6:$B$28,H404,Barèmes!$C$6:$C$28,IF(H404="6ème","Mixte",G404)),Barèmes!$D$2,IF(R404&gt;=SUMIFS(Barèmes!$I$6:$I$28,Barèmes!$A$6:$A$28,"Vitesse — 30 m (s)",Barèmes!$B$6:$B$28,H404,Barèmes!$C$6:$C$28,IF(H404="6ème","Mixte",G404)),Barèmes!$E$2,Barèmes!$F$2))))))</f>
        <v/>
      </c>
      <c r="U404" s="22"/>
      <c r="V404" s="25" t="str">
        <f>IF(OR(U404="",SUMPRODUCT((Barèmes!$A$6:$A$28="Vitesse — 50 m (s)")*(Barèmes!$B$6:$B$28=H404)*(Barèmes!$C$6:$C$28=IF(H404="6ème","Mixte",G404)))=0),"",IF(SUMPRODUCT((Barèmes!$A$6:$A$28="Vitesse — 50 m (s)")*(Barèmes!$B$6:$B$28=H404)*(Barèmes!$C$6:$C$28=IF(H404="6ème","Mixte",G404))*(Barèmes!$J$6:$J$28="+"))&gt;0,IF(U404&lt;=SUMIFS(Barèmes!$D$6:$D$28,Barèmes!$A$6:$A$28,"Vitesse — 50 m (s)",Barèmes!$B$6:$B$28,H404,Barèmes!$C$6:$C$28,IF(H404="6ème","Mixte",G404)),"à besoin",IF(U404&lt;=SUMIFS(Barèmes!$E$6:$E$28,Barèmes!$A$6:$A$28,"Vitesse — 50 m (s)",Barèmes!$B$6:$B$28,H404,Barèmes!$C$6:$C$28,IF(H404="6ème","Mixte",G404)),"fragile","satisfaisant")),IF(U404&gt;=SUMIFS(Barèmes!$D$6:$D$28,Barèmes!$A$6:$A$28,"Vitesse — 50 m (s)",Barèmes!$B$6:$B$28,H404,Barèmes!$C$6:$C$28,IF(H404="6ème","Mixte",G404)),"à besoin",IF(U404&gt;=SUMIFS(Barèmes!$E$6:$E$28,Barèmes!$A$6:$A$28,"Vitesse — 50 m (s)",Barèmes!$B$6:$B$28,H404,Barèmes!$C$6:$C$28,IF(H404="6ème","Mixte",G404)),"fragile","satisfaisant"))))</f>
        <v/>
      </c>
      <c r="W404" s="25" t="str">
        <f>IF(OR(U404="",SUMPRODUCT((Barèmes!$A$6:$A$28="Vitesse — 50 m (s)")*(Barèmes!$B$6:$B$28=H404)*(Barèmes!$C$6:$C$28=IF(H404="6ème","Mixte",G404)))=0),"",IF(SUMPRODUCT((Barèmes!$A$6:$A$28="Vitesse — 50 m (s)")*(Barèmes!$B$6:$B$28=H404)*(Barèmes!$C$6:$C$28=IF(H404="6ème","Mixte",G404))*(Barèmes!$J$6:$J$28="+"))&gt;0,IF(U404&lt;=SUMIFS(Barèmes!$F$6:$F$28,Barèmes!$A$6:$A$28,"Vitesse — 50 m (s)",Barèmes!$B$6:$B$28,H404,Barèmes!$C$6:$C$28,IF(H404="6ème","Mixte",G404)),Barèmes!$B$2,IF(U404&lt;=SUMIFS(Barèmes!$G$6:$G$28,Barèmes!$A$6:$A$28,"Vitesse — 50 m (s)",Barèmes!$B$6:$B$28,H404,Barèmes!$C$6:$C$28,IF(H404="6ème","Mixte",G404)),Barèmes!$C$2,IF(U404&lt;=SUMIFS(Barèmes!$H$6:$H$28,Barèmes!$A$6:$A$28,"Vitesse — 50 m (s)",Barèmes!$B$6:$B$28,H404,Barèmes!$C$6:$C$28,IF(H404="6ème","Mixte",G404)),Barèmes!$D$2,IF(U404&lt;=SUMIFS(Barèmes!$I$6:$I$28,Barèmes!$A$6:$A$28,"Vitesse — 50 m (s)",Barèmes!$B$6:$B$28,H404,Barèmes!$C$6:$C$28,IF(H404="6ème","Mixte",G404)),Barèmes!$E$2,Barèmes!$F$2)))),IF(U404&gt;=SUMIFS(Barèmes!$F$6:$F$28,Barèmes!$A$6:$A$28,"Vitesse — 50 m (s)",Barèmes!$B$6:$B$28,H404,Barèmes!$C$6:$C$28,IF(H404="6ème","Mixte",G404)),Barèmes!$B$2,IF(U404&gt;=SUMIFS(Barèmes!$G$6:$G$28,Barèmes!$A$6:$A$28,"Vitesse — 50 m (s)",Barèmes!$B$6:$B$28,H404,Barèmes!$C$6:$C$28,IF(H404="6ème","Mixte",G404)),Barèmes!$C$2,IF(U404&gt;=SUMIFS(Barèmes!$H$6:$H$28,Barèmes!$A$6:$A$28,"Vitesse — 50 m (s)",Barèmes!$B$6:$B$28,H404,Barèmes!$C$6:$C$28,IF(H404="6ème","Mixte",G404)),Barèmes!$D$2,IF(U404&gt;=SUMIFS(Barèmes!$I$6:$I$28,Barèmes!$A$6:$A$28,"Vitesse — 50 m (s)",Barèmes!$B$6:$B$28,H404,Barèmes!$C$6:$C$28,IF(H404="6ème","Mixte",G404)),Barèmes!$E$2,Barèmes!$F$2))))))</f>
        <v/>
      </c>
      <c r="X404" s="18"/>
      <c r="Y404" s="26" t="str" cm="1">
        <f t="array" ref="Y404">IF(OR(X404="",SUMPRODUCT((Barèmes!$A$6:$A$28="Souplesse (score 1-5)")*(Barèmes!$B$6:$B$28=H404)*(Barèmes!$C$6:$C$28=IF(H404="6ème","Mixte",G404)))=0),"",IF(SUMPRODUCT((Barèmes!$A$6:$A$28="Souplesse (score 1-5)")*(Barèmes!$B$6:$B$28=H404)*(Barèmes!$C$6:$C$28=IF(H404="6ème","Mixte",G404))*(Barèmes!$J$6:$J$28="+"))&gt;0,IF(X404&lt;=SUMIFS(Barèmes!$D$6:$D$28,Barèmes!$A$6:$A$28,"Souplesse (score 1-5)",Barèmes!$B$6:$B$28,H404,Barèmes!$C$6:$C$28,IF(H404="6ème","Mixte",G404)),"à besoin",IF(X404&lt;=SUMIFS(Barèmes!$E$6:$E$28,Barèmes!$A$6:$A$28,"Souplesse (score 1-5)",Barèmes!$B$6:$B$28,H404,Barèmes!$C$6:$C$28,IF(H404="6ème","Mixte",G404)),"fragile","satisfaisant")),IF(X404&gt;=SUMIFS(Barèmes!$D$6:$D$28,Barèmes!$A$6:$A$28,"Souplesse (score 1-5)",Barèmes!$B$6:$B$28,H404,Barèmes!$C$6:$C$28,IF(H404="6ème","Mixte",G404)),"à besoin",IF(X404&gt;=SUMIFS(Barèmes!$E$6:$E$28,Barèmes!$A$6:$A$28,"Souplesse (score 1-5)",Barèmes!$B$6:$B$28,H404,Barèmes!$C$6:$C$28,IF(H404="6ème","Mixte",G404)),"fragile","satisfaisant"))))</f>
        <v/>
      </c>
      <c r="Z404" s="26" t="str" cm="1">
        <f t="array" ref="Z404">IF(OR(X404="",SUMPRODUCT((Barèmes!$A$6:$A$28="Souplesse (score 1-5)")*(Barèmes!$B$6:$B$28=H404)*(Barèmes!$C$6:$C$28=IF(H404="6ème","Mixte",G404)))=0),"",IF(SUMPRODUCT((Barèmes!$A$6:$A$28="Souplesse (score 1-5)")*(Barèmes!$B$6:$B$28=H404)*(Barèmes!$C$6:$C$28=IF(H404="6ème","Mixte",G404))*(Barèmes!$J$6:$J$28="+"))&gt;0,IF(X404&lt;=SUMIFS(Barèmes!$F$6:$F$28,Barèmes!$A$6:$A$28,"Souplesse (score 1-5)",Barèmes!$B$6:$B$28,H404,Barèmes!$C$6:$C$28,IF(H404="6ème","Mixte",G404)),Barèmes!$B$2,IF(X404&lt;=SUMIFS(Barèmes!$G$6:$G$28,Barèmes!$A$6:$A$28,"Souplesse (score 1-5)",Barèmes!$B$6:$B$28,H404,Barèmes!$C$6:$C$28,IF(H404="6ème","Mixte",G404)),Barèmes!$C$2,IF(X404&lt;=SUMIFS(Barèmes!$H$6:$H$28,Barèmes!$A$6:$A$28,"Souplesse (score 1-5)",Barèmes!$B$6:$B$28,H404,Barèmes!$C$6:$C$28,IF(H404="6ème","Mixte",G404)),Barèmes!$D$2,IF(X404&lt;=SUMIFS(Barèmes!$I$6:$I$28,Barèmes!$A$6:$A$28,"Souplesse (score 1-5)",Barèmes!$B$6:$B$28,H404,Barèmes!$C$6:$C$28,IF(H404="6ème","Mixte",G404)),Barèmes!$E$2,Barèmes!$F$2)))),IF(X404&gt;=SUMIFS(Barèmes!$F$6:$F$28,Barèmes!$A$6:$A$28,"Souplesse (score 1-5)",Barèmes!$B$6:$B$28,H404,Barèmes!$C$6:$C$28,IF(H404="6ème","Mixte",G404)),Barèmes!$B$2,IF(X404&gt;=SUMIFS(Barèmes!$G$6:$G$28,Barèmes!$A$6:$A$28,"Souplesse (score 1-5)",Barèmes!$B$6:$B$28,H404,Barèmes!$C$6:$C$28,IF(H404="6ème","Mixte",G404)),Barèmes!$C$2,IF(X404&gt;=SUMIFS(Barèmes!$H$6:$H$28,Barèmes!$A$6:$A$28,"Souplesse (score 1-5)",Barèmes!$B$6:$B$28,H404,Barèmes!$C$6:$C$28,IF(H404="6ème","Mixte",G404)),Barèmes!$D$2,IF(X404&gt;=SUMIFS(Barèmes!$I$6:$I$28,Barèmes!$A$6:$A$28,"Souplesse (score 1-5)",Barèmes!$B$6:$B$28,H404,Barèmes!$C$6:$C$28,IF(H404="6ème","Mixte",G404)),Barèmes!$E$2,Barèmes!$F$2))))))</f>
        <v/>
      </c>
      <c r="AA404" s="22"/>
      <c r="AB404" s="27" t="str">
        <f>IF(OR(AA404="",SUMPRODUCT((Barèmes!$A$6:$A$28="Agilité — T-test 974 (s)")*(Barèmes!$B$6:$B$28=H404)*(Barèmes!$C$6:$C$28=IF(H404="6ème","Mixte",G404)))=0),"",IF(SUMPRODUCT((Barèmes!$A$6:$A$28="Agilité — T-test 974 (s)")*(Barèmes!$B$6:$B$28=H404)*(Barèmes!$C$6:$C$28=IF(H404="6ème","Mixte",G404))*(Barèmes!$J$6:$J$28="+"))&gt;0,IF(AA404&lt;=SUMIFS(Barèmes!$D$6:$D$28,Barèmes!$A$6:$A$28,"Agilité — T-test 974 (s)",Barèmes!$B$6:$B$28,H404,Barèmes!$C$6:$C$28,IF(H404="6ème","Mixte",G404)),"à besoin",IF(AA404&lt;=SUMIFS(Barèmes!$E$6:$E$28,Barèmes!$A$6:$A$28,"Agilité — T-test 974 (s)",Barèmes!$B$6:$B$28,H404,Barèmes!$C$6:$C$28,IF(H404="6ème","Mixte",G404)),"fragile","satisfaisant")),IF(AA404&gt;=SUMIFS(Barèmes!$D$6:$D$28,Barèmes!$A$6:$A$28,"Agilité — T-test 974 (s)",Barèmes!$B$6:$B$28,H404,Barèmes!$C$6:$C$28,IF(H404="6ème","Mixte",G404)),"à besoin",IF(AA404&gt;=SUMIFS(Barèmes!$E$6:$E$28,Barèmes!$A$6:$A$28,"Agilité — T-test 974 (s)",Barèmes!$B$6:$B$28,H404,Barèmes!$C$6:$C$28,IF(H404="6ème","Mixte",G404)),"fragile","satisfaisant"))))</f>
        <v/>
      </c>
      <c r="AC404" s="27" t="str">
        <f>IF(OR(AA404="",SUMPRODUCT((Barèmes!$A$6:$A$28="Agilité — T-test 974 (s)")*(Barèmes!$B$6:$B$28=H404)*(Barèmes!$C$6:$C$28=IF(H404="6ème","Mixte",G404)))=0),"",IF(SUMPRODUCT((Barèmes!$A$6:$A$28="Agilité — T-test 974 (s)")*(Barèmes!$B$6:$B$28=H404)*(Barèmes!$C$6:$C$28=IF(H404="6ème","Mixte",G404))*(Barèmes!$J$6:$J$28="+"))&gt;0,IF(AA404&lt;=SUMIFS(Barèmes!$F$6:$F$28,Barèmes!$A$6:$A$28,"Agilité — T-test 974 (s)",Barèmes!$B$6:$B$28,H404,Barèmes!$C$6:$C$28,IF(H404="6ème","Mixte",G404)),Barèmes!$B$2,IF(AA404&lt;=SUMIFS(Barèmes!$G$6:$G$28,Barèmes!$A$6:$A$28,"Agilité — T-test 974 (s)",Barèmes!$B$6:$B$28,H404,Barèmes!$C$6:$C$28,IF(H404="6ème","Mixte",G404)),Barèmes!$C$2,IF(AA404&lt;=SUMIFS(Barèmes!$H$6:$H$28,Barèmes!$A$6:$A$28,"Agilité — T-test 974 (s)",Barèmes!$B$6:$B$28,H404,Barèmes!$C$6:$C$28,IF(H404="6ème","Mixte",G404)),Barèmes!$D$2,IF(AA404&lt;=SUMIFS(Barèmes!$I$6:$I$28,Barèmes!$A$6:$A$28,"Agilité — T-test 974 (s)",Barèmes!$B$6:$B$28,H404,Barèmes!$C$6:$C$28,IF(H404="6ème","Mixte",G404)),Barèmes!$E$2,Barèmes!$F$2)))),IF(AA404&gt;=SUMIFS(Barèmes!$F$6:$F$28,Barèmes!$A$6:$A$28,"Agilité — T-test 974 (s)",Barèmes!$B$6:$B$28,H404,Barèmes!$C$6:$C$28,IF(H404="6ème","Mixte",G404)),Barèmes!$B$2,IF(AA404&gt;=SUMIFS(Barèmes!$G$6:$G$28,Barèmes!$A$6:$A$28,"Agilité — T-test 974 (s)",Barèmes!$B$6:$B$28,H404,Barèmes!$C$6:$C$28,IF(H404="6ème","Mixte",G404)),Barèmes!$C$2,IF(AA404&gt;=SUMIFS(Barèmes!$H$6:$H$28,Barèmes!$A$6:$A$28,"Agilité — T-test 974 (s)",Barèmes!$B$6:$B$28,H404,Barèmes!$C$6:$C$28,IF(H404="6ème","Mixte",G404)),Barèmes!$D$2,IF(AA404&gt;=SUMIFS(Barèmes!$I$6:$I$28,Barèmes!$A$6:$A$28,"Agilité — T-test 974 (s)",Barèmes!$B$6:$B$28,H404,Barèmes!$C$6:$C$28,IF(H404="6ème","Mixte",G404)),Barèmes!$E$2,Barèmes!$F$2))))))</f>
        <v/>
      </c>
      <c r="AD404" s="28" t="str">
        <f t="shared" si="50"/>
        <v/>
      </c>
      <c r="AE404" s="29" t="str">
        <f t="shared" si="51"/>
        <v/>
      </c>
      <c r="AF404" s="30" t="str">
        <f>IF(OR(AD404="",SUMPRODUCT((Barèmes!$A$6:$A$28="Surcoût d'agilité (s) — technique")*(Barèmes!$B$6:$B$28=H404)*(Barèmes!$C$6:$C$28=IF(H404="6ème","Mixte",G404)))=0),"",IF(SUMPRODUCT((Barèmes!$A$6:$A$28="Surcoût d'agilité (s) — technique")*(Barèmes!$B$6:$B$28=H404)*(Barèmes!$C$6:$C$28=IF(H404="6ème","Mixte",G404))*(Barèmes!$J$6:$J$28="+"))&gt;0,IF(AD404&lt;=SUMIFS(Barèmes!$D$6:$D$28,Barèmes!$A$6:$A$28,"Surcoût d'agilité (s) — technique",Barèmes!$B$6:$B$28,H404,Barèmes!$C$6:$C$28,IF(H404="6ème","Mixte",G404)),"à besoin",IF(AD404&lt;=SUMIFS(Barèmes!$E$6:$E$28,Barèmes!$A$6:$A$28,"Surcoût d'agilité (s) — technique",Barèmes!$B$6:$B$28,H404,Barèmes!$C$6:$C$28,IF(H404="6ème","Mixte",G404)),"fragile","satisfaisant")),IF(AD404&gt;=SUMIFS(Barèmes!$D$6:$D$28,Barèmes!$A$6:$A$28,"Surcoût d'agilité (s) — technique",Barèmes!$B$6:$B$28,H404,Barèmes!$C$6:$C$28,IF(H404="6ème","Mixte",G404)),"à besoin",IF(AD404&gt;=SUMIFS(Barèmes!$E$6:$E$28,Barèmes!$A$6:$A$28,"Surcoût d'agilité (s) — technique",Barèmes!$B$6:$B$28,H404,Barèmes!$C$6:$C$28,IF(H404="6ème","Mixte",G404)),"fragile","satisfaisant"))))</f>
        <v/>
      </c>
      <c r="AG404" s="30" t="str">
        <f>IF(OR(AD404="",SUMPRODUCT((Barèmes!$A$6:$A$28="Surcoût d'agilité (s) — technique")*(Barèmes!$B$6:$B$28=H404)*(Barèmes!$C$6:$C$28=IF(H404="6ème","Mixte",G404)))=0),"",IF(SUMPRODUCT((Barèmes!$A$6:$A$28="Surcoût d'agilité (s) — technique")*(Barèmes!$B$6:$B$28=H404)*(Barèmes!$C$6:$C$28=IF(H404="6ème","Mixte",G404))*(Barèmes!$J$6:$J$28="+"))&gt;0,IF(AD404&lt;=SUMIFS(Barèmes!$F$6:$F$28,Barèmes!$A$6:$A$28,"Surcoût d'agilité (s) — technique",Barèmes!$B$6:$B$28,H404,Barèmes!$C$6:$C$28,IF(H404="6ème","Mixte",G404)),Barèmes!$B$2,IF(AD404&lt;=SUMIFS(Barèmes!$G$6:$G$28,Barèmes!$A$6:$A$28,"Surcoût d'agilité (s) — technique",Barèmes!$B$6:$B$28,H404,Barèmes!$C$6:$C$28,IF(H404="6ème","Mixte",G404)),Barèmes!$C$2,IF(AD404&lt;=SUMIFS(Barèmes!$H$6:$H$28,Barèmes!$A$6:$A$28,"Surcoût d'agilité (s) — technique",Barèmes!$B$6:$B$28,H404,Barèmes!$C$6:$C$28,IF(H404="6ème","Mixte",G404)),Barèmes!$D$2,IF(AD404&lt;=SUMIFS(Barèmes!$I$6:$I$28,Barèmes!$A$6:$A$28,"Surcoût d'agilité (s) — technique",Barèmes!$B$6:$B$28,H404,Barèmes!$C$6:$C$28,IF(H404="6ème","Mixte",G404)),Barèmes!$E$2,Barèmes!$F$2)))),IF(AD404&gt;=SUMIFS(Barèmes!$F$6:$F$28,Barèmes!$A$6:$A$28,"Surcoût d'agilité (s) — technique",Barèmes!$B$6:$B$28,H404,Barèmes!$C$6:$C$28,IF(H404="6ème","Mixte",G404)),Barèmes!$B$2,IF(AD404&gt;=SUMIFS(Barèmes!$G$6:$G$28,Barèmes!$A$6:$A$28,"Surcoût d'agilité (s) — technique",Barèmes!$B$6:$B$28,H404,Barèmes!$C$6:$C$28,IF(H404="6ème","Mixte",G404)),Barèmes!$C$2,IF(AD404&gt;=SUMIFS(Barèmes!$H$6:$H$28,Barèmes!$A$6:$A$28,"Surcoût d'agilité (s) — technique",Barèmes!$B$6:$B$28,H404,Barèmes!$C$6:$C$28,IF(H404="6ème","Mixte",G404)),Barèmes!$D$2,IF(AD404&gt;=SUMIFS(Barèmes!$I$6:$I$28,Barèmes!$A$6:$A$28,"Surcoût d'agilité (s) — technique",Barèmes!$B$6:$B$28,H404,Barèmes!$C$6:$C$28,IF(H404="6ème","Mixte",G404)),Barèmes!$E$2,Barèmes!$F$2))))))</f>
        <v/>
      </c>
      <c r="AH404" s="31" t="str">
        <f>IF((IF(N404="",0,1)+IF(Q404="",0,1)+IF(W404="",0,1)+IF(Z404="",0,1)+IF(AC404="",0,1))=0,"",3*IF(N404=Barèmes!$B$2,1,IF(N404=Barèmes!$C$2,2,IF(N404=Barèmes!$D$2,3,IF(N404=Barèmes!$E$2,4,IF(N404=Barèmes!$F$2,5,0)))))+3*IF(Q404=Barèmes!$B$2,1,IF(Q404=Barèmes!$C$2,2,IF(Q404=Barèmes!$D$2,3,IF(Q404=Barèmes!$E$2,4,IF(Q404=Barèmes!$F$2,5,0)))))+2*IF(W404=Barèmes!$B$2,1,IF(W404=Barèmes!$C$2,2,IF(W404=Barèmes!$D$2,3,IF(W404=Barèmes!$E$2,4,IF(W404=Barèmes!$F$2,5,0)))))+1*IF(Z404=Barèmes!$B$2,1,IF(Z404=Barèmes!$C$2,2,IF(Z404=Barèmes!$D$2,3,IF(Z404=Barèmes!$E$2,4,IF(Z404=Barèmes!$F$2,5,0)))))+1*IF(AC404=Barèmes!$B$2,1,IF(AC404=Barèmes!$C$2,2,IF(AC404=Barèmes!$D$2,3,IF(AC404=Barèmes!$E$2,4,IF(AC404=Barèmes!$F$2,5,0))))))</f>
        <v/>
      </c>
      <c r="AI404" s="31"/>
      <c r="AJ404" s="32" t="str">
        <f>IFERROR(INDEX(Croissance!$B$5:$B$604,MATCH(A404,Croissance!$A$5:$A$604,0)),"")</f>
        <v/>
      </c>
      <c r="AK404" s="32" t="str">
        <f>IFERROR(INDEX(Croissance!$C$5:$C$604,MATCH(A404,Croissance!$A$5:$A$604,0)),"")</f>
        <v/>
      </c>
      <c r="AL404" s="32" t="str">
        <f>IFERROR(INDEX(Croissance!$D$5:$D$604,MATCH(A404,Croissance!$A$5:$A$604,0)),"")</f>
        <v/>
      </c>
      <c r="AM404" s="32" t="str">
        <f>IFERROR(INDEX(Croissance!$E$5:$E$604,MATCH(A404,Croissance!$A$5:$A$604,0)),"")</f>
        <v/>
      </c>
      <c r="AO404" s="33">
        <f t="shared" si="56"/>
        <v>0</v>
      </c>
      <c r="AP404" s="33">
        <f t="shared" si="52"/>
        <v>0</v>
      </c>
      <c r="AQ404" s="33">
        <f>IF(A404="",0,IF(AND(OR('Synthèse classe'!$C$2="Tous",C404='Synthèse classe'!$C$2),OR('Synthèse classe'!$C$3="Toutes",D404='Synthèse classe'!$C$3),OR('Synthèse classe'!$C$4="Toutes",AND('Synthèse classe'!$C$4="Dernière",AP404=1),B404=IFERROR(VALUE('Synthèse classe'!$C$4),0))),1,0))</f>
        <v>0</v>
      </c>
      <c r="AR404" s="34" t="str">
        <f t="shared" si="53"/>
        <v/>
      </c>
    </row>
    <row r="405" spans="1:44" x14ac:dyDescent="0.2">
      <c r="A405" s="17" t="str">
        <f t="shared" si="49"/>
        <v/>
      </c>
      <c r="B405" s="18"/>
      <c r="C405" s="19"/>
      <c r="D405" s="19"/>
      <c r="E405" s="19"/>
      <c r="F405" s="19"/>
      <c r="G405" s="19"/>
      <c r="H405" s="17" t="str">
        <f t="shared" si="54"/>
        <v/>
      </c>
      <c r="I405" s="20"/>
      <c r="J405" s="18"/>
      <c r="K405" s="19"/>
      <c r="L405" s="21" t="str">
        <f t="shared" si="55"/>
        <v/>
      </c>
      <c r="M405" s="21" t="str">
        <f>IF(OR(J405="",SUMPRODUCT((Barèmes!$A$6:$A$28="Endurance — Luc Léger (palier)")*(Barèmes!$B$6:$B$28=H405)*(Barèmes!$C$6:$C$28=IF(H405="6ème","Mixte",G405)))=0),"",IF(SUMPRODUCT((Barèmes!$A$6:$A$28="Endurance — Luc Léger (palier)")*(Barèmes!$B$6:$B$28=H405)*(Barèmes!$C$6:$C$28=IF(H405="6ème","Mixte",G405))*(Barèmes!$J$6:$J$28="+"))&gt;0,IF(J405&lt;=SUMIFS(Barèmes!$D$6:$D$28,Barèmes!$A$6:$A$28,"Endurance — Luc Léger (palier)",Barèmes!$B$6:$B$28,H405,Barèmes!$C$6:$C$28,IF(H405="6ème","Mixte",G405)),"à besoin",IF(J405&lt;=SUMIFS(Barèmes!$E$6:$E$28,Barèmes!$A$6:$A$28,"Endurance — Luc Léger (palier)",Barèmes!$B$6:$B$28,H405,Barèmes!$C$6:$C$28,IF(H405="6ème","Mixte",G405)),"fragile","satisfaisant")),IF(J405&gt;=SUMIFS(Barèmes!$D$6:$D$28,Barèmes!$A$6:$A$28,"Endurance — Luc Léger (palier)",Barèmes!$B$6:$B$28,H405,Barèmes!$C$6:$C$28,IF(H405="6ème","Mixte",G405)),"à besoin",IF(J405&gt;=SUMIFS(Barèmes!$E$6:$E$28,Barèmes!$A$6:$A$28,"Endurance — Luc Léger (palier)",Barèmes!$B$6:$B$28,H405,Barèmes!$C$6:$C$28,IF(H405="6ème","Mixte",G405)),"fragile","satisfaisant"))))</f>
        <v/>
      </c>
      <c r="N405" s="21" t="str">
        <f>IF(OR(J405="",SUMPRODUCT((Barèmes!$A$6:$A$28="Endurance — Luc Léger (palier)")*(Barèmes!$B$6:$B$28=H405)*(Barèmes!$C$6:$C$28=IF(H405="6ème","Mixte",G405)))=0),"",IF(SUMPRODUCT((Barèmes!$A$6:$A$28="Endurance — Luc Léger (palier)")*(Barèmes!$B$6:$B$28=H405)*(Barèmes!$C$6:$C$28=IF(H405="6ème","Mixte",G405))*(Barèmes!$J$6:$J$28="+"))&gt;0,IF(J405&lt;=SUMIFS(Barèmes!$F$6:$F$28,Barèmes!$A$6:$A$28,"Endurance — Luc Léger (palier)",Barèmes!$B$6:$B$28,H405,Barèmes!$C$6:$C$28,IF(H405="6ème","Mixte",G405)),Barèmes!$B$2,IF(J405&lt;=SUMIFS(Barèmes!$G$6:$G$28,Barèmes!$A$6:$A$28,"Endurance — Luc Léger (palier)",Barèmes!$B$6:$B$28,H405,Barèmes!$C$6:$C$28,IF(H405="6ème","Mixte",G405)),Barèmes!$C$2,IF(J405&lt;=SUMIFS(Barèmes!$H$6:$H$28,Barèmes!$A$6:$A$28,"Endurance — Luc Léger (palier)",Barèmes!$B$6:$B$28,H405,Barèmes!$C$6:$C$28,IF(H405="6ème","Mixte",G405)),Barèmes!$D$2,IF(J405&lt;=SUMIFS(Barèmes!$I$6:$I$28,Barèmes!$A$6:$A$28,"Endurance — Luc Léger (palier)",Barèmes!$B$6:$B$28,H405,Barèmes!$C$6:$C$28,IF(H405="6ème","Mixte",G405)),Barèmes!$E$2,Barèmes!$F$2)))),IF(J405&gt;=SUMIFS(Barèmes!$F$6:$F$28,Barèmes!$A$6:$A$28,"Endurance — Luc Léger (palier)",Barèmes!$B$6:$B$28,H405,Barèmes!$C$6:$C$28,IF(H405="6ème","Mixte",G405)),Barèmes!$B$2,IF(J405&gt;=SUMIFS(Barèmes!$G$6:$G$28,Barèmes!$A$6:$A$28,"Endurance — Luc Léger (palier)",Barèmes!$B$6:$B$28,H405,Barèmes!$C$6:$C$28,IF(H405="6ème","Mixte",G405)),Barèmes!$C$2,IF(J405&gt;=SUMIFS(Barèmes!$H$6:$H$28,Barèmes!$A$6:$A$28,"Endurance — Luc Léger (palier)",Barèmes!$B$6:$B$28,H405,Barèmes!$C$6:$C$28,IF(H405="6ème","Mixte",G405)),Barèmes!$D$2,IF(J405&gt;=SUMIFS(Barèmes!$I$6:$I$28,Barèmes!$A$6:$A$28,"Endurance — Luc Léger (palier)",Barèmes!$B$6:$B$28,H405,Barèmes!$C$6:$C$28,IF(H405="6ème","Mixte",G405)),Barèmes!$E$2,Barèmes!$F$2))))))</f>
        <v/>
      </c>
      <c r="O405" s="22"/>
      <c r="P405" s="23" t="str">
        <f>IF(OR(O405="",SUMPRODUCT((Barèmes!$A$6:$A$28="Force bas du corps — Saut en longueur (m)")*(Barèmes!$B$6:$B$28=H405)*(Barèmes!$C$6:$C$28=IF(H405="6ème","Mixte",G405)))=0),"",IF(SUMPRODUCT((Barèmes!$A$6:$A$28="Force bas du corps — Saut en longueur (m)")*(Barèmes!$B$6:$B$28=H405)*(Barèmes!$C$6:$C$28=IF(H405="6ème","Mixte",G405))*(Barèmes!$J$6:$J$28="+"))&gt;0,IF(O405&lt;=SUMIFS(Barèmes!$D$6:$D$28,Barèmes!$A$6:$A$28,"Force bas du corps — Saut en longueur (m)",Barèmes!$B$6:$B$28,H405,Barèmes!$C$6:$C$28,IF(H405="6ème","Mixte",G405)),"à besoin",IF(O405&lt;=SUMIFS(Barèmes!$E$6:$E$28,Barèmes!$A$6:$A$28,"Force bas du corps — Saut en longueur (m)",Barèmes!$B$6:$B$28,H405,Barèmes!$C$6:$C$28,IF(H405="6ème","Mixte",G405)),"fragile","satisfaisant")),IF(O405&gt;=SUMIFS(Barèmes!$D$6:$D$28,Barèmes!$A$6:$A$28,"Force bas du corps — Saut en longueur (m)",Barèmes!$B$6:$B$28,H405,Barèmes!$C$6:$C$28,IF(H405="6ème","Mixte",G405)),"à besoin",IF(O405&gt;=SUMIFS(Barèmes!$E$6:$E$28,Barèmes!$A$6:$A$28,"Force bas du corps — Saut en longueur (m)",Barèmes!$B$6:$B$28,H405,Barèmes!$C$6:$C$28,IF(H405="6ème","Mixte",G405)),"fragile","satisfaisant"))))</f>
        <v/>
      </c>
      <c r="Q405" s="23" t="str">
        <f>IF(OR(O405="",SUMPRODUCT((Barèmes!$A$6:$A$28="Force bas du corps — Saut en longueur (m)")*(Barèmes!$B$6:$B$28=H405)*(Barèmes!$C$6:$C$28=IF(H405="6ème","Mixte",G405)))=0),"",IF(SUMPRODUCT((Barèmes!$A$6:$A$28="Force bas du corps — Saut en longueur (m)")*(Barèmes!$B$6:$B$28=H405)*(Barèmes!$C$6:$C$28=IF(H405="6ème","Mixte",G405))*(Barèmes!$J$6:$J$28="+"))&gt;0,IF(O405&lt;=SUMIFS(Barèmes!$F$6:$F$28,Barèmes!$A$6:$A$28,"Force bas du corps — Saut en longueur (m)",Barèmes!$B$6:$B$28,H405,Barèmes!$C$6:$C$28,IF(H405="6ème","Mixte",G405)),Barèmes!$B$2,IF(O405&lt;=SUMIFS(Barèmes!$G$6:$G$28,Barèmes!$A$6:$A$28,"Force bas du corps — Saut en longueur (m)",Barèmes!$B$6:$B$28,H405,Barèmes!$C$6:$C$28,IF(H405="6ème","Mixte",G405)),Barèmes!$C$2,IF(O405&lt;=SUMIFS(Barèmes!$H$6:$H$28,Barèmes!$A$6:$A$28,"Force bas du corps — Saut en longueur (m)",Barèmes!$B$6:$B$28,H405,Barèmes!$C$6:$C$28,IF(H405="6ème","Mixte",G405)),Barèmes!$D$2,IF(O405&lt;=SUMIFS(Barèmes!$I$6:$I$28,Barèmes!$A$6:$A$28,"Force bas du corps — Saut en longueur (m)",Barèmes!$B$6:$B$28,H405,Barèmes!$C$6:$C$28,IF(H405="6ème","Mixte",G405)),Barèmes!$E$2,Barèmes!$F$2)))),IF(O405&gt;=SUMIFS(Barèmes!$F$6:$F$28,Barèmes!$A$6:$A$28,"Force bas du corps — Saut en longueur (m)",Barèmes!$B$6:$B$28,H405,Barèmes!$C$6:$C$28,IF(H405="6ème","Mixte",G405)),Barèmes!$B$2,IF(O405&gt;=SUMIFS(Barèmes!$G$6:$G$28,Barèmes!$A$6:$A$28,"Force bas du corps — Saut en longueur (m)",Barèmes!$B$6:$B$28,H405,Barèmes!$C$6:$C$28,IF(H405="6ème","Mixte",G405)),Barèmes!$C$2,IF(O405&gt;=SUMIFS(Barèmes!$H$6:$H$28,Barèmes!$A$6:$A$28,"Force bas du corps — Saut en longueur (m)",Barèmes!$B$6:$B$28,H405,Barèmes!$C$6:$C$28,IF(H405="6ème","Mixte",G405)),Barèmes!$D$2,IF(O405&gt;=SUMIFS(Barèmes!$I$6:$I$28,Barèmes!$A$6:$A$28,"Force bas du corps — Saut en longueur (m)",Barèmes!$B$6:$B$28,H405,Barèmes!$C$6:$C$28,IF(H405="6ème","Mixte",G405)),Barèmes!$E$2,Barèmes!$F$2))))))</f>
        <v/>
      </c>
      <c r="R405" s="22"/>
      <c r="S405" s="24" t="str">
        <f>IF(OR(R405="",SUMPRODUCT((Barèmes!$A$6:$A$28="Vitesse — 30 m (s)")*(Barèmes!$B$6:$B$28=H405)*(Barèmes!$C$6:$C$28=IF(H405="6ème","Mixte",G405)))=0),"",IF(SUMPRODUCT((Barèmes!$A$6:$A$28="Vitesse — 30 m (s)")*(Barèmes!$B$6:$B$28=H405)*(Barèmes!$C$6:$C$28=IF(H405="6ème","Mixte",G405))*(Barèmes!$J$6:$J$28="+"))&gt;0,IF(R405&lt;=SUMIFS(Barèmes!$D$6:$D$28,Barèmes!$A$6:$A$28,"Vitesse — 30 m (s)",Barèmes!$B$6:$B$28,H405,Barèmes!$C$6:$C$28,IF(H405="6ème","Mixte",G405)),"à besoin",IF(R405&lt;=SUMIFS(Barèmes!$E$6:$E$28,Barèmes!$A$6:$A$28,"Vitesse — 30 m (s)",Barèmes!$B$6:$B$28,H405,Barèmes!$C$6:$C$28,IF(H405="6ème","Mixte",G405)),"fragile","satisfaisant")),IF(R405&gt;=SUMIFS(Barèmes!$D$6:$D$28,Barèmes!$A$6:$A$28,"Vitesse — 30 m (s)",Barèmes!$B$6:$B$28,H405,Barèmes!$C$6:$C$28,IF(H405="6ème","Mixte",G405)),"à besoin",IF(R405&gt;=SUMIFS(Barèmes!$E$6:$E$28,Barèmes!$A$6:$A$28,"Vitesse — 30 m (s)",Barèmes!$B$6:$B$28,H405,Barèmes!$C$6:$C$28,IF(H405="6ème","Mixte",G405)),"fragile","satisfaisant"))))</f>
        <v/>
      </c>
      <c r="T405" s="24" t="str">
        <f>IF(OR(R405="",SUMPRODUCT((Barèmes!$A$6:$A$28="Vitesse — 30 m (s)")*(Barèmes!$B$6:$B$28=H405)*(Barèmes!$C$6:$C$28=IF(H405="6ème","Mixte",G405)))=0),"",IF(SUMPRODUCT((Barèmes!$A$6:$A$28="Vitesse — 30 m (s)")*(Barèmes!$B$6:$B$28=H405)*(Barèmes!$C$6:$C$28=IF(H405="6ème","Mixte",G405))*(Barèmes!$J$6:$J$28="+"))&gt;0,IF(R405&lt;=SUMIFS(Barèmes!$F$6:$F$28,Barèmes!$A$6:$A$28,"Vitesse — 30 m (s)",Barèmes!$B$6:$B$28,H405,Barèmes!$C$6:$C$28,IF(H405="6ème","Mixte",G405)),Barèmes!$B$2,IF(R405&lt;=SUMIFS(Barèmes!$G$6:$G$28,Barèmes!$A$6:$A$28,"Vitesse — 30 m (s)",Barèmes!$B$6:$B$28,H405,Barèmes!$C$6:$C$28,IF(H405="6ème","Mixte",G405)),Barèmes!$C$2,IF(R405&lt;=SUMIFS(Barèmes!$H$6:$H$28,Barèmes!$A$6:$A$28,"Vitesse — 30 m (s)",Barèmes!$B$6:$B$28,H405,Barèmes!$C$6:$C$28,IF(H405="6ème","Mixte",G405)),Barèmes!$D$2,IF(R405&lt;=SUMIFS(Barèmes!$I$6:$I$28,Barèmes!$A$6:$A$28,"Vitesse — 30 m (s)",Barèmes!$B$6:$B$28,H405,Barèmes!$C$6:$C$28,IF(H405="6ème","Mixte",G405)),Barèmes!$E$2,Barèmes!$F$2)))),IF(R405&gt;=SUMIFS(Barèmes!$F$6:$F$28,Barèmes!$A$6:$A$28,"Vitesse — 30 m (s)",Barèmes!$B$6:$B$28,H405,Barèmes!$C$6:$C$28,IF(H405="6ème","Mixte",G405)),Barèmes!$B$2,IF(R405&gt;=SUMIFS(Barèmes!$G$6:$G$28,Barèmes!$A$6:$A$28,"Vitesse — 30 m (s)",Barèmes!$B$6:$B$28,H405,Barèmes!$C$6:$C$28,IF(H405="6ème","Mixte",G405)),Barèmes!$C$2,IF(R405&gt;=SUMIFS(Barèmes!$H$6:$H$28,Barèmes!$A$6:$A$28,"Vitesse — 30 m (s)",Barèmes!$B$6:$B$28,H405,Barèmes!$C$6:$C$28,IF(H405="6ème","Mixte",G405)),Barèmes!$D$2,IF(R405&gt;=SUMIFS(Barèmes!$I$6:$I$28,Barèmes!$A$6:$A$28,"Vitesse — 30 m (s)",Barèmes!$B$6:$B$28,H405,Barèmes!$C$6:$C$28,IF(H405="6ème","Mixte",G405)),Barèmes!$E$2,Barèmes!$F$2))))))</f>
        <v/>
      </c>
      <c r="U405" s="22"/>
      <c r="V405" s="25" t="str">
        <f>IF(OR(U405="",SUMPRODUCT((Barèmes!$A$6:$A$28="Vitesse — 50 m (s)")*(Barèmes!$B$6:$B$28=H405)*(Barèmes!$C$6:$C$28=IF(H405="6ème","Mixte",G405)))=0),"",IF(SUMPRODUCT((Barèmes!$A$6:$A$28="Vitesse — 50 m (s)")*(Barèmes!$B$6:$B$28=H405)*(Barèmes!$C$6:$C$28=IF(H405="6ème","Mixte",G405))*(Barèmes!$J$6:$J$28="+"))&gt;0,IF(U405&lt;=SUMIFS(Barèmes!$D$6:$D$28,Barèmes!$A$6:$A$28,"Vitesse — 50 m (s)",Barèmes!$B$6:$B$28,H405,Barèmes!$C$6:$C$28,IF(H405="6ème","Mixte",G405)),"à besoin",IF(U405&lt;=SUMIFS(Barèmes!$E$6:$E$28,Barèmes!$A$6:$A$28,"Vitesse — 50 m (s)",Barèmes!$B$6:$B$28,H405,Barèmes!$C$6:$C$28,IF(H405="6ème","Mixte",G405)),"fragile","satisfaisant")),IF(U405&gt;=SUMIFS(Barèmes!$D$6:$D$28,Barèmes!$A$6:$A$28,"Vitesse — 50 m (s)",Barèmes!$B$6:$B$28,H405,Barèmes!$C$6:$C$28,IF(H405="6ème","Mixte",G405)),"à besoin",IF(U405&gt;=SUMIFS(Barèmes!$E$6:$E$28,Barèmes!$A$6:$A$28,"Vitesse — 50 m (s)",Barèmes!$B$6:$B$28,H405,Barèmes!$C$6:$C$28,IF(H405="6ème","Mixte",G405)),"fragile","satisfaisant"))))</f>
        <v/>
      </c>
      <c r="W405" s="25" t="str">
        <f>IF(OR(U405="",SUMPRODUCT((Barèmes!$A$6:$A$28="Vitesse — 50 m (s)")*(Barèmes!$B$6:$B$28=H405)*(Barèmes!$C$6:$C$28=IF(H405="6ème","Mixte",G405)))=0),"",IF(SUMPRODUCT((Barèmes!$A$6:$A$28="Vitesse — 50 m (s)")*(Barèmes!$B$6:$B$28=H405)*(Barèmes!$C$6:$C$28=IF(H405="6ème","Mixte",G405))*(Barèmes!$J$6:$J$28="+"))&gt;0,IF(U405&lt;=SUMIFS(Barèmes!$F$6:$F$28,Barèmes!$A$6:$A$28,"Vitesse — 50 m (s)",Barèmes!$B$6:$B$28,H405,Barèmes!$C$6:$C$28,IF(H405="6ème","Mixte",G405)),Barèmes!$B$2,IF(U405&lt;=SUMIFS(Barèmes!$G$6:$G$28,Barèmes!$A$6:$A$28,"Vitesse — 50 m (s)",Barèmes!$B$6:$B$28,H405,Barèmes!$C$6:$C$28,IF(H405="6ème","Mixte",G405)),Barèmes!$C$2,IF(U405&lt;=SUMIFS(Barèmes!$H$6:$H$28,Barèmes!$A$6:$A$28,"Vitesse — 50 m (s)",Barèmes!$B$6:$B$28,H405,Barèmes!$C$6:$C$28,IF(H405="6ème","Mixte",G405)),Barèmes!$D$2,IF(U405&lt;=SUMIFS(Barèmes!$I$6:$I$28,Barèmes!$A$6:$A$28,"Vitesse — 50 m (s)",Barèmes!$B$6:$B$28,H405,Barèmes!$C$6:$C$28,IF(H405="6ème","Mixte",G405)),Barèmes!$E$2,Barèmes!$F$2)))),IF(U405&gt;=SUMIFS(Barèmes!$F$6:$F$28,Barèmes!$A$6:$A$28,"Vitesse — 50 m (s)",Barèmes!$B$6:$B$28,H405,Barèmes!$C$6:$C$28,IF(H405="6ème","Mixte",G405)),Barèmes!$B$2,IF(U405&gt;=SUMIFS(Barèmes!$G$6:$G$28,Barèmes!$A$6:$A$28,"Vitesse — 50 m (s)",Barèmes!$B$6:$B$28,H405,Barèmes!$C$6:$C$28,IF(H405="6ème","Mixte",G405)),Barèmes!$C$2,IF(U405&gt;=SUMIFS(Barèmes!$H$6:$H$28,Barèmes!$A$6:$A$28,"Vitesse — 50 m (s)",Barèmes!$B$6:$B$28,H405,Barèmes!$C$6:$C$28,IF(H405="6ème","Mixte",G405)),Barèmes!$D$2,IF(U405&gt;=SUMIFS(Barèmes!$I$6:$I$28,Barèmes!$A$6:$A$28,"Vitesse — 50 m (s)",Barèmes!$B$6:$B$28,H405,Barèmes!$C$6:$C$28,IF(H405="6ème","Mixte",G405)),Barèmes!$E$2,Barèmes!$F$2))))))</f>
        <v/>
      </c>
      <c r="X405" s="18"/>
      <c r="Y405" s="26" t="str" cm="1">
        <f t="array" ref="Y405">IF(OR(X405="",SUMPRODUCT((Barèmes!$A$6:$A$28="Souplesse (score 1-5)")*(Barèmes!$B$6:$B$28=H405)*(Barèmes!$C$6:$C$28=IF(H405="6ème","Mixte",G405)))=0),"",IF(SUMPRODUCT((Barèmes!$A$6:$A$28="Souplesse (score 1-5)")*(Barèmes!$B$6:$B$28=H405)*(Barèmes!$C$6:$C$28=IF(H405="6ème","Mixte",G405))*(Barèmes!$J$6:$J$28="+"))&gt;0,IF(X405&lt;=SUMIFS(Barèmes!$D$6:$D$28,Barèmes!$A$6:$A$28,"Souplesse (score 1-5)",Barèmes!$B$6:$B$28,H405,Barèmes!$C$6:$C$28,IF(H405="6ème","Mixte",G405)),"à besoin",IF(X405&lt;=SUMIFS(Barèmes!$E$6:$E$28,Barèmes!$A$6:$A$28,"Souplesse (score 1-5)",Barèmes!$B$6:$B$28,H405,Barèmes!$C$6:$C$28,IF(H405="6ème","Mixte",G405)),"fragile","satisfaisant")),IF(X405&gt;=SUMIFS(Barèmes!$D$6:$D$28,Barèmes!$A$6:$A$28,"Souplesse (score 1-5)",Barèmes!$B$6:$B$28,H405,Barèmes!$C$6:$C$28,IF(H405="6ème","Mixte",G405)),"à besoin",IF(X405&gt;=SUMIFS(Barèmes!$E$6:$E$28,Barèmes!$A$6:$A$28,"Souplesse (score 1-5)",Barèmes!$B$6:$B$28,H405,Barèmes!$C$6:$C$28,IF(H405="6ème","Mixte",G405)),"fragile","satisfaisant"))))</f>
        <v/>
      </c>
      <c r="Z405" s="26" t="str" cm="1">
        <f t="array" ref="Z405">IF(OR(X405="",SUMPRODUCT((Barèmes!$A$6:$A$28="Souplesse (score 1-5)")*(Barèmes!$B$6:$B$28=H405)*(Barèmes!$C$6:$C$28=IF(H405="6ème","Mixte",G405)))=0),"",IF(SUMPRODUCT((Barèmes!$A$6:$A$28="Souplesse (score 1-5)")*(Barèmes!$B$6:$B$28=H405)*(Barèmes!$C$6:$C$28=IF(H405="6ème","Mixte",G405))*(Barèmes!$J$6:$J$28="+"))&gt;0,IF(X405&lt;=SUMIFS(Barèmes!$F$6:$F$28,Barèmes!$A$6:$A$28,"Souplesse (score 1-5)",Barèmes!$B$6:$B$28,H405,Barèmes!$C$6:$C$28,IF(H405="6ème","Mixte",G405)),Barèmes!$B$2,IF(X405&lt;=SUMIFS(Barèmes!$G$6:$G$28,Barèmes!$A$6:$A$28,"Souplesse (score 1-5)",Barèmes!$B$6:$B$28,H405,Barèmes!$C$6:$C$28,IF(H405="6ème","Mixte",G405)),Barèmes!$C$2,IF(X405&lt;=SUMIFS(Barèmes!$H$6:$H$28,Barèmes!$A$6:$A$28,"Souplesse (score 1-5)",Barèmes!$B$6:$B$28,H405,Barèmes!$C$6:$C$28,IF(H405="6ème","Mixte",G405)),Barèmes!$D$2,IF(X405&lt;=SUMIFS(Barèmes!$I$6:$I$28,Barèmes!$A$6:$A$28,"Souplesse (score 1-5)",Barèmes!$B$6:$B$28,H405,Barèmes!$C$6:$C$28,IF(H405="6ème","Mixte",G405)),Barèmes!$E$2,Barèmes!$F$2)))),IF(X405&gt;=SUMIFS(Barèmes!$F$6:$F$28,Barèmes!$A$6:$A$28,"Souplesse (score 1-5)",Barèmes!$B$6:$B$28,H405,Barèmes!$C$6:$C$28,IF(H405="6ème","Mixte",G405)),Barèmes!$B$2,IF(X405&gt;=SUMIFS(Barèmes!$G$6:$G$28,Barèmes!$A$6:$A$28,"Souplesse (score 1-5)",Barèmes!$B$6:$B$28,H405,Barèmes!$C$6:$C$28,IF(H405="6ème","Mixte",G405)),Barèmes!$C$2,IF(X405&gt;=SUMIFS(Barèmes!$H$6:$H$28,Barèmes!$A$6:$A$28,"Souplesse (score 1-5)",Barèmes!$B$6:$B$28,H405,Barèmes!$C$6:$C$28,IF(H405="6ème","Mixte",G405)),Barèmes!$D$2,IF(X405&gt;=SUMIFS(Barèmes!$I$6:$I$28,Barèmes!$A$6:$A$28,"Souplesse (score 1-5)",Barèmes!$B$6:$B$28,H405,Barèmes!$C$6:$C$28,IF(H405="6ème","Mixte",G405)),Barèmes!$E$2,Barèmes!$F$2))))))</f>
        <v/>
      </c>
      <c r="AA405" s="22"/>
      <c r="AB405" s="27" t="str">
        <f>IF(OR(AA405="",SUMPRODUCT((Barèmes!$A$6:$A$28="Agilité — T-test 974 (s)")*(Barèmes!$B$6:$B$28=H405)*(Barèmes!$C$6:$C$28=IF(H405="6ème","Mixte",G405)))=0),"",IF(SUMPRODUCT((Barèmes!$A$6:$A$28="Agilité — T-test 974 (s)")*(Barèmes!$B$6:$B$28=H405)*(Barèmes!$C$6:$C$28=IF(H405="6ème","Mixte",G405))*(Barèmes!$J$6:$J$28="+"))&gt;0,IF(AA405&lt;=SUMIFS(Barèmes!$D$6:$D$28,Barèmes!$A$6:$A$28,"Agilité — T-test 974 (s)",Barèmes!$B$6:$B$28,H405,Barèmes!$C$6:$C$28,IF(H405="6ème","Mixte",G405)),"à besoin",IF(AA405&lt;=SUMIFS(Barèmes!$E$6:$E$28,Barèmes!$A$6:$A$28,"Agilité — T-test 974 (s)",Barèmes!$B$6:$B$28,H405,Barèmes!$C$6:$C$28,IF(H405="6ème","Mixte",G405)),"fragile","satisfaisant")),IF(AA405&gt;=SUMIFS(Barèmes!$D$6:$D$28,Barèmes!$A$6:$A$28,"Agilité — T-test 974 (s)",Barèmes!$B$6:$B$28,H405,Barèmes!$C$6:$C$28,IF(H405="6ème","Mixte",G405)),"à besoin",IF(AA405&gt;=SUMIFS(Barèmes!$E$6:$E$28,Barèmes!$A$6:$A$28,"Agilité — T-test 974 (s)",Barèmes!$B$6:$B$28,H405,Barèmes!$C$6:$C$28,IF(H405="6ème","Mixte",G405)),"fragile","satisfaisant"))))</f>
        <v/>
      </c>
      <c r="AC405" s="27" t="str">
        <f>IF(OR(AA405="",SUMPRODUCT((Barèmes!$A$6:$A$28="Agilité — T-test 974 (s)")*(Barèmes!$B$6:$B$28=H405)*(Barèmes!$C$6:$C$28=IF(H405="6ème","Mixte",G405)))=0),"",IF(SUMPRODUCT((Barèmes!$A$6:$A$28="Agilité — T-test 974 (s)")*(Barèmes!$B$6:$B$28=H405)*(Barèmes!$C$6:$C$28=IF(H405="6ème","Mixte",G405))*(Barèmes!$J$6:$J$28="+"))&gt;0,IF(AA405&lt;=SUMIFS(Barèmes!$F$6:$F$28,Barèmes!$A$6:$A$28,"Agilité — T-test 974 (s)",Barèmes!$B$6:$B$28,H405,Barèmes!$C$6:$C$28,IF(H405="6ème","Mixte",G405)),Barèmes!$B$2,IF(AA405&lt;=SUMIFS(Barèmes!$G$6:$G$28,Barèmes!$A$6:$A$28,"Agilité — T-test 974 (s)",Barèmes!$B$6:$B$28,H405,Barèmes!$C$6:$C$28,IF(H405="6ème","Mixte",G405)),Barèmes!$C$2,IF(AA405&lt;=SUMIFS(Barèmes!$H$6:$H$28,Barèmes!$A$6:$A$28,"Agilité — T-test 974 (s)",Barèmes!$B$6:$B$28,H405,Barèmes!$C$6:$C$28,IF(H405="6ème","Mixte",G405)),Barèmes!$D$2,IF(AA405&lt;=SUMIFS(Barèmes!$I$6:$I$28,Barèmes!$A$6:$A$28,"Agilité — T-test 974 (s)",Barèmes!$B$6:$B$28,H405,Barèmes!$C$6:$C$28,IF(H405="6ème","Mixte",G405)),Barèmes!$E$2,Barèmes!$F$2)))),IF(AA405&gt;=SUMIFS(Barèmes!$F$6:$F$28,Barèmes!$A$6:$A$28,"Agilité — T-test 974 (s)",Barèmes!$B$6:$B$28,H405,Barèmes!$C$6:$C$28,IF(H405="6ème","Mixte",G405)),Barèmes!$B$2,IF(AA405&gt;=SUMIFS(Barèmes!$G$6:$G$28,Barèmes!$A$6:$A$28,"Agilité — T-test 974 (s)",Barèmes!$B$6:$B$28,H405,Barèmes!$C$6:$C$28,IF(H405="6ème","Mixte",G405)),Barèmes!$C$2,IF(AA405&gt;=SUMIFS(Barèmes!$H$6:$H$28,Barèmes!$A$6:$A$28,"Agilité — T-test 974 (s)",Barèmes!$B$6:$B$28,H405,Barèmes!$C$6:$C$28,IF(H405="6ème","Mixte",G405)),Barèmes!$D$2,IF(AA405&gt;=SUMIFS(Barèmes!$I$6:$I$28,Barèmes!$A$6:$A$28,"Agilité — T-test 974 (s)",Barèmes!$B$6:$B$28,H405,Barèmes!$C$6:$C$28,IF(H405="6ème","Mixte",G405)),Barèmes!$E$2,Barèmes!$F$2))))))</f>
        <v/>
      </c>
      <c r="AD405" s="28" t="str">
        <f t="shared" si="50"/>
        <v/>
      </c>
      <c r="AE405" s="29" t="str">
        <f t="shared" si="51"/>
        <v/>
      </c>
      <c r="AF405" s="30" t="str">
        <f>IF(OR(AD405="",SUMPRODUCT((Barèmes!$A$6:$A$28="Surcoût d'agilité (s) — technique")*(Barèmes!$B$6:$B$28=H405)*(Barèmes!$C$6:$C$28=IF(H405="6ème","Mixte",G405)))=0),"",IF(SUMPRODUCT((Barèmes!$A$6:$A$28="Surcoût d'agilité (s) — technique")*(Barèmes!$B$6:$B$28=H405)*(Barèmes!$C$6:$C$28=IF(H405="6ème","Mixte",G405))*(Barèmes!$J$6:$J$28="+"))&gt;0,IF(AD405&lt;=SUMIFS(Barèmes!$D$6:$D$28,Barèmes!$A$6:$A$28,"Surcoût d'agilité (s) — technique",Barèmes!$B$6:$B$28,H405,Barèmes!$C$6:$C$28,IF(H405="6ème","Mixte",G405)),"à besoin",IF(AD405&lt;=SUMIFS(Barèmes!$E$6:$E$28,Barèmes!$A$6:$A$28,"Surcoût d'agilité (s) — technique",Barèmes!$B$6:$B$28,H405,Barèmes!$C$6:$C$28,IF(H405="6ème","Mixte",G405)),"fragile","satisfaisant")),IF(AD405&gt;=SUMIFS(Barèmes!$D$6:$D$28,Barèmes!$A$6:$A$28,"Surcoût d'agilité (s) — technique",Barèmes!$B$6:$B$28,H405,Barèmes!$C$6:$C$28,IF(H405="6ème","Mixte",G405)),"à besoin",IF(AD405&gt;=SUMIFS(Barèmes!$E$6:$E$28,Barèmes!$A$6:$A$28,"Surcoût d'agilité (s) — technique",Barèmes!$B$6:$B$28,H405,Barèmes!$C$6:$C$28,IF(H405="6ème","Mixte",G405)),"fragile","satisfaisant"))))</f>
        <v/>
      </c>
      <c r="AG405" s="30" t="str">
        <f>IF(OR(AD405="",SUMPRODUCT((Barèmes!$A$6:$A$28="Surcoût d'agilité (s) — technique")*(Barèmes!$B$6:$B$28=H405)*(Barèmes!$C$6:$C$28=IF(H405="6ème","Mixte",G405)))=0),"",IF(SUMPRODUCT((Barèmes!$A$6:$A$28="Surcoût d'agilité (s) — technique")*(Barèmes!$B$6:$B$28=H405)*(Barèmes!$C$6:$C$28=IF(H405="6ème","Mixte",G405))*(Barèmes!$J$6:$J$28="+"))&gt;0,IF(AD405&lt;=SUMIFS(Barèmes!$F$6:$F$28,Barèmes!$A$6:$A$28,"Surcoût d'agilité (s) — technique",Barèmes!$B$6:$B$28,H405,Barèmes!$C$6:$C$28,IF(H405="6ème","Mixte",G405)),Barèmes!$B$2,IF(AD405&lt;=SUMIFS(Barèmes!$G$6:$G$28,Barèmes!$A$6:$A$28,"Surcoût d'agilité (s) — technique",Barèmes!$B$6:$B$28,H405,Barèmes!$C$6:$C$28,IF(H405="6ème","Mixte",G405)),Barèmes!$C$2,IF(AD405&lt;=SUMIFS(Barèmes!$H$6:$H$28,Barèmes!$A$6:$A$28,"Surcoût d'agilité (s) — technique",Barèmes!$B$6:$B$28,H405,Barèmes!$C$6:$C$28,IF(H405="6ème","Mixte",G405)),Barèmes!$D$2,IF(AD405&lt;=SUMIFS(Barèmes!$I$6:$I$28,Barèmes!$A$6:$A$28,"Surcoût d'agilité (s) — technique",Barèmes!$B$6:$B$28,H405,Barèmes!$C$6:$C$28,IF(H405="6ème","Mixte",G405)),Barèmes!$E$2,Barèmes!$F$2)))),IF(AD405&gt;=SUMIFS(Barèmes!$F$6:$F$28,Barèmes!$A$6:$A$28,"Surcoût d'agilité (s) — technique",Barèmes!$B$6:$B$28,H405,Barèmes!$C$6:$C$28,IF(H405="6ème","Mixte",G405)),Barèmes!$B$2,IF(AD405&gt;=SUMIFS(Barèmes!$G$6:$G$28,Barèmes!$A$6:$A$28,"Surcoût d'agilité (s) — technique",Barèmes!$B$6:$B$28,H405,Barèmes!$C$6:$C$28,IF(H405="6ème","Mixte",G405)),Barèmes!$C$2,IF(AD405&gt;=SUMIFS(Barèmes!$H$6:$H$28,Barèmes!$A$6:$A$28,"Surcoût d'agilité (s) — technique",Barèmes!$B$6:$B$28,H405,Barèmes!$C$6:$C$28,IF(H405="6ème","Mixte",G405)),Barèmes!$D$2,IF(AD405&gt;=SUMIFS(Barèmes!$I$6:$I$28,Barèmes!$A$6:$A$28,"Surcoût d'agilité (s) — technique",Barèmes!$B$6:$B$28,H405,Barèmes!$C$6:$C$28,IF(H405="6ème","Mixte",G405)),Barèmes!$E$2,Barèmes!$F$2))))))</f>
        <v/>
      </c>
      <c r="AH405" s="31" t="str">
        <f>IF((IF(N405="",0,1)+IF(Q405="",0,1)+IF(W405="",0,1)+IF(Z405="",0,1)+IF(AC405="",0,1))=0,"",3*IF(N405=Barèmes!$B$2,1,IF(N405=Barèmes!$C$2,2,IF(N405=Barèmes!$D$2,3,IF(N405=Barèmes!$E$2,4,IF(N405=Barèmes!$F$2,5,0)))))+3*IF(Q405=Barèmes!$B$2,1,IF(Q405=Barèmes!$C$2,2,IF(Q405=Barèmes!$D$2,3,IF(Q405=Barèmes!$E$2,4,IF(Q405=Barèmes!$F$2,5,0)))))+2*IF(W405=Barèmes!$B$2,1,IF(W405=Barèmes!$C$2,2,IF(W405=Barèmes!$D$2,3,IF(W405=Barèmes!$E$2,4,IF(W405=Barèmes!$F$2,5,0)))))+1*IF(Z405=Barèmes!$B$2,1,IF(Z405=Barèmes!$C$2,2,IF(Z405=Barèmes!$D$2,3,IF(Z405=Barèmes!$E$2,4,IF(Z405=Barèmes!$F$2,5,0)))))+1*IF(AC405=Barèmes!$B$2,1,IF(AC405=Barèmes!$C$2,2,IF(AC405=Barèmes!$D$2,3,IF(AC405=Barèmes!$E$2,4,IF(AC405=Barèmes!$F$2,5,0))))))</f>
        <v/>
      </c>
      <c r="AI405" s="31"/>
      <c r="AJ405" s="32" t="str">
        <f>IFERROR(INDEX(Croissance!$B$5:$B$604,MATCH(A405,Croissance!$A$5:$A$604,0)),"")</f>
        <v/>
      </c>
      <c r="AK405" s="32" t="str">
        <f>IFERROR(INDEX(Croissance!$C$5:$C$604,MATCH(A405,Croissance!$A$5:$A$604,0)),"")</f>
        <v/>
      </c>
      <c r="AL405" s="32" t="str">
        <f>IFERROR(INDEX(Croissance!$D$5:$D$604,MATCH(A405,Croissance!$A$5:$A$604,0)),"")</f>
        <v/>
      </c>
      <c r="AM405" s="32" t="str">
        <f>IFERROR(INDEX(Croissance!$E$5:$E$604,MATCH(A405,Croissance!$A$5:$A$604,0)),"")</f>
        <v/>
      </c>
      <c r="AO405" s="33">
        <f t="shared" si="56"/>
        <v>0</v>
      </c>
      <c r="AP405" s="33">
        <f t="shared" si="52"/>
        <v>0</v>
      </c>
      <c r="AQ405" s="33">
        <f>IF(A405="",0,IF(AND(OR('Synthèse classe'!$C$2="Tous",C405='Synthèse classe'!$C$2),OR('Synthèse classe'!$C$3="Toutes",D405='Synthèse classe'!$C$3),OR('Synthèse classe'!$C$4="Toutes",AND('Synthèse classe'!$C$4="Dernière",AP405=1),B405=IFERROR(VALUE('Synthèse classe'!$C$4),0))),1,0))</f>
        <v>0</v>
      </c>
      <c r="AR405" s="34" t="str">
        <f t="shared" si="53"/>
        <v/>
      </c>
    </row>
    <row r="406" spans="1:44" x14ac:dyDescent="0.2">
      <c r="A406" s="17" t="str">
        <f t="shared" si="49"/>
        <v/>
      </c>
      <c r="B406" s="18"/>
      <c r="C406" s="19"/>
      <c r="D406" s="19"/>
      <c r="E406" s="19"/>
      <c r="F406" s="19"/>
      <c r="G406" s="19"/>
      <c r="H406" s="17" t="str">
        <f t="shared" si="54"/>
        <v/>
      </c>
      <c r="I406" s="20"/>
      <c r="J406" s="18"/>
      <c r="K406" s="19"/>
      <c r="L406" s="21" t="str">
        <f t="shared" si="55"/>
        <v/>
      </c>
      <c r="M406" s="21" t="str">
        <f>IF(OR(J406="",SUMPRODUCT((Barèmes!$A$6:$A$28="Endurance — Luc Léger (palier)")*(Barèmes!$B$6:$B$28=H406)*(Barèmes!$C$6:$C$28=IF(H406="6ème","Mixte",G406)))=0),"",IF(SUMPRODUCT((Barèmes!$A$6:$A$28="Endurance — Luc Léger (palier)")*(Barèmes!$B$6:$B$28=H406)*(Barèmes!$C$6:$C$28=IF(H406="6ème","Mixte",G406))*(Barèmes!$J$6:$J$28="+"))&gt;0,IF(J406&lt;=SUMIFS(Barèmes!$D$6:$D$28,Barèmes!$A$6:$A$28,"Endurance — Luc Léger (palier)",Barèmes!$B$6:$B$28,H406,Barèmes!$C$6:$C$28,IF(H406="6ème","Mixte",G406)),"à besoin",IF(J406&lt;=SUMIFS(Barèmes!$E$6:$E$28,Barèmes!$A$6:$A$28,"Endurance — Luc Léger (palier)",Barèmes!$B$6:$B$28,H406,Barèmes!$C$6:$C$28,IF(H406="6ème","Mixte",G406)),"fragile","satisfaisant")),IF(J406&gt;=SUMIFS(Barèmes!$D$6:$D$28,Barèmes!$A$6:$A$28,"Endurance — Luc Léger (palier)",Barèmes!$B$6:$B$28,H406,Barèmes!$C$6:$C$28,IF(H406="6ème","Mixte",G406)),"à besoin",IF(J406&gt;=SUMIFS(Barèmes!$E$6:$E$28,Barèmes!$A$6:$A$28,"Endurance — Luc Léger (palier)",Barèmes!$B$6:$B$28,H406,Barèmes!$C$6:$C$28,IF(H406="6ème","Mixte",G406)),"fragile","satisfaisant"))))</f>
        <v/>
      </c>
      <c r="N406" s="21" t="str">
        <f>IF(OR(J406="",SUMPRODUCT((Barèmes!$A$6:$A$28="Endurance — Luc Léger (palier)")*(Barèmes!$B$6:$B$28=H406)*(Barèmes!$C$6:$C$28=IF(H406="6ème","Mixte",G406)))=0),"",IF(SUMPRODUCT((Barèmes!$A$6:$A$28="Endurance — Luc Léger (palier)")*(Barèmes!$B$6:$B$28=H406)*(Barèmes!$C$6:$C$28=IF(H406="6ème","Mixte",G406))*(Barèmes!$J$6:$J$28="+"))&gt;0,IF(J406&lt;=SUMIFS(Barèmes!$F$6:$F$28,Barèmes!$A$6:$A$28,"Endurance — Luc Léger (palier)",Barèmes!$B$6:$B$28,H406,Barèmes!$C$6:$C$28,IF(H406="6ème","Mixte",G406)),Barèmes!$B$2,IF(J406&lt;=SUMIFS(Barèmes!$G$6:$G$28,Barèmes!$A$6:$A$28,"Endurance — Luc Léger (palier)",Barèmes!$B$6:$B$28,H406,Barèmes!$C$6:$C$28,IF(H406="6ème","Mixte",G406)),Barèmes!$C$2,IF(J406&lt;=SUMIFS(Barèmes!$H$6:$H$28,Barèmes!$A$6:$A$28,"Endurance — Luc Léger (palier)",Barèmes!$B$6:$B$28,H406,Barèmes!$C$6:$C$28,IF(H406="6ème","Mixte",G406)),Barèmes!$D$2,IF(J406&lt;=SUMIFS(Barèmes!$I$6:$I$28,Barèmes!$A$6:$A$28,"Endurance — Luc Léger (palier)",Barèmes!$B$6:$B$28,H406,Barèmes!$C$6:$C$28,IF(H406="6ème","Mixte",G406)),Barèmes!$E$2,Barèmes!$F$2)))),IF(J406&gt;=SUMIFS(Barèmes!$F$6:$F$28,Barèmes!$A$6:$A$28,"Endurance — Luc Léger (palier)",Barèmes!$B$6:$B$28,H406,Barèmes!$C$6:$C$28,IF(H406="6ème","Mixte",G406)),Barèmes!$B$2,IF(J406&gt;=SUMIFS(Barèmes!$G$6:$G$28,Barèmes!$A$6:$A$28,"Endurance — Luc Léger (palier)",Barèmes!$B$6:$B$28,H406,Barèmes!$C$6:$C$28,IF(H406="6ème","Mixte",G406)),Barèmes!$C$2,IF(J406&gt;=SUMIFS(Barèmes!$H$6:$H$28,Barèmes!$A$6:$A$28,"Endurance — Luc Léger (palier)",Barèmes!$B$6:$B$28,H406,Barèmes!$C$6:$C$28,IF(H406="6ème","Mixte",G406)),Barèmes!$D$2,IF(J406&gt;=SUMIFS(Barèmes!$I$6:$I$28,Barèmes!$A$6:$A$28,"Endurance — Luc Léger (palier)",Barèmes!$B$6:$B$28,H406,Barèmes!$C$6:$C$28,IF(H406="6ème","Mixte",G406)),Barèmes!$E$2,Barèmes!$F$2))))))</f>
        <v/>
      </c>
      <c r="O406" s="22"/>
      <c r="P406" s="23" t="str">
        <f>IF(OR(O406="",SUMPRODUCT((Barèmes!$A$6:$A$28="Force bas du corps — Saut en longueur (m)")*(Barèmes!$B$6:$B$28=H406)*(Barèmes!$C$6:$C$28=IF(H406="6ème","Mixte",G406)))=0),"",IF(SUMPRODUCT((Barèmes!$A$6:$A$28="Force bas du corps — Saut en longueur (m)")*(Barèmes!$B$6:$B$28=H406)*(Barèmes!$C$6:$C$28=IF(H406="6ème","Mixte",G406))*(Barèmes!$J$6:$J$28="+"))&gt;0,IF(O406&lt;=SUMIFS(Barèmes!$D$6:$D$28,Barèmes!$A$6:$A$28,"Force bas du corps — Saut en longueur (m)",Barèmes!$B$6:$B$28,H406,Barèmes!$C$6:$C$28,IF(H406="6ème","Mixte",G406)),"à besoin",IF(O406&lt;=SUMIFS(Barèmes!$E$6:$E$28,Barèmes!$A$6:$A$28,"Force bas du corps — Saut en longueur (m)",Barèmes!$B$6:$B$28,H406,Barèmes!$C$6:$C$28,IF(H406="6ème","Mixte",G406)),"fragile","satisfaisant")),IF(O406&gt;=SUMIFS(Barèmes!$D$6:$D$28,Barèmes!$A$6:$A$28,"Force bas du corps — Saut en longueur (m)",Barèmes!$B$6:$B$28,H406,Barèmes!$C$6:$C$28,IF(H406="6ème","Mixte",G406)),"à besoin",IF(O406&gt;=SUMIFS(Barèmes!$E$6:$E$28,Barèmes!$A$6:$A$28,"Force bas du corps — Saut en longueur (m)",Barèmes!$B$6:$B$28,H406,Barèmes!$C$6:$C$28,IF(H406="6ème","Mixte",G406)),"fragile","satisfaisant"))))</f>
        <v/>
      </c>
      <c r="Q406" s="23" t="str">
        <f>IF(OR(O406="",SUMPRODUCT((Barèmes!$A$6:$A$28="Force bas du corps — Saut en longueur (m)")*(Barèmes!$B$6:$B$28=H406)*(Barèmes!$C$6:$C$28=IF(H406="6ème","Mixte",G406)))=0),"",IF(SUMPRODUCT((Barèmes!$A$6:$A$28="Force bas du corps — Saut en longueur (m)")*(Barèmes!$B$6:$B$28=H406)*(Barèmes!$C$6:$C$28=IF(H406="6ème","Mixte",G406))*(Barèmes!$J$6:$J$28="+"))&gt;0,IF(O406&lt;=SUMIFS(Barèmes!$F$6:$F$28,Barèmes!$A$6:$A$28,"Force bas du corps — Saut en longueur (m)",Barèmes!$B$6:$B$28,H406,Barèmes!$C$6:$C$28,IF(H406="6ème","Mixte",G406)),Barèmes!$B$2,IF(O406&lt;=SUMIFS(Barèmes!$G$6:$G$28,Barèmes!$A$6:$A$28,"Force bas du corps — Saut en longueur (m)",Barèmes!$B$6:$B$28,H406,Barèmes!$C$6:$C$28,IF(H406="6ème","Mixte",G406)),Barèmes!$C$2,IF(O406&lt;=SUMIFS(Barèmes!$H$6:$H$28,Barèmes!$A$6:$A$28,"Force bas du corps — Saut en longueur (m)",Barèmes!$B$6:$B$28,H406,Barèmes!$C$6:$C$28,IF(H406="6ème","Mixte",G406)),Barèmes!$D$2,IF(O406&lt;=SUMIFS(Barèmes!$I$6:$I$28,Barèmes!$A$6:$A$28,"Force bas du corps — Saut en longueur (m)",Barèmes!$B$6:$B$28,H406,Barèmes!$C$6:$C$28,IF(H406="6ème","Mixte",G406)),Barèmes!$E$2,Barèmes!$F$2)))),IF(O406&gt;=SUMIFS(Barèmes!$F$6:$F$28,Barèmes!$A$6:$A$28,"Force bas du corps — Saut en longueur (m)",Barèmes!$B$6:$B$28,H406,Barèmes!$C$6:$C$28,IF(H406="6ème","Mixte",G406)),Barèmes!$B$2,IF(O406&gt;=SUMIFS(Barèmes!$G$6:$G$28,Barèmes!$A$6:$A$28,"Force bas du corps — Saut en longueur (m)",Barèmes!$B$6:$B$28,H406,Barèmes!$C$6:$C$28,IF(H406="6ème","Mixte",G406)),Barèmes!$C$2,IF(O406&gt;=SUMIFS(Barèmes!$H$6:$H$28,Barèmes!$A$6:$A$28,"Force bas du corps — Saut en longueur (m)",Barèmes!$B$6:$B$28,H406,Barèmes!$C$6:$C$28,IF(H406="6ème","Mixte",G406)),Barèmes!$D$2,IF(O406&gt;=SUMIFS(Barèmes!$I$6:$I$28,Barèmes!$A$6:$A$28,"Force bas du corps — Saut en longueur (m)",Barèmes!$B$6:$B$28,H406,Barèmes!$C$6:$C$28,IF(H406="6ème","Mixte",G406)),Barèmes!$E$2,Barèmes!$F$2))))))</f>
        <v/>
      </c>
      <c r="R406" s="22"/>
      <c r="S406" s="24" t="str">
        <f>IF(OR(R406="",SUMPRODUCT((Barèmes!$A$6:$A$28="Vitesse — 30 m (s)")*(Barèmes!$B$6:$B$28=H406)*(Barèmes!$C$6:$C$28=IF(H406="6ème","Mixte",G406)))=0),"",IF(SUMPRODUCT((Barèmes!$A$6:$A$28="Vitesse — 30 m (s)")*(Barèmes!$B$6:$B$28=H406)*(Barèmes!$C$6:$C$28=IF(H406="6ème","Mixte",G406))*(Barèmes!$J$6:$J$28="+"))&gt;0,IF(R406&lt;=SUMIFS(Barèmes!$D$6:$D$28,Barèmes!$A$6:$A$28,"Vitesse — 30 m (s)",Barèmes!$B$6:$B$28,H406,Barèmes!$C$6:$C$28,IF(H406="6ème","Mixte",G406)),"à besoin",IF(R406&lt;=SUMIFS(Barèmes!$E$6:$E$28,Barèmes!$A$6:$A$28,"Vitesse — 30 m (s)",Barèmes!$B$6:$B$28,H406,Barèmes!$C$6:$C$28,IF(H406="6ème","Mixte",G406)),"fragile","satisfaisant")),IF(R406&gt;=SUMIFS(Barèmes!$D$6:$D$28,Barèmes!$A$6:$A$28,"Vitesse — 30 m (s)",Barèmes!$B$6:$B$28,H406,Barèmes!$C$6:$C$28,IF(H406="6ème","Mixte",G406)),"à besoin",IF(R406&gt;=SUMIFS(Barèmes!$E$6:$E$28,Barèmes!$A$6:$A$28,"Vitesse — 30 m (s)",Barèmes!$B$6:$B$28,H406,Barèmes!$C$6:$C$28,IF(H406="6ème","Mixte",G406)),"fragile","satisfaisant"))))</f>
        <v/>
      </c>
      <c r="T406" s="24" t="str">
        <f>IF(OR(R406="",SUMPRODUCT((Barèmes!$A$6:$A$28="Vitesse — 30 m (s)")*(Barèmes!$B$6:$B$28=H406)*(Barèmes!$C$6:$C$28=IF(H406="6ème","Mixte",G406)))=0),"",IF(SUMPRODUCT((Barèmes!$A$6:$A$28="Vitesse — 30 m (s)")*(Barèmes!$B$6:$B$28=H406)*(Barèmes!$C$6:$C$28=IF(H406="6ème","Mixte",G406))*(Barèmes!$J$6:$J$28="+"))&gt;0,IF(R406&lt;=SUMIFS(Barèmes!$F$6:$F$28,Barèmes!$A$6:$A$28,"Vitesse — 30 m (s)",Barèmes!$B$6:$B$28,H406,Barèmes!$C$6:$C$28,IF(H406="6ème","Mixte",G406)),Barèmes!$B$2,IF(R406&lt;=SUMIFS(Barèmes!$G$6:$G$28,Barèmes!$A$6:$A$28,"Vitesse — 30 m (s)",Barèmes!$B$6:$B$28,H406,Barèmes!$C$6:$C$28,IF(H406="6ème","Mixte",G406)),Barèmes!$C$2,IF(R406&lt;=SUMIFS(Barèmes!$H$6:$H$28,Barèmes!$A$6:$A$28,"Vitesse — 30 m (s)",Barèmes!$B$6:$B$28,H406,Barèmes!$C$6:$C$28,IF(H406="6ème","Mixte",G406)),Barèmes!$D$2,IF(R406&lt;=SUMIFS(Barèmes!$I$6:$I$28,Barèmes!$A$6:$A$28,"Vitesse — 30 m (s)",Barèmes!$B$6:$B$28,H406,Barèmes!$C$6:$C$28,IF(H406="6ème","Mixte",G406)),Barèmes!$E$2,Barèmes!$F$2)))),IF(R406&gt;=SUMIFS(Barèmes!$F$6:$F$28,Barèmes!$A$6:$A$28,"Vitesse — 30 m (s)",Barèmes!$B$6:$B$28,H406,Barèmes!$C$6:$C$28,IF(H406="6ème","Mixte",G406)),Barèmes!$B$2,IF(R406&gt;=SUMIFS(Barèmes!$G$6:$G$28,Barèmes!$A$6:$A$28,"Vitesse — 30 m (s)",Barèmes!$B$6:$B$28,H406,Barèmes!$C$6:$C$28,IF(H406="6ème","Mixte",G406)),Barèmes!$C$2,IF(R406&gt;=SUMIFS(Barèmes!$H$6:$H$28,Barèmes!$A$6:$A$28,"Vitesse — 30 m (s)",Barèmes!$B$6:$B$28,H406,Barèmes!$C$6:$C$28,IF(H406="6ème","Mixte",G406)),Barèmes!$D$2,IF(R406&gt;=SUMIFS(Barèmes!$I$6:$I$28,Barèmes!$A$6:$A$28,"Vitesse — 30 m (s)",Barèmes!$B$6:$B$28,H406,Barèmes!$C$6:$C$28,IF(H406="6ème","Mixte",G406)),Barèmes!$E$2,Barèmes!$F$2))))))</f>
        <v/>
      </c>
      <c r="U406" s="22"/>
      <c r="V406" s="25" t="str">
        <f>IF(OR(U406="",SUMPRODUCT((Barèmes!$A$6:$A$28="Vitesse — 50 m (s)")*(Barèmes!$B$6:$B$28=H406)*(Barèmes!$C$6:$C$28=IF(H406="6ème","Mixte",G406)))=0),"",IF(SUMPRODUCT((Barèmes!$A$6:$A$28="Vitesse — 50 m (s)")*(Barèmes!$B$6:$B$28=H406)*(Barèmes!$C$6:$C$28=IF(H406="6ème","Mixte",G406))*(Barèmes!$J$6:$J$28="+"))&gt;0,IF(U406&lt;=SUMIFS(Barèmes!$D$6:$D$28,Barèmes!$A$6:$A$28,"Vitesse — 50 m (s)",Barèmes!$B$6:$B$28,H406,Barèmes!$C$6:$C$28,IF(H406="6ème","Mixte",G406)),"à besoin",IF(U406&lt;=SUMIFS(Barèmes!$E$6:$E$28,Barèmes!$A$6:$A$28,"Vitesse — 50 m (s)",Barèmes!$B$6:$B$28,H406,Barèmes!$C$6:$C$28,IF(H406="6ème","Mixte",G406)),"fragile","satisfaisant")),IF(U406&gt;=SUMIFS(Barèmes!$D$6:$D$28,Barèmes!$A$6:$A$28,"Vitesse — 50 m (s)",Barèmes!$B$6:$B$28,H406,Barèmes!$C$6:$C$28,IF(H406="6ème","Mixte",G406)),"à besoin",IF(U406&gt;=SUMIFS(Barèmes!$E$6:$E$28,Barèmes!$A$6:$A$28,"Vitesse — 50 m (s)",Barèmes!$B$6:$B$28,H406,Barèmes!$C$6:$C$28,IF(H406="6ème","Mixte",G406)),"fragile","satisfaisant"))))</f>
        <v/>
      </c>
      <c r="W406" s="25" t="str">
        <f>IF(OR(U406="",SUMPRODUCT((Barèmes!$A$6:$A$28="Vitesse — 50 m (s)")*(Barèmes!$B$6:$B$28=H406)*(Barèmes!$C$6:$C$28=IF(H406="6ème","Mixte",G406)))=0),"",IF(SUMPRODUCT((Barèmes!$A$6:$A$28="Vitesse — 50 m (s)")*(Barèmes!$B$6:$B$28=H406)*(Barèmes!$C$6:$C$28=IF(H406="6ème","Mixte",G406))*(Barèmes!$J$6:$J$28="+"))&gt;0,IF(U406&lt;=SUMIFS(Barèmes!$F$6:$F$28,Barèmes!$A$6:$A$28,"Vitesse — 50 m (s)",Barèmes!$B$6:$B$28,H406,Barèmes!$C$6:$C$28,IF(H406="6ème","Mixte",G406)),Barèmes!$B$2,IF(U406&lt;=SUMIFS(Barèmes!$G$6:$G$28,Barèmes!$A$6:$A$28,"Vitesse — 50 m (s)",Barèmes!$B$6:$B$28,H406,Barèmes!$C$6:$C$28,IF(H406="6ème","Mixte",G406)),Barèmes!$C$2,IF(U406&lt;=SUMIFS(Barèmes!$H$6:$H$28,Barèmes!$A$6:$A$28,"Vitesse — 50 m (s)",Barèmes!$B$6:$B$28,H406,Barèmes!$C$6:$C$28,IF(H406="6ème","Mixte",G406)),Barèmes!$D$2,IF(U406&lt;=SUMIFS(Barèmes!$I$6:$I$28,Barèmes!$A$6:$A$28,"Vitesse — 50 m (s)",Barèmes!$B$6:$B$28,H406,Barèmes!$C$6:$C$28,IF(H406="6ème","Mixte",G406)),Barèmes!$E$2,Barèmes!$F$2)))),IF(U406&gt;=SUMIFS(Barèmes!$F$6:$F$28,Barèmes!$A$6:$A$28,"Vitesse — 50 m (s)",Barèmes!$B$6:$B$28,H406,Barèmes!$C$6:$C$28,IF(H406="6ème","Mixte",G406)),Barèmes!$B$2,IF(U406&gt;=SUMIFS(Barèmes!$G$6:$G$28,Barèmes!$A$6:$A$28,"Vitesse — 50 m (s)",Barèmes!$B$6:$B$28,H406,Barèmes!$C$6:$C$28,IF(H406="6ème","Mixte",G406)),Barèmes!$C$2,IF(U406&gt;=SUMIFS(Barèmes!$H$6:$H$28,Barèmes!$A$6:$A$28,"Vitesse — 50 m (s)",Barèmes!$B$6:$B$28,H406,Barèmes!$C$6:$C$28,IF(H406="6ème","Mixte",G406)),Barèmes!$D$2,IF(U406&gt;=SUMIFS(Barèmes!$I$6:$I$28,Barèmes!$A$6:$A$28,"Vitesse — 50 m (s)",Barèmes!$B$6:$B$28,H406,Barèmes!$C$6:$C$28,IF(H406="6ème","Mixte",G406)),Barèmes!$E$2,Barèmes!$F$2))))))</f>
        <v/>
      </c>
      <c r="X406" s="18"/>
      <c r="Y406" s="26" t="str" cm="1">
        <f t="array" ref="Y406">IF(OR(X406="",SUMPRODUCT((Barèmes!$A$6:$A$28="Souplesse (score 1-5)")*(Barèmes!$B$6:$B$28=H406)*(Barèmes!$C$6:$C$28=IF(H406="6ème","Mixte",G406)))=0),"",IF(SUMPRODUCT((Barèmes!$A$6:$A$28="Souplesse (score 1-5)")*(Barèmes!$B$6:$B$28=H406)*(Barèmes!$C$6:$C$28=IF(H406="6ème","Mixte",G406))*(Barèmes!$J$6:$J$28="+"))&gt;0,IF(X406&lt;=SUMIFS(Barèmes!$D$6:$D$28,Barèmes!$A$6:$A$28,"Souplesse (score 1-5)",Barèmes!$B$6:$B$28,H406,Barèmes!$C$6:$C$28,IF(H406="6ème","Mixte",G406)),"à besoin",IF(X406&lt;=SUMIFS(Barèmes!$E$6:$E$28,Barèmes!$A$6:$A$28,"Souplesse (score 1-5)",Barèmes!$B$6:$B$28,H406,Barèmes!$C$6:$C$28,IF(H406="6ème","Mixte",G406)),"fragile","satisfaisant")),IF(X406&gt;=SUMIFS(Barèmes!$D$6:$D$28,Barèmes!$A$6:$A$28,"Souplesse (score 1-5)",Barèmes!$B$6:$B$28,H406,Barèmes!$C$6:$C$28,IF(H406="6ème","Mixte",G406)),"à besoin",IF(X406&gt;=SUMIFS(Barèmes!$E$6:$E$28,Barèmes!$A$6:$A$28,"Souplesse (score 1-5)",Barèmes!$B$6:$B$28,H406,Barèmes!$C$6:$C$28,IF(H406="6ème","Mixte",G406)),"fragile","satisfaisant"))))</f>
        <v/>
      </c>
      <c r="Z406" s="26" t="str" cm="1">
        <f t="array" ref="Z406">IF(OR(X406="",SUMPRODUCT((Barèmes!$A$6:$A$28="Souplesse (score 1-5)")*(Barèmes!$B$6:$B$28=H406)*(Barèmes!$C$6:$C$28=IF(H406="6ème","Mixte",G406)))=0),"",IF(SUMPRODUCT((Barèmes!$A$6:$A$28="Souplesse (score 1-5)")*(Barèmes!$B$6:$B$28=H406)*(Barèmes!$C$6:$C$28=IF(H406="6ème","Mixte",G406))*(Barèmes!$J$6:$J$28="+"))&gt;0,IF(X406&lt;=SUMIFS(Barèmes!$F$6:$F$28,Barèmes!$A$6:$A$28,"Souplesse (score 1-5)",Barèmes!$B$6:$B$28,H406,Barèmes!$C$6:$C$28,IF(H406="6ème","Mixte",G406)),Barèmes!$B$2,IF(X406&lt;=SUMIFS(Barèmes!$G$6:$G$28,Barèmes!$A$6:$A$28,"Souplesse (score 1-5)",Barèmes!$B$6:$B$28,H406,Barèmes!$C$6:$C$28,IF(H406="6ème","Mixte",G406)),Barèmes!$C$2,IF(X406&lt;=SUMIFS(Barèmes!$H$6:$H$28,Barèmes!$A$6:$A$28,"Souplesse (score 1-5)",Barèmes!$B$6:$B$28,H406,Barèmes!$C$6:$C$28,IF(H406="6ème","Mixte",G406)),Barèmes!$D$2,IF(X406&lt;=SUMIFS(Barèmes!$I$6:$I$28,Barèmes!$A$6:$A$28,"Souplesse (score 1-5)",Barèmes!$B$6:$B$28,H406,Barèmes!$C$6:$C$28,IF(H406="6ème","Mixte",G406)),Barèmes!$E$2,Barèmes!$F$2)))),IF(X406&gt;=SUMIFS(Barèmes!$F$6:$F$28,Barèmes!$A$6:$A$28,"Souplesse (score 1-5)",Barèmes!$B$6:$B$28,H406,Barèmes!$C$6:$C$28,IF(H406="6ème","Mixte",G406)),Barèmes!$B$2,IF(X406&gt;=SUMIFS(Barèmes!$G$6:$G$28,Barèmes!$A$6:$A$28,"Souplesse (score 1-5)",Barèmes!$B$6:$B$28,H406,Barèmes!$C$6:$C$28,IF(H406="6ème","Mixte",G406)),Barèmes!$C$2,IF(X406&gt;=SUMIFS(Barèmes!$H$6:$H$28,Barèmes!$A$6:$A$28,"Souplesse (score 1-5)",Barèmes!$B$6:$B$28,H406,Barèmes!$C$6:$C$28,IF(H406="6ème","Mixte",G406)),Barèmes!$D$2,IF(X406&gt;=SUMIFS(Barèmes!$I$6:$I$28,Barèmes!$A$6:$A$28,"Souplesse (score 1-5)",Barèmes!$B$6:$B$28,H406,Barèmes!$C$6:$C$28,IF(H406="6ème","Mixte",G406)),Barèmes!$E$2,Barèmes!$F$2))))))</f>
        <v/>
      </c>
      <c r="AA406" s="22"/>
      <c r="AB406" s="27" t="str">
        <f>IF(OR(AA406="",SUMPRODUCT((Barèmes!$A$6:$A$28="Agilité — T-test 974 (s)")*(Barèmes!$B$6:$B$28=H406)*(Barèmes!$C$6:$C$28=IF(H406="6ème","Mixte",G406)))=0),"",IF(SUMPRODUCT((Barèmes!$A$6:$A$28="Agilité — T-test 974 (s)")*(Barèmes!$B$6:$B$28=H406)*(Barèmes!$C$6:$C$28=IF(H406="6ème","Mixte",G406))*(Barèmes!$J$6:$J$28="+"))&gt;0,IF(AA406&lt;=SUMIFS(Barèmes!$D$6:$D$28,Barèmes!$A$6:$A$28,"Agilité — T-test 974 (s)",Barèmes!$B$6:$B$28,H406,Barèmes!$C$6:$C$28,IF(H406="6ème","Mixte",G406)),"à besoin",IF(AA406&lt;=SUMIFS(Barèmes!$E$6:$E$28,Barèmes!$A$6:$A$28,"Agilité — T-test 974 (s)",Barèmes!$B$6:$B$28,H406,Barèmes!$C$6:$C$28,IF(H406="6ème","Mixte",G406)),"fragile","satisfaisant")),IF(AA406&gt;=SUMIFS(Barèmes!$D$6:$D$28,Barèmes!$A$6:$A$28,"Agilité — T-test 974 (s)",Barèmes!$B$6:$B$28,H406,Barèmes!$C$6:$C$28,IF(H406="6ème","Mixte",G406)),"à besoin",IF(AA406&gt;=SUMIFS(Barèmes!$E$6:$E$28,Barèmes!$A$6:$A$28,"Agilité — T-test 974 (s)",Barèmes!$B$6:$B$28,H406,Barèmes!$C$6:$C$28,IF(H406="6ème","Mixte",G406)),"fragile","satisfaisant"))))</f>
        <v/>
      </c>
      <c r="AC406" s="27" t="str">
        <f>IF(OR(AA406="",SUMPRODUCT((Barèmes!$A$6:$A$28="Agilité — T-test 974 (s)")*(Barèmes!$B$6:$B$28=H406)*(Barèmes!$C$6:$C$28=IF(H406="6ème","Mixte",G406)))=0),"",IF(SUMPRODUCT((Barèmes!$A$6:$A$28="Agilité — T-test 974 (s)")*(Barèmes!$B$6:$B$28=H406)*(Barèmes!$C$6:$C$28=IF(H406="6ème","Mixte",G406))*(Barèmes!$J$6:$J$28="+"))&gt;0,IF(AA406&lt;=SUMIFS(Barèmes!$F$6:$F$28,Barèmes!$A$6:$A$28,"Agilité — T-test 974 (s)",Barèmes!$B$6:$B$28,H406,Barèmes!$C$6:$C$28,IF(H406="6ème","Mixte",G406)),Barèmes!$B$2,IF(AA406&lt;=SUMIFS(Barèmes!$G$6:$G$28,Barèmes!$A$6:$A$28,"Agilité — T-test 974 (s)",Barèmes!$B$6:$B$28,H406,Barèmes!$C$6:$C$28,IF(H406="6ème","Mixte",G406)),Barèmes!$C$2,IF(AA406&lt;=SUMIFS(Barèmes!$H$6:$H$28,Barèmes!$A$6:$A$28,"Agilité — T-test 974 (s)",Barèmes!$B$6:$B$28,H406,Barèmes!$C$6:$C$28,IF(H406="6ème","Mixte",G406)),Barèmes!$D$2,IF(AA406&lt;=SUMIFS(Barèmes!$I$6:$I$28,Barèmes!$A$6:$A$28,"Agilité — T-test 974 (s)",Barèmes!$B$6:$B$28,H406,Barèmes!$C$6:$C$28,IF(H406="6ème","Mixte",G406)),Barèmes!$E$2,Barèmes!$F$2)))),IF(AA406&gt;=SUMIFS(Barèmes!$F$6:$F$28,Barèmes!$A$6:$A$28,"Agilité — T-test 974 (s)",Barèmes!$B$6:$B$28,H406,Barèmes!$C$6:$C$28,IF(H406="6ème","Mixte",G406)),Barèmes!$B$2,IF(AA406&gt;=SUMIFS(Barèmes!$G$6:$G$28,Barèmes!$A$6:$A$28,"Agilité — T-test 974 (s)",Barèmes!$B$6:$B$28,H406,Barèmes!$C$6:$C$28,IF(H406="6ème","Mixte",G406)),Barèmes!$C$2,IF(AA406&gt;=SUMIFS(Barèmes!$H$6:$H$28,Barèmes!$A$6:$A$28,"Agilité — T-test 974 (s)",Barèmes!$B$6:$B$28,H406,Barèmes!$C$6:$C$28,IF(H406="6ème","Mixte",G406)),Barèmes!$D$2,IF(AA406&gt;=SUMIFS(Barèmes!$I$6:$I$28,Barèmes!$A$6:$A$28,"Agilité — T-test 974 (s)",Barèmes!$B$6:$B$28,H406,Barèmes!$C$6:$C$28,IF(H406="6ème","Mixte",G406)),Barèmes!$E$2,Barèmes!$F$2))))))</f>
        <v/>
      </c>
      <c r="AD406" s="28" t="str">
        <f t="shared" si="50"/>
        <v/>
      </c>
      <c r="AE406" s="29" t="str">
        <f t="shared" si="51"/>
        <v/>
      </c>
      <c r="AF406" s="30" t="str">
        <f>IF(OR(AD406="",SUMPRODUCT((Barèmes!$A$6:$A$28="Surcoût d'agilité (s) — technique")*(Barèmes!$B$6:$B$28=H406)*(Barèmes!$C$6:$C$28=IF(H406="6ème","Mixte",G406)))=0),"",IF(SUMPRODUCT((Barèmes!$A$6:$A$28="Surcoût d'agilité (s) — technique")*(Barèmes!$B$6:$B$28=H406)*(Barèmes!$C$6:$C$28=IF(H406="6ème","Mixte",G406))*(Barèmes!$J$6:$J$28="+"))&gt;0,IF(AD406&lt;=SUMIFS(Barèmes!$D$6:$D$28,Barèmes!$A$6:$A$28,"Surcoût d'agilité (s) — technique",Barèmes!$B$6:$B$28,H406,Barèmes!$C$6:$C$28,IF(H406="6ème","Mixte",G406)),"à besoin",IF(AD406&lt;=SUMIFS(Barèmes!$E$6:$E$28,Barèmes!$A$6:$A$28,"Surcoût d'agilité (s) — technique",Barèmes!$B$6:$B$28,H406,Barèmes!$C$6:$C$28,IF(H406="6ème","Mixte",G406)),"fragile","satisfaisant")),IF(AD406&gt;=SUMIFS(Barèmes!$D$6:$D$28,Barèmes!$A$6:$A$28,"Surcoût d'agilité (s) — technique",Barèmes!$B$6:$B$28,H406,Barèmes!$C$6:$C$28,IF(H406="6ème","Mixte",G406)),"à besoin",IF(AD406&gt;=SUMIFS(Barèmes!$E$6:$E$28,Barèmes!$A$6:$A$28,"Surcoût d'agilité (s) — technique",Barèmes!$B$6:$B$28,H406,Barèmes!$C$6:$C$28,IF(H406="6ème","Mixte",G406)),"fragile","satisfaisant"))))</f>
        <v/>
      </c>
      <c r="AG406" s="30" t="str">
        <f>IF(OR(AD406="",SUMPRODUCT((Barèmes!$A$6:$A$28="Surcoût d'agilité (s) — technique")*(Barèmes!$B$6:$B$28=H406)*(Barèmes!$C$6:$C$28=IF(H406="6ème","Mixte",G406)))=0),"",IF(SUMPRODUCT((Barèmes!$A$6:$A$28="Surcoût d'agilité (s) — technique")*(Barèmes!$B$6:$B$28=H406)*(Barèmes!$C$6:$C$28=IF(H406="6ème","Mixte",G406))*(Barèmes!$J$6:$J$28="+"))&gt;0,IF(AD406&lt;=SUMIFS(Barèmes!$F$6:$F$28,Barèmes!$A$6:$A$28,"Surcoût d'agilité (s) — technique",Barèmes!$B$6:$B$28,H406,Barèmes!$C$6:$C$28,IF(H406="6ème","Mixte",G406)),Barèmes!$B$2,IF(AD406&lt;=SUMIFS(Barèmes!$G$6:$G$28,Barèmes!$A$6:$A$28,"Surcoût d'agilité (s) — technique",Barèmes!$B$6:$B$28,H406,Barèmes!$C$6:$C$28,IF(H406="6ème","Mixte",G406)),Barèmes!$C$2,IF(AD406&lt;=SUMIFS(Barèmes!$H$6:$H$28,Barèmes!$A$6:$A$28,"Surcoût d'agilité (s) — technique",Barèmes!$B$6:$B$28,H406,Barèmes!$C$6:$C$28,IF(H406="6ème","Mixte",G406)),Barèmes!$D$2,IF(AD406&lt;=SUMIFS(Barèmes!$I$6:$I$28,Barèmes!$A$6:$A$28,"Surcoût d'agilité (s) — technique",Barèmes!$B$6:$B$28,H406,Barèmes!$C$6:$C$28,IF(H406="6ème","Mixte",G406)),Barèmes!$E$2,Barèmes!$F$2)))),IF(AD406&gt;=SUMIFS(Barèmes!$F$6:$F$28,Barèmes!$A$6:$A$28,"Surcoût d'agilité (s) — technique",Barèmes!$B$6:$B$28,H406,Barèmes!$C$6:$C$28,IF(H406="6ème","Mixte",G406)),Barèmes!$B$2,IF(AD406&gt;=SUMIFS(Barèmes!$G$6:$G$28,Barèmes!$A$6:$A$28,"Surcoût d'agilité (s) — technique",Barèmes!$B$6:$B$28,H406,Barèmes!$C$6:$C$28,IF(H406="6ème","Mixte",G406)),Barèmes!$C$2,IF(AD406&gt;=SUMIFS(Barèmes!$H$6:$H$28,Barèmes!$A$6:$A$28,"Surcoût d'agilité (s) — technique",Barèmes!$B$6:$B$28,H406,Barèmes!$C$6:$C$28,IF(H406="6ème","Mixte",G406)),Barèmes!$D$2,IF(AD406&gt;=SUMIFS(Barèmes!$I$6:$I$28,Barèmes!$A$6:$A$28,"Surcoût d'agilité (s) — technique",Barèmes!$B$6:$B$28,H406,Barèmes!$C$6:$C$28,IF(H406="6ème","Mixte",G406)),Barèmes!$E$2,Barèmes!$F$2))))))</f>
        <v/>
      </c>
      <c r="AH406" s="31" t="str">
        <f>IF((IF(N406="",0,1)+IF(Q406="",0,1)+IF(W406="",0,1)+IF(Z406="",0,1)+IF(AC406="",0,1))=0,"",3*IF(N406=Barèmes!$B$2,1,IF(N406=Barèmes!$C$2,2,IF(N406=Barèmes!$D$2,3,IF(N406=Barèmes!$E$2,4,IF(N406=Barèmes!$F$2,5,0)))))+3*IF(Q406=Barèmes!$B$2,1,IF(Q406=Barèmes!$C$2,2,IF(Q406=Barèmes!$D$2,3,IF(Q406=Barèmes!$E$2,4,IF(Q406=Barèmes!$F$2,5,0)))))+2*IF(W406=Barèmes!$B$2,1,IF(W406=Barèmes!$C$2,2,IF(W406=Barèmes!$D$2,3,IF(W406=Barèmes!$E$2,4,IF(W406=Barèmes!$F$2,5,0)))))+1*IF(Z406=Barèmes!$B$2,1,IF(Z406=Barèmes!$C$2,2,IF(Z406=Barèmes!$D$2,3,IF(Z406=Barèmes!$E$2,4,IF(Z406=Barèmes!$F$2,5,0)))))+1*IF(AC406=Barèmes!$B$2,1,IF(AC406=Barèmes!$C$2,2,IF(AC406=Barèmes!$D$2,3,IF(AC406=Barèmes!$E$2,4,IF(AC406=Barèmes!$F$2,5,0))))))</f>
        <v/>
      </c>
      <c r="AI406" s="31"/>
      <c r="AJ406" s="32" t="str">
        <f>IFERROR(INDEX(Croissance!$B$5:$B$604,MATCH(A406,Croissance!$A$5:$A$604,0)),"")</f>
        <v/>
      </c>
      <c r="AK406" s="32" t="str">
        <f>IFERROR(INDEX(Croissance!$C$5:$C$604,MATCH(A406,Croissance!$A$5:$A$604,0)),"")</f>
        <v/>
      </c>
      <c r="AL406" s="32" t="str">
        <f>IFERROR(INDEX(Croissance!$D$5:$D$604,MATCH(A406,Croissance!$A$5:$A$604,0)),"")</f>
        <v/>
      </c>
      <c r="AM406" s="32" t="str">
        <f>IFERROR(INDEX(Croissance!$E$5:$E$604,MATCH(A406,Croissance!$A$5:$A$604,0)),"")</f>
        <v/>
      </c>
      <c r="AO406" s="33">
        <f t="shared" si="56"/>
        <v>0</v>
      </c>
      <c r="AP406" s="33">
        <f t="shared" si="52"/>
        <v>0</v>
      </c>
      <c r="AQ406" s="33">
        <f>IF(A406="",0,IF(AND(OR('Synthèse classe'!$C$2="Tous",C406='Synthèse classe'!$C$2),OR('Synthèse classe'!$C$3="Toutes",D406='Synthèse classe'!$C$3),OR('Synthèse classe'!$C$4="Toutes",AND('Synthèse classe'!$C$4="Dernière",AP406=1),B406=IFERROR(VALUE('Synthèse classe'!$C$4),0))),1,0))</f>
        <v>0</v>
      </c>
      <c r="AR406" s="34" t="str">
        <f t="shared" si="53"/>
        <v/>
      </c>
    </row>
    <row r="407" spans="1:44" x14ac:dyDescent="0.2">
      <c r="A407" s="17" t="str">
        <f t="shared" si="49"/>
        <v/>
      </c>
      <c r="B407" s="18"/>
      <c r="C407" s="19"/>
      <c r="D407" s="19"/>
      <c r="E407" s="19"/>
      <c r="F407" s="19"/>
      <c r="G407" s="19"/>
      <c r="H407" s="17" t="str">
        <f t="shared" si="54"/>
        <v/>
      </c>
      <c r="I407" s="20"/>
      <c r="J407" s="18"/>
      <c r="K407" s="19"/>
      <c r="L407" s="21" t="str">
        <f t="shared" si="55"/>
        <v/>
      </c>
      <c r="M407" s="21" t="str">
        <f>IF(OR(J407="",SUMPRODUCT((Barèmes!$A$6:$A$28="Endurance — Luc Léger (palier)")*(Barèmes!$B$6:$B$28=H407)*(Barèmes!$C$6:$C$28=IF(H407="6ème","Mixte",G407)))=0),"",IF(SUMPRODUCT((Barèmes!$A$6:$A$28="Endurance — Luc Léger (palier)")*(Barèmes!$B$6:$B$28=H407)*(Barèmes!$C$6:$C$28=IF(H407="6ème","Mixte",G407))*(Barèmes!$J$6:$J$28="+"))&gt;0,IF(J407&lt;=SUMIFS(Barèmes!$D$6:$D$28,Barèmes!$A$6:$A$28,"Endurance — Luc Léger (palier)",Barèmes!$B$6:$B$28,H407,Barèmes!$C$6:$C$28,IF(H407="6ème","Mixte",G407)),"à besoin",IF(J407&lt;=SUMIFS(Barèmes!$E$6:$E$28,Barèmes!$A$6:$A$28,"Endurance — Luc Léger (palier)",Barèmes!$B$6:$B$28,H407,Barèmes!$C$6:$C$28,IF(H407="6ème","Mixte",G407)),"fragile","satisfaisant")),IF(J407&gt;=SUMIFS(Barèmes!$D$6:$D$28,Barèmes!$A$6:$A$28,"Endurance — Luc Léger (palier)",Barèmes!$B$6:$B$28,H407,Barèmes!$C$6:$C$28,IF(H407="6ème","Mixte",G407)),"à besoin",IF(J407&gt;=SUMIFS(Barèmes!$E$6:$E$28,Barèmes!$A$6:$A$28,"Endurance — Luc Léger (palier)",Barèmes!$B$6:$B$28,H407,Barèmes!$C$6:$C$28,IF(H407="6ème","Mixte",G407)),"fragile","satisfaisant"))))</f>
        <v/>
      </c>
      <c r="N407" s="21" t="str">
        <f>IF(OR(J407="",SUMPRODUCT((Barèmes!$A$6:$A$28="Endurance — Luc Léger (palier)")*(Barèmes!$B$6:$B$28=H407)*(Barèmes!$C$6:$C$28=IF(H407="6ème","Mixte",G407)))=0),"",IF(SUMPRODUCT((Barèmes!$A$6:$A$28="Endurance — Luc Léger (palier)")*(Barèmes!$B$6:$B$28=H407)*(Barèmes!$C$6:$C$28=IF(H407="6ème","Mixte",G407))*(Barèmes!$J$6:$J$28="+"))&gt;0,IF(J407&lt;=SUMIFS(Barèmes!$F$6:$F$28,Barèmes!$A$6:$A$28,"Endurance — Luc Léger (palier)",Barèmes!$B$6:$B$28,H407,Barèmes!$C$6:$C$28,IF(H407="6ème","Mixte",G407)),Barèmes!$B$2,IF(J407&lt;=SUMIFS(Barèmes!$G$6:$G$28,Barèmes!$A$6:$A$28,"Endurance — Luc Léger (palier)",Barèmes!$B$6:$B$28,H407,Barèmes!$C$6:$C$28,IF(H407="6ème","Mixte",G407)),Barèmes!$C$2,IF(J407&lt;=SUMIFS(Barèmes!$H$6:$H$28,Barèmes!$A$6:$A$28,"Endurance — Luc Léger (palier)",Barèmes!$B$6:$B$28,H407,Barèmes!$C$6:$C$28,IF(H407="6ème","Mixte",G407)),Barèmes!$D$2,IF(J407&lt;=SUMIFS(Barèmes!$I$6:$I$28,Barèmes!$A$6:$A$28,"Endurance — Luc Léger (palier)",Barèmes!$B$6:$B$28,H407,Barèmes!$C$6:$C$28,IF(H407="6ème","Mixte",G407)),Barèmes!$E$2,Barèmes!$F$2)))),IF(J407&gt;=SUMIFS(Barèmes!$F$6:$F$28,Barèmes!$A$6:$A$28,"Endurance — Luc Léger (palier)",Barèmes!$B$6:$B$28,H407,Barèmes!$C$6:$C$28,IF(H407="6ème","Mixte",G407)),Barèmes!$B$2,IF(J407&gt;=SUMIFS(Barèmes!$G$6:$G$28,Barèmes!$A$6:$A$28,"Endurance — Luc Léger (palier)",Barèmes!$B$6:$B$28,H407,Barèmes!$C$6:$C$28,IF(H407="6ème","Mixte",G407)),Barèmes!$C$2,IF(J407&gt;=SUMIFS(Barèmes!$H$6:$H$28,Barèmes!$A$6:$A$28,"Endurance — Luc Léger (palier)",Barèmes!$B$6:$B$28,H407,Barèmes!$C$6:$C$28,IF(H407="6ème","Mixte",G407)),Barèmes!$D$2,IF(J407&gt;=SUMIFS(Barèmes!$I$6:$I$28,Barèmes!$A$6:$A$28,"Endurance — Luc Léger (palier)",Barèmes!$B$6:$B$28,H407,Barèmes!$C$6:$C$28,IF(H407="6ème","Mixte",G407)),Barèmes!$E$2,Barèmes!$F$2))))))</f>
        <v/>
      </c>
      <c r="O407" s="22"/>
      <c r="P407" s="23" t="str">
        <f>IF(OR(O407="",SUMPRODUCT((Barèmes!$A$6:$A$28="Force bas du corps — Saut en longueur (m)")*(Barèmes!$B$6:$B$28=H407)*(Barèmes!$C$6:$C$28=IF(H407="6ème","Mixte",G407)))=0),"",IF(SUMPRODUCT((Barèmes!$A$6:$A$28="Force bas du corps — Saut en longueur (m)")*(Barèmes!$B$6:$B$28=H407)*(Barèmes!$C$6:$C$28=IF(H407="6ème","Mixte",G407))*(Barèmes!$J$6:$J$28="+"))&gt;0,IF(O407&lt;=SUMIFS(Barèmes!$D$6:$D$28,Barèmes!$A$6:$A$28,"Force bas du corps — Saut en longueur (m)",Barèmes!$B$6:$B$28,H407,Barèmes!$C$6:$C$28,IF(H407="6ème","Mixte",G407)),"à besoin",IF(O407&lt;=SUMIFS(Barèmes!$E$6:$E$28,Barèmes!$A$6:$A$28,"Force bas du corps — Saut en longueur (m)",Barèmes!$B$6:$B$28,H407,Barèmes!$C$6:$C$28,IF(H407="6ème","Mixte",G407)),"fragile","satisfaisant")),IF(O407&gt;=SUMIFS(Barèmes!$D$6:$D$28,Barèmes!$A$6:$A$28,"Force bas du corps — Saut en longueur (m)",Barèmes!$B$6:$B$28,H407,Barèmes!$C$6:$C$28,IF(H407="6ème","Mixte",G407)),"à besoin",IF(O407&gt;=SUMIFS(Barèmes!$E$6:$E$28,Barèmes!$A$6:$A$28,"Force bas du corps — Saut en longueur (m)",Barèmes!$B$6:$B$28,H407,Barèmes!$C$6:$C$28,IF(H407="6ème","Mixte",G407)),"fragile","satisfaisant"))))</f>
        <v/>
      </c>
      <c r="Q407" s="23" t="str">
        <f>IF(OR(O407="",SUMPRODUCT((Barèmes!$A$6:$A$28="Force bas du corps — Saut en longueur (m)")*(Barèmes!$B$6:$B$28=H407)*(Barèmes!$C$6:$C$28=IF(H407="6ème","Mixte",G407)))=0),"",IF(SUMPRODUCT((Barèmes!$A$6:$A$28="Force bas du corps — Saut en longueur (m)")*(Barèmes!$B$6:$B$28=H407)*(Barèmes!$C$6:$C$28=IF(H407="6ème","Mixte",G407))*(Barèmes!$J$6:$J$28="+"))&gt;0,IF(O407&lt;=SUMIFS(Barèmes!$F$6:$F$28,Barèmes!$A$6:$A$28,"Force bas du corps — Saut en longueur (m)",Barèmes!$B$6:$B$28,H407,Barèmes!$C$6:$C$28,IF(H407="6ème","Mixte",G407)),Barèmes!$B$2,IF(O407&lt;=SUMIFS(Barèmes!$G$6:$G$28,Barèmes!$A$6:$A$28,"Force bas du corps — Saut en longueur (m)",Barèmes!$B$6:$B$28,H407,Barèmes!$C$6:$C$28,IF(H407="6ème","Mixte",G407)),Barèmes!$C$2,IF(O407&lt;=SUMIFS(Barèmes!$H$6:$H$28,Barèmes!$A$6:$A$28,"Force bas du corps — Saut en longueur (m)",Barèmes!$B$6:$B$28,H407,Barèmes!$C$6:$C$28,IF(H407="6ème","Mixte",G407)),Barèmes!$D$2,IF(O407&lt;=SUMIFS(Barèmes!$I$6:$I$28,Barèmes!$A$6:$A$28,"Force bas du corps — Saut en longueur (m)",Barèmes!$B$6:$B$28,H407,Barèmes!$C$6:$C$28,IF(H407="6ème","Mixte",G407)),Barèmes!$E$2,Barèmes!$F$2)))),IF(O407&gt;=SUMIFS(Barèmes!$F$6:$F$28,Barèmes!$A$6:$A$28,"Force bas du corps — Saut en longueur (m)",Barèmes!$B$6:$B$28,H407,Barèmes!$C$6:$C$28,IF(H407="6ème","Mixte",G407)),Barèmes!$B$2,IF(O407&gt;=SUMIFS(Barèmes!$G$6:$G$28,Barèmes!$A$6:$A$28,"Force bas du corps — Saut en longueur (m)",Barèmes!$B$6:$B$28,H407,Barèmes!$C$6:$C$28,IF(H407="6ème","Mixte",G407)),Barèmes!$C$2,IF(O407&gt;=SUMIFS(Barèmes!$H$6:$H$28,Barèmes!$A$6:$A$28,"Force bas du corps — Saut en longueur (m)",Barèmes!$B$6:$B$28,H407,Barèmes!$C$6:$C$28,IF(H407="6ème","Mixte",G407)),Barèmes!$D$2,IF(O407&gt;=SUMIFS(Barèmes!$I$6:$I$28,Barèmes!$A$6:$A$28,"Force bas du corps — Saut en longueur (m)",Barèmes!$B$6:$B$28,H407,Barèmes!$C$6:$C$28,IF(H407="6ème","Mixte",G407)),Barèmes!$E$2,Barèmes!$F$2))))))</f>
        <v/>
      </c>
      <c r="R407" s="22"/>
      <c r="S407" s="24" t="str">
        <f>IF(OR(R407="",SUMPRODUCT((Barèmes!$A$6:$A$28="Vitesse — 30 m (s)")*(Barèmes!$B$6:$B$28=H407)*(Barèmes!$C$6:$C$28=IF(H407="6ème","Mixte",G407)))=0),"",IF(SUMPRODUCT((Barèmes!$A$6:$A$28="Vitesse — 30 m (s)")*(Barèmes!$B$6:$B$28=H407)*(Barèmes!$C$6:$C$28=IF(H407="6ème","Mixte",G407))*(Barèmes!$J$6:$J$28="+"))&gt;0,IF(R407&lt;=SUMIFS(Barèmes!$D$6:$D$28,Barèmes!$A$6:$A$28,"Vitesse — 30 m (s)",Barèmes!$B$6:$B$28,H407,Barèmes!$C$6:$C$28,IF(H407="6ème","Mixte",G407)),"à besoin",IF(R407&lt;=SUMIFS(Barèmes!$E$6:$E$28,Barèmes!$A$6:$A$28,"Vitesse — 30 m (s)",Barèmes!$B$6:$B$28,H407,Barèmes!$C$6:$C$28,IF(H407="6ème","Mixte",G407)),"fragile","satisfaisant")),IF(R407&gt;=SUMIFS(Barèmes!$D$6:$D$28,Barèmes!$A$6:$A$28,"Vitesse — 30 m (s)",Barèmes!$B$6:$B$28,H407,Barèmes!$C$6:$C$28,IF(H407="6ème","Mixte",G407)),"à besoin",IF(R407&gt;=SUMIFS(Barèmes!$E$6:$E$28,Barèmes!$A$6:$A$28,"Vitesse — 30 m (s)",Barèmes!$B$6:$B$28,H407,Barèmes!$C$6:$C$28,IF(H407="6ème","Mixte",G407)),"fragile","satisfaisant"))))</f>
        <v/>
      </c>
      <c r="T407" s="24" t="str">
        <f>IF(OR(R407="",SUMPRODUCT((Barèmes!$A$6:$A$28="Vitesse — 30 m (s)")*(Barèmes!$B$6:$B$28=H407)*(Barèmes!$C$6:$C$28=IF(H407="6ème","Mixte",G407)))=0),"",IF(SUMPRODUCT((Barèmes!$A$6:$A$28="Vitesse — 30 m (s)")*(Barèmes!$B$6:$B$28=H407)*(Barèmes!$C$6:$C$28=IF(H407="6ème","Mixte",G407))*(Barèmes!$J$6:$J$28="+"))&gt;0,IF(R407&lt;=SUMIFS(Barèmes!$F$6:$F$28,Barèmes!$A$6:$A$28,"Vitesse — 30 m (s)",Barèmes!$B$6:$B$28,H407,Barèmes!$C$6:$C$28,IF(H407="6ème","Mixte",G407)),Barèmes!$B$2,IF(R407&lt;=SUMIFS(Barèmes!$G$6:$G$28,Barèmes!$A$6:$A$28,"Vitesse — 30 m (s)",Barèmes!$B$6:$B$28,H407,Barèmes!$C$6:$C$28,IF(H407="6ème","Mixte",G407)),Barèmes!$C$2,IF(R407&lt;=SUMIFS(Barèmes!$H$6:$H$28,Barèmes!$A$6:$A$28,"Vitesse — 30 m (s)",Barèmes!$B$6:$B$28,H407,Barèmes!$C$6:$C$28,IF(H407="6ème","Mixte",G407)),Barèmes!$D$2,IF(R407&lt;=SUMIFS(Barèmes!$I$6:$I$28,Barèmes!$A$6:$A$28,"Vitesse — 30 m (s)",Barèmes!$B$6:$B$28,H407,Barèmes!$C$6:$C$28,IF(H407="6ème","Mixte",G407)),Barèmes!$E$2,Barèmes!$F$2)))),IF(R407&gt;=SUMIFS(Barèmes!$F$6:$F$28,Barèmes!$A$6:$A$28,"Vitesse — 30 m (s)",Barèmes!$B$6:$B$28,H407,Barèmes!$C$6:$C$28,IF(H407="6ème","Mixte",G407)),Barèmes!$B$2,IF(R407&gt;=SUMIFS(Barèmes!$G$6:$G$28,Barèmes!$A$6:$A$28,"Vitesse — 30 m (s)",Barèmes!$B$6:$B$28,H407,Barèmes!$C$6:$C$28,IF(H407="6ème","Mixte",G407)),Barèmes!$C$2,IF(R407&gt;=SUMIFS(Barèmes!$H$6:$H$28,Barèmes!$A$6:$A$28,"Vitesse — 30 m (s)",Barèmes!$B$6:$B$28,H407,Barèmes!$C$6:$C$28,IF(H407="6ème","Mixte",G407)),Barèmes!$D$2,IF(R407&gt;=SUMIFS(Barèmes!$I$6:$I$28,Barèmes!$A$6:$A$28,"Vitesse — 30 m (s)",Barèmes!$B$6:$B$28,H407,Barèmes!$C$6:$C$28,IF(H407="6ème","Mixte",G407)),Barèmes!$E$2,Barèmes!$F$2))))))</f>
        <v/>
      </c>
      <c r="U407" s="22"/>
      <c r="V407" s="25" t="str">
        <f>IF(OR(U407="",SUMPRODUCT((Barèmes!$A$6:$A$28="Vitesse — 50 m (s)")*(Barèmes!$B$6:$B$28=H407)*(Barèmes!$C$6:$C$28=IF(H407="6ème","Mixte",G407)))=0),"",IF(SUMPRODUCT((Barèmes!$A$6:$A$28="Vitesse — 50 m (s)")*(Barèmes!$B$6:$B$28=H407)*(Barèmes!$C$6:$C$28=IF(H407="6ème","Mixte",G407))*(Barèmes!$J$6:$J$28="+"))&gt;0,IF(U407&lt;=SUMIFS(Barèmes!$D$6:$D$28,Barèmes!$A$6:$A$28,"Vitesse — 50 m (s)",Barèmes!$B$6:$B$28,H407,Barèmes!$C$6:$C$28,IF(H407="6ème","Mixte",G407)),"à besoin",IF(U407&lt;=SUMIFS(Barèmes!$E$6:$E$28,Barèmes!$A$6:$A$28,"Vitesse — 50 m (s)",Barèmes!$B$6:$B$28,H407,Barèmes!$C$6:$C$28,IF(H407="6ème","Mixte",G407)),"fragile","satisfaisant")),IF(U407&gt;=SUMIFS(Barèmes!$D$6:$D$28,Barèmes!$A$6:$A$28,"Vitesse — 50 m (s)",Barèmes!$B$6:$B$28,H407,Barèmes!$C$6:$C$28,IF(H407="6ème","Mixte",G407)),"à besoin",IF(U407&gt;=SUMIFS(Barèmes!$E$6:$E$28,Barèmes!$A$6:$A$28,"Vitesse — 50 m (s)",Barèmes!$B$6:$B$28,H407,Barèmes!$C$6:$C$28,IF(H407="6ème","Mixte",G407)),"fragile","satisfaisant"))))</f>
        <v/>
      </c>
      <c r="W407" s="25" t="str">
        <f>IF(OR(U407="",SUMPRODUCT((Barèmes!$A$6:$A$28="Vitesse — 50 m (s)")*(Barèmes!$B$6:$B$28=H407)*(Barèmes!$C$6:$C$28=IF(H407="6ème","Mixte",G407)))=0),"",IF(SUMPRODUCT((Barèmes!$A$6:$A$28="Vitesse — 50 m (s)")*(Barèmes!$B$6:$B$28=H407)*(Barèmes!$C$6:$C$28=IF(H407="6ème","Mixte",G407))*(Barèmes!$J$6:$J$28="+"))&gt;0,IF(U407&lt;=SUMIFS(Barèmes!$F$6:$F$28,Barèmes!$A$6:$A$28,"Vitesse — 50 m (s)",Barèmes!$B$6:$B$28,H407,Barèmes!$C$6:$C$28,IF(H407="6ème","Mixte",G407)),Barèmes!$B$2,IF(U407&lt;=SUMIFS(Barèmes!$G$6:$G$28,Barèmes!$A$6:$A$28,"Vitesse — 50 m (s)",Barèmes!$B$6:$B$28,H407,Barèmes!$C$6:$C$28,IF(H407="6ème","Mixte",G407)),Barèmes!$C$2,IF(U407&lt;=SUMIFS(Barèmes!$H$6:$H$28,Barèmes!$A$6:$A$28,"Vitesse — 50 m (s)",Barèmes!$B$6:$B$28,H407,Barèmes!$C$6:$C$28,IF(H407="6ème","Mixte",G407)),Barèmes!$D$2,IF(U407&lt;=SUMIFS(Barèmes!$I$6:$I$28,Barèmes!$A$6:$A$28,"Vitesse — 50 m (s)",Barèmes!$B$6:$B$28,H407,Barèmes!$C$6:$C$28,IF(H407="6ème","Mixte",G407)),Barèmes!$E$2,Barèmes!$F$2)))),IF(U407&gt;=SUMIFS(Barèmes!$F$6:$F$28,Barèmes!$A$6:$A$28,"Vitesse — 50 m (s)",Barèmes!$B$6:$B$28,H407,Barèmes!$C$6:$C$28,IF(H407="6ème","Mixte",G407)),Barèmes!$B$2,IF(U407&gt;=SUMIFS(Barèmes!$G$6:$G$28,Barèmes!$A$6:$A$28,"Vitesse — 50 m (s)",Barèmes!$B$6:$B$28,H407,Barèmes!$C$6:$C$28,IF(H407="6ème","Mixte",G407)),Barèmes!$C$2,IF(U407&gt;=SUMIFS(Barèmes!$H$6:$H$28,Barèmes!$A$6:$A$28,"Vitesse — 50 m (s)",Barèmes!$B$6:$B$28,H407,Barèmes!$C$6:$C$28,IF(H407="6ème","Mixte",G407)),Barèmes!$D$2,IF(U407&gt;=SUMIFS(Barèmes!$I$6:$I$28,Barèmes!$A$6:$A$28,"Vitesse — 50 m (s)",Barèmes!$B$6:$B$28,H407,Barèmes!$C$6:$C$28,IF(H407="6ème","Mixte",G407)),Barèmes!$E$2,Barèmes!$F$2))))))</f>
        <v/>
      </c>
      <c r="X407" s="18"/>
      <c r="Y407" s="26" t="str" cm="1">
        <f t="array" ref="Y407">IF(OR(X407="",SUMPRODUCT((Barèmes!$A$6:$A$28="Souplesse (score 1-5)")*(Barèmes!$B$6:$B$28=H407)*(Barèmes!$C$6:$C$28=IF(H407="6ème","Mixte",G407)))=0),"",IF(SUMPRODUCT((Barèmes!$A$6:$A$28="Souplesse (score 1-5)")*(Barèmes!$B$6:$B$28=H407)*(Barèmes!$C$6:$C$28=IF(H407="6ème","Mixte",G407))*(Barèmes!$J$6:$J$28="+"))&gt;0,IF(X407&lt;=SUMIFS(Barèmes!$D$6:$D$28,Barèmes!$A$6:$A$28,"Souplesse (score 1-5)",Barèmes!$B$6:$B$28,H407,Barèmes!$C$6:$C$28,IF(H407="6ème","Mixte",G407)),"à besoin",IF(X407&lt;=SUMIFS(Barèmes!$E$6:$E$28,Barèmes!$A$6:$A$28,"Souplesse (score 1-5)",Barèmes!$B$6:$B$28,H407,Barèmes!$C$6:$C$28,IF(H407="6ème","Mixte",G407)),"fragile","satisfaisant")),IF(X407&gt;=SUMIFS(Barèmes!$D$6:$D$28,Barèmes!$A$6:$A$28,"Souplesse (score 1-5)",Barèmes!$B$6:$B$28,H407,Barèmes!$C$6:$C$28,IF(H407="6ème","Mixte",G407)),"à besoin",IF(X407&gt;=SUMIFS(Barèmes!$E$6:$E$28,Barèmes!$A$6:$A$28,"Souplesse (score 1-5)",Barèmes!$B$6:$B$28,H407,Barèmes!$C$6:$C$28,IF(H407="6ème","Mixte",G407)),"fragile","satisfaisant"))))</f>
        <v/>
      </c>
      <c r="Z407" s="26" t="str" cm="1">
        <f t="array" ref="Z407">IF(OR(X407="",SUMPRODUCT((Barèmes!$A$6:$A$28="Souplesse (score 1-5)")*(Barèmes!$B$6:$B$28=H407)*(Barèmes!$C$6:$C$28=IF(H407="6ème","Mixte",G407)))=0),"",IF(SUMPRODUCT((Barèmes!$A$6:$A$28="Souplesse (score 1-5)")*(Barèmes!$B$6:$B$28=H407)*(Barèmes!$C$6:$C$28=IF(H407="6ème","Mixte",G407))*(Barèmes!$J$6:$J$28="+"))&gt;0,IF(X407&lt;=SUMIFS(Barèmes!$F$6:$F$28,Barèmes!$A$6:$A$28,"Souplesse (score 1-5)",Barèmes!$B$6:$B$28,H407,Barèmes!$C$6:$C$28,IF(H407="6ème","Mixte",G407)),Barèmes!$B$2,IF(X407&lt;=SUMIFS(Barèmes!$G$6:$G$28,Barèmes!$A$6:$A$28,"Souplesse (score 1-5)",Barèmes!$B$6:$B$28,H407,Barèmes!$C$6:$C$28,IF(H407="6ème","Mixte",G407)),Barèmes!$C$2,IF(X407&lt;=SUMIFS(Barèmes!$H$6:$H$28,Barèmes!$A$6:$A$28,"Souplesse (score 1-5)",Barèmes!$B$6:$B$28,H407,Barèmes!$C$6:$C$28,IF(H407="6ème","Mixte",G407)),Barèmes!$D$2,IF(X407&lt;=SUMIFS(Barèmes!$I$6:$I$28,Barèmes!$A$6:$A$28,"Souplesse (score 1-5)",Barèmes!$B$6:$B$28,H407,Barèmes!$C$6:$C$28,IF(H407="6ème","Mixte",G407)),Barèmes!$E$2,Barèmes!$F$2)))),IF(X407&gt;=SUMIFS(Barèmes!$F$6:$F$28,Barèmes!$A$6:$A$28,"Souplesse (score 1-5)",Barèmes!$B$6:$B$28,H407,Barèmes!$C$6:$C$28,IF(H407="6ème","Mixte",G407)),Barèmes!$B$2,IF(X407&gt;=SUMIFS(Barèmes!$G$6:$G$28,Barèmes!$A$6:$A$28,"Souplesse (score 1-5)",Barèmes!$B$6:$B$28,H407,Barèmes!$C$6:$C$28,IF(H407="6ème","Mixte",G407)),Barèmes!$C$2,IF(X407&gt;=SUMIFS(Barèmes!$H$6:$H$28,Barèmes!$A$6:$A$28,"Souplesse (score 1-5)",Barèmes!$B$6:$B$28,H407,Barèmes!$C$6:$C$28,IF(H407="6ème","Mixte",G407)),Barèmes!$D$2,IF(X407&gt;=SUMIFS(Barèmes!$I$6:$I$28,Barèmes!$A$6:$A$28,"Souplesse (score 1-5)",Barèmes!$B$6:$B$28,H407,Barèmes!$C$6:$C$28,IF(H407="6ème","Mixte",G407)),Barèmes!$E$2,Barèmes!$F$2))))))</f>
        <v/>
      </c>
      <c r="AA407" s="22"/>
      <c r="AB407" s="27" t="str">
        <f>IF(OR(AA407="",SUMPRODUCT((Barèmes!$A$6:$A$28="Agilité — T-test 974 (s)")*(Barèmes!$B$6:$B$28=H407)*(Barèmes!$C$6:$C$28=IF(H407="6ème","Mixte",G407)))=0),"",IF(SUMPRODUCT((Barèmes!$A$6:$A$28="Agilité — T-test 974 (s)")*(Barèmes!$B$6:$B$28=H407)*(Barèmes!$C$6:$C$28=IF(H407="6ème","Mixte",G407))*(Barèmes!$J$6:$J$28="+"))&gt;0,IF(AA407&lt;=SUMIFS(Barèmes!$D$6:$D$28,Barèmes!$A$6:$A$28,"Agilité — T-test 974 (s)",Barèmes!$B$6:$B$28,H407,Barèmes!$C$6:$C$28,IF(H407="6ème","Mixte",G407)),"à besoin",IF(AA407&lt;=SUMIFS(Barèmes!$E$6:$E$28,Barèmes!$A$6:$A$28,"Agilité — T-test 974 (s)",Barèmes!$B$6:$B$28,H407,Barèmes!$C$6:$C$28,IF(H407="6ème","Mixte",G407)),"fragile","satisfaisant")),IF(AA407&gt;=SUMIFS(Barèmes!$D$6:$D$28,Barèmes!$A$6:$A$28,"Agilité — T-test 974 (s)",Barèmes!$B$6:$B$28,H407,Barèmes!$C$6:$C$28,IF(H407="6ème","Mixte",G407)),"à besoin",IF(AA407&gt;=SUMIFS(Barèmes!$E$6:$E$28,Barèmes!$A$6:$A$28,"Agilité — T-test 974 (s)",Barèmes!$B$6:$B$28,H407,Barèmes!$C$6:$C$28,IF(H407="6ème","Mixte",G407)),"fragile","satisfaisant"))))</f>
        <v/>
      </c>
      <c r="AC407" s="27" t="str">
        <f>IF(OR(AA407="",SUMPRODUCT((Barèmes!$A$6:$A$28="Agilité — T-test 974 (s)")*(Barèmes!$B$6:$B$28=H407)*(Barèmes!$C$6:$C$28=IF(H407="6ème","Mixte",G407)))=0),"",IF(SUMPRODUCT((Barèmes!$A$6:$A$28="Agilité — T-test 974 (s)")*(Barèmes!$B$6:$B$28=H407)*(Barèmes!$C$6:$C$28=IF(H407="6ème","Mixte",G407))*(Barèmes!$J$6:$J$28="+"))&gt;0,IF(AA407&lt;=SUMIFS(Barèmes!$F$6:$F$28,Barèmes!$A$6:$A$28,"Agilité — T-test 974 (s)",Barèmes!$B$6:$B$28,H407,Barèmes!$C$6:$C$28,IF(H407="6ème","Mixte",G407)),Barèmes!$B$2,IF(AA407&lt;=SUMIFS(Barèmes!$G$6:$G$28,Barèmes!$A$6:$A$28,"Agilité — T-test 974 (s)",Barèmes!$B$6:$B$28,H407,Barèmes!$C$6:$C$28,IF(H407="6ème","Mixte",G407)),Barèmes!$C$2,IF(AA407&lt;=SUMIFS(Barèmes!$H$6:$H$28,Barèmes!$A$6:$A$28,"Agilité — T-test 974 (s)",Barèmes!$B$6:$B$28,H407,Barèmes!$C$6:$C$28,IF(H407="6ème","Mixte",G407)),Barèmes!$D$2,IF(AA407&lt;=SUMIFS(Barèmes!$I$6:$I$28,Barèmes!$A$6:$A$28,"Agilité — T-test 974 (s)",Barèmes!$B$6:$B$28,H407,Barèmes!$C$6:$C$28,IF(H407="6ème","Mixte",G407)),Barèmes!$E$2,Barèmes!$F$2)))),IF(AA407&gt;=SUMIFS(Barèmes!$F$6:$F$28,Barèmes!$A$6:$A$28,"Agilité — T-test 974 (s)",Barèmes!$B$6:$B$28,H407,Barèmes!$C$6:$C$28,IF(H407="6ème","Mixte",G407)),Barèmes!$B$2,IF(AA407&gt;=SUMIFS(Barèmes!$G$6:$G$28,Barèmes!$A$6:$A$28,"Agilité — T-test 974 (s)",Barèmes!$B$6:$B$28,H407,Barèmes!$C$6:$C$28,IF(H407="6ème","Mixte",G407)),Barèmes!$C$2,IF(AA407&gt;=SUMIFS(Barèmes!$H$6:$H$28,Barèmes!$A$6:$A$28,"Agilité — T-test 974 (s)",Barèmes!$B$6:$B$28,H407,Barèmes!$C$6:$C$28,IF(H407="6ème","Mixte",G407)),Barèmes!$D$2,IF(AA407&gt;=SUMIFS(Barèmes!$I$6:$I$28,Barèmes!$A$6:$A$28,"Agilité — T-test 974 (s)",Barèmes!$B$6:$B$28,H407,Barèmes!$C$6:$C$28,IF(H407="6ème","Mixte",G407)),Barèmes!$E$2,Barèmes!$F$2))))))</f>
        <v/>
      </c>
      <c r="AD407" s="28" t="str">
        <f t="shared" si="50"/>
        <v/>
      </c>
      <c r="AE407" s="29" t="str">
        <f t="shared" si="51"/>
        <v/>
      </c>
      <c r="AF407" s="30" t="str">
        <f>IF(OR(AD407="",SUMPRODUCT((Barèmes!$A$6:$A$28="Surcoût d'agilité (s) — technique")*(Barèmes!$B$6:$B$28=H407)*(Barèmes!$C$6:$C$28=IF(H407="6ème","Mixte",G407)))=0),"",IF(SUMPRODUCT((Barèmes!$A$6:$A$28="Surcoût d'agilité (s) — technique")*(Barèmes!$B$6:$B$28=H407)*(Barèmes!$C$6:$C$28=IF(H407="6ème","Mixte",G407))*(Barèmes!$J$6:$J$28="+"))&gt;0,IF(AD407&lt;=SUMIFS(Barèmes!$D$6:$D$28,Barèmes!$A$6:$A$28,"Surcoût d'agilité (s) — technique",Barèmes!$B$6:$B$28,H407,Barèmes!$C$6:$C$28,IF(H407="6ème","Mixte",G407)),"à besoin",IF(AD407&lt;=SUMIFS(Barèmes!$E$6:$E$28,Barèmes!$A$6:$A$28,"Surcoût d'agilité (s) — technique",Barèmes!$B$6:$B$28,H407,Barèmes!$C$6:$C$28,IF(H407="6ème","Mixte",G407)),"fragile","satisfaisant")),IF(AD407&gt;=SUMIFS(Barèmes!$D$6:$D$28,Barèmes!$A$6:$A$28,"Surcoût d'agilité (s) — technique",Barèmes!$B$6:$B$28,H407,Barèmes!$C$6:$C$28,IF(H407="6ème","Mixte",G407)),"à besoin",IF(AD407&gt;=SUMIFS(Barèmes!$E$6:$E$28,Barèmes!$A$6:$A$28,"Surcoût d'agilité (s) — technique",Barèmes!$B$6:$B$28,H407,Barèmes!$C$6:$C$28,IF(H407="6ème","Mixte",G407)),"fragile","satisfaisant"))))</f>
        <v/>
      </c>
      <c r="AG407" s="30" t="str">
        <f>IF(OR(AD407="",SUMPRODUCT((Barèmes!$A$6:$A$28="Surcoût d'agilité (s) — technique")*(Barèmes!$B$6:$B$28=H407)*(Barèmes!$C$6:$C$28=IF(H407="6ème","Mixte",G407)))=0),"",IF(SUMPRODUCT((Barèmes!$A$6:$A$28="Surcoût d'agilité (s) — technique")*(Barèmes!$B$6:$B$28=H407)*(Barèmes!$C$6:$C$28=IF(H407="6ème","Mixte",G407))*(Barèmes!$J$6:$J$28="+"))&gt;0,IF(AD407&lt;=SUMIFS(Barèmes!$F$6:$F$28,Barèmes!$A$6:$A$28,"Surcoût d'agilité (s) — technique",Barèmes!$B$6:$B$28,H407,Barèmes!$C$6:$C$28,IF(H407="6ème","Mixte",G407)),Barèmes!$B$2,IF(AD407&lt;=SUMIFS(Barèmes!$G$6:$G$28,Barèmes!$A$6:$A$28,"Surcoût d'agilité (s) — technique",Barèmes!$B$6:$B$28,H407,Barèmes!$C$6:$C$28,IF(H407="6ème","Mixte",G407)),Barèmes!$C$2,IF(AD407&lt;=SUMIFS(Barèmes!$H$6:$H$28,Barèmes!$A$6:$A$28,"Surcoût d'agilité (s) — technique",Barèmes!$B$6:$B$28,H407,Barèmes!$C$6:$C$28,IF(H407="6ème","Mixte",G407)),Barèmes!$D$2,IF(AD407&lt;=SUMIFS(Barèmes!$I$6:$I$28,Barèmes!$A$6:$A$28,"Surcoût d'agilité (s) — technique",Barèmes!$B$6:$B$28,H407,Barèmes!$C$6:$C$28,IF(H407="6ème","Mixte",G407)),Barèmes!$E$2,Barèmes!$F$2)))),IF(AD407&gt;=SUMIFS(Barèmes!$F$6:$F$28,Barèmes!$A$6:$A$28,"Surcoût d'agilité (s) — technique",Barèmes!$B$6:$B$28,H407,Barèmes!$C$6:$C$28,IF(H407="6ème","Mixte",G407)),Barèmes!$B$2,IF(AD407&gt;=SUMIFS(Barèmes!$G$6:$G$28,Barèmes!$A$6:$A$28,"Surcoût d'agilité (s) — technique",Barèmes!$B$6:$B$28,H407,Barèmes!$C$6:$C$28,IF(H407="6ème","Mixte",G407)),Barèmes!$C$2,IF(AD407&gt;=SUMIFS(Barèmes!$H$6:$H$28,Barèmes!$A$6:$A$28,"Surcoût d'agilité (s) — technique",Barèmes!$B$6:$B$28,H407,Barèmes!$C$6:$C$28,IF(H407="6ème","Mixte",G407)),Barèmes!$D$2,IF(AD407&gt;=SUMIFS(Barèmes!$I$6:$I$28,Barèmes!$A$6:$A$28,"Surcoût d'agilité (s) — technique",Barèmes!$B$6:$B$28,H407,Barèmes!$C$6:$C$28,IF(H407="6ème","Mixte",G407)),Barèmes!$E$2,Barèmes!$F$2))))))</f>
        <v/>
      </c>
      <c r="AH407" s="31" t="str">
        <f>IF((IF(N407="",0,1)+IF(Q407="",0,1)+IF(W407="",0,1)+IF(Z407="",0,1)+IF(AC407="",0,1))=0,"",3*IF(N407=Barèmes!$B$2,1,IF(N407=Barèmes!$C$2,2,IF(N407=Barèmes!$D$2,3,IF(N407=Barèmes!$E$2,4,IF(N407=Barèmes!$F$2,5,0)))))+3*IF(Q407=Barèmes!$B$2,1,IF(Q407=Barèmes!$C$2,2,IF(Q407=Barèmes!$D$2,3,IF(Q407=Barèmes!$E$2,4,IF(Q407=Barèmes!$F$2,5,0)))))+2*IF(W407=Barèmes!$B$2,1,IF(W407=Barèmes!$C$2,2,IF(W407=Barèmes!$D$2,3,IF(W407=Barèmes!$E$2,4,IF(W407=Barèmes!$F$2,5,0)))))+1*IF(Z407=Barèmes!$B$2,1,IF(Z407=Barèmes!$C$2,2,IF(Z407=Barèmes!$D$2,3,IF(Z407=Barèmes!$E$2,4,IF(Z407=Barèmes!$F$2,5,0)))))+1*IF(AC407=Barèmes!$B$2,1,IF(AC407=Barèmes!$C$2,2,IF(AC407=Barèmes!$D$2,3,IF(AC407=Barèmes!$E$2,4,IF(AC407=Barèmes!$F$2,5,0))))))</f>
        <v/>
      </c>
      <c r="AI407" s="31"/>
      <c r="AJ407" s="32" t="str">
        <f>IFERROR(INDEX(Croissance!$B$5:$B$604,MATCH(A407,Croissance!$A$5:$A$604,0)),"")</f>
        <v/>
      </c>
      <c r="AK407" s="32" t="str">
        <f>IFERROR(INDEX(Croissance!$C$5:$C$604,MATCH(A407,Croissance!$A$5:$A$604,0)),"")</f>
        <v/>
      </c>
      <c r="AL407" s="32" t="str">
        <f>IFERROR(INDEX(Croissance!$D$5:$D$604,MATCH(A407,Croissance!$A$5:$A$604,0)),"")</f>
        <v/>
      </c>
      <c r="AM407" s="32" t="str">
        <f>IFERROR(INDEX(Croissance!$E$5:$E$604,MATCH(A407,Croissance!$A$5:$A$604,0)),"")</f>
        <v/>
      </c>
      <c r="AO407" s="33">
        <f t="shared" si="56"/>
        <v>0</v>
      </c>
      <c r="AP407" s="33">
        <f t="shared" si="52"/>
        <v>0</v>
      </c>
      <c r="AQ407" s="33">
        <f>IF(A407="",0,IF(AND(OR('Synthèse classe'!$C$2="Tous",C407='Synthèse classe'!$C$2),OR('Synthèse classe'!$C$3="Toutes",D407='Synthèse classe'!$C$3),OR('Synthèse classe'!$C$4="Toutes",AND('Synthèse classe'!$C$4="Dernière",AP407=1),B407=IFERROR(VALUE('Synthèse classe'!$C$4),0))),1,0))</f>
        <v>0</v>
      </c>
      <c r="AR407" s="34" t="str">
        <f t="shared" si="53"/>
        <v/>
      </c>
    </row>
    <row r="408" spans="1:44" x14ac:dyDescent="0.2">
      <c r="A408" s="17" t="str">
        <f t="shared" si="49"/>
        <v/>
      </c>
      <c r="B408" s="18"/>
      <c r="C408" s="19"/>
      <c r="D408" s="19"/>
      <c r="E408" s="19"/>
      <c r="F408" s="19"/>
      <c r="G408" s="19"/>
      <c r="H408" s="17" t="str">
        <f t="shared" si="54"/>
        <v/>
      </c>
      <c r="I408" s="20"/>
      <c r="J408" s="18"/>
      <c r="K408" s="19"/>
      <c r="L408" s="21" t="str">
        <f t="shared" si="55"/>
        <v/>
      </c>
      <c r="M408" s="21" t="str">
        <f>IF(OR(J408="",SUMPRODUCT((Barèmes!$A$6:$A$28="Endurance — Luc Léger (palier)")*(Barèmes!$B$6:$B$28=H408)*(Barèmes!$C$6:$C$28=IF(H408="6ème","Mixte",G408)))=0),"",IF(SUMPRODUCT((Barèmes!$A$6:$A$28="Endurance — Luc Léger (palier)")*(Barèmes!$B$6:$B$28=H408)*(Barèmes!$C$6:$C$28=IF(H408="6ème","Mixte",G408))*(Barèmes!$J$6:$J$28="+"))&gt;0,IF(J408&lt;=SUMIFS(Barèmes!$D$6:$D$28,Barèmes!$A$6:$A$28,"Endurance — Luc Léger (palier)",Barèmes!$B$6:$B$28,H408,Barèmes!$C$6:$C$28,IF(H408="6ème","Mixte",G408)),"à besoin",IF(J408&lt;=SUMIFS(Barèmes!$E$6:$E$28,Barèmes!$A$6:$A$28,"Endurance — Luc Léger (palier)",Barèmes!$B$6:$B$28,H408,Barèmes!$C$6:$C$28,IF(H408="6ème","Mixte",G408)),"fragile","satisfaisant")),IF(J408&gt;=SUMIFS(Barèmes!$D$6:$D$28,Barèmes!$A$6:$A$28,"Endurance — Luc Léger (palier)",Barèmes!$B$6:$B$28,H408,Barèmes!$C$6:$C$28,IF(H408="6ème","Mixte",G408)),"à besoin",IF(J408&gt;=SUMIFS(Barèmes!$E$6:$E$28,Barèmes!$A$6:$A$28,"Endurance — Luc Léger (palier)",Barèmes!$B$6:$B$28,H408,Barèmes!$C$6:$C$28,IF(H408="6ème","Mixte",G408)),"fragile","satisfaisant"))))</f>
        <v/>
      </c>
      <c r="N408" s="21" t="str">
        <f>IF(OR(J408="",SUMPRODUCT((Barèmes!$A$6:$A$28="Endurance — Luc Léger (palier)")*(Barèmes!$B$6:$B$28=H408)*(Barèmes!$C$6:$C$28=IF(H408="6ème","Mixte",G408)))=0),"",IF(SUMPRODUCT((Barèmes!$A$6:$A$28="Endurance — Luc Léger (palier)")*(Barèmes!$B$6:$B$28=H408)*(Barèmes!$C$6:$C$28=IF(H408="6ème","Mixte",G408))*(Barèmes!$J$6:$J$28="+"))&gt;0,IF(J408&lt;=SUMIFS(Barèmes!$F$6:$F$28,Barèmes!$A$6:$A$28,"Endurance — Luc Léger (palier)",Barèmes!$B$6:$B$28,H408,Barèmes!$C$6:$C$28,IF(H408="6ème","Mixte",G408)),Barèmes!$B$2,IF(J408&lt;=SUMIFS(Barèmes!$G$6:$G$28,Barèmes!$A$6:$A$28,"Endurance — Luc Léger (palier)",Barèmes!$B$6:$B$28,H408,Barèmes!$C$6:$C$28,IF(H408="6ème","Mixte",G408)),Barèmes!$C$2,IF(J408&lt;=SUMIFS(Barèmes!$H$6:$H$28,Barèmes!$A$6:$A$28,"Endurance — Luc Léger (palier)",Barèmes!$B$6:$B$28,H408,Barèmes!$C$6:$C$28,IF(H408="6ème","Mixte",G408)),Barèmes!$D$2,IF(J408&lt;=SUMIFS(Barèmes!$I$6:$I$28,Barèmes!$A$6:$A$28,"Endurance — Luc Léger (palier)",Barèmes!$B$6:$B$28,H408,Barèmes!$C$6:$C$28,IF(H408="6ème","Mixte",G408)),Barèmes!$E$2,Barèmes!$F$2)))),IF(J408&gt;=SUMIFS(Barèmes!$F$6:$F$28,Barèmes!$A$6:$A$28,"Endurance — Luc Léger (palier)",Barèmes!$B$6:$B$28,H408,Barèmes!$C$6:$C$28,IF(H408="6ème","Mixte",G408)),Barèmes!$B$2,IF(J408&gt;=SUMIFS(Barèmes!$G$6:$G$28,Barèmes!$A$6:$A$28,"Endurance — Luc Léger (palier)",Barèmes!$B$6:$B$28,H408,Barèmes!$C$6:$C$28,IF(H408="6ème","Mixte",G408)),Barèmes!$C$2,IF(J408&gt;=SUMIFS(Barèmes!$H$6:$H$28,Barèmes!$A$6:$A$28,"Endurance — Luc Léger (palier)",Barèmes!$B$6:$B$28,H408,Barèmes!$C$6:$C$28,IF(H408="6ème","Mixte",G408)),Barèmes!$D$2,IF(J408&gt;=SUMIFS(Barèmes!$I$6:$I$28,Barèmes!$A$6:$A$28,"Endurance — Luc Léger (palier)",Barèmes!$B$6:$B$28,H408,Barèmes!$C$6:$C$28,IF(H408="6ème","Mixte",G408)),Barèmes!$E$2,Barèmes!$F$2))))))</f>
        <v/>
      </c>
      <c r="O408" s="22"/>
      <c r="P408" s="23" t="str">
        <f>IF(OR(O408="",SUMPRODUCT((Barèmes!$A$6:$A$28="Force bas du corps — Saut en longueur (m)")*(Barèmes!$B$6:$B$28=H408)*(Barèmes!$C$6:$C$28=IF(H408="6ème","Mixte",G408)))=0),"",IF(SUMPRODUCT((Barèmes!$A$6:$A$28="Force bas du corps — Saut en longueur (m)")*(Barèmes!$B$6:$B$28=H408)*(Barèmes!$C$6:$C$28=IF(H408="6ème","Mixte",G408))*(Barèmes!$J$6:$J$28="+"))&gt;0,IF(O408&lt;=SUMIFS(Barèmes!$D$6:$D$28,Barèmes!$A$6:$A$28,"Force bas du corps — Saut en longueur (m)",Barèmes!$B$6:$B$28,H408,Barèmes!$C$6:$C$28,IF(H408="6ème","Mixte",G408)),"à besoin",IF(O408&lt;=SUMIFS(Barèmes!$E$6:$E$28,Barèmes!$A$6:$A$28,"Force bas du corps — Saut en longueur (m)",Barèmes!$B$6:$B$28,H408,Barèmes!$C$6:$C$28,IF(H408="6ème","Mixte",G408)),"fragile","satisfaisant")),IF(O408&gt;=SUMIFS(Barèmes!$D$6:$D$28,Barèmes!$A$6:$A$28,"Force bas du corps — Saut en longueur (m)",Barèmes!$B$6:$B$28,H408,Barèmes!$C$6:$C$28,IF(H408="6ème","Mixte",G408)),"à besoin",IF(O408&gt;=SUMIFS(Barèmes!$E$6:$E$28,Barèmes!$A$6:$A$28,"Force bas du corps — Saut en longueur (m)",Barèmes!$B$6:$B$28,H408,Barèmes!$C$6:$C$28,IF(H408="6ème","Mixte",G408)),"fragile","satisfaisant"))))</f>
        <v/>
      </c>
      <c r="Q408" s="23" t="str">
        <f>IF(OR(O408="",SUMPRODUCT((Barèmes!$A$6:$A$28="Force bas du corps — Saut en longueur (m)")*(Barèmes!$B$6:$B$28=H408)*(Barèmes!$C$6:$C$28=IF(H408="6ème","Mixte",G408)))=0),"",IF(SUMPRODUCT((Barèmes!$A$6:$A$28="Force bas du corps — Saut en longueur (m)")*(Barèmes!$B$6:$B$28=H408)*(Barèmes!$C$6:$C$28=IF(H408="6ème","Mixte",G408))*(Barèmes!$J$6:$J$28="+"))&gt;0,IF(O408&lt;=SUMIFS(Barèmes!$F$6:$F$28,Barèmes!$A$6:$A$28,"Force bas du corps — Saut en longueur (m)",Barèmes!$B$6:$B$28,H408,Barèmes!$C$6:$C$28,IF(H408="6ème","Mixte",G408)),Barèmes!$B$2,IF(O408&lt;=SUMIFS(Barèmes!$G$6:$G$28,Barèmes!$A$6:$A$28,"Force bas du corps — Saut en longueur (m)",Barèmes!$B$6:$B$28,H408,Barèmes!$C$6:$C$28,IF(H408="6ème","Mixte",G408)),Barèmes!$C$2,IF(O408&lt;=SUMIFS(Barèmes!$H$6:$H$28,Barèmes!$A$6:$A$28,"Force bas du corps — Saut en longueur (m)",Barèmes!$B$6:$B$28,H408,Barèmes!$C$6:$C$28,IF(H408="6ème","Mixte",G408)),Barèmes!$D$2,IF(O408&lt;=SUMIFS(Barèmes!$I$6:$I$28,Barèmes!$A$6:$A$28,"Force bas du corps — Saut en longueur (m)",Barèmes!$B$6:$B$28,H408,Barèmes!$C$6:$C$28,IF(H408="6ème","Mixte",G408)),Barèmes!$E$2,Barèmes!$F$2)))),IF(O408&gt;=SUMIFS(Barèmes!$F$6:$F$28,Barèmes!$A$6:$A$28,"Force bas du corps — Saut en longueur (m)",Barèmes!$B$6:$B$28,H408,Barèmes!$C$6:$C$28,IF(H408="6ème","Mixte",G408)),Barèmes!$B$2,IF(O408&gt;=SUMIFS(Barèmes!$G$6:$G$28,Barèmes!$A$6:$A$28,"Force bas du corps — Saut en longueur (m)",Barèmes!$B$6:$B$28,H408,Barèmes!$C$6:$C$28,IF(H408="6ème","Mixte",G408)),Barèmes!$C$2,IF(O408&gt;=SUMIFS(Barèmes!$H$6:$H$28,Barèmes!$A$6:$A$28,"Force bas du corps — Saut en longueur (m)",Barèmes!$B$6:$B$28,H408,Barèmes!$C$6:$C$28,IF(H408="6ème","Mixte",G408)),Barèmes!$D$2,IF(O408&gt;=SUMIFS(Barèmes!$I$6:$I$28,Barèmes!$A$6:$A$28,"Force bas du corps — Saut en longueur (m)",Barèmes!$B$6:$B$28,H408,Barèmes!$C$6:$C$28,IF(H408="6ème","Mixte",G408)),Barèmes!$E$2,Barèmes!$F$2))))))</f>
        <v/>
      </c>
      <c r="R408" s="22"/>
      <c r="S408" s="24" t="str">
        <f>IF(OR(R408="",SUMPRODUCT((Barèmes!$A$6:$A$28="Vitesse — 30 m (s)")*(Barèmes!$B$6:$B$28=H408)*(Barèmes!$C$6:$C$28=IF(H408="6ème","Mixte",G408)))=0),"",IF(SUMPRODUCT((Barèmes!$A$6:$A$28="Vitesse — 30 m (s)")*(Barèmes!$B$6:$B$28=H408)*(Barèmes!$C$6:$C$28=IF(H408="6ème","Mixte",G408))*(Barèmes!$J$6:$J$28="+"))&gt;0,IF(R408&lt;=SUMIFS(Barèmes!$D$6:$D$28,Barèmes!$A$6:$A$28,"Vitesse — 30 m (s)",Barèmes!$B$6:$B$28,H408,Barèmes!$C$6:$C$28,IF(H408="6ème","Mixte",G408)),"à besoin",IF(R408&lt;=SUMIFS(Barèmes!$E$6:$E$28,Barèmes!$A$6:$A$28,"Vitesse — 30 m (s)",Barèmes!$B$6:$B$28,H408,Barèmes!$C$6:$C$28,IF(H408="6ème","Mixte",G408)),"fragile","satisfaisant")),IF(R408&gt;=SUMIFS(Barèmes!$D$6:$D$28,Barèmes!$A$6:$A$28,"Vitesse — 30 m (s)",Barèmes!$B$6:$B$28,H408,Barèmes!$C$6:$C$28,IF(H408="6ème","Mixte",G408)),"à besoin",IF(R408&gt;=SUMIFS(Barèmes!$E$6:$E$28,Barèmes!$A$6:$A$28,"Vitesse — 30 m (s)",Barèmes!$B$6:$B$28,H408,Barèmes!$C$6:$C$28,IF(H408="6ème","Mixte",G408)),"fragile","satisfaisant"))))</f>
        <v/>
      </c>
      <c r="T408" s="24" t="str">
        <f>IF(OR(R408="",SUMPRODUCT((Barèmes!$A$6:$A$28="Vitesse — 30 m (s)")*(Barèmes!$B$6:$B$28=H408)*(Barèmes!$C$6:$C$28=IF(H408="6ème","Mixte",G408)))=0),"",IF(SUMPRODUCT((Barèmes!$A$6:$A$28="Vitesse — 30 m (s)")*(Barèmes!$B$6:$B$28=H408)*(Barèmes!$C$6:$C$28=IF(H408="6ème","Mixte",G408))*(Barèmes!$J$6:$J$28="+"))&gt;0,IF(R408&lt;=SUMIFS(Barèmes!$F$6:$F$28,Barèmes!$A$6:$A$28,"Vitesse — 30 m (s)",Barèmes!$B$6:$B$28,H408,Barèmes!$C$6:$C$28,IF(H408="6ème","Mixte",G408)),Barèmes!$B$2,IF(R408&lt;=SUMIFS(Barèmes!$G$6:$G$28,Barèmes!$A$6:$A$28,"Vitesse — 30 m (s)",Barèmes!$B$6:$B$28,H408,Barèmes!$C$6:$C$28,IF(H408="6ème","Mixte",G408)),Barèmes!$C$2,IF(R408&lt;=SUMIFS(Barèmes!$H$6:$H$28,Barèmes!$A$6:$A$28,"Vitesse — 30 m (s)",Barèmes!$B$6:$B$28,H408,Barèmes!$C$6:$C$28,IF(H408="6ème","Mixte",G408)),Barèmes!$D$2,IF(R408&lt;=SUMIFS(Barèmes!$I$6:$I$28,Barèmes!$A$6:$A$28,"Vitesse — 30 m (s)",Barèmes!$B$6:$B$28,H408,Barèmes!$C$6:$C$28,IF(H408="6ème","Mixte",G408)),Barèmes!$E$2,Barèmes!$F$2)))),IF(R408&gt;=SUMIFS(Barèmes!$F$6:$F$28,Barèmes!$A$6:$A$28,"Vitesse — 30 m (s)",Barèmes!$B$6:$B$28,H408,Barèmes!$C$6:$C$28,IF(H408="6ème","Mixte",G408)),Barèmes!$B$2,IF(R408&gt;=SUMIFS(Barèmes!$G$6:$G$28,Barèmes!$A$6:$A$28,"Vitesse — 30 m (s)",Barèmes!$B$6:$B$28,H408,Barèmes!$C$6:$C$28,IF(H408="6ème","Mixte",G408)),Barèmes!$C$2,IF(R408&gt;=SUMIFS(Barèmes!$H$6:$H$28,Barèmes!$A$6:$A$28,"Vitesse — 30 m (s)",Barèmes!$B$6:$B$28,H408,Barèmes!$C$6:$C$28,IF(H408="6ème","Mixte",G408)),Barèmes!$D$2,IF(R408&gt;=SUMIFS(Barèmes!$I$6:$I$28,Barèmes!$A$6:$A$28,"Vitesse — 30 m (s)",Barèmes!$B$6:$B$28,H408,Barèmes!$C$6:$C$28,IF(H408="6ème","Mixte",G408)),Barèmes!$E$2,Barèmes!$F$2))))))</f>
        <v/>
      </c>
      <c r="U408" s="22"/>
      <c r="V408" s="25" t="str">
        <f>IF(OR(U408="",SUMPRODUCT((Barèmes!$A$6:$A$28="Vitesse — 50 m (s)")*(Barèmes!$B$6:$B$28=H408)*(Barèmes!$C$6:$C$28=IF(H408="6ème","Mixte",G408)))=0),"",IF(SUMPRODUCT((Barèmes!$A$6:$A$28="Vitesse — 50 m (s)")*(Barèmes!$B$6:$B$28=H408)*(Barèmes!$C$6:$C$28=IF(H408="6ème","Mixte",G408))*(Barèmes!$J$6:$J$28="+"))&gt;0,IF(U408&lt;=SUMIFS(Barèmes!$D$6:$D$28,Barèmes!$A$6:$A$28,"Vitesse — 50 m (s)",Barèmes!$B$6:$B$28,H408,Barèmes!$C$6:$C$28,IF(H408="6ème","Mixte",G408)),"à besoin",IF(U408&lt;=SUMIFS(Barèmes!$E$6:$E$28,Barèmes!$A$6:$A$28,"Vitesse — 50 m (s)",Barèmes!$B$6:$B$28,H408,Barèmes!$C$6:$C$28,IF(H408="6ème","Mixte",G408)),"fragile","satisfaisant")),IF(U408&gt;=SUMIFS(Barèmes!$D$6:$D$28,Barèmes!$A$6:$A$28,"Vitesse — 50 m (s)",Barèmes!$B$6:$B$28,H408,Barèmes!$C$6:$C$28,IF(H408="6ème","Mixte",G408)),"à besoin",IF(U408&gt;=SUMIFS(Barèmes!$E$6:$E$28,Barèmes!$A$6:$A$28,"Vitesse — 50 m (s)",Barèmes!$B$6:$B$28,H408,Barèmes!$C$6:$C$28,IF(H408="6ème","Mixte",G408)),"fragile","satisfaisant"))))</f>
        <v/>
      </c>
      <c r="W408" s="25" t="str">
        <f>IF(OR(U408="",SUMPRODUCT((Barèmes!$A$6:$A$28="Vitesse — 50 m (s)")*(Barèmes!$B$6:$B$28=H408)*(Barèmes!$C$6:$C$28=IF(H408="6ème","Mixte",G408)))=0),"",IF(SUMPRODUCT((Barèmes!$A$6:$A$28="Vitesse — 50 m (s)")*(Barèmes!$B$6:$B$28=H408)*(Barèmes!$C$6:$C$28=IF(H408="6ème","Mixte",G408))*(Barèmes!$J$6:$J$28="+"))&gt;0,IF(U408&lt;=SUMIFS(Barèmes!$F$6:$F$28,Barèmes!$A$6:$A$28,"Vitesse — 50 m (s)",Barèmes!$B$6:$B$28,H408,Barèmes!$C$6:$C$28,IF(H408="6ème","Mixte",G408)),Barèmes!$B$2,IF(U408&lt;=SUMIFS(Barèmes!$G$6:$G$28,Barèmes!$A$6:$A$28,"Vitesse — 50 m (s)",Barèmes!$B$6:$B$28,H408,Barèmes!$C$6:$C$28,IF(H408="6ème","Mixte",G408)),Barèmes!$C$2,IF(U408&lt;=SUMIFS(Barèmes!$H$6:$H$28,Barèmes!$A$6:$A$28,"Vitesse — 50 m (s)",Barèmes!$B$6:$B$28,H408,Barèmes!$C$6:$C$28,IF(H408="6ème","Mixte",G408)),Barèmes!$D$2,IF(U408&lt;=SUMIFS(Barèmes!$I$6:$I$28,Barèmes!$A$6:$A$28,"Vitesse — 50 m (s)",Barèmes!$B$6:$B$28,H408,Barèmes!$C$6:$C$28,IF(H408="6ème","Mixte",G408)),Barèmes!$E$2,Barèmes!$F$2)))),IF(U408&gt;=SUMIFS(Barèmes!$F$6:$F$28,Barèmes!$A$6:$A$28,"Vitesse — 50 m (s)",Barèmes!$B$6:$B$28,H408,Barèmes!$C$6:$C$28,IF(H408="6ème","Mixte",G408)),Barèmes!$B$2,IF(U408&gt;=SUMIFS(Barèmes!$G$6:$G$28,Barèmes!$A$6:$A$28,"Vitesse — 50 m (s)",Barèmes!$B$6:$B$28,H408,Barèmes!$C$6:$C$28,IF(H408="6ème","Mixte",G408)),Barèmes!$C$2,IF(U408&gt;=SUMIFS(Barèmes!$H$6:$H$28,Barèmes!$A$6:$A$28,"Vitesse — 50 m (s)",Barèmes!$B$6:$B$28,H408,Barèmes!$C$6:$C$28,IF(H408="6ème","Mixte",G408)),Barèmes!$D$2,IF(U408&gt;=SUMIFS(Barèmes!$I$6:$I$28,Barèmes!$A$6:$A$28,"Vitesse — 50 m (s)",Barèmes!$B$6:$B$28,H408,Barèmes!$C$6:$C$28,IF(H408="6ème","Mixte",G408)),Barèmes!$E$2,Barèmes!$F$2))))))</f>
        <v/>
      </c>
      <c r="X408" s="18"/>
      <c r="Y408" s="26" t="str" cm="1">
        <f t="array" ref="Y408">IF(OR(X408="",SUMPRODUCT((Barèmes!$A$6:$A$28="Souplesse (score 1-5)")*(Barèmes!$B$6:$B$28=H408)*(Barèmes!$C$6:$C$28=IF(H408="6ème","Mixte",G408)))=0),"",IF(SUMPRODUCT((Barèmes!$A$6:$A$28="Souplesse (score 1-5)")*(Barèmes!$B$6:$B$28=H408)*(Barèmes!$C$6:$C$28=IF(H408="6ème","Mixte",G408))*(Barèmes!$J$6:$J$28="+"))&gt;0,IF(X408&lt;=SUMIFS(Barèmes!$D$6:$D$28,Barèmes!$A$6:$A$28,"Souplesse (score 1-5)",Barèmes!$B$6:$B$28,H408,Barèmes!$C$6:$C$28,IF(H408="6ème","Mixte",G408)),"à besoin",IF(X408&lt;=SUMIFS(Barèmes!$E$6:$E$28,Barèmes!$A$6:$A$28,"Souplesse (score 1-5)",Barèmes!$B$6:$B$28,H408,Barèmes!$C$6:$C$28,IF(H408="6ème","Mixte",G408)),"fragile","satisfaisant")),IF(X408&gt;=SUMIFS(Barèmes!$D$6:$D$28,Barèmes!$A$6:$A$28,"Souplesse (score 1-5)",Barèmes!$B$6:$B$28,H408,Barèmes!$C$6:$C$28,IF(H408="6ème","Mixte",G408)),"à besoin",IF(X408&gt;=SUMIFS(Barèmes!$E$6:$E$28,Barèmes!$A$6:$A$28,"Souplesse (score 1-5)",Barèmes!$B$6:$B$28,H408,Barèmes!$C$6:$C$28,IF(H408="6ème","Mixte",G408)),"fragile","satisfaisant"))))</f>
        <v/>
      </c>
      <c r="Z408" s="26" t="str" cm="1">
        <f t="array" ref="Z408">IF(OR(X408="",SUMPRODUCT((Barèmes!$A$6:$A$28="Souplesse (score 1-5)")*(Barèmes!$B$6:$B$28=H408)*(Barèmes!$C$6:$C$28=IF(H408="6ème","Mixte",G408)))=0),"",IF(SUMPRODUCT((Barèmes!$A$6:$A$28="Souplesse (score 1-5)")*(Barèmes!$B$6:$B$28=H408)*(Barèmes!$C$6:$C$28=IF(H408="6ème","Mixte",G408))*(Barèmes!$J$6:$J$28="+"))&gt;0,IF(X408&lt;=SUMIFS(Barèmes!$F$6:$F$28,Barèmes!$A$6:$A$28,"Souplesse (score 1-5)",Barèmes!$B$6:$B$28,H408,Barèmes!$C$6:$C$28,IF(H408="6ème","Mixte",G408)),Barèmes!$B$2,IF(X408&lt;=SUMIFS(Barèmes!$G$6:$G$28,Barèmes!$A$6:$A$28,"Souplesse (score 1-5)",Barèmes!$B$6:$B$28,H408,Barèmes!$C$6:$C$28,IF(H408="6ème","Mixte",G408)),Barèmes!$C$2,IF(X408&lt;=SUMIFS(Barèmes!$H$6:$H$28,Barèmes!$A$6:$A$28,"Souplesse (score 1-5)",Barèmes!$B$6:$B$28,H408,Barèmes!$C$6:$C$28,IF(H408="6ème","Mixte",G408)),Barèmes!$D$2,IF(X408&lt;=SUMIFS(Barèmes!$I$6:$I$28,Barèmes!$A$6:$A$28,"Souplesse (score 1-5)",Barèmes!$B$6:$B$28,H408,Barèmes!$C$6:$C$28,IF(H408="6ème","Mixte",G408)),Barèmes!$E$2,Barèmes!$F$2)))),IF(X408&gt;=SUMIFS(Barèmes!$F$6:$F$28,Barèmes!$A$6:$A$28,"Souplesse (score 1-5)",Barèmes!$B$6:$B$28,H408,Barèmes!$C$6:$C$28,IF(H408="6ème","Mixte",G408)),Barèmes!$B$2,IF(X408&gt;=SUMIFS(Barèmes!$G$6:$G$28,Barèmes!$A$6:$A$28,"Souplesse (score 1-5)",Barèmes!$B$6:$B$28,H408,Barèmes!$C$6:$C$28,IF(H408="6ème","Mixte",G408)),Barèmes!$C$2,IF(X408&gt;=SUMIFS(Barèmes!$H$6:$H$28,Barèmes!$A$6:$A$28,"Souplesse (score 1-5)",Barèmes!$B$6:$B$28,H408,Barèmes!$C$6:$C$28,IF(H408="6ème","Mixte",G408)),Barèmes!$D$2,IF(X408&gt;=SUMIFS(Barèmes!$I$6:$I$28,Barèmes!$A$6:$A$28,"Souplesse (score 1-5)",Barèmes!$B$6:$B$28,H408,Barèmes!$C$6:$C$28,IF(H408="6ème","Mixte",G408)),Barèmes!$E$2,Barèmes!$F$2))))))</f>
        <v/>
      </c>
      <c r="AA408" s="22"/>
      <c r="AB408" s="27" t="str">
        <f>IF(OR(AA408="",SUMPRODUCT((Barèmes!$A$6:$A$28="Agilité — T-test 974 (s)")*(Barèmes!$B$6:$B$28=H408)*(Barèmes!$C$6:$C$28=IF(H408="6ème","Mixte",G408)))=0),"",IF(SUMPRODUCT((Barèmes!$A$6:$A$28="Agilité — T-test 974 (s)")*(Barèmes!$B$6:$B$28=H408)*(Barèmes!$C$6:$C$28=IF(H408="6ème","Mixte",G408))*(Barèmes!$J$6:$J$28="+"))&gt;0,IF(AA408&lt;=SUMIFS(Barèmes!$D$6:$D$28,Barèmes!$A$6:$A$28,"Agilité — T-test 974 (s)",Barèmes!$B$6:$B$28,H408,Barèmes!$C$6:$C$28,IF(H408="6ème","Mixte",G408)),"à besoin",IF(AA408&lt;=SUMIFS(Barèmes!$E$6:$E$28,Barèmes!$A$6:$A$28,"Agilité — T-test 974 (s)",Barèmes!$B$6:$B$28,H408,Barèmes!$C$6:$C$28,IF(H408="6ème","Mixte",G408)),"fragile","satisfaisant")),IF(AA408&gt;=SUMIFS(Barèmes!$D$6:$D$28,Barèmes!$A$6:$A$28,"Agilité — T-test 974 (s)",Barèmes!$B$6:$B$28,H408,Barèmes!$C$6:$C$28,IF(H408="6ème","Mixte",G408)),"à besoin",IF(AA408&gt;=SUMIFS(Barèmes!$E$6:$E$28,Barèmes!$A$6:$A$28,"Agilité — T-test 974 (s)",Barèmes!$B$6:$B$28,H408,Barèmes!$C$6:$C$28,IF(H408="6ème","Mixte",G408)),"fragile","satisfaisant"))))</f>
        <v/>
      </c>
      <c r="AC408" s="27" t="str">
        <f>IF(OR(AA408="",SUMPRODUCT((Barèmes!$A$6:$A$28="Agilité — T-test 974 (s)")*(Barèmes!$B$6:$B$28=H408)*(Barèmes!$C$6:$C$28=IF(H408="6ème","Mixte",G408)))=0),"",IF(SUMPRODUCT((Barèmes!$A$6:$A$28="Agilité — T-test 974 (s)")*(Barèmes!$B$6:$B$28=H408)*(Barèmes!$C$6:$C$28=IF(H408="6ème","Mixte",G408))*(Barèmes!$J$6:$J$28="+"))&gt;0,IF(AA408&lt;=SUMIFS(Barèmes!$F$6:$F$28,Barèmes!$A$6:$A$28,"Agilité — T-test 974 (s)",Barèmes!$B$6:$B$28,H408,Barèmes!$C$6:$C$28,IF(H408="6ème","Mixte",G408)),Barèmes!$B$2,IF(AA408&lt;=SUMIFS(Barèmes!$G$6:$G$28,Barèmes!$A$6:$A$28,"Agilité — T-test 974 (s)",Barèmes!$B$6:$B$28,H408,Barèmes!$C$6:$C$28,IF(H408="6ème","Mixte",G408)),Barèmes!$C$2,IF(AA408&lt;=SUMIFS(Barèmes!$H$6:$H$28,Barèmes!$A$6:$A$28,"Agilité — T-test 974 (s)",Barèmes!$B$6:$B$28,H408,Barèmes!$C$6:$C$28,IF(H408="6ème","Mixte",G408)),Barèmes!$D$2,IF(AA408&lt;=SUMIFS(Barèmes!$I$6:$I$28,Barèmes!$A$6:$A$28,"Agilité — T-test 974 (s)",Barèmes!$B$6:$B$28,H408,Barèmes!$C$6:$C$28,IF(H408="6ème","Mixte",G408)),Barèmes!$E$2,Barèmes!$F$2)))),IF(AA408&gt;=SUMIFS(Barèmes!$F$6:$F$28,Barèmes!$A$6:$A$28,"Agilité — T-test 974 (s)",Barèmes!$B$6:$B$28,H408,Barèmes!$C$6:$C$28,IF(H408="6ème","Mixte",G408)),Barèmes!$B$2,IF(AA408&gt;=SUMIFS(Barèmes!$G$6:$G$28,Barèmes!$A$6:$A$28,"Agilité — T-test 974 (s)",Barèmes!$B$6:$B$28,H408,Barèmes!$C$6:$C$28,IF(H408="6ème","Mixte",G408)),Barèmes!$C$2,IF(AA408&gt;=SUMIFS(Barèmes!$H$6:$H$28,Barèmes!$A$6:$A$28,"Agilité — T-test 974 (s)",Barèmes!$B$6:$B$28,H408,Barèmes!$C$6:$C$28,IF(H408="6ème","Mixte",G408)),Barèmes!$D$2,IF(AA408&gt;=SUMIFS(Barèmes!$I$6:$I$28,Barèmes!$A$6:$A$28,"Agilité — T-test 974 (s)",Barèmes!$B$6:$B$28,H408,Barèmes!$C$6:$C$28,IF(H408="6ème","Mixte",G408)),Barèmes!$E$2,Barèmes!$F$2))))))</f>
        <v/>
      </c>
      <c r="AD408" s="28" t="str">
        <f t="shared" si="50"/>
        <v/>
      </c>
      <c r="AE408" s="29" t="str">
        <f t="shared" si="51"/>
        <v/>
      </c>
      <c r="AF408" s="30" t="str">
        <f>IF(OR(AD408="",SUMPRODUCT((Barèmes!$A$6:$A$28="Surcoût d'agilité (s) — technique")*(Barèmes!$B$6:$B$28=H408)*(Barèmes!$C$6:$C$28=IF(H408="6ème","Mixte",G408)))=0),"",IF(SUMPRODUCT((Barèmes!$A$6:$A$28="Surcoût d'agilité (s) — technique")*(Barèmes!$B$6:$B$28=H408)*(Barèmes!$C$6:$C$28=IF(H408="6ème","Mixte",G408))*(Barèmes!$J$6:$J$28="+"))&gt;0,IF(AD408&lt;=SUMIFS(Barèmes!$D$6:$D$28,Barèmes!$A$6:$A$28,"Surcoût d'agilité (s) — technique",Barèmes!$B$6:$B$28,H408,Barèmes!$C$6:$C$28,IF(H408="6ème","Mixte",G408)),"à besoin",IF(AD408&lt;=SUMIFS(Barèmes!$E$6:$E$28,Barèmes!$A$6:$A$28,"Surcoût d'agilité (s) — technique",Barèmes!$B$6:$B$28,H408,Barèmes!$C$6:$C$28,IF(H408="6ème","Mixte",G408)),"fragile","satisfaisant")),IF(AD408&gt;=SUMIFS(Barèmes!$D$6:$D$28,Barèmes!$A$6:$A$28,"Surcoût d'agilité (s) — technique",Barèmes!$B$6:$B$28,H408,Barèmes!$C$6:$C$28,IF(H408="6ème","Mixte",G408)),"à besoin",IF(AD408&gt;=SUMIFS(Barèmes!$E$6:$E$28,Barèmes!$A$6:$A$28,"Surcoût d'agilité (s) — technique",Barèmes!$B$6:$B$28,H408,Barèmes!$C$6:$C$28,IF(H408="6ème","Mixte",G408)),"fragile","satisfaisant"))))</f>
        <v/>
      </c>
      <c r="AG408" s="30" t="str">
        <f>IF(OR(AD408="",SUMPRODUCT((Barèmes!$A$6:$A$28="Surcoût d'agilité (s) — technique")*(Barèmes!$B$6:$B$28=H408)*(Barèmes!$C$6:$C$28=IF(H408="6ème","Mixte",G408)))=0),"",IF(SUMPRODUCT((Barèmes!$A$6:$A$28="Surcoût d'agilité (s) — technique")*(Barèmes!$B$6:$B$28=H408)*(Barèmes!$C$6:$C$28=IF(H408="6ème","Mixte",G408))*(Barèmes!$J$6:$J$28="+"))&gt;0,IF(AD408&lt;=SUMIFS(Barèmes!$F$6:$F$28,Barèmes!$A$6:$A$28,"Surcoût d'agilité (s) — technique",Barèmes!$B$6:$B$28,H408,Barèmes!$C$6:$C$28,IF(H408="6ème","Mixte",G408)),Barèmes!$B$2,IF(AD408&lt;=SUMIFS(Barèmes!$G$6:$G$28,Barèmes!$A$6:$A$28,"Surcoût d'agilité (s) — technique",Barèmes!$B$6:$B$28,H408,Barèmes!$C$6:$C$28,IF(H408="6ème","Mixte",G408)),Barèmes!$C$2,IF(AD408&lt;=SUMIFS(Barèmes!$H$6:$H$28,Barèmes!$A$6:$A$28,"Surcoût d'agilité (s) — technique",Barèmes!$B$6:$B$28,H408,Barèmes!$C$6:$C$28,IF(H408="6ème","Mixte",G408)),Barèmes!$D$2,IF(AD408&lt;=SUMIFS(Barèmes!$I$6:$I$28,Barèmes!$A$6:$A$28,"Surcoût d'agilité (s) — technique",Barèmes!$B$6:$B$28,H408,Barèmes!$C$6:$C$28,IF(H408="6ème","Mixte",G408)),Barèmes!$E$2,Barèmes!$F$2)))),IF(AD408&gt;=SUMIFS(Barèmes!$F$6:$F$28,Barèmes!$A$6:$A$28,"Surcoût d'agilité (s) — technique",Barèmes!$B$6:$B$28,H408,Barèmes!$C$6:$C$28,IF(H408="6ème","Mixte",G408)),Barèmes!$B$2,IF(AD408&gt;=SUMIFS(Barèmes!$G$6:$G$28,Barèmes!$A$6:$A$28,"Surcoût d'agilité (s) — technique",Barèmes!$B$6:$B$28,H408,Barèmes!$C$6:$C$28,IF(H408="6ème","Mixte",G408)),Barèmes!$C$2,IF(AD408&gt;=SUMIFS(Barèmes!$H$6:$H$28,Barèmes!$A$6:$A$28,"Surcoût d'agilité (s) — technique",Barèmes!$B$6:$B$28,H408,Barèmes!$C$6:$C$28,IF(H408="6ème","Mixte",G408)),Barèmes!$D$2,IF(AD408&gt;=SUMIFS(Barèmes!$I$6:$I$28,Barèmes!$A$6:$A$28,"Surcoût d'agilité (s) — technique",Barèmes!$B$6:$B$28,H408,Barèmes!$C$6:$C$28,IF(H408="6ème","Mixte",G408)),Barèmes!$E$2,Barèmes!$F$2))))))</f>
        <v/>
      </c>
      <c r="AH408" s="31" t="str">
        <f>IF((IF(N408="",0,1)+IF(Q408="",0,1)+IF(W408="",0,1)+IF(Z408="",0,1)+IF(AC408="",0,1))=0,"",3*IF(N408=Barèmes!$B$2,1,IF(N408=Barèmes!$C$2,2,IF(N408=Barèmes!$D$2,3,IF(N408=Barèmes!$E$2,4,IF(N408=Barèmes!$F$2,5,0)))))+3*IF(Q408=Barèmes!$B$2,1,IF(Q408=Barèmes!$C$2,2,IF(Q408=Barèmes!$D$2,3,IF(Q408=Barèmes!$E$2,4,IF(Q408=Barèmes!$F$2,5,0)))))+2*IF(W408=Barèmes!$B$2,1,IF(W408=Barèmes!$C$2,2,IF(W408=Barèmes!$D$2,3,IF(W408=Barèmes!$E$2,4,IF(W408=Barèmes!$F$2,5,0)))))+1*IF(Z408=Barèmes!$B$2,1,IF(Z408=Barèmes!$C$2,2,IF(Z408=Barèmes!$D$2,3,IF(Z408=Barèmes!$E$2,4,IF(Z408=Barèmes!$F$2,5,0)))))+1*IF(AC408=Barèmes!$B$2,1,IF(AC408=Barèmes!$C$2,2,IF(AC408=Barèmes!$D$2,3,IF(AC408=Barèmes!$E$2,4,IF(AC408=Barèmes!$F$2,5,0))))))</f>
        <v/>
      </c>
      <c r="AI408" s="31"/>
      <c r="AJ408" s="32" t="str">
        <f>IFERROR(INDEX(Croissance!$B$5:$B$604,MATCH(A408,Croissance!$A$5:$A$604,0)),"")</f>
        <v/>
      </c>
      <c r="AK408" s="32" t="str">
        <f>IFERROR(INDEX(Croissance!$C$5:$C$604,MATCH(A408,Croissance!$A$5:$A$604,0)),"")</f>
        <v/>
      </c>
      <c r="AL408" s="32" t="str">
        <f>IFERROR(INDEX(Croissance!$D$5:$D$604,MATCH(A408,Croissance!$A$5:$A$604,0)),"")</f>
        <v/>
      </c>
      <c r="AM408" s="32" t="str">
        <f>IFERROR(INDEX(Croissance!$E$5:$E$604,MATCH(A408,Croissance!$A$5:$A$604,0)),"")</f>
        <v/>
      </c>
      <c r="AO408" s="33">
        <f t="shared" si="56"/>
        <v>0</v>
      </c>
      <c r="AP408" s="33">
        <f t="shared" si="52"/>
        <v>0</v>
      </c>
      <c r="AQ408" s="33">
        <f>IF(A408="",0,IF(AND(OR('Synthèse classe'!$C$2="Tous",C408='Synthèse classe'!$C$2),OR('Synthèse classe'!$C$3="Toutes",D408='Synthèse classe'!$C$3),OR('Synthèse classe'!$C$4="Toutes",AND('Synthèse classe'!$C$4="Dernière",AP408=1),B408=IFERROR(VALUE('Synthèse classe'!$C$4),0))),1,0))</f>
        <v>0</v>
      </c>
      <c r="AR408" s="34" t="str">
        <f t="shared" si="53"/>
        <v/>
      </c>
    </row>
    <row r="409" spans="1:44" x14ac:dyDescent="0.2">
      <c r="A409" s="17" t="str">
        <f t="shared" si="49"/>
        <v/>
      </c>
      <c r="B409" s="18"/>
      <c r="C409" s="19"/>
      <c r="D409" s="19"/>
      <c r="E409" s="19"/>
      <c r="F409" s="19"/>
      <c r="G409" s="19"/>
      <c r="H409" s="17" t="str">
        <f t="shared" si="54"/>
        <v/>
      </c>
      <c r="I409" s="20"/>
      <c r="J409" s="18"/>
      <c r="K409" s="19"/>
      <c r="L409" s="21" t="str">
        <f t="shared" si="55"/>
        <v/>
      </c>
      <c r="M409" s="21" t="str">
        <f>IF(OR(J409="",SUMPRODUCT((Barèmes!$A$6:$A$28="Endurance — Luc Léger (palier)")*(Barèmes!$B$6:$B$28=H409)*(Barèmes!$C$6:$C$28=IF(H409="6ème","Mixte",G409)))=0),"",IF(SUMPRODUCT((Barèmes!$A$6:$A$28="Endurance — Luc Léger (palier)")*(Barèmes!$B$6:$B$28=H409)*(Barèmes!$C$6:$C$28=IF(H409="6ème","Mixte",G409))*(Barèmes!$J$6:$J$28="+"))&gt;0,IF(J409&lt;=SUMIFS(Barèmes!$D$6:$D$28,Barèmes!$A$6:$A$28,"Endurance — Luc Léger (palier)",Barèmes!$B$6:$B$28,H409,Barèmes!$C$6:$C$28,IF(H409="6ème","Mixte",G409)),"à besoin",IF(J409&lt;=SUMIFS(Barèmes!$E$6:$E$28,Barèmes!$A$6:$A$28,"Endurance — Luc Léger (palier)",Barèmes!$B$6:$B$28,H409,Barèmes!$C$6:$C$28,IF(H409="6ème","Mixte",G409)),"fragile","satisfaisant")),IF(J409&gt;=SUMIFS(Barèmes!$D$6:$D$28,Barèmes!$A$6:$A$28,"Endurance — Luc Léger (palier)",Barèmes!$B$6:$B$28,H409,Barèmes!$C$6:$C$28,IF(H409="6ème","Mixte",G409)),"à besoin",IF(J409&gt;=SUMIFS(Barèmes!$E$6:$E$28,Barèmes!$A$6:$A$28,"Endurance — Luc Léger (palier)",Barèmes!$B$6:$B$28,H409,Barèmes!$C$6:$C$28,IF(H409="6ème","Mixte",G409)),"fragile","satisfaisant"))))</f>
        <v/>
      </c>
      <c r="N409" s="21" t="str">
        <f>IF(OR(J409="",SUMPRODUCT((Barèmes!$A$6:$A$28="Endurance — Luc Léger (palier)")*(Barèmes!$B$6:$B$28=H409)*(Barèmes!$C$6:$C$28=IF(H409="6ème","Mixte",G409)))=0),"",IF(SUMPRODUCT((Barèmes!$A$6:$A$28="Endurance — Luc Léger (palier)")*(Barèmes!$B$6:$B$28=H409)*(Barèmes!$C$6:$C$28=IF(H409="6ème","Mixte",G409))*(Barèmes!$J$6:$J$28="+"))&gt;0,IF(J409&lt;=SUMIFS(Barèmes!$F$6:$F$28,Barèmes!$A$6:$A$28,"Endurance — Luc Léger (palier)",Barèmes!$B$6:$B$28,H409,Barèmes!$C$6:$C$28,IF(H409="6ème","Mixte",G409)),Barèmes!$B$2,IF(J409&lt;=SUMIFS(Barèmes!$G$6:$G$28,Barèmes!$A$6:$A$28,"Endurance — Luc Léger (palier)",Barèmes!$B$6:$B$28,H409,Barèmes!$C$6:$C$28,IF(H409="6ème","Mixte",G409)),Barèmes!$C$2,IF(J409&lt;=SUMIFS(Barèmes!$H$6:$H$28,Barèmes!$A$6:$A$28,"Endurance — Luc Léger (palier)",Barèmes!$B$6:$B$28,H409,Barèmes!$C$6:$C$28,IF(H409="6ème","Mixte",G409)),Barèmes!$D$2,IF(J409&lt;=SUMIFS(Barèmes!$I$6:$I$28,Barèmes!$A$6:$A$28,"Endurance — Luc Léger (palier)",Barèmes!$B$6:$B$28,H409,Barèmes!$C$6:$C$28,IF(H409="6ème","Mixte",G409)),Barèmes!$E$2,Barèmes!$F$2)))),IF(J409&gt;=SUMIFS(Barèmes!$F$6:$F$28,Barèmes!$A$6:$A$28,"Endurance — Luc Léger (palier)",Barèmes!$B$6:$B$28,H409,Barèmes!$C$6:$C$28,IF(H409="6ème","Mixte",G409)),Barèmes!$B$2,IF(J409&gt;=SUMIFS(Barèmes!$G$6:$G$28,Barèmes!$A$6:$A$28,"Endurance — Luc Léger (palier)",Barèmes!$B$6:$B$28,H409,Barèmes!$C$6:$C$28,IF(H409="6ème","Mixte",G409)),Barèmes!$C$2,IF(J409&gt;=SUMIFS(Barèmes!$H$6:$H$28,Barèmes!$A$6:$A$28,"Endurance — Luc Léger (palier)",Barèmes!$B$6:$B$28,H409,Barèmes!$C$6:$C$28,IF(H409="6ème","Mixte",G409)),Barèmes!$D$2,IF(J409&gt;=SUMIFS(Barèmes!$I$6:$I$28,Barèmes!$A$6:$A$28,"Endurance — Luc Léger (palier)",Barèmes!$B$6:$B$28,H409,Barèmes!$C$6:$C$28,IF(H409="6ème","Mixte",G409)),Barèmes!$E$2,Barèmes!$F$2))))))</f>
        <v/>
      </c>
      <c r="O409" s="22"/>
      <c r="P409" s="23" t="str">
        <f>IF(OR(O409="",SUMPRODUCT((Barèmes!$A$6:$A$28="Force bas du corps — Saut en longueur (m)")*(Barèmes!$B$6:$B$28=H409)*(Barèmes!$C$6:$C$28=IF(H409="6ème","Mixte",G409)))=0),"",IF(SUMPRODUCT((Barèmes!$A$6:$A$28="Force bas du corps — Saut en longueur (m)")*(Barèmes!$B$6:$B$28=H409)*(Barèmes!$C$6:$C$28=IF(H409="6ème","Mixte",G409))*(Barèmes!$J$6:$J$28="+"))&gt;0,IF(O409&lt;=SUMIFS(Barèmes!$D$6:$D$28,Barèmes!$A$6:$A$28,"Force bas du corps — Saut en longueur (m)",Barèmes!$B$6:$B$28,H409,Barèmes!$C$6:$C$28,IF(H409="6ème","Mixte",G409)),"à besoin",IF(O409&lt;=SUMIFS(Barèmes!$E$6:$E$28,Barèmes!$A$6:$A$28,"Force bas du corps — Saut en longueur (m)",Barèmes!$B$6:$B$28,H409,Barèmes!$C$6:$C$28,IF(H409="6ème","Mixte",G409)),"fragile","satisfaisant")),IF(O409&gt;=SUMIFS(Barèmes!$D$6:$D$28,Barèmes!$A$6:$A$28,"Force bas du corps — Saut en longueur (m)",Barèmes!$B$6:$B$28,H409,Barèmes!$C$6:$C$28,IF(H409="6ème","Mixte",G409)),"à besoin",IF(O409&gt;=SUMIFS(Barèmes!$E$6:$E$28,Barèmes!$A$6:$A$28,"Force bas du corps — Saut en longueur (m)",Barèmes!$B$6:$B$28,H409,Barèmes!$C$6:$C$28,IF(H409="6ème","Mixte",G409)),"fragile","satisfaisant"))))</f>
        <v/>
      </c>
      <c r="Q409" s="23" t="str">
        <f>IF(OR(O409="",SUMPRODUCT((Barèmes!$A$6:$A$28="Force bas du corps — Saut en longueur (m)")*(Barèmes!$B$6:$B$28=H409)*(Barèmes!$C$6:$C$28=IF(H409="6ème","Mixte",G409)))=0),"",IF(SUMPRODUCT((Barèmes!$A$6:$A$28="Force bas du corps — Saut en longueur (m)")*(Barèmes!$B$6:$B$28=H409)*(Barèmes!$C$6:$C$28=IF(H409="6ème","Mixte",G409))*(Barèmes!$J$6:$J$28="+"))&gt;0,IF(O409&lt;=SUMIFS(Barèmes!$F$6:$F$28,Barèmes!$A$6:$A$28,"Force bas du corps — Saut en longueur (m)",Barèmes!$B$6:$B$28,H409,Barèmes!$C$6:$C$28,IF(H409="6ème","Mixte",G409)),Barèmes!$B$2,IF(O409&lt;=SUMIFS(Barèmes!$G$6:$G$28,Barèmes!$A$6:$A$28,"Force bas du corps — Saut en longueur (m)",Barèmes!$B$6:$B$28,H409,Barèmes!$C$6:$C$28,IF(H409="6ème","Mixte",G409)),Barèmes!$C$2,IF(O409&lt;=SUMIFS(Barèmes!$H$6:$H$28,Barèmes!$A$6:$A$28,"Force bas du corps — Saut en longueur (m)",Barèmes!$B$6:$B$28,H409,Barèmes!$C$6:$C$28,IF(H409="6ème","Mixte",G409)),Barèmes!$D$2,IF(O409&lt;=SUMIFS(Barèmes!$I$6:$I$28,Barèmes!$A$6:$A$28,"Force bas du corps — Saut en longueur (m)",Barèmes!$B$6:$B$28,H409,Barèmes!$C$6:$C$28,IF(H409="6ème","Mixte",G409)),Barèmes!$E$2,Barèmes!$F$2)))),IF(O409&gt;=SUMIFS(Barèmes!$F$6:$F$28,Barèmes!$A$6:$A$28,"Force bas du corps — Saut en longueur (m)",Barèmes!$B$6:$B$28,H409,Barèmes!$C$6:$C$28,IF(H409="6ème","Mixte",G409)),Barèmes!$B$2,IF(O409&gt;=SUMIFS(Barèmes!$G$6:$G$28,Barèmes!$A$6:$A$28,"Force bas du corps — Saut en longueur (m)",Barèmes!$B$6:$B$28,H409,Barèmes!$C$6:$C$28,IF(H409="6ème","Mixte",G409)),Barèmes!$C$2,IF(O409&gt;=SUMIFS(Barèmes!$H$6:$H$28,Barèmes!$A$6:$A$28,"Force bas du corps — Saut en longueur (m)",Barèmes!$B$6:$B$28,H409,Barèmes!$C$6:$C$28,IF(H409="6ème","Mixte",G409)),Barèmes!$D$2,IF(O409&gt;=SUMIFS(Barèmes!$I$6:$I$28,Barèmes!$A$6:$A$28,"Force bas du corps — Saut en longueur (m)",Barèmes!$B$6:$B$28,H409,Barèmes!$C$6:$C$28,IF(H409="6ème","Mixte",G409)),Barèmes!$E$2,Barèmes!$F$2))))))</f>
        <v/>
      </c>
      <c r="R409" s="22"/>
      <c r="S409" s="24" t="str">
        <f>IF(OR(R409="",SUMPRODUCT((Barèmes!$A$6:$A$28="Vitesse — 30 m (s)")*(Barèmes!$B$6:$B$28=H409)*(Barèmes!$C$6:$C$28=IF(H409="6ème","Mixte",G409)))=0),"",IF(SUMPRODUCT((Barèmes!$A$6:$A$28="Vitesse — 30 m (s)")*(Barèmes!$B$6:$B$28=H409)*(Barèmes!$C$6:$C$28=IF(H409="6ème","Mixte",G409))*(Barèmes!$J$6:$J$28="+"))&gt;0,IF(R409&lt;=SUMIFS(Barèmes!$D$6:$D$28,Barèmes!$A$6:$A$28,"Vitesse — 30 m (s)",Barèmes!$B$6:$B$28,H409,Barèmes!$C$6:$C$28,IF(H409="6ème","Mixte",G409)),"à besoin",IF(R409&lt;=SUMIFS(Barèmes!$E$6:$E$28,Barèmes!$A$6:$A$28,"Vitesse — 30 m (s)",Barèmes!$B$6:$B$28,H409,Barèmes!$C$6:$C$28,IF(H409="6ème","Mixte",G409)),"fragile","satisfaisant")),IF(R409&gt;=SUMIFS(Barèmes!$D$6:$D$28,Barèmes!$A$6:$A$28,"Vitesse — 30 m (s)",Barèmes!$B$6:$B$28,H409,Barèmes!$C$6:$C$28,IF(H409="6ème","Mixte",G409)),"à besoin",IF(R409&gt;=SUMIFS(Barèmes!$E$6:$E$28,Barèmes!$A$6:$A$28,"Vitesse — 30 m (s)",Barèmes!$B$6:$B$28,H409,Barèmes!$C$6:$C$28,IF(H409="6ème","Mixte",G409)),"fragile","satisfaisant"))))</f>
        <v/>
      </c>
      <c r="T409" s="24" t="str">
        <f>IF(OR(R409="",SUMPRODUCT((Barèmes!$A$6:$A$28="Vitesse — 30 m (s)")*(Barèmes!$B$6:$B$28=H409)*(Barèmes!$C$6:$C$28=IF(H409="6ème","Mixte",G409)))=0),"",IF(SUMPRODUCT((Barèmes!$A$6:$A$28="Vitesse — 30 m (s)")*(Barèmes!$B$6:$B$28=H409)*(Barèmes!$C$6:$C$28=IF(H409="6ème","Mixte",G409))*(Barèmes!$J$6:$J$28="+"))&gt;0,IF(R409&lt;=SUMIFS(Barèmes!$F$6:$F$28,Barèmes!$A$6:$A$28,"Vitesse — 30 m (s)",Barèmes!$B$6:$B$28,H409,Barèmes!$C$6:$C$28,IF(H409="6ème","Mixte",G409)),Barèmes!$B$2,IF(R409&lt;=SUMIFS(Barèmes!$G$6:$G$28,Barèmes!$A$6:$A$28,"Vitesse — 30 m (s)",Barèmes!$B$6:$B$28,H409,Barèmes!$C$6:$C$28,IF(H409="6ème","Mixte",G409)),Barèmes!$C$2,IF(R409&lt;=SUMIFS(Barèmes!$H$6:$H$28,Barèmes!$A$6:$A$28,"Vitesse — 30 m (s)",Barèmes!$B$6:$B$28,H409,Barèmes!$C$6:$C$28,IF(H409="6ème","Mixte",G409)),Barèmes!$D$2,IF(R409&lt;=SUMIFS(Barèmes!$I$6:$I$28,Barèmes!$A$6:$A$28,"Vitesse — 30 m (s)",Barèmes!$B$6:$B$28,H409,Barèmes!$C$6:$C$28,IF(H409="6ème","Mixte",G409)),Barèmes!$E$2,Barèmes!$F$2)))),IF(R409&gt;=SUMIFS(Barèmes!$F$6:$F$28,Barèmes!$A$6:$A$28,"Vitesse — 30 m (s)",Barèmes!$B$6:$B$28,H409,Barèmes!$C$6:$C$28,IF(H409="6ème","Mixte",G409)),Barèmes!$B$2,IF(R409&gt;=SUMIFS(Barèmes!$G$6:$G$28,Barèmes!$A$6:$A$28,"Vitesse — 30 m (s)",Barèmes!$B$6:$B$28,H409,Barèmes!$C$6:$C$28,IF(H409="6ème","Mixte",G409)),Barèmes!$C$2,IF(R409&gt;=SUMIFS(Barèmes!$H$6:$H$28,Barèmes!$A$6:$A$28,"Vitesse — 30 m (s)",Barèmes!$B$6:$B$28,H409,Barèmes!$C$6:$C$28,IF(H409="6ème","Mixte",G409)),Barèmes!$D$2,IF(R409&gt;=SUMIFS(Barèmes!$I$6:$I$28,Barèmes!$A$6:$A$28,"Vitesse — 30 m (s)",Barèmes!$B$6:$B$28,H409,Barèmes!$C$6:$C$28,IF(H409="6ème","Mixte",G409)),Barèmes!$E$2,Barèmes!$F$2))))))</f>
        <v/>
      </c>
      <c r="U409" s="22"/>
      <c r="V409" s="25" t="str">
        <f>IF(OR(U409="",SUMPRODUCT((Barèmes!$A$6:$A$28="Vitesse — 50 m (s)")*(Barèmes!$B$6:$B$28=H409)*(Barèmes!$C$6:$C$28=IF(H409="6ème","Mixte",G409)))=0),"",IF(SUMPRODUCT((Barèmes!$A$6:$A$28="Vitesse — 50 m (s)")*(Barèmes!$B$6:$B$28=H409)*(Barèmes!$C$6:$C$28=IF(H409="6ème","Mixte",G409))*(Barèmes!$J$6:$J$28="+"))&gt;0,IF(U409&lt;=SUMIFS(Barèmes!$D$6:$D$28,Barèmes!$A$6:$A$28,"Vitesse — 50 m (s)",Barèmes!$B$6:$B$28,H409,Barèmes!$C$6:$C$28,IF(H409="6ème","Mixte",G409)),"à besoin",IF(U409&lt;=SUMIFS(Barèmes!$E$6:$E$28,Barèmes!$A$6:$A$28,"Vitesse — 50 m (s)",Barèmes!$B$6:$B$28,H409,Barèmes!$C$6:$C$28,IF(H409="6ème","Mixte",G409)),"fragile","satisfaisant")),IF(U409&gt;=SUMIFS(Barèmes!$D$6:$D$28,Barèmes!$A$6:$A$28,"Vitesse — 50 m (s)",Barèmes!$B$6:$B$28,H409,Barèmes!$C$6:$C$28,IF(H409="6ème","Mixte",G409)),"à besoin",IF(U409&gt;=SUMIFS(Barèmes!$E$6:$E$28,Barèmes!$A$6:$A$28,"Vitesse — 50 m (s)",Barèmes!$B$6:$B$28,H409,Barèmes!$C$6:$C$28,IF(H409="6ème","Mixte",G409)),"fragile","satisfaisant"))))</f>
        <v/>
      </c>
      <c r="W409" s="25" t="str">
        <f>IF(OR(U409="",SUMPRODUCT((Barèmes!$A$6:$A$28="Vitesse — 50 m (s)")*(Barèmes!$B$6:$B$28=H409)*(Barèmes!$C$6:$C$28=IF(H409="6ème","Mixte",G409)))=0),"",IF(SUMPRODUCT((Barèmes!$A$6:$A$28="Vitesse — 50 m (s)")*(Barèmes!$B$6:$B$28=H409)*(Barèmes!$C$6:$C$28=IF(H409="6ème","Mixte",G409))*(Barèmes!$J$6:$J$28="+"))&gt;0,IF(U409&lt;=SUMIFS(Barèmes!$F$6:$F$28,Barèmes!$A$6:$A$28,"Vitesse — 50 m (s)",Barèmes!$B$6:$B$28,H409,Barèmes!$C$6:$C$28,IF(H409="6ème","Mixte",G409)),Barèmes!$B$2,IF(U409&lt;=SUMIFS(Barèmes!$G$6:$G$28,Barèmes!$A$6:$A$28,"Vitesse — 50 m (s)",Barèmes!$B$6:$B$28,H409,Barèmes!$C$6:$C$28,IF(H409="6ème","Mixte",G409)),Barèmes!$C$2,IF(U409&lt;=SUMIFS(Barèmes!$H$6:$H$28,Barèmes!$A$6:$A$28,"Vitesse — 50 m (s)",Barèmes!$B$6:$B$28,H409,Barèmes!$C$6:$C$28,IF(H409="6ème","Mixte",G409)),Barèmes!$D$2,IF(U409&lt;=SUMIFS(Barèmes!$I$6:$I$28,Barèmes!$A$6:$A$28,"Vitesse — 50 m (s)",Barèmes!$B$6:$B$28,H409,Barèmes!$C$6:$C$28,IF(H409="6ème","Mixte",G409)),Barèmes!$E$2,Barèmes!$F$2)))),IF(U409&gt;=SUMIFS(Barèmes!$F$6:$F$28,Barèmes!$A$6:$A$28,"Vitesse — 50 m (s)",Barèmes!$B$6:$B$28,H409,Barèmes!$C$6:$C$28,IF(H409="6ème","Mixte",G409)),Barèmes!$B$2,IF(U409&gt;=SUMIFS(Barèmes!$G$6:$G$28,Barèmes!$A$6:$A$28,"Vitesse — 50 m (s)",Barèmes!$B$6:$B$28,H409,Barèmes!$C$6:$C$28,IF(H409="6ème","Mixte",G409)),Barèmes!$C$2,IF(U409&gt;=SUMIFS(Barèmes!$H$6:$H$28,Barèmes!$A$6:$A$28,"Vitesse — 50 m (s)",Barèmes!$B$6:$B$28,H409,Barèmes!$C$6:$C$28,IF(H409="6ème","Mixte",G409)),Barèmes!$D$2,IF(U409&gt;=SUMIFS(Barèmes!$I$6:$I$28,Barèmes!$A$6:$A$28,"Vitesse — 50 m (s)",Barèmes!$B$6:$B$28,H409,Barèmes!$C$6:$C$28,IF(H409="6ème","Mixte",G409)),Barèmes!$E$2,Barèmes!$F$2))))))</f>
        <v/>
      </c>
      <c r="X409" s="18"/>
      <c r="Y409" s="26" t="str" cm="1">
        <f t="array" ref="Y409">IF(OR(X409="",SUMPRODUCT((Barèmes!$A$6:$A$28="Souplesse (score 1-5)")*(Barèmes!$B$6:$B$28=H409)*(Barèmes!$C$6:$C$28=IF(H409="6ème","Mixte",G409)))=0),"",IF(SUMPRODUCT((Barèmes!$A$6:$A$28="Souplesse (score 1-5)")*(Barèmes!$B$6:$B$28=H409)*(Barèmes!$C$6:$C$28=IF(H409="6ème","Mixte",G409))*(Barèmes!$J$6:$J$28="+"))&gt;0,IF(X409&lt;=SUMIFS(Barèmes!$D$6:$D$28,Barèmes!$A$6:$A$28,"Souplesse (score 1-5)",Barèmes!$B$6:$B$28,H409,Barèmes!$C$6:$C$28,IF(H409="6ème","Mixte",G409)),"à besoin",IF(X409&lt;=SUMIFS(Barèmes!$E$6:$E$28,Barèmes!$A$6:$A$28,"Souplesse (score 1-5)",Barèmes!$B$6:$B$28,H409,Barèmes!$C$6:$C$28,IF(H409="6ème","Mixte",G409)),"fragile","satisfaisant")),IF(X409&gt;=SUMIFS(Barèmes!$D$6:$D$28,Barèmes!$A$6:$A$28,"Souplesse (score 1-5)",Barèmes!$B$6:$B$28,H409,Barèmes!$C$6:$C$28,IF(H409="6ème","Mixte",G409)),"à besoin",IF(X409&gt;=SUMIFS(Barèmes!$E$6:$E$28,Barèmes!$A$6:$A$28,"Souplesse (score 1-5)",Barèmes!$B$6:$B$28,H409,Barèmes!$C$6:$C$28,IF(H409="6ème","Mixte",G409)),"fragile","satisfaisant"))))</f>
        <v/>
      </c>
      <c r="Z409" s="26" t="str" cm="1">
        <f t="array" ref="Z409">IF(OR(X409="",SUMPRODUCT((Barèmes!$A$6:$A$28="Souplesse (score 1-5)")*(Barèmes!$B$6:$B$28=H409)*(Barèmes!$C$6:$C$28=IF(H409="6ème","Mixte",G409)))=0),"",IF(SUMPRODUCT((Barèmes!$A$6:$A$28="Souplesse (score 1-5)")*(Barèmes!$B$6:$B$28=H409)*(Barèmes!$C$6:$C$28=IF(H409="6ème","Mixte",G409))*(Barèmes!$J$6:$J$28="+"))&gt;0,IF(X409&lt;=SUMIFS(Barèmes!$F$6:$F$28,Barèmes!$A$6:$A$28,"Souplesse (score 1-5)",Barèmes!$B$6:$B$28,H409,Barèmes!$C$6:$C$28,IF(H409="6ème","Mixte",G409)),Barèmes!$B$2,IF(X409&lt;=SUMIFS(Barèmes!$G$6:$G$28,Barèmes!$A$6:$A$28,"Souplesse (score 1-5)",Barèmes!$B$6:$B$28,H409,Barèmes!$C$6:$C$28,IF(H409="6ème","Mixte",G409)),Barèmes!$C$2,IF(X409&lt;=SUMIFS(Barèmes!$H$6:$H$28,Barèmes!$A$6:$A$28,"Souplesse (score 1-5)",Barèmes!$B$6:$B$28,H409,Barèmes!$C$6:$C$28,IF(H409="6ème","Mixte",G409)),Barèmes!$D$2,IF(X409&lt;=SUMIFS(Barèmes!$I$6:$I$28,Barèmes!$A$6:$A$28,"Souplesse (score 1-5)",Barèmes!$B$6:$B$28,H409,Barèmes!$C$6:$C$28,IF(H409="6ème","Mixte",G409)),Barèmes!$E$2,Barèmes!$F$2)))),IF(X409&gt;=SUMIFS(Barèmes!$F$6:$F$28,Barèmes!$A$6:$A$28,"Souplesse (score 1-5)",Barèmes!$B$6:$B$28,H409,Barèmes!$C$6:$C$28,IF(H409="6ème","Mixte",G409)),Barèmes!$B$2,IF(X409&gt;=SUMIFS(Barèmes!$G$6:$G$28,Barèmes!$A$6:$A$28,"Souplesse (score 1-5)",Barèmes!$B$6:$B$28,H409,Barèmes!$C$6:$C$28,IF(H409="6ème","Mixte",G409)),Barèmes!$C$2,IF(X409&gt;=SUMIFS(Barèmes!$H$6:$H$28,Barèmes!$A$6:$A$28,"Souplesse (score 1-5)",Barèmes!$B$6:$B$28,H409,Barèmes!$C$6:$C$28,IF(H409="6ème","Mixte",G409)),Barèmes!$D$2,IF(X409&gt;=SUMIFS(Barèmes!$I$6:$I$28,Barèmes!$A$6:$A$28,"Souplesse (score 1-5)",Barèmes!$B$6:$B$28,H409,Barèmes!$C$6:$C$28,IF(H409="6ème","Mixte",G409)),Barèmes!$E$2,Barèmes!$F$2))))))</f>
        <v/>
      </c>
      <c r="AA409" s="22"/>
      <c r="AB409" s="27" t="str">
        <f>IF(OR(AA409="",SUMPRODUCT((Barèmes!$A$6:$A$28="Agilité — T-test 974 (s)")*(Barèmes!$B$6:$B$28=H409)*(Barèmes!$C$6:$C$28=IF(H409="6ème","Mixte",G409)))=0),"",IF(SUMPRODUCT((Barèmes!$A$6:$A$28="Agilité — T-test 974 (s)")*(Barèmes!$B$6:$B$28=H409)*(Barèmes!$C$6:$C$28=IF(H409="6ème","Mixte",G409))*(Barèmes!$J$6:$J$28="+"))&gt;0,IF(AA409&lt;=SUMIFS(Barèmes!$D$6:$D$28,Barèmes!$A$6:$A$28,"Agilité — T-test 974 (s)",Barèmes!$B$6:$B$28,H409,Barèmes!$C$6:$C$28,IF(H409="6ème","Mixte",G409)),"à besoin",IF(AA409&lt;=SUMIFS(Barèmes!$E$6:$E$28,Barèmes!$A$6:$A$28,"Agilité — T-test 974 (s)",Barèmes!$B$6:$B$28,H409,Barèmes!$C$6:$C$28,IF(H409="6ème","Mixte",G409)),"fragile","satisfaisant")),IF(AA409&gt;=SUMIFS(Barèmes!$D$6:$D$28,Barèmes!$A$6:$A$28,"Agilité — T-test 974 (s)",Barèmes!$B$6:$B$28,H409,Barèmes!$C$6:$C$28,IF(H409="6ème","Mixte",G409)),"à besoin",IF(AA409&gt;=SUMIFS(Barèmes!$E$6:$E$28,Barèmes!$A$6:$A$28,"Agilité — T-test 974 (s)",Barèmes!$B$6:$B$28,H409,Barèmes!$C$6:$C$28,IF(H409="6ème","Mixte",G409)),"fragile","satisfaisant"))))</f>
        <v/>
      </c>
      <c r="AC409" s="27" t="str">
        <f>IF(OR(AA409="",SUMPRODUCT((Barèmes!$A$6:$A$28="Agilité — T-test 974 (s)")*(Barèmes!$B$6:$B$28=H409)*(Barèmes!$C$6:$C$28=IF(H409="6ème","Mixte",G409)))=0),"",IF(SUMPRODUCT((Barèmes!$A$6:$A$28="Agilité — T-test 974 (s)")*(Barèmes!$B$6:$B$28=H409)*(Barèmes!$C$6:$C$28=IF(H409="6ème","Mixte",G409))*(Barèmes!$J$6:$J$28="+"))&gt;0,IF(AA409&lt;=SUMIFS(Barèmes!$F$6:$F$28,Barèmes!$A$6:$A$28,"Agilité — T-test 974 (s)",Barèmes!$B$6:$B$28,H409,Barèmes!$C$6:$C$28,IF(H409="6ème","Mixte",G409)),Barèmes!$B$2,IF(AA409&lt;=SUMIFS(Barèmes!$G$6:$G$28,Barèmes!$A$6:$A$28,"Agilité — T-test 974 (s)",Barèmes!$B$6:$B$28,H409,Barèmes!$C$6:$C$28,IF(H409="6ème","Mixte",G409)),Barèmes!$C$2,IF(AA409&lt;=SUMIFS(Barèmes!$H$6:$H$28,Barèmes!$A$6:$A$28,"Agilité — T-test 974 (s)",Barèmes!$B$6:$B$28,H409,Barèmes!$C$6:$C$28,IF(H409="6ème","Mixte",G409)),Barèmes!$D$2,IF(AA409&lt;=SUMIFS(Barèmes!$I$6:$I$28,Barèmes!$A$6:$A$28,"Agilité — T-test 974 (s)",Barèmes!$B$6:$B$28,H409,Barèmes!$C$6:$C$28,IF(H409="6ème","Mixte",G409)),Barèmes!$E$2,Barèmes!$F$2)))),IF(AA409&gt;=SUMIFS(Barèmes!$F$6:$F$28,Barèmes!$A$6:$A$28,"Agilité — T-test 974 (s)",Barèmes!$B$6:$B$28,H409,Barèmes!$C$6:$C$28,IF(H409="6ème","Mixte",G409)),Barèmes!$B$2,IF(AA409&gt;=SUMIFS(Barèmes!$G$6:$G$28,Barèmes!$A$6:$A$28,"Agilité — T-test 974 (s)",Barèmes!$B$6:$B$28,H409,Barèmes!$C$6:$C$28,IF(H409="6ème","Mixte",G409)),Barèmes!$C$2,IF(AA409&gt;=SUMIFS(Barèmes!$H$6:$H$28,Barèmes!$A$6:$A$28,"Agilité — T-test 974 (s)",Barèmes!$B$6:$B$28,H409,Barèmes!$C$6:$C$28,IF(H409="6ème","Mixte",G409)),Barèmes!$D$2,IF(AA409&gt;=SUMIFS(Barèmes!$I$6:$I$28,Barèmes!$A$6:$A$28,"Agilité — T-test 974 (s)",Barèmes!$B$6:$B$28,H409,Barèmes!$C$6:$C$28,IF(H409="6ème","Mixte",G409)),Barèmes!$E$2,Barèmes!$F$2))))))</f>
        <v/>
      </c>
      <c r="AD409" s="28" t="str">
        <f t="shared" si="50"/>
        <v/>
      </c>
      <c r="AE409" s="29" t="str">
        <f t="shared" si="51"/>
        <v/>
      </c>
      <c r="AF409" s="30" t="str">
        <f>IF(OR(AD409="",SUMPRODUCT((Barèmes!$A$6:$A$28="Surcoût d'agilité (s) — technique")*(Barèmes!$B$6:$B$28=H409)*(Barèmes!$C$6:$C$28=IF(H409="6ème","Mixte",G409)))=0),"",IF(SUMPRODUCT((Barèmes!$A$6:$A$28="Surcoût d'agilité (s) — technique")*(Barèmes!$B$6:$B$28=H409)*(Barèmes!$C$6:$C$28=IF(H409="6ème","Mixte",G409))*(Barèmes!$J$6:$J$28="+"))&gt;0,IF(AD409&lt;=SUMIFS(Barèmes!$D$6:$D$28,Barèmes!$A$6:$A$28,"Surcoût d'agilité (s) — technique",Barèmes!$B$6:$B$28,H409,Barèmes!$C$6:$C$28,IF(H409="6ème","Mixte",G409)),"à besoin",IF(AD409&lt;=SUMIFS(Barèmes!$E$6:$E$28,Barèmes!$A$6:$A$28,"Surcoût d'agilité (s) — technique",Barèmes!$B$6:$B$28,H409,Barèmes!$C$6:$C$28,IF(H409="6ème","Mixte",G409)),"fragile","satisfaisant")),IF(AD409&gt;=SUMIFS(Barèmes!$D$6:$D$28,Barèmes!$A$6:$A$28,"Surcoût d'agilité (s) — technique",Barèmes!$B$6:$B$28,H409,Barèmes!$C$6:$C$28,IF(H409="6ème","Mixte",G409)),"à besoin",IF(AD409&gt;=SUMIFS(Barèmes!$E$6:$E$28,Barèmes!$A$6:$A$28,"Surcoût d'agilité (s) — technique",Barèmes!$B$6:$B$28,H409,Barèmes!$C$6:$C$28,IF(H409="6ème","Mixte",G409)),"fragile","satisfaisant"))))</f>
        <v/>
      </c>
      <c r="AG409" s="30" t="str">
        <f>IF(OR(AD409="",SUMPRODUCT((Barèmes!$A$6:$A$28="Surcoût d'agilité (s) — technique")*(Barèmes!$B$6:$B$28=H409)*(Barèmes!$C$6:$C$28=IF(H409="6ème","Mixte",G409)))=0),"",IF(SUMPRODUCT((Barèmes!$A$6:$A$28="Surcoût d'agilité (s) — technique")*(Barèmes!$B$6:$B$28=H409)*(Barèmes!$C$6:$C$28=IF(H409="6ème","Mixte",G409))*(Barèmes!$J$6:$J$28="+"))&gt;0,IF(AD409&lt;=SUMIFS(Barèmes!$F$6:$F$28,Barèmes!$A$6:$A$28,"Surcoût d'agilité (s) — technique",Barèmes!$B$6:$B$28,H409,Barèmes!$C$6:$C$28,IF(H409="6ème","Mixte",G409)),Barèmes!$B$2,IF(AD409&lt;=SUMIFS(Barèmes!$G$6:$G$28,Barèmes!$A$6:$A$28,"Surcoût d'agilité (s) — technique",Barèmes!$B$6:$B$28,H409,Barèmes!$C$6:$C$28,IF(H409="6ème","Mixte",G409)),Barèmes!$C$2,IF(AD409&lt;=SUMIFS(Barèmes!$H$6:$H$28,Barèmes!$A$6:$A$28,"Surcoût d'agilité (s) — technique",Barèmes!$B$6:$B$28,H409,Barèmes!$C$6:$C$28,IF(H409="6ème","Mixte",G409)),Barèmes!$D$2,IF(AD409&lt;=SUMIFS(Barèmes!$I$6:$I$28,Barèmes!$A$6:$A$28,"Surcoût d'agilité (s) — technique",Barèmes!$B$6:$B$28,H409,Barèmes!$C$6:$C$28,IF(H409="6ème","Mixte",G409)),Barèmes!$E$2,Barèmes!$F$2)))),IF(AD409&gt;=SUMIFS(Barèmes!$F$6:$F$28,Barèmes!$A$6:$A$28,"Surcoût d'agilité (s) — technique",Barèmes!$B$6:$B$28,H409,Barèmes!$C$6:$C$28,IF(H409="6ème","Mixte",G409)),Barèmes!$B$2,IF(AD409&gt;=SUMIFS(Barèmes!$G$6:$G$28,Barèmes!$A$6:$A$28,"Surcoût d'agilité (s) — technique",Barèmes!$B$6:$B$28,H409,Barèmes!$C$6:$C$28,IF(H409="6ème","Mixte",G409)),Barèmes!$C$2,IF(AD409&gt;=SUMIFS(Barèmes!$H$6:$H$28,Barèmes!$A$6:$A$28,"Surcoût d'agilité (s) — technique",Barèmes!$B$6:$B$28,H409,Barèmes!$C$6:$C$28,IF(H409="6ème","Mixte",G409)),Barèmes!$D$2,IF(AD409&gt;=SUMIFS(Barèmes!$I$6:$I$28,Barèmes!$A$6:$A$28,"Surcoût d'agilité (s) — technique",Barèmes!$B$6:$B$28,H409,Barèmes!$C$6:$C$28,IF(H409="6ème","Mixte",G409)),Barèmes!$E$2,Barèmes!$F$2))))))</f>
        <v/>
      </c>
      <c r="AH409" s="31" t="str">
        <f>IF((IF(N409="",0,1)+IF(Q409="",0,1)+IF(W409="",0,1)+IF(Z409="",0,1)+IF(AC409="",0,1))=0,"",3*IF(N409=Barèmes!$B$2,1,IF(N409=Barèmes!$C$2,2,IF(N409=Barèmes!$D$2,3,IF(N409=Barèmes!$E$2,4,IF(N409=Barèmes!$F$2,5,0)))))+3*IF(Q409=Barèmes!$B$2,1,IF(Q409=Barèmes!$C$2,2,IF(Q409=Barèmes!$D$2,3,IF(Q409=Barèmes!$E$2,4,IF(Q409=Barèmes!$F$2,5,0)))))+2*IF(W409=Barèmes!$B$2,1,IF(W409=Barèmes!$C$2,2,IF(W409=Barèmes!$D$2,3,IF(W409=Barèmes!$E$2,4,IF(W409=Barèmes!$F$2,5,0)))))+1*IF(Z409=Barèmes!$B$2,1,IF(Z409=Barèmes!$C$2,2,IF(Z409=Barèmes!$D$2,3,IF(Z409=Barèmes!$E$2,4,IF(Z409=Barèmes!$F$2,5,0)))))+1*IF(AC409=Barèmes!$B$2,1,IF(AC409=Barèmes!$C$2,2,IF(AC409=Barèmes!$D$2,3,IF(AC409=Barèmes!$E$2,4,IF(AC409=Barèmes!$F$2,5,0))))))</f>
        <v/>
      </c>
      <c r="AI409" s="31"/>
      <c r="AJ409" s="32" t="str">
        <f>IFERROR(INDEX(Croissance!$B$5:$B$604,MATCH(A409,Croissance!$A$5:$A$604,0)),"")</f>
        <v/>
      </c>
      <c r="AK409" s="32" t="str">
        <f>IFERROR(INDEX(Croissance!$C$5:$C$604,MATCH(A409,Croissance!$A$5:$A$604,0)),"")</f>
        <v/>
      </c>
      <c r="AL409" s="32" t="str">
        <f>IFERROR(INDEX(Croissance!$D$5:$D$604,MATCH(A409,Croissance!$A$5:$A$604,0)),"")</f>
        <v/>
      </c>
      <c r="AM409" s="32" t="str">
        <f>IFERROR(INDEX(Croissance!$E$5:$E$604,MATCH(A409,Croissance!$A$5:$A$604,0)),"")</f>
        <v/>
      </c>
      <c r="AO409" s="33">
        <f t="shared" si="56"/>
        <v>0</v>
      </c>
      <c r="AP409" s="33">
        <f t="shared" si="52"/>
        <v>0</v>
      </c>
      <c r="AQ409" s="33">
        <f>IF(A409="",0,IF(AND(OR('Synthèse classe'!$C$2="Tous",C409='Synthèse classe'!$C$2),OR('Synthèse classe'!$C$3="Toutes",D409='Synthèse classe'!$C$3),OR('Synthèse classe'!$C$4="Toutes",AND('Synthèse classe'!$C$4="Dernière",AP409=1),B409=IFERROR(VALUE('Synthèse classe'!$C$4),0))),1,0))</f>
        <v>0</v>
      </c>
      <c r="AR409" s="34" t="str">
        <f t="shared" si="53"/>
        <v/>
      </c>
    </row>
    <row r="410" spans="1:44" x14ac:dyDescent="0.2">
      <c r="A410" s="17" t="str">
        <f t="shared" si="49"/>
        <v/>
      </c>
      <c r="B410" s="18"/>
      <c r="C410" s="19"/>
      <c r="D410" s="19"/>
      <c r="E410" s="19"/>
      <c r="F410" s="19"/>
      <c r="G410" s="19"/>
      <c r="H410" s="17" t="str">
        <f t="shared" si="54"/>
        <v/>
      </c>
      <c r="I410" s="20"/>
      <c r="J410" s="18"/>
      <c r="K410" s="19"/>
      <c r="L410" s="21" t="str">
        <f t="shared" si="55"/>
        <v/>
      </c>
      <c r="M410" s="21" t="str">
        <f>IF(OR(J410="",SUMPRODUCT((Barèmes!$A$6:$A$28="Endurance — Luc Léger (palier)")*(Barèmes!$B$6:$B$28=H410)*(Barèmes!$C$6:$C$28=IF(H410="6ème","Mixte",G410)))=0),"",IF(SUMPRODUCT((Barèmes!$A$6:$A$28="Endurance — Luc Léger (palier)")*(Barèmes!$B$6:$B$28=H410)*(Barèmes!$C$6:$C$28=IF(H410="6ème","Mixte",G410))*(Barèmes!$J$6:$J$28="+"))&gt;0,IF(J410&lt;=SUMIFS(Barèmes!$D$6:$D$28,Barèmes!$A$6:$A$28,"Endurance — Luc Léger (palier)",Barèmes!$B$6:$B$28,H410,Barèmes!$C$6:$C$28,IF(H410="6ème","Mixte",G410)),"à besoin",IF(J410&lt;=SUMIFS(Barèmes!$E$6:$E$28,Barèmes!$A$6:$A$28,"Endurance — Luc Léger (palier)",Barèmes!$B$6:$B$28,H410,Barèmes!$C$6:$C$28,IF(H410="6ème","Mixte",G410)),"fragile","satisfaisant")),IF(J410&gt;=SUMIFS(Barèmes!$D$6:$D$28,Barèmes!$A$6:$A$28,"Endurance — Luc Léger (palier)",Barèmes!$B$6:$B$28,H410,Barèmes!$C$6:$C$28,IF(H410="6ème","Mixte",G410)),"à besoin",IF(J410&gt;=SUMIFS(Barèmes!$E$6:$E$28,Barèmes!$A$6:$A$28,"Endurance — Luc Léger (palier)",Barèmes!$B$6:$B$28,H410,Barèmes!$C$6:$C$28,IF(H410="6ème","Mixte",G410)),"fragile","satisfaisant"))))</f>
        <v/>
      </c>
      <c r="N410" s="21" t="str">
        <f>IF(OR(J410="",SUMPRODUCT((Barèmes!$A$6:$A$28="Endurance — Luc Léger (palier)")*(Barèmes!$B$6:$B$28=H410)*(Barèmes!$C$6:$C$28=IF(H410="6ème","Mixte",G410)))=0),"",IF(SUMPRODUCT((Barèmes!$A$6:$A$28="Endurance — Luc Léger (palier)")*(Barèmes!$B$6:$B$28=H410)*(Barèmes!$C$6:$C$28=IF(H410="6ème","Mixte",G410))*(Barèmes!$J$6:$J$28="+"))&gt;0,IF(J410&lt;=SUMIFS(Barèmes!$F$6:$F$28,Barèmes!$A$6:$A$28,"Endurance — Luc Léger (palier)",Barèmes!$B$6:$B$28,H410,Barèmes!$C$6:$C$28,IF(H410="6ème","Mixte",G410)),Barèmes!$B$2,IF(J410&lt;=SUMIFS(Barèmes!$G$6:$G$28,Barèmes!$A$6:$A$28,"Endurance — Luc Léger (palier)",Barèmes!$B$6:$B$28,H410,Barèmes!$C$6:$C$28,IF(H410="6ème","Mixte",G410)),Barèmes!$C$2,IF(J410&lt;=SUMIFS(Barèmes!$H$6:$H$28,Barèmes!$A$6:$A$28,"Endurance — Luc Léger (palier)",Barèmes!$B$6:$B$28,H410,Barèmes!$C$6:$C$28,IF(H410="6ème","Mixte",G410)),Barèmes!$D$2,IF(J410&lt;=SUMIFS(Barèmes!$I$6:$I$28,Barèmes!$A$6:$A$28,"Endurance — Luc Léger (palier)",Barèmes!$B$6:$B$28,H410,Barèmes!$C$6:$C$28,IF(H410="6ème","Mixte",G410)),Barèmes!$E$2,Barèmes!$F$2)))),IF(J410&gt;=SUMIFS(Barèmes!$F$6:$F$28,Barèmes!$A$6:$A$28,"Endurance — Luc Léger (palier)",Barèmes!$B$6:$B$28,H410,Barèmes!$C$6:$C$28,IF(H410="6ème","Mixte",G410)),Barèmes!$B$2,IF(J410&gt;=SUMIFS(Barèmes!$G$6:$G$28,Barèmes!$A$6:$A$28,"Endurance — Luc Léger (palier)",Barèmes!$B$6:$B$28,H410,Barèmes!$C$6:$C$28,IF(H410="6ème","Mixte",G410)),Barèmes!$C$2,IF(J410&gt;=SUMIFS(Barèmes!$H$6:$H$28,Barèmes!$A$6:$A$28,"Endurance — Luc Léger (palier)",Barèmes!$B$6:$B$28,H410,Barèmes!$C$6:$C$28,IF(H410="6ème","Mixte",G410)),Barèmes!$D$2,IF(J410&gt;=SUMIFS(Barèmes!$I$6:$I$28,Barèmes!$A$6:$A$28,"Endurance — Luc Léger (palier)",Barèmes!$B$6:$B$28,H410,Barèmes!$C$6:$C$28,IF(H410="6ème","Mixte",G410)),Barèmes!$E$2,Barèmes!$F$2))))))</f>
        <v/>
      </c>
      <c r="O410" s="22"/>
      <c r="P410" s="23" t="str">
        <f>IF(OR(O410="",SUMPRODUCT((Barèmes!$A$6:$A$28="Force bas du corps — Saut en longueur (m)")*(Barèmes!$B$6:$B$28=H410)*(Barèmes!$C$6:$C$28=IF(H410="6ème","Mixte",G410)))=0),"",IF(SUMPRODUCT((Barèmes!$A$6:$A$28="Force bas du corps — Saut en longueur (m)")*(Barèmes!$B$6:$B$28=H410)*(Barèmes!$C$6:$C$28=IF(H410="6ème","Mixte",G410))*(Barèmes!$J$6:$J$28="+"))&gt;0,IF(O410&lt;=SUMIFS(Barèmes!$D$6:$D$28,Barèmes!$A$6:$A$28,"Force bas du corps — Saut en longueur (m)",Barèmes!$B$6:$B$28,H410,Barèmes!$C$6:$C$28,IF(H410="6ème","Mixte",G410)),"à besoin",IF(O410&lt;=SUMIFS(Barèmes!$E$6:$E$28,Barèmes!$A$6:$A$28,"Force bas du corps — Saut en longueur (m)",Barèmes!$B$6:$B$28,H410,Barèmes!$C$6:$C$28,IF(H410="6ème","Mixte",G410)),"fragile","satisfaisant")),IF(O410&gt;=SUMIFS(Barèmes!$D$6:$D$28,Barèmes!$A$6:$A$28,"Force bas du corps — Saut en longueur (m)",Barèmes!$B$6:$B$28,H410,Barèmes!$C$6:$C$28,IF(H410="6ème","Mixte",G410)),"à besoin",IF(O410&gt;=SUMIFS(Barèmes!$E$6:$E$28,Barèmes!$A$6:$A$28,"Force bas du corps — Saut en longueur (m)",Barèmes!$B$6:$B$28,H410,Barèmes!$C$6:$C$28,IF(H410="6ème","Mixte",G410)),"fragile","satisfaisant"))))</f>
        <v/>
      </c>
      <c r="Q410" s="23" t="str">
        <f>IF(OR(O410="",SUMPRODUCT((Barèmes!$A$6:$A$28="Force bas du corps — Saut en longueur (m)")*(Barèmes!$B$6:$B$28=H410)*(Barèmes!$C$6:$C$28=IF(H410="6ème","Mixte",G410)))=0),"",IF(SUMPRODUCT((Barèmes!$A$6:$A$28="Force bas du corps — Saut en longueur (m)")*(Barèmes!$B$6:$B$28=H410)*(Barèmes!$C$6:$C$28=IF(H410="6ème","Mixte",G410))*(Barèmes!$J$6:$J$28="+"))&gt;0,IF(O410&lt;=SUMIFS(Barèmes!$F$6:$F$28,Barèmes!$A$6:$A$28,"Force bas du corps — Saut en longueur (m)",Barèmes!$B$6:$B$28,H410,Barèmes!$C$6:$C$28,IF(H410="6ème","Mixte",G410)),Barèmes!$B$2,IF(O410&lt;=SUMIFS(Barèmes!$G$6:$G$28,Barèmes!$A$6:$A$28,"Force bas du corps — Saut en longueur (m)",Barèmes!$B$6:$B$28,H410,Barèmes!$C$6:$C$28,IF(H410="6ème","Mixte",G410)),Barèmes!$C$2,IF(O410&lt;=SUMIFS(Barèmes!$H$6:$H$28,Barèmes!$A$6:$A$28,"Force bas du corps — Saut en longueur (m)",Barèmes!$B$6:$B$28,H410,Barèmes!$C$6:$C$28,IF(H410="6ème","Mixte",G410)),Barèmes!$D$2,IF(O410&lt;=SUMIFS(Barèmes!$I$6:$I$28,Barèmes!$A$6:$A$28,"Force bas du corps — Saut en longueur (m)",Barèmes!$B$6:$B$28,H410,Barèmes!$C$6:$C$28,IF(H410="6ème","Mixte",G410)),Barèmes!$E$2,Barèmes!$F$2)))),IF(O410&gt;=SUMIFS(Barèmes!$F$6:$F$28,Barèmes!$A$6:$A$28,"Force bas du corps — Saut en longueur (m)",Barèmes!$B$6:$B$28,H410,Barèmes!$C$6:$C$28,IF(H410="6ème","Mixte",G410)),Barèmes!$B$2,IF(O410&gt;=SUMIFS(Barèmes!$G$6:$G$28,Barèmes!$A$6:$A$28,"Force bas du corps — Saut en longueur (m)",Barèmes!$B$6:$B$28,H410,Barèmes!$C$6:$C$28,IF(H410="6ème","Mixte",G410)),Barèmes!$C$2,IF(O410&gt;=SUMIFS(Barèmes!$H$6:$H$28,Barèmes!$A$6:$A$28,"Force bas du corps — Saut en longueur (m)",Barèmes!$B$6:$B$28,H410,Barèmes!$C$6:$C$28,IF(H410="6ème","Mixte",G410)),Barèmes!$D$2,IF(O410&gt;=SUMIFS(Barèmes!$I$6:$I$28,Barèmes!$A$6:$A$28,"Force bas du corps — Saut en longueur (m)",Barèmes!$B$6:$B$28,H410,Barèmes!$C$6:$C$28,IF(H410="6ème","Mixte",G410)),Barèmes!$E$2,Barèmes!$F$2))))))</f>
        <v/>
      </c>
      <c r="R410" s="22"/>
      <c r="S410" s="24" t="str">
        <f>IF(OR(R410="",SUMPRODUCT((Barèmes!$A$6:$A$28="Vitesse — 30 m (s)")*(Barèmes!$B$6:$B$28=H410)*(Barèmes!$C$6:$C$28=IF(H410="6ème","Mixte",G410)))=0),"",IF(SUMPRODUCT((Barèmes!$A$6:$A$28="Vitesse — 30 m (s)")*(Barèmes!$B$6:$B$28=H410)*(Barèmes!$C$6:$C$28=IF(H410="6ème","Mixte",G410))*(Barèmes!$J$6:$J$28="+"))&gt;0,IF(R410&lt;=SUMIFS(Barèmes!$D$6:$D$28,Barèmes!$A$6:$A$28,"Vitesse — 30 m (s)",Barèmes!$B$6:$B$28,H410,Barèmes!$C$6:$C$28,IF(H410="6ème","Mixte",G410)),"à besoin",IF(R410&lt;=SUMIFS(Barèmes!$E$6:$E$28,Barèmes!$A$6:$A$28,"Vitesse — 30 m (s)",Barèmes!$B$6:$B$28,H410,Barèmes!$C$6:$C$28,IF(H410="6ème","Mixte",G410)),"fragile","satisfaisant")),IF(R410&gt;=SUMIFS(Barèmes!$D$6:$D$28,Barèmes!$A$6:$A$28,"Vitesse — 30 m (s)",Barèmes!$B$6:$B$28,H410,Barèmes!$C$6:$C$28,IF(H410="6ème","Mixte",G410)),"à besoin",IF(R410&gt;=SUMIFS(Barèmes!$E$6:$E$28,Barèmes!$A$6:$A$28,"Vitesse — 30 m (s)",Barèmes!$B$6:$B$28,H410,Barèmes!$C$6:$C$28,IF(H410="6ème","Mixte",G410)),"fragile","satisfaisant"))))</f>
        <v/>
      </c>
      <c r="T410" s="24" t="str">
        <f>IF(OR(R410="",SUMPRODUCT((Barèmes!$A$6:$A$28="Vitesse — 30 m (s)")*(Barèmes!$B$6:$B$28=H410)*(Barèmes!$C$6:$C$28=IF(H410="6ème","Mixte",G410)))=0),"",IF(SUMPRODUCT((Barèmes!$A$6:$A$28="Vitesse — 30 m (s)")*(Barèmes!$B$6:$B$28=H410)*(Barèmes!$C$6:$C$28=IF(H410="6ème","Mixte",G410))*(Barèmes!$J$6:$J$28="+"))&gt;0,IF(R410&lt;=SUMIFS(Barèmes!$F$6:$F$28,Barèmes!$A$6:$A$28,"Vitesse — 30 m (s)",Barèmes!$B$6:$B$28,H410,Barèmes!$C$6:$C$28,IF(H410="6ème","Mixte",G410)),Barèmes!$B$2,IF(R410&lt;=SUMIFS(Barèmes!$G$6:$G$28,Barèmes!$A$6:$A$28,"Vitesse — 30 m (s)",Barèmes!$B$6:$B$28,H410,Barèmes!$C$6:$C$28,IF(H410="6ème","Mixte",G410)),Barèmes!$C$2,IF(R410&lt;=SUMIFS(Barèmes!$H$6:$H$28,Barèmes!$A$6:$A$28,"Vitesse — 30 m (s)",Barèmes!$B$6:$B$28,H410,Barèmes!$C$6:$C$28,IF(H410="6ème","Mixte",G410)),Barèmes!$D$2,IF(R410&lt;=SUMIFS(Barèmes!$I$6:$I$28,Barèmes!$A$6:$A$28,"Vitesse — 30 m (s)",Barèmes!$B$6:$B$28,H410,Barèmes!$C$6:$C$28,IF(H410="6ème","Mixte",G410)),Barèmes!$E$2,Barèmes!$F$2)))),IF(R410&gt;=SUMIFS(Barèmes!$F$6:$F$28,Barèmes!$A$6:$A$28,"Vitesse — 30 m (s)",Barèmes!$B$6:$B$28,H410,Barèmes!$C$6:$C$28,IF(H410="6ème","Mixte",G410)),Barèmes!$B$2,IF(R410&gt;=SUMIFS(Barèmes!$G$6:$G$28,Barèmes!$A$6:$A$28,"Vitesse — 30 m (s)",Barèmes!$B$6:$B$28,H410,Barèmes!$C$6:$C$28,IF(H410="6ème","Mixte",G410)),Barèmes!$C$2,IF(R410&gt;=SUMIFS(Barèmes!$H$6:$H$28,Barèmes!$A$6:$A$28,"Vitesse — 30 m (s)",Barèmes!$B$6:$B$28,H410,Barèmes!$C$6:$C$28,IF(H410="6ème","Mixte",G410)),Barèmes!$D$2,IF(R410&gt;=SUMIFS(Barèmes!$I$6:$I$28,Barèmes!$A$6:$A$28,"Vitesse — 30 m (s)",Barèmes!$B$6:$B$28,H410,Barèmes!$C$6:$C$28,IF(H410="6ème","Mixte",G410)),Barèmes!$E$2,Barèmes!$F$2))))))</f>
        <v/>
      </c>
      <c r="U410" s="22"/>
      <c r="V410" s="25" t="str">
        <f>IF(OR(U410="",SUMPRODUCT((Barèmes!$A$6:$A$28="Vitesse — 50 m (s)")*(Barèmes!$B$6:$B$28=H410)*(Barèmes!$C$6:$C$28=IF(H410="6ème","Mixte",G410)))=0),"",IF(SUMPRODUCT((Barèmes!$A$6:$A$28="Vitesse — 50 m (s)")*(Barèmes!$B$6:$B$28=H410)*(Barèmes!$C$6:$C$28=IF(H410="6ème","Mixte",G410))*(Barèmes!$J$6:$J$28="+"))&gt;0,IF(U410&lt;=SUMIFS(Barèmes!$D$6:$D$28,Barèmes!$A$6:$A$28,"Vitesse — 50 m (s)",Barèmes!$B$6:$B$28,H410,Barèmes!$C$6:$C$28,IF(H410="6ème","Mixte",G410)),"à besoin",IF(U410&lt;=SUMIFS(Barèmes!$E$6:$E$28,Barèmes!$A$6:$A$28,"Vitesse — 50 m (s)",Barèmes!$B$6:$B$28,H410,Barèmes!$C$6:$C$28,IF(H410="6ème","Mixte",G410)),"fragile","satisfaisant")),IF(U410&gt;=SUMIFS(Barèmes!$D$6:$D$28,Barèmes!$A$6:$A$28,"Vitesse — 50 m (s)",Barèmes!$B$6:$B$28,H410,Barèmes!$C$6:$C$28,IF(H410="6ème","Mixte",G410)),"à besoin",IF(U410&gt;=SUMIFS(Barèmes!$E$6:$E$28,Barèmes!$A$6:$A$28,"Vitesse — 50 m (s)",Barèmes!$B$6:$B$28,H410,Barèmes!$C$6:$C$28,IF(H410="6ème","Mixte",G410)),"fragile","satisfaisant"))))</f>
        <v/>
      </c>
      <c r="W410" s="25" t="str">
        <f>IF(OR(U410="",SUMPRODUCT((Barèmes!$A$6:$A$28="Vitesse — 50 m (s)")*(Barèmes!$B$6:$B$28=H410)*(Barèmes!$C$6:$C$28=IF(H410="6ème","Mixte",G410)))=0),"",IF(SUMPRODUCT((Barèmes!$A$6:$A$28="Vitesse — 50 m (s)")*(Barèmes!$B$6:$B$28=H410)*(Barèmes!$C$6:$C$28=IF(H410="6ème","Mixte",G410))*(Barèmes!$J$6:$J$28="+"))&gt;0,IF(U410&lt;=SUMIFS(Barèmes!$F$6:$F$28,Barèmes!$A$6:$A$28,"Vitesse — 50 m (s)",Barèmes!$B$6:$B$28,H410,Barèmes!$C$6:$C$28,IF(H410="6ème","Mixte",G410)),Barèmes!$B$2,IF(U410&lt;=SUMIFS(Barèmes!$G$6:$G$28,Barèmes!$A$6:$A$28,"Vitesse — 50 m (s)",Barèmes!$B$6:$B$28,H410,Barèmes!$C$6:$C$28,IF(H410="6ème","Mixte",G410)),Barèmes!$C$2,IF(U410&lt;=SUMIFS(Barèmes!$H$6:$H$28,Barèmes!$A$6:$A$28,"Vitesse — 50 m (s)",Barèmes!$B$6:$B$28,H410,Barèmes!$C$6:$C$28,IF(H410="6ème","Mixte",G410)),Barèmes!$D$2,IF(U410&lt;=SUMIFS(Barèmes!$I$6:$I$28,Barèmes!$A$6:$A$28,"Vitesse — 50 m (s)",Barèmes!$B$6:$B$28,H410,Barèmes!$C$6:$C$28,IF(H410="6ème","Mixte",G410)),Barèmes!$E$2,Barèmes!$F$2)))),IF(U410&gt;=SUMIFS(Barèmes!$F$6:$F$28,Barèmes!$A$6:$A$28,"Vitesse — 50 m (s)",Barèmes!$B$6:$B$28,H410,Barèmes!$C$6:$C$28,IF(H410="6ème","Mixte",G410)),Barèmes!$B$2,IF(U410&gt;=SUMIFS(Barèmes!$G$6:$G$28,Barèmes!$A$6:$A$28,"Vitesse — 50 m (s)",Barèmes!$B$6:$B$28,H410,Barèmes!$C$6:$C$28,IF(H410="6ème","Mixte",G410)),Barèmes!$C$2,IF(U410&gt;=SUMIFS(Barèmes!$H$6:$H$28,Barèmes!$A$6:$A$28,"Vitesse — 50 m (s)",Barèmes!$B$6:$B$28,H410,Barèmes!$C$6:$C$28,IF(H410="6ème","Mixte",G410)),Barèmes!$D$2,IF(U410&gt;=SUMIFS(Barèmes!$I$6:$I$28,Barèmes!$A$6:$A$28,"Vitesse — 50 m (s)",Barèmes!$B$6:$B$28,H410,Barèmes!$C$6:$C$28,IF(H410="6ème","Mixte",G410)),Barèmes!$E$2,Barèmes!$F$2))))))</f>
        <v/>
      </c>
      <c r="X410" s="18"/>
      <c r="Y410" s="26" t="str" cm="1">
        <f t="array" ref="Y410">IF(OR(X410="",SUMPRODUCT((Barèmes!$A$6:$A$28="Souplesse (score 1-5)")*(Barèmes!$B$6:$B$28=H410)*(Barèmes!$C$6:$C$28=IF(H410="6ème","Mixte",G410)))=0),"",IF(SUMPRODUCT((Barèmes!$A$6:$A$28="Souplesse (score 1-5)")*(Barèmes!$B$6:$B$28=H410)*(Barèmes!$C$6:$C$28=IF(H410="6ème","Mixte",G410))*(Barèmes!$J$6:$J$28="+"))&gt;0,IF(X410&lt;=SUMIFS(Barèmes!$D$6:$D$28,Barèmes!$A$6:$A$28,"Souplesse (score 1-5)",Barèmes!$B$6:$B$28,H410,Barèmes!$C$6:$C$28,IF(H410="6ème","Mixte",G410)),"à besoin",IF(X410&lt;=SUMIFS(Barèmes!$E$6:$E$28,Barèmes!$A$6:$A$28,"Souplesse (score 1-5)",Barèmes!$B$6:$B$28,H410,Barèmes!$C$6:$C$28,IF(H410="6ème","Mixte",G410)),"fragile","satisfaisant")),IF(X410&gt;=SUMIFS(Barèmes!$D$6:$D$28,Barèmes!$A$6:$A$28,"Souplesse (score 1-5)",Barèmes!$B$6:$B$28,H410,Barèmes!$C$6:$C$28,IF(H410="6ème","Mixte",G410)),"à besoin",IF(X410&gt;=SUMIFS(Barèmes!$E$6:$E$28,Barèmes!$A$6:$A$28,"Souplesse (score 1-5)",Barèmes!$B$6:$B$28,H410,Barèmes!$C$6:$C$28,IF(H410="6ème","Mixte",G410)),"fragile","satisfaisant"))))</f>
        <v/>
      </c>
      <c r="Z410" s="26" t="str" cm="1">
        <f t="array" ref="Z410">IF(OR(X410="",SUMPRODUCT((Barèmes!$A$6:$A$28="Souplesse (score 1-5)")*(Barèmes!$B$6:$B$28=H410)*(Barèmes!$C$6:$C$28=IF(H410="6ème","Mixte",G410)))=0),"",IF(SUMPRODUCT((Barèmes!$A$6:$A$28="Souplesse (score 1-5)")*(Barèmes!$B$6:$B$28=H410)*(Barèmes!$C$6:$C$28=IF(H410="6ème","Mixte",G410))*(Barèmes!$J$6:$J$28="+"))&gt;0,IF(X410&lt;=SUMIFS(Barèmes!$F$6:$F$28,Barèmes!$A$6:$A$28,"Souplesse (score 1-5)",Barèmes!$B$6:$B$28,H410,Barèmes!$C$6:$C$28,IF(H410="6ème","Mixte",G410)),Barèmes!$B$2,IF(X410&lt;=SUMIFS(Barèmes!$G$6:$G$28,Barèmes!$A$6:$A$28,"Souplesse (score 1-5)",Barèmes!$B$6:$B$28,H410,Barèmes!$C$6:$C$28,IF(H410="6ème","Mixte",G410)),Barèmes!$C$2,IF(X410&lt;=SUMIFS(Barèmes!$H$6:$H$28,Barèmes!$A$6:$A$28,"Souplesse (score 1-5)",Barèmes!$B$6:$B$28,H410,Barèmes!$C$6:$C$28,IF(H410="6ème","Mixte",G410)),Barèmes!$D$2,IF(X410&lt;=SUMIFS(Barèmes!$I$6:$I$28,Barèmes!$A$6:$A$28,"Souplesse (score 1-5)",Barèmes!$B$6:$B$28,H410,Barèmes!$C$6:$C$28,IF(H410="6ème","Mixte",G410)),Barèmes!$E$2,Barèmes!$F$2)))),IF(X410&gt;=SUMIFS(Barèmes!$F$6:$F$28,Barèmes!$A$6:$A$28,"Souplesse (score 1-5)",Barèmes!$B$6:$B$28,H410,Barèmes!$C$6:$C$28,IF(H410="6ème","Mixte",G410)),Barèmes!$B$2,IF(X410&gt;=SUMIFS(Barèmes!$G$6:$G$28,Barèmes!$A$6:$A$28,"Souplesse (score 1-5)",Barèmes!$B$6:$B$28,H410,Barèmes!$C$6:$C$28,IF(H410="6ème","Mixte",G410)),Barèmes!$C$2,IF(X410&gt;=SUMIFS(Barèmes!$H$6:$H$28,Barèmes!$A$6:$A$28,"Souplesse (score 1-5)",Barèmes!$B$6:$B$28,H410,Barèmes!$C$6:$C$28,IF(H410="6ème","Mixte",G410)),Barèmes!$D$2,IF(X410&gt;=SUMIFS(Barèmes!$I$6:$I$28,Barèmes!$A$6:$A$28,"Souplesse (score 1-5)",Barèmes!$B$6:$B$28,H410,Barèmes!$C$6:$C$28,IF(H410="6ème","Mixte",G410)),Barèmes!$E$2,Barèmes!$F$2))))))</f>
        <v/>
      </c>
      <c r="AA410" s="22"/>
      <c r="AB410" s="27" t="str">
        <f>IF(OR(AA410="",SUMPRODUCT((Barèmes!$A$6:$A$28="Agilité — T-test 974 (s)")*(Barèmes!$B$6:$B$28=H410)*(Barèmes!$C$6:$C$28=IF(H410="6ème","Mixte",G410)))=0),"",IF(SUMPRODUCT((Barèmes!$A$6:$A$28="Agilité — T-test 974 (s)")*(Barèmes!$B$6:$B$28=H410)*(Barèmes!$C$6:$C$28=IF(H410="6ème","Mixte",G410))*(Barèmes!$J$6:$J$28="+"))&gt;0,IF(AA410&lt;=SUMIFS(Barèmes!$D$6:$D$28,Barèmes!$A$6:$A$28,"Agilité — T-test 974 (s)",Barèmes!$B$6:$B$28,H410,Barèmes!$C$6:$C$28,IF(H410="6ème","Mixte",G410)),"à besoin",IF(AA410&lt;=SUMIFS(Barèmes!$E$6:$E$28,Barèmes!$A$6:$A$28,"Agilité — T-test 974 (s)",Barèmes!$B$6:$B$28,H410,Barèmes!$C$6:$C$28,IF(H410="6ème","Mixte",G410)),"fragile","satisfaisant")),IF(AA410&gt;=SUMIFS(Barèmes!$D$6:$D$28,Barèmes!$A$6:$A$28,"Agilité — T-test 974 (s)",Barèmes!$B$6:$B$28,H410,Barèmes!$C$6:$C$28,IF(H410="6ème","Mixte",G410)),"à besoin",IF(AA410&gt;=SUMIFS(Barèmes!$E$6:$E$28,Barèmes!$A$6:$A$28,"Agilité — T-test 974 (s)",Barèmes!$B$6:$B$28,H410,Barèmes!$C$6:$C$28,IF(H410="6ème","Mixte",G410)),"fragile","satisfaisant"))))</f>
        <v/>
      </c>
      <c r="AC410" s="27" t="str">
        <f>IF(OR(AA410="",SUMPRODUCT((Barèmes!$A$6:$A$28="Agilité — T-test 974 (s)")*(Barèmes!$B$6:$B$28=H410)*(Barèmes!$C$6:$C$28=IF(H410="6ème","Mixte",G410)))=0),"",IF(SUMPRODUCT((Barèmes!$A$6:$A$28="Agilité — T-test 974 (s)")*(Barèmes!$B$6:$B$28=H410)*(Barèmes!$C$6:$C$28=IF(H410="6ème","Mixte",G410))*(Barèmes!$J$6:$J$28="+"))&gt;0,IF(AA410&lt;=SUMIFS(Barèmes!$F$6:$F$28,Barèmes!$A$6:$A$28,"Agilité — T-test 974 (s)",Barèmes!$B$6:$B$28,H410,Barèmes!$C$6:$C$28,IF(H410="6ème","Mixte",G410)),Barèmes!$B$2,IF(AA410&lt;=SUMIFS(Barèmes!$G$6:$G$28,Barèmes!$A$6:$A$28,"Agilité — T-test 974 (s)",Barèmes!$B$6:$B$28,H410,Barèmes!$C$6:$C$28,IF(H410="6ème","Mixte",G410)),Barèmes!$C$2,IF(AA410&lt;=SUMIFS(Barèmes!$H$6:$H$28,Barèmes!$A$6:$A$28,"Agilité — T-test 974 (s)",Barèmes!$B$6:$B$28,H410,Barèmes!$C$6:$C$28,IF(H410="6ème","Mixte",G410)),Barèmes!$D$2,IF(AA410&lt;=SUMIFS(Barèmes!$I$6:$I$28,Barèmes!$A$6:$A$28,"Agilité — T-test 974 (s)",Barèmes!$B$6:$B$28,H410,Barèmes!$C$6:$C$28,IF(H410="6ème","Mixte",G410)),Barèmes!$E$2,Barèmes!$F$2)))),IF(AA410&gt;=SUMIFS(Barèmes!$F$6:$F$28,Barèmes!$A$6:$A$28,"Agilité — T-test 974 (s)",Barèmes!$B$6:$B$28,H410,Barèmes!$C$6:$C$28,IF(H410="6ème","Mixte",G410)),Barèmes!$B$2,IF(AA410&gt;=SUMIFS(Barèmes!$G$6:$G$28,Barèmes!$A$6:$A$28,"Agilité — T-test 974 (s)",Barèmes!$B$6:$B$28,H410,Barèmes!$C$6:$C$28,IF(H410="6ème","Mixte",G410)),Barèmes!$C$2,IF(AA410&gt;=SUMIFS(Barèmes!$H$6:$H$28,Barèmes!$A$6:$A$28,"Agilité — T-test 974 (s)",Barèmes!$B$6:$B$28,H410,Barèmes!$C$6:$C$28,IF(H410="6ème","Mixte",G410)),Barèmes!$D$2,IF(AA410&gt;=SUMIFS(Barèmes!$I$6:$I$28,Barèmes!$A$6:$A$28,"Agilité — T-test 974 (s)",Barèmes!$B$6:$B$28,H410,Barèmes!$C$6:$C$28,IF(H410="6ème","Mixte",G410)),Barèmes!$E$2,Barèmes!$F$2))))))</f>
        <v/>
      </c>
      <c r="AD410" s="28" t="str">
        <f t="shared" si="50"/>
        <v/>
      </c>
      <c r="AE410" s="29" t="str">
        <f t="shared" si="51"/>
        <v/>
      </c>
      <c r="AF410" s="30" t="str">
        <f>IF(OR(AD410="",SUMPRODUCT((Barèmes!$A$6:$A$28="Surcoût d'agilité (s) — technique")*(Barèmes!$B$6:$B$28=H410)*(Barèmes!$C$6:$C$28=IF(H410="6ème","Mixte",G410)))=0),"",IF(SUMPRODUCT((Barèmes!$A$6:$A$28="Surcoût d'agilité (s) — technique")*(Barèmes!$B$6:$B$28=H410)*(Barèmes!$C$6:$C$28=IF(H410="6ème","Mixte",G410))*(Barèmes!$J$6:$J$28="+"))&gt;0,IF(AD410&lt;=SUMIFS(Barèmes!$D$6:$D$28,Barèmes!$A$6:$A$28,"Surcoût d'agilité (s) — technique",Barèmes!$B$6:$B$28,H410,Barèmes!$C$6:$C$28,IF(H410="6ème","Mixte",G410)),"à besoin",IF(AD410&lt;=SUMIFS(Barèmes!$E$6:$E$28,Barèmes!$A$6:$A$28,"Surcoût d'agilité (s) — technique",Barèmes!$B$6:$B$28,H410,Barèmes!$C$6:$C$28,IF(H410="6ème","Mixte",G410)),"fragile","satisfaisant")),IF(AD410&gt;=SUMIFS(Barèmes!$D$6:$D$28,Barèmes!$A$6:$A$28,"Surcoût d'agilité (s) — technique",Barèmes!$B$6:$B$28,H410,Barèmes!$C$6:$C$28,IF(H410="6ème","Mixte",G410)),"à besoin",IF(AD410&gt;=SUMIFS(Barèmes!$E$6:$E$28,Barèmes!$A$6:$A$28,"Surcoût d'agilité (s) — technique",Barèmes!$B$6:$B$28,H410,Barèmes!$C$6:$C$28,IF(H410="6ème","Mixte",G410)),"fragile","satisfaisant"))))</f>
        <v/>
      </c>
      <c r="AG410" s="30" t="str">
        <f>IF(OR(AD410="",SUMPRODUCT((Barèmes!$A$6:$A$28="Surcoût d'agilité (s) — technique")*(Barèmes!$B$6:$B$28=H410)*(Barèmes!$C$6:$C$28=IF(H410="6ème","Mixte",G410)))=0),"",IF(SUMPRODUCT((Barèmes!$A$6:$A$28="Surcoût d'agilité (s) — technique")*(Barèmes!$B$6:$B$28=H410)*(Barèmes!$C$6:$C$28=IF(H410="6ème","Mixte",G410))*(Barèmes!$J$6:$J$28="+"))&gt;0,IF(AD410&lt;=SUMIFS(Barèmes!$F$6:$F$28,Barèmes!$A$6:$A$28,"Surcoût d'agilité (s) — technique",Barèmes!$B$6:$B$28,H410,Barèmes!$C$6:$C$28,IF(H410="6ème","Mixte",G410)),Barèmes!$B$2,IF(AD410&lt;=SUMIFS(Barèmes!$G$6:$G$28,Barèmes!$A$6:$A$28,"Surcoût d'agilité (s) — technique",Barèmes!$B$6:$B$28,H410,Barèmes!$C$6:$C$28,IF(H410="6ème","Mixte",G410)),Barèmes!$C$2,IF(AD410&lt;=SUMIFS(Barèmes!$H$6:$H$28,Barèmes!$A$6:$A$28,"Surcoût d'agilité (s) — technique",Barèmes!$B$6:$B$28,H410,Barèmes!$C$6:$C$28,IF(H410="6ème","Mixte",G410)),Barèmes!$D$2,IF(AD410&lt;=SUMIFS(Barèmes!$I$6:$I$28,Barèmes!$A$6:$A$28,"Surcoût d'agilité (s) — technique",Barèmes!$B$6:$B$28,H410,Barèmes!$C$6:$C$28,IF(H410="6ème","Mixte",G410)),Barèmes!$E$2,Barèmes!$F$2)))),IF(AD410&gt;=SUMIFS(Barèmes!$F$6:$F$28,Barèmes!$A$6:$A$28,"Surcoût d'agilité (s) — technique",Barèmes!$B$6:$B$28,H410,Barèmes!$C$6:$C$28,IF(H410="6ème","Mixte",G410)),Barèmes!$B$2,IF(AD410&gt;=SUMIFS(Barèmes!$G$6:$G$28,Barèmes!$A$6:$A$28,"Surcoût d'agilité (s) — technique",Barèmes!$B$6:$B$28,H410,Barèmes!$C$6:$C$28,IF(H410="6ème","Mixte",G410)),Barèmes!$C$2,IF(AD410&gt;=SUMIFS(Barèmes!$H$6:$H$28,Barèmes!$A$6:$A$28,"Surcoût d'agilité (s) — technique",Barèmes!$B$6:$B$28,H410,Barèmes!$C$6:$C$28,IF(H410="6ème","Mixte",G410)),Barèmes!$D$2,IF(AD410&gt;=SUMIFS(Barèmes!$I$6:$I$28,Barèmes!$A$6:$A$28,"Surcoût d'agilité (s) — technique",Barèmes!$B$6:$B$28,H410,Barèmes!$C$6:$C$28,IF(H410="6ème","Mixte",G410)),Barèmes!$E$2,Barèmes!$F$2))))))</f>
        <v/>
      </c>
      <c r="AH410" s="31" t="str">
        <f>IF((IF(N410="",0,1)+IF(Q410="",0,1)+IF(W410="",0,1)+IF(Z410="",0,1)+IF(AC410="",0,1))=0,"",3*IF(N410=Barèmes!$B$2,1,IF(N410=Barèmes!$C$2,2,IF(N410=Barèmes!$D$2,3,IF(N410=Barèmes!$E$2,4,IF(N410=Barèmes!$F$2,5,0)))))+3*IF(Q410=Barèmes!$B$2,1,IF(Q410=Barèmes!$C$2,2,IF(Q410=Barèmes!$D$2,3,IF(Q410=Barèmes!$E$2,4,IF(Q410=Barèmes!$F$2,5,0)))))+2*IF(W410=Barèmes!$B$2,1,IF(W410=Barèmes!$C$2,2,IF(W410=Barèmes!$D$2,3,IF(W410=Barèmes!$E$2,4,IF(W410=Barèmes!$F$2,5,0)))))+1*IF(Z410=Barèmes!$B$2,1,IF(Z410=Barèmes!$C$2,2,IF(Z410=Barèmes!$D$2,3,IF(Z410=Barèmes!$E$2,4,IF(Z410=Barèmes!$F$2,5,0)))))+1*IF(AC410=Barèmes!$B$2,1,IF(AC410=Barèmes!$C$2,2,IF(AC410=Barèmes!$D$2,3,IF(AC410=Barèmes!$E$2,4,IF(AC410=Barèmes!$F$2,5,0))))))</f>
        <v/>
      </c>
      <c r="AI410" s="31"/>
      <c r="AJ410" s="32" t="str">
        <f>IFERROR(INDEX(Croissance!$B$5:$B$604,MATCH(A410,Croissance!$A$5:$A$604,0)),"")</f>
        <v/>
      </c>
      <c r="AK410" s="32" t="str">
        <f>IFERROR(INDEX(Croissance!$C$5:$C$604,MATCH(A410,Croissance!$A$5:$A$604,0)),"")</f>
        <v/>
      </c>
      <c r="AL410" s="32" t="str">
        <f>IFERROR(INDEX(Croissance!$D$5:$D$604,MATCH(A410,Croissance!$A$5:$A$604,0)),"")</f>
        <v/>
      </c>
      <c r="AM410" s="32" t="str">
        <f>IFERROR(INDEX(Croissance!$E$5:$E$604,MATCH(A410,Croissance!$A$5:$A$604,0)),"")</f>
        <v/>
      </c>
      <c r="AO410" s="33">
        <f t="shared" si="56"/>
        <v>0</v>
      </c>
      <c r="AP410" s="33">
        <f t="shared" si="52"/>
        <v>0</v>
      </c>
      <c r="AQ410" s="33">
        <f>IF(A410="",0,IF(AND(OR('Synthèse classe'!$C$2="Tous",C410='Synthèse classe'!$C$2),OR('Synthèse classe'!$C$3="Toutes",D410='Synthèse classe'!$C$3),OR('Synthèse classe'!$C$4="Toutes",AND('Synthèse classe'!$C$4="Dernière",AP410=1),B410=IFERROR(VALUE('Synthèse classe'!$C$4),0))),1,0))</f>
        <v>0</v>
      </c>
      <c r="AR410" s="34" t="str">
        <f t="shared" si="53"/>
        <v/>
      </c>
    </row>
    <row r="411" spans="1:44" x14ac:dyDescent="0.2">
      <c r="A411" s="17" t="str">
        <f t="shared" si="49"/>
        <v/>
      </c>
      <c r="B411" s="18"/>
      <c r="C411" s="19"/>
      <c r="D411" s="19"/>
      <c r="E411" s="19"/>
      <c r="F411" s="19"/>
      <c r="G411" s="19"/>
      <c r="H411" s="17" t="str">
        <f t="shared" si="54"/>
        <v/>
      </c>
      <c r="I411" s="20"/>
      <c r="J411" s="18"/>
      <c r="K411" s="19"/>
      <c r="L411" s="21" t="str">
        <f t="shared" si="55"/>
        <v/>
      </c>
      <c r="M411" s="21" t="str">
        <f>IF(OR(J411="",SUMPRODUCT((Barèmes!$A$6:$A$28="Endurance — Luc Léger (palier)")*(Barèmes!$B$6:$B$28=H411)*(Barèmes!$C$6:$C$28=IF(H411="6ème","Mixte",G411)))=0),"",IF(SUMPRODUCT((Barèmes!$A$6:$A$28="Endurance — Luc Léger (palier)")*(Barèmes!$B$6:$B$28=H411)*(Barèmes!$C$6:$C$28=IF(H411="6ème","Mixte",G411))*(Barèmes!$J$6:$J$28="+"))&gt;0,IF(J411&lt;=SUMIFS(Barèmes!$D$6:$D$28,Barèmes!$A$6:$A$28,"Endurance — Luc Léger (palier)",Barèmes!$B$6:$B$28,H411,Barèmes!$C$6:$C$28,IF(H411="6ème","Mixte",G411)),"à besoin",IF(J411&lt;=SUMIFS(Barèmes!$E$6:$E$28,Barèmes!$A$6:$A$28,"Endurance — Luc Léger (palier)",Barèmes!$B$6:$B$28,H411,Barèmes!$C$6:$C$28,IF(H411="6ème","Mixte",G411)),"fragile","satisfaisant")),IF(J411&gt;=SUMIFS(Barèmes!$D$6:$D$28,Barèmes!$A$6:$A$28,"Endurance — Luc Léger (palier)",Barèmes!$B$6:$B$28,H411,Barèmes!$C$6:$C$28,IF(H411="6ème","Mixte",G411)),"à besoin",IF(J411&gt;=SUMIFS(Barèmes!$E$6:$E$28,Barèmes!$A$6:$A$28,"Endurance — Luc Léger (palier)",Barèmes!$B$6:$B$28,H411,Barèmes!$C$6:$C$28,IF(H411="6ème","Mixte",G411)),"fragile","satisfaisant"))))</f>
        <v/>
      </c>
      <c r="N411" s="21" t="str">
        <f>IF(OR(J411="",SUMPRODUCT((Barèmes!$A$6:$A$28="Endurance — Luc Léger (palier)")*(Barèmes!$B$6:$B$28=H411)*(Barèmes!$C$6:$C$28=IF(H411="6ème","Mixte",G411)))=0),"",IF(SUMPRODUCT((Barèmes!$A$6:$A$28="Endurance — Luc Léger (palier)")*(Barèmes!$B$6:$B$28=H411)*(Barèmes!$C$6:$C$28=IF(H411="6ème","Mixte",G411))*(Barèmes!$J$6:$J$28="+"))&gt;0,IF(J411&lt;=SUMIFS(Barèmes!$F$6:$F$28,Barèmes!$A$6:$A$28,"Endurance — Luc Léger (palier)",Barèmes!$B$6:$B$28,H411,Barèmes!$C$6:$C$28,IF(H411="6ème","Mixte",G411)),Barèmes!$B$2,IF(J411&lt;=SUMIFS(Barèmes!$G$6:$G$28,Barèmes!$A$6:$A$28,"Endurance — Luc Léger (palier)",Barèmes!$B$6:$B$28,H411,Barèmes!$C$6:$C$28,IF(H411="6ème","Mixte",G411)),Barèmes!$C$2,IF(J411&lt;=SUMIFS(Barèmes!$H$6:$H$28,Barèmes!$A$6:$A$28,"Endurance — Luc Léger (palier)",Barèmes!$B$6:$B$28,H411,Barèmes!$C$6:$C$28,IF(H411="6ème","Mixte",G411)),Barèmes!$D$2,IF(J411&lt;=SUMIFS(Barèmes!$I$6:$I$28,Barèmes!$A$6:$A$28,"Endurance — Luc Léger (palier)",Barèmes!$B$6:$B$28,H411,Barèmes!$C$6:$C$28,IF(H411="6ème","Mixte",G411)),Barèmes!$E$2,Barèmes!$F$2)))),IF(J411&gt;=SUMIFS(Barèmes!$F$6:$F$28,Barèmes!$A$6:$A$28,"Endurance — Luc Léger (palier)",Barèmes!$B$6:$B$28,H411,Barèmes!$C$6:$C$28,IF(H411="6ème","Mixte",G411)),Barèmes!$B$2,IF(J411&gt;=SUMIFS(Barèmes!$G$6:$G$28,Barèmes!$A$6:$A$28,"Endurance — Luc Léger (palier)",Barèmes!$B$6:$B$28,H411,Barèmes!$C$6:$C$28,IF(H411="6ème","Mixte",G411)),Barèmes!$C$2,IF(J411&gt;=SUMIFS(Barèmes!$H$6:$H$28,Barèmes!$A$6:$A$28,"Endurance — Luc Léger (palier)",Barèmes!$B$6:$B$28,H411,Barèmes!$C$6:$C$28,IF(H411="6ème","Mixte",G411)),Barèmes!$D$2,IF(J411&gt;=SUMIFS(Barèmes!$I$6:$I$28,Barèmes!$A$6:$A$28,"Endurance — Luc Léger (palier)",Barèmes!$B$6:$B$28,H411,Barèmes!$C$6:$C$28,IF(H411="6ème","Mixte",G411)),Barèmes!$E$2,Barèmes!$F$2))))))</f>
        <v/>
      </c>
      <c r="O411" s="22"/>
      <c r="P411" s="23" t="str">
        <f>IF(OR(O411="",SUMPRODUCT((Barèmes!$A$6:$A$28="Force bas du corps — Saut en longueur (m)")*(Barèmes!$B$6:$B$28=H411)*(Barèmes!$C$6:$C$28=IF(H411="6ème","Mixte",G411)))=0),"",IF(SUMPRODUCT((Barèmes!$A$6:$A$28="Force bas du corps — Saut en longueur (m)")*(Barèmes!$B$6:$B$28=H411)*(Barèmes!$C$6:$C$28=IF(H411="6ème","Mixte",G411))*(Barèmes!$J$6:$J$28="+"))&gt;0,IF(O411&lt;=SUMIFS(Barèmes!$D$6:$D$28,Barèmes!$A$6:$A$28,"Force bas du corps — Saut en longueur (m)",Barèmes!$B$6:$B$28,H411,Barèmes!$C$6:$C$28,IF(H411="6ème","Mixte",G411)),"à besoin",IF(O411&lt;=SUMIFS(Barèmes!$E$6:$E$28,Barèmes!$A$6:$A$28,"Force bas du corps — Saut en longueur (m)",Barèmes!$B$6:$B$28,H411,Barèmes!$C$6:$C$28,IF(H411="6ème","Mixte",G411)),"fragile","satisfaisant")),IF(O411&gt;=SUMIFS(Barèmes!$D$6:$D$28,Barèmes!$A$6:$A$28,"Force bas du corps — Saut en longueur (m)",Barèmes!$B$6:$B$28,H411,Barèmes!$C$6:$C$28,IF(H411="6ème","Mixte",G411)),"à besoin",IF(O411&gt;=SUMIFS(Barèmes!$E$6:$E$28,Barèmes!$A$6:$A$28,"Force bas du corps — Saut en longueur (m)",Barèmes!$B$6:$B$28,H411,Barèmes!$C$6:$C$28,IF(H411="6ème","Mixte",G411)),"fragile","satisfaisant"))))</f>
        <v/>
      </c>
      <c r="Q411" s="23" t="str">
        <f>IF(OR(O411="",SUMPRODUCT((Barèmes!$A$6:$A$28="Force bas du corps — Saut en longueur (m)")*(Barèmes!$B$6:$B$28=H411)*(Barèmes!$C$6:$C$28=IF(H411="6ème","Mixte",G411)))=0),"",IF(SUMPRODUCT((Barèmes!$A$6:$A$28="Force bas du corps — Saut en longueur (m)")*(Barèmes!$B$6:$B$28=H411)*(Barèmes!$C$6:$C$28=IF(H411="6ème","Mixte",G411))*(Barèmes!$J$6:$J$28="+"))&gt;0,IF(O411&lt;=SUMIFS(Barèmes!$F$6:$F$28,Barèmes!$A$6:$A$28,"Force bas du corps — Saut en longueur (m)",Barèmes!$B$6:$B$28,H411,Barèmes!$C$6:$C$28,IF(H411="6ème","Mixte",G411)),Barèmes!$B$2,IF(O411&lt;=SUMIFS(Barèmes!$G$6:$G$28,Barèmes!$A$6:$A$28,"Force bas du corps — Saut en longueur (m)",Barèmes!$B$6:$B$28,H411,Barèmes!$C$6:$C$28,IF(H411="6ème","Mixte",G411)),Barèmes!$C$2,IF(O411&lt;=SUMIFS(Barèmes!$H$6:$H$28,Barèmes!$A$6:$A$28,"Force bas du corps — Saut en longueur (m)",Barèmes!$B$6:$B$28,H411,Barèmes!$C$6:$C$28,IF(H411="6ème","Mixte",G411)),Barèmes!$D$2,IF(O411&lt;=SUMIFS(Barèmes!$I$6:$I$28,Barèmes!$A$6:$A$28,"Force bas du corps — Saut en longueur (m)",Barèmes!$B$6:$B$28,H411,Barèmes!$C$6:$C$28,IF(H411="6ème","Mixte",G411)),Barèmes!$E$2,Barèmes!$F$2)))),IF(O411&gt;=SUMIFS(Barèmes!$F$6:$F$28,Barèmes!$A$6:$A$28,"Force bas du corps — Saut en longueur (m)",Barèmes!$B$6:$B$28,H411,Barèmes!$C$6:$C$28,IF(H411="6ème","Mixte",G411)),Barèmes!$B$2,IF(O411&gt;=SUMIFS(Barèmes!$G$6:$G$28,Barèmes!$A$6:$A$28,"Force bas du corps — Saut en longueur (m)",Barèmes!$B$6:$B$28,H411,Barèmes!$C$6:$C$28,IF(H411="6ème","Mixte",G411)),Barèmes!$C$2,IF(O411&gt;=SUMIFS(Barèmes!$H$6:$H$28,Barèmes!$A$6:$A$28,"Force bas du corps — Saut en longueur (m)",Barèmes!$B$6:$B$28,H411,Barèmes!$C$6:$C$28,IF(H411="6ème","Mixte",G411)),Barèmes!$D$2,IF(O411&gt;=SUMIFS(Barèmes!$I$6:$I$28,Barèmes!$A$6:$A$28,"Force bas du corps — Saut en longueur (m)",Barèmes!$B$6:$B$28,H411,Barèmes!$C$6:$C$28,IF(H411="6ème","Mixte",G411)),Barèmes!$E$2,Barèmes!$F$2))))))</f>
        <v/>
      </c>
      <c r="R411" s="22"/>
      <c r="S411" s="24" t="str">
        <f>IF(OR(R411="",SUMPRODUCT((Barèmes!$A$6:$A$28="Vitesse — 30 m (s)")*(Barèmes!$B$6:$B$28=H411)*(Barèmes!$C$6:$C$28=IF(H411="6ème","Mixte",G411)))=0),"",IF(SUMPRODUCT((Barèmes!$A$6:$A$28="Vitesse — 30 m (s)")*(Barèmes!$B$6:$B$28=H411)*(Barèmes!$C$6:$C$28=IF(H411="6ème","Mixte",G411))*(Barèmes!$J$6:$J$28="+"))&gt;0,IF(R411&lt;=SUMIFS(Barèmes!$D$6:$D$28,Barèmes!$A$6:$A$28,"Vitesse — 30 m (s)",Barèmes!$B$6:$B$28,H411,Barèmes!$C$6:$C$28,IF(H411="6ème","Mixte",G411)),"à besoin",IF(R411&lt;=SUMIFS(Barèmes!$E$6:$E$28,Barèmes!$A$6:$A$28,"Vitesse — 30 m (s)",Barèmes!$B$6:$B$28,H411,Barèmes!$C$6:$C$28,IF(H411="6ème","Mixte",G411)),"fragile","satisfaisant")),IF(R411&gt;=SUMIFS(Barèmes!$D$6:$D$28,Barèmes!$A$6:$A$28,"Vitesse — 30 m (s)",Barèmes!$B$6:$B$28,H411,Barèmes!$C$6:$C$28,IF(H411="6ème","Mixte",G411)),"à besoin",IF(R411&gt;=SUMIFS(Barèmes!$E$6:$E$28,Barèmes!$A$6:$A$28,"Vitesse — 30 m (s)",Barèmes!$B$6:$B$28,H411,Barèmes!$C$6:$C$28,IF(H411="6ème","Mixte",G411)),"fragile","satisfaisant"))))</f>
        <v/>
      </c>
      <c r="T411" s="24" t="str">
        <f>IF(OR(R411="",SUMPRODUCT((Barèmes!$A$6:$A$28="Vitesse — 30 m (s)")*(Barèmes!$B$6:$B$28=H411)*(Barèmes!$C$6:$C$28=IF(H411="6ème","Mixte",G411)))=0),"",IF(SUMPRODUCT((Barèmes!$A$6:$A$28="Vitesse — 30 m (s)")*(Barèmes!$B$6:$B$28=H411)*(Barèmes!$C$6:$C$28=IF(H411="6ème","Mixte",G411))*(Barèmes!$J$6:$J$28="+"))&gt;0,IF(R411&lt;=SUMIFS(Barèmes!$F$6:$F$28,Barèmes!$A$6:$A$28,"Vitesse — 30 m (s)",Barèmes!$B$6:$B$28,H411,Barèmes!$C$6:$C$28,IF(H411="6ème","Mixte",G411)),Barèmes!$B$2,IF(R411&lt;=SUMIFS(Barèmes!$G$6:$G$28,Barèmes!$A$6:$A$28,"Vitesse — 30 m (s)",Barèmes!$B$6:$B$28,H411,Barèmes!$C$6:$C$28,IF(H411="6ème","Mixte",G411)),Barèmes!$C$2,IF(R411&lt;=SUMIFS(Barèmes!$H$6:$H$28,Barèmes!$A$6:$A$28,"Vitesse — 30 m (s)",Barèmes!$B$6:$B$28,H411,Barèmes!$C$6:$C$28,IF(H411="6ème","Mixte",G411)),Barèmes!$D$2,IF(R411&lt;=SUMIFS(Barèmes!$I$6:$I$28,Barèmes!$A$6:$A$28,"Vitesse — 30 m (s)",Barèmes!$B$6:$B$28,H411,Barèmes!$C$6:$C$28,IF(H411="6ème","Mixte",G411)),Barèmes!$E$2,Barèmes!$F$2)))),IF(R411&gt;=SUMIFS(Barèmes!$F$6:$F$28,Barèmes!$A$6:$A$28,"Vitesse — 30 m (s)",Barèmes!$B$6:$B$28,H411,Barèmes!$C$6:$C$28,IF(H411="6ème","Mixte",G411)),Barèmes!$B$2,IF(R411&gt;=SUMIFS(Barèmes!$G$6:$G$28,Barèmes!$A$6:$A$28,"Vitesse — 30 m (s)",Barèmes!$B$6:$B$28,H411,Barèmes!$C$6:$C$28,IF(H411="6ème","Mixte",G411)),Barèmes!$C$2,IF(R411&gt;=SUMIFS(Barèmes!$H$6:$H$28,Barèmes!$A$6:$A$28,"Vitesse — 30 m (s)",Barèmes!$B$6:$B$28,H411,Barèmes!$C$6:$C$28,IF(H411="6ème","Mixte",G411)),Barèmes!$D$2,IF(R411&gt;=SUMIFS(Barèmes!$I$6:$I$28,Barèmes!$A$6:$A$28,"Vitesse — 30 m (s)",Barèmes!$B$6:$B$28,H411,Barèmes!$C$6:$C$28,IF(H411="6ème","Mixte",G411)),Barèmes!$E$2,Barèmes!$F$2))))))</f>
        <v/>
      </c>
      <c r="U411" s="22"/>
      <c r="V411" s="25" t="str">
        <f>IF(OR(U411="",SUMPRODUCT((Barèmes!$A$6:$A$28="Vitesse — 50 m (s)")*(Barèmes!$B$6:$B$28=H411)*(Barèmes!$C$6:$C$28=IF(H411="6ème","Mixte",G411)))=0),"",IF(SUMPRODUCT((Barèmes!$A$6:$A$28="Vitesse — 50 m (s)")*(Barèmes!$B$6:$B$28=H411)*(Barèmes!$C$6:$C$28=IF(H411="6ème","Mixte",G411))*(Barèmes!$J$6:$J$28="+"))&gt;0,IF(U411&lt;=SUMIFS(Barèmes!$D$6:$D$28,Barèmes!$A$6:$A$28,"Vitesse — 50 m (s)",Barèmes!$B$6:$B$28,H411,Barèmes!$C$6:$C$28,IF(H411="6ème","Mixte",G411)),"à besoin",IF(U411&lt;=SUMIFS(Barèmes!$E$6:$E$28,Barèmes!$A$6:$A$28,"Vitesse — 50 m (s)",Barèmes!$B$6:$B$28,H411,Barèmes!$C$6:$C$28,IF(H411="6ème","Mixte",G411)),"fragile","satisfaisant")),IF(U411&gt;=SUMIFS(Barèmes!$D$6:$D$28,Barèmes!$A$6:$A$28,"Vitesse — 50 m (s)",Barèmes!$B$6:$B$28,H411,Barèmes!$C$6:$C$28,IF(H411="6ème","Mixte",G411)),"à besoin",IF(U411&gt;=SUMIFS(Barèmes!$E$6:$E$28,Barèmes!$A$6:$A$28,"Vitesse — 50 m (s)",Barèmes!$B$6:$B$28,H411,Barèmes!$C$6:$C$28,IF(H411="6ème","Mixte",G411)),"fragile","satisfaisant"))))</f>
        <v/>
      </c>
      <c r="W411" s="25" t="str">
        <f>IF(OR(U411="",SUMPRODUCT((Barèmes!$A$6:$A$28="Vitesse — 50 m (s)")*(Barèmes!$B$6:$B$28=H411)*(Barèmes!$C$6:$C$28=IF(H411="6ème","Mixte",G411)))=0),"",IF(SUMPRODUCT((Barèmes!$A$6:$A$28="Vitesse — 50 m (s)")*(Barèmes!$B$6:$B$28=H411)*(Barèmes!$C$6:$C$28=IF(H411="6ème","Mixte",G411))*(Barèmes!$J$6:$J$28="+"))&gt;0,IF(U411&lt;=SUMIFS(Barèmes!$F$6:$F$28,Barèmes!$A$6:$A$28,"Vitesse — 50 m (s)",Barèmes!$B$6:$B$28,H411,Barèmes!$C$6:$C$28,IF(H411="6ème","Mixte",G411)),Barèmes!$B$2,IF(U411&lt;=SUMIFS(Barèmes!$G$6:$G$28,Barèmes!$A$6:$A$28,"Vitesse — 50 m (s)",Barèmes!$B$6:$B$28,H411,Barèmes!$C$6:$C$28,IF(H411="6ème","Mixte",G411)),Barèmes!$C$2,IF(U411&lt;=SUMIFS(Barèmes!$H$6:$H$28,Barèmes!$A$6:$A$28,"Vitesse — 50 m (s)",Barèmes!$B$6:$B$28,H411,Barèmes!$C$6:$C$28,IF(H411="6ème","Mixte",G411)),Barèmes!$D$2,IF(U411&lt;=SUMIFS(Barèmes!$I$6:$I$28,Barèmes!$A$6:$A$28,"Vitesse — 50 m (s)",Barèmes!$B$6:$B$28,H411,Barèmes!$C$6:$C$28,IF(H411="6ème","Mixte",G411)),Barèmes!$E$2,Barèmes!$F$2)))),IF(U411&gt;=SUMIFS(Barèmes!$F$6:$F$28,Barèmes!$A$6:$A$28,"Vitesse — 50 m (s)",Barèmes!$B$6:$B$28,H411,Barèmes!$C$6:$C$28,IF(H411="6ème","Mixte",G411)),Barèmes!$B$2,IF(U411&gt;=SUMIFS(Barèmes!$G$6:$G$28,Barèmes!$A$6:$A$28,"Vitesse — 50 m (s)",Barèmes!$B$6:$B$28,H411,Barèmes!$C$6:$C$28,IF(H411="6ème","Mixte",G411)),Barèmes!$C$2,IF(U411&gt;=SUMIFS(Barèmes!$H$6:$H$28,Barèmes!$A$6:$A$28,"Vitesse — 50 m (s)",Barèmes!$B$6:$B$28,H411,Barèmes!$C$6:$C$28,IF(H411="6ème","Mixte",G411)),Barèmes!$D$2,IF(U411&gt;=SUMIFS(Barèmes!$I$6:$I$28,Barèmes!$A$6:$A$28,"Vitesse — 50 m (s)",Barèmes!$B$6:$B$28,H411,Barèmes!$C$6:$C$28,IF(H411="6ème","Mixte",G411)),Barèmes!$E$2,Barèmes!$F$2))))))</f>
        <v/>
      </c>
      <c r="X411" s="18"/>
      <c r="Y411" s="26" t="str" cm="1">
        <f t="array" ref="Y411">IF(OR(X411="",SUMPRODUCT((Barèmes!$A$6:$A$28="Souplesse (score 1-5)")*(Barèmes!$B$6:$B$28=H411)*(Barèmes!$C$6:$C$28=IF(H411="6ème","Mixte",G411)))=0),"",IF(SUMPRODUCT((Barèmes!$A$6:$A$28="Souplesse (score 1-5)")*(Barèmes!$B$6:$B$28=H411)*(Barèmes!$C$6:$C$28=IF(H411="6ème","Mixte",G411))*(Barèmes!$J$6:$J$28="+"))&gt;0,IF(X411&lt;=SUMIFS(Barèmes!$D$6:$D$28,Barèmes!$A$6:$A$28,"Souplesse (score 1-5)",Barèmes!$B$6:$B$28,H411,Barèmes!$C$6:$C$28,IF(H411="6ème","Mixte",G411)),"à besoin",IF(X411&lt;=SUMIFS(Barèmes!$E$6:$E$28,Barèmes!$A$6:$A$28,"Souplesse (score 1-5)",Barèmes!$B$6:$B$28,H411,Barèmes!$C$6:$C$28,IF(H411="6ème","Mixte",G411)),"fragile","satisfaisant")),IF(X411&gt;=SUMIFS(Barèmes!$D$6:$D$28,Barèmes!$A$6:$A$28,"Souplesse (score 1-5)",Barèmes!$B$6:$B$28,H411,Barèmes!$C$6:$C$28,IF(H411="6ème","Mixte",G411)),"à besoin",IF(X411&gt;=SUMIFS(Barèmes!$E$6:$E$28,Barèmes!$A$6:$A$28,"Souplesse (score 1-5)",Barèmes!$B$6:$B$28,H411,Barèmes!$C$6:$C$28,IF(H411="6ème","Mixte",G411)),"fragile","satisfaisant"))))</f>
        <v/>
      </c>
      <c r="Z411" s="26" t="str" cm="1">
        <f t="array" ref="Z411">IF(OR(X411="",SUMPRODUCT((Barèmes!$A$6:$A$28="Souplesse (score 1-5)")*(Barèmes!$B$6:$B$28=H411)*(Barèmes!$C$6:$C$28=IF(H411="6ème","Mixte",G411)))=0),"",IF(SUMPRODUCT((Barèmes!$A$6:$A$28="Souplesse (score 1-5)")*(Barèmes!$B$6:$B$28=H411)*(Barèmes!$C$6:$C$28=IF(H411="6ème","Mixte",G411))*(Barèmes!$J$6:$J$28="+"))&gt;0,IF(X411&lt;=SUMIFS(Barèmes!$F$6:$F$28,Barèmes!$A$6:$A$28,"Souplesse (score 1-5)",Barèmes!$B$6:$B$28,H411,Barèmes!$C$6:$C$28,IF(H411="6ème","Mixte",G411)),Barèmes!$B$2,IF(X411&lt;=SUMIFS(Barèmes!$G$6:$G$28,Barèmes!$A$6:$A$28,"Souplesse (score 1-5)",Barèmes!$B$6:$B$28,H411,Barèmes!$C$6:$C$28,IF(H411="6ème","Mixte",G411)),Barèmes!$C$2,IF(X411&lt;=SUMIFS(Barèmes!$H$6:$H$28,Barèmes!$A$6:$A$28,"Souplesse (score 1-5)",Barèmes!$B$6:$B$28,H411,Barèmes!$C$6:$C$28,IF(H411="6ème","Mixte",G411)),Barèmes!$D$2,IF(X411&lt;=SUMIFS(Barèmes!$I$6:$I$28,Barèmes!$A$6:$A$28,"Souplesse (score 1-5)",Barèmes!$B$6:$B$28,H411,Barèmes!$C$6:$C$28,IF(H411="6ème","Mixte",G411)),Barèmes!$E$2,Barèmes!$F$2)))),IF(X411&gt;=SUMIFS(Barèmes!$F$6:$F$28,Barèmes!$A$6:$A$28,"Souplesse (score 1-5)",Barèmes!$B$6:$B$28,H411,Barèmes!$C$6:$C$28,IF(H411="6ème","Mixte",G411)),Barèmes!$B$2,IF(X411&gt;=SUMIFS(Barèmes!$G$6:$G$28,Barèmes!$A$6:$A$28,"Souplesse (score 1-5)",Barèmes!$B$6:$B$28,H411,Barèmes!$C$6:$C$28,IF(H411="6ème","Mixte",G411)),Barèmes!$C$2,IF(X411&gt;=SUMIFS(Barèmes!$H$6:$H$28,Barèmes!$A$6:$A$28,"Souplesse (score 1-5)",Barèmes!$B$6:$B$28,H411,Barèmes!$C$6:$C$28,IF(H411="6ème","Mixte",G411)),Barèmes!$D$2,IF(X411&gt;=SUMIFS(Barèmes!$I$6:$I$28,Barèmes!$A$6:$A$28,"Souplesse (score 1-5)",Barèmes!$B$6:$B$28,H411,Barèmes!$C$6:$C$28,IF(H411="6ème","Mixte",G411)),Barèmes!$E$2,Barèmes!$F$2))))))</f>
        <v/>
      </c>
      <c r="AA411" s="22"/>
      <c r="AB411" s="27" t="str">
        <f>IF(OR(AA411="",SUMPRODUCT((Barèmes!$A$6:$A$28="Agilité — T-test 974 (s)")*(Barèmes!$B$6:$B$28=H411)*(Barèmes!$C$6:$C$28=IF(H411="6ème","Mixte",G411)))=0),"",IF(SUMPRODUCT((Barèmes!$A$6:$A$28="Agilité — T-test 974 (s)")*(Barèmes!$B$6:$B$28=H411)*(Barèmes!$C$6:$C$28=IF(H411="6ème","Mixte",G411))*(Barèmes!$J$6:$J$28="+"))&gt;0,IF(AA411&lt;=SUMIFS(Barèmes!$D$6:$D$28,Barèmes!$A$6:$A$28,"Agilité — T-test 974 (s)",Barèmes!$B$6:$B$28,H411,Barèmes!$C$6:$C$28,IF(H411="6ème","Mixte",G411)),"à besoin",IF(AA411&lt;=SUMIFS(Barèmes!$E$6:$E$28,Barèmes!$A$6:$A$28,"Agilité — T-test 974 (s)",Barèmes!$B$6:$B$28,H411,Barèmes!$C$6:$C$28,IF(H411="6ème","Mixte",G411)),"fragile","satisfaisant")),IF(AA411&gt;=SUMIFS(Barèmes!$D$6:$D$28,Barèmes!$A$6:$A$28,"Agilité — T-test 974 (s)",Barèmes!$B$6:$B$28,H411,Barèmes!$C$6:$C$28,IF(H411="6ème","Mixte",G411)),"à besoin",IF(AA411&gt;=SUMIFS(Barèmes!$E$6:$E$28,Barèmes!$A$6:$A$28,"Agilité — T-test 974 (s)",Barèmes!$B$6:$B$28,H411,Barèmes!$C$6:$C$28,IF(H411="6ème","Mixte",G411)),"fragile","satisfaisant"))))</f>
        <v/>
      </c>
      <c r="AC411" s="27" t="str">
        <f>IF(OR(AA411="",SUMPRODUCT((Barèmes!$A$6:$A$28="Agilité — T-test 974 (s)")*(Barèmes!$B$6:$B$28=H411)*(Barèmes!$C$6:$C$28=IF(H411="6ème","Mixte",G411)))=0),"",IF(SUMPRODUCT((Barèmes!$A$6:$A$28="Agilité — T-test 974 (s)")*(Barèmes!$B$6:$B$28=H411)*(Barèmes!$C$6:$C$28=IF(H411="6ème","Mixte",G411))*(Barèmes!$J$6:$J$28="+"))&gt;0,IF(AA411&lt;=SUMIFS(Barèmes!$F$6:$F$28,Barèmes!$A$6:$A$28,"Agilité — T-test 974 (s)",Barèmes!$B$6:$B$28,H411,Barèmes!$C$6:$C$28,IF(H411="6ème","Mixte",G411)),Barèmes!$B$2,IF(AA411&lt;=SUMIFS(Barèmes!$G$6:$G$28,Barèmes!$A$6:$A$28,"Agilité — T-test 974 (s)",Barèmes!$B$6:$B$28,H411,Barèmes!$C$6:$C$28,IF(H411="6ème","Mixte",G411)),Barèmes!$C$2,IF(AA411&lt;=SUMIFS(Barèmes!$H$6:$H$28,Barèmes!$A$6:$A$28,"Agilité — T-test 974 (s)",Barèmes!$B$6:$B$28,H411,Barèmes!$C$6:$C$28,IF(H411="6ème","Mixte",G411)),Barèmes!$D$2,IF(AA411&lt;=SUMIFS(Barèmes!$I$6:$I$28,Barèmes!$A$6:$A$28,"Agilité — T-test 974 (s)",Barèmes!$B$6:$B$28,H411,Barèmes!$C$6:$C$28,IF(H411="6ème","Mixte",G411)),Barèmes!$E$2,Barèmes!$F$2)))),IF(AA411&gt;=SUMIFS(Barèmes!$F$6:$F$28,Barèmes!$A$6:$A$28,"Agilité — T-test 974 (s)",Barèmes!$B$6:$B$28,H411,Barèmes!$C$6:$C$28,IF(H411="6ème","Mixte",G411)),Barèmes!$B$2,IF(AA411&gt;=SUMIFS(Barèmes!$G$6:$G$28,Barèmes!$A$6:$A$28,"Agilité — T-test 974 (s)",Barèmes!$B$6:$B$28,H411,Barèmes!$C$6:$C$28,IF(H411="6ème","Mixte",G411)),Barèmes!$C$2,IF(AA411&gt;=SUMIFS(Barèmes!$H$6:$H$28,Barèmes!$A$6:$A$28,"Agilité — T-test 974 (s)",Barèmes!$B$6:$B$28,H411,Barèmes!$C$6:$C$28,IF(H411="6ème","Mixte",G411)),Barèmes!$D$2,IF(AA411&gt;=SUMIFS(Barèmes!$I$6:$I$28,Barèmes!$A$6:$A$28,"Agilité — T-test 974 (s)",Barèmes!$B$6:$B$28,H411,Barèmes!$C$6:$C$28,IF(H411="6ème","Mixte",G411)),Barèmes!$E$2,Barèmes!$F$2))))))</f>
        <v/>
      </c>
      <c r="AD411" s="28" t="str">
        <f t="shared" si="50"/>
        <v/>
      </c>
      <c r="AE411" s="29" t="str">
        <f t="shared" si="51"/>
        <v/>
      </c>
      <c r="AF411" s="30" t="str">
        <f>IF(OR(AD411="",SUMPRODUCT((Barèmes!$A$6:$A$28="Surcoût d'agilité (s) — technique")*(Barèmes!$B$6:$B$28=H411)*(Barèmes!$C$6:$C$28=IF(H411="6ème","Mixte",G411)))=0),"",IF(SUMPRODUCT((Barèmes!$A$6:$A$28="Surcoût d'agilité (s) — technique")*(Barèmes!$B$6:$B$28=H411)*(Barèmes!$C$6:$C$28=IF(H411="6ème","Mixte",G411))*(Barèmes!$J$6:$J$28="+"))&gt;0,IF(AD411&lt;=SUMIFS(Barèmes!$D$6:$D$28,Barèmes!$A$6:$A$28,"Surcoût d'agilité (s) — technique",Barèmes!$B$6:$B$28,H411,Barèmes!$C$6:$C$28,IF(H411="6ème","Mixte",G411)),"à besoin",IF(AD411&lt;=SUMIFS(Barèmes!$E$6:$E$28,Barèmes!$A$6:$A$28,"Surcoût d'agilité (s) — technique",Barèmes!$B$6:$B$28,H411,Barèmes!$C$6:$C$28,IF(H411="6ème","Mixte",G411)),"fragile","satisfaisant")),IF(AD411&gt;=SUMIFS(Barèmes!$D$6:$D$28,Barèmes!$A$6:$A$28,"Surcoût d'agilité (s) — technique",Barèmes!$B$6:$B$28,H411,Barèmes!$C$6:$C$28,IF(H411="6ème","Mixte",G411)),"à besoin",IF(AD411&gt;=SUMIFS(Barèmes!$E$6:$E$28,Barèmes!$A$6:$A$28,"Surcoût d'agilité (s) — technique",Barèmes!$B$6:$B$28,H411,Barèmes!$C$6:$C$28,IF(H411="6ème","Mixte",G411)),"fragile","satisfaisant"))))</f>
        <v/>
      </c>
      <c r="AG411" s="30" t="str">
        <f>IF(OR(AD411="",SUMPRODUCT((Barèmes!$A$6:$A$28="Surcoût d'agilité (s) — technique")*(Barèmes!$B$6:$B$28=H411)*(Barèmes!$C$6:$C$28=IF(H411="6ème","Mixte",G411)))=0),"",IF(SUMPRODUCT((Barèmes!$A$6:$A$28="Surcoût d'agilité (s) — technique")*(Barèmes!$B$6:$B$28=H411)*(Barèmes!$C$6:$C$28=IF(H411="6ème","Mixte",G411))*(Barèmes!$J$6:$J$28="+"))&gt;0,IF(AD411&lt;=SUMIFS(Barèmes!$F$6:$F$28,Barèmes!$A$6:$A$28,"Surcoût d'agilité (s) — technique",Barèmes!$B$6:$B$28,H411,Barèmes!$C$6:$C$28,IF(H411="6ème","Mixte",G411)),Barèmes!$B$2,IF(AD411&lt;=SUMIFS(Barèmes!$G$6:$G$28,Barèmes!$A$6:$A$28,"Surcoût d'agilité (s) — technique",Barèmes!$B$6:$B$28,H411,Barèmes!$C$6:$C$28,IF(H411="6ème","Mixte",G411)),Barèmes!$C$2,IF(AD411&lt;=SUMIFS(Barèmes!$H$6:$H$28,Barèmes!$A$6:$A$28,"Surcoût d'agilité (s) — technique",Barèmes!$B$6:$B$28,H411,Barèmes!$C$6:$C$28,IF(H411="6ème","Mixte",G411)),Barèmes!$D$2,IF(AD411&lt;=SUMIFS(Barèmes!$I$6:$I$28,Barèmes!$A$6:$A$28,"Surcoût d'agilité (s) — technique",Barèmes!$B$6:$B$28,H411,Barèmes!$C$6:$C$28,IF(H411="6ème","Mixte",G411)),Barèmes!$E$2,Barèmes!$F$2)))),IF(AD411&gt;=SUMIFS(Barèmes!$F$6:$F$28,Barèmes!$A$6:$A$28,"Surcoût d'agilité (s) — technique",Barèmes!$B$6:$B$28,H411,Barèmes!$C$6:$C$28,IF(H411="6ème","Mixte",G411)),Barèmes!$B$2,IF(AD411&gt;=SUMIFS(Barèmes!$G$6:$G$28,Barèmes!$A$6:$A$28,"Surcoût d'agilité (s) — technique",Barèmes!$B$6:$B$28,H411,Barèmes!$C$6:$C$28,IF(H411="6ème","Mixte",G411)),Barèmes!$C$2,IF(AD411&gt;=SUMIFS(Barèmes!$H$6:$H$28,Barèmes!$A$6:$A$28,"Surcoût d'agilité (s) — technique",Barèmes!$B$6:$B$28,H411,Barèmes!$C$6:$C$28,IF(H411="6ème","Mixte",G411)),Barèmes!$D$2,IF(AD411&gt;=SUMIFS(Barèmes!$I$6:$I$28,Barèmes!$A$6:$A$28,"Surcoût d'agilité (s) — technique",Barèmes!$B$6:$B$28,H411,Barèmes!$C$6:$C$28,IF(H411="6ème","Mixte",G411)),Barèmes!$E$2,Barèmes!$F$2))))))</f>
        <v/>
      </c>
      <c r="AH411" s="31" t="str">
        <f>IF((IF(N411="",0,1)+IF(Q411="",0,1)+IF(W411="",0,1)+IF(Z411="",0,1)+IF(AC411="",0,1))=0,"",3*IF(N411=Barèmes!$B$2,1,IF(N411=Barèmes!$C$2,2,IF(N411=Barèmes!$D$2,3,IF(N411=Barèmes!$E$2,4,IF(N411=Barèmes!$F$2,5,0)))))+3*IF(Q411=Barèmes!$B$2,1,IF(Q411=Barèmes!$C$2,2,IF(Q411=Barèmes!$D$2,3,IF(Q411=Barèmes!$E$2,4,IF(Q411=Barèmes!$F$2,5,0)))))+2*IF(W411=Barèmes!$B$2,1,IF(W411=Barèmes!$C$2,2,IF(W411=Barèmes!$D$2,3,IF(W411=Barèmes!$E$2,4,IF(W411=Barèmes!$F$2,5,0)))))+1*IF(Z411=Barèmes!$B$2,1,IF(Z411=Barèmes!$C$2,2,IF(Z411=Barèmes!$D$2,3,IF(Z411=Barèmes!$E$2,4,IF(Z411=Barèmes!$F$2,5,0)))))+1*IF(AC411=Barèmes!$B$2,1,IF(AC411=Barèmes!$C$2,2,IF(AC411=Barèmes!$D$2,3,IF(AC411=Barèmes!$E$2,4,IF(AC411=Barèmes!$F$2,5,0))))))</f>
        <v/>
      </c>
      <c r="AI411" s="31"/>
      <c r="AJ411" s="32" t="str">
        <f>IFERROR(INDEX(Croissance!$B$5:$B$604,MATCH(A411,Croissance!$A$5:$A$604,0)),"")</f>
        <v/>
      </c>
      <c r="AK411" s="32" t="str">
        <f>IFERROR(INDEX(Croissance!$C$5:$C$604,MATCH(A411,Croissance!$A$5:$A$604,0)),"")</f>
        <v/>
      </c>
      <c r="AL411" s="32" t="str">
        <f>IFERROR(INDEX(Croissance!$D$5:$D$604,MATCH(A411,Croissance!$A$5:$A$604,0)),"")</f>
        <v/>
      </c>
      <c r="AM411" s="32" t="str">
        <f>IFERROR(INDEX(Croissance!$E$5:$E$604,MATCH(A411,Croissance!$A$5:$A$604,0)),"")</f>
        <v/>
      </c>
      <c r="AO411" s="33">
        <f t="shared" si="56"/>
        <v>0</v>
      </c>
      <c r="AP411" s="33">
        <f t="shared" si="52"/>
        <v>0</v>
      </c>
      <c r="AQ411" s="33">
        <f>IF(A411="",0,IF(AND(OR('Synthèse classe'!$C$2="Tous",C411='Synthèse classe'!$C$2),OR('Synthèse classe'!$C$3="Toutes",D411='Synthèse classe'!$C$3),OR('Synthèse classe'!$C$4="Toutes",AND('Synthèse classe'!$C$4="Dernière",AP411=1),B411=IFERROR(VALUE('Synthèse classe'!$C$4),0))),1,0))</f>
        <v>0</v>
      </c>
      <c r="AR411" s="34" t="str">
        <f t="shared" si="53"/>
        <v/>
      </c>
    </row>
    <row r="412" spans="1:44" x14ac:dyDescent="0.2">
      <c r="A412" s="17" t="str">
        <f t="shared" si="49"/>
        <v/>
      </c>
      <c r="B412" s="18"/>
      <c r="C412" s="19"/>
      <c r="D412" s="19"/>
      <c r="E412" s="19"/>
      <c r="F412" s="19"/>
      <c r="G412" s="19"/>
      <c r="H412" s="17" t="str">
        <f t="shared" si="54"/>
        <v/>
      </c>
      <c r="I412" s="20"/>
      <c r="J412" s="18"/>
      <c r="K412" s="19"/>
      <c r="L412" s="21" t="str">
        <f t="shared" si="55"/>
        <v/>
      </c>
      <c r="M412" s="21" t="str">
        <f>IF(OR(J412="",SUMPRODUCT((Barèmes!$A$6:$A$28="Endurance — Luc Léger (palier)")*(Barèmes!$B$6:$B$28=H412)*(Barèmes!$C$6:$C$28=IF(H412="6ème","Mixte",G412)))=0),"",IF(SUMPRODUCT((Barèmes!$A$6:$A$28="Endurance — Luc Léger (palier)")*(Barèmes!$B$6:$B$28=H412)*(Barèmes!$C$6:$C$28=IF(H412="6ème","Mixte",G412))*(Barèmes!$J$6:$J$28="+"))&gt;0,IF(J412&lt;=SUMIFS(Barèmes!$D$6:$D$28,Barèmes!$A$6:$A$28,"Endurance — Luc Léger (palier)",Barèmes!$B$6:$B$28,H412,Barèmes!$C$6:$C$28,IF(H412="6ème","Mixte",G412)),"à besoin",IF(J412&lt;=SUMIFS(Barèmes!$E$6:$E$28,Barèmes!$A$6:$A$28,"Endurance — Luc Léger (palier)",Barèmes!$B$6:$B$28,H412,Barèmes!$C$6:$C$28,IF(H412="6ème","Mixte",G412)),"fragile","satisfaisant")),IF(J412&gt;=SUMIFS(Barèmes!$D$6:$D$28,Barèmes!$A$6:$A$28,"Endurance — Luc Léger (palier)",Barèmes!$B$6:$B$28,H412,Barèmes!$C$6:$C$28,IF(H412="6ème","Mixte",G412)),"à besoin",IF(J412&gt;=SUMIFS(Barèmes!$E$6:$E$28,Barèmes!$A$6:$A$28,"Endurance — Luc Léger (palier)",Barèmes!$B$6:$B$28,H412,Barèmes!$C$6:$C$28,IF(H412="6ème","Mixte",G412)),"fragile","satisfaisant"))))</f>
        <v/>
      </c>
      <c r="N412" s="21" t="str">
        <f>IF(OR(J412="",SUMPRODUCT((Barèmes!$A$6:$A$28="Endurance — Luc Léger (palier)")*(Barèmes!$B$6:$B$28=H412)*(Barèmes!$C$6:$C$28=IF(H412="6ème","Mixte",G412)))=0),"",IF(SUMPRODUCT((Barèmes!$A$6:$A$28="Endurance — Luc Léger (palier)")*(Barèmes!$B$6:$B$28=H412)*(Barèmes!$C$6:$C$28=IF(H412="6ème","Mixte",G412))*(Barèmes!$J$6:$J$28="+"))&gt;0,IF(J412&lt;=SUMIFS(Barèmes!$F$6:$F$28,Barèmes!$A$6:$A$28,"Endurance — Luc Léger (palier)",Barèmes!$B$6:$B$28,H412,Barèmes!$C$6:$C$28,IF(H412="6ème","Mixte",G412)),Barèmes!$B$2,IF(J412&lt;=SUMIFS(Barèmes!$G$6:$G$28,Barèmes!$A$6:$A$28,"Endurance — Luc Léger (palier)",Barèmes!$B$6:$B$28,H412,Barèmes!$C$6:$C$28,IF(H412="6ème","Mixte",G412)),Barèmes!$C$2,IF(J412&lt;=SUMIFS(Barèmes!$H$6:$H$28,Barèmes!$A$6:$A$28,"Endurance — Luc Léger (palier)",Barèmes!$B$6:$B$28,H412,Barèmes!$C$6:$C$28,IF(H412="6ème","Mixte",G412)),Barèmes!$D$2,IF(J412&lt;=SUMIFS(Barèmes!$I$6:$I$28,Barèmes!$A$6:$A$28,"Endurance — Luc Léger (palier)",Barèmes!$B$6:$B$28,H412,Barèmes!$C$6:$C$28,IF(H412="6ème","Mixte",G412)),Barèmes!$E$2,Barèmes!$F$2)))),IF(J412&gt;=SUMIFS(Barèmes!$F$6:$F$28,Barèmes!$A$6:$A$28,"Endurance — Luc Léger (palier)",Barèmes!$B$6:$B$28,H412,Barèmes!$C$6:$C$28,IF(H412="6ème","Mixte",G412)),Barèmes!$B$2,IF(J412&gt;=SUMIFS(Barèmes!$G$6:$G$28,Barèmes!$A$6:$A$28,"Endurance — Luc Léger (palier)",Barèmes!$B$6:$B$28,H412,Barèmes!$C$6:$C$28,IF(H412="6ème","Mixte",G412)),Barèmes!$C$2,IF(J412&gt;=SUMIFS(Barèmes!$H$6:$H$28,Barèmes!$A$6:$A$28,"Endurance — Luc Léger (palier)",Barèmes!$B$6:$B$28,H412,Barèmes!$C$6:$C$28,IF(H412="6ème","Mixte",G412)),Barèmes!$D$2,IF(J412&gt;=SUMIFS(Barèmes!$I$6:$I$28,Barèmes!$A$6:$A$28,"Endurance — Luc Léger (palier)",Barèmes!$B$6:$B$28,H412,Barèmes!$C$6:$C$28,IF(H412="6ème","Mixte",G412)),Barèmes!$E$2,Barèmes!$F$2))))))</f>
        <v/>
      </c>
      <c r="O412" s="22"/>
      <c r="P412" s="23" t="str">
        <f>IF(OR(O412="",SUMPRODUCT((Barèmes!$A$6:$A$28="Force bas du corps — Saut en longueur (m)")*(Barèmes!$B$6:$B$28=H412)*(Barèmes!$C$6:$C$28=IF(H412="6ème","Mixte",G412)))=0),"",IF(SUMPRODUCT((Barèmes!$A$6:$A$28="Force bas du corps — Saut en longueur (m)")*(Barèmes!$B$6:$B$28=H412)*(Barèmes!$C$6:$C$28=IF(H412="6ème","Mixte",G412))*(Barèmes!$J$6:$J$28="+"))&gt;0,IF(O412&lt;=SUMIFS(Barèmes!$D$6:$D$28,Barèmes!$A$6:$A$28,"Force bas du corps — Saut en longueur (m)",Barèmes!$B$6:$B$28,H412,Barèmes!$C$6:$C$28,IF(H412="6ème","Mixte",G412)),"à besoin",IF(O412&lt;=SUMIFS(Barèmes!$E$6:$E$28,Barèmes!$A$6:$A$28,"Force bas du corps — Saut en longueur (m)",Barèmes!$B$6:$B$28,H412,Barèmes!$C$6:$C$28,IF(H412="6ème","Mixte",G412)),"fragile","satisfaisant")),IF(O412&gt;=SUMIFS(Barèmes!$D$6:$D$28,Barèmes!$A$6:$A$28,"Force bas du corps — Saut en longueur (m)",Barèmes!$B$6:$B$28,H412,Barèmes!$C$6:$C$28,IF(H412="6ème","Mixte",G412)),"à besoin",IF(O412&gt;=SUMIFS(Barèmes!$E$6:$E$28,Barèmes!$A$6:$A$28,"Force bas du corps — Saut en longueur (m)",Barèmes!$B$6:$B$28,H412,Barèmes!$C$6:$C$28,IF(H412="6ème","Mixte",G412)),"fragile","satisfaisant"))))</f>
        <v/>
      </c>
      <c r="Q412" s="23" t="str">
        <f>IF(OR(O412="",SUMPRODUCT((Barèmes!$A$6:$A$28="Force bas du corps — Saut en longueur (m)")*(Barèmes!$B$6:$B$28=H412)*(Barèmes!$C$6:$C$28=IF(H412="6ème","Mixte",G412)))=0),"",IF(SUMPRODUCT((Barèmes!$A$6:$A$28="Force bas du corps — Saut en longueur (m)")*(Barèmes!$B$6:$B$28=H412)*(Barèmes!$C$6:$C$28=IF(H412="6ème","Mixte",G412))*(Barèmes!$J$6:$J$28="+"))&gt;0,IF(O412&lt;=SUMIFS(Barèmes!$F$6:$F$28,Barèmes!$A$6:$A$28,"Force bas du corps — Saut en longueur (m)",Barèmes!$B$6:$B$28,H412,Barèmes!$C$6:$C$28,IF(H412="6ème","Mixte",G412)),Barèmes!$B$2,IF(O412&lt;=SUMIFS(Barèmes!$G$6:$G$28,Barèmes!$A$6:$A$28,"Force bas du corps — Saut en longueur (m)",Barèmes!$B$6:$B$28,H412,Barèmes!$C$6:$C$28,IF(H412="6ème","Mixte",G412)),Barèmes!$C$2,IF(O412&lt;=SUMIFS(Barèmes!$H$6:$H$28,Barèmes!$A$6:$A$28,"Force bas du corps — Saut en longueur (m)",Barèmes!$B$6:$B$28,H412,Barèmes!$C$6:$C$28,IF(H412="6ème","Mixte",G412)),Barèmes!$D$2,IF(O412&lt;=SUMIFS(Barèmes!$I$6:$I$28,Barèmes!$A$6:$A$28,"Force bas du corps — Saut en longueur (m)",Barèmes!$B$6:$B$28,H412,Barèmes!$C$6:$C$28,IF(H412="6ème","Mixte",G412)),Barèmes!$E$2,Barèmes!$F$2)))),IF(O412&gt;=SUMIFS(Barèmes!$F$6:$F$28,Barèmes!$A$6:$A$28,"Force bas du corps — Saut en longueur (m)",Barèmes!$B$6:$B$28,H412,Barèmes!$C$6:$C$28,IF(H412="6ème","Mixte",G412)),Barèmes!$B$2,IF(O412&gt;=SUMIFS(Barèmes!$G$6:$G$28,Barèmes!$A$6:$A$28,"Force bas du corps — Saut en longueur (m)",Barèmes!$B$6:$B$28,H412,Barèmes!$C$6:$C$28,IF(H412="6ème","Mixte",G412)),Barèmes!$C$2,IF(O412&gt;=SUMIFS(Barèmes!$H$6:$H$28,Barèmes!$A$6:$A$28,"Force bas du corps — Saut en longueur (m)",Barèmes!$B$6:$B$28,H412,Barèmes!$C$6:$C$28,IF(H412="6ème","Mixte",G412)),Barèmes!$D$2,IF(O412&gt;=SUMIFS(Barèmes!$I$6:$I$28,Barèmes!$A$6:$A$28,"Force bas du corps — Saut en longueur (m)",Barèmes!$B$6:$B$28,H412,Barèmes!$C$6:$C$28,IF(H412="6ème","Mixte",G412)),Barèmes!$E$2,Barèmes!$F$2))))))</f>
        <v/>
      </c>
      <c r="R412" s="22"/>
      <c r="S412" s="24" t="str">
        <f>IF(OR(R412="",SUMPRODUCT((Barèmes!$A$6:$A$28="Vitesse — 30 m (s)")*(Barèmes!$B$6:$B$28=H412)*(Barèmes!$C$6:$C$28=IF(H412="6ème","Mixte",G412)))=0),"",IF(SUMPRODUCT((Barèmes!$A$6:$A$28="Vitesse — 30 m (s)")*(Barèmes!$B$6:$B$28=H412)*(Barèmes!$C$6:$C$28=IF(H412="6ème","Mixte",G412))*(Barèmes!$J$6:$J$28="+"))&gt;0,IF(R412&lt;=SUMIFS(Barèmes!$D$6:$D$28,Barèmes!$A$6:$A$28,"Vitesse — 30 m (s)",Barèmes!$B$6:$B$28,H412,Barèmes!$C$6:$C$28,IF(H412="6ème","Mixte",G412)),"à besoin",IF(R412&lt;=SUMIFS(Barèmes!$E$6:$E$28,Barèmes!$A$6:$A$28,"Vitesse — 30 m (s)",Barèmes!$B$6:$B$28,H412,Barèmes!$C$6:$C$28,IF(H412="6ème","Mixte",G412)),"fragile","satisfaisant")),IF(R412&gt;=SUMIFS(Barèmes!$D$6:$D$28,Barèmes!$A$6:$A$28,"Vitesse — 30 m (s)",Barèmes!$B$6:$B$28,H412,Barèmes!$C$6:$C$28,IF(H412="6ème","Mixte",G412)),"à besoin",IF(R412&gt;=SUMIFS(Barèmes!$E$6:$E$28,Barèmes!$A$6:$A$28,"Vitesse — 30 m (s)",Barèmes!$B$6:$B$28,H412,Barèmes!$C$6:$C$28,IF(H412="6ème","Mixte",G412)),"fragile","satisfaisant"))))</f>
        <v/>
      </c>
      <c r="T412" s="24" t="str">
        <f>IF(OR(R412="",SUMPRODUCT((Barèmes!$A$6:$A$28="Vitesse — 30 m (s)")*(Barèmes!$B$6:$B$28=H412)*(Barèmes!$C$6:$C$28=IF(H412="6ème","Mixte",G412)))=0),"",IF(SUMPRODUCT((Barèmes!$A$6:$A$28="Vitesse — 30 m (s)")*(Barèmes!$B$6:$B$28=H412)*(Barèmes!$C$6:$C$28=IF(H412="6ème","Mixte",G412))*(Barèmes!$J$6:$J$28="+"))&gt;0,IF(R412&lt;=SUMIFS(Barèmes!$F$6:$F$28,Barèmes!$A$6:$A$28,"Vitesse — 30 m (s)",Barèmes!$B$6:$B$28,H412,Barèmes!$C$6:$C$28,IF(H412="6ème","Mixte",G412)),Barèmes!$B$2,IF(R412&lt;=SUMIFS(Barèmes!$G$6:$G$28,Barèmes!$A$6:$A$28,"Vitesse — 30 m (s)",Barèmes!$B$6:$B$28,H412,Barèmes!$C$6:$C$28,IF(H412="6ème","Mixte",G412)),Barèmes!$C$2,IF(R412&lt;=SUMIFS(Barèmes!$H$6:$H$28,Barèmes!$A$6:$A$28,"Vitesse — 30 m (s)",Barèmes!$B$6:$B$28,H412,Barèmes!$C$6:$C$28,IF(H412="6ème","Mixte",G412)),Barèmes!$D$2,IF(R412&lt;=SUMIFS(Barèmes!$I$6:$I$28,Barèmes!$A$6:$A$28,"Vitesse — 30 m (s)",Barèmes!$B$6:$B$28,H412,Barèmes!$C$6:$C$28,IF(H412="6ème","Mixte",G412)),Barèmes!$E$2,Barèmes!$F$2)))),IF(R412&gt;=SUMIFS(Barèmes!$F$6:$F$28,Barèmes!$A$6:$A$28,"Vitesse — 30 m (s)",Barèmes!$B$6:$B$28,H412,Barèmes!$C$6:$C$28,IF(H412="6ème","Mixte",G412)),Barèmes!$B$2,IF(R412&gt;=SUMIFS(Barèmes!$G$6:$G$28,Barèmes!$A$6:$A$28,"Vitesse — 30 m (s)",Barèmes!$B$6:$B$28,H412,Barèmes!$C$6:$C$28,IF(H412="6ème","Mixte",G412)),Barèmes!$C$2,IF(R412&gt;=SUMIFS(Barèmes!$H$6:$H$28,Barèmes!$A$6:$A$28,"Vitesse — 30 m (s)",Barèmes!$B$6:$B$28,H412,Barèmes!$C$6:$C$28,IF(H412="6ème","Mixte",G412)),Barèmes!$D$2,IF(R412&gt;=SUMIFS(Barèmes!$I$6:$I$28,Barèmes!$A$6:$A$28,"Vitesse — 30 m (s)",Barèmes!$B$6:$B$28,H412,Barèmes!$C$6:$C$28,IF(H412="6ème","Mixte",G412)),Barèmes!$E$2,Barèmes!$F$2))))))</f>
        <v/>
      </c>
      <c r="U412" s="22"/>
      <c r="V412" s="25" t="str">
        <f>IF(OR(U412="",SUMPRODUCT((Barèmes!$A$6:$A$28="Vitesse — 50 m (s)")*(Barèmes!$B$6:$B$28=H412)*(Barèmes!$C$6:$C$28=IF(H412="6ème","Mixte",G412)))=0),"",IF(SUMPRODUCT((Barèmes!$A$6:$A$28="Vitesse — 50 m (s)")*(Barèmes!$B$6:$B$28=H412)*(Barèmes!$C$6:$C$28=IF(H412="6ème","Mixte",G412))*(Barèmes!$J$6:$J$28="+"))&gt;0,IF(U412&lt;=SUMIFS(Barèmes!$D$6:$D$28,Barèmes!$A$6:$A$28,"Vitesse — 50 m (s)",Barèmes!$B$6:$B$28,H412,Barèmes!$C$6:$C$28,IF(H412="6ème","Mixte",G412)),"à besoin",IF(U412&lt;=SUMIFS(Barèmes!$E$6:$E$28,Barèmes!$A$6:$A$28,"Vitesse — 50 m (s)",Barèmes!$B$6:$B$28,H412,Barèmes!$C$6:$C$28,IF(H412="6ème","Mixte",G412)),"fragile","satisfaisant")),IF(U412&gt;=SUMIFS(Barèmes!$D$6:$D$28,Barèmes!$A$6:$A$28,"Vitesse — 50 m (s)",Barèmes!$B$6:$B$28,H412,Barèmes!$C$6:$C$28,IF(H412="6ème","Mixte",G412)),"à besoin",IF(U412&gt;=SUMIFS(Barèmes!$E$6:$E$28,Barèmes!$A$6:$A$28,"Vitesse — 50 m (s)",Barèmes!$B$6:$B$28,H412,Barèmes!$C$6:$C$28,IF(H412="6ème","Mixte",G412)),"fragile","satisfaisant"))))</f>
        <v/>
      </c>
      <c r="W412" s="25" t="str">
        <f>IF(OR(U412="",SUMPRODUCT((Barèmes!$A$6:$A$28="Vitesse — 50 m (s)")*(Barèmes!$B$6:$B$28=H412)*(Barèmes!$C$6:$C$28=IF(H412="6ème","Mixte",G412)))=0),"",IF(SUMPRODUCT((Barèmes!$A$6:$A$28="Vitesse — 50 m (s)")*(Barèmes!$B$6:$B$28=H412)*(Barèmes!$C$6:$C$28=IF(H412="6ème","Mixte",G412))*(Barèmes!$J$6:$J$28="+"))&gt;0,IF(U412&lt;=SUMIFS(Barèmes!$F$6:$F$28,Barèmes!$A$6:$A$28,"Vitesse — 50 m (s)",Barèmes!$B$6:$B$28,H412,Barèmes!$C$6:$C$28,IF(H412="6ème","Mixte",G412)),Barèmes!$B$2,IF(U412&lt;=SUMIFS(Barèmes!$G$6:$G$28,Barèmes!$A$6:$A$28,"Vitesse — 50 m (s)",Barèmes!$B$6:$B$28,H412,Barèmes!$C$6:$C$28,IF(H412="6ème","Mixte",G412)),Barèmes!$C$2,IF(U412&lt;=SUMIFS(Barèmes!$H$6:$H$28,Barèmes!$A$6:$A$28,"Vitesse — 50 m (s)",Barèmes!$B$6:$B$28,H412,Barèmes!$C$6:$C$28,IF(H412="6ème","Mixte",G412)),Barèmes!$D$2,IF(U412&lt;=SUMIFS(Barèmes!$I$6:$I$28,Barèmes!$A$6:$A$28,"Vitesse — 50 m (s)",Barèmes!$B$6:$B$28,H412,Barèmes!$C$6:$C$28,IF(H412="6ème","Mixte",G412)),Barèmes!$E$2,Barèmes!$F$2)))),IF(U412&gt;=SUMIFS(Barèmes!$F$6:$F$28,Barèmes!$A$6:$A$28,"Vitesse — 50 m (s)",Barèmes!$B$6:$B$28,H412,Barèmes!$C$6:$C$28,IF(H412="6ème","Mixte",G412)),Barèmes!$B$2,IF(U412&gt;=SUMIFS(Barèmes!$G$6:$G$28,Barèmes!$A$6:$A$28,"Vitesse — 50 m (s)",Barèmes!$B$6:$B$28,H412,Barèmes!$C$6:$C$28,IF(H412="6ème","Mixte",G412)),Barèmes!$C$2,IF(U412&gt;=SUMIFS(Barèmes!$H$6:$H$28,Barèmes!$A$6:$A$28,"Vitesse — 50 m (s)",Barèmes!$B$6:$B$28,H412,Barèmes!$C$6:$C$28,IF(H412="6ème","Mixte",G412)),Barèmes!$D$2,IF(U412&gt;=SUMIFS(Barèmes!$I$6:$I$28,Barèmes!$A$6:$A$28,"Vitesse — 50 m (s)",Barèmes!$B$6:$B$28,H412,Barèmes!$C$6:$C$28,IF(H412="6ème","Mixte",G412)),Barèmes!$E$2,Barèmes!$F$2))))))</f>
        <v/>
      </c>
      <c r="X412" s="18"/>
      <c r="Y412" s="26" t="str" cm="1">
        <f t="array" ref="Y412">IF(OR(X412="",SUMPRODUCT((Barèmes!$A$6:$A$28="Souplesse (score 1-5)")*(Barèmes!$B$6:$B$28=H412)*(Barèmes!$C$6:$C$28=IF(H412="6ème","Mixte",G412)))=0),"",IF(SUMPRODUCT((Barèmes!$A$6:$A$28="Souplesse (score 1-5)")*(Barèmes!$B$6:$B$28=H412)*(Barèmes!$C$6:$C$28=IF(H412="6ème","Mixte",G412))*(Barèmes!$J$6:$J$28="+"))&gt;0,IF(X412&lt;=SUMIFS(Barèmes!$D$6:$D$28,Barèmes!$A$6:$A$28,"Souplesse (score 1-5)",Barèmes!$B$6:$B$28,H412,Barèmes!$C$6:$C$28,IF(H412="6ème","Mixte",G412)),"à besoin",IF(X412&lt;=SUMIFS(Barèmes!$E$6:$E$28,Barèmes!$A$6:$A$28,"Souplesse (score 1-5)",Barèmes!$B$6:$B$28,H412,Barèmes!$C$6:$C$28,IF(H412="6ème","Mixte",G412)),"fragile","satisfaisant")),IF(X412&gt;=SUMIFS(Barèmes!$D$6:$D$28,Barèmes!$A$6:$A$28,"Souplesse (score 1-5)",Barèmes!$B$6:$B$28,H412,Barèmes!$C$6:$C$28,IF(H412="6ème","Mixte",G412)),"à besoin",IF(X412&gt;=SUMIFS(Barèmes!$E$6:$E$28,Barèmes!$A$6:$A$28,"Souplesse (score 1-5)",Barèmes!$B$6:$B$28,H412,Barèmes!$C$6:$C$28,IF(H412="6ème","Mixte",G412)),"fragile","satisfaisant"))))</f>
        <v/>
      </c>
      <c r="Z412" s="26" t="str" cm="1">
        <f t="array" ref="Z412">IF(OR(X412="",SUMPRODUCT((Barèmes!$A$6:$A$28="Souplesse (score 1-5)")*(Barèmes!$B$6:$B$28=H412)*(Barèmes!$C$6:$C$28=IF(H412="6ème","Mixte",G412)))=0),"",IF(SUMPRODUCT((Barèmes!$A$6:$A$28="Souplesse (score 1-5)")*(Barèmes!$B$6:$B$28=H412)*(Barèmes!$C$6:$C$28=IF(H412="6ème","Mixte",G412))*(Barèmes!$J$6:$J$28="+"))&gt;0,IF(X412&lt;=SUMIFS(Barèmes!$F$6:$F$28,Barèmes!$A$6:$A$28,"Souplesse (score 1-5)",Barèmes!$B$6:$B$28,H412,Barèmes!$C$6:$C$28,IF(H412="6ème","Mixte",G412)),Barèmes!$B$2,IF(X412&lt;=SUMIFS(Barèmes!$G$6:$G$28,Barèmes!$A$6:$A$28,"Souplesse (score 1-5)",Barèmes!$B$6:$B$28,H412,Barèmes!$C$6:$C$28,IF(H412="6ème","Mixte",G412)),Barèmes!$C$2,IF(X412&lt;=SUMIFS(Barèmes!$H$6:$H$28,Barèmes!$A$6:$A$28,"Souplesse (score 1-5)",Barèmes!$B$6:$B$28,H412,Barèmes!$C$6:$C$28,IF(H412="6ème","Mixte",G412)),Barèmes!$D$2,IF(X412&lt;=SUMIFS(Barèmes!$I$6:$I$28,Barèmes!$A$6:$A$28,"Souplesse (score 1-5)",Barèmes!$B$6:$B$28,H412,Barèmes!$C$6:$C$28,IF(H412="6ème","Mixte",G412)),Barèmes!$E$2,Barèmes!$F$2)))),IF(X412&gt;=SUMIFS(Barèmes!$F$6:$F$28,Barèmes!$A$6:$A$28,"Souplesse (score 1-5)",Barèmes!$B$6:$B$28,H412,Barèmes!$C$6:$C$28,IF(H412="6ème","Mixte",G412)),Barèmes!$B$2,IF(X412&gt;=SUMIFS(Barèmes!$G$6:$G$28,Barèmes!$A$6:$A$28,"Souplesse (score 1-5)",Barèmes!$B$6:$B$28,H412,Barèmes!$C$6:$C$28,IF(H412="6ème","Mixte",G412)),Barèmes!$C$2,IF(X412&gt;=SUMIFS(Barèmes!$H$6:$H$28,Barèmes!$A$6:$A$28,"Souplesse (score 1-5)",Barèmes!$B$6:$B$28,H412,Barèmes!$C$6:$C$28,IF(H412="6ème","Mixte",G412)),Barèmes!$D$2,IF(X412&gt;=SUMIFS(Barèmes!$I$6:$I$28,Barèmes!$A$6:$A$28,"Souplesse (score 1-5)",Barèmes!$B$6:$B$28,H412,Barèmes!$C$6:$C$28,IF(H412="6ème","Mixte",G412)),Barèmes!$E$2,Barèmes!$F$2))))))</f>
        <v/>
      </c>
      <c r="AA412" s="22"/>
      <c r="AB412" s="27" t="str">
        <f>IF(OR(AA412="",SUMPRODUCT((Barèmes!$A$6:$A$28="Agilité — T-test 974 (s)")*(Barèmes!$B$6:$B$28=H412)*(Barèmes!$C$6:$C$28=IF(H412="6ème","Mixte",G412)))=0),"",IF(SUMPRODUCT((Barèmes!$A$6:$A$28="Agilité — T-test 974 (s)")*(Barèmes!$B$6:$B$28=H412)*(Barèmes!$C$6:$C$28=IF(H412="6ème","Mixte",G412))*(Barèmes!$J$6:$J$28="+"))&gt;0,IF(AA412&lt;=SUMIFS(Barèmes!$D$6:$D$28,Barèmes!$A$6:$A$28,"Agilité — T-test 974 (s)",Barèmes!$B$6:$B$28,H412,Barèmes!$C$6:$C$28,IF(H412="6ème","Mixte",G412)),"à besoin",IF(AA412&lt;=SUMIFS(Barèmes!$E$6:$E$28,Barèmes!$A$6:$A$28,"Agilité — T-test 974 (s)",Barèmes!$B$6:$B$28,H412,Barèmes!$C$6:$C$28,IF(H412="6ème","Mixte",G412)),"fragile","satisfaisant")),IF(AA412&gt;=SUMIFS(Barèmes!$D$6:$D$28,Barèmes!$A$6:$A$28,"Agilité — T-test 974 (s)",Barèmes!$B$6:$B$28,H412,Barèmes!$C$6:$C$28,IF(H412="6ème","Mixte",G412)),"à besoin",IF(AA412&gt;=SUMIFS(Barèmes!$E$6:$E$28,Barèmes!$A$6:$A$28,"Agilité — T-test 974 (s)",Barèmes!$B$6:$B$28,H412,Barèmes!$C$6:$C$28,IF(H412="6ème","Mixte",G412)),"fragile","satisfaisant"))))</f>
        <v/>
      </c>
      <c r="AC412" s="27" t="str">
        <f>IF(OR(AA412="",SUMPRODUCT((Barèmes!$A$6:$A$28="Agilité — T-test 974 (s)")*(Barèmes!$B$6:$B$28=H412)*(Barèmes!$C$6:$C$28=IF(H412="6ème","Mixte",G412)))=0),"",IF(SUMPRODUCT((Barèmes!$A$6:$A$28="Agilité — T-test 974 (s)")*(Barèmes!$B$6:$B$28=H412)*(Barèmes!$C$6:$C$28=IF(H412="6ème","Mixte",G412))*(Barèmes!$J$6:$J$28="+"))&gt;0,IF(AA412&lt;=SUMIFS(Barèmes!$F$6:$F$28,Barèmes!$A$6:$A$28,"Agilité — T-test 974 (s)",Barèmes!$B$6:$B$28,H412,Barèmes!$C$6:$C$28,IF(H412="6ème","Mixte",G412)),Barèmes!$B$2,IF(AA412&lt;=SUMIFS(Barèmes!$G$6:$G$28,Barèmes!$A$6:$A$28,"Agilité — T-test 974 (s)",Barèmes!$B$6:$B$28,H412,Barèmes!$C$6:$C$28,IF(H412="6ème","Mixte",G412)),Barèmes!$C$2,IF(AA412&lt;=SUMIFS(Barèmes!$H$6:$H$28,Barèmes!$A$6:$A$28,"Agilité — T-test 974 (s)",Barèmes!$B$6:$B$28,H412,Barèmes!$C$6:$C$28,IF(H412="6ème","Mixte",G412)),Barèmes!$D$2,IF(AA412&lt;=SUMIFS(Barèmes!$I$6:$I$28,Barèmes!$A$6:$A$28,"Agilité — T-test 974 (s)",Barèmes!$B$6:$B$28,H412,Barèmes!$C$6:$C$28,IF(H412="6ème","Mixte",G412)),Barèmes!$E$2,Barèmes!$F$2)))),IF(AA412&gt;=SUMIFS(Barèmes!$F$6:$F$28,Barèmes!$A$6:$A$28,"Agilité — T-test 974 (s)",Barèmes!$B$6:$B$28,H412,Barèmes!$C$6:$C$28,IF(H412="6ème","Mixte",G412)),Barèmes!$B$2,IF(AA412&gt;=SUMIFS(Barèmes!$G$6:$G$28,Barèmes!$A$6:$A$28,"Agilité — T-test 974 (s)",Barèmes!$B$6:$B$28,H412,Barèmes!$C$6:$C$28,IF(H412="6ème","Mixte",G412)),Barèmes!$C$2,IF(AA412&gt;=SUMIFS(Barèmes!$H$6:$H$28,Barèmes!$A$6:$A$28,"Agilité — T-test 974 (s)",Barèmes!$B$6:$B$28,H412,Barèmes!$C$6:$C$28,IF(H412="6ème","Mixte",G412)),Barèmes!$D$2,IF(AA412&gt;=SUMIFS(Barèmes!$I$6:$I$28,Barèmes!$A$6:$A$28,"Agilité — T-test 974 (s)",Barèmes!$B$6:$B$28,H412,Barèmes!$C$6:$C$28,IF(H412="6ème","Mixte",G412)),Barèmes!$E$2,Barèmes!$F$2))))))</f>
        <v/>
      </c>
      <c r="AD412" s="28" t="str">
        <f t="shared" si="50"/>
        <v/>
      </c>
      <c r="AE412" s="29" t="str">
        <f t="shared" si="51"/>
        <v/>
      </c>
      <c r="AF412" s="30" t="str">
        <f>IF(OR(AD412="",SUMPRODUCT((Barèmes!$A$6:$A$28="Surcoût d'agilité (s) — technique")*(Barèmes!$B$6:$B$28=H412)*(Barèmes!$C$6:$C$28=IF(H412="6ème","Mixte",G412)))=0),"",IF(SUMPRODUCT((Barèmes!$A$6:$A$28="Surcoût d'agilité (s) — technique")*(Barèmes!$B$6:$B$28=H412)*(Barèmes!$C$6:$C$28=IF(H412="6ème","Mixte",G412))*(Barèmes!$J$6:$J$28="+"))&gt;0,IF(AD412&lt;=SUMIFS(Barèmes!$D$6:$D$28,Barèmes!$A$6:$A$28,"Surcoût d'agilité (s) — technique",Barèmes!$B$6:$B$28,H412,Barèmes!$C$6:$C$28,IF(H412="6ème","Mixte",G412)),"à besoin",IF(AD412&lt;=SUMIFS(Barèmes!$E$6:$E$28,Barèmes!$A$6:$A$28,"Surcoût d'agilité (s) — technique",Barèmes!$B$6:$B$28,H412,Barèmes!$C$6:$C$28,IF(H412="6ème","Mixte",G412)),"fragile","satisfaisant")),IF(AD412&gt;=SUMIFS(Barèmes!$D$6:$D$28,Barèmes!$A$6:$A$28,"Surcoût d'agilité (s) — technique",Barèmes!$B$6:$B$28,H412,Barèmes!$C$6:$C$28,IF(H412="6ème","Mixte",G412)),"à besoin",IF(AD412&gt;=SUMIFS(Barèmes!$E$6:$E$28,Barèmes!$A$6:$A$28,"Surcoût d'agilité (s) — technique",Barèmes!$B$6:$B$28,H412,Barèmes!$C$6:$C$28,IF(H412="6ème","Mixte",G412)),"fragile","satisfaisant"))))</f>
        <v/>
      </c>
      <c r="AG412" s="30" t="str">
        <f>IF(OR(AD412="",SUMPRODUCT((Barèmes!$A$6:$A$28="Surcoût d'agilité (s) — technique")*(Barèmes!$B$6:$B$28=H412)*(Barèmes!$C$6:$C$28=IF(H412="6ème","Mixte",G412)))=0),"",IF(SUMPRODUCT((Barèmes!$A$6:$A$28="Surcoût d'agilité (s) — technique")*(Barèmes!$B$6:$B$28=H412)*(Barèmes!$C$6:$C$28=IF(H412="6ème","Mixte",G412))*(Barèmes!$J$6:$J$28="+"))&gt;0,IF(AD412&lt;=SUMIFS(Barèmes!$F$6:$F$28,Barèmes!$A$6:$A$28,"Surcoût d'agilité (s) — technique",Barèmes!$B$6:$B$28,H412,Barèmes!$C$6:$C$28,IF(H412="6ème","Mixte",G412)),Barèmes!$B$2,IF(AD412&lt;=SUMIFS(Barèmes!$G$6:$G$28,Barèmes!$A$6:$A$28,"Surcoût d'agilité (s) — technique",Barèmes!$B$6:$B$28,H412,Barèmes!$C$6:$C$28,IF(H412="6ème","Mixte",G412)),Barèmes!$C$2,IF(AD412&lt;=SUMIFS(Barèmes!$H$6:$H$28,Barèmes!$A$6:$A$28,"Surcoût d'agilité (s) — technique",Barèmes!$B$6:$B$28,H412,Barèmes!$C$6:$C$28,IF(H412="6ème","Mixte",G412)),Barèmes!$D$2,IF(AD412&lt;=SUMIFS(Barèmes!$I$6:$I$28,Barèmes!$A$6:$A$28,"Surcoût d'agilité (s) — technique",Barèmes!$B$6:$B$28,H412,Barèmes!$C$6:$C$28,IF(H412="6ème","Mixte",G412)),Barèmes!$E$2,Barèmes!$F$2)))),IF(AD412&gt;=SUMIFS(Barèmes!$F$6:$F$28,Barèmes!$A$6:$A$28,"Surcoût d'agilité (s) — technique",Barèmes!$B$6:$B$28,H412,Barèmes!$C$6:$C$28,IF(H412="6ème","Mixte",G412)),Barèmes!$B$2,IF(AD412&gt;=SUMIFS(Barèmes!$G$6:$G$28,Barèmes!$A$6:$A$28,"Surcoût d'agilité (s) — technique",Barèmes!$B$6:$B$28,H412,Barèmes!$C$6:$C$28,IF(H412="6ème","Mixte",G412)),Barèmes!$C$2,IF(AD412&gt;=SUMIFS(Barèmes!$H$6:$H$28,Barèmes!$A$6:$A$28,"Surcoût d'agilité (s) — technique",Barèmes!$B$6:$B$28,H412,Barèmes!$C$6:$C$28,IF(H412="6ème","Mixte",G412)),Barèmes!$D$2,IF(AD412&gt;=SUMIFS(Barèmes!$I$6:$I$28,Barèmes!$A$6:$A$28,"Surcoût d'agilité (s) — technique",Barèmes!$B$6:$B$28,H412,Barèmes!$C$6:$C$28,IF(H412="6ème","Mixte",G412)),Barèmes!$E$2,Barèmes!$F$2))))))</f>
        <v/>
      </c>
      <c r="AH412" s="31" t="str">
        <f>IF((IF(N412="",0,1)+IF(Q412="",0,1)+IF(W412="",0,1)+IF(Z412="",0,1)+IF(AC412="",0,1))=0,"",3*IF(N412=Barèmes!$B$2,1,IF(N412=Barèmes!$C$2,2,IF(N412=Barèmes!$D$2,3,IF(N412=Barèmes!$E$2,4,IF(N412=Barèmes!$F$2,5,0)))))+3*IF(Q412=Barèmes!$B$2,1,IF(Q412=Barèmes!$C$2,2,IF(Q412=Barèmes!$D$2,3,IF(Q412=Barèmes!$E$2,4,IF(Q412=Barèmes!$F$2,5,0)))))+2*IF(W412=Barèmes!$B$2,1,IF(W412=Barèmes!$C$2,2,IF(W412=Barèmes!$D$2,3,IF(W412=Barèmes!$E$2,4,IF(W412=Barèmes!$F$2,5,0)))))+1*IF(Z412=Barèmes!$B$2,1,IF(Z412=Barèmes!$C$2,2,IF(Z412=Barèmes!$D$2,3,IF(Z412=Barèmes!$E$2,4,IF(Z412=Barèmes!$F$2,5,0)))))+1*IF(AC412=Barèmes!$B$2,1,IF(AC412=Barèmes!$C$2,2,IF(AC412=Barèmes!$D$2,3,IF(AC412=Barèmes!$E$2,4,IF(AC412=Barèmes!$F$2,5,0))))))</f>
        <v/>
      </c>
      <c r="AI412" s="31"/>
      <c r="AJ412" s="32" t="str">
        <f>IFERROR(INDEX(Croissance!$B$5:$B$604,MATCH(A412,Croissance!$A$5:$A$604,0)),"")</f>
        <v/>
      </c>
      <c r="AK412" s="32" t="str">
        <f>IFERROR(INDEX(Croissance!$C$5:$C$604,MATCH(A412,Croissance!$A$5:$A$604,0)),"")</f>
        <v/>
      </c>
      <c r="AL412" s="32" t="str">
        <f>IFERROR(INDEX(Croissance!$D$5:$D$604,MATCH(A412,Croissance!$A$5:$A$604,0)),"")</f>
        <v/>
      </c>
      <c r="AM412" s="32" t="str">
        <f>IFERROR(INDEX(Croissance!$E$5:$E$604,MATCH(A412,Croissance!$A$5:$A$604,0)),"")</f>
        <v/>
      </c>
      <c r="AO412" s="33">
        <f t="shared" si="56"/>
        <v>0</v>
      </c>
      <c r="AP412" s="33">
        <f t="shared" si="52"/>
        <v>0</v>
      </c>
      <c r="AQ412" s="33">
        <f>IF(A412="",0,IF(AND(OR('Synthèse classe'!$C$2="Tous",C412='Synthèse classe'!$C$2),OR('Synthèse classe'!$C$3="Toutes",D412='Synthèse classe'!$C$3),OR('Synthèse classe'!$C$4="Toutes",AND('Synthèse classe'!$C$4="Dernière",AP412=1),B412=IFERROR(VALUE('Synthèse classe'!$C$4),0))),1,0))</f>
        <v>0</v>
      </c>
      <c r="AR412" s="34" t="str">
        <f t="shared" si="53"/>
        <v/>
      </c>
    </row>
    <row r="413" spans="1:44" x14ac:dyDescent="0.2">
      <c r="A413" s="17" t="str">
        <f t="shared" si="49"/>
        <v/>
      </c>
      <c r="B413" s="18"/>
      <c r="C413" s="19"/>
      <c r="D413" s="19"/>
      <c r="E413" s="19"/>
      <c r="F413" s="19"/>
      <c r="G413" s="19"/>
      <c r="H413" s="17" t="str">
        <f t="shared" si="54"/>
        <v/>
      </c>
      <c r="I413" s="20"/>
      <c r="J413" s="18"/>
      <c r="K413" s="19"/>
      <c r="L413" s="21" t="str">
        <f t="shared" si="55"/>
        <v/>
      </c>
      <c r="M413" s="21" t="str">
        <f>IF(OR(J413="",SUMPRODUCT((Barèmes!$A$6:$A$28="Endurance — Luc Léger (palier)")*(Barèmes!$B$6:$B$28=H413)*(Barèmes!$C$6:$C$28=IF(H413="6ème","Mixte",G413)))=0),"",IF(SUMPRODUCT((Barèmes!$A$6:$A$28="Endurance — Luc Léger (palier)")*(Barèmes!$B$6:$B$28=H413)*(Barèmes!$C$6:$C$28=IF(H413="6ème","Mixte",G413))*(Barèmes!$J$6:$J$28="+"))&gt;0,IF(J413&lt;=SUMIFS(Barèmes!$D$6:$D$28,Barèmes!$A$6:$A$28,"Endurance — Luc Léger (palier)",Barèmes!$B$6:$B$28,H413,Barèmes!$C$6:$C$28,IF(H413="6ème","Mixte",G413)),"à besoin",IF(J413&lt;=SUMIFS(Barèmes!$E$6:$E$28,Barèmes!$A$6:$A$28,"Endurance — Luc Léger (palier)",Barèmes!$B$6:$B$28,H413,Barèmes!$C$6:$C$28,IF(H413="6ème","Mixte",G413)),"fragile","satisfaisant")),IF(J413&gt;=SUMIFS(Barèmes!$D$6:$D$28,Barèmes!$A$6:$A$28,"Endurance — Luc Léger (palier)",Barèmes!$B$6:$B$28,H413,Barèmes!$C$6:$C$28,IF(H413="6ème","Mixte",G413)),"à besoin",IF(J413&gt;=SUMIFS(Barèmes!$E$6:$E$28,Barèmes!$A$6:$A$28,"Endurance — Luc Léger (palier)",Barèmes!$B$6:$B$28,H413,Barèmes!$C$6:$C$28,IF(H413="6ème","Mixte",G413)),"fragile","satisfaisant"))))</f>
        <v/>
      </c>
      <c r="N413" s="21" t="str">
        <f>IF(OR(J413="",SUMPRODUCT((Barèmes!$A$6:$A$28="Endurance — Luc Léger (palier)")*(Barèmes!$B$6:$B$28=H413)*(Barèmes!$C$6:$C$28=IF(H413="6ème","Mixte",G413)))=0),"",IF(SUMPRODUCT((Barèmes!$A$6:$A$28="Endurance — Luc Léger (palier)")*(Barèmes!$B$6:$B$28=H413)*(Barèmes!$C$6:$C$28=IF(H413="6ème","Mixte",G413))*(Barèmes!$J$6:$J$28="+"))&gt;0,IF(J413&lt;=SUMIFS(Barèmes!$F$6:$F$28,Barèmes!$A$6:$A$28,"Endurance — Luc Léger (palier)",Barèmes!$B$6:$B$28,H413,Barèmes!$C$6:$C$28,IF(H413="6ème","Mixte",G413)),Barèmes!$B$2,IF(J413&lt;=SUMIFS(Barèmes!$G$6:$G$28,Barèmes!$A$6:$A$28,"Endurance — Luc Léger (palier)",Barèmes!$B$6:$B$28,H413,Barèmes!$C$6:$C$28,IF(H413="6ème","Mixte",G413)),Barèmes!$C$2,IF(J413&lt;=SUMIFS(Barèmes!$H$6:$H$28,Barèmes!$A$6:$A$28,"Endurance — Luc Léger (palier)",Barèmes!$B$6:$B$28,H413,Barèmes!$C$6:$C$28,IF(H413="6ème","Mixte",G413)),Barèmes!$D$2,IF(J413&lt;=SUMIFS(Barèmes!$I$6:$I$28,Barèmes!$A$6:$A$28,"Endurance — Luc Léger (palier)",Barèmes!$B$6:$B$28,H413,Barèmes!$C$6:$C$28,IF(H413="6ème","Mixte",G413)),Barèmes!$E$2,Barèmes!$F$2)))),IF(J413&gt;=SUMIFS(Barèmes!$F$6:$F$28,Barèmes!$A$6:$A$28,"Endurance — Luc Léger (palier)",Barèmes!$B$6:$B$28,H413,Barèmes!$C$6:$C$28,IF(H413="6ème","Mixte",G413)),Barèmes!$B$2,IF(J413&gt;=SUMIFS(Barèmes!$G$6:$G$28,Barèmes!$A$6:$A$28,"Endurance — Luc Léger (palier)",Barèmes!$B$6:$B$28,H413,Barèmes!$C$6:$C$28,IF(H413="6ème","Mixte",G413)),Barèmes!$C$2,IF(J413&gt;=SUMIFS(Barèmes!$H$6:$H$28,Barèmes!$A$6:$A$28,"Endurance — Luc Léger (palier)",Barèmes!$B$6:$B$28,H413,Barèmes!$C$6:$C$28,IF(H413="6ème","Mixte",G413)),Barèmes!$D$2,IF(J413&gt;=SUMIFS(Barèmes!$I$6:$I$28,Barèmes!$A$6:$A$28,"Endurance — Luc Léger (palier)",Barèmes!$B$6:$B$28,H413,Barèmes!$C$6:$C$28,IF(H413="6ème","Mixte",G413)),Barèmes!$E$2,Barèmes!$F$2))))))</f>
        <v/>
      </c>
      <c r="O413" s="22"/>
      <c r="P413" s="23" t="str">
        <f>IF(OR(O413="",SUMPRODUCT((Barèmes!$A$6:$A$28="Force bas du corps — Saut en longueur (m)")*(Barèmes!$B$6:$B$28=H413)*(Barèmes!$C$6:$C$28=IF(H413="6ème","Mixte",G413)))=0),"",IF(SUMPRODUCT((Barèmes!$A$6:$A$28="Force bas du corps — Saut en longueur (m)")*(Barèmes!$B$6:$B$28=H413)*(Barèmes!$C$6:$C$28=IF(H413="6ème","Mixte",G413))*(Barèmes!$J$6:$J$28="+"))&gt;0,IF(O413&lt;=SUMIFS(Barèmes!$D$6:$D$28,Barèmes!$A$6:$A$28,"Force bas du corps — Saut en longueur (m)",Barèmes!$B$6:$B$28,H413,Barèmes!$C$6:$C$28,IF(H413="6ème","Mixte",G413)),"à besoin",IF(O413&lt;=SUMIFS(Barèmes!$E$6:$E$28,Barèmes!$A$6:$A$28,"Force bas du corps — Saut en longueur (m)",Barèmes!$B$6:$B$28,H413,Barèmes!$C$6:$C$28,IF(H413="6ème","Mixte",G413)),"fragile","satisfaisant")),IF(O413&gt;=SUMIFS(Barèmes!$D$6:$D$28,Barèmes!$A$6:$A$28,"Force bas du corps — Saut en longueur (m)",Barèmes!$B$6:$B$28,H413,Barèmes!$C$6:$C$28,IF(H413="6ème","Mixte",G413)),"à besoin",IF(O413&gt;=SUMIFS(Barèmes!$E$6:$E$28,Barèmes!$A$6:$A$28,"Force bas du corps — Saut en longueur (m)",Barèmes!$B$6:$B$28,H413,Barèmes!$C$6:$C$28,IF(H413="6ème","Mixte",G413)),"fragile","satisfaisant"))))</f>
        <v/>
      </c>
      <c r="Q413" s="23" t="str">
        <f>IF(OR(O413="",SUMPRODUCT((Barèmes!$A$6:$A$28="Force bas du corps — Saut en longueur (m)")*(Barèmes!$B$6:$B$28=H413)*(Barèmes!$C$6:$C$28=IF(H413="6ème","Mixte",G413)))=0),"",IF(SUMPRODUCT((Barèmes!$A$6:$A$28="Force bas du corps — Saut en longueur (m)")*(Barèmes!$B$6:$B$28=H413)*(Barèmes!$C$6:$C$28=IF(H413="6ème","Mixte",G413))*(Barèmes!$J$6:$J$28="+"))&gt;0,IF(O413&lt;=SUMIFS(Barèmes!$F$6:$F$28,Barèmes!$A$6:$A$28,"Force bas du corps — Saut en longueur (m)",Barèmes!$B$6:$B$28,H413,Barèmes!$C$6:$C$28,IF(H413="6ème","Mixte",G413)),Barèmes!$B$2,IF(O413&lt;=SUMIFS(Barèmes!$G$6:$G$28,Barèmes!$A$6:$A$28,"Force bas du corps — Saut en longueur (m)",Barèmes!$B$6:$B$28,H413,Barèmes!$C$6:$C$28,IF(H413="6ème","Mixte",G413)),Barèmes!$C$2,IF(O413&lt;=SUMIFS(Barèmes!$H$6:$H$28,Barèmes!$A$6:$A$28,"Force bas du corps — Saut en longueur (m)",Barèmes!$B$6:$B$28,H413,Barèmes!$C$6:$C$28,IF(H413="6ème","Mixte",G413)),Barèmes!$D$2,IF(O413&lt;=SUMIFS(Barèmes!$I$6:$I$28,Barèmes!$A$6:$A$28,"Force bas du corps — Saut en longueur (m)",Barèmes!$B$6:$B$28,H413,Barèmes!$C$6:$C$28,IF(H413="6ème","Mixte",G413)),Barèmes!$E$2,Barèmes!$F$2)))),IF(O413&gt;=SUMIFS(Barèmes!$F$6:$F$28,Barèmes!$A$6:$A$28,"Force bas du corps — Saut en longueur (m)",Barèmes!$B$6:$B$28,H413,Barèmes!$C$6:$C$28,IF(H413="6ème","Mixte",G413)),Barèmes!$B$2,IF(O413&gt;=SUMIFS(Barèmes!$G$6:$G$28,Barèmes!$A$6:$A$28,"Force bas du corps — Saut en longueur (m)",Barèmes!$B$6:$B$28,H413,Barèmes!$C$6:$C$28,IF(H413="6ème","Mixte",G413)),Barèmes!$C$2,IF(O413&gt;=SUMIFS(Barèmes!$H$6:$H$28,Barèmes!$A$6:$A$28,"Force bas du corps — Saut en longueur (m)",Barèmes!$B$6:$B$28,H413,Barèmes!$C$6:$C$28,IF(H413="6ème","Mixte",G413)),Barèmes!$D$2,IF(O413&gt;=SUMIFS(Barèmes!$I$6:$I$28,Barèmes!$A$6:$A$28,"Force bas du corps — Saut en longueur (m)",Barèmes!$B$6:$B$28,H413,Barèmes!$C$6:$C$28,IF(H413="6ème","Mixte",G413)),Barèmes!$E$2,Barèmes!$F$2))))))</f>
        <v/>
      </c>
      <c r="R413" s="22"/>
      <c r="S413" s="24" t="str">
        <f>IF(OR(R413="",SUMPRODUCT((Barèmes!$A$6:$A$28="Vitesse — 30 m (s)")*(Barèmes!$B$6:$B$28=H413)*(Barèmes!$C$6:$C$28=IF(H413="6ème","Mixte",G413)))=0),"",IF(SUMPRODUCT((Barèmes!$A$6:$A$28="Vitesse — 30 m (s)")*(Barèmes!$B$6:$B$28=H413)*(Barèmes!$C$6:$C$28=IF(H413="6ème","Mixte",G413))*(Barèmes!$J$6:$J$28="+"))&gt;0,IF(R413&lt;=SUMIFS(Barèmes!$D$6:$D$28,Barèmes!$A$6:$A$28,"Vitesse — 30 m (s)",Barèmes!$B$6:$B$28,H413,Barèmes!$C$6:$C$28,IF(H413="6ème","Mixte",G413)),"à besoin",IF(R413&lt;=SUMIFS(Barèmes!$E$6:$E$28,Barèmes!$A$6:$A$28,"Vitesse — 30 m (s)",Barèmes!$B$6:$B$28,H413,Barèmes!$C$6:$C$28,IF(H413="6ème","Mixte",G413)),"fragile","satisfaisant")),IF(R413&gt;=SUMIFS(Barèmes!$D$6:$D$28,Barèmes!$A$6:$A$28,"Vitesse — 30 m (s)",Barèmes!$B$6:$B$28,H413,Barèmes!$C$6:$C$28,IF(H413="6ème","Mixte",G413)),"à besoin",IF(R413&gt;=SUMIFS(Barèmes!$E$6:$E$28,Barèmes!$A$6:$A$28,"Vitesse — 30 m (s)",Barèmes!$B$6:$B$28,H413,Barèmes!$C$6:$C$28,IF(H413="6ème","Mixte",G413)),"fragile","satisfaisant"))))</f>
        <v/>
      </c>
      <c r="T413" s="24" t="str">
        <f>IF(OR(R413="",SUMPRODUCT((Barèmes!$A$6:$A$28="Vitesse — 30 m (s)")*(Barèmes!$B$6:$B$28=H413)*(Barèmes!$C$6:$C$28=IF(H413="6ème","Mixte",G413)))=0),"",IF(SUMPRODUCT((Barèmes!$A$6:$A$28="Vitesse — 30 m (s)")*(Barèmes!$B$6:$B$28=H413)*(Barèmes!$C$6:$C$28=IF(H413="6ème","Mixte",G413))*(Barèmes!$J$6:$J$28="+"))&gt;0,IF(R413&lt;=SUMIFS(Barèmes!$F$6:$F$28,Barèmes!$A$6:$A$28,"Vitesse — 30 m (s)",Barèmes!$B$6:$B$28,H413,Barèmes!$C$6:$C$28,IF(H413="6ème","Mixte",G413)),Barèmes!$B$2,IF(R413&lt;=SUMIFS(Barèmes!$G$6:$G$28,Barèmes!$A$6:$A$28,"Vitesse — 30 m (s)",Barèmes!$B$6:$B$28,H413,Barèmes!$C$6:$C$28,IF(H413="6ème","Mixte",G413)),Barèmes!$C$2,IF(R413&lt;=SUMIFS(Barèmes!$H$6:$H$28,Barèmes!$A$6:$A$28,"Vitesse — 30 m (s)",Barèmes!$B$6:$B$28,H413,Barèmes!$C$6:$C$28,IF(H413="6ème","Mixte",G413)),Barèmes!$D$2,IF(R413&lt;=SUMIFS(Barèmes!$I$6:$I$28,Barèmes!$A$6:$A$28,"Vitesse — 30 m (s)",Barèmes!$B$6:$B$28,H413,Barèmes!$C$6:$C$28,IF(H413="6ème","Mixte",G413)),Barèmes!$E$2,Barèmes!$F$2)))),IF(R413&gt;=SUMIFS(Barèmes!$F$6:$F$28,Barèmes!$A$6:$A$28,"Vitesse — 30 m (s)",Barèmes!$B$6:$B$28,H413,Barèmes!$C$6:$C$28,IF(H413="6ème","Mixte",G413)),Barèmes!$B$2,IF(R413&gt;=SUMIFS(Barèmes!$G$6:$G$28,Barèmes!$A$6:$A$28,"Vitesse — 30 m (s)",Barèmes!$B$6:$B$28,H413,Barèmes!$C$6:$C$28,IF(H413="6ème","Mixte",G413)),Barèmes!$C$2,IF(R413&gt;=SUMIFS(Barèmes!$H$6:$H$28,Barèmes!$A$6:$A$28,"Vitesse — 30 m (s)",Barèmes!$B$6:$B$28,H413,Barèmes!$C$6:$C$28,IF(H413="6ème","Mixte",G413)),Barèmes!$D$2,IF(R413&gt;=SUMIFS(Barèmes!$I$6:$I$28,Barèmes!$A$6:$A$28,"Vitesse — 30 m (s)",Barèmes!$B$6:$B$28,H413,Barèmes!$C$6:$C$28,IF(H413="6ème","Mixte",G413)),Barèmes!$E$2,Barèmes!$F$2))))))</f>
        <v/>
      </c>
      <c r="U413" s="22"/>
      <c r="V413" s="25" t="str">
        <f>IF(OR(U413="",SUMPRODUCT((Barèmes!$A$6:$A$28="Vitesse — 50 m (s)")*(Barèmes!$B$6:$B$28=H413)*(Barèmes!$C$6:$C$28=IF(H413="6ème","Mixte",G413)))=0),"",IF(SUMPRODUCT((Barèmes!$A$6:$A$28="Vitesse — 50 m (s)")*(Barèmes!$B$6:$B$28=H413)*(Barèmes!$C$6:$C$28=IF(H413="6ème","Mixte",G413))*(Barèmes!$J$6:$J$28="+"))&gt;0,IF(U413&lt;=SUMIFS(Barèmes!$D$6:$D$28,Barèmes!$A$6:$A$28,"Vitesse — 50 m (s)",Barèmes!$B$6:$B$28,H413,Barèmes!$C$6:$C$28,IF(H413="6ème","Mixte",G413)),"à besoin",IF(U413&lt;=SUMIFS(Barèmes!$E$6:$E$28,Barèmes!$A$6:$A$28,"Vitesse — 50 m (s)",Barèmes!$B$6:$B$28,H413,Barèmes!$C$6:$C$28,IF(H413="6ème","Mixte",G413)),"fragile","satisfaisant")),IF(U413&gt;=SUMIFS(Barèmes!$D$6:$D$28,Barèmes!$A$6:$A$28,"Vitesse — 50 m (s)",Barèmes!$B$6:$B$28,H413,Barèmes!$C$6:$C$28,IF(H413="6ème","Mixte",G413)),"à besoin",IF(U413&gt;=SUMIFS(Barèmes!$E$6:$E$28,Barèmes!$A$6:$A$28,"Vitesse — 50 m (s)",Barèmes!$B$6:$B$28,H413,Barèmes!$C$6:$C$28,IF(H413="6ème","Mixte",G413)),"fragile","satisfaisant"))))</f>
        <v/>
      </c>
      <c r="W413" s="25" t="str">
        <f>IF(OR(U413="",SUMPRODUCT((Barèmes!$A$6:$A$28="Vitesse — 50 m (s)")*(Barèmes!$B$6:$B$28=H413)*(Barèmes!$C$6:$C$28=IF(H413="6ème","Mixte",G413)))=0),"",IF(SUMPRODUCT((Barèmes!$A$6:$A$28="Vitesse — 50 m (s)")*(Barèmes!$B$6:$B$28=H413)*(Barèmes!$C$6:$C$28=IF(H413="6ème","Mixte",G413))*(Barèmes!$J$6:$J$28="+"))&gt;0,IF(U413&lt;=SUMIFS(Barèmes!$F$6:$F$28,Barèmes!$A$6:$A$28,"Vitesse — 50 m (s)",Barèmes!$B$6:$B$28,H413,Barèmes!$C$6:$C$28,IF(H413="6ème","Mixte",G413)),Barèmes!$B$2,IF(U413&lt;=SUMIFS(Barèmes!$G$6:$G$28,Barèmes!$A$6:$A$28,"Vitesse — 50 m (s)",Barèmes!$B$6:$B$28,H413,Barèmes!$C$6:$C$28,IF(H413="6ème","Mixte",G413)),Barèmes!$C$2,IF(U413&lt;=SUMIFS(Barèmes!$H$6:$H$28,Barèmes!$A$6:$A$28,"Vitesse — 50 m (s)",Barèmes!$B$6:$B$28,H413,Barèmes!$C$6:$C$28,IF(H413="6ème","Mixte",G413)),Barèmes!$D$2,IF(U413&lt;=SUMIFS(Barèmes!$I$6:$I$28,Barèmes!$A$6:$A$28,"Vitesse — 50 m (s)",Barèmes!$B$6:$B$28,H413,Barèmes!$C$6:$C$28,IF(H413="6ème","Mixte",G413)),Barèmes!$E$2,Barèmes!$F$2)))),IF(U413&gt;=SUMIFS(Barèmes!$F$6:$F$28,Barèmes!$A$6:$A$28,"Vitesse — 50 m (s)",Barèmes!$B$6:$B$28,H413,Barèmes!$C$6:$C$28,IF(H413="6ème","Mixte",G413)),Barèmes!$B$2,IF(U413&gt;=SUMIFS(Barèmes!$G$6:$G$28,Barèmes!$A$6:$A$28,"Vitesse — 50 m (s)",Barèmes!$B$6:$B$28,H413,Barèmes!$C$6:$C$28,IF(H413="6ème","Mixte",G413)),Barèmes!$C$2,IF(U413&gt;=SUMIFS(Barèmes!$H$6:$H$28,Barèmes!$A$6:$A$28,"Vitesse — 50 m (s)",Barèmes!$B$6:$B$28,H413,Barèmes!$C$6:$C$28,IF(H413="6ème","Mixte",G413)),Barèmes!$D$2,IF(U413&gt;=SUMIFS(Barèmes!$I$6:$I$28,Barèmes!$A$6:$A$28,"Vitesse — 50 m (s)",Barèmes!$B$6:$B$28,H413,Barèmes!$C$6:$C$28,IF(H413="6ème","Mixte",G413)),Barèmes!$E$2,Barèmes!$F$2))))))</f>
        <v/>
      </c>
      <c r="X413" s="18"/>
      <c r="Y413" s="26" t="str" cm="1">
        <f t="array" ref="Y413">IF(OR(X413="",SUMPRODUCT((Barèmes!$A$6:$A$28="Souplesse (score 1-5)")*(Barèmes!$B$6:$B$28=H413)*(Barèmes!$C$6:$C$28=IF(H413="6ème","Mixte",G413)))=0),"",IF(SUMPRODUCT((Barèmes!$A$6:$A$28="Souplesse (score 1-5)")*(Barèmes!$B$6:$B$28=H413)*(Barèmes!$C$6:$C$28=IF(H413="6ème","Mixte",G413))*(Barèmes!$J$6:$J$28="+"))&gt;0,IF(X413&lt;=SUMIFS(Barèmes!$D$6:$D$28,Barèmes!$A$6:$A$28,"Souplesse (score 1-5)",Barèmes!$B$6:$B$28,H413,Barèmes!$C$6:$C$28,IF(H413="6ème","Mixte",G413)),"à besoin",IF(X413&lt;=SUMIFS(Barèmes!$E$6:$E$28,Barèmes!$A$6:$A$28,"Souplesse (score 1-5)",Barèmes!$B$6:$B$28,H413,Barèmes!$C$6:$C$28,IF(H413="6ème","Mixte",G413)),"fragile","satisfaisant")),IF(X413&gt;=SUMIFS(Barèmes!$D$6:$D$28,Barèmes!$A$6:$A$28,"Souplesse (score 1-5)",Barèmes!$B$6:$B$28,H413,Barèmes!$C$6:$C$28,IF(H413="6ème","Mixte",G413)),"à besoin",IF(X413&gt;=SUMIFS(Barèmes!$E$6:$E$28,Barèmes!$A$6:$A$28,"Souplesse (score 1-5)",Barèmes!$B$6:$B$28,H413,Barèmes!$C$6:$C$28,IF(H413="6ème","Mixte",G413)),"fragile","satisfaisant"))))</f>
        <v/>
      </c>
      <c r="Z413" s="26" t="str" cm="1">
        <f t="array" ref="Z413">IF(OR(X413="",SUMPRODUCT((Barèmes!$A$6:$A$28="Souplesse (score 1-5)")*(Barèmes!$B$6:$B$28=H413)*(Barèmes!$C$6:$C$28=IF(H413="6ème","Mixte",G413)))=0),"",IF(SUMPRODUCT((Barèmes!$A$6:$A$28="Souplesse (score 1-5)")*(Barèmes!$B$6:$B$28=H413)*(Barèmes!$C$6:$C$28=IF(H413="6ème","Mixte",G413))*(Barèmes!$J$6:$J$28="+"))&gt;0,IF(X413&lt;=SUMIFS(Barèmes!$F$6:$F$28,Barèmes!$A$6:$A$28,"Souplesse (score 1-5)",Barèmes!$B$6:$B$28,H413,Barèmes!$C$6:$C$28,IF(H413="6ème","Mixte",G413)),Barèmes!$B$2,IF(X413&lt;=SUMIFS(Barèmes!$G$6:$G$28,Barèmes!$A$6:$A$28,"Souplesse (score 1-5)",Barèmes!$B$6:$B$28,H413,Barèmes!$C$6:$C$28,IF(H413="6ème","Mixte",G413)),Barèmes!$C$2,IF(X413&lt;=SUMIFS(Barèmes!$H$6:$H$28,Barèmes!$A$6:$A$28,"Souplesse (score 1-5)",Barèmes!$B$6:$B$28,H413,Barèmes!$C$6:$C$28,IF(H413="6ème","Mixte",G413)),Barèmes!$D$2,IF(X413&lt;=SUMIFS(Barèmes!$I$6:$I$28,Barèmes!$A$6:$A$28,"Souplesse (score 1-5)",Barèmes!$B$6:$B$28,H413,Barèmes!$C$6:$C$28,IF(H413="6ème","Mixte",G413)),Barèmes!$E$2,Barèmes!$F$2)))),IF(X413&gt;=SUMIFS(Barèmes!$F$6:$F$28,Barèmes!$A$6:$A$28,"Souplesse (score 1-5)",Barèmes!$B$6:$B$28,H413,Barèmes!$C$6:$C$28,IF(H413="6ème","Mixte",G413)),Barèmes!$B$2,IF(X413&gt;=SUMIFS(Barèmes!$G$6:$G$28,Barèmes!$A$6:$A$28,"Souplesse (score 1-5)",Barèmes!$B$6:$B$28,H413,Barèmes!$C$6:$C$28,IF(H413="6ème","Mixte",G413)),Barèmes!$C$2,IF(X413&gt;=SUMIFS(Barèmes!$H$6:$H$28,Barèmes!$A$6:$A$28,"Souplesse (score 1-5)",Barèmes!$B$6:$B$28,H413,Barèmes!$C$6:$C$28,IF(H413="6ème","Mixte",G413)),Barèmes!$D$2,IF(X413&gt;=SUMIFS(Barèmes!$I$6:$I$28,Barèmes!$A$6:$A$28,"Souplesse (score 1-5)",Barèmes!$B$6:$B$28,H413,Barèmes!$C$6:$C$28,IF(H413="6ème","Mixte",G413)),Barèmes!$E$2,Barèmes!$F$2))))))</f>
        <v/>
      </c>
      <c r="AA413" s="22"/>
      <c r="AB413" s="27" t="str">
        <f>IF(OR(AA413="",SUMPRODUCT((Barèmes!$A$6:$A$28="Agilité — T-test 974 (s)")*(Barèmes!$B$6:$B$28=H413)*(Barèmes!$C$6:$C$28=IF(H413="6ème","Mixte",G413)))=0),"",IF(SUMPRODUCT((Barèmes!$A$6:$A$28="Agilité — T-test 974 (s)")*(Barèmes!$B$6:$B$28=H413)*(Barèmes!$C$6:$C$28=IF(H413="6ème","Mixte",G413))*(Barèmes!$J$6:$J$28="+"))&gt;0,IF(AA413&lt;=SUMIFS(Barèmes!$D$6:$D$28,Barèmes!$A$6:$A$28,"Agilité — T-test 974 (s)",Barèmes!$B$6:$B$28,H413,Barèmes!$C$6:$C$28,IF(H413="6ème","Mixte",G413)),"à besoin",IF(AA413&lt;=SUMIFS(Barèmes!$E$6:$E$28,Barèmes!$A$6:$A$28,"Agilité — T-test 974 (s)",Barèmes!$B$6:$B$28,H413,Barèmes!$C$6:$C$28,IF(H413="6ème","Mixte",G413)),"fragile","satisfaisant")),IF(AA413&gt;=SUMIFS(Barèmes!$D$6:$D$28,Barèmes!$A$6:$A$28,"Agilité — T-test 974 (s)",Barèmes!$B$6:$B$28,H413,Barèmes!$C$6:$C$28,IF(H413="6ème","Mixte",G413)),"à besoin",IF(AA413&gt;=SUMIFS(Barèmes!$E$6:$E$28,Barèmes!$A$6:$A$28,"Agilité — T-test 974 (s)",Barèmes!$B$6:$B$28,H413,Barèmes!$C$6:$C$28,IF(H413="6ème","Mixte",G413)),"fragile","satisfaisant"))))</f>
        <v/>
      </c>
      <c r="AC413" s="27" t="str">
        <f>IF(OR(AA413="",SUMPRODUCT((Barèmes!$A$6:$A$28="Agilité — T-test 974 (s)")*(Barèmes!$B$6:$B$28=H413)*(Barèmes!$C$6:$C$28=IF(H413="6ème","Mixte",G413)))=0),"",IF(SUMPRODUCT((Barèmes!$A$6:$A$28="Agilité — T-test 974 (s)")*(Barèmes!$B$6:$B$28=H413)*(Barèmes!$C$6:$C$28=IF(H413="6ème","Mixte",G413))*(Barèmes!$J$6:$J$28="+"))&gt;0,IF(AA413&lt;=SUMIFS(Barèmes!$F$6:$F$28,Barèmes!$A$6:$A$28,"Agilité — T-test 974 (s)",Barèmes!$B$6:$B$28,H413,Barèmes!$C$6:$C$28,IF(H413="6ème","Mixte",G413)),Barèmes!$B$2,IF(AA413&lt;=SUMIFS(Barèmes!$G$6:$G$28,Barèmes!$A$6:$A$28,"Agilité — T-test 974 (s)",Barèmes!$B$6:$B$28,H413,Barèmes!$C$6:$C$28,IF(H413="6ème","Mixte",G413)),Barèmes!$C$2,IF(AA413&lt;=SUMIFS(Barèmes!$H$6:$H$28,Barèmes!$A$6:$A$28,"Agilité — T-test 974 (s)",Barèmes!$B$6:$B$28,H413,Barèmes!$C$6:$C$28,IF(H413="6ème","Mixte",G413)),Barèmes!$D$2,IF(AA413&lt;=SUMIFS(Barèmes!$I$6:$I$28,Barèmes!$A$6:$A$28,"Agilité — T-test 974 (s)",Barèmes!$B$6:$B$28,H413,Barèmes!$C$6:$C$28,IF(H413="6ème","Mixte",G413)),Barèmes!$E$2,Barèmes!$F$2)))),IF(AA413&gt;=SUMIFS(Barèmes!$F$6:$F$28,Barèmes!$A$6:$A$28,"Agilité — T-test 974 (s)",Barèmes!$B$6:$B$28,H413,Barèmes!$C$6:$C$28,IF(H413="6ème","Mixte",G413)),Barèmes!$B$2,IF(AA413&gt;=SUMIFS(Barèmes!$G$6:$G$28,Barèmes!$A$6:$A$28,"Agilité — T-test 974 (s)",Barèmes!$B$6:$B$28,H413,Barèmes!$C$6:$C$28,IF(H413="6ème","Mixte",G413)),Barèmes!$C$2,IF(AA413&gt;=SUMIFS(Barèmes!$H$6:$H$28,Barèmes!$A$6:$A$28,"Agilité — T-test 974 (s)",Barèmes!$B$6:$B$28,H413,Barèmes!$C$6:$C$28,IF(H413="6ème","Mixte",G413)),Barèmes!$D$2,IF(AA413&gt;=SUMIFS(Barèmes!$I$6:$I$28,Barèmes!$A$6:$A$28,"Agilité — T-test 974 (s)",Barèmes!$B$6:$B$28,H413,Barèmes!$C$6:$C$28,IF(H413="6ème","Mixte",G413)),Barèmes!$E$2,Barèmes!$F$2))))))</f>
        <v/>
      </c>
      <c r="AD413" s="28" t="str">
        <f t="shared" si="50"/>
        <v/>
      </c>
      <c r="AE413" s="29" t="str">
        <f t="shared" si="51"/>
        <v/>
      </c>
      <c r="AF413" s="30" t="str">
        <f>IF(OR(AD413="",SUMPRODUCT((Barèmes!$A$6:$A$28="Surcoût d'agilité (s) — technique")*(Barèmes!$B$6:$B$28=H413)*(Barèmes!$C$6:$C$28=IF(H413="6ème","Mixte",G413)))=0),"",IF(SUMPRODUCT((Barèmes!$A$6:$A$28="Surcoût d'agilité (s) — technique")*(Barèmes!$B$6:$B$28=H413)*(Barèmes!$C$6:$C$28=IF(H413="6ème","Mixte",G413))*(Barèmes!$J$6:$J$28="+"))&gt;0,IF(AD413&lt;=SUMIFS(Barèmes!$D$6:$D$28,Barèmes!$A$6:$A$28,"Surcoût d'agilité (s) — technique",Barèmes!$B$6:$B$28,H413,Barèmes!$C$6:$C$28,IF(H413="6ème","Mixte",G413)),"à besoin",IF(AD413&lt;=SUMIFS(Barèmes!$E$6:$E$28,Barèmes!$A$6:$A$28,"Surcoût d'agilité (s) — technique",Barèmes!$B$6:$B$28,H413,Barèmes!$C$6:$C$28,IF(H413="6ème","Mixte",G413)),"fragile","satisfaisant")),IF(AD413&gt;=SUMIFS(Barèmes!$D$6:$D$28,Barèmes!$A$6:$A$28,"Surcoût d'agilité (s) — technique",Barèmes!$B$6:$B$28,H413,Barèmes!$C$6:$C$28,IF(H413="6ème","Mixte",G413)),"à besoin",IF(AD413&gt;=SUMIFS(Barèmes!$E$6:$E$28,Barèmes!$A$6:$A$28,"Surcoût d'agilité (s) — technique",Barèmes!$B$6:$B$28,H413,Barèmes!$C$6:$C$28,IF(H413="6ème","Mixte",G413)),"fragile","satisfaisant"))))</f>
        <v/>
      </c>
      <c r="AG413" s="30" t="str">
        <f>IF(OR(AD413="",SUMPRODUCT((Barèmes!$A$6:$A$28="Surcoût d'agilité (s) — technique")*(Barèmes!$B$6:$B$28=H413)*(Barèmes!$C$6:$C$28=IF(H413="6ème","Mixte",G413)))=0),"",IF(SUMPRODUCT((Barèmes!$A$6:$A$28="Surcoût d'agilité (s) — technique")*(Barèmes!$B$6:$B$28=H413)*(Barèmes!$C$6:$C$28=IF(H413="6ème","Mixte",G413))*(Barèmes!$J$6:$J$28="+"))&gt;0,IF(AD413&lt;=SUMIFS(Barèmes!$F$6:$F$28,Barèmes!$A$6:$A$28,"Surcoût d'agilité (s) — technique",Barèmes!$B$6:$B$28,H413,Barèmes!$C$6:$C$28,IF(H413="6ème","Mixte",G413)),Barèmes!$B$2,IF(AD413&lt;=SUMIFS(Barèmes!$G$6:$G$28,Barèmes!$A$6:$A$28,"Surcoût d'agilité (s) — technique",Barèmes!$B$6:$B$28,H413,Barèmes!$C$6:$C$28,IF(H413="6ème","Mixte",G413)),Barèmes!$C$2,IF(AD413&lt;=SUMIFS(Barèmes!$H$6:$H$28,Barèmes!$A$6:$A$28,"Surcoût d'agilité (s) — technique",Barèmes!$B$6:$B$28,H413,Barèmes!$C$6:$C$28,IF(H413="6ème","Mixte",G413)),Barèmes!$D$2,IF(AD413&lt;=SUMIFS(Barèmes!$I$6:$I$28,Barèmes!$A$6:$A$28,"Surcoût d'agilité (s) — technique",Barèmes!$B$6:$B$28,H413,Barèmes!$C$6:$C$28,IF(H413="6ème","Mixte",G413)),Barèmes!$E$2,Barèmes!$F$2)))),IF(AD413&gt;=SUMIFS(Barèmes!$F$6:$F$28,Barèmes!$A$6:$A$28,"Surcoût d'agilité (s) — technique",Barèmes!$B$6:$B$28,H413,Barèmes!$C$6:$C$28,IF(H413="6ème","Mixte",G413)),Barèmes!$B$2,IF(AD413&gt;=SUMIFS(Barèmes!$G$6:$G$28,Barèmes!$A$6:$A$28,"Surcoût d'agilité (s) — technique",Barèmes!$B$6:$B$28,H413,Barèmes!$C$6:$C$28,IF(H413="6ème","Mixte",G413)),Barèmes!$C$2,IF(AD413&gt;=SUMIFS(Barèmes!$H$6:$H$28,Barèmes!$A$6:$A$28,"Surcoût d'agilité (s) — technique",Barèmes!$B$6:$B$28,H413,Barèmes!$C$6:$C$28,IF(H413="6ème","Mixte",G413)),Barèmes!$D$2,IF(AD413&gt;=SUMIFS(Barèmes!$I$6:$I$28,Barèmes!$A$6:$A$28,"Surcoût d'agilité (s) — technique",Barèmes!$B$6:$B$28,H413,Barèmes!$C$6:$C$28,IF(H413="6ème","Mixte",G413)),Barèmes!$E$2,Barèmes!$F$2))))))</f>
        <v/>
      </c>
      <c r="AH413" s="31" t="str">
        <f>IF((IF(N413="",0,1)+IF(Q413="",0,1)+IF(W413="",0,1)+IF(Z413="",0,1)+IF(AC413="",0,1))=0,"",3*IF(N413=Barèmes!$B$2,1,IF(N413=Barèmes!$C$2,2,IF(N413=Barèmes!$D$2,3,IF(N413=Barèmes!$E$2,4,IF(N413=Barèmes!$F$2,5,0)))))+3*IF(Q413=Barèmes!$B$2,1,IF(Q413=Barèmes!$C$2,2,IF(Q413=Barèmes!$D$2,3,IF(Q413=Barèmes!$E$2,4,IF(Q413=Barèmes!$F$2,5,0)))))+2*IF(W413=Barèmes!$B$2,1,IF(W413=Barèmes!$C$2,2,IF(W413=Barèmes!$D$2,3,IF(W413=Barèmes!$E$2,4,IF(W413=Barèmes!$F$2,5,0)))))+1*IF(Z413=Barèmes!$B$2,1,IF(Z413=Barèmes!$C$2,2,IF(Z413=Barèmes!$D$2,3,IF(Z413=Barèmes!$E$2,4,IF(Z413=Barèmes!$F$2,5,0)))))+1*IF(AC413=Barèmes!$B$2,1,IF(AC413=Barèmes!$C$2,2,IF(AC413=Barèmes!$D$2,3,IF(AC413=Barèmes!$E$2,4,IF(AC413=Barèmes!$F$2,5,0))))))</f>
        <v/>
      </c>
      <c r="AI413" s="31"/>
      <c r="AJ413" s="32" t="str">
        <f>IFERROR(INDEX(Croissance!$B$5:$B$604,MATCH(A413,Croissance!$A$5:$A$604,0)),"")</f>
        <v/>
      </c>
      <c r="AK413" s="32" t="str">
        <f>IFERROR(INDEX(Croissance!$C$5:$C$604,MATCH(A413,Croissance!$A$5:$A$604,0)),"")</f>
        <v/>
      </c>
      <c r="AL413" s="32" t="str">
        <f>IFERROR(INDEX(Croissance!$D$5:$D$604,MATCH(A413,Croissance!$A$5:$A$604,0)),"")</f>
        <v/>
      </c>
      <c r="AM413" s="32" t="str">
        <f>IFERROR(INDEX(Croissance!$E$5:$E$604,MATCH(A413,Croissance!$A$5:$A$604,0)),"")</f>
        <v/>
      </c>
      <c r="AO413" s="33">
        <f t="shared" si="56"/>
        <v>0</v>
      </c>
      <c r="AP413" s="33">
        <f t="shared" si="52"/>
        <v>0</v>
      </c>
      <c r="AQ413" s="33">
        <f>IF(A413="",0,IF(AND(OR('Synthèse classe'!$C$2="Tous",C413='Synthèse classe'!$C$2),OR('Synthèse classe'!$C$3="Toutes",D413='Synthèse classe'!$C$3),OR('Synthèse classe'!$C$4="Toutes",AND('Synthèse classe'!$C$4="Dernière",AP413=1),B413=IFERROR(VALUE('Synthèse classe'!$C$4),0))),1,0))</f>
        <v>0</v>
      </c>
      <c r="AR413" s="34" t="str">
        <f t="shared" si="53"/>
        <v/>
      </c>
    </row>
    <row r="414" spans="1:44" x14ac:dyDescent="0.2">
      <c r="A414" s="17" t="str">
        <f t="shared" si="49"/>
        <v/>
      </c>
      <c r="B414" s="18"/>
      <c r="C414" s="19"/>
      <c r="D414" s="19"/>
      <c r="E414" s="19"/>
      <c r="F414" s="19"/>
      <c r="G414" s="19"/>
      <c r="H414" s="17" t="str">
        <f t="shared" si="54"/>
        <v/>
      </c>
      <c r="I414" s="20"/>
      <c r="J414" s="18"/>
      <c r="K414" s="19"/>
      <c r="L414" s="21" t="str">
        <f t="shared" si="55"/>
        <v/>
      </c>
      <c r="M414" s="21" t="str">
        <f>IF(OR(J414="",SUMPRODUCT((Barèmes!$A$6:$A$28="Endurance — Luc Léger (palier)")*(Barèmes!$B$6:$B$28=H414)*(Barèmes!$C$6:$C$28=IF(H414="6ème","Mixte",G414)))=0),"",IF(SUMPRODUCT((Barèmes!$A$6:$A$28="Endurance — Luc Léger (palier)")*(Barèmes!$B$6:$B$28=H414)*(Barèmes!$C$6:$C$28=IF(H414="6ème","Mixte",G414))*(Barèmes!$J$6:$J$28="+"))&gt;0,IF(J414&lt;=SUMIFS(Barèmes!$D$6:$D$28,Barèmes!$A$6:$A$28,"Endurance — Luc Léger (palier)",Barèmes!$B$6:$B$28,H414,Barèmes!$C$6:$C$28,IF(H414="6ème","Mixte",G414)),"à besoin",IF(J414&lt;=SUMIFS(Barèmes!$E$6:$E$28,Barèmes!$A$6:$A$28,"Endurance — Luc Léger (palier)",Barèmes!$B$6:$B$28,H414,Barèmes!$C$6:$C$28,IF(H414="6ème","Mixte",G414)),"fragile","satisfaisant")),IF(J414&gt;=SUMIFS(Barèmes!$D$6:$D$28,Barèmes!$A$6:$A$28,"Endurance — Luc Léger (palier)",Barèmes!$B$6:$B$28,H414,Barèmes!$C$6:$C$28,IF(H414="6ème","Mixte",G414)),"à besoin",IF(J414&gt;=SUMIFS(Barèmes!$E$6:$E$28,Barèmes!$A$6:$A$28,"Endurance — Luc Léger (palier)",Barèmes!$B$6:$B$28,H414,Barèmes!$C$6:$C$28,IF(H414="6ème","Mixte",G414)),"fragile","satisfaisant"))))</f>
        <v/>
      </c>
      <c r="N414" s="21" t="str">
        <f>IF(OR(J414="",SUMPRODUCT((Barèmes!$A$6:$A$28="Endurance — Luc Léger (palier)")*(Barèmes!$B$6:$B$28=H414)*(Barèmes!$C$6:$C$28=IF(H414="6ème","Mixte",G414)))=0),"",IF(SUMPRODUCT((Barèmes!$A$6:$A$28="Endurance — Luc Léger (palier)")*(Barèmes!$B$6:$B$28=H414)*(Barèmes!$C$6:$C$28=IF(H414="6ème","Mixte",G414))*(Barèmes!$J$6:$J$28="+"))&gt;0,IF(J414&lt;=SUMIFS(Barèmes!$F$6:$F$28,Barèmes!$A$6:$A$28,"Endurance — Luc Léger (palier)",Barèmes!$B$6:$B$28,H414,Barèmes!$C$6:$C$28,IF(H414="6ème","Mixte",G414)),Barèmes!$B$2,IF(J414&lt;=SUMIFS(Barèmes!$G$6:$G$28,Barèmes!$A$6:$A$28,"Endurance — Luc Léger (palier)",Barèmes!$B$6:$B$28,H414,Barèmes!$C$6:$C$28,IF(H414="6ème","Mixte",G414)),Barèmes!$C$2,IF(J414&lt;=SUMIFS(Barèmes!$H$6:$H$28,Barèmes!$A$6:$A$28,"Endurance — Luc Léger (palier)",Barèmes!$B$6:$B$28,H414,Barèmes!$C$6:$C$28,IF(H414="6ème","Mixte",G414)),Barèmes!$D$2,IF(J414&lt;=SUMIFS(Barèmes!$I$6:$I$28,Barèmes!$A$6:$A$28,"Endurance — Luc Léger (palier)",Barèmes!$B$6:$B$28,H414,Barèmes!$C$6:$C$28,IF(H414="6ème","Mixte",G414)),Barèmes!$E$2,Barèmes!$F$2)))),IF(J414&gt;=SUMIFS(Barèmes!$F$6:$F$28,Barèmes!$A$6:$A$28,"Endurance — Luc Léger (palier)",Barèmes!$B$6:$B$28,H414,Barèmes!$C$6:$C$28,IF(H414="6ème","Mixte",G414)),Barèmes!$B$2,IF(J414&gt;=SUMIFS(Barèmes!$G$6:$G$28,Barèmes!$A$6:$A$28,"Endurance — Luc Léger (palier)",Barèmes!$B$6:$B$28,H414,Barèmes!$C$6:$C$28,IF(H414="6ème","Mixte",G414)),Barèmes!$C$2,IF(J414&gt;=SUMIFS(Barèmes!$H$6:$H$28,Barèmes!$A$6:$A$28,"Endurance — Luc Léger (palier)",Barèmes!$B$6:$B$28,H414,Barèmes!$C$6:$C$28,IF(H414="6ème","Mixte",G414)),Barèmes!$D$2,IF(J414&gt;=SUMIFS(Barèmes!$I$6:$I$28,Barèmes!$A$6:$A$28,"Endurance — Luc Léger (palier)",Barèmes!$B$6:$B$28,H414,Barèmes!$C$6:$C$28,IF(H414="6ème","Mixte",G414)),Barèmes!$E$2,Barèmes!$F$2))))))</f>
        <v/>
      </c>
      <c r="O414" s="22"/>
      <c r="P414" s="23" t="str">
        <f>IF(OR(O414="",SUMPRODUCT((Barèmes!$A$6:$A$28="Force bas du corps — Saut en longueur (m)")*(Barèmes!$B$6:$B$28=H414)*(Barèmes!$C$6:$C$28=IF(H414="6ème","Mixte",G414)))=0),"",IF(SUMPRODUCT((Barèmes!$A$6:$A$28="Force bas du corps — Saut en longueur (m)")*(Barèmes!$B$6:$B$28=H414)*(Barèmes!$C$6:$C$28=IF(H414="6ème","Mixte",G414))*(Barèmes!$J$6:$J$28="+"))&gt;0,IF(O414&lt;=SUMIFS(Barèmes!$D$6:$D$28,Barèmes!$A$6:$A$28,"Force bas du corps — Saut en longueur (m)",Barèmes!$B$6:$B$28,H414,Barèmes!$C$6:$C$28,IF(H414="6ème","Mixte",G414)),"à besoin",IF(O414&lt;=SUMIFS(Barèmes!$E$6:$E$28,Barèmes!$A$6:$A$28,"Force bas du corps — Saut en longueur (m)",Barèmes!$B$6:$B$28,H414,Barèmes!$C$6:$C$28,IF(H414="6ème","Mixte",G414)),"fragile","satisfaisant")),IF(O414&gt;=SUMIFS(Barèmes!$D$6:$D$28,Barèmes!$A$6:$A$28,"Force bas du corps — Saut en longueur (m)",Barèmes!$B$6:$B$28,H414,Barèmes!$C$6:$C$28,IF(H414="6ème","Mixte",G414)),"à besoin",IF(O414&gt;=SUMIFS(Barèmes!$E$6:$E$28,Barèmes!$A$6:$A$28,"Force bas du corps — Saut en longueur (m)",Barèmes!$B$6:$B$28,H414,Barèmes!$C$6:$C$28,IF(H414="6ème","Mixte",G414)),"fragile","satisfaisant"))))</f>
        <v/>
      </c>
      <c r="Q414" s="23" t="str">
        <f>IF(OR(O414="",SUMPRODUCT((Barèmes!$A$6:$A$28="Force bas du corps — Saut en longueur (m)")*(Barèmes!$B$6:$B$28=H414)*(Barèmes!$C$6:$C$28=IF(H414="6ème","Mixte",G414)))=0),"",IF(SUMPRODUCT((Barèmes!$A$6:$A$28="Force bas du corps — Saut en longueur (m)")*(Barèmes!$B$6:$B$28=H414)*(Barèmes!$C$6:$C$28=IF(H414="6ème","Mixte",G414))*(Barèmes!$J$6:$J$28="+"))&gt;0,IF(O414&lt;=SUMIFS(Barèmes!$F$6:$F$28,Barèmes!$A$6:$A$28,"Force bas du corps — Saut en longueur (m)",Barèmes!$B$6:$B$28,H414,Barèmes!$C$6:$C$28,IF(H414="6ème","Mixte",G414)),Barèmes!$B$2,IF(O414&lt;=SUMIFS(Barèmes!$G$6:$G$28,Barèmes!$A$6:$A$28,"Force bas du corps — Saut en longueur (m)",Barèmes!$B$6:$B$28,H414,Barèmes!$C$6:$C$28,IF(H414="6ème","Mixte",G414)),Barèmes!$C$2,IF(O414&lt;=SUMIFS(Barèmes!$H$6:$H$28,Barèmes!$A$6:$A$28,"Force bas du corps — Saut en longueur (m)",Barèmes!$B$6:$B$28,H414,Barèmes!$C$6:$C$28,IF(H414="6ème","Mixte",G414)),Barèmes!$D$2,IF(O414&lt;=SUMIFS(Barèmes!$I$6:$I$28,Barèmes!$A$6:$A$28,"Force bas du corps — Saut en longueur (m)",Barèmes!$B$6:$B$28,H414,Barèmes!$C$6:$C$28,IF(H414="6ème","Mixte",G414)),Barèmes!$E$2,Barèmes!$F$2)))),IF(O414&gt;=SUMIFS(Barèmes!$F$6:$F$28,Barèmes!$A$6:$A$28,"Force bas du corps — Saut en longueur (m)",Barèmes!$B$6:$B$28,H414,Barèmes!$C$6:$C$28,IF(H414="6ème","Mixte",G414)),Barèmes!$B$2,IF(O414&gt;=SUMIFS(Barèmes!$G$6:$G$28,Barèmes!$A$6:$A$28,"Force bas du corps — Saut en longueur (m)",Barèmes!$B$6:$B$28,H414,Barèmes!$C$6:$C$28,IF(H414="6ème","Mixte",G414)),Barèmes!$C$2,IF(O414&gt;=SUMIFS(Barèmes!$H$6:$H$28,Barèmes!$A$6:$A$28,"Force bas du corps — Saut en longueur (m)",Barèmes!$B$6:$B$28,H414,Barèmes!$C$6:$C$28,IF(H414="6ème","Mixte",G414)),Barèmes!$D$2,IF(O414&gt;=SUMIFS(Barèmes!$I$6:$I$28,Barèmes!$A$6:$A$28,"Force bas du corps — Saut en longueur (m)",Barèmes!$B$6:$B$28,H414,Barèmes!$C$6:$C$28,IF(H414="6ème","Mixte",G414)),Barèmes!$E$2,Barèmes!$F$2))))))</f>
        <v/>
      </c>
      <c r="R414" s="22"/>
      <c r="S414" s="24" t="str">
        <f>IF(OR(R414="",SUMPRODUCT((Barèmes!$A$6:$A$28="Vitesse — 30 m (s)")*(Barèmes!$B$6:$B$28=H414)*(Barèmes!$C$6:$C$28=IF(H414="6ème","Mixte",G414)))=0),"",IF(SUMPRODUCT((Barèmes!$A$6:$A$28="Vitesse — 30 m (s)")*(Barèmes!$B$6:$B$28=H414)*(Barèmes!$C$6:$C$28=IF(H414="6ème","Mixte",G414))*(Barèmes!$J$6:$J$28="+"))&gt;0,IF(R414&lt;=SUMIFS(Barèmes!$D$6:$D$28,Barèmes!$A$6:$A$28,"Vitesse — 30 m (s)",Barèmes!$B$6:$B$28,H414,Barèmes!$C$6:$C$28,IF(H414="6ème","Mixte",G414)),"à besoin",IF(R414&lt;=SUMIFS(Barèmes!$E$6:$E$28,Barèmes!$A$6:$A$28,"Vitesse — 30 m (s)",Barèmes!$B$6:$B$28,H414,Barèmes!$C$6:$C$28,IF(H414="6ème","Mixte",G414)),"fragile","satisfaisant")),IF(R414&gt;=SUMIFS(Barèmes!$D$6:$D$28,Barèmes!$A$6:$A$28,"Vitesse — 30 m (s)",Barèmes!$B$6:$B$28,H414,Barèmes!$C$6:$C$28,IF(H414="6ème","Mixte",G414)),"à besoin",IF(R414&gt;=SUMIFS(Barèmes!$E$6:$E$28,Barèmes!$A$6:$A$28,"Vitesse — 30 m (s)",Barèmes!$B$6:$B$28,H414,Barèmes!$C$6:$C$28,IF(H414="6ème","Mixte",G414)),"fragile","satisfaisant"))))</f>
        <v/>
      </c>
      <c r="T414" s="24" t="str">
        <f>IF(OR(R414="",SUMPRODUCT((Barèmes!$A$6:$A$28="Vitesse — 30 m (s)")*(Barèmes!$B$6:$B$28=H414)*(Barèmes!$C$6:$C$28=IF(H414="6ème","Mixte",G414)))=0),"",IF(SUMPRODUCT((Barèmes!$A$6:$A$28="Vitesse — 30 m (s)")*(Barèmes!$B$6:$B$28=H414)*(Barèmes!$C$6:$C$28=IF(H414="6ème","Mixte",G414))*(Barèmes!$J$6:$J$28="+"))&gt;0,IF(R414&lt;=SUMIFS(Barèmes!$F$6:$F$28,Barèmes!$A$6:$A$28,"Vitesse — 30 m (s)",Barèmes!$B$6:$B$28,H414,Barèmes!$C$6:$C$28,IF(H414="6ème","Mixte",G414)),Barèmes!$B$2,IF(R414&lt;=SUMIFS(Barèmes!$G$6:$G$28,Barèmes!$A$6:$A$28,"Vitesse — 30 m (s)",Barèmes!$B$6:$B$28,H414,Barèmes!$C$6:$C$28,IF(H414="6ème","Mixte",G414)),Barèmes!$C$2,IF(R414&lt;=SUMIFS(Barèmes!$H$6:$H$28,Barèmes!$A$6:$A$28,"Vitesse — 30 m (s)",Barèmes!$B$6:$B$28,H414,Barèmes!$C$6:$C$28,IF(H414="6ème","Mixte",G414)),Barèmes!$D$2,IF(R414&lt;=SUMIFS(Barèmes!$I$6:$I$28,Barèmes!$A$6:$A$28,"Vitesse — 30 m (s)",Barèmes!$B$6:$B$28,H414,Barèmes!$C$6:$C$28,IF(H414="6ème","Mixte",G414)),Barèmes!$E$2,Barèmes!$F$2)))),IF(R414&gt;=SUMIFS(Barèmes!$F$6:$F$28,Barèmes!$A$6:$A$28,"Vitesse — 30 m (s)",Barèmes!$B$6:$B$28,H414,Barèmes!$C$6:$C$28,IF(H414="6ème","Mixte",G414)),Barèmes!$B$2,IF(R414&gt;=SUMIFS(Barèmes!$G$6:$G$28,Barèmes!$A$6:$A$28,"Vitesse — 30 m (s)",Barèmes!$B$6:$B$28,H414,Barèmes!$C$6:$C$28,IF(H414="6ème","Mixte",G414)),Barèmes!$C$2,IF(R414&gt;=SUMIFS(Barèmes!$H$6:$H$28,Barèmes!$A$6:$A$28,"Vitesse — 30 m (s)",Barèmes!$B$6:$B$28,H414,Barèmes!$C$6:$C$28,IF(H414="6ème","Mixte",G414)),Barèmes!$D$2,IF(R414&gt;=SUMIFS(Barèmes!$I$6:$I$28,Barèmes!$A$6:$A$28,"Vitesse — 30 m (s)",Barèmes!$B$6:$B$28,H414,Barèmes!$C$6:$C$28,IF(H414="6ème","Mixte",G414)),Barèmes!$E$2,Barèmes!$F$2))))))</f>
        <v/>
      </c>
      <c r="U414" s="22"/>
      <c r="V414" s="25" t="str">
        <f>IF(OR(U414="",SUMPRODUCT((Barèmes!$A$6:$A$28="Vitesse — 50 m (s)")*(Barèmes!$B$6:$B$28=H414)*(Barèmes!$C$6:$C$28=IF(H414="6ème","Mixte",G414)))=0),"",IF(SUMPRODUCT((Barèmes!$A$6:$A$28="Vitesse — 50 m (s)")*(Barèmes!$B$6:$B$28=H414)*(Barèmes!$C$6:$C$28=IF(H414="6ème","Mixte",G414))*(Barèmes!$J$6:$J$28="+"))&gt;0,IF(U414&lt;=SUMIFS(Barèmes!$D$6:$D$28,Barèmes!$A$6:$A$28,"Vitesse — 50 m (s)",Barèmes!$B$6:$B$28,H414,Barèmes!$C$6:$C$28,IF(H414="6ème","Mixte",G414)),"à besoin",IF(U414&lt;=SUMIFS(Barèmes!$E$6:$E$28,Barèmes!$A$6:$A$28,"Vitesse — 50 m (s)",Barèmes!$B$6:$B$28,H414,Barèmes!$C$6:$C$28,IF(H414="6ème","Mixte",G414)),"fragile","satisfaisant")),IF(U414&gt;=SUMIFS(Barèmes!$D$6:$D$28,Barèmes!$A$6:$A$28,"Vitesse — 50 m (s)",Barèmes!$B$6:$B$28,H414,Barèmes!$C$6:$C$28,IF(H414="6ème","Mixte",G414)),"à besoin",IF(U414&gt;=SUMIFS(Barèmes!$E$6:$E$28,Barèmes!$A$6:$A$28,"Vitesse — 50 m (s)",Barèmes!$B$6:$B$28,H414,Barèmes!$C$6:$C$28,IF(H414="6ème","Mixte",G414)),"fragile","satisfaisant"))))</f>
        <v/>
      </c>
      <c r="W414" s="25" t="str">
        <f>IF(OR(U414="",SUMPRODUCT((Barèmes!$A$6:$A$28="Vitesse — 50 m (s)")*(Barèmes!$B$6:$B$28=H414)*(Barèmes!$C$6:$C$28=IF(H414="6ème","Mixte",G414)))=0),"",IF(SUMPRODUCT((Barèmes!$A$6:$A$28="Vitesse — 50 m (s)")*(Barèmes!$B$6:$B$28=H414)*(Barèmes!$C$6:$C$28=IF(H414="6ème","Mixte",G414))*(Barèmes!$J$6:$J$28="+"))&gt;0,IF(U414&lt;=SUMIFS(Barèmes!$F$6:$F$28,Barèmes!$A$6:$A$28,"Vitesse — 50 m (s)",Barèmes!$B$6:$B$28,H414,Barèmes!$C$6:$C$28,IF(H414="6ème","Mixte",G414)),Barèmes!$B$2,IF(U414&lt;=SUMIFS(Barèmes!$G$6:$G$28,Barèmes!$A$6:$A$28,"Vitesse — 50 m (s)",Barèmes!$B$6:$B$28,H414,Barèmes!$C$6:$C$28,IF(H414="6ème","Mixte",G414)),Barèmes!$C$2,IF(U414&lt;=SUMIFS(Barèmes!$H$6:$H$28,Barèmes!$A$6:$A$28,"Vitesse — 50 m (s)",Barèmes!$B$6:$B$28,H414,Barèmes!$C$6:$C$28,IF(H414="6ème","Mixte",G414)),Barèmes!$D$2,IF(U414&lt;=SUMIFS(Barèmes!$I$6:$I$28,Barèmes!$A$6:$A$28,"Vitesse — 50 m (s)",Barèmes!$B$6:$B$28,H414,Barèmes!$C$6:$C$28,IF(H414="6ème","Mixte",G414)),Barèmes!$E$2,Barèmes!$F$2)))),IF(U414&gt;=SUMIFS(Barèmes!$F$6:$F$28,Barèmes!$A$6:$A$28,"Vitesse — 50 m (s)",Barèmes!$B$6:$B$28,H414,Barèmes!$C$6:$C$28,IF(H414="6ème","Mixte",G414)),Barèmes!$B$2,IF(U414&gt;=SUMIFS(Barèmes!$G$6:$G$28,Barèmes!$A$6:$A$28,"Vitesse — 50 m (s)",Barèmes!$B$6:$B$28,H414,Barèmes!$C$6:$C$28,IF(H414="6ème","Mixte",G414)),Barèmes!$C$2,IF(U414&gt;=SUMIFS(Barèmes!$H$6:$H$28,Barèmes!$A$6:$A$28,"Vitesse — 50 m (s)",Barèmes!$B$6:$B$28,H414,Barèmes!$C$6:$C$28,IF(H414="6ème","Mixte",G414)),Barèmes!$D$2,IF(U414&gt;=SUMIFS(Barèmes!$I$6:$I$28,Barèmes!$A$6:$A$28,"Vitesse — 50 m (s)",Barèmes!$B$6:$B$28,H414,Barèmes!$C$6:$C$28,IF(H414="6ème","Mixte",G414)),Barèmes!$E$2,Barèmes!$F$2))))))</f>
        <v/>
      </c>
      <c r="X414" s="18"/>
      <c r="Y414" s="26" t="str" cm="1">
        <f t="array" ref="Y414">IF(OR(X414="",SUMPRODUCT((Barèmes!$A$6:$A$28="Souplesse (score 1-5)")*(Barèmes!$B$6:$B$28=H414)*(Barèmes!$C$6:$C$28=IF(H414="6ème","Mixte",G414)))=0),"",IF(SUMPRODUCT((Barèmes!$A$6:$A$28="Souplesse (score 1-5)")*(Barèmes!$B$6:$B$28=H414)*(Barèmes!$C$6:$C$28=IF(H414="6ème","Mixte",G414))*(Barèmes!$J$6:$J$28="+"))&gt;0,IF(X414&lt;=SUMIFS(Barèmes!$D$6:$D$28,Barèmes!$A$6:$A$28,"Souplesse (score 1-5)",Barèmes!$B$6:$B$28,H414,Barèmes!$C$6:$C$28,IF(H414="6ème","Mixte",G414)),"à besoin",IF(X414&lt;=SUMIFS(Barèmes!$E$6:$E$28,Barèmes!$A$6:$A$28,"Souplesse (score 1-5)",Barèmes!$B$6:$B$28,H414,Barèmes!$C$6:$C$28,IF(H414="6ème","Mixte",G414)),"fragile","satisfaisant")),IF(X414&gt;=SUMIFS(Barèmes!$D$6:$D$28,Barèmes!$A$6:$A$28,"Souplesse (score 1-5)",Barèmes!$B$6:$B$28,H414,Barèmes!$C$6:$C$28,IF(H414="6ème","Mixte",G414)),"à besoin",IF(X414&gt;=SUMIFS(Barèmes!$E$6:$E$28,Barèmes!$A$6:$A$28,"Souplesse (score 1-5)",Barèmes!$B$6:$B$28,H414,Barèmes!$C$6:$C$28,IF(H414="6ème","Mixte",G414)),"fragile","satisfaisant"))))</f>
        <v/>
      </c>
      <c r="Z414" s="26" t="str" cm="1">
        <f t="array" ref="Z414">IF(OR(X414="",SUMPRODUCT((Barèmes!$A$6:$A$28="Souplesse (score 1-5)")*(Barèmes!$B$6:$B$28=H414)*(Barèmes!$C$6:$C$28=IF(H414="6ème","Mixte",G414)))=0),"",IF(SUMPRODUCT((Barèmes!$A$6:$A$28="Souplesse (score 1-5)")*(Barèmes!$B$6:$B$28=H414)*(Barèmes!$C$6:$C$28=IF(H414="6ème","Mixte",G414))*(Barèmes!$J$6:$J$28="+"))&gt;0,IF(X414&lt;=SUMIFS(Barèmes!$F$6:$F$28,Barèmes!$A$6:$A$28,"Souplesse (score 1-5)",Barèmes!$B$6:$B$28,H414,Barèmes!$C$6:$C$28,IF(H414="6ème","Mixte",G414)),Barèmes!$B$2,IF(X414&lt;=SUMIFS(Barèmes!$G$6:$G$28,Barèmes!$A$6:$A$28,"Souplesse (score 1-5)",Barèmes!$B$6:$B$28,H414,Barèmes!$C$6:$C$28,IF(H414="6ème","Mixte",G414)),Barèmes!$C$2,IF(X414&lt;=SUMIFS(Barèmes!$H$6:$H$28,Barèmes!$A$6:$A$28,"Souplesse (score 1-5)",Barèmes!$B$6:$B$28,H414,Barèmes!$C$6:$C$28,IF(H414="6ème","Mixte",G414)),Barèmes!$D$2,IF(X414&lt;=SUMIFS(Barèmes!$I$6:$I$28,Barèmes!$A$6:$A$28,"Souplesse (score 1-5)",Barèmes!$B$6:$B$28,H414,Barèmes!$C$6:$C$28,IF(H414="6ème","Mixte",G414)),Barèmes!$E$2,Barèmes!$F$2)))),IF(X414&gt;=SUMIFS(Barèmes!$F$6:$F$28,Barèmes!$A$6:$A$28,"Souplesse (score 1-5)",Barèmes!$B$6:$B$28,H414,Barèmes!$C$6:$C$28,IF(H414="6ème","Mixte",G414)),Barèmes!$B$2,IF(X414&gt;=SUMIFS(Barèmes!$G$6:$G$28,Barèmes!$A$6:$A$28,"Souplesse (score 1-5)",Barèmes!$B$6:$B$28,H414,Barèmes!$C$6:$C$28,IF(H414="6ème","Mixte",G414)),Barèmes!$C$2,IF(X414&gt;=SUMIFS(Barèmes!$H$6:$H$28,Barèmes!$A$6:$A$28,"Souplesse (score 1-5)",Barèmes!$B$6:$B$28,H414,Barèmes!$C$6:$C$28,IF(H414="6ème","Mixte",G414)),Barèmes!$D$2,IF(X414&gt;=SUMIFS(Barèmes!$I$6:$I$28,Barèmes!$A$6:$A$28,"Souplesse (score 1-5)",Barèmes!$B$6:$B$28,H414,Barèmes!$C$6:$C$28,IF(H414="6ème","Mixte",G414)),Barèmes!$E$2,Barèmes!$F$2))))))</f>
        <v/>
      </c>
      <c r="AA414" s="22"/>
      <c r="AB414" s="27" t="str">
        <f>IF(OR(AA414="",SUMPRODUCT((Barèmes!$A$6:$A$28="Agilité — T-test 974 (s)")*(Barèmes!$B$6:$B$28=H414)*(Barèmes!$C$6:$C$28=IF(H414="6ème","Mixte",G414)))=0),"",IF(SUMPRODUCT((Barèmes!$A$6:$A$28="Agilité — T-test 974 (s)")*(Barèmes!$B$6:$B$28=H414)*(Barèmes!$C$6:$C$28=IF(H414="6ème","Mixte",G414))*(Barèmes!$J$6:$J$28="+"))&gt;0,IF(AA414&lt;=SUMIFS(Barèmes!$D$6:$D$28,Barèmes!$A$6:$A$28,"Agilité — T-test 974 (s)",Barèmes!$B$6:$B$28,H414,Barèmes!$C$6:$C$28,IF(H414="6ème","Mixte",G414)),"à besoin",IF(AA414&lt;=SUMIFS(Barèmes!$E$6:$E$28,Barèmes!$A$6:$A$28,"Agilité — T-test 974 (s)",Barèmes!$B$6:$B$28,H414,Barèmes!$C$6:$C$28,IF(H414="6ème","Mixte",G414)),"fragile","satisfaisant")),IF(AA414&gt;=SUMIFS(Barèmes!$D$6:$D$28,Barèmes!$A$6:$A$28,"Agilité — T-test 974 (s)",Barèmes!$B$6:$B$28,H414,Barèmes!$C$6:$C$28,IF(H414="6ème","Mixte",G414)),"à besoin",IF(AA414&gt;=SUMIFS(Barèmes!$E$6:$E$28,Barèmes!$A$6:$A$28,"Agilité — T-test 974 (s)",Barèmes!$B$6:$B$28,H414,Barèmes!$C$6:$C$28,IF(H414="6ème","Mixte",G414)),"fragile","satisfaisant"))))</f>
        <v/>
      </c>
      <c r="AC414" s="27" t="str">
        <f>IF(OR(AA414="",SUMPRODUCT((Barèmes!$A$6:$A$28="Agilité — T-test 974 (s)")*(Barèmes!$B$6:$B$28=H414)*(Barèmes!$C$6:$C$28=IF(H414="6ème","Mixte",G414)))=0),"",IF(SUMPRODUCT((Barèmes!$A$6:$A$28="Agilité — T-test 974 (s)")*(Barèmes!$B$6:$B$28=H414)*(Barèmes!$C$6:$C$28=IF(H414="6ème","Mixte",G414))*(Barèmes!$J$6:$J$28="+"))&gt;0,IF(AA414&lt;=SUMIFS(Barèmes!$F$6:$F$28,Barèmes!$A$6:$A$28,"Agilité — T-test 974 (s)",Barèmes!$B$6:$B$28,H414,Barèmes!$C$6:$C$28,IF(H414="6ème","Mixte",G414)),Barèmes!$B$2,IF(AA414&lt;=SUMIFS(Barèmes!$G$6:$G$28,Barèmes!$A$6:$A$28,"Agilité — T-test 974 (s)",Barèmes!$B$6:$B$28,H414,Barèmes!$C$6:$C$28,IF(H414="6ème","Mixte",G414)),Barèmes!$C$2,IF(AA414&lt;=SUMIFS(Barèmes!$H$6:$H$28,Barèmes!$A$6:$A$28,"Agilité — T-test 974 (s)",Barèmes!$B$6:$B$28,H414,Barèmes!$C$6:$C$28,IF(H414="6ème","Mixte",G414)),Barèmes!$D$2,IF(AA414&lt;=SUMIFS(Barèmes!$I$6:$I$28,Barèmes!$A$6:$A$28,"Agilité — T-test 974 (s)",Barèmes!$B$6:$B$28,H414,Barèmes!$C$6:$C$28,IF(H414="6ème","Mixte",G414)),Barèmes!$E$2,Barèmes!$F$2)))),IF(AA414&gt;=SUMIFS(Barèmes!$F$6:$F$28,Barèmes!$A$6:$A$28,"Agilité — T-test 974 (s)",Barèmes!$B$6:$B$28,H414,Barèmes!$C$6:$C$28,IF(H414="6ème","Mixte",G414)),Barèmes!$B$2,IF(AA414&gt;=SUMIFS(Barèmes!$G$6:$G$28,Barèmes!$A$6:$A$28,"Agilité — T-test 974 (s)",Barèmes!$B$6:$B$28,H414,Barèmes!$C$6:$C$28,IF(H414="6ème","Mixte",G414)),Barèmes!$C$2,IF(AA414&gt;=SUMIFS(Barèmes!$H$6:$H$28,Barèmes!$A$6:$A$28,"Agilité — T-test 974 (s)",Barèmes!$B$6:$B$28,H414,Barèmes!$C$6:$C$28,IF(H414="6ème","Mixte",G414)),Barèmes!$D$2,IF(AA414&gt;=SUMIFS(Barèmes!$I$6:$I$28,Barèmes!$A$6:$A$28,"Agilité — T-test 974 (s)",Barèmes!$B$6:$B$28,H414,Barèmes!$C$6:$C$28,IF(H414="6ème","Mixte",G414)),Barèmes!$E$2,Barèmes!$F$2))))))</f>
        <v/>
      </c>
      <c r="AD414" s="28" t="str">
        <f t="shared" si="50"/>
        <v/>
      </c>
      <c r="AE414" s="29" t="str">
        <f t="shared" si="51"/>
        <v/>
      </c>
      <c r="AF414" s="30" t="str">
        <f>IF(OR(AD414="",SUMPRODUCT((Barèmes!$A$6:$A$28="Surcoût d'agilité (s) — technique")*(Barèmes!$B$6:$B$28=H414)*(Barèmes!$C$6:$C$28=IF(H414="6ème","Mixte",G414)))=0),"",IF(SUMPRODUCT((Barèmes!$A$6:$A$28="Surcoût d'agilité (s) — technique")*(Barèmes!$B$6:$B$28=H414)*(Barèmes!$C$6:$C$28=IF(H414="6ème","Mixte",G414))*(Barèmes!$J$6:$J$28="+"))&gt;0,IF(AD414&lt;=SUMIFS(Barèmes!$D$6:$D$28,Barèmes!$A$6:$A$28,"Surcoût d'agilité (s) — technique",Barèmes!$B$6:$B$28,H414,Barèmes!$C$6:$C$28,IF(H414="6ème","Mixte",G414)),"à besoin",IF(AD414&lt;=SUMIFS(Barèmes!$E$6:$E$28,Barèmes!$A$6:$A$28,"Surcoût d'agilité (s) — technique",Barèmes!$B$6:$B$28,H414,Barèmes!$C$6:$C$28,IF(H414="6ème","Mixte",G414)),"fragile","satisfaisant")),IF(AD414&gt;=SUMIFS(Barèmes!$D$6:$D$28,Barèmes!$A$6:$A$28,"Surcoût d'agilité (s) — technique",Barèmes!$B$6:$B$28,H414,Barèmes!$C$6:$C$28,IF(H414="6ème","Mixte",G414)),"à besoin",IF(AD414&gt;=SUMIFS(Barèmes!$E$6:$E$28,Barèmes!$A$6:$A$28,"Surcoût d'agilité (s) — technique",Barèmes!$B$6:$B$28,H414,Barèmes!$C$6:$C$28,IF(H414="6ème","Mixte",G414)),"fragile","satisfaisant"))))</f>
        <v/>
      </c>
      <c r="AG414" s="30" t="str">
        <f>IF(OR(AD414="",SUMPRODUCT((Barèmes!$A$6:$A$28="Surcoût d'agilité (s) — technique")*(Barèmes!$B$6:$B$28=H414)*(Barèmes!$C$6:$C$28=IF(H414="6ème","Mixte",G414)))=0),"",IF(SUMPRODUCT((Barèmes!$A$6:$A$28="Surcoût d'agilité (s) — technique")*(Barèmes!$B$6:$B$28=H414)*(Barèmes!$C$6:$C$28=IF(H414="6ème","Mixte",G414))*(Barèmes!$J$6:$J$28="+"))&gt;0,IF(AD414&lt;=SUMIFS(Barèmes!$F$6:$F$28,Barèmes!$A$6:$A$28,"Surcoût d'agilité (s) — technique",Barèmes!$B$6:$B$28,H414,Barèmes!$C$6:$C$28,IF(H414="6ème","Mixte",G414)),Barèmes!$B$2,IF(AD414&lt;=SUMIFS(Barèmes!$G$6:$G$28,Barèmes!$A$6:$A$28,"Surcoût d'agilité (s) — technique",Barèmes!$B$6:$B$28,H414,Barèmes!$C$6:$C$28,IF(H414="6ème","Mixte",G414)),Barèmes!$C$2,IF(AD414&lt;=SUMIFS(Barèmes!$H$6:$H$28,Barèmes!$A$6:$A$28,"Surcoût d'agilité (s) — technique",Barèmes!$B$6:$B$28,H414,Barèmes!$C$6:$C$28,IF(H414="6ème","Mixte",G414)),Barèmes!$D$2,IF(AD414&lt;=SUMIFS(Barèmes!$I$6:$I$28,Barèmes!$A$6:$A$28,"Surcoût d'agilité (s) — technique",Barèmes!$B$6:$B$28,H414,Barèmes!$C$6:$C$28,IF(H414="6ème","Mixte",G414)),Barèmes!$E$2,Barèmes!$F$2)))),IF(AD414&gt;=SUMIFS(Barèmes!$F$6:$F$28,Barèmes!$A$6:$A$28,"Surcoût d'agilité (s) — technique",Barèmes!$B$6:$B$28,H414,Barèmes!$C$6:$C$28,IF(H414="6ème","Mixte",G414)),Barèmes!$B$2,IF(AD414&gt;=SUMIFS(Barèmes!$G$6:$G$28,Barèmes!$A$6:$A$28,"Surcoût d'agilité (s) — technique",Barèmes!$B$6:$B$28,H414,Barèmes!$C$6:$C$28,IF(H414="6ème","Mixte",G414)),Barèmes!$C$2,IF(AD414&gt;=SUMIFS(Barèmes!$H$6:$H$28,Barèmes!$A$6:$A$28,"Surcoût d'agilité (s) — technique",Barèmes!$B$6:$B$28,H414,Barèmes!$C$6:$C$28,IF(H414="6ème","Mixte",G414)),Barèmes!$D$2,IF(AD414&gt;=SUMIFS(Barèmes!$I$6:$I$28,Barèmes!$A$6:$A$28,"Surcoût d'agilité (s) — technique",Barèmes!$B$6:$B$28,H414,Barèmes!$C$6:$C$28,IF(H414="6ème","Mixte",G414)),Barèmes!$E$2,Barèmes!$F$2))))))</f>
        <v/>
      </c>
      <c r="AH414" s="31" t="str">
        <f>IF((IF(N414="",0,1)+IF(Q414="",0,1)+IF(W414="",0,1)+IF(Z414="",0,1)+IF(AC414="",0,1))=0,"",3*IF(N414=Barèmes!$B$2,1,IF(N414=Barèmes!$C$2,2,IF(N414=Barèmes!$D$2,3,IF(N414=Barèmes!$E$2,4,IF(N414=Barèmes!$F$2,5,0)))))+3*IF(Q414=Barèmes!$B$2,1,IF(Q414=Barèmes!$C$2,2,IF(Q414=Barèmes!$D$2,3,IF(Q414=Barèmes!$E$2,4,IF(Q414=Barèmes!$F$2,5,0)))))+2*IF(W414=Barèmes!$B$2,1,IF(W414=Barèmes!$C$2,2,IF(W414=Barèmes!$D$2,3,IF(W414=Barèmes!$E$2,4,IF(W414=Barèmes!$F$2,5,0)))))+1*IF(Z414=Barèmes!$B$2,1,IF(Z414=Barèmes!$C$2,2,IF(Z414=Barèmes!$D$2,3,IF(Z414=Barèmes!$E$2,4,IF(Z414=Barèmes!$F$2,5,0)))))+1*IF(AC414=Barèmes!$B$2,1,IF(AC414=Barèmes!$C$2,2,IF(AC414=Barèmes!$D$2,3,IF(AC414=Barèmes!$E$2,4,IF(AC414=Barèmes!$F$2,5,0))))))</f>
        <v/>
      </c>
      <c r="AI414" s="31"/>
      <c r="AJ414" s="32" t="str">
        <f>IFERROR(INDEX(Croissance!$B$5:$B$604,MATCH(A414,Croissance!$A$5:$A$604,0)),"")</f>
        <v/>
      </c>
      <c r="AK414" s="32" t="str">
        <f>IFERROR(INDEX(Croissance!$C$5:$C$604,MATCH(A414,Croissance!$A$5:$A$604,0)),"")</f>
        <v/>
      </c>
      <c r="AL414" s="32" t="str">
        <f>IFERROR(INDEX(Croissance!$D$5:$D$604,MATCH(A414,Croissance!$A$5:$A$604,0)),"")</f>
        <v/>
      </c>
      <c r="AM414" s="32" t="str">
        <f>IFERROR(INDEX(Croissance!$E$5:$E$604,MATCH(A414,Croissance!$A$5:$A$604,0)),"")</f>
        <v/>
      </c>
      <c r="AO414" s="33">
        <f t="shared" si="56"/>
        <v>0</v>
      </c>
      <c r="AP414" s="33">
        <f t="shared" si="52"/>
        <v>0</v>
      </c>
      <c r="AQ414" s="33">
        <f>IF(A414="",0,IF(AND(OR('Synthèse classe'!$C$2="Tous",C414='Synthèse classe'!$C$2),OR('Synthèse classe'!$C$3="Toutes",D414='Synthèse classe'!$C$3),OR('Synthèse classe'!$C$4="Toutes",AND('Synthèse classe'!$C$4="Dernière",AP414=1),B414=IFERROR(VALUE('Synthèse classe'!$C$4),0))),1,0))</f>
        <v>0</v>
      </c>
      <c r="AR414" s="34" t="str">
        <f t="shared" si="53"/>
        <v/>
      </c>
    </row>
    <row r="415" spans="1:44" x14ac:dyDescent="0.2">
      <c r="A415" s="17" t="str">
        <f t="shared" si="49"/>
        <v/>
      </c>
      <c r="B415" s="18"/>
      <c r="C415" s="19"/>
      <c r="D415" s="19"/>
      <c r="E415" s="19"/>
      <c r="F415" s="19"/>
      <c r="G415" s="19"/>
      <c r="H415" s="17" t="str">
        <f t="shared" si="54"/>
        <v/>
      </c>
      <c r="I415" s="20"/>
      <c r="J415" s="18"/>
      <c r="K415" s="19"/>
      <c r="L415" s="21" t="str">
        <f t="shared" si="55"/>
        <v/>
      </c>
      <c r="M415" s="21" t="str">
        <f>IF(OR(J415="",SUMPRODUCT((Barèmes!$A$6:$A$28="Endurance — Luc Léger (palier)")*(Barèmes!$B$6:$B$28=H415)*(Barèmes!$C$6:$C$28=IF(H415="6ème","Mixte",G415)))=0),"",IF(SUMPRODUCT((Barèmes!$A$6:$A$28="Endurance — Luc Léger (palier)")*(Barèmes!$B$6:$B$28=H415)*(Barèmes!$C$6:$C$28=IF(H415="6ème","Mixte",G415))*(Barèmes!$J$6:$J$28="+"))&gt;0,IF(J415&lt;=SUMIFS(Barèmes!$D$6:$D$28,Barèmes!$A$6:$A$28,"Endurance — Luc Léger (palier)",Barèmes!$B$6:$B$28,H415,Barèmes!$C$6:$C$28,IF(H415="6ème","Mixte",G415)),"à besoin",IF(J415&lt;=SUMIFS(Barèmes!$E$6:$E$28,Barèmes!$A$6:$A$28,"Endurance — Luc Léger (palier)",Barèmes!$B$6:$B$28,H415,Barèmes!$C$6:$C$28,IF(H415="6ème","Mixte",G415)),"fragile","satisfaisant")),IF(J415&gt;=SUMIFS(Barèmes!$D$6:$D$28,Barèmes!$A$6:$A$28,"Endurance — Luc Léger (palier)",Barèmes!$B$6:$B$28,H415,Barèmes!$C$6:$C$28,IF(H415="6ème","Mixte",G415)),"à besoin",IF(J415&gt;=SUMIFS(Barèmes!$E$6:$E$28,Barèmes!$A$6:$A$28,"Endurance — Luc Léger (palier)",Barèmes!$B$6:$B$28,H415,Barèmes!$C$6:$C$28,IF(H415="6ème","Mixte",G415)),"fragile","satisfaisant"))))</f>
        <v/>
      </c>
      <c r="N415" s="21" t="str">
        <f>IF(OR(J415="",SUMPRODUCT((Barèmes!$A$6:$A$28="Endurance — Luc Léger (palier)")*(Barèmes!$B$6:$B$28=H415)*(Barèmes!$C$6:$C$28=IF(H415="6ème","Mixte",G415)))=0),"",IF(SUMPRODUCT((Barèmes!$A$6:$A$28="Endurance — Luc Léger (palier)")*(Barèmes!$B$6:$B$28=H415)*(Barèmes!$C$6:$C$28=IF(H415="6ème","Mixte",G415))*(Barèmes!$J$6:$J$28="+"))&gt;0,IF(J415&lt;=SUMIFS(Barèmes!$F$6:$F$28,Barèmes!$A$6:$A$28,"Endurance — Luc Léger (palier)",Barèmes!$B$6:$B$28,H415,Barèmes!$C$6:$C$28,IF(H415="6ème","Mixte",G415)),Barèmes!$B$2,IF(J415&lt;=SUMIFS(Barèmes!$G$6:$G$28,Barèmes!$A$6:$A$28,"Endurance — Luc Léger (palier)",Barèmes!$B$6:$B$28,H415,Barèmes!$C$6:$C$28,IF(H415="6ème","Mixte",G415)),Barèmes!$C$2,IF(J415&lt;=SUMIFS(Barèmes!$H$6:$H$28,Barèmes!$A$6:$A$28,"Endurance — Luc Léger (palier)",Barèmes!$B$6:$B$28,H415,Barèmes!$C$6:$C$28,IF(H415="6ème","Mixte",G415)),Barèmes!$D$2,IF(J415&lt;=SUMIFS(Barèmes!$I$6:$I$28,Barèmes!$A$6:$A$28,"Endurance — Luc Léger (palier)",Barèmes!$B$6:$B$28,H415,Barèmes!$C$6:$C$28,IF(H415="6ème","Mixte",G415)),Barèmes!$E$2,Barèmes!$F$2)))),IF(J415&gt;=SUMIFS(Barèmes!$F$6:$F$28,Barèmes!$A$6:$A$28,"Endurance — Luc Léger (palier)",Barèmes!$B$6:$B$28,H415,Barèmes!$C$6:$C$28,IF(H415="6ème","Mixte",G415)),Barèmes!$B$2,IF(J415&gt;=SUMIFS(Barèmes!$G$6:$G$28,Barèmes!$A$6:$A$28,"Endurance — Luc Léger (palier)",Barèmes!$B$6:$B$28,H415,Barèmes!$C$6:$C$28,IF(H415="6ème","Mixte",G415)),Barèmes!$C$2,IF(J415&gt;=SUMIFS(Barèmes!$H$6:$H$28,Barèmes!$A$6:$A$28,"Endurance — Luc Léger (palier)",Barèmes!$B$6:$B$28,H415,Barèmes!$C$6:$C$28,IF(H415="6ème","Mixte",G415)),Barèmes!$D$2,IF(J415&gt;=SUMIFS(Barèmes!$I$6:$I$28,Barèmes!$A$6:$A$28,"Endurance — Luc Léger (palier)",Barèmes!$B$6:$B$28,H415,Barèmes!$C$6:$C$28,IF(H415="6ème","Mixte",G415)),Barèmes!$E$2,Barèmes!$F$2))))))</f>
        <v/>
      </c>
      <c r="O415" s="22"/>
      <c r="P415" s="23" t="str">
        <f>IF(OR(O415="",SUMPRODUCT((Barèmes!$A$6:$A$28="Force bas du corps — Saut en longueur (m)")*(Barèmes!$B$6:$B$28=H415)*(Barèmes!$C$6:$C$28=IF(H415="6ème","Mixte",G415)))=0),"",IF(SUMPRODUCT((Barèmes!$A$6:$A$28="Force bas du corps — Saut en longueur (m)")*(Barèmes!$B$6:$B$28=H415)*(Barèmes!$C$6:$C$28=IF(H415="6ème","Mixte",G415))*(Barèmes!$J$6:$J$28="+"))&gt;0,IF(O415&lt;=SUMIFS(Barèmes!$D$6:$D$28,Barèmes!$A$6:$A$28,"Force bas du corps — Saut en longueur (m)",Barèmes!$B$6:$B$28,H415,Barèmes!$C$6:$C$28,IF(H415="6ème","Mixte",G415)),"à besoin",IF(O415&lt;=SUMIFS(Barèmes!$E$6:$E$28,Barèmes!$A$6:$A$28,"Force bas du corps — Saut en longueur (m)",Barèmes!$B$6:$B$28,H415,Barèmes!$C$6:$C$28,IF(H415="6ème","Mixte",G415)),"fragile","satisfaisant")),IF(O415&gt;=SUMIFS(Barèmes!$D$6:$D$28,Barèmes!$A$6:$A$28,"Force bas du corps — Saut en longueur (m)",Barèmes!$B$6:$B$28,H415,Barèmes!$C$6:$C$28,IF(H415="6ème","Mixte",G415)),"à besoin",IF(O415&gt;=SUMIFS(Barèmes!$E$6:$E$28,Barèmes!$A$6:$A$28,"Force bas du corps — Saut en longueur (m)",Barèmes!$B$6:$B$28,H415,Barèmes!$C$6:$C$28,IF(H415="6ème","Mixte",G415)),"fragile","satisfaisant"))))</f>
        <v/>
      </c>
      <c r="Q415" s="23" t="str">
        <f>IF(OR(O415="",SUMPRODUCT((Barèmes!$A$6:$A$28="Force bas du corps — Saut en longueur (m)")*(Barèmes!$B$6:$B$28=H415)*(Barèmes!$C$6:$C$28=IF(H415="6ème","Mixte",G415)))=0),"",IF(SUMPRODUCT((Barèmes!$A$6:$A$28="Force bas du corps — Saut en longueur (m)")*(Barèmes!$B$6:$B$28=H415)*(Barèmes!$C$6:$C$28=IF(H415="6ème","Mixte",G415))*(Barèmes!$J$6:$J$28="+"))&gt;0,IF(O415&lt;=SUMIFS(Barèmes!$F$6:$F$28,Barèmes!$A$6:$A$28,"Force bas du corps — Saut en longueur (m)",Barèmes!$B$6:$B$28,H415,Barèmes!$C$6:$C$28,IF(H415="6ème","Mixte",G415)),Barèmes!$B$2,IF(O415&lt;=SUMIFS(Barèmes!$G$6:$G$28,Barèmes!$A$6:$A$28,"Force bas du corps — Saut en longueur (m)",Barèmes!$B$6:$B$28,H415,Barèmes!$C$6:$C$28,IF(H415="6ème","Mixte",G415)),Barèmes!$C$2,IF(O415&lt;=SUMIFS(Barèmes!$H$6:$H$28,Barèmes!$A$6:$A$28,"Force bas du corps — Saut en longueur (m)",Barèmes!$B$6:$B$28,H415,Barèmes!$C$6:$C$28,IF(H415="6ème","Mixte",G415)),Barèmes!$D$2,IF(O415&lt;=SUMIFS(Barèmes!$I$6:$I$28,Barèmes!$A$6:$A$28,"Force bas du corps — Saut en longueur (m)",Barèmes!$B$6:$B$28,H415,Barèmes!$C$6:$C$28,IF(H415="6ème","Mixte",G415)),Barèmes!$E$2,Barèmes!$F$2)))),IF(O415&gt;=SUMIFS(Barèmes!$F$6:$F$28,Barèmes!$A$6:$A$28,"Force bas du corps — Saut en longueur (m)",Barèmes!$B$6:$B$28,H415,Barèmes!$C$6:$C$28,IF(H415="6ème","Mixte",G415)),Barèmes!$B$2,IF(O415&gt;=SUMIFS(Barèmes!$G$6:$G$28,Barèmes!$A$6:$A$28,"Force bas du corps — Saut en longueur (m)",Barèmes!$B$6:$B$28,H415,Barèmes!$C$6:$C$28,IF(H415="6ème","Mixte",G415)),Barèmes!$C$2,IF(O415&gt;=SUMIFS(Barèmes!$H$6:$H$28,Barèmes!$A$6:$A$28,"Force bas du corps — Saut en longueur (m)",Barèmes!$B$6:$B$28,H415,Barèmes!$C$6:$C$28,IF(H415="6ème","Mixte",G415)),Barèmes!$D$2,IF(O415&gt;=SUMIFS(Barèmes!$I$6:$I$28,Barèmes!$A$6:$A$28,"Force bas du corps — Saut en longueur (m)",Barèmes!$B$6:$B$28,H415,Barèmes!$C$6:$C$28,IF(H415="6ème","Mixte",G415)),Barèmes!$E$2,Barèmes!$F$2))))))</f>
        <v/>
      </c>
      <c r="R415" s="22"/>
      <c r="S415" s="24" t="str">
        <f>IF(OR(R415="",SUMPRODUCT((Barèmes!$A$6:$A$28="Vitesse — 30 m (s)")*(Barèmes!$B$6:$B$28=H415)*(Barèmes!$C$6:$C$28=IF(H415="6ème","Mixte",G415)))=0),"",IF(SUMPRODUCT((Barèmes!$A$6:$A$28="Vitesse — 30 m (s)")*(Barèmes!$B$6:$B$28=H415)*(Barèmes!$C$6:$C$28=IF(H415="6ème","Mixte",G415))*(Barèmes!$J$6:$J$28="+"))&gt;0,IF(R415&lt;=SUMIFS(Barèmes!$D$6:$D$28,Barèmes!$A$6:$A$28,"Vitesse — 30 m (s)",Barèmes!$B$6:$B$28,H415,Barèmes!$C$6:$C$28,IF(H415="6ème","Mixte",G415)),"à besoin",IF(R415&lt;=SUMIFS(Barèmes!$E$6:$E$28,Barèmes!$A$6:$A$28,"Vitesse — 30 m (s)",Barèmes!$B$6:$B$28,H415,Barèmes!$C$6:$C$28,IF(H415="6ème","Mixte",G415)),"fragile","satisfaisant")),IF(R415&gt;=SUMIFS(Barèmes!$D$6:$D$28,Barèmes!$A$6:$A$28,"Vitesse — 30 m (s)",Barèmes!$B$6:$B$28,H415,Barèmes!$C$6:$C$28,IF(H415="6ème","Mixte",G415)),"à besoin",IF(R415&gt;=SUMIFS(Barèmes!$E$6:$E$28,Barèmes!$A$6:$A$28,"Vitesse — 30 m (s)",Barèmes!$B$6:$B$28,H415,Barèmes!$C$6:$C$28,IF(H415="6ème","Mixte",G415)),"fragile","satisfaisant"))))</f>
        <v/>
      </c>
      <c r="T415" s="24" t="str">
        <f>IF(OR(R415="",SUMPRODUCT((Barèmes!$A$6:$A$28="Vitesse — 30 m (s)")*(Barèmes!$B$6:$B$28=H415)*(Barèmes!$C$6:$C$28=IF(H415="6ème","Mixte",G415)))=0),"",IF(SUMPRODUCT((Barèmes!$A$6:$A$28="Vitesse — 30 m (s)")*(Barèmes!$B$6:$B$28=H415)*(Barèmes!$C$6:$C$28=IF(H415="6ème","Mixte",G415))*(Barèmes!$J$6:$J$28="+"))&gt;0,IF(R415&lt;=SUMIFS(Barèmes!$F$6:$F$28,Barèmes!$A$6:$A$28,"Vitesse — 30 m (s)",Barèmes!$B$6:$B$28,H415,Barèmes!$C$6:$C$28,IF(H415="6ème","Mixte",G415)),Barèmes!$B$2,IF(R415&lt;=SUMIFS(Barèmes!$G$6:$G$28,Barèmes!$A$6:$A$28,"Vitesse — 30 m (s)",Barèmes!$B$6:$B$28,H415,Barèmes!$C$6:$C$28,IF(H415="6ème","Mixte",G415)),Barèmes!$C$2,IF(R415&lt;=SUMIFS(Barèmes!$H$6:$H$28,Barèmes!$A$6:$A$28,"Vitesse — 30 m (s)",Barèmes!$B$6:$B$28,H415,Barèmes!$C$6:$C$28,IF(H415="6ème","Mixte",G415)),Barèmes!$D$2,IF(R415&lt;=SUMIFS(Barèmes!$I$6:$I$28,Barèmes!$A$6:$A$28,"Vitesse — 30 m (s)",Barèmes!$B$6:$B$28,H415,Barèmes!$C$6:$C$28,IF(H415="6ème","Mixte",G415)),Barèmes!$E$2,Barèmes!$F$2)))),IF(R415&gt;=SUMIFS(Barèmes!$F$6:$F$28,Barèmes!$A$6:$A$28,"Vitesse — 30 m (s)",Barèmes!$B$6:$B$28,H415,Barèmes!$C$6:$C$28,IF(H415="6ème","Mixte",G415)),Barèmes!$B$2,IF(R415&gt;=SUMIFS(Barèmes!$G$6:$G$28,Barèmes!$A$6:$A$28,"Vitesse — 30 m (s)",Barèmes!$B$6:$B$28,H415,Barèmes!$C$6:$C$28,IF(H415="6ème","Mixte",G415)),Barèmes!$C$2,IF(R415&gt;=SUMIFS(Barèmes!$H$6:$H$28,Barèmes!$A$6:$A$28,"Vitesse — 30 m (s)",Barèmes!$B$6:$B$28,H415,Barèmes!$C$6:$C$28,IF(H415="6ème","Mixte",G415)),Barèmes!$D$2,IF(R415&gt;=SUMIFS(Barèmes!$I$6:$I$28,Barèmes!$A$6:$A$28,"Vitesse — 30 m (s)",Barèmes!$B$6:$B$28,H415,Barèmes!$C$6:$C$28,IF(H415="6ème","Mixte",G415)),Barèmes!$E$2,Barèmes!$F$2))))))</f>
        <v/>
      </c>
      <c r="U415" s="22"/>
      <c r="V415" s="25" t="str">
        <f>IF(OR(U415="",SUMPRODUCT((Barèmes!$A$6:$A$28="Vitesse — 50 m (s)")*(Barèmes!$B$6:$B$28=H415)*(Barèmes!$C$6:$C$28=IF(H415="6ème","Mixte",G415)))=0),"",IF(SUMPRODUCT((Barèmes!$A$6:$A$28="Vitesse — 50 m (s)")*(Barèmes!$B$6:$B$28=H415)*(Barèmes!$C$6:$C$28=IF(H415="6ème","Mixte",G415))*(Barèmes!$J$6:$J$28="+"))&gt;0,IF(U415&lt;=SUMIFS(Barèmes!$D$6:$D$28,Barèmes!$A$6:$A$28,"Vitesse — 50 m (s)",Barèmes!$B$6:$B$28,H415,Barèmes!$C$6:$C$28,IF(H415="6ème","Mixte",G415)),"à besoin",IF(U415&lt;=SUMIFS(Barèmes!$E$6:$E$28,Barèmes!$A$6:$A$28,"Vitesse — 50 m (s)",Barèmes!$B$6:$B$28,H415,Barèmes!$C$6:$C$28,IF(H415="6ème","Mixte",G415)),"fragile","satisfaisant")),IF(U415&gt;=SUMIFS(Barèmes!$D$6:$D$28,Barèmes!$A$6:$A$28,"Vitesse — 50 m (s)",Barèmes!$B$6:$B$28,H415,Barèmes!$C$6:$C$28,IF(H415="6ème","Mixte",G415)),"à besoin",IF(U415&gt;=SUMIFS(Barèmes!$E$6:$E$28,Barèmes!$A$6:$A$28,"Vitesse — 50 m (s)",Barèmes!$B$6:$B$28,H415,Barèmes!$C$6:$C$28,IF(H415="6ème","Mixte",G415)),"fragile","satisfaisant"))))</f>
        <v/>
      </c>
      <c r="W415" s="25" t="str">
        <f>IF(OR(U415="",SUMPRODUCT((Barèmes!$A$6:$A$28="Vitesse — 50 m (s)")*(Barèmes!$B$6:$B$28=H415)*(Barèmes!$C$6:$C$28=IF(H415="6ème","Mixte",G415)))=0),"",IF(SUMPRODUCT((Barèmes!$A$6:$A$28="Vitesse — 50 m (s)")*(Barèmes!$B$6:$B$28=H415)*(Barèmes!$C$6:$C$28=IF(H415="6ème","Mixte",G415))*(Barèmes!$J$6:$J$28="+"))&gt;0,IF(U415&lt;=SUMIFS(Barèmes!$F$6:$F$28,Barèmes!$A$6:$A$28,"Vitesse — 50 m (s)",Barèmes!$B$6:$B$28,H415,Barèmes!$C$6:$C$28,IF(H415="6ème","Mixte",G415)),Barèmes!$B$2,IF(U415&lt;=SUMIFS(Barèmes!$G$6:$G$28,Barèmes!$A$6:$A$28,"Vitesse — 50 m (s)",Barèmes!$B$6:$B$28,H415,Barèmes!$C$6:$C$28,IF(H415="6ème","Mixte",G415)),Barèmes!$C$2,IF(U415&lt;=SUMIFS(Barèmes!$H$6:$H$28,Barèmes!$A$6:$A$28,"Vitesse — 50 m (s)",Barèmes!$B$6:$B$28,H415,Barèmes!$C$6:$C$28,IF(H415="6ème","Mixte",G415)),Barèmes!$D$2,IF(U415&lt;=SUMIFS(Barèmes!$I$6:$I$28,Barèmes!$A$6:$A$28,"Vitesse — 50 m (s)",Barèmes!$B$6:$B$28,H415,Barèmes!$C$6:$C$28,IF(H415="6ème","Mixte",G415)),Barèmes!$E$2,Barèmes!$F$2)))),IF(U415&gt;=SUMIFS(Barèmes!$F$6:$F$28,Barèmes!$A$6:$A$28,"Vitesse — 50 m (s)",Barèmes!$B$6:$B$28,H415,Barèmes!$C$6:$C$28,IF(H415="6ème","Mixte",G415)),Barèmes!$B$2,IF(U415&gt;=SUMIFS(Barèmes!$G$6:$G$28,Barèmes!$A$6:$A$28,"Vitesse — 50 m (s)",Barèmes!$B$6:$B$28,H415,Barèmes!$C$6:$C$28,IF(H415="6ème","Mixte",G415)),Barèmes!$C$2,IF(U415&gt;=SUMIFS(Barèmes!$H$6:$H$28,Barèmes!$A$6:$A$28,"Vitesse — 50 m (s)",Barèmes!$B$6:$B$28,H415,Barèmes!$C$6:$C$28,IF(H415="6ème","Mixte",G415)),Barèmes!$D$2,IF(U415&gt;=SUMIFS(Barèmes!$I$6:$I$28,Barèmes!$A$6:$A$28,"Vitesse — 50 m (s)",Barèmes!$B$6:$B$28,H415,Barèmes!$C$6:$C$28,IF(H415="6ème","Mixte",G415)),Barèmes!$E$2,Barèmes!$F$2))))))</f>
        <v/>
      </c>
      <c r="X415" s="18"/>
      <c r="Y415" s="26" t="str" cm="1">
        <f t="array" ref="Y415">IF(OR(X415="",SUMPRODUCT((Barèmes!$A$6:$A$28="Souplesse (score 1-5)")*(Barèmes!$B$6:$B$28=H415)*(Barèmes!$C$6:$C$28=IF(H415="6ème","Mixte",G415)))=0),"",IF(SUMPRODUCT((Barèmes!$A$6:$A$28="Souplesse (score 1-5)")*(Barèmes!$B$6:$B$28=H415)*(Barèmes!$C$6:$C$28=IF(H415="6ème","Mixte",G415))*(Barèmes!$J$6:$J$28="+"))&gt;0,IF(X415&lt;=SUMIFS(Barèmes!$D$6:$D$28,Barèmes!$A$6:$A$28,"Souplesse (score 1-5)",Barèmes!$B$6:$B$28,H415,Barèmes!$C$6:$C$28,IF(H415="6ème","Mixte",G415)),"à besoin",IF(X415&lt;=SUMIFS(Barèmes!$E$6:$E$28,Barèmes!$A$6:$A$28,"Souplesse (score 1-5)",Barèmes!$B$6:$B$28,H415,Barèmes!$C$6:$C$28,IF(H415="6ème","Mixte",G415)),"fragile","satisfaisant")),IF(X415&gt;=SUMIFS(Barèmes!$D$6:$D$28,Barèmes!$A$6:$A$28,"Souplesse (score 1-5)",Barèmes!$B$6:$B$28,H415,Barèmes!$C$6:$C$28,IF(H415="6ème","Mixte",G415)),"à besoin",IF(X415&gt;=SUMIFS(Barèmes!$E$6:$E$28,Barèmes!$A$6:$A$28,"Souplesse (score 1-5)",Barèmes!$B$6:$B$28,H415,Barèmes!$C$6:$C$28,IF(H415="6ème","Mixte",G415)),"fragile","satisfaisant"))))</f>
        <v/>
      </c>
      <c r="Z415" s="26" t="str" cm="1">
        <f t="array" ref="Z415">IF(OR(X415="",SUMPRODUCT((Barèmes!$A$6:$A$28="Souplesse (score 1-5)")*(Barèmes!$B$6:$B$28=H415)*(Barèmes!$C$6:$C$28=IF(H415="6ème","Mixte",G415)))=0),"",IF(SUMPRODUCT((Barèmes!$A$6:$A$28="Souplesse (score 1-5)")*(Barèmes!$B$6:$B$28=H415)*(Barèmes!$C$6:$C$28=IF(H415="6ème","Mixte",G415))*(Barèmes!$J$6:$J$28="+"))&gt;0,IF(X415&lt;=SUMIFS(Barèmes!$F$6:$F$28,Barèmes!$A$6:$A$28,"Souplesse (score 1-5)",Barèmes!$B$6:$B$28,H415,Barèmes!$C$6:$C$28,IF(H415="6ème","Mixte",G415)),Barèmes!$B$2,IF(X415&lt;=SUMIFS(Barèmes!$G$6:$G$28,Barèmes!$A$6:$A$28,"Souplesse (score 1-5)",Barèmes!$B$6:$B$28,H415,Barèmes!$C$6:$C$28,IF(H415="6ème","Mixte",G415)),Barèmes!$C$2,IF(X415&lt;=SUMIFS(Barèmes!$H$6:$H$28,Barèmes!$A$6:$A$28,"Souplesse (score 1-5)",Barèmes!$B$6:$B$28,H415,Barèmes!$C$6:$C$28,IF(H415="6ème","Mixte",G415)),Barèmes!$D$2,IF(X415&lt;=SUMIFS(Barèmes!$I$6:$I$28,Barèmes!$A$6:$A$28,"Souplesse (score 1-5)",Barèmes!$B$6:$B$28,H415,Barèmes!$C$6:$C$28,IF(H415="6ème","Mixte",G415)),Barèmes!$E$2,Barèmes!$F$2)))),IF(X415&gt;=SUMIFS(Barèmes!$F$6:$F$28,Barèmes!$A$6:$A$28,"Souplesse (score 1-5)",Barèmes!$B$6:$B$28,H415,Barèmes!$C$6:$C$28,IF(H415="6ème","Mixte",G415)),Barèmes!$B$2,IF(X415&gt;=SUMIFS(Barèmes!$G$6:$G$28,Barèmes!$A$6:$A$28,"Souplesse (score 1-5)",Barèmes!$B$6:$B$28,H415,Barèmes!$C$6:$C$28,IF(H415="6ème","Mixte",G415)),Barèmes!$C$2,IF(X415&gt;=SUMIFS(Barèmes!$H$6:$H$28,Barèmes!$A$6:$A$28,"Souplesse (score 1-5)",Barèmes!$B$6:$B$28,H415,Barèmes!$C$6:$C$28,IF(H415="6ème","Mixte",G415)),Barèmes!$D$2,IF(X415&gt;=SUMIFS(Barèmes!$I$6:$I$28,Barèmes!$A$6:$A$28,"Souplesse (score 1-5)",Barèmes!$B$6:$B$28,H415,Barèmes!$C$6:$C$28,IF(H415="6ème","Mixte",G415)),Barèmes!$E$2,Barèmes!$F$2))))))</f>
        <v/>
      </c>
      <c r="AA415" s="22"/>
      <c r="AB415" s="27" t="str">
        <f>IF(OR(AA415="",SUMPRODUCT((Barèmes!$A$6:$A$28="Agilité — T-test 974 (s)")*(Barèmes!$B$6:$B$28=H415)*(Barèmes!$C$6:$C$28=IF(H415="6ème","Mixte",G415)))=0),"",IF(SUMPRODUCT((Barèmes!$A$6:$A$28="Agilité — T-test 974 (s)")*(Barèmes!$B$6:$B$28=H415)*(Barèmes!$C$6:$C$28=IF(H415="6ème","Mixte",G415))*(Barèmes!$J$6:$J$28="+"))&gt;0,IF(AA415&lt;=SUMIFS(Barèmes!$D$6:$D$28,Barèmes!$A$6:$A$28,"Agilité — T-test 974 (s)",Barèmes!$B$6:$B$28,H415,Barèmes!$C$6:$C$28,IF(H415="6ème","Mixte",G415)),"à besoin",IF(AA415&lt;=SUMIFS(Barèmes!$E$6:$E$28,Barèmes!$A$6:$A$28,"Agilité — T-test 974 (s)",Barèmes!$B$6:$B$28,H415,Barèmes!$C$6:$C$28,IF(H415="6ème","Mixte",G415)),"fragile","satisfaisant")),IF(AA415&gt;=SUMIFS(Barèmes!$D$6:$D$28,Barèmes!$A$6:$A$28,"Agilité — T-test 974 (s)",Barèmes!$B$6:$B$28,H415,Barèmes!$C$6:$C$28,IF(H415="6ème","Mixte",G415)),"à besoin",IF(AA415&gt;=SUMIFS(Barèmes!$E$6:$E$28,Barèmes!$A$6:$A$28,"Agilité — T-test 974 (s)",Barèmes!$B$6:$B$28,H415,Barèmes!$C$6:$C$28,IF(H415="6ème","Mixte",G415)),"fragile","satisfaisant"))))</f>
        <v/>
      </c>
      <c r="AC415" s="27" t="str">
        <f>IF(OR(AA415="",SUMPRODUCT((Barèmes!$A$6:$A$28="Agilité — T-test 974 (s)")*(Barèmes!$B$6:$B$28=H415)*(Barèmes!$C$6:$C$28=IF(H415="6ème","Mixte",G415)))=0),"",IF(SUMPRODUCT((Barèmes!$A$6:$A$28="Agilité — T-test 974 (s)")*(Barèmes!$B$6:$B$28=H415)*(Barèmes!$C$6:$C$28=IF(H415="6ème","Mixte",G415))*(Barèmes!$J$6:$J$28="+"))&gt;0,IF(AA415&lt;=SUMIFS(Barèmes!$F$6:$F$28,Barèmes!$A$6:$A$28,"Agilité — T-test 974 (s)",Barèmes!$B$6:$B$28,H415,Barèmes!$C$6:$C$28,IF(H415="6ème","Mixte",G415)),Barèmes!$B$2,IF(AA415&lt;=SUMIFS(Barèmes!$G$6:$G$28,Barèmes!$A$6:$A$28,"Agilité — T-test 974 (s)",Barèmes!$B$6:$B$28,H415,Barèmes!$C$6:$C$28,IF(H415="6ème","Mixte",G415)),Barèmes!$C$2,IF(AA415&lt;=SUMIFS(Barèmes!$H$6:$H$28,Barèmes!$A$6:$A$28,"Agilité — T-test 974 (s)",Barèmes!$B$6:$B$28,H415,Barèmes!$C$6:$C$28,IF(H415="6ème","Mixte",G415)),Barèmes!$D$2,IF(AA415&lt;=SUMIFS(Barèmes!$I$6:$I$28,Barèmes!$A$6:$A$28,"Agilité — T-test 974 (s)",Barèmes!$B$6:$B$28,H415,Barèmes!$C$6:$C$28,IF(H415="6ème","Mixte",G415)),Barèmes!$E$2,Barèmes!$F$2)))),IF(AA415&gt;=SUMIFS(Barèmes!$F$6:$F$28,Barèmes!$A$6:$A$28,"Agilité — T-test 974 (s)",Barèmes!$B$6:$B$28,H415,Barèmes!$C$6:$C$28,IF(H415="6ème","Mixte",G415)),Barèmes!$B$2,IF(AA415&gt;=SUMIFS(Barèmes!$G$6:$G$28,Barèmes!$A$6:$A$28,"Agilité — T-test 974 (s)",Barèmes!$B$6:$B$28,H415,Barèmes!$C$6:$C$28,IF(H415="6ème","Mixte",G415)),Barèmes!$C$2,IF(AA415&gt;=SUMIFS(Barèmes!$H$6:$H$28,Barèmes!$A$6:$A$28,"Agilité — T-test 974 (s)",Barèmes!$B$6:$B$28,H415,Barèmes!$C$6:$C$28,IF(H415="6ème","Mixte",G415)),Barèmes!$D$2,IF(AA415&gt;=SUMIFS(Barèmes!$I$6:$I$28,Barèmes!$A$6:$A$28,"Agilité — T-test 974 (s)",Barèmes!$B$6:$B$28,H415,Barèmes!$C$6:$C$28,IF(H415="6ème","Mixte",G415)),Barèmes!$E$2,Barèmes!$F$2))))))</f>
        <v/>
      </c>
      <c r="AD415" s="28" t="str">
        <f t="shared" si="50"/>
        <v/>
      </c>
      <c r="AE415" s="29" t="str">
        <f t="shared" si="51"/>
        <v/>
      </c>
      <c r="AF415" s="30" t="str">
        <f>IF(OR(AD415="",SUMPRODUCT((Barèmes!$A$6:$A$28="Surcoût d'agilité (s) — technique")*(Barèmes!$B$6:$B$28=H415)*(Barèmes!$C$6:$C$28=IF(H415="6ème","Mixte",G415)))=0),"",IF(SUMPRODUCT((Barèmes!$A$6:$A$28="Surcoût d'agilité (s) — technique")*(Barèmes!$B$6:$B$28=H415)*(Barèmes!$C$6:$C$28=IF(H415="6ème","Mixte",G415))*(Barèmes!$J$6:$J$28="+"))&gt;0,IF(AD415&lt;=SUMIFS(Barèmes!$D$6:$D$28,Barèmes!$A$6:$A$28,"Surcoût d'agilité (s) — technique",Barèmes!$B$6:$B$28,H415,Barèmes!$C$6:$C$28,IF(H415="6ème","Mixte",G415)),"à besoin",IF(AD415&lt;=SUMIFS(Barèmes!$E$6:$E$28,Barèmes!$A$6:$A$28,"Surcoût d'agilité (s) — technique",Barèmes!$B$6:$B$28,H415,Barèmes!$C$6:$C$28,IF(H415="6ème","Mixte",G415)),"fragile","satisfaisant")),IF(AD415&gt;=SUMIFS(Barèmes!$D$6:$D$28,Barèmes!$A$6:$A$28,"Surcoût d'agilité (s) — technique",Barèmes!$B$6:$B$28,H415,Barèmes!$C$6:$C$28,IF(H415="6ème","Mixte",G415)),"à besoin",IF(AD415&gt;=SUMIFS(Barèmes!$E$6:$E$28,Barèmes!$A$6:$A$28,"Surcoût d'agilité (s) — technique",Barèmes!$B$6:$B$28,H415,Barèmes!$C$6:$C$28,IF(H415="6ème","Mixte",G415)),"fragile","satisfaisant"))))</f>
        <v/>
      </c>
      <c r="AG415" s="30" t="str">
        <f>IF(OR(AD415="",SUMPRODUCT((Barèmes!$A$6:$A$28="Surcoût d'agilité (s) — technique")*(Barèmes!$B$6:$B$28=H415)*(Barèmes!$C$6:$C$28=IF(H415="6ème","Mixte",G415)))=0),"",IF(SUMPRODUCT((Barèmes!$A$6:$A$28="Surcoût d'agilité (s) — technique")*(Barèmes!$B$6:$B$28=H415)*(Barèmes!$C$6:$C$28=IF(H415="6ème","Mixte",G415))*(Barèmes!$J$6:$J$28="+"))&gt;0,IF(AD415&lt;=SUMIFS(Barèmes!$F$6:$F$28,Barèmes!$A$6:$A$28,"Surcoût d'agilité (s) — technique",Barèmes!$B$6:$B$28,H415,Barèmes!$C$6:$C$28,IF(H415="6ème","Mixte",G415)),Barèmes!$B$2,IF(AD415&lt;=SUMIFS(Barèmes!$G$6:$G$28,Barèmes!$A$6:$A$28,"Surcoût d'agilité (s) — technique",Barèmes!$B$6:$B$28,H415,Barèmes!$C$6:$C$28,IF(H415="6ème","Mixte",G415)),Barèmes!$C$2,IF(AD415&lt;=SUMIFS(Barèmes!$H$6:$H$28,Barèmes!$A$6:$A$28,"Surcoût d'agilité (s) — technique",Barèmes!$B$6:$B$28,H415,Barèmes!$C$6:$C$28,IF(H415="6ème","Mixte",G415)),Barèmes!$D$2,IF(AD415&lt;=SUMIFS(Barèmes!$I$6:$I$28,Barèmes!$A$6:$A$28,"Surcoût d'agilité (s) — technique",Barèmes!$B$6:$B$28,H415,Barèmes!$C$6:$C$28,IF(H415="6ème","Mixte",G415)),Barèmes!$E$2,Barèmes!$F$2)))),IF(AD415&gt;=SUMIFS(Barèmes!$F$6:$F$28,Barèmes!$A$6:$A$28,"Surcoût d'agilité (s) — technique",Barèmes!$B$6:$B$28,H415,Barèmes!$C$6:$C$28,IF(H415="6ème","Mixte",G415)),Barèmes!$B$2,IF(AD415&gt;=SUMIFS(Barèmes!$G$6:$G$28,Barèmes!$A$6:$A$28,"Surcoût d'agilité (s) — technique",Barèmes!$B$6:$B$28,H415,Barèmes!$C$6:$C$28,IF(H415="6ème","Mixte",G415)),Barèmes!$C$2,IF(AD415&gt;=SUMIFS(Barèmes!$H$6:$H$28,Barèmes!$A$6:$A$28,"Surcoût d'agilité (s) — technique",Barèmes!$B$6:$B$28,H415,Barèmes!$C$6:$C$28,IF(H415="6ème","Mixte",G415)),Barèmes!$D$2,IF(AD415&gt;=SUMIFS(Barèmes!$I$6:$I$28,Barèmes!$A$6:$A$28,"Surcoût d'agilité (s) — technique",Barèmes!$B$6:$B$28,H415,Barèmes!$C$6:$C$28,IF(H415="6ème","Mixte",G415)),Barèmes!$E$2,Barèmes!$F$2))))))</f>
        <v/>
      </c>
      <c r="AH415" s="31" t="str">
        <f>IF((IF(N415="",0,1)+IF(Q415="",0,1)+IF(W415="",0,1)+IF(Z415="",0,1)+IF(AC415="",0,1))=0,"",3*IF(N415=Barèmes!$B$2,1,IF(N415=Barèmes!$C$2,2,IF(N415=Barèmes!$D$2,3,IF(N415=Barèmes!$E$2,4,IF(N415=Barèmes!$F$2,5,0)))))+3*IF(Q415=Barèmes!$B$2,1,IF(Q415=Barèmes!$C$2,2,IF(Q415=Barèmes!$D$2,3,IF(Q415=Barèmes!$E$2,4,IF(Q415=Barèmes!$F$2,5,0)))))+2*IF(W415=Barèmes!$B$2,1,IF(W415=Barèmes!$C$2,2,IF(W415=Barèmes!$D$2,3,IF(W415=Barèmes!$E$2,4,IF(W415=Barèmes!$F$2,5,0)))))+1*IF(Z415=Barèmes!$B$2,1,IF(Z415=Barèmes!$C$2,2,IF(Z415=Barèmes!$D$2,3,IF(Z415=Barèmes!$E$2,4,IF(Z415=Barèmes!$F$2,5,0)))))+1*IF(AC415=Barèmes!$B$2,1,IF(AC415=Barèmes!$C$2,2,IF(AC415=Barèmes!$D$2,3,IF(AC415=Barèmes!$E$2,4,IF(AC415=Barèmes!$F$2,5,0))))))</f>
        <v/>
      </c>
      <c r="AI415" s="31"/>
      <c r="AJ415" s="32" t="str">
        <f>IFERROR(INDEX(Croissance!$B$5:$B$604,MATCH(A415,Croissance!$A$5:$A$604,0)),"")</f>
        <v/>
      </c>
      <c r="AK415" s="32" t="str">
        <f>IFERROR(INDEX(Croissance!$C$5:$C$604,MATCH(A415,Croissance!$A$5:$A$604,0)),"")</f>
        <v/>
      </c>
      <c r="AL415" s="32" t="str">
        <f>IFERROR(INDEX(Croissance!$D$5:$D$604,MATCH(A415,Croissance!$A$5:$A$604,0)),"")</f>
        <v/>
      </c>
      <c r="AM415" s="32" t="str">
        <f>IFERROR(INDEX(Croissance!$E$5:$E$604,MATCH(A415,Croissance!$A$5:$A$604,0)),"")</f>
        <v/>
      </c>
      <c r="AO415" s="33">
        <f t="shared" si="56"/>
        <v>0</v>
      </c>
      <c r="AP415" s="33">
        <f t="shared" si="52"/>
        <v>0</v>
      </c>
      <c r="AQ415" s="33">
        <f>IF(A415="",0,IF(AND(OR('Synthèse classe'!$C$2="Tous",C415='Synthèse classe'!$C$2),OR('Synthèse classe'!$C$3="Toutes",D415='Synthèse classe'!$C$3),OR('Synthèse classe'!$C$4="Toutes",AND('Synthèse classe'!$C$4="Dernière",AP415=1),B415=IFERROR(VALUE('Synthèse classe'!$C$4),0))),1,0))</f>
        <v>0</v>
      </c>
      <c r="AR415" s="34" t="str">
        <f t="shared" si="53"/>
        <v/>
      </c>
    </row>
    <row r="416" spans="1:44" x14ac:dyDescent="0.2">
      <c r="A416" s="17" t="str">
        <f t="shared" si="49"/>
        <v/>
      </c>
      <c r="B416" s="18"/>
      <c r="C416" s="19"/>
      <c r="D416" s="19"/>
      <c r="E416" s="19"/>
      <c r="F416" s="19"/>
      <c r="G416" s="19"/>
      <c r="H416" s="17" t="str">
        <f t="shared" si="54"/>
        <v/>
      </c>
      <c r="I416" s="20"/>
      <c r="J416" s="18"/>
      <c r="K416" s="19"/>
      <c r="L416" s="21" t="str">
        <f t="shared" si="55"/>
        <v/>
      </c>
      <c r="M416" s="21" t="str">
        <f>IF(OR(J416="",SUMPRODUCT((Barèmes!$A$6:$A$28="Endurance — Luc Léger (palier)")*(Barèmes!$B$6:$B$28=H416)*(Barèmes!$C$6:$C$28=IF(H416="6ème","Mixte",G416)))=0),"",IF(SUMPRODUCT((Barèmes!$A$6:$A$28="Endurance — Luc Léger (palier)")*(Barèmes!$B$6:$B$28=H416)*(Barèmes!$C$6:$C$28=IF(H416="6ème","Mixte",G416))*(Barèmes!$J$6:$J$28="+"))&gt;0,IF(J416&lt;=SUMIFS(Barèmes!$D$6:$D$28,Barèmes!$A$6:$A$28,"Endurance — Luc Léger (palier)",Barèmes!$B$6:$B$28,H416,Barèmes!$C$6:$C$28,IF(H416="6ème","Mixte",G416)),"à besoin",IF(J416&lt;=SUMIFS(Barèmes!$E$6:$E$28,Barèmes!$A$6:$A$28,"Endurance — Luc Léger (palier)",Barèmes!$B$6:$B$28,H416,Barèmes!$C$6:$C$28,IF(H416="6ème","Mixte",G416)),"fragile","satisfaisant")),IF(J416&gt;=SUMIFS(Barèmes!$D$6:$D$28,Barèmes!$A$6:$A$28,"Endurance — Luc Léger (palier)",Barèmes!$B$6:$B$28,H416,Barèmes!$C$6:$C$28,IF(H416="6ème","Mixte",G416)),"à besoin",IF(J416&gt;=SUMIFS(Barèmes!$E$6:$E$28,Barèmes!$A$6:$A$28,"Endurance — Luc Léger (palier)",Barèmes!$B$6:$B$28,H416,Barèmes!$C$6:$C$28,IF(H416="6ème","Mixte",G416)),"fragile","satisfaisant"))))</f>
        <v/>
      </c>
      <c r="N416" s="21" t="str">
        <f>IF(OR(J416="",SUMPRODUCT((Barèmes!$A$6:$A$28="Endurance — Luc Léger (palier)")*(Barèmes!$B$6:$B$28=H416)*(Barèmes!$C$6:$C$28=IF(H416="6ème","Mixte",G416)))=0),"",IF(SUMPRODUCT((Barèmes!$A$6:$A$28="Endurance — Luc Léger (palier)")*(Barèmes!$B$6:$B$28=H416)*(Barèmes!$C$6:$C$28=IF(H416="6ème","Mixte",G416))*(Barèmes!$J$6:$J$28="+"))&gt;0,IF(J416&lt;=SUMIFS(Barèmes!$F$6:$F$28,Barèmes!$A$6:$A$28,"Endurance — Luc Léger (palier)",Barèmes!$B$6:$B$28,H416,Barèmes!$C$6:$C$28,IF(H416="6ème","Mixte",G416)),Barèmes!$B$2,IF(J416&lt;=SUMIFS(Barèmes!$G$6:$G$28,Barèmes!$A$6:$A$28,"Endurance — Luc Léger (palier)",Barèmes!$B$6:$B$28,H416,Barèmes!$C$6:$C$28,IF(H416="6ème","Mixte",G416)),Barèmes!$C$2,IF(J416&lt;=SUMIFS(Barèmes!$H$6:$H$28,Barèmes!$A$6:$A$28,"Endurance — Luc Léger (palier)",Barèmes!$B$6:$B$28,H416,Barèmes!$C$6:$C$28,IF(H416="6ème","Mixte",G416)),Barèmes!$D$2,IF(J416&lt;=SUMIFS(Barèmes!$I$6:$I$28,Barèmes!$A$6:$A$28,"Endurance — Luc Léger (palier)",Barèmes!$B$6:$B$28,H416,Barèmes!$C$6:$C$28,IF(H416="6ème","Mixte",G416)),Barèmes!$E$2,Barèmes!$F$2)))),IF(J416&gt;=SUMIFS(Barèmes!$F$6:$F$28,Barèmes!$A$6:$A$28,"Endurance — Luc Léger (palier)",Barèmes!$B$6:$B$28,H416,Barèmes!$C$6:$C$28,IF(H416="6ème","Mixte",G416)),Barèmes!$B$2,IF(J416&gt;=SUMIFS(Barèmes!$G$6:$G$28,Barèmes!$A$6:$A$28,"Endurance — Luc Léger (palier)",Barèmes!$B$6:$B$28,H416,Barèmes!$C$6:$C$28,IF(H416="6ème","Mixte",G416)),Barèmes!$C$2,IF(J416&gt;=SUMIFS(Barèmes!$H$6:$H$28,Barèmes!$A$6:$A$28,"Endurance — Luc Léger (palier)",Barèmes!$B$6:$B$28,H416,Barèmes!$C$6:$C$28,IF(H416="6ème","Mixte",G416)),Barèmes!$D$2,IF(J416&gt;=SUMIFS(Barèmes!$I$6:$I$28,Barèmes!$A$6:$A$28,"Endurance — Luc Léger (palier)",Barèmes!$B$6:$B$28,H416,Barèmes!$C$6:$C$28,IF(H416="6ème","Mixte",G416)),Barèmes!$E$2,Barèmes!$F$2))))))</f>
        <v/>
      </c>
      <c r="O416" s="22"/>
      <c r="P416" s="23" t="str">
        <f>IF(OR(O416="",SUMPRODUCT((Barèmes!$A$6:$A$28="Force bas du corps — Saut en longueur (m)")*(Barèmes!$B$6:$B$28=H416)*(Barèmes!$C$6:$C$28=IF(H416="6ème","Mixte",G416)))=0),"",IF(SUMPRODUCT((Barèmes!$A$6:$A$28="Force bas du corps — Saut en longueur (m)")*(Barèmes!$B$6:$B$28=H416)*(Barèmes!$C$6:$C$28=IF(H416="6ème","Mixte",G416))*(Barèmes!$J$6:$J$28="+"))&gt;0,IF(O416&lt;=SUMIFS(Barèmes!$D$6:$D$28,Barèmes!$A$6:$A$28,"Force bas du corps — Saut en longueur (m)",Barèmes!$B$6:$B$28,H416,Barèmes!$C$6:$C$28,IF(H416="6ème","Mixte",G416)),"à besoin",IF(O416&lt;=SUMIFS(Barèmes!$E$6:$E$28,Barèmes!$A$6:$A$28,"Force bas du corps — Saut en longueur (m)",Barèmes!$B$6:$B$28,H416,Barèmes!$C$6:$C$28,IF(H416="6ème","Mixte",G416)),"fragile","satisfaisant")),IF(O416&gt;=SUMIFS(Barèmes!$D$6:$D$28,Barèmes!$A$6:$A$28,"Force bas du corps — Saut en longueur (m)",Barèmes!$B$6:$B$28,H416,Barèmes!$C$6:$C$28,IF(H416="6ème","Mixte",G416)),"à besoin",IF(O416&gt;=SUMIFS(Barèmes!$E$6:$E$28,Barèmes!$A$6:$A$28,"Force bas du corps — Saut en longueur (m)",Barèmes!$B$6:$B$28,H416,Barèmes!$C$6:$C$28,IF(H416="6ème","Mixte",G416)),"fragile","satisfaisant"))))</f>
        <v/>
      </c>
      <c r="Q416" s="23" t="str">
        <f>IF(OR(O416="",SUMPRODUCT((Barèmes!$A$6:$A$28="Force bas du corps — Saut en longueur (m)")*(Barèmes!$B$6:$B$28=H416)*(Barèmes!$C$6:$C$28=IF(H416="6ème","Mixte",G416)))=0),"",IF(SUMPRODUCT((Barèmes!$A$6:$A$28="Force bas du corps — Saut en longueur (m)")*(Barèmes!$B$6:$B$28=H416)*(Barèmes!$C$6:$C$28=IF(H416="6ème","Mixte",G416))*(Barèmes!$J$6:$J$28="+"))&gt;0,IF(O416&lt;=SUMIFS(Barèmes!$F$6:$F$28,Barèmes!$A$6:$A$28,"Force bas du corps — Saut en longueur (m)",Barèmes!$B$6:$B$28,H416,Barèmes!$C$6:$C$28,IF(H416="6ème","Mixte",G416)),Barèmes!$B$2,IF(O416&lt;=SUMIFS(Barèmes!$G$6:$G$28,Barèmes!$A$6:$A$28,"Force bas du corps — Saut en longueur (m)",Barèmes!$B$6:$B$28,H416,Barèmes!$C$6:$C$28,IF(H416="6ème","Mixte",G416)),Barèmes!$C$2,IF(O416&lt;=SUMIFS(Barèmes!$H$6:$H$28,Barèmes!$A$6:$A$28,"Force bas du corps — Saut en longueur (m)",Barèmes!$B$6:$B$28,H416,Barèmes!$C$6:$C$28,IF(H416="6ème","Mixte",G416)),Barèmes!$D$2,IF(O416&lt;=SUMIFS(Barèmes!$I$6:$I$28,Barèmes!$A$6:$A$28,"Force bas du corps — Saut en longueur (m)",Barèmes!$B$6:$B$28,H416,Barèmes!$C$6:$C$28,IF(H416="6ème","Mixte",G416)),Barèmes!$E$2,Barèmes!$F$2)))),IF(O416&gt;=SUMIFS(Barèmes!$F$6:$F$28,Barèmes!$A$6:$A$28,"Force bas du corps — Saut en longueur (m)",Barèmes!$B$6:$B$28,H416,Barèmes!$C$6:$C$28,IF(H416="6ème","Mixte",G416)),Barèmes!$B$2,IF(O416&gt;=SUMIFS(Barèmes!$G$6:$G$28,Barèmes!$A$6:$A$28,"Force bas du corps — Saut en longueur (m)",Barèmes!$B$6:$B$28,H416,Barèmes!$C$6:$C$28,IF(H416="6ème","Mixte",G416)),Barèmes!$C$2,IF(O416&gt;=SUMIFS(Barèmes!$H$6:$H$28,Barèmes!$A$6:$A$28,"Force bas du corps — Saut en longueur (m)",Barèmes!$B$6:$B$28,H416,Barèmes!$C$6:$C$28,IF(H416="6ème","Mixte",G416)),Barèmes!$D$2,IF(O416&gt;=SUMIFS(Barèmes!$I$6:$I$28,Barèmes!$A$6:$A$28,"Force bas du corps — Saut en longueur (m)",Barèmes!$B$6:$B$28,H416,Barèmes!$C$6:$C$28,IF(H416="6ème","Mixte",G416)),Barèmes!$E$2,Barèmes!$F$2))))))</f>
        <v/>
      </c>
      <c r="R416" s="22"/>
      <c r="S416" s="24" t="str">
        <f>IF(OR(R416="",SUMPRODUCT((Barèmes!$A$6:$A$28="Vitesse — 30 m (s)")*(Barèmes!$B$6:$B$28=H416)*(Barèmes!$C$6:$C$28=IF(H416="6ème","Mixte",G416)))=0),"",IF(SUMPRODUCT((Barèmes!$A$6:$A$28="Vitesse — 30 m (s)")*(Barèmes!$B$6:$B$28=H416)*(Barèmes!$C$6:$C$28=IF(H416="6ème","Mixte",G416))*(Barèmes!$J$6:$J$28="+"))&gt;0,IF(R416&lt;=SUMIFS(Barèmes!$D$6:$D$28,Barèmes!$A$6:$A$28,"Vitesse — 30 m (s)",Barèmes!$B$6:$B$28,H416,Barèmes!$C$6:$C$28,IF(H416="6ème","Mixte",G416)),"à besoin",IF(R416&lt;=SUMIFS(Barèmes!$E$6:$E$28,Barèmes!$A$6:$A$28,"Vitesse — 30 m (s)",Barèmes!$B$6:$B$28,H416,Barèmes!$C$6:$C$28,IF(H416="6ème","Mixte",G416)),"fragile","satisfaisant")),IF(R416&gt;=SUMIFS(Barèmes!$D$6:$D$28,Barèmes!$A$6:$A$28,"Vitesse — 30 m (s)",Barèmes!$B$6:$B$28,H416,Barèmes!$C$6:$C$28,IF(H416="6ème","Mixte",G416)),"à besoin",IF(R416&gt;=SUMIFS(Barèmes!$E$6:$E$28,Barèmes!$A$6:$A$28,"Vitesse — 30 m (s)",Barèmes!$B$6:$B$28,H416,Barèmes!$C$6:$C$28,IF(H416="6ème","Mixte",G416)),"fragile","satisfaisant"))))</f>
        <v/>
      </c>
      <c r="T416" s="24" t="str">
        <f>IF(OR(R416="",SUMPRODUCT((Barèmes!$A$6:$A$28="Vitesse — 30 m (s)")*(Barèmes!$B$6:$B$28=H416)*(Barèmes!$C$6:$C$28=IF(H416="6ème","Mixte",G416)))=0),"",IF(SUMPRODUCT((Barèmes!$A$6:$A$28="Vitesse — 30 m (s)")*(Barèmes!$B$6:$B$28=H416)*(Barèmes!$C$6:$C$28=IF(H416="6ème","Mixte",G416))*(Barèmes!$J$6:$J$28="+"))&gt;0,IF(R416&lt;=SUMIFS(Barèmes!$F$6:$F$28,Barèmes!$A$6:$A$28,"Vitesse — 30 m (s)",Barèmes!$B$6:$B$28,H416,Barèmes!$C$6:$C$28,IF(H416="6ème","Mixte",G416)),Barèmes!$B$2,IF(R416&lt;=SUMIFS(Barèmes!$G$6:$G$28,Barèmes!$A$6:$A$28,"Vitesse — 30 m (s)",Barèmes!$B$6:$B$28,H416,Barèmes!$C$6:$C$28,IF(H416="6ème","Mixte",G416)),Barèmes!$C$2,IF(R416&lt;=SUMIFS(Barèmes!$H$6:$H$28,Barèmes!$A$6:$A$28,"Vitesse — 30 m (s)",Barèmes!$B$6:$B$28,H416,Barèmes!$C$6:$C$28,IF(H416="6ème","Mixte",G416)),Barèmes!$D$2,IF(R416&lt;=SUMIFS(Barèmes!$I$6:$I$28,Barèmes!$A$6:$A$28,"Vitesse — 30 m (s)",Barèmes!$B$6:$B$28,H416,Barèmes!$C$6:$C$28,IF(H416="6ème","Mixte",G416)),Barèmes!$E$2,Barèmes!$F$2)))),IF(R416&gt;=SUMIFS(Barèmes!$F$6:$F$28,Barèmes!$A$6:$A$28,"Vitesse — 30 m (s)",Barèmes!$B$6:$B$28,H416,Barèmes!$C$6:$C$28,IF(H416="6ème","Mixte",G416)),Barèmes!$B$2,IF(R416&gt;=SUMIFS(Barèmes!$G$6:$G$28,Barèmes!$A$6:$A$28,"Vitesse — 30 m (s)",Barèmes!$B$6:$B$28,H416,Barèmes!$C$6:$C$28,IF(H416="6ème","Mixte",G416)),Barèmes!$C$2,IF(R416&gt;=SUMIFS(Barèmes!$H$6:$H$28,Barèmes!$A$6:$A$28,"Vitesse — 30 m (s)",Barèmes!$B$6:$B$28,H416,Barèmes!$C$6:$C$28,IF(H416="6ème","Mixte",G416)),Barèmes!$D$2,IF(R416&gt;=SUMIFS(Barèmes!$I$6:$I$28,Barèmes!$A$6:$A$28,"Vitesse — 30 m (s)",Barèmes!$B$6:$B$28,H416,Barèmes!$C$6:$C$28,IF(H416="6ème","Mixte",G416)),Barèmes!$E$2,Barèmes!$F$2))))))</f>
        <v/>
      </c>
      <c r="U416" s="22"/>
      <c r="V416" s="25" t="str">
        <f>IF(OR(U416="",SUMPRODUCT((Barèmes!$A$6:$A$28="Vitesse — 50 m (s)")*(Barèmes!$B$6:$B$28=H416)*(Barèmes!$C$6:$C$28=IF(H416="6ème","Mixte",G416)))=0),"",IF(SUMPRODUCT((Barèmes!$A$6:$A$28="Vitesse — 50 m (s)")*(Barèmes!$B$6:$B$28=H416)*(Barèmes!$C$6:$C$28=IF(H416="6ème","Mixte",G416))*(Barèmes!$J$6:$J$28="+"))&gt;0,IF(U416&lt;=SUMIFS(Barèmes!$D$6:$D$28,Barèmes!$A$6:$A$28,"Vitesse — 50 m (s)",Barèmes!$B$6:$B$28,H416,Barèmes!$C$6:$C$28,IF(H416="6ème","Mixte",G416)),"à besoin",IF(U416&lt;=SUMIFS(Barèmes!$E$6:$E$28,Barèmes!$A$6:$A$28,"Vitesse — 50 m (s)",Barèmes!$B$6:$B$28,H416,Barèmes!$C$6:$C$28,IF(H416="6ème","Mixte",G416)),"fragile","satisfaisant")),IF(U416&gt;=SUMIFS(Barèmes!$D$6:$D$28,Barèmes!$A$6:$A$28,"Vitesse — 50 m (s)",Barèmes!$B$6:$B$28,H416,Barèmes!$C$6:$C$28,IF(H416="6ème","Mixte",G416)),"à besoin",IF(U416&gt;=SUMIFS(Barèmes!$E$6:$E$28,Barèmes!$A$6:$A$28,"Vitesse — 50 m (s)",Barèmes!$B$6:$B$28,H416,Barèmes!$C$6:$C$28,IF(H416="6ème","Mixte",G416)),"fragile","satisfaisant"))))</f>
        <v/>
      </c>
      <c r="W416" s="25" t="str">
        <f>IF(OR(U416="",SUMPRODUCT((Barèmes!$A$6:$A$28="Vitesse — 50 m (s)")*(Barèmes!$B$6:$B$28=H416)*(Barèmes!$C$6:$C$28=IF(H416="6ème","Mixte",G416)))=0),"",IF(SUMPRODUCT((Barèmes!$A$6:$A$28="Vitesse — 50 m (s)")*(Barèmes!$B$6:$B$28=H416)*(Barèmes!$C$6:$C$28=IF(H416="6ème","Mixte",G416))*(Barèmes!$J$6:$J$28="+"))&gt;0,IF(U416&lt;=SUMIFS(Barèmes!$F$6:$F$28,Barèmes!$A$6:$A$28,"Vitesse — 50 m (s)",Barèmes!$B$6:$B$28,H416,Barèmes!$C$6:$C$28,IF(H416="6ème","Mixte",G416)),Barèmes!$B$2,IF(U416&lt;=SUMIFS(Barèmes!$G$6:$G$28,Barèmes!$A$6:$A$28,"Vitesse — 50 m (s)",Barèmes!$B$6:$B$28,H416,Barèmes!$C$6:$C$28,IF(H416="6ème","Mixte",G416)),Barèmes!$C$2,IF(U416&lt;=SUMIFS(Barèmes!$H$6:$H$28,Barèmes!$A$6:$A$28,"Vitesse — 50 m (s)",Barèmes!$B$6:$B$28,H416,Barèmes!$C$6:$C$28,IF(H416="6ème","Mixte",G416)),Barèmes!$D$2,IF(U416&lt;=SUMIFS(Barèmes!$I$6:$I$28,Barèmes!$A$6:$A$28,"Vitesse — 50 m (s)",Barèmes!$B$6:$B$28,H416,Barèmes!$C$6:$C$28,IF(H416="6ème","Mixte",G416)),Barèmes!$E$2,Barèmes!$F$2)))),IF(U416&gt;=SUMIFS(Barèmes!$F$6:$F$28,Barèmes!$A$6:$A$28,"Vitesse — 50 m (s)",Barèmes!$B$6:$B$28,H416,Barèmes!$C$6:$C$28,IF(H416="6ème","Mixte",G416)),Barèmes!$B$2,IF(U416&gt;=SUMIFS(Barèmes!$G$6:$G$28,Barèmes!$A$6:$A$28,"Vitesse — 50 m (s)",Barèmes!$B$6:$B$28,H416,Barèmes!$C$6:$C$28,IF(H416="6ème","Mixte",G416)),Barèmes!$C$2,IF(U416&gt;=SUMIFS(Barèmes!$H$6:$H$28,Barèmes!$A$6:$A$28,"Vitesse — 50 m (s)",Barèmes!$B$6:$B$28,H416,Barèmes!$C$6:$C$28,IF(H416="6ème","Mixte",G416)),Barèmes!$D$2,IF(U416&gt;=SUMIFS(Barèmes!$I$6:$I$28,Barèmes!$A$6:$A$28,"Vitesse — 50 m (s)",Barèmes!$B$6:$B$28,H416,Barèmes!$C$6:$C$28,IF(H416="6ème","Mixte",G416)),Barèmes!$E$2,Barèmes!$F$2))))))</f>
        <v/>
      </c>
      <c r="X416" s="18"/>
      <c r="Y416" s="26" t="str" cm="1">
        <f t="array" ref="Y416">IF(OR(X416="",SUMPRODUCT((Barèmes!$A$6:$A$28="Souplesse (score 1-5)")*(Barèmes!$B$6:$B$28=H416)*(Barèmes!$C$6:$C$28=IF(H416="6ème","Mixte",G416)))=0),"",IF(SUMPRODUCT((Barèmes!$A$6:$A$28="Souplesse (score 1-5)")*(Barèmes!$B$6:$B$28=H416)*(Barèmes!$C$6:$C$28=IF(H416="6ème","Mixte",G416))*(Barèmes!$J$6:$J$28="+"))&gt;0,IF(X416&lt;=SUMIFS(Barèmes!$D$6:$D$28,Barèmes!$A$6:$A$28,"Souplesse (score 1-5)",Barèmes!$B$6:$B$28,H416,Barèmes!$C$6:$C$28,IF(H416="6ème","Mixte",G416)),"à besoin",IF(X416&lt;=SUMIFS(Barèmes!$E$6:$E$28,Barèmes!$A$6:$A$28,"Souplesse (score 1-5)",Barèmes!$B$6:$B$28,H416,Barèmes!$C$6:$C$28,IF(H416="6ème","Mixte",G416)),"fragile","satisfaisant")),IF(X416&gt;=SUMIFS(Barèmes!$D$6:$D$28,Barèmes!$A$6:$A$28,"Souplesse (score 1-5)",Barèmes!$B$6:$B$28,H416,Barèmes!$C$6:$C$28,IF(H416="6ème","Mixte",G416)),"à besoin",IF(X416&gt;=SUMIFS(Barèmes!$E$6:$E$28,Barèmes!$A$6:$A$28,"Souplesse (score 1-5)",Barèmes!$B$6:$B$28,H416,Barèmes!$C$6:$C$28,IF(H416="6ème","Mixte",G416)),"fragile","satisfaisant"))))</f>
        <v/>
      </c>
      <c r="Z416" s="26" t="str" cm="1">
        <f t="array" ref="Z416">IF(OR(X416="",SUMPRODUCT((Barèmes!$A$6:$A$28="Souplesse (score 1-5)")*(Barèmes!$B$6:$B$28=H416)*(Barèmes!$C$6:$C$28=IF(H416="6ème","Mixte",G416)))=0),"",IF(SUMPRODUCT((Barèmes!$A$6:$A$28="Souplesse (score 1-5)")*(Barèmes!$B$6:$B$28=H416)*(Barèmes!$C$6:$C$28=IF(H416="6ème","Mixte",G416))*(Barèmes!$J$6:$J$28="+"))&gt;0,IF(X416&lt;=SUMIFS(Barèmes!$F$6:$F$28,Barèmes!$A$6:$A$28,"Souplesse (score 1-5)",Barèmes!$B$6:$B$28,H416,Barèmes!$C$6:$C$28,IF(H416="6ème","Mixte",G416)),Barèmes!$B$2,IF(X416&lt;=SUMIFS(Barèmes!$G$6:$G$28,Barèmes!$A$6:$A$28,"Souplesse (score 1-5)",Barèmes!$B$6:$B$28,H416,Barèmes!$C$6:$C$28,IF(H416="6ème","Mixte",G416)),Barèmes!$C$2,IF(X416&lt;=SUMIFS(Barèmes!$H$6:$H$28,Barèmes!$A$6:$A$28,"Souplesse (score 1-5)",Barèmes!$B$6:$B$28,H416,Barèmes!$C$6:$C$28,IF(H416="6ème","Mixte",G416)),Barèmes!$D$2,IF(X416&lt;=SUMIFS(Barèmes!$I$6:$I$28,Barèmes!$A$6:$A$28,"Souplesse (score 1-5)",Barèmes!$B$6:$B$28,H416,Barèmes!$C$6:$C$28,IF(H416="6ème","Mixte",G416)),Barèmes!$E$2,Barèmes!$F$2)))),IF(X416&gt;=SUMIFS(Barèmes!$F$6:$F$28,Barèmes!$A$6:$A$28,"Souplesse (score 1-5)",Barèmes!$B$6:$B$28,H416,Barèmes!$C$6:$C$28,IF(H416="6ème","Mixte",G416)),Barèmes!$B$2,IF(X416&gt;=SUMIFS(Barèmes!$G$6:$G$28,Barèmes!$A$6:$A$28,"Souplesse (score 1-5)",Barèmes!$B$6:$B$28,H416,Barèmes!$C$6:$C$28,IF(H416="6ème","Mixte",G416)),Barèmes!$C$2,IF(X416&gt;=SUMIFS(Barèmes!$H$6:$H$28,Barèmes!$A$6:$A$28,"Souplesse (score 1-5)",Barèmes!$B$6:$B$28,H416,Barèmes!$C$6:$C$28,IF(H416="6ème","Mixte",G416)),Barèmes!$D$2,IF(X416&gt;=SUMIFS(Barèmes!$I$6:$I$28,Barèmes!$A$6:$A$28,"Souplesse (score 1-5)",Barèmes!$B$6:$B$28,H416,Barèmes!$C$6:$C$28,IF(H416="6ème","Mixte",G416)),Barèmes!$E$2,Barèmes!$F$2))))))</f>
        <v/>
      </c>
      <c r="AA416" s="22"/>
      <c r="AB416" s="27" t="str">
        <f>IF(OR(AA416="",SUMPRODUCT((Barèmes!$A$6:$A$28="Agilité — T-test 974 (s)")*(Barèmes!$B$6:$B$28=H416)*(Barèmes!$C$6:$C$28=IF(H416="6ème","Mixte",G416)))=0),"",IF(SUMPRODUCT((Barèmes!$A$6:$A$28="Agilité — T-test 974 (s)")*(Barèmes!$B$6:$B$28=H416)*(Barèmes!$C$6:$C$28=IF(H416="6ème","Mixte",G416))*(Barèmes!$J$6:$J$28="+"))&gt;0,IF(AA416&lt;=SUMIFS(Barèmes!$D$6:$D$28,Barèmes!$A$6:$A$28,"Agilité — T-test 974 (s)",Barèmes!$B$6:$B$28,H416,Barèmes!$C$6:$C$28,IF(H416="6ème","Mixte",G416)),"à besoin",IF(AA416&lt;=SUMIFS(Barèmes!$E$6:$E$28,Barèmes!$A$6:$A$28,"Agilité — T-test 974 (s)",Barèmes!$B$6:$B$28,H416,Barèmes!$C$6:$C$28,IF(H416="6ème","Mixte",G416)),"fragile","satisfaisant")),IF(AA416&gt;=SUMIFS(Barèmes!$D$6:$D$28,Barèmes!$A$6:$A$28,"Agilité — T-test 974 (s)",Barèmes!$B$6:$B$28,H416,Barèmes!$C$6:$C$28,IF(H416="6ème","Mixte",G416)),"à besoin",IF(AA416&gt;=SUMIFS(Barèmes!$E$6:$E$28,Barèmes!$A$6:$A$28,"Agilité — T-test 974 (s)",Barèmes!$B$6:$B$28,H416,Barèmes!$C$6:$C$28,IF(H416="6ème","Mixte",G416)),"fragile","satisfaisant"))))</f>
        <v/>
      </c>
      <c r="AC416" s="27" t="str">
        <f>IF(OR(AA416="",SUMPRODUCT((Barèmes!$A$6:$A$28="Agilité — T-test 974 (s)")*(Barèmes!$B$6:$B$28=H416)*(Barèmes!$C$6:$C$28=IF(H416="6ème","Mixte",G416)))=0),"",IF(SUMPRODUCT((Barèmes!$A$6:$A$28="Agilité — T-test 974 (s)")*(Barèmes!$B$6:$B$28=H416)*(Barèmes!$C$6:$C$28=IF(H416="6ème","Mixte",G416))*(Barèmes!$J$6:$J$28="+"))&gt;0,IF(AA416&lt;=SUMIFS(Barèmes!$F$6:$F$28,Barèmes!$A$6:$A$28,"Agilité — T-test 974 (s)",Barèmes!$B$6:$B$28,H416,Barèmes!$C$6:$C$28,IF(H416="6ème","Mixte",G416)),Barèmes!$B$2,IF(AA416&lt;=SUMIFS(Barèmes!$G$6:$G$28,Barèmes!$A$6:$A$28,"Agilité — T-test 974 (s)",Barèmes!$B$6:$B$28,H416,Barèmes!$C$6:$C$28,IF(H416="6ème","Mixte",G416)),Barèmes!$C$2,IF(AA416&lt;=SUMIFS(Barèmes!$H$6:$H$28,Barèmes!$A$6:$A$28,"Agilité — T-test 974 (s)",Barèmes!$B$6:$B$28,H416,Barèmes!$C$6:$C$28,IF(H416="6ème","Mixte",G416)),Barèmes!$D$2,IF(AA416&lt;=SUMIFS(Barèmes!$I$6:$I$28,Barèmes!$A$6:$A$28,"Agilité — T-test 974 (s)",Barèmes!$B$6:$B$28,H416,Barèmes!$C$6:$C$28,IF(H416="6ème","Mixte",G416)),Barèmes!$E$2,Barèmes!$F$2)))),IF(AA416&gt;=SUMIFS(Barèmes!$F$6:$F$28,Barèmes!$A$6:$A$28,"Agilité — T-test 974 (s)",Barèmes!$B$6:$B$28,H416,Barèmes!$C$6:$C$28,IF(H416="6ème","Mixte",G416)),Barèmes!$B$2,IF(AA416&gt;=SUMIFS(Barèmes!$G$6:$G$28,Barèmes!$A$6:$A$28,"Agilité — T-test 974 (s)",Barèmes!$B$6:$B$28,H416,Barèmes!$C$6:$C$28,IF(H416="6ème","Mixte",G416)),Barèmes!$C$2,IF(AA416&gt;=SUMIFS(Barèmes!$H$6:$H$28,Barèmes!$A$6:$A$28,"Agilité — T-test 974 (s)",Barèmes!$B$6:$B$28,H416,Barèmes!$C$6:$C$28,IF(H416="6ème","Mixte",G416)),Barèmes!$D$2,IF(AA416&gt;=SUMIFS(Barèmes!$I$6:$I$28,Barèmes!$A$6:$A$28,"Agilité — T-test 974 (s)",Barèmes!$B$6:$B$28,H416,Barèmes!$C$6:$C$28,IF(H416="6ème","Mixte",G416)),Barèmes!$E$2,Barèmes!$F$2))))))</f>
        <v/>
      </c>
      <c r="AD416" s="28" t="str">
        <f t="shared" si="50"/>
        <v/>
      </c>
      <c r="AE416" s="29" t="str">
        <f t="shared" si="51"/>
        <v/>
      </c>
      <c r="AF416" s="30" t="str">
        <f>IF(OR(AD416="",SUMPRODUCT((Barèmes!$A$6:$A$28="Surcoût d'agilité (s) — technique")*(Barèmes!$B$6:$B$28=H416)*(Barèmes!$C$6:$C$28=IF(H416="6ème","Mixte",G416)))=0),"",IF(SUMPRODUCT((Barèmes!$A$6:$A$28="Surcoût d'agilité (s) — technique")*(Barèmes!$B$6:$B$28=H416)*(Barèmes!$C$6:$C$28=IF(H416="6ème","Mixte",G416))*(Barèmes!$J$6:$J$28="+"))&gt;0,IF(AD416&lt;=SUMIFS(Barèmes!$D$6:$D$28,Barèmes!$A$6:$A$28,"Surcoût d'agilité (s) — technique",Barèmes!$B$6:$B$28,H416,Barèmes!$C$6:$C$28,IF(H416="6ème","Mixte",G416)),"à besoin",IF(AD416&lt;=SUMIFS(Barèmes!$E$6:$E$28,Barèmes!$A$6:$A$28,"Surcoût d'agilité (s) — technique",Barèmes!$B$6:$B$28,H416,Barèmes!$C$6:$C$28,IF(H416="6ème","Mixte",G416)),"fragile","satisfaisant")),IF(AD416&gt;=SUMIFS(Barèmes!$D$6:$D$28,Barèmes!$A$6:$A$28,"Surcoût d'agilité (s) — technique",Barèmes!$B$6:$B$28,H416,Barèmes!$C$6:$C$28,IF(H416="6ème","Mixte",G416)),"à besoin",IF(AD416&gt;=SUMIFS(Barèmes!$E$6:$E$28,Barèmes!$A$6:$A$28,"Surcoût d'agilité (s) — technique",Barèmes!$B$6:$B$28,H416,Barèmes!$C$6:$C$28,IF(H416="6ème","Mixte",G416)),"fragile","satisfaisant"))))</f>
        <v/>
      </c>
      <c r="AG416" s="30" t="str">
        <f>IF(OR(AD416="",SUMPRODUCT((Barèmes!$A$6:$A$28="Surcoût d'agilité (s) — technique")*(Barèmes!$B$6:$B$28=H416)*(Barèmes!$C$6:$C$28=IF(H416="6ème","Mixte",G416)))=0),"",IF(SUMPRODUCT((Barèmes!$A$6:$A$28="Surcoût d'agilité (s) — technique")*(Barèmes!$B$6:$B$28=H416)*(Barèmes!$C$6:$C$28=IF(H416="6ème","Mixte",G416))*(Barèmes!$J$6:$J$28="+"))&gt;0,IF(AD416&lt;=SUMIFS(Barèmes!$F$6:$F$28,Barèmes!$A$6:$A$28,"Surcoût d'agilité (s) — technique",Barèmes!$B$6:$B$28,H416,Barèmes!$C$6:$C$28,IF(H416="6ème","Mixte",G416)),Barèmes!$B$2,IF(AD416&lt;=SUMIFS(Barèmes!$G$6:$G$28,Barèmes!$A$6:$A$28,"Surcoût d'agilité (s) — technique",Barèmes!$B$6:$B$28,H416,Barèmes!$C$6:$C$28,IF(H416="6ème","Mixte",G416)),Barèmes!$C$2,IF(AD416&lt;=SUMIFS(Barèmes!$H$6:$H$28,Barèmes!$A$6:$A$28,"Surcoût d'agilité (s) — technique",Barèmes!$B$6:$B$28,H416,Barèmes!$C$6:$C$28,IF(H416="6ème","Mixte",G416)),Barèmes!$D$2,IF(AD416&lt;=SUMIFS(Barèmes!$I$6:$I$28,Barèmes!$A$6:$A$28,"Surcoût d'agilité (s) — technique",Barèmes!$B$6:$B$28,H416,Barèmes!$C$6:$C$28,IF(H416="6ème","Mixte",G416)),Barèmes!$E$2,Barèmes!$F$2)))),IF(AD416&gt;=SUMIFS(Barèmes!$F$6:$F$28,Barèmes!$A$6:$A$28,"Surcoût d'agilité (s) — technique",Barèmes!$B$6:$B$28,H416,Barèmes!$C$6:$C$28,IF(H416="6ème","Mixte",G416)),Barèmes!$B$2,IF(AD416&gt;=SUMIFS(Barèmes!$G$6:$G$28,Barèmes!$A$6:$A$28,"Surcoût d'agilité (s) — technique",Barèmes!$B$6:$B$28,H416,Barèmes!$C$6:$C$28,IF(H416="6ème","Mixte",G416)),Barèmes!$C$2,IF(AD416&gt;=SUMIFS(Barèmes!$H$6:$H$28,Barèmes!$A$6:$A$28,"Surcoût d'agilité (s) — technique",Barèmes!$B$6:$B$28,H416,Barèmes!$C$6:$C$28,IF(H416="6ème","Mixte",G416)),Barèmes!$D$2,IF(AD416&gt;=SUMIFS(Barèmes!$I$6:$I$28,Barèmes!$A$6:$A$28,"Surcoût d'agilité (s) — technique",Barèmes!$B$6:$B$28,H416,Barèmes!$C$6:$C$28,IF(H416="6ème","Mixte",G416)),Barèmes!$E$2,Barèmes!$F$2))))))</f>
        <v/>
      </c>
      <c r="AH416" s="31" t="str">
        <f>IF((IF(N416="",0,1)+IF(Q416="",0,1)+IF(W416="",0,1)+IF(Z416="",0,1)+IF(AC416="",0,1))=0,"",3*IF(N416=Barèmes!$B$2,1,IF(N416=Barèmes!$C$2,2,IF(N416=Barèmes!$D$2,3,IF(N416=Barèmes!$E$2,4,IF(N416=Barèmes!$F$2,5,0)))))+3*IF(Q416=Barèmes!$B$2,1,IF(Q416=Barèmes!$C$2,2,IF(Q416=Barèmes!$D$2,3,IF(Q416=Barèmes!$E$2,4,IF(Q416=Barèmes!$F$2,5,0)))))+2*IF(W416=Barèmes!$B$2,1,IF(W416=Barèmes!$C$2,2,IF(W416=Barèmes!$D$2,3,IF(W416=Barèmes!$E$2,4,IF(W416=Barèmes!$F$2,5,0)))))+1*IF(Z416=Barèmes!$B$2,1,IF(Z416=Barèmes!$C$2,2,IF(Z416=Barèmes!$D$2,3,IF(Z416=Barèmes!$E$2,4,IF(Z416=Barèmes!$F$2,5,0)))))+1*IF(AC416=Barèmes!$B$2,1,IF(AC416=Barèmes!$C$2,2,IF(AC416=Barèmes!$D$2,3,IF(AC416=Barèmes!$E$2,4,IF(AC416=Barèmes!$F$2,5,0))))))</f>
        <v/>
      </c>
      <c r="AI416" s="31"/>
      <c r="AJ416" s="32" t="str">
        <f>IFERROR(INDEX(Croissance!$B$5:$B$604,MATCH(A416,Croissance!$A$5:$A$604,0)),"")</f>
        <v/>
      </c>
      <c r="AK416" s="32" t="str">
        <f>IFERROR(INDEX(Croissance!$C$5:$C$604,MATCH(A416,Croissance!$A$5:$A$604,0)),"")</f>
        <v/>
      </c>
      <c r="AL416" s="32" t="str">
        <f>IFERROR(INDEX(Croissance!$D$5:$D$604,MATCH(A416,Croissance!$A$5:$A$604,0)),"")</f>
        <v/>
      </c>
      <c r="AM416" s="32" t="str">
        <f>IFERROR(INDEX(Croissance!$E$5:$E$604,MATCH(A416,Croissance!$A$5:$A$604,0)),"")</f>
        <v/>
      </c>
      <c r="AO416" s="33">
        <f t="shared" si="56"/>
        <v>0</v>
      </c>
      <c r="AP416" s="33">
        <f t="shared" si="52"/>
        <v>0</v>
      </c>
      <c r="AQ416" s="33">
        <f>IF(A416="",0,IF(AND(OR('Synthèse classe'!$C$2="Tous",C416='Synthèse classe'!$C$2),OR('Synthèse classe'!$C$3="Toutes",D416='Synthèse classe'!$C$3),OR('Synthèse classe'!$C$4="Toutes",AND('Synthèse classe'!$C$4="Dernière",AP416=1),B416=IFERROR(VALUE('Synthèse classe'!$C$4),0))),1,0))</f>
        <v>0</v>
      </c>
      <c r="AR416" s="34" t="str">
        <f t="shared" si="53"/>
        <v/>
      </c>
    </row>
    <row r="417" spans="1:44" x14ac:dyDescent="0.2">
      <c r="A417" s="17" t="str">
        <f t="shared" si="49"/>
        <v/>
      </c>
      <c r="B417" s="18"/>
      <c r="C417" s="19"/>
      <c r="D417" s="19"/>
      <c r="E417" s="19"/>
      <c r="F417" s="19"/>
      <c r="G417" s="19"/>
      <c r="H417" s="17" t="str">
        <f t="shared" si="54"/>
        <v/>
      </c>
      <c r="I417" s="20"/>
      <c r="J417" s="18"/>
      <c r="K417" s="19"/>
      <c r="L417" s="21" t="str">
        <f t="shared" si="55"/>
        <v/>
      </c>
      <c r="M417" s="21" t="str">
        <f>IF(OR(J417="",SUMPRODUCT((Barèmes!$A$6:$A$28="Endurance — Luc Léger (palier)")*(Barèmes!$B$6:$B$28=H417)*(Barèmes!$C$6:$C$28=IF(H417="6ème","Mixte",G417)))=0),"",IF(SUMPRODUCT((Barèmes!$A$6:$A$28="Endurance — Luc Léger (palier)")*(Barèmes!$B$6:$B$28=H417)*(Barèmes!$C$6:$C$28=IF(H417="6ème","Mixte",G417))*(Barèmes!$J$6:$J$28="+"))&gt;0,IF(J417&lt;=SUMIFS(Barèmes!$D$6:$D$28,Barèmes!$A$6:$A$28,"Endurance — Luc Léger (palier)",Barèmes!$B$6:$B$28,H417,Barèmes!$C$6:$C$28,IF(H417="6ème","Mixte",G417)),"à besoin",IF(J417&lt;=SUMIFS(Barèmes!$E$6:$E$28,Barèmes!$A$6:$A$28,"Endurance — Luc Léger (palier)",Barèmes!$B$6:$B$28,H417,Barèmes!$C$6:$C$28,IF(H417="6ème","Mixte",G417)),"fragile","satisfaisant")),IF(J417&gt;=SUMIFS(Barèmes!$D$6:$D$28,Barèmes!$A$6:$A$28,"Endurance — Luc Léger (palier)",Barèmes!$B$6:$B$28,H417,Barèmes!$C$6:$C$28,IF(H417="6ème","Mixte",G417)),"à besoin",IF(J417&gt;=SUMIFS(Barèmes!$E$6:$E$28,Barèmes!$A$6:$A$28,"Endurance — Luc Léger (palier)",Barèmes!$B$6:$B$28,H417,Barèmes!$C$6:$C$28,IF(H417="6ème","Mixte",G417)),"fragile","satisfaisant"))))</f>
        <v/>
      </c>
      <c r="N417" s="21" t="str">
        <f>IF(OR(J417="",SUMPRODUCT((Barèmes!$A$6:$A$28="Endurance — Luc Léger (palier)")*(Barèmes!$B$6:$B$28=H417)*(Barèmes!$C$6:$C$28=IF(H417="6ème","Mixte",G417)))=0),"",IF(SUMPRODUCT((Barèmes!$A$6:$A$28="Endurance — Luc Léger (palier)")*(Barèmes!$B$6:$B$28=H417)*(Barèmes!$C$6:$C$28=IF(H417="6ème","Mixte",G417))*(Barèmes!$J$6:$J$28="+"))&gt;0,IF(J417&lt;=SUMIFS(Barèmes!$F$6:$F$28,Barèmes!$A$6:$A$28,"Endurance — Luc Léger (palier)",Barèmes!$B$6:$B$28,H417,Barèmes!$C$6:$C$28,IF(H417="6ème","Mixte",G417)),Barèmes!$B$2,IF(J417&lt;=SUMIFS(Barèmes!$G$6:$G$28,Barèmes!$A$6:$A$28,"Endurance — Luc Léger (palier)",Barèmes!$B$6:$B$28,H417,Barèmes!$C$6:$C$28,IF(H417="6ème","Mixte",G417)),Barèmes!$C$2,IF(J417&lt;=SUMIFS(Barèmes!$H$6:$H$28,Barèmes!$A$6:$A$28,"Endurance — Luc Léger (palier)",Barèmes!$B$6:$B$28,H417,Barèmes!$C$6:$C$28,IF(H417="6ème","Mixte",G417)),Barèmes!$D$2,IF(J417&lt;=SUMIFS(Barèmes!$I$6:$I$28,Barèmes!$A$6:$A$28,"Endurance — Luc Léger (palier)",Barèmes!$B$6:$B$28,H417,Barèmes!$C$6:$C$28,IF(H417="6ème","Mixte",G417)),Barèmes!$E$2,Barèmes!$F$2)))),IF(J417&gt;=SUMIFS(Barèmes!$F$6:$F$28,Barèmes!$A$6:$A$28,"Endurance — Luc Léger (palier)",Barèmes!$B$6:$B$28,H417,Barèmes!$C$6:$C$28,IF(H417="6ème","Mixte",G417)),Barèmes!$B$2,IF(J417&gt;=SUMIFS(Barèmes!$G$6:$G$28,Barèmes!$A$6:$A$28,"Endurance — Luc Léger (palier)",Barèmes!$B$6:$B$28,H417,Barèmes!$C$6:$C$28,IF(H417="6ème","Mixte",G417)),Barèmes!$C$2,IF(J417&gt;=SUMIFS(Barèmes!$H$6:$H$28,Barèmes!$A$6:$A$28,"Endurance — Luc Léger (palier)",Barèmes!$B$6:$B$28,H417,Barèmes!$C$6:$C$28,IF(H417="6ème","Mixte",G417)),Barèmes!$D$2,IF(J417&gt;=SUMIFS(Barèmes!$I$6:$I$28,Barèmes!$A$6:$A$28,"Endurance — Luc Léger (palier)",Barèmes!$B$6:$B$28,H417,Barèmes!$C$6:$C$28,IF(H417="6ème","Mixte",G417)),Barèmes!$E$2,Barèmes!$F$2))))))</f>
        <v/>
      </c>
      <c r="O417" s="22"/>
      <c r="P417" s="23" t="str">
        <f>IF(OR(O417="",SUMPRODUCT((Barèmes!$A$6:$A$28="Force bas du corps — Saut en longueur (m)")*(Barèmes!$B$6:$B$28=H417)*(Barèmes!$C$6:$C$28=IF(H417="6ème","Mixte",G417)))=0),"",IF(SUMPRODUCT((Barèmes!$A$6:$A$28="Force bas du corps — Saut en longueur (m)")*(Barèmes!$B$6:$B$28=H417)*(Barèmes!$C$6:$C$28=IF(H417="6ème","Mixte",G417))*(Barèmes!$J$6:$J$28="+"))&gt;0,IF(O417&lt;=SUMIFS(Barèmes!$D$6:$D$28,Barèmes!$A$6:$A$28,"Force bas du corps — Saut en longueur (m)",Barèmes!$B$6:$B$28,H417,Barèmes!$C$6:$C$28,IF(H417="6ème","Mixte",G417)),"à besoin",IF(O417&lt;=SUMIFS(Barèmes!$E$6:$E$28,Barèmes!$A$6:$A$28,"Force bas du corps — Saut en longueur (m)",Barèmes!$B$6:$B$28,H417,Barèmes!$C$6:$C$28,IF(H417="6ème","Mixte",G417)),"fragile","satisfaisant")),IF(O417&gt;=SUMIFS(Barèmes!$D$6:$D$28,Barèmes!$A$6:$A$28,"Force bas du corps — Saut en longueur (m)",Barèmes!$B$6:$B$28,H417,Barèmes!$C$6:$C$28,IF(H417="6ème","Mixte",G417)),"à besoin",IF(O417&gt;=SUMIFS(Barèmes!$E$6:$E$28,Barèmes!$A$6:$A$28,"Force bas du corps — Saut en longueur (m)",Barèmes!$B$6:$B$28,H417,Barèmes!$C$6:$C$28,IF(H417="6ème","Mixte",G417)),"fragile","satisfaisant"))))</f>
        <v/>
      </c>
      <c r="Q417" s="23" t="str">
        <f>IF(OR(O417="",SUMPRODUCT((Barèmes!$A$6:$A$28="Force bas du corps — Saut en longueur (m)")*(Barèmes!$B$6:$B$28=H417)*(Barèmes!$C$6:$C$28=IF(H417="6ème","Mixte",G417)))=0),"",IF(SUMPRODUCT((Barèmes!$A$6:$A$28="Force bas du corps — Saut en longueur (m)")*(Barèmes!$B$6:$B$28=H417)*(Barèmes!$C$6:$C$28=IF(H417="6ème","Mixte",G417))*(Barèmes!$J$6:$J$28="+"))&gt;0,IF(O417&lt;=SUMIFS(Barèmes!$F$6:$F$28,Barèmes!$A$6:$A$28,"Force bas du corps — Saut en longueur (m)",Barèmes!$B$6:$B$28,H417,Barèmes!$C$6:$C$28,IF(H417="6ème","Mixte",G417)),Barèmes!$B$2,IF(O417&lt;=SUMIFS(Barèmes!$G$6:$G$28,Barèmes!$A$6:$A$28,"Force bas du corps — Saut en longueur (m)",Barèmes!$B$6:$B$28,H417,Barèmes!$C$6:$C$28,IF(H417="6ème","Mixte",G417)),Barèmes!$C$2,IF(O417&lt;=SUMIFS(Barèmes!$H$6:$H$28,Barèmes!$A$6:$A$28,"Force bas du corps — Saut en longueur (m)",Barèmes!$B$6:$B$28,H417,Barèmes!$C$6:$C$28,IF(H417="6ème","Mixte",G417)),Barèmes!$D$2,IF(O417&lt;=SUMIFS(Barèmes!$I$6:$I$28,Barèmes!$A$6:$A$28,"Force bas du corps — Saut en longueur (m)",Barèmes!$B$6:$B$28,H417,Barèmes!$C$6:$C$28,IF(H417="6ème","Mixte",G417)),Barèmes!$E$2,Barèmes!$F$2)))),IF(O417&gt;=SUMIFS(Barèmes!$F$6:$F$28,Barèmes!$A$6:$A$28,"Force bas du corps — Saut en longueur (m)",Barèmes!$B$6:$B$28,H417,Barèmes!$C$6:$C$28,IF(H417="6ème","Mixte",G417)),Barèmes!$B$2,IF(O417&gt;=SUMIFS(Barèmes!$G$6:$G$28,Barèmes!$A$6:$A$28,"Force bas du corps — Saut en longueur (m)",Barèmes!$B$6:$B$28,H417,Barèmes!$C$6:$C$28,IF(H417="6ème","Mixte",G417)),Barèmes!$C$2,IF(O417&gt;=SUMIFS(Barèmes!$H$6:$H$28,Barèmes!$A$6:$A$28,"Force bas du corps — Saut en longueur (m)",Barèmes!$B$6:$B$28,H417,Barèmes!$C$6:$C$28,IF(H417="6ème","Mixte",G417)),Barèmes!$D$2,IF(O417&gt;=SUMIFS(Barèmes!$I$6:$I$28,Barèmes!$A$6:$A$28,"Force bas du corps — Saut en longueur (m)",Barèmes!$B$6:$B$28,H417,Barèmes!$C$6:$C$28,IF(H417="6ème","Mixte",G417)),Barèmes!$E$2,Barèmes!$F$2))))))</f>
        <v/>
      </c>
      <c r="R417" s="22"/>
      <c r="S417" s="24" t="str">
        <f>IF(OR(R417="",SUMPRODUCT((Barèmes!$A$6:$A$28="Vitesse — 30 m (s)")*(Barèmes!$B$6:$B$28=H417)*(Barèmes!$C$6:$C$28=IF(H417="6ème","Mixte",G417)))=0),"",IF(SUMPRODUCT((Barèmes!$A$6:$A$28="Vitesse — 30 m (s)")*(Barèmes!$B$6:$B$28=H417)*(Barèmes!$C$6:$C$28=IF(H417="6ème","Mixte",G417))*(Barèmes!$J$6:$J$28="+"))&gt;0,IF(R417&lt;=SUMIFS(Barèmes!$D$6:$D$28,Barèmes!$A$6:$A$28,"Vitesse — 30 m (s)",Barèmes!$B$6:$B$28,H417,Barèmes!$C$6:$C$28,IF(H417="6ème","Mixte",G417)),"à besoin",IF(R417&lt;=SUMIFS(Barèmes!$E$6:$E$28,Barèmes!$A$6:$A$28,"Vitesse — 30 m (s)",Barèmes!$B$6:$B$28,H417,Barèmes!$C$6:$C$28,IF(H417="6ème","Mixte",G417)),"fragile","satisfaisant")),IF(R417&gt;=SUMIFS(Barèmes!$D$6:$D$28,Barèmes!$A$6:$A$28,"Vitesse — 30 m (s)",Barèmes!$B$6:$B$28,H417,Barèmes!$C$6:$C$28,IF(H417="6ème","Mixte",G417)),"à besoin",IF(R417&gt;=SUMIFS(Barèmes!$E$6:$E$28,Barèmes!$A$6:$A$28,"Vitesse — 30 m (s)",Barèmes!$B$6:$B$28,H417,Barèmes!$C$6:$C$28,IF(H417="6ème","Mixte",G417)),"fragile","satisfaisant"))))</f>
        <v/>
      </c>
      <c r="T417" s="24" t="str">
        <f>IF(OR(R417="",SUMPRODUCT((Barèmes!$A$6:$A$28="Vitesse — 30 m (s)")*(Barèmes!$B$6:$B$28=H417)*(Barèmes!$C$6:$C$28=IF(H417="6ème","Mixte",G417)))=0),"",IF(SUMPRODUCT((Barèmes!$A$6:$A$28="Vitesse — 30 m (s)")*(Barèmes!$B$6:$B$28=H417)*(Barèmes!$C$6:$C$28=IF(H417="6ème","Mixte",G417))*(Barèmes!$J$6:$J$28="+"))&gt;0,IF(R417&lt;=SUMIFS(Barèmes!$F$6:$F$28,Barèmes!$A$6:$A$28,"Vitesse — 30 m (s)",Barèmes!$B$6:$B$28,H417,Barèmes!$C$6:$C$28,IF(H417="6ème","Mixte",G417)),Barèmes!$B$2,IF(R417&lt;=SUMIFS(Barèmes!$G$6:$G$28,Barèmes!$A$6:$A$28,"Vitesse — 30 m (s)",Barèmes!$B$6:$B$28,H417,Barèmes!$C$6:$C$28,IF(H417="6ème","Mixte",G417)),Barèmes!$C$2,IF(R417&lt;=SUMIFS(Barèmes!$H$6:$H$28,Barèmes!$A$6:$A$28,"Vitesse — 30 m (s)",Barèmes!$B$6:$B$28,H417,Barèmes!$C$6:$C$28,IF(H417="6ème","Mixte",G417)),Barèmes!$D$2,IF(R417&lt;=SUMIFS(Barèmes!$I$6:$I$28,Barèmes!$A$6:$A$28,"Vitesse — 30 m (s)",Barèmes!$B$6:$B$28,H417,Barèmes!$C$6:$C$28,IF(H417="6ème","Mixte",G417)),Barèmes!$E$2,Barèmes!$F$2)))),IF(R417&gt;=SUMIFS(Barèmes!$F$6:$F$28,Barèmes!$A$6:$A$28,"Vitesse — 30 m (s)",Barèmes!$B$6:$B$28,H417,Barèmes!$C$6:$C$28,IF(H417="6ème","Mixte",G417)),Barèmes!$B$2,IF(R417&gt;=SUMIFS(Barèmes!$G$6:$G$28,Barèmes!$A$6:$A$28,"Vitesse — 30 m (s)",Barèmes!$B$6:$B$28,H417,Barèmes!$C$6:$C$28,IF(H417="6ème","Mixte",G417)),Barèmes!$C$2,IF(R417&gt;=SUMIFS(Barèmes!$H$6:$H$28,Barèmes!$A$6:$A$28,"Vitesse — 30 m (s)",Barèmes!$B$6:$B$28,H417,Barèmes!$C$6:$C$28,IF(H417="6ème","Mixte",G417)),Barèmes!$D$2,IF(R417&gt;=SUMIFS(Barèmes!$I$6:$I$28,Barèmes!$A$6:$A$28,"Vitesse — 30 m (s)",Barèmes!$B$6:$B$28,H417,Barèmes!$C$6:$C$28,IF(H417="6ème","Mixte",G417)),Barèmes!$E$2,Barèmes!$F$2))))))</f>
        <v/>
      </c>
      <c r="U417" s="22"/>
      <c r="V417" s="25" t="str">
        <f>IF(OR(U417="",SUMPRODUCT((Barèmes!$A$6:$A$28="Vitesse — 50 m (s)")*(Barèmes!$B$6:$B$28=H417)*(Barèmes!$C$6:$C$28=IF(H417="6ème","Mixte",G417)))=0),"",IF(SUMPRODUCT((Barèmes!$A$6:$A$28="Vitesse — 50 m (s)")*(Barèmes!$B$6:$B$28=H417)*(Barèmes!$C$6:$C$28=IF(H417="6ème","Mixte",G417))*(Barèmes!$J$6:$J$28="+"))&gt;0,IF(U417&lt;=SUMIFS(Barèmes!$D$6:$D$28,Barèmes!$A$6:$A$28,"Vitesse — 50 m (s)",Barèmes!$B$6:$B$28,H417,Barèmes!$C$6:$C$28,IF(H417="6ème","Mixte",G417)),"à besoin",IF(U417&lt;=SUMIFS(Barèmes!$E$6:$E$28,Barèmes!$A$6:$A$28,"Vitesse — 50 m (s)",Barèmes!$B$6:$B$28,H417,Barèmes!$C$6:$C$28,IF(H417="6ème","Mixte",G417)),"fragile","satisfaisant")),IF(U417&gt;=SUMIFS(Barèmes!$D$6:$D$28,Barèmes!$A$6:$A$28,"Vitesse — 50 m (s)",Barèmes!$B$6:$B$28,H417,Barèmes!$C$6:$C$28,IF(H417="6ème","Mixte",G417)),"à besoin",IF(U417&gt;=SUMIFS(Barèmes!$E$6:$E$28,Barèmes!$A$6:$A$28,"Vitesse — 50 m (s)",Barèmes!$B$6:$B$28,H417,Barèmes!$C$6:$C$28,IF(H417="6ème","Mixte",G417)),"fragile","satisfaisant"))))</f>
        <v/>
      </c>
      <c r="W417" s="25" t="str">
        <f>IF(OR(U417="",SUMPRODUCT((Barèmes!$A$6:$A$28="Vitesse — 50 m (s)")*(Barèmes!$B$6:$B$28=H417)*(Barèmes!$C$6:$C$28=IF(H417="6ème","Mixte",G417)))=0),"",IF(SUMPRODUCT((Barèmes!$A$6:$A$28="Vitesse — 50 m (s)")*(Barèmes!$B$6:$B$28=H417)*(Barèmes!$C$6:$C$28=IF(H417="6ème","Mixte",G417))*(Barèmes!$J$6:$J$28="+"))&gt;0,IF(U417&lt;=SUMIFS(Barèmes!$F$6:$F$28,Barèmes!$A$6:$A$28,"Vitesse — 50 m (s)",Barèmes!$B$6:$B$28,H417,Barèmes!$C$6:$C$28,IF(H417="6ème","Mixte",G417)),Barèmes!$B$2,IF(U417&lt;=SUMIFS(Barèmes!$G$6:$G$28,Barèmes!$A$6:$A$28,"Vitesse — 50 m (s)",Barèmes!$B$6:$B$28,H417,Barèmes!$C$6:$C$28,IF(H417="6ème","Mixte",G417)),Barèmes!$C$2,IF(U417&lt;=SUMIFS(Barèmes!$H$6:$H$28,Barèmes!$A$6:$A$28,"Vitesse — 50 m (s)",Barèmes!$B$6:$B$28,H417,Barèmes!$C$6:$C$28,IF(H417="6ème","Mixte",G417)),Barèmes!$D$2,IF(U417&lt;=SUMIFS(Barèmes!$I$6:$I$28,Barèmes!$A$6:$A$28,"Vitesse — 50 m (s)",Barèmes!$B$6:$B$28,H417,Barèmes!$C$6:$C$28,IF(H417="6ème","Mixte",G417)),Barèmes!$E$2,Barèmes!$F$2)))),IF(U417&gt;=SUMIFS(Barèmes!$F$6:$F$28,Barèmes!$A$6:$A$28,"Vitesse — 50 m (s)",Barèmes!$B$6:$B$28,H417,Barèmes!$C$6:$C$28,IF(H417="6ème","Mixte",G417)),Barèmes!$B$2,IF(U417&gt;=SUMIFS(Barèmes!$G$6:$G$28,Barèmes!$A$6:$A$28,"Vitesse — 50 m (s)",Barèmes!$B$6:$B$28,H417,Barèmes!$C$6:$C$28,IF(H417="6ème","Mixte",G417)),Barèmes!$C$2,IF(U417&gt;=SUMIFS(Barèmes!$H$6:$H$28,Barèmes!$A$6:$A$28,"Vitesse — 50 m (s)",Barèmes!$B$6:$B$28,H417,Barèmes!$C$6:$C$28,IF(H417="6ème","Mixte",G417)),Barèmes!$D$2,IF(U417&gt;=SUMIFS(Barèmes!$I$6:$I$28,Barèmes!$A$6:$A$28,"Vitesse — 50 m (s)",Barèmes!$B$6:$B$28,H417,Barèmes!$C$6:$C$28,IF(H417="6ème","Mixte",G417)),Barèmes!$E$2,Barèmes!$F$2))))))</f>
        <v/>
      </c>
      <c r="X417" s="18"/>
      <c r="Y417" s="26" t="str" cm="1">
        <f t="array" ref="Y417">IF(OR(X417="",SUMPRODUCT((Barèmes!$A$6:$A$28="Souplesse (score 1-5)")*(Barèmes!$B$6:$B$28=H417)*(Barèmes!$C$6:$C$28=IF(H417="6ème","Mixte",G417)))=0),"",IF(SUMPRODUCT((Barèmes!$A$6:$A$28="Souplesse (score 1-5)")*(Barèmes!$B$6:$B$28=H417)*(Barèmes!$C$6:$C$28=IF(H417="6ème","Mixte",G417))*(Barèmes!$J$6:$J$28="+"))&gt;0,IF(X417&lt;=SUMIFS(Barèmes!$D$6:$D$28,Barèmes!$A$6:$A$28,"Souplesse (score 1-5)",Barèmes!$B$6:$B$28,H417,Barèmes!$C$6:$C$28,IF(H417="6ème","Mixte",G417)),"à besoin",IF(X417&lt;=SUMIFS(Barèmes!$E$6:$E$28,Barèmes!$A$6:$A$28,"Souplesse (score 1-5)",Barèmes!$B$6:$B$28,H417,Barèmes!$C$6:$C$28,IF(H417="6ème","Mixte",G417)),"fragile","satisfaisant")),IF(X417&gt;=SUMIFS(Barèmes!$D$6:$D$28,Barèmes!$A$6:$A$28,"Souplesse (score 1-5)",Barèmes!$B$6:$B$28,H417,Barèmes!$C$6:$C$28,IF(H417="6ème","Mixte",G417)),"à besoin",IF(X417&gt;=SUMIFS(Barèmes!$E$6:$E$28,Barèmes!$A$6:$A$28,"Souplesse (score 1-5)",Barèmes!$B$6:$B$28,H417,Barèmes!$C$6:$C$28,IF(H417="6ème","Mixte",G417)),"fragile","satisfaisant"))))</f>
        <v/>
      </c>
      <c r="Z417" s="26" t="str" cm="1">
        <f t="array" ref="Z417">IF(OR(X417="",SUMPRODUCT((Barèmes!$A$6:$A$28="Souplesse (score 1-5)")*(Barèmes!$B$6:$B$28=H417)*(Barèmes!$C$6:$C$28=IF(H417="6ème","Mixte",G417)))=0),"",IF(SUMPRODUCT((Barèmes!$A$6:$A$28="Souplesse (score 1-5)")*(Barèmes!$B$6:$B$28=H417)*(Barèmes!$C$6:$C$28=IF(H417="6ème","Mixte",G417))*(Barèmes!$J$6:$J$28="+"))&gt;0,IF(X417&lt;=SUMIFS(Barèmes!$F$6:$F$28,Barèmes!$A$6:$A$28,"Souplesse (score 1-5)",Barèmes!$B$6:$B$28,H417,Barèmes!$C$6:$C$28,IF(H417="6ème","Mixte",G417)),Barèmes!$B$2,IF(X417&lt;=SUMIFS(Barèmes!$G$6:$G$28,Barèmes!$A$6:$A$28,"Souplesse (score 1-5)",Barèmes!$B$6:$B$28,H417,Barèmes!$C$6:$C$28,IF(H417="6ème","Mixte",G417)),Barèmes!$C$2,IF(X417&lt;=SUMIFS(Barèmes!$H$6:$H$28,Barèmes!$A$6:$A$28,"Souplesse (score 1-5)",Barèmes!$B$6:$B$28,H417,Barèmes!$C$6:$C$28,IF(H417="6ème","Mixte",G417)),Barèmes!$D$2,IF(X417&lt;=SUMIFS(Barèmes!$I$6:$I$28,Barèmes!$A$6:$A$28,"Souplesse (score 1-5)",Barèmes!$B$6:$B$28,H417,Barèmes!$C$6:$C$28,IF(H417="6ème","Mixte",G417)),Barèmes!$E$2,Barèmes!$F$2)))),IF(X417&gt;=SUMIFS(Barèmes!$F$6:$F$28,Barèmes!$A$6:$A$28,"Souplesse (score 1-5)",Barèmes!$B$6:$B$28,H417,Barèmes!$C$6:$C$28,IF(H417="6ème","Mixte",G417)),Barèmes!$B$2,IF(X417&gt;=SUMIFS(Barèmes!$G$6:$G$28,Barèmes!$A$6:$A$28,"Souplesse (score 1-5)",Barèmes!$B$6:$B$28,H417,Barèmes!$C$6:$C$28,IF(H417="6ème","Mixte",G417)),Barèmes!$C$2,IF(X417&gt;=SUMIFS(Barèmes!$H$6:$H$28,Barèmes!$A$6:$A$28,"Souplesse (score 1-5)",Barèmes!$B$6:$B$28,H417,Barèmes!$C$6:$C$28,IF(H417="6ème","Mixte",G417)),Barèmes!$D$2,IF(X417&gt;=SUMIFS(Barèmes!$I$6:$I$28,Barèmes!$A$6:$A$28,"Souplesse (score 1-5)",Barèmes!$B$6:$B$28,H417,Barèmes!$C$6:$C$28,IF(H417="6ème","Mixte",G417)),Barèmes!$E$2,Barèmes!$F$2))))))</f>
        <v/>
      </c>
      <c r="AA417" s="22"/>
      <c r="AB417" s="27" t="str">
        <f>IF(OR(AA417="",SUMPRODUCT((Barèmes!$A$6:$A$28="Agilité — T-test 974 (s)")*(Barèmes!$B$6:$B$28=H417)*(Barèmes!$C$6:$C$28=IF(H417="6ème","Mixte",G417)))=0),"",IF(SUMPRODUCT((Barèmes!$A$6:$A$28="Agilité — T-test 974 (s)")*(Barèmes!$B$6:$B$28=H417)*(Barèmes!$C$6:$C$28=IF(H417="6ème","Mixte",G417))*(Barèmes!$J$6:$J$28="+"))&gt;0,IF(AA417&lt;=SUMIFS(Barèmes!$D$6:$D$28,Barèmes!$A$6:$A$28,"Agilité — T-test 974 (s)",Barèmes!$B$6:$B$28,H417,Barèmes!$C$6:$C$28,IF(H417="6ème","Mixte",G417)),"à besoin",IF(AA417&lt;=SUMIFS(Barèmes!$E$6:$E$28,Barèmes!$A$6:$A$28,"Agilité — T-test 974 (s)",Barèmes!$B$6:$B$28,H417,Barèmes!$C$6:$C$28,IF(H417="6ème","Mixte",G417)),"fragile","satisfaisant")),IF(AA417&gt;=SUMIFS(Barèmes!$D$6:$D$28,Barèmes!$A$6:$A$28,"Agilité — T-test 974 (s)",Barèmes!$B$6:$B$28,H417,Barèmes!$C$6:$C$28,IF(H417="6ème","Mixte",G417)),"à besoin",IF(AA417&gt;=SUMIFS(Barèmes!$E$6:$E$28,Barèmes!$A$6:$A$28,"Agilité — T-test 974 (s)",Barèmes!$B$6:$B$28,H417,Barèmes!$C$6:$C$28,IF(H417="6ème","Mixte",G417)),"fragile","satisfaisant"))))</f>
        <v/>
      </c>
      <c r="AC417" s="27" t="str">
        <f>IF(OR(AA417="",SUMPRODUCT((Barèmes!$A$6:$A$28="Agilité — T-test 974 (s)")*(Barèmes!$B$6:$B$28=H417)*(Barèmes!$C$6:$C$28=IF(H417="6ème","Mixte",G417)))=0),"",IF(SUMPRODUCT((Barèmes!$A$6:$A$28="Agilité — T-test 974 (s)")*(Barèmes!$B$6:$B$28=H417)*(Barèmes!$C$6:$C$28=IF(H417="6ème","Mixte",G417))*(Barèmes!$J$6:$J$28="+"))&gt;0,IF(AA417&lt;=SUMIFS(Barèmes!$F$6:$F$28,Barèmes!$A$6:$A$28,"Agilité — T-test 974 (s)",Barèmes!$B$6:$B$28,H417,Barèmes!$C$6:$C$28,IF(H417="6ème","Mixte",G417)),Barèmes!$B$2,IF(AA417&lt;=SUMIFS(Barèmes!$G$6:$G$28,Barèmes!$A$6:$A$28,"Agilité — T-test 974 (s)",Barèmes!$B$6:$B$28,H417,Barèmes!$C$6:$C$28,IF(H417="6ème","Mixte",G417)),Barèmes!$C$2,IF(AA417&lt;=SUMIFS(Barèmes!$H$6:$H$28,Barèmes!$A$6:$A$28,"Agilité — T-test 974 (s)",Barèmes!$B$6:$B$28,H417,Barèmes!$C$6:$C$28,IF(H417="6ème","Mixte",G417)),Barèmes!$D$2,IF(AA417&lt;=SUMIFS(Barèmes!$I$6:$I$28,Barèmes!$A$6:$A$28,"Agilité — T-test 974 (s)",Barèmes!$B$6:$B$28,H417,Barèmes!$C$6:$C$28,IF(H417="6ème","Mixte",G417)),Barèmes!$E$2,Barèmes!$F$2)))),IF(AA417&gt;=SUMIFS(Barèmes!$F$6:$F$28,Barèmes!$A$6:$A$28,"Agilité — T-test 974 (s)",Barèmes!$B$6:$B$28,H417,Barèmes!$C$6:$C$28,IF(H417="6ème","Mixte",G417)),Barèmes!$B$2,IF(AA417&gt;=SUMIFS(Barèmes!$G$6:$G$28,Barèmes!$A$6:$A$28,"Agilité — T-test 974 (s)",Barèmes!$B$6:$B$28,H417,Barèmes!$C$6:$C$28,IF(H417="6ème","Mixte",G417)),Barèmes!$C$2,IF(AA417&gt;=SUMIFS(Barèmes!$H$6:$H$28,Barèmes!$A$6:$A$28,"Agilité — T-test 974 (s)",Barèmes!$B$6:$B$28,H417,Barèmes!$C$6:$C$28,IF(H417="6ème","Mixte",G417)),Barèmes!$D$2,IF(AA417&gt;=SUMIFS(Barèmes!$I$6:$I$28,Barèmes!$A$6:$A$28,"Agilité — T-test 974 (s)",Barèmes!$B$6:$B$28,H417,Barèmes!$C$6:$C$28,IF(H417="6ème","Mixte",G417)),Barèmes!$E$2,Barèmes!$F$2))))))</f>
        <v/>
      </c>
      <c r="AD417" s="28" t="str">
        <f t="shared" si="50"/>
        <v/>
      </c>
      <c r="AE417" s="29" t="str">
        <f t="shared" si="51"/>
        <v/>
      </c>
      <c r="AF417" s="30" t="str">
        <f>IF(OR(AD417="",SUMPRODUCT((Barèmes!$A$6:$A$28="Surcoût d'agilité (s) — technique")*(Barèmes!$B$6:$B$28=H417)*(Barèmes!$C$6:$C$28=IF(H417="6ème","Mixte",G417)))=0),"",IF(SUMPRODUCT((Barèmes!$A$6:$A$28="Surcoût d'agilité (s) — technique")*(Barèmes!$B$6:$B$28=H417)*(Barèmes!$C$6:$C$28=IF(H417="6ème","Mixte",G417))*(Barèmes!$J$6:$J$28="+"))&gt;0,IF(AD417&lt;=SUMIFS(Barèmes!$D$6:$D$28,Barèmes!$A$6:$A$28,"Surcoût d'agilité (s) — technique",Barèmes!$B$6:$B$28,H417,Barèmes!$C$6:$C$28,IF(H417="6ème","Mixte",G417)),"à besoin",IF(AD417&lt;=SUMIFS(Barèmes!$E$6:$E$28,Barèmes!$A$6:$A$28,"Surcoût d'agilité (s) — technique",Barèmes!$B$6:$B$28,H417,Barèmes!$C$6:$C$28,IF(H417="6ème","Mixte",G417)),"fragile","satisfaisant")),IF(AD417&gt;=SUMIFS(Barèmes!$D$6:$D$28,Barèmes!$A$6:$A$28,"Surcoût d'agilité (s) — technique",Barèmes!$B$6:$B$28,H417,Barèmes!$C$6:$C$28,IF(H417="6ème","Mixte",G417)),"à besoin",IF(AD417&gt;=SUMIFS(Barèmes!$E$6:$E$28,Barèmes!$A$6:$A$28,"Surcoût d'agilité (s) — technique",Barèmes!$B$6:$B$28,H417,Barèmes!$C$6:$C$28,IF(H417="6ème","Mixte",G417)),"fragile","satisfaisant"))))</f>
        <v/>
      </c>
      <c r="AG417" s="30" t="str">
        <f>IF(OR(AD417="",SUMPRODUCT((Barèmes!$A$6:$A$28="Surcoût d'agilité (s) — technique")*(Barèmes!$B$6:$B$28=H417)*(Barèmes!$C$6:$C$28=IF(H417="6ème","Mixte",G417)))=0),"",IF(SUMPRODUCT((Barèmes!$A$6:$A$28="Surcoût d'agilité (s) — technique")*(Barèmes!$B$6:$B$28=H417)*(Barèmes!$C$6:$C$28=IF(H417="6ème","Mixte",G417))*(Barèmes!$J$6:$J$28="+"))&gt;0,IF(AD417&lt;=SUMIFS(Barèmes!$F$6:$F$28,Barèmes!$A$6:$A$28,"Surcoût d'agilité (s) — technique",Barèmes!$B$6:$B$28,H417,Barèmes!$C$6:$C$28,IF(H417="6ème","Mixte",G417)),Barèmes!$B$2,IF(AD417&lt;=SUMIFS(Barèmes!$G$6:$G$28,Barèmes!$A$6:$A$28,"Surcoût d'agilité (s) — technique",Barèmes!$B$6:$B$28,H417,Barèmes!$C$6:$C$28,IF(H417="6ème","Mixte",G417)),Barèmes!$C$2,IF(AD417&lt;=SUMIFS(Barèmes!$H$6:$H$28,Barèmes!$A$6:$A$28,"Surcoût d'agilité (s) — technique",Barèmes!$B$6:$B$28,H417,Barèmes!$C$6:$C$28,IF(H417="6ème","Mixte",G417)),Barèmes!$D$2,IF(AD417&lt;=SUMIFS(Barèmes!$I$6:$I$28,Barèmes!$A$6:$A$28,"Surcoût d'agilité (s) — technique",Barèmes!$B$6:$B$28,H417,Barèmes!$C$6:$C$28,IF(H417="6ème","Mixte",G417)),Barèmes!$E$2,Barèmes!$F$2)))),IF(AD417&gt;=SUMIFS(Barèmes!$F$6:$F$28,Barèmes!$A$6:$A$28,"Surcoût d'agilité (s) — technique",Barèmes!$B$6:$B$28,H417,Barèmes!$C$6:$C$28,IF(H417="6ème","Mixte",G417)),Barèmes!$B$2,IF(AD417&gt;=SUMIFS(Barèmes!$G$6:$G$28,Barèmes!$A$6:$A$28,"Surcoût d'agilité (s) — technique",Barèmes!$B$6:$B$28,H417,Barèmes!$C$6:$C$28,IF(H417="6ème","Mixte",G417)),Barèmes!$C$2,IF(AD417&gt;=SUMIFS(Barèmes!$H$6:$H$28,Barèmes!$A$6:$A$28,"Surcoût d'agilité (s) — technique",Barèmes!$B$6:$B$28,H417,Barèmes!$C$6:$C$28,IF(H417="6ème","Mixte",G417)),Barèmes!$D$2,IF(AD417&gt;=SUMIFS(Barèmes!$I$6:$I$28,Barèmes!$A$6:$A$28,"Surcoût d'agilité (s) — technique",Barèmes!$B$6:$B$28,H417,Barèmes!$C$6:$C$28,IF(H417="6ème","Mixte",G417)),Barèmes!$E$2,Barèmes!$F$2))))))</f>
        <v/>
      </c>
      <c r="AH417" s="31" t="str">
        <f>IF((IF(N417="",0,1)+IF(Q417="",0,1)+IF(W417="",0,1)+IF(Z417="",0,1)+IF(AC417="",0,1))=0,"",3*IF(N417=Barèmes!$B$2,1,IF(N417=Barèmes!$C$2,2,IF(N417=Barèmes!$D$2,3,IF(N417=Barèmes!$E$2,4,IF(N417=Barèmes!$F$2,5,0)))))+3*IF(Q417=Barèmes!$B$2,1,IF(Q417=Barèmes!$C$2,2,IF(Q417=Barèmes!$D$2,3,IF(Q417=Barèmes!$E$2,4,IF(Q417=Barèmes!$F$2,5,0)))))+2*IF(W417=Barèmes!$B$2,1,IF(W417=Barèmes!$C$2,2,IF(W417=Barèmes!$D$2,3,IF(W417=Barèmes!$E$2,4,IF(W417=Barèmes!$F$2,5,0)))))+1*IF(Z417=Barèmes!$B$2,1,IF(Z417=Barèmes!$C$2,2,IF(Z417=Barèmes!$D$2,3,IF(Z417=Barèmes!$E$2,4,IF(Z417=Barèmes!$F$2,5,0)))))+1*IF(AC417=Barèmes!$B$2,1,IF(AC417=Barèmes!$C$2,2,IF(AC417=Barèmes!$D$2,3,IF(AC417=Barèmes!$E$2,4,IF(AC417=Barèmes!$F$2,5,0))))))</f>
        <v/>
      </c>
      <c r="AI417" s="31"/>
      <c r="AJ417" s="32" t="str">
        <f>IFERROR(INDEX(Croissance!$B$5:$B$604,MATCH(A417,Croissance!$A$5:$A$604,0)),"")</f>
        <v/>
      </c>
      <c r="AK417" s="32" t="str">
        <f>IFERROR(INDEX(Croissance!$C$5:$C$604,MATCH(A417,Croissance!$A$5:$A$604,0)),"")</f>
        <v/>
      </c>
      <c r="AL417" s="32" t="str">
        <f>IFERROR(INDEX(Croissance!$D$5:$D$604,MATCH(A417,Croissance!$A$5:$A$604,0)),"")</f>
        <v/>
      </c>
      <c r="AM417" s="32" t="str">
        <f>IFERROR(INDEX(Croissance!$E$5:$E$604,MATCH(A417,Croissance!$A$5:$A$604,0)),"")</f>
        <v/>
      </c>
      <c r="AO417" s="33">
        <f t="shared" si="56"/>
        <v>0</v>
      </c>
      <c r="AP417" s="33">
        <f t="shared" si="52"/>
        <v>0</v>
      </c>
      <c r="AQ417" s="33">
        <f>IF(A417="",0,IF(AND(OR('Synthèse classe'!$C$2="Tous",C417='Synthèse classe'!$C$2),OR('Synthèse classe'!$C$3="Toutes",D417='Synthèse classe'!$C$3),OR('Synthèse classe'!$C$4="Toutes",AND('Synthèse classe'!$C$4="Dernière",AP417=1),B417=IFERROR(VALUE('Synthèse classe'!$C$4),0))),1,0))</f>
        <v>0</v>
      </c>
      <c r="AR417" s="34" t="str">
        <f t="shared" si="53"/>
        <v/>
      </c>
    </row>
    <row r="418" spans="1:44" x14ac:dyDescent="0.2">
      <c r="A418" s="17" t="str">
        <f t="shared" si="49"/>
        <v/>
      </c>
      <c r="B418" s="18"/>
      <c r="C418" s="19"/>
      <c r="D418" s="19"/>
      <c r="E418" s="19"/>
      <c r="F418" s="19"/>
      <c r="G418" s="19"/>
      <c r="H418" s="17" t="str">
        <f t="shared" si="54"/>
        <v/>
      </c>
      <c r="I418" s="20"/>
      <c r="J418" s="18"/>
      <c r="K418" s="19"/>
      <c r="L418" s="21" t="str">
        <f t="shared" si="55"/>
        <v/>
      </c>
      <c r="M418" s="21" t="str">
        <f>IF(OR(J418="",SUMPRODUCT((Barèmes!$A$6:$A$28="Endurance — Luc Léger (palier)")*(Barèmes!$B$6:$B$28=H418)*(Barèmes!$C$6:$C$28=IF(H418="6ème","Mixte",G418)))=0),"",IF(SUMPRODUCT((Barèmes!$A$6:$A$28="Endurance — Luc Léger (palier)")*(Barèmes!$B$6:$B$28=H418)*(Barèmes!$C$6:$C$28=IF(H418="6ème","Mixte",G418))*(Barèmes!$J$6:$J$28="+"))&gt;0,IF(J418&lt;=SUMIFS(Barèmes!$D$6:$D$28,Barèmes!$A$6:$A$28,"Endurance — Luc Léger (palier)",Barèmes!$B$6:$B$28,H418,Barèmes!$C$6:$C$28,IF(H418="6ème","Mixte",G418)),"à besoin",IF(J418&lt;=SUMIFS(Barèmes!$E$6:$E$28,Barèmes!$A$6:$A$28,"Endurance — Luc Léger (palier)",Barèmes!$B$6:$B$28,H418,Barèmes!$C$6:$C$28,IF(H418="6ème","Mixte",G418)),"fragile","satisfaisant")),IF(J418&gt;=SUMIFS(Barèmes!$D$6:$D$28,Barèmes!$A$6:$A$28,"Endurance — Luc Léger (palier)",Barèmes!$B$6:$B$28,H418,Barèmes!$C$6:$C$28,IF(H418="6ème","Mixte",G418)),"à besoin",IF(J418&gt;=SUMIFS(Barèmes!$E$6:$E$28,Barèmes!$A$6:$A$28,"Endurance — Luc Léger (palier)",Barèmes!$B$6:$B$28,H418,Barèmes!$C$6:$C$28,IF(H418="6ème","Mixte",G418)),"fragile","satisfaisant"))))</f>
        <v/>
      </c>
      <c r="N418" s="21" t="str">
        <f>IF(OR(J418="",SUMPRODUCT((Barèmes!$A$6:$A$28="Endurance — Luc Léger (palier)")*(Barèmes!$B$6:$B$28=H418)*(Barèmes!$C$6:$C$28=IF(H418="6ème","Mixte",G418)))=0),"",IF(SUMPRODUCT((Barèmes!$A$6:$A$28="Endurance — Luc Léger (palier)")*(Barèmes!$B$6:$B$28=H418)*(Barèmes!$C$6:$C$28=IF(H418="6ème","Mixte",G418))*(Barèmes!$J$6:$J$28="+"))&gt;0,IF(J418&lt;=SUMIFS(Barèmes!$F$6:$F$28,Barèmes!$A$6:$A$28,"Endurance — Luc Léger (palier)",Barèmes!$B$6:$B$28,H418,Barèmes!$C$6:$C$28,IF(H418="6ème","Mixte",G418)),Barèmes!$B$2,IF(J418&lt;=SUMIFS(Barèmes!$G$6:$G$28,Barèmes!$A$6:$A$28,"Endurance — Luc Léger (palier)",Barèmes!$B$6:$B$28,H418,Barèmes!$C$6:$C$28,IF(H418="6ème","Mixte",G418)),Barèmes!$C$2,IF(J418&lt;=SUMIFS(Barèmes!$H$6:$H$28,Barèmes!$A$6:$A$28,"Endurance — Luc Léger (palier)",Barèmes!$B$6:$B$28,H418,Barèmes!$C$6:$C$28,IF(H418="6ème","Mixte",G418)),Barèmes!$D$2,IF(J418&lt;=SUMIFS(Barèmes!$I$6:$I$28,Barèmes!$A$6:$A$28,"Endurance — Luc Léger (palier)",Barèmes!$B$6:$B$28,H418,Barèmes!$C$6:$C$28,IF(H418="6ème","Mixte",G418)),Barèmes!$E$2,Barèmes!$F$2)))),IF(J418&gt;=SUMIFS(Barèmes!$F$6:$F$28,Barèmes!$A$6:$A$28,"Endurance — Luc Léger (palier)",Barèmes!$B$6:$B$28,H418,Barèmes!$C$6:$C$28,IF(H418="6ème","Mixte",G418)),Barèmes!$B$2,IF(J418&gt;=SUMIFS(Barèmes!$G$6:$G$28,Barèmes!$A$6:$A$28,"Endurance — Luc Léger (palier)",Barèmes!$B$6:$B$28,H418,Barèmes!$C$6:$C$28,IF(H418="6ème","Mixte",G418)),Barèmes!$C$2,IF(J418&gt;=SUMIFS(Barèmes!$H$6:$H$28,Barèmes!$A$6:$A$28,"Endurance — Luc Léger (palier)",Barèmes!$B$6:$B$28,H418,Barèmes!$C$6:$C$28,IF(H418="6ème","Mixte",G418)),Barèmes!$D$2,IF(J418&gt;=SUMIFS(Barèmes!$I$6:$I$28,Barèmes!$A$6:$A$28,"Endurance — Luc Léger (palier)",Barèmes!$B$6:$B$28,H418,Barèmes!$C$6:$C$28,IF(H418="6ème","Mixte",G418)),Barèmes!$E$2,Barèmes!$F$2))))))</f>
        <v/>
      </c>
      <c r="O418" s="22"/>
      <c r="P418" s="23" t="str">
        <f>IF(OR(O418="",SUMPRODUCT((Barèmes!$A$6:$A$28="Force bas du corps — Saut en longueur (m)")*(Barèmes!$B$6:$B$28=H418)*(Barèmes!$C$6:$C$28=IF(H418="6ème","Mixte",G418)))=0),"",IF(SUMPRODUCT((Barèmes!$A$6:$A$28="Force bas du corps — Saut en longueur (m)")*(Barèmes!$B$6:$B$28=H418)*(Barèmes!$C$6:$C$28=IF(H418="6ème","Mixte",G418))*(Barèmes!$J$6:$J$28="+"))&gt;0,IF(O418&lt;=SUMIFS(Barèmes!$D$6:$D$28,Barèmes!$A$6:$A$28,"Force bas du corps — Saut en longueur (m)",Barèmes!$B$6:$B$28,H418,Barèmes!$C$6:$C$28,IF(H418="6ème","Mixte",G418)),"à besoin",IF(O418&lt;=SUMIFS(Barèmes!$E$6:$E$28,Barèmes!$A$6:$A$28,"Force bas du corps — Saut en longueur (m)",Barèmes!$B$6:$B$28,H418,Barèmes!$C$6:$C$28,IF(H418="6ème","Mixte",G418)),"fragile","satisfaisant")),IF(O418&gt;=SUMIFS(Barèmes!$D$6:$D$28,Barèmes!$A$6:$A$28,"Force bas du corps — Saut en longueur (m)",Barèmes!$B$6:$B$28,H418,Barèmes!$C$6:$C$28,IF(H418="6ème","Mixte",G418)),"à besoin",IF(O418&gt;=SUMIFS(Barèmes!$E$6:$E$28,Barèmes!$A$6:$A$28,"Force bas du corps — Saut en longueur (m)",Barèmes!$B$6:$B$28,H418,Barèmes!$C$6:$C$28,IF(H418="6ème","Mixte",G418)),"fragile","satisfaisant"))))</f>
        <v/>
      </c>
      <c r="Q418" s="23" t="str">
        <f>IF(OR(O418="",SUMPRODUCT((Barèmes!$A$6:$A$28="Force bas du corps — Saut en longueur (m)")*(Barèmes!$B$6:$B$28=H418)*(Barèmes!$C$6:$C$28=IF(H418="6ème","Mixte",G418)))=0),"",IF(SUMPRODUCT((Barèmes!$A$6:$A$28="Force bas du corps — Saut en longueur (m)")*(Barèmes!$B$6:$B$28=H418)*(Barèmes!$C$6:$C$28=IF(H418="6ème","Mixte",G418))*(Barèmes!$J$6:$J$28="+"))&gt;0,IF(O418&lt;=SUMIFS(Barèmes!$F$6:$F$28,Barèmes!$A$6:$A$28,"Force bas du corps — Saut en longueur (m)",Barèmes!$B$6:$B$28,H418,Barèmes!$C$6:$C$28,IF(H418="6ème","Mixte",G418)),Barèmes!$B$2,IF(O418&lt;=SUMIFS(Barèmes!$G$6:$G$28,Barèmes!$A$6:$A$28,"Force bas du corps — Saut en longueur (m)",Barèmes!$B$6:$B$28,H418,Barèmes!$C$6:$C$28,IF(H418="6ème","Mixte",G418)),Barèmes!$C$2,IF(O418&lt;=SUMIFS(Barèmes!$H$6:$H$28,Barèmes!$A$6:$A$28,"Force bas du corps — Saut en longueur (m)",Barèmes!$B$6:$B$28,H418,Barèmes!$C$6:$C$28,IF(H418="6ème","Mixte",G418)),Barèmes!$D$2,IF(O418&lt;=SUMIFS(Barèmes!$I$6:$I$28,Barèmes!$A$6:$A$28,"Force bas du corps — Saut en longueur (m)",Barèmes!$B$6:$B$28,H418,Barèmes!$C$6:$C$28,IF(H418="6ème","Mixte",G418)),Barèmes!$E$2,Barèmes!$F$2)))),IF(O418&gt;=SUMIFS(Barèmes!$F$6:$F$28,Barèmes!$A$6:$A$28,"Force bas du corps — Saut en longueur (m)",Barèmes!$B$6:$B$28,H418,Barèmes!$C$6:$C$28,IF(H418="6ème","Mixte",G418)),Barèmes!$B$2,IF(O418&gt;=SUMIFS(Barèmes!$G$6:$G$28,Barèmes!$A$6:$A$28,"Force bas du corps — Saut en longueur (m)",Barèmes!$B$6:$B$28,H418,Barèmes!$C$6:$C$28,IF(H418="6ème","Mixte",G418)),Barèmes!$C$2,IF(O418&gt;=SUMIFS(Barèmes!$H$6:$H$28,Barèmes!$A$6:$A$28,"Force bas du corps — Saut en longueur (m)",Barèmes!$B$6:$B$28,H418,Barèmes!$C$6:$C$28,IF(H418="6ème","Mixte",G418)),Barèmes!$D$2,IF(O418&gt;=SUMIFS(Barèmes!$I$6:$I$28,Barèmes!$A$6:$A$28,"Force bas du corps — Saut en longueur (m)",Barèmes!$B$6:$B$28,H418,Barèmes!$C$6:$C$28,IF(H418="6ème","Mixte",G418)),Barèmes!$E$2,Barèmes!$F$2))))))</f>
        <v/>
      </c>
      <c r="R418" s="22"/>
      <c r="S418" s="24" t="str">
        <f>IF(OR(R418="",SUMPRODUCT((Barèmes!$A$6:$A$28="Vitesse — 30 m (s)")*(Barèmes!$B$6:$B$28=H418)*(Barèmes!$C$6:$C$28=IF(H418="6ème","Mixte",G418)))=0),"",IF(SUMPRODUCT((Barèmes!$A$6:$A$28="Vitesse — 30 m (s)")*(Barèmes!$B$6:$B$28=H418)*(Barèmes!$C$6:$C$28=IF(H418="6ème","Mixte",G418))*(Barèmes!$J$6:$J$28="+"))&gt;0,IF(R418&lt;=SUMIFS(Barèmes!$D$6:$D$28,Barèmes!$A$6:$A$28,"Vitesse — 30 m (s)",Barèmes!$B$6:$B$28,H418,Barèmes!$C$6:$C$28,IF(H418="6ème","Mixte",G418)),"à besoin",IF(R418&lt;=SUMIFS(Barèmes!$E$6:$E$28,Barèmes!$A$6:$A$28,"Vitesse — 30 m (s)",Barèmes!$B$6:$B$28,H418,Barèmes!$C$6:$C$28,IF(H418="6ème","Mixte",G418)),"fragile","satisfaisant")),IF(R418&gt;=SUMIFS(Barèmes!$D$6:$D$28,Barèmes!$A$6:$A$28,"Vitesse — 30 m (s)",Barèmes!$B$6:$B$28,H418,Barèmes!$C$6:$C$28,IF(H418="6ème","Mixte",G418)),"à besoin",IF(R418&gt;=SUMIFS(Barèmes!$E$6:$E$28,Barèmes!$A$6:$A$28,"Vitesse — 30 m (s)",Barèmes!$B$6:$B$28,H418,Barèmes!$C$6:$C$28,IF(H418="6ème","Mixte",G418)),"fragile","satisfaisant"))))</f>
        <v/>
      </c>
      <c r="T418" s="24" t="str">
        <f>IF(OR(R418="",SUMPRODUCT((Barèmes!$A$6:$A$28="Vitesse — 30 m (s)")*(Barèmes!$B$6:$B$28=H418)*(Barèmes!$C$6:$C$28=IF(H418="6ème","Mixte",G418)))=0),"",IF(SUMPRODUCT((Barèmes!$A$6:$A$28="Vitesse — 30 m (s)")*(Barèmes!$B$6:$B$28=H418)*(Barèmes!$C$6:$C$28=IF(H418="6ème","Mixte",G418))*(Barèmes!$J$6:$J$28="+"))&gt;0,IF(R418&lt;=SUMIFS(Barèmes!$F$6:$F$28,Barèmes!$A$6:$A$28,"Vitesse — 30 m (s)",Barèmes!$B$6:$B$28,H418,Barèmes!$C$6:$C$28,IF(H418="6ème","Mixte",G418)),Barèmes!$B$2,IF(R418&lt;=SUMIFS(Barèmes!$G$6:$G$28,Barèmes!$A$6:$A$28,"Vitesse — 30 m (s)",Barèmes!$B$6:$B$28,H418,Barèmes!$C$6:$C$28,IF(H418="6ème","Mixte",G418)),Barèmes!$C$2,IF(R418&lt;=SUMIFS(Barèmes!$H$6:$H$28,Barèmes!$A$6:$A$28,"Vitesse — 30 m (s)",Barèmes!$B$6:$B$28,H418,Barèmes!$C$6:$C$28,IF(H418="6ème","Mixte",G418)),Barèmes!$D$2,IF(R418&lt;=SUMIFS(Barèmes!$I$6:$I$28,Barèmes!$A$6:$A$28,"Vitesse — 30 m (s)",Barèmes!$B$6:$B$28,H418,Barèmes!$C$6:$C$28,IF(H418="6ème","Mixte",G418)),Barèmes!$E$2,Barèmes!$F$2)))),IF(R418&gt;=SUMIFS(Barèmes!$F$6:$F$28,Barèmes!$A$6:$A$28,"Vitesse — 30 m (s)",Barèmes!$B$6:$B$28,H418,Barèmes!$C$6:$C$28,IF(H418="6ème","Mixte",G418)),Barèmes!$B$2,IF(R418&gt;=SUMIFS(Barèmes!$G$6:$G$28,Barèmes!$A$6:$A$28,"Vitesse — 30 m (s)",Barèmes!$B$6:$B$28,H418,Barèmes!$C$6:$C$28,IF(H418="6ème","Mixte",G418)),Barèmes!$C$2,IF(R418&gt;=SUMIFS(Barèmes!$H$6:$H$28,Barèmes!$A$6:$A$28,"Vitesse — 30 m (s)",Barèmes!$B$6:$B$28,H418,Barèmes!$C$6:$C$28,IF(H418="6ème","Mixte",G418)),Barèmes!$D$2,IF(R418&gt;=SUMIFS(Barèmes!$I$6:$I$28,Barèmes!$A$6:$A$28,"Vitesse — 30 m (s)",Barèmes!$B$6:$B$28,H418,Barèmes!$C$6:$C$28,IF(H418="6ème","Mixte",G418)),Barèmes!$E$2,Barèmes!$F$2))))))</f>
        <v/>
      </c>
      <c r="U418" s="22"/>
      <c r="V418" s="25" t="str">
        <f>IF(OR(U418="",SUMPRODUCT((Barèmes!$A$6:$A$28="Vitesse — 50 m (s)")*(Barèmes!$B$6:$B$28=H418)*(Barèmes!$C$6:$C$28=IF(H418="6ème","Mixte",G418)))=0),"",IF(SUMPRODUCT((Barèmes!$A$6:$A$28="Vitesse — 50 m (s)")*(Barèmes!$B$6:$B$28=H418)*(Barèmes!$C$6:$C$28=IF(H418="6ème","Mixte",G418))*(Barèmes!$J$6:$J$28="+"))&gt;0,IF(U418&lt;=SUMIFS(Barèmes!$D$6:$D$28,Barèmes!$A$6:$A$28,"Vitesse — 50 m (s)",Barèmes!$B$6:$B$28,H418,Barèmes!$C$6:$C$28,IF(H418="6ème","Mixte",G418)),"à besoin",IF(U418&lt;=SUMIFS(Barèmes!$E$6:$E$28,Barèmes!$A$6:$A$28,"Vitesse — 50 m (s)",Barèmes!$B$6:$B$28,H418,Barèmes!$C$6:$C$28,IF(H418="6ème","Mixte",G418)),"fragile","satisfaisant")),IF(U418&gt;=SUMIFS(Barèmes!$D$6:$D$28,Barèmes!$A$6:$A$28,"Vitesse — 50 m (s)",Barèmes!$B$6:$B$28,H418,Barèmes!$C$6:$C$28,IF(H418="6ème","Mixte",G418)),"à besoin",IF(U418&gt;=SUMIFS(Barèmes!$E$6:$E$28,Barèmes!$A$6:$A$28,"Vitesse — 50 m (s)",Barèmes!$B$6:$B$28,H418,Barèmes!$C$6:$C$28,IF(H418="6ème","Mixte",G418)),"fragile","satisfaisant"))))</f>
        <v/>
      </c>
      <c r="W418" s="25" t="str">
        <f>IF(OR(U418="",SUMPRODUCT((Barèmes!$A$6:$A$28="Vitesse — 50 m (s)")*(Barèmes!$B$6:$B$28=H418)*(Barèmes!$C$6:$C$28=IF(H418="6ème","Mixte",G418)))=0),"",IF(SUMPRODUCT((Barèmes!$A$6:$A$28="Vitesse — 50 m (s)")*(Barèmes!$B$6:$B$28=H418)*(Barèmes!$C$6:$C$28=IF(H418="6ème","Mixte",G418))*(Barèmes!$J$6:$J$28="+"))&gt;0,IF(U418&lt;=SUMIFS(Barèmes!$F$6:$F$28,Barèmes!$A$6:$A$28,"Vitesse — 50 m (s)",Barèmes!$B$6:$B$28,H418,Barèmes!$C$6:$C$28,IF(H418="6ème","Mixte",G418)),Barèmes!$B$2,IF(U418&lt;=SUMIFS(Barèmes!$G$6:$G$28,Barèmes!$A$6:$A$28,"Vitesse — 50 m (s)",Barèmes!$B$6:$B$28,H418,Barèmes!$C$6:$C$28,IF(H418="6ème","Mixte",G418)),Barèmes!$C$2,IF(U418&lt;=SUMIFS(Barèmes!$H$6:$H$28,Barèmes!$A$6:$A$28,"Vitesse — 50 m (s)",Barèmes!$B$6:$B$28,H418,Barèmes!$C$6:$C$28,IF(H418="6ème","Mixte",G418)),Barèmes!$D$2,IF(U418&lt;=SUMIFS(Barèmes!$I$6:$I$28,Barèmes!$A$6:$A$28,"Vitesse — 50 m (s)",Barèmes!$B$6:$B$28,H418,Barèmes!$C$6:$C$28,IF(H418="6ème","Mixte",G418)),Barèmes!$E$2,Barèmes!$F$2)))),IF(U418&gt;=SUMIFS(Barèmes!$F$6:$F$28,Barèmes!$A$6:$A$28,"Vitesse — 50 m (s)",Barèmes!$B$6:$B$28,H418,Barèmes!$C$6:$C$28,IF(H418="6ème","Mixte",G418)),Barèmes!$B$2,IF(U418&gt;=SUMIFS(Barèmes!$G$6:$G$28,Barèmes!$A$6:$A$28,"Vitesse — 50 m (s)",Barèmes!$B$6:$B$28,H418,Barèmes!$C$6:$C$28,IF(H418="6ème","Mixte",G418)),Barèmes!$C$2,IF(U418&gt;=SUMIFS(Barèmes!$H$6:$H$28,Barèmes!$A$6:$A$28,"Vitesse — 50 m (s)",Barèmes!$B$6:$B$28,H418,Barèmes!$C$6:$C$28,IF(H418="6ème","Mixte",G418)),Barèmes!$D$2,IF(U418&gt;=SUMIFS(Barèmes!$I$6:$I$28,Barèmes!$A$6:$A$28,"Vitesse — 50 m (s)",Barèmes!$B$6:$B$28,H418,Barèmes!$C$6:$C$28,IF(H418="6ème","Mixte",G418)),Barèmes!$E$2,Barèmes!$F$2))))))</f>
        <v/>
      </c>
      <c r="X418" s="18"/>
      <c r="Y418" s="26" t="str" cm="1">
        <f t="array" ref="Y418">IF(OR(X418="",SUMPRODUCT((Barèmes!$A$6:$A$28="Souplesse (score 1-5)")*(Barèmes!$B$6:$B$28=H418)*(Barèmes!$C$6:$C$28=IF(H418="6ème","Mixte",G418)))=0),"",IF(SUMPRODUCT((Barèmes!$A$6:$A$28="Souplesse (score 1-5)")*(Barèmes!$B$6:$B$28=H418)*(Barèmes!$C$6:$C$28=IF(H418="6ème","Mixte",G418))*(Barèmes!$J$6:$J$28="+"))&gt;0,IF(X418&lt;=SUMIFS(Barèmes!$D$6:$D$28,Barèmes!$A$6:$A$28,"Souplesse (score 1-5)",Barèmes!$B$6:$B$28,H418,Barèmes!$C$6:$C$28,IF(H418="6ème","Mixte",G418)),"à besoin",IF(X418&lt;=SUMIFS(Barèmes!$E$6:$E$28,Barèmes!$A$6:$A$28,"Souplesse (score 1-5)",Barèmes!$B$6:$B$28,H418,Barèmes!$C$6:$C$28,IF(H418="6ème","Mixte",G418)),"fragile","satisfaisant")),IF(X418&gt;=SUMIFS(Barèmes!$D$6:$D$28,Barèmes!$A$6:$A$28,"Souplesse (score 1-5)",Barèmes!$B$6:$B$28,H418,Barèmes!$C$6:$C$28,IF(H418="6ème","Mixte",G418)),"à besoin",IF(X418&gt;=SUMIFS(Barèmes!$E$6:$E$28,Barèmes!$A$6:$A$28,"Souplesse (score 1-5)",Barèmes!$B$6:$B$28,H418,Barèmes!$C$6:$C$28,IF(H418="6ème","Mixte",G418)),"fragile","satisfaisant"))))</f>
        <v/>
      </c>
      <c r="Z418" s="26" t="str" cm="1">
        <f t="array" ref="Z418">IF(OR(X418="",SUMPRODUCT((Barèmes!$A$6:$A$28="Souplesse (score 1-5)")*(Barèmes!$B$6:$B$28=H418)*(Barèmes!$C$6:$C$28=IF(H418="6ème","Mixte",G418)))=0),"",IF(SUMPRODUCT((Barèmes!$A$6:$A$28="Souplesse (score 1-5)")*(Barèmes!$B$6:$B$28=H418)*(Barèmes!$C$6:$C$28=IF(H418="6ème","Mixte",G418))*(Barèmes!$J$6:$J$28="+"))&gt;0,IF(X418&lt;=SUMIFS(Barèmes!$F$6:$F$28,Barèmes!$A$6:$A$28,"Souplesse (score 1-5)",Barèmes!$B$6:$B$28,H418,Barèmes!$C$6:$C$28,IF(H418="6ème","Mixte",G418)),Barèmes!$B$2,IF(X418&lt;=SUMIFS(Barèmes!$G$6:$G$28,Barèmes!$A$6:$A$28,"Souplesse (score 1-5)",Barèmes!$B$6:$B$28,H418,Barèmes!$C$6:$C$28,IF(H418="6ème","Mixte",G418)),Barèmes!$C$2,IF(X418&lt;=SUMIFS(Barèmes!$H$6:$H$28,Barèmes!$A$6:$A$28,"Souplesse (score 1-5)",Barèmes!$B$6:$B$28,H418,Barèmes!$C$6:$C$28,IF(H418="6ème","Mixte",G418)),Barèmes!$D$2,IF(X418&lt;=SUMIFS(Barèmes!$I$6:$I$28,Barèmes!$A$6:$A$28,"Souplesse (score 1-5)",Barèmes!$B$6:$B$28,H418,Barèmes!$C$6:$C$28,IF(H418="6ème","Mixte",G418)),Barèmes!$E$2,Barèmes!$F$2)))),IF(X418&gt;=SUMIFS(Barèmes!$F$6:$F$28,Barèmes!$A$6:$A$28,"Souplesse (score 1-5)",Barèmes!$B$6:$B$28,H418,Barèmes!$C$6:$C$28,IF(H418="6ème","Mixte",G418)),Barèmes!$B$2,IF(X418&gt;=SUMIFS(Barèmes!$G$6:$G$28,Barèmes!$A$6:$A$28,"Souplesse (score 1-5)",Barèmes!$B$6:$B$28,H418,Barèmes!$C$6:$C$28,IF(H418="6ème","Mixte",G418)),Barèmes!$C$2,IF(X418&gt;=SUMIFS(Barèmes!$H$6:$H$28,Barèmes!$A$6:$A$28,"Souplesse (score 1-5)",Barèmes!$B$6:$B$28,H418,Barèmes!$C$6:$C$28,IF(H418="6ème","Mixte",G418)),Barèmes!$D$2,IF(X418&gt;=SUMIFS(Barèmes!$I$6:$I$28,Barèmes!$A$6:$A$28,"Souplesse (score 1-5)",Barèmes!$B$6:$B$28,H418,Barèmes!$C$6:$C$28,IF(H418="6ème","Mixte",G418)),Barèmes!$E$2,Barèmes!$F$2))))))</f>
        <v/>
      </c>
      <c r="AA418" s="22"/>
      <c r="AB418" s="27" t="str">
        <f>IF(OR(AA418="",SUMPRODUCT((Barèmes!$A$6:$A$28="Agilité — T-test 974 (s)")*(Barèmes!$B$6:$B$28=H418)*(Barèmes!$C$6:$C$28=IF(H418="6ème","Mixte",G418)))=0),"",IF(SUMPRODUCT((Barèmes!$A$6:$A$28="Agilité — T-test 974 (s)")*(Barèmes!$B$6:$B$28=H418)*(Barèmes!$C$6:$C$28=IF(H418="6ème","Mixte",G418))*(Barèmes!$J$6:$J$28="+"))&gt;0,IF(AA418&lt;=SUMIFS(Barèmes!$D$6:$D$28,Barèmes!$A$6:$A$28,"Agilité — T-test 974 (s)",Barèmes!$B$6:$B$28,H418,Barèmes!$C$6:$C$28,IF(H418="6ème","Mixte",G418)),"à besoin",IF(AA418&lt;=SUMIFS(Barèmes!$E$6:$E$28,Barèmes!$A$6:$A$28,"Agilité — T-test 974 (s)",Barèmes!$B$6:$B$28,H418,Barèmes!$C$6:$C$28,IF(H418="6ème","Mixte",G418)),"fragile","satisfaisant")),IF(AA418&gt;=SUMIFS(Barèmes!$D$6:$D$28,Barèmes!$A$6:$A$28,"Agilité — T-test 974 (s)",Barèmes!$B$6:$B$28,H418,Barèmes!$C$6:$C$28,IF(H418="6ème","Mixte",G418)),"à besoin",IF(AA418&gt;=SUMIFS(Barèmes!$E$6:$E$28,Barèmes!$A$6:$A$28,"Agilité — T-test 974 (s)",Barèmes!$B$6:$B$28,H418,Barèmes!$C$6:$C$28,IF(H418="6ème","Mixte",G418)),"fragile","satisfaisant"))))</f>
        <v/>
      </c>
      <c r="AC418" s="27" t="str">
        <f>IF(OR(AA418="",SUMPRODUCT((Barèmes!$A$6:$A$28="Agilité — T-test 974 (s)")*(Barèmes!$B$6:$B$28=H418)*(Barèmes!$C$6:$C$28=IF(H418="6ème","Mixte",G418)))=0),"",IF(SUMPRODUCT((Barèmes!$A$6:$A$28="Agilité — T-test 974 (s)")*(Barèmes!$B$6:$B$28=H418)*(Barèmes!$C$6:$C$28=IF(H418="6ème","Mixte",G418))*(Barèmes!$J$6:$J$28="+"))&gt;0,IF(AA418&lt;=SUMIFS(Barèmes!$F$6:$F$28,Barèmes!$A$6:$A$28,"Agilité — T-test 974 (s)",Barèmes!$B$6:$B$28,H418,Barèmes!$C$6:$C$28,IF(H418="6ème","Mixte",G418)),Barèmes!$B$2,IF(AA418&lt;=SUMIFS(Barèmes!$G$6:$G$28,Barèmes!$A$6:$A$28,"Agilité — T-test 974 (s)",Barèmes!$B$6:$B$28,H418,Barèmes!$C$6:$C$28,IF(H418="6ème","Mixte",G418)),Barèmes!$C$2,IF(AA418&lt;=SUMIFS(Barèmes!$H$6:$H$28,Barèmes!$A$6:$A$28,"Agilité — T-test 974 (s)",Barèmes!$B$6:$B$28,H418,Barèmes!$C$6:$C$28,IF(H418="6ème","Mixte",G418)),Barèmes!$D$2,IF(AA418&lt;=SUMIFS(Barèmes!$I$6:$I$28,Barèmes!$A$6:$A$28,"Agilité — T-test 974 (s)",Barèmes!$B$6:$B$28,H418,Barèmes!$C$6:$C$28,IF(H418="6ème","Mixte",G418)),Barèmes!$E$2,Barèmes!$F$2)))),IF(AA418&gt;=SUMIFS(Barèmes!$F$6:$F$28,Barèmes!$A$6:$A$28,"Agilité — T-test 974 (s)",Barèmes!$B$6:$B$28,H418,Barèmes!$C$6:$C$28,IF(H418="6ème","Mixte",G418)),Barèmes!$B$2,IF(AA418&gt;=SUMIFS(Barèmes!$G$6:$G$28,Barèmes!$A$6:$A$28,"Agilité — T-test 974 (s)",Barèmes!$B$6:$B$28,H418,Barèmes!$C$6:$C$28,IF(H418="6ème","Mixte",G418)),Barèmes!$C$2,IF(AA418&gt;=SUMIFS(Barèmes!$H$6:$H$28,Barèmes!$A$6:$A$28,"Agilité — T-test 974 (s)",Barèmes!$B$6:$B$28,H418,Barèmes!$C$6:$C$28,IF(H418="6ème","Mixte",G418)),Barèmes!$D$2,IF(AA418&gt;=SUMIFS(Barèmes!$I$6:$I$28,Barèmes!$A$6:$A$28,"Agilité — T-test 974 (s)",Barèmes!$B$6:$B$28,H418,Barèmes!$C$6:$C$28,IF(H418="6ème","Mixte",G418)),Barèmes!$E$2,Barèmes!$F$2))))))</f>
        <v/>
      </c>
      <c r="AD418" s="28" t="str">
        <f t="shared" si="50"/>
        <v/>
      </c>
      <c r="AE418" s="29" t="str">
        <f t="shared" si="51"/>
        <v/>
      </c>
      <c r="AF418" s="30" t="str">
        <f>IF(OR(AD418="",SUMPRODUCT((Barèmes!$A$6:$A$28="Surcoût d'agilité (s) — technique")*(Barèmes!$B$6:$B$28=H418)*(Barèmes!$C$6:$C$28=IF(H418="6ème","Mixte",G418)))=0),"",IF(SUMPRODUCT((Barèmes!$A$6:$A$28="Surcoût d'agilité (s) — technique")*(Barèmes!$B$6:$B$28=H418)*(Barèmes!$C$6:$C$28=IF(H418="6ème","Mixte",G418))*(Barèmes!$J$6:$J$28="+"))&gt;0,IF(AD418&lt;=SUMIFS(Barèmes!$D$6:$D$28,Barèmes!$A$6:$A$28,"Surcoût d'agilité (s) — technique",Barèmes!$B$6:$B$28,H418,Barèmes!$C$6:$C$28,IF(H418="6ème","Mixte",G418)),"à besoin",IF(AD418&lt;=SUMIFS(Barèmes!$E$6:$E$28,Barèmes!$A$6:$A$28,"Surcoût d'agilité (s) — technique",Barèmes!$B$6:$B$28,H418,Barèmes!$C$6:$C$28,IF(H418="6ème","Mixte",G418)),"fragile","satisfaisant")),IF(AD418&gt;=SUMIFS(Barèmes!$D$6:$D$28,Barèmes!$A$6:$A$28,"Surcoût d'agilité (s) — technique",Barèmes!$B$6:$B$28,H418,Barèmes!$C$6:$C$28,IF(H418="6ème","Mixte",G418)),"à besoin",IF(AD418&gt;=SUMIFS(Barèmes!$E$6:$E$28,Barèmes!$A$6:$A$28,"Surcoût d'agilité (s) — technique",Barèmes!$B$6:$B$28,H418,Barèmes!$C$6:$C$28,IF(H418="6ème","Mixte",G418)),"fragile","satisfaisant"))))</f>
        <v/>
      </c>
      <c r="AG418" s="30" t="str">
        <f>IF(OR(AD418="",SUMPRODUCT((Barèmes!$A$6:$A$28="Surcoût d'agilité (s) — technique")*(Barèmes!$B$6:$B$28=H418)*(Barèmes!$C$6:$C$28=IF(H418="6ème","Mixte",G418)))=0),"",IF(SUMPRODUCT((Barèmes!$A$6:$A$28="Surcoût d'agilité (s) — technique")*(Barèmes!$B$6:$B$28=H418)*(Barèmes!$C$6:$C$28=IF(H418="6ème","Mixte",G418))*(Barèmes!$J$6:$J$28="+"))&gt;0,IF(AD418&lt;=SUMIFS(Barèmes!$F$6:$F$28,Barèmes!$A$6:$A$28,"Surcoût d'agilité (s) — technique",Barèmes!$B$6:$B$28,H418,Barèmes!$C$6:$C$28,IF(H418="6ème","Mixte",G418)),Barèmes!$B$2,IF(AD418&lt;=SUMIFS(Barèmes!$G$6:$G$28,Barèmes!$A$6:$A$28,"Surcoût d'agilité (s) — technique",Barèmes!$B$6:$B$28,H418,Barèmes!$C$6:$C$28,IF(H418="6ème","Mixte",G418)),Barèmes!$C$2,IF(AD418&lt;=SUMIFS(Barèmes!$H$6:$H$28,Barèmes!$A$6:$A$28,"Surcoût d'agilité (s) — technique",Barèmes!$B$6:$B$28,H418,Barèmes!$C$6:$C$28,IF(H418="6ème","Mixte",G418)),Barèmes!$D$2,IF(AD418&lt;=SUMIFS(Barèmes!$I$6:$I$28,Barèmes!$A$6:$A$28,"Surcoût d'agilité (s) — technique",Barèmes!$B$6:$B$28,H418,Barèmes!$C$6:$C$28,IF(H418="6ème","Mixte",G418)),Barèmes!$E$2,Barèmes!$F$2)))),IF(AD418&gt;=SUMIFS(Barèmes!$F$6:$F$28,Barèmes!$A$6:$A$28,"Surcoût d'agilité (s) — technique",Barèmes!$B$6:$B$28,H418,Barèmes!$C$6:$C$28,IF(H418="6ème","Mixte",G418)),Barèmes!$B$2,IF(AD418&gt;=SUMIFS(Barèmes!$G$6:$G$28,Barèmes!$A$6:$A$28,"Surcoût d'agilité (s) — technique",Barèmes!$B$6:$B$28,H418,Barèmes!$C$6:$C$28,IF(H418="6ème","Mixte",G418)),Barèmes!$C$2,IF(AD418&gt;=SUMIFS(Barèmes!$H$6:$H$28,Barèmes!$A$6:$A$28,"Surcoût d'agilité (s) — technique",Barèmes!$B$6:$B$28,H418,Barèmes!$C$6:$C$28,IF(H418="6ème","Mixte",G418)),Barèmes!$D$2,IF(AD418&gt;=SUMIFS(Barèmes!$I$6:$I$28,Barèmes!$A$6:$A$28,"Surcoût d'agilité (s) — technique",Barèmes!$B$6:$B$28,H418,Barèmes!$C$6:$C$28,IF(H418="6ème","Mixte",G418)),Barèmes!$E$2,Barèmes!$F$2))))))</f>
        <v/>
      </c>
      <c r="AH418" s="31" t="str">
        <f>IF((IF(N418="",0,1)+IF(Q418="",0,1)+IF(W418="",0,1)+IF(Z418="",0,1)+IF(AC418="",0,1))=0,"",3*IF(N418=Barèmes!$B$2,1,IF(N418=Barèmes!$C$2,2,IF(N418=Barèmes!$D$2,3,IF(N418=Barèmes!$E$2,4,IF(N418=Barèmes!$F$2,5,0)))))+3*IF(Q418=Barèmes!$B$2,1,IF(Q418=Barèmes!$C$2,2,IF(Q418=Barèmes!$D$2,3,IF(Q418=Barèmes!$E$2,4,IF(Q418=Barèmes!$F$2,5,0)))))+2*IF(W418=Barèmes!$B$2,1,IF(W418=Barèmes!$C$2,2,IF(W418=Barèmes!$D$2,3,IF(W418=Barèmes!$E$2,4,IF(W418=Barèmes!$F$2,5,0)))))+1*IF(Z418=Barèmes!$B$2,1,IF(Z418=Barèmes!$C$2,2,IF(Z418=Barèmes!$D$2,3,IF(Z418=Barèmes!$E$2,4,IF(Z418=Barèmes!$F$2,5,0)))))+1*IF(AC418=Barèmes!$B$2,1,IF(AC418=Barèmes!$C$2,2,IF(AC418=Barèmes!$D$2,3,IF(AC418=Barèmes!$E$2,4,IF(AC418=Barèmes!$F$2,5,0))))))</f>
        <v/>
      </c>
      <c r="AI418" s="31"/>
      <c r="AJ418" s="32" t="str">
        <f>IFERROR(INDEX(Croissance!$B$5:$B$604,MATCH(A418,Croissance!$A$5:$A$604,0)),"")</f>
        <v/>
      </c>
      <c r="AK418" s="32" t="str">
        <f>IFERROR(INDEX(Croissance!$C$5:$C$604,MATCH(A418,Croissance!$A$5:$A$604,0)),"")</f>
        <v/>
      </c>
      <c r="AL418" s="32" t="str">
        <f>IFERROR(INDEX(Croissance!$D$5:$D$604,MATCH(A418,Croissance!$A$5:$A$604,0)),"")</f>
        <v/>
      </c>
      <c r="AM418" s="32" t="str">
        <f>IFERROR(INDEX(Croissance!$E$5:$E$604,MATCH(A418,Croissance!$A$5:$A$604,0)),"")</f>
        <v/>
      </c>
      <c r="AO418" s="33">
        <f t="shared" si="56"/>
        <v>0</v>
      </c>
      <c r="AP418" s="33">
        <f t="shared" si="52"/>
        <v>0</v>
      </c>
      <c r="AQ418" s="33">
        <f>IF(A418="",0,IF(AND(OR('Synthèse classe'!$C$2="Tous",C418='Synthèse classe'!$C$2),OR('Synthèse classe'!$C$3="Toutes",D418='Synthèse classe'!$C$3),OR('Synthèse classe'!$C$4="Toutes",AND('Synthèse classe'!$C$4="Dernière",AP418=1),B418=IFERROR(VALUE('Synthèse classe'!$C$4),0))),1,0))</f>
        <v>0</v>
      </c>
      <c r="AR418" s="34" t="str">
        <f t="shared" si="53"/>
        <v/>
      </c>
    </row>
    <row r="419" spans="1:44" x14ac:dyDescent="0.2">
      <c r="A419" s="17" t="str">
        <f t="shared" si="49"/>
        <v/>
      </c>
      <c r="B419" s="18"/>
      <c r="C419" s="19"/>
      <c r="D419" s="19"/>
      <c r="E419" s="19"/>
      <c r="F419" s="19"/>
      <c r="G419" s="19"/>
      <c r="H419" s="17" t="str">
        <f t="shared" si="54"/>
        <v/>
      </c>
      <c r="I419" s="20"/>
      <c r="J419" s="18"/>
      <c r="K419" s="19"/>
      <c r="L419" s="21" t="str">
        <f t="shared" si="55"/>
        <v/>
      </c>
      <c r="M419" s="21" t="str">
        <f>IF(OR(J419="",SUMPRODUCT((Barèmes!$A$6:$A$28="Endurance — Luc Léger (palier)")*(Barèmes!$B$6:$B$28=H419)*(Barèmes!$C$6:$C$28=IF(H419="6ème","Mixte",G419)))=0),"",IF(SUMPRODUCT((Barèmes!$A$6:$A$28="Endurance — Luc Léger (palier)")*(Barèmes!$B$6:$B$28=H419)*(Barèmes!$C$6:$C$28=IF(H419="6ème","Mixte",G419))*(Barèmes!$J$6:$J$28="+"))&gt;0,IF(J419&lt;=SUMIFS(Barèmes!$D$6:$D$28,Barèmes!$A$6:$A$28,"Endurance — Luc Léger (palier)",Barèmes!$B$6:$B$28,H419,Barèmes!$C$6:$C$28,IF(H419="6ème","Mixte",G419)),"à besoin",IF(J419&lt;=SUMIFS(Barèmes!$E$6:$E$28,Barèmes!$A$6:$A$28,"Endurance — Luc Léger (palier)",Barèmes!$B$6:$B$28,H419,Barèmes!$C$6:$C$28,IF(H419="6ème","Mixte",G419)),"fragile","satisfaisant")),IF(J419&gt;=SUMIFS(Barèmes!$D$6:$D$28,Barèmes!$A$6:$A$28,"Endurance — Luc Léger (palier)",Barèmes!$B$6:$B$28,H419,Barèmes!$C$6:$C$28,IF(H419="6ème","Mixte",G419)),"à besoin",IF(J419&gt;=SUMIFS(Barèmes!$E$6:$E$28,Barèmes!$A$6:$A$28,"Endurance — Luc Léger (palier)",Barèmes!$B$6:$B$28,H419,Barèmes!$C$6:$C$28,IF(H419="6ème","Mixte",G419)),"fragile","satisfaisant"))))</f>
        <v/>
      </c>
      <c r="N419" s="21" t="str">
        <f>IF(OR(J419="",SUMPRODUCT((Barèmes!$A$6:$A$28="Endurance — Luc Léger (palier)")*(Barèmes!$B$6:$B$28=H419)*(Barèmes!$C$6:$C$28=IF(H419="6ème","Mixte",G419)))=0),"",IF(SUMPRODUCT((Barèmes!$A$6:$A$28="Endurance — Luc Léger (palier)")*(Barèmes!$B$6:$B$28=H419)*(Barèmes!$C$6:$C$28=IF(H419="6ème","Mixte",G419))*(Barèmes!$J$6:$J$28="+"))&gt;0,IF(J419&lt;=SUMIFS(Barèmes!$F$6:$F$28,Barèmes!$A$6:$A$28,"Endurance — Luc Léger (palier)",Barèmes!$B$6:$B$28,H419,Barèmes!$C$6:$C$28,IF(H419="6ème","Mixte",G419)),Barèmes!$B$2,IF(J419&lt;=SUMIFS(Barèmes!$G$6:$G$28,Barèmes!$A$6:$A$28,"Endurance — Luc Léger (palier)",Barèmes!$B$6:$B$28,H419,Barèmes!$C$6:$C$28,IF(H419="6ème","Mixte",G419)),Barèmes!$C$2,IF(J419&lt;=SUMIFS(Barèmes!$H$6:$H$28,Barèmes!$A$6:$A$28,"Endurance — Luc Léger (palier)",Barèmes!$B$6:$B$28,H419,Barèmes!$C$6:$C$28,IF(H419="6ème","Mixte",G419)),Barèmes!$D$2,IF(J419&lt;=SUMIFS(Barèmes!$I$6:$I$28,Barèmes!$A$6:$A$28,"Endurance — Luc Léger (palier)",Barèmes!$B$6:$B$28,H419,Barèmes!$C$6:$C$28,IF(H419="6ème","Mixte",G419)),Barèmes!$E$2,Barèmes!$F$2)))),IF(J419&gt;=SUMIFS(Barèmes!$F$6:$F$28,Barèmes!$A$6:$A$28,"Endurance — Luc Léger (palier)",Barèmes!$B$6:$B$28,H419,Barèmes!$C$6:$C$28,IF(H419="6ème","Mixte",G419)),Barèmes!$B$2,IF(J419&gt;=SUMIFS(Barèmes!$G$6:$G$28,Barèmes!$A$6:$A$28,"Endurance — Luc Léger (palier)",Barèmes!$B$6:$B$28,H419,Barèmes!$C$6:$C$28,IF(H419="6ème","Mixte",G419)),Barèmes!$C$2,IF(J419&gt;=SUMIFS(Barèmes!$H$6:$H$28,Barèmes!$A$6:$A$28,"Endurance — Luc Léger (palier)",Barèmes!$B$6:$B$28,H419,Barèmes!$C$6:$C$28,IF(H419="6ème","Mixte",G419)),Barèmes!$D$2,IF(J419&gt;=SUMIFS(Barèmes!$I$6:$I$28,Barèmes!$A$6:$A$28,"Endurance — Luc Léger (palier)",Barèmes!$B$6:$B$28,H419,Barèmes!$C$6:$C$28,IF(H419="6ème","Mixte",G419)),Barèmes!$E$2,Barèmes!$F$2))))))</f>
        <v/>
      </c>
      <c r="O419" s="22"/>
      <c r="P419" s="23" t="str">
        <f>IF(OR(O419="",SUMPRODUCT((Barèmes!$A$6:$A$28="Force bas du corps — Saut en longueur (m)")*(Barèmes!$B$6:$B$28=H419)*(Barèmes!$C$6:$C$28=IF(H419="6ème","Mixte",G419)))=0),"",IF(SUMPRODUCT((Barèmes!$A$6:$A$28="Force bas du corps — Saut en longueur (m)")*(Barèmes!$B$6:$B$28=H419)*(Barèmes!$C$6:$C$28=IF(H419="6ème","Mixte",G419))*(Barèmes!$J$6:$J$28="+"))&gt;0,IF(O419&lt;=SUMIFS(Barèmes!$D$6:$D$28,Barèmes!$A$6:$A$28,"Force bas du corps — Saut en longueur (m)",Barèmes!$B$6:$B$28,H419,Barèmes!$C$6:$C$28,IF(H419="6ème","Mixte",G419)),"à besoin",IF(O419&lt;=SUMIFS(Barèmes!$E$6:$E$28,Barèmes!$A$6:$A$28,"Force bas du corps — Saut en longueur (m)",Barèmes!$B$6:$B$28,H419,Barèmes!$C$6:$C$28,IF(H419="6ème","Mixte",G419)),"fragile","satisfaisant")),IF(O419&gt;=SUMIFS(Barèmes!$D$6:$D$28,Barèmes!$A$6:$A$28,"Force bas du corps — Saut en longueur (m)",Barèmes!$B$6:$B$28,H419,Barèmes!$C$6:$C$28,IF(H419="6ème","Mixte",G419)),"à besoin",IF(O419&gt;=SUMIFS(Barèmes!$E$6:$E$28,Barèmes!$A$6:$A$28,"Force bas du corps — Saut en longueur (m)",Barèmes!$B$6:$B$28,H419,Barèmes!$C$6:$C$28,IF(H419="6ème","Mixte",G419)),"fragile","satisfaisant"))))</f>
        <v/>
      </c>
      <c r="Q419" s="23" t="str">
        <f>IF(OR(O419="",SUMPRODUCT((Barèmes!$A$6:$A$28="Force bas du corps — Saut en longueur (m)")*(Barèmes!$B$6:$B$28=H419)*(Barèmes!$C$6:$C$28=IF(H419="6ème","Mixte",G419)))=0),"",IF(SUMPRODUCT((Barèmes!$A$6:$A$28="Force bas du corps — Saut en longueur (m)")*(Barèmes!$B$6:$B$28=H419)*(Barèmes!$C$6:$C$28=IF(H419="6ème","Mixte",G419))*(Barèmes!$J$6:$J$28="+"))&gt;0,IF(O419&lt;=SUMIFS(Barèmes!$F$6:$F$28,Barèmes!$A$6:$A$28,"Force bas du corps — Saut en longueur (m)",Barèmes!$B$6:$B$28,H419,Barèmes!$C$6:$C$28,IF(H419="6ème","Mixte",G419)),Barèmes!$B$2,IF(O419&lt;=SUMIFS(Barèmes!$G$6:$G$28,Barèmes!$A$6:$A$28,"Force bas du corps — Saut en longueur (m)",Barèmes!$B$6:$B$28,H419,Barèmes!$C$6:$C$28,IF(H419="6ème","Mixte",G419)),Barèmes!$C$2,IF(O419&lt;=SUMIFS(Barèmes!$H$6:$H$28,Barèmes!$A$6:$A$28,"Force bas du corps — Saut en longueur (m)",Barèmes!$B$6:$B$28,H419,Barèmes!$C$6:$C$28,IF(H419="6ème","Mixte",G419)),Barèmes!$D$2,IF(O419&lt;=SUMIFS(Barèmes!$I$6:$I$28,Barèmes!$A$6:$A$28,"Force bas du corps — Saut en longueur (m)",Barèmes!$B$6:$B$28,H419,Barèmes!$C$6:$C$28,IF(H419="6ème","Mixte",G419)),Barèmes!$E$2,Barèmes!$F$2)))),IF(O419&gt;=SUMIFS(Barèmes!$F$6:$F$28,Barèmes!$A$6:$A$28,"Force bas du corps — Saut en longueur (m)",Barèmes!$B$6:$B$28,H419,Barèmes!$C$6:$C$28,IF(H419="6ème","Mixte",G419)),Barèmes!$B$2,IF(O419&gt;=SUMIFS(Barèmes!$G$6:$G$28,Barèmes!$A$6:$A$28,"Force bas du corps — Saut en longueur (m)",Barèmes!$B$6:$B$28,H419,Barèmes!$C$6:$C$28,IF(H419="6ème","Mixte",G419)),Barèmes!$C$2,IF(O419&gt;=SUMIFS(Barèmes!$H$6:$H$28,Barèmes!$A$6:$A$28,"Force bas du corps — Saut en longueur (m)",Barèmes!$B$6:$B$28,H419,Barèmes!$C$6:$C$28,IF(H419="6ème","Mixte",G419)),Barèmes!$D$2,IF(O419&gt;=SUMIFS(Barèmes!$I$6:$I$28,Barèmes!$A$6:$A$28,"Force bas du corps — Saut en longueur (m)",Barèmes!$B$6:$B$28,H419,Barèmes!$C$6:$C$28,IF(H419="6ème","Mixte",G419)),Barèmes!$E$2,Barèmes!$F$2))))))</f>
        <v/>
      </c>
      <c r="R419" s="22"/>
      <c r="S419" s="24" t="str">
        <f>IF(OR(R419="",SUMPRODUCT((Barèmes!$A$6:$A$28="Vitesse — 30 m (s)")*(Barèmes!$B$6:$B$28=H419)*(Barèmes!$C$6:$C$28=IF(H419="6ème","Mixte",G419)))=0),"",IF(SUMPRODUCT((Barèmes!$A$6:$A$28="Vitesse — 30 m (s)")*(Barèmes!$B$6:$B$28=H419)*(Barèmes!$C$6:$C$28=IF(H419="6ème","Mixte",G419))*(Barèmes!$J$6:$J$28="+"))&gt;0,IF(R419&lt;=SUMIFS(Barèmes!$D$6:$D$28,Barèmes!$A$6:$A$28,"Vitesse — 30 m (s)",Barèmes!$B$6:$B$28,H419,Barèmes!$C$6:$C$28,IF(H419="6ème","Mixte",G419)),"à besoin",IF(R419&lt;=SUMIFS(Barèmes!$E$6:$E$28,Barèmes!$A$6:$A$28,"Vitesse — 30 m (s)",Barèmes!$B$6:$B$28,H419,Barèmes!$C$6:$C$28,IF(H419="6ème","Mixte",G419)),"fragile","satisfaisant")),IF(R419&gt;=SUMIFS(Barèmes!$D$6:$D$28,Barèmes!$A$6:$A$28,"Vitesse — 30 m (s)",Barèmes!$B$6:$B$28,H419,Barèmes!$C$6:$C$28,IF(H419="6ème","Mixte",G419)),"à besoin",IF(R419&gt;=SUMIFS(Barèmes!$E$6:$E$28,Barèmes!$A$6:$A$28,"Vitesse — 30 m (s)",Barèmes!$B$6:$B$28,H419,Barèmes!$C$6:$C$28,IF(H419="6ème","Mixte",G419)),"fragile","satisfaisant"))))</f>
        <v/>
      </c>
      <c r="T419" s="24" t="str">
        <f>IF(OR(R419="",SUMPRODUCT((Barèmes!$A$6:$A$28="Vitesse — 30 m (s)")*(Barèmes!$B$6:$B$28=H419)*(Barèmes!$C$6:$C$28=IF(H419="6ème","Mixte",G419)))=0),"",IF(SUMPRODUCT((Barèmes!$A$6:$A$28="Vitesse — 30 m (s)")*(Barèmes!$B$6:$B$28=H419)*(Barèmes!$C$6:$C$28=IF(H419="6ème","Mixte",G419))*(Barèmes!$J$6:$J$28="+"))&gt;0,IF(R419&lt;=SUMIFS(Barèmes!$F$6:$F$28,Barèmes!$A$6:$A$28,"Vitesse — 30 m (s)",Barèmes!$B$6:$B$28,H419,Barèmes!$C$6:$C$28,IF(H419="6ème","Mixte",G419)),Barèmes!$B$2,IF(R419&lt;=SUMIFS(Barèmes!$G$6:$G$28,Barèmes!$A$6:$A$28,"Vitesse — 30 m (s)",Barèmes!$B$6:$B$28,H419,Barèmes!$C$6:$C$28,IF(H419="6ème","Mixte",G419)),Barèmes!$C$2,IF(R419&lt;=SUMIFS(Barèmes!$H$6:$H$28,Barèmes!$A$6:$A$28,"Vitesse — 30 m (s)",Barèmes!$B$6:$B$28,H419,Barèmes!$C$6:$C$28,IF(H419="6ème","Mixte",G419)),Barèmes!$D$2,IF(R419&lt;=SUMIFS(Barèmes!$I$6:$I$28,Barèmes!$A$6:$A$28,"Vitesse — 30 m (s)",Barèmes!$B$6:$B$28,H419,Barèmes!$C$6:$C$28,IF(H419="6ème","Mixte",G419)),Barèmes!$E$2,Barèmes!$F$2)))),IF(R419&gt;=SUMIFS(Barèmes!$F$6:$F$28,Barèmes!$A$6:$A$28,"Vitesse — 30 m (s)",Barèmes!$B$6:$B$28,H419,Barèmes!$C$6:$C$28,IF(H419="6ème","Mixte",G419)),Barèmes!$B$2,IF(R419&gt;=SUMIFS(Barèmes!$G$6:$G$28,Barèmes!$A$6:$A$28,"Vitesse — 30 m (s)",Barèmes!$B$6:$B$28,H419,Barèmes!$C$6:$C$28,IF(H419="6ème","Mixte",G419)),Barèmes!$C$2,IF(R419&gt;=SUMIFS(Barèmes!$H$6:$H$28,Barèmes!$A$6:$A$28,"Vitesse — 30 m (s)",Barèmes!$B$6:$B$28,H419,Barèmes!$C$6:$C$28,IF(H419="6ème","Mixte",G419)),Barèmes!$D$2,IF(R419&gt;=SUMIFS(Barèmes!$I$6:$I$28,Barèmes!$A$6:$A$28,"Vitesse — 30 m (s)",Barèmes!$B$6:$B$28,H419,Barèmes!$C$6:$C$28,IF(H419="6ème","Mixte",G419)),Barèmes!$E$2,Barèmes!$F$2))))))</f>
        <v/>
      </c>
      <c r="U419" s="22"/>
      <c r="V419" s="25" t="str">
        <f>IF(OR(U419="",SUMPRODUCT((Barèmes!$A$6:$A$28="Vitesse — 50 m (s)")*(Barèmes!$B$6:$B$28=H419)*(Barèmes!$C$6:$C$28=IF(H419="6ème","Mixte",G419)))=0),"",IF(SUMPRODUCT((Barèmes!$A$6:$A$28="Vitesse — 50 m (s)")*(Barèmes!$B$6:$B$28=H419)*(Barèmes!$C$6:$C$28=IF(H419="6ème","Mixte",G419))*(Barèmes!$J$6:$J$28="+"))&gt;0,IF(U419&lt;=SUMIFS(Barèmes!$D$6:$D$28,Barèmes!$A$6:$A$28,"Vitesse — 50 m (s)",Barèmes!$B$6:$B$28,H419,Barèmes!$C$6:$C$28,IF(H419="6ème","Mixte",G419)),"à besoin",IF(U419&lt;=SUMIFS(Barèmes!$E$6:$E$28,Barèmes!$A$6:$A$28,"Vitesse — 50 m (s)",Barèmes!$B$6:$B$28,H419,Barèmes!$C$6:$C$28,IF(H419="6ème","Mixte",G419)),"fragile","satisfaisant")),IF(U419&gt;=SUMIFS(Barèmes!$D$6:$D$28,Barèmes!$A$6:$A$28,"Vitesse — 50 m (s)",Barèmes!$B$6:$B$28,H419,Barèmes!$C$6:$C$28,IF(H419="6ème","Mixte",G419)),"à besoin",IF(U419&gt;=SUMIFS(Barèmes!$E$6:$E$28,Barèmes!$A$6:$A$28,"Vitesse — 50 m (s)",Barèmes!$B$6:$B$28,H419,Barèmes!$C$6:$C$28,IF(H419="6ème","Mixte",G419)),"fragile","satisfaisant"))))</f>
        <v/>
      </c>
      <c r="W419" s="25" t="str">
        <f>IF(OR(U419="",SUMPRODUCT((Barèmes!$A$6:$A$28="Vitesse — 50 m (s)")*(Barèmes!$B$6:$B$28=H419)*(Barèmes!$C$6:$C$28=IF(H419="6ème","Mixte",G419)))=0),"",IF(SUMPRODUCT((Barèmes!$A$6:$A$28="Vitesse — 50 m (s)")*(Barèmes!$B$6:$B$28=H419)*(Barèmes!$C$6:$C$28=IF(H419="6ème","Mixte",G419))*(Barèmes!$J$6:$J$28="+"))&gt;0,IF(U419&lt;=SUMIFS(Barèmes!$F$6:$F$28,Barèmes!$A$6:$A$28,"Vitesse — 50 m (s)",Barèmes!$B$6:$B$28,H419,Barèmes!$C$6:$C$28,IF(H419="6ème","Mixte",G419)),Barèmes!$B$2,IF(U419&lt;=SUMIFS(Barèmes!$G$6:$G$28,Barèmes!$A$6:$A$28,"Vitesse — 50 m (s)",Barèmes!$B$6:$B$28,H419,Barèmes!$C$6:$C$28,IF(H419="6ème","Mixte",G419)),Barèmes!$C$2,IF(U419&lt;=SUMIFS(Barèmes!$H$6:$H$28,Barèmes!$A$6:$A$28,"Vitesse — 50 m (s)",Barèmes!$B$6:$B$28,H419,Barèmes!$C$6:$C$28,IF(H419="6ème","Mixte",G419)),Barèmes!$D$2,IF(U419&lt;=SUMIFS(Barèmes!$I$6:$I$28,Barèmes!$A$6:$A$28,"Vitesse — 50 m (s)",Barèmes!$B$6:$B$28,H419,Barèmes!$C$6:$C$28,IF(H419="6ème","Mixte",G419)),Barèmes!$E$2,Barèmes!$F$2)))),IF(U419&gt;=SUMIFS(Barèmes!$F$6:$F$28,Barèmes!$A$6:$A$28,"Vitesse — 50 m (s)",Barèmes!$B$6:$B$28,H419,Barèmes!$C$6:$C$28,IF(H419="6ème","Mixte",G419)),Barèmes!$B$2,IF(U419&gt;=SUMIFS(Barèmes!$G$6:$G$28,Barèmes!$A$6:$A$28,"Vitesse — 50 m (s)",Barèmes!$B$6:$B$28,H419,Barèmes!$C$6:$C$28,IF(H419="6ème","Mixte",G419)),Barèmes!$C$2,IF(U419&gt;=SUMIFS(Barèmes!$H$6:$H$28,Barèmes!$A$6:$A$28,"Vitesse — 50 m (s)",Barèmes!$B$6:$B$28,H419,Barèmes!$C$6:$C$28,IF(H419="6ème","Mixte",G419)),Barèmes!$D$2,IF(U419&gt;=SUMIFS(Barèmes!$I$6:$I$28,Barèmes!$A$6:$A$28,"Vitesse — 50 m (s)",Barèmes!$B$6:$B$28,H419,Barèmes!$C$6:$C$28,IF(H419="6ème","Mixte",G419)),Barèmes!$E$2,Barèmes!$F$2))))))</f>
        <v/>
      </c>
      <c r="X419" s="18"/>
      <c r="Y419" s="26" t="str" cm="1">
        <f t="array" ref="Y419">IF(OR(X419="",SUMPRODUCT((Barèmes!$A$6:$A$28="Souplesse (score 1-5)")*(Barèmes!$B$6:$B$28=H419)*(Barèmes!$C$6:$C$28=IF(H419="6ème","Mixte",G419)))=0),"",IF(SUMPRODUCT((Barèmes!$A$6:$A$28="Souplesse (score 1-5)")*(Barèmes!$B$6:$B$28=H419)*(Barèmes!$C$6:$C$28=IF(H419="6ème","Mixte",G419))*(Barèmes!$J$6:$J$28="+"))&gt;0,IF(X419&lt;=SUMIFS(Barèmes!$D$6:$D$28,Barèmes!$A$6:$A$28,"Souplesse (score 1-5)",Barèmes!$B$6:$B$28,H419,Barèmes!$C$6:$C$28,IF(H419="6ème","Mixte",G419)),"à besoin",IF(X419&lt;=SUMIFS(Barèmes!$E$6:$E$28,Barèmes!$A$6:$A$28,"Souplesse (score 1-5)",Barèmes!$B$6:$B$28,H419,Barèmes!$C$6:$C$28,IF(H419="6ème","Mixte",G419)),"fragile","satisfaisant")),IF(X419&gt;=SUMIFS(Barèmes!$D$6:$D$28,Barèmes!$A$6:$A$28,"Souplesse (score 1-5)",Barèmes!$B$6:$B$28,H419,Barèmes!$C$6:$C$28,IF(H419="6ème","Mixte",G419)),"à besoin",IF(X419&gt;=SUMIFS(Barèmes!$E$6:$E$28,Barèmes!$A$6:$A$28,"Souplesse (score 1-5)",Barèmes!$B$6:$B$28,H419,Barèmes!$C$6:$C$28,IF(H419="6ème","Mixte",G419)),"fragile","satisfaisant"))))</f>
        <v/>
      </c>
      <c r="Z419" s="26" t="str" cm="1">
        <f t="array" ref="Z419">IF(OR(X419="",SUMPRODUCT((Barèmes!$A$6:$A$28="Souplesse (score 1-5)")*(Barèmes!$B$6:$B$28=H419)*(Barèmes!$C$6:$C$28=IF(H419="6ème","Mixte",G419)))=0),"",IF(SUMPRODUCT((Barèmes!$A$6:$A$28="Souplesse (score 1-5)")*(Barèmes!$B$6:$B$28=H419)*(Barèmes!$C$6:$C$28=IF(H419="6ème","Mixte",G419))*(Barèmes!$J$6:$J$28="+"))&gt;0,IF(X419&lt;=SUMIFS(Barèmes!$F$6:$F$28,Barèmes!$A$6:$A$28,"Souplesse (score 1-5)",Barèmes!$B$6:$B$28,H419,Barèmes!$C$6:$C$28,IF(H419="6ème","Mixte",G419)),Barèmes!$B$2,IF(X419&lt;=SUMIFS(Barèmes!$G$6:$G$28,Barèmes!$A$6:$A$28,"Souplesse (score 1-5)",Barèmes!$B$6:$B$28,H419,Barèmes!$C$6:$C$28,IF(H419="6ème","Mixte",G419)),Barèmes!$C$2,IF(X419&lt;=SUMIFS(Barèmes!$H$6:$H$28,Barèmes!$A$6:$A$28,"Souplesse (score 1-5)",Barèmes!$B$6:$B$28,H419,Barèmes!$C$6:$C$28,IF(H419="6ème","Mixte",G419)),Barèmes!$D$2,IF(X419&lt;=SUMIFS(Barèmes!$I$6:$I$28,Barèmes!$A$6:$A$28,"Souplesse (score 1-5)",Barèmes!$B$6:$B$28,H419,Barèmes!$C$6:$C$28,IF(H419="6ème","Mixte",G419)),Barèmes!$E$2,Barèmes!$F$2)))),IF(X419&gt;=SUMIFS(Barèmes!$F$6:$F$28,Barèmes!$A$6:$A$28,"Souplesse (score 1-5)",Barèmes!$B$6:$B$28,H419,Barèmes!$C$6:$C$28,IF(H419="6ème","Mixte",G419)),Barèmes!$B$2,IF(X419&gt;=SUMIFS(Barèmes!$G$6:$G$28,Barèmes!$A$6:$A$28,"Souplesse (score 1-5)",Barèmes!$B$6:$B$28,H419,Barèmes!$C$6:$C$28,IF(H419="6ème","Mixte",G419)),Barèmes!$C$2,IF(X419&gt;=SUMIFS(Barèmes!$H$6:$H$28,Barèmes!$A$6:$A$28,"Souplesse (score 1-5)",Barèmes!$B$6:$B$28,H419,Barèmes!$C$6:$C$28,IF(H419="6ème","Mixte",G419)),Barèmes!$D$2,IF(X419&gt;=SUMIFS(Barèmes!$I$6:$I$28,Barèmes!$A$6:$A$28,"Souplesse (score 1-5)",Barèmes!$B$6:$B$28,H419,Barèmes!$C$6:$C$28,IF(H419="6ème","Mixte",G419)),Barèmes!$E$2,Barèmes!$F$2))))))</f>
        <v/>
      </c>
      <c r="AA419" s="22"/>
      <c r="AB419" s="27" t="str">
        <f>IF(OR(AA419="",SUMPRODUCT((Barèmes!$A$6:$A$28="Agilité — T-test 974 (s)")*(Barèmes!$B$6:$B$28=H419)*(Barèmes!$C$6:$C$28=IF(H419="6ème","Mixte",G419)))=0),"",IF(SUMPRODUCT((Barèmes!$A$6:$A$28="Agilité — T-test 974 (s)")*(Barèmes!$B$6:$B$28=H419)*(Barèmes!$C$6:$C$28=IF(H419="6ème","Mixte",G419))*(Barèmes!$J$6:$J$28="+"))&gt;0,IF(AA419&lt;=SUMIFS(Barèmes!$D$6:$D$28,Barèmes!$A$6:$A$28,"Agilité — T-test 974 (s)",Barèmes!$B$6:$B$28,H419,Barèmes!$C$6:$C$28,IF(H419="6ème","Mixte",G419)),"à besoin",IF(AA419&lt;=SUMIFS(Barèmes!$E$6:$E$28,Barèmes!$A$6:$A$28,"Agilité — T-test 974 (s)",Barèmes!$B$6:$B$28,H419,Barèmes!$C$6:$C$28,IF(H419="6ème","Mixte",G419)),"fragile","satisfaisant")),IF(AA419&gt;=SUMIFS(Barèmes!$D$6:$D$28,Barèmes!$A$6:$A$28,"Agilité — T-test 974 (s)",Barèmes!$B$6:$B$28,H419,Barèmes!$C$6:$C$28,IF(H419="6ème","Mixte",G419)),"à besoin",IF(AA419&gt;=SUMIFS(Barèmes!$E$6:$E$28,Barèmes!$A$6:$A$28,"Agilité — T-test 974 (s)",Barèmes!$B$6:$B$28,H419,Barèmes!$C$6:$C$28,IF(H419="6ème","Mixte",G419)),"fragile","satisfaisant"))))</f>
        <v/>
      </c>
      <c r="AC419" s="27" t="str">
        <f>IF(OR(AA419="",SUMPRODUCT((Barèmes!$A$6:$A$28="Agilité — T-test 974 (s)")*(Barèmes!$B$6:$B$28=H419)*(Barèmes!$C$6:$C$28=IF(H419="6ème","Mixte",G419)))=0),"",IF(SUMPRODUCT((Barèmes!$A$6:$A$28="Agilité — T-test 974 (s)")*(Barèmes!$B$6:$B$28=H419)*(Barèmes!$C$6:$C$28=IF(H419="6ème","Mixte",G419))*(Barèmes!$J$6:$J$28="+"))&gt;0,IF(AA419&lt;=SUMIFS(Barèmes!$F$6:$F$28,Barèmes!$A$6:$A$28,"Agilité — T-test 974 (s)",Barèmes!$B$6:$B$28,H419,Barèmes!$C$6:$C$28,IF(H419="6ème","Mixte",G419)),Barèmes!$B$2,IF(AA419&lt;=SUMIFS(Barèmes!$G$6:$G$28,Barèmes!$A$6:$A$28,"Agilité — T-test 974 (s)",Barèmes!$B$6:$B$28,H419,Barèmes!$C$6:$C$28,IF(H419="6ème","Mixte",G419)),Barèmes!$C$2,IF(AA419&lt;=SUMIFS(Barèmes!$H$6:$H$28,Barèmes!$A$6:$A$28,"Agilité — T-test 974 (s)",Barèmes!$B$6:$B$28,H419,Barèmes!$C$6:$C$28,IF(H419="6ème","Mixte",G419)),Barèmes!$D$2,IF(AA419&lt;=SUMIFS(Barèmes!$I$6:$I$28,Barèmes!$A$6:$A$28,"Agilité — T-test 974 (s)",Barèmes!$B$6:$B$28,H419,Barèmes!$C$6:$C$28,IF(H419="6ème","Mixte",G419)),Barèmes!$E$2,Barèmes!$F$2)))),IF(AA419&gt;=SUMIFS(Barèmes!$F$6:$F$28,Barèmes!$A$6:$A$28,"Agilité — T-test 974 (s)",Barèmes!$B$6:$B$28,H419,Barèmes!$C$6:$C$28,IF(H419="6ème","Mixte",G419)),Barèmes!$B$2,IF(AA419&gt;=SUMIFS(Barèmes!$G$6:$G$28,Barèmes!$A$6:$A$28,"Agilité — T-test 974 (s)",Barèmes!$B$6:$B$28,H419,Barèmes!$C$6:$C$28,IF(H419="6ème","Mixte",G419)),Barèmes!$C$2,IF(AA419&gt;=SUMIFS(Barèmes!$H$6:$H$28,Barèmes!$A$6:$A$28,"Agilité — T-test 974 (s)",Barèmes!$B$6:$B$28,H419,Barèmes!$C$6:$C$28,IF(H419="6ème","Mixte",G419)),Barèmes!$D$2,IF(AA419&gt;=SUMIFS(Barèmes!$I$6:$I$28,Barèmes!$A$6:$A$28,"Agilité — T-test 974 (s)",Barèmes!$B$6:$B$28,H419,Barèmes!$C$6:$C$28,IF(H419="6ème","Mixte",G419)),Barèmes!$E$2,Barèmes!$F$2))))))</f>
        <v/>
      </c>
      <c r="AD419" s="28" t="str">
        <f t="shared" si="50"/>
        <v/>
      </c>
      <c r="AE419" s="29" t="str">
        <f t="shared" si="51"/>
        <v/>
      </c>
      <c r="AF419" s="30" t="str">
        <f>IF(OR(AD419="",SUMPRODUCT((Barèmes!$A$6:$A$28="Surcoût d'agilité (s) — technique")*(Barèmes!$B$6:$B$28=H419)*(Barèmes!$C$6:$C$28=IF(H419="6ème","Mixte",G419)))=0),"",IF(SUMPRODUCT((Barèmes!$A$6:$A$28="Surcoût d'agilité (s) — technique")*(Barèmes!$B$6:$B$28=H419)*(Barèmes!$C$6:$C$28=IF(H419="6ème","Mixte",G419))*(Barèmes!$J$6:$J$28="+"))&gt;0,IF(AD419&lt;=SUMIFS(Barèmes!$D$6:$D$28,Barèmes!$A$6:$A$28,"Surcoût d'agilité (s) — technique",Barèmes!$B$6:$B$28,H419,Barèmes!$C$6:$C$28,IF(H419="6ème","Mixte",G419)),"à besoin",IF(AD419&lt;=SUMIFS(Barèmes!$E$6:$E$28,Barèmes!$A$6:$A$28,"Surcoût d'agilité (s) — technique",Barèmes!$B$6:$B$28,H419,Barèmes!$C$6:$C$28,IF(H419="6ème","Mixte",G419)),"fragile","satisfaisant")),IF(AD419&gt;=SUMIFS(Barèmes!$D$6:$D$28,Barèmes!$A$6:$A$28,"Surcoût d'agilité (s) — technique",Barèmes!$B$6:$B$28,H419,Barèmes!$C$6:$C$28,IF(H419="6ème","Mixte",G419)),"à besoin",IF(AD419&gt;=SUMIFS(Barèmes!$E$6:$E$28,Barèmes!$A$6:$A$28,"Surcoût d'agilité (s) — technique",Barèmes!$B$6:$B$28,H419,Barèmes!$C$6:$C$28,IF(H419="6ème","Mixte",G419)),"fragile","satisfaisant"))))</f>
        <v/>
      </c>
      <c r="AG419" s="30" t="str">
        <f>IF(OR(AD419="",SUMPRODUCT((Barèmes!$A$6:$A$28="Surcoût d'agilité (s) — technique")*(Barèmes!$B$6:$B$28=H419)*(Barèmes!$C$6:$C$28=IF(H419="6ème","Mixte",G419)))=0),"",IF(SUMPRODUCT((Barèmes!$A$6:$A$28="Surcoût d'agilité (s) — technique")*(Barèmes!$B$6:$B$28=H419)*(Barèmes!$C$6:$C$28=IF(H419="6ème","Mixte",G419))*(Barèmes!$J$6:$J$28="+"))&gt;0,IF(AD419&lt;=SUMIFS(Barèmes!$F$6:$F$28,Barèmes!$A$6:$A$28,"Surcoût d'agilité (s) — technique",Barèmes!$B$6:$B$28,H419,Barèmes!$C$6:$C$28,IF(H419="6ème","Mixte",G419)),Barèmes!$B$2,IF(AD419&lt;=SUMIFS(Barèmes!$G$6:$G$28,Barèmes!$A$6:$A$28,"Surcoût d'agilité (s) — technique",Barèmes!$B$6:$B$28,H419,Barèmes!$C$6:$C$28,IF(H419="6ème","Mixte",G419)),Barèmes!$C$2,IF(AD419&lt;=SUMIFS(Barèmes!$H$6:$H$28,Barèmes!$A$6:$A$28,"Surcoût d'agilité (s) — technique",Barèmes!$B$6:$B$28,H419,Barèmes!$C$6:$C$28,IF(H419="6ème","Mixte",G419)),Barèmes!$D$2,IF(AD419&lt;=SUMIFS(Barèmes!$I$6:$I$28,Barèmes!$A$6:$A$28,"Surcoût d'agilité (s) — technique",Barèmes!$B$6:$B$28,H419,Barèmes!$C$6:$C$28,IF(H419="6ème","Mixte",G419)),Barèmes!$E$2,Barèmes!$F$2)))),IF(AD419&gt;=SUMIFS(Barèmes!$F$6:$F$28,Barèmes!$A$6:$A$28,"Surcoût d'agilité (s) — technique",Barèmes!$B$6:$B$28,H419,Barèmes!$C$6:$C$28,IF(H419="6ème","Mixte",G419)),Barèmes!$B$2,IF(AD419&gt;=SUMIFS(Barèmes!$G$6:$G$28,Barèmes!$A$6:$A$28,"Surcoût d'agilité (s) — technique",Barèmes!$B$6:$B$28,H419,Barèmes!$C$6:$C$28,IF(H419="6ème","Mixte",G419)),Barèmes!$C$2,IF(AD419&gt;=SUMIFS(Barèmes!$H$6:$H$28,Barèmes!$A$6:$A$28,"Surcoût d'agilité (s) — technique",Barèmes!$B$6:$B$28,H419,Barèmes!$C$6:$C$28,IF(H419="6ème","Mixte",G419)),Barèmes!$D$2,IF(AD419&gt;=SUMIFS(Barèmes!$I$6:$I$28,Barèmes!$A$6:$A$28,"Surcoût d'agilité (s) — technique",Barèmes!$B$6:$B$28,H419,Barèmes!$C$6:$C$28,IF(H419="6ème","Mixte",G419)),Barèmes!$E$2,Barèmes!$F$2))))))</f>
        <v/>
      </c>
      <c r="AH419" s="31" t="str">
        <f>IF((IF(N419="",0,1)+IF(Q419="",0,1)+IF(W419="",0,1)+IF(Z419="",0,1)+IF(AC419="",0,1))=0,"",3*IF(N419=Barèmes!$B$2,1,IF(N419=Barèmes!$C$2,2,IF(N419=Barèmes!$D$2,3,IF(N419=Barèmes!$E$2,4,IF(N419=Barèmes!$F$2,5,0)))))+3*IF(Q419=Barèmes!$B$2,1,IF(Q419=Barèmes!$C$2,2,IF(Q419=Barèmes!$D$2,3,IF(Q419=Barèmes!$E$2,4,IF(Q419=Barèmes!$F$2,5,0)))))+2*IF(W419=Barèmes!$B$2,1,IF(W419=Barèmes!$C$2,2,IF(W419=Barèmes!$D$2,3,IF(W419=Barèmes!$E$2,4,IF(W419=Barèmes!$F$2,5,0)))))+1*IF(Z419=Barèmes!$B$2,1,IF(Z419=Barèmes!$C$2,2,IF(Z419=Barèmes!$D$2,3,IF(Z419=Barèmes!$E$2,4,IF(Z419=Barèmes!$F$2,5,0)))))+1*IF(AC419=Barèmes!$B$2,1,IF(AC419=Barèmes!$C$2,2,IF(AC419=Barèmes!$D$2,3,IF(AC419=Barèmes!$E$2,4,IF(AC419=Barèmes!$F$2,5,0))))))</f>
        <v/>
      </c>
      <c r="AI419" s="31"/>
      <c r="AJ419" s="32" t="str">
        <f>IFERROR(INDEX(Croissance!$B$5:$B$604,MATCH(A419,Croissance!$A$5:$A$604,0)),"")</f>
        <v/>
      </c>
      <c r="AK419" s="32" t="str">
        <f>IFERROR(INDEX(Croissance!$C$5:$C$604,MATCH(A419,Croissance!$A$5:$A$604,0)),"")</f>
        <v/>
      </c>
      <c r="AL419" s="32" t="str">
        <f>IFERROR(INDEX(Croissance!$D$5:$D$604,MATCH(A419,Croissance!$A$5:$A$604,0)),"")</f>
        <v/>
      </c>
      <c r="AM419" s="32" t="str">
        <f>IFERROR(INDEX(Croissance!$E$5:$E$604,MATCH(A419,Croissance!$A$5:$A$604,0)),"")</f>
        <v/>
      </c>
      <c r="AO419" s="33">
        <f t="shared" si="56"/>
        <v>0</v>
      </c>
      <c r="AP419" s="33">
        <f t="shared" si="52"/>
        <v>0</v>
      </c>
      <c r="AQ419" s="33">
        <f>IF(A419="",0,IF(AND(OR('Synthèse classe'!$C$2="Tous",C419='Synthèse classe'!$C$2),OR('Synthèse classe'!$C$3="Toutes",D419='Synthèse classe'!$C$3),OR('Synthèse classe'!$C$4="Toutes",AND('Synthèse classe'!$C$4="Dernière",AP419=1),B419=IFERROR(VALUE('Synthèse classe'!$C$4),0))),1,0))</f>
        <v>0</v>
      </c>
      <c r="AR419" s="34" t="str">
        <f t="shared" si="53"/>
        <v/>
      </c>
    </row>
    <row r="420" spans="1:44" x14ac:dyDescent="0.2">
      <c r="A420" s="17" t="str">
        <f t="shared" si="49"/>
        <v/>
      </c>
      <c r="B420" s="18"/>
      <c r="C420" s="19"/>
      <c r="D420" s="19"/>
      <c r="E420" s="19"/>
      <c r="F420" s="19"/>
      <c r="G420" s="19"/>
      <c r="H420" s="17" t="str">
        <f t="shared" si="54"/>
        <v/>
      </c>
      <c r="I420" s="20"/>
      <c r="J420" s="18"/>
      <c r="K420" s="19"/>
      <c r="L420" s="21" t="str">
        <f t="shared" si="55"/>
        <v/>
      </c>
      <c r="M420" s="21" t="str">
        <f>IF(OR(J420="",SUMPRODUCT((Barèmes!$A$6:$A$28="Endurance — Luc Léger (palier)")*(Barèmes!$B$6:$B$28=H420)*(Barèmes!$C$6:$C$28=IF(H420="6ème","Mixte",G420)))=0),"",IF(SUMPRODUCT((Barèmes!$A$6:$A$28="Endurance — Luc Léger (palier)")*(Barèmes!$B$6:$B$28=H420)*(Barèmes!$C$6:$C$28=IF(H420="6ème","Mixte",G420))*(Barèmes!$J$6:$J$28="+"))&gt;0,IF(J420&lt;=SUMIFS(Barèmes!$D$6:$D$28,Barèmes!$A$6:$A$28,"Endurance — Luc Léger (palier)",Barèmes!$B$6:$B$28,H420,Barèmes!$C$6:$C$28,IF(H420="6ème","Mixte",G420)),"à besoin",IF(J420&lt;=SUMIFS(Barèmes!$E$6:$E$28,Barèmes!$A$6:$A$28,"Endurance — Luc Léger (palier)",Barèmes!$B$6:$B$28,H420,Barèmes!$C$6:$C$28,IF(H420="6ème","Mixte",G420)),"fragile","satisfaisant")),IF(J420&gt;=SUMIFS(Barèmes!$D$6:$D$28,Barèmes!$A$6:$A$28,"Endurance — Luc Léger (palier)",Barèmes!$B$6:$B$28,H420,Barèmes!$C$6:$C$28,IF(H420="6ème","Mixte",G420)),"à besoin",IF(J420&gt;=SUMIFS(Barèmes!$E$6:$E$28,Barèmes!$A$6:$A$28,"Endurance — Luc Léger (palier)",Barèmes!$B$6:$B$28,H420,Barèmes!$C$6:$C$28,IF(H420="6ème","Mixte",G420)),"fragile","satisfaisant"))))</f>
        <v/>
      </c>
      <c r="N420" s="21" t="str">
        <f>IF(OR(J420="",SUMPRODUCT((Barèmes!$A$6:$A$28="Endurance — Luc Léger (palier)")*(Barèmes!$B$6:$B$28=H420)*(Barèmes!$C$6:$C$28=IF(H420="6ème","Mixte",G420)))=0),"",IF(SUMPRODUCT((Barèmes!$A$6:$A$28="Endurance — Luc Léger (palier)")*(Barèmes!$B$6:$B$28=H420)*(Barèmes!$C$6:$C$28=IF(H420="6ème","Mixte",G420))*(Barèmes!$J$6:$J$28="+"))&gt;0,IF(J420&lt;=SUMIFS(Barèmes!$F$6:$F$28,Barèmes!$A$6:$A$28,"Endurance — Luc Léger (palier)",Barèmes!$B$6:$B$28,H420,Barèmes!$C$6:$C$28,IF(H420="6ème","Mixte",G420)),Barèmes!$B$2,IF(J420&lt;=SUMIFS(Barèmes!$G$6:$G$28,Barèmes!$A$6:$A$28,"Endurance — Luc Léger (palier)",Barèmes!$B$6:$B$28,H420,Barèmes!$C$6:$C$28,IF(H420="6ème","Mixte",G420)),Barèmes!$C$2,IF(J420&lt;=SUMIFS(Barèmes!$H$6:$H$28,Barèmes!$A$6:$A$28,"Endurance — Luc Léger (palier)",Barèmes!$B$6:$B$28,H420,Barèmes!$C$6:$C$28,IF(H420="6ème","Mixte",G420)),Barèmes!$D$2,IF(J420&lt;=SUMIFS(Barèmes!$I$6:$I$28,Barèmes!$A$6:$A$28,"Endurance — Luc Léger (palier)",Barèmes!$B$6:$B$28,H420,Barèmes!$C$6:$C$28,IF(H420="6ème","Mixte",G420)),Barèmes!$E$2,Barèmes!$F$2)))),IF(J420&gt;=SUMIFS(Barèmes!$F$6:$F$28,Barèmes!$A$6:$A$28,"Endurance — Luc Léger (palier)",Barèmes!$B$6:$B$28,H420,Barèmes!$C$6:$C$28,IF(H420="6ème","Mixte",G420)),Barèmes!$B$2,IF(J420&gt;=SUMIFS(Barèmes!$G$6:$G$28,Barèmes!$A$6:$A$28,"Endurance — Luc Léger (palier)",Barèmes!$B$6:$B$28,H420,Barèmes!$C$6:$C$28,IF(H420="6ème","Mixte",G420)),Barèmes!$C$2,IF(J420&gt;=SUMIFS(Barèmes!$H$6:$H$28,Barèmes!$A$6:$A$28,"Endurance — Luc Léger (palier)",Barèmes!$B$6:$B$28,H420,Barèmes!$C$6:$C$28,IF(H420="6ème","Mixte",G420)),Barèmes!$D$2,IF(J420&gt;=SUMIFS(Barèmes!$I$6:$I$28,Barèmes!$A$6:$A$28,"Endurance — Luc Léger (palier)",Barèmes!$B$6:$B$28,H420,Barèmes!$C$6:$C$28,IF(H420="6ème","Mixte",G420)),Barèmes!$E$2,Barèmes!$F$2))))))</f>
        <v/>
      </c>
      <c r="O420" s="22"/>
      <c r="P420" s="23" t="str">
        <f>IF(OR(O420="",SUMPRODUCT((Barèmes!$A$6:$A$28="Force bas du corps — Saut en longueur (m)")*(Barèmes!$B$6:$B$28=H420)*(Barèmes!$C$6:$C$28=IF(H420="6ème","Mixte",G420)))=0),"",IF(SUMPRODUCT((Barèmes!$A$6:$A$28="Force bas du corps — Saut en longueur (m)")*(Barèmes!$B$6:$B$28=H420)*(Barèmes!$C$6:$C$28=IF(H420="6ème","Mixte",G420))*(Barèmes!$J$6:$J$28="+"))&gt;0,IF(O420&lt;=SUMIFS(Barèmes!$D$6:$D$28,Barèmes!$A$6:$A$28,"Force bas du corps — Saut en longueur (m)",Barèmes!$B$6:$B$28,H420,Barèmes!$C$6:$C$28,IF(H420="6ème","Mixte",G420)),"à besoin",IF(O420&lt;=SUMIFS(Barèmes!$E$6:$E$28,Barèmes!$A$6:$A$28,"Force bas du corps — Saut en longueur (m)",Barèmes!$B$6:$B$28,H420,Barèmes!$C$6:$C$28,IF(H420="6ème","Mixte",G420)),"fragile","satisfaisant")),IF(O420&gt;=SUMIFS(Barèmes!$D$6:$D$28,Barèmes!$A$6:$A$28,"Force bas du corps — Saut en longueur (m)",Barèmes!$B$6:$B$28,H420,Barèmes!$C$6:$C$28,IF(H420="6ème","Mixte",G420)),"à besoin",IF(O420&gt;=SUMIFS(Barèmes!$E$6:$E$28,Barèmes!$A$6:$A$28,"Force bas du corps — Saut en longueur (m)",Barèmes!$B$6:$B$28,H420,Barèmes!$C$6:$C$28,IF(H420="6ème","Mixte",G420)),"fragile","satisfaisant"))))</f>
        <v/>
      </c>
      <c r="Q420" s="23" t="str">
        <f>IF(OR(O420="",SUMPRODUCT((Barèmes!$A$6:$A$28="Force bas du corps — Saut en longueur (m)")*(Barèmes!$B$6:$B$28=H420)*(Barèmes!$C$6:$C$28=IF(H420="6ème","Mixte",G420)))=0),"",IF(SUMPRODUCT((Barèmes!$A$6:$A$28="Force bas du corps — Saut en longueur (m)")*(Barèmes!$B$6:$B$28=H420)*(Barèmes!$C$6:$C$28=IF(H420="6ème","Mixte",G420))*(Barèmes!$J$6:$J$28="+"))&gt;0,IF(O420&lt;=SUMIFS(Barèmes!$F$6:$F$28,Barèmes!$A$6:$A$28,"Force bas du corps — Saut en longueur (m)",Barèmes!$B$6:$B$28,H420,Barèmes!$C$6:$C$28,IF(H420="6ème","Mixte",G420)),Barèmes!$B$2,IF(O420&lt;=SUMIFS(Barèmes!$G$6:$G$28,Barèmes!$A$6:$A$28,"Force bas du corps — Saut en longueur (m)",Barèmes!$B$6:$B$28,H420,Barèmes!$C$6:$C$28,IF(H420="6ème","Mixte",G420)),Barèmes!$C$2,IF(O420&lt;=SUMIFS(Barèmes!$H$6:$H$28,Barèmes!$A$6:$A$28,"Force bas du corps — Saut en longueur (m)",Barèmes!$B$6:$B$28,H420,Barèmes!$C$6:$C$28,IF(H420="6ème","Mixte",G420)),Barèmes!$D$2,IF(O420&lt;=SUMIFS(Barèmes!$I$6:$I$28,Barèmes!$A$6:$A$28,"Force bas du corps — Saut en longueur (m)",Barèmes!$B$6:$B$28,H420,Barèmes!$C$6:$C$28,IF(H420="6ème","Mixte",G420)),Barèmes!$E$2,Barèmes!$F$2)))),IF(O420&gt;=SUMIFS(Barèmes!$F$6:$F$28,Barèmes!$A$6:$A$28,"Force bas du corps — Saut en longueur (m)",Barèmes!$B$6:$B$28,H420,Barèmes!$C$6:$C$28,IF(H420="6ème","Mixte",G420)),Barèmes!$B$2,IF(O420&gt;=SUMIFS(Barèmes!$G$6:$G$28,Barèmes!$A$6:$A$28,"Force bas du corps — Saut en longueur (m)",Barèmes!$B$6:$B$28,H420,Barèmes!$C$6:$C$28,IF(H420="6ème","Mixte",G420)),Barèmes!$C$2,IF(O420&gt;=SUMIFS(Barèmes!$H$6:$H$28,Barèmes!$A$6:$A$28,"Force bas du corps — Saut en longueur (m)",Barèmes!$B$6:$B$28,H420,Barèmes!$C$6:$C$28,IF(H420="6ème","Mixte",G420)),Barèmes!$D$2,IF(O420&gt;=SUMIFS(Barèmes!$I$6:$I$28,Barèmes!$A$6:$A$28,"Force bas du corps — Saut en longueur (m)",Barèmes!$B$6:$B$28,H420,Barèmes!$C$6:$C$28,IF(H420="6ème","Mixte",G420)),Barèmes!$E$2,Barèmes!$F$2))))))</f>
        <v/>
      </c>
      <c r="R420" s="22"/>
      <c r="S420" s="24" t="str">
        <f>IF(OR(R420="",SUMPRODUCT((Barèmes!$A$6:$A$28="Vitesse — 30 m (s)")*(Barèmes!$B$6:$B$28=H420)*(Barèmes!$C$6:$C$28=IF(H420="6ème","Mixte",G420)))=0),"",IF(SUMPRODUCT((Barèmes!$A$6:$A$28="Vitesse — 30 m (s)")*(Barèmes!$B$6:$B$28=H420)*(Barèmes!$C$6:$C$28=IF(H420="6ème","Mixte",G420))*(Barèmes!$J$6:$J$28="+"))&gt;0,IF(R420&lt;=SUMIFS(Barèmes!$D$6:$D$28,Barèmes!$A$6:$A$28,"Vitesse — 30 m (s)",Barèmes!$B$6:$B$28,H420,Barèmes!$C$6:$C$28,IF(H420="6ème","Mixte",G420)),"à besoin",IF(R420&lt;=SUMIFS(Barèmes!$E$6:$E$28,Barèmes!$A$6:$A$28,"Vitesse — 30 m (s)",Barèmes!$B$6:$B$28,H420,Barèmes!$C$6:$C$28,IF(H420="6ème","Mixte",G420)),"fragile","satisfaisant")),IF(R420&gt;=SUMIFS(Barèmes!$D$6:$D$28,Barèmes!$A$6:$A$28,"Vitesse — 30 m (s)",Barèmes!$B$6:$B$28,H420,Barèmes!$C$6:$C$28,IF(H420="6ème","Mixte",G420)),"à besoin",IF(R420&gt;=SUMIFS(Barèmes!$E$6:$E$28,Barèmes!$A$6:$A$28,"Vitesse — 30 m (s)",Barèmes!$B$6:$B$28,H420,Barèmes!$C$6:$C$28,IF(H420="6ème","Mixte",G420)),"fragile","satisfaisant"))))</f>
        <v/>
      </c>
      <c r="T420" s="24" t="str">
        <f>IF(OR(R420="",SUMPRODUCT((Barèmes!$A$6:$A$28="Vitesse — 30 m (s)")*(Barèmes!$B$6:$B$28=H420)*(Barèmes!$C$6:$C$28=IF(H420="6ème","Mixte",G420)))=0),"",IF(SUMPRODUCT((Barèmes!$A$6:$A$28="Vitesse — 30 m (s)")*(Barèmes!$B$6:$B$28=H420)*(Barèmes!$C$6:$C$28=IF(H420="6ème","Mixte",G420))*(Barèmes!$J$6:$J$28="+"))&gt;0,IF(R420&lt;=SUMIFS(Barèmes!$F$6:$F$28,Barèmes!$A$6:$A$28,"Vitesse — 30 m (s)",Barèmes!$B$6:$B$28,H420,Barèmes!$C$6:$C$28,IF(H420="6ème","Mixte",G420)),Barèmes!$B$2,IF(R420&lt;=SUMIFS(Barèmes!$G$6:$G$28,Barèmes!$A$6:$A$28,"Vitesse — 30 m (s)",Barèmes!$B$6:$B$28,H420,Barèmes!$C$6:$C$28,IF(H420="6ème","Mixte",G420)),Barèmes!$C$2,IF(R420&lt;=SUMIFS(Barèmes!$H$6:$H$28,Barèmes!$A$6:$A$28,"Vitesse — 30 m (s)",Barèmes!$B$6:$B$28,H420,Barèmes!$C$6:$C$28,IF(H420="6ème","Mixte",G420)),Barèmes!$D$2,IF(R420&lt;=SUMIFS(Barèmes!$I$6:$I$28,Barèmes!$A$6:$A$28,"Vitesse — 30 m (s)",Barèmes!$B$6:$B$28,H420,Barèmes!$C$6:$C$28,IF(H420="6ème","Mixte",G420)),Barèmes!$E$2,Barèmes!$F$2)))),IF(R420&gt;=SUMIFS(Barèmes!$F$6:$F$28,Barèmes!$A$6:$A$28,"Vitesse — 30 m (s)",Barèmes!$B$6:$B$28,H420,Barèmes!$C$6:$C$28,IF(H420="6ème","Mixte",G420)),Barèmes!$B$2,IF(R420&gt;=SUMIFS(Barèmes!$G$6:$G$28,Barèmes!$A$6:$A$28,"Vitesse — 30 m (s)",Barèmes!$B$6:$B$28,H420,Barèmes!$C$6:$C$28,IF(H420="6ème","Mixte",G420)),Barèmes!$C$2,IF(R420&gt;=SUMIFS(Barèmes!$H$6:$H$28,Barèmes!$A$6:$A$28,"Vitesse — 30 m (s)",Barèmes!$B$6:$B$28,H420,Barèmes!$C$6:$C$28,IF(H420="6ème","Mixte",G420)),Barèmes!$D$2,IF(R420&gt;=SUMIFS(Barèmes!$I$6:$I$28,Barèmes!$A$6:$A$28,"Vitesse — 30 m (s)",Barèmes!$B$6:$B$28,H420,Barèmes!$C$6:$C$28,IF(H420="6ème","Mixte",G420)),Barèmes!$E$2,Barèmes!$F$2))))))</f>
        <v/>
      </c>
      <c r="U420" s="22"/>
      <c r="V420" s="25" t="str">
        <f>IF(OR(U420="",SUMPRODUCT((Barèmes!$A$6:$A$28="Vitesse — 50 m (s)")*(Barèmes!$B$6:$B$28=H420)*(Barèmes!$C$6:$C$28=IF(H420="6ème","Mixte",G420)))=0),"",IF(SUMPRODUCT((Barèmes!$A$6:$A$28="Vitesse — 50 m (s)")*(Barèmes!$B$6:$B$28=H420)*(Barèmes!$C$6:$C$28=IF(H420="6ème","Mixte",G420))*(Barèmes!$J$6:$J$28="+"))&gt;0,IF(U420&lt;=SUMIFS(Barèmes!$D$6:$D$28,Barèmes!$A$6:$A$28,"Vitesse — 50 m (s)",Barèmes!$B$6:$B$28,H420,Barèmes!$C$6:$C$28,IF(H420="6ème","Mixte",G420)),"à besoin",IF(U420&lt;=SUMIFS(Barèmes!$E$6:$E$28,Barèmes!$A$6:$A$28,"Vitesse — 50 m (s)",Barèmes!$B$6:$B$28,H420,Barèmes!$C$6:$C$28,IF(H420="6ème","Mixte",G420)),"fragile","satisfaisant")),IF(U420&gt;=SUMIFS(Barèmes!$D$6:$D$28,Barèmes!$A$6:$A$28,"Vitesse — 50 m (s)",Barèmes!$B$6:$B$28,H420,Barèmes!$C$6:$C$28,IF(H420="6ème","Mixte",G420)),"à besoin",IF(U420&gt;=SUMIFS(Barèmes!$E$6:$E$28,Barèmes!$A$6:$A$28,"Vitesse — 50 m (s)",Barèmes!$B$6:$B$28,H420,Barèmes!$C$6:$C$28,IF(H420="6ème","Mixte",G420)),"fragile","satisfaisant"))))</f>
        <v/>
      </c>
      <c r="W420" s="25" t="str">
        <f>IF(OR(U420="",SUMPRODUCT((Barèmes!$A$6:$A$28="Vitesse — 50 m (s)")*(Barèmes!$B$6:$B$28=H420)*(Barèmes!$C$6:$C$28=IF(H420="6ème","Mixte",G420)))=0),"",IF(SUMPRODUCT((Barèmes!$A$6:$A$28="Vitesse — 50 m (s)")*(Barèmes!$B$6:$B$28=H420)*(Barèmes!$C$6:$C$28=IF(H420="6ème","Mixte",G420))*(Barèmes!$J$6:$J$28="+"))&gt;0,IF(U420&lt;=SUMIFS(Barèmes!$F$6:$F$28,Barèmes!$A$6:$A$28,"Vitesse — 50 m (s)",Barèmes!$B$6:$B$28,H420,Barèmes!$C$6:$C$28,IF(H420="6ème","Mixte",G420)),Barèmes!$B$2,IF(U420&lt;=SUMIFS(Barèmes!$G$6:$G$28,Barèmes!$A$6:$A$28,"Vitesse — 50 m (s)",Barèmes!$B$6:$B$28,H420,Barèmes!$C$6:$C$28,IF(H420="6ème","Mixte",G420)),Barèmes!$C$2,IF(U420&lt;=SUMIFS(Barèmes!$H$6:$H$28,Barèmes!$A$6:$A$28,"Vitesse — 50 m (s)",Barèmes!$B$6:$B$28,H420,Barèmes!$C$6:$C$28,IF(H420="6ème","Mixte",G420)),Barèmes!$D$2,IF(U420&lt;=SUMIFS(Barèmes!$I$6:$I$28,Barèmes!$A$6:$A$28,"Vitesse — 50 m (s)",Barèmes!$B$6:$B$28,H420,Barèmes!$C$6:$C$28,IF(H420="6ème","Mixte",G420)),Barèmes!$E$2,Barèmes!$F$2)))),IF(U420&gt;=SUMIFS(Barèmes!$F$6:$F$28,Barèmes!$A$6:$A$28,"Vitesse — 50 m (s)",Barèmes!$B$6:$B$28,H420,Barèmes!$C$6:$C$28,IF(H420="6ème","Mixte",G420)),Barèmes!$B$2,IF(U420&gt;=SUMIFS(Barèmes!$G$6:$G$28,Barèmes!$A$6:$A$28,"Vitesse — 50 m (s)",Barèmes!$B$6:$B$28,H420,Barèmes!$C$6:$C$28,IF(H420="6ème","Mixte",G420)),Barèmes!$C$2,IF(U420&gt;=SUMIFS(Barèmes!$H$6:$H$28,Barèmes!$A$6:$A$28,"Vitesse — 50 m (s)",Barèmes!$B$6:$B$28,H420,Barèmes!$C$6:$C$28,IF(H420="6ème","Mixte",G420)),Barèmes!$D$2,IF(U420&gt;=SUMIFS(Barèmes!$I$6:$I$28,Barèmes!$A$6:$A$28,"Vitesse — 50 m (s)",Barèmes!$B$6:$B$28,H420,Barèmes!$C$6:$C$28,IF(H420="6ème","Mixte",G420)),Barèmes!$E$2,Barèmes!$F$2))))))</f>
        <v/>
      </c>
      <c r="X420" s="18"/>
      <c r="Y420" s="26" t="str" cm="1">
        <f t="array" ref="Y420">IF(OR(X420="",SUMPRODUCT((Barèmes!$A$6:$A$28="Souplesse (score 1-5)")*(Barèmes!$B$6:$B$28=H420)*(Barèmes!$C$6:$C$28=IF(H420="6ème","Mixte",G420)))=0),"",IF(SUMPRODUCT((Barèmes!$A$6:$A$28="Souplesse (score 1-5)")*(Barèmes!$B$6:$B$28=H420)*(Barèmes!$C$6:$C$28=IF(H420="6ème","Mixte",G420))*(Barèmes!$J$6:$J$28="+"))&gt;0,IF(X420&lt;=SUMIFS(Barèmes!$D$6:$D$28,Barèmes!$A$6:$A$28,"Souplesse (score 1-5)",Barèmes!$B$6:$B$28,H420,Barèmes!$C$6:$C$28,IF(H420="6ème","Mixte",G420)),"à besoin",IF(X420&lt;=SUMIFS(Barèmes!$E$6:$E$28,Barèmes!$A$6:$A$28,"Souplesse (score 1-5)",Barèmes!$B$6:$B$28,H420,Barèmes!$C$6:$C$28,IF(H420="6ème","Mixte",G420)),"fragile","satisfaisant")),IF(X420&gt;=SUMIFS(Barèmes!$D$6:$D$28,Barèmes!$A$6:$A$28,"Souplesse (score 1-5)",Barèmes!$B$6:$B$28,H420,Barèmes!$C$6:$C$28,IF(H420="6ème","Mixte",G420)),"à besoin",IF(X420&gt;=SUMIFS(Barèmes!$E$6:$E$28,Barèmes!$A$6:$A$28,"Souplesse (score 1-5)",Barèmes!$B$6:$B$28,H420,Barèmes!$C$6:$C$28,IF(H420="6ème","Mixte",G420)),"fragile","satisfaisant"))))</f>
        <v/>
      </c>
      <c r="Z420" s="26" t="str" cm="1">
        <f t="array" ref="Z420">IF(OR(X420="",SUMPRODUCT((Barèmes!$A$6:$A$28="Souplesse (score 1-5)")*(Barèmes!$B$6:$B$28=H420)*(Barèmes!$C$6:$C$28=IF(H420="6ème","Mixte",G420)))=0),"",IF(SUMPRODUCT((Barèmes!$A$6:$A$28="Souplesse (score 1-5)")*(Barèmes!$B$6:$B$28=H420)*(Barèmes!$C$6:$C$28=IF(H420="6ème","Mixte",G420))*(Barèmes!$J$6:$J$28="+"))&gt;0,IF(X420&lt;=SUMIFS(Barèmes!$F$6:$F$28,Barèmes!$A$6:$A$28,"Souplesse (score 1-5)",Barèmes!$B$6:$B$28,H420,Barèmes!$C$6:$C$28,IF(H420="6ème","Mixte",G420)),Barèmes!$B$2,IF(X420&lt;=SUMIFS(Barèmes!$G$6:$G$28,Barèmes!$A$6:$A$28,"Souplesse (score 1-5)",Barèmes!$B$6:$B$28,H420,Barèmes!$C$6:$C$28,IF(H420="6ème","Mixte",G420)),Barèmes!$C$2,IF(X420&lt;=SUMIFS(Barèmes!$H$6:$H$28,Barèmes!$A$6:$A$28,"Souplesse (score 1-5)",Barèmes!$B$6:$B$28,H420,Barèmes!$C$6:$C$28,IF(H420="6ème","Mixte",G420)),Barèmes!$D$2,IF(X420&lt;=SUMIFS(Barèmes!$I$6:$I$28,Barèmes!$A$6:$A$28,"Souplesse (score 1-5)",Barèmes!$B$6:$B$28,H420,Barèmes!$C$6:$C$28,IF(H420="6ème","Mixte",G420)),Barèmes!$E$2,Barèmes!$F$2)))),IF(X420&gt;=SUMIFS(Barèmes!$F$6:$F$28,Barèmes!$A$6:$A$28,"Souplesse (score 1-5)",Barèmes!$B$6:$B$28,H420,Barèmes!$C$6:$C$28,IF(H420="6ème","Mixte",G420)),Barèmes!$B$2,IF(X420&gt;=SUMIFS(Barèmes!$G$6:$G$28,Barèmes!$A$6:$A$28,"Souplesse (score 1-5)",Barèmes!$B$6:$B$28,H420,Barèmes!$C$6:$C$28,IF(H420="6ème","Mixte",G420)),Barèmes!$C$2,IF(X420&gt;=SUMIFS(Barèmes!$H$6:$H$28,Barèmes!$A$6:$A$28,"Souplesse (score 1-5)",Barèmes!$B$6:$B$28,H420,Barèmes!$C$6:$C$28,IF(H420="6ème","Mixte",G420)),Barèmes!$D$2,IF(X420&gt;=SUMIFS(Barèmes!$I$6:$I$28,Barèmes!$A$6:$A$28,"Souplesse (score 1-5)",Barèmes!$B$6:$B$28,H420,Barèmes!$C$6:$C$28,IF(H420="6ème","Mixte",G420)),Barèmes!$E$2,Barèmes!$F$2))))))</f>
        <v/>
      </c>
      <c r="AA420" s="22"/>
      <c r="AB420" s="27" t="str">
        <f>IF(OR(AA420="",SUMPRODUCT((Barèmes!$A$6:$A$28="Agilité — T-test 974 (s)")*(Barèmes!$B$6:$B$28=H420)*(Barèmes!$C$6:$C$28=IF(H420="6ème","Mixte",G420)))=0),"",IF(SUMPRODUCT((Barèmes!$A$6:$A$28="Agilité — T-test 974 (s)")*(Barèmes!$B$6:$B$28=H420)*(Barèmes!$C$6:$C$28=IF(H420="6ème","Mixte",G420))*(Barèmes!$J$6:$J$28="+"))&gt;0,IF(AA420&lt;=SUMIFS(Barèmes!$D$6:$D$28,Barèmes!$A$6:$A$28,"Agilité — T-test 974 (s)",Barèmes!$B$6:$B$28,H420,Barèmes!$C$6:$C$28,IF(H420="6ème","Mixte",G420)),"à besoin",IF(AA420&lt;=SUMIFS(Barèmes!$E$6:$E$28,Barèmes!$A$6:$A$28,"Agilité — T-test 974 (s)",Barèmes!$B$6:$B$28,H420,Barèmes!$C$6:$C$28,IF(H420="6ème","Mixte",G420)),"fragile","satisfaisant")),IF(AA420&gt;=SUMIFS(Barèmes!$D$6:$D$28,Barèmes!$A$6:$A$28,"Agilité — T-test 974 (s)",Barèmes!$B$6:$B$28,H420,Barèmes!$C$6:$C$28,IF(H420="6ème","Mixte",G420)),"à besoin",IF(AA420&gt;=SUMIFS(Barèmes!$E$6:$E$28,Barèmes!$A$6:$A$28,"Agilité — T-test 974 (s)",Barèmes!$B$6:$B$28,H420,Barèmes!$C$6:$C$28,IF(H420="6ème","Mixte",G420)),"fragile","satisfaisant"))))</f>
        <v/>
      </c>
      <c r="AC420" s="27" t="str">
        <f>IF(OR(AA420="",SUMPRODUCT((Barèmes!$A$6:$A$28="Agilité — T-test 974 (s)")*(Barèmes!$B$6:$B$28=H420)*(Barèmes!$C$6:$C$28=IF(H420="6ème","Mixte",G420)))=0),"",IF(SUMPRODUCT((Barèmes!$A$6:$A$28="Agilité — T-test 974 (s)")*(Barèmes!$B$6:$B$28=H420)*(Barèmes!$C$6:$C$28=IF(H420="6ème","Mixte",G420))*(Barèmes!$J$6:$J$28="+"))&gt;0,IF(AA420&lt;=SUMIFS(Barèmes!$F$6:$F$28,Barèmes!$A$6:$A$28,"Agilité — T-test 974 (s)",Barèmes!$B$6:$B$28,H420,Barèmes!$C$6:$C$28,IF(H420="6ème","Mixte",G420)),Barèmes!$B$2,IF(AA420&lt;=SUMIFS(Barèmes!$G$6:$G$28,Barèmes!$A$6:$A$28,"Agilité — T-test 974 (s)",Barèmes!$B$6:$B$28,H420,Barèmes!$C$6:$C$28,IF(H420="6ème","Mixte",G420)),Barèmes!$C$2,IF(AA420&lt;=SUMIFS(Barèmes!$H$6:$H$28,Barèmes!$A$6:$A$28,"Agilité — T-test 974 (s)",Barèmes!$B$6:$B$28,H420,Barèmes!$C$6:$C$28,IF(H420="6ème","Mixte",G420)),Barèmes!$D$2,IF(AA420&lt;=SUMIFS(Barèmes!$I$6:$I$28,Barèmes!$A$6:$A$28,"Agilité — T-test 974 (s)",Barèmes!$B$6:$B$28,H420,Barèmes!$C$6:$C$28,IF(H420="6ème","Mixte",G420)),Barèmes!$E$2,Barèmes!$F$2)))),IF(AA420&gt;=SUMIFS(Barèmes!$F$6:$F$28,Barèmes!$A$6:$A$28,"Agilité — T-test 974 (s)",Barèmes!$B$6:$B$28,H420,Barèmes!$C$6:$C$28,IF(H420="6ème","Mixte",G420)),Barèmes!$B$2,IF(AA420&gt;=SUMIFS(Barèmes!$G$6:$G$28,Barèmes!$A$6:$A$28,"Agilité — T-test 974 (s)",Barèmes!$B$6:$B$28,H420,Barèmes!$C$6:$C$28,IF(H420="6ème","Mixte",G420)),Barèmes!$C$2,IF(AA420&gt;=SUMIFS(Barèmes!$H$6:$H$28,Barèmes!$A$6:$A$28,"Agilité — T-test 974 (s)",Barèmes!$B$6:$B$28,H420,Barèmes!$C$6:$C$28,IF(H420="6ème","Mixte",G420)),Barèmes!$D$2,IF(AA420&gt;=SUMIFS(Barèmes!$I$6:$I$28,Barèmes!$A$6:$A$28,"Agilité — T-test 974 (s)",Barèmes!$B$6:$B$28,H420,Barèmes!$C$6:$C$28,IF(H420="6ème","Mixte",G420)),Barèmes!$E$2,Barèmes!$F$2))))))</f>
        <v/>
      </c>
      <c r="AD420" s="28" t="str">
        <f t="shared" si="50"/>
        <v/>
      </c>
      <c r="AE420" s="29" t="str">
        <f t="shared" si="51"/>
        <v/>
      </c>
      <c r="AF420" s="30" t="str">
        <f>IF(OR(AD420="",SUMPRODUCT((Barèmes!$A$6:$A$28="Surcoût d'agilité (s) — technique")*(Barèmes!$B$6:$B$28=H420)*(Barèmes!$C$6:$C$28=IF(H420="6ème","Mixte",G420)))=0),"",IF(SUMPRODUCT((Barèmes!$A$6:$A$28="Surcoût d'agilité (s) — technique")*(Barèmes!$B$6:$B$28=H420)*(Barèmes!$C$6:$C$28=IF(H420="6ème","Mixte",G420))*(Barèmes!$J$6:$J$28="+"))&gt;0,IF(AD420&lt;=SUMIFS(Barèmes!$D$6:$D$28,Barèmes!$A$6:$A$28,"Surcoût d'agilité (s) — technique",Barèmes!$B$6:$B$28,H420,Barèmes!$C$6:$C$28,IF(H420="6ème","Mixte",G420)),"à besoin",IF(AD420&lt;=SUMIFS(Barèmes!$E$6:$E$28,Barèmes!$A$6:$A$28,"Surcoût d'agilité (s) — technique",Barèmes!$B$6:$B$28,H420,Barèmes!$C$6:$C$28,IF(H420="6ème","Mixte",G420)),"fragile","satisfaisant")),IF(AD420&gt;=SUMIFS(Barèmes!$D$6:$D$28,Barèmes!$A$6:$A$28,"Surcoût d'agilité (s) — technique",Barèmes!$B$6:$B$28,H420,Barèmes!$C$6:$C$28,IF(H420="6ème","Mixte",G420)),"à besoin",IF(AD420&gt;=SUMIFS(Barèmes!$E$6:$E$28,Barèmes!$A$6:$A$28,"Surcoût d'agilité (s) — technique",Barèmes!$B$6:$B$28,H420,Barèmes!$C$6:$C$28,IF(H420="6ème","Mixte",G420)),"fragile","satisfaisant"))))</f>
        <v/>
      </c>
      <c r="AG420" s="30" t="str">
        <f>IF(OR(AD420="",SUMPRODUCT((Barèmes!$A$6:$A$28="Surcoût d'agilité (s) — technique")*(Barèmes!$B$6:$B$28=H420)*(Barèmes!$C$6:$C$28=IF(H420="6ème","Mixte",G420)))=0),"",IF(SUMPRODUCT((Barèmes!$A$6:$A$28="Surcoût d'agilité (s) — technique")*(Barèmes!$B$6:$B$28=H420)*(Barèmes!$C$6:$C$28=IF(H420="6ème","Mixte",G420))*(Barèmes!$J$6:$J$28="+"))&gt;0,IF(AD420&lt;=SUMIFS(Barèmes!$F$6:$F$28,Barèmes!$A$6:$A$28,"Surcoût d'agilité (s) — technique",Barèmes!$B$6:$B$28,H420,Barèmes!$C$6:$C$28,IF(H420="6ème","Mixte",G420)),Barèmes!$B$2,IF(AD420&lt;=SUMIFS(Barèmes!$G$6:$G$28,Barèmes!$A$6:$A$28,"Surcoût d'agilité (s) — technique",Barèmes!$B$6:$B$28,H420,Barèmes!$C$6:$C$28,IF(H420="6ème","Mixte",G420)),Barèmes!$C$2,IF(AD420&lt;=SUMIFS(Barèmes!$H$6:$H$28,Barèmes!$A$6:$A$28,"Surcoût d'agilité (s) — technique",Barèmes!$B$6:$B$28,H420,Barèmes!$C$6:$C$28,IF(H420="6ème","Mixte",G420)),Barèmes!$D$2,IF(AD420&lt;=SUMIFS(Barèmes!$I$6:$I$28,Barèmes!$A$6:$A$28,"Surcoût d'agilité (s) — technique",Barèmes!$B$6:$B$28,H420,Barèmes!$C$6:$C$28,IF(H420="6ème","Mixte",G420)),Barèmes!$E$2,Barèmes!$F$2)))),IF(AD420&gt;=SUMIFS(Barèmes!$F$6:$F$28,Barèmes!$A$6:$A$28,"Surcoût d'agilité (s) — technique",Barèmes!$B$6:$B$28,H420,Barèmes!$C$6:$C$28,IF(H420="6ème","Mixte",G420)),Barèmes!$B$2,IF(AD420&gt;=SUMIFS(Barèmes!$G$6:$G$28,Barèmes!$A$6:$A$28,"Surcoût d'agilité (s) — technique",Barèmes!$B$6:$B$28,H420,Barèmes!$C$6:$C$28,IF(H420="6ème","Mixte",G420)),Barèmes!$C$2,IF(AD420&gt;=SUMIFS(Barèmes!$H$6:$H$28,Barèmes!$A$6:$A$28,"Surcoût d'agilité (s) — technique",Barèmes!$B$6:$B$28,H420,Barèmes!$C$6:$C$28,IF(H420="6ème","Mixte",G420)),Barèmes!$D$2,IF(AD420&gt;=SUMIFS(Barèmes!$I$6:$I$28,Barèmes!$A$6:$A$28,"Surcoût d'agilité (s) — technique",Barèmes!$B$6:$B$28,H420,Barèmes!$C$6:$C$28,IF(H420="6ème","Mixte",G420)),Barèmes!$E$2,Barèmes!$F$2))))))</f>
        <v/>
      </c>
      <c r="AH420" s="31" t="str">
        <f>IF((IF(N420="",0,1)+IF(Q420="",0,1)+IF(W420="",0,1)+IF(Z420="",0,1)+IF(AC420="",0,1))=0,"",3*IF(N420=Barèmes!$B$2,1,IF(N420=Barèmes!$C$2,2,IF(N420=Barèmes!$D$2,3,IF(N420=Barèmes!$E$2,4,IF(N420=Barèmes!$F$2,5,0)))))+3*IF(Q420=Barèmes!$B$2,1,IF(Q420=Barèmes!$C$2,2,IF(Q420=Barèmes!$D$2,3,IF(Q420=Barèmes!$E$2,4,IF(Q420=Barèmes!$F$2,5,0)))))+2*IF(W420=Barèmes!$B$2,1,IF(W420=Barèmes!$C$2,2,IF(W420=Barèmes!$D$2,3,IF(W420=Barèmes!$E$2,4,IF(W420=Barèmes!$F$2,5,0)))))+1*IF(Z420=Barèmes!$B$2,1,IF(Z420=Barèmes!$C$2,2,IF(Z420=Barèmes!$D$2,3,IF(Z420=Barèmes!$E$2,4,IF(Z420=Barèmes!$F$2,5,0)))))+1*IF(AC420=Barèmes!$B$2,1,IF(AC420=Barèmes!$C$2,2,IF(AC420=Barèmes!$D$2,3,IF(AC420=Barèmes!$E$2,4,IF(AC420=Barèmes!$F$2,5,0))))))</f>
        <v/>
      </c>
      <c r="AI420" s="31"/>
      <c r="AJ420" s="32" t="str">
        <f>IFERROR(INDEX(Croissance!$B$5:$B$604,MATCH(A420,Croissance!$A$5:$A$604,0)),"")</f>
        <v/>
      </c>
      <c r="AK420" s="32" t="str">
        <f>IFERROR(INDEX(Croissance!$C$5:$C$604,MATCH(A420,Croissance!$A$5:$A$604,0)),"")</f>
        <v/>
      </c>
      <c r="AL420" s="32" t="str">
        <f>IFERROR(INDEX(Croissance!$D$5:$D$604,MATCH(A420,Croissance!$A$5:$A$604,0)),"")</f>
        <v/>
      </c>
      <c r="AM420" s="32" t="str">
        <f>IFERROR(INDEX(Croissance!$E$5:$E$604,MATCH(A420,Croissance!$A$5:$A$604,0)),"")</f>
        <v/>
      </c>
      <c r="AO420" s="33">
        <f t="shared" si="56"/>
        <v>0</v>
      </c>
      <c r="AP420" s="33">
        <f t="shared" si="52"/>
        <v>0</v>
      </c>
      <c r="AQ420" s="33">
        <f>IF(A420="",0,IF(AND(OR('Synthèse classe'!$C$2="Tous",C420='Synthèse classe'!$C$2),OR('Synthèse classe'!$C$3="Toutes",D420='Synthèse classe'!$C$3),OR('Synthèse classe'!$C$4="Toutes",AND('Synthèse classe'!$C$4="Dernière",AP420=1),B420=IFERROR(VALUE('Synthèse classe'!$C$4),0))),1,0))</f>
        <v>0</v>
      </c>
      <c r="AR420" s="34" t="str">
        <f t="shared" si="53"/>
        <v/>
      </c>
    </row>
    <row r="421" spans="1:44" x14ac:dyDescent="0.2">
      <c r="A421" s="17" t="str">
        <f t="shared" si="49"/>
        <v/>
      </c>
      <c r="B421" s="18"/>
      <c r="C421" s="19"/>
      <c r="D421" s="19"/>
      <c r="E421" s="19"/>
      <c r="F421" s="19"/>
      <c r="G421" s="19"/>
      <c r="H421" s="17" t="str">
        <f t="shared" si="54"/>
        <v/>
      </c>
      <c r="I421" s="20"/>
      <c r="J421" s="18"/>
      <c r="K421" s="19"/>
      <c r="L421" s="21" t="str">
        <f t="shared" si="55"/>
        <v/>
      </c>
      <c r="M421" s="21" t="str">
        <f>IF(OR(J421="",SUMPRODUCT((Barèmes!$A$6:$A$28="Endurance — Luc Léger (palier)")*(Barèmes!$B$6:$B$28=H421)*(Barèmes!$C$6:$C$28=IF(H421="6ème","Mixte",G421)))=0),"",IF(SUMPRODUCT((Barèmes!$A$6:$A$28="Endurance — Luc Léger (palier)")*(Barèmes!$B$6:$B$28=H421)*(Barèmes!$C$6:$C$28=IF(H421="6ème","Mixte",G421))*(Barèmes!$J$6:$J$28="+"))&gt;0,IF(J421&lt;=SUMIFS(Barèmes!$D$6:$D$28,Barèmes!$A$6:$A$28,"Endurance — Luc Léger (palier)",Barèmes!$B$6:$B$28,H421,Barèmes!$C$6:$C$28,IF(H421="6ème","Mixte",G421)),"à besoin",IF(J421&lt;=SUMIFS(Barèmes!$E$6:$E$28,Barèmes!$A$6:$A$28,"Endurance — Luc Léger (palier)",Barèmes!$B$6:$B$28,H421,Barèmes!$C$6:$C$28,IF(H421="6ème","Mixte",G421)),"fragile","satisfaisant")),IF(J421&gt;=SUMIFS(Barèmes!$D$6:$D$28,Barèmes!$A$6:$A$28,"Endurance — Luc Léger (palier)",Barèmes!$B$6:$B$28,H421,Barèmes!$C$6:$C$28,IF(H421="6ème","Mixte",G421)),"à besoin",IF(J421&gt;=SUMIFS(Barèmes!$E$6:$E$28,Barèmes!$A$6:$A$28,"Endurance — Luc Léger (palier)",Barèmes!$B$6:$B$28,H421,Barèmes!$C$6:$C$28,IF(H421="6ème","Mixte",G421)),"fragile","satisfaisant"))))</f>
        <v/>
      </c>
      <c r="N421" s="21" t="str">
        <f>IF(OR(J421="",SUMPRODUCT((Barèmes!$A$6:$A$28="Endurance — Luc Léger (palier)")*(Barèmes!$B$6:$B$28=H421)*(Barèmes!$C$6:$C$28=IF(H421="6ème","Mixte",G421)))=0),"",IF(SUMPRODUCT((Barèmes!$A$6:$A$28="Endurance — Luc Léger (palier)")*(Barèmes!$B$6:$B$28=H421)*(Barèmes!$C$6:$C$28=IF(H421="6ème","Mixte",G421))*(Barèmes!$J$6:$J$28="+"))&gt;0,IF(J421&lt;=SUMIFS(Barèmes!$F$6:$F$28,Barèmes!$A$6:$A$28,"Endurance — Luc Léger (palier)",Barèmes!$B$6:$B$28,H421,Barèmes!$C$6:$C$28,IF(H421="6ème","Mixte",G421)),Barèmes!$B$2,IF(J421&lt;=SUMIFS(Barèmes!$G$6:$G$28,Barèmes!$A$6:$A$28,"Endurance — Luc Léger (palier)",Barèmes!$B$6:$B$28,H421,Barèmes!$C$6:$C$28,IF(H421="6ème","Mixte",G421)),Barèmes!$C$2,IF(J421&lt;=SUMIFS(Barèmes!$H$6:$H$28,Barèmes!$A$6:$A$28,"Endurance — Luc Léger (palier)",Barèmes!$B$6:$B$28,H421,Barèmes!$C$6:$C$28,IF(H421="6ème","Mixte",G421)),Barèmes!$D$2,IF(J421&lt;=SUMIFS(Barèmes!$I$6:$I$28,Barèmes!$A$6:$A$28,"Endurance — Luc Léger (palier)",Barèmes!$B$6:$B$28,H421,Barèmes!$C$6:$C$28,IF(H421="6ème","Mixte",G421)),Barèmes!$E$2,Barèmes!$F$2)))),IF(J421&gt;=SUMIFS(Barèmes!$F$6:$F$28,Barèmes!$A$6:$A$28,"Endurance — Luc Léger (palier)",Barèmes!$B$6:$B$28,H421,Barèmes!$C$6:$C$28,IF(H421="6ème","Mixte",G421)),Barèmes!$B$2,IF(J421&gt;=SUMIFS(Barèmes!$G$6:$G$28,Barèmes!$A$6:$A$28,"Endurance — Luc Léger (palier)",Barèmes!$B$6:$B$28,H421,Barèmes!$C$6:$C$28,IF(H421="6ème","Mixte",G421)),Barèmes!$C$2,IF(J421&gt;=SUMIFS(Barèmes!$H$6:$H$28,Barèmes!$A$6:$A$28,"Endurance — Luc Léger (palier)",Barèmes!$B$6:$B$28,H421,Barèmes!$C$6:$C$28,IF(H421="6ème","Mixte",G421)),Barèmes!$D$2,IF(J421&gt;=SUMIFS(Barèmes!$I$6:$I$28,Barèmes!$A$6:$A$28,"Endurance — Luc Léger (palier)",Barèmes!$B$6:$B$28,H421,Barèmes!$C$6:$C$28,IF(H421="6ème","Mixte",G421)),Barèmes!$E$2,Barèmes!$F$2))))))</f>
        <v/>
      </c>
      <c r="O421" s="22"/>
      <c r="P421" s="23" t="str">
        <f>IF(OR(O421="",SUMPRODUCT((Barèmes!$A$6:$A$28="Force bas du corps — Saut en longueur (m)")*(Barèmes!$B$6:$B$28=H421)*(Barèmes!$C$6:$C$28=IF(H421="6ème","Mixte",G421)))=0),"",IF(SUMPRODUCT((Barèmes!$A$6:$A$28="Force bas du corps — Saut en longueur (m)")*(Barèmes!$B$6:$B$28=H421)*(Barèmes!$C$6:$C$28=IF(H421="6ème","Mixte",G421))*(Barèmes!$J$6:$J$28="+"))&gt;0,IF(O421&lt;=SUMIFS(Barèmes!$D$6:$D$28,Barèmes!$A$6:$A$28,"Force bas du corps — Saut en longueur (m)",Barèmes!$B$6:$B$28,H421,Barèmes!$C$6:$C$28,IF(H421="6ème","Mixte",G421)),"à besoin",IF(O421&lt;=SUMIFS(Barèmes!$E$6:$E$28,Barèmes!$A$6:$A$28,"Force bas du corps — Saut en longueur (m)",Barèmes!$B$6:$B$28,H421,Barèmes!$C$6:$C$28,IF(H421="6ème","Mixte",G421)),"fragile","satisfaisant")),IF(O421&gt;=SUMIFS(Barèmes!$D$6:$D$28,Barèmes!$A$6:$A$28,"Force bas du corps — Saut en longueur (m)",Barèmes!$B$6:$B$28,H421,Barèmes!$C$6:$C$28,IF(H421="6ème","Mixte",G421)),"à besoin",IF(O421&gt;=SUMIFS(Barèmes!$E$6:$E$28,Barèmes!$A$6:$A$28,"Force bas du corps — Saut en longueur (m)",Barèmes!$B$6:$B$28,H421,Barèmes!$C$6:$C$28,IF(H421="6ème","Mixte",G421)),"fragile","satisfaisant"))))</f>
        <v/>
      </c>
      <c r="Q421" s="23" t="str">
        <f>IF(OR(O421="",SUMPRODUCT((Barèmes!$A$6:$A$28="Force bas du corps — Saut en longueur (m)")*(Barèmes!$B$6:$B$28=H421)*(Barèmes!$C$6:$C$28=IF(H421="6ème","Mixte",G421)))=0),"",IF(SUMPRODUCT((Barèmes!$A$6:$A$28="Force bas du corps — Saut en longueur (m)")*(Barèmes!$B$6:$B$28=H421)*(Barèmes!$C$6:$C$28=IF(H421="6ème","Mixte",G421))*(Barèmes!$J$6:$J$28="+"))&gt;0,IF(O421&lt;=SUMIFS(Barèmes!$F$6:$F$28,Barèmes!$A$6:$A$28,"Force bas du corps — Saut en longueur (m)",Barèmes!$B$6:$B$28,H421,Barèmes!$C$6:$C$28,IF(H421="6ème","Mixte",G421)),Barèmes!$B$2,IF(O421&lt;=SUMIFS(Barèmes!$G$6:$G$28,Barèmes!$A$6:$A$28,"Force bas du corps — Saut en longueur (m)",Barèmes!$B$6:$B$28,H421,Barèmes!$C$6:$C$28,IF(H421="6ème","Mixte",G421)),Barèmes!$C$2,IF(O421&lt;=SUMIFS(Barèmes!$H$6:$H$28,Barèmes!$A$6:$A$28,"Force bas du corps — Saut en longueur (m)",Barèmes!$B$6:$B$28,H421,Barèmes!$C$6:$C$28,IF(H421="6ème","Mixte",G421)),Barèmes!$D$2,IF(O421&lt;=SUMIFS(Barèmes!$I$6:$I$28,Barèmes!$A$6:$A$28,"Force bas du corps — Saut en longueur (m)",Barèmes!$B$6:$B$28,H421,Barèmes!$C$6:$C$28,IF(H421="6ème","Mixte",G421)),Barèmes!$E$2,Barèmes!$F$2)))),IF(O421&gt;=SUMIFS(Barèmes!$F$6:$F$28,Barèmes!$A$6:$A$28,"Force bas du corps — Saut en longueur (m)",Barèmes!$B$6:$B$28,H421,Barèmes!$C$6:$C$28,IF(H421="6ème","Mixte",G421)),Barèmes!$B$2,IF(O421&gt;=SUMIFS(Barèmes!$G$6:$G$28,Barèmes!$A$6:$A$28,"Force bas du corps — Saut en longueur (m)",Barèmes!$B$6:$B$28,H421,Barèmes!$C$6:$C$28,IF(H421="6ème","Mixte",G421)),Barèmes!$C$2,IF(O421&gt;=SUMIFS(Barèmes!$H$6:$H$28,Barèmes!$A$6:$A$28,"Force bas du corps — Saut en longueur (m)",Barèmes!$B$6:$B$28,H421,Barèmes!$C$6:$C$28,IF(H421="6ème","Mixte",G421)),Barèmes!$D$2,IF(O421&gt;=SUMIFS(Barèmes!$I$6:$I$28,Barèmes!$A$6:$A$28,"Force bas du corps — Saut en longueur (m)",Barèmes!$B$6:$B$28,H421,Barèmes!$C$6:$C$28,IF(H421="6ème","Mixte",G421)),Barèmes!$E$2,Barèmes!$F$2))))))</f>
        <v/>
      </c>
      <c r="R421" s="22"/>
      <c r="S421" s="24" t="str">
        <f>IF(OR(R421="",SUMPRODUCT((Barèmes!$A$6:$A$28="Vitesse — 30 m (s)")*(Barèmes!$B$6:$B$28=H421)*(Barèmes!$C$6:$C$28=IF(H421="6ème","Mixte",G421)))=0),"",IF(SUMPRODUCT((Barèmes!$A$6:$A$28="Vitesse — 30 m (s)")*(Barèmes!$B$6:$B$28=H421)*(Barèmes!$C$6:$C$28=IF(H421="6ème","Mixte",G421))*(Barèmes!$J$6:$J$28="+"))&gt;0,IF(R421&lt;=SUMIFS(Barèmes!$D$6:$D$28,Barèmes!$A$6:$A$28,"Vitesse — 30 m (s)",Barèmes!$B$6:$B$28,H421,Barèmes!$C$6:$C$28,IF(H421="6ème","Mixte",G421)),"à besoin",IF(R421&lt;=SUMIFS(Barèmes!$E$6:$E$28,Barèmes!$A$6:$A$28,"Vitesse — 30 m (s)",Barèmes!$B$6:$B$28,H421,Barèmes!$C$6:$C$28,IF(H421="6ème","Mixte",G421)),"fragile","satisfaisant")),IF(R421&gt;=SUMIFS(Barèmes!$D$6:$D$28,Barèmes!$A$6:$A$28,"Vitesse — 30 m (s)",Barèmes!$B$6:$B$28,H421,Barèmes!$C$6:$C$28,IF(H421="6ème","Mixte",G421)),"à besoin",IF(R421&gt;=SUMIFS(Barèmes!$E$6:$E$28,Barèmes!$A$6:$A$28,"Vitesse — 30 m (s)",Barèmes!$B$6:$B$28,H421,Barèmes!$C$6:$C$28,IF(H421="6ème","Mixte",G421)),"fragile","satisfaisant"))))</f>
        <v/>
      </c>
      <c r="T421" s="24" t="str">
        <f>IF(OR(R421="",SUMPRODUCT((Barèmes!$A$6:$A$28="Vitesse — 30 m (s)")*(Barèmes!$B$6:$B$28=H421)*(Barèmes!$C$6:$C$28=IF(H421="6ème","Mixte",G421)))=0),"",IF(SUMPRODUCT((Barèmes!$A$6:$A$28="Vitesse — 30 m (s)")*(Barèmes!$B$6:$B$28=H421)*(Barèmes!$C$6:$C$28=IF(H421="6ème","Mixte",G421))*(Barèmes!$J$6:$J$28="+"))&gt;0,IF(R421&lt;=SUMIFS(Barèmes!$F$6:$F$28,Barèmes!$A$6:$A$28,"Vitesse — 30 m (s)",Barèmes!$B$6:$B$28,H421,Barèmes!$C$6:$C$28,IF(H421="6ème","Mixte",G421)),Barèmes!$B$2,IF(R421&lt;=SUMIFS(Barèmes!$G$6:$G$28,Barèmes!$A$6:$A$28,"Vitesse — 30 m (s)",Barèmes!$B$6:$B$28,H421,Barèmes!$C$6:$C$28,IF(H421="6ème","Mixte",G421)),Barèmes!$C$2,IF(R421&lt;=SUMIFS(Barèmes!$H$6:$H$28,Barèmes!$A$6:$A$28,"Vitesse — 30 m (s)",Barèmes!$B$6:$B$28,H421,Barèmes!$C$6:$C$28,IF(H421="6ème","Mixte",G421)),Barèmes!$D$2,IF(R421&lt;=SUMIFS(Barèmes!$I$6:$I$28,Barèmes!$A$6:$A$28,"Vitesse — 30 m (s)",Barèmes!$B$6:$B$28,H421,Barèmes!$C$6:$C$28,IF(H421="6ème","Mixte",G421)),Barèmes!$E$2,Barèmes!$F$2)))),IF(R421&gt;=SUMIFS(Barèmes!$F$6:$F$28,Barèmes!$A$6:$A$28,"Vitesse — 30 m (s)",Barèmes!$B$6:$B$28,H421,Barèmes!$C$6:$C$28,IF(H421="6ème","Mixte",G421)),Barèmes!$B$2,IF(R421&gt;=SUMIFS(Barèmes!$G$6:$G$28,Barèmes!$A$6:$A$28,"Vitesse — 30 m (s)",Barèmes!$B$6:$B$28,H421,Barèmes!$C$6:$C$28,IF(H421="6ème","Mixte",G421)),Barèmes!$C$2,IF(R421&gt;=SUMIFS(Barèmes!$H$6:$H$28,Barèmes!$A$6:$A$28,"Vitesse — 30 m (s)",Barèmes!$B$6:$B$28,H421,Barèmes!$C$6:$C$28,IF(H421="6ème","Mixte",G421)),Barèmes!$D$2,IF(R421&gt;=SUMIFS(Barèmes!$I$6:$I$28,Barèmes!$A$6:$A$28,"Vitesse — 30 m (s)",Barèmes!$B$6:$B$28,H421,Barèmes!$C$6:$C$28,IF(H421="6ème","Mixte",G421)),Barèmes!$E$2,Barèmes!$F$2))))))</f>
        <v/>
      </c>
      <c r="U421" s="22"/>
      <c r="V421" s="25" t="str">
        <f>IF(OR(U421="",SUMPRODUCT((Barèmes!$A$6:$A$28="Vitesse — 50 m (s)")*(Barèmes!$B$6:$B$28=H421)*(Barèmes!$C$6:$C$28=IF(H421="6ème","Mixte",G421)))=0),"",IF(SUMPRODUCT((Barèmes!$A$6:$A$28="Vitesse — 50 m (s)")*(Barèmes!$B$6:$B$28=H421)*(Barèmes!$C$6:$C$28=IF(H421="6ème","Mixte",G421))*(Barèmes!$J$6:$J$28="+"))&gt;0,IF(U421&lt;=SUMIFS(Barèmes!$D$6:$D$28,Barèmes!$A$6:$A$28,"Vitesse — 50 m (s)",Barèmes!$B$6:$B$28,H421,Barèmes!$C$6:$C$28,IF(H421="6ème","Mixte",G421)),"à besoin",IF(U421&lt;=SUMIFS(Barèmes!$E$6:$E$28,Barèmes!$A$6:$A$28,"Vitesse — 50 m (s)",Barèmes!$B$6:$B$28,H421,Barèmes!$C$6:$C$28,IF(H421="6ème","Mixte",G421)),"fragile","satisfaisant")),IF(U421&gt;=SUMIFS(Barèmes!$D$6:$D$28,Barèmes!$A$6:$A$28,"Vitesse — 50 m (s)",Barèmes!$B$6:$B$28,H421,Barèmes!$C$6:$C$28,IF(H421="6ème","Mixte",G421)),"à besoin",IF(U421&gt;=SUMIFS(Barèmes!$E$6:$E$28,Barèmes!$A$6:$A$28,"Vitesse — 50 m (s)",Barèmes!$B$6:$B$28,H421,Barèmes!$C$6:$C$28,IF(H421="6ème","Mixte",G421)),"fragile","satisfaisant"))))</f>
        <v/>
      </c>
      <c r="W421" s="25" t="str">
        <f>IF(OR(U421="",SUMPRODUCT((Barèmes!$A$6:$A$28="Vitesse — 50 m (s)")*(Barèmes!$B$6:$B$28=H421)*(Barèmes!$C$6:$C$28=IF(H421="6ème","Mixte",G421)))=0),"",IF(SUMPRODUCT((Barèmes!$A$6:$A$28="Vitesse — 50 m (s)")*(Barèmes!$B$6:$B$28=H421)*(Barèmes!$C$6:$C$28=IF(H421="6ème","Mixte",G421))*(Barèmes!$J$6:$J$28="+"))&gt;0,IF(U421&lt;=SUMIFS(Barèmes!$F$6:$F$28,Barèmes!$A$6:$A$28,"Vitesse — 50 m (s)",Barèmes!$B$6:$B$28,H421,Barèmes!$C$6:$C$28,IF(H421="6ème","Mixte",G421)),Barèmes!$B$2,IF(U421&lt;=SUMIFS(Barèmes!$G$6:$G$28,Barèmes!$A$6:$A$28,"Vitesse — 50 m (s)",Barèmes!$B$6:$B$28,H421,Barèmes!$C$6:$C$28,IF(H421="6ème","Mixte",G421)),Barèmes!$C$2,IF(U421&lt;=SUMIFS(Barèmes!$H$6:$H$28,Barèmes!$A$6:$A$28,"Vitesse — 50 m (s)",Barèmes!$B$6:$B$28,H421,Barèmes!$C$6:$C$28,IF(H421="6ème","Mixte",G421)),Barèmes!$D$2,IF(U421&lt;=SUMIFS(Barèmes!$I$6:$I$28,Barèmes!$A$6:$A$28,"Vitesse — 50 m (s)",Barèmes!$B$6:$B$28,H421,Barèmes!$C$6:$C$28,IF(H421="6ème","Mixte",G421)),Barèmes!$E$2,Barèmes!$F$2)))),IF(U421&gt;=SUMIFS(Barèmes!$F$6:$F$28,Barèmes!$A$6:$A$28,"Vitesse — 50 m (s)",Barèmes!$B$6:$B$28,H421,Barèmes!$C$6:$C$28,IF(H421="6ème","Mixte",G421)),Barèmes!$B$2,IF(U421&gt;=SUMIFS(Barèmes!$G$6:$G$28,Barèmes!$A$6:$A$28,"Vitesse — 50 m (s)",Barèmes!$B$6:$B$28,H421,Barèmes!$C$6:$C$28,IF(H421="6ème","Mixte",G421)),Barèmes!$C$2,IF(U421&gt;=SUMIFS(Barèmes!$H$6:$H$28,Barèmes!$A$6:$A$28,"Vitesse — 50 m (s)",Barèmes!$B$6:$B$28,H421,Barèmes!$C$6:$C$28,IF(H421="6ème","Mixte",G421)),Barèmes!$D$2,IF(U421&gt;=SUMIFS(Barèmes!$I$6:$I$28,Barèmes!$A$6:$A$28,"Vitesse — 50 m (s)",Barèmes!$B$6:$B$28,H421,Barèmes!$C$6:$C$28,IF(H421="6ème","Mixte",G421)),Barèmes!$E$2,Barèmes!$F$2))))))</f>
        <v/>
      </c>
      <c r="X421" s="18"/>
      <c r="Y421" s="26" t="str" cm="1">
        <f t="array" ref="Y421">IF(OR(X421="",SUMPRODUCT((Barèmes!$A$6:$A$28="Souplesse (score 1-5)")*(Barèmes!$B$6:$B$28=H421)*(Barèmes!$C$6:$C$28=IF(H421="6ème","Mixte",G421)))=0),"",IF(SUMPRODUCT((Barèmes!$A$6:$A$28="Souplesse (score 1-5)")*(Barèmes!$B$6:$B$28=H421)*(Barèmes!$C$6:$C$28=IF(H421="6ème","Mixte",G421))*(Barèmes!$J$6:$J$28="+"))&gt;0,IF(X421&lt;=SUMIFS(Barèmes!$D$6:$D$28,Barèmes!$A$6:$A$28,"Souplesse (score 1-5)",Barèmes!$B$6:$B$28,H421,Barèmes!$C$6:$C$28,IF(H421="6ème","Mixte",G421)),"à besoin",IF(X421&lt;=SUMIFS(Barèmes!$E$6:$E$28,Barèmes!$A$6:$A$28,"Souplesse (score 1-5)",Barèmes!$B$6:$B$28,H421,Barèmes!$C$6:$C$28,IF(H421="6ème","Mixte",G421)),"fragile","satisfaisant")),IF(X421&gt;=SUMIFS(Barèmes!$D$6:$D$28,Barèmes!$A$6:$A$28,"Souplesse (score 1-5)",Barèmes!$B$6:$B$28,H421,Barèmes!$C$6:$C$28,IF(H421="6ème","Mixte",G421)),"à besoin",IF(X421&gt;=SUMIFS(Barèmes!$E$6:$E$28,Barèmes!$A$6:$A$28,"Souplesse (score 1-5)",Barèmes!$B$6:$B$28,H421,Barèmes!$C$6:$C$28,IF(H421="6ème","Mixte",G421)),"fragile","satisfaisant"))))</f>
        <v/>
      </c>
      <c r="Z421" s="26" t="str" cm="1">
        <f t="array" ref="Z421">IF(OR(X421="",SUMPRODUCT((Barèmes!$A$6:$A$28="Souplesse (score 1-5)")*(Barèmes!$B$6:$B$28=H421)*(Barèmes!$C$6:$C$28=IF(H421="6ème","Mixte",G421)))=0),"",IF(SUMPRODUCT((Barèmes!$A$6:$A$28="Souplesse (score 1-5)")*(Barèmes!$B$6:$B$28=H421)*(Barèmes!$C$6:$C$28=IF(H421="6ème","Mixte",G421))*(Barèmes!$J$6:$J$28="+"))&gt;0,IF(X421&lt;=SUMIFS(Barèmes!$F$6:$F$28,Barèmes!$A$6:$A$28,"Souplesse (score 1-5)",Barèmes!$B$6:$B$28,H421,Barèmes!$C$6:$C$28,IF(H421="6ème","Mixte",G421)),Barèmes!$B$2,IF(X421&lt;=SUMIFS(Barèmes!$G$6:$G$28,Barèmes!$A$6:$A$28,"Souplesse (score 1-5)",Barèmes!$B$6:$B$28,H421,Barèmes!$C$6:$C$28,IF(H421="6ème","Mixte",G421)),Barèmes!$C$2,IF(X421&lt;=SUMIFS(Barèmes!$H$6:$H$28,Barèmes!$A$6:$A$28,"Souplesse (score 1-5)",Barèmes!$B$6:$B$28,H421,Barèmes!$C$6:$C$28,IF(H421="6ème","Mixte",G421)),Barèmes!$D$2,IF(X421&lt;=SUMIFS(Barèmes!$I$6:$I$28,Barèmes!$A$6:$A$28,"Souplesse (score 1-5)",Barèmes!$B$6:$B$28,H421,Barèmes!$C$6:$C$28,IF(H421="6ème","Mixte",G421)),Barèmes!$E$2,Barèmes!$F$2)))),IF(X421&gt;=SUMIFS(Barèmes!$F$6:$F$28,Barèmes!$A$6:$A$28,"Souplesse (score 1-5)",Barèmes!$B$6:$B$28,H421,Barèmes!$C$6:$C$28,IF(H421="6ème","Mixte",G421)),Barèmes!$B$2,IF(X421&gt;=SUMIFS(Barèmes!$G$6:$G$28,Barèmes!$A$6:$A$28,"Souplesse (score 1-5)",Barèmes!$B$6:$B$28,H421,Barèmes!$C$6:$C$28,IF(H421="6ème","Mixte",G421)),Barèmes!$C$2,IF(X421&gt;=SUMIFS(Barèmes!$H$6:$H$28,Barèmes!$A$6:$A$28,"Souplesse (score 1-5)",Barèmes!$B$6:$B$28,H421,Barèmes!$C$6:$C$28,IF(H421="6ème","Mixte",G421)),Barèmes!$D$2,IF(X421&gt;=SUMIFS(Barèmes!$I$6:$I$28,Barèmes!$A$6:$A$28,"Souplesse (score 1-5)",Barèmes!$B$6:$B$28,H421,Barèmes!$C$6:$C$28,IF(H421="6ème","Mixte",G421)),Barèmes!$E$2,Barèmes!$F$2))))))</f>
        <v/>
      </c>
      <c r="AA421" s="22"/>
      <c r="AB421" s="27" t="str">
        <f>IF(OR(AA421="",SUMPRODUCT((Barèmes!$A$6:$A$28="Agilité — T-test 974 (s)")*(Barèmes!$B$6:$B$28=H421)*(Barèmes!$C$6:$C$28=IF(H421="6ème","Mixte",G421)))=0),"",IF(SUMPRODUCT((Barèmes!$A$6:$A$28="Agilité — T-test 974 (s)")*(Barèmes!$B$6:$B$28=H421)*(Barèmes!$C$6:$C$28=IF(H421="6ème","Mixte",G421))*(Barèmes!$J$6:$J$28="+"))&gt;0,IF(AA421&lt;=SUMIFS(Barèmes!$D$6:$D$28,Barèmes!$A$6:$A$28,"Agilité — T-test 974 (s)",Barèmes!$B$6:$B$28,H421,Barèmes!$C$6:$C$28,IF(H421="6ème","Mixte",G421)),"à besoin",IF(AA421&lt;=SUMIFS(Barèmes!$E$6:$E$28,Barèmes!$A$6:$A$28,"Agilité — T-test 974 (s)",Barèmes!$B$6:$B$28,H421,Barèmes!$C$6:$C$28,IF(H421="6ème","Mixte",G421)),"fragile","satisfaisant")),IF(AA421&gt;=SUMIFS(Barèmes!$D$6:$D$28,Barèmes!$A$6:$A$28,"Agilité — T-test 974 (s)",Barèmes!$B$6:$B$28,H421,Barèmes!$C$6:$C$28,IF(H421="6ème","Mixte",G421)),"à besoin",IF(AA421&gt;=SUMIFS(Barèmes!$E$6:$E$28,Barèmes!$A$6:$A$28,"Agilité — T-test 974 (s)",Barèmes!$B$6:$B$28,H421,Barèmes!$C$6:$C$28,IF(H421="6ème","Mixte",G421)),"fragile","satisfaisant"))))</f>
        <v/>
      </c>
      <c r="AC421" s="27" t="str">
        <f>IF(OR(AA421="",SUMPRODUCT((Barèmes!$A$6:$A$28="Agilité — T-test 974 (s)")*(Barèmes!$B$6:$B$28=H421)*(Barèmes!$C$6:$C$28=IF(H421="6ème","Mixte",G421)))=0),"",IF(SUMPRODUCT((Barèmes!$A$6:$A$28="Agilité — T-test 974 (s)")*(Barèmes!$B$6:$B$28=H421)*(Barèmes!$C$6:$C$28=IF(H421="6ème","Mixte",G421))*(Barèmes!$J$6:$J$28="+"))&gt;0,IF(AA421&lt;=SUMIFS(Barèmes!$F$6:$F$28,Barèmes!$A$6:$A$28,"Agilité — T-test 974 (s)",Barèmes!$B$6:$B$28,H421,Barèmes!$C$6:$C$28,IF(H421="6ème","Mixte",G421)),Barèmes!$B$2,IF(AA421&lt;=SUMIFS(Barèmes!$G$6:$G$28,Barèmes!$A$6:$A$28,"Agilité — T-test 974 (s)",Barèmes!$B$6:$B$28,H421,Barèmes!$C$6:$C$28,IF(H421="6ème","Mixte",G421)),Barèmes!$C$2,IF(AA421&lt;=SUMIFS(Barèmes!$H$6:$H$28,Barèmes!$A$6:$A$28,"Agilité — T-test 974 (s)",Barèmes!$B$6:$B$28,H421,Barèmes!$C$6:$C$28,IF(H421="6ème","Mixte",G421)),Barèmes!$D$2,IF(AA421&lt;=SUMIFS(Barèmes!$I$6:$I$28,Barèmes!$A$6:$A$28,"Agilité — T-test 974 (s)",Barèmes!$B$6:$B$28,H421,Barèmes!$C$6:$C$28,IF(H421="6ème","Mixte",G421)),Barèmes!$E$2,Barèmes!$F$2)))),IF(AA421&gt;=SUMIFS(Barèmes!$F$6:$F$28,Barèmes!$A$6:$A$28,"Agilité — T-test 974 (s)",Barèmes!$B$6:$B$28,H421,Barèmes!$C$6:$C$28,IF(H421="6ème","Mixte",G421)),Barèmes!$B$2,IF(AA421&gt;=SUMIFS(Barèmes!$G$6:$G$28,Barèmes!$A$6:$A$28,"Agilité — T-test 974 (s)",Barèmes!$B$6:$B$28,H421,Barèmes!$C$6:$C$28,IF(H421="6ème","Mixte",G421)),Barèmes!$C$2,IF(AA421&gt;=SUMIFS(Barèmes!$H$6:$H$28,Barèmes!$A$6:$A$28,"Agilité — T-test 974 (s)",Barèmes!$B$6:$B$28,H421,Barèmes!$C$6:$C$28,IF(H421="6ème","Mixte",G421)),Barèmes!$D$2,IF(AA421&gt;=SUMIFS(Barèmes!$I$6:$I$28,Barèmes!$A$6:$A$28,"Agilité — T-test 974 (s)",Barèmes!$B$6:$B$28,H421,Barèmes!$C$6:$C$28,IF(H421="6ème","Mixte",G421)),Barèmes!$E$2,Barèmes!$F$2))))))</f>
        <v/>
      </c>
      <c r="AD421" s="28" t="str">
        <f t="shared" si="50"/>
        <v/>
      </c>
      <c r="AE421" s="29" t="str">
        <f t="shared" si="51"/>
        <v/>
      </c>
      <c r="AF421" s="30" t="str">
        <f>IF(OR(AD421="",SUMPRODUCT((Barèmes!$A$6:$A$28="Surcoût d'agilité (s) — technique")*(Barèmes!$B$6:$B$28=H421)*(Barèmes!$C$6:$C$28=IF(H421="6ème","Mixte",G421)))=0),"",IF(SUMPRODUCT((Barèmes!$A$6:$A$28="Surcoût d'agilité (s) — technique")*(Barèmes!$B$6:$B$28=H421)*(Barèmes!$C$6:$C$28=IF(H421="6ème","Mixte",G421))*(Barèmes!$J$6:$J$28="+"))&gt;0,IF(AD421&lt;=SUMIFS(Barèmes!$D$6:$D$28,Barèmes!$A$6:$A$28,"Surcoût d'agilité (s) — technique",Barèmes!$B$6:$B$28,H421,Barèmes!$C$6:$C$28,IF(H421="6ème","Mixte",G421)),"à besoin",IF(AD421&lt;=SUMIFS(Barèmes!$E$6:$E$28,Barèmes!$A$6:$A$28,"Surcoût d'agilité (s) — technique",Barèmes!$B$6:$B$28,H421,Barèmes!$C$6:$C$28,IF(H421="6ème","Mixte",G421)),"fragile","satisfaisant")),IF(AD421&gt;=SUMIFS(Barèmes!$D$6:$D$28,Barèmes!$A$6:$A$28,"Surcoût d'agilité (s) — technique",Barèmes!$B$6:$B$28,H421,Barèmes!$C$6:$C$28,IF(H421="6ème","Mixte",G421)),"à besoin",IF(AD421&gt;=SUMIFS(Barèmes!$E$6:$E$28,Barèmes!$A$6:$A$28,"Surcoût d'agilité (s) — technique",Barèmes!$B$6:$B$28,H421,Barèmes!$C$6:$C$28,IF(H421="6ème","Mixte",G421)),"fragile","satisfaisant"))))</f>
        <v/>
      </c>
      <c r="AG421" s="30" t="str">
        <f>IF(OR(AD421="",SUMPRODUCT((Barèmes!$A$6:$A$28="Surcoût d'agilité (s) — technique")*(Barèmes!$B$6:$B$28=H421)*(Barèmes!$C$6:$C$28=IF(H421="6ème","Mixte",G421)))=0),"",IF(SUMPRODUCT((Barèmes!$A$6:$A$28="Surcoût d'agilité (s) — technique")*(Barèmes!$B$6:$B$28=H421)*(Barèmes!$C$6:$C$28=IF(H421="6ème","Mixte",G421))*(Barèmes!$J$6:$J$28="+"))&gt;0,IF(AD421&lt;=SUMIFS(Barèmes!$F$6:$F$28,Barèmes!$A$6:$A$28,"Surcoût d'agilité (s) — technique",Barèmes!$B$6:$B$28,H421,Barèmes!$C$6:$C$28,IF(H421="6ème","Mixte",G421)),Barèmes!$B$2,IF(AD421&lt;=SUMIFS(Barèmes!$G$6:$G$28,Barèmes!$A$6:$A$28,"Surcoût d'agilité (s) — technique",Barèmes!$B$6:$B$28,H421,Barèmes!$C$6:$C$28,IF(H421="6ème","Mixte",G421)),Barèmes!$C$2,IF(AD421&lt;=SUMIFS(Barèmes!$H$6:$H$28,Barèmes!$A$6:$A$28,"Surcoût d'agilité (s) — technique",Barèmes!$B$6:$B$28,H421,Barèmes!$C$6:$C$28,IF(H421="6ème","Mixte",G421)),Barèmes!$D$2,IF(AD421&lt;=SUMIFS(Barèmes!$I$6:$I$28,Barèmes!$A$6:$A$28,"Surcoût d'agilité (s) — technique",Barèmes!$B$6:$B$28,H421,Barèmes!$C$6:$C$28,IF(H421="6ème","Mixte",G421)),Barèmes!$E$2,Barèmes!$F$2)))),IF(AD421&gt;=SUMIFS(Barèmes!$F$6:$F$28,Barèmes!$A$6:$A$28,"Surcoût d'agilité (s) — technique",Barèmes!$B$6:$B$28,H421,Barèmes!$C$6:$C$28,IF(H421="6ème","Mixte",G421)),Barèmes!$B$2,IF(AD421&gt;=SUMIFS(Barèmes!$G$6:$G$28,Barèmes!$A$6:$A$28,"Surcoût d'agilité (s) — technique",Barèmes!$B$6:$B$28,H421,Barèmes!$C$6:$C$28,IF(H421="6ème","Mixte",G421)),Barèmes!$C$2,IF(AD421&gt;=SUMIFS(Barèmes!$H$6:$H$28,Barèmes!$A$6:$A$28,"Surcoût d'agilité (s) — technique",Barèmes!$B$6:$B$28,H421,Barèmes!$C$6:$C$28,IF(H421="6ème","Mixte",G421)),Barèmes!$D$2,IF(AD421&gt;=SUMIFS(Barèmes!$I$6:$I$28,Barèmes!$A$6:$A$28,"Surcoût d'agilité (s) — technique",Barèmes!$B$6:$B$28,H421,Barèmes!$C$6:$C$28,IF(H421="6ème","Mixte",G421)),Barèmes!$E$2,Barèmes!$F$2))))))</f>
        <v/>
      </c>
      <c r="AH421" s="31" t="str">
        <f>IF((IF(N421="",0,1)+IF(Q421="",0,1)+IF(W421="",0,1)+IF(Z421="",0,1)+IF(AC421="",0,1))=0,"",3*IF(N421=Barèmes!$B$2,1,IF(N421=Barèmes!$C$2,2,IF(N421=Barèmes!$D$2,3,IF(N421=Barèmes!$E$2,4,IF(N421=Barèmes!$F$2,5,0)))))+3*IF(Q421=Barèmes!$B$2,1,IF(Q421=Barèmes!$C$2,2,IF(Q421=Barèmes!$D$2,3,IF(Q421=Barèmes!$E$2,4,IF(Q421=Barèmes!$F$2,5,0)))))+2*IF(W421=Barèmes!$B$2,1,IF(W421=Barèmes!$C$2,2,IF(W421=Barèmes!$D$2,3,IF(W421=Barèmes!$E$2,4,IF(W421=Barèmes!$F$2,5,0)))))+1*IF(Z421=Barèmes!$B$2,1,IF(Z421=Barèmes!$C$2,2,IF(Z421=Barèmes!$D$2,3,IF(Z421=Barèmes!$E$2,4,IF(Z421=Barèmes!$F$2,5,0)))))+1*IF(AC421=Barèmes!$B$2,1,IF(AC421=Barèmes!$C$2,2,IF(AC421=Barèmes!$D$2,3,IF(AC421=Barèmes!$E$2,4,IF(AC421=Barèmes!$F$2,5,0))))))</f>
        <v/>
      </c>
      <c r="AI421" s="31"/>
      <c r="AJ421" s="32" t="str">
        <f>IFERROR(INDEX(Croissance!$B$5:$B$604,MATCH(A421,Croissance!$A$5:$A$604,0)),"")</f>
        <v/>
      </c>
      <c r="AK421" s="32" t="str">
        <f>IFERROR(INDEX(Croissance!$C$5:$C$604,MATCH(A421,Croissance!$A$5:$A$604,0)),"")</f>
        <v/>
      </c>
      <c r="AL421" s="32" t="str">
        <f>IFERROR(INDEX(Croissance!$D$5:$D$604,MATCH(A421,Croissance!$A$5:$A$604,0)),"")</f>
        <v/>
      </c>
      <c r="AM421" s="32" t="str">
        <f>IFERROR(INDEX(Croissance!$E$5:$E$604,MATCH(A421,Croissance!$A$5:$A$604,0)),"")</f>
        <v/>
      </c>
      <c r="AO421" s="33">
        <f t="shared" si="56"/>
        <v>0</v>
      </c>
      <c r="AP421" s="33">
        <f t="shared" si="52"/>
        <v>0</v>
      </c>
      <c r="AQ421" s="33">
        <f>IF(A421="",0,IF(AND(OR('Synthèse classe'!$C$2="Tous",C421='Synthèse classe'!$C$2),OR('Synthèse classe'!$C$3="Toutes",D421='Synthèse classe'!$C$3),OR('Synthèse classe'!$C$4="Toutes",AND('Synthèse classe'!$C$4="Dernière",AP421=1),B421=IFERROR(VALUE('Synthèse classe'!$C$4),0))),1,0))</f>
        <v>0</v>
      </c>
      <c r="AR421" s="34" t="str">
        <f t="shared" si="53"/>
        <v/>
      </c>
    </row>
    <row r="422" spans="1:44" x14ac:dyDescent="0.2">
      <c r="A422" s="17" t="str">
        <f t="shared" si="49"/>
        <v/>
      </c>
      <c r="B422" s="18"/>
      <c r="C422" s="19"/>
      <c r="D422" s="19"/>
      <c r="E422" s="19"/>
      <c r="F422" s="19"/>
      <c r="G422" s="19"/>
      <c r="H422" s="17" t="str">
        <f t="shared" si="54"/>
        <v/>
      </c>
      <c r="I422" s="20"/>
      <c r="J422" s="18"/>
      <c r="K422" s="19"/>
      <c r="L422" s="21" t="str">
        <f t="shared" si="55"/>
        <v/>
      </c>
      <c r="M422" s="21" t="str">
        <f>IF(OR(J422="",SUMPRODUCT((Barèmes!$A$6:$A$28="Endurance — Luc Léger (palier)")*(Barèmes!$B$6:$B$28=H422)*(Barèmes!$C$6:$C$28=IF(H422="6ème","Mixte",G422)))=0),"",IF(SUMPRODUCT((Barèmes!$A$6:$A$28="Endurance — Luc Léger (palier)")*(Barèmes!$B$6:$B$28=H422)*(Barèmes!$C$6:$C$28=IF(H422="6ème","Mixte",G422))*(Barèmes!$J$6:$J$28="+"))&gt;0,IF(J422&lt;=SUMIFS(Barèmes!$D$6:$D$28,Barèmes!$A$6:$A$28,"Endurance — Luc Léger (palier)",Barèmes!$B$6:$B$28,H422,Barèmes!$C$6:$C$28,IF(H422="6ème","Mixte",G422)),"à besoin",IF(J422&lt;=SUMIFS(Barèmes!$E$6:$E$28,Barèmes!$A$6:$A$28,"Endurance — Luc Léger (palier)",Barèmes!$B$6:$B$28,H422,Barèmes!$C$6:$C$28,IF(H422="6ème","Mixte",G422)),"fragile","satisfaisant")),IF(J422&gt;=SUMIFS(Barèmes!$D$6:$D$28,Barèmes!$A$6:$A$28,"Endurance — Luc Léger (palier)",Barèmes!$B$6:$B$28,H422,Barèmes!$C$6:$C$28,IF(H422="6ème","Mixte",G422)),"à besoin",IF(J422&gt;=SUMIFS(Barèmes!$E$6:$E$28,Barèmes!$A$6:$A$28,"Endurance — Luc Léger (palier)",Barèmes!$B$6:$B$28,H422,Barèmes!$C$6:$C$28,IF(H422="6ème","Mixte",G422)),"fragile","satisfaisant"))))</f>
        <v/>
      </c>
      <c r="N422" s="21" t="str">
        <f>IF(OR(J422="",SUMPRODUCT((Barèmes!$A$6:$A$28="Endurance — Luc Léger (palier)")*(Barèmes!$B$6:$B$28=H422)*(Barèmes!$C$6:$C$28=IF(H422="6ème","Mixte",G422)))=0),"",IF(SUMPRODUCT((Barèmes!$A$6:$A$28="Endurance — Luc Léger (palier)")*(Barèmes!$B$6:$B$28=H422)*(Barèmes!$C$6:$C$28=IF(H422="6ème","Mixte",G422))*(Barèmes!$J$6:$J$28="+"))&gt;0,IF(J422&lt;=SUMIFS(Barèmes!$F$6:$F$28,Barèmes!$A$6:$A$28,"Endurance — Luc Léger (palier)",Barèmes!$B$6:$B$28,H422,Barèmes!$C$6:$C$28,IF(H422="6ème","Mixte",G422)),Barèmes!$B$2,IF(J422&lt;=SUMIFS(Barèmes!$G$6:$G$28,Barèmes!$A$6:$A$28,"Endurance — Luc Léger (palier)",Barèmes!$B$6:$B$28,H422,Barèmes!$C$6:$C$28,IF(H422="6ème","Mixte",G422)),Barèmes!$C$2,IF(J422&lt;=SUMIFS(Barèmes!$H$6:$H$28,Barèmes!$A$6:$A$28,"Endurance — Luc Léger (palier)",Barèmes!$B$6:$B$28,H422,Barèmes!$C$6:$C$28,IF(H422="6ème","Mixte",G422)),Barèmes!$D$2,IF(J422&lt;=SUMIFS(Barèmes!$I$6:$I$28,Barèmes!$A$6:$A$28,"Endurance — Luc Léger (palier)",Barèmes!$B$6:$B$28,H422,Barèmes!$C$6:$C$28,IF(H422="6ème","Mixte",G422)),Barèmes!$E$2,Barèmes!$F$2)))),IF(J422&gt;=SUMIFS(Barèmes!$F$6:$F$28,Barèmes!$A$6:$A$28,"Endurance — Luc Léger (palier)",Barèmes!$B$6:$B$28,H422,Barèmes!$C$6:$C$28,IF(H422="6ème","Mixte",G422)),Barèmes!$B$2,IF(J422&gt;=SUMIFS(Barèmes!$G$6:$G$28,Barèmes!$A$6:$A$28,"Endurance — Luc Léger (palier)",Barèmes!$B$6:$B$28,H422,Barèmes!$C$6:$C$28,IF(H422="6ème","Mixte",G422)),Barèmes!$C$2,IF(J422&gt;=SUMIFS(Barèmes!$H$6:$H$28,Barèmes!$A$6:$A$28,"Endurance — Luc Léger (palier)",Barèmes!$B$6:$B$28,H422,Barèmes!$C$6:$C$28,IF(H422="6ème","Mixte",G422)),Barèmes!$D$2,IF(J422&gt;=SUMIFS(Barèmes!$I$6:$I$28,Barèmes!$A$6:$A$28,"Endurance — Luc Léger (palier)",Barèmes!$B$6:$B$28,H422,Barèmes!$C$6:$C$28,IF(H422="6ème","Mixte",G422)),Barèmes!$E$2,Barèmes!$F$2))))))</f>
        <v/>
      </c>
      <c r="O422" s="22"/>
      <c r="P422" s="23" t="str">
        <f>IF(OR(O422="",SUMPRODUCT((Barèmes!$A$6:$A$28="Force bas du corps — Saut en longueur (m)")*(Barèmes!$B$6:$B$28=H422)*(Barèmes!$C$6:$C$28=IF(H422="6ème","Mixte",G422)))=0),"",IF(SUMPRODUCT((Barèmes!$A$6:$A$28="Force bas du corps — Saut en longueur (m)")*(Barèmes!$B$6:$B$28=H422)*(Barèmes!$C$6:$C$28=IF(H422="6ème","Mixte",G422))*(Barèmes!$J$6:$J$28="+"))&gt;0,IF(O422&lt;=SUMIFS(Barèmes!$D$6:$D$28,Barèmes!$A$6:$A$28,"Force bas du corps — Saut en longueur (m)",Barèmes!$B$6:$B$28,H422,Barèmes!$C$6:$C$28,IF(H422="6ème","Mixte",G422)),"à besoin",IF(O422&lt;=SUMIFS(Barèmes!$E$6:$E$28,Barèmes!$A$6:$A$28,"Force bas du corps — Saut en longueur (m)",Barèmes!$B$6:$B$28,H422,Barèmes!$C$6:$C$28,IF(H422="6ème","Mixte",G422)),"fragile","satisfaisant")),IF(O422&gt;=SUMIFS(Barèmes!$D$6:$D$28,Barèmes!$A$6:$A$28,"Force bas du corps — Saut en longueur (m)",Barèmes!$B$6:$B$28,H422,Barèmes!$C$6:$C$28,IF(H422="6ème","Mixte",G422)),"à besoin",IF(O422&gt;=SUMIFS(Barèmes!$E$6:$E$28,Barèmes!$A$6:$A$28,"Force bas du corps — Saut en longueur (m)",Barèmes!$B$6:$B$28,H422,Barèmes!$C$6:$C$28,IF(H422="6ème","Mixte",G422)),"fragile","satisfaisant"))))</f>
        <v/>
      </c>
      <c r="Q422" s="23" t="str">
        <f>IF(OR(O422="",SUMPRODUCT((Barèmes!$A$6:$A$28="Force bas du corps — Saut en longueur (m)")*(Barèmes!$B$6:$B$28=H422)*(Barèmes!$C$6:$C$28=IF(H422="6ème","Mixte",G422)))=0),"",IF(SUMPRODUCT((Barèmes!$A$6:$A$28="Force bas du corps — Saut en longueur (m)")*(Barèmes!$B$6:$B$28=H422)*(Barèmes!$C$6:$C$28=IF(H422="6ème","Mixte",G422))*(Barèmes!$J$6:$J$28="+"))&gt;0,IF(O422&lt;=SUMIFS(Barèmes!$F$6:$F$28,Barèmes!$A$6:$A$28,"Force bas du corps — Saut en longueur (m)",Barèmes!$B$6:$B$28,H422,Barèmes!$C$6:$C$28,IF(H422="6ème","Mixte",G422)),Barèmes!$B$2,IF(O422&lt;=SUMIFS(Barèmes!$G$6:$G$28,Barèmes!$A$6:$A$28,"Force bas du corps — Saut en longueur (m)",Barèmes!$B$6:$B$28,H422,Barèmes!$C$6:$C$28,IF(H422="6ème","Mixte",G422)),Barèmes!$C$2,IF(O422&lt;=SUMIFS(Barèmes!$H$6:$H$28,Barèmes!$A$6:$A$28,"Force bas du corps — Saut en longueur (m)",Barèmes!$B$6:$B$28,H422,Barèmes!$C$6:$C$28,IF(H422="6ème","Mixte",G422)),Barèmes!$D$2,IF(O422&lt;=SUMIFS(Barèmes!$I$6:$I$28,Barèmes!$A$6:$A$28,"Force bas du corps — Saut en longueur (m)",Barèmes!$B$6:$B$28,H422,Barèmes!$C$6:$C$28,IF(H422="6ème","Mixte",G422)),Barèmes!$E$2,Barèmes!$F$2)))),IF(O422&gt;=SUMIFS(Barèmes!$F$6:$F$28,Barèmes!$A$6:$A$28,"Force bas du corps — Saut en longueur (m)",Barèmes!$B$6:$B$28,H422,Barèmes!$C$6:$C$28,IF(H422="6ème","Mixte",G422)),Barèmes!$B$2,IF(O422&gt;=SUMIFS(Barèmes!$G$6:$G$28,Barèmes!$A$6:$A$28,"Force bas du corps — Saut en longueur (m)",Barèmes!$B$6:$B$28,H422,Barèmes!$C$6:$C$28,IF(H422="6ème","Mixte",G422)),Barèmes!$C$2,IF(O422&gt;=SUMIFS(Barèmes!$H$6:$H$28,Barèmes!$A$6:$A$28,"Force bas du corps — Saut en longueur (m)",Barèmes!$B$6:$B$28,H422,Barèmes!$C$6:$C$28,IF(H422="6ème","Mixte",G422)),Barèmes!$D$2,IF(O422&gt;=SUMIFS(Barèmes!$I$6:$I$28,Barèmes!$A$6:$A$28,"Force bas du corps — Saut en longueur (m)",Barèmes!$B$6:$B$28,H422,Barèmes!$C$6:$C$28,IF(H422="6ème","Mixte",G422)),Barèmes!$E$2,Barèmes!$F$2))))))</f>
        <v/>
      </c>
      <c r="R422" s="22"/>
      <c r="S422" s="24" t="str">
        <f>IF(OR(R422="",SUMPRODUCT((Barèmes!$A$6:$A$28="Vitesse — 30 m (s)")*(Barèmes!$B$6:$B$28=H422)*(Barèmes!$C$6:$C$28=IF(H422="6ème","Mixte",G422)))=0),"",IF(SUMPRODUCT((Barèmes!$A$6:$A$28="Vitesse — 30 m (s)")*(Barèmes!$B$6:$B$28=H422)*(Barèmes!$C$6:$C$28=IF(H422="6ème","Mixte",G422))*(Barèmes!$J$6:$J$28="+"))&gt;0,IF(R422&lt;=SUMIFS(Barèmes!$D$6:$D$28,Barèmes!$A$6:$A$28,"Vitesse — 30 m (s)",Barèmes!$B$6:$B$28,H422,Barèmes!$C$6:$C$28,IF(H422="6ème","Mixte",G422)),"à besoin",IF(R422&lt;=SUMIFS(Barèmes!$E$6:$E$28,Barèmes!$A$6:$A$28,"Vitesse — 30 m (s)",Barèmes!$B$6:$B$28,H422,Barèmes!$C$6:$C$28,IF(H422="6ème","Mixte",G422)),"fragile","satisfaisant")),IF(R422&gt;=SUMIFS(Barèmes!$D$6:$D$28,Barèmes!$A$6:$A$28,"Vitesse — 30 m (s)",Barèmes!$B$6:$B$28,H422,Barèmes!$C$6:$C$28,IF(H422="6ème","Mixte",G422)),"à besoin",IF(R422&gt;=SUMIFS(Barèmes!$E$6:$E$28,Barèmes!$A$6:$A$28,"Vitesse — 30 m (s)",Barèmes!$B$6:$B$28,H422,Barèmes!$C$6:$C$28,IF(H422="6ème","Mixte",G422)),"fragile","satisfaisant"))))</f>
        <v/>
      </c>
      <c r="T422" s="24" t="str">
        <f>IF(OR(R422="",SUMPRODUCT((Barèmes!$A$6:$A$28="Vitesse — 30 m (s)")*(Barèmes!$B$6:$B$28=H422)*(Barèmes!$C$6:$C$28=IF(H422="6ème","Mixte",G422)))=0),"",IF(SUMPRODUCT((Barèmes!$A$6:$A$28="Vitesse — 30 m (s)")*(Barèmes!$B$6:$B$28=H422)*(Barèmes!$C$6:$C$28=IF(H422="6ème","Mixte",G422))*(Barèmes!$J$6:$J$28="+"))&gt;0,IF(R422&lt;=SUMIFS(Barèmes!$F$6:$F$28,Barèmes!$A$6:$A$28,"Vitesse — 30 m (s)",Barèmes!$B$6:$B$28,H422,Barèmes!$C$6:$C$28,IF(H422="6ème","Mixte",G422)),Barèmes!$B$2,IF(R422&lt;=SUMIFS(Barèmes!$G$6:$G$28,Barèmes!$A$6:$A$28,"Vitesse — 30 m (s)",Barèmes!$B$6:$B$28,H422,Barèmes!$C$6:$C$28,IF(H422="6ème","Mixte",G422)),Barèmes!$C$2,IF(R422&lt;=SUMIFS(Barèmes!$H$6:$H$28,Barèmes!$A$6:$A$28,"Vitesse — 30 m (s)",Barèmes!$B$6:$B$28,H422,Barèmes!$C$6:$C$28,IF(H422="6ème","Mixte",G422)),Barèmes!$D$2,IF(R422&lt;=SUMIFS(Barèmes!$I$6:$I$28,Barèmes!$A$6:$A$28,"Vitesse — 30 m (s)",Barèmes!$B$6:$B$28,H422,Barèmes!$C$6:$C$28,IF(H422="6ème","Mixte",G422)),Barèmes!$E$2,Barèmes!$F$2)))),IF(R422&gt;=SUMIFS(Barèmes!$F$6:$F$28,Barèmes!$A$6:$A$28,"Vitesse — 30 m (s)",Barèmes!$B$6:$B$28,H422,Barèmes!$C$6:$C$28,IF(H422="6ème","Mixte",G422)),Barèmes!$B$2,IF(R422&gt;=SUMIFS(Barèmes!$G$6:$G$28,Barèmes!$A$6:$A$28,"Vitesse — 30 m (s)",Barèmes!$B$6:$B$28,H422,Barèmes!$C$6:$C$28,IF(H422="6ème","Mixte",G422)),Barèmes!$C$2,IF(R422&gt;=SUMIFS(Barèmes!$H$6:$H$28,Barèmes!$A$6:$A$28,"Vitesse — 30 m (s)",Barèmes!$B$6:$B$28,H422,Barèmes!$C$6:$C$28,IF(H422="6ème","Mixte",G422)),Barèmes!$D$2,IF(R422&gt;=SUMIFS(Barèmes!$I$6:$I$28,Barèmes!$A$6:$A$28,"Vitesse — 30 m (s)",Barèmes!$B$6:$B$28,H422,Barèmes!$C$6:$C$28,IF(H422="6ème","Mixte",G422)),Barèmes!$E$2,Barèmes!$F$2))))))</f>
        <v/>
      </c>
      <c r="U422" s="22"/>
      <c r="V422" s="25" t="str">
        <f>IF(OR(U422="",SUMPRODUCT((Barèmes!$A$6:$A$28="Vitesse — 50 m (s)")*(Barèmes!$B$6:$B$28=H422)*(Barèmes!$C$6:$C$28=IF(H422="6ème","Mixte",G422)))=0),"",IF(SUMPRODUCT((Barèmes!$A$6:$A$28="Vitesse — 50 m (s)")*(Barèmes!$B$6:$B$28=H422)*(Barèmes!$C$6:$C$28=IF(H422="6ème","Mixte",G422))*(Barèmes!$J$6:$J$28="+"))&gt;0,IF(U422&lt;=SUMIFS(Barèmes!$D$6:$D$28,Barèmes!$A$6:$A$28,"Vitesse — 50 m (s)",Barèmes!$B$6:$B$28,H422,Barèmes!$C$6:$C$28,IF(H422="6ème","Mixte",G422)),"à besoin",IF(U422&lt;=SUMIFS(Barèmes!$E$6:$E$28,Barèmes!$A$6:$A$28,"Vitesse — 50 m (s)",Barèmes!$B$6:$B$28,H422,Barèmes!$C$6:$C$28,IF(H422="6ème","Mixte",G422)),"fragile","satisfaisant")),IF(U422&gt;=SUMIFS(Barèmes!$D$6:$D$28,Barèmes!$A$6:$A$28,"Vitesse — 50 m (s)",Barèmes!$B$6:$B$28,H422,Barèmes!$C$6:$C$28,IF(H422="6ème","Mixte",G422)),"à besoin",IF(U422&gt;=SUMIFS(Barèmes!$E$6:$E$28,Barèmes!$A$6:$A$28,"Vitesse — 50 m (s)",Barèmes!$B$6:$B$28,H422,Barèmes!$C$6:$C$28,IF(H422="6ème","Mixte",G422)),"fragile","satisfaisant"))))</f>
        <v/>
      </c>
      <c r="W422" s="25" t="str">
        <f>IF(OR(U422="",SUMPRODUCT((Barèmes!$A$6:$A$28="Vitesse — 50 m (s)")*(Barèmes!$B$6:$B$28=H422)*(Barèmes!$C$6:$C$28=IF(H422="6ème","Mixte",G422)))=0),"",IF(SUMPRODUCT((Barèmes!$A$6:$A$28="Vitesse — 50 m (s)")*(Barèmes!$B$6:$B$28=H422)*(Barèmes!$C$6:$C$28=IF(H422="6ème","Mixte",G422))*(Barèmes!$J$6:$J$28="+"))&gt;0,IF(U422&lt;=SUMIFS(Barèmes!$F$6:$F$28,Barèmes!$A$6:$A$28,"Vitesse — 50 m (s)",Barèmes!$B$6:$B$28,H422,Barèmes!$C$6:$C$28,IF(H422="6ème","Mixte",G422)),Barèmes!$B$2,IF(U422&lt;=SUMIFS(Barèmes!$G$6:$G$28,Barèmes!$A$6:$A$28,"Vitesse — 50 m (s)",Barèmes!$B$6:$B$28,H422,Barèmes!$C$6:$C$28,IF(H422="6ème","Mixte",G422)),Barèmes!$C$2,IF(U422&lt;=SUMIFS(Barèmes!$H$6:$H$28,Barèmes!$A$6:$A$28,"Vitesse — 50 m (s)",Barèmes!$B$6:$B$28,H422,Barèmes!$C$6:$C$28,IF(H422="6ème","Mixte",G422)),Barèmes!$D$2,IF(U422&lt;=SUMIFS(Barèmes!$I$6:$I$28,Barèmes!$A$6:$A$28,"Vitesse — 50 m (s)",Barèmes!$B$6:$B$28,H422,Barèmes!$C$6:$C$28,IF(H422="6ème","Mixte",G422)),Barèmes!$E$2,Barèmes!$F$2)))),IF(U422&gt;=SUMIFS(Barèmes!$F$6:$F$28,Barèmes!$A$6:$A$28,"Vitesse — 50 m (s)",Barèmes!$B$6:$B$28,H422,Barèmes!$C$6:$C$28,IF(H422="6ème","Mixte",G422)),Barèmes!$B$2,IF(U422&gt;=SUMIFS(Barèmes!$G$6:$G$28,Barèmes!$A$6:$A$28,"Vitesse — 50 m (s)",Barèmes!$B$6:$B$28,H422,Barèmes!$C$6:$C$28,IF(H422="6ème","Mixte",G422)),Barèmes!$C$2,IF(U422&gt;=SUMIFS(Barèmes!$H$6:$H$28,Barèmes!$A$6:$A$28,"Vitesse — 50 m (s)",Barèmes!$B$6:$B$28,H422,Barèmes!$C$6:$C$28,IF(H422="6ème","Mixte",G422)),Barèmes!$D$2,IF(U422&gt;=SUMIFS(Barèmes!$I$6:$I$28,Barèmes!$A$6:$A$28,"Vitesse — 50 m (s)",Barèmes!$B$6:$B$28,H422,Barèmes!$C$6:$C$28,IF(H422="6ème","Mixte",G422)),Barèmes!$E$2,Barèmes!$F$2))))))</f>
        <v/>
      </c>
      <c r="X422" s="18"/>
      <c r="Y422" s="26" t="str" cm="1">
        <f t="array" ref="Y422">IF(OR(X422="",SUMPRODUCT((Barèmes!$A$6:$A$28="Souplesse (score 1-5)")*(Barèmes!$B$6:$B$28=H422)*(Barèmes!$C$6:$C$28=IF(H422="6ème","Mixte",G422)))=0),"",IF(SUMPRODUCT((Barèmes!$A$6:$A$28="Souplesse (score 1-5)")*(Barèmes!$B$6:$B$28=H422)*(Barèmes!$C$6:$C$28=IF(H422="6ème","Mixte",G422))*(Barèmes!$J$6:$J$28="+"))&gt;0,IF(X422&lt;=SUMIFS(Barèmes!$D$6:$D$28,Barèmes!$A$6:$A$28,"Souplesse (score 1-5)",Barèmes!$B$6:$B$28,H422,Barèmes!$C$6:$C$28,IF(H422="6ème","Mixte",G422)),"à besoin",IF(X422&lt;=SUMIFS(Barèmes!$E$6:$E$28,Barèmes!$A$6:$A$28,"Souplesse (score 1-5)",Barèmes!$B$6:$B$28,H422,Barèmes!$C$6:$C$28,IF(H422="6ème","Mixte",G422)),"fragile","satisfaisant")),IF(X422&gt;=SUMIFS(Barèmes!$D$6:$D$28,Barèmes!$A$6:$A$28,"Souplesse (score 1-5)",Barèmes!$B$6:$B$28,H422,Barèmes!$C$6:$C$28,IF(H422="6ème","Mixte",G422)),"à besoin",IF(X422&gt;=SUMIFS(Barèmes!$E$6:$E$28,Barèmes!$A$6:$A$28,"Souplesse (score 1-5)",Barèmes!$B$6:$B$28,H422,Barèmes!$C$6:$C$28,IF(H422="6ème","Mixte",G422)),"fragile","satisfaisant"))))</f>
        <v/>
      </c>
      <c r="Z422" s="26" t="str" cm="1">
        <f t="array" ref="Z422">IF(OR(X422="",SUMPRODUCT((Barèmes!$A$6:$A$28="Souplesse (score 1-5)")*(Barèmes!$B$6:$B$28=H422)*(Barèmes!$C$6:$C$28=IF(H422="6ème","Mixte",G422)))=0),"",IF(SUMPRODUCT((Barèmes!$A$6:$A$28="Souplesse (score 1-5)")*(Barèmes!$B$6:$B$28=H422)*(Barèmes!$C$6:$C$28=IF(H422="6ème","Mixte",G422))*(Barèmes!$J$6:$J$28="+"))&gt;0,IF(X422&lt;=SUMIFS(Barèmes!$F$6:$F$28,Barèmes!$A$6:$A$28,"Souplesse (score 1-5)",Barèmes!$B$6:$B$28,H422,Barèmes!$C$6:$C$28,IF(H422="6ème","Mixte",G422)),Barèmes!$B$2,IF(X422&lt;=SUMIFS(Barèmes!$G$6:$G$28,Barèmes!$A$6:$A$28,"Souplesse (score 1-5)",Barèmes!$B$6:$B$28,H422,Barèmes!$C$6:$C$28,IF(H422="6ème","Mixte",G422)),Barèmes!$C$2,IF(X422&lt;=SUMIFS(Barèmes!$H$6:$H$28,Barèmes!$A$6:$A$28,"Souplesse (score 1-5)",Barèmes!$B$6:$B$28,H422,Barèmes!$C$6:$C$28,IF(H422="6ème","Mixte",G422)),Barèmes!$D$2,IF(X422&lt;=SUMIFS(Barèmes!$I$6:$I$28,Barèmes!$A$6:$A$28,"Souplesse (score 1-5)",Barèmes!$B$6:$B$28,H422,Barèmes!$C$6:$C$28,IF(H422="6ème","Mixte",G422)),Barèmes!$E$2,Barèmes!$F$2)))),IF(X422&gt;=SUMIFS(Barèmes!$F$6:$F$28,Barèmes!$A$6:$A$28,"Souplesse (score 1-5)",Barèmes!$B$6:$B$28,H422,Barèmes!$C$6:$C$28,IF(H422="6ème","Mixte",G422)),Barèmes!$B$2,IF(X422&gt;=SUMIFS(Barèmes!$G$6:$G$28,Barèmes!$A$6:$A$28,"Souplesse (score 1-5)",Barèmes!$B$6:$B$28,H422,Barèmes!$C$6:$C$28,IF(H422="6ème","Mixte",G422)),Barèmes!$C$2,IF(X422&gt;=SUMIFS(Barèmes!$H$6:$H$28,Barèmes!$A$6:$A$28,"Souplesse (score 1-5)",Barèmes!$B$6:$B$28,H422,Barèmes!$C$6:$C$28,IF(H422="6ème","Mixte",G422)),Barèmes!$D$2,IF(X422&gt;=SUMIFS(Barèmes!$I$6:$I$28,Barèmes!$A$6:$A$28,"Souplesse (score 1-5)",Barèmes!$B$6:$B$28,H422,Barèmes!$C$6:$C$28,IF(H422="6ème","Mixte",G422)),Barèmes!$E$2,Barèmes!$F$2))))))</f>
        <v/>
      </c>
      <c r="AA422" s="22"/>
      <c r="AB422" s="27" t="str">
        <f>IF(OR(AA422="",SUMPRODUCT((Barèmes!$A$6:$A$28="Agilité — T-test 974 (s)")*(Barèmes!$B$6:$B$28=H422)*(Barèmes!$C$6:$C$28=IF(H422="6ème","Mixte",G422)))=0),"",IF(SUMPRODUCT((Barèmes!$A$6:$A$28="Agilité — T-test 974 (s)")*(Barèmes!$B$6:$B$28=H422)*(Barèmes!$C$6:$C$28=IF(H422="6ème","Mixte",G422))*(Barèmes!$J$6:$J$28="+"))&gt;0,IF(AA422&lt;=SUMIFS(Barèmes!$D$6:$D$28,Barèmes!$A$6:$A$28,"Agilité — T-test 974 (s)",Barèmes!$B$6:$B$28,H422,Barèmes!$C$6:$C$28,IF(H422="6ème","Mixte",G422)),"à besoin",IF(AA422&lt;=SUMIFS(Barèmes!$E$6:$E$28,Barèmes!$A$6:$A$28,"Agilité — T-test 974 (s)",Barèmes!$B$6:$B$28,H422,Barèmes!$C$6:$C$28,IF(H422="6ème","Mixte",G422)),"fragile","satisfaisant")),IF(AA422&gt;=SUMIFS(Barèmes!$D$6:$D$28,Barèmes!$A$6:$A$28,"Agilité — T-test 974 (s)",Barèmes!$B$6:$B$28,H422,Barèmes!$C$6:$C$28,IF(H422="6ème","Mixte",G422)),"à besoin",IF(AA422&gt;=SUMIFS(Barèmes!$E$6:$E$28,Barèmes!$A$6:$A$28,"Agilité — T-test 974 (s)",Barèmes!$B$6:$B$28,H422,Barèmes!$C$6:$C$28,IF(H422="6ème","Mixte",G422)),"fragile","satisfaisant"))))</f>
        <v/>
      </c>
      <c r="AC422" s="27" t="str">
        <f>IF(OR(AA422="",SUMPRODUCT((Barèmes!$A$6:$A$28="Agilité — T-test 974 (s)")*(Barèmes!$B$6:$B$28=H422)*(Barèmes!$C$6:$C$28=IF(H422="6ème","Mixte",G422)))=0),"",IF(SUMPRODUCT((Barèmes!$A$6:$A$28="Agilité — T-test 974 (s)")*(Barèmes!$B$6:$B$28=H422)*(Barèmes!$C$6:$C$28=IF(H422="6ème","Mixte",G422))*(Barèmes!$J$6:$J$28="+"))&gt;0,IF(AA422&lt;=SUMIFS(Barèmes!$F$6:$F$28,Barèmes!$A$6:$A$28,"Agilité — T-test 974 (s)",Barèmes!$B$6:$B$28,H422,Barèmes!$C$6:$C$28,IF(H422="6ème","Mixte",G422)),Barèmes!$B$2,IF(AA422&lt;=SUMIFS(Barèmes!$G$6:$G$28,Barèmes!$A$6:$A$28,"Agilité — T-test 974 (s)",Barèmes!$B$6:$B$28,H422,Barèmes!$C$6:$C$28,IF(H422="6ème","Mixte",G422)),Barèmes!$C$2,IF(AA422&lt;=SUMIFS(Barèmes!$H$6:$H$28,Barèmes!$A$6:$A$28,"Agilité — T-test 974 (s)",Barèmes!$B$6:$B$28,H422,Barèmes!$C$6:$C$28,IF(H422="6ème","Mixte",G422)),Barèmes!$D$2,IF(AA422&lt;=SUMIFS(Barèmes!$I$6:$I$28,Barèmes!$A$6:$A$28,"Agilité — T-test 974 (s)",Barèmes!$B$6:$B$28,H422,Barèmes!$C$6:$C$28,IF(H422="6ème","Mixte",G422)),Barèmes!$E$2,Barèmes!$F$2)))),IF(AA422&gt;=SUMIFS(Barèmes!$F$6:$F$28,Barèmes!$A$6:$A$28,"Agilité — T-test 974 (s)",Barèmes!$B$6:$B$28,H422,Barèmes!$C$6:$C$28,IF(H422="6ème","Mixte",G422)),Barèmes!$B$2,IF(AA422&gt;=SUMIFS(Barèmes!$G$6:$G$28,Barèmes!$A$6:$A$28,"Agilité — T-test 974 (s)",Barèmes!$B$6:$B$28,H422,Barèmes!$C$6:$C$28,IF(H422="6ème","Mixte",G422)),Barèmes!$C$2,IF(AA422&gt;=SUMIFS(Barèmes!$H$6:$H$28,Barèmes!$A$6:$A$28,"Agilité — T-test 974 (s)",Barèmes!$B$6:$B$28,H422,Barèmes!$C$6:$C$28,IF(H422="6ème","Mixte",G422)),Barèmes!$D$2,IF(AA422&gt;=SUMIFS(Barèmes!$I$6:$I$28,Barèmes!$A$6:$A$28,"Agilité — T-test 974 (s)",Barèmes!$B$6:$B$28,H422,Barèmes!$C$6:$C$28,IF(H422="6ème","Mixte",G422)),Barèmes!$E$2,Barèmes!$F$2))))))</f>
        <v/>
      </c>
      <c r="AD422" s="28" t="str">
        <f t="shared" si="50"/>
        <v/>
      </c>
      <c r="AE422" s="29" t="str">
        <f t="shared" si="51"/>
        <v/>
      </c>
      <c r="AF422" s="30" t="str">
        <f>IF(OR(AD422="",SUMPRODUCT((Barèmes!$A$6:$A$28="Surcoût d'agilité (s) — technique")*(Barèmes!$B$6:$B$28=H422)*(Barèmes!$C$6:$C$28=IF(H422="6ème","Mixte",G422)))=0),"",IF(SUMPRODUCT((Barèmes!$A$6:$A$28="Surcoût d'agilité (s) — technique")*(Barèmes!$B$6:$B$28=H422)*(Barèmes!$C$6:$C$28=IF(H422="6ème","Mixte",G422))*(Barèmes!$J$6:$J$28="+"))&gt;0,IF(AD422&lt;=SUMIFS(Barèmes!$D$6:$D$28,Barèmes!$A$6:$A$28,"Surcoût d'agilité (s) — technique",Barèmes!$B$6:$B$28,H422,Barèmes!$C$6:$C$28,IF(H422="6ème","Mixte",G422)),"à besoin",IF(AD422&lt;=SUMIFS(Barèmes!$E$6:$E$28,Barèmes!$A$6:$A$28,"Surcoût d'agilité (s) — technique",Barèmes!$B$6:$B$28,H422,Barèmes!$C$6:$C$28,IF(H422="6ème","Mixte",G422)),"fragile","satisfaisant")),IF(AD422&gt;=SUMIFS(Barèmes!$D$6:$D$28,Barèmes!$A$6:$A$28,"Surcoût d'agilité (s) — technique",Barèmes!$B$6:$B$28,H422,Barèmes!$C$6:$C$28,IF(H422="6ème","Mixte",G422)),"à besoin",IF(AD422&gt;=SUMIFS(Barèmes!$E$6:$E$28,Barèmes!$A$6:$A$28,"Surcoût d'agilité (s) — technique",Barèmes!$B$6:$B$28,H422,Barèmes!$C$6:$C$28,IF(H422="6ème","Mixte",G422)),"fragile","satisfaisant"))))</f>
        <v/>
      </c>
      <c r="AG422" s="30" t="str">
        <f>IF(OR(AD422="",SUMPRODUCT((Barèmes!$A$6:$A$28="Surcoût d'agilité (s) — technique")*(Barèmes!$B$6:$B$28=H422)*(Barèmes!$C$6:$C$28=IF(H422="6ème","Mixte",G422)))=0),"",IF(SUMPRODUCT((Barèmes!$A$6:$A$28="Surcoût d'agilité (s) — technique")*(Barèmes!$B$6:$B$28=H422)*(Barèmes!$C$6:$C$28=IF(H422="6ème","Mixte",G422))*(Barèmes!$J$6:$J$28="+"))&gt;0,IF(AD422&lt;=SUMIFS(Barèmes!$F$6:$F$28,Barèmes!$A$6:$A$28,"Surcoût d'agilité (s) — technique",Barèmes!$B$6:$B$28,H422,Barèmes!$C$6:$C$28,IF(H422="6ème","Mixte",G422)),Barèmes!$B$2,IF(AD422&lt;=SUMIFS(Barèmes!$G$6:$G$28,Barèmes!$A$6:$A$28,"Surcoût d'agilité (s) — technique",Barèmes!$B$6:$B$28,H422,Barèmes!$C$6:$C$28,IF(H422="6ème","Mixte",G422)),Barèmes!$C$2,IF(AD422&lt;=SUMIFS(Barèmes!$H$6:$H$28,Barèmes!$A$6:$A$28,"Surcoût d'agilité (s) — technique",Barèmes!$B$6:$B$28,H422,Barèmes!$C$6:$C$28,IF(H422="6ème","Mixte",G422)),Barèmes!$D$2,IF(AD422&lt;=SUMIFS(Barèmes!$I$6:$I$28,Barèmes!$A$6:$A$28,"Surcoût d'agilité (s) — technique",Barèmes!$B$6:$B$28,H422,Barèmes!$C$6:$C$28,IF(H422="6ème","Mixte",G422)),Barèmes!$E$2,Barèmes!$F$2)))),IF(AD422&gt;=SUMIFS(Barèmes!$F$6:$F$28,Barèmes!$A$6:$A$28,"Surcoût d'agilité (s) — technique",Barèmes!$B$6:$B$28,H422,Barèmes!$C$6:$C$28,IF(H422="6ème","Mixte",G422)),Barèmes!$B$2,IF(AD422&gt;=SUMIFS(Barèmes!$G$6:$G$28,Barèmes!$A$6:$A$28,"Surcoût d'agilité (s) — technique",Barèmes!$B$6:$B$28,H422,Barèmes!$C$6:$C$28,IF(H422="6ème","Mixte",G422)),Barèmes!$C$2,IF(AD422&gt;=SUMIFS(Barèmes!$H$6:$H$28,Barèmes!$A$6:$A$28,"Surcoût d'agilité (s) — technique",Barèmes!$B$6:$B$28,H422,Barèmes!$C$6:$C$28,IF(H422="6ème","Mixte",G422)),Barèmes!$D$2,IF(AD422&gt;=SUMIFS(Barèmes!$I$6:$I$28,Barèmes!$A$6:$A$28,"Surcoût d'agilité (s) — technique",Barèmes!$B$6:$B$28,H422,Barèmes!$C$6:$C$28,IF(H422="6ème","Mixte",G422)),Barèmes!$E$2,Barèmes!$F$2))))))</f>
        <v/>
      </c>
      <c r="AH422" s="31" t="str">
        <f>IF((IF(N422="",0,1)+IF(Q422="",0,1)+IF(W422="",0,1)+IF(Z422="",0,1)+IF(AC422="",0,1))=0,"",3*IF(N422=Barèmes!$B$2,1,IF(N422=Barèmes!$C$2,2,IF(N422=Barèmes!$D$2,3,IF(N422=Barèmes!$E$2,4,IF(N422=Barèmes!$F$2,5,0)))))+3*IF(Q422=Barèmes!$B$2,1,IF(Q422=Barèmes!$C$2,2,IF(Q422=Barèmes!$D$2,3,IF(Q422=Barèmes!$E$2,4,IF(Q422=Barèmes!$F$2,5,0)))))+2*IF(W422=Barèmes!$B$2,1,IF(W422=Barèmes!$C$2,2,IF(W422=Barèmes!$D$2,3,IF(W422=Barèmes!$E$2,4,IF(W422=Barèmes!$F$2,5,0)))))+1*IF(Z422=Barèmes!$B$2,1,IF(Z422=Barèmes!$C$2,2,IF(Z422=Barèmes!$D$2,3,IF(Z422=Barèmes!$E$2,4,IF(Z422=Barèmes!$F$2,5,0)))))+1*IF(AC422=Barèmes!$B$2,1,IF(AC422=Barèmes!$C$2,2,IF(AC422=Barèmes!$D$2,3,IF(AC422=Barèmes!$E$2,4,IF(AC422=Barèmes!$F$2,5,0))))))</f>
        <v/>
      </c>
      <c r="AI422" s="31"/>
      <c r="AJ422" s="32" t="str">
        <f>IFERROR(INDEX(Croissance!$B$5:$B$604,MATCH(A422,Croissance!$A$5:$A$604,0)),"")</f>
        <v/>
      </c>
      <c r="AK422" s="32" t="str">
        <f>IFERROR(INDEX(Croissance!$C$5:$C$604,MATCH(A422,Croissance!$A$5:$A$604,0)),"")</f>
        <v/>
      </c>
      <c r="AL422" s="32" t="str">
        <f>IFERROR(INDEX(Croissance!$D$5:$D$604,MATCH(A422,Croissance!$A$5:$A$604,0)),"")</f>
        <v/>
      </c>
      <c r="AM422" s="32" t="str">
        <f>IFERROR(INDEX(Croissance!$E$5:$E$604,MATCH(A422,Croissance!$A$5:$A$604,0)),"")</f>
        <v/>
      </c>
      <c r="AO422" s="33">
        <f t="shared" si="56"/>
        <v>0</v>
      </c>
      <c r="AP422" s="33">
        <f t="shared" si="52"/>
        <v>0</v>
      </c>
      <c r="AQ422" s="33">
        <f>IF(A422="",0,IF(AND(OR('Synthèse classe'!$C$2="Tous",C422='Synthèse classe'!$C$2),OR('Synthèse classe'!$C$3="Toutes",D422='Synthèse classe'!$C$3),OR('Synthèse classe'!$C$4="Toutes",AND('Synthèse classe'!$C$4="Dernière",AP422=1),B422=IFERROR(VALUE('Synthèse classe'!$C$4),0))),1,0))</f>
        <v>0</v>
      </c>
      <c r="AR422" s="34" t="str">
        <f t="shared" si="53"/>
        <v/>
      </c>
    </row>
    <row r="423" spans="1:44" x14ac:dyDescent="0.2">
      <c r="A423" s="17" t="str">
        <f t="shared" si="49"/>
        <v/>
      </c>
      <c r="B423" s="18"/>
      <c r="C423" s="19"/>
      <c r="D423" s="19"/>
      <c r="E423" s="19"/>
      <c r="F423" s="19"/>
      <c r="G423" s="19"/>
      <c r="H423" s="17" t="str">
        <f t="shared" si="54"/>
        <v/>
      </c>
      <c r="I423" s="20"/>
      <c r="J423" s="18"/>
      <c r="K423" s="19"/>
      <c r="L423" s="21" t="str">
        <f t="shared" si="55"/>
        <v/>
      </c>
      <c r="M423" s="21" t="str">
        <f>IF(OR(J423="",SUMPRODUCT((Barèmes!$A$6:$A$28="Endurance — Luc Léger (palier)")*(Barèmes!$B$6:$B$28=H423)*(Barèmes!$C$6:$C$28=IF(H423="6ème","Mixte",G423)))=0),"",IF(SUMPRODUCT((Barèmes!$A$6:$A$28="Endurance — Luc Léger (palier)")*(Barèmes!$B$6:$B$28=H423)*(Barèmes!$C$6:$C$28=IF(H423="6ème","Mixte",G423))*(Barèmes!$J$6:$J$28="+"))&gt;0,IF(J423&lt;=SUMIFS(Barèmes!$D$6:$D$28,Barèmes!$A$6:$A$28,"Endurance — Luc Léger (palier)",Barèmes!$B$6:$B$28,H423,Barèmes!$C$6:$C$28,IF(H423="6ème","Mixte",G423)),"à besoin",IF(J423&lt;=SUMIFS(Barèmes!$E$6:$E$28,Barèmes!$A$6:$A$28,"Endurance — Luc Léger (palier)",Barèmes!$B$6:$B$28,H423,Barèmes!$C$6:$C$28,IF(H423="6ème","Mixte",G423)),"fragile","satisfaisant")),IF(J423&gt;=SUMIFS(Barèmes!$D$6:$D$28,Barèmes!$A$6:$A$28,"Endurance — Luc Léger (palier)",Barèmes!$B$6:$B$28,H423,Barèmes!$C$6:$C$28,IF(H423="6ème","Mixte",G423)),"à besoin",IF(J423&gt;=SUMIFS(Barèmes!$E$6:$E$28,Barèmes!$A$6:$A$28,"Endurance — Luc Léger (palier)",Barèmes!$B$6:$B$28,H423,Barèmes!$C$6:$C$28,IF(H423="6ème","Mixte",G423)),"fragile","satisfaisant"))))</f>
        <v/>
      </c>
      <c r="N423" s="21" t="str">
        <f>IF(OR(J423="",SUMPRODUCT((Barèmes!$A$6:$A$28="Endurance — Luc Léger (palier)")*(Barèmes!$B$6:$B$28=H423)*(Barèmes!$C$6:$C$28=IF(H423="6ème","Mixte",G423)))=0),"",IF(SUMPRODUCT((Barèmes!$A$6:$A$28="Endurance — Luc Léger (palier)")*(Barèmes!$B$6:$B$28=H423)*(Barèmes!$C$6:$C$28=IF(H423="6ème","Mixte",G423))*(Barèmes!$J$6:$J$28="+"))&gt;0,IF(J423&lt;=SUMIFS(Barèmes!$F$6:$F$28,Barèmes!$A$6:$A$28,"Endurance — Luc Léger (palier)",Barèmes!$B$6:$B$28,H423,Barèmes!$C$6:$C$28,IF(H423="6ème","Mixte",G423)),Barèmes!$B$2,IF(J423&lt;=SUMIFS(Barèmes!$G$6:$G$28,Barèmes!$A$6:$A$28,"Endurance — Luc Léger (palier)",Barèmes!$B$6:$B$28,H423,Barèmes!$C$6:$C$28,IF(H423="6ème","Mixte",G423)),Barèmes!$C$2,IF(J423&lt;=SUMIFS(Barèmes!$H$6:$H$28,Barèmes!$A$6:$A$28,"Endurance — Luc Léger (palier)",Barèmes!$B$6:$B$28,H423,Barèmes!$C$6:$C$28,IF(H423="6ème","Mixte",G423)),Barèmes!$D$2,IF(J423&lt;=SUMIFS(Barèmes!$I$6:$I$28,Barèmes!$A$6:$A$28,"Endurance — Luc Léger (palier)",Barèmes!$B$6:$B$28,H423,Barèmes!$C$6:$C$28,IF(H423="6ème","Mixte",G423)),Barèmes!$E$2,Barèmes!$F$2)))),IF(J423&gt;=SUMIFS(Barèmes!$F$6:$F$28,Barèmes!$A$6:$A$28,"Endurance — Luc Léger (palier)",Barèmes!$B$6:$B$28,H423,Barèmes!$C$6:$C$28,IF(H423="6ème","Mixte",G423)),Barèmes!$B$2,IF(J423&gt;=SUMIFS(Barèmes!$G$6:$G$28,Barèmes!$A$6:$A$28,"Endurance — Luc Léger (palier)",Barèmes!$B$6:$B$28,H423,Barèmes!$C$6:$C$28,IF(H423="6ème","Mixte",G423)),Barèmes!$C$2,IF(J423&gt;=SUMIFS(Barèmes!$H$6:$H$28,Barèmes!$A$6:$A$28,"Endurance — Luc Léger (palier)",Barèmes!$B$6:$B$28,H423,Barèmes!$C$6:$C$28,IF(H423="6ème","Mixte",G423)),Barèmes!$D$2,IF(J423&gt;=SUMIFS(Barèmes!$I$6:$I$28,Barèmes!$A$6:$A$28,"Endurance — Luc Léger (palier)",Barèmes!$B$6:$B$28,H423,Barèmes!$C$6:$C$28,IF(H423="6ème","Mixte",G423)),Barèmes!$E$2,Barèmes!$F$2))))))</f>
        <v/>
      </c>
      <c r="O423" s="22"/>
      <c r="P423" s="23" t="str">
        <f>IF(OR(O423="",SUMPRODUCT((Barèmes!$A$6:$A$28="Force bas du corps — Saut en longueur (m)")*(Barèmes!$B$6:$B$28=H423)*(Barèmes!$C$6:$C$28=IF(H423="6ème","Mixte",G423)))=0),"",IF(SUMPRODUCT((Barèmes!$A$6:$A$28="Force bas du corps — Saut en longueur (m)")*(Barèmes!$B$6:$B$28=H423)*(Barèmes!$C$6:$C$28=IF(H423="6ème","Mixte",G423))*(Barèmes!$J$6:$J$28="+"))&gt;0,IF(O423&lt;=SUMIFS(Barèmes!$D$6:$D$28,Barèmes!$A$6:$A$28,"Force bas du corps — Saut en longueur (m)",Barèmes!$B$6:$B$28,H423,Barèmes!$C$6:$C$28,IF(H423="6ème","Mixte",G423)),"à besoin",IF(O423&lt;=SUMIFS(Barèmes!$E$6:$E$28,Barèmes!$A$6:$A$28,"Force bas du corps — Saut en longueur (m)",Barèmes!$B$6:$B$28,H423,Barèmes!$C$6:$C$28,IF(H423="6ème","Mixte",G423)),"fragile","satisfaisant")),IF(O423&gt;=SUMIFS(Barèmes!$D$6:$D$28,Barèmes!$A$6:$A$28,"Force bas du corps — Saut en longueur (m)",Barèmes!$B$6:$B$28,H423,Barèmes!$C$6:$C$28,IF(H423="6ème","Mixte",G423)),"à besoin",IF(O423&gt;=SUMIFS(Barèmes!$E$6:$E$28,Barèmes!$A$6:$A$28,"Force bas du corps — Saut en longueur (m)",Barèmes!$B$6:$B$28,H423,Barèmes!$C$6:$C$28,IF(H423="6ème","Mixte",G423)),"fragile","satisfaisant"))))</f>
        <v/>
      </c>
      <c r="Q423" s="23" t="str">
        <f>IF(OR(O423="",SUMPRODUCT((Barèmes!$A$6:$A$28="Force bas du corps — Saut en longueur (m)")*(Barèmes!$B$6:$B$28=H423)*(Barèmes!$C$6:$C$28=IF(H423="6ème","Mixte",G423)))=0),"",IF(SUMPRODUCT((Barèmes!$A$6:$A$28="Force bas du corps — Saut en longueur (m)")*(Barèmes!$B$6:$B$28=H423)*(Barèmes!$C$6:$C$28=IF(H423="6ème","Mixte",G423))*(Barèmes!$J$6:$J$28="+"))&gt;0,IF(O423&lt;=SUMIFS(Barèmes!$F$6:$F$28,Barèmes!$A$6:$A$28,"Force bas du corps — Saut en longueur (m)",Barèmes!$B$6:$B$28,H423,Barèmes!$C$6:$C$28,IF(H423="6ème","Mixte",G423)),Barèmes!$B$2,IF(O423&lt;=SUMIFS(Barèmes!$G$6:$G$28,Barèmes!$A$6:$A$28,"Force bas du corps — Saut en longueur (m)",Barèmes!$B$6:$B$28,H423,Barèmes!$C$6:$C$28,IF(H423="6ème","Mixte",G423)),Barèmes!$C$2,IF(O423&lt;=SUMIFS(Barèmes!$H$6:$H$28,Barèmes!$A$6:$A$28,"Force bas du corps — Saut en longueur (m)",Barèmes!$B$6:$B$28,H423,Barèmes!$C$6:$C$28,IF(H423="6ème","Mixte",G423)),Barèmes!$D$2,IF(O423&lt;=SUMIFS(Barèmes!$I$6:$I$28,Barèmes!$A$6:$A$28,"Force bas du corps — Saut en longueur (m)",Barèmes!$B$6:$B$28,H423,Barèmes!$C$6:$C$28,IF(H423="6ème","Mixte",G423)),Barèmes!$E$2,Barèmes!$F$2)))),IF(O423&gt;=SUMIFS(Barèmes!$F$6:$F$28,Barèmes!$A$6:$A$28,"Force bas du corps — Saut en longueur (m)",Barèmes!$B$6:$B$28,H423,Barèmes!$C$6:$C$28,IF(H423="6ème","Mixte",G423)),Barèmes!$B$2,IF(O423&gt;=SUMIFS(Barèmes!$G$6:$G$28,Barèmes!$A$6:$A$28,"Force bas du corps — Saut en longueur (m)",Barèmes!$B$6:$B$28,H423,Barèmes!$C$6:$C$28,IF(H423="6ème","Mixte",G423)),Barèmes!$C$2,IF(O423&gt;=SUMIFS(Barèmes!$H$6:$H$28,Barèmes!$A$6:$A$28,"Force bas du corps — Saut en longueur (m)",Barèmes!$B$6:$B$28,H423,Barèmes!$C$6:$C$28,IF(H423="6ème","Mixte",G423)),Barèmes!$D$2,IF(O423&gt;=SUMIFS(Barèmes!$I$6:$I$28,Barèmes!$A$6:$A$28,"Force bas du corps — Saut en longueur (m)",Barèmes!$B$6:$B$28,H423,Barèmes!$C$6:$C$28,IF(H423="6ème","Mixte",G423)),Barèmes!$E$2,Barèmes!$F$2))))))</f>
        <v/>
      </c>
      <c r="R423" s="22"/>
      <c r="S423" s="24" t="str">
        <f>IF(OR(R423="",SUMPRODUCT((Barèmes!$A$6:$A$28="Vitesse — 30 m (s)")*(Barèmes!$B$6:$B$28=H423)*(Barèmes!$C$6:$C$28=IF(H423="6ème","Mixte",G423)))=0),"",IF(SUMPRODUCT((Barèmes!$A$6:$A$28="Vitesse — 30 m (s)")*(Barèmes!$B$6:$B$28=H423)*(Barèmes!$C$6:$C$28=IF(H423="6ème","Mixte",G423))*(Barèmes!$J$6:$J$28="+"))&gt;0,IF(R423&lt;=SUMIFS(Barèmes!$D$6:$D$28,Barèmes!$A$6:$A$28,"Vitesse — 30 m (s)",Barèmes!$B$6:$B$28,H423,Barèmes!$C$6:$C$28,IF(H423="6ème","Mixte",G423)),"à besoin",IF(R423&lt;=SUMIFS(Barèmes!$E$6:$E$28,Barèmes!$A$6:$A$28,"Vitesse — 30 m (s)",Barèmes!$B$6:$B$28,H423,Barèmes!$C$6:$C$28,IF(H423="6ème","Mixte",G423)),"fragile","satisfaisant")),IF(R423&gt;=SUMIFS(Barèmes!$D$6:$D$28,Barèmes!$A$6:$A$28,"Vitesse — 30 m (s)",Barèmes!$B$6:$B$28,H423,Barèmes!$C$6:$C$28,IF(H423="6ème","Mixte",G423)),"à besoin",IF(R423&gt;=SUMIFS(Barèmes!$E$6:$E$28,Barèmes!$A$6:$A$28,"Vitesse — 30 m (s)",Barèmes!$B$6:$B$28,H423,Barèmes!$C$6:$C$28,IF(H423="6ème","Mixte",G423)),"fragile","satisfaisant"))))</f>
        <v/>
      </c>
      <c r="T423" s="24" t="str">
        <f>IF(OR(R423="",SUMPRODUCT((Barèmes!$A$6:$A$28="Vitesse — 30 m (s)")*(Barèmes!$B$6:$B$28=H423)*(Barèmes!$C$6:$C$28=IF(H423="6ème","Mixte",G423)))=0),"",IF(SUMPRODUCT((Barèmes!$A$6:$A$28="Vitesse — 30 m (s)")*(Barèmes!$B$6:$B$28=H423)*(Barèmes!$C$6:$C$28=IF(H423="6ème","Mixte",G423))*(Barèmes!$J$6:$J$28="+"))&gt;0,IF(R423&lt;=SUMIFS(Barèmes!$F$6:$F$28,Barèmes!$A$6:$A$28,"Vitesse — 30 m (s)",Barèmes!$B$6:$B$28,H423,Barèmes!$C$6:$C$28,IF(H423="6ème","Mixte",G423)),Barèmes!$B$2,IF(R423&lt;=SUMIFS(Barèmes!$G$6:$G$28,Barèmes!$A$6:$A$28,"Vitesse — 30 m (s)",Barèmes!$B$6:$B$28,H423,Barèmes!$C$6:$C$28,IF(H423="6ème","Mixte",G423)),Barèmes!$C$2,IF(R423&lt;=SUMIFS(Barèmes!$H$6:$H$28,Barèmes!$A$6:$A$28,"Vitesse — 30 m (s)",Barèmes!$B$6:$B$28,H423,Barèmes!$C$6:$C$28,IF(H423="6ème","Mixte",G423)),Barèmes!$D$2,IF(R423&lt;=SUMIFS(Barèmes!$I$6:$I$28,Barèmes!$A$6:$A$28,"Vitesse — 30 m (s)",Barèmes!$B$6:$B$28,H423,Barèmes!$C$6:$C$28,IF(H423="6ème","Mixte",G423)),Barèmes!$E$2,Barèmes!$F$2)))),IF(R423&gt;=SUMIFS(Barèmes!$F$6:$F$28,Barèmes!$A$6:$A$28,"Vitesse — 30 m (s)",Barèmes!$B$6:$B$28,H423,Barèmes!$C$6:$C$28,IF(H423="6ème","Mixte",G423)),Barèmes!$B$2,IF(R423&gt;=SUMIFS(Barèmes!$G$6:$G$28,Barèmes!$A$6:$A$28,"Vitesse — 30 m (s)",Barèmes!$B$6:$B$28,H423,Barèmes!$C$6:$C$28,IF(H423="6ème","Mixte",G423)),Barèmes!$C$2,IF(R423&gt;=SUMIFS(Barèmes!$H$6:$H$28,Barèmes!$A$6:$A$28,"Vitesse — 30 m (s)",Barèmes!$B$6:$B$28,H423,Barèmes!$C$6:$C$28,IF(H423="6ème","Mixte",G423)),Barèmes!$D$2,IF(R423&gt;=SUMIFS(Barèmes!$I$6:$I$28,Barèmes!$A$6:$A$28,"Vitesse — 30 m (s)",Barèmes!$B$6:$B$28,H423,Barèmes!$C$6:$C$28,IF(H423="6ème","Mixte",G423)),Barèmes!$E$2,Barèmes!$F$2))))))</f>
        <v/>
      </c>
      <c r="U423" s="22"/>
      <c r="V423" s="25" t="str">
        <f>IF(OR(U423="",SUMPRODUCT((Barèmes!$A$6:$A$28="Vitesse — 50 m (s)")*(Barèmes!$B$6:$B$28=H423)*(Barèmes!$C$6:$C$28=IF(H423="6ème","Mixte",G423)))=0),"",IF(SUMPRODUCT((Barèmes!$A$6:$A$28="Vitesse — 50 m (s)")*(Barèmes!$B$6:$B$28=H423)*(Barèmes!$C$6:$C$28=IF(H423="6ème","Mixte",G423))*(Barèmes!$J$6:$J$28="+"))&gt;0,IF(U423&lt;=SUMIFS(Barèmes!$D$6:$D$28,Barèmes!$A$6:$A$28,"Vitesse — 50 m (s)",Barèmes!$B$6:$B$28,H423,Barèmes!$C$6:$C$28,IF(H423="6ème","Mixte",G423)),"à besoin",IF(U423&lt;=SUMIFS(Barèmes!$E$6:$E$28,Barèmes!$A$6:$A$28,"Vitesse — 50 m (s)",Barèmes!$B$6:$B$28,H423,Barèmes!$C$6:$C$28,IF(H423="6ème","Mixte",G423)),"fragile","satisfaisant")),IF(U423&gt;=SUMIFS(Barèmes!$D$6:$D$28,Barèmes!$A$6:$A$28,"Vitesse — 50 m (s)",Barèmes!$B$6:$B$28,H423,Barèmes!$C$6:$C$28,IF(H423="6ème","Mixte",G423)),"à besoin",IF(U423&gt;=SUMIFS(Barèmes!$E$6:$E$28,Barèmes!$A$6:$A$28,"Vitesse — 50 m (s)",Barèmes!$B$6:$B$28,H423,Barèmes!$C$6:$C$28,IF(H423="6ème","Mixte",G423)),"fragile","satisfaisant"))))</f>
        <v/>
      </c>
      <c r="W423" s="25" t="str">
        <f>IF(OR(U423="",SUMPRODUCT((Barèmes!$A$6:$A$28="Vitesse — 50 m (s)")*(Barèmes!$B$6:$B$28=H423)*(Barèmes!$C$6:$C$28=IF(H423="6ème","Mixte",G423)))=0),"",IF(SUMPRODUCT((Barèmes!$A$6:$A$28="Vitesse — 50 m (s)")*(Barèmes!$B$6:$B$28=H423)*(Barèmes!$C$6:$C$28=IF(H423="6ème","Mixte",G423))*(Barèmes!$J$6:$J$28="+"))&gt;0,IF(U423&lt;=SUMIFS(Barèmes!$F$6:$F$28,Barèmes!$A$6:$A$28,"Vitesse — 50 m (s)",Barèmes!$B$6:$B$28,H423,Barèmes!$C$6:$C$28,IF(H423="6ème","Mixte",G423)),Barèmes!$B$2,IF(U423&lt;=SUMIFS(Barèmes!$G$6:$G$28,Barèmes!$A$6:$A$28,"Vitesse — 50 m (s)",Barèmes!$B$6:$B$28,H423,Barèmes!$C$6:$C$28,IF(H423="6ème","Mixte",G423)),Barèmes!$C$2,IF(U423&lt;=SUMIFS(Barèmes!$H$6:$H$28,Barèmes!$A$6:$A$28,"Vitesse — 50 m (s)",Barèmes!$B$6:$B$28,H423,Barèmes!$C$6:$C$28,IF(H423="6ème","Mixte",G423)),Barèmes!$D$2,IF(U423&lt;=SUMIFS(Barèmes!$I$6:$I$28,Barèmes!$A$6:$A$28,"Vitesse — 50 m (s)",Barèmes!$B$6:$B$28,H423,Barèmes!$C$6:$C$28,IF(H423="6ème","Mixte",G423)),Barèmes!$E$2,Barèmes!$F$2)))),IF(U423&gt;=SUMIFS(Barèmes!$F$6:$F$28,Barèmes!$A$6:$A$28,"Vitesse — 50 m (s)",Barèmes!$B$6:$B$28,H423,Barèmes!$C$6:$C$28,IF(H423="6ème","Mixte",G423)),Barèmes!$B$2,IF(U423&gt;=SUMIFS(Barèmes!$G$6:$G$28,Barèmes!$A$6:$A$28,"Vitesse — 50 m (s)",Barèmes!$B$6:$B$28,H423,Barèmes!$C$6:$C$28,IF(H423="6ème","Mixte",G423)),Barèmes!$C$2,IF(U423&gt;=SUMIFS(Barèmes!$H$6:$H$28,Barèmes!$A$6:$A$28,"Vitesse — 50 m (s)",Barèmes!$B$6:$B$28,H423,Barèmes!$C$6:$C$28,IF(H423="6ème","Mixte",G423)),Barèmes!$D$2,IF(U423&gt;=SUMIFS(Barèmes!$I$6:$I$28,Barèmes!$A$6:$A$28,"Vitesse — 50 m (s)",Barèmes!$B$6:$B$28,H423,Barèmes!$C$6:$C$28,IF(H423="6ème","Mixte",G423)),Barèmes!$E$2,Barèmes!$F$2))))))</f>
        <v/>
      </c>
      <c r="X423" s="18"/>
      <c r="Y423" s="26" t="str" cm="1">
        <f t="array" ref="Y423">IF(OR(X423="",SUMPRODUCT((Barèmes!$A$6:$A$28="Souplesse (score 1-5)")*(Barèmes!$B$6:$B$28=H423)*(Barèmes!$C$6:$C$28=IF(H423="6ème","Mixte",G423)))=0),"",IF(SUMPRODUCT((Barèmes!$A$6:$A$28="Souplesse (score 1-5)")*(Barèmes!$B$6:$B$28=H423)*(Barèmes!$C$6:$C$28=IF(H423="6ème","Mixte",G423))*(Barèmes!$J$6:$J$28="+"))&gt;0,IF(X423&lt;=SUMIFS(Barèmes!$D$6:$D$28,Barèmes!$A$6:$A$28,"Souplesse (score 1-5)",Barèmes!$B$6:$B$28,H423,Barèmes!$C$6:$C$28,IF(H423="6ème","Mixte",G423)),"à besoin",IF(X423&lt;=SUMIFS(Barèmes!$E$6:$E$28,Barèmes!$A$6:$A$28,"Souplesse (score 1-5)",Barèmes!$B$6:$B$28,H423,Barèmes!$C$6:$C$28,IF(H423="6ème","Mixte",G423)),"fragile","satisfaisant")),IF(X423&gt;=SUMIFS(Barèmes!$D$6:$D$28,Barèmes!$A$6:$A$28,"Souplesse (score 1-5)",Barèmes!$B$6:$B$28,H423,Barèmes!$C$6:$C$28,IF(H423="6ème","Mixte",G423)),"à besoin",IF(X423&gt;=SUMIFS(Barèmes!$E$6:$E$28,Barèmes!$A$6:$A$28,"Souplesse (score 1-5)",Barèmes!$B$6:$B$28,H423,Barèmes!$C$6:$C$28,IF(H423="6ème","Mixte",G423)),"fragile","satisfaisant"))))</f>
        <v/>
      </c>
      <c r="Z423" s="26" t="str" cm="1">
        <f t="array" ref="Z423">IF(OR(X423="",SUMPRODUCT((Barèmes!$A$6:$A$28="Souplesse (score 1-5)")*(Barèmes!$B$6:$B$28=H423)*(Barèmes!$C$6:$C$28=IF(H423="6ème","Mixte",G423)))=0),"",IF(SUMPRODUCT((Barèmes!$A$6:$A$28="Souplesse (score 1-5)")*(Barèmes!$B$6:$B$28=H423)*(Barèmes!$C$6:$C$28=IF(H423="6ème","Mixte",G423))*(Barèmes!$J$6:$J$28="+"))&gt;0,IF(X423&lt;=SUMIFS(Barèmes!$F$6:$F$28,Barèmes!$A$6:$A$28,"Souplesse (score 1-5)",Barèmes!$B$6:$B$28,H423,Barèmes!$C$6:$C$28,IF(H423="6ème","Mixte",G423)),Barèmes!$B$2,IF(X423&lt;=SUMIFS(Barèmes!$G$6:$G$28,Barèmes!$A$6:$A$28,"Souplesse (score 1-5)",Barèmes!$B$6:$B$28,H423,Barèmes!$C$6:$C$28,IF(H423="6ème","Mixte",G423)),Barèmes!$C$2,IF(X423&lt;=SUMIFS(Barèmes!$H$6:$H$28,Barèmes!$A$6:$A$28,"Souplesse (score 1-5)",Barèmes!$B$6:$B$28,H423,Barèmes!$C$6:$C$28,IF(H423="6ème","Mixte",G423)),Barèmes!$D$2,IF(X423&lt;=SUMIFS(Barèmes!$I$6:$I$28,Barèmes!$A$6:$A$28,"Souplesse (score 1-5)",Barèmes!$B$6:$B$28,H423,Barèmes!$C$6:$C$28,IF(H423="6ème","Mixte",G423)),Barèmes!$E$2,Barèmes!$F$2)))),IF(X423&gt;=SUMIFS(Barèmes!$F$6:$F$28,Barèmes!$A$6:$A$28,"Souplesse (score 1-5)",Barèmes!$B$6:$B$28,H423,Barèmes!$C$6:$C$28,IF(H423="6ème","Mixte",G423)),Barèmes!$B$2,IF(X423&gt;=SUMIFS(Barèmes!$G$6:$G$28,Barèmes!$A$6:$A$28,"Souplesse (score 1-5)",Barèmes!$B$6:$B$28,H423,Barèmes!$C$6:$C$28,IF(H423="6ème","Mixte",G423)),Barèmes!$C$2,IF(X423&gt;=SUMIFS(Barèmes!$H$6:$H$28,Barèmes!$A$6:$A$28,"Souplesse (score 1-5)",Barèmes!$B$6:$B$28,H423,Barèmes!$C$6:$C$28,IF(H423="6ème","Mixte",G423)),Barèmes!$D$2,IF(X423&gt;=SUMIFS(Barèmes!$I$6:$I$28,Barèmes!$A$6:$A$28,"Souplesse (score 1-5)",Barèmes!$B$6:$B$28,H423,Barèmes!$C$6:$C$28,IF(H423="6ème","Mixte",G423)),Barèmes!$E$2,Barèmes!$F$2))))))</f>
        <v/>
      </c>
      <c r="AA423" s="22"/>
      <c r="AB423" s="27" t="str">
        <f>IF(OR(AA423="",SUMPRODUCT((Barèmes!$A$6:$A$28="Agilité — T-test 974 (s)")*(Barèmes!$B$6:$B$28=H423)*(Barèmes!$C$6:$C$28=IF(H423="6ème","Mixte",G423)))=0),"",IF(SUMPRODUCT((Barèmes!$A$6:$A$28="Agilité — T-test 974 (s)")*(Barèmes!$B$6:$B$28=H423)*(Barèmes!$C$6:$C$28=IF(H423="6ème","Mixte",G423))*(Barèmes!$J$6:$J$28="+"))&gt;0,IF(AA423&lt;=SUMIFS(Barèmes!$D$6:$D$28,Barèmes!$A$6:$A$28,"Agilité — T-test 974 (s)",Barèmes!$B$6:$B$28,H423,Barèmes!$C$6:$C$28,IF(H423="6ème","Mixte",G423)),"à besoin",IF(AA423&lt;=SUMIFS(Barèmes!$E$6:$E$28,Barèmes!$A$6:$A$28,"Agilité — T-test 974 (s)",Barèmes!$B$6:$B$28,H423,Barèmes!$C$6:$C$28,IF(H423="6ème","Mixte",G423)),"fragile","satisfaisant")),IF(AA423&gt;=SUMIFS(Barèmes!$D$6:$D$28,Barèmes!$A$6:$A$28,"Agilité — T-test 974 (s)",Barèmes!$B$6:$B$28,H423,Barèmes!$C$6:$C$28,IF(H423="6ème","Mixte",G423)),"à besoin",IF(AA423&gt;=SUMIFS(Barèmes!$E$6:$E$28,Barèmes!$A$6:$A$28,"Agilité — T-test 974 (s)",Barèmes!$B$6:$B$28,H423,Barèmes!$C$6:$C$28,IF(H423="6ème","Mixte",G423)),"fragile","satisfaisant"))))</f>
        <v/>
      </c>
      <c r="AC423" s="27" t="str">
        <f>IF(OR(AA423="",SUMPRODUCT((Barèmes!$A$6:$A$28="Agilité — T-test 974 (s)")*(Barèmes!$B$6:$B$28=H423)*(Barèmes!$C$6:$C$28=IF(H423="6ème","Mixte",G423)))=0),"",IF(SUMPRODUCT((Barèmes!$A$6:$A$28="Agilité — T-test 974 (s)")*(Barèmes!$B$6:$B$28=H423)*(Barèmes!$C$6:$C$28=IF(H423="6ème","Mixte",G423))*(Barèmes!$J$6:$J$28="+"))&gt;0,IF(AA423&lt;=SUMIFS(Barèmes!$F$6:$F$28,Barèmes!$A$6:$A$28,"Agilité — T-test 974 (s)",Barèmes!$B$6:$B$28,H423,Barèmes!$C$6:$C$28,IF(H423="6ème","Mixte",G423)),Barèmes!$B$2,IF(AA423&lt;=SUMIFS(Barèmes!$G$6:$G$28,Barèmes!$A$6:$A$28,"Agilité — T-test 974 (s)",Barèmes!$B$6:$B$28,H423,Barèmes!$C$6:$C$28,IF(H423="6ème","Mixte",G423)),Barèmes!$C$2,IF(AA423&lt;=SUMIFS(Barèmes!$H$6:$H$28,Barèmes!$A$6:$A$28,"Agilité — T-test 974 (s)",Barèmes!$B$6:$B$28,H423,Barèmes!$C$6:$C$28,IF(H423="6ème","Mixte",G423)),Barèmes!$D$2,IF(AA423&lt;=SUMIFS(Barèmes!$I$6:$I$28,Barèmes!$A$6:$A$28,"Agilité — T-test 974 (s)",Barèmes!$B$6:$B$28,H423,Barèmes!$C$6:$C$28,IF(H423="6ème","Mixte",G423)),Barèmes!$E$2,Barèmes!$F$2)))),IF(AA423&gt;=SUMIFS(Barèmes!$F$6:$F$28,Barèmes!$A$6:$A$28,"Agilité — T-test 974 (s)",Barèmes!$B$6:$B$28,H423,Barèmes!$C$6:$C$28,IF(H423="6ème","Mixte",G423)),Barèmes!$B$2,IF(AA423&gt;=SUMIFS(Barèmes!$G$6:$G$28,Barèmes!$A$6:$A$28,"Agilité — T-test 974 (s)",Barèmes!$B$6:$B$28,H423,Barèmes!$C$6:$C$28,IF(H423="6ème","Mixte",G423)),Barèmes!$C$2,IF(AA423&gt;=SUMIFS(Barèmes!$H$6:$H$28,Barèmes!$A$6:$A$28,"Agilité — T-test 974 (s)",Barèmes!$B$6:$B$28,H423,Barèmes!$C$6:$C$28,IF(H423="6ème","Mixte",G423)),Barèmes!$D$2,IF(AA423&gt;=SUMIFS(Barèmes!$I$6:$I$28,Barèmes!$A$6:$A$28,"Agilité — T-test 974 (s)",Barèmes!$B$6:$B$28,H423,Barèmes!$C$6:$C$28,IF(H423="6ème","Mixte",G423)),Barèmes!$E$2,Barèmes!$F$2))))))</f>
        <v/>
      </c>
      <c r="AD423" s="28" t="str">
        <f t="shared" si="50"/>
        <v/>
      </c>
      <c r="AE423" s="29" t="str">
        <f t="shared" si="51"/>
        <v/>
      </c>
      <c r="AF423" s="30" t="str">
        <f>IF(OR(AD423="",SUMPRODUCT((Barèmes!$A$6:$A$28="Surcoût d'agilité (s) — technique")*(Barèmes!$B$6:$B$28=H423)*(Barèmes!$C$6:$C$28=IF(H423="6ème","Mixte",G423)))=0),"",IF(SUMPRODUCT((Barèmes!$A$6:$A$28="Surcoût d'agilité (s) — technique")*(Barèmes!$B$6:$B$28=H423)*(Barèmes!$C$6:$C$28=IF(H423="6ème","Mixte",G423))*(Barèmes!$J$6:$J$28="+"))&gt;0,IF(AD423&lt;=SUMIFS(Barèmes!$D$6:$D$28,Barèmes!$A$6:$A$28,"Surcoût d'agilité (s) — technique",Barèmes!$B$6:$B$28,H423,Barèmes!$C$6:$C$28,IF(H423="6ème","Mixte",G423)),"à besoin",IF(AD423&lt;=SUMIFS(Barèmes!$E$6:$E$28,Barèmes!$A$6:$A$28,"Surcoût d'agilité (s) — technique",Barèmes!$B$6:$B$28,H423,Barèmes!$C$6:$C$28,IF(H423="6ème","Mixte",G423)),"fragile","satisfaisant")),IF(AD423&gt;=SUMIFS(Barèmes!$D$6:$D$28,Barèmes!$A$6:$A$28,"Surcoût d'agilité (s) — technique",Barèmes!$B$6:$B$28,H423,Barèmes!$C$6:$C$28,IF(H423="6ème","Mixte",G423)),"à besoin",IF(AD423&gt;=SUMIFS(Barèmes!$E$6:$E$28,Barèmes!$A$6:$A$28,"Surcoût d'agilité (s) — technique",Barèmes!$B$6:$B$28,H423,Barèmes!$C$6:$C$28,IF(H423="6ème","Mixte",G423)),"fragile","satisfaisant"))))</f>
        <v/>
      </c>
      <c r="AG423" s="30" t="str">
        <f>IF(OR(AD423="",SUMPRODUCT((Barèmes!$A$6:$A$28="Surcoût d'agilité (s) — technique")*(Barèmes!$B$6:$B$28=H423)*(Barèmes!$C$6:$C$28=IF(H423="6ème","Mixte",G423)))=0),"",IF(SUMPRODUCT((Barèmes!$A$6:$A$28="Surcoût d'agilité (s) — technique")*(Barèmes!$B$6:$B$28=H423)*(Barèmes!$C$6:$C$28=IF(H423="6ème","Mixte",G423))*(Barèmes!$J$6:$J$28="+"))&gt;0,IF(AD423&lt;=SUMIFS(Barèmes!$F$6:$F$28,Barèmes!$A$6:$A$28,"Surcoût d'agilité (s) — technique",Barèmes!$B$6:$B$28,H423,Barèmes!$C$6:$C$28,IF(H423="6ème","Mixte",G423)),Barèmes!$B$2,IF(AD423&lt;=SUMIFS(Barèmes!$G$6:$G$28,Barèmes!$A$6:$A$28,"Surcoût d'agilité (s) — technique",Barèmes!$B$6:$B$28,H423,Barèmes!$C$6:$C$28,IF(H423="6ème","Mixte",G423)),Barèmes!$C$2,IF(AD423&lt;=SUMIFS(Barèmes!$H$6:$H$28,Barèmes!$A$6:$A$28,"Surcoût d'agilité (s) — technique",Barèmes!$B$6:$B$28,H423,Barèmes!$C$6:$C$28,IF(H423="6ème","Mixte",G423)),Barèmes!$D$2,IF(AD423&lt;=SUMIFS(Barèmes!$I$6:$I$28,Barèmes!$A$6:$A$28,"Surcoût d'agilité (s) — technique",Barèmes!$B$6:$B$28,H423,Barèmes!$C$6:$C$28,IF(H423="6ème","Mixte",G423)),Barèmes!$E$2,Barèmes!$F$2)))),IF(AD423&gt;=SUMIFS(Barèmes!$F$6:$F$28,Barèmes!$A$6:$A$28,"Surcoût d'agilité (s) — technique",Barèmes!$B$6:$B$28,H423,Barèmes!$C$6:$C$28,IF(H423="6ème","Mixte",G423)),Barèmes!$B$2,IF(AD423&gt;=SUMIFS(Barèmes!$G$6:$G$28,Barèmes!$A$6:$A$28,"Surcoût d'agilité (s) — technique",Barèmes!$B$6:$B$28,H423,Barèmes!$C$6:$C$28,IF(H423="6ème","Mixte",G423)),Barèmes!$C$2,IF(AD423&gt;=SUMIFS(Barèmes!$H$6:$H$28,Barèmes!$A$6:$A$28,"Surcoût d'agilité (s) — technique",Barèmes!$B$6:$B$28,H423,Barèmes!$C$6:$C$28,IF(H423="6ème","Mixte",G423)),Barèmes!$D$2,IF(AD423&gt;=SUMIFS(Barèmes!$I$6:$I$28,Barèmes!$A$6:$A$28,"Surcoût d'agilité (s) — technique",Barèmes!$B$6:$B$28,H423,Barèmes!$C$6:$C$28,IF(H423="6ème","Mixte",G423)),Barèmes!$E$2,Barèmes!$F$2))))))</f>
        <v/>
      </c>
      <c r="AH423" s="31" t="str">
        <f>IF((IF(N423="",0,1)+IF(Q423="",0,1)+IF(W423="",0,1)+IF(Z423="",0,1)+IF(AC423="",0,1))=0,"",3*IF(N423=Barèmes!$B$2,1,IF(N423=Barèmes!$C$2,2,IF(N423=Barèmes!$D$2,3,IF(N423=Barèmes!$E$2,4,IF(N423=Barèmes!$F$2,5,0)))))+3*IF(Q423=Barèmes!$B$2,1,IF(Q423=Barèmes!$C$2,2,IF(Q423=Barèmes!$D$2,3,IF(Q423=Barèmes!$E$2,4,IF(Q423=Barèmes!$F$2,5,0)))))+2*IF(W423=Barèmes!$B$2,1,IF(W423=Barèmes!$C$2,2,IF(W423=Barèmes!$D$2,3,IF(W423=Barèmes!$E$2,4,IF(W423=Barèmes!$F$2,5,0)))))+1*IF(Z423=Barèmes!$B$2,1,IF(Z423=Barèmes!$C$2,2,IF(Z423=Barèmes!$D$2,3,IF(Z423=Barèmes!$E$2,4,IF(Z423=Barèmes!$F$2,5,0)))))+1*IF(AC423=Barèmes!$B$2,1,IF(AC423=Barèmes!$C$2,2,IF(AC423=Barèmes!$D$2,3,IF(AC423=Barèmes!$E$2,4,IF(AC423=Barèmes!$F$2,5,0))))))</f>
        <v/>
      </c>
      <c r="AI423" s="31"/>
      <c r="AJ423" s="32" t="str">
        <f>IFERROR(INDEX(Croissance!$B$5:$B$604,MATCH(A423,Croissance!$A$5:$A$604,0)),"")</f>
        <v/>
      </c>
      <c r="AK423" s="32" t="str">
        <f>IFERROR(INDEX(Croissance!$C$5:$C$604,MATCH(A423,Croissance!$A$5:$A$604,0)),"")</f>
        <v/>
      </c>
      <c r="AL423" s="32" t="str">
        <f>IFERROR(INDEX(Croissance!$D$5:$D$604,MATCH(A423,Croissance!$A$5:$A$604,0)),"")</f>
        <v/>
      </c>
      <c r="AM423" s="32" t="str">
        <f>IFERROR(INDEX(Croissance!$E$5:$E$604,MATCH(A423,Croissance!$A$5:$A$604,0)),"")</f>
        <v/>
      </c>
      <c r="AO423" s="33">
        <f t="shared" si="56"/>
        <v>0</v>
      </c>
      <c r="AP423" s="33">
        <f t="shared" si="52"/>
        <v>0</v>
      </c>
      <c r="AQ423" s="33">
        <f>IF(A423="",0,IF(AND(OR('Synthèse classe'!$C$2="Tous",C423='Synthèse classe'!$C$2),OR('Synthèse classe'!$C$3="Toutes",D423='Synthèse classe'!$C$3),OR('Synthèse classe'!$C$4="Toutes",AND('Synthèse classe'!$C$4="Dernière",AP423=1),B423=IFERROR(VALUE('Synthèse classe'!$C$4),0))),1,0))</f>
        <v>0</v>
      </c>
      <c r="AR423" s="34" t="str">
        <f t="shared" si="53"/>
        <v/>
      </c>
    </row>
    <row r="424" spans="1:44" x14ac:dyDescent="0.2">
      <c r="A424" s="17" t="str">
        <f t="shared" si="49"/>
        <v/>
      </c>
      <c r="B424" s="18"/>
      <c r="C424" s="19"/>
      <c r="D424" s="19"/>
      <c r="E424" s="19"/>
      <c r="F424" s="19"/>
      <c r="G424" s="19"/>
      <c r="H424" s="17" t="str">
        <f t="shared" si="54"/>
        <v/>
      </c>
      <c r="I424" s="20"/>
      <c r="J424" s="18"/>
      <c r="K424" s="19"/>
      <c r="L424" s="21" t="str">
        <f t="shared" si="55"/>
        <v/>
      </c>
      <c r="M424" s="21" t="str">
        <f>IF(OR(J424="",SUMPRODUCT((Barèmes!$A$6:$A$28="Endurance — Luc Léger (palier)")*(Barèmes!$B$6:$B$28=H424)*(Barèmes!$C$6:$C$28=IF(H424="6ème","Mixte",G424)))=0),"",IF(SUMPRODUCT((Barèmes!$A$6:$A$28="Endurance — Luc Léger (palier)")*(Barèmes!$B$6:$B$28=H424)*(Barèmes!$C$6:$C$28=IF(H424="6ème","Mixte",G424))*(Barèmes!$J$6:$J$28="+"))&gt;0,IF(J424&lt;=SUMIFS(Barèmes!$D$6:$D$28,Barèmes!$A$6:$A$28,"Endurance — Luc Léger (palier)",Barèmes!$B$6:$B$28,H424,Barèmes!$C$6:$C$28,IF(H424="6ème","Mixte",G424)),"à besoin",IF(J424&lt;=SUMIFS(Barèmes!$E$6:$E$28,Barèmes!$A$6:$A$28,"Endurance — Luc Léger (palier)",Barèmes!$B$6:$B$28,H424,Barèmes!$C$6:$C$28,IF(H424="6ème","Mixte",G424)),"fragile","satisfaisant")),IF(J424&gt;=SUMIFS(Barèmes!$D$6:$D$28,Barèmes!$A$6:$A$28,"Endurance — Luc Léger (palier)",Barèmes!$B$6:$B$28,H424,Barèmes!$C$6:$C$28,IF(H424="6ème","Mixte",G424)),"à besoin",IF(J424&gt;=SUMIFS(Barèmes!$E$6:$E$28,Barèmes!$A$6:$A$28,"Endurance — Luc Léger (palier)",Barèmes!$B$6:$B$28,H424,Barèmes!$C$6:$C$28,IF(H424="6ème","Mixte",G424)),"fragile","satisfaisant"))))</f>
        <v/>
      </c>
      <c r="N424" s="21" t="str">
        <f>IF(OR(J424="",SUMPRODUCT((Barèmes!$A$6:$A$28="Endurance — Luc Léger (palier)")*(Barèmes!$B$6:$B$28=H424)*(Barèmes!$C$6:$C$28=IF(H424="6ème","Mixte",G424)))=0),"",IF(SUMPRODUCT((Barèmes!$A$6:$A$28="Endurance — Luc Léger (palier)")*(Barèmes!$B$6:$B$28=H424)*(Barèmes!$C$6:$C$28=IF(H424="6ème","Mixte",G424))*(Barèmes!$J$6:$J$28="+"))&gt;0,IF(J424&lt;=SUMIFS(Barèmes!$F$6:$F$28,Barèmes!$A$6:$A$28,"Endurance — Luc Léger (palier)",Barèmes!$B$6:$B$28,H424,Barèmes!$C$6:$C$28,IF(H424="6ème","Mixte",G424)),Barèmes!$B$2,IF(J424&lt;=SUMIFS(Barèmes!$G$6:$G$28,Barèmes!$A$6:$A$28,"Endurance — Luc Léger (palier)",Barèmes!$B$6:$B$28,H424,Barèmes!$C$6:$C$28,IF(H424="6ème","Mixte",G424)),Barèmes!$C$2,IF(J424&lt;=SUMIFS(Barèmes!$H$6:$H$28,Barèmes!$A$6:$A$28,"Endurance — Luc Léger (palier)",Barèmes!$B$6:$B$28,H424,Barèmes!$C$6:$C$28,IF(H424="6ème","Mixte",G424)),Barèmes!$D$2,IF(J424&lt;=SUMIFS(Barèmes!$I$6:$I$28,Barèmes!$A$6:$A$28,"Endurance — Luc Léger (palier)",Barèmes!$B$6:$B$28,H424,Barèmes!$C$6:$C$28,IF(H424="6ème","Mixte",G424)),Barèmes!$E$2,Barèmes!$F$2)))),IF(J424&gt;=SUMIFS(Barèmes!$F$6:$F$28,Barèmes!$A$6:$A$28,"Endurance — Luc Léger (palier)",Barèmes!$B$6:$B$28,H424,Barèmes!$C$6:$C$28,IF(H424="6ème","Mixte",G424)),Barèmes!$B$2,IF(J424&gt;=SUMIFS(Barèmes!$G$6:$G$28,Barèmes!$A$6:$A$28,"Endurance — Luc Léger (palier)",Barèmes!$B$6:$B$28,H424,Barèmes!$C$6:$C$28,IF(H424="6ème","Mixte",G424)),Barèmes!$C$2,IF(J424&gt;=SUMIFS(Barèmes!$H$6:$H$28,Barèmes!$A$6:$A$28,"Endurance — Luc Léger (palier)",Barèmes!$B$6:$B$28,H424,Barèmes!$C$6:$C$28,IF(H424="6ème","Mixte",G424)),Barèmes!$D$2,IF(J424&gt;=SUMIFS(Barèmes!$I$6:$I$28,Barèmes!$A$6:$A$28,"Endurance — Luc Léger (palier)",Barèmes!$B$6:$B$28,H424,Barèmes!$C$6:$C$28,IF(H424="6ème","Mixte",G424)),Barèmes!$E$2,Barèmes!$F$2))))))</f>
        <v/>
      </c>
      <c r="O424" s="22"/>
      <c r="P424" s="23" t="str">
        <f>IF(OR(O424="",SUMPRODUCT((Barèmes!$A$6:$A$28="Force bas du corps — Saut en longueur (m)")*(Barèmes!$B$6:$B$28=H424)*(Barèmes!$C$6:$C$28=IF(H424="6ème","Mixte",G424)))=0),"",IF(SUMPRODUCT((Barèmes!$A$6:$A$28="Force bas du corps — Saut en longueur (m)")*(Barèmes!$B$6:$B$28=H424)*(Barèmes!$C$6:$C$28=IF(H424="6ème","Mixte",G424))*(Barèmes!$J$6:$J$28="+"))&gt;0,IF(O424&lt;=SUMIFS(Barèmes!$D$6:$D$28,Barèmes!$A$6:$A$28,"Force bas du corps — Saut en longueur (m)",Barèmes!$B$6:$B$28,H424,Barèmes!$C$6:$C$28,IF(H424="6ème","Mixte",G424)),"à besoin",IF(O424&lt;=SUMIFS(Barèmes!$E$6:$E$28,Barèmes!$A$6:$A$28,"Force bas du corps — Saut en longueur (m)",Barèmes!$B$6:$B$28,H424,Barèmes!$C$6:$C$28,IF(H424="6ème","Mixte",G424)),"fragile","satisfaisant")),IF(O424&gt;=SUMIFS(Barèmes!$D$6:$D$28,Barèmes!$A$6:$A$28,"Force bas du corps — Saut en longueur (m)",Barèmes!$B$6:$B$28,H424,Barèmes!$C$6:$C$28,IF(H424="6ème","Mixte",G424)),"à besoin",IF(O424&gt;=SUMIFS(Barèmes!$E$6:$E$28,Barèmes!$A$6:$A$28,"Force bas du corps — Saut en longueur (m)",Barèmes!$B$6:$B$28,H424,Barèmes!$C$6:$C$28,IF(H424="6ème","Mixte",G424)),"fragile","satisfaisant"))))</f>
        <v/>
      </c>
      <c r="Q424" s="23" t="str">
        <f>IF(OR(O424="",SUMPRODUCT((Barèmes!$A$6:$A$28="Force bas du corps — Saut en longueur (m)")*(Barèmes!$B$6:$B$28=H424)*(Barèmes!$C$6:$C$28=IF(H424="6ème","Mixte",G424)))=0),"",IF(SUMPRODUCT((Barèmes!$A$6:$A$28="Force bas du corps — Saut en longueur (m)")*(Barèmes!$B$6:$B$28=H424)*(Barèmes!$C$6:$C$28=IF(H424="6ème","Mixte",G424))*(Barèmes!$J$6:$J$28="+"))&gt;0,IF(O424&lt;=SUMIFS(Barèmes!$F$6:$F$28,Barèmes!$A$6:$A$28,"Force bas du corps — Saut en longueur (m)",Barèmes!$B$6:$B$28,H424,Barèmes!$C$6:$C$28,IF(H424="6ème","Mixte",G424)),Barèmes!$B$2,IF(O424&lt;=SUMIFS(Barèmes!$G$6:$G$28,Barèmes!$A$6:$A$28,"Force bas du corps — Saut en longueur (m)",Barèmes!$B$6:$B$28,H424,Barèmes!$C$6:$C$28,IF(H424="6ème","Mixte",G424)),Barèmes!$C$2,IF(O424&lt;=SUMIFS(Barèmes!$H$6:$H$28,Barèmes!$A$6:$A$28,"Force bas du corps — Saut en longueur (m)",Barèmes!$B$6:$B$28,H424,Barèmes!$C$6:$C$28,IF(H424="6ème","Mixte",G424)),Barèmes!$D$2,IF(O424&lt;=SUMIFS(Barèmes!$I$6:$I$28,Barèmes!$A$6:$A$28,"Force bas du corps — Saut en longueur (m)",Barèmes!$B$6:$B$28,H424,Barèmes!$C$6:$C$28,IF(H424="6ème","Mixte",G424)),Barèmes!$E$2,Barèmes!$F$2)))),IF(O424&gt;=SUMIFS(Barèmes!$F$6:$F$28,Barèmes!$A$6:$A$28,"Force bas du corps — Saut en longueur (m)",Barèmes!$B$6:$B$28,H424,Barèmes!$C$6:$C$28,IF(H424="6ème","Mixte",G424)),Barèmes!$B$2,IF(O424&gt;=SUMIFS(Barèmes!$G$6:$G$28,Barèmes!$A$6:$A$28,"Force bas du corps — Saut en longueur (m)",Barèmes!$B$6:$B$28,H424,Barèmes!$C$6:$C$28,IF(H424="6ème","Mixte",G424)),Barèmes!$C$2,IF(O424&gt;=SUMIFS(Barèmes!$H$6:$H$28,Barèmes!$A$6:$A$28,"Force bas du corps — Saut en longueur (m)",Barèmes!$B$6:$B$28,H424,Barèmes!$C$6:$C$28,IF(H424="6ème","Mixte",G424)),Barèmes!$D$2,IF(O424&gt;=SUMIFS(Barèmes!$I$6:$I$28,Barèmes!$A$6:$A$28,"Force bas du corps — Saut en longueur (m)",Barèmes!$B$6:$B$28,H424,Barèmes!$C$6:$C$28,IF(H424="6ème","Mixte",G424)),Barèmes!$E$2,Barèmes!$F$2))))))</f>
        <v/>
      </c>
      <c r="R424" s="22"/>
      <c r="S424" s="24" t="str">
        <f>IF(OR(R424="",SUMPRODUCT((Barèmes!$A$6:$A$28="Vitesse — 30 m (s)")*(Barèmes!$B$6:$B$28=H424)*(Barèmes!$C$6:$C$28=IF(H424="6ème","Mixte",G424)))=0),"",IF(SUMPRODUCT((Barèmes!$A$6:$A$28="Vitesse — 30 m (s)")*(Barèmes!$B$6:$B$28=H424)*(Barèmes!$C$6:$C$28=IF(H424="6ème","Mixte",G424))*(Barèmes!$J$6:$J$28="+"))&gt;0,IF(R424&lt;=SUMIFS(Barèmes!$D$6:$D$28,Barèmes!$A$6:$A$28,"Vitesse — 30 m (s)",Barèmes!$B$6:$B$28,H424,Barèmes!$C$6:$C$28,IF(H424="6ème","Mixte",G424)),"à besoin",IF(R424&lt;=SUMIFS(Barèmes!$E$6:$E$28,Barèmes!$A$6:$A$28,"Vitesse — 30 m (s)",Barèmes!$B$6:$B$28,H424,Barèmes!$C$6:$C$28,IF(H424="6ème","Mixte",G424)),"fragile","satisfaisant")),IF(R424&gt;=SUMIFS(Barèmes!$D$6:$D$28,Barèmes!$A$6:$A$28,"Vitesse — 30 m (s)",Barèmes!$B$6:$B$28,H424,Barèmes!$C$6:$C$28,IF(H424="6ème","Mixte",G424)),"à besoin",IF(R424&gt;=SUMIFS(Barèmes!$E$6:$E$28,Barèmes!$A$6:$A$28,"Vitesse — 30 m (s)",Barèmes!$B$6:$B$28,H424,Barèmes!$C$6:$C$28,IF(H424="6ème","Mixte",G424)),"fragile","satisfaisant"))))</f>
        <v/>
      </c>
      <c r="T424" s="24" t="str">
        <f>IF(OR(R424="",SUMPRODUCT((Barèmes!$A$6:$A$28="Vitesse — 30 m (s)")*(Barèmes!$B$6:$B$28=H424)*(Barèmes!$C$6:$C$28=IF(H424="6ème","Mixte",G424)))=0),"",IF(SUMPRODUCT((Barèmes!$A$6:$A$28="Vitesse — 30 m (s)")*(Barèmes!$B$6:$B$28=H424)*(Barèmes!$C$6:$C$28=IF(H424="6ème","Mixte",G424))*(Barèmes!$J$6:$J$28="+"))&gt;0,IF(R424&lt;=SUMIFS(Barèmes!$F$6:$F$28,Barèmes!$A$6:$A$28,"Vitesse — 30 m (s)",Barèmes!$B$6:$B$28,H424,Barèmes!$C$6:$C$28,IF(H424="6ème","Mixte",G424)),Barèmes!$B$2,IF(R424&lt;=SUMIFS(Barèmes!$G$6:$G$28,Barèmes!$A$6:$A$28,"Vitesse — 30 m (s)",Barèmes!$B$6:$B$28,H424,Barèmes!$C$6:$C$28,IF(H424="6ème","Mixte",G424)),Barèmes!$C$2,IF(R424&lt;=SUMIFS(Barèmes!$H$6:$H$28,Barèmes!$A$6:$A$28,"Vitesse — 30 m (s)",Barèmes!$B$6:$B$28,H424,Barèmes!$C$6:$C$28,IF(H424="6ème","Mixte",G424)),Barèmes!$D$2,IF(R424&lt;=SUMIFS(Barèmes!$I$6:$I$28,Barèmes!$A$6:$A$28,"Vitesse — 30 m (s)",Barèmes!$B$6:$B$28,H424,Barèmes!$C$6:$C$28,IF(H424="6ème","Mixte",G424)),Barèmes!$E$2,Barèmes!$F$2)))),IF(R424&gt;=SUMIFS(Barèmes!$F$6:$F$28,Barèmes!$A$6:$A$28,"Vitesse — 30 m (s)",Barèmes!$B$6:$B$28,H424,Barèmes!$C$6:$C$28,IF(H424="6ème","Mixte",G424)),Barèmes!$B$2,IF(R424&gt;=SUMIFS(Barèmes!$G$6:$G$28,Barèmes!$A$6:$A$28,"Vitesse — 30 m (s)",Barèmes!$B$6:$B$28,H424,Barèmes!$C$6:$C$28,IF(H424="6ème","Mixte",G424)),Barèmes!$C$2,IF(R424&gt;=SUMIFS(Barèmes!$H$6:$H$28,Barèmes!$A$6:$A$28,"Vitesse — 30 m (s)",Barèmes!$B$6:$B$28,H424,Barèmes!$C$6:$C$28,IF(H424="6ème","Mixte",G424)),Barèmes!$D$2,IF(R424&gt;=SUMIFS(Barèmes!$I$6:$I$28,Barèmes!$A$6:$A$28,"Vitesse — 30 m (s)",Barèmes!$B$6:$B$28,H424,Barèmes!$C$6:$C$28,IF(H424="6ème","Mixte",G424)),Barèmes!$E$2,Barèmes!$F$2))))))</f>
        <v/>
      </c>
      <c r="U424" s="22"/>
      <c r="V424" s="25" t="str">
        <f>IF(OR(U424="",SUMPRODUCT((Barèmes!$A$6:$A$28="Vitesse — 50 m (s)")*(Barèmes!$B$6:$B$28=H424)*(Barèmes!$C$6:$C$28=IF(H424="6ème","Mixte",G424)))=0),"",IF(SUMPRODUCT((Barèmes!$A$6:$A$28="Vitesse — 50 m (s)")*(Barèmes!$B$6:$B$28=H424)*(Barèmes!$C$6:$C$28=IF(H424="6ème","Mixte",G424))*(Barèmes!$J$6:$J$28="+"))&gt;0,IF(U424&lt;=SUMIFS(Barèmes!$D$6:$D$28,Barèmes!$A$6:$A$28,"Vitesse — 50 m (s)",Barèmes!$B$6:$B$28,H424,Barèmes!$C$6:$C$28,IF(H424="6ème","Mixte",G424)),"à besoin",IF(U424&lt;=SUMIFS(Barèmes!$E$6:$E$28,Barèmes!$A$6:$A$28,"Vitesse — 50 m (s)",Barèmes!$B$6:$B$28,H424,Barèmes!$C$6:$C$28,IF(H424="6ème","Mixte",G424)),"fragile","satisfaisant")),IF(U424&gt;=SUMIFS(Barèmes!$D$6:$D$28,Barèmes!$A$6:$A$28,"Vitesse — 50 m (s)",Barèmes!$B$6:$B$28,H424,Barèmes!$C$6:$C$28,IF(H424="6ème","Mixte",G424)),"à besoin",IF(U424&gt;=SUMIFS(Barèmes!$E$6:$E$28,Barèmes!$A$6:$A$28,"Vitesse — 50 m (s)",Barèmes!$B$6:$B$28,H424,Barèmes!$C$6:$C$28,IF(H424="6ème","Mixte",G424)),"fragile","satisfaisant"))))</f>
        <v/>
      </c>
      <c r="W424" s="25" t="str">
        <f>IF(OR(U424="",SUMPRODUCT((Barèmes!$A$6:$A$28="Vitesse — 50 m (s)")*(Barèmes!$B$6:$B$28=H424)*(Barèmes!$C$6:$C$28=IF(H424="6ème","Mixte",G424)))=0),"",IF(SUMPRODUCT((Barèmes!$A$6:$A$28="Vitesse — 50 m (s)")*(Barèmes!$B$6:$B$28=H424)*(Barèmes!$C$6:$C$28=IF(H424="6ème","Mixte",G424))*(Barèmes!$J$6:$J$28="+"))&gt;0,IF(U424&lt;=SUMIFS(Barèmes!$F$6:$F$28,Barèmes!$A$6:$A$28,"Vitesse — 50 m (s)",Barèmes!$B$6:$B$28,H424,Barèmes!$C$6:$C$28,IF(H424="6ème","Mixte",G424)),Barèmes!$B$2,IF(U424&lt;=SUMIFS(Barèmes!$G$6:$G$28,Barèmes!$A$6:$A$28,"Vitesse — 50 m (s)",Barèmes!$B$6:$B$28,H424,Barèmes!$C$6:$C$28,IF(H424="6ème","Mixte",G424)),Barèmes!$C$2,IF(U424&lt;=SUMIFS(Barèmes!$H$6:$H$28,Barèmes!$A$6:$A$28,"Vitesse — 50 m (s)",Barèmes!$B$6:$B$28,H424,Barèmes!$C$6:$C$28,IF(H424="6ème","Mixte",G424)),Barèmes!$D$2,IF(U424&lt;=SUMIFS(Barèmes!$I$6:$I$28,Barèmes!$A$6:$A$28,"Vitesse — 50 m (s)",Barèmes!$B$6:$B$28,H424,Barèmes!$C$6:$C$28,IF(H424="6ème","Mixte",G424)),Barèmes!$E$2,Barèmes!$F$2)))),IF(U424&gt;=SUMIFS(Barèmes!$F$6:$F$28,Barèmes!$A$6:$A$28,"Vitesse — 50 m (s)",Barèmes!$B$6:$B$28,H424,Barèmes!$C$6:$C$28,IF(H424="6ème","Mixte",G424)),Barèmes!$B$2,IF(U424&gt;=SUMIFS(Barèmes!$G$6:$G$28,Barèmes!$A$6:$A$28,"Vitesse — 50 m (s)",Barèmes!$B$6:$B$28,H424,Barèmes!$C$6:$C$28,IF(H424="6ème","Mixte",G424)),Barèmes!$C$2,IF(U424&gt;=SUMIFS(Barèmes!$H$6:$H$28,Barèmes!$A$6:$A$28,"Vitesse — 50 m (s)",Barèmes!$B$6:$B$28,H424,Barèmes!$C$6:$C$28,IF(H424="6ème","Mixte",G424)),Barèmes!$D$2,IF(U424&gt;=SUMIFS(Barèmes!$I$6:$I$28,Barèmes!$A$6:$A$28,"Vitesse — 50 m (s)",Barèmes!$B$6:$B$28,H424,Barèmes!$C$6:$C$28,IF(H424="6ème","Mixte",G424)),Barèmes!$E$2,Barèmes!$F$2))))))</f>
        <v/>
      </c>
      <c r="X424" s="18"/>
      <c r="Y424" s="26" t="str" cm="1">
        <f t="array" ref="Y424">IF(OR(X424="",SUMPRODUCT((Barèmes!$A$6:$A$28="Souplesse (score 1-5)")*(Barèmes!$B$6:$B$28=H424)*(Barèmes!$C$6:$C$28=IF(H424="6ème","Mixte",G424)))=0),"",IF(SUMPRODUCT((Barèmes!$A$6:$A$28="Souplesse (score 1-5)")*(Barèmes!$B$6:$B$28=H424)*(Barèmes!$C$6:$C$28=IF(H424="6ème","Mixte",G424))*(Barèmes!$J$6:$J$28="+"))&gt;0,IF(X424&lt;=SUMIFS(Barèmes!$D$6:$D$28,Barèmes!$A$6:$A$28,"Souplesse (score 1-5)",Barèmes!$B$6:$B$28,H424,Barèmes!$C$6:$C$28,IF(H424="6ème","Mixte",G424)),"à besoin",IF(X424&lt;=SUMIFS(Barèmes!$E$6:$E$28,Barèmes!$A$6:$A$28,"Souplesse (score 1-5)",Barèmes!$B$6:$B$28,H424,Barèmes!$C$6:$C$28,IF(H424="6ème","Mixte",G424)),"fragile","satisfaisant")),IF(X424&gt;=SUMIFS(Barèmes!$D$6:$D$28,Barèmes!$A$6:$A$28,"Souplesse (score 1-5)",Barèmes!$B$6:$B$28,H424,Barèmes!$C$6:$C$28,IF(H424="6ème","Mixte",G424)),"à besoin",IF(X424&gt;=SUMIFS(Barèmes!$E$6:$E$28,Barèmes!$A$6:$A$28,"Souplesse (score 1-5)",Barèmes!$B$6:$B$28,H424,Barèmes!$C$6:$C$28,IF(H424="6ème","Mixte",G424)),"fragile","satisfaisant"))))</f>
        <v/>
      </c>
      <c r="Z424" s="26" t="str" cm="1">
        <f t="array" ref="Z424">IF(OR(X424="",SUMPRODUCT((Barèmes!$A$6:$A$28="Souplesse (score 1-5)")*(Barèmes!$B$6:$B$28=H424)*(Barèmes!$C$6:$C$28=IF(H424="6ème","Mixte",G424)))=0),"",IF(SUMPRODUCT((Barèmes!$A$6:$A$28="Souplesse (score 1-5)")*(Barèmes!$B$6:$B$28=H424)*(Barèmes!$C$6:$C$28=IF(H424="6ème","Mixte",G424))*(Barèmes!$J$6:$J$28="+"))&gt;0,IF(X424&lt;=SUMIFS(Barèmes!$F$6:$F$28,Barèmes!$A$6:$A$28,"Souplesse (score 1-5)",Barèmes!$B$6:$B$28,H424,Barèmes!$C$6:$C$28,IF(H424="6ème","Mixte",G424)),Barèmes!$B$2,IF(X424&lt;=SUMIFS(Barèmes!$G$6:$G$28,Barèmes!$A$6:$A$28,"Souplesse (score 1-5)",Barèmes!$B$6:$B$28,H424,Barèmes!$C$6:$C$28,IF(H424="6ème","Mixte",G424)),Barèmes!$C$2,IF(X424&lt;=SUMIFS(Barèmes!$H$6:$H$28,Barèmes!$A$6:$A$28,"Souplesse (score 1-5)",Barèmes!$B$6:$B$28,H424,Barèmes!$C$6:$C$28,IF(H424="6ème","Mixte",G424)),Barèmes!$D$2,IF(X424&lt;=SUMIFS(Barèmes!$I$6:$I$28,Barèmes!$A$6:$A$28,"Souplesse (score 1-5)",Barèmes!$B$6:$B$28,H424,Barèmes!$C$6:$C$28,IF(H424="6ème","Mixte",G424)),Barèmes!$E$2,Barèmes!$F$2)))),IF(X424&gt;=SUMIFS(Barèmes!$F$6:$F$28,Barèmes!$A$6:$A$28,"Souplesse (score 1-5)",Barèmes!$B$6:$B$28,H424,Barèmes!$C$6:$C$28,IF(H424="6ème","Mixte",G424)),Barèmes!$B$2,IF(X424&gt;=SUMIFS(Barèmes!$G$6:$G$28,Barèmes!$A$6:$A$28,"Souplesse (score 1-5)",Barèmes!$B$6:$B$28,H424,Barèmes!$C$6:$C$28,IF(H424="6ème","Mixte",G424)),Barèmes!$C$2,IF(X424&gt;=SUMIFS(Barèmes!$H$6:$H$28,Barèmes!$A$6:$A$28,"Souplesse (score 1-5)",Barèmes!$B$6:$B$28,H424,Barèmes!$C$6:$C$28,IF(H424="6ème","Mixte",G424)),Barèmes!$D$2,IF(X424&gt;=SUMIFS(Barèmes!$I$6:$I$28,Barèmes!$A$6:$A$28,"Souplesse (score 1-5)",Barèmes!$B$6:$B$28,H424,Barèmes!$C$6:$C$28,IF(H424="6ème","Mixte",G424)),Barèmes!$E$2,Barèmes!$F$2))))))</f>
        <v/>
      </c>
      <c r="AA424" s="22"/>
      <c r="AB424" s="27" t="str">
        <f>IF(OR(AA424="",SUMPRODUCT((Barèmes!$A$6:$A$28="Agilité — T-test 974 (s)")*(Barèmes!$B$6:$B$28=H424)*(Barèmes!$C$6:$C$28=IF(H424="6ème","Mixte",G424)))=0),"",IF(SUMPRODUCT((Barèmes!$A$6:$A$28="Agilité — T-test 974 (s)")*(Barèmes!$B$6:$B$28=H424)*(Barèmes!$C$6:$C$28=IF(H424="6ème","Mixte",G424))*(Barèmes!$J$6:$J$28="+"))&gt;0,IF(AA424&lt;=SUMIFS(Barèmes!$D$6:$D$28,Barèmes!$A$6:$A$28,"Agilité — T-test 974 (s)",Barèmes!$B$6:$B$28,H424,Barèmes!$C$6:$C$28,IF(H424="6ème","Mixte",G424)),"à besoin",IF(AA424&lt;=SUMIFS(Barèmes!$E$6:$E$28,Barèmes!$A$6:$A$28,"Agilité — T-test 974 (s)",Barèmes!$B$6:$B$28,H424,Barèmes!$C$6:$C$28,IF(H424="6ème","Mixte",G424)),"fragile","satisfaisant")),IF(AA424&gt;=SUMIFS(Barèmes!$D$6:$D$28,Barèmes!$A$6:$A$28,"Agilité — T-test 974 (s)",Barèmes!$B$6:$B$28,H424,Barèmes!$C$6:$C$28,IF(H424="6ème","Mixte",G424)),"à besoin",IF(AA424&gt;=SUMIFS(Barèmes!$E$6:$E$28,Barèmes!$A$6:$A$28,"Agilité — T-test 974 (s)",Barèmes!$B$6:$B$28,H424,Barèmes!$C$6:$C$28,IF(H424="6ème","Mixte",G424)),"fragile","satisfaisant"))))</f>
        <v/>
      </c>
      <c r="AC424" s="27" t="str">
        <f>IF(OR(AA424="",SUMPRODUCT((Barèmes!$A$6:$A$28="Agilité — T-test 974 (s)")*(Barèmes!$B$6:$B$28=H424)*(Barèmes!$C$6:$C$28=IF(H424="6ème","Mixte",G424)))=0),"",IF(SUMPRODUCT((Barèmes!$A$6:$A$28="Agilité — T-test 974 (s)")*(Barèmes!$B$6:$B$28=H424)*(Barèmes!$C$6:$C$28=IF(H424="6ème","Mixte",G424))*(Barèmes!$J$6:$J$28="+"))&gt;0,IF(AA424&lt;=SUMIFS(Barèmes!$F$6:$F$28,Barèmes!$A$6:$A$28,"Agilité — T-test 974 (s)",Barèmes!$B$6:$B$28,H424,Barèmes!$C$6:$C$28,IF(H424="6ème","Mixte",G424)),Barèmes!$B$2,IF(AA424&lt;=SUMIFS(Barèmes!$G$6:$G$28,Barèmes!$A$6:$A$28,"Agilité — T-test 974 (s)",Barèmes!$B$6:$B$28,H424,Barèmes!$C$6:$C$28,IF(H424="6ème","Mixte",G424)),Barèmes!$C$2,IF(AA424&lt;=SUMIFS(Barèmes!$H$6:$H$28,Barèmes!$A$6:$A$28,"Agilité — T-test 974 (s)",Barèmes!$B$6:$B$28,H424,Barèmes!$C$6:$C$28,IF(H424="6ème","Mixte",G424)),Barèmes!$D$2,IF(AA424&lt;=SUMIFS(Barèmes!$I$6:$I$28,Barèmes!$A$6:$A$28,"Agilité — T-test 974 (s)",Barèmes!$B$6:$B$28,H424,Barèmes!$C$6:$C$28,IF(H424="6ème","Mixte",G424)),Barèmes!$E$2,Barèmes!$F$2)))),IF(AA424&gt;=SUMIFS(Barèmes!$F$6:$F$28,Barèmes!$A$6:$A$28,"Agilité — T-test 974 (s)",Barèmes!$B$6:$B$28,H424,Barèmes!$C$6:$C$28,IF(H424="6ème","Mixte",G424)),Barèmes!$B$2,IF(AA424&gt;=SUMIFS(Barèmes!$G$6:$G$28,Barèmes!$A$6:$A$28,"Agilité — T-test 974 (s)",Barèmes!$B$6:$B$28,H424,Barèmes!$C$6:$C$28,IF(H424="6ème","Mixte",G424)),Barèmes!$C$2,IF(AA424&gt;=SUMIFS(Barèmes!$H$6:$H$28,Barèmes!$A$6:$A$28,"Agilité — T-test 974 (s)",Barèmes!$B$6:$B$28,H424,Barèmes!$C$6:$C$28,IF(H424="6ème","Mixte",G424)),Barèmes!$D$2,IF(AA424&gt;=SUMIFS(Barèmes!$I$6:$I$28,Barèmes!$A$6:$A$28,"Agilité — T-test 974 (s)",Barèmes!$B$6:$B$28,H424,Barèmes!$C$6:$C$28,IF(H424="6ème","Mixte",G424)),Barèmes!$E$2,Barèmes!$F$2))))))</f>
        <v/>
      </c>
      <c r="AD424" s="28" t="str">
        <f t="shared" si="50"/>
        <v/>
      </c>
      <c r="AE424" s="29" t="str">
        <f t="shared" si="51"/>
        <v/>
      </c>
      <c r="AF424" s="30" t="str">
        <f>IF(OR(AD424="",SUMPRODUCT((Barèmes!$A$6:$A$28="Surcoût d'agilité (s) — technique")*(Barèmes!$B$6:$B$28=H424)*(Barèmes!$C$6:$C$28=IF(H424="6ème","Mixte",G424)))=0),"",IF(SUMPRODUCT((Barèmes!$A$6:$A$28="Surcoût d'agilité (s) — technique")*(Barèmes!$B$6:$B$28=H424)*(Barèmes!$C$6:$C$28=IF(H424="6ème","Mixte",G424))*(Barèmes!$J$6:$J$28="+"))&gt;0,IF(AD424&lt;=SUMIFS(Barèmes!$D$6:$D$28,Barèmes!$A$6:$A$28,"Surcoût d'agilité (s) — technique",Barèmes!$B$6:$B$28,H424,Barèmes!$C$6:$C$28,IF(H424="6ème","Mixte",G424)),"à besoin",IF(AD424&lt;=SUMIFS(Barèmes!$E$6:$E$28,Barèmes!$A$6:$A$28,"Surcoût d'agilité (s) — technique",Barèmes!$B$6:$B$28,H424,Barèmes!$C$6:$C$28,IF(H424="6ème","Mixte",G424)),"fragile","satisfaisant")),IF(AD424&gt;=SUMIFS(Barèmes!$D$6:$D$28,Barèmes!$A$6:$A$28,"Surcoût d'agilité (s) — technique",Barèmes!$B$6:$B$28,H424,Barèmes!$C$6:$C$28,IF(H424="6ème","Mixte",G424)),"à besoin",IF(AD424&gt;=SUMIFS(Barèmes!$E$6:$E$28,Barèmes!$A$6:$A$28,"Surcoût d'agilité (s) — technique",Barèmes!$B$6:$B$28,H424,Barèmes!$C$6:$C$28,IF(H424="6ème","Mixte",G424)),"fragile","satisfaisant"))))</f>
        <v/>
      </c>
      <c r="AG424" s="30" t="str">
        <f>IF(OR(AD424="",SUMPRODUCT((Barèmes!$A$6:$A$28="Surcoût d'agilité (s) — technique")*(Barèmes!$B$6:$B$28=H424)*(Barèmes!$C$6:$C$28=IF(H424="6ème","Mixte",G424)))=0),"",IF(SUMPRODUCT((Barèmes!$A$6:$A$28="Surcoût d'agilité (s) — technique")*(Barèmes!$B$6:$B$28=H424)*(Barèmes!$C$6:$C$28=IF(H424="6ème","Mixte",G424))*(Barèmes!$J$6:$J$28="+"))&gt;0,IF(AD424&lt;=SUMIFS(Barèmes!$F$6:$F$28,Barèmes!$A$6:$A$28,"Surcoût d'agilité (s) — technique",Barèmes!$B$6:$B$28,H424,Barèmes!$C$6:$C$28,IF(H424="6ème","Mixte",G424)),Barèmes!$B$2,IF(AD424&lt;=SUMIFS(Barèmes!$G$6:$G$28,Barèmes!$A$6:$A$28,"Surcoût d'agilité (s) — technique",Barèmes!$B$6:$B$28,H424,Barèmes!$C$6:$C$28,IF(H424="6ème","Mixte",G424)),Barèmes!$C$2,IF(AD424&lt;=SUMIFS(Barèmes!$H$6:$H$28,Barèmes!$A$6:$A$28,"Surcoût d'agilité (s) — technique",Barèmes!$B$6:$B$28,H424,Barèmes!$C$6:$C$28,IF(H424="6ème","Mixte",G424)),Barèmes!$D$2,IF(AD424&lt;=SUMIFS(Barèmes!$I$6:$I$28,Barèmes!$A$6:$A$28,"Surcoût d'agilité (s) — technique",Barèmes!$B$6:$B$28,H424,Barèmes!$C$6:$C$28,IF(H424="6ème","Mixte",G424)),Barèmes!$E$2,Barèmes!$F$2)))),IF(AD424&gt;=SUMIFS(Barèmes!$F$6:$F$28,Barèmes!$A$6:$A$28,"Surcoût d'agilité (s) — technique",Barèmes!$B$6:$B$28,H424,Barèmes!$C$6:$C$28,IF(H424="6ème","Mixte",G424)),Barèmes!$B$2,IF(AD424&gt;=SUMIFS(Barèmes!$G$6:$G$28,Barèmes!$A$6:$A$28,"Surcoût d'agilité (s) — technique",Barèmes!$B$6:$B$28,H424,Barèmes!$C$6:$C$28,IF(H424="6ème","Mixte",G424)),Barèmes!$C$2,IF(AD424&gt;=SUMIFS(Barèmes!$H$6:$H$28,Barèmes!$A$6:$A$28,"Surcoût d'agilité (s) — technique",Barèmes!$B$6:$B$28,H424,Barèmes!$C$6:$C$28,IF(H424="6ème","Mixte",G424)),Barèmes!$D$2,IF(AD424&gt;=SUMIFS(Barèmes!$I$6:$I$28,Barèmes!$A$6:$A$28,"Surcoût d'agilité (s) — technique",Barèmes!$B$6:$B$28,H424,Barèmes!$C$6:$C$28,IF(H424="6ème","Mixte",G424)),Barèmes!$E$2,Barèmes!$F$2))))))</f>
        <v/>
      </c>
      <c r="AH424" s="31" t="str">
        <f>IF((IF(N424="",0,1)+IF(Q424="",0,1)+IF(W424="",0,1)+IF(Z424="",0,1)+IF(AC424="",0,1))=0,"",3*IF(N424=Barèmes!$B$2,1,IF(N424=Barèmes!$C$2,2,IF(N424=Barèmes!$D$2,3,IF(N424=Barèmes!$E$2,4,IF(N424=Barèmes!$F$2,5,0)))))+3*IF(Q424=Barèmes!$B$2,1,IF(Q424=Barèmes!$C$2,2,IF(Q424=Barèmes!$D$2,3,IF(Q424=Barèmes!$E$2,4,IF(Q424=Barèmes!$F$2,5,0)))))+2*IF(W424=Barèmes!$B$2,1,IF(W424=Barèmes!$C$2,2,IF(W424=Barèmes!$D$2,3,IF(W424=Barèmes!$E$2,4,IF(W424=Barèmes!$F$2,5,0)))))+1*IF(Z424=Barèmes!$B$2,1,IF(Z424=Barèmes!$C$2,2,IF(Z424=Barèmes!$D$2,3,IF(Z424=Barèmes!$E$2,4,IF(Z424=Barèmes!$F$2,5,0)))))+1*IF(AC424=Barèmes!$B$2,1,IF(AC424=Barèmes!$C$2,2,IF(AC424=Barèmes!$D$2,3,IF(AC424=Barèmes!$E$2,4,IF(AC424=Barèmes!$F$2,5,0))))))</f>
        <v/>
      </c>
      <c r="AI424" s="31"/>
      <c r="AJ424" s="32" t="str">
        <f>IFERROR(INDEX(Croissance!$B$5:$B$604,MATCH(A424,Croissance!$A$5:$A$604,0)),"")</f>
        <v/>
      </c>
      <c r="AK424" s="32" t="str">
        <f>IFERROR(INDEX(Croissance!$C$5:$C$604,MATCH(A424,Croissance!$A$5:$A$604,0)),"")</f>
        <v/>
      </c>
      <c r="AL424" s="32" t="str">
        <f>IFERROR(INDEX(Croissance!$D$5:$D$604,MATCH(A424,Croissance!$A$5:$A$604,0)),"")</f>
        <v/>
      </c>
      <c r="AM424" s="32" t="str">
        <f>IFERROR(INDEX(Croissance!$E$5:$E$604,MATCH(A424,Croissance!$A$5:$A$604,0)),"")</f>
        <v/>
      </c>
      <c r="AO424" s="33">
        <f t="shared" si="56"/>
        <v>0</v>
      </c>
      <c r="AP424" s="33">
        <f t="shared" si="52"/>
        <v>0</v>
      </c>
      <c r="AQ424" s="33">
        <f>IF(A424="",0,IF(AND(OR('Synthèse classe'!$C$2="Tous",C424='Synthèse classe'!$C$2),OR('Synthèse classe'!$C$3="Toutes",D424='Synthèse classe'!$C$3),OR('Synthèse classe'!$C$4="Toutes",AND('Synthèse classe'!$C$4="Dernière",AP424=1),B424=IFERROR(VALUE('Synthèse classe'!$C$4),0))),1,0))</f>
        <v>0</v>
      </c>
      <c r="AR424" s="34" t="str">
        <f t="shared" si="53"/>
        <v/>
      </c>
    </row>
    <row r="425" spans="1:44" x14ac:dyDescent="0.2">
      <c r="A425" s="17" t="str">
        <f t="shared" si="49"/>
        <v/>
      </c>
      <c r="B425" s="18"/>
      <c r="C425" s="19"/>
      <c r="D425" s="19"/>
      <c r="E425" s="19"/>
      <c r="F425" s="19"/>
      <c r="G425" s="19"/>
      <c r="H425" s="17" t="str">
        <f t="shared" si="54"/>
        <v/>
      </c>
      <c r="I425" s="20"/>
      <c r="J425" s="18"/>
      <c r="K425" s="19"/>
      <c r="L425" s="21" t="str">
        <f t="shared" si="55"/>
        <v/>
      </c>
      <c r="M425" s="21" t="str">
        <f>IF(OR(J425="",SUMPRODUCT((Barèmes!$A$6:$A$28="Endurance — Luc Léger (palier)")*(Barèmes!$B$6:$B$28=H425)*(Barèmes!$C$6:$C$28=IF(H425="6ème","Mixte",G425)))=0),"",IF(SUMPRODUCT((Barèmes!$A$6:$A$28="Endurance — Luc Léger (palier)")*(Barèmes!$B$6:$B$28=H425)*(Barèmes!$C$6:$C$28=IF(H425="6ème","Mixte",G425))*(Barèmes!$J$6:$J$28="+"))&gt;0,IF(J425&lt;=SUMIFS(Barèmes!$D$6:$D$28,Barèmes!$A$6:$A$28,"Endurance — Luc Léger (palier)",Barèmes!$B$6:$B$28,H425,Barèmes!$C$6:$C$28,IF(H425="6ème","Mixte",G425)),"à besoin",IF(J425&lt;=SUMIFS(Barèmes!$E$6:$E$28,Barèmes!$A$6:$A$28,"Endurance — Luc Léger (palier)",Barèmes!$B$6:$B$28,H425,Barèmes!$C$6:$C$28,IF(H425="6ème","Mixte",G425)),"fragile","satisfaisant")),IF(J425&gt;=SUMIFS(Barèmes!$D$6:$D$28,Barèmes!$A$6:$A$28,"Endurance — Luc Léger (palier)",Barèmes!$B$6:$B$28,H425,Barèmes!$C$6:$C$28,IF(H425="6ème","Mixte",G425)),"à besoin",IF(J425&gt;=SUMIFS(Barèmes!$E$6:$E$28,Barèmes!$A$6:$A$28,"Endurance — Luc Léger (palier)",Barèmes!$B$6:$B$28,H425,Barèmes!$C$6:$C$28,IF(H425="6ème","Mixte",G425)),"fragile","satisfaisant"))))</f>
        <v/>
      </c>
      <c r="N425" s="21" t="str">
        <f>IF(OR(J425="",SUMPRODUCT((Barèmes!$A$6:$A$28="Endurance — Luc Léger (palier)")*(Barèmes!$B$6:$B$28=H425)*(Barèmes!$C$6:$C$28=IF(H425="6ème","Mixte",G425)))=0),"",IF(SUMPRODUCT((Barèmes!$A$6:$A$28="Endurance — Luc Léger (palier)")*(Barèmes!$B$6:$B$28=H425)*(Barèmes!$C$6:$C$28=IF(H425="6ème","Mixte",G425))*(Barèmes!$J$6:$J$28="+"))&gt;0,IF(J425&lt;=SUMIFS(Barèmes!$F$6:$F$28,Barèmes!$A$6:$A$28,"Endurance — Luc Léger (palier)",Barèmes!$B$6:$B$28,H425,Barèmes!$C$6:$C$28,IF(H425="6ème","Mixte",G425)),Barèmes!$B$2,IF(J425&lt;=SUMIFS(Barèmes!$G$6:$G$28,Barèmes!$A$6:$A$28,"Endurance — Luc Léger (palier)",Barèmes!$B$6:$B$28,H425,Barèmes!$C$6:$C$28,IF(H425="6ème","Mixte",G425)),Barèmes!$C$2,IF(J425&lt;=SUMIFS(Barèmes!$H$6:$H$28,Barèmes!$A$6:$A$28,"Endurance — Luc Léger (palier)",Barèmes!$B$6:$B$28,H425,Barèmes!$C$6:$C$28,IF(H425="6ème","Mixte",G425)),Barèmes!$D$2,IF(J425&lt;=SUMIFS(Barèmes!$I$6:$I$28,Barèmes!$A$6:$A$28,"Endurance — Luc Léger (palier)",Barèmes!$B$6:$B$28,H425,Barèmes!$C$6:$C$28,IF(H425="6ème","Mixte",G425)),Barèmes!$E$2,Barèmes!$F$2)))),IF(J425&gt;=SUMIFS(Barèmes!$F$6:$F$28,Barèmes!$A$6:$A$28,"Endurance — Luc Léger (palier)",Barèmes!$B$6:$B$28,H425,Barèmes!$C$6:$C$28,IF(H425="6ème","Mixte",G425)),Barèmes!$B$2,IF(J425&gt;=SUMIFS(Barèmes!$G$6:$G$28,Barèmes!$A$6:$A$28,"Endurance — Luc Léger (palier)",Barèmes!$B$6:$B$28,H425,Barèmes!$C$6:$C$28,IF(H425="6ème","Mixte",G425)),Barèmes!$C$2,IF(J425&gt;=SUMIFS(Barèmes!$H$6:$H$28,Barèmes!$A$6:$A$28,"Endurance — Luc Léger (palier)",Barèmes!$B$6:$B$28,H425,Barèmes!$C$6:$C$28,IF(H425="6ème","Mixte",G425)),Barèmes!$D$2,IF(J425&gt;=SUMIFS(Barèmes!$I$6:$I$28,Barèmes!$A$6:$A$28,"Endurance — Luc Léger (palier)",Barèmes!$B$6:$B$28,H425,Barèmes!$C$6:$C$28,IF(H425="6ème","Mixte",G425)),Barèmes!$E$2,Barèmes!$F$2))))))</f>
        <v/>
      </c>
      <c r="O425" s="22"/>
      <c r="P425" s="23" t="str">
        <f>IF(OR(O425="",SUMPRODUCT((Barèmes!$A$6:$A$28="Force bas du corps — Saut en longueur (m)")*(Barèmes!$B$6:$B$28=H425)*(Barèmes!$C$6:$C$28=IF(H425="6ème","Mixte",G425)))=0),"",IF(SUMPRODUCT((Barèmes!$A$6:$A$28="Force bas du corps — Saut en longueur (m)")*(Barèmes!$B$6:$B$28=H425)*(Barèmes!$C$6:$C$28=IF(H425="6ème","Mixte",G425))*(Barèmes!$J$6:$J$28="+"))&gt;0,IF(O425&lt;=SUMIFS(Barèmes!$D$6:$D$28,Barèmes!$A$6:$A$28,"Force bas du corps — Saut en longueur (m)",Barèmes!$B$6:$B$28,H425,Barèmes!$C$6:$C$28,IF(H425="6ème","Mixte",G425)),"à besoin",IF(O425&lt;=SUMIFS(Barèmes!$E$6:$E$28,Barèmes!$A$6:$A$28,"Force bas du corps — Saut en longueur (m)",Barèmes!$B$6:$B$28,H425,Barèmes!$C$6:$C$28,IF(H425="6ème","Mixte",G425)),"fragile","satisfaisant")),IF(O425&gt;=SUMIFS(Barèmes!$D$6:$D$28,Barèmes!$A$6:$A$28,"Force bas du corps — Saut en longueur (m)",Barèmes!$B$6:$B$28,H425,Barèmes!$C$6:$C$28,IF(H425="6ème","Mixte",G425)),"à besoin",IF(O425&gt;=SUMIFS(Barèmes!$E$6:$E$28,Barèmes!$A$6:$A$28,"Force bas du corps — Saut en longueur (m)",Barèmes!$B$6:$B$28,H425,Barèmes!$C$6:$C$28,IF(H425="6ème","Mixte",G425)),"fragile","satisfaisant"))))</f>
        <v/>
      </c>
      <c r="Q425" s="23" t="str">
        <f>IF(OR(O425="",SUMPRODUCT((Barèmes!$A$6:$A$28="Force bas du corps — Saut en longueur (m)")*(Barèmes!$B$6:$B$28=H425)*(Barèmes!$C$6:$C$28=IF(H425="6ème","Mixte",G425)))=0),"",IF(SUMPRODUCT((Barèmes!$A$6:$A$28="Force bas du corps — Saut en longueur (m)")*(Barèmes!$B$6:$B$28=H425)*(Barèmes!$C$6:$C$28=IF(H425="6ème","Mixte",G425))*(Barèmes!$J$6:$J$28="+"))&gt;0,IF(O425&lt;=SUMIFS(Barèmes!$F$6:$F$28,Barèmes!$A$6:$A$28,"Force bas du corps — Saut en longueur (m)",Barèmes!$B$6:$B$28,H425,Barèmes!$C$6:$C$28,IF(H425="6ème","Mixte",G425)),Barèmes!$B$2,IF(O425&lt;=SUMIFS(Barèmes!$G$6:$G$28,Barèmes!$A$6:$A$28,"Force bas du corps — Saut en longueur (m)",Barèmes!$B$6:$B$28,H425,Barèmes!$C$6:$C$28,IF(H425="6ème","Mixte",G425)),Barèmes!$C$2,IF(O425&lt;=SUMIFS(Barèmes!$H$6:$H$28,Barèmes!$A$6:$A$28,"Force bas du corps — Saut en longueur (m)",Barèmes!$B$6:$B$28,H425,Barèmes!$C$6:$C$28,IF(H425="6ème","Mixte",G425)),Barèmes!$D$2,IF(O425&lt;=SUMIFS(Barèmes!$I$6:$I$28,Barèmes!$A$6:$A$28,"Force bas du corps — Saut en longueur (m)",Barèmes!$B$6:$B$28,H425,Barèmes!$C$6:$C$28,IF(H425="6ème","Mixte",G425)),Barèmes!$E$2,Barèmes!$F$2)))),IF(O425&gt;=SUMIFS(Barèmes!$F$6:$F$28,Barèmes!$A$6:$A$28,"Force bas du corps — Saut en longueur (m)",Barèmes!$B$6:$B$28,H425,Barèmes!$C$6:$C$28,IF(H425="6ème","Mixte",G425)),Barèmes!$B$2,IF(O425&gt;=SUMIFS(Barèmes!$G$6:$G$28,Barèmes!$A$6:$A$28,"Force bas du corps — Saut en longueur (m)",Barèmes!$B$6:$B$28,H425,Barèmes!$C$6:$C$28,IF(H425="6ème","Mixte",G425)),Barèmes!$C$2,IF(O425&gt;=SUMIFS(Barèmes!$H$6:$H$28,Barèmes!$A$6:$A$28,"Force bas du corps — Saut en longueur (m)",Barèmes!$B$6:$B$28,H425,Barèmes!$C$6:$C$28,IF(H425="6ème","Mixte",G425)),Barèmes!$D$2,IF(O425&gt;=SUMIFS(Barèmes!$I$6:$I$28,Barèmes!$A$6:$A$28,"Force bas du corps — Saut en longueur (m)",Barèmes!$B$6:$B$28,H425,Barèmes!$C$6:$C$28,IF(H425="6ème","Mixte",G425)),Barèmes!$E$2,Barèmes!$F$2))))))</f>
        <v/>
      </c>
      <c r="R425" s="22"/>
      <c r="S425" s="24" t="str">
        <f>IF(OR(R425="",SUMPRODUCT((Barèmes!$A$6:$A$28="Vitesse — 30 m (s)")*(Barèmes!$B$6:$B$28=H425)*(Barèmes!$C$6:$C$28=IF(H425="6ème","Mixte",G425)))=0),"",IF(SUMPRODUCT((Barèmes!$A$6:$A$28="Vitesse — 30 m (s)")*(Barèmes!$B$6:$B$28=H425)*(Barèmes!$C$6:$C$28=IF(H425="6ème","Mixte",G425))*(Barèmes!$J$6:$J$28="+"))&gt;0,IF(R425&lt;=SUMIFS(Barèmes!$D$6:$D$28,Barèmes!$A$6:$A$28,"Vitesse — 30 m (s)",Barèmes!$B$6:$B$28,H425,Barèmes!$C$6:$C$28,IF(H425="6ème","Mixte",G425)),"à besoin",IF(R425&lt;=SUMIFS(Barèmes!$E$6:$E$28,Barèmes!$A$6:$A$28,"Vitesse — 30 m (s)",Barèmes!$B$6:$B$28,H425,Barèmes!$C$6:$C$28,IF(H425="6ème","Mixte",G425)),"fragile","satisfaisant")),IF(R425&gt;=SUMIFS(Barèmes!$D$6:$D$28,Barèmes!$A$6:$A$28,"Vitesse — 30 m (s)",Barèmes!$B$6:$B$28,H425,Barèmes!$C$6:$C$28,IF(H425="6ème","Mixte",G425)),"à besoin",IF(R425&gt;=SUMIFS(Barèmes!$E$6:$E$28,Barèmes!$A$6:$A$28,"Vitesse — 30 m (s)",Barèmes!$B$6:$B$28,H425,Barèmes!$C$6:$C$28,IF(H425="6ème","Mixte",G425)),"fragile","satisfaisant"))))</f>
        <v/>
      </c>
      <c r="T425" s="24" t="str">
        <f>IF(OR(R425="",SUMPRODUCT((Barèmes!$A$6:$A$28="Vitesse — 30 m (s)")*(Barèmes!$B$6:$B$28=H425)*(Barèmes!$C$6:$C$28=IF(H425="6ème","Mixte",G425)))=0),"",IF(SUMPRODUCT((Barèmes!$A$6:$A$28="Vitesse — 30 m (s)")*(Barèmes!$B$6:$B$28=H425)*(Barèmes!$C$6:$C$28=IF(H425="6ème","Mixte",G425))*(Barèmes!$J$6:$J$28="+"))&gt;0,IF(R425&lt;=SUMIFS(Barèmes!$F$6:$F$28,Barèmes!$A$6:$A$28,"Vitesse — 30 m (s)",Barèmes!$B$6:$B$28,H425,Barèmes!$C$6:$C$28,IF(H425="6ème","Mixte",G425)),Barèmes!$B$2,IF(R425&lt;=SUMIFS(Barèmes!$G$6:$G$28,Barèmes!$A$6:$A$28,"Vitesse — 30 m (s)",Barèmes!$B$6:$B$28,H425,Barèmes!$C$6:$C$28,IF(H425="6ème","Mixte",G425)),Barèmes!$C$2,IF(R425&lt;=SUMIFS(Barèmes!$H$6:$H$28,Barèmes!$A$6:$A$28,"Vitesse — 30 m (s)",Barèmes!$B$6:$B$28,H425,Barèmes!$C$6:$C$28,IF(H425="6ème","Mixte",G425)),Barèmes!$D$2,IF(R425&lt;=SUMIFS(Barèmes!$I$6:$I$28,Barèmes!$A$6:$A$28,"Vitesse — 30 m (s)",Barèmes!$B$6:$B$28,H425,Barèmes!$C$6:$C$28,IF(H425="6ème","Mixte",G425)),Barèmes!$E$2,Barèmes!$F$2)))),IF(R425&gt;=SUMIFS(Barèmes!$F$6:$F$28,Barèmes!$A$6:$A$28,"Vitesse — 30 m (s)",Barèmes!$B$6:$B$28,H425,Barèmes!$C$6:$C$28,IF(H425="6ème","Mixte",G425)),Barèmes!$B$2,IF(R425&gt;=SUMIFS(Barèmes!$G$6:$G$28,Barèmes!$A$6:$A$28,"Vitesse — 30 m (s)",Barèmes!$B$6:$B$28,H425,Barèmes!$C$6:$C$28,IF(H425="6ème","Mixte",G425)),Barèmes!$C$2,IF(R425&gt;=SUMIFS(Barèmes!$H$6:$H$28,Barèmes!$A$6:$A$28,"Vitesse — 30 m (s)",Barèmes!$B$6:$B$28,H425,Barèmes!$C$6:$C$28,IF(H425="6ème","Mixte",G425)),Barèmes!$D$2,IF(R425&gt;=SUMIFS(Barèmes!$I$6:$I$28,Barèmes!$A$6:$A$28,"Vitesse — 30 m (s)",Barèmes!$B$6:$B$28,H425,Barèmes!$C$6:$C$28,IF(H425="6ème","Mixte",G425)),Barèmes!$E$2,Barèmes!$F$2))))))</f>
        <v/>
      </c>
      <c r="U425" s="22"/>
      <c r="V425" s="25" t="str">
        <f>IF(OR(U425="",SUMPRODUCT((Barèmes!$A$6:$A$28="Vitesse — 50 m (s)")*(Barèmes!$B$6:$B$28=H425)*(Barèmes!$C$6:$C$28=IF(H425="6ème","Mixte",G425)))=0),"",IF(SUMPRODUCT((Barèmes!$A$6:$A$28="Vitesse — 50 m (s)")*(Barèmes!$B$6:$B$28=H425)*(Barèmes!$C$6:$C$28=IF(H425="6ème","Mixte",G425))*(Barèmes!$J$6:$J$28="+"))&gt;0,IF(U425&lt;=SUMIFS(Barèmes!$D$6:$D$28,Barèmes!$A$6:$A$28,"Vitesse — 50 m (s)",Barèmes!$B$6:$B$28,H425,Barèmes!$C$6:$C$28,IF(H425="6ème","Mixte",G425)),"à besoin",IF(U425&lt;=SUMIFS(Barèmes!$E$6:$E$28,Barèmes!$A$6:$A$28,"Vitesse — 50 m (s)",Barèmes!$B$6:$B$28,H425,Barèmes!$C$6:$C$28,IF(H425="6ème","Mixte",G425)),"fragile","satisfaisant")),IF(U425&gt;=SUMIFS(Barèmes!$D$6:$D$28,Barèmes!$A$6:$A$28,"Vitesse — 50 m (s)",Barèmes!$B$6:$B$28,H425,Barèmes!$C$6:$C$28,IF(H425="6ème","Mixte",G425)),"à besoin",IF(U425&gt;=SUMIFS(Barèmes!$E$6:$E$28,Barèmes!$A$6:$A$28,"Vitesse — 50 m (s)",Barèmes!$B$6:$B$28,H425,Barèmes!$C$6:$C$28,IF(H425="6ème","Mixte",G425)),"fragile","satisfaisant"))))</f>
        <v/>
      </c>
      <c r="W425" s="25" t="str">
        <f>IF(OR(U425="",SUMPRODUCT((Barèmes!$A$6:$A$28="Vitesse — 50 m (s)")*(Barèmes!$B$6:$B$28=H425)*(Barèmes!$C$6:$C$28=IF(H425="6ème","Mixte",G425)))=0),"",IF(SUMPRODUCT((Barèmes!$A$6:$A$28="Vitesse — 50 m (s)")*(Barèmes!$B$6:$B$28=H425)*(Barèmes!$C$6:$C$28=IF(H425="6ème","Mixte",G425))*(Barèmes!$J$6:$J$28="+"))&gt;0,IF(U425&lt;=SUMIFS(Barèmes!$F$6:$F$28,Barèmes!$A$6:$A$28,"Vitesse — 50 m (s)",Barèmes!$B$6:$B$28,H425,Barèmes!$C$6:$C$28,IF(H425="6ème","Mixte",G425)),Barèmes!$B$2,IF(U425&lt;=SUMIFS(Barèmes!$G$6:$G$28,Barèmes!$A$6:$A$28,"Vitesse — 50 m (s)",Barèmes!$B$6:$B$28,H425,Barèmes!$C$6:$C$28,IF(H425="6ème","Mixte",G425)),Barèmes!$C$2,IF(U425&lt;=SUMIFS(Barèmes!$H$6:$H$28,Barèmes!$A$6:$A$28,"Vitesse — 50 m (s)",Barèmes!$B$6:$B$28,H425,Barèmes!$C$6:$C$28,IF(H425="6ème","Mixte",G425)),Barèmes!$D$2,IF(U425&lt;=SUMIFS(Barèmes!$I$6:$I$28,Barèmes!$A$6:$A$28,"Vitesse — 50 m (s)",Barèmes!$B$6:$B$28,H425,Barèmes!$C$6:$C$28,IF(H425="6ème","Mixte",G425)),Barèmes!$E$2,Barèmes!$F$2)))),IF(U425&gt;=SUMIFS(Barèmes!$F$6:$F$28,Barèmes!$A$6:$A$28,"Vitesse — 50 m (s)",Barèmes!$B$6:$B$28,H425,Barèmes!$C$6:$C$28,IF(H425="6ème","Mixte",G425)),Barèmes!$B$2,IF(U425&gt;=SUMIFS(Barèmes!$G$6:$G$28,Barèmes!$A$6:$A$28,"Vitesse — 50 m (s)",Barèmes!$B$6:$B$28,H425,Barèmes!$C$6:$C$28,IF(H425="6ème","Mixte",G425)),Barèmes!$C$2,IF(U425&gt;=SUMIFS(Barèmes!$H$6:$H$28,Barèmes!$A$6:$A$28,"Vitesse — 50 m (s)",Barèmes!$B$6:$B$28,H425,Barèmes!$C$6:$C$28,IF(H425="6ème","Mixte",G425)),Barèmes!$D$2,IF(U425&gt;=SUMIFS(Barèmes!$I$6:$I$28,Barèmes!$A$6:$A$28,"Vitesse — 50 m (s)",Barèmes!$B$6:$B$28,H425,Barèmes!$C$6:$C$28,IF(H425="6ème","Mixte",G425)),Barèmes!$E$2,Barèmes!$F$2))))))</f>
        <v/>
      </c>
      <c r="X425" s="18"/>
      <c r="Y425" s="26" t="str" cm="1">
        <f t="array" ref="Y425">IF(OR(X425="",SUMPRODUCT((Barèmes!$A$6:$A$28="Souplesse (score 1-5)")*(Barèmes!$B$6:$B$28=H425)*(Barèmes!$C$6:$C$28=IF(H425="6ème","Mixte",G425)))=0),"",IF(SUMPRODUCT((Barèmes!$A$6:$A$28="Souplesse (score 1-5)")*(Barèmes!$B$6:$B$28=H425)*(Barèmes!$C$6:$C$28=IF(H425="6ème","Mixte",G425))*(Barèmes!$J$6:$J$28="+"))&gt;0,IF(X425&lt;=SUMIFS(Barèmes!$D$6:$D$28,Barèmes!$A$6:$A$28,"Souplesse (score 1-5)",Barèmes!$B$6:$B$28,H425,Barèmes!$C$6:$C$28,IF(H425="6ème","Mixte",G425)),"à besoin",IF(X425&lt;=SUMIFS(Barèmes!$E$6:$E$28,Barèmes!$A$6:$A$28,"Souplesse (score 1-5)",Barèmes!$B$6:$B$28,H425,Barèmes!$C$6:$C$28,IF(H425="6ème","Mixte",G425)),"fragile","satisfaisant")),IF(X425&gt;=SUMIFS(Barèmes!$D$6:$D$28,Barèmes!$A$6:$A$28,"Souplesse (score 1-5)",Barèmes!$B$6:$B$28,H425,Barèmes!$C$6:$C$28,IF(H425="6ème","Mixte",G425)),"à besoin",IF(X425&gt;=SUMIFS(Barèmes!$E$6:$E$28,Barèmes!$A$6:$A$28,"Souplesse (score 1-5)",Barèmes!$B$6:$B$28,H425,Barèmes!$C$6:$C$28,IF(H425="6ème","Mixte",G425)),"fragile","satisfaisant"))))</f>
        <v/>
      </c>
      <c r="Z425" s="26" t="str" cm="1">
        <f t="array" ref="Z425">IF(OR(X425="",SUMPRODUCT((Barèmes!$A$6:$A$28="Souplesse (score 1-5)")*(Barèmes!$B$6:$B$28=H425)*(Barèmes!$C$6:$C$28=IF(H425="6ème","Mixte",G425)))=0),"",IF(SUMPRODUCT((Barèmes!$A$6:$A$28="Souplesse (score 1-5)")*(Barèmes!$B$6:$B$28=H425)*(Barèmes!$C$6:$C$28=IF(H425="6ème","Mixte",G425))*(Barèmes!$J$6:$J$28="+"))&gt;0,IF(X425&lt;=SUMIFS(Barèmes!$F$6:$F$28,Barèmes!$A$6:$A$28,"Souplesse (score 1-5)",Barèmes!$B$6:$B$28,H425,Barèmes!$C$6:$C$28,IF(H425="6ème","Mixte",G425)),Barèmes!$B$2,IF(X425&lt;=SUMIFS(Barèmes!$G$6:$G$28,Barèmes!$A$6:$A$28,"Souplesse (score 1-5)",Barèmes!$B$6:$B$28,H425,Barèmes!$C$6:$C$28,IF(H425="6ème","Mixte",G425)),Barèmes!$C$2,IF(X425&lt;=SUMIFS(Barèmes!$H$6:$H$28,Barèmes!$A$6:$A$28,"Souplesse (score 1-5)",Barèmes!$B$6:$B$28,H425,Barèmes!$C$6:$C$28,IF(H425="6ème","Mixte",G425)),Barèmes!$D$2,IF(X425&lt;=SUMIFS(Barèmes!$I$6:$I$28,Barèmes!$A$6:$A$28,"Souplesse (score 1-5)",Barèmes!$B$6:$B$28,H425,Barèmes!$C$6:$C$28,IF(H425="6ème","Mixte",G425)),Barèmes!$E$2,Barèmes!$F$2)))),IF(X425&gt;=SUMIFS(Barèmes!$F$6:$F$28,Barèmes!$A$6:$A$28,"Souplesse (score 1-5)",Barèmes!$B$6:$B$28,H425,Barèmes!$C$6:$C$28,IF(H425="6ème","Mixte",G425)),Barèmes!$B$2,IF(X425&gt;=SUMIFS(Barèmes!$G$6:$G$28,Barèmes!$A$6:$A$28,"Souplesse (score 1-5)",Barèmes!$B$6:$B$28,H425,Barèmes!$C$6:$C$28,IF(H425="6ème","Mixte",G425)),Barèmes!$C$2,IF(X425&gt;=SUMIFS(Barèmes!$H$6:$H$28,Barèmes!$A$6:$A$28,"Souplesse (score 1-5)",Barèmes!$B$6:$B$28,H425,Barèmes!$C$6:$C$28,IF(H425="6ème","Mixte",G425)),Barèmes!$D$2,IF(X425&gt;=SUMIFS(Barèmes!$I$6:$I$28,Barèmes!$A$6:$A$28,"Souplesse (score 1-5)",Barèmes!$B$6:$B$28,H425,Barèmes!$C$6:$C$28,IF(H425="6ème","Mixte",G425)),Barèmes!$E$2,Barèmes!$F$2))))))</f>
        <v/>
      </c>
      <c r="AA425" s="22"/>
      <c r="AB425" s="27" t="str">
        <f>IF(OR(AA425="",SUMPRODUCT((Barèmes!$A$6:$A$28="Agilité — T-test 974 (s)")*(Barèmes!$B$6:$B$28=H425)*(Barèmes!$C$6:$C$28=IF(H425="6ème","Mixte",G425)))=0),"",IF(SUMPRODUCT((Barèmes!$A$6:$A$28="Agilité — T-test 974 (s)")*(Barèmes!$B$6:$B$28=H425)*(Barèmes!$C$6:$C$28=IF(H425="6ème","Mixte",G425))*(Barèmes!$J$6:$J$28="+"))&gt;0,IF(AA425&lt;=SUMIFS(Barèmes!$D$6:$D$28,Barèmes!$A$6:$A$28,"Agilité — T-test 974 (s)",Barèmes!$B$6:$B$28,H425,Barèmes!$C$6:$C$28,IF(H425="6ème","Mixte",G425)),"à besoin",IF(AA425&lt;=SUMIFS(Barèmes!$E$6:$E$28,Barèmes!$A$6:$A$28,"Agilité — T-test 974 (s)",Barèmes!$B$6:$B$28,H425,Barèmes!$C$6:$C$28,IF(H425="6ème","Mixte",G425)),"fragile","satisfaisant")),IF(AA425&gt;=SUMIFS(Barèmes!$D$6:$D$28,Barèmes!$A$6:$A$28,"Agilité — T-test 974 (s)",Barèmes!$B$6:$B$28,H425,Barèmes!$C$6:$C$28,IF(H425="6ème","Mixte",G425)),"à besoin",IF(AA425&gt;=SUMIFS(Barèmes!$E$6:$E$28,Barèmes!$A$6:$A$28,"Agilité — T-test 974 (s)",Barèmes!$B$6:$B$28,H425,Barèmes!$C$6:$C$28,IF(H425="6ème","Mixte",G425)),"fragile","satisfaisant"))))</f>
        <v/>
      </c>
      <c r="AC425" s="27" t="str">
        <f>IF(OR(AA425="",SUMPRODUCT((Barèmes!$A$6:$A$28="Agilité — T-test 974 (s)")*(Barèmes!$B$6:$B$28=H425)*(Barèmes!$C$6:$C$28=IF(H425="6ème","Mixte",G425)))=0),"",IF(SUMPRODUCT((Barèmes!$A$6:$A$28="Agilité — T-test 974 (s)")*(Barèmes!$B$6:$B$28=H425)*(Barèmes!$C$6:$C$28=IF(H425="6ème","Mixte",G425))*(Barèmes!$J$6:$J$28="+"))&gt;0,IF(AA425&lt;=SUMIFS(Barèmes!$F$6:$F$28,Barèmes!$A$6:$A$28,"Agilité — T-test 974 (s)",Barèmes!$B$6:$B$28,H425,Barèmes!$C$6:$C$28,IF(H425="6ème","Mixte",G425)),Barèmes!$B$2,IF(AA425&lt;=SUMIFS(Barèmes!$G$6:$G$28,Barèmes!$A$6:$A$28,"Agilité — T-test 974 (s)",Barèmes!$B$6:$B$28,H425,Barèmes!$C$6:$C$28,IF(H425="6ème","Mixte",G425)),Barèmes!$C$2,IF(AA425&lt;=SUMIFS(Barèmes!$H$6:$H$28,Barèmes!$A$6:$A$28,"Agilité — T-test 974 (s)",Barèmes!$B$6:$B$28,H425,Barèmes!$C$6:$C$28,IF(H425="6ème","Mixte",G425)),Barèmes!$D$2,IF(AA425&lt;=SUMIFS(Barèmes!$I$6:$I$28,Barèmes!$A$6:$A$28,"Agilité — T-test 974 (s)",Barèmes!$B$6:$B$28,H425,Barèmes!$C$6:$C$28,IF(H425="6ème","Mixte",G425)),Barèmes!$E$2,Barèmes!$F$2)))),IF(AA425&gt;=SUMIFS(Barèmes!$F$6:$F$28,Barèmes!$A$6:$A$28,"Agilité — T-test 974 (s)",Barèmes!$B$6:$B$28,H425,Barèmes!$C$6:$C$28,IF(H425="6ème","Mixte",G425)),Barèmes!$B$2,IF(AA425&gt;=SUMIFS(Barèmes!$G$6:$G$28,Barèmes!$A$6:$A$28,"Agilité — T-test 974 (s)",Barèmes!$B$6:$B$28,H425,Barèmes!$C$6:$C$28,IF(H425="6ème","Mixte",G425)),Barèmes!$C$2,IF(AA425&gt;=SUMIFS(Barèmes!$H$6:$H$28,Barèmes!$A$6:$A$28,"Agilité — T-test 974 (s)",Barèmes!$B$6:$B$28,H425,Barèmes!$C$6:$C$28,IF(H425="6ème","Mixte",G425)),Barèmes!$D$2,IF(AA425&gt;=SUMIFS(Barèmes!$I$6:$I$28,Barèmes!$A$6:$A$28,"Agilité — T-test 974 (s)",Barèmes!$B$6:$B$28,H425,Barèmes!$C$6:$C$28,IF(H425="6ème","Mixte",G425)),Barèmes!$E$2,Barèmes!$F$2))))))</f>
        <v/>
      </c>
      <c r="AD425" s="28" t="str">
        <f t="shared" si="50"/>
        <v/>
      </c>
      <c r="AE425" s="29" t="str">
        <f t="shared" si="51"/>
        <v/>
      </c>
      <c r="AF425" s="30" t="str">
        <f>IF(OR(AD425="",SUMPRODUCT((Barèmes!$A$6:$A$28="Surcoût d'agilité (s) — technique")*(Barèmes!$B$6:$B$28=H425)*(Barèmes!$C$6:$C$28=IF(H425="6ème","Mixte",G425)))=0),"",IF(SUMPRODUCT((Barèmes!$A$6:$A$28="Surcoût d'agilité (s) — technique")*(Barèmes!$B$6:$B$28=H425)*(Barèmes!$C$6:$C$28=IF(H425="6ème","Mixte",G425))*(Barèmes!$J$6:$J$28="+"))&gt;0,IF(AD425&lt;=SUMIFS(Barèmes!$D$6:$D$28,Barèmes!$A$6:$A$28,"Surcoût d'agilité (s) — technique",Barèmes!$B$6:$B$28,H425,Barèmes!$C$6:$C$28,IF(H425="6ème","Mixte",G425)),"à besoin",IF(AD425&lt;=SUMIFS(Barèmes!$E$6:$E$28,Barèmes!$A$6:$A$28,"Surcoût d'agilité (s) — technique",Barèmes!$B$6:$B$28,H425,Barèmes!$C$6:$C$28,IF(H425="6ème","Mixte",G425)),"fragile","satisfaisant")),IF(AD425&gt;=SUMIFS(Barèmes!$D$6:$D$28,Barèmes!$A$6:$A$28,"Surcoût d'agilité (s) — technique",Barèmes!$B$6:$B$28,H425,Barèmes!$C$6:$C$28,IF(H425="6ème","Mixte",G425)),"à besoin",IF(AD425&gt;=SUMIFS(Barèmes!$E$6:$E$28,Barèmes!$A$6:$A$28,"Surcoût d'agilité (s) — technique",Barèmes!$B$6:$B$28,H425,Barèmes!$C$6:$C$28,IF(H425="6ème","Mixte",G425)),"fragile","satisfaisant"))))</f>
        <v/>
      </c>
      <c r="AG425" s="30" t="str">
        <f>IF(OR(AD425="",SUMPRODUCT((Barèmes!$A$6:$A$28="Surcoût d'agilité (s) — technique")*(Barèmes!$B$6:$B$28=H425)*(Barèmes!$C$6:$C$28=IF(H425="6ème","Mixte",G425)))=0),"",IF(SUMPRODUCT((Barèmes!$A$6:$A$28="Surcoût d'agilité (s) — technique")*(Barèmes!$B$6:$B$28=H425)*(Barèmes!$C$6:$C$28=IF(H425="6ème","Mixte",G425))*(Barèmes!$J$6:$J$28="+"))&gt;0,IF(AD425&lt;=SUMIFS(Barèmes!$F$6:$F$28,Barèmes!$A$6:$A$28,"Surcoût d'agilité (s) — technique",Barèmes!$B$6:$B$28,H425,Barèmes!$C$6:$C$28,IF(H425="6ème","Mixte",G425)),Barèmes!$B$2,IF(AD425&lt;=SUMIFS(Barèmes!$G$6:$G$28,Barèmes!$A$6:$A$28,"Surcoût d'agilité (s) — technique",Barèmes!$B$6:$B$28,H425,Barèmes!$C$6:$C$28,IF(H425="6ème","Mixte",G425)),Barèmes!$C$2,IF(AD425&lt;=SUMIFS(Barèmes!$H$6:$H$28,Barèmes!$A$6:$A$28,"Surcoût d'agilité (s) — technique",Barèmes!$B$6:$B$28,H425,Barèmes!$C$6:$C$28,IF(H425="6ème","Mixte",G425)),Barèmes!$D$2,IF(AD425&lt;=SUMIFS(Barèmes!$I$6:$I$28,Barèmes!$A$6:$A$28,"Surcoût d'agilité (s) — technique",Barèmes!$B$6:$B$28,H425,Barèmes!$C$6:$C$28,IF(H425="6ème","Mixte",G425)),Barèmes!$E$2,Barèmes!$F$2)))),IF(AD425&gt;=SUMIFS(Barèmes!$F$6:$F$28,Barèmes!$A$6:$A$28,"Surcoût d'agilité (s) — technique",Barèmes!$B$6:$B$28,H425,Barèmes!$C$6:$C$28,IF(H425="6ème","Mixte",G425)),Barèmes!$B$2,IF(AD425&gt;=SUMIFS(Barèmes!$G$6:$G$28,Barèmes!$A$6:$A$28,"Surcoût d'agilité (s) — technique",Barèmes!$B$6:$B$28,H425,Barèmes!$C$6:$C$28,IF(H425="6ème","Mixte",G425)),Barèmes!$C$2,IF(AD425&gt;=SUMIFS(Barèmes!$H$6:$H$28,Barèmes!$A$6:$A$28,"Surcoût d'agilité (s) — technique",Barèmes!$B$6:$B$28,H425,Barèmes!$C$6:$C$28,IF(H425="6ème","Mixte",G425)),Barèmes!$D$2,IF(AD425&gt;=SUMIFS(Barèmes!$I$6:$I$28,Barèmes!$A$6:$A$28,"Surcoût d'agilité (s) — technique",Barèmes!$B$6:$B$28,H425,Barèmes!$C$6:$C$28,IF(H425="6ème","Mixte",G425)),Barèmes!$E$2,Barèmes!$F$2))))))</f>
        <v/>
      </c>
      <c r="AH425" s="31" t="str">
        <f>IF((IF(N425="",0,1)+IF(Q425="",0,1)+IF(W425="",0,1)+IF(Z425="",0,1)+IF(AC425="",0,1))=0,"",3*IF(N425=Barèmes!$B$2,1,IF(N425=Barèmes!$C$2,2,IF(N425=Barèmes!$D$2,3,IF(N425=Barèmes!$E$2,4,IF(N425=Barèmes!$F$2,5,0)))))+3*IF(Q425=Barèmes!$B$2,1,IF(Q425=Barèmes!$C$2,2,IF(Q425=Barèmes!$D$2,3,IF(Q425=Barèmes!$E$2,4,IF(Q425=Barèmes!$F$2,5,0)))))+2*IF(W425=Barèmes!$B$2,1,IF(W425=Barèmes!$C$2,2,IF(W425=Barèmes!$D$2,3,IF(W425=Barèmes!$E$2,4,IF(W425=Barèmes!$F$2,5,0)))))+1*IF(Z425=Barèmes!$B$2,1,IF(Z425=Barèmes!$C$2,2,IF(Z425=Barèmes!$D$2,3,IF(Z425=Barèmes!$E$2,4,IF(Z425=Barèmes!$F$2,5,0)))))+1*IF(AC425=Barèmes!$B$2,1,IF(AC425=Barèmes!$C$2,2,IF(AC425=Barèmes!$D$2,3,IF(AC425=Barèmes!$E$2,4,IF(AC425=Barèmes!$F$2,5,0))))))</f>
        <v/>
      </c>
      <c r="AI425" s="31"/>
      <c r="AJ425" s="32" t="str">
        <f>IFERROR(INDEX(Croissance!$B$5:$B$604,MATCH(A425,Croissance!$A$5:$A$604,0)),"")</f>
        <v/>
      </c>
      <c r="AK425" s="32" t="str">
        <f>IFERROR(INDEX(Croissance!$C$5:$C$604,MATCH(A425,Croissance!$A$5:$A$604,0)),"")</f>
        <v/>
      </c>
      <c r="AL425" s="32" t="str">
        <f>IFERROR(INDEX(Croissance!$D$5:$D$604,MATCH(A425,Croissance!$A$5:$A$604,0)),"")</f>
        <v/>
      </c>
      <c r="AM425" s="32" t="str">
        <f>IFERROR(INDEX(Croissance!$E$5:$E$604,MATCH(A425,Croissance!$A$5:$A$604,0)),"")</f>
        <v/>
      </c>
      <c r="AO425" s="33">
        <f t="shared" si="56"/>
        <v>0</v>
      </c>
      <c r="AP425" s="33">
        <f t="shared" si="52"/>
        <v>0</v>
      </c>
      <c r="AQ425" s="33">
        <f>IF(A425="",0,IF(AND(OR('Synthèse classe'!$C$2="Tous",C425='Synthèse classe'!$C$2),OR('Synthèse classe'!$C$3="Toutes",D425='Synthèse classe'!$C$3),OR('Synthèse classe'!$C$4="Toutes",AND('Synthèse classe'!$C$4="Dernière",AP425=1),B425=IFERROR(VALUE('Synthèse classe'!$C$4),0))),1,0))</f>
        <v>0</v>
      </c>
      <c r="AR425" s="34" t="str">
        <f t="shared" si="53"/>
        <v/>
      </c>
    </row>
    <row r="426" spans="1:44" x14ac:dyDescent="0.2">
      <c r="A426" s="17" t="str">
        <f t="shared" si="49"/>
        <v/>
      </c>
      <c r="B426" s="18"/>
      <c r="C426" s="19"/>
      <c r="D426" s="19"/>
      <c r="E426" s="19"/>
      <c r="F426" s="19"/>
      <c r="G426" s="19"/>
      <c r="H426" s="17" t="str">
        <f t="shared" si="54"/>
        <v/>
      </c>
      <c r="I426" s="20"/>
      <c r="J426" s="18"/>
      <c r="K426" s="19"/>
      <c r="L426" s="21" t="str">
        <f t="shared" si="55"/>
        <v/>
      </c>
      <c r="M426" s="21" t="str">
        <f>IF(OR(J426="",SUMPRODUCT((Barèmes!$A$6:$A$28="Endurance — Luc Léger (palier)")*(Barèmes!$B$6:$B$28=H426)*(Barèmes!$C$6:$C$28=IF(H426="6ème","Mixte",G426)))=0),"",IF(SUMPRODUCT((Barèmes!$A$6:$A$28="Endurance — Luc Léger (palier)")*(Barèmes!$B$6:$B$28=H426)*(Barèmes!$C$6:$C$28=IF(H426="6ème","Mixte",G426))*(Barèmes!$J$6:$J$28="+"))&gt;0,IF(J426&lt;=SUMIFS(Barèmes!$D$6:$D$28,Barèmes!$A$6:$A$28,"Endurance — Luc Léger (palier)",Barèmes!$B$6:$B$28,H426,Barèmes!$C$6:$C$28,IF(H426="6ème","Mixte",G426)),"à besoin",IF(J426&lt;=SUMIFS(Barèmes!$E$6:$E$28,Barèmes!$A$6:$A$28,"Endurance — Luc Léger (palier)",Barèmes!$B$6:$B$28,H426,Barèmes!$C$6:$C$28,IF(H426="6ème","Mixte",G426)),"fragile","satisfaisant")),IF(J426&gt;=SUMIFS(Barèmes!$D$6:$D$28,Barèmes!$A$6:$A$28,"Endurance — Luc Léger (palier)",Barèmes!$B$6:$B$28,H426,Barèmes!$C$6:$C$28,IF(H426="6ème","Mixte",G426)),"à besoin",IF(J426&gt;=SUMIFS(Barèmes!$E$6:$E$28,Barèmes!$A$6:$A$28,"Endurance — Luc Léger (palier)",Barèmes!$B$6:$B$28,H426,Barèmes!$C$6:$C$28,IF(H426="6ème","Mixte",G426)),"fragile","satisfaisant"))))</f>
        <v/>
      </c>
      <c r="N426" s="21" t="str">
        <f>IF(OR(J426="",SUMPRODUCT((Barèmes!$A$6:$A$28="Endurance — Luc Léger (palier)")*(Barèmes!$B$6:$B$28=H426)*(Barèmes!$C$6:$C$28=IF(H426="6ème","Mixte",G426)))=0),"",IF(SUMPRODUCT((Barèmes!$A$6:$A$28="Endurance — Luc Léger (palier)")*(Barèmes!$B$6:$B$28=H426)*(Barèmes!$C$6:$C$28=IF(H426="6ème","Mixte",G426))*(Barèmes!$J$6:$J$28="+"))&gt;0,IF(J426&lt;=SUMIFS(Barèmes!$F$6:$F$28,Barèmes!$A$6:$A$28,"Endurance — Luc Léger (palier)",Barèmes!$B$6:$B$28,H426,Barèmes!$C$6:$C$28,IF(H426="6ème","Mixte",G426)),Barèmes!$B$2,IF(J426&lt;=SUMIFS(Barèmes!$G$6:$G$28,Barèmes!$A$6:$A$28,"Endurance — Luc Léger (palier)",Barèmes!$B$6:$B$28,H426,Barèmes!$C$6:$C$28,IF(H426="6ème","Mixte",G426)),Barèmes!$C$2,IF(J426&lt;=SUMIFS(Barèmes!$H$6:$H$28,Barèmes!$A$6:$A$28,"Endurance — Luc Léger (palier)",Barèmes!$B$6:$B$28,H426,Barèmes!$C$6:$C$28,IF(H426="6ème","Mixte",G426)),Barèmes!$D$2,IF(J426&lt;=SUMIFS(Barèmes!$I$6:$I$28,Barèmes!$A$6:$A$28,"Endurance — Luc Léger (palier)",Barèmes!$B$6:$B$28,H426,Barèmes!$C$6:$C$28,IF(H426="6ème","Mixte",G426)),Barèmes!$E$2,Barèmes!$F$2)))),IF(J426&gt;=SUMIFS(Barèmes!$F$6:$F$28,Barèmes!$A$6:$A$28,"Endurance — Luc Léger (palier)",Barèmes!$B$6:$B$28,H426,Barèmes!$C$6:$C$28,IF(H426="6ème","Mixte",G426)),Barèmes!$B$2,IF(J426&gt;=SUMIFS(Barèmes!$G$6:$G$28,Barèmes!$A$6:$A$28,"Endurance — Luc Léger (palier)",Barèmes!$B$6:$B$28,H426,Barèmes!$C$6:$C$28,IF(H426="6ème","Mixte",G426)),Barèmes!$C$2,IF(J426&gt;=SUMIFS(Barèmes!$H$6:$H$28,Barèmes!$A$6:$A$28,"Endurance — Luc Léger (palier)",Barèmes!$B$6:$B$28,H426,Barèmes!$C$6:$C$28,IF(H426="6ème","Mixte",G426)),Barèmes!$D$2,IF(J426&gt;=SUMIFS(Barèmes!$I$6:$I$28,Barèmes!$A$6:$A$28,"Endurance — Luc Léger (palier)",Barèmes!$B$6:$B$28,H426,Barèmes!$C$6:$C$28,IF(H426="6ème","Mixte",G426)),Barèmes!$E$2,Barèmes!$F$2))))))</f>
        <v/>
      </c>
      <c r="O426" s="22"/>
      <c r="P426" s="23" t="str">
        <f>IF(OR(O426="",SUMPRODUCT((Barèmes!$A$6:$A$28="Force bas du corps — Saut en longueur (m)")*(Barèmes!$B$6:$B$28=H426)*(Barèmes!$C$6:$C$28=IF(H426="6ème","Mixte",G426)))=0),"",IF(SUMPRODUCT((Barèmes!$A$6:$A$28="Force bas du corps — Saut en longueur (m)")*(Barèmes!$B$6:$B$28=H426)*(Barèmes!$C$6:$C$28=IF(H426="6ème","Mixte",G426))*(Barèmes!$J$6:$J$28="+"))&gt;0,IF(O426&lt;=SUMIFS(Barèmes!$D$6:$D$28,Barèmes!$A$6:$A$28,"Force bas du corps — Saut en longueur (m)",Barèmes!$B$6:$B$28,H426,Barèmes!$C$6:$C$28,IF(H426="6ème","Mixte",G426)),"à besoin",IF(O426&lt;=SUMIFS(Barèmes!$E$6:$E$28,Barèmes!$A$6:$A$28,"Force bas du corps — Saut en longueur (m)",Barèmes!$B$6:$B$28,H426,Barèmes!$C$6:$C$28,IF(H426="6ème","Mixte",G426)),"fragile","satisfaisant")),IF(O426&gt;=SUMIFS(Barèmes!$D$6:$D$28,Barèmes!$A$6:$A$28,"Force bas du corps — Saut en longueur (m)",Barèmes!$B$6:$B$28,H426,Barèmes!$C$6:$C$28,IF(H426="6ème","Mixte",G426)),"à besoin",IF(O426&gt;=SUMIFS(Barèmes!$E$6:$E$28,Barèmes!$A$6:$A$28,"Force bas du corps — Saut en longueur (m)",Barèmes!$B$6:$B$28,H426,Barèmes!$C$6:$C$28,IF(H426="6ème","Mixte",G426)),"fragile","satisfaisant"))))</f>
        <v/>
      </c>
      <c r="Q426" s="23" t="str">
        <f>IF(OR(O426="",SUMPRODUCT((Barèmes!$A$6:$A$28="Force bas du corps — Saut en longueur (m)")*(Barèmes!$B$6:$B$28=H426)*(Barèmes!$C$6:$C$28=IF(H426="6ème","Mixte",G426)))=0),"",IF(SUMPRODUCT((Barèmes!$A$6:$A$28="Force bas du corps — Saut en longueur (m)")*(Barèmes!$B$6:$B$28=H426)*(Barèmes!$C$6:$C$28=IF(H426="6ème","Mixte",G426))*(Barèmes!$J$6:$J$28="+"))&gt;0,IF(O426&lt;=SUMIFS(Barèmes!$F$6:$F$28,Barèmes!$A$6:$A$28,"Force bas du corps — Saut en longueur (m)",Barèmes!$B$6:$B$28,H426,Barèmes!$C$6:$C$28,IF(H426="6ème","Mixte",G426)),Barèmes!$B$2,IF(O426&lt;=SUMIFS(Barèmes!$G$6:$G$28,Barèmes!$A$6:$A$28,"Force bas du corps — Saut en longueur (m)",Barèmes!$B$6:$B$28,H426,Barèmes!$C$6:$C$28,IF(H426="6ème","Mixte",G426)),Barèmes!$C$2,IF(O426&lt;=SUMIFS(Barèmes!$H$6:$H$28,Barèmes!$A$6:$A$28,"Force bas du corps — Saut en longueur (m)",Barèmes!$B$6:$B$28,H426,Barèmes!$C$6:$C$28,IF(H426="6ème","Mixte",G426)),Barèmes!$D$2,IF(O426&lt;=SUMIFS(Barèmes!$I$6:$I$28,Barèmes!$A$6:$A$28,"Force bas du corps — Saut en longueur (m)",Barèmes!$B$6:$B$28,H426,Barèmes!$C$6:$C$28,IF(H426="6ème","Mixte",G426)),Barèmes!$E$2,Barèmes!$F$2)))),IF(O426&gt;=SUMIFS(Barèmes!$F$6:$F$28,Barèmes!$A$6:$A$28,"Force bas du corps — Saut en longueur (m)",Barèmes!$B$6:$B$28,H426,Barèmes!$C$6:$C$28,IF(H426="6ème","Mixte",G426)),Barèmes!$B$2,IF(O426&gt;=SUMIFS(Barèmes!$G$6:$G$28,Barèmes!$A$6:$A$28,"Force bas du corps — Saut en longueur (m)",Barèmes!$B$6:$B$28,H426,Barèmes!$C$6:$C$28,IF(H426="6ème","Mixte",G426)),Barèmes!$C$2,IF(O426&gt;=SUMIFS(Barèmes!$H$6:$H$28,Barèmes!$A$6:$A$28,"Force bas du corps — Saut en longueur (m)",Barèmes!$B$6:$B$28,H426,Barèmes!$C$6:$C$28,IF(H426="6ème","Mixte",G426)),Barèmes!$D$2,IF(O426&gt;=SUMIFS(Barèmes!$I$6:$I$28,Barèmes!$A$6:$A$28,"Force bas du corps — Saut en longueur (m)",Barèmes!$B$6:$B$28,H426,Barèmes!$C$6:$C$28,IF(H426="6ème","Mixte",G426)),Barèmes!$E$2,Barèmes!$F$2))))))</f>
        <v/>
      </c>
      <c r="R426" s="22"/>
      <c r="S426" s="24" t="str">
        <f>IF(OR(R426="",SUMPRODUCT((Barèmes!$A$6:$A$28="Vitesse — 30 m (s)")*(Barèmes!$B$6:$B$28=H426)*(Barèmes!$C$6:$C$28=IF(H426="6ème","Mixte",G426)))=0),"",IF(SUMPRODUCT((Barèmes!$A$6:$A$28="Vitesse — 30 m (s)")*(Barèmes!$B$6:$B$28=H426)*(Barèmes!$C$6:$C$28=IF(H426="6ème","Mixte",G426))*(Barèmes!$J$6:$J$28="+"))&gt;0,IF(R426&lt;=SUMIFS(Barèmes!$D$6:$D$28,Barèmes!$A$6:$A$28,"Vitesse — 30 m (s)",Barèmes!$B$6:$B$28,H426,Barèmes!$C$6:$C$28,IF(H426="6ème","Mixte",G426)),"à besoin",IF(R426&lt;=SUMIFS(Barèmes!$E$6:$E$28,Barèmes!$A$6:$A$28,"Vitesse — 30 m (s)",Barèmes!$B$6:$B$28,H426,Barèmes!$C$6:$C$28,IF(H426="6ème","Mixte",G426)),"fragile","satisfaisant")),IF(R426&gt;=SUMIFS(Barèmes!$D$6:$D$28,Barèmes!$A$6:$A$28,"Vitesse — 30 m (s)",Barèmes!$B$6:$B$28,H426,Barèmes!$C$6:$C$28,IF(H426="6ème","Mixte",G426)),"à besoin",IF(R426&gt;=SUMIFS(Barèmes!$E$6:$E$28,Barèmes!$A$6:$A$28,"Vitesse — 30 m (s)",Barèmes!$B$6:$B$28,H426,Barèmes!$C$6:$C$28,IF(H426="6ème","Mixte",G426)),"fragile","satisfaisant"))))</f>
        <v/>
      </c>
      <c r="T426" s="24" t="str">
        <f>IF(OR(R426="",SUMPRODUCT((Barèmes!$A$6:$A$28="Vitesse — 30 m (s)")*(Barèmes!$B$6:$B$28=H426)*(Barèmes!$C$6:$C$28=IF(H426="6ème","Mixte",G426)))=0),"",IF(SUMPRODUCT((Barèmes!$A$6:$A$28="Vitesse — 30 m (s)")*(Barèmes!$B$6:$B$28=H426)*(Barèmes!$C$6:$C$28=IF(H426="6ème","Mixte",G426))*(Barèmes!$J$6:$J$28="+"))&gt;0,IF(R426&lt;=SUMIFS(Barèmes!$F$6:$F$28,Barèmes!$A$6:$A$28,"Vitesse — 30 m (s)",Barèmes!$B$6:$B$28,H426,Barèmes!$C$6:$C$28,IF(H426="6ème","Mixte",G426)),Barèmes!$B$2,IF(R426&lt;=SUMIFS(Barèmes!$G$6:$G$28,Barèmes!$A$6:$A$28,"Vitesse — 30 m (s)",Barèmes!$B$6:$B$28,H426,Barèmes!$C$6:$C$28,IF(H426="6ème","Mixte",G426)),Barèmes!$C$2,IF(R426&lt;=SUMIFS(Barèmes!$H$6:$H$28,Barèmes!$A$6:$A$28,"Vitesse — 30 m (s)",Barèmes!$B$6:$B$28,H426,Barèmes!$C$6:$C$28,IF(H426="6ème","Mixte",G426)),Barèmes!$D$2,IF(R426&lt;=SUMIFS(Barèmes!$I$6:$I$28,Barèmes!$A$6:$A$28,"Vitesse — 30 m (s)",Barèmes!$B$6:$B$28,H426,Barèmes!$C$6:$C$28,IF(H426="6ème","Mixte",G426)),Barèmes!$E$2,Barèmes!$F$2)))),IF(R426&gt;=SUMIFS(Barèmes!$F$6:$F$28,Barèmes!$A$6:$A$28,"Vitesse — 30 m (s)",Barèmes!$B$6:$B$28,H426,Barèmes!$C$6:$C$28,IF(H426="6ème","Mixte",G426)),Barèmes!$B$2,IF(R426&gt;=SUMIFS(Barèmes!$G$6:$G$28,Barèmes!$A$6:$A$28,"Vitesse — 30 m (s)",Barèmes!$B$6:$B$28,H426,Barèmes!$C$6:$C$28,IF(H426="6ème","Mixte",G426)),Barèmes!$C$2,IF(R426&gt;=SUMIFS(Barèmes!$H$6:$H$28,Barèmes!$A$6:$A$28,"Vitesse — 30 m (s)",Barèmes!$B$6:$B$28,H426,Barèmes!$C$6:$C$28,IF(H426="6ème","Mixte",G426)),Barèmes!$D$2,IF(R426&gt;=SUMIFS(Barèmes!$I$6:$I$28,Barèmes!$A$6:$A$28,"Vitesse — 30 m (s)",Barèmes!$B$6:$B$28,H426,Barèmes!$C$6:$C$28,IF(H426="6ème","Mixte",G426)),Barèmes!$E$2,Barèmes!$F$2))))))</f>
        <v/>
      </c>
      <c r="U426" s="22"/>
      <c r="V426" s="25" t="str">
        <f>IF(OR(U426="",SUMPRODUCT((Barèmes!$A$6:$A$28="Vitesse — 50 m (s)")*(Barèmes!$B$6:$B$28=H426)*(Barèmes!$C$6:$C$28=IF(H426="6ème","Mixte",G426)))=0),"",IF(SUMPRODUCT((Barèmes!$A$6:$A$28="Vitesse — 50 m (s)")*(Barèmes!$B$6:$B$28=H426)*(Barèmes!$C$6:$C$28=IF(H426="6ème","Mixte",G426))*(Barèmes!$J$6:$J$28="+"))&gt;0,IF(U426&lt;=SUMIFS(Barèmes!$D$6:$D$28,Barèmes!$A$6:$A$28,"Vitesse — 50 m (s)",Barèmes!$B$6:$B$28,H426,Barèmes!$C$6:$C$28,IF(H426="6ème","Mixte",G426)),"à besoin",IF(U426&lt;=SUMIFS(Barèmes!$E$6:$E$28,Barèmes!$A$6:$A$28,"Vitesse — 50 m (s)",Barèmes!$B$6:$B$28,H426,Barèmes!$C$6:$C$28,IF(H426="6ème","Mixte",G426)),"fragile","satisfaisant")),IF(U426&gt;=SUMIFS(Barèmes!$D$6:$D$28,Barèmes!$A$6:$A$28,"Vitesse — 50 m (s)",Barèmes!$B$6:$B$28,H426,Barèmes!$C$6:$C$28,IF(H426="6ème","Mixte",G426)),"à besoin",IF(U426&gt;=SUMIFS(Barèmes!$E$6:$E$28,Barèmes!$A$6:$A$28,"Vitesse — 50 m (s)",Barèmes!$B$6:$B$28,H426,Barèmes!$C$6:$C$28,IF(H426="6ème","Mixte",G426)),"fragile","satisfaisant"))))</f>
        <v/>
      </c>
      <c r="W426" s="25" t="str">
        <f>IF(OR(U426="",SUMPRODUCT((Barèmes!$A$6:$A$28="Vitesse — 50 m (s)")*(Barèmes!$B$6:$B$28=H426)*(Barèmes!$C$6:$C$28=IF(H426="6ème","Mixte",G426)))=0),"",IF(SUMPRODUCT((Barèmes!$A$6:$A$28="Vitesse — 50 m (s)")*(Barèmes!$B$6:$B$28=H426)*(Barèmes!$C$6:$C$28=IF(H426="6ème","Mixte",G426))*(Barèmes!$J$6:$J$28="+"))&gt;0,IF(U426&lt;=SUMIFS(Barèmes!$F$6:$F$28,Barèmes!$A$6:$A$28,"Vitesse — 50 m (s)",Barèmes!$B$6:$B$28,H426,Barèmes!$C$6:$C$28,IF(H426="6ème","Mixte",G426)),Barèmes!$B$2,IF(U426&lt;=SUMIFS(Barèmes!$G$6:$G$28,Barèmes!$A$6:$A$28,"Vitesse — 50 m (s)",Barèmes!$B$6:$B$28,H426,Barèmes!$C$6:$C$28,IF(H426="6ème","Mixte",G426)),Barèmes!$C$2,IF(U426&lt;=SUMIFS(Barèmes!$H$6:$H$28,Barèmes!$A$6:$A$28,"Vitesse — 50 m (s)",Barèmes!$B$6:$B$28,H426,Barèmes!$C$6:$C$28,IF(H426="6ème","Mixte",G426)),Barèmes!$D$2,IF(U426&lt;=SUMIFS(Barèmes!$I$6:$I$28,Barèmes!$A$6:$A$28,"Vitesse — 50 m (s)",Barèmes!$B$6:$B$28,H426,Barèmes!$C$6:$C$28,IF(H426="6ème","Mixte",G426)),Barèmes!$E$2,Barèmes!$F$2)))),IF(U426&gt;=SUMIFS(Barèmes!$F$6:$F$28,Barèmes!$A$6:$A$28,"Vitesse — 50 m (s)",Barèmes!$B$6:$B$28,H426,Barèmes!$C$6:$C$28,IF(H426="6ème","Mixte",G426)),Barèmes!$B$2,IF(U426&gt;=SUMIFS(Barèmes!$G$6:$G$28,Barèmes!$A$6:$A$28,"Vitesse — 50 m (s)",Barèmes!$B$6:$B$28,H426,Barèmes!$C$6:$C$28,IF(H426="6ème","Mixte",G426)),Barèmes!$C$2,IF(U426&gt;=SUMIFS(Barèmes!$H$6:$H$28,Barèmes!$A$6:$A$28,"Vitesse — 50 m (s)",Barèmes!$B$6:$B$28,H426,Barèmes!$C$6:$C$28,IF(H426="6ème","Mixte",G426)),Barèmes!$D$2,IF(U426&gt;=SUMIFS(Barèmes!$I$6:$I$28,Barèmes!$A$6:$A$28,"Vitesse — 50 m (s)",Barèmes!$B$6:$B$28,H426,Barèmes!$C$6:$C$28,IF(H426="6ème","Mixte",G426)),Barèmes!$E$2,Barèmes!$F$2))))))</f>
        <v/>
      </c>
      <c r="X426" s="18"/>
      <c r="Y426" s="26" t="str" cm="1">
        <f t="array" ref="Y426">IF(OR(X426="",SUMPRODUCT((Barèmes!$A$6:$A$28="Souplesse (score 1-5)")*(Barèmes!$B$6:$B$28=H426)*(Barèmes!$C$6:$C$28=IF(H426="6ème","Mixte",G426)))=0),"",IF(SUMPRODUCT((Barèmes!$A$6:$A$28="Souplesse (score 1-5)")*(Barèmes!$B$6:$B$28=H426)*(Barèmes!$C$6:$C$28=IF(H426="6ème","Mixte",G426))*(Barèmes!$J$6:$J$28="+"))&gt;0,IF(X426&lt;=SUMIFS(Barèmes!$D$6:$D$28,Barèmes!$A$6:$A$28,"Souplesse (score 1-5)",Barèmes!$B$6:$B$28,H426,Barèmes!$C$6:$C$28,IF(H426="6ème","Mixte",G426)),"à besoin",IF(X426&lt;=SUMIFS(Barèmes!$E$6:$E$28,Barèmes!$A$6:$A$28,"Souplesse (score 1-5)",Barèmes!$B$6:$B$28,H426,Barèmes!$C$6:$C$28,IF(H426="6ème","Mixte",G426)),"fragile","satisfaisant")),IF(X426&gt;=SUMIFS(Barèmes!$D$6:$D$28,Barèmes!$A$6:$A$28,"Souplesse (score 1-5)",Barèmes!$B$6:$B$28,H426,Barèmes!$C$6:$C$28,IF(H426="6ème","Mixte",G426)),"à besoin",IF(X426&gt;=SUMIFS(Barèmes!$E$6:$E$28,Barèmes!$A$6:$A$28,"Souplesse (score 1-5)",Barèmes!$B$6:$B$28,H426,Barèmes!$C$6:$C$28,IF(H426="6ème","Mixte",G426)),"fragile","satisfaisant"))))</f>
        <v/>
      </c>
      <c r="Z426" s="26" t="str" cm="1">
        <f t="array" ref="Z426">IF(OR(X426="",SUMPRODUCT((Barèmes!$A$6:$A$28="Souplesse (score 1-5)")*(Barèmes!$B$6:$B$28=H426)*(Barèmes!$C$6:$C$28=IF(H426="6ème","Mixte",G426)))=0),"",IF(SUMPRODUCT((Barèmes!$A$6:$A$28="Souplesse (score 1-5)")*(Barèmes!$B$6:$B$28=H426)*(Barèmes!$C$6:$C$28=IF(H426="6ème","Mixte",G426))*(Barèmes!$J$6:$J$28="+"))&gt;0,IF(X426&lt;=SUMIFS(Barèmes!$F$6:$F$28,Barèmes!$A$6:$A$28,"Souplesse (score 1-5)",Barèmes!$B$6:$B$28,H426,Barèmes!$C$6:$C$28,IF(H426="6ème","Mixte",G426)),Barèmes!$B$2,IF(X426&lt;=SUMIFS(Barèmes!$G$6:$G$28,Barèmes!$A$6:$A$28,"Souplesse (score 1-5)",Barèmes!$B$6:$B$28,H426,Barèmes!$C$6:$C$28,IF(H426="6ème","Mixte",G426)),Barèmes!$C$2,IF(X426&lt;=SUMIFS(Barèmes!$H$6:$H$28,Barèmes!$A$6:$A$28,"Souplesse (score 1-5)",Barèmes!$B$6:$B$28,H426,Barèmes!$C$6:$C$28,IF(H426="6ème","Mixte",G426)),Barèmes!$D$2,IF(X426&lt;=SUMIFS(Barèmes!$I$6:$I$28,Barèmes!$A$6:$A$28,"Souplesse (score 1-5)",Barèmes!$B$6:$B$28,H426,Barèmes!$C$6:$C$28,IF(H426="6ème","Mixte",G426)),Barèmes!$E$2,Barèmes!$F$2)))),IF(X426&gt;=SUMIFS(Barèmes!$F$6:$F$28,Barèmes!$A$6:$A$28,"Souplesse (score 1-5)",Barèmes!$B$6:$B$28,H426,Barèmes!$C$6:$C$28,IF(H426="6ème","Mixte",G426)),Barèmes!$B$2,IF(X426&gt;=SUMIFS(Barèmes!$G$6:$G$28,Barèmes!$A$6:$A$28,"Souplesse (score 1-5)",Barèmes!$B$6:$B$28,H426,Barèmes!$C$6:$C$28,IF(H426="6ème","Mixte",G426)),Barèmes!$C$2,IF(X426&gt;=SUMIFS(Barèmes!$H$6:$H$28,Barèmes!$A$6:$A$28,"Souplesse (score 1-5)",Barèmes!$B$6:$B$28,H426,Barèmes!$C$6:$C$28,IF(H426="6ème","Mixte",G426)),Barèmes!$D$2,IF(X426&gt;=SUMIFS(Barèmes!$I$6:$I$28,Barèmes!$A$6:$A$28,"Souplesse (score 1-5)",Barèmes!$B$6:$B$28,H426,Barèmes!$C$6:$C$28,IF(H426="6ème","Mixte",G426)),Barèmes!$E$2,Barèmes!$F$2))))))</f>
        <v/>
      </c>
      <c r="AA426" s="22"/>
      <c r="AB426" s="27" t="str">
        <f>IF(OR(AA426="",SUMPRODUCT((Barèmes!$A$6:$A$28="Agilité — T-test 974 (s)")*(Barèmes!$B$6:$B$28=H426)*(Barèmes!$C$6:$C$28=IF(H426="6ème","Mixte",G426)))=0),"",IF(SUMPRODUCT((Barèmes!$A$6:$A$28="Agilité — T-test 974 (s)")*(Barèmes!$B$6:$B$28=H426)*(Barèmes!$C$6:$C$28=IF(H426="6ème","Mixte",G426))*(Barèmes!$J$6:$J$28="+"))&gt;0,IF(AA426&lt;=SUMIFS(Barèmes!$D$6:$D$28,Barèmes!$A$6:$A$28,"Agilité — T-test 974 (s)",Barèmes!$B$6:$B$28,H426,Barèmes!$C$6:$C$28,IF(H426="6ème","Mixte",G426)),"à besoin",IF(AA426&lt;=SUMIFS(Barèmes!$E$6:$E$28,Barèmes!$A$6:$A$28,"Agilité — T-test 974 (s)",Barèmes!$B$6:$B$28,H426,Barèmes!$C$6:$C$28,IF(H426="6ème","Mixte",G426)),"fragile","satisfaisant")),IF(AA426&gt;=SUMIFS(Barèmes!$D$6:$D$28,Barèmes!$A$6:$A$28,"Agilité — T-test 974 (s)",Barèmes!$B$6:$B$28,H426,Barèmes!$C$6:$C$28,IF(H426="6ème","Mixte",G426)),"à besoin",IF(AA426&gt;=SUMIFS(Barèmes!$E$6:$E$28,Barèmes!$A$6:$A$28,"Agilité — T-test 974 (s)",Barèmes!$B$6:$B$28,H426,Barèmes!$C$6:$C$28,IF(H426="6ème","Mixte",G426)),"fragile","satisfaisant"))))</f>
        <v/>
      </c>
      <c r="AC426" s="27" t="str">
        <f>IF(OR(AA426="",SUMPRODUCT((Barèmes!$A$6:$A$28="Agilité — T-test 974 (s)")*(Barèmes!$B$6:$B$28=H426)*(Barèmes!$C$6:$C$28=IF(H426="6ème","Mixte",G426)))=0),"",IF(SUMPRODUCT((Barèmes!$A$6:$A$28="Agilité — T-test 974 (s)")*(Barèmes!$B$6:$B$28=H426)*(Barèmes!$C$6:$C$28=IF(H426="6ème","Mixte",G426))*(Barèmes!$J$6:$J$28="+"))&gt;0,IF(AA426&lt;=SUMIFS(Barèmes!$F$6:$F$28,Barèmes!$A$6:$A$28,"Agilité — T-test 974 (s)",Barèmes!$B$6:$B$28,H426,Barèmes!$C$6:$C$28,IF(H426="6ème","Mixte",G426)),Barèmes!$B$2,IF(AA426&lt;=SUMIFS(Barèmes!$G$6:$G$28,Barèmes!$A$6:$A$28,"Agilité — T-test 974 (s)",Barèmes!$B$6:$B$28,H426,Barèmes!$C$6:$C$28,IF(H426="6ème","Mixte",G426)),Barèmes!$C$2,IF(AA426&lt;=SUMIFS(Barèmes!$H$6:$H$28,Barèmes!$A$6:$A$28,"Agilité — T-test 974 (s)",Barèmes!$B$6:$B$28,H426,Barèmes!$C$6:$C$28,IF(H426="6ème","Mixte",G426)),Barèmes!$D$2,IF(AA426&lt;=SUMIFS(Barèmes!$I$6:$I$28,Barèmes!$A$6:$A$28,"Agilité — T-test 974 (s)",Barèmes!$B$6:$B$28,H426,Barèmes!$C$6:$C$28,IF(H426="6ème","Mixte",G426)),Barèmes!$E$2,Barèmes!$F$2)))),IF(AA426&gt;=SUMIFS(Barèmes!$F$6:$F$28,Barèmes!$A$6:$A$28,"Agilité — T-test 974 (s)",Barèmes!$B$6:$B$28,H426,Barèmes!$C$6:$C$28,IF(H426="6ème","Mixte",G426)),Barèmes!$B$2,IF(AA426&gt;=SUMIFS(Barèmes!$G$6:$G$28,Barèmes!$A$6:$A$28,"Agilité — T-test 974 (s)",Barèmes!$B$6:$B$28,H426,Barèmes!$C$6:$C$28,IF(H426="6ème","Mixte",G426)),Barèmes!$C$2,IF(AA426&gt;=SUMIFS(Barèmes!$H$6:$H$28,Barèmes!$A$6:$A$28,"Agilité — T-test 974 (s)",Barèmes!$B$6:$B$28,H426,Barèmes!$C$6:$C$28,IF(H426="6ème","Mixte",G426)),Barèmes!$D$2,IF(AA426&gt;=SUMIFS(Barèmes!$I$6:$I$28,Barèmes!$A$6:$A$28,"Agilité — T-test 974 (s)",Barèmes!$B$6:$B$28,H426,Barèmes!$C$6:$C$28,IF(H426="6ème","Mixte",G426)),Barèmes!$E$2,Barèmes!$F$2))))))</f>
        <v/>
      </c>
      <c r="AD426" s="28" t="str">
        <f t="shared" si="50"/>
        <v/>
      </c>
      <c r="AE426" s="29" t="str">
        <f t="shared" si="51"/>
        <v/>
      </c>
      <c r="AF426" s="30" t="str">
        <f>IF(OR(AD426="",SUMPRODUCT((Barèmes!$A$6:$A$28="Surcoût d'agilité (s) — technique")*(Barèmes!$B$6:$B$28=H426)*(Barèmes!$C$6:$C$28=IF(H426="6ème","Mixte",G426)))=0),"",IF(SUMPRODUCT((Barèmes!$A$6:$A$28="Surcoût d'agilité (s) — technique")*(Barèmes!$B$6:$B$28=H426)*(Barèmes!$C$6:$C$28=IF(H426="6ème","Mixte",G426))*(Barèmes!$J$6:$J$28="+"))&gt;0,IF(AD426&lt;=SUMIFS(Barèmes!$D$6:$D$28,Barèmes!$A$6:$A$28,"Surcoût d'agilité (s) — technique",Barèmes!$B$6:$B$28,H426,Barèmes!$C$6:$C$28,IF(H426="6ème","Mixte",G426)),"à besoin",IF(AD426&lt;=SUMIFS(Barèmes!$E$6:$E$28,Barèmes!$A$6:$A$28,"Surcoût d'agilité (s) — technique",Barèmes!$B$6:$B$28,H426,Barèmes!$C$6:$C$28,IF(H426="6ème","Mixte",G426)),"fragile","satisfaisant")),IF(AD426&gt;=SUMIFS(Barèmes!$D$6:$D$28,Barèmes!$A$6:$A$28,"Surcoût d'agilité (s) — technique",Barèmes!$B$6:$B$28,H426,Barèmes!$C$6:$C$28,IF(H426="6ème","Mixte",G426)),"à besoin",IF(AD426&gt;=SUMIFS(Barèmes!$E$6:$E$28,Barèmes!$A$6:$A$28,"Surcoût d'agilité (s) — technique",Barèmes!$B$6:$B$28,H426,Barèmes!$C$6:$C$28,IF(H426="6ème","Mixte",G426)),"fragile","satisfaisant"))))</f>
        <v/>
      </c>
      <c r="AG426" s="30" t="str">
        <f>IF(OR(AD426="",SUMPRODUCT((Barèmes!$A$6:$A$28="Surcoût d'agilité (s) — technique")*(Barèmes!$B$6:$B$28=H426)*(Barèmes!$C$6:$C$28=IF(H426="6ème","Mixte",G426)))=0),"",IF(SUMPRODUCT((Barèmes!$A$6:$A$28="Surcoût d'agilité (s) — technique")*(Barèmes!$B$6:$B$28=H426)*(Barèmes!$C$6:$C$28=IF(H426="6ème","Mixte",G426))*(Barèmes!$J$6:$J$28="+"))&gt;0,IF(AD426&lt;=SUMIFS(Barèmes!$F$6:$F$28,Barèmes!$A$6:$A$28,"Surcoût d'agilité (s) — technique",Barèmes!$B$6:$B$28,H426,Barèmes!$C$6:$C$28,IF(H426="6ème","Mixte",G426)),Barèmes!$B$2,IF(AD426&lt;=SUMIFS(Barèmes!$G$6:$G$28,Barèmes!$A$6:$A$28,"Surcoût d'agilité (s) — technique",Barèmes!$B$6:$B$28,H426,Barèmes!$C$6:$C$28,IF(H426="6ème","Mixte",G426)),Barèmes!$C$2,IF(AD426&lt;=SUMIFS(Barèmes!$H$6:$H$28,Barèmes!$A$6:$A$28,"Surcoût d'agilité (s) — technique",Barèmes!$B$6:$B$28,H426,Barèmes!$C$6:$C$28,IF(H426="6ème","Mixte",G426)),Barèmes!$D$2,IF(AD426&lt;=SUMIFS(Barèmes!$I$6:$I$28,Barèmes!$A$6:$A$28,"Surcoût d'agilité (s) — technique",Barèmes!$B$6:$B$28,H426,Barèmes!$C$6:$C$28,IF(H426="6ème","Mixte",G426)),Barèmes!$E$2,Barèmes!$F$2)))),IF(AD426&gt;=SUMIFS(Barèmes!$F$6:$F$28,Barèmes!$A$6:$A$28,"Surcoût d'agilité (s) — technique",Barèmes!$B$6:$B$28,H426,Barèmes!$C$6:$C$28,IF(H426="6ème","Mixte",G426)),Barèmes!$B$2,IF(AD426&gt;=SUMIFS(Barèmes!$G$6:$G$28,Barèmes!$A$6:$A$28,"Surcoût d'agilité (s) — technique",Barèmes!$B$6:$B$28,H426,Barèmes!$C$6:$C$28,IF(H426="6ème","Mixte",G426)),Barèmes!$C$2,IF(AD426&gt;=SUMIFS(Barèmes!$H$6:$H$28,Barèmes!$A$6:$A$28,"Surcoût d'agilité (s) — technique",Barèmes!$B$6:$B$28,H426,Barèmes!$C$6:$C$28,IF(H426="6ème","Mixte",G426)),Barèmes!$D$2,IF(AD426&gt;=SUMIFS(Barèmes!$I$6:$I$28,Barèmes!$A$6:$A$28,"Surcoût d'agilité (s) — technique",Barèmes!$B$6:$B$28,H426,Barèmes!$C$6:$C$28,IF(H426="6ème","Mixte",G426)),Barèmes!$E$2,Barèmes!$F$2))))))</f>
        <v/>
      </c>
      <c r="AH426" s="31" t="str">
        <f>IF((IF(N426="",0,1)+IF(Q426="",0,1)+IF(W426="",0,1)+IF(Z426="",0,1)+IF(AC426="",0,1))=0,"",3*IF(N426=Barèmes!$B$2,1,IF(N426=Barèmes!$C$2,2,IF(N426=Barèmes!$D$2,3,IF(N426=Barèmes!$E$2,4,IF(N426=Barèmes!$F$2,5,0)))))+3*IF(Q426=Barèmes!$B$2,1,IF(Q426=Barèmes!$C$2,2,IF(Q426=Barèmes!$D$2,3,IF(Q426=Barèmes!$E$2,4,IF(Q426=Barèmes!$F$2,5,0)))))+2*IF(W426=Barèmes!$B$2,1,IF(W426=Barèmes!$C$2,2,IF(W426=Barèmes!$D$2,3,IF(W426=Barèmes!$E$2,4,IF(W426=Barèmes!$F$2,5,0)))))+1*IF(Z426=Barèmes!$B$2,1,IF(Z426=Barèmes!$C$2,2,IF(Z426=Barèmes!$D$2,3,IF(Z426=Barèmes!$E$2,4,IF(Z426=Barèmes!$F$2,5,0)))))+1*IF(AC426=Barèmes!$B$2,1,IF(AC426=Barèmes!$C$2,2,IF(AC426=Barèmes!$D$2,3,IF(AC426=Barèmes!$E$2,4,IF(AC426=Barèmes!$F$2,5,0))))))</f>
        <v/>
      </c>
      <c r="AI426" s="31"/>
      <c r="AJ426" s="32" t="str">
        <f>IFERROR(INDEX(Croissance!$B$5:$B$604,MATCH(A426,Croissance!$A$5:$A$604,0)),"")</f>
        <v/>
      </c>
      <c r="AK426" s="32" t="str">
        <f>IFERROR(INDEX(Croissance!$C$5:$C$604,MATCH(A426,Croissance!$A$5:$A$604,0)),"")</f>
        <v/>
      </c>
      <c r="AL426" s="32" t="str">
        <f>IFERROR(INDEX(Croissance!$D$5:$D$604,MATCH(A426,Croissance!$A$5:$A$604,0)),"")</f>
        <v/>
      </c>
      <c r="AM426" s="32" t="str">
        <f>IFERROR(INDEX(Croissance!$E$5:$E$604,MATCH(A426,Croissance!$A$5:$A$604,0)),"")</f>
        <v/>
      </c>
      <c r="AO426" s="33">
        <f t="shared" si="56"/>
        <v>0</v>
      </c>
      <c r="AP426" s="33">
        <f t="shared" si="52"/>
        <v>0</v>
      </c>
      <c r="AQ426" s="33">
        <f>IF(A426="",0,IF(AND(OR('Synthèse classe'!$C$2="Tous",C426='Synthèse classe'!$C$2),OR('Synthèse classe'!$C$3="Toutes",D426='Synthèse classe'!$C$3),OR('Synthèse classe'!$C$4="Toutes",AND('Synthèse classe'!$C$4="Dernière",AP426=1),B426=IFERROR(VALUE('Synthèse classe'!$C$4),0))),1,0))</f>
        <v>0</v>
      </c>
      <c r="AR426" s="34" t="str">
        <f t="shared" si="53"/>
        <v/>
      </c>
    </row>
    <row r="427" spans="1:44" x14ac:dyDescent="0.2">
      <c r="A427" s="17" t="str">
        <f t="shared" si="49"/>
        <v/>
      </c>
      <c r="B427" s="18"/>
      <c r="C427" s="19"/>
      <c r="D427" s="19"/>
      <c r="E427" s="19"/>
      <c r="F427" s="19"/>
      <c r="G427" s="19"/>
      <c r="H427" s="17" t="str">
        <f t="shared" si="54"/>
        <v/>
      </c>
      <c r="I427" s="20"/>
      <c r="J427" s="18"/>
      <c r="K427" s="19"/>
      <c r="L427" s="21" t="str">
        <f t="shared" si="55"/>
        <v/>
      </c>
      <c r="M427" s="21" t="str">
        <f>IF(OR(J427="",SUMPRODUCT((Barèmes!$A$6:$A$28="Endurance — Luc Léger (palier)")*(Barèmes!$B$6:$B$28=H427)*(Barèmes!$C$6:$C$28=IF(H427="6ème","Mixte",G427)))=0),"",IF(SUMPRODUCT((Barèmes!$A$6:$A$28="Endurance — Luc Léger (palier)")*(Barèmes!$B$6:$B$28=H427)*(Barèmes!$C$6:$C$28=IF(H427="6ème","Mixte",G427))*(Barèmes!$J$6:$J$28="+"))&gt;0,IF(J427&lt;=SUMIFS(Barèmes!$D$6:$D$28,Barèmes!$A$6:$A$28,"Endurance — Luc Léger (palier)",Barèmes!$B$6:$B$28,H427,Barèmes!$C$6:$C$28,IF(H427="6ème","Mixte",G427)),"à besoin",IF(J427&lt;=SUMIFS(Barèmes!$E$6:$E$28,Barèmes!$A$6:$A$28,"Endurance — Luc Léger (palier)",Barèmes!$B$6:$B$28,H427,Barèmes!$C$6:$C$28,IF(H427="6ème","Mixte",G427)),"fragile","satisfaisant")),IF(J427&gt;=SUMIFS(Barèmes!$D$6:$D$28,Barèmes!$A$6:$A$28,"Endurance — Luc Léger (palier)",Barèmes!$B$6:$B$28,H427,Barèmes!$C$6:$C$28,IF(H427="6ème","Mixte",G427)),"à besoin",IF(J427&gt;=SUMIFS(Barèmes!$E$6:$E$28,Barèmes!$A$6:$A$28,"Endurance — Luc Léger (palier)",Barèmes!$B$6:$B$28,H427,Barèmes!$C$6:$C$28,IF(H427="6ème","Mixte",G427)),"fragile","satisfaisant"))))</f>
        <v/>
      </c>
      <c r="N427" s="21" t="str">
        <f>IF(OR(J427="",SUMPRODUCT((Barèmes!$A$6:$A$28="Endurance — Luc Léger (palier)")*(Barèmes!$B$6:$B$28=H427)*(Barèmes!$C$6:$C$28=IF(H427="6ème","Mixte",G427)))=0),"",IF(SUMPRODUCT((Barèmes!$A$6:$A$28="Endurance — Luc Léger (palier)")*(Barèmes!$B$6:$B$28=H427)*(Barèmes!$C$6:$C$28=IF(H427="6ème","Mixte",G427))*(Barèmes!$J$6:$J$28="+"))&gt;0,IF(J427&lt;=SUMIFS(Barèmes!$F$6:$F$28,Barèmes!$A$6:$A$28,"Endurance — Luc Léger (palier)",Barèmes!$B$6:$B$28,H427,Barèmes!$C$6:$C$28,IF(H427="6ème","Mixte",G427)),Barèmes!$B$2,IF(J427&lt;=SUMIFS(Barèmes!$G$6:$G$28,Barèmes!$A$6:$A$28,"Endurance — Luc Léger (palier)",Barèmes!$B$6:$B$28,H427,Barèmes!$C$6:$C$28,IF(H427="6ème","Mixte",G427)),Barèmes!$C$2,IF(J427&lt;=SUMIFS(Barèmes!$H$6:$H$28,Barèmes!$A$6:$A$28,"Endurance — Luc Léger (palier)",Barèmes!$B$6:$B$28,H427,Barèmes!$C$6:$C$28,IF(H427="6ème","Mixte",G427)),Barèmes!$D$2,IF(J427&lt;=SUMIFS(Barèmes!$I$6:$I$28,Barèmes!$A$6:$A$28,"Endurance — Luc Léger (palier)",Barèmes!$B$6:$B$28,H427,Barèmes!$C$6:$C$28,IF(H427="6ème","Mixte",G427)),Barèmes!$E$2,Barèmes!$F$2)))),IF(J427&gt;=SUMIFS(Barèmes!$F$6:$F$28,Barèmes!$A$6:$A$28,"Endurance — Luc Léger (palier)",Barèmes!$B$6:$B$28,H427,Barèmes!$C$6:$C$28,IF(H427="6ème","Mixte",G427)),Barèmes!$B$2,IF(J427&gt;=SUMIFS(Barèmes!$G$6:$G$28,Barèmes!$A$6:$A$28,"Endurance — Luc Léger (palier)",Barèmes!$B$6:$B$28,H427,Barèmes!$C$6:$C$28,IF(H427="6ème","Mixte",G427)),Barèmes!$C$2,IF(J427&gt;=SUMIFS(Barèmes!$H$6:$H$28,Barèmes!$A$6:$A$28,"Endurance — Luc Léger (palier)",Barèmes!$B$6:$B$28,H427,Barèmes!$C$6:$C$28,IF(H427="6ème","Mixte",G427)),Barèmes!$D$2,IF(J427&gt;=SUMIFS(Barèmes!$I$6:$I$28,Barèmes!$A$6:$A$28,"Endurance — Luc Léger (palier)",Barèmes!$B$6:$B$28,H427,Barèmes!$C$6:$C$28,IF(H427="6ème","Mixte",G427)),Barèmes!$E$2,Barèmes!$F$2))))))</f>
        <v/>
      </c>
      <c r="O427" s="22"/>
      <c r="P427" s="23" t="str">
        <f>IF(OR(O427="",SUMPRODUCT((Barèmes!$A$6:$A$28="Force bas du corps — Saut en longueur (m)")*(Barèmes!$B$6:$B$28=H427)*(Barèmes!$C$6:$C$28=IF(H427="6ème","Mixte",G427)))=0),"",IF(SUMPRODUCT((Barèmes!$A$6:$A$28="Force bas du corps — Saut en longueur (m)")*(Barèmes!$B$6:$B$28=H427)*(Barèmes!$C$6:$C$28=IF(H427="6ème","Mixte",G427))*(Barèmes!$J$6:$J$28="+"))&gt;0,IF(O427&lt;=SUMIFS(Barèmes!$D$6:$D$28,Barèmes!$A$6:$A$28,"Force bas du corps — Saut en longueur (m)",Barèmes!$B$6:$B$28,H427,Barèmes!$C$6:$C$28,IF(H427="6ème","Mixte",G427)),"à besoin",IF(O427&lt;=SUMIFS(Barèmes!$E$6:$E$28,Barèmes!$A$6:$A$28,"Force bas du corps — Saut en longueur (m)",Barèmes!$B$6:$B$28,H427,Barèmes!$C$6:$C$28,IF(H427="6ème","Mixte",G427)),"fragile","satisfaisant")),IF(O427&gt;=SUMIFS(Barèmes!$D$6:$D$28,Barèmes!$A$6:$A$28,"Force bas du corps — Saut en longueur (m)",Barèmes!$B$6:$B$28,H427,Barèmes!$C$6:$C$28,IF(H427="6ème","Mixte",G427)),"à besoin",IF(O427&gt;=SUMIFS(Barèmes!$E$6:$E$28,Barèmes!$A$6:$A$28,"Force bas du corps — Saut en longueur (m)",Barèmes!$B$6:$B$28,H427,Barèmes!$C$6:$C$28,IF(H427="6ème","Mixte",G427)),"fragile","satisfaisant"))))</f>
        <v/>
      </c>
      <c r="Q427" s="23" t="str">
        <f>IF(OR(O427="",SUMPRODUCT((Barèmes!$A$6:$A$28="Force bas du corps — Saut en longueur (m)")*(Barèmes!$B$6:$B$28=H427)*(Barèmes!$C$6:$C$28=IF(H427="6ème","Mixte",G427)))=0),"",IF(SUMPRODUCT((Barèmes!$A$6:$A$28="Force bas du corps — Saut en longueur (m)")*(Barèmes!$B$6:$B$28=H427)*(Barèmes!$C$6:$C$28=IF(H427="6ème","Mixte",G427))*(Barèmes!$J$6:$J$28="+"))&gt;0,IF(O427&lt;=SUMIFS(Barèmes!$F$6:$F$28,Barèmes!$A$6:$A$28,"Force bas du corps — Saut en longueur (m)",Barèmes!$B$6:$B$28,H427,Barèmes!$C$6:$C$28,IF(H427="6ème","Mixte",G427)),Barèmes!$B$2,IF(O427&lt;=SUMIFS(Barèmes!$G$6:$G$28,Barèmes!$A$6:$A$28,"Force bas du corps — Saut en longueur (m)",Barèmes!$B$6:$B$28,H427,Barèmes!$C$6:$C$28,IF(H427="6ème","Mixte",G427)),Barèmes!$C$2,IF(O427&lt;=SUMIFS(Barèmes!$H$6:$H$28,Barèmes!$A$6:$A$28,"Force bas du corps — Saut en longueur (m)",Barèmes!$B$6:$B$28,H427,Barèmes!$C$6:$C$28,IF(H427="6ème","Mixte",G427)),Barèmes!$D$2,IF(O427&lt;=SUMIFS(Barèmes!$I$6:$I$28,Barèmes!$A$6:$A$28,"Force bas du corps — Saut en longueur (m)",Barèmes!$B$6:$B$28,H427,Barèmes!$C$6:$C$28,IF(H427="6ème","Mixte",G427)),Barèmes!$E$2,Barèmes!$F$2)))),IF(O427&gt;=SUMIFS(Barèmes!$F$6:$F$28,Barèmes!$A$6:$A$28,"Force bas du corps — Saut en longueur (m)",Barèmes!$B$6:$B$28,H427,Barèmes!$C$6:$C$28,IF(H427="6ème","Mixte",G427)),Barèmes!$B$2,IF(O427&gt;=SUMIFS(Barèmes!$G$6:$G$28,Barèmes!$A$6:$A$28,"Force bas du corps — Saut en longueur (m)",Barèmes!$B$6:$B$28,H427,Barèmes!$C$6:$C$28,IF(H427="6ème","Mixte",G427)),Barèmes!$C$2,IF(O427&gt;=SUMIFS(Barèmes!$H$6:$H$28,Barèmes!$A$6:$A$28,"Force bas du corps — Saut en longueur (m)",Barèmes!$B$6:$B$28,H427,Barèmes!$C$6:$C$28,IF(H427="6ème","Mixte",G427)),Barèmes!$D$2,IF(O427&gt;=SUMIFS(Barèmes!$I$6:$I$28,Barèmes!$A$6:$A$28,"Force bas du corps — Saut en longueur (m)",Barèmes!$B$6:$B$28,H427,Barèmes!$C$6:$C$28,IF(H427="6ème","Mixte",G427)),Barèmes!$E$2,Barèmes!$F$2))))))</f>
        <v/>
      </c>
      <c r="R427" s="22"/>
      <c r="S427" s="24" t="str">
        <f>IF(OR(R427="",SUMPRODUCT((Barèmes!$A$6:$A$28="Vitesse — 30 m (s)")*(Barèmes!$B$6:$B$28=H427)*(Barèmes!$C$6:$C$28=IF(H427="6ème","Mixte",G427)))=0),"",IF(SUMPRODUCT((Barèmes!$A$6:$A$28="Vitesse — 30 m (s)")*(Barèmes!$B$6:$B$28=H427)*(Barèmes!$C$6:$C$28=IF(H427="6ème","Mixte",G427))*(Barèmes!$J$6:$J$28="+"))&gt;0,IF(R427&lt;=SUMIFS(Barèmes!$D$6:$D$28,Barèmes!$A$6:$A$28,"Vitesse — 30 m (s)",Barèmes!$B$6:$B$28,H427,Barèmes!$C$6:$C$28,IF(H427="6ème","Mixte",G427)),"à besoin",IF(R427&lt;=SUMIFS(Barèmes!$E$6:$E$28,Barèmes!$A$6:$A$28,"Vitesse — 30 m (s)",Barèmes!$B$6:$B$28,H427,Barèmes!$C$6:$C$28,IF(H427="6ème","Mixte",G427)),"fragile","satisfaisant")),IF(R427&gt;=SUMIFS(Barèmes!$D$6:$D$28,Barèmes!$A$6:$A$28,"Vitesse — 30 m (s)",Barèmes!$B$6:$B$28,H427,Barèmes!$C$6:$C$28,IF(H427="6ème","Mixte",G427)),"à besoin",IF(R427&gt;=SUMIFS(Barèmes!$E$6:$E$28,Barèmes!$A$6:$A$28,"Vitesse — 30 m (s)",Barèmes!$B$6:$B$28,H427,Barèmes!$C$6:$C$28,IF(H427="6ème","Mixte",G427)),"fragile","satisfaisant"))))</f>
        <v/>
      </c>
      <c r="T427" s="24" t="str">
        <f>IF(OR(R427="",SUMPRODUCT((Barèmes!$A$6:$A$28="Vitesse — 30 m (s)")*(Barèmes!$B$6:$B$28=H427)*(Barèmes!$C$6:$C$28=IF(H427="6ème","Mixte",G427)))=0),"",IF(SUMPRODUCT((Barèmes!$A$6:$A$28="Vitesse — 30 m (s)")*(Barèmes!$B$6:$B$28=H427)*(Barèmes!$C$6:$C$28=IF(H427="6ème","Mixte",G427))*(Barèmes!$J$6:$J$28="+"))&gt;0,IF(R427&lt;=SUMIFS(Barèmes!$F$6:$F$28,Barèmes!$A$6:$A$28,"Vitesse — 30 m (s)",Barèmes!$B$6:$B$28,H427,Barèmes!$C$6:$C$28,IF(H427="6ème","Mixte",G427)),Barèmes!$B$2,IF(R427&lt;=SUMIFS(Barèmes!$G$6:$G$28,Barèmes!$A$6:$A$28,"Vitesse — 30 m (s)",Barèmes!$B$6:$B$28,H427,Barèmes!$C$6:$C$28,IF(H427="6ème","Mixte",G427)),Barèmes!$C$2,IF(R427&lt;=SUMIFS(Barèmes!$H$6:$H$28,Barèmes!$A$6:$A$28,"Vitesse — 30 m (s)",Barèmes!$B$6:$B$28,H427,Barèmes!$C$6:$C$28,IF(H427="6ème","Mixte",G427)),Barèmes!$D$2,IF(R427&lt;=SUMIFS(Barèmes!$I$6:$I$28,Barèmes!$A$6:$A$28,"Vitesse — 30 m (s)",Barèmes!$B$6:$B$28,H427,Barèmes!$C$6:$C$28,IF(H427="6ème","Mixte",G427)),Barèmes!$E$2,Barèmes!$F$2)))),IF(R427&gt;=SUMIFS(Barèmes!$F$6:$F$28,Barèmes!$A$6:$A$28,"Vitesse — 30 m (s)",Barèmes!$B$6:$B$28,H427,Barèmes!$C$6:$C$28,IF(H427="6ème","Mixte",G427)),Barèmes!$B$2,IF(R427&gt;=SUMIFS(Barèmes!$G$6:$G$28,Barèmes!$A$6:$A$28,"Vitesse — 30 m (s)",Barèmes!$B$6:$B$28,H427,Barèmes!$C$6:$C$28,IF(H427="6ème","Mixte",G427)),Barèmes!$C$2,IF(R427&gt;=SUMIFS(Barèmes!$H$6:$H$28,Barèmes!$A$6:$A$28,"Vitesse — 30 m (s)",Barèmes!$B$6:$B$28,H427,Barèmes!$C$6:$C$28,IF(H427="6ème","Mixte",G427)),Barèmes!$D$2,IF(R427&gt;=SUMIFS(Barèmes!$I$6:$I$28,Barèmes!$A$6:$A$28,"Vitesse — 30 m (s)",Barèmes!$B$6:$B$28,H427,Barèmes!$C$6:$C$28,IF(H427="6ème","Mixte",G427)),Barèmes!$E$2,Barèmes!$F$2))))))</f>
        <v/>
      </c>
      <c r="U427" s="22"/>
      <c r="V427" s="25" t="str">
        <f>IF(OR(U427="",SUMPRODUCT((Barèmes!$A$6:$A$28="Vitesse — 50 m (s)")*(Barèmes!$B$6:$B$28=H427)*(Barèmes!$C$6:$C$28=IF(H427="6ème","Mixte",G427)))=0),"",IF(SUMPRODUCT((Barèmes!$A$6:$A$28="Vitesse — 50 m (s)")*(Barèmes!$B$6:$B$28=H427)*(Barèmes!$C$6:$C$28=IF(H427="6ème","Mixte",G427))*(Barèmes!$J$6:$J$28="+"))&gt;0,IF(U427&lt;=SUMIFS(Barèmes!$D$6:$D$28,Barèmes!$A$6:$A$28,"Vitesse — 50 m (s)",Barèmes!$B$6:$B$28,H427,Barèmes!$C$6:$C$28,IF(H427="6ème","Mixte",G427)),"à besoin",IF(U427&lt;=SUMIFS(Barèmes!$E$6:$E$28,Barèmes!$A$6:$A$28,"Vitesse — 50 m (s)",Barèmes!$B$6:$B$28,H427,Barèmes!$C$6:$C$28,IF(H427="6ème","Mixte",G427)),"fragile","satisfaisant")),IF(U427&gt;=SUMIFS(Barèmes!$D$6:$D$28,Barèmes!$A$6:$A$28,"Vitesse — 50 m (s)",Barèmes!$B$6:$B$28,H427,Barèmes!$C$6:$C$28,IF(H427="6ème","Mixte",G427)),"à besoin",IF(U427&gt;=SUMIFS(Barèmes!$E$6:$E$28,Barèmes!$A$6:$A$28,"Vitesse — 50 m (s)",Barèmes!$B$6:$B$28,H427,Barèmes!$C$6:$C$28,IF(H427="6ème","Mixte",G427)),"fragile","satisfaisant"))))</f>
        <v/>
      </c>
      <c r="W427" s="25" t="str">
        <f>IF(OR(U427="",SUMPRODUCT((Barèmes!$A$6:$A$28="Vitesse — 50 m (s)")*(Barèmes!$B$6:$B$28=H427)*(Barèmes!$C$6:$C$28=IF(H427="6ème","Mixte",G427)))=0),"",IF(SUMPRODUCT((Barèmes!$A$6:$A$28="Vitesse — 50 m (s)")*(Barèmes!$B$6:$B$28=H427)*(Barèmes!$C$6:$C$28=IF(H427="6ème","Mixte",G427))*(Barèmes!$J$6:$J$28="+"))&gt;0,IF(U427&lt;=SUMIFS(Barèmes!$F$6:$F$28,Barèmes!$A$6:$A$28,"Vitesse — 50 m (s)",Barèmes!$B$6:$B$28,H427,Barèmes!$C$6:$C$28,IF(H427="6ème","Mixte",G427)),Barèmes!$B$2,IF(U427&lt;=SUMIFS(Barèmes!$G$6:$G$28,Barèmes!$A$6:$A$28,"Vitesse — 50 m (s)",Barèmes!$B$6:$B$28,H427,Barèmes!$C$6:$C$28,IF(H427="6ème","Mixte",G427)),Barèmes!$C$2,IF(U427&lt;=SUMIFS(Barèmes!$H$6:$H$28,Barèmes!$A$6:$A$28,"Vitesse — 50 m (s)",Barèmes!$B$6:$B$28,H427,Barèmes!$C$6:$C$28,IF(H427="6ème","Mixte",G427)),Barèmes!$D$2,IF(U427&lt;=SUMIFS(Barèmes!$I$6:$I$28,Barèmes!$A$6:$A$28,"Vitesse — 50 m (s)",Barèmes!$B$6:$B$28,H427,Barèmes!$C$6:$C$28,IF(H427="6ème","Mixte",G427)),Barèmes!$E$2,Barèmes!$F$2)))),IF(U427&gt;=SUMIFS(Barèmes!$F$6:$F$28,Barèmes!$A$6:$A$28,"Vitesse — 50 m (s)",Barèmes!$B$6:$B$28,H427,Barèmes!$C$6:$C$28,IF(H427="6ème","Mixte",G427)),Barèmes!$B$2,IF(U427&gt;=SUMIFS(Barèmes!$G$6:$G$28,Barèmes!$A$6:$A$28,"Vitesse — 50 m (s)",Barèmes!$B$6:$B$28,H427,Barèmes!$C$6:$C$28,IF(H427="6ème","Mixte",G427)),Barèmes!$C$2,IF(U427&gt;=SUMIFS(Barèmes!$H$6:$H$28,Barèmes!$A$6:$A$28,"Vitesse — 50 m (s)",Barèmes!$B$6:$B$28,H427,Barèmes!$C$6:$C$28,IF(H427="6ème","Mixte",G427)),Barèmes!$D$2,IF(U427&gt;=SUMIFS(Barèmes!$I$6:$I$28,Barèmes!$A$6:$A$28,"Vitesse — 50 m (s)",Barèmes!$B$6:$B$28,H427,Barèmes!$C$6:$C$28,IF(H427="6ème","Mixte",G427)),Barèmes!$E$2,Barèmes!$F$2))))))</f>
        <v/>
      </c>
      <c r="X427" s="18"/>
      <c r="Y427" s="26" t="str" cm="1">
        <f t="array" ref="Y427">IF(OR(X427="",SUMPRODUCT((Barèmes!$A$6:$A$28="Souplesse (score 1-5)")*(Barèmes!$B$6:$B$28=H427)*(Barèmes!$C$6:$C$28=IF(H427="6ème","Mixte",G427)))=0),"",IF(SUMPRODUCT((Barèmes!$A$6:$A$28="Souplesse (score 1-5)")*(Barèmes!$B$6:$B$28=H427)*(Barèmes!$C$6:$C$28=IF(H427="6ème","Mixte",G427))*(Barèmes!$J$6:$J$28="+"))&gt;0,IF(X427&lt;=SUMIFS(Barèmes!$D$6:$D$28,Barèmes!$A$6:$A$28,"Souplesse (score 1-5)",Barèmes!$B$6:$B$28,H427,Barèmes!$C$6:$C$28,IF(H427="6ème","Mixte",G427)),"à besoin",IF(X427&lt;=SUMIFS(Barèmes!$E$6:$E$28,Barèmes!$A$6:$A$28,"Souplesse (score 1-5)",Barèmes!$B$6:$B$28,H427,Barèmes!$C$6:$C$28,IF(H427="6ème","Mixte",G427)),"fragile","satisfaisant")),IF(X427&gt;=SUMIFS(Barèmes!$D$6:$D$28,Barèmes!$A$6:$A$28,"Souplesse (score 1-5)",Barèmes!$B$6:$B$28,H427,Barèmes!$C$6:$C$28,IF(H427="6ème","Mixte",G427)),"à besoin",IF(X427&gt;=SUMIFS(Barèmes!$E$6:$E$28,Barèmes!$A$6:$A$28,"Souplesse (score 1-5)",Barèmes!$B$6:$B$28,H427,Barèmes!$C$6:$C$28,IF(H427="6ème","Mixte",G427)),"fragile","satisfaisant"))))</f>
        <v/>
      </c>
      <c r="Z427" s="26" t="str" cm="1">
        <f t="array" ref="Z427">IF(OR(X427="",SUMPRODUCT((Barèmes!$A$6:$A$28="Souplesse (score 1-5)")*(Barèmes!$B$6:$B$28=H427)*(Barèmes!$C$6:$C$28=IF(H427="6ème","Mixte",G427)))=0),"",IF(SUMPRODUCT((Barèmes!$A$6:$A$28="Souplesse (score 1-5)")*(Barèmes!$B$6:$B$28=H427)*(Barèmes!$C$6:$C$28=IF(H427="6ème","Mixte",G427))*(Barèmes!$J$6:$J$28="+"))&gt;0,IF(X427&lt;=SUMIFS(Barèmes!$F$6:$F$28,Barèmes!$A$6:$A$28,"Souplesse (score 1-5)",Barèmes!$B$6:$B$28,H427,Barèmes!$C$6:$C$28,IF(H427="6ème","Mixte",G427)),Barèmes!$B$2,IF(X427&lt;=SUMIFS(Barèmes!$G$6:$G$28,Barèmes!$A$6:$A$28,"Souplesse (score 1-5)",Barèmes!$B$6:$B$28,H427,Barèmes!$C$6:$C$28,IF(H427="6ème","Mixte",G427)),Barèmes!$C$2,IF(X427&lt;=SUMIFS(Barèmes!$H$6:$H$28,Barèmes!$A$6:$A$28,"Souplesse (score 1-5)",Barèmes!$B$6:$B$28,H427,Barèmes!$C$6:$C$28,IF(H427="6ème","Mixte",G427)),Barèmes!$D$2,IF(X427&lt;=SUMIFS(Barèmes!$I$6:$I$28,Barèmes!$A$6:$A$28,"Souplesse (score 1-5)",Barèmes!$B$6:$B$28,H427,Barèmes!$C$6:$C$28,IF(H427="6ème","Mixte",G427)),Barèmes!$E$2,Barèmes!$F$2)))),IF(X427&gt;=SUMIFS(Barèmes!$F$6:$F$28,Barèmes!$A$6:$A$28,"Souplesse (score 1-5)",Barèmes!$B$6:$B$28,H427,Barèmes!$C$6:$C$28,IF(H427="6ème","Mixte",G427)),Barèmes!$B$2,IF(X427&gt;=SUMIFS(Barèmes!$G$6:$G$28,Barèmes!$A$6:$A$28,"Souplesse (score 1-5)",Barèmes!$B$6:$B$28,H427,Barèmes!$C$6:$C$28,IF(H427="6ème","Mixte",G427)),Barèmes!$C$2,IF(X427&gt;=SUMIFS(Barèmes!$H$6:$H$28,Barèmes!$A$6:$A$28,"Souplesse (score 1-5)",Barèmes!$B$6:$B$28,H427,Barèmes!$C$6:$C$28,IF(H427="6ème","Mixte",G427)),Barèmes!$D$2,IF(X427&gt;=SUMIFS(Barèmes!$I$6:$I$28,Barèmes!$A$6:$A$28,"Souplesse (score 1-5)",Barèmes!$B$6:$B$28,H427,Barèmes!$C$6:$C$28,IF(H427="6ème","Mixte",G427)),Barèmes!$E$2,Barèmes!$F$2))))))</f>
        <v/>
      </c>
      <c r="AA427" s="22"/>
      <c r="AB427" s="27" t="str">
        <f>IF(OR(AA427="",SUMPRODUCT((Barèmes!$A$6:$A$28="Agilité — T-test 974 (s)")*(Barèmes!$B$6:$B$28=H427)*(Barèmes!$C$6:$C$28=IF(H427="6ème","Mixte",G427)))=0),"",IF(SUMPRODUCT((Barèmes!$A$6:$A$28="Agilité — T-test 974 (s)")*(Barèmes!$B$6:$B$28=H427)*(Barèmes!$C$6:$C$28=IF(H427="6ème","Mixte",G427))*(Barèmes!$J$6:$J$28="+"))&gt;0,IF(AA427&lt;=SUMIFS(Barèmes!$D$6:$D$28,Barèmes!$A$6:$A$28,"Agilité — T-test 974 (s)",Barèmes!$B$6:$B$28,H427,Barèmes!$C$6:$C$28,IF(H427="6ème","Mixte",G427)),"à besoin",IF(AA427&lt;=SUMIFS(Barèmes!$E$6:$E$28,Barèmes!$A$6:$A$28,"Agilité — T-test 974 (s)",Barèmes!$B$6:$B$28,H427,Barèmes!$C$6:$C$28,IF(H427="6ème","Mixte",G427)),"fragile","satisfaisant")),IF(AA427&gt;=SUMIFS(Barèmes!$D$6:$D$28,Barèmes!$A$6:$A$28,"Agilité — T-test 974 (s)",Barèmes!$B$6:$B$28,H427,Barèmes!$C$6:$C$28,IF(H427="6ème","Mixte",G427)),"à besoin",IF(AA427&gt;=SUMIFS(Barèmes!$E$6:$E$28,Barèmes!$A$6:$A$28,"Agilité — T-test 974 (s)",Barèmes!$B$6:$B$28,H427,Barèmes!$C$6:$C$28,IF(H427="6ème","Mixte",G427)),"fragile","satisfaisant"))))</f>
        <v/>
      </c>
      <c r="AC427" s="27" t="str">
        <f>IF(OR(AA427="",SUMPRODUCT((Barèmes!$A$6:$A$28="Agilité — T-test 974 (s)")*(Barèmes!$B$6:$B$28=H427)*(Barèmes!$C$6:$C$28=IF(H427="6ème","Mixte",G427)))=0),"",IF(SUMPRODUCT((Barèmes!$A$6:$A$28="Agilité — T-test 974 (s)")*(Barèmes!$B$6:$B$28=H427)*(Barèmes!$C$6:$C$28=IF(H427="6ème","Mixte",G427))*(Barèmes!$J$6:$J$28="+"))&gt;0,IF(AA427&lt;=SUMIFS(Barèmes!$F$6:$F$28,Barèmes!$A$6:$A$28,"Agilité — T-test 974 (s)",Barèmes!$B$6:$B$28,H427,Barèmes!$C$6:$C$28,IF(H427="6ème","Mixte",G427)),Barèmes!$B$2,IF(AA427&lt;=SUMIFS(Barèmes!$G$6:$G$28,Barèmes!$A$6:$A$28,"Agilité — T-test 974 (s)",Barèmes!$B$6:$B$28,H427,Barèmes!$C$6:$C$28,IF(H427="6ème","Mixte",G427)),Barèmes!$C$2,IF(AA427&lt;=SUMIFS(Barèmes!$H$6:$H$28,Barèmes!$A$6:$A$28,"Agilité — T-test 974 (s)",Barèmes!$B$6:$B$28,H427,Barèmes!$C$6:$C$28,IF(H427="6ème","Mixte",G427)),Barèmes!$D$2,IF(AA427&lt;=SUMIFS(Barèmes!$I$6:$I$28,Barèmes!$A$6:$A$28,"Agilité — T-test 974 (s)",Barèmes!$B$6:$B$28,H427,Barèmes!$C$6:$C$28,IF(H427="6ème","Mixte",G427)),Barèmes!$E$2,Barèmes!$F$2)))),IF(AA427&gt;=SUMIFS(Barèmes!$F$6:$F$28,Barèmes!$A$6:$A$28,"Agilité — T-test 974 (s)",Barèmes!$B$6:$B$28,H427,Barèmes!$C$6:$C$28,IF(H427="6ème","Mixte",G427)),Barèmes!$B$2,IF(AA427&gt;=SUMIFS(Barèmes!$G$6:$G$28,Barèmes!$A$6:$A$28,"Agilité — T-test 974 (s)",Barèmes!$B$6:$B$28,H427,Barèmes!$C$6:$C$28,IF(H427="6ème","Mixte",G427)),Barèmes!$C$2,IF(AA427&gt;=SUMIFS(Barèmes!$H$6:$H$28,Barèmes!$A$6:$A$28,"Agilité — T-test 974 (s)",Barèmes!$B$6:$B$28,H427,Barèmes!$C$6:$C$28,IF(H427="6ème","Mixte",G427)),Barèmes!$D$2,IF(AA427&gt;=SUMIFS(Barèmes!$I$6:$I$28,Barèmes!$A$6:$A$28,"Agilité — T-test 974 (s)",Barèmes!$B$6:$B$28,H427,Barèmes!$C$6:$C$28,IF(H427="6ème","Mixte",G427)),Barèmes!$E$2,Barèmes!$F$2))))))</f>
        <v/>
      </c>
      <c r="AD427" s="28" t="str">
        <f t="shared" si="50"/>
        <v/>
      </c>
      <c r="AE427" s="29" t="str">
        <f t="shared" si="51"/>
        <v/>
      </c>
      <c r="AF427" s="30" t="str">
        <f>IF(OR(AD427="",SUMPRODUCT((Barèmes!$A$6:$A$28="Surcoût d'agilité (s) — technique")*(Barèmes!$B$6:$B$28=H427)*(Barèmes!$C$6:$C$28=IF(H427="6ème","Mixte",G427)))=0),"",IF(SUMPRODUCT((Barèmes!$A$6:$A$28="Surcoût d'agilité (s) — technique")*(Barèmes!$B$6:$B$28=H427)*(Barèmes!$C$6:$C$28=IF(H427="6ème","Mixte",G427))*(Barèmes!$J$6:$J$28="+"))&gt;0,IF(AD427&lt;=SUMIFS(Barèmes!$D$6:$D$28,Barèmes!$A$6:$A$28,"Surcoût d'agilité (s) — technique",Barèmes!$B$6:$B$28,H427,Barèmes!$C$6:$C$28,IF(H427="6ème","Mixte",G427)),"à besoin",IF(AD427&lt;=SUMIFS(Barèmes!$E$6:$E$28,Barèmes!$A$6:$A$28,"Surcoût d'agilité (s) — technique",Barèmes!$B$6:$B$28,H427,Barèmes!$C$6:$C$28,IF(H427="6ème","Mixte",G427)),"fragile","satisfaisant")),IF(AD427&gt;=SUMIFS(Barèmes!$D$6:$D$28,Barèmes!$A$6:$A$28,"Surcoût d'agilité (s) — technique",Barèmes!$B$6:$B$28,H427,Barèmes!$C$6:$C$28,IF(H427="6ème","Mixte",G427)),"à besoin",IF(AD427&gt;=SUMIFS(Barèmes!$E$6:$E$28,Barèmes!$A$6:$A$28,"Surcoût d'agilité (s) — technique",Barèmes!$B$6:$B$28,H427,Barèmes!$C$6:$C$28,IF(H427="6ème","Mixte",G427)),"fragile","satisfaisant"))))</f>
        <v/>
      </c>
      <c r="AG427" s="30" t="str">
        <f>IF(OR(AD427="",SUMPRODUCT((Barèmes!$A$6:$A$28="Surcoût d'agilité (s) — technique")*(Barèmes!$B$6:$B$28=H427)*(Barèmes!$C$6:$C$28=IF(H427="6ème","Mixte",G427)))=0),"",IF(SUMPRODUCT((Barèmes!$A$6:$A$28="Surcoût d'agilité (s) — technique")*(Barèmes!$B$6:$B$28=H427)*(Barèmes!$C$6:$C$28=IF(H427="6ème","Mixte",G427))*(Barèmes!$J$6:$J$28="+"))&gt;0,IF(AD427&lt;=SUMIFS(Barèmes!$F$6:$F$28,Barèmes!$A$6:$A$28,"Surcoût d'agilité (s) — technique",Barèmes!$B$6:$B$28,H427,Barèmes!$C$6:$C$28,IF(H427="6ème","Mixte",G427)),Barèmes!$B$2,IF(AD427&lt;=SUMIFS(Barèmes!$G$6:$G$28,Barèmes!$A$6:$A$28,"Surcoût d'agilité (s) — technique",Barèmes!$B$6:$B$28,H427,Barèmes!$C$6:$C$28,IF(H427="6ème","Mixte",G427)),Barèmes!$C$2,IF(AD427&lt;=SUMIFS(Barèmes!$H$6:$H$28,Barèmes!$A$6:$A$28,"Surcoût d'agilité (s) — technique",Barèmes!$B$6:$B$28,H427,Barèmes!$C$6:$C$28,IF(H427="6ème","Mixte",G427)),Barèmes!$D$2,IF(AD427&lt;=SUMIFS(Barèmes!$I$6:$I$28,Barèmes!$A$6:$A$28,"Surcoût d'agilité (s) — technique",Barèmes!$B$6:$B$28,H427,Barèmes!$C$6:$C$28,IF(H427="6ème","Mixte",G427)),Barèmes!$E$2,Barèmes!$F$2)))),IF(AD427&gt;=SUMIFS(Barèmes!$F$6:$F$28,Barèmes!$A$6:$A$28,"Surcoût d'agilité (s) — technique",Barèmes!$B$6:$B$28,H427,Barèmes!$C$6:$C$28,IF(H427="6ème","Mixte",G427)),Barèmes!$B$2,IF(AD427&gt;=SUMIFS(Barèmes!$G$6:$G$28,Barèmes!$A$6:$A$28,"Surcoût d'agilité (s) — technique",Barèmes!$B$6:$B$28,H427,Barèmes!$C$6:$C$28,IF(H427="6ème","Mixte",G427)),Barèmes!$C$2,IF(AD427&gt;=SUMIFS(Barèmes!$H$6:$H$28,Barèmes!$A$6:$A$28,"Surcoût d'agilité (s) — technique",Barèmes!$B$6:$B$28,H427,Barèmes!$C$6:$C$28,IF(H427="6ème","Mixte",G427)),Barèmes!$D$2,IF(AD427&gt;=SUMIFS(Barèmes!$I$6:$I$28,Barèmes!$A$6:$A$28,"Surcoût d'agilité (s) — technique",Barèmes!$B$6:$B$28,H427,Barèmes!$C$6:$C$28,IF(H427="6ème","Mixte",G427)),Barèmes!$E$2,Barèmes!$F$2))))))</f>
        <v/>
      </c>
      <c r="AH427" s="31" t="str">
        <f>IF((IF(N427="",0,1)+IF(Q427="",0,1)+IF(W427="",0,1)+IF(Z427="",0,1)+IF(AC427="",0,1))=0,"",3*IF(N427=Barèmes!$B$2,1,IF(N427=Barèmes!$C$2,2,IF(N427=Barèmes!$D$2,3,IF(N427=Barèmes!$E$2,4,IF(N427=Barèmes!$F$2,5,0)))))+3*IF(Q427=Barèmes!$B$2,1,IF(Q427=Barèmes!$C$2,2,IF(Q427=Barèmes!$D$2,3,IF(Q427=Barèmes!$E$2,4,IF(Q427=Barèmes!$F$2,5,0)))))+2*IF(W427=Barèmes!$B$2,1,IF(W427=Barèmes!$C$2,2,IF(W427=Barèmes!$D$2,3,IF(W427=Barèmes!$E$2,4,IF(W427=Barèmes!$F$2,5,0)))))+1*IF(Z427=Barèmes!$B$2,1,IF(Z427=Barèmes!$C$2,2,IF(Z427=Barèmes!$D$2,3,IF(Z427=Barèmes!$E$2,4,IF(Z427=Barèmes!$F$2,5,0)))))+1*IF(AC427=Barèmes!$B$2,1,IF(AC427=Barèmes!$C$2,2,IF(AC427=Barèmes!$D$2,3,IF(AC427=Barèmes!$E$2,4,IF(AC427=Barèmes!$F$2,5,0))))))</f>
        <v/>
      </c>
      <c r="AI427" s="31"/>
      <c r="AJ427" s="32" t="str">
        <f>IFERROR(INDEX(Croissance!$B$5:$B$604,MATCH(A427,Croissance!$A$5:$A$604,0)),"")</f>
        <v/>
      </c>
      <c r="AK427" s="32" t="str">
        <f>IFERROR(INDEX(Croissance!$C$5:$C$604,MATCH(A427,Croissance!$A$5:$A$604,0)),"")</f>
        <v/>
      </c>
      <c r="AL427" s="32" t="str">
        <f>IFERROR(INDEX(Croissance!$D$5:$D$604,MATCH(A427,Croissance!$A$5:$A$604,0)),"")</f>
        <v/>
      </c>
      <c r="AM427" s="32" t="str">
        <f>IFERROR(INDEX(Croissance!$E$5:$E$604,MATCH(A427,Croissance!$A$5:$A$604,0)),"")</f>
        <v/>
      </c>
      <c r="AO427" s="33">
        <f t="shared" si="56"/>
        <v>0</v>
      </c>
      <c r="AP427" s="33">
        <f t="shared" si="52"/>
        <v>0</v>
      </c>
      <c r="AQ427" s="33">
        <f>IF(A427="",0,IF(AND(OR('Synthèse classe'!$C$2="Tous",C427='Synthèse classe'!$C$2),OR('Synthèse classe'!$C$3="Toutes",D427='Synthèse classe'!$C$3),OR('Synthèse classe'!$C$4="Toutes",AND('Synthèse classe'!$C$4="Dernière",AP427=1),B427=IFERROR(VALUE('Synthèse classe'!$C$4),0))),1,0))</f>
        <v>0</v>
      </c>
      <c r="AR427" s="34" t="str">
        <f t="shared" si="53"/>
        <v/>
      </c>
    </row>
    <row r="428" spans="1:44" x14ac:dyDescent="0.2">
      <c r="A428" s="17" t="str">
        <f t="shared" si="49"/>
        <v/>
      </c>
      <c r="B428" s="18"/>
      <c r="C428" s="19"/>
      <c r="D428" s="19"/>
      <c r="E428" s="19"/>
      <c r="F428" s="19"/>
      <c r="G428" s="19"/>
      <c r="H428" s="17" t="str">
        <f t="shared" si="54"/>
        <v/>
      </c>
      <c r="I428" s="20"/>
      <c r="J428" s="18"/>
      <c r="K428" s="19"/>
      <c r="L428" s="21" t="str">
        <f t="shared" si="55"/>
        <v/>
      </c>
      <c r="M428" s="21" t="str">
        <f>IF(OR(J428="",SUMPRODUCT((Barèmes!$A$6:$A$28="Endurance — Luc Léger (palier)")*(Barèmes!$B$6:$B$28=H428)*(Barèmes!$C$6:$C$28=IF(H428="6ème","Mixte",G428)))=0),"",IF(SUMPRODUCT((Barèmes!$A$6:$A$28="Endurance — Luc Léger (palier)")*(Barèmes!$B$6:$B$28=H428)*(Barèmes!$C$6:$C$28=IF(H428="6ème","Mixte",G428))*(Barèmes!$J$6:$J$28="+"))&gt;0,IF(J428&lt;=SUMIFS(Barèmes!$D$6:$D$28,Barèmes!$A$6:$A$28,"Endurance — Luc Léger (palier)",Barèmes!$B$6:$B$28,H428,Barèmes!$C$6:$C$28,IF(H428="6ème","Mixte",G428)),"à besoin",IF(J428&lt;=SUMIFS(Barèmes!$E$6:$E$28,Barèmes!$A$6:$A$28,"Endurance — Luc Léger (palier)",Barèmes!$B$6:$B$28,H428,Barèmes!$C$6:$C$28,IF(H428="6ème","Mixte",G428)),"fragile","satisfaisant")),IF(J428&gt;=SUMIFS(Barèmes!$D$6:$D$28,Barèmes!$A$6:$A$28,"Endurance — Luc Léger (palier)",Barèmes!$B$6:$B$28,H428,Barèmes!$C$6:$C$28,IF(H428="6ème","Mixte",G428)),"à besoin",IF(J428&gt;=SUMIFS(Barèmes!$E$6:$E$28,Barèmes!$A$6:$A$28,"Endurance — Luc Léger (palier)",Barèmes!$B$6:$B$28,H428,Barèmes!$C$6:$C$28,IF(H428="6ème","Mixte",G428)),"fragile","satisfaisant"))))</f>
        <v/>
      </c>
      <c r="N428" s="21" t="str">
        <f>IF(OR(J428="",SUMPRODUCT((Barèmes!$A$6:$A$28="Endurance — Luc Léger (palier)")*(Barèmes!$B$6:$B$28=H428)*(Barèmes!$C$6:$C$28=IF(H428="6ème","Mixte",G428)))=0),"",IF(SUMPRODUCT((Barèmes!$A$6:$A$28="Endurance — Luc Léger (palier)")*(Barèmes!$B$6:$B$28=H428)*(Barèmes!$C$6:$C$28=IF(H428="6ème","Mixte",G428))*(Barèmes!$J$6:$J$28="+"))&gt;0,IF(J428&lt;=SUMIFS(Barèmes!$F$6:$F$28,Barèmes!$A$6:$A$28,"Endurance — Luc Léger (palier)",Barèmes!$B$6:$B$28,H428,Barèmes!$C$6:$C$28,IF(H428="6ème","Mixte",G428)),Barèmes!$B$2,IF(J428&lt;=SUMIFS(Barèmes!$G$6:$G$28,Barèmes!$A$6:$A$28,"Endurance — Luc Léger (palier)",Barèmes!$B$6:$B$28,H428,Barèmes!$C$6:$C$28,IF(H428="6ème","Mixte",G428)),Barèmes!$C$2,IF(J428&lt;=SUMIFS(Barèmes!$H$6:$H$28,Barèmes!$A$6:$A$28,"Endurance — Luc Léger (palier)",Barèmes!$B$6:$B$28,H428,Barèmes!$C$6:$C$28,IF(H428="6ème","Mixte",G428)),Barèmes!$D$2,IF(J428&lt;=SUMIFS(Barèmes!$I$6:$I$28,Barèmes!$A$6:$A$28,"Endurance — Luc Léger (palier)",Barèmes!$B$6:$B$28,H428,Barèmes!$C$6:$C$28,IF(H428="6ème","Mixte",G428)),Barèmes!$E$2,Barèmes!$F$2)))),IF(J428&gt;=SUMIFS(Barèmes!$F$6:$F$28,Barèmes!$A$6:$A$28,"Endurance — Luc Léger (palier)",Barèmes!$B$6:$B$28,H428,Barèmes!$C$6:$C$28,IF(H428="6ème","Mixte",G428)),Barèmes!$B$2,IF(J428&gt;=SUMIFS(Barèmes!$G$6:$G$28,Barèmes!$A$6:$A$28,"Endurance — Luc Léger (palier)",Barèmes!$B$6:$B$28,H428,Barèmes!$C$6:$C$28,IF(H428="6ème","Mixte",G428)),Barèmes!$C$2,IF(J428&gt;=SUMIFS(Barèmes!$H$6:$H$28,Barèmes!$A$6:$A$28,"Endurance — Luc Léger (palier)",Barèmes!$B$6:$B$28,H428,Barèmes!$C$6:$C$28,IF(H428="6ème","Mixte",G428)),Barèmes!$D$2,IF(J428&gt;=SUMIFS(Barèmes!$I$6:$I$28,Barèmes!$A$6:$A$28,"Endurance — Luc Léger (palier)",Barèmes!$B$6:$B$28,H428,Barèmes!$C$6:$C$28,IF(H428="6ème","Mixte",G428)),Barèmes!$E$2,Barèmes!$F$2))))))</f>
        <v/>
      </c>
      <c r="O428" s="22"/>
      <c r="P428" s="23" t="str">
        <f>IF(OR(O428="",SUMPRODUCT((Barèmes!$A$6:$A$28="Force bas du corps — Saut en longueur (m)")*(Barèmes!$B$6:$B$28=H428)*(Barèmes!$C$6:$C$28=IF(H428="6ème","Mixte",G428)))=0),"",IF(SUMPRODUCT((Barèmes!$A$6:$A$28="Force bas du corps — Saut en longueur (m)")*(Barèmes!$B$6:$B$28=H428)*(Barèmes!$C$6:$C$28=IF(H428="6ème","Mixte",G428))*(Barèmes!$J$6:$J$28="+"))&gt;0,IF(O428&lt;=SUMIFS(Barèmes!$D$6:$D$28,Barèmes!$A$6:$A$28,"Force bas du corps — Saut en longueur (m)",Barèmes!$B$6:$B$28,H428,Barèmes!$C$6:$C$28,IF(H428="6ème","Mixte",G428)),"à besoin",IF(O428&lt;=SUMIFS(Barèmes!$E$6:$E$28,Barèmes!$A$6:$A$28,"Force bas du corps — Saut en longueur (m)",Barèmes!$B$6:$B$28,H428,Barèmes!$C$6:$C$28,IF(H428="6ème","Mixte",G428)),"fragile","satisfaisant")),IF(O428&gt;=SUMIFS(Barèmes!$D$6:$D$28,Barèmes!$A$6:$A$28,"Force bas du corps — Saut en longueur (m)",Barèmes!$B$6:$B$28,H428,Barèmes!$C$6:$C$28,IF(H428="6ème","Mixte",G428)),"à besoin",IF(O428&gt;=SUMIFS(Barèmes!$E$6:$E$28,Barèmes!$A$6:$A$28,"Force bas du corps — Saut en longueur (m)",Barèmes!$B$6:$B$28,H428,Barèmes!$C$6:$C$28,IF(H428="6ème","Mixte",G428)),"fragile","satisfaisant"))))</f>
        <v/>
      </c>
      <c r="Q428" s="23" t="str">
        <f>IF(OR(O428="",SUMPRODUCT((Barèmes!$A$6:$A$28="Force bas du corps — Saut en longueur (m)")*(Barèmes!$B$6:$B$28=H428)*(Barèmes!$C$6:$C$28=IF(H428="6ème","Mixte",G428)))=0),"",IF(SUMPRODUCT((Barèmes!$A$6:$A$28="Force bas du corps — Saut en longueur (m)")*(Barèmes!$B$6:$B$28=H428)*(Barèmes!$C$6:$C$28=IF(H428="6ème","Mixte",G428))*(Barèmes!$J$6:$J$28="+"))&gt;0,IF(O428&lt;=SUMIFS(Barèmes!$F$6:$F$28,Barèmes!$A$6:$A$28,"Force bas du corps — Saut en longueur (m)",Barèmes!$B$6:$B$28,H428,Barèmes!$C$6:$C$28,IF(H428="6ème","Mixte",G428)),Barèmes!$B$2,IF(O428&lt;=SUMIFS(Barèmes!$G$6:$G$28,Barèmes!$A$6:$A$28,"Force bas du corps — Saut en longueur (m)",Barèmes!$B$6:$B$28,H428,Barèmes!$C$6:$C$28,IF(H428="6ème","Mixte",G428)),Barèmes!$C$2,IF(O428&lt;=SUMIFS(Barèmes!$H$6:$H$28,Barèmes!$A$6:$A$28,"Force bas du corps — Saut en longueur (m)",Barèmes!$B$6:$B$28,H428,Barèmes!$C$6:$C$28,IF(H428="6ème","Mixte",G428)),Barèmes!$D$2,IF(O428&lt;=SUMIFS(Barèmes!$I$6:$I$28,Barèmes!$A$6:$A$28,"Force bas du corps — Saut en longueur (m)",Barèmes!$B$6:$B$28,H428,Barèmes!$C$6:$C$28,IF(H428="6ème","Mixte",G428)),Barèmes!$E$2,Barèmes!$F$2)))),IF(O428&gt;=SUMIFS(Barèmes!$F$6:$F$28,Barèmes!$A$6:$A$28,"Force bas du corps — Saut en longueur (m)",Barèmes!$B$6:$B$28,H428,Barèmes!$C$6:$C$28,IF(H428="6ème","Mixte",G428)),Barèmes!$B$2,IF(O428&gt;=SUMIFS(Barèmes!$G$6:$G$28,Barèmes!$A$6:$A$28,"Force bas du corps — Saut en longueur (m)",Barèmes!$B$6:$B$28,H428,Barèmes!$C$6:$C$28,IF(H428="6ème","Mixte",G428)),Barèmes!$C$2,IF(O428&gt;=SUMIFS(Barèmes!$H$6:$H$28,Barèmes!$A$6:$A$28,"Force bas du corps — Saut en longueur (m)",Barèmes!$B$6:$B$28,H428,Barèmes!$C$6:$C$28,IF(H428="6ème","Mixte",G428)),Barèmes!$D$2,IF(O428&gt;=SUMIFS(Barèmes!$I$6:$I$28,Barèmes!$A$6:$A$28,"Force bas du corps — Saut en longueur (m)",Barèmes!$B$6:$B$28,H428,Barèmes!$C$6:$C$28,IF(H428="6ème","Mixte",G428)),Barèmes!$E$2,Barèmes!$F$2))))))</f>
        <v/>
      </c>
      <c r="R428" s="22"/>
      <c r="S428" s="24" t="str">
        <f>IF(OR(R428="",SUMPRODUCT((Barèmes!$A$6:$A$28="Vitesse — 30 m (s)")*(Barèmes!$B$6:$B$28=H428)*(Barèmes!$C$6:$C$28=IF(H428="6ème","Mixte",G428)))=0),"",IF(SUMPRODUCT((Barèmes!$A$6:$A$28="Vitesse — 30 m (s)")*(Barèmes!$B$6:$B$28=H428)*(Barèmes!$C$6:$C$28=IF(H428="6ème","Mixte",G428))*(Barèmes!$J$6:$J$28="+"))&gt;0,IF(R428&lt;=SUMIFS(Barèmes!$D$6:$D$28,Barèmes!$A$6:$A$28,"Vitesse — 30 m (s)",Barèmes!$B$6:$B$28,H428,Barèmes!$C$6:$C$28,IF(H428="6ème","Mixte",G428)),"à besoin",IF(R428&lt;=SUMIFS(Barèmes!$E$6:$E$28,Barèmes!$A$6:$A$28,"Vitesse — 30 m (s)",Barèmes!$B$6:$B$28,H428,Barèmes!$C$6:$C$28,IF(H428="6ème","Mixte",G428)),"fragile","satisfaisant")),IF(R428&gt;=SUMIFS(Barèmes!$D$6:$D$28,Barèmes!$A$6:$A$28,"Vitesse — 30 m (s)",Barèmes!$B$6:$B$28,H428,Barèmes!$C$6:$C$28,IF(H428="6ème","Mixte",G428)),"à besoin",IF(R428&gt;=SUMIFS(Barèmes!$E$6:$E$28,Barèmes!$A$6:$A$28,"Vitesse — 30 m (s)",Barèmes!$B$6:$B$28,H428,Barèmes!$C$6:$C$28,IF(H428="6ème","Mixte",G428)),"fragile","satisfaisant"))))</f>
        <v/>
      </c>
      <c r="T428" s="24" t="str">
        <f>IF(OR(R428="",SUMPRODUCT((Barèmes!$A$6:$A$28="Vitesse — 30 m (s)")*(Barèmes!$B$6:$B$28=H428)*(Barèmes!$C$6:$C$28=IF(H428="6ème","Mixte",G428)))=0),"",IF(SUMPRODUCT((Barèmes!$A$6:$A$28="Vitesse — 30 m (s)")*(Barèmes!$B$6:$B$28=H428)*(Barèmes!$C$6:$C$28=IF(H428="6ème","Mixte",G428))*(Barèmes!$J$6:$J$28="+"))&gt;0,IF(R428&lt;=SUMIFS(Barèmes!$F$6:$F$28,Barèmes!$A$6:$A$28,"Vitesse — 30 m (s)",Barèmes!$B$6:$B$28,H428,Barèmes!$C$6:$C$28,IF(H428="6ème","Mixte",G428)),Barèmes!$B$2,IF(R428&lt;=SUMIFS(Barèmes!$G$6:$G$28,Barèmes!$A$6:$A$28,"Vitesse — 30 m (s)",Barèmes!$B$6:$B$28,H428,Barèmes!$C$6:$C$28,IF(H428="6ème","Mixte",G428)),Barèmes!$C$2,IF(R428&lt;=SUMIFS(Barèmes!$H$6:$H$28,Barèmes!$A$6:$A$28,"Vitesse — 30 m (s)",Barèmes!$B$6:$B$28,H428,Barèmes!$C$6:$C$28,IF(H428="6ème","Mixte",G428)),Barèmes!$D$2,IF(R428&lt;=SUMIFS(Barèmes!$I$6:$I$28,Barèmes!$A$6:$A$28,"Vitesse — 30 m (s)",Barèmes!$B$6:$B$28,H428,Barèmes!$C$6:$C$28,IF(H428="6ème","Mixte",G428)),Barèmes!$E$2,Barèmes!$F$2)))),IF(R428&gt;=SUMIFS(Barèmes!$F$6:$F$28,Barèmes!$A$6:$A$28,"Vitesse — 30 m (s)",Barèmes!$B$6:$B$28,H428,Barèmes!$C$6:$C$28,IF(H428="6ème","Mixte",G428)),Barèmes!$B$2,IF(R428&gt;=SUMIFS(Barèmes!$G$6:$G$28,Barèmes!$A$6:$A$28,"Vitesse — 30 m (s)",Barèmes!$B$6:$B$28,H428,Barèmes!$C$6:$C$28,IF(H428="6ème","Mixte",G428)),Barèmes!$C$2,IF(R428&gt;=SUMIFS(Barèmes!$H$6:$H$28,Barèmes!$A$6:$A$28,"Vitesse — 30 m (s)",Barèmes!$B$6:$B$28,H428,Barèmes!$C$6:$C$28,IF(H428="6ème","Mixte",G428)),Barèmes!$D$2,IF(R428&gt;=SUMIFS(Barèmes!$I$6:$I$28,Barèmes!$A$6:$A$28,"Vitesse — 30 m (s)",Barèmes!$B$6:$B$28,H428,Barèmes!$C$6:$C$28,IF(H428="6ème","Mixte",G428)),Barèmes!$E$2,Barèmes!$F$2))))))</f>
        <v/>
      </c>
      <c r="U428" s="22"/>
      <c r="V428" s="25" t="str">
        <f>IF(OR(U428="",SUMPRODUCT((Barèmes!$A$6:$A$28="Vitesse — 50 m (s)")*(Barèmes!$B$6:$B$28=H428)*(Barèmes!$C$6:$C$28=IF(H428="6ème","Mixte",G428)))=0),"",IF(SUMPRODUCT((Barèmes!$A$6:$A$28="Vitesse — 50 m (s)")*(Barèmes!$B$6:$B$28=H428)*(Barèmes!$C$6:$C$28=IF(H428="6ème","Mixte",G428))*(Barèmes!$J$6:$J$28="+"))&gt;0,IF(U428&lt;=SUMIFS(Barèmes!$D$6:$D$28,Barèmes!$A$6:$A$28,"Vitesse — 50 m (s)",Barèmes!$B$6:$B$28,H428,Barèmes!$C$6:$C$28,IF(H428="6ème","Mixte",G428)),"à besoin",IF(U428&lt;=SUMIFS(Barèmes!$E$6:$E$28,Barèmes!$A$6:$A$28,"Vitesse — 50 m (s)",Barèmes!$B$6:$B$28,H428,Barèmes!$C$6:$C$28,IF(H428="6ème","Mixte",G428)),"fragile","satisfaisant")),IF(U428&gt;=SUMIFS(Barèmes!$D$6:$D$28,Barèmes!$A$6:$A$28,"Vitesse — 50 m (s)",Barèmes!$B$6:$B$28,H428,Barèmes!$C$6:$C$28,IF(H428="6ème","Mixte",G428)),"à besoin",IF(U428&gt;=SUMIFS(Barèmes!$E$6:$E$28,Barèmes!$A$6:$A$28,"Vitesse — 50 m (s)",Barèmes!$B$6:$B$28,H428,Barèmes!$C$6:$C$28,IF(H428="6ème","Mixte",G428)),"fragile","satisfaisant"))))</f>
        <v/>
      </c>
      <c r="W428" s="25" t="str">
        <f>IF(OR(U428="",SUMPRODUCT((Barèmes!$A$6:$A$28="Vitesse — 50 m (s)")*(Barèmes!$B$6:$B$28=H428)*(Barèmes!$C$6:$C$28=IF(H428="6ème","Mixte",G428)))=0),"",IF(SUMPRODUCT((Barèmes!$A$6:$A$28="Vitesse — 50 m (s)")*(Barèmes!$B$6:$B$28=H428)*(Barèmes!$C$6:$C$28=IF(H428="6ème","Mixte",G428))*(Barèmes!$J$6:$J$28="+"))&gt;0,IF(U428&lt;=SUMIFS(Barèmes!$F$6:$F$28,Barèmes!$A$6:$A$28,"Vitesse — 50 m (s)",Barèmes!$B$6:$B$28,H428,Barèmes!$C$6:$C$28,IF(H428="6ème","Mixte",G428)),Barèmes!$B$2,IF(U428&lt;=SUMIFS(Barèmes!$G$6:$G$28,Barèmes!$A$6:$A$28,"Vitesse — 50 m (s)",Barèmes!$B$6:$B$28,H428,Barèmes!$C$6:$C$28,IF(H428="6ème","Mixte",G428)),Barèmes!$C$2,IF(U428&lt;=SUMIFS(Barèmes!$H$6:$H$28,Barèmes!$A$6:$A$28,"Vitesse — 50 m (s)",Barèmes!$B$6:$B$28,H428,Barèmes!$C$6:$C$28,IF(H428="6ème","Mixte",G428)),Barèmes!$D$2,IF(U428&lt;=SUMIFS(Barèmes!$I$6:$I$28,Barèmes!$A$6:$A$28,"Vitesse — 50 m (s)",Barèmes!$B$6:$B$28,H428,Barèmes!$C$6:$C$28,IF(H428="6ème","Mixte",G428)),Barèmes!$E$2,Barèmes!$F$2)))),IF(U428&gt;=SUMIFS(Barèmes!$F$6:$F$28,Barèmes!$A$6:$A$28,"Vitesse — 50 m (s)",Barèmes!$B$6:$B$28,H428,Barèmes!$C$6:$C$28,IF(H428="6ème","Mixte",G428)),Barèmes!$B$2,IF(U428&gt;=SUMIFS(Barèmes!$G$6:$G$28,Barèmes!$A$6:$A$28,"Vitesse — 50 m (s)",Barèmes!$B$6:$B$28,H428,Barèmes!$C$6:$C$28,IF(H428="6ème","Mixte",G428)),Barèmes!$C$2,IF(U428&gt;=SUMIFS(Barèmes!$H$6:$H$28,Barèmes!$A$6:$A$28,"Vitesse — 50 m (s)",Barèmes!$B$6:$B$28,H428,Barèmes!$C$6:$C$28,IF(H428="6ème","Mixte",G428)),Barèmes!$D$2,IF(U428&gt;=SUMIFS(Barèmes!$I$6:$I$28,Barèmes!$A$6:$A$28,"Vitesse — 50 m (s)",Barèmes!$B$6:$B$28,H428,Barèmes!$C$6:$C$28,IF(H428="6ème","Mixte",G428)),Barèmes!$E$2,Barèmes!$F$2))))))</f>
        <v/>
      </c>
      <c r="X428" s="18"/>
      <c r="Y428" s="26" t="str" cm="1">
        <f t="array" ref="Y428">IF(OR(X428="",SUMPRODUCT((Barèmes!$A$6:$A$28="Souplesse (score 1-5)")*(Barèmes!$B$6:$B$28=H428)*(Barèmes!$C$6:$C$28=IF(H428="6ème","Mixte",G428)))=0),"",IF(SUMPRODUCT((Barèmes!$A$6:$A$28="Souplesse (score 1-5)")*(Barèmes!$B$6:$B$28=H428)*(Barèmes!$C$6:$C$28=IF(H428="6ème","Mixte",G428))*(Barèmes!$J$6:$J$28="+"))&gt;0,IF(X428&lt;=SUMIFS(Barèmes!$D$6:$D$28,Barèmes!$A$6:$A$28,"Souplesse (score 1-5)",Barèmes!$B$6:$B$28,H428,Barèmes!$C$6:$C$28,IF(H428="6ème","Mixte",G428)),"à besoin",IF(X428&lt;=SUMIFS(Barèmes!$E$6:$E$28,Barèmes!$A$6:$A$28,"Souplesse (score 1-5)",Barèmes!$B$6:$B$28,H428,Barèmes!$C$6:$C$28,IF(H428="6ème","Mixte",G428)),"fragile","satisfaisant")),IF(X428&gt;=SUMIFS(Barèmes!$D$6:$D$28,Barèmes!$A$6:$A$28,"Souplesse (score 1-5)",Barèmes!$B$6:$B$28,H428,Barèmes!$C$6:$C$28,IF(H428="6ème","Mixte",G428)),"à besoin",IF(X428&gt;=SUMIFS(Barèmes!$E$6:$E$28,Barèmes!$A$6:$A$28,"Souplesse (score 1-5)",Barèmes!$B$6:$B$28,H428,Barèmes!$C$6:$C$28,IF(H428="6ème","Mixte",G428)),"fragile","satisfaisant"))))</f>
        <v/>
      </c>
      <c r="Z428" s="26" t="str" cm="1">
        <f t="array" ref="Z428">IF(OR(X428="",SUMPRODUCT((Barèmes!$A$6:$A$28="Souplesse (score 1-5)")*(Barèmes!$B$6:$B$28=H428)*(Barèmes!$C$6:$C$28=IF(H428="6ème","Mixte",G428)))=0),"",IF(SUMPRODUCT((Barèmes!$A$6:$A$28="Souplesse (score 1-5)")*(Barèmes!$B$6:$B$28=H428)*(Barèmes!$C$6:$C$28=IF(H428="6ème","Mixte",G428))*(Barèmes!$J$6:$J$28="+"))&gt;0,IF(X428&lt;=SUMIFS(Barèmes!$F$6:$F$28,Barèmes!$A$6:$A$28,"Souplesse (score 1-5)",Barèmes!$B$6:$B$28,H428,Barèmes!$C$6:$C$28,IF(H428="6ème","Mixte",G428)),Barèmes!$B$2,IF(X428&lt;=SUMIFS(Barèmes!$G$6:$G$28,Barèmes!$A$6:$A$28,"Souplesse (score 1-5)",Barèmes!$B$6:$B$28,H428,Barèmes!$C$6:$C$28,IF(H428="6ème","Mixte",G428)),Barèmes!$C$2,IF(X428&lt;=SUMIFS(Barèmes!$H$6:$H$28,Barèmes!$A$6:$A$28,"Souplesse (score 1-5)",Barèmes!$B$6:$B$28,H428,Barèmes!$C$6:$C$28,IF(H428="6ème","Mixte",G428)),Barèmes!$D$2,IF(X428&lt;=SUMIFS(Barèmes!$I$6:$I$28,Barèmes!$A$6:$A$28,"Souplesse (score 1-5)",Barèmes!$B$6:$B$28,H428,Barèmes!$C$6:$C$28,IF(H428="6ème","Mixte",G428)),Barèmes!$E$2,Barèmes!$F$2)))),IF(X428&gt;=SUMIFS(Barèmes!$F$6:$F$28,Barèmes!$A$6:$A$28,"Souplesse (score 1-5)",Barèmes!$B$6:$B$28,H428,Barèmes!$C$6:$C$28,IF(H428="6ème","Mixte",G428)),Barèmes!$B$2,IF(X428&gt;=SUMIFS(Barèmes!$G$6:$G$28,Barèmes!$A$6:$A$28,"Souplesse (score 1-5)",Barèmes!$B$6:$B$28,H428,Barèmes!$C$6:$C$28,IF(H428="6ème","Mixte",G428)),Barèmes!$C$2,IF(X428&gt;=SUMIFS(Barèmes!$H$6:$H$28,Barèmes!$A$6:$A$28,"Souplesse (score 1-5)",Barèmes!$B$6:$B$28,H428,Barèmes!$C$6:$C$28,IF(H428="6ème","Mixte",G428)),Barèmes!$D$2,IF(X428&gt;=SUMIFS(Barèmes!$I$6:$I$28,Barèmes!$A$6:$A$28,"Souplesse (score 1-5)",Barèmes!$B$6:$B$28,H428,Barèmes!$C$6:$C$28,IF(H428="6ème","Mixte",G428)),Barèmes!$E$2,Barèmes!$F$2))))))</f>
        <v/>
      </c>
      <c r="AA428" s="22"/>
      <c r="AB428" s="27" t="str">
        <f>IF(OR(AA428="",SUMPRODUCT((Barèmes!$A$6:$A$28="Agilité — T-test 974 (s)")*(Barèmes!$B$6:$B$28=H428)*(Barèmes!$C$6:$C$28=IF(H428="6ème","Mixte",G428)))=0),"",IF(SUMPRODUCT((Barèmes!$A$6:$A$28="Agilité — T-test 974 (s)")*(Barèmes!$B$6:$B$28=H428)*(Barèmes!$C$6:$C$28=IF(H428="6ème","Mixte",G428))*(Barèmes!$J$6:$J$28="+"))&gt;0,IF(AA428&lt;=SUMIFS(Barèmes!$D$6:$D$28,Barèmes!$A$6:$A$28,"Agilité — T-test 974 (s)",Barèmes!$B$6:$B$28,H428,Barèmes!$C$6:$C$28,IF(H428="6ème","Mixte",G428)),"à besoin",IF(AA428&lt;=SUMIFS(Barèmes!$E$6:$E$28,Barèmes!$A$6:$A$28,"Agilité — T-test 974 (s)",Barèmes!$B$6:$B$28,H428,Barèmes!$C$6:$C$28,IF(H428="6ème","Mixte",G428)),"fragile","satisfaisant")),IF(AA428&gt;=SUMIFS(Barèmes!$D$6:$D$28,Barèmes!$A$6:$A$28,"Agilité — T-test 974 (s)",Barèmes!$B$6:$B$28,H428,Barèmes!$C$6:$C$28,IF(H428="6ème","Mixte",G428)),"à besoin",IF(AA428&gt;=SUMIFS(Barèmes!$E$6:$E$28,Barèmes!$A$6:$A$28,"Agilité — T-test 974 (s)",Barèmes!$B$6:$B$28,H428,Barèmes!$C$6:$C$28,IF(H428="6ème","Mixte",G428)),"fragile","satisfaisant"))))</f>
        <v/>
      </c>
      <c r="AC428" s="27" t="str">
        <f>IF(OR(AA428="",SUMPRODUCT((Barèmes!$A$6:$A$28="Agilité — T-test 974 (s)")*(Barèmes!$B$6:$B$28=H428)*(Barèmes!$C$6:$C$28=IF(H428="6ème","Mixte",G428)))=0),"",IF(SUMPRODUCT((Barèmes!$A$6:$A$28="Agilité — T-test 974 (s)")*(Barèmes!$B$6:$B$28=H428)*(Barèmes!$C$6:$C$28=IF(H428="6ème","Mixte",G428))*(Barèmes!$J$6:$J$28="+"))&gt;0,IF(AA428&lt;=SUMIFS(Barèmes!$F$6:$F$28,Barèmes!$A$6:$A$28,"Agilité — T-test 974 (s)",Barèmes!$B$6:$B$28,H428,Barèmes!$C$6:$C$28,IF(H428="6ème","Mixte",G428)),Barèmes!$B$2,IF(AA428&lt;=SUMIFS(Barèmes!$G$6:$G$28,Barèmes!$A$6:$A$28,"Agilité — T-test 974 (s)",Barèmes!$B$6:$B$28,H428,Barèmes!$C$6:$C$28,IF(H428="6ème","Mixte",G428)),Barèmes!$C$2,IF(AA428&lt;=SUMIFS(Barèmes!$H$6:$H$28,Barèmes!$A$6:$A$28,"Agilité — T-test 974 (s)",Barèmes!$B$6:$B$28,H428,Barèmes!$C$6:$C$28,IF(H428="6ème","Mixte",G428)),Barèmes!$D$2,IF(AA428&lt;=SUMIFS(Barèmes!$I$6:$I$28,Barèmes!$A$6:$A$28,"Agilité — T-test 974 (s)",Barèmes!$B$6:$B$28,H428,Barèmes!$C$6:$C$28,IF(H428="6ème","Mixte",G428)),Barèmes!$E$2,Barèmes!$F$2)))),IF(AA428&gt;=SUMIFS(Barèmes!$F$6:$F$28,Barèmes!$A$6:$A$28,"Agilité — T-test 974 (s)",Barèmes!$B$6:$B$28,H428,Barèmes!$C$6:$C$28,IF(H428="6ème","Mixte",G428)),Barèmes!$B$2,IF(AA428&gt;=SUMIFS(Barèmes!$G$6:$G$28,Barèmes!$A$6:$A$28,"Agilité — T-test 974 (s)",Barèmes!$B$6:$B$28,H428,Barèmes!$C$6:$C$28,IF(H428="6ème","Mixte",G428)),Barèmes!$C$2,IF(AA428&gt;=SUMIFS(Barèmes!$H$6:$H$28,Barèmes!$A$6:$A$28,"Agilité — T-test 974 (s)",Barèmes!$B$6:$B$28,H428,Barèmes!$C$6:$C$28,IF(H428="6ème","Mixte",G428)),Barèmes!$D$2,IF(AA428&gt;=SUMIFS(Barèmes!$I$6:$I$28,Barèmes!$A$6:$A$28,"Agilité — T-test 974 (s)",Barèmes!$B$6:$B$28,H428,Barèmes!$C$6:$C$28,IF(H428="6ème","Mixte",G428)),Barèmes!$E$2,Barèmes!$F$2))))))</f>
        <v/>
      </c>
      <c r="AD428" s="28" t="str">
        <f t="shared" si="50"/>
        <v/>
      </c>
      <c r="AE428" s="29" t="str">
        <f t="shared" si="51"/>
        <v/>
      </c>
      <c r="AF428" s="30" t="str">
        <f>IF(OR(AD428="",SUMPRODUCT((Barèmes!$A$6:$A$28="Surcoût d'agilité (s) — technique")*(Barèmes!$B$6:$B$28=H428)*(Barèmes!$C$6:$C$28=IF(H428="6ème","Mixte",G428)))=0),"",IF(SUMPRODUCT((Barèmes!$A$6:$A$28="Surcoût d'agilité (s) — technique")*(Barèmes!$B$6:$B$28=H428)*(Barèmes!$C$6:$C$28=IF(H428="6ème","Mixte",G428))*(Barèmes!$J$6:$J$28="+"))&gt;0,IF(AD428&lt;=SUMIFS(Barèmes!$D$6:$D$28,Barèmes!$A$6:$A$28,"Surcoût d'agilité (s) — technique",Barèmes!$B$6:$B$28,H428,Barèmes!$C$6:$C$28,IF(H428="6ème","Mixte",G428)),"à besoin",IF(AD428&lt;=SUMIFS(Barèmes!$E$6:$E$28,Barèmes!$A$6:$A$28,"Surcoût d'agilité (s) — technique",Barèmes!$B$6:$B$28,H428,Barèmes!$C$6:$C$28,IF(H428="6ème","Mixte",G428)),"fragile","satisfaisant")),IF(AD428&gt;=SUMIFS(Barèmes!$D$6:$D$28,Barèmes!$A$6:$A$28,"Surcoût d'agilité (s) — technique",Barèmes!$B$6:$B$28,H428,Barèmes!$C$6:$C$28,IF(H428="6ème","Mixte",G428)),"à besoin",IF(AD428&gt;=SUMIFS(Barèmes!$E$6:$E$28,Barèmes!$A$6:$A$28,"Surcoût d'agilité (s) — technique",Barèmes!$B$6:$B$28,H428,Barèmes!$C$6:$C$28,IF(H428="6ème","Mixte",G428)),"fragile","satisfaisant"))))</f>
        <v/>
      </c>
      <c r="AG428" s="30" t="str">
        <f>IF(OR(AD428="",SUMPRODUCT((Barèmes!$A$6:$A$28="Surcoût d'agilité (s) — technique")*(Barèmes!$B$6:$B$28=H428)*(Barèmes!$C$6:$C$28=IF(H428="6ème","Mixte",G428)))=0),"",IF(SUMPRODUCT((Barèmes!$A$6:$A$28="Surcoût d'agilité (s) — technique")*(Barèmes!$B$6:$B$28=H428)*(Barèmes!$C$6:$C$28=IF(H428="6ème","Mixte",G428))*(Barèmes!$J$6:$J$28="+"))&gt;0,IF(AD428&lt;=SUMIFS(Barèmes!$F$6:$F$28,Barèmes!$A$6:$A$28,"Surcoût d'agilité (s) — technique",Barèmes!$B$6:$B$28,H428,Barèmes!$C$6:$C$28,IF(H428="6ème","Mixte",G428)),Barèmes!$B$2,IF(AD428&lt;=SUMIFS(Barèmes!$G$6:$G$28,Barèmes!$A$6:$A$28,"Surcoût d'agilité (s) — technique",Barèmes!$B$6:$B$28,H428,Barèmes!$C$6:$C$28,IF(H428="6ème","Mixte",G428)),Barèmes!$C$2,IF(AD428&lt;=SUMIFS(Barèmes!$H$6:$H$28,Barèmes!$A$6:$A$28,"Surcoût d'agilité (s) — technique",Barèmes!$B$6:$B$28,H428,Barèmes!$C$6:$C$28,IF(H428="6ème","Mixte",G428)),Barèmes!$D$2,IF(AD428&lt;=SUMIFS(Barèmes!$I$6:$I$28,Barèmes!$A$6:$A$28,"Surcoût d'agilité (s) — technique",Barèmes!$B$6:$B$28,H428,Barèmes!$C$6:$C$28,IF(H428="6ème","Mixte",G428)),Barèmes!$E$2,Barèmes!$F$2)))),IF(AD428&gt;=SUMIFS(Barèmes!$F$6:$F$28,Barèmes!$A$6:$A$28,"Surcoût d'agilité (s) — technique",Barèmes!$B$6:$B$28,H428,Barèmes!$C$6:$C$28,IF(H428="6ème","Mixte",G428)),Barèmes!$B$2,IF(AD428&gt;=SUMIFS(Barèmes!$G$6:$G$28,Barèmes!$A$6:$A$28,"Surcoût d'agilité (s) — technique",Barèmes!$B$6:$B$28,H428,Barèmes!$C$6:$C$28,IF(H428="6ème","Mixte",G428)),Barèmes!$C$2,IF(AD428&gt;=SUMIFS(Barèmes!$H$6:$H$28,Barèmes!$A$6:$A$28,"Surcoût d'agilité (s) — technique",Barèmes!$B$6:$B$28,H428,Barèmes!$C$6:$C$28,IF(H428="6ème","Mixte",G428)),Barèmes!$D$2,IF(AD428&gt;=SUMIFS(Barèmes!$I$6:$I$28,Barèmes!$A$6:$A$28,"Surcoût d'agilité (s) — technique",Barèmes!$B$6:$B$28,H428,Barèmes!$C$6:$C$28,IF(H428="6ème","Mixte",G428)),Barèmes!$E$2,Barèmes!$F$2))))))</f>
        <v/>
      </c>
      <c r="AH428" s="31" t="str">
        <f>IF((IF(N428="",0,1)+IF(Q428="",0,1)+IF(W428="",0,1)+IF(Z428="",0,1)+IF(AC428="",0,1))=0,"",3*IF(N428=Barèmes!$B$2,1,IF(N428=Barèmes!$C$2,2,IF(N428=Barèmes!$D$2,3,IF(N428=Barèmes!$E$2,4,IF(N428=Barèmes!$F$2,5,0)))))+3*IF(Q428=Barèmes!$B$2,1,IF(Q428=Barèmes!$C$2,2,IF(Q428=Barèmes!$D$2,3,IF(Q428=Barèmes!$E$2,4,IF(Q428=Barèmes!$F$2,5,0)))))+2*IF(W428=Barèmes!$B$2,1,IF(W428=Barèmes!$C$2,2,IF(W428=Barèmes!$D$2,3,IF(W428=Barèmes!$E$2,4,IF(W428=Barèmes!$F$2,5,0)))))+1*IF(Z428=Barèmes!$B$2,1,IF(Z428=Barèmes!$C$2,2,IF(Z428=Barèmes!$D$2,3,IF(Z428=Barèmes!$E$2,4,IF(Z428=Barèmes!$F$2,5,0)))))+1*IF(AC428=Barèmes!$B$2,1,IF(AC428=Barèmes!$C$2,2,IF(AC428=Barèmes!$D$2,3,IF(AC428=Barèmes!$E$2,4,IF(AC428=Barèmes!$F$2,5,0))))))</f>
        <v/>
      </c>
      <c r="AI428" s="31"/>
      <c r="AJ428" s="32" t="str">
        <f>IFERROR(INDEX(Croissance!$B$5:$B$604,MATCH(A428,Croissance!$A$5:$A$604,0)),"")</f>
        <v/>
      </c>
      <c r="AK428" s="32" t="str">
        <f>IFERROR(INDEX(Croissance!$C$5:$C$604,MATCH(A428,Croissance!$A$5:$A$604,0)),"")</f>
        <v/>
      </c>
      <c r="AL428" s="32" t="str">
        <f>IFERROR(INDEX(Croissance!$D$5:$D$604,MATCH(A428,Croissance!$A$5:$A$604,0)),"")</f>
        <v/>
      </c>
      <c r="AM428" s="32" t="str">
        <f>IFERROR(INDEX(Croissance!$E$5:$E$604,MATCH(A428,Croissance!$A$5:$A$604,0)),"")</f>
        <v/>
      </c>
      <c r="AO428" s="33">
        <f t="shared" si="56"/>
        <v>0</v>
      </c>
      <c r="AP428" s="33">
        <f t="shared" si="52"/>
        <v>0</v>
      </c>
      <c r="AQ428" s="33">
        <f>IF(A428="",0,IF(AND(OR('Synthèse classe'!$C$2="Tous",C428='Synthèse classe'!$C$2),OR('Synthèse classe'!$C$3="Toutes",D428='Synthèse classe'!$C$3),OR('Synthèse classe'!$C$4="Toutes",AND('Synthèse classe'!$C$4="Dernière",AP428=1),B428=IFERROR(VALUE('Synthèse classe'!$C$4),0))),1,0))</f>
        <v>0</v>
      </c>
      <c r="AR428" s="34" t="str">
        <f t="shared" si="53"/>
        <v/>
      </c>
    </row>
    <row r="429" spans="1:44" x14ac:dyDescent="0.2">
      <c r="A429" s="17" t="str">
        <f t="shared" si="49"/>
        <v/>
      </c>
      <c r="B429" s="18"/>
      <c r="C429" s="19"/>
      <c r="D429" s="19"/>
      <c r="E429" s="19"/>
      <c r="F429" s="19"/>
      <c r="G429" s="19"/>
      <c r="H429" s="17" t="str">
        <f t="shared" si="54"/>
        <v/>
      </c>
      <c r="I429" s="20"/>
      <c r="J429" s="18"/>
      <c r="K429" s="19"/>
      <c r="L429" s="21" t="str">
        <f t="shared" si="55"/>
        <v/>
      </c>
      <c r="M429" s="21" t="str">
        <f>IF(OR(J429="",SUMPRODUCT((Barèmes!$A$6:$A$28="Endurance — Luc Léger (palier)")*(Barèmes!$B$6:$B$28=H429)*(Barèmes!$C$6:$C$28=IF(H429="6ème","Mixte",G429)))=0),"",IF(SUMPRODUCT((Barèmes!$A$6:$A$28="Endurance — Luc Léger (palier)")*(Barèmes!$B$6:$B$28=H429)*(Barèmes!$C$6:$C$28=IF(H429="6ème","Mixte",G429))*(Barèmes!$J$6:$J$28="+"))&gt;0,IF(J429&lt;=SUMIFS(Barèmes!$D$6:$D$28,Barèmes!$A$6:$A$28,"Endurance — Luc Léger (palier)",Barèmes!$B$6:$B$28,H429,Barèmes!$C$6:$C$28,IF(H429="6ème","Mixte",G429)),"à besoin",IF(J429&lt;=SUMIFS(Barèmes!$E$6:$E$28,Barèmes!$A$6:$A$28,"Endurance — Luc Léger (palier)",Barèmes!$B$6:$B$28,H429,Barèmes!$C$6:$C$28,IF(H429="6ème","Mixte",G429)),"fragile","satisfaisant")),IF(J429&gt;=SUMIFS(Barèmes!$D$6:$D$28,Barèmes!$A$6:$A$28,"Endurance — Luc Léger (palier)",Barèmes!$B$6:$B$28,H429,Barèmes!$C$6:$C$28,IF(H429="6ème","Mixte",G429)),"à besoin",IF(J429&gt;=SUMIFS(Barèmes!$E$6:$E$28,Barèmes!$A$6:$A$28,"Endurance — Luc Léger (palier)",Barèmes!$B$6:$B$28,H429,Barèmes!$C$6:$C$28,IF(H429="6ème","Mixte",G429)),"fragile","satisfaisant"))))</f>
        <v/>
      </c>
      <c r="N429" s="21" t="str">
        <f>IF(OR(J429="",SUMPRODUCT((Barèmes!$A$6:$A$28="Endurance — Luc Léger (palier)")*(Barèmes!$B$6:$B$28=H429)*(Barèmes!$C$6:$C$28=IF(H429="6ème","Mixte",G429)))=0),"",IF(SUMPRODUCT((Barèmes!$A$6:$A$28="Endurance — Luc Léger (palier)")*(Barèmes!$B$6:$B$28=H429)*(Barèmes!$C$6:$C$28=IF(H429="6ème","Mixte",G429))*(Barèmes!$J$6:$J$28="+"))&gt;0,IF(J429&lt;=SUMIFS(Barèmes!$F$6:$F$28,Barèmes!$A$6:$A$28,"Endurance — Luc Léger (palier)",Barèmes!$B$6:$B$28,H429,Barèmes!$C$6:$C$28,IF(H429="6ème","Mixte",G429)),Barèmes!$B$2,IF(J429&lt;=SUMIFS(Barèmes!$G$6:$G$28,Barèmes!$A$6:$A$28,"Endurance — Luc Léger (palier)",Barèmes!$B$6:$B$28,H429,Barèmes!$C$6:$C$28,IF(H429="6ème","Mixte",G429)),Barèmes!$C$2,IF(J429&lt;=SUMIFS(Barèmes!$H$6:$H$28,Barèmes!$A$6:$A$28,"Endurance — Luc Léger (palier)",Barèmes!$B$6:$B$28,H429,Barèmes!$C$6:$C$28,IF(H429="6ème","Mixte",G429)),Barèmes!$D$2,IF(J429&lt;=SUMIFS(Barèmes!$I$6:$I$28,Barèmes!$A$6:$A$28,"Endurance — Luc Léger (palier)",Barèmes!$B$6:$B$28,H429,Barèmes!$C$6:$C$28,IF(H429="6ème","Mixte",G429)),Barèmes!$E$2,Barèmes!$F$2)))),IF(J429&gt;=SUMIFS(Barèmes!$F$6:$F$28,Barèmes!$A$6:$A$28,"Endurance — Luc Léger (palier)",Barèmes!$B$6:$B$28,H429,Barèmes!$C$6:$C$28,IF(H429="6ème","Mixte",G429)),Barèmes!$B$2,IF(J429&gt;=SUMIFS(Barèmes!$G$6:$G$28,Barèmes!$A$6:$A$28,"Endurance — Luc Léger (palier)",Barèmes!$B$6:$B$28,H429,Barèmes!$C$6:$C$28,IF(H429="6ème","Mixte",G429)),Barèmes!$C$2,IF(J429&gt;=SUMIFS(Barèmes!$H$6:$H$28,Barèmes!$A$6:$A$28,"Endurance — Luc Léger (palier)",Barèmes!$B$6:$B$28,H429,Barèmes!$C$6:$C$28,IF(H429="6ème","Mixte",G429)),Barèmes!$D$2,IF(J429&gt;=SUMIFS(Barèmes!$I$6:$I$28,Barèmes!$A$6:$A$28,"Endurance — Luc Léger (palier)",Barèmes!$B$6:$B$28,H429,Barèmes!$C$6:$C$28,IF(H429="6ème","Mixte",G429)),Barèmes!$E$2,Barèmes!$F$2))))))</f>
        <v/>
      </c>
      <c r="O429" s="22"/>
      <c r="P429" s="23" t="str">
        <f>IF(OR(O429="",SUMPRODUCT((Barèmes!$A$6:$A$28="Force bas du corps — Saut en longueur (m)")*(Barèmes!$B$6:$B$28=H429)*(Barèmes!$C$6:$C$28=IF(H429="6ème","Mixte",G429)))=0),"",IF(SUMPRODUCT((Barèmes!$A$6:$A$28="Force bas du corps — Saut en longueur (m)")*(Barèmes!$B$6:$B$28=H429)*(Barèmes!$C$6:$C$28=IF(H429="6ème","Mixte",G429))*(Barèmes!$J$6:$J$28="+"))&gt;0,IF(O429&lt;=SUMIFS(Barèmes!$D$6:$D$28,Barèmes!$A$6:$A$28,"Force bas du corps — Saut en longueur (m)",Barèmes!$B$6:$B$28,H429,Barèmes!$C$6:$C$28,IF(H429="6ème","Mixte",G429)),"à besoin",IF(O429&lt;=SUMIFS(Barèmes!$E$6:$E$28,Barèmes!$A$6:$A$28,"Force bas du corps — Saut en longueur (m)",Barèmes!$B$6:$B$28,H429,Barèmes!$C$6:$C$28,IF(H429="6ème","Mixte",G429)),"fragile","satisfaisant")),IF(O429&gt;=SUMIFS(Barèmes!$D$6:$D$28,Barèmes!$A$6:$A$28,"Force bas du corps — Saut en longueur (m)",Barèmes!$B$6:$B$28,H429,Barèmes!$C$6:$C$28,IF(H429="6ème","Mixte",G429)),"à besoin",IF(O429&gt;=SUMIFS(Barèmes!$E$6:$E$28,Barèmes!$A$6:$A$28,"Force bas du corps — Saut en longueur (m)",Barèmes!$B$6:$B$28,H429,Barèmes!$C$6:$C$28,IF(H429="6ème","Mixte",G429)),"fragile","satisfaisant"))))</f>
        <v/>
      </c>
      <c r="Q429" s="23" t="str">
        <f>IF(OR(O429="",SUMPRODUCT((Barèmes!$A$6:$A$28="Force bas du corps — Saut en longueur (m)")*(Barèmes!$B$6:$B$28=H429)*(Barèmes!$C$6:$C$28=IF(H429="6ème","Mixte",G429)))=0),"",IF(SUMPRODUCT((Barèmes!$A$6:$A$28="Force bas du corps — Saut en longueur (m)")*(Barèmes!$B$6:$B$28=H429)*(Barèmes!$C$6:$C$28=IF(H429="6ème","Mixte",G429))*(Barèmes!$J$6:$J$28="+"))&gt;0,IF(O429&lt;=SUMIFS(Barèmes!$F$6:$F$28,Barèmes!$A$6:$A$28,"Force bas du corps — Saut en longueur (m)",Barèmes!$B$6:$B$28,H429,Barèmes!$C$6:$C$28,IF(H429="6ème","Mixte",G429)),Barèmes!$B$2,IF(O429&lt;=SUMIFS(Barèmes!$G$6:$G$28,Barèmes!$A$6:$A$28,"Force bas du corps — Saut en longueur (m)",Barèmes!$B$6:$B$28,H429,Barèmes!$C$6:$C$28,IF(H429="6ème","Mixte",G429)),Barèmes!$C$2,IF(O429&lt;=SUMIFS(Barèmes!$H$6:$H$28,Barèmes!$A$6:$A$28,"Force bas du corps — Saut en longueur (m)",Barèmes!$B$6:$B$28,H429,Barèmes!$C$6:$C$28,IF(H429="6ème","Mixte",G429)),Barèmes!$D$2,IF(O429&lt;=SUMIFS(Barèmes!$I$6:$I$28,Barèmes!$A$6:$A$28,"Force bas du corps — Saut en longueur (m)",Barèmes!$B$6:$B$28,H429,Barèmes!$C$6:$C$28,IF(H429="6ème","Mixte",G429)),Barèmes!$E$2,Barèmes!$F$2)))),IF(O429&gt;=SUMIFS(Barèmes!$F$6:$F$28,Barèmes!$A$6:$A$28,"Force bas du corps — Saut en longueur (m)",Barèmes!$B$6:$B$28,H429,Barèmes!$C$6:$C$28,IF(H429="6ème","Mixte",G429)),Barèmes!$B$2,IF(O429&gt;=SUMIFS(Barèmes!$G$6:$G$28,Barèmes!$A$6:$A$28,"Force bas du corps — Saut en longueur (m)",Barèmes!$B$6:$B$28,H429,Barèmes!$C$6:$C$28,IF(H429="6ème","Mixte",G429)),Barèmes!$C$2,IF(O429&gt;=SUMIFS(Barèmes!$H$6:$H$28,Barèmes!$A$6:$A$28,"Force bas du corps — Saut en longueur (m)",Barèmes!$B$6:$B$28,H429,Barèmes!$C$6:$C$28,IF(H429="6ème","Mixte",G429)),Barèmes!$D$2,IF(O429&gt;=SUMIFS(Barèmes!$I$6:$I$28,Barèmes!$A$6:$A$28,"Force bas du corps — Saut en longueur (m)",Barèmes!$B$6:$B$28,H429,Barèmes!$C$6:$C$28,IF(H429="6ème","Mixte",G429)),Barèmes!$E$2,Barèmes!$F$2))))))</f>
        <v/>
      </c>
      <c r="R429" s="22"/>
      <c r="S429" s="24" t="str">
        <f>IF(OR(R429="",SUMPRODUCT((Barèmes!$A$6:$A$28="Vitesse — 30 m (s)")*(Barèmes!$B$6:$B$28=H429)*(Barèmes!$C$6:$C$28=IF(H429="6ème","Mixte",G429)))=0),"",IF(SUMPRODUCT((Barèmes!$A$6:$A$28="Vitesse — 30 m (s)")*(Barèmes!$B$6:$B$28=H429)*(Barèmes!$C$6:$C$28=IF(H429="6ème","Mixte",G429))*(Barèmes!$J$6:$J$28="+"))&gt;0,IF(R429&lt;=SUMIFS(Barèmes!$D$6:$D$28,Barèmes!$A$6:$A$28,"Vitesse — 30 m (s)",Barèmes!$B$6:$B$28,H429,Barèmes!$C$6:$C$28,IF(H429="6ème","Mixte",G429)),"à besoin",IF(R429&lt;=SUMIFS(Barèmes!$E$6:$E$28,Barèmes!$A$6:$A$28,"Vitesse — 30 m (s)",Barèmes!$B$6:$B$28,H429,Barèmes!$C$6:$C$28,IF(H429="6ème","Mixte",G429)),"fragile","satisfaisant")),IF(R429&gt;=SUMIFS(Barèmes!$D$6:$D$28,Barèmes!$A$6:$A$28,"Vitesse — 30 m (s)",Barèmes!$B$6:$B$28,H429,Barèmes!$C$6:$C$28,IF(H429="6ème","Mixte",G429)),"à besoin",IF(R429&gt;=SUMIFS(Barèmes!$E$6:$E$28,Barèmes!$A$6:$A$28,"Vitesse — 30 m (s)",Barèmes!$B$6:$B$28,H429,Barèmes!$C$6:$C$28,IF(H429="6ème","Mixte",G429)),"fragile","satisfaisant"))))</f>
        <v/>
      </c>
      <c r="T429" s="24" t="str">
        <f>IF(OR(R429="",SUMPRODUCT((Barèmes!$A$6:$A$28="Vitesse — 30 m (s)")*(Barèmes!$B$6:$B$28=H429)*(Barèmes!$C$6:$C$28=IF(H429="6ème","Mixte",G429)))=0),"",IF(SUMPRODUCT((Barèmes!$A$6:$A$28="Vitesse — 30 m (s)")*(Barèmes!$B$6:$B$28=H429)*(Barèmes!$C$6:$C$28=IF(H429="6ème","Mixte",G429))*(Barèmes!$J$6:$J$28="+"))&gt;0,IF(R429&lt;=SUMIFS(Barèmes!$F$6:$F$28,Barèmes!$A$6:$A$28,"Vitesse — 30 m (s)",Barèmes!$B$6:$B$28,H429,Barèmes!$C$6:$C$28,IF(H429="6ème","Mixte",G429)),Barèmes!$B$2,IF(R429&lt;=SUMIFS(Barèmes!$G$6:$G$28,Barèmes!$A$6:$A$28,"Vitesse — 30 m (s)",Barèmes!$B$6:$B$28,H429,Barèmes!$C$6:$C$28,IF(H429="6ème","Mixte",G429)),Barèmes!$C$2,IF(R429&lt;=SUMIFS(Barèmes!$H$6:$H$28,Barèmes!$A$6:$A$28,"Vitesse — 30 m (s)",Barèmes!$B$6:$B$28,H429,Barèmes!$C$6:$C$28,IF(H429="6ème","Mixte",G429)),Barèmes!$D$2,IF(R429&lt;=SUMIFS(Barèmes!$I$6:$I$28,Barèmes!$A$6:$A$28,"Vitesse — 30 m (s)",Barèmes!$B$6:$B$28,H429,Barèmes!$C$6:$C$28,IF(H429="6ème","Mixte",G429)),Barèmes!$E$2,Barèmes!$F$2)))),IF(R429&gt;=SUMIFS(Barèmes!$F$6:$F$28,Barèmes!$A$6:$A$28,"Vitesse — 30 m (s)",Barèmes!$B$6:$B$28,H429,Barèmes!$C$6:$C$28,IF(H429="6ème","Mixte",G429)),Barèmes!$B$2,IF(R429&gt;=SUMIFS(Barèmes!$G$6:$G$28,Barèmes!$A$6:$A$28,"Vitesse — 30 m (s)",Barèmes!$B$6:$B$28,H429,Barèmes!$C$6:$C$28,IF(H429="6ème","Mixte",G429)),Barèmes!$C$2,IF(R429&gt;=SUMIFS(Barèmes!$H$6:$H$28,Barèmes!$A$6:$A$28,"Vitesse — 30 m (s)",Barèmes!$B$6:$B$28,H429,Barèmes!$C$6:$C$28,IF(H429="6ème","Mixte",G429)),Barèmes!$D$2,IF(R429&gt;=SUMIFS(Barèmes!$I$6:$I$28,Barèmes!$A$6:$A$28,"Vitesse — 30 m (s)",Barèmes!$B$6:$B$28,H429,Barèmes!$C$6:$C$28,IF(H429="6ème","Mixte",G429)),Barèmes!$E$2,Barèmes!$F$2))))))</f>
        <v/>
      </c>
      <c r="U429" s="22"/>
      <c r="V429" s="25" t="str">
        <f>IF(OR(U429="",SUMPRODUCT((Barèmes!$A$6:$A$28="Vitesse — 50 m (s)")*(Barèmes!$B$6:$B$28=H429)*(Barèmes!$C$6:$C$28=IF(H429="6ème","Mixte",G429)))=0),"",IF(SUMPRODUCT((Barèmes!$A$6:$A$28="Vitesse — 50 m (s)")*(Barèmes!$B$6:$B$28=H429)*(Barèmes!$C$6:$C$28=IF(H429="6ème","Mixte",G429))*(Barèmes!$J$6:$J$28="+"))&gt;0,IF(U429&lt;=SUMIFS(Barèmes!$D$6:$D$28,Barèmes!$A$6:$A$28,"Vitesse — 50 m (s)",Barèmes!$B$6:$B$28,H429,Barèmes!$C$6:$C$28,IF(H429="6ème","Mixte",G429)),"à besoin",IF(U429&lt;=SUMIFS(Barèmes!$E$6:$E$28,Barèmes!$A$6:$A$28,"Vitesse — 50 m (s)",Barèmes!$B$6:$B$28,H429,Barèmes!$C$6:$C$28,IF(H429="6ème","Mixte",G429)),"fragile","satisfaisant")),IF(U429&gt;=SUMIFS(Barèmes!$D$6:$D$28,Barèmes!$A$6:$A$28,"Vitesse — 50 m (s)",Barèmes!$B$6:$B$28,H429,Barèmes!$C$6:$C$28,IF(H429="6ème","Mixte",G429)),"à besoin",IF(U429&gt;=SUMIFS(Barèmes!$E$6:$E$28,Barèmes!$A$6:$A$28,"Vitesse — 50 m (s)",Barèmes!$B$6:$B$28,H429,Barèmes!$C$6:$C$28,IF(H429="6ème","Mixte",G429)),"fragile","satisfaisant"))))</f>
        <v/>
      </c>
      <c r="W429" s="25" t="str">
        <f>IF(OR(U429="",SUMPRODUCT((Barèmes!$A$6:$A$28="Vitesse — 50 m (s)")*(Barèmes!$B$6:$B$28=H429)*(Barèmes!$C$6:$C$28=IF(H429="6ème","Mixte",G429)))=0),"",IF(SUMPRODUCT((Barèmes!$A$6:$A$28="Vitesse — 50 m (s)")*(Barèmes!$B$6:$B$28=H429)*(Barèmes!$C$6:$C$28=IF(H429="6ème","Mixte",G429))*(Barèmes!$J$6:$J$28="+"))&gt;0,IF(U429&lt;=SUMIFS(Barèmes!$F$6:$F$28,Barèmes!$A$6:$A$28,"Vitesse — 50 m (s)",Barèmes!$B$6:$B$28,H429,Barèmes!$C$6:$C$28,IF(H429="6ème","Mixte",G429)),Barèmes!$B$2,IF(U429&lt;=SUMIFS(Barèmes!$G$6:$G$28,Barèmes!$A$6:$A$28,"Vitesse — 50 m (s)",Barèmes!$B$6:$B$28,H429,Barèmes!$C$6:$C$28,IF(H429="6ème","Mixte",G429)),Barèmes!$C$2,IF(U429&lt;=SUMIFS(Barèmes!$H$6:$H$28,Barèmes!$A$6:$A$28,"Vitesse — 50 m (s)",Barèmes!$B$6:$B$28,H429,Barèmes!$C$6:$C$28,IF(H429="6ème","Mixte",G429)),Barèmes!$D$2,IF(U429&lt;=SUMIFS(Barèmes!$I$6:$I$28,Barèmes!$A$6:$A$28,"Vitesse — 50 m (s)",Barèmes!$B$6:$B$28,H429,Barèmes!$C$6:$C$28,IF(H429="6ème","Mixte",G429)),Barèmes!$E$2,Barèmes!$F$2)))),IF(U429&gt;=SUMIFS(Barèmes!$F$6:$F$28,Barèmes!$A$6:$A$28,"Vitesse — 50 m (s)",Barèmes!$B$6:$B$28,H429,Barèmes!$C$6:$C$28,IF(H429="6ème","Mixte",G429)),Barèmes!$B$2,IF(U429&gt;=SUMIFS(Barèmes!$G$6:$G$28,Barèmes!$A$6:$A$28,"Vitesse — 50 m (s)",Barèmes!$B$6:$B$28,H429,Barèmes!$C$6:$C$28,IF(H429="6ème","Mixte",G429)),Barèmes!$C$2,IF(U429&gt;=SUMIFS(Barèmes!$H$6:$H$28,Barèmes!$A$6:$A$28,"Vitesse — 50 m (s)",Barèmes!$B$6:$B$28,H429,Barèmes!$C$6:$C$28,IF(H429="6ème","Mixte",G429)),Barèmes!$D$2,IF(U429&gt;=SUMIFS(Barèmes!$I$6:$I$28,Barèmes!$A$6:$A$28,"Vitesse — 50 m (s)",Barèmes!$B$6:$B$28,H429,Barèmes!$C$6:$C$28,IF(H429="6ème","Mixte",G429)),Barèmes!$E$2,Barèmes!$F$2))))))</f>
        <v/>
      </c>
      <c r="X429" s="18"/>
      <c r="Y429" s="26" t="str" cm="1">
        <f t="array" ref="Y429">IF(OR(X429="",SUMPRODUCT((Barèmes!$A$6:$A$28="Souplesse (score 1-5)")*(Barèmes!$B$6:$B$28=H429)*(Barèmes!$C$6:$C$28=IF(H429="6ème","Mixte",G429)))=0),"",IF(SUMPRODUCT((Barèmes!$A$6:$A$28="Souplesse (score 1-5)")*(Barèmes!$B$6:$B$28=H429)*(Barèmes!$C$6:$C$28=IF(H429="6ème","Mixte",G429))*(Barèmes!$J$6:$J$28="+"))&gt;0,IF(X429&lt;=SUMIFS(Barèmes!$D$6:$D$28,Barèmes!$A$6:$A$28,"Souplesse (score 1-5)",Barèmes!$B$6:$B$28,H429,Barèmes!$C$6:$C$28,IF(H429="6ème","Mixte",G429)),"à besoin",IF(X429&lt;=SUMIFS(Barèmes!$E$6:$E$28,Barèmes!$A$6:$A$28,"Souplesse (score 1-5)",Barèmes!$B$6:$B$28,H429,Barèmes!$C$6:$C$28,IF(H429="6ème","Mixte",G429)),"fragile","satisfaisant")),IF(X429&gt;=SUMIFS(Barèmes!$D$6:$D$28,Barèmes!$A$6:$A$28,"Souplesse (score 1-5)",Barèmes!$B$6:$B$28,H429,Barèmes!$C$6:$C$28,IF(H429="6ème","Mixte",G429)),"à besoin",IF(X429&gt;=SUMIFS(Barèmes!$E$6:$E$28,Barèmes!$A$6:$A$28,"Souplesse (score 1-5)",Barèmes!$B$6:$B$28,H429,Barèmes!$C$6:$C$28,IF(H429="6ème","Mixte",G429)),"fragile","satisfaisant"))))</f>
        <v/>
      </c>
      <c r="Z429" s="26" t="str" cm="1">
        <f t="array" ref="Z429">IF(OR(X429="",SUMPRODUCT((Barèmes!$A$6:$A$28="Souplesse (score 1-5)")*(Barèmes!$B$6:$B$28=H429)*(Barèmes!$C$6:$C$28=IF(H429="6ème","Mixte",G429)))=0),"",IF(SUMPRODUCT((Barèmes!$A$6:$A$28="Souplesse (score 1-5)")*(Barèmes!$B$6:$B$28=H429)*(Barèmes!$C$6:$C$28=IF(H429="6ème","Mixte",G429))*(Barèmes!$J$6:$J$28="+"))&gt;0,IF(X429&lt;=SUMIFS(Barèmes!$F$6:$F$28,Barèmes!$A$6:$A$28,"Souplesse (score 1-5)",Barèmes!$B$6:$B$28,H429,Barèmes!$C$6:$C$28,IF(H429="6ème","Mixte",G429)),Barèmes!$B$2,IF(X429&lt;=SUMIFS(Barèmes!$G$6:$G$28,Barèmes!$A$6:$A$28,"Souplesse (score 1-5)",Barèmes!$B$6:$B$28,H429,Barèmes!$C$6:$C$28,IF(H429="6ème","Mixte",G429)),Barèmes!$C$2,IF(X429&lt;=SUMIFS(Barèmes!$H$6:$H$28,Barèmes!$A$6:$A$28,"Souplesse (score 1-5)",Barèmes!$B$6:$B$28,H429,Barèmes!$C$6:$C$28,IF(H429="6ème","Mixte",G429)),Barèmes!$D$2,IF(X429&lt;=SUMIFS(Barèmes!$I$6:$I$28,Barèmes!$A$6:$A$28,"Souplesse (score 1-5)",Barèmes!$B$6:$B$28,H429,Barèmes!$C$6:$C$28,IF(H429="6ème","Mixte",G429)),Barèmes!$E$2,Barèmes!$F$2)))),IF(X429&gt;=SUMIFS(Barèmes!$F$6:$F$28,Barèmes!$A$6:$A$28,"Souplesse (score 1-5)",Barèmes!$B$6:$B$28,H429,Barèmes!$C$6:$C$28,IF(H429="6ème","Mixte",G429)),Barèmes!$B$2,IF(X429&gt;=SUMIFS(Barèmes!$G$6:$G$28,Barèmes!$A$6:$A$28,"Souplesse (score 1-5)",Barèmes!$B$6:$B$28,H429,Barèmes!$C$6:$C$28,IF(H429="6ème","Mixte",G429)),Barèmes!$C$2,IF(X429&gt;=SUMIFS(Barèmes!$H$6:$H$28,Barèmes!$A$6:$A$28,"Souplesse (score 1-5)",Barèmes!$B$6:$B$28,H429,Barèmes!$C$6:$C$28,IF(H429="6ème","Mixte",G429)),Barèmes!$D$2,IF(X429&gt;=SUMIFS(Barèmes!$I$6:$I$28,Barèmes!$A$6:$A$28,"Souplesse (score 1-5)",Barèmes!$B$6:$B$28,H429,Barèmes!$C$6:$C$28,IF(H429="6ème","Mixte",G429)),Barèmes!$E$2,Barèmes!$F$2))))))</f>
        <v/>
      </c>
      <c r="AA429" s="22"/>
      <c r="AB429" s="27" t="str">
        <f>IF(OR(AA429="",SUMPRODUCT((Barèmes!$A$6:$A$28="Agilité — T-test 974 (s)")*(Barèmes!$B$6:$B$28=H429)*(Barèmes!$C$6:$C$28=IF(H429="6ème","Mixte",G429)))=0),"",IF(SUMPRODUCT((Barèmes!$A$6:$A$28="Agilité — T-test 974 (s)")*(Barèmes!$B$6:$B$28=H429)*(Barèmes!$C$6:$C$28=IF(H429="6ème","Mixte",G429))*(Barèmes!$J$6:$J$28="+"))&gt;0,IF(AA429&lt;=SUMIFS(Barèmes!$D$6:$D$28,Barèmes!$A$6:$A$28,"Agilité — T-test 974 (s)",Barèmes!$B$6:$B$28,H429,Barèmes!$C$6:$C$28,IF(H429="6ème","Mixte",G429)),"à besoin",IF(AA429&lt;=SUMIFS(Barèmes!$E$6:$E$28,Barèmes!$A$6:$A$28,"Agilité — T-test 974 (s)",Barèmes!$B$6:$B$28,H429,Barèmes!$C$6:$C$28,IF(H429="6ème","Mixte",G429)),"fragile","satisfaisant")),IF(AA429&gt;=SUMIFS(Barèmes!$D$6:$D$28,Barèmes!$A$6:$A$28,"Agilité — T-test 974 (s)",Barèmes!$B$6:$B$28,H429,Barèmes!$C$6:$C$28,IF(H429="6ème","Mixte",G429)),"à besoin",IF(AA429&gt;=SUMIFS(Barèmes!$E$6:$E$28,Barèmes!$A$6:$A$28,"Agilité — T-test 974 (s)",Barèmes!$B$6:$B$28,H429,Barèmes!$C$6:$C$28,IF(H429="6ème","Mixte",G429)),"fragile","satisfaisant"))))</f>
        <v/>
      </c>
      <c r="AC429" s="27" t="str">
        <f>IF(OR(AA429="",SUMPRODUCT((Barèmes!$A$6:$A$28="Agilité — T-test 974 (s)")*(Barèmes!$B$6:$B$28=H429)*(Barèmes!$C$6:$C$28=IF(H429="6ème","Mixte",G429)))=0),"",IF(SUMPRODUCT((Barèmes!$A$6:$A$28="Agilité — T-test 974 (s)")*(Barèmes!$B$6:$B$28=H429)*(Barèmes!$C$6:$C$28=IF(H429="6ème","Mixte",G429))*(Barèmes!$J$6:$J$28="+"))&gt;0,IF(AA429&lt;=SUMIFS(Barèmes!$F$6:$F$28,Barèmes!$A$6:$A$28,"Agilité — T-test 974 (s)",Barèmes!$B$6:$B$28,H429,Barèmes!$C$6:$C$28,IF(H429="6ème","Mixte",G429)),Barèmes!$B$2,IF(AA429&lt;=SUMIFS(Barèmes!$G$6:$G$28,Barèmes!$A$6:$A$28,"Agilité — T-test 974 (s)",Barèmes!$B$6:$B$28,H429,Barèmes!$C$6:$C$28,IF(H429="6ème","Mixte",G429)),Barèmes!$C$2,IF(AA429&lt;=SUMIFS(Barèmes!$H$6:$H$28,Barèmes!$A$6:$A$28,"Agilité — T-test 974 (s)",Barèmes!$B$6:$B$28,H429,Barèmes!$C$6:$C$28,IF(H429="6ème","Mixte",G429)),Barèmes!$D$2,IF(AA429&lt;=SUMIFS(Barèmes!$I$6:$I$28,Barèmes!$A$6:$A$28,"Agilité — T-test 974 (s)",Barèmes!$B$6:$B$28,H429,Barèmes!$C$6:$C$28,IF(H429="6ème","Mixte",G429)),Barèmes!$E$2,Barèmes!$F$2)))),IF(AA429&gt;=SUMIFS(Barèmes!$F$6:$F$28,Barèmes!$A$6:$A$28,"Agilité — T-test 974 (s)",Barèmes!$B$6:$B$28,H429,Barèmes!$C$6:$C$28,IF(H429="6ème","Mixte",G429)),Barèmes!$B$2,IF(AA429&gt;=SUMIFS(Barèmes!$G$6:$G$28,Barèmes!$A$6:$A$28,"Agilité — T-test 974 (s)",Barèmes!$B$6:$B$28,H429,Barèmes!$C$6:$C$28,IF(H429="6ème","Mixte",G429)),Barèmes!$C$2,IF(AA429&gt;=SUMIFS(Barèmes!$H$6:$H$28,Barèmes!$A$6:$A$28,"Agilité — T-test 974 (s)",Barèmes!$B$6:$B$28,H429,Barèmes!$C$6:$C$28,IF(H429="6ème","Mixte",G429)),Barèmes!$D$2,IF(AA429&gt;=SUMIFS(Barèmes!$I$6:$I$28,Barèmes!$A$6:$A$28,"Agilité — T-test 974 (s)",Barèmes!$B$6:$B$28,H429,Barèmes!$C$6:$C$28,IF(H429="6ème","Mixte",G429)),Barèmes!$E$2,Barèmes!$F$2))))))</f>
        <v/>
      </c>
      <c r="AD429" s="28" t="str">
        <f t="shared" si="50"/>
        <v/>
      </c>
      <c r="AE429" s="29" t="str">
        <f t="shared" si="51"/>
        <v/>
      </c>
      <c r="AF429" s="30" t="str">
        <f>IF(OR(AD429="",SUMPRODUCT((Barèmes!$A$6:$A$28="Surcoût d'agilité (s) — technique")*(Barèmes!$B$6:$B$28=H429)*(Barèmes!$C$6:$C$28=IF(H429="6ème","Mixte",G429)))=0),"",IF(SUMPRODUCT((Barèmes!$A$6:$A$28="Surcoût d'agilité (s) — technique")*(Barèmes!$B$6:$B$28=H429)*(Barèmes!$C$6:$C$28=IF(H429="6ème","Mixte",G429))*(Barèmes!$J$6:$J$28="+"))&gt;0,IF(AD429&lt;=SUMIFS(Barèmes!$D$6:$D$28,Barèmes!$A$6:$A$28,"Surcoût d'agilité (s) — technique",Barèmes!$B$6:$B$28,H429,Barèmes!$C$6:$C$28,IF(H429="6ème","Mixte",G429)),"à besoin",IF(AD429&lt;=SUMIFS(Barèmes!$E$6:$E$28,Barèmes!$A$6:$A$28,"Surcoût d'agilité (s) — technique",Barèmes!$B$6:$B$28,H429,Barèmes!$C$6:$C$28,IF(H429="6ème","Mixte",G429)),"fragile","satisfaisant")),IF(AD429&gt;=SUMIFS(Barèmes!$D$6:$D$28,Barèmes!$A$6:$A$28,"Surcoût d'agilité (s) — technique",Barèmes!$B$6:$B$28,H429,Barèmes!$C$6:$C$28,IF(H429="6ème","Mixte",G429)),"à besoin",IF(AD429&gt;=SUMIFS(Barèmes!$E$6:$E$28,Barèmes!$A$6:$A$28,"Surcoût d'agilité (s) — technique",Barèmes!$B$6:$B$28,H429,Barèmes!$C$6:$C$28,IF(H429="6ème","Mixte",G429)),"fragile","satisfaisant"))))</f>
        <v/>
      </c>
      <c r="AG429" s="30" t="str">
        <f>IF(OR(AD429="",SUMPRODUCT((Barèmes!$A$6:$A$28="Surcoût d'agilité (s) — technique")*(Barèmes!$B$6:$B$28=H429)*(Barèmes!$C$6:$C$28=IF(H429="6ème","Mixte",G429)))=0),"",IF(SUMPRODUCT((Barèmes!$A$6:$A$28="Surcoût d'agilité (s) — technique")*(Barèmes!$B$6:$B$28=H429)*(Barèmes!$C$6:$C$28=IF(H429="6ème","Mixte",G429))*(Barèmes!$J$6:$J$28="+"))&gt;0,IF(AD429&lt;=SUMIFS(Barèmes!$F$6:$F$28,Barèmes!$A$6:$A$28,"Surcoût d'agilité (s) — technique",Barèmes!$B$6:$B$28,H429,Barèmes!$C$6:$C$28,IF(H429="6ème","Mixte",G429)),Barèmes!$B$2,IF(AD429&lt;=SUMIFS(Barèmes!$G$6:$G$28,Barèmes!$A$6:$A$28,"Surcoût d'agilité (s) — technique",Barèmes!$B$6:$B$28,H429,Barèmes!$C$6:$C$28,IF(H429="6ème","Mixte",G429)),Barèmes!$C$2,IF(AD429&lt;=SUMIFS(Barèmes!$H$6:$H$28,Barèmes!$A$6:$A$28,"Surcoût d'agilité (s) — technique",Barèmes!$B$6:$B$28,H429,Barèmes!$C$6:$C$28,IF(H429="6ème","Mixte",G429)),Barèmes!$D$2,IF(AD429&lt;=SUMIFS(Barèmes!$I$6:$I$28,Barèmes!$A$6:$A$28,"Surcoût d'agilité (s) — technique",Barèmes!$B$6:$B$28,H429,Barèmes!$C$6:$C$28,IF(H429="6ème","Mixte",G429)),Barèmes!$E$2,Barèmes!$F$2)))),IF(AD429&gt;=SUMIFS(Barèmes!$F$6:$F$28,Barèmes!$A$6:$A$28,"Surcoût d'agilité (s) — technique",Barèmes!$B$6:$B$28,H429,Barèmes!$C$6:$C$28,IF(H429="6ème","Mixte",G429)),Barèmes!$B$2,IF(AD429&gt;=SUMIFS(Barèmes!$G$6:$G$28,Barèmes!$A$6:$A$28,"Surcoût d'agilité (s) — technique",Barèmes!$B$6:$B$28,H429,Barèmes!$C$6:$C$28,IF(H429="6ème","Mixte",G429)),Barèmes!$C$2,IF(AD429&gt;=SUMIFS(Barèmes!$H$6:$H$28,Barèmes!$A$6:$A$28,"Surcoût d'agilité (s) — technique",Barèmes!$B$6:$B$28,H429,Barèmes!$C$6:$C$28,IF(H429="6ème","Mixte",G429)),Barèmes!$D$2,IF(AD429&gt;=SUMIFS(Barèmes!$I$6:$I$28,Barèmes!$A$6:$A$28,"Surcoût d'agilité (s) — technique",Barèmes!$B$6:$B$28,H429,Barèmes!$C$6:$C$28,IF(H429="6ème","Mixte",G429)),Barèmes!$E$2,Barèmes!$F$2))))))</f>
        <v/>
      </c>
      <c r="AH429" s="31" t="str">
        <f>IF((IF(N429="",0,1)+IF(Q429="",0,1)+IF(W429="",0,1)+IF(Z429="",0,1)+IF(AC429="",0,1))=0,"",3*IF(N429=Barèmes!$B$2,1,IF(N429=Barèmes!$C$2,2,IF(N429=Barèmes!$D$2,3,IF(N429=Barèmes!$E$2,4,IF(N429=Barèmes!$F$2,5,0)))))+3*IF(Q429=Barèmes!$B$2,1,IF(Q429=Barèmes!$C$2,2,IF(Q429=Barèmes!$D$2,3,IF(Q429=Barèmes!$E$2,4,IF(Q429=Barèmes!$F$2,5,0)))))+2*IF(W429=Barèmes!$B$2,1,IF(W429=Barèmes!$C$2,2,IF(W429=Barèmes!$D$2,3,IF(W429=Barèmes!$E$2,4,IF(W429=Barèmes!$F$2,5,0)))))+1*IF(Z429=Barèmes!$B$2,1,IF(Z429=Barèmes!$C$2,2,IF(Z429=Barèmes!$D$2,3,IF(Z429=Barèmes!$E$2,4,IF(Z429=Barèmes!$F$2,5,0)))))+1*IF(AC429=Barèmes!$B$2,1,IF(AC429=Barèmes!$C$2,2,IF(AC429=Barèmes!$D$2,3,IF(AC429=Barèmes!$E$2,4,IF(AC429=Barèmes!$F$2,5,0))))))</f>
        <v/>
      </c>
      <c r="AI429" s="31"/>
      <c r="AJ429" s="32" t="str">
        <f>IFERROR(INDEX(Croissance!$B$5:$B$604,MATCH(A429,Croissance!$A$5:$A$604,0)),"")</f>
        <v/>
      </c>
      <c r="AK429" s="32" t="str">
        <f>IFERROR(INDEX(Croissance!$C$5:$C$604,MATCH(A429,Croissance!$A$5:$A$604,0)),"")</f>
        <v/>
      </c>
      <c r="AL429" s="32" t="str">
        <f>IFERROR(INDEX(Croissance!$D$5:$D$604,MATCH(A429,Croissance!$A$5:$A$604,0)),"")</f>
        <v/>
      </c>
      <c r="AM429" s="32" t="str">
        <f>IFERROR(INDEX(Croissance!$E$5:$E$604,MATCH(A429,Croissance!$A$5:$A$604,0)),"")</f>
        <v/>
      </c>
      <c r="AO429" s="33">
        <f t="shared" si="56"/>
        <v>0</v>
      </c>
      <c r="AP429" s="33">
        <f t="shared" si="52"/>
        <v>0</v>
      </c>
      <c r="AQ429" s="33">
        <f>IF(A429="",0,IF(AND(OR('Synthèse classe'!$C$2="Tous",C429='Synthèse classe'!$C$2),OR('Synthèse classe'!$C$3="Toutes",D429='Synthèse classe'!$C$3),OR('Synthèse classe'!$C$4="Toutes",AND('Synthèse classe'!$C$4="Dernière",AP429=1),B429=IFERROR(VALUE('Synthèse classe'!$C$4),0))),1,0))</f>
        <v>0</v>
      </c>
      <c r="AR429" s="34" t="str">
        <f t="shared" si="53"/>
        <v/>
      </c>
    </row>
    <row r="430" spans="1:44" x14ac:dyDescent="0.2">
      <c r="A430" s="17" t="str">
        <f t="shared" si="49"/>
        <v/>
      </c>
      <c r="B430" s="18"/>
      <c r="C430" s="19"/>
      <c r="D430" s="19"/>
      <c r="E430" s="19"/>
      <c r="F430" s="19"/>
      <c r="G430" s="19"/>
      <c r="H430" s="17" t="str">
        <f t="shared" si="54"/>
        <v/>
      </c>
      <c r="I430" s="20"/>
      <c r="J430" s="18"/>
      <c r="K430" s="19"/>
      <c r="L430" s="21" t="str">
        <f t="shared" si="55"/>
        <v/>
      </c>
      <c r="M430" s="21" t="str">
        <f>IF(OR(J430="",SUMPRODUCT((Barèmes!$A$6:$A$28="Endurance — Luc Léger (palier)")*(Barèmes!$B$6:$B$28=H430)*(Barèmes!$C$6:$C$28=IF(H430="6ème","Mixte",G430)))=0),"",IF(SUMPRODUCT((Barèmes!$A$6:$A$28="Endurance — Luc Léger (palier)")*(Barèmes!$B$6:$B$28=H430)*(Barèmes!$C$6:$C$28=IF(H430="6ème","Mixte",G430))*(Barèmes!$J$6:$J$28="+"))&gt;0,IF(J430&lt;=SUMIFS(Barèmes!$D$6:$D$28,Barèmes!$A$6:$A$28,"Endurance — Luc Léger (palier)",Barèmes!$B$6:$B$28,H430,Barèmes!$C$6:$C$28,IF(H430="6ème","Mixte",G430)),"à besoin",IF(J430&lt;=SUMIFS(Barèmes!$E$6:$E$28,Barèmes!$A$6:$A$28,"Endurance — Luc Léger (palier)",Barèmes!$B$6:$B$28,H430,Barèmes!$C$6:$C$28,IF(H430="6ème","Mixte",G430)),"fragile","satisfaisant")),IF(J430&gt;=SUMIFS(Barèmes!$D$6:$D$28,Barèmes!$A$6:$A$28,"Endurance — Luc Léger (palier)",Barèmes!$B$6:$B$28,H430,Barèmes!$C$6:$C$28,IF(H430="6ème","Mixte",G430)),"à besoin",IF(J430&gt;=SUMIFS(Barèmes!$E$6:$E$28,Barèmes!$A$6:$A$28,"Endurance — Luc Léger (palier)",Barèmes!$B$6:$B$28,H430,Barèmes!$C$6:$C$28,IF(H430="6ème","Mixte",G430)),"fragile","satisfaisant"))))</f>
        <v/>
      </c>
      <c r="N430" s="21" t="str">
        <f>IF(OR(J430="",SUMPRODUCT((Barèmes!$A$6:$A$28="Endurance — Luc Léger (palier)")*(Barèmes!$B$6:$B$28=H430)*(Barèmes!$C$6:$C$28=IF(H430="6ème","Mixte",G430)))=0),"",IF(SUMPRODUCT((Barèmes!$A$6:$A$28="Endurance — Luc Léger (palier)")*(Barèmes!$B$6:$B$28=H430)*(Barèmes!$C$6:$C$28=IF(H430="6ème","Mixte",G430))*(Barèmes!$J$6:$J$28="+"))&gt;0,IF(J430&lt;=SUMIFS(Barèmes!$F$6:$F$28,Barèmes!$A$6:$A$28,"Endurance — Luc Léger (palier)",Barèmes!$B$6:$B$28,H430,Barèmes!$C$6:$C$28,IF(H430="6ème","Mixte",G430)),Barèmes!$B$2,IF(J430&lt;=SUMIFS(Barèmes!$G$6:$G$28,Barèmes!$A$6:$A$28,"Endurance — Luc Léger (palier)",Barèmes!$B$6:$B$28,H430,Barèmes!$C$6:$C$28,IF(H430="6ème","Mixte",G430)),Barèmes!$C$2,IF(J430&lt;=SUMIFS(Barèmes!$H$6:$H$28,Barèmes!$A$6:$A$28,"Endurance — Luc Léger (palier)",Barèmes!$B$6:$B$28,H430,Barèmes!$C$6:$C$28,IF(H430="6ème","Mixte",G430)),Barèmes!$D$2,IF(J430&lt;=SUMIFS(Barèmes!$I$6:$I$28,Barèmes!$A$6:$A$28,"Endurance — Luc Léger (palier)",Barèmes!$B$6:$B$28,H430,Barèmes!$C$6:$C$28,IF(H430="6ème","Mixte",G430)),Barèmes!$E$2,Barèmes!$F$2)))),IF(J430&gt;=SUMIFS(Barèmes!$F$6:$F$28,Barèmes!$A$6:$A$28,"Endurance — Luc Léger (palier)",Barèmes!$B$6:$B$28,H430,Barèmes!$C$6:$C$28,IF(H430="6ème","Mixte",G430)),Barèmes!$B$2,IF(J430&gt;=SUMIFS(Barèmes!$G$6:$G$28,Barèmes!$A$6:$A$28,"Endurance — Luc Léger (palier)",Barèmes!$B$6:$B$28,H430,Barèmes!$C$6:$C$28,IF(H430="6ème","Mixte",G430)),Barèmes!$C$2,IF(J430&gt;=SUMIFS(Barèmes!$H$6:$H$28,Barèmes!$A$6:$A$28,"Endurance — Luc Léger (palier)",Barèmes!$B$6:$B$28,H430,Barèmes!$C$6:$C$28,IF(H430="6ème","Mixte",G430)),Barèmes!$D$2,IF(J430&gt;=SUMIFS(Barèmes!$I$6:$I$28,Barèmes!$A$6:$A$28,"Endurance — Luc Léger (palier)",Barèmes!$B$6:$B$28,H430,Barèmes!$C$6:$C$28,IF(H430="6ème","Mixte",G430)),Barèmes!$E$2,Barèmes!$F$2))))))</f>
        <v/>
      </c>
      <c r="O430" s="22"/>
      <c r="P430" s="23" t="str">
        <f>IF(OR(O430="",SUMPRODUCT((Barèmes!$A$6:$A$28="Force bas du corps — Saut en longueur (m)")*(Barèmes!$B$6:$B$28=H430)*(Barèmes!$C$6:$C$28=IF(H430="6ème","Mixte",G430)))=0),"",IF(SUMPRODUCT((Barèmes!$A$6:$A$28="Force bas du corps — Saut en longueur (m)")*(Barèmes!$B$6:$B$28=H430)*(Barèmes!$C$6:$C$28=IF(H430="6ème","Mixte",G430))*(Barèmes!$J$6:$J$28="+"))&gt;0,IF(O430&lt;=SUMIFS(Barèmes!$D$6:$D$28,Barèmes!$A$6:$A$28,"Force bas du corps — Saut en longueur (m)",Barèmes!$B$6:$B$28,H430,Barèmes!$C$6:$C$28,IF(H430="6ème","Mixte",G430)),"à besoin",IF(O430&lt;=SUMIFS(Barèmes!$E$6:$E$28,Barèmes!$A$6:$A$28,"Force bas du corps — Saut en longueur (m)",Barèmes!$B$6:$B$28,H430,Barèmes!$C$6:$C$28,IF(H430="6ème","Mixte",G430)),"fragile","satisfaisant")),IF(O430&gt;=SUMIFS(Barèmes!$D$6:$D$28,Barèmes!$A$6:$A$28,"Force bas du corps — Saut en longueur (m)",Barèmes!$B$6:$B$28,H430,Barèmes!$C$6:$C$28,IF(H430="6ème","Mixte",G430)),"à besoin",IF(O430&gt;=SUMIFS(Barèmes!$E$6:$E$28,Barèmes!$A$6:$A$28,"Force bas du corps — Saut en longueur (m)",Barèmes!$B$6:$B$28,H430,Barèmes!$C$6:$C$28,IF(H430="6ème","Mixte",G430)),"fragile","satisfaisant"))))</f>
        <v/>
      </c>
      <c r="Q430" s="23" t="str">
        <f>IF(OR(O430="",SUMPRODUCT((Barèmes!$A$6:$A$28="Force bas du corps — Saut en longueur (m)")*(Barèmes!$B$6:$B$28=H430)*(Barèmes!$C$6:$C$28=IF(H430="6ème","Mixte",G430)))=0),"",IF(SUMPRODUCT((Barèmes!$A$6:$A$28="Force bas du corps — Saut en longueur (m)")*(Barèmes!$B$6:$B$28=H430)*(Barèmes!$C$6:$C$28=IF(H430="6ème","Mixte",G430))*(Barèmes!$J$6:$J$28="+"))&gt;0,IF(O430&lt;=SUMIFS(Barèmes!$F$6:$F$28,Barèmes!$A$6:$A$28,"Force bas du corps — Saut en longueur (m)",Barèmes!$B$6:$B$28,H430,Barèmes!$C$6:$C$28,IF(H430="6ème","Mixte",G430)),Barèmes!$B$2,IF(O430&lt;=SUMIFS(Barèmes!$G$6:$G$28,Barèmes!$A$6:$A$28,"Force bas du corps — Saut en longueur (m)",Barèmes!$B$6:$B$28,H430,Barèmes!$C$6:$C$28,IF(H430="6ème","Mixte",G430)),Barèmes!$C$2,IF(O430&lt;=SUMIFS(Barèmes!$H$6:$H$28,Barèmes!$A$6:$A$28,"Force bas du corps — Saut en longueur (m)",Barèmes!$B$6:$B$28,H430,Barèmes!$C$6:$C$28,IF(H430="6ème","Mixte",G430)),Barèmes!$D$2,IF(O430&lt;=SUMIFS(Barèmes!$I$6:$I$28,Barèmes!$A$6:$A$28,"Force bas du corps — Saut en longueur (m)",Barèmes!$B$6:$B$28,H430,Barèmes!$C$6:$C$28,IF(H430="6ème","Mixte",G430)),Barèmes!$E$2,Barèmes!$F$2)))),IF(O430&gt;=SUMIFS(Barèmes!$F$6:$F$28,Barèmes!$A$6:$A$28,"Force bas du corps — Saut en longueur (m)",Barèmes!$B$6:$B$28,H430,Barèmes!$C$6:$C$28,IF(H430="6ème","Mixte",G430)),Barèmes!$B$2,IF(O430&gt;=SUMIFS(Barèmes!$G$6:$G$28,Barèmes!$A$6:$A$28,"Force bas du corps — Saut en longueur (m)",Barèmes!$B$6:$B$28,H430,Barèmes!$C$6:$C$28,IF(H430="6ème","Mixte",G430)),Barèmes!$C$2,IF(O430&gt;=SUMIFS(Barèmes!$H$6:$H$28,Barèmes!$A$6:$A$28,"Force bas du corps — Saut en longueur (m)",Barèmes!$B$6:$B$28,H430,Barèmes!$C$6:$C$28,IF(H430="6ème","Mixte",G430)),Barèmes!$D$2,IF(O430&gt;=SUMIFS(Barèmes!$I$6:$I$28,Barèmes!$A$6:$A$28,"Force bas du corps — Saut en longueur (m)",Barèmes!$B$6:$B$28,H430,Barèmes!$C$6:$C$28,IF(H430="6ème","Mixte",G430)),Barèmes!$E$2,Barèmes!$F$2))))))</f>
        <v/>
      </c>
      <c r="R430" s="22"/>
      <c r="S430" s="24" t="str">
        <f>IF(OR(R430="",SUMPRODUCT((Barèmes!$A$6:$A$28="Vitesse — 30 m (s)")*(Barèmes!$B$6:$B$28=H430)*(Barèmes!$C$6:$C$28=IF(H430="6ème","Mixte",G430)))=0),"",IF(SUMPRODUCT((Barèmes!$A$6:$A$28="Vitesse — 30 m (s)")*(Barèmes!$B$6:$B$28=H430)*(Barèmes!$C$6:$C$28=IF(H430="6ème","Mixte",G430))*(Barèmes!$J$6:$J$28="+"))&gt;0,IF(R430&lt;=SUMIFS(Barèmes!$D$6:$D$28,Barèmes!$A$6:$A$28,"Vitesse — 30 m (s)",Barèmes!$B$6:$B$28,H430,Barèmes!$C$6:$C$28,IF(H430="6ème","Mixte",G430)),"à besoin",IF(R430&lt;=SUMIFS(Barèmes!$E$6:$E$28,Barèmes!$A$6:$A$28,"Vitesse — 30 m (s)",Barèmes!$B$6:$B$28,H430,Barèmes!$C$6:$C$28,IF(H430="6ème","Mixte",G430)),"fragile","satisfaisant")),IF(R430&gt;=SUMIFS(Barèmes!$D$6:$D$28,Barèmes!$A$6:$A$28,"Vitesse — 30 m (s)",Barèmes!$B$6:$B$28,H430,Barèmes!$C$6:$C$28,IF(H430="6ème","Mixte",G430)),"à besoin",IF(R430&gt;=SUMIFS(Barèmes!$E$6:$E$28,Barèmes!$A$6:$A$28,"Vitesse — 30 m (s)",Barèmes!$B$6:$B$28,H430,Barèmes!$C$6:$C$28,IF(H430="6ème","Mixte",G430)),"fragile","satisfaisant"))))</f>
        <v/>
      </c>
      <c r="T430" s="24" t="str">
        <f>IF(OR(R430="",SUMPRODUCT((Barèmes!$A$6:$A$28="Vitesse — 30 m (s)")*(Barèmes!$B$6:$B$28=H430)*(Barèmes!$C$6:$C$28=IF(H430="6ème","Mixte",G430)))=0),"",IF(SUMPRODUCT((Barèmes!$A$6:$A$28="Vitesse — 30 m (s)")*(Barèmes!$B$6:$B$28=H430)*(Barèmes!$C$6:$C$28=IF(H430="6ème","Mixte",G430))*(Barèmes!$J$6:$J$28="+"))&gt;0,IF(R430&lt;=SUMIFS(Barèmes!$F$6:$F$28,Barèmes!$A$6:$A$28,"Vitesse — 30 m (s)",Barèmes!$B$6:$B$28,H430,Barèmes!$C$6:$C$28,IF(H430="6ème","Mixte",G430)),Barèmes!$B$2,IF(R430&lt;=SUMIFS(Barèmes!$G$6:$G$28,Barèmes!$A$6:$A$28,"Vitesse — 30 m (s)",Barèmes!$B$6:$B$28,H430,Barèmes!$C$6:$C$28,IF(H430="6ème","Mixte",G430)),Barèmes!$C$2,IF(R430&lt;=SUMIFS(Barèmes!$H$6:$H$28,Barèmes!$A$6:$A$28,"Vitesse — 30 m (s)",Barèmes!$B$6:$B$28,H430,Barèmes!$C$6:$C$28,IF(H430="6ème","Mixte",G430)),Barèmes!$D$2,IF(R430&lt;=SUMIFS(Barèmes!$I$6:$I$28,Barèmes!$A$6:$A$28,"Vitesse — 30 m (s)",Barèmes!$B$6:$B$28,H430,Barèmes!$C$6:$C$28,IF(H430="6ème","Mixte",G430)),Barèmes!$E$2,Barèmes!$F$2)))),IF(R430&gt;=SUMIFS(Barèmes!$F$6:$F$28,Barèmes!$A$6:$A$28,"Vitesse — 30 m (s)",Barèmes!$B$6:$B$28,H430,Barèmes!$C$6:$C$28,IF(H430="6ème","Mixte",G430)),Barèmes!$B$2,IF(R430&gt;=SUMIFS(Barèmes!$G$6:$G$28,Barèmes!$A$6:$A$28,"Vitesse — 30 m (s)",Barèmes!$B$6:$B$28,H430,Barèmes!$C$6:$C$28,IF(H430="6ème","Mixte",G430)),Barèmes!$C$2,IF(R430&gt;=SUMIFS(Barèmes!$H$6:$H$28,Barèmes!$A$6:$A$28,"Vitesse — 30 m (s)",Barèmes!$B$6:$B$28,H430,Barèmes!$C$6:$C$28,IF(H430="6ème","Mixte",G430)),Barèmes!$D$2,IF(R430&gt;=SUMIFS(Barèmes!$I$6:$I$28,Barèmes!$A$6:$A$28,"Vitesse — 30 m (s)",Barèmes!$B$6:$B$28,H430,Barèmes!$C$6:$C$28,IF(H430="6ème","Mixte",G430)),Barèmes!$E$2,Barèmes!$F$2))))))</f>
        <v/>
      </c>
      <c r="U430" s="22"/>
      <c r="V430" s="25" t="str">
        <f>IF(OR(U430="",SUMPRODUCT((Barèmes!$A$6:$A$28="Vitesse — 50 m (s)")*(Barèmes!$B$6:$B$28=H430)*(Barèmes!$C$6:$C$28=IF(H430="6ème","Mixte",G430)))=0),"",IF(SUMPRODUCT((Barèmes!$A$6:$A$28="Vitesse — 50 m (s)")*(Barèmes!$B$6:$B$28=H430)*(Barèmes!$C$6:$C$28=IF(H430="6ème","Mixte",G430))*(Barèmes!$J$6:$J$28="+"))&gt;0,IF(U430&lt;=SUMIFS(Barèmes!$D$6:$D$28,Barèmes!$A$6:$A$28,"Vitesse — 50 m (s)",Barèmes!$B$6:$B$28,H430,Barèmes!$C$6:$C$28,IF(H430="6ème","Mixte",G430)),"à besoin",IF(U430&lt;=SUMIFS(Barèmes!$E$6:$E$28,Barèmes!$A$6:$A$28,"Vitesse — 50 m (s)",Barèmes!$B$6:$B$28,H430,Barèmes!$C$6:$C$28,IF(H430="6ème","Mixte",G430)),"fragile","satisfaisant")),IF(U430&gt;=SUMIFS(Barèmes!$D$6:$D$28,Barèmes!$A$6:$A$28,"Vitesse — 50 m (s)",Barèmes!$B$6:$B$28,H430,Barèmes!$C$6:$C$28,IF(H430="6ème","Mixte",G430)),"à besoin",IF(U430&gt;=SUMIFS(Barèmes!$E$6:$E$28,Barèmes!$A$6:$A$28,"Vitesse — 50 m (s)",Barèmes!$B$6:$B$28,H430,Barèmes!$C$6:$C$28,IF(H430="6ème","Mixte",G430)),"fragile","satisfaisant"))))</f>
        <v/>
      </c>
      <c r="W430" s="25" t="str">
        <f>IF(OR(U430="",SUMPRODUCT((Barèmes!$A$6:$A$28="Vitesse — 50 m (s)")*(Barèmes!$B$6:$B$28=H430)*(Barèmes!$C$6:$C$28=IF(H430="6ème","Mixte",G430)))=0),"",IF(SUMPRODUCT((Barèmes!$A$6:$A$28="Vitesse — 50 m (s)")*(Barèmes!$B$6:$B$28=H430)*(Barèmes!$C$6:$C$28=IF(H430="6ème","Mixte",G430))*(Barèmes!$J$6:$J$28="+"))&gt;0,IF(U430&lt;=SUMIFS(Barèmes!$F$6:$F$28,Barèmes!$A$6:$A$28,"Vitesse — 50 m (s)",Barèmes!$B$6:$B$28,H430,Barèmes!$C$6:$C$28,IF(H430="6ème","Mixte",G430)),Barèmes!$B$2,IF(U430&lt;=SUMIFS(Barèmes!$G$6:$G$28,Barèmes!$A$6:$A$28,"Vitesse — 50 m (s)",Barèmes!$B$6:$B$28,H430,Barèmes!$C$6:$C$28,IF(H430="6ème","Mixte",G430)),Barèmes!$C$2,IF(U430&lt;=SUMIFS(Barèmes!$H$6:$H$28,Barèmes!$A$6:$A$28,"Vitesse — 50 m (s)",Barèmes!$B$6:$B$28,H430,Barèmes!$C$6:$C$28,IF(H430="6ème","Mixte",G430)),Barèmes!$D$2,IF(U430&lt;=SUMIFS(Barèmes!$I$6:$I$28,Barèmes!$A$6:$A$28,"Vitesse — 50 m (s)",Barèmes!$B$6:$B$28,H430,Barèmes!$C$6:$C$28,IF(H430="6ème","Mixte",G430)),Barèmes!$E$2,Barèmes!$F$2)))),IF(U430&gt;=SUMIFS(Barèmes!$F$6:$F$28,Barèmes!$A$6:$A$28,"Vitesse — 50 m (s)",Barèmes!$B$6:$B$28,H430,Barèmes!$C$6:$C$28,IF(H430="6ème","Mixte",G430)),Barèmes!$B$2,IF(U430&gt;=SUMIFS(Barèmes!$G$6:$G$28,Barèmes!$A$6:$A$28,"Vitesse — 50 m (s)",Barèmes!$B$6:$B$28,H430,Barèmes!$C$6:$C$28,IF(H430="6ème","Mixte",G430)),Barèmes!$C$2,IF(U430&gt;=SUMIFS(Barèmes!$H$6:$H$28,Barèmes!$A$6:$A$28,"Vitesse — 50 m (s)",Barèmes!$B$6:$B$28,H430,Barèmes!$C$6:$C$28,IF(H430="6ème","Mixte",G430)),Barèmes!$D$2,IF(U430&gt;=SUMIFS(Barèmes!$I$6:$I$28,Barèmes!$A$6:$A$28,"Vitesse — 50 m (s)",Barèmes!$B$6:$B$28,H430,Barèmes!$C$6:$C$28,IF(H430="6ème","Mixte",G430)),Barèmes!$E$2,Barèmes!$F$2))))))</f>
        <v/>
      </c>
      <c r="X430" s="18"/>
      <c r="Y430" s="26" t="str" cm="1">
        <f t="array" ref="Y430">IF(OR(X430="",SUMPRODUCT((Barèmes!$A$6:$A$28="Souplesse (score 1-5)")*(Barèmes!$B$6:$B$28=H430)*(Barèmes!$C$6:$C$28=IF(H430="6ème","Mixte",G430)))=0),"",IF(SUMPRODUCT((Barèmes!$A$6:$A$28="Souplesse (score 1-5)")*(Barèmes!$B$6:$B$28=H430)*(Barèmes!$C$6:$C$28=IF(H430="6ème","Mixte",G430))*(Barèmes!$J$6:$J$28="+"))&gt;0,IF(X430&lt;=SUMIFS(Barèmes!$D$6:$D$28,Barèmes!$A$6:$A$28,"Souplesse (score 1-5)",Barèmes!$B$6:$B$28,H430,Barèmes!$C$6:$C$28,IF(H430="6ème","Mixte",G430)),"à besoin",IF(X430&lt;=SUMIFS(Barèmes!$E$6:$E$28,Barèmes!$A$6:$A$28,"Souplesse (score 1-5)",Barèmes!$B$6:$B$28,H430,Barèmes!$C$6:$C$28,IF(H430="6ème","Mixte",G430)),"fragile","satisfaisant")),IF(X430&gt;=SUMIFS(Barèmes!$D$6:$D$28,Barèmes!$A$6:$A$28,"Souplesse (score 1-5)",Barèmes!$B$6:$B$28,H430,Barèmes!$C$6:$C$28,IF(H430="6ème","Mixte",G430)),"à besoin",IF(X430&gt;=SUMIFS(Barèmes!$E$6:$E$28,Barèmes!$A$6:$A$28,"Souplesse (score 1-5)",Barèmes!$B$6:$B$28,H430,Barèmes!$C$6:$C$28,IF(H430="6ème","Mixte",G430)),"fragile","satisfaisant"))))</f>
        <v/>
      </c>
      <c r="Z430" s="26" t="str" cm="1">
        <f t="array" ref="Z430">IF(OR(X430="",SUMPRODUCT((Barèmes!$A$6:$A$28="Souplesse (score 1-5)")*(Barèmes!$B$6:$B$28=H430)*(Barèmes!$C$6:$C$28=IF(H430="6ème","Mixte",G430)))=0),"",IF(SUMPRODUCT((Barèmes!$A$6:$A$28="Souplesse (score 1-5)")*(Barèmes!$B$6:$B$28=H430)*(Barèmes!$C$6:$C$28=IF(H430="6ème","Mixte",G430))*(Barèmes!$J$6:$J$28="+"))&gt;0,IF(X430&lt;=SUMIFS(Barèmes!$F$6:$F$28,Barèmes!$A$6:$A$28,"Souplesse (score 1-5)",Barèmes!$B$6:$B$28,H430,Barèmes!$C$6:$C$28,IF(H430="6ème","Mixte",G430)),Barèmes!$B$2,IF(X430&lt;=SUMIFS(Barèmes!$G$6:$G$28,Barèmes!$A$6:$A$28,"Souplesse (score 1-5)",Barèmes!$B$6:$B$28,H430,Barèmes!$C$6:$C$28,IF(H430="6ème","Mixte",G430)),Barèmes!$C$2,IF(X430&lt;=SUMIFS(Barèmes!$H$6:$H$28,Barèmes!$A$6:$A$28,"Souplesse (score 1-5)",Barèmes!$B$6:$B$28,H430,Barèmes!$C$6:$C$28,IF(H430="6ème","Mixte",G430)),Barèmes!$D$2,IF(X430&lt;=SUMIFS(Barèmes!$I$6:$I$28,Barèmes!$A$6:$A$28,"Souplesse (score 1-5)",Barèmes!$B$6:$B$28,H430,Barèmes!$C$6:$C$28,IF(H430="6ème","Mixte",G430)),Barèmes!$E$2,Barèmes!$F$2)))),IF(X430&gt;=SUMIFS(Barèmes!$F$6:$F$28,Barèmes!$A$6:$A$28,"Souplesse (score 1-5)",Barèmes!$B$6:$B$28,H430,Barèmes!$C$6:$C$28,IF(H430="6ème","Mixte",G430)),Barèmes!$B$2,IF(X430&gt;=SUMIFS(Barèmes!$G$6:$G$28,Barèmes!$A$6:$A$28,"Souplesse (score 1-5)",Barèmes!$B$6:$B$28,H430,Barèmes!$C$6:$C$28,IF(H430="6ème","Mixte",G430)),Barèmes!$C$2,IF(X430&gt;=SUMIFS(Barèmes!$H$6:$H$28,Barèmes!$A$6:$A$28,"Souplesse (score 1-5)",Barèmes!$B$6:$B$28,H430,Barèmes!$C$6:$C$28,IF(H430="6ème","Mixte",G430)),Barèmes!$D$2,IF(X430&gt;=SUMIFS(Barèmes!$I$6:$I$28,Barèmes!$A$6:$A$28,"Souplesse (score 1-5)",Barèmes!$B$6:$B$28,H430,Barèmes!$C$6:$C$28,IF(H430="6ème","Mixte",G430)),Barèmes!$E$2,Barèmes!$F$2))))))</f>
        <v/>
      </c>
      <c r="AA430" s="22"/>
      <c r="AB430" s="27" t="str">
        <f>IF(OR(AA430="",SUMPRODUCT((Barèmes!$A$6:$A$28="Agilité — T-test 974 (s)")*(Barèmes!$B$6:$B$28=H430)*(Barèmes!$C$6:$C$28=IF(H430="6ème","Mixte",G430)))=0),"",IF(SUMPRODUCT((Barèmes!$A$6:$A$28="Agilité — T-test 974 (s)")*(Barèmes!$B$6:$B$28=H430)*(Barèmes!$C$6:$C$28=IF(H430="6ème","Mixte",G430))*(Barèmes!$J$6:$J$28="+"))&gt;0,IF(AA430&lt;=SUMIFS(Barèmes!$D$6:$D$28,Barèmes!$A$6:$A$28,"Agilité — T-test 974 (s)",Barèmes!$B$6:$B$28,H430,Barèmes!$C$6:$C$28,IF(H430="6ème","Mixte",G430)),"à besoin",IF(AA430&lt;=SUMIFS(Barèmes!$E$6:$E$28,Barèmes!$A$6:$A$28,"Agilité — T-test 974 (s)",Barèmes!$B$6:$B$28,H430,Barèmes!$C$6:$C$28,IF(H430="6ème","Mixte",G430)),"fragile","satisfaisant")),IF(AA430&gt;=SUMIFS(Barèmes!$D$6:$D$28,Barèmes!$A$6:$A$28,"Agilité — T-test 974 (s)",Barèmes!$B$6:$B$28,H430,Barèmes!$C$6:$C$28,IF(H430="6ème","Mixte",G430)),"à besoin",IF(AA430&gt;=SUMIFS(Barèmes!$E$6:$E$28,Barèmes!$A$6:$A$28,"Agilité — T-test 974 (s)",Barèmes!$B$6:$B$28,H430,Barèmes!$C$6:$C$28,IF(H430="6ème","Mixte",G430)),"fragile","satisfaisant"))))</f>
        <v/>
      </c>
      <c r="AC430" s="27" t="str">
        <f>IF(OR(AA430="",SUMPRODUCT((Barèmes!$A$6:$A$28="Agilité — T-test 974 (s)")*(Barèmes!$B$6:$B$28=H430)*(Barèmes!$C$6:$C$28=IF(H430="6ème","Mixte",G430)))=0),"",IF(SUMPRODUCT((Barèmes!$A$6:$A$28="Agilité — T-test 974 (s)")*(Barèmes!$B$6:$B$28=H430)*(Barèmes!$C$6:$C$28=IF(H430="6ème","Mixte",G430))*(Barèmes!$J$6:$J$28="+"))&gt;0,IF(AA430&lt;=SUMIFS(Barèmes!$F$6:$F$28,Barèmes!$A$6:$A$28,"Agilité — T-test 974 (s)",Barèmes!$B$6:$B$28,H430,Barèmes!$C$6:$C$28,IF(H430="6ème","Mixte",G430)),Barèmes!$B$2,IF(AA430&lt;=SUMIFS(Barèmes!$G$6:$G$28,Barèmes!$A$6:$A$28,"Agilité — T-test 974 (s)",Barèmes!$B$6:$B$28,H430,Barèmes!$C$6:$C$28,IF(H430="6ème","Mixte",G430)),Barèmes!$C$2,IF(AA430&lt;=SUMIFS(Barèmes!$H$6:$H$28,Barèmes!$A$6:$A$28,"Agilité — T-test 974 (s)",Barèmes!$B$6:$B$28,H430,Barèmes!$C$6:$C$28,IF(H430="6ème","Mixte",G430)),Barèmes!$D$2,IF(AA430&lt;=SUMIFS(Barèmes!$I$6:$I$28,Barèmes!$A$6:$A$28,"Agilité — T-test 974 (s)",Barèmes!$B$6:$B$28,H430,Barèmes!$C$6:$C$28,IF(H430="6ème","Mixte",G430)),Barèmes!$E$2,Barèmes!$F$2)))),IF(AA430&gt;=SUMIFS(Barèmes!$F$6:$F$28,Barèmes!$A$6:$A$28,"Agilité — T-test 974 (s)",Barèmes!$B$6:$B$28,H430,Barèmes!$C$6:$C$28,IF(H430="6ème","Mixte",G430)),Barèmes!$B$2,IF(AA430&gt;=SUMIFS(Barèmes!$G$6:$G$28,Barèmes!$A$6:$A$28,"Agilité — T-test 974 (s)",Barèmes!$B$6:$B$28,H430,Barèmes!$C$6:$C$28,IF(H430="6ème","Mixte",G430)),Barèmes!$C$2,IF(AA430&gt;=SUMIFS(Barèmes!$H$6:$H$28,Barèmes!$A$6:$A$28,"Agilité — T-test 974 (s)",Barèmes!$B$6:$B$28,H430,Barèmes!$C$6:$C$28,IF(H430="6ème","Mixte",G430)),Barèmes!$D$2,IF(AA430&gt;=SUMIFS(Barèmes!$I$6:$I$28,Barèmes!$A$6:$A$28,"Agilité — T-test 974 (s)",Barèmes!$B$6:$B$28,H430,Barèmes!$C$6:$C$28,IF(H430="6ème","Mixte",G430)),Barèmes!$E$2,Barèmes!$F$2))))))</f>
        <v/>
      </c>
      <c r="AD430" s="28" t="str">
        <f t="shared" si="50"/>
        <v/>
      </c>
      <c r="AE430" s="29" t="str">
        <f t="shared" si="51"/>
        <v/>
      </c>
      <c r="AF430" s="30" t="str">
        <f>IF(OR(AD430="",SUMPRODUCT((Barèmes!$A$6:$A$28="Surcoût d'agilité (s) — technique")*(Barèmes!$B$6:$B$28=H430)*(Barèmes!$C$6:$C$28=IF(H430="6ème","Mixte",G430)))=0),"",IF(SUMPRODUCT((Barèmes!$A$6:$A$28="Surcoût d'agilité (s) — technique")*(Barèmes!$B$6:$B$28=H430)*(Barèmes!$C$6:$C$28=IF(H430="6ème","Mixte",G430))*(Barèmes!$J$6:$J$28="+"))&gt;0,IF(AD430&lt;=SUMIFS(Barèmes!$D$6:$D$28,Barèmes!$A$6:$A$28,"Surcoût d'agilité (s) — technique",Barèmes!$B$6:$B$28,H430,Barèmes!$C$6:$C$28,IF(H430="6ème","Mixte",G430)),"à besoin",IF(AD430&lt;=SUMIFS(Barèmes!$E$6:$E$28,Barèmes!$A$6:$A$28,"Surcoût d'agilité (s) — technique",Barèmes!$B$6:$B$28,H430,Barèmes!$C$6:$C$28,IF(H430="6ème","Mixte",G430)),"fragile","satisfaisant")),IF(AD430&gt;=SUMIFS(Barèmes!$D$6:$D$28,Barèmes!$A$6:$A$28,"Surcoût d'agilité (s) — technique",Barèmes!$B$6:$B$28,H430,Barèmes!$C$6:$C$28,IF(H430="6ème","Mixte",G430)),"à besoin",IF(AD430&gt;=SUMIFS(Barèmes!$E$6:$E$28,Barèmes!$A$6:$A$28,"Surcoût d'agilité (s) — technique",Barèmes!$B$6:$B$28,H430,Barèmes!$C$6:$C$28,IF(H430="6ème","Mixte",G430)),"fragile","satisfaisant"))))</f>
        <v/>
      </c>
      <c r="AG430" s="30" t="str">
        <f>IF(OR(AD430="",SUMPRODUCT((Barèmes!$A$6:$A$28="Surcoût d'agilité (s) — technique")*(Barèmes!$B$6:$B$28=H430)*(Barèmes!$C$6:$C$28=IF(H430="6ème","Mixte",G430)))=0),"",IF(SUMPRODUCT((Barèmes!$A$6:$A$28="Surcoût d'agilité (s) — technique")*(Barèmes!$B$6:$B$28=H430)*(Barèmes!$C$6:$C$28=IF(H430="6ème","Mixte",G430))*(Barèmes!$J$6:$J$28="+"))&gt;0,IF(AD430&lt;=SUMIFS(Barèmes!$F$6:$F$28,Barèmes!$A$6:$A$28,"Surcoût d'agilité (s) — technique",Barèmes!$B$6:$B$28,H430,Barèmes!$C$6:$C$28,IF(H430="6ème","Mixte",G430)),Barèmes!$B$2,IF(AD430&lt;=SUMIFS(Barèmes!$G$6:$G$28,Barèmes!$A$6:$A$28,"Surcoût d'agilité (s) — technique",Barèmes!$B$6:$B$28,H430,Barèmes!$C$6:$C$28,IF(H430="6ème","Mixte",G430)),Barèmes!$C$2,IF(AD430&lt;=SUMIFS(Barèmes!$H$6:$H$28,Barèmes!$A$6:$A$28,"Surcoût d'agilité (s) — technique",Barèmes!$B$6:$B$28,H430,Barèmes!$C$6:$C$28,IF(H430="6ème","Mixte",G430)),Barèmes!$D$2,IF(AD430&lt;=SUMIFS(Barèmes!$I$6:$I$28,Barèmes!$A$6:$A$28,"Surcoût d'agilité (s) — technique",Barèmes!$B$6:$B$28,H430,Barèmes!$C$6:$C$28,IF(H430="6ème","Mixte",G430)),Barèmes!$E$2,Barèmes!$F$2)))),IF(AD430&gt;=SUMIFS(Barèmes!$F$6:$F$28,Barèmes!$A$6:$A$28,"Surcoût d'agilité (s) — technique",Barèmes!$B$6:$B$28,H430,Barèmes!$C$6:$C$28,IF(H430="6ème","Mixte",G430)),Barèmes!$B$2,IF(AD430&gt;=SUMIFS(Barèmes!$G$6:$G$28,Barèmes!$A$6:$A$28,"Surcoût d'agilité (s) — technique",Barèmes!$B$6:$B$28,H430,Barèmes!$C$6:$C$28,IF(H430="6ème","Mixte",G430)),Barèmes!$C$2,IF(AD430&gt;=SUMIFS(Barèmes!$H$6:$H$28,Barèmes!$A$6:$A$28,"Surcoût d'agilité (s) — technique",Barèmes!$B$6:$B$28,H430,Barèmes!$C$6:$C$28,IF(H430="6ème","Mixte",G430)),Barèmes!$D$2,IF(AD430&gt;=SUMIFS(Barèmes!$I$6:$I$28,Barèmes!$A$6:$A$28,"Surcoût d'agilité (s) — technique",Barèmes!$B$6:$B$28,H430,Barèmes!$C$6:$C$28,IF(H430="6ème","Mixte",G430)),Barèmes!$E$2,Barèmes!$F$2))))))</f>
        <v/>
      </c>
      <c r="AH430" s="31" t="str">
        <f>IF((IF(N430="",0,1)+IF(Q430="",0,1)+IF(W430="",0,1)+IF(Z430="",0,1)+IF(AC430="",0,1))=0,"",3*IF(N430=Barèmes!$B$2,1,IF(N430=Barèmes!$C$2,2,IF(N430=Barèmes!$D$2,3,IF(N430=Barèmes!$E$2,4,IF(N430=Barèmes!$F$2,5,0)))))+3*IF(Q430=Barèmes!$B$2,1,IF(Q430=Barèmes!$C$2,2,IF(Q430=Barèmes!$D$2,3,IF(Q430=Barèmes!$E$2,4,IF(Q430=Barèmes!$F$2,5,0)))))+2*IF(W430=Barèmes!$B$2,1,IF(W430=Barèmes!$C$2,2,IF(W430=Barèmes!$D$2,3,IF(W430=Barèmes!$E$2,4,IF(W430=Barèmes!$F$2,5,0)))))+1*IF(Z430=Barèmes!$B$2,1,IF(Z430=Barèmes!$C$2,2,IF(Z430=Barèmes!$D$2,3,IF(Z430=Barèmes!$E$2,4,IF(Z430=Barèmes!$F$2,5,0)))))+1*IF(AC430=Barèmes!$B$2,1,IF(AC430=Barèmes!$C$2,2,IF(AC430=Barèmes!$D$2,3,IF(AC430=Barèmes!$E$2,4,IF(AC430=Barèmes!$F$2,5,0))))))</f>
        <v/>
      </c>
      <c r="AI430" s="31"/>
      <c r="AJ430" s="32" t="str">
        <f>IFERROR(INDEX(Croissance!$B$5:$B$604,MATCH(A430,Croissance!$A$5:$A$604,0)),"")</f>
        <v/>
      </c>
      <c r="AK430" s="32" t="str">
        <f>IFERROR(INDEX(Croissance!$C$5:$C$604,MATCH(A430,Croissance!$A$5:$A$604,0)),"")</f>
        <v/>
      </c>
      <c r="AL430" s="32" t="str">
        <f>IFERROR(INDEX(Croissance!$D$5:$D$604,MATCH(A430,Croissance!$A$5:$A$604,0)),"")</f>
        <v/>
      </c>
      <c r="AM430" s="32" t="str">
        <f>IFERROR(INDEX(Croissance!$E$5:$E$604,MATCH(A430,Croissance!$A$5:$A$604,0)),"")</f>
        <v/>
      </c>
      <c r="AO430" s="33">
        <f t="shared" si="56"/>
        <v>0</v>
      </c>
      <c r="AP430" s="33">
        <f t="shared" si="52"/>
        <v>0</v>
      </c>
      <c r="AQ430" s="33">
        <f>IF(A430="",0,IF(AND(OR('Synthèse classe'!$C$2="Tous",C430='Synthèse classe'!$C$2),OR('Synthèse classe'!$C$3="Toutes",D430='Synthèse classe'!$C$3),OR('Synthèse classe'!$C$4="Toutes",AND('Synthèse classe'!$C$4="Dernière",AP430=1),B430=IFERROR(VALUE('Synthèse classe'!$C$4),0))),1,0))</f>
        <v>0</v>
      </c>
      <c r="AR430" s="34" t="str">
        <f t="shared" si="53"/>
        <v/>
      </c>
    </row>
    <row r="431" spans="1:44" x14ac:dyDescent="0.2">
      <c r="A431" s="17" t="str">
        <f t="shared" si="49"/>
        <v/>
      </c>
      <c r="B431" s="18"/>
      <c r="C431" s="19"/>
      <c r="D431" s="19"/>
      <c r="E431" s="19"/>
      <c r="F431" s="19"/>
      <c r="G431" s="19"/>
      <c r="H431" s="17" t="str">
        <f t="shared" si="54"/>
        <v/>
      </c>
      <c r="I431" s="20"/>
      <c r="J431" s="18"/>
      <c r="K431" s="19"/>
      <c r="L431" s="21" t="str">
        <f t="shared" si="55"/>
        <v/>
      </c>
      <c r="M431" s="21" t="str">
        <f>IF(OR(J431="",SUMPRODUCT((Barèmes!$A$6:$A$28="Endurance — Luc Léger (palier)")*(Barèmes!$B$6:$B$28=H431)*(Barèmes!$C$6:$C$28=IF(H431="6ème","Mixte",G431)))=0),"",IF(SUMPRODUCT((Barèmes!$A$6:$A$28="Endurance — Luc Léger (palier)")*(Barèmes!$B$6:$B$28=H431)*(Barèmes!$C$6:$C$28=IF(H431="6ème","Mixte",G431))*(Barèmes!$J$6:$J$28="+"))&gt;0,IF(J431&lt;=SUMIFS(Barèmes!$D$6:$D$28,Barèmes!$A$6:$A$28,"Endurance — Luc Léger (palier)",Barèmes!$B$6:$B$28,H431,Barèmes!$C$6:$C$28,IF(H431="6ème","Mixte",G431)),"à besoin",IF(J431&lt;=SUMIFS(Barèmes!$E$6:$E$28,Barèmes!$A$6:$A$28,"Endurance — Luc Léger (palier)",Barèmes!$B$6:$B$28,H431,Barèmes!$C$6:$C$28,IF(H431="6ème","Mixte",G431)),"fragile","satisfaisant")),IF(J431&gt;=SUMIFS(Barèmes!$D$6:$D$28,Barèmes!$A$6:$A$28,"Endurance — Luc Léger (palier)",Barèmes!$B$6:$B$28,H431,Barèmes!$C$6:$C$28,IF(H431="6ème","Mixte",G431)),"à besoin",IF(J431&gt;=SUMIFS(Barèmes!$E$6:$E$28,Barèmes!$A$6:$A$28,"Endurance — Luc Léger (palier)",Barèmes!$B$6:$B$28,H431,Barèmes!$C$6:$C$28,IF(H431="6ème","Mixte",G431)),"fragile","satisfaisant"))))</f>
        <v/>
      </c>
      <c r="N431" s="21" t="str">
        <f>IF(OR(J431="",SUMPRODUCT((Barèmes!$A$6:$A$28="Endurance — Luc Léger (palier)")*(Barèmes!$B$6:$B$28=H431)*(Barèmes!$C$6:$C$28=IF(H431="6ème","Mixte",G431)))=0),"",IF(SUMPRODUCT((Barèmes!$A$6:$A$28="Endurance — Luc Léger (palier)")*(Barèmes!$B$6:$B$28=H431)*(Barèmes!$C$6:$C$28=IF(H431="6ème","Mixte",G431))*(Barèmes!$J$6:$J$28="+"))&gt;0,IF(J431&lt;=SUMIFS(Barèmes!$F$6:$F$28,Barèmes!$A$6:$A$28,"Endurance — Luc Léger (palier)",Barèmes!$B$6:$B$28,H431,Barèmes!$C$6:$C$28,IF(H431="6ème","Mixte",G431)),Barèmes!$B$2,IF(J431&lt;=SUMIFS(Barèmes!$G$6:$G$28,Barèmes!$A$6:$A$28,"Endurance — Luc Léger (palier)",Barèmes!$B$6:$B$28,H431,Barèmes!$C$6:$C$28,IF(H431="6ème","Mixte",G431)),Barèmes!$C$2,IF(J431&lt;=SUMIFS(Barèmes!$H$6:$H$28,Barèmes!$A$6:$A$28,"Endurance — Luc Léger (palier)",Barèmes!$B$6:$B$28,H431,Barèmes!$C$6:$C$28,IF(H431="6ème","Mixte",G431)),Barèmes!$D$2,IF(J431&lt;=SUMIFS(Barèmes!$I$6:$I$28,Barèmes!$A$6:$A$28,"Endurance — Luc Léger (palier)",Barèmes!$B$6:$B$28,H431,Barèmes!$C$6:$C$28,IF(H431="6ème","Mixte",G431)),Barèmes!$E$2,Barèmes!$F$2)))),IF(J431&gt;=SUMIFS(Barèmes!$F$6:$F$28,Barèmes!$A$6:$A$28,"Endurance — Luc Léger (palier)",Barèmes!$B$6:$B$28,H431,Barèmes!$C$6:$C$28,IF(H431="6ème","Mixte",G431)),Barèmes!$B$2,IF(J431&gt;=SUMIFS(Barèmes!$G$6:$G$28,Barèmes!$A$6:$A$28,"Endurance — Luc Léger (palier)",Barèmes!$B$6:$B$28,H431,Barèmes!$C$6:$C$28,IF(H431="6ème","Mixte",G431)),Barèmes!$C$2,IF(J431&gt;=SUMIFS(Barèmes!$H$6:$H$28,Barèmes!$A$6:$A$28,"Endurance — Luc Léger (palier)",Barèmes!$B$6:$B$28,H431,Barèmes!$C$6:$C$28,IF(H431="6ème","Mixte",G431)),Barèmes!$D$2,IF(J431&gt;=SUMIFS(Barèmes!$I$6:$I$28,Barèmes!$A$6:$A$28,"Endurance — Luc Léger (palier)",Barèmes!$B$6:$B$28,H431,Barèmes!$C$6:$C$28,IF(H431="6ème","Mixte",G431)),Barèmes!$E$2,Barèmes!$F$2))))))</f>
        <v/>
      </c>
      <c r="O431" s="22"/>
      <c r="P431" s="23" t="str">
        <f>IF(OR(O431="",SUMPRODUCT((Barèmes!$A$6:$A$28="Force bas du corps — Saut en longueur (m)")*(Barèmes!$B$6:$B$28=H431)*(Barèmes!$C$6:$C$28=IF(H431="6ème","Mixte",G431)))=0),"",IF(SUMPRODUCT((Barèmes!$A$6:$A$28="Force bas du corps — Saut en longueur (m)")*(Barèmes!$B$6:$B$28=H431)*(Barèmes!$C$6:$C$28=IF(H431="6ème","Mixte",G431))*(Barèmes!$J$6:$J$28="+"))&gt;0,IF(O431&lt;=SUMIFS(Barèmes!$D$6:$D$28,Barèmes!$A$6:$A$28,"Force bas du corps — Saut en longueur (m)",Barèmes!$B$6:$B$28,H431,Barèmes!$C$6:$C$28,IF(H431="6ème","Mixte",G431)),"à besoin",IF(O431&lt;=SUMIFS(Barèmes!$E$6:$E$28,Barèmes!$A$6:$A$28,"Force bas du corps — Saut en longueur (m)",Barèmes!$B$6:$B$28,H431,Barèmes!$C$6:$C$28,IF(H431="6ème","Mixte",G431)),"fragile","satisfaisant")),IF(O431&gt;=SUMIFS(Barèmes!$D$6:$D$28,Barèmes!$A$6:$A$28,"Force bas du corps — Saut en longueur (m)",Barèmes!$B$6:$B$28,H431,Barèmes!$C$6:$C$28,IF(H431="6ème","Mixte",G431)),"à besoin",IF(O431&gt;=SUMIFS(Barèmes!$E$6:$E$28,Barèmes!$A$6:$A$28,"Force bas du corps — Saut en longueur (m)",Barèmes!$B$6:$B$28,H431,Barèmes!$C$6:$C$28,IF(H431="6ème","Mixte",G431)),"fragile","satisfaisant"))))</f>
        <v/>
      </c>
      <c r="Q431" s="23" t="str">
        <f>IF(OR(O431="",SUMPRODUCT((Barèmes!$A$6:$A$28="Force bas du corps — Saut en longueur (m)")*(Barèmes!$B$6:$B$28=H431)*(Barèmes!$C$6:$C$28=IF(H431="6ème","Mixte",G431)))=0),"",IF(SUMPRODUCT((Barèmes!$A$6:$A$28="Force bas du corps — Saut en longueur (m)")*(Barèmes!$B$6:$B$28=H431)*(Barèmes!$C$6:$C$28=IF(H431="6ème","Mixte",G431))*(Barèmes!$J$6:$J$28="+"))&gt;0,IF(O431&lt;=SUMIFS(Barèmes!$F$6:$F$28,Barèmes!$A$6:$A$28,"Force bas du corps — Saut en longueur (m)",Barèmes!$B$6:$B$28,H431,Barèmes!$C$6:$C$28,IF(H431="6ème","Mixte",G431)),Barèmes!$B$2,IF(O431&lt;=SUMIFS(Barèmes!$G$6:$G$28,Barèmes!$A$6:$A$28,"Force bas du corps — Saut en longueur (m)",Barèmes!$B$6:$B$28,H431,Barèmes!$C$6:$C$28,IF(H431="6ème","Mixte",G431)),Barèmes!$C$2,IF(O431&lt;=SUMIFS(Barèmes!$H$6:$H$28,Barèmes!$A$6:$A$28,"Force bas du corps — Saut en longueur (m)",Barèmes!$B$6:$B$28,H431,Barèmes!$C$6:$C$28,IF(H431="6ème","Mixte",G431)),Barèmes!$D$2,IF(O431&lt;=SUMIFS(Barèmes!$I$6:$I$28,Barèmes!$A$6:$A$28,"Force bas du corps — Saut en longueur (m)",Barèmes!$B$6:$B$28,H431,Barèmes!$C$6:$C$28,IF(H431="6ème","Mixte",G431)),Barèmes!$E$2,Barèmes!$F$2)))),IF(O431&gt;=SUMIFS(Barèmes!$F$6:$F$28,Barèmes!$A$6:$A$28,"Force bas du corps — Saut en longueur (m)",Barèmes!$B$6:$B$28,H431,Barèmes!$C$6:$C$28,IF(H431="6ème","Mixte",G431)),Barèmes!$B$2,IF(O431&gt;=SUMIFS(Barèmes!$G$6:$G$28,Barèmes!$A$6:$A$28,"Force bas du corps — Saut en longueur (m)",Barèmes!$B$6:$B$28,H431,Barèmes!$C$6:$C$28,IF(H431="6ème","Mixte",G431)),Barèmes!$C$2,IF(O431&gt;=SUMIFS(Barèmes!$H$6:$H$28,Barèmes!$A$6:$A$28,"Force bas du corps — Saut en longueur (m)",Barèmes!$B$6:$B$28,H431,Barèmes!$C$6:$C$28,IF(H431="6ème","Mixte",G431)),Barèmes!$D$2,IF(O431&gt;=SUMIFS(Barèmes!$I$6:$I$28,Barèmes!$A$6:$A$28,"Force bas du corps — Saut en longueur (m)",Barèmes!$B$6:$B$28,H431,Barèmes!$C$6:$C$28,IF(H431="6ème","Mixte",G431)),Barèmes!$E$2,Barèmes!$F$2))))))</f>
        <v/>
      </c>
      <c r="R431" s="22"/>
      <c r="S431" s="24" t="str">
        <f>IF(OR(R431="",SUMPRODUCT((Barèmes!$A$6:$A$28="Vitesse — 30 m (s)")*(Barèmes!$B$6:$B$28=H431)*(Barèmes!$C$6:$C$28=IF(H431="6ème","Mixte",G431)))=0),"",IF(SUMPRODUCT((Barèmes!$A$6:$A$28="Vitesse — 30 m (s)")*(Barèmes!$B$6:$B$28=H431)*(Barèmes!$C$6:$C$28=IF(H431="6ème","Mixte",G431))*(Barèmes!$J$6:$J$28="+"))&gt;0,IF(R431&lt;=SUMIFS(Barèmes!$D$6:$D$28,Barèmes!$A$6:$A$28,"Vitesse — 30 m (s)",Barèmes!$B$6:$B$28,H431,Barèmes!$C$6:$C$28,IF(H431="6ème","Mixte",G431)),"à besoin",IF(R431&lt;=SUMIFS(Barèmes!$E$6:$E$28,Barèmes!$A$6:$A$28,"Vitesse — 30 m (s)",Barèmes!$B$6:$B$28,H431,Barèmes!$C$6:$C$28,IF(H431="6ème","Mixte",G431)),"fragile","satisfaisant")),IF(R431&gt;=SUMIFS(Barèmes!$D$6:$D$28,Barèmes!$A$6:$A$28,"Vitesse — 30 m (s)",Barèmes!$B$6:$B$28,H431,Barèmes!$C$6:$C$28,IF(H431="6ème","Mixte",G431)),"à besoin",IF(R431&gt;=SUMIFS(Barèmes!$E$6:$E$28,Barèmes!$A$6:$A$28,"Vitesse — 30 m (s)",Barèmes!$B$6:$B$28,H431,Barèmes!$C$6:$C$28,IF(H431="6ème","Mixte",G431)),"fragile","satisfaisant"))))</f>
        <v/>
      </c>
      <c r="T431" s="24" t="str">
        <f>IF(OR(R431="",SUMPRODUCT((Barèmes!$A$6:$A$28="Vitesse — 30 m (s)")*(Barèmes!$B$6:$B$28=H431)*(Barèmes!$C$6:$C$28=IF(H431="6ème","Mixte",G431)))=0),"",IF(SUMPRODUCT((Barèmes!$A$6:$A$28="Vitesse — 30 m (s)")*(Barèmes!$B$6:$B$28=H431)*(Barèmes!$C$6:$C$28=IF(H431="6ème","Mixte",G431))*(Barèmes!$J$6:$J$28="+"))&gt;0,IF(R431&lt;=SUMIFS(Barèmes!$F$6:$F$28,Barèmes!$A$6:$A$28,"Vitesse — 30 m (s)",Barèmes!$B$6:$B$28,H431,Barèmes!$C$6:$C$28,IF(H431="6ème","Mixte",G431)),Barèmes!$B$2,IF(R431&lt;=SUMIFS(Barèmes!$G$6:$G$28,Barèmes!$A$6:$A$28,"Vitesse — 30 m (s)",Barèmes!$B$6:$B$28,H431,Barèmes!$C$6:$C$28,IF(H431="6ème","Mixte",G431)),Barèmes!$C$2,IF(R431&lt;=SUMIFS(Barèmes!$H$6:$H$28,Barèmes!$A$6:$A$28,"Vitesse — 30 m (s)",Barèmes!$B$6:$B$28,H431,Barèmes!$C$6:$C$28,IF(H431="6ème","Mixte",G431)),Barèmes!$D$2,IF(R431&lt;=SUMIFS(Barèmes!$I$6:$I$28,Barèmes!$A$6:$A$28,"Vitesse — 30 m (s)",Barèmes!$B$6:$B$28,H431,Barèmes!$C$6:$C$28,IF(H431="6ème","Mixte",G431)),Barèmes!$E$2,Barèmes!$F$2)))),IF(R431&gt;=SUMIFS(Barèmes!$F$6:$F$28,Barèmes!$A$6:$A$28,"Vitesse — 30 m (s)",Barèmes!$B$6:$B$28,H431,Barèmes!$C$6:$C$28,IF(H431="6ème","Mixte",G431)),Barèmes!$B$2,IF(R431&gt;=SUMIFS(Barèmes!$G$6:$G$28,Barèmes!$A$6:$A$28,"Vitesse — 30 m (s)",Barèmes!$B$6:$B$28,H431,Barèmes!$C$6:$C$28,IF(H431="6ème","Mixte",G431)),Barèmes!$C$2,IF(R431&gt;=SUMIFS(Barèmes!$H$6:$H$28,Barèmes!$A$6:$A$28,"Vitesse — 30 m (s)",Barèmes!$B$6:$B$28,H431,Barèmes!$C$6:$C$28,IF(H431="6ème","Mixte",G431)),Barèmes!$D$2,IF(R431&gt;=SUMIFS(Barèmes!$I$6:$I$28,Barèmes!$A$6:$A$28,"Vitesse — 30 m (s)",Barèmes!$B$6:$B$28,H431,Barèmes!$C$6:$C$28,IF(H431="6ème","Mixte",G431)),Barèmes!$E$2,Barèmes!$F$2))))))</f>
        <v/>
      </c>
      <c r="U431" s="22"/>
      <c r="V431" s="25" t="str">
        <f>IF(OR(U431="",SUMPRODUCT((Barèmes!$A$6:$A$28="Vitesse — 50 m (s)")*(Barèmes!$B$6:$B$28=H431)*(Barèmes!$C$6:$C$28=IF(H431="6ème","Mixte",G431)))=0),"",IF(SUMPRODUCT((Barèmes!$A$6:$A$28="Vitesse — 50 m (s)")*(Barèmes!$B$6:$B$28=H431)*(Barèmes!$C$6:$C$28=IF(H431="6ème","Mixte",G431))*(Barèmes!$J$6:$J$28="+"))&gt;0,IF(U431&lt;=SUMIFS(Barèmes!$D$6:$D$28,Barèmes!$A$6:$A$28,"Vitesse — 50 m (s)",Barèmes!$B$6:$B$28,H431,Barèmes!$C$6:$C$28,IF(H431="6ème","Mixte",G431)),"à besoin",IF(U431&lt;=SUMIFS(Barèmes!$E$6:$E$28,Barèmes!$A$6:$A$28,"Vitesse — 50 m (s)",Barèmes!$B$6:$B$28,H431,Barèmes!$C$6:$C$28,IF(H431="6ème","Mixte",G431)),"fragile","satisfaisant")),IF(U431&gt;=SUMIFS(Barèmes!$D$6:$D$28,Barèmes!$A$6:$A$28,"Vitesse — 50 m (s)",Barèmes!$B$6:$B$28,H431,Barèmes!$C$6:$C$28,IF(H431="6ème","Mixte",G431)),"à besoin",IF(U431&gt;=SUMIFS(Barèmes!$E$6:$E$28,Barèmes!$A$6:$A$28,"Vitesse — 50 m (s)",Barèmes!$B$6:$B$28,H431,Barèmes!$C$6:$C$28,IF(H431="6ème","Mixte",G431)),"fragile","satisfaisant"))))</f>
        <v/>
      </c>
      <c r="W431" s="25" t="str">
        <f>IF(OR(U431="",SUMPRODUCT((Barèmes!$A$6:$A$28="Vitesse — 50 m (s)")*(Barèmes!$B$6:$B$28=H431)*(Barèmes!$C$6:$C$28=IF(H431="6ème","Mixte",G431)))=0),"",IF(SUMPRODUCT((Barèmes!$A$6:$A$28="Vitesse — 50 m (s)")*(Barèmes!$B$6:$B$28=H431)*(Barèmes!$C$6:$C$28=IF(H431="6ème","Mixte",G431))*(Barèmes!$J$6:$J$28="+"))&gt;0,IF(U431&lt;=SUMIFS(Barèmes!$F$6:$F$28,Barèmes!$A$6:$A$28,"Vitesse — 50 m (s)",Barèmes!$B$6:$B$28,H431,Barèmes!$C$6:$C$28,IF(H431="6ème","Mixte",G431)),Barèmes!$B$2,IF(U431&lt;=SUMIFS(Barèmes!$G$6:$G$28,Barèmes!$A$6:$A$28,"Vitesse — 50 m (s)",Barèmes!$B$6:$B$28,H431,Barèmes!$C$6:$C$28,IF(H431="6ème","Mixte",G431)),Barèmes!$C$2,IF(U431&lt;=SUMIFS(Barèmes!$H$6:$H$28,Barèmes!$A$6:$A$28,"Vitesse — 50 m (s)",Barèmes!$B$6:$B$28,H431,Barèmes!$C$6:$C$28,IF(H431="6ème","Mixte",G431)),Barèmes!$D$2,IF(U431&lt;=SUMIFS(Barèmes!$I$6:$I$28,Barèmes!$A$6:$A$28,"Vitesse — 50 m (s)",Barèmes!$B$6:$B$28,H431,Barèmes!$C$6:$C$28,IF(H431="6ème","Mixte",G431)),Barèmes!$E$2,Barèmes!$F$2)))),IF(U431&gt;=SUMIFS(Barèmes!$F$6:$F$28,Barèmes!$A$6:$A$28,"Vitesse — 50 m (s)",Barèmes!$B$6:$B$28,H431,Barèmes!$C$6:$C$28,IF(H431="6ème","Mixte",G431)),Barèmes!$B$2,IF(U431&gt;=SUMIFS(Barèmes!$G$6:$G$28,Barèmes!$A$6:$A$28,"Vitesse — 50 m (s)",Barèmes!$B$6:$B$28,H431,Barèmes!$C$6:$C$28,IF(H431="6ème","Mixte",G431)),Barèmes!$C$2,IF(U431&gt;=SUMIFS(Barèmes!$H$6:$H$28,Barèmes!$A$6:$A$28,"Vitesse — 50 m (s)",Barèmes!$B$6:$B$28,H431,Barèmes!$C$6:$C$28,IF(H431="6ème","Mixte",G431)),Barèmes!$D$2,IF(U431&gt;=SUMIFS(Barèmes!$I$6:$I$28,Barèmes!$A$6:$A$28,"Vitesse — 50 m (s)",Barèmes!$B$6:$B$28,H431,Barèmes!$C$6:$C$28,IF(H431="6ème","Mixte",G431)),Barèmes!$E$2,Barèmes!$F$2))))))</f>
        <v/>
      </c>
      <c r="X431" s="18"/>
      <c r="Y431" s="26" t="str" cm="1">
        <f t="array" ref="Y431">IF(OR(X431="",SUMPRODUCT((Barèmes!$A$6:$A$28="Souplesse (score 1-5)")*(Barèmes!$B$6:$B$28=H431)*(Barèmes!$C$6:$C$28=IF(H431="6ème","Mixte",G431)))=0),"",IF(SUMPRODUCT((Barèmes!$A$6:$A$28="Souplesse (score 1-5)")*(Barèmes!$B$6:$B$28=H431)*(Barèmes!$C$6:$C$28=IF(H431="6ème","Mixte",G431))*(Barèmes!$J$6:$J$28="+"))&gt;0,IF(X431&lt;=SUMIFS(Barèmes!$D$6:$D$28,Barèmes!$A$6:$A$28,"Souplesse (score 1-5)",Barèmes!$B$6:$B$28,H431,Barèmes!$C$6:$C$28,IF(H431="6ème","Mixte",G431)),"à besoin",IF(X431&lt;=SUMIFS(Barèmes!$E$6:$E$28,Barèmes!$A$6:$A$28,"Souplesse (score 1-5)",Barèmes!$B$6:$B$28,H431,Barèmes!$C$6:$C$28,IF(H431="6ème","Mixte",G431)),"fragile","satisfaisant")),IF(X431&gt;=SUMIFS(Barèmes!$D$6:$D$28,Barèmes!$A$6:$A$28,"Souplesse (score 1-5)",Barèmes!$B$6:$B$28,H431,Barèmes!$C$6:$C$28,IF(H431="6ème","Mixte",G431)),"à besoin",IF(X431&gt;=SUMIFS(Barèmes!$E$6:$E$28,Barèmes!$A$6:$A$28,"Souplesse (score 1-5)",Barèmes!$B$6:$B$28,H431,Barèmes!$C$6:$C$28,IF(H431="6ème","Mixte",G431)),"fragile","satisfaisant"))))</f>
        <v/>
      </c>
      <c r="Z431" s="26" t="str" cm="1">
        <f t="array" ref="Z431">IF(OR(X431="",SUMPRODUCT((Barèmes!$A$6:$A$28="Souplesse (score 1-5)")*(Barèmes!$B$6:$B$28=H431)*(Barèmes!$C$6:$C$28=IF(H431="6ème","Mixte",G431)))=0),"",IF(SUMPRODUCT((Barèmes!$A$6:$A$28="Souplesse (score 1-5)")*(Barèmes!$B$6:$B$28=H431)*(Barèmes!$C$6:$C$28=IF(H431="6ème","Mixte",G431))*(Barèmes!$J$6:$J$28="+"))&gt;0,IF(X431&lt;=SUMIFS(Barèmes!$F$6:$F$28,Barèmes!$A$6:$A$28,"Souplesse (score 1-5)",Barèmes!$B$6:$B$28,H431,Barèmes!$C$6:$C$28,IF(H431="6ème","Mixte",G431)),Barèmes!$B$2,IF(X431&lt;=SUMIFS(Barèmes!$G$6:$G$28,Barèmes!$A$6:$A$28,"Souplesse (score 1-5)",Barèmes!$B$6:$B$28,H431,Barèmes!$C$6:$C$28,IF(H431="6ème","Mixte",G431)),Barèmes!$C$2,IF(X431&lt;=SUMIFS(Barèmes!$H$6:$H$28,Barèmes!$A$6:$A$28,"Souplesse (score 1-5)",Barèmes!$B$6:$B$28,H431,Barèmes!$C$6:$C$28,IF(H431="6ème","Mixte",G431)),Barèmes!$D$2,IF(X431&lt;=SUMIFS(Barèmes!$I$6:$I$28,Barèmes!$A$6:$A$28,"Souplesse (score 1-5)",Barèmes!$B$6:$B$28,H431,Barèmes!$C$6:$C$28,IF(H431="6ème","Mixte",G431)),Barèmes!$E$2,Barèmes!$F$2)))),IF(X431&gt;=SUMIFS(Barèmes!$F$6:$F$28,Barèmes!$A$6:$A$28,"Souplesse (score 1-5)",Barèmes!$B$6:$B$28,H431,Barèmes!$C$6:$C$28,IF(H431="6ème","Mixte",G431)),Barèmes!$B$2,IF(X431&gt;=SUMIFS(Barèmes!$G$6:$G$28,Barèmes!$A$6:$A$28,"Souplesse (score 1-5)",Barèmes!$B$6:$B$28,H431,Barèmes!$C$6:$C$28,IF(H431="6ème","Mixte",G431)),Barèmes!$C$2,IF(X431&gt;=SUMIFS(Barèmes!$H$6:$H$28,Barèmes!$A$6:$A$28,"Souplesse (score 1-5)",Barèmes!$B$6:$B$28,H431,Barèmes!$C$6:$C$28,IF(H431="6ème","Mixte",G431)),Barèmes!$D$2,IF(X431&gt;=SUMIFS(Barèmes!$I$6:$I$28,Barèmes!$A$6:$A$28,"Souplesse (score 1-5)",Barèmes!$B$6:$B$28,H431,Barèmes!$C$6:$C$28,IF(H431="6ème","Mixte",G431)),Barèmes!$E$2,Barèmes!$F$2))))))</f>
        <v/>
      </c>
      <c r="AA431" s="22"/>
      <c r="AB431" s="27" t="str">
        <f>IF(OR(AA431="",SUMPRODUCT((Barèmes!$A$6:$A$28="Agilité — T-test 974 (s)")*(Barèmes!$B$6:$B$28=H431)*(Barèmes!$C$6:$C$28=IF(H431="6ème","Mixte",G431)))=0),"",IF(SUMPRODUCT((Barèmes!$A$6:$A$28="Agilité — T-test 974 (s)")*(Barèmes!$B$6:$B$28=H431)*(Barèmes!$C$6:$C$28=IF(H431="6ème","Mixte",G431))*(Barèmes!$J$6:$J$28="+"))&gt;0,IF(AA431&lt;=SUMIFS(Barèmes!$D$6:$D$28,Barèmes!$A$6:$A$28,"Agilité — T-test 974 (s)",Barèmes!$B$6:$B$28,H431,Barèmes!$C$6:$C$28,IF(H431="6ème","Mixte",G431)),"à besoin",IF(AA431&lt;=SUMIFS(Barèmes!$E$6:$E$28,Barèmes!$A$6:$A$28,"Agilité — T-test 974 (s)",Barèmes!$B$6:$B$28,H431,Barèmes!$C$6:$C$28,IF(H431="6ème","Mixte",G431)),"fragile","satisfaisant")),IF(AA431&gt;=SUMIFS(Barèmes!$D$6:$D$28,Barèmes!$A$6:$A$28,"Agilité — T-test 974 (s)",Barèmes!$B$6:$B$28,H431,Barèmes!$C$6:$C$28,IF(H431="6ème","Mixte",G431)),"à besoin",IF(AA431&gt;=SUMIFS(Barèmes!$E$6:$E$28,Barèmes!$A$6:$A$28,"Agilité — T-test 974 (s)",Barèmes!$B$6:$B$28,H431,Barèmes!$C$6:$C$28,IF(H431="6ème","Mixte",G431)),"fragile","satisfaisant"))))</f>
        <v/>
      </c>
      <c r="AC431" s="27" t="str">
        <f>IF(OR(AA431="",SUMPRODUCT((Barèmes!$A$6:$A$28="Agilité — T-test 974 (s)")*(Barèmes!$B$6:$B$28=H431)*(Barèmes!$C$6:$C$28=IF(H431="6ème","Mixte",G431)))=0),"",IF(SUMPRODUCT((Barèmes!$A$6:$A$28="Agilité — T-test 974 (s)")*(Barèmes!$B$6:$B$28=H431)*(Barèmes!$C$6:$C$28=IF(H431="6ème","Mixte",G431))*(Barèmes!$J$6:$J$28="+"))&gt;0,IF(AA431&lt;=SUMIFS(Barèmes!$F$6:$F$28,Barèmes!$A$6:$A$28,"Agilité — T-test 974 (s)",Barèmes!$B$6:$B$28,H431,Barèmes!$C$6:$C$28,IF(H431="6ème","Mixte",G431)),Barèmes!$B$2,IF(AA431&lt;=SUMIFS(Barèmes!$G$6:$G$28,Barèmes!$A$6:$A$28,"Agilité — T-test 974 (s)",Barèmes!$B$6:$B$28,H431,Barèmes!$C$6:$C$28,IF(H431="6ème","Mixte",G431)),Barèmes!$C$2,IF(AA431&lt;=SUMIFS(Barèmes!$H$6:$H$28,Barèmes!$A$6:$A$28,"Agilité — T-test 974 (s)",Barèmes!$B$6:$B$28,H431,Barèmes!$C$6:$C$28,IF(H431="6ème","Mixte",G431)),Barèmes!$D$2,IF(AA431&lt;=SUMIFS(Barèmes!$I$6:$I$28,Barèmes!$A$6:$A$28,"Agilité — T-test 974 (s)",Barèmes!$B$6:$B$28,H431,Barèmes!$C$6:$C$28,IF(H431="6ème","Mixte",G431)),Barèmes!$E$2,Barèmes!$F$2)))),IF(AA431&gt;=SUMIFS(Barèmes!$F$6:$F$28,Barèmes!$A$6:$A$28,"Agilité — T-test 974 (s)",Barèmes!$B$6:$B$28,H431,Barèmes!$C$6:$C$28,IF(H431="6ème","Mixte",G431)),Barèmes!$B$2,IF(AA431&gt;=SUMIFS(Barèmes!$G$6:$G$28,Barèmes!$A$6:$A$28,"Agilité — T-test 974 (s)",Barèmes!$B$6:$B$28,H431,Barèmes!$C$6:$C$28,IF(H431="6ème","Mixte",G431)),Barèmes!$C$2,IF(AA431&gt;=SUMIFS(Barèmes!$H$6:$H$28,Barèmes!$A$6:$A$28,"Agilité — T-test 974 (s)",Barèmes!$B$6:$B$28,H431,Barèmes!$C$6:$C$28,IF(H431="6ème","Mixte",G431)),Barèmes!$D$2,IF(AA431&gt;=SUMIFS(Barèmes!$I$6:$I$28,Barèmes!$A$6:$A$28,"Agilité — T-test 974 (s)",Barèmes!$B$6:$B$28,H431,Barèmes!$C$6:$C$28,IF(H431="6ème","Mixte",G431)),Barèmes!$E$2,Barèmes!$F$2))))))</f>
        <v/>
      </c>
      <c r="AD431" s="28" t="str">
        <f t="shared" si="50"/>
        <v/>
      </c>
      <c r="AE431" s="29" t="str">
        <f t="shared" si="51"/>
        <v/>
      </c>
      <c r="AF431" s="30" t="str">
        <f>IF(OR(AD431="",SUMPRODUCT((Barèmes!$A$6:$A$28="Surcoût d'agilité (s) — technique")*(Barèmes!$B$6:$B$28=H431)*(Barèmes!$C$6:$C$28=IF(H431="6ème","Mixte",G431)))=0),"",IF(SUMPRODUCT((Barèmes!$A$6:$A$28="Surcoût d'agilité (s) — technique")*(Barèmes!$B$6:$B$28=H431)*(Barèmes!$C$6:$C$28=IF(H431="6ème","Mixte",G431))*(Barèmes!$J$6:$J$28="+"))&gt;0,IF(AD431&lt;=SUMIFS(Barèmes!$D$6:$D$28,Barèmes!$A$6:$A$28,"Surcoût d'agilité (s) — technique",Barèmes!$B$6:$B$28,H431,Barèmes!$C$6:$C$28,IF(H431="6ème","Mixte",G431)),"à besoin",IF(AD431&lt;=SUMIFS(Barèmes!$E$6:$E$28,Barèmes!$A$6:$A$28,"Surcoût d'agilité (s) — technique",Barèmes!$B$6:$B$28,H431,Barèmes!$C$6:$C$28,IF(H431="6ème","Mixte",G431)),"fragile","satisfaisant")),IF(AD431&gt;=SUMIFS(Barèmes!$D$6:$D$28,Barèmes!$A$6:$A$28,"Surcoût d'agilité (s) — technique",Barèmes!$B$6:$B$28,H431,Barèmes!$C$6:$C$28,IF(H431="6ème","Mixte",G431)),"à besoin",IF(AD431&gt;=SUMIFS(Barèmes!$E$6:$E$28,Barèmes!$A$6:$A$28,"Surcoût d'agilité (s) — technique",Barèmes!$B$6:$B$28,H431,Barèmes!$C$6:$C$28,IF(H431="6ème","Mixte",G431)),"fragile","satisfaisant"))))</f>
        <v/>
      </c>
      <c r="AG431" s="30" t="str">
        <f>IF(OR(AD431="",SUMPRODUCT((Barèmes!$A$6:$A$28="Surcoût d'agilité (s) — technique")*(Barèmes!$B$6:$B$28=H431)*(Barèmes!$C$6:$C$28=IF(H431="6ème","Mixte",G431)))=0),"",IF(SUMPRODUCT((Barèmes!$A$6:$A$28="Surcoût d'agilité (s) — technique")*(Barèmes!$B$6:$B$28=H431)*(Barèmes!$C$6:$C$28=IF(H431="6ème","Mixte",G431))*(Barèmes!$J$6:$J$28="+"))&gt;0,IF(AD431&lt;=SUMIFS(Barèmes!$F$6:$F$28,Barèmes!$A$6:$A$28,"Surcoût d'agilité (s) — technique",Barèmes!$B$6:$B$28,H431,Barèmes!$C$6:$C$28,IF(H431="6ème","Mixte",G431)),Barèmes!$B$2,IF(AD431&lt;=SUMIFS(Barèmes!$G$6:$G$28,Barèmes!$A$6:$A$28,"Surcoût d'agilité (s) — technique",Barèmes!$B$6:$B$28,H431,Barèmes!$C$6:$C$28,IF(H431="6ème","Mixte",G431)),Barèmes!$C$2,IF(AD431&lt;=SUMIFS(Barèmes!$H$6:$H$28,Barèmes!$A$6:$A$28,"Surcoût d'agilité (s) — technique",Barèmes!$B$6:$B$28,H431,Barèmes!$C$6:$C$28,IF(H431="6ème","Mixte",G431)),Barèmes!$D$2,IF(AD431&lt;=SUMIFS(Barèmes!$I$6:$I$28,Barèmes!$A$6:$A$28,"Surcoût d'agilité (s) — technique",Barèmes!$B$6:$B$28,H431,Barèmes!$C$6:$C$28,IF(H431="6ème","Mixte",G431)),Barèmes!$E$2,Barèmes!$F$2)))),IF(AD431&gt;=SUMIFS(Barèmes!$F$6:$F$28,Barèmes!$A$6:$A$28,"Surcoût d'agilité (s) — technique",Barèmes!$B$6:$B$28,H431,Barèmes!$C$6:$C$28,IF(H431="6ème","Mixte",G431)),Barèmes!$B$2,IF(AD431&gt;=SUMIFS(Barèmes!$G$6:$G$28,Barèmes!$A$6:$A$28,"Surcoût d'agilité (s) — technique",Barèmes!$B$6:$B$28,H431,Barèmes!$C$6:$C$28,IF(H431="6ème","Mixte",G431)),Barèmes!$C$2,IF(AD431&gt;=SUMIFS(Barèmes!$H$6:$H$28,Barèmes!$A$6:$A$28,"Surcoût d'agilité (s) — technique",Barèmes!$B$6:$B$28,H431,Barèmes!$C$6:$C$28,IF(H431="6ème","Mixte",G431)),Barèmes!$D$2,IF(AD431&gt;=SUMIFS(Barèmes!$I$6:$I$28,Barèmes!$A$6:$A$28,"Surcoût d'agilité (s) — technique",Barèmes!$B$6:$B$28,H431,Barèmes!$C$6:$C$28,IF(H431="6ème","Mixte",G431)),Barèmes!$E$2,Barèmes!$F$2))))))</f>
        <v/>
      </c>
      <c r="AH431" s="31" t="str">
        <f>IF((IF(N431="",0,1)+IF(Q431="",0,1)+IF(W431="",0,1)+IF(Z431="",0,1)+IF(AC431="",0,1))=0,"",3*IF(N431=Barèmes!$B$2,1,IF(N431=Barèmes!$C$2,2,IF(N431=Barèmes!$D$2,3,IF(N431=Barèmes!$E$2,4,IF(N431=Barèmes!$F$2,5,0)))))+3*IF(Q431=Barèmes!$B$2,1,IF(Q431=Barèmes!$C$2,2,IF(Q431=Barèmes!$D$2,3,IF(Q431=Barèmes!$E$2,4,IF(Q431=Barèmes!$F$2,5,0)))))+2*IF(W431=Barèmes!$B$2,1,IF(W431=Barèmes!$C$2,2,IF(W431=Barèmes!$D$2,3,IF(W431=Barèmes!$E$2,4,IF(W431=Barèmes!$F$2,5,0)))))+1*IF(Z431=Barèmes!$B$2,1,IF(Z431=Barèmes!$C$2,2,IF(Z431=Barèmes!$D$2,3,IF(Z431=Barèmes!$E$2,4,IF(Z431=Barèmes!$F$2,5,0)))))+1*IF(AC431=Barèmes!$B$2,1,IF(AC431=Barèmes!$C$2,2,IF(AC431=Barèmes!$D$2,3,IF(AC431=Barèmes!$E$2,4,IF(AC431=Barèmes!$F$2,5,0))))))</f>
        <v/>
      </c>
      <c r="AI431" s="31"/>
      <c r="AJ431" s="32" t="str">
        <f>IFERROR(INDEX(Croissance!$B$5:$B$604,MATCH(A431,Croissance!$A$5:$A$604,0)),"")</f>
        <v/>
      </c>
      <c r="AK431" s="32" t="str">
        <f>IFERROR(INDEX(Croissance!$C$5:$C$604,MATCH(A431,Croissance!$A$5:$A$604,0)),"")</f>
        <v/>
      </c>
      <c r="AL431" s="32" t="str">
        <f>IFERROR(INDEX(Croissance!$D$5:$D$604,MATCH(A431,Croissance!$A$5:$A$604,0)),"")</f>
        <v/>
      </c>
      <c r="AM431" s="32" t="str">
        <f>IFERROR(INDEX(Croissance!$E$5:$E$604,MATCH(A431,Croissance!$A$5:$A$604,0)),"")</f>
        <v/>
      </c>
      <c r="AO431" s="33">
        <f t="shared" si="56"/>
        <v>0</v>
      </c>
      <c r="AP431" s="33">
        <f t="shared" si="52"/>
        <v>0</v>
      </c>
      <c r="AQ431" s="33">
        <f>IF(A431="",0,IF(AND(OR('Synthèse classe'!$C$2="Tous",C431='Synthèse classe'!$C$2),OR('Synthèse classe'!$C$3="Toutes",D431='Synthèse classe'!$C$3),OR('Synthèse classe'!$C$4="Toutes",AND('Synthèse classe'!$C$4="Dernière",AP431=1),B431=IFERROR(VALUE('Synthèse classe'!$C$4),0))),1,0))</f>
        <v>0</v>
      </c>
      <c r="AR431" s="34" t="str">
        <f t="shared" si="53"/>
        <v/>
      </c>
    </row>
    <row r="432" spans="1:44" x14ac:dyDescent="0.2">
      <c r="A432" s="17" t="str">
        <f t="shared" si="49"/>
        <v/>
      </c>
      <c r="B432" s="18"/>
      <c r="C432" s="19"/>
      <c r="D432" s="19"/>
      <c r="E432" s="19"/>
      <c r="F432" s="19"/>
      <c r="G432" s="19"/>
      <c r="H432" s="17" t="str">
        <f t="shared" si="54"/>
        <v/>
      </c>
      <c r="I432" s="20"/>
      <c r="J432" s="18"/>
      <c r="K432" s="19"/>
      <c r="L432" s="21" t="str">
        <f t="shared" si="55"/>
        <v/>
      </c>
      <c r="M432" s="21" t="str">
        <f>IF(OR(J432="",SUMPRODUCT((Barèmes!$A$6:$A$28="Endurance — Luc Léger (palier)")*(Barèmes!$B$6:$B$28=H432)*(Barèmes!$C$6:$C$28=IF(H432="6ème","Mixte",G432)))=0),"",IF(SUMPRODUCT((Barèmes!$A$6:$A$28="Endurance — Luc Léger (palier)")*(Barèmes!$B$6:$B$28=H432)*(Barèmes!$C$6:$C$28=IF(H432="6ème","Mixte",G432))*(Barèmes!$J$6:$J$28="+"))&gt;0,IF(J432&lt;=SUMIFS(Barèmes!$D$6:$D$28,Barèmes!$A$6:$A$28,"Endurance — Luc Léger (palier)",Barèmes!$B$6:$B$28,H432,Barèmes!$C$6:$C$28,IF(H432="6ème","Mixte",G432)),"à besoin",IF(J432&lt;=SUMIFS(Barèmes!$E$6:$E$28,Barèmes!$A$6:$A$28,"Endurance — Luc Léger (palier)",Barèmes!$B$6:$B$28,H432,Barèmes!$C$6:$C$28,IF(H432="6ème","Mixte",G432)),"fragile","satisfaisant")),IF(J432&gt;=SUMIFS(Barèmes!$D$6:$D$28,Barèmes!$A$6:$A$28,"Endurance — Luc Léger (palier)",Barèmes!$B$6:$B$28,H432,Barèmes!$C$6:$C$28,IF(H432="6ème","Mixte",G432)),"à besoin",IF(J432&gt;=SUMIFS(Barèmes!$E$6:$E$28,Barèmes!$A$6:$A$28,"Endurance — Luc Léger (palier)",Barèmes!$B$6:$B$28,H432,Barèmes!$C$6:$C$28,IF(H432="6ème","Mixte",G432)),"fragile","satisfaisant"))))</f>
        <v/>
      </c>
      <c r="N432" s="21" t="str">
        <f>IF(OR(J432="",SUMPRODUCT((Barèmes!$A$6:$A$28="Endurance — Luc Léger (palier)")*(Barèmes!$B$6:$B$28=H432)*(Barèmes!$C$6:$C$28=IF(H432="6ème","Mixte",G432)))=0),"",IF(SUMPRODUCT((Barèmes!$A$6:$A$28="Endurance — Luc Léger (palier)")*(Barèmes!$B$6:$B$28=H432)*(Barèmes!$C$6:$C$28=IF(H432="6ème","Mixte",G432))*(Barèmes!$J$6:$J$28="+"))&gt;0,IF(J432&lt;=SUMIFS(Barèmes!$F$6:$F$28,Barèmes!$A$6:$A$28,"Endurance — Luc Léger (palier)",Barèmes!$B$6:$B$28,H432,Barèmes!$C$6:$C$28,IF(H432="6ème","Mixte",G432)),Barèmes!$B$2,IF(J432&lt;=SUMIFS(Barèmes!$G$6:$G$28,Barèmes!$A$6:$A$28,"Endurance — Luc Léger (palier)",Barèmes!$B$6:$B$28,H432,Barèmes!$C$6:$C$28,IF(H432="6ème","Mixte",G432)),Barèmes!$C$2,IF(J432&lt;=SUMIFS(Barèmes!$H$6:$H$28,Barèmes!$A$6:$A$28,"Endurance — Luc Léger (palier)",Barèmes!$B$6:$B$28,H432,Barèmes!$C$6:$C$28,IF(H432="6ème","Mixte",G432)),Barèmes!$D$2,IF(J432&lt;=SUMIFS(Barèmes!$I$6:$I$28,Barèmes!$A$6:$A$28,"Endurance — Luc Léger (palier)",Barèmes!$B$6:$B$28,H432,Barèmes!$C$6:$C$28,IF(H432="6ème","Mixte",G432)),Barèmes!$E$2,Barèmes!$F$2)))),IF(J432&gt;=SUMIFS(Barèmes!$F$6:$F$28,Barèmes!$A$6:$A$28,"Endurance — Luc Léger (palier)",Barèmes!$B$6:$B$28,H432,Barèmes!$C$6:$C$28,IF(H432="6ème","Mixte",G432)),Barèmes!$B$2,IF(J432&gt;=SUMIFS(Barèmes!$G$6:$G$28,Barèmes!$A$6:$A$28,"Endurance — Luc Léger (palier)",Barèmes!$B$6:$B$28,H432,Barèmes!$C$6:$C$28,IF(H432="6ème","Mixte",G432)),Barèmes!$C$2,IF(J432&gt;=SUMIFS(Barèmes!$H$6:$H$28,Barèmes!$A$6:$A$28,"Endurance — Luc Léger (palier)",Barèmes!$B$6:$B$28,H432,Barèmes!$C$6:$C$28,IF(H432="6ème","Mixte",G432)),Barèmes!$D$2,IF(J432&gt;=SUMIFS(Barèmes!$I$6:$I$28,Barèmes!$A$6:$A$28,"Endurance — Luc Léger (palier)",Barèmes!$B$6:$B$28,H432,Barèmes!$C$6:$C$28,IF(H432="6ème","Mixte",G432)),Barèmes!$E$2,Barèmes!$F$2))))))</f>
        <v/>
      </c>
      <c r="O432" s="22"/>
      <c r="P432" s="23" t="str">
        <f>IF(OR(O432="",SUMPRODUCT((Barèmes!$A$6:$A$28="Force bas du corps — Saut en longueur (m)")*(Barèmes!$B$6:$B$28=H432)*(Barèmes!$C$6:$C$28=IF(H432="6ème","Mixte",G432)))=0),"",IF(SUMPRODUCT((Barèmes!$A$6:$A$28="Force bas du corps — Saut en longueur (m)")*(Barèmes!$B$6:$B$28=H432)*(Barèmes!$C$6:$C$28=IF(H432="6ème","Mixte",G432))*(Barèmes!$J$6:$J$28="+"))&gt;0,IF(O432&lt;=SUMIFS(Barèmes!$D$6:$D$28,Barèmes!$A$6:$A$28,"Force bas du corps — Saut en longueur (m)",Barèmes!$B$6:$B$28,H432,Barèmes!$C$6:$C$28,IF(H432="6ème","Mixte",G432)),"à besoin",IF(O432&lt;=SUMIFS(Barèmes!$E$6:$E$28,Barèmes!$A$6:$A$28,"Force bas du corps — Saut en longueur (m)",Barèmes!$B$6:$B$28,H432,Barèmes!$C$6:$C$28,IF(H432="6ème","Mixte",G432)),"fragile","satisfaisant")),IF(O432&gt;=SUMIFS(Barèmes!$D$6:$D$28,Barèmes!$A$6:$A$28,"Force bas du corps — Saut en longueur (m)",Barèmes!$B$6:$B$28,H432,Barèmes!$C$6:$C$28,IF(H432="6ème","Mixte",G432)),"à besoin",IF(O432&gt;=SUMIFS(Barèmes!$E$6:$E$28,Barèmes!$A$6:$A$28,"Force bas du corps — Saut en longueur (m)",Barèmes!$B$6:$B$28,H432,Barèmes!$C$6:$C$28,IF(H432="6ème","Mixte",G432)),"fragile","satisfaisant"))))</f>
        <v/>
      </c>
      <c r="Q432" s="23" t="str">
        <f>IF(OR(O432="",SUMPRODUCT((Barèmes!$A$6:$A$28="Force bas du corps — Saut en longueur (m)")*(Barèmes!$B$6:$B$28=H432)*(Barèmes!$C$6:$C$28=IF(H432="6ème","Mixte",G432)))=0),"",IF(SUMPRODUCT((Barèmes!$A$6:$A$28="Force bas du corps — Saut en longueur (m)")*(Barèmes!$B$6:$B$28=H432)*(Barèmes!$C$6:$C$28=IF(H432="6ème","Mixte",G432))*(Barèmes!$J$6:$J$28="+"))&gt;0,IF(O432&lt;=SUMIFS(Barèmes!$F$6:$F$28,Barèmes!$A$6:$A$28,"Force bas du corps — Saut en longueur (m)",Barèmes!$B$6:$B$28,H432,Barèmes!$C$6:$C$28,IF(H432="6ème","Mixte",G432)),Barèmes!$B$2,IF(O432&lt;=SUMIFS(Barèmes!$G$6:$G$28,Barèmes!$A$6:$A$28,"Force bas du corps — Saut en longueur (m)",Barèmes!$B$6:$B$28,H432,Barèmes!$C$6:$C$28,IF(H432="6ème","Mixte",G432)),Barèmes!$C$2,IF(O432&lt;=SUMIFS(Barèmes!$H$6:$H$28,Barèmes!$A$6:$A$28,"Force bas du corps — Saut en longueur (m)",Barèmes!$B$6:$B$28,H432,Barèmes!$C$6:$C$28,IF(H432="6ème","Mixte",G432)),Barèmes!$D$2,IF(O432&lt;=SUMIFS(Barèmes!$I$6:$I$28,Barèmes!$A$6:$A$28,"Force bas du corps — Saut en longueur (m)",Barèmes!$B$6:$B$28,H432,Barèmes!$C$6:$C$28,IF(H432="6ème","Mixte",G432)),Barèmes!$E$2,Barèmes!$F$2)))),IF(O432&gt;=SUMIFS(Barèmes!$F$6:$F$28,Barèmes!$A$6:$A$28,"Force bas du corps — Saut en longueur (m)",Barèmes!$B$6:$B$28,H432,Barèmes!$C$6:$C$28,IF(H432="6ème","Mixte",G432)),Barèmes!$B$2,IF(O432&gt;=SUMIFS(Barèmes!$G$6:$G$28,Barèmes!$A$6:$A$28,"Force bas du corps — Saut en longueur (m)",Barèmes!$B$6:$B$28,H432,Barèmes!$C$6:$C$28,IF(H432="6ème","Mixte",G432)),Barèmes!$C$2,IF(O432&gt;=SUMIFS(Barèmes!$H$6:$H$28,Barèmes!$A$6:$A$28,"Force bas du corps — Saut en longueur (m)",Barèmes!$B$6:$B$28,H432,Barèmes!$C$6:$C$28,IF(H432="6ème","Mixte",G432)),Barèmes!$D$2,IF(O432&gt;=SUMIFS(Barèmes!$I$6:$I$28,Barèmes!$A$6:$A$28,"Force bas du corps — Saut en longueur (m)",Barèmes!$B$6:$B$28,H432,Barèmes!$C$6:$C$28,IF(H432="6ème","Mixte",G432)),Barèmes!$E$2,Barèmes!$F$2))))))</f>
        <v/>
      </c>
      <c r="R432" s="22"/>
      <c r="S432" s="24" t="str">
        <f>IF(OR(R432="",SUMPRODUCT((Barèmes!$A$6:$A$28="Vitesse — 30 m (s)")*(Barèmes!$B$6:$B$28=H432)*(Barèmes!$C$6:$C$28=IF(H432="6ème","Mixte",G432)))=0),"",IF(SUMPRODUCT((Barèmes!$A$6:$A$28="Vitesse — 30 m (s)")*(Barèmes!$B$6:$B$28=H432)*(Barèmes!$C$6:$C$28=IF(H432="6ème","Mixte",G432))*(Barèmes!$J$6:$J$28="+"))&gt;0,IF(R432&lt;=SUMIFS(Barèmes!$D$6:$D$28,Barèmes!$A$6:$A$28,"Vitesse — 30 m (s)",Barèmes!$B$6:$B$28,H432,Barèmes!$C$6:$C$28,IF(H432="6ème","Mixte",G432)),"à besoin",IF(R432&lt;=SUMIFS(Barèmes!$E$6:$E$28,Barèmes!$A$6:$A$28,"Vitesse — 30 m (s)",Barèmes!$B$6:$B$28,H432,Barèmes!$C$6:$C$28,IF(H432="6ème","Mixte",G432)),"fragile","satisfaisant")),IF(R432&gt;=SUMIFS(Barèmes!$D$6:$D$28,Barèmes!$A$6:$A$28,"Vitesse — 30 m (s)",Barèmes!$B$6:$B$28,H432,Barèmes!$C$6:$C$28,IF(H432="6ème","Mixte",G432)),"à besoin",IF(R432&gt;=SUMIFS(Barèmes!$E$6:$E$28,Barèmes!$A$6:$A$28,"Vitesse — 30 m (s)",Barèmes!$B$6:$B$28,H432,Barèmes!$C$6:$C$28,IF(H432="6ème","Mixte",G432)),"fragile","satisfaisant"))))</f>
        <v/>
      </c>
      <c r="T432" s="24" t="str">
        <f>IF(OR(R432="",SUMPRODUCT((Barèmes!$A$6:$A$28="Vitesse — 30 m (s)")*(Barèmes!$B$6:$B$28=H432)*(Barèmes!$C$6:$C$28=IF(H432="6ème","Mixte",G432)))=0),"",IF(SUMPRODUCT((Barèmes!$A$6:$A$28="Vitesse — 30 m (s)")*(Barèmes!$B$6:$B$28=H432)*(Barèmes!$C$6:$C$28=IF(H432="6ème","Mixte",G432))*(Barèmes!$J$6:$J$28="+"))&gt;0,IF(R432&lt;=SUMIFS(Barèmes!$F$6:$F$28,Barèmes!$A$6:$A$28,"Vitesse — 30 m (s)",Barèmes!$B$6:$B$28,H432,Barèmes!$C$6:$C$28,IF(H432="6ème","Mixte",G432)),Barèmes!$B$2,IF(R432&lt;=SUMIFS(Barèmes!$G$6:$G$28,Barèmes!$A$6:$A$28,"Vitesse — 30 m (s)",Barèmes!$B$6:$B$28,H432,Barèmes!$C$6:$C$28,IF(H432="6ème","Mixte",G432)),Barèmes!$C$2,IF(R432&lt;=SUMIFS(Barèmes!$H$6:$H$28,Barèmes!$A$6:$A$28,"Vitesse — 30 m (s)",Barèmes!$B$6:$B$28,H432,Barèmes!$C$6:$C$28,IF(H432="6ème","Mixte",G432)),Barèmes!$D$2,IF(R432&lt;=SUMIFS(Barèmes!$I$6:$I$28,Barèmes!$A$6:$A$28,"Vitesse — 30 m (s)",Barèmes!$B$6:$B$28,H432,Barèmes!$C$6:$C$28,IF(H432="6ème","Mixte",G432)),Barèmes!$E$2,Barèmes!$F$2)))),IF(R432&gt;=SUMIFS(Barèmes!$F$6:$F$28,Barèmes!$A$6:$A$28,"Vitesse — 30 m (s)",Barèmes!$B$6:$B$28,H432,Barèmes!$C$6:$C$28,IF(H432="6ème","Mixte",G432)),Barèmes!$B$2,IF(R432&gt;=SUMIFS(Barèmes!$G$6:$G$28,Barèmes!$A$6:$A$28,"Vitesse — 30 m (s)",Barèmes!$B$6:$B$28,H432,Barèmes!$C$6:$C$28,IF(H432="6ème","Mixte",G432)),Barèmes!$C$2,IF(R432&gt;=SUMIFS(Barèmes!$H$6:$H$28,Barèmes!$A$6:$A$28,"Vitesse — 30 m (s)",Barèmes!$B$6:$B$28,H432,Barèmes!$C$6:$C$28,IF(H432="6ème","Mixte",G432)),Barèmes!$D$2,IF(R432&gt;=SUMIFS(Barèmes!$I$6:$I$28,Barèmes!$A$6:$A$28,"Vitesse — 30 m (s)",Barèmes!$B$6:$B$28,H432,Barèmes!$C$6:$C$28,IF(H432="6ème","Mixte",G432)),Barèmes!$E$2,Barèmes!$F$2))))))</f>
        <v/>
      </c>
      <c r="U432" s="22"/>
      <c r="V432" s="25" t="str">
        <f>IF(OR(U432="",SUMPRODUCT((Barèmes!$A$6:$A$28="Vitesse — 50 m (s)")*(Barèmes!$B$6:$B$28=H432)*(Barèmes!$C$6:$C$28=IF(H432="6ème","Mixte",G432)))=0),"",IF(SUMPRODUCT((Barèmes!$A$6:$A$28="Vitesse — 50 m (s)")*(Barèmes!$B$6:$B$28=H432)*(Barèmes!$C$6:$C$28=IF(H432="6ème","Mixte",G432))*(Barèmes!$J$6:$J$28="+"))&gt;0,IF(U432&lt;=SUMIFS(Barèmes!$D$6:$D$28,Barèmes!$A$6:$A$28,"Vitesse — 50 m (s)",Barèmes!$B$6:$B$28,H432,Barèmes!$C$6:$C$28,IF(H432="6ème","Mixte",G432)),"à besoin",IF(U432&lt;=SUMIFS(Barèmes!$E$6:$E$28,Barèmes!$A$6:$A$28,"Vitesse — 50 m (s)",Barèmes!$B$6:$B$28,H432,Barèmes!$C$6:$C$28,IF(H432="6ème","Mixte",G432)),"fragile","satisfaisant")),IF(U432&gt;=SUMIFS(Barèmes!$D$6:$D$28,Barèmes!$A$6:$A$28,"Vitesse — 50 m (s)",Barèmes!$B$6:$B$28,H432,Barèmes!$C$6:$C$28,IF(H432="6ème","Mixte",G432)),"à besoin",IF(U432&gt;=SUMIFS(Barèmes!$E$6:$E$28,Barèmes!$A$6:$A$28,"Vitesse — 50 m (s)",Barèmes!$B$6:$B$28,H432,Barèmes!$C$6:$C$28,IF(H432="6ème","Mixte",G432)),"fragile","satisfaisant"))))</f>
        <v/>
      </c>
      <c r="W432" s="25" t="str">
        <f>IF(OR(U432="",SUMPRODUCT((Barèmes!$A$6:$A$28="Vitesse — 50 m (s)")*(Barèmes!$B$6:$B$28=H432)*(Barèmes!$C$6:$C$28=IF(H432="6ème","Mixte",G432)))=0),"",IF(SUMPRODUCT((Barèmes!$A$6:$A$28="Vitesse — 50 m (s)")*(Barèmes!$B$6:$B$28=H432)*(Barèmes!$C$6:$C$28=IF(H432="6ème","Mixte",G432))*(Barèmes!$J$6:$J$28="+"))&gt;0,IF(U432&lt;=SUMIFS(Barèmes!$F$6:$F$28,Barèmes!$A$6:$A$28,"Vitesse — 50 m (s)",Barèmes!$B$6:$B$28,H432,Barèmes!$C$6:$C$28,IF(H432="6ème","Mixte",G432)),Barèmes!$B$2,IF(U432&lt;=SUMIFS(Barèmes!$G$6:$G$28,Barèmes!$A$6:$A$28,"Vitesse — 50 m (s)",Barèmes!$B$6:$B$28,H432,Barèmes!$C$6:$C$28,IF(H432="6ème","Mixte",G432)),Barèmes!$C$2,IF(U432&lt;=SUMIFS(Barèmes!$H$6:$H$28,Barèmes!$A$6:$A$28,"Vitesse — 50 m (s)",Barèmes!$B$6:$B$28,H432,Barèmes!$C$6:$C$28,IF(H432="6ème","Mixte",G432)),Barèmes!$D$2,IF(U432&lt;=SUMIFS(Barèmes!$I$6:$I$28,Barèmes!$A$6:$A$28,"Vitesse — 50 m (s)",Barèmes!$B$6:$B$28,H432,Barèmes!$C$6:$C$28,IF(H432="6ème","Mixte",G432)),Barèmes!$E$2,Barèmes!$F$2)))),IF(U432&gt;=SUMIFS(Barèmes!$F$6:$F$28,Barèmes!$A$6:$A$28,"Vitesse — 50 m (s)",Barèmes!$B$6:$B$28,H432,Barèmes!$C$6:$C$28,IF(H432="6ème","Mixte",G432)),Barèmes!$B$2,IF(U432&gt;=SUMIFS(Barèmes!$G$6:$G$28,Barèmes!$A$6:$A$28,"Vitesse — 50 m (s)",Barèmes!$B$6:$B$28,H432,Barèmes!$C$6:$C$28,IF(H432="6ème","Mixte",G432)),Barèmes!$C$2,IF(U432&gt;=SUMIFS(Barèmes!$H$6:$H$28,Barèmes!$A$6:$A$28,"Vitesse — 50 m (s)",Barèmes!$B$6:$B$28,H432,Barèmes!$C$6:$C$28,IF(H432="6ème","Mixte",G432)),Barèmes!$D$2,IF(U432&gt;=SUMIFS(Barèmes!$I$6:$I$28,Barèmes!$A$6:$A$28,"Vitesse — 50 m (s)",Barèmes!$B$6:$B$28,H432,Barèmes!$C$6:$C$28,IF(H432="6ème","Mixte",G432)),Barèmes!$E$2,Barèmes!$F$2))))))</f>
        <v/>
      </c>
      <c r="X432" s="18"/>
      <c r="Y432" s="26" t="str" cm="1">
        <f t="array" ref="Y432">IF(OR(X432="",SUMPRODUCT((Barèmes!$A$6:$A$28="Souplesse (score 1-5)")*(Barèmes!$B$6:$B$28=H432)*(Barèmes!$C$6:$C$28=IF(H432="6ème","Mixte",G432)))=0),"",IF(SUMPRODUCT((Barèmes!$A$6:$A$28="Souplesse (score 1-5)")*(Barèmes!$B$6:$B$28=H432)*(Barèmes!$C$6:$C$28=IF(H432="6ème","Mixte",G432))*(Barèmes!$J$6:$J$28="+"))&gt;0,IF(X432&lt;=SUMIFS(Barèmes!$D$6:$D$28,Barèmes!$A$6:$A$28,"Souplesse (score 1-5)",Barèmes!$B$6:$B$28,H432,Barèmes!$C$6:$C$28,IF(H432="6ème","Mixte",G432)),"à besoin",IF(X432&lt;=SUMIFS(Barèmes!$E$6:$E$28,Barèmes!$A$6:$A$28,"Souplesse (score 1-5)",Barèmes!$B$6:$B$28,H432,Barèmes!$C$6:$C$28,IF(H432="6ème","Mixte",G432)),"fragile","satisfaisant")),IF(X432&gt;=SUMIFS(Barèmes!$D$6:$D$28,Barèmes!$A$6:$A$28,"Souplesse (score 1-5)",Barèmes!$B$6:$B$28,H432,Barèmes!$C$6:$C$28,IF(H432="6ème","Mixte",G432)),"à besoin",IF(X432&gt;=SUMIFS(Barèmes!$E$6:$E$28,Barèmes!$A$6:$A$28,"Souplesse (score 1-5)",Barèmes!$B$6:$B$28,H432,Barèmes!$C$6:$C$28,IF(H432="6ème","Mixte",G432)),"fragile","satisfaisant"))))</f>
        <v/>
      </c>
      <c r="Z432" s="26" t="str" cm="1">
        <f t="array" ref="Z432">IF(OR(X432="",SUMPRODUCT((Barèmes!$A$6:$A$28="Souplesse (score 1-5)")*(Barèmes!$B$6:$B$28=H432)*(Barèmes!$C$6:$C$28=IF(H432="6ème","Mixte",G432)))=0),"",IF(SUMPRODUCT((Barèmes!$A$6:$A$28="Souplesse (score 1-5)")*(Barèmes!$B$6:$B$28=H432)*(Barèmes!$C$6:$C$28=IF(H432="6ème","Mixte",G432))*(Barèmes!$J$6:$J$28="+"))&gt;0,IF(X432&lt;=SUMIFS(Barèmes!$F$6:$F$28,Barèmes!$A$6:$A$28,"Souplesse (score 1-5)",Barèmes!$B$6:$B$28,H432,Barèmes!$C$6:$C$28,IF(H432="6ème","Mixte",G432)),Barèmes!$B$2,IF(X432&lt;=SUMIFS(Barèmes!$G$6:$G$28,Barèmes!$A$6:$A$28,"Souplesse (score 1-5)",Barèmes!$B$6:$B$28,H432,Barèmes!$C$6:$C$28,IF(H432="6ème","Mixte",G432)),Barèmes!$C$2,IF(X432&lt;=SUMIFS(Barèmes!$H$6:$H$28,Barèmes!$A$6:$A$28,"Souplesse (score 1-5)",Barèmes!$B$6:$B$28,H432,Barèmes!$C$6:$C$28,IF(H432="6ème","Mixte",G432)),Barèmes!$D$2,IF(X432&lt;=SUMIFS(Barèmes!$I$6:$I$28,Barèmes!$A$6:$A$28,"Souplesse (score 1-5)",Barèmes!$B$6:$B$28,H432,Barèmes!$C$6:$C$28,IF(H432="6ème","Mixte",G432)),Barèmes!$E$2,Barèmes!$F$2)))),IF(X432&gt;=SUMIFS(Barèmes!$F$6:$F$28,Barèmes!$A$6:$A$28,"Souplesse (score 1-5)",Barèmes!$B$6:$B$28,H432,Barèmes!$C$6:$C$28,IF(H432="6ème","Mixte",G432)),Barèmes!$B$2,IF(X432&gt;=SUMIFS(Barèmes!$G$6:$G$28,Barèmes!$A$6:$A$28,"Souplesse (score 1-5)",Barèmes!$B$6:$B$28,H432,Barèmes!$C$6:$C$28,IF(H432="6ème","Mixte",G432)),Barèmes!$C$2,IF(X432&gt;=SUMIFS(Barèmes!$H$6:$H$28,Barèmes!$A$6:$A$28,"Souplesse (score 1-5)",Barèmes!$B$6:$B$28,H432,Barèmes!$C$6:$C$28,IF(H432="6ème","Mixte",G432)),Barèmes!$D$2,IF(X432&gt;=SUMIFS(Barèmes!$I$6:$I$28,Barèmes!$A$6:$A$28,"Souplesse (score 1-5)",Barèmes!$B$6:$B$28,H432,Barèmes!$C$6:$C$28,IF(H432="6ème","Mixte",G432)),Barèmes!$E$2,Barèmes!$F$2))))))</f>
        <v/>
      </c>
      <c r="AA432" s="22"/>
      <c r="AB432" s="27" t="str">
        <f>IF(OR(AA432="",SUMPRODUCT((Barèmes!$A$6:$A$28="Agilité — T-test 974 (s)")*(Barèmes!$B$6:$B$28=H432)*(Barèmes!$C$6:$C$28=IF(H432="6ème","Mixte",G432)))=0),"",IF(SUMPRODUCT((Barèmes!$A$6:$A$28="Agilité — T-test 974 (s)")*(Barèmes!$B$6:$B$28=H432)*(Barèmes!$C$6:$C$28=IF(H432="6ème","Mixte",G432))*(Barèmes!$J$6:$J$28="+"))&gt;0,IF(AA432&lt;=SUMIFS(Barèmes!$D$6:$D$28,Barèmes!$A$6:$A$28,"Agilité — T-test 974 (s)",Barèmes!$B$6:$B$28,H432,Barèmes!$C$6:$C$28,IF(H432="6ème","Mixte",G432)),"à besoin",IF(AA432&lt;=SUMIFS(Barèmes!$E$6:$E$28,Barèmes!$A$6:$A$28,"Agilité — T-test 974 (s)",Barèmes!$B$6:$B$28,H432,Barèmes!$C$6:$C$28,IF(H432="6ème","Mixte",G432)),"fragile","satisfaisant")),IF(AA432&gt;=SUMIFS(Barèmes!$D$6:$D$28,Barèmes!$A$6:$A$28,"Agilité — T-test 974 (s)",Barèmes!$B$6:$B$28,H432,Barèmes!$C$6:$C$28,IF(H432="6ème","Mixte",G432)),"à besoin",IF(AA432&gt;=SUMIFS(Barèmes!$E$6:$E$28,Barèmes!$A$6:$A$28,"Agilité — T-test 974 (s)",Barèmes!$B$6:$B$28,H432,Barèmes!$C$6:$C$28,IF(H432="6ème","Mixte",G432)),"fragile","satisfaisant"))))</f>
        <v/>
      </c>
      <c r="AC432" s="27" t="str">
        <f>IF(OR(AA432="",SUMPRODUCT((Barèmes!$A$6:$A$28="Agilité — T-test 974 (s)")*(Barèmes!$B$6:$B$28=H432)*(Barèmes!$C$6:$C$28=IF(H432="6ème","Mixte",G432)))=0),"",IF(SUMPRODUCT((Barèmes!$A$6:$A$28="Agilité — T-test 974 (s)")*(Barèmes!$B$6:$B$28=H432)*(Barèmes!$C$6:$C$28=IF(H432="6ème","Mixte",G432))*(Barèmes!$J$6:$J$28="+"))&gt;0,IF(AA432&lt;=SUMIFS(Barèmes!$F$6:$F$28,Barèmes!$A$6:$A$28,"Agilité — T-test 974 (s)",Barèmes!$B$6:$B$28,H432,Barèmes!$C$6:$C$28,IF(H432="6ème","Mixte",G432)),Barèmes!$B$2,IF(AA432&lt;=SUMIFS(Barèmes!$G$6:$G$28,Barèmes!$A$6:$A$28,"Agilité — T-test 974 (s)",Barèmes!$B$6:$B$28,H432,Barèmes!$C$6:$C$28,IF(H432="6ème","Mixte",G432)),Barèmes!$C$2,IF(AA432&lt;=SUMIFS(Barèmes!$H$6:$H$28,Barèmes!$A$6:$A$28,"Agilité — T-test 974 (s)",Barèmes!$B$6:$B$28,H432,Barèmes!$C$6:$C$28,IF(H432="6ème","Mixte",G432)),Barèmes!$D$2,IF(AA432&lt;=SUMIFS(Barèmes!$I$6:$I$28,Barèmes!$A$6:$A$28,"Agilité — T-test 974 (s)",Barèmes!$B$6:$B$28,H432,Barèmes!$C$6:$C$28,IF(H432="6ème","Mixte",G432)),Barèmes!$E$2,Barèmes!$F$2)))),IF(AA432&gt;=SUMIFS(Barèmes!$F$6:$F$28,Barèmes!$A$6:$A$28,"Agilité — T-test 974 (s)",Barèmes!$B$6:$B$28,H432,Barèmes!$C$6:$C$28,IF(H432="6ème","Mixte",G432)),Barèmes!$B$2,IF(AA432&gt;=SUMIFS(Barèmes!$G$6:$G$28,Barèmes!$A$6:$A$28,"Agilité — T-test 974 (s)",Barèmes!$B$6:$B$28,H432,Barèmes!$C$6:$C$28,IF(H432="6ème","Mixte",G432)),Barèmes!$C$2,IF(AA432&gt;=SUMIFS(Barèmes!$H$6:$H$28,Barèmes!$A$6:$A$28,"Agilité — T-test 974 (s)",Barèmes!$B$6:$B$28,H432,Barèmes!$C$6:$C$28,IF(H432="6ème","Mixte",G432)),Barèmes!$D$2,IF(AA432&gt;=SUMIFS(Barèmes!$I$6:$I$28,Barèmes!$A$6:$A$28,"Agilité — T-test 974 (s)",Barèmes!$B$6:$B$28,H432,Barèmes!$C$6:$C$28,IF(H432="6ème","Mixte",G432)),Barèmes!$E$2,Barèmes!$F$2))))))</f>
        <v/>
      </c>
      <c r="AD432" s="28" t="str">
        <f t="shared" si="50"/>
        <v/>
      </c>
      <c r="AE432" s="29" t="str">
        <f t="shared" si="51"/>
        <v/>
      </c>
      <c r="AF432" s="30" t="str">
        <f>IF(OR(AD432="",SUMPRODUCT((Barèmes!$A$6:$A$28="Surcoût d'agilité (s) — technique")*(Barèmes!$B$6:$B$28=H432)*(Barèmes!$C$6:$C$28=IF(H432="6ème","Mixte",G432)))=0),"",IF(SUMPRODUCT((Barèmes!$A$6:$A$28="Surcoût d'agilité (s) — technique")*(Barèmes!$B$6:$B$28=H432)*(Barèmes!$C$6:$C$28=IF(H432="6ème","Mixte",G432))*(Barèmes!$J$6:$J$28="+"))&gt;0,IF(AD432&lt;=SUMIFS(Barèmes!$D$6:$D$28,Barèmes!$A$6:$A$28,"Surcoût d'agilité (s) — technique",Barèmes!$B$6:$B$28,H432,Barèmes!$C$6:$C$28,IF(H432="6ème","Mixte",G432)),"à besoin",IF(AD432&lt;=SUMIFS(Barèmes!$E$6:$E$28,Barèmes!$A$6:$A$28,"Surcoût d'agilité (s) — technique",Barèmes!$B$6:$B$28,H432,Barèmes!$C$6:$C$28,IF(H432="6ème","Mixte",G432)),"fragile","satisfaisant")),IF(AD432&gt;=SUMIFS(Barèmes!$D$6:$D$28,Barèmes!$A$6:$A$28,"Surcoût d'agilité (s) — technique",Barèmes!$B$6:$B$28,H432,Barèmes!$C$6:$C$28,IF(H432="6ème","Mixte",G432)),"à besoin",IF(AD432&gt;=SUMIFS(Barèmes!$E$6:$E$28,Barèmes!$A$6:$A$28,"Surcoût d'agilité (s) — technique",Barèmes!$B$6:$B$28,H432,Barèmes!$C$6:$C$28,IF(H432="6ème","Mixte",G432)),"fragile","satisfaisant"))))</f>
        <v/>
      </c>
      <c r="AG432" s="30" t="str">
        <f>IF(OR(AD432="",SUMPRODUCT((Barèmes!$A$6:$A$28="Surcoût d'agilité (s) — technique")*(Barèmes!$B$6:$B$28=H432)*(Barèmes!$C$6:$C$28=IF(H432="6ème","Mixte",G432)))=0),"",IF(SUMPRODUCT((Barèmes!$A$6:$A$28="Surcoût d'agilité (s) — technique")*(Barèmes!$B$6:$B$28=H432)*(Barèmes!$C$6:$C$28=IF(H432="6ème","Mixte",G432))*(Barèmes!$J$6:$J$28="+"))&gt;0,IF(AD432&lt;=SUMIFS(Barèmes!$F$6:$F$28,Barèmes!$A$6:$A$28,"Surcoût d'agilité (s) — technique",Barèmes!$B$6:$B$28,H432,Barèmes!$C$6:$C$28,IF(H432="6ème","Mixte",G432)),Barèmes!$B$2,IF(AD432&lt;=SUMIFS(Barèmes!$G$6:$G$28,Barèmes!$A$6:$A$28,"Surcoût d'agilité (s) — technique",Barèmes!$B$6:$B$28,H432,Barèmes!$C$6:$C$28,IF(H432="6ème","Mixte",G432)),Barèmes!$C$2,IF(AD432&lt;=SUMIFS(Barèmes!$H$6:$H$28,Barèmes!$A$6:$A$28,"Surcoût d'agilité (s) — technique",Barèmes!$B$6:$B$28,H432,Barèmes!$C$6:$C$28,IF(H432="6ème","Mixte",G432)),Barèmes!$D$2,IF(AD432&lt;=SUMIFS(Barèmes!$I$6:$I$28,Barèmes!$A$6:$A$28,"Surcoût d'agilité (s) — technique",Barèmes!$B$6:$B$28,H432,Barèmes!$C$6:$C$28,IF(H432="6ème","Mixte",G432)),Barèmes!$E$2,Barèmes!$F$2)))),IF(AD432&gt;=SUMIFS(Barèmes!$F$6:$F$28,Barèmes!$A$6:$A$28,"Surcoût d'agilité (s) — technique",Barèmes!$B$6:$B$28,H432,Barèmes!$C$6:$C$28,IF(H432="6ème","Mixte",G432)),Barèmes!$B$2,IF(AD432&gt;=SUMIFS(Barèmes!$G$6:$G$28,Barèmes!$A$6:$A$28,"Surcoût d'agilité (s) — technique",Barèmes!$B$6:$B$28,H432,Barèmes!$C$6:$C$28,IF(H432="6ème","Mixte",G432)),Barèmes!$C$2,IF(AD432&gt;=SUMIFS(Barèmes!$H$6:$H$28,Barèmes!$A$6:$A$28,"Surcoût d'agilité (s) — technique",Barèmes!$B$6:$B$28,H432,Barèmes!$C$6:$C$28,IF(H432="6ème","Mixte",G432)),Barèmes!$D$2,IF(AD432&gt;=SUMIFS(Barèmes!$I$6:$I$28,Barèmes!$A$6:$A$28,"Surcoût d'agilité (s) — technique",Barèmes!$B$6:$B$28,H432,Barèmes!$C$6:$C$28,IF(H432="6ème","Mixte",G432)),Barèmes!$E$2,Barèmes!$F$2))))))</f>
        <v/>
      </c>
      <c r="AH432" s="31" t="str">
        <f>IF((IF(N432="",0,1)+IF(Q432="",0,1)+IF(W432="",0,1)+IF(Z432="",0,1)+IF(AC432="",0,1))=0,"",3*IF(N432=Barèmes!$B$2,1,IF(N432=Barèmes!$C$2,2,IF(N432=Barèmes!$D$2,3,IF(N432=Barèmes!$E$2,4,IF(N432=Barèmes!$F$2,5,0)))))+3*IF(Q432=Barèmes!$B$2,1,IF(Q432=Barèmes!$C$2,2,IF(Q432=Barèmes!$D$2,3,IF(Q432=Barèmes!$E$2,4,IF(Q432=Barèmes!$F$2,5,0)))))+2*IF(W432=Barèmes!$B$2,1,IF(W432=Barèmes!$C$2,2,IF(W432=Barèmes!$D$2,3,IF(W432=Barèmes!$E$2,4,IF(W432=Barèmes!$F$2,5,0)))))+1*IF(Z432=Barèmes!$B$2,1,IF(Z432=Barèmes!$C$2,2,IF(Z432=Barèmes!$D$2,3,IF(Z432=Barèmes!$E$2,4,IF(Z432=Barèmes!$F$2,5,0)))))+1*IF(AC432=Barèmes!$B$2,1,IF(AC432=Barèmes!$C$2,2,IF(AC432=Barèmes!$D$2,3,IF(AC432=Barèmes!$E$2,4,IF(AC432=Barèmes!$F$2,5,0))))))</f>
        <v/>
      </c>
      <c r="AI432" s="31"/>
      <c r="AJ432" s="32" t="str">
        <f>IFERROR(INDEX(Croissance!$B$5:$B$604,MATCH(A432,Croissance!$A$5:$A$604,0)),"")</f>
        <v/>
      </c>
      <c r="AK432" s="32" t="str">
        <f>IFERROR(INDEX(Croissance!$C$5:$C$604,MATCH(A432,Croissance!$A$5:$A$604,0)),"")</f>
        <v/>
      </c>
      <c r="AL432" s="32" t="str">
        <f>IFERROR(INDEX(Croissance!$D$5:$D$604,MATCH(A432,Croissance!$A$5:$A$604,0)),"")</f>
        <v/>
      </c>
      <c r="AM432" s="32" t="str">
        <f>IFERROR(INDEX(Croissance!$E$5:$E$604,MATCH(A432,Croissance!$A$5:$A$604,0)),"")</f>
        <v/>
      </c>
      <c r="AO432" s="33">
        <f t="shared" si="56"/>
        <v>0</v>
      </c>
      <c r="AP432" s="33">
        <f t="shared" si="52"/>
        <v>0</v>
      </c>
      <c r="AQ432" s="33">
        <f>IF(A432="",0,IF(AND(OR('Synthèse classe'!$C$2="Tous",C432='Synthèse classe'!$C$2),OR('Synthèse classe'!$C$3="Toutes",D432='Synthèse classe'!$C$3),OR('Synthèse classe'!$C$4="Toutes",AND('Synthèse classe'!$C$4="Dernière",AP432=1),B432=IFERROR(VALUE('Synthèse classe'!$C$4),0))),1,0))</f>
        <v>0</v>
      </c>
      <c r="AR432" s="34" t="str">
        <f t="shared" si="53"/>
        <v/>
      </c>
    </row>
    <row r="433" spans="1:44" x14ac:dyDescent="0.2">
      <c r="A433" s="17" t="str">
        <f t="shared" si="49"/>
        <v/>
      </c>
      <c r="B433" s="18"/>
      <c r="C433" s="19"/>
      <c r="D433" s="19"/>
      <c r="E433" s="19"/>
      <c r="F433" s="19"/>
      <c r="G433" s="19"/>
      <c r="H433" s="17" t="str">
        <f t="shared" si="54"/>
        <v/>
      </c>
      <c r="I433" s="20"/>
      <c r="J433" s="18"/>
      <c r="K433" s="19"/>
      <c r="L433" s="21" t="str">
        <f t="shared" si="55"/>
        <v/>
      </c>
      <c r="M433" s="21" t="str">
        <f>IF(OR(J433="",SUMPRODUCT((Barèmes!$A$6:$A$28="Endurance — Luc Léger (palier)")*(Barèmes!$B$6:$B$28=H433)*(Barèmes!$C$6:$C$28=IF(H433="6ème","Mixte",G433)))=0),"",IF(SUMPRODUCT((Barèmes!$A$6:$A$28="Endurance — Luc Léger (palier)")*(Barèmes!$B$6:$B$28=H433)*(Barèmes!$C$6:$C$28=IF(H433="6ème","Mixte",G433))*(Barèmes!$J$6:$J$28="+"))&gt;0,IF(J433&lt;=SUMIFS(Barèmes!$D$6:$D$28,Barèmes!$A$6:$A$28,"Endurance — Luc Léger (palier)",Barèmes!$B$6:$B$28,H433,Barèmes!$C$6:$C$28,IF(H433="6ème","Mixte",G433)),"à besoin",IF(J433&lt;=SUMIFS(Barèmes!$E$6:$E$28,Barèmes!$A$6:$A$28,"Endurance — Luc Léger (palier)",Barèmes!$B$6:$B$28,H433,Barèmes!$C$6:$C$28,IF(H433="6ème","Mixte",G433)),"fragile","satisfaisant")),IF(J433&gt;=SUMIFS(Barèmes!$D$6:$D$28,Barèmes!$A$6:$A$28,"Endurance — Luc Léger (palier)",Barèmes!$B$6:$B$28,H433,Barèmes!$C$6:$C$28,IF(H433="6ème","Mixte",G433)),"à besoin",IF(J433&gt;=SUMIFS(Barèmes!$E$6:$E$28,Barèmes!$A$6:$A$28,"Endurance — Luc Léger (palier)",Barèmes!$B$6:$B$28,H433,Barèmes!$C$6:$C$28,IF(H433="6ème","Mixte",G433)),"fragile","satisfaisant"))))</f>
        <v/>
      </c>
      <c r="N433" s="21" t="str">
        <f>IF(OR(J433="",SUMPRODUCT((Barèmes!$A$6:$A$28="Endurance — Luc Léger (palier)")*(Barèmes!$B$6:$B$28=H433)*(Barèmes!$C$6:$C$28=IF(H433="6ème","Mixte",G433)))=0),"",IF(SUMPRODUCT((Barèmes!$A$6:$A$28="Endurance — Luc Léger (palier)")*(Barèmes!$B$6:$B$28=H433)*(Barèmes!$C$6:$C$28=IF(H433="6ème","Mixte",G433))*(Barèmes!$J$6:$J$28="+"))&gt;0,IF(J433&lt;=SUMIFS(Barèmes!$F$6:$F$28,Barèmes!$A$6:$A$28,"Endurance — Luc Léger (palier)",Barèmes!$B$6:$B$28,H433,Barèmes!$C$6:$C$28,IF(H433="6ème","Mixte",G433)),Barèmes!$B$2,IF(J433&lt;=SUMIFS(Barèmes!$G$6:$G$28,Barèmes!$A$6:$A$28,"Endurance — Luc Léger (palier)",Barèmes!$B$6:$B$28,H433,Barèmes!$C$6:$C$28,IF(H433="6ème","Mixte",G433)),Barèmes!$C$2,IF(J433&lt;=SUMIFS(Barèmes!$H$6:$H$28,Barèmes!$A$6:$A$28,"Endurance — Luc Léger (palier)",Barèmes!$B$6:$B$28,H433,Barèmes!$C$6:$C$28,IF(H433="6ème","Mixte",G433)),Barèmes!$D$2,IF(J433&lt;=SUMIFS(Barèmes!$I$6:$I$28,Barèmes!$A$6:$A$28,"Endurance — Luc Léger (palier)",Barèmes!$B$6:$B$28,H433,Barèmes!$C$6:$C$28,IF(H433="6ème","Mixte",G433)),Barèmes!$E$2,Barèmes!$F$2)))),IF(J433&gt;=SUMIFS(Barèmes!$F$6:$F$28,Barèmes!$A$6:$A$28,"Endurance — Luc Léger (palier)",Barèmes!$B$6:$B$28,H433,Barèmes!$C$6:$C$28,IF(H433="6ème","Mixte",G433)),Barèmes!$B$2,IF(J433&gt;=SUMIFS(Barèmes!$G$6:$G$28,Barèmes!$A$6:$A$28,"Endurance — Luc Léger (palier)",Barèmes!$B$6:$B$28,H433,Barèmes!$C$6:$C$28,IF(H433="6ème","Mixte",G433)),Barèmes!$C$2,IF(J433&gt;=SUMIFS(Barèmes!$H$6:$H$28,Barèmes!$A$6:$A$28,"Endurance — Luc Léger (palier)",Barèmes!$B$6:$B$28,H433,Barèmes!$C$6:$C$28,IF(H433="6ème","Mixte",G433)),Barèmes!$D$2,IF(J433&gt;=SUMIFS(Barèmes!$I$6:$I$28,Barèmes!$A$6:$A$28,"Endurance — Luc Léger (palier)",Barèmes!$B$6:$B$28,H433,Barèmes!$C$6:$C$28,IF(H433="6ème","Mixte",G433)),Barèmes!$E$2,Barèmes!$F$2))))))</f>
        <v/>
      </c>
      <c r="O433" s="22"/>
      <c r="P433" s="23" t="str">
        <f>IF(OR(O433="",SUMPRODUCT((Barèmes!$A$6:$A$28="Force bas du corps — Saut en longueur (m)")*(Barèmes!$B$6:$B$28=H433)*(Barèmes!$C$6:$C$28=IF(H433="6ème","Mixte",G433)))=0),"",IF(SUMPRODUCT((Barèmes!$A$6:$A$28="Force bas du corps — Saut en longueur (m)")*(Barèmes!$B$6:$B$28=H433)*(Barèmes!$C$6:$C$28=IF(H433="6ème","Mixte",G433))*(Barèmes!$J$6:$J$28="+"))&gt;0,IF(O433&lt;=SUMIFS(Barèmes!$D$6:$D$28,Barèmes!$A$6:$A$28,"Force bas du corps — Saut en longueur (m)",Barèmes!$B$6:$B$28,H433,Barèmes!$C$6:$C$28,IF(H433="6ème","Mixte",G433)),"à besoin",IF(O433&lt;=SUMIFS(Barèmes!$E$6:$E$28,Barèmes!$A$6:$A$28,"Force bas du corps — Saut en longueur (m)",Barèmes!$B$6:$B$28,H433,Barèmes!$C$6:$C$28,IF(H433="6ème","Mixte",G433)),"fragile","satisfaisant")),IF(O433&gt;=SUMIFS(Barèmes!$D$6:$D$28,Barèmes!$A$6:$A$28,"Force bas du corps — Saut en longueur (m)",Barèmes!$B$6:$B$28,H433,Barèmes!$C$6:$C$28,IF(H433="6ème","Mixte",G433)),"à besoin",IF(O433&gt;=SUMIFS(Barèmes!$E$6:$E$28,Barèmes!$A$6:$A$28,"Force bas du corps — Saut en longueur (m)",Barèmes!$B$6:$B$28,H433,Barèmes!$C$6:$C$28,IF(H433="6ème","Mixte",G433)),"fragile","satisfaisant"))))</f>
        <v/>
      </c>
      <c r="Q433" s="23" t="str">
        <f>IF(OR(O433="",SUMPRODUCT((Barèmes!$A$6:$A$28="Force bas du corps — Saut en longueur (m)")*(Barèmes!$B$6:$B$28=H433)*(Barèmes!$C$6:$C$28=IF(H433="6ème","Mixte",G433)))=0),"",IF(SUMPRODUCT((Barèmes!$A$6:$A$28="Force bas du corps — Saut en longueur (m)")*(Barèmes!$B$6:$B$28=H433)*(Barèmes!$C$6:$C$28=IF(H433="6ème","Mixte",G433))*(Barèmes!$J$6:$J$28="+"))&gt;0,IF(O433&lt;=SUMIFS(Barèmes!$F$6:$F$28,Barèmes!$A$6:$A$28,"Force bas du corps — Saut en longueur (m)",Barèmes!$B$6:$B$28,H433,Barèmes!$C$6:$C$28,IF(H433="6ème","Mixte",G433)),Barèmes!$B$2,IF(O433&lt;=SUMIFS(Barèmes!$G$6:$G$28,Barèmes!$A$6:$A$28,"Force bas du corps — Saut en longueur (m)",Barèmes!$B$6:$B$28,H433,Barèmes!$C$6:$C$28,IF(H433="6ème","Mixte",G433)),Barèmes!$C$2,IF(O433&lt;=SUMIFS(Barèmes!$H$6:$H$28,Barèmes!$A$6:$A$28,"Force bas du corps — Saut en longueur (m)",Barèmes!$B$6:$B$28,H433,Barèmes!$C$6:$C$28,IF(H433="6ème","Mixte",G433)),Barèmes!$D$2,IF(O433&lt;=SUMIFS(Barèmes!$I$6:$I$28,Barèmes!$A$6:$A$28,"Force bas du corps — Saut en longueur (m)",Barèmes!$B$6:$B$28,H433,Barèmes!$C$6:$C$28,IF(H433="6ème","Mixte",G433)),Barèmes!$E$2,Barèmes!$F$2)))),IF(O433&gt;=SUMIFS(Barèmes!$F$6:$F$28,Barèmes!$A$6:$A$28,"Force bas du corps — Saut en longueur (m)",Barèmes!$B$6:$B$28,H433,Barèmes!$C$6:$C$28,IF(H433="6ème","Mixte",G433)),Barèmes!$B$2,IF(O433&gt;=SUMIFS(Barèmes!$G$6:$G$28,Barèmes!$A$6:$A$28,"Force bas du corps — Saut en longueur (m)",Barèmes!$B$6:$B$28,H433,Barèmes!$C$6:$C$28,IF(H433="6ème","Mixte",G433)),Barèmes!$C$2,IF(O433&gt;=SUMIFS(Barèmes!$H$6:$H$28,Barèmes!$A$6:$A$28,"Force bas du corps — Saut en longueur (m)",Barèmes!$B$6:$B$28,H433,Barèmes!$C$6:$C$28,IF(H433="6ème","Mixte",G433)),Barèmes!$D$2,IF(O433&gt;=SUMIFS(Barèmes!$I$6:$I$28,Barèmes!$A$6:$A$28,"Force bas du corps — Saut en longueur (m)",Barèmes!$B$6:$B$28,H433,Barèmes!$C$6:$C$28,IF(H433="6ème","Mixte",G433)),Barèmes!$E$2,Barèmes!$F$2))))))</f>
        <v/>
      </c>
      <c r="R433" s="22"/>
      <c r="S433" s="24" t="str">
        <f>IF(OR(R433="",SUMPRODUCT((Barèmes!$A$6:$A$28="Vitesse — 30 m (s)")*(Barèmes!$B$6:$B$28=H433)*(Barèmes!$C$6:$C$28=IF(H433="6ème","Mixte",G433)))=0),"",IF(SUMPRODUCT((Barèmes!$A$6:$A$28="Vitesse — 30 m (s)")*(Barèmes!$B$6:$B$28=H433)*(Barèmes!$C$6:$C$28=IF(H433="6ème","Mixte",G433))*(Barèmes!$J$6:$J$28="+"))&gt;0,IF(R433&lt;=SUMIFS(Barèmes!$D$6:$D$28,Barèmes!$A$6:$A$28,"Vitesse — 30 m (s)",Barèmes!$B$6:$B$28,H433,Barèmes!$C$6:$C$28,IF(H433="6ème","Mixte",G433)),"à besoin",IF(R433&lt;=SUMIFS(Barèmes!$E$6:$E$28,Barèmes!$A$6:$A$28,"Vitesse — 30 m (s)",Barèmes!$B$6:$B$28,H433,Barèmes!$C$6:$C$28,IF(H433="6ème","Mixte",G433)),"fragile","satisfaisant")),IF(R433&gt;=SUMIFS(Barèmes!$D$6:$D$28,Barèmes!$A$6:$A$28,"Vitesse — 30 m (s)",Barèmes!$B$6:$B$28,H433,Barèmes!$C$6:$C$28,IF(H433="6ème","Mixte",G433)),"à besoin",IF(R433&gt;=SUMIFS(Barèmes!$E$6:$E$28,Barèmes!$A$6:$A$28,"Vitesse — 30 m (s)",Barèmes!$B$6:$B$28,H433,Barèmes!$C$6:$C$28,IF(H433="6ème","Mixte",G433)),"fragile","satisfaisant"))))</f>
        <v/>
      </c>
      <c r="T433" s="24" t="str">
        <f>IF(OR(R433="",SUMPRODUCT((Barèmes!$A$6:$A$28="Vitesse — 30 m (s)")*(Barèmes!$B$6:$B$28=H433)*(Barèmes!$C$6:$C$28=IF(H433="6ème","Mixte",G433)))=0),"",IF(SUMPRODUCT((Barèmes!$A$6:$A$28="Vitesse — 30 m (s)")*(Barèmes!$B$6:$B$28=H433)*(Barèmes!$C$6:$C$28=IF(H433="6ème","Mixte",G433))*(Barèmes!$J$6:$J$28="+"))&gt;0,IF(R433&lt;=SUMIFS(Barèmes!$F$6:$F$28,Barèmes!$A$6:$A$28,"Vitesse — 30 m (s)",Barèmes!$B$6:$B$28,H433,Barèmes!$C$6:$C$28,IF(H433="6ème","Mixte",G433)),Barèmes!$B$2,IF(R433&lt;=SUMIFS(Barèmes!$G$6:$G$28,Barèmes!$A$6:$A$28,"Vitesse — 30 m (s)",Barèmes!$B$6:$B$28,H433,Barèmes!$C$6:$C$28,IF(H433="6ème","Mixte",G433)),Barèmes!$C$2,IF(R433&lt;=SUMIFS(Barèmes!$H$6:$H$28,Barèmes!$A$6:$A$28,"Vitesse — 30 m (s)",Barèmes!$B$6:$B$28,H433,Barèmes!$C$6:$C$28,IF(H433="6ème","Mixte",G433)),Barèmes!$D$2,IF(R433&lt;=SUMIFS(Barèmes!$I$6:$I$28,Barèmes!$A$6:$A$28,"Vitesse — 30 m (s)",Barèmes!$B$6:$B$28,H433,Barèmes!$C$6:$C$28,IF(H433="6ème","Mixte",G433)),Barèmes!$E$2,Barèmes!$F$2)))),IF(R433&gt;=SUMIFS(Barèmes!$F$6:$F$28,Barèmes!$A$6:$A$28,"Vitesse — 30 m (s)",Barèmes!$B$6:$B$28,H433,Barèmes!$C$6:$C$28,IF(H433="6ème","Mixte",G433)),Barèmes!$B$2,IF(R433&gt;=SUMIFS(Barèmes!$G$6:$G$28,Barèmes!$A$6:$A$28,"Vitesse — 30 m (s)",Barèmes!$B$6:$B$28,H433,Barèmes!$C$6:$C$28,IF(H433="6ème","Mixte",G433)),Barèmes!$C$2,IF(R433&gt;=SUMIFS(Barèmes!$H$6:$H$28,Barèmes!$A$6:$A$28,"Vitesse — 30 m (s)",Barèmes!$B$6:$B$28,H433,Barèmes!$C$6:$C$28,IF(H433="6ème","Mixte",G433)),Barèmes!$D$2,IF(R433&gt;=SUMIFS(Barèmes!$I$6:$I$28,Barèmes!$A$6:$A$28,"Vitesse — 30 m (s)",Barèmes!$B$6:$B$28,H433,Barèmes!$C$6:$C$28,IF(H433="6ème","Mixte",G433)),Barèmes!$E$2,Barèmes!$F$2))))))</f>
        <v/>
      </c>
      <c r="U433" s="22"/>
      <c r="V433" s="25" t="str">
        <f>IF(OR(U433="",SUMPRODUCT((Barèmes!$A$6:$A$28="Vitesse — 50 m (s)")*(Barèmes!$B$6:$B$28=H433)*(Barèmes!$C$6:$C$28=IF(H433="6ème","Mixte",G433)))=0),"",IF(SUMPRODUCT((Barèmes!$A$6:$A$28="Vitesse — 50 m (s)")*(Barèmes!$B$6:$B$28=H433)*(Barèmes!$C$6:$C$28=IF(H433="6ème","Mixte",G433))*(Barèmes!$J$6:$J$28="+"))&gt;0,IF(U433&lt;=SUMIFS(Barèmes!$D$6:$D$28,Barèmes!$A$6:$A$28,"Vitesse — 50 m (s)",Barèmes!$B$6:$B$28,H433,Barèmes!$C$6:$C$28,IF(H433="6ème","Mixte",G433)),"à besoin",IF(U433&lt;=SUMIFS(Barèmes!$E$6:$E$28,Barèmes!$A$6:$A$28,"Vitesse — 50 m (s)",Barèmes!$B$6:$B$28,H433,Barèmes!$C$6:$C$28,IF(H433="6ème","Mixte",G433)),"fragile","satisfaisant")),IF(U433&gt;=SUMIFS(Barèmes!$D$6:$D$28,Barèmes!$A$6:$A$28,"Vitesse — 50 m (s)",Barèmes!$B$6:$B$28,H433,Barèmes!$C$6:$C$28,IF(H433="6ème","Mixte",G433)),"à besoin",IF(U433&gt;=SUMIFS(Barèmes!$E$6:$E$28,Barèmes!$A$6:$A$28,"Vitesse — 50 m (s)",Barèmes!$B$6:$B$28,H433,Barèmes!$C$6:$C$28,IF(H433="6ème","Mixte",G433)),"fragile","satisfaisant"))))</f>
        <v/>
      </c>
      <c r="W433" s="25" t="str">
        <f>IF(OR(U433="",SUMPRODUCT((Barèmes!$A$6:$A$28="Vitesse — 50 m (s)")*(Barèmes!$B$6:$B$28=H433)*(Barèmes!$C$6:$C$28=IF(H433="6ème","Mixte",G433)))=0),"",IF(SUMPRODUCT((Barèmes!$A$6:$A$28="Vitesse — 50 m (s)")*(Barèmes!$B$6:$B$28=H433)*(Barèmes!$C$6:$C$28=IF(H433="6ème","Mixte",G433))*(Barèmes!$J$6:$J$28="+"))&gt;0,IF(U433&lt;=SUMIFS(Barèmes!$F$6:$F$28,Barèmes!$A$6:$A$28,"Vitesse — 50 m (s)",Barèmes!$B$6:$B$28,H433,Barèmes!$C$6:$C$28,IF(H433="6ème","Mixte",G433)),Barèmes!$B$2,IF(U433&lt;=SUMIFS(Barèmes!$G$6:$G$28,Barèmes!$A$6:$A$28,"Vitesse — 50 m (s)",Barèmes!$B$6:$B$28,H433,Barèmes!$C$6:$C$28,IF(H433="6ème","Mixte",G433)),Barèmes!$C$2,IF(U433&lt;=SUMIFS(Barèmes!$H$6:$H$28,Barèmes!$A$6:$A$28,"Vitesse — 50 m (s)",Barèmes!$B$6:$B$28,H433,Barèmes!$C$6:$C$28,IF(H433="6ème","Mixte",G433)),Barèmes!$D$2,IF(U433&lt;=SUMIFS(Barèmes!$I$6:$I$28,Barèmes!$A$6:$A$28,"Vitesse — 50 m (s)",Barèmes!$B$6:$B$28,H433,Barèmes!$C$6:$C$28,IF(H433="6ème","Mixte",G433)),Barèmes!$E$2,Barèmes!$F$2)))),IF(U433&gt;=SUMIFS(Barèmes!$F$6:$F$28,Barèmes!$A$6:$A$28,"Vitesse — 50 m (s)",Barèmes!$B$6:$B$28,H433,Barèmes!$C$6:$C$28,IF(H433="6ème","Mixte",G433)),Barèmes!$B$2,IF(U433&gt;=SUMIFS(Barèmes!$G$6:$G$28,Barèmes!$A$6:$A$28,"Vitesse — 50 m (s)",Barèmes!$B$6:$B$28,H433,Barèmes!$C$6:$C$28,IF(H433="6ème","Mixte",G433)),Barèmes!$C$2,IF(U433&gt;=SUMIFS(Barèmes!$H$6:$H$28,Barèmes!$A$6:$A$28,"Vitesse — 50 m (s)",Barèmes!$B$6:$B$28,H433,Barèmes!$C$6:$C$28,IF(H433="6ème","Mixte",G433)),Barèmes!$D$2,IF(U433&gt;=SUMIFS(Barèmes!$I$6:$I$28,Barèmes!$A$6:$A$28,"Vitesse — 50 m (s)",Barèmes!$B$6:$B$28,H433,Barèmes!$C$6:$C$28,IF(H433="6ème","Mixte",G433)),Barèmes!$E$2,Barèmes!$F$2))))))</f>
        <v/>
      </c>
      <c r="X433" s="18"/>
      <c r="Y433" s="26" t="str" cm="1">
        <f t="array" ref="Y433">IF(OR(X433="",SUMPRODUCT((Barèmes!$A$6:$A$28="Souplesse (score 1-5)")*(Barèmes!$B$6:$B$28=H433)*(Barèmes!$C$6:$C$28=IF(H433="6ème","Mixte",G433)))=0),"",IF(SUMPRODUCT((Barèmes!$A$6:$A$28="Souplesse (score 1-5)")*(Barèmes!$B$6:$B$28=H433)*(Barèmes!$C$6:$C$28=IF(H433="6ème","Mixte",G433))*(Barèmes!$J$6:$J$28="+"))&gt;0,IF(X433&lt;=SUMIFS(Barèmes!$D$6:$D$28,Barèmes!$A$6:$A$28,"Souplesse (score 1-5)",Barèmes!$B$6:$B$28,H433,Barèmes!$C$6:$C$28,IF(H433="6ème","Mixte",G433)),"à besoin",IF(X433&lt;=SUMIFS(Barèmes!$E$6:$E$28,Barèmes!$A$6:$A$28,"Souplesse (score 1-5)",Barèmes!$B$6:$B$28,H433,Barèmes!$C$6:$C$28,IF(H433="6ème","Mixte",G433)),"fragile","satisfaisant")),IF(X433&gt;=SUMIFS(Barèmes!$D$6:$D$28,Barèmes!$A$6:$A$28,"Souplesse (score 1-5)",Barèmes!$B$6:$B$28,H433,Barèmes!$C$6:$C$28,IF(H433="6ème","Mixte",G433)),"à besoin",IF(X433&gt;=SUMIFS(Barèmes!$E$6:$E$28,Barèmes!$A$6:$A$28,"Souplesse (score 1-5)",Barèmes!$B$6:$B$28,H433,Barèmes!$C$6:$C$28,IF(H433="6ème","Mixte",G433)),"fragile","satisfaisant"))))</f>
        <v/>
      </c>
      <c r="Z433" s="26" t="str" cm="1">
        <f t="array" ref="Z433">IF(OR(X433="",SUMPRODUCT((Barèmes!$A$6:$A$28="Souplesse (score 1-5)")*(Barèmes!$B$6:$B$28=H433)*(Barèmes!$C$6:$C$28=IF(H433="6ème","Mixte",G433)))=0),"",IF(SUMPRODUCT((Barèmes!$A$6:$A$28="Souplesse (score 1-5)")*(Barèmes!$B$6:$B$28=H433)*(Barèmes!$C$6:$C$28=IF(H433="6ème","Mixte",G433))*(Barèmes!$J$6:$J$28="+"))&gt;0,IF(X433&lt;=SUMIFS(Barèmes!$F$6:$F$28,Barèmes!$A$6:$A$28,"Souplesse (score 1-5)",Barèmes!$B$6:$B$28,H433,Barèmes!$C$6:$C$28,IF(H433="6ème","Mixte",G433)),Barèmes!$B$2,IF(X433&lt;=SUMIFS(Barèmes!$G$6:$G$28,Barèmes!$A$6:$A$28,"Souplesse (score 1-5)",Barèmes!$B$6:$B$28,H433,Barèmes!$C$6:$C$28,IF(H433="6ème","Mixte",G433)),Barèmes!$C$2,IF(X433&lt;=SUMIFS(Barèmes!$H$6:$H$28,Barèmes!$A$6:$A$28,"Souplesse (score 1-5)",Barèmes!$B$6:$B$28,H433,Barèmes!$C$6:$C$28,IF(H433="6ème","Mixte",G433)),Barèmes!$D$2,IF(X433&lt;=SUMIFS(Barèmes!$I$6:$I$28,Barèmes!$A$6:$A$28,"Souplesse (score 1-5)",Barèmes!$B$6:$B$28,H433,Barèmes!$C$6:$C$28,IF(H433="6ème","Mixte",G433)),Barèmes!$E$2,Barèmes!$F$2)))),IF(X433&gt;=SUMIFS(Barèmes!$F$6:$F$28,Barèmes!$A$6:$A$28,"Souplesse (score 1-5)",Barèmes!$B$6:$B$28,H433,Barèmes!$C$6:$C$28,IF(H433="6ème","Mixte",G433)),Barèmes!$B$2,IF(X433&gt;=SUMIFS(Barèmes!$G$6:$G$28,Barèmes!$A$6:$A$28,"Souplesse (score 1-5)",Barèmes!$B$6:$B$28,H433,Barèmes!$C$6:$C$28,IF(H433="6ème","Mixte",G433)),Barèmes!$C$2,IF(X433&gt;=SUMIFS(Barèmes!$H$6:$H$28,Barèmes!$A$6:$A$28,"Souplesse (score 1-5)",Barèmes!$B$6:$B$28,H433,Barèmes!$C$6:$C$28,IF(H433="6ème","Mixte",G433)),Barèmes!$D$2,IF(X433&gt;=SUMIFS(Barèmes!$I$6:$I$28,Barèmes!$A$6:$A$28,"Souplesse (score 1-5)",Barèmes!$B$6:$B$28,H433,Barèmes!$C$6:$C$28,IF(H433="6ème","Mixte",G433)),Barèmes!$E$2,Barèmes!$F$2))))))</f>
        <v/>
      </c>
      <c r="AA433" s="22"/>
      <c r="AB433" s="27" t="str">
        <f>IF(OR(AA433="",SUMPRODUCT((Barèmes!$A$6:$A$28="Agilité — T-test 974 (s)")*(Barèmes!$B$6:$B$28=H433)*(Barèmes!$C$6:$C$28=IF(H433="6ème","Mixte",G433)))=0),"",IF(SUMPRODUCT((Barèmes!$A$6:$A$28="Agilité — T-test 974 (s)")*(Barèmes!$B$6:$B$28=H433)*(Barèmes!$C$6:$C$28=IF(H433="6ème","Mixte",G433))*(Barèmes!$J$6:$J$28="+"))&gt;0,IF(AA433&lt;=SUMIFS(Barèmes!$D$6:$D$28,Barèmes!$A$6:$A$28,"Agilité — T-test 974 (s)",Barèmes!$B$6:$B$28,H433,Barèmes!$C$6:$C$28,IF(H433="6ème","Mixte",G433)),"à besoin",IF(AA433&lt;=SUMIFS(Barèmes!$E$6:$E$28,Barèmes!$A$6:$A$28,"Agilité — T-test 974 (s)",Barèmes!$B$6:$B$28,H433,Barèmes!$C$6:$C$28,IF(H433="6ème","Mixte",G433)),"fragile","satisfaisant")),IF(AA433&gt;=SUMIFS(Barèmes!$D$6:$D$28,Barèmes!$A$6:$A$28,"Agilité — T-test 974 (s)",Barèmes!$B$6:$B$28,H433,Barèmes!$C$6:$C$28,IF(H433="6ème","Mixte",G433)),"à besoin",IF(AA433&gt;=SUMIFS(Barèmes!$E$6:$E$28,Barèmes!$A$6:$A$28,"Agilité — T-test 974 (s)",Barèmes!$B$6:$B$28,H433,Barèmes!$C$6:$C$28,IF(H433="6ème","Mixte",G433)),"fragile","satisfaisant"))))</f>
        <v/>
      </c>
      <c r="AC433" s="27" t="str">
        <f>IF(OR(AA433="",SUMPRODUCT((Barèmes!$A$6:$A$28="Agilité — T-test 974 (s)")*(Barèmes!$B$6:$B$28=H433)*(Barèmes!$C$6:$C$28=IF(H433="6ème","Mixte",G433)))=0),"",IF(SUMPRODUCT((Barèmes!$A$6:$A$28="Agilité — T-test 974 (s)")*(Barèmes!$B$6:$B$28=H433)*(Barèmes!$C$6:$C$28=IF(H433="6ème","Mixte",G433))*(Barèmes!$J$6:$J$28="+"))&gt;0,IF(AA433&lt;=SUMIFS(Barèmes!$F$6:$F$28,Barèmes!$A$6:$A$28,"Agilité — T-test 974 (s)",Barèmes!$B$6:$B$28,H433,Barèmes!$C$6:$C$28,IF(H433="6ème","Mixte",G433)),Barèmes!$B$2,IF(AA433&lt;=SUMIFS(Barèmes!$G$6:$G$28,Barèmes!$A$6:$A$28,"Agilité — T-test 974 (s)",Barèmes!$B$6:$B$28,H433,Barèmes!$C$6:$C$28,IF(H433="6ème","Mixte",G433)),Barèmes!$C$2,IF(AA433&lt;=SUMIFS(Barèmes!$H$6:$H$28,Barèmes!$A$6:$A$28,"Agilité — T-test 974 (s)",Barèmes!$B$6:$B$28,H433,Barèmes!$C$6:$C$28,IF(H433="6ème","Mixte",G433)),Barèmes!$D$2,IF(AA433&lt;=SUMIFS(Barèmes!$I$6:$I$28,Barèmes!$A$6:$A$28,"Agilité — T-test 974 (s)",Barèmes!$B$6:$B$28,H433,Barèmes!$C$6:$C$28,IF(H433="6ème","Mixte",G433)),Barèmes!$E$2,Barèmes!$F$2)))),IF(AA433&gt;=SUMIFS(Barèmes!$F$6:$F$28,Barèmes!$A$6:$A$28,"Agilité — T-test 974 (s)",Barèmes!$B$6:$B$28,H433,Barèmes!$C$6:$C$28,IF(H433="6ème","Mixte",G433)),Barèmes!$B$2,IF(AA433&gt;=SUMIFS(Barèmes!$G$6:$G$28,Barèmes!$A$6:$A$28,"Agilité — T-test 974 (s)",Barèmes!$B$6:$B$28,H433,Barèmes!$C$6:$C$28,IF(H433="6ème","Mixte",G433)),Barèmes!$C$2,IF(AA433&gt;=SUMIFS(Barèmes!$H$6:$H$28,Barèmes!$A$6:$A$28,"Agilité — T-test 974 (s)",Barèmes!$B$6:$B$28,H433,Barèmes!$C$6:$C$28,IF(H433="6ème","Mixte",G433)),Barèmes!$D$2,IF(AA433&gt;=SUMIFS(Barèmes!$I$6:$I$28,Barèmes!$A$6:$A$28,"Agilité — T-test 974 (s)",Barèmes!$B$6:$B$28,H433,Barèmes!$C$6:$C$28,IF(H433="6ème","Mixte",G433)),Barèmes!$E$2,Barèmes!$F$2))))))</f>
        <v/>
      </c>
      <c r="AD433" s="28" t="str">
        <f t="shared" si="50"/>
        <v/>
      </c>
      <c r="AE433" s="29" t="str">
        <f t="shared" si="51"/>
        <v/>
      </c>
      <c r="AF433" s="30" t="str">
        <f>IF(OR(AD433="",SUMPRODUCT((Barèmes!$A$6:$A$28="Surcoût d'agilité (s) — technique")*(Barèmes!$B$6:$B$28=H433)*(Barèmes!$C$6:$C$28=IF(H433="6ème","Mixte",G433)))=0),"",IF(SUMPRODUCT((Barèmes!$A$6:$A$28="Surcoût d'agilité (s) — technique")*(Barèmes!$B$6:$B$28=H433)*(Barèmes!$C$6:$C$28=IF(H433="6ème","Mixte",G433))*(Barèmes!$J$6:$J$28="+"))&gt;0,IF(AD433&lt;=SUMIFS(Barèmes!$D$6:$D$28,Barèmes!$A$6:$A$28,"Surcoût d'agilité (s) — technique",Barèmes!$B$6:$B$28,H433,Barèmes!$C$6:$C$28,IF(H433="6ème","Mixte",G433)),"à besoin",IF(AD433&lt;=SUMIFS(Barèmes!$E$6:$E$28,Barèmes!$A$6:$A$28,"Surcoût d'agilité (s) — technique",Barèmes!$B$6:$B$28,H433,Barèmes!$C$6:$C$28,IF(H433="6ème","Mixte",G433)),"fragile","satisfaisant")),IF(AD433&gt;=SUMIFS(Barèmes!$D$6:$D$28,Barèmes!$A$6:$A$28,"Surcoût d'agilité (s) — technique",Barèmes!$B$6:$B$28,H433,Barèmes!$C$6:$C$28,IF(H433="6ème","Mixte",G433)),"à besoin",IF(AD433&gt;=SUMIFS(Barèmes!$E$6:$E$28,Barèmes!$A$6:$A$28,"Surcoût d'agilité (s) — technique",Barèmes!$B$6:$B$28,H433,Barèmes!$C$6:$C$28,IF(H433="6ème","Mixte",G433)),"fragile","satisfaisant"))))</f>
        <v/>
      </c>
      <c r="AG433" s="30" t="str">
        <f>IF(OR(AD433="",SUMPRODUCT((Barèmes!$A$6:$A$28="Surcoût d'agilité (s) — technique")*(Barèmes!$B$6:$B$28=H433)*(Barèmes!$C$6:$C$28=IF(H433="6ème","Mixte",G433)))=0),"",IF(SUMPRODUCT((Barèmes!$A$6:$A$28="Surcoût d'agilité (s) — technique")*(Barèmes!$B$6:$B$28=H433)*(Barèmes!$C$6:$C$28=IF(H433="6ème","Mixte",G433))*(Barèmes!$J$6:$J$28="+"))&gt;0,IF(AD433&lt;=SUMIFS(Barèmes!$F$6:$F$28,Barèmes!$A$6:$A$28,"Surcoût d'agilité (s) — technique",Barèmes!$B$6:$B$28,H433,Barèmes!$C$6:$C$28,IF(H433="6ème","Mixte",G433)),Barèmes!$B$2,IF(AD433&lt;=SUMIFS(Barèmes!$G$6:$G$28,Barèmes!$A$6:$A$28,"Surcoût d'agilité (s) — technique",Barèmes!$B$6:$B$28,H433,Barèmes!$C$6:$C$28,IF(H433="6ème","Mixte",G433)),Barèmes!$C$2,IF(AD433&lt;=SUMIFS(Barèmes!$H$6:$H$28,Barèmes!$A$6:$A$28,"Surcoût d'agilité (s) — technique",Barèmes!$B$6:$B$28,H433,Barèmes!$C$6:$C$28,IF(H433="6ème","Mixte",G433)),Barèmes!$D$2,IF(AD433&lt;=SUMIFS(Barèmes!$I$6:$I$28,Barèmes!$A$6:$A$28,"Surcoût d'agilité (s) — technique",Barèmes!$B$6:$B$28,H433,Barèmes!$C$6:$C$28,IF(H433="6ème","Mixte",G433)),Barèmes!$E$2,Barèmes!$F$2)))),IF(AD433&gt;=SUMIFS(Barèmes!$F$6:$F$28,Barèmes!$A$6:$A$28,"Surcoût d'agilité (s) — technique",Barèmes!$B$6:$B$28,H433,Barèmes!$C$6:$C$28,IF(H433="6ème","Mixte",G433)),Barèmes!$B$2,IF(AD433&gt;=SUMIFS(Barèmes!$G$6:$G$28,Barèmes!$A$6:$A$28,"Surcoût d'agilité (s) — technique",Barèmes!$B$6:$B$28,H433,Barèmes!$C$6:$C$28,IF(H433="6ème","Mixte",G433)),Barèmes!$C$2,IF(AD433&gt;=SUMIFS(Barèmes!$H$6:$H$28,Barèmes!$A$6:$A$28,"Surcoût d'agilité (s) — technique",Barèmes!$B$6:$B$28,H433,Barèmes!$C$6:$C$28,IF(H433="6ème","Mixte",G433)),Barèmes!$D$2,IF(AD433&gt;=SUMIFS(Barèmes!$I$6:$I$28,Barèmes!$A$6:$A$28,"Surcoût d'agilité (s) — technique",Barèmes!$B$6:$B$28,H433,Barèmes!$C$6:$C$28,IF(H433="6ème","Mixte",G433)),Barèmes!$E$2,Barèmes!$F$2))))))</f>
        <v/>
      </c>
      <c r="AH433" s="31" t="str">
        <f>IF((IF(N433="",0,1)+IF(Q433="",0,1)+IF(W433="",0,1)+IF(Z433="",0,1)+IF(AC433="",0,1))=0,"",3*IF(N433=Barèmes!$B$2,1,IF(N433=Barèmes!$C$2,2,IF(N433=Barèmes!$D$2,3,IF(N433=Barèmes!$E$2,4,IF(N433=Barèmes!$F$2,5,0)))))+3*IF(Q433=Barèmes!$B$2,1,IF(Q433=Barèmes!$C$2,2,IF(Q433=Barèmes!$D$2,3,IF(Q433=Barèmes!$E$2,4,IF(Q433=Barèmes!$F$2,5,0)))))+2*IF(W433=Barèmes!$B$2,1,IF(W433=Barèmes!$C$2,2,IF(W433=Barèmes!$D$2,3,IF(W433=Barèmes!$E$2,4,IF(W433=Barèmes!$F$2,5,0)))))+1*IF(Z433=Barèmes!$B$2,1,IF(Z433=Barèmes!$C$2,2,IF(Z433=Barèmes!$D$2,3,IF(Z433=Barèmes!$E$2,4,IF(Z433=Barèmes!$F$2,5,0)))))+1*IF(AC433=Barèmes!$B$2,1,IF(AC433=Barèmes!$C$2,2,IF(AC433=Barèmes!$D$2,3,IF(AC433=Barèmes!$E$2,4,IF(AC433=Barèmes!$F$2,5,0))))))</f>
        <v/>
      </c>
      <c r="AI433" s="31"/>
      <c r="AJ433" s="32" t="str">
        <f>IFERROR(INDEX(Croissance!$B$5:$B$604,MATCH(A433,Croissance!$A$5:$A$604,0)),"")</f>
        <v/>
      </c>
      <c r="AK433" s="32" t="str">
        <f>IFERROR(INDEX(Croissance!$C$5:$C$604,MATCH(A433,Croissance!$A$5:$A$604,0)),"")</f>
        <v/>
      </c>
      <c r="AL433" s="32" t="str">
        <f>IFERROR(INDEX(Croissance!$D$5:$D$604,MATCH(A433,Croissance!$A$5:$A$604,0)),"")</f>
        <v/>
      </c>
      <c r="AM433" s="32" t="str">
        <f>IFERROR(INDEX(Croissance!$E$5:$E$604,MATCH(A433,Croissance!$A$5:$A$604,0)),"")</f>
        <v/>
      </c>
      <c r="AO433" s="33">
        <f t="shared" si="56"/>
        <v>0</v>
      </c>
      <c r="AP433" s="33">
        <f t="shared" si="52"/>
        <v>0</v>
      </c>
      <c r="AQ433" s="33">
        <f>IF(A433="",0,IF(AND(OR('Synthèse classe'!$C$2="Tous",C433='Synthèse classe'!$C$2),OR('Synthèse classe'!$C$3="Toutes",D433='Synthèse classe'!$C$3),OR('Synthèse classe'!$C$4="Toutes",AND('Synthèse classe'!$C$4="Dernière",AP433=1),B433=IFERROR(VALUE('Synthèse classe'!$C$4),0))),1,0))</f>
        <v>0</v>
      </c>
      <c r="AR433" s="34" t="str">
        <f t="shared" si="53"/>
        <v/>
      </c>
    </row>
    <row r="434" spans="1:44" x14ac:dyDescent="0.2">
      <c r="A434" s="17" t="str">
        <f t="shared" si="49"/>
        <v/>
      </c>
      <c r="B434" s="18"/>
      <c r="C434" s="19"/>
      <c r="D434" s="19"/>
      <c r="E434" s="19"/>
      <c r="F434" s="19"/>
      <c r="G434" s="19"/>
      <c r="H434" s="17" t="str">
        <f t="shared" si="54"/>
        <v/>
      </c>
      <c r="I434" s="20"/>
      <c r="J434" s="18"/>
      <c r="K434" s="19"/>
      <c r="L434" s="21" t="str">
        <f t="shared" si="55"/>
        <v/>
      </c>
      <c r="M434" s="21" t="str">
        <f>IF(OR(J434="",SUMPRODUCT((Barèmes!$A$6:$A$28="Endurance — Luc Léger (palier)")*(Barèmes!$B$6:$B$28=H434)*(Barèmes!$C$6:$C$28=IF(H434="6ème","Mixte",G434)))=0),"",IF(SUMPRODUCT((Barèmes!$A$6:$A$28="Endurance — Luc Léger (palier)")*(Barèmes!$B$6:$B$28=H434)*(Barèmes!$C$6:$C$28=IF(H434="6ème","Mixte",G434))*(Barèmes!$J$6:$J$28="+"))&gt;0,IF(J434&lt;=SUMIFS(Barèmes!$D$6:$D$28,Barèmes!$A$6:$A$28,"Endurance — Luc Léger (palier)",Barèmes!$B$6:$B$28,H434,Barèmes!$C$6:$C$28,IF(H434="6ème","Mixte",G434)),"à besoin",IF(J434&lt;=SUMIFS(Barèmes!$E$6:$E$28,Barèmes!$A$6:$A$28,"Endurance — Luc Léger (palier)",Barèmes!$B$6:$B$28,H434,Barèmes!$C$6:$C$28,IF(H434="6ème","Mixte",G434)),"fragile","satisfaisant")),IF(J434&gt;=SUMIFS(Barèmes!$D$6:$D$28,Barèmes!$A$6:$A$28,"Endurance — Luc Léger (palier)",Barèmes!$B$6:$B$28,H434,Barèmes!$C$6:$C$28,IF(H434="6ème","Mixte",G434)),"à besoin",IF(J434&gt;=SUMIFS(Barèmes!$E$6:$E$28,Barèmes!$A$6:$A$28,"Endurance — Luc Léger (palier)",Barèmes!$B$6:$B$28,H434,Barèmes!$C$6:$C$28,IF(H434="6ème","Mixte",G434)),"fragile","satisfaisant"))))</f>
        <v/>
      </c>
      <c r="N434" s="21" t="str">
        <f>IF(OR(J434="",SUMPRODUCT((Barèmes!$A$6:$A$28="Endurance — Luc Léger (palier)")*(Barèmes!$B$6:$B$28=H434)*(Barèmes!$C$6:$C$28=IF(H434="6ème","Mixte",G434)))=0),"",IF(SUMPRODUCT((Barèmes!$A$6:$A$28="Endurance — Luc Léger (palier)")*(Barèmes!$B$6:$B$28=H434)*(Barèmes!$C$6:$C$28=IF(H434="6ème","Mixte",G434))*(Barèmes!$J$6:$J$28="+"))&gt;0,IF(J434&lt;=SUMIFS(Barèmes!$F$6:$F$28,Barèmes!$A$6:$A$28,"Endurance — Luc Léger (palier)",Barèmes!$B$6:$B$28,H434,Barèmes!$C$6:$C$28,IF(H434="6ème","Mixte",G434)),Barèmes!$B$2,IF(J434&lt;=SUMIFS(Barèmes!$G$6:$G$28,Barèmes!$A$6:$A$28,"Endurance — Luc Léger (palier)",Barèmes!$B$6:$B$28,H434,Barèmes!$C$6:$C$28,IF(H434="6ème","Mixte",G434)),Barèmes!$C$2,IF(J434&lt;=SUMIFS(Barèmes!$H$6:$H$28,Barèmes!$A$6:$A$28,"Endurance — Luc Léger (palier)",Barèmes!$B$6:$B$28,H434,Barèmes!$C$6:$C$28,IF(H434="6ème","Mixte",G434)),Barèmes!$D$2,IF(J434&lt;=SUMIFS(Barèmes!$I$6:$I$28,Barèmes!$A$6:$A$28,"Endurance — Luc Léger (palier)",Barèmes!$B$6:$B$28,H434,Barèmes!$C$6:$C$28,IF(H434="6ème","Mixte",G434)),Barèmes!$E$2,Barèmes!$F$2)))),IF(J434&gt;=SUMIFS(Barèmes!$F$6:$F$28,Barèmes!$A$6:$A$28,"Endurance — Luc Léger (palier)",Barèmes!$B$6:$B$28,H434,Barèmes!$C$6:$C$28,IF(H434="6ème","Mixte",G434)),Barèmes!$B$2,IF(J434&gt;=SUMIFS(Barèmes!$G$6:$G$28,Barèmes!$A$6:$A$28,"Endurance — Luc Léger (palier)",Barèmes!$B$6:$B$28,H434,Barèmes!$C$6:$C$28,IF(H434="6ème","Mixte",G434)),Barèmes!$C$2,IF(J434&gt;=SUMIFS(Barèmes!$H$6:$H$28,Barèmes!$A$6:$A$28,"Endurance — Luc Léger (palier)",Barèmes!$B$6:$B$28,H434,Barèmes!$C$6:$C$28,IF(H434="6ème","Mixte",G434)),Barèmes!$D$2,IF(J434&gt;=SUMIFS(Barèmes!$I$6:$I$28,Barèmes!$A$6:$A$28,"Endurance — Luc Léger (palier)",Barèmes!$B$6:$B$28,H434,Barèmes!$C$6:$C$28,IF(H434="6ème","Mixte",G434)),Barèmes!$E$2,Barèmes!$F$2))))))</f>
        <v/>
      </c>
      <c r="O434" s="22"/>
      <c r="P434" s="23" t="str">
        <f>IF(OR(O434="",SUMPRODUCT((Barèmes!$A$6:$A$28="Force bas du corps — Saut en longueur (m)")*(Barèmes!$B$6:$B$28=H434)*(Barèmes!$C$6:$C$28=IF(H434="6ème","Mixte",G434)))=0),"",IF(SUMPRODUCT((Barèmes!$A$6:$A$28="Force bas du corps — Saut en longueur (m)")*(Barèmes!$B$6:$B$28=H434)*(Barèmes!$C$6:$C$28=IF(H434="6ème","Mixte",G434))*(Barèmes!$J$6:$J$28="+"))&gt;0,IF(O434&lt;=SUMIFS(Barèmes!$D$6:$D$28,Barèmes!$A$6:$A$28,"Force bas du corps — Saut en longueur (m)",Barèmes!$B$6:$B$28,H434,Barèmes!$C$6:$C$28,IF(H434="6ème","Mixte",G434)),"à besoin",IF(O434&lt;=SUMIFS(Barèmes!$E$6:$E$28,Barèmes!$A$6:$A$28,"Force bas du corps — Saut en longueur (m)",Barèmes!$B$6:$B$28,H434,Barèmes!$C$6:$C$28,IF(H434="6ème","Mixte",G434)),"fragile","satisfaisant")),IF(O434&gt;=SUMIFS(Barèmes!$D$6:$D$28,Barèmes!$A$6:$A$28,"Force bas du corps — Saut en longueur (m)",Barèmes!$B$6:$B$28,H434,Barèmes!$C$6:$C$28,IF(H434="6ème","Mixte",G434)),"à besoin",IF(O434&gt;=SUMIFS(Barèmes!$E$6:$E$28,Barèmes!$A$6:$A$28,"Force bas du corps — Saut en longueur (m)",Barèmes!$B$6:$B$28,H434,Barèmes!$C$6:$C$28,IF(H434="6ème","Mixte",G434)),"fragile","satisfaisant"))))</f>
        <v/>
      </c>
      <c r="Q434" s="23" t="str">
        <f>IF(OR(O434="",SUMPRODUCT((Barèmes!$A$6:$A$28="Force bas du corps — Saut en longueur (m)")*(Barèmes!$B$6:$B$28=H434)*(Barèmes!$C$6:$C$28=IF(H434="6ème","Mixte",G434)))=0),"",IF(SUMPRODUCT((Barèmes!$A$6:$A$28="Force bas du corps — Saut en longueur (m)")*(Barèmes!$B$6:$B$28=H434)*(Barèmes!$C$6:$C$28=IF(H434="6ème","Mixte",G434))*(Barèmes!$J$6:$J$28="+"))&gt;0,IF(O434&lt;=SUMIFS(Barèmes!$F$6:$F$28,Barèmes!$A$6:$A$28,"Force bas du corps — Saut en longueur (m)",Barèmes!$B$6:$B$28,H434,Barèmes!$C$6:$C$28,IF(H434="6ème","Mixte",G434)),Barèmes!$B$2,IF(O434&lt;=SUMIFS(Barèmes!$G$6:$G$28,Barèmes!$A$6:$A$28,"Force bas du corps — Saut en longueur (m)",Barèmes!$B$6:$B$28,H434,Barèmes!$C$6:$C$28,IF(H434="6ème","Mixte",G434)),Barèmes!$C$2,IF(O434&lt;=SUMIFS(Barèmes!$H$6:$H$28,Barèmes!$A$6:$A$28,"Force bas du corps — Saut en longueur (m)",Barèmes!$B$6:$B$28,H434,Barèmes!$C$6:$C$28,IF(H434="6ème","Mixte",G434)),Barèmes!$D$2,IF(O434&lt;=SUMIFS(Barèmes!$I$6:$I$28,Barèmes!$A$6:$A$28,"Force bas du corps — Saut en longueur (m)",Barèmes!$B$6:$B$28,H434,Barèmes!$C$6:$C$28,IF(H434="6ème","Mixte",G434)),Barèmes!$E$2,Barèmes!$F$2)))),IF(O434&gt;=SUMIFS(Barèmes!$F$6:$F$28,Barèmes!$A$6:$A$28,"Force bas du corps — Saut en longueur (m)",Barèmes!$B$6:$B$28,H434,Barèmes!$C$6:$C$28,IF(H434="6ème","Mixte",G434)),Barèmes!$B$2,IF(O434&gt;=SUMIFS(Barèmes!$G$6:$G$28,Barèmes!$A$6:$A$28,"Force bas du corps — Saut en longueur (m)",Barèmes!$B$6:$B$28,H434,Barèmes!$C$6:$C$28,IF(H434="6ème","Mixte",G434)),Barèmes!$C$2,IF(O434&gt;=SUMIFS(Barèmes!$H$6:$H$28,Barèmes!$A$6:$A$28,"Force bas du corps — Saut en longueur (m)",Barèmes!$B$6:$B$28,H434,Barèmes!$C$6:$C$28,IF(H434="6ème","Mixte",G434)),Barèmes!$D$2,IF(O434&gt;=SUMIFS(Barèmes!$I$6:$I$28,Barèmes!$A$6:$A$28,"Force bas du corps — Saut en longueur (m)",Barèmes!$B$6:$B$28,H434,Barèmes!$C$6:$C$28,IF(H434="6ème","Mixte",G434)),Barèmes!$E$2,Barèmes!$F$2))))))</f>
        <v/>
      </c>
      <c r="R434" s="22"/>
      <c r="S434" s="24" t="str">
        <f>IF(OR(R434="",SUMPRODUCT((Barèmes!$A$6:$A$28="Vitesse — 30 m (s)")*(Barèmes!$B$6:$B$28=H434)*(Barèmes!$C$6:$C$28=IF(H434="6ème","Mixte",G434)))=0),"",IF(SUMPRODUCT((Barèmes!$A$6:$A$28="Vitesse — 30 m (s)")*(Barèmes!$B$6:$B$28=H434)*(Barèmes!$C$6:$C$28=IF(H434="6ème","Mixte",G434))*(Barèmes!$J$6:$J$28="+"))&gt;0,IF(R434&lt;=SUMIFS(Barèmes!$D$6:$D$28,Barèmes!$A$6:$A$28,"Vitesse — 30 m (s)",Barèmes!$B$6:$B$28,H434,Barèmes!$C$6:$C$28,IF(H434="6ème","Mixte",G434)),"à besoin",IF(R434&lt;=SUMIFS(Barèmes!$E$6:$E$28,Barèmes!$A$6:$A$28,"Vitesse — 30 m (s)",Barèmes!$B$6:$B$28,H434,Barèmes!$C$6:$C$28,IF(H434="6ème","Mixte",G434)),"fragile","satisfaisant")),IF(R434&gt;=SUMIFS(Barèmes!$D$6:$D$28,Barèmes!$A$6:$A$28,"Vitesse — 30 m (s)",Barèmes!$B$6:$B$28,H434,Barèmes!$C$6:$C$28,IF(H434="6ème","Mixte",G434)),"à besoin",IF(R434&gt;=SUMIFS(Barèmes!$E$6:$E$28,Barèmes!$A$6:$A$28,"Vitesse — 30 m (s)",Barèmes!$B$6:$B$28,H434,Barèmes!$C$6:$C$28,IF(H434="6ème","Mixte",G434)),"fragile","satisfaisant"))))</f>
        <v/>
      </c>
      <c r="T434" s="24" t="str">
        <f>IF(OR(R434="",SUMPRODUCT((Barèmes!$A$6:$A$28="Vitesse — 30 m (s)")*(Barèmes!$B$6:$B$28=H434)*(Barèmes!$C$6:$C$28=IF(H434="6ème","Mixte",G434)))=0),"",IF(SUMPRODUCT((Barèmes!$A$6:$A$28="Vitesse — 30 m (s)")*(Barèmes!$B$6:$B$28=H434)*(Barèmes!$C$6:$C$28=IF(H434="6ème","Mixte",G434))*(Barèmes!$J$6:$J$28="+"))&gt;0,IF(R434&lt;=SUMIFS(Barèmes!$F$6:$F$28,Barèmes!$A$6:$A$28,"Vitesse — 30 m (s)",Barèmes!$B$6:$B$28,H434,Barèmes!$C$6:$C$28,IF(H434="6ème","Mixte",G434)),Barèmes!$B$2,IF(R434&lt;=SUMIFS(Barèmes!$G$6:$G$28,Barèmes!$A$6:$A$28,"Vitesse — 30 m (s)",Barèmes!$B$6:$B$28,H434,Barèmes!$C$6:$C$28,IF(H434="6ème","Mixte",G434)),Barèmes!$C$2,IF(R434&lt;=SUMIFS(Barèmes!$H$6:$H$28,Barèmes!$A$6:$A$28,"Vitesse — 30 m (s)",Barèmes!$B$6:$B$28,H434,Barèmes!$C$6:$C$28,IF(H434="6ème","Mixte",G434)),Barèmes!$D$2,IF(R434&lt;=SUMIFS(Barèmes!$I$6:$I$28,Barèmes!$A$6:$A$28,"Vitesse — 30 m (s)",Barèmes!$B$6:$B$28,H434,Barèmes!$C$6:$C$28,IF(H434="6ème","Mixte",G434)),Barèmes!$E$2,Barèmes!$F$2)))),IF(R434&gt;=SUMIFS(Barèmes!$F$6:$F$28,Barèmes!$A$6:$A$28,"Vitesse — 30 m (s)",Barèmes!$B$6:$B$28,H434,Barèmes!$C$6:$C$28,IF(H434="6ème","Mixte",G434)),Barèmes!$B$2,IF(R434&gt;=SUMIFS(Barèmes!$G$6:$G$28,Barèmes!$A$6:$A$28,"Vitesse — 30 m (s)",Barèmes!$B$6:$B$28,H434,Barèmes!$C$6:$C$28,IF(H434="6ème","Mixte",G434)),Barèmes!$C$2,IF(R434&gt;=SUMIFS(Barèmes!$H$6:$H$28,Barèmes!$A$6:$A$28,"Vitesse — 30 m (s)",Barèmes!$B$6:$B$28,H434,Barèmes!$C$6:$C$28,IF(H434="6ème","Mixte",G434)),Barèmes!$D$2,IF(R434&gt;=SUMIFS(Barèmes!$I$6:$I$28,Barèmes!$A$6:$A$28,"Vitesse — 30 m (s)",Barèmes!$B$6:$B$28,H434,Barèmes!$C$6:$C$28,IF(H434="6ème","Mixte",G434)),Barèmes!$E$2,Barèmes!$F$2))))))</f>
        <v/>
      </c>
      <c r="U434" s="22"/>
      <c r="V434" s="25" t="str">
        <f>IF(OR(U434="",SUMPRODUCT((Barèmes!$A$6:$A$28="Vitesse — 50 m (s)")*(Barèmes!$B$6:$B$28=H434)*(Barèmes!$C$6:$C$28=IF(H434="6ème","Mixte",G434)))=0),"",IF(SUMPRODUCT((Barèmes!$A$6:$A$28="Vitesse — 50 m (s)")*(Barèmes!$B$6:$B$28=H434)*(Barèmes!$C$6:$C$28=IF(H434="6ème","Mixte",G434))*(Barèmes!$J$6:$J$28="+"))&gt;0,IF(U434&lt;=SUMIFS(Barèmes!$D$6:$D$28,Barèmes!$A$6:$A$28,"Vitesse — 50 m (s)",Barèmes!$B$6:$B$28,H434,Barèmes!$C$6:$C$28,IF(H434="6ème","Mixte",G434)),"à besoin",IF(U434&lt;=SUMIFS(Barèmes!$E$6:$E$28,Barèmes!$A$6:$A$28,"Vitesse — 50 m (s)",Barèmes!$B$6:$B$28,H434,Barèmes!$C$6:$C$28,IF(H434="6ème","Mixte",G434)),"fragile","satisfaisant")),IF(U434&gt;=SUMIFS(Barèmes!$D$6:$D$28,Barèmes!$A$6:$A$28,"Vitesse — 50 m (s)",Barèmes!$B$6:$B$28,H434,Barèmes!$C$6:$C$28,IF(H434="6ème","Mixte",G434)),"à besoin",IF(U434&gt;=SUMIFS(Barèmes!$E$6:$E$28,Barèmes!$A$6:$A$28,"Vitesse — 50 m (s)",Barèmes!$B$6:$B$28,H434,Barèmes!$C$6:$C$28,IF(H434="6ème","Mixte",G434)),"fragile","satisfaisant"))))</f>
        <v/>
      </c>
      <c r="W434" s="25" t="str">
        <f>IF(OR(U434="",SUMPRODUCT((Barèmes!$A$6:$A$28="Vitesse — 50 m (s)")*(Barèmes!$B$6:$B$28=H434)*(Barèmes!$C$6:$C$28=IF(H434="6ème","Mixte",G434)))=0),"",IF(SUMPRODUCT((Barèmes!$A$6:$A$28="Vitesse — 50 m (s)")*(Barèmes!$B$6:$B$28=H434)*(Barèmes!$C$6:$C$28=IF(H434="6ème","Mixte",G434))*(Barèmes!$J$6:$J$28="+"))&gt;0,IF(U434&lt;=SUMIFS(Barèmes!$F$6:$F$28,Barèmes!$A$6:$A$28,"Vitesse — 50 m (s)",Barèmes!$B$6:$B$28,H434,Barèmes!$C$6:$C$28,IF(H434="6ème","Mixte",G434)),Barèmes!$B$2,IF(U434&lt;=SUMIFS(Barèmes!$G$6:$G$28,Barèmes!$A$6:$A$28,"Vitesse — 50 m (s)",Barèmes!$B$6:$B$28,H434,Barèmes!$C$6:$C$28,IF(H434="6ème","Mixte",G434)),Barèmes!$C$2,IF(U434&lt;=SUMIFS(Barèmes!$H$6:$H$28,Barèmes!$A$6:$A$28,"Vitesse — 50 m (s)",Barèmes!$B$6:$B$28,H434,Barèmes!$C$6:$C$28,IF(H434="6ème","Mixte",G434)),Barèmes!$D$2,IF(U434&lt;=SUMIFS(Barèmes!$I$6:$I$28,Barèmes!$A$6:$A$28,"Vitesse — 50 m (s)",Barèmes!$B$6:$B$28,H434,Barèmes!$C$6:$C$28,IF(H434="6ème","Mixte",G434)),Barèmes!$E$2,Barèmes!$F$2)))),IF(U434&gt;=SUMIFS(Barèmes!$F$6:$F$28,Barèmes!$A$6:$A$28,"Vitesse — 50 m (s)",Barèmes!$B$6:$B$28,H434,Barèmes!$C$6:$C$28,IF(H434="6ème","Mixte",G434)),Barèmes!$B$2,IF(U434&gt;=SUMIFS(Barèmes!$G$6:$G$28,Barèmes!$A$6:$A$28,"Vitesse — 50 m (s)",Barèmes!$B$6:$B$28,H434,Barèmes!$C$6:$C$28,IF(H434="6ème","Mixte",G434)),Barèmes!$C$2,IF(U434&gt;=SUMIFS(Barèmes!$H$6:$H$28,Barèmes!$A$6:$A$28,"Vitesse — 50 m (s)",Barèmes!$B$6:$B$28,H434,Barèmes!$C$6:$C$28,IF(H434="6ème","Mixte",G434)),Barèmes!$D$2,IF(U434&gt;=SUMIFS(Barèmes!$I$6:$I$28,Barèmes!$A$6:$A$28,"Vitesse — 50 m (s)",Barèmes!$B$6:$B$28,H434,Barèmes!$C$6:$C$28,IF(H434="6ème","Mixte",G434)),Barèmes!$E$2,Barèmes!$F$2))))))</f>
        <v/>
      </c>
      <c r="X434" s="18"/>
      <c r="Y434" s="26" t="str" cm="1">
        <f t="array" ref="Y434">IF(OR(X434="",SUMPRODUCT((Barèmes!$A$6:$A$28="Souplesse (score 1-5)")*(Barèmes!$B$6:$B$28=H434)*(Barèmes!$C$6:$C$28=IF(H434="6ème","Mixte",G434)))=0),"",IF(SUMPRODUCT((Barèmes!$A$6:$A$28="Souplesse (score 1-5)")*(Barèmes!$B$6:$B$28=H434)*(Barèmes!$C$6:$C$28=IF(H434="6ème","Mixte",G434))*(Barèmes!$J$6:$J$28="+"))&gt;0,IF(X434&lt;=SUMIFS(Barèmes!$D$6:$D$28,Barèmes!$A$6:$A$28,"Souplesse (score 1-5)",Barèmes!$B$6:$B$28,H434,Barèmes!$C$6:$C$28,IF(H434="6ème","Mixte",G434)),"à besoin",IF(X434&lt;=SUMIFS(Barèmes!$E$6:$E$28,Barèmes!$A$6:$A$28,"Souplesse (score 1-5)",Barèmes!$B$6:$B$28,H434,Barèmes!$C$6:$C$28,IF(H434="6ème","Mixte",G434)),"fragile","satisfaisant")),IF(X434&gt;=SUMIFS(Barèmes!$D$6:$D$28,Barèmes!$A$6:$A$28,"Souplesse (score 1-5)",Barèmes!$B$6:$B$28,H434,Barèmes!$C$6:$C$28,IF(H434="6ème","Mixte",G434)),"à besoin",IF(X434&gt;=SUMIFS(Barèmes!$E$6:$E$28,Barèmes!$A$6:$A$28,"Souplesse (score 1-5)",Barèmes!$B$6:$B$28,H434,Barèmes!$C$6:$C$28,IF(H434="6ème","Mixte",G434)),"fragile","satisfaisant"))))</f>
        <v/>
      </c>
      <c r="Z434" s="26" t="str" cm="1">
        <f t="array" ref="Z434">IF(OR(X434="",SUMPRODUCT((Barèmes!$A$6:$A$28="Souplesse (score 1-5)")*(Barèmes!$B$6:$B$28=H434)*(Barèmes!$C$6:$C$28=IF(H434="6ème","Mixte",G434)))=0),"",IF(SUMPRODUCT((Barèmes!$A$6:$A$28="Souplesse (score 1-5)")*(Barèmes!$B$6:$B$28=H434)*(Barèmes!$C$6:$C$28=IF(H434="6ème","Mixte",G434))*(Barèmes!$J$6:$J$28="+"))&gt;0,IF(X434&lt;=SUMIFS(Barèmes!$F$6:$F$28,Barèmes!$A$6:$A$28,"Souplesse (score 1-5)",Barèmes!$B$6:$B$28,H434,Barèmes!$C$6:$C$28,IF(H434="6ème","Mixte",G434)),Barèmes!$B$2,IF(X434&lt;=SUMIFS(Barèmes!$G$6:$G$28,Barèmes!$A$6:$A$28,"Souplesse (score 1-5)",Barèmes!$B$6:$B$28,H434,Barèmes!$C$6:$C$28,IF(H434="6ème","Mixte",G434)),Barèmes!$C$2,IF(X434&lt;=SUMIFS(Barèmes!$H$6:$H$28,Barèmes!$A$6:$A$28,"Souplesse (score 1-5)",Barèmes!$B$6:$B$28,H434,Barèmes!$C$6:$C$28,IF(H434="6ème","Mixte",G434)),Barèmes!$D$2,IF(X434&lt;=SUMIFS(Barèmes!$I$6:$I$28,Barèmes!$A$6:$A$28,"Souplesse (score 1-5)",Barèmes!$B$6:$B$28,H434,Barèmes!$C$6:$C$28,IF(H434="6ème","Mixte",G434)),Barèmes!$E$2,Barèmes!$F$2)))),IF(X434&gt;=SUMIFS(Barèmes!$F$6:$F$28,Barèmes!$A$6:$A$28,"Souplesse (score 1-5)",Barèmes!$B$6:$B$28,H434,Barèmes!$C$6:$C$28,IF(H434="6ème","Mixte",G434)),Barèmes!$B$2,IF(X434&gt;=SUMIFS(Barèmes!$G$6:$G$28,Barèmes!$A$6:$A$28,"Souplesse (score 1-5)",Barèmes!$B$6:$B$28,H434,Barèmes!$C$6:$C$28,IF(H434="6ème","Mixte",G434)),Barèmes!$C$2,IF(X434&gt;=SUMIFS(Barèmes!$H$6:$H$28,Barèmes!$A$6:$A$28,"Souplesse (score 1-5)",Barèmes!$B$6:$B$28,H434,Barèmes!$C$6:$C$28,IF(H434="6ème","Mixte",G434)),Barèmes!$D$2,IF(X434&gt;=SUMIFS(Barèmes!$I$6:$I$28,Barèmes!$A$6:$A$28,"Souplesse (score 1-5)",Barèmes!$B$6:$B$28,H434,Barèmes!$C$6:$C$28,IF(H434="6ème","Mixte",G434)),Barèmes!$E$2,Barèmes!$F$2))))))</f>
        <v/>
      </c>
      <c r="AA434" s="22"/>
      <c r="AB434" s="27" t="str">
        <f>IF(OR(AA434="",SUMPRODUCT((Barèmes!$A$6:$A$28="Agilité — T-test 974 (s)")*(Barèmes!$B$6:$B$28=H434)*(Barèmes!$C$6:$C$28=IF(H434="6ème","Mixte",G434)))=0),"",IF(SUMPRODUCT((Barèmes!$A$6:$A$28="Agilité — T-test 974 (s)")*(Barèmes!$B$6:$B$28=H434)*(Barèmes!$C$6:$C$28=IF(H434="6ème","Mixte",G434))*(Barèmes!$J$6:$J$28="+"))&gt;0,IF(AA434&lt;=SUMIFS(Barèmes!$D$6:$D$28,Barèmes!$A$6:$A$28,"Agilité — T-test 974 (s)",Barèmes!$B$6:$B$28,H434,Barèmes!$C$6:$C$28,IF(H434="6ème","Mixte",G434)),"à besoin",IF(AA434&lt;=SUMIFS(Barèmes!$E$6:$E$28,Barèmes!$A$6:$A$28,"Agilité — T-test 974 (s)",Barèmes!$B$6:$B$28,H434,Barèmes!$C$6:$C$28,IF(H434="6ème","Mixte",G434)),"fragile","satisfaisant")),IF(AA434&gt;=SUMIFS(Barèmes!$D$6:$D$28,Barèmes!$A$6:$A$28,"Agilité — T-test 974 (s)",Barèmes!$B$6:$B$28,H434,Barèmes!$C$6:$C$28,IF(H434="6ème","Mixte",G434)),"à besoin",IF(AA434&gt;=SUMIFS(Barèmes!$E$6:$E$28,Barèmes!$A$6:$A$28,"Agilité — T-test 974 (s)",Barèmes!$B$6:$B$28,H434,Barèmes!$C$6:$C$28,IF(H434="6ème","Mixte",G434)),"fragile","satisfaisant"))))</f>
        <v/>
      </c>
      <c r="AC434" s="27" t="str">
        <f>IF(OR(AA434="",SUMPRODUCT((Barèmes!$A$6:$A$28="Agilité — T-test 974 (s)")*(Barèmes!$B$6:$B$28=H434)*(Barèmes!$C$6:$C$28=IF(H434="6ème","Mixte",G434)))=0),"",IF(SUMPRODUCT((Barèmes!$A$6:$A$28="Agilité — T-test 974 (s)")*(Barèmes!$B$6:$B$28=H434)*(Barèmes!$C$6:$C$28=IF(H434="6ème","Mixte",G434))*(Barèmes!$J$6:$J$28="+"))&gt;0,IF(AA434&lt;=SUMIFS(Barèmes!$F$6:$F$28,Barèmes!$A$6:$A$28,"Agilité — T-test 974 (s)",Barèmes!$B$6:$B$28,H434,Barèmes!$C$6:$C$28,IF(H434="6ème","Mixte",G434)),Barèmes!$B$2,IF(AA434&lt;=SUMIFS(Barèmes!$G$6:$G$28,Barèmes!$A$6:$A$28,"Agilité — T-test 974 (s)",Barèmes!$B$6:$B$28,H434,Barèmes!$C$6:$C$28,IF(H434="6ème","Mixte",G434)),Barèmes!$C$2,IF(AA434&lt;=SUMIFS(Barèmes!$H$6:$H$28,Barèmes!$A$6:$A$28,"Agilité — T-test 974 (s)",Barèmes!$B$6:$B$28,H434,Barèmes!$C$6:$C$28,IF(H434="6ème","Mixte",G434)),Barèmes!$D$2,IF(AA434&lt;=SUMIFS(Barèmes!$I$6:$I$28,Barèmes!$A$6:$A$28,"Agilité — T-test 974 (s)",Barèmes!$B$6:$B$28,H434,Barèmes!$C$6:$C$28,IF(H434="6ème","Mixte",G434)),Barèmes!$E$2,Barèmes!$F$2)))),IF(AA434&gt;=SUMIFS(Barèmes!$F$6:$F$28,Barèmes!$A$6:$A$28,"Agilité — T-test 974 (s)",Barèmes!$B$6:$B$28,H434,Barèmes!$C$6:$C$28,IF(H434="6ème","Mixte",G434)),Barèmes!$B$2,IF(AA434&gt;=SUMIFS(Barèmes!$G$6:$G$28,Barèmes!$A$6:$A$28,"Agilité — T-test 974 (s)",Barèmes!$B$6:$B$28,H434,Barèmes!$C$6:$C$28,IF(H434="6ème","Mixte",G434)),Barèmes!$C$2,IF(AA434&gt;=SUMIFS(Barèmes!$H$6:$H$28,Barèmes!$A$6:$A$28,"Agilité — T-test 974 (s)",Barèmes!$B$6:$B$28,H434,Barèmes!$C$6:$C$28,IF(H434="6ème","Mixte",G434)),Barèmes!$D$2,IF(AA434&gt;=SUMIFS(Barèmes!$I$6:$I$28,Barèmes!$A$6:$A$28,"Agilité — T-test 974 (s)",Barèmes!$B$6:$B$28,H434,Barèmes!$C$6:$C$28,IF(H434="6ème","Mixte",G434)),Barèmes!$E$2,Barèmes!$F$2))))))</f>
        <v/>
      </c>
      <c r="AD434" s="28" t="str">
        <f t="shared" si="50"/>
        <v/>
      </c>
      <c r="AE434" s="29" t="str">
        <f t="shared" si="51"/>
        <v/>
      </c>
      <c r="AF434" s="30" t="str">
        <f>IF(OR(AD434="",SUMPRODUCT((Barèmes!$A$6:$A$28="Surcoût d'agilité (s) — technique")*(Barèmes!$B$6:$B$28=H434)*(Barèmes!$C$6:$C$28=IF(H434="6ème","Mixte",G434)))=0),"",IF(SUMPRODUCT((Barèmes!$A$6:$A$28="Surcoût d'agilité (s) — technique")*(Barèmes!$B$6:$B$28=H434)*(Barèmes!$C$6:$C$28=IF(H434="6ème","Mixte",G434))*(Barèmes!$J$6:$J$28="+"))&gt;0,IF(AD434&lt;=SUMIFS(Barèmes!$D$6:$D$28,Barèmes!$A$6:$A$28,"Surcoût d'agilité (s) — technique",Barèmes!$B$6:$B$28,H434,Barèmes!$C$6:$C$28,IF(H434="6ème","Mixte",G434)),"à besoin",IF(AD434&lt;=SUMIFS(Barèmes!$E$6:$E$28,Barèmes!$A$6:$A$28,"Surcoût d'agilité (s) — technique",Barèmes!$B$6:$B$28,H434,Barèmes!$C$6:$C$28,IF(H434="6ème","Mixte",G434)),"fragile","satisfaisant")),IF(AD434&gt;=SUMIFS(Barèmes!$D$6:$D$28,Barèmes!$A$6:$A$28,"Surcoût d'agilité (s) — technique",Barèmes!$B$6:$B$28,H434,Barèmes!$C$6:$C$28,IF(H434="6ème","Mixte",G434)),"à besoin",IF(AD434&gt;=SUMIFS(Barèmes!$E$6:$E$28,Barèmes!$A$6:$A$28,"Surcoût d'agilité (s) — technique",Barèmes!$B$6:$B$28,H434,Barèmes!$C$6:$C$28,IF(H434="6ème","Mixte",G434)),"fragile","satisfaisant"))))</f>
        <v/>
      </c>
      <c r="AG434" s="30" t="str">
        <f>IF(OR(AD434="",SUMPRODUCT((Barèmes!$A$6:$A$28="Surcoût d'agilité (s) — technique")*(Barèmes!$B$6:$B$28=H434)*(Barèmes!$C$6:$C$28=IF(H434="6ème","Mixte",G434)))=0),"",IF(SUMPRODUCT((Barèmes!$A$6:$A$28="Surcoût d'agilité (s) — technique")*(Barèmes!$B$6:$B$28=H434)*(Barèmes!$C$6:$C$28=IF(H434="6ème","Mixte",G434))*(Barèmes!$J$6:$J$28="+"))&gt;0,IF(AD434&lt;=SUMIFS(Barèmes!$F$6:$F$28,Barèmes!$A$6:$A$28,"Surcoût d'agilité (s) — technique",Barèmes!$B$6:$B$28,H434,Barèmes!$C$6:$C$28,IF(H434="6ème","Mixte",G434)),Barèmes!$B$2,IF(AD434&lt;=SUMIFS(Barèmes!$G$6:$G$28,Barèmes!$A$6:$A$28,"Surcoût d'agilité (s) — technique",Barèmes!$B$6:$B$28,H434,Barèmes!$C$6:$C$28,IF(H434="6ème","Mixte",G434)),Barèmes!$C$2,IF(AD434&lt;=SUMIFS(Barèmes!$H$6:$H$28,Barèmes!$A$6:$A$28,"Surcoût d'agilité (s) — technique",Barèmes!$B$6:$B$28,H434,Barèmes!$C$6:$C$28,IF(H434="6ème","Mixte",G434)),Barèmes!$D$2,IF(AD434&lt;=SUMIFS(Barèmes!$I$6:$I$28,Barèmes!$A$6:$A$28,"Surcoût d'agilité (s) — technique",Barèmes!$B$6:$B$28,H434,Barèmes!$C$6:$C$28,IF(H434="6ème","Mixte",G434)),Barèmes!$E$2,Barèmes!$F$2)))),IF(AD434&gt;=SUMIFS(Barèmes!$F$6:$F$28,Barèmes!$A$6:$A$28,"Surcoût d'agilité (s) — technique",Barèmes!$B$6:$B$28,H434,Barèmes!$C$6:$C$28,IF(H434="6ème","Mixte",G434)),Barèmes!$B$2,IF(AD434&gt;=SUMIFS(Barèmes!$G$6:$G$28,Barèmes!$A$6:$A$28,"Surcoût d'agilité (s) — technique",Barèmes!$B$6:$B$28,H434,Barèmes!$C$6:$C$28,IF(H434="6ème","Mixte",G434)),Barèmes!$C$2,IF(AD434&gt;=SUMIFS(Barèmes!$H$6:$H$28,Barèmes!$A$6:$A$28,"Surcoût d'agilité (s) — technique",Barèmes!$B$6:$B$28,H434,Barèmes!$C$6:$C$28,IF(H434="6ème","Mixte",G434)),Barèmes!$D$2,IF(AD434&gt;=SUMIFS(Barèmes!$I$6:$I$28,Barèmes!$A$6:$A$28,"Surcoût d'agilité (s) — technique",Barèmes!$B$6:$B$28,H434,Barèmes!$C$6:$C$28,IF(H434="6ème","Mixte",G434)),Barèmes!$E$2,Barèmes!$F$2))))))</f>
        <v/>
      </c>
      <c r="AH434" s="31" t="str">
        <f>IF((IF(N434="",0,1)+IF(Q434="",0,1)+IF(W434="",0,1)+IF(Z434="",0,1)+IF(AC434="",0,1))=0,"",3*IF(N434=Barèmes!$B$2,1,IF(N434=Barèmes!$C$2,2,IF(N434=Barèmes!$D$2,3,IF(N434=Barèmes!$E$2,4,IF(N434=Barèmes!$F$2,5,0)))))+3*IF(Q434=Barèmes!$B$2,1,IF(Q434=Barèmes!$C$2,2,IF(Q434=Barèmes!$D$2,3,IF(Q434=Barèmes!$E$2,4,IF(Q434=Barèmes!$F$2,5,0)))))+2*IF(W434=Barèmes!$B$2,1,IF(W434=Barèmes!$C$2,2,IF(W434=Barèmes!$D$2,3,IF(W434=Barèmes!$E$2,4,IF(W434=Barèmes!$F$2,5,0)))))+1*IF(Z434=Barèmes!$B$2,1,IF(Z434=Barèmes!$C$2,2,IF(Z434=Barèmes!$D$2,3,IF(Z434=Barèmes!$E$2,4,IF(Z434=Barèmes!$F$2,5,0)))))+1*IF(AC434=Barèmes!$B$2,1,IF(AC434=Barèmes!$C$2,2,IF(AC434=Barèmes!$D$2,3,IF(AC434=Barèmes!$E$2,4,IF(AC434=Barèmes!$F$2,5,0))))))</f>
        <v/>
      </c>
      <c r="AI434" s="31"/>
      <c r="AJ434" s="32" t="str">
        <f>IFERROR(INDEX(Croissance!$B$5:$B$604,MATCH(A434,Croissance!$A$5:$A$604,0)),"")</f>
        <v/>
      </c>
      <c r="AK434" s="32" t="str">
        <f>IFERROR(INDEX(Croissance!$C$5:$C$604,MATCH(A434,Croissance!$A$5:$A$604,0)),"")</f>
        <v/>
      </c>
      <c r="AL434" s="32" t="str">
        <f>IFERROR(INDEX(Croissance!$D$5:$D$604,MATCH(A434,Croissance!$A$5:$A$604,0)),"")</f>
        <v/>
      </c>
      <c r="AM434" s="32" t="str">
        <f>IFERROR(INDEX(Croissance!$E$5:$E$604,MATCH(A434,Croissance!$A$5:$A$604,0)),"")</f>
        <v/>
      </c>
      <c r="AO434" s="33">
        <f t="shared" si="56"/>
        <v>0</v>
      </c>
      <c r="AP434" s="33">
        <f t="shared" si="52"/>
        <v>0</v>
      </c>
      <c r="AQ434" s="33">
        <f>IF(A434="",0,IF(AND(OR('Synthèse classe'!$C$2="Tous",C434='Synthèse classe'!$C$2),OR('Synthèse classe'!$C$3="Toutes",D434='Synthèse classe'!$C$3),OR('Synthèse classe'!$C$4="Toutes",AND('Synthèse classe'!$C$4="Dernière",AP434=1),B434=IFERROR(VALUE('Synthèse classe'!$C$4),0))),1,0))</f>
        <v>0</v>
      </c>
      <c r="AR434" s="34" t="str">
        <f t="shared" si="53"/>
        <v/>
      </c>
    </row>
    <row r="435" spans="1:44" x14ac:dyDescent="0.2">
      <c r="A435" s="17" t="str">
        <f t="shared" si="49"/>
        <v/>
      </c>
      <c r="B435" s="18"/>
      <c r="C435" s="19"/>
      <c r="D435" s="19"/>
      <c r="E435" s="19"/>
      <c r="F435" s="19"/>
      <c r="G435" s="19"/>
      <c r="H435" s="17" t="str">
        <f t="shared" si="54"/>
        <v/>
      </c>
      <c r="I435" s="20"/>
      <c r="J435" s="18"/>
      <c r="K435" s="19"/>
      <c r="L435" s="21" t="str">
        <f t="shared" si="55"/>
        <v/>
      </c>
      <c r="M435" s="21" t="str">
        <f>IF(OR(J435="",SUMPRODUCT((Barèmes!$A$6:$A$28="Endurance — Luc Léger (palier)")*(Barèmes!$B$6:$B$28=H435)*(Barèmes!$C$6:$C$28=IF(H435="6ème","Mixte",G435)))=0),"",IF(SUMPRODUCT((Barèmes!$A$6:$A$28="Endurance — Luc Léger (palier)")*(Barèmes!$B$6:$B$28=H435)*(Barèmes!$C$6:$C$28=IF(H435="6ème","Mixte",G435))*(Barèmes!$J$6:$J$28="+"))&gt;0,IF(J435&lt;=SUMIFS(Barèmes!$D$6:$D$28,Barèmes!$A$6:$A$28,"Endurance — Luc Léger (palier)",Barèmes!$B$6:$B$28,H435,Barèmes!$C$6:$C$28,IF(H435="6ème","Mixte",G435)),"à besoin",IF(J435&lt;=SUMIFS(Barèmes!$E$6:$E$28,Barèmes!$A$6:$A$28,"Endurance — Luc Léger (palier)",Barèmes!$B$6:$B$28,H435,Barèmes!$C$6:$C$28,IF(H435="6ème","Mixte",G435)),"fragile","satisfaisant")),IF(J435&gt;=SUMIFS(Barèmes!$D$6:$D$28,Barèmes!$A$6:$A$28,"Endurance — Luc Léger (palier)",Barèmes!$B$6:$B$28,H435,Barèmes!$C$6:$C$28,IF(H435="6ème","Mixte",G435)),"à besoin",IF(J435&gt;=SUMIFS(Barèmes!$E$6:$E$28,Barèmes!$A$6:$A$28,"Endurance — Luc Léger (palier)",Barèmes!$B$6:$B$28,H435,Barèmes!$C$6:$C$28,IF(H435="6ème","Mixte",G435)),"fragile","satisfaisant"))))</f>
        <v/>
      </c>
      <c r="N435" s="21" t="str">
        <f>IF(OR(J435="",SUMPRODUCT((Barèmes!$A$6:$A$28="Endurance — Luc Léger (palier)")*(Barèmes!$B$6:$B$28=H435)*(Barèmes!$C$6:$C$28=IF(H435="6ème","Mixte",G435)))=0),"",IF(SUMPRODUCT((Barèmes!$A$6:$A$28="Endurance — Luc Léger (palier)")*(Barèmes!$B$6:$B$28=H435)*(Barèmes!$C$6:$C$28=IF(H435="6ème","Mixte",G435))*(Barèmes!$J$6:$J$28="+"))&gt;0,IF(J435&lt;=SUMIFS(Barèmes!$F$6:$F$28,Barèmes!$A$6:$A$28,"Endurance — Luc Léger (palier)",Barèmes!$B$6:$B$28,H435,Barèmes!$C$6:$C$28,IF(H435="6ème","Mixte",G435)),Barèmes!$B$2,IF(J435&lt;=SUMIFS(Barèmes!$G$6:$G$28,Barèmes!$A$6:$A$28,"Endurance — Luc Léger (palier)",Barèmes!$B$6:$B$28,H435,Barèmes!$C$6:$C$28,IF(H435="6ème","Mixte",G435)),Barèmes!$C$2,IF(J435&lt;=SUMIFS(Barèmes!$H$6:$H$28,Barèmes!$A$6:$A$28,"Endurance — Luc Léger (palier)",Barèmes!$B$6:$B$28,H435,Barèmes!$C$6:$C$28,IF(H435="6ème","Mixte",G435)),Barèmes!$D$2,IF(J435&lt;=SUMIFS(Barèmes!$I$6:$I$28,Barèmes!$A$6:$A$28,"Endurance — Luc Léger (palier)",Barèmes!$B$6:$B$28,H435,Barèmes!$C$6:$C$28,IF(H435="6ème","Mixte",G435)),Barèmes!$E$2,Barèmes!$F$2)))),IF(J435&gt;=SUMIFS(Barèmes!$F$6:$F$28,Barèmes!$A$6:$A$28,"Endurance — Luc Léger (palier)",Barèmes!$B$6:$B$28,H435,Barèmes!$C$6:$C$28,IF(H435="6ème","Mixte",G435)),Barèmes!$B$2,IF(J435&gt;=SUMIFS(Barèmes!$G$6:$G$28,Barèmes!$A$6:$A$28,"Endurance — Luc Léger (palier)",Barèmes!$B$6:$B$28,H435,Barèmes!$C$6:$C$28,IF(H435="6ème","Mixte",G435)),Barèmes!$C$2,IF(J435&gt;=SUMIFS(Barèmes!$H$6:$H$28,Barèmes!$A$6:$A$28,"Endurance — Luc Léger (palier)",Barèmes!$B$6:$B$28,H435,Barèmes!$C$6:$C$28,IF(H435="6ème","Mixte",G435)),Barèmes!$D$2,IF(J435&gt;=SUMIFS(Barèmes!$I$6:$I$28,Barèmes!$A$6:$A$28,"Endurance — Luc Léger (palier)",Barèmes!$B$6:$B$28,H435,Barèmes!$C$6:$C$28,IF(H435="6ème","Mixte",G435)),Barèmes!$E$2,Barèmes!$F$2))))))</f>
        <v/>
      </c>
      <c r="O435" s="22"/>
      <c r="P435" s="23" t="str">
        <f>IF(OR(O435="",SUMPRODUCT((Barèmes!$A$6:$A$28="Force bas du corps — Saut en longueur (m)")*(Barèmes!$B$6:$B$28=H435)*(Barèmes!$C$6:$C$28=IF(H435="6ème","Mixte",G435)))=0),"",IF(SUMPRODUCT((Barèmes!$A$6:$A$28="Force bas du corps — Saut en longueur (m)")*(Barèmes!$B$6:$B$28=H435)*(Barèmes!$C$6:$C$28=IF(H435="6ème","Mixte",G435))*(Barèmes!$J$6:$J$28="+"))&gt;0,IF(O435&lt;=SUMIFS(Barèmes!$D$6:$D$28,Barèmes!$A$6:$A$28,"Force bas du corps — Saut en longueur (m)",Barèmes!$B$6:$B$28,H435,Barèmes!$C$6:$C$28,IF(H435="6ème","Mixte",G435)),"à besoin",IF(O435&lt;=SUMIFS(Barèmes!$E$6:$E$28,Barèmes!$A$6:$A$28,"Force bas du corps — Saut en longueur (m)",Barèmes!$B$6:$B$28,H435,Barèmes!$C$6:$C$28,IF(H435="6ème","Mixte",G435)),"fragile","satisfaisant")),IF(O435&gt;=SUMIFS(Barèmes!$D$6:$D$28,Barèmes!$A$6:$A$28,"Force bas du corps — Saut en longueur (m)",Barèmes!$B$6:$B$28,H435,Barèmes!$C$6:$C$28,IF(H435="6ème","Mixte",G435)),"à besoin",IF(O435&gt;=SUMIFS(Barèmes!$E$6:$E$28,Barèmes!$A$6:$A$28,"Force bas du corps — Saut en longueur (m)",Barèmes!$B$6:$B$28,H435,Barèmes!$C$6:$C$28,IF(H435="6ème","Mixte",G435)),"fragile","satisfaisant"))))</f>
        <v/>
      </c>
      <c r="Q435" s="23" t="str">
        <f>IF(OR(O435="",SUMPRODUCT((Barèmes!$A$6:$A$28="Force bas du corps — Saut en longueur (m)")*(Barèmes!$B$6:$B$28=H435)*(Barèmes!$C$6:$C$28=IF(H435="6ème","Mixte",G435)))=0),"",IF(SUMPRODUCT((Barèmes!$A$6:$A$28="Force bas du corps — Saut en longueur (m)")*(Barèmes!$B$6:$B$28=H435)*(Barèmes!$C$6:$C$28=IF(H435="6ème","Mixte",G435))*(Barèmes!$J$6:$J$28="+"))&gt;0,IF(O435&lt;=SUMIFS(Barèmes!$F$6:$F$28,Barèmes!$A$6:$A$28,"Force bas du corps — Saut en longueur (m)",Barèmes!$B$6:$B$28,H435,Barèmes!$C$6:$C$28,IF(H435="6ème","Mixte",G435)),Barèmes!$B$2,IF(O435&lt;=SUMIFS(Barèmes!$G$6:$G$28,Barèmes!$A$6:$A$28,"Force bas du corps — Saut en longueur (m)",Barèmes!$B$6:$B$28,H435,Barèmes!$C$6:$C$28,IF(H435="6ème","Mixte",G435)),Barèmes!$C$2,IF(O435&lt;=SUMIFS(Barèmes!$H$6:$H$28,Barèmes!$A$6:$A$28,"Force bas du corps — Saut en longueur (m)",Barèmes!$B$6:$B$28,H435,Barèmes!$C$6:$C$28,IF(H435="6ème","Mixte",G435)),Barèmes!$D$2,IF(O435&lt;=SUMIFS(Barèmes!$I$6:$I$28,Barèmes!$A$6:$A$28,"Force bas du corps — Saut en longueur (m)",Barèmes!$B$6:$B$28,H435,Barèmes!$C$6:$C$28,IF(H435="6ème","Mixte",G435)),Barèmes!$E$2,Barèmes!$F$2)))),IF(O435&gt;=SUMIFS(Barèmes!$F$6:$F$28,Barèmes!$A$6:$A$28,"Force bas du corps — Saut en longueur (m)",Barèmes!$B$6:$B$28,H435,Barèmes!$C$6:$C$28,IF(H435="6ème","Mixte",G435)),Barèmes!$B$2,IF(O435&gt;=SUMIFS(Barèmes!$G$6:$G$28,Barèmes!$A$6:$A$28,"Force bas du corps — Saut en longueur (m)",Barèmes!$B$6:$B$28,H435,Barèmes!$C$6:$C$28,IF(H435="6ème","Mixte",G435)),Barèmes!$C$2,IF(O435&gt;=SUMIFS(Barèmes!$H$6:$H$28,Barèmes!$A$6:$A$28,"Force bas du corps — Saut en longueur (m)",Barèmes!$B$6:$B$28,H435,Barèmes!$C$6:$C$28,IF(H435="6ème","Mixte",G435)),Barèmes!$D$2,IF(O435&gt;=SUMIFS(Barèmes!$I$6:$I$28,Barèmes!$A$6:$A$28,"Force bas du corps — Saut en longueur (m)",Barèmes!$B$6:$B$28,H435,Barèmes!$C$6:$C$28,IF(H435="6ème","Mixte",G435)),Barèmes!$E$2,Barèmes!$F$2))))))</f>
        <v/>
      </c>
      <c r="R435" s="22"/>
      <c r="S435" s="24" t="str">
        <f>IF(OR(R435="",SUMPRODUCT((Barèmes!$A$6:$A$28="Vitesse — 30 m (s)")*(Barèmes!$B$6:$B$28=H435)*(Barèmes!$C$6:$C$28=IF(H435="6ème","Mixte",G435)))=0),"",IF(SUMPRODUCT((Barèmes!$A$6:$A$28="Vitesse — 30 m (s)")*(Barèmes!$B$6:$B$28=H435)*(Barèmes!$C$6:$C$28=IF(H435="6ème","Mixte",G435))*(Barèmes!$J$6:$J$28="+"))&gt;0,IF(R435&lt;=SUMIFS(Barèmes!$D$6:$D$28,Barèmes!$A$6:$A$28,"Vitesse — 30 m (s)",Barèmes!$B$6:$B$28,H435,Barèmes!$C$6:$C$28,IF(H435="6ème","Mixte",G435)),"à besoin",IF(R435&lt;=SUMIFS(Barèmes!$E$6:$E$28,Barèmes!$A$6:$A$28,"Vitesse — 30 m (s)",Barèmes!$B$6:$B$28,H435,Barèmes!$C$6:$C$28,IF(H435="6ème","Mixte",G435)),"fragile","satisfaisant")),IF(R435&gt;=SUMIFS(Barèmes!$D$6:$D$28,Barèmes!$A$6:$A$28,"Vitesse — 30 m (s)",Barèmes!$B$6:$B$28,H435,Barèmes!$C$6:$C$28,IF(H435="6ème","Mixte",G435)),"à besoin",IF(R435&gt;=SUMIFS(Barèmes!$E$6:$E$28,Barèmes!$A$6:$A$28,"Vitesse — 30 m (s)",Barèmes!$B$6:$B$28,H435,Barèmes!$C$6:$C$28,IF(H435="6ème","Mixte",G435)),"fragile","satisfaisant"))))</f>
        <v/>
      </c>
      <c r="T435" s="24" t="str">
        <f>IF(OR(R435="",SUMPRODUCT((Barèmes!$A$6:$A$28="Vitesse — 30 m (s)")*(Barèmes!$B$6:$B$28=H435)*(Barèmes!$C$6:$C$28=IF(H435="6ème","Mixte",G435)))=0),"",IF(SUMPRODUCT((Barèmes!$A$6:$A$28="Vitesse — 30 m (s)")*(Barèmes!$B$6:$B$28=H435)*(Barèmes!$C$6:$C$28=IF(H435="6ème","Mixte",G435))*(Barèmes!$J$6:$J$28="+"))&gt;0,IF(R435&lt;=SUMIFS(Barèmes!$F$6:$F$28,Barèmes!$A$6:$A$28,"Vitesse — 30 m (s)",Barèmes!$B$6:$B$28,H435,Barèmes!$C$6:$C$28,IF(H435="6ème","Mixte",G435)),Barèmes!$B$2,IF(R435&lt;=SUMIFS(Barèmes!$G$6:$G$28,Barèmes!$A$6:$A$28,"Vitesse — 30 m (s)",Barèmes!$B$6:$B$28,H435,Barèmes!$C$6:$C$28,IF(H435="6ème","Mixte",G435)),Barèmes!$C$2,IF(R435&lt;=SUMIFS(Barèmes!$H$6:$H$28,Barèmes!$A$6:$A$28,"Vitesse — 30 m (s)",Barèmes!$B$6:$B$28,H435,Barèmes!$C$6:$C$28,IF(H435="6ème","Mixte",G435)),Barèmes!$D$2,IF(R435&lt;=SUMIFS(Barèmes!$I$6:$I$28,Barèmes!$A$6:$A$28,"Vitesse — 30 m (s)",Barèmes!$B$6:$B$28,H435,Barèmes!$C$6:$C$28,IF(H435="6ème","Mixte",G435)),Barèmes!$E$2,Barèmes!$F$2)))),IF(R435&gt;=SUMIFS(Barèmes!$F$6:$F$28,Barèmes!$A$6:$A$28,"Vitesse — 30 m (s)",Barèmes!$B$6:$B$28,H435,Barèmes!$C$6:$C$28,IF(H435="6ème","Mixte",G435)),Barèmes!$B$2,IF(R435&gt;=SUMIFS(Barèmes!$G$6:$G$28,Barèmes!$A$6:$A$28,"Vitesse — 30 m (s)",Barèmes!$B$6:$B$28,H435,Barèmes!$C$6:$C$28,IF(H435="6ème","Mixte",G435)),Barèmes!$C$2,IF(R435&gt;=SUMIFS(Barèmes!$H$6:$H$28,Barèmes!$A$6:$A$28,"Vitesse — 30 m (s)",Barèmes!$B$6:$B$28,H435,Barèmes!$C$6:$C$28,IF(H435="6ème","Mixte",G435)),Barèmes!$D$2,IF(R435&gt;=SUMIFS(Barèmes!$I$6:$I$28,Barèmes!$A$6:$A$28,"Vitesse — 30 m (s)",Barèmes!$B$6:$B$28,H435,Barèmes!$C$6:$C$28,IF(H435="6ème","Mixte",G435)),Barèmes!$E$2,Barèmes!$F$2))))))</f>
        <v/>
      </c>
      <c r="U435" s="22"/>
      <c r="V435" s="25" t="str">
        <f>IF(OR(U435="",SUMPRODUCT((Barèmes!$A$6:$A$28="Vitesse — 50 m (s)")*(Barèmes!$B$6:$B$28=H435)*(Barèmes!$C$6:$C$28=IF(H435="6ème","Mixte",G435)))=0),"",IF(SUMPRODUCT((Barèmes!$A$6:$A$28="Vitesse — 50 m (s)")*(Barèmes!$B$6:$B$28=H435)*(Barèmes!$C$6:$C$28=IF(H435="6ème","Mixte",G435))*(Barèmes!$J$6:$J$28="+"))&gt;0,IF(U435&lt;=SUMIFS(Barèmes!$D$6:$D$28,Barèmes!$A$6:$A$28,"Vitesse — 50 m (s)",Barèmes!$B$6:$B$28,H435,Barèmes!$C$6:$C$28,IF(H435="6ème","Mixte",G435)),"à besoin",IF(U435&lt;=SUMIFS(Barèmes!$E$6:$E$28,Barèmes!$A$6:$A$28,"Vitesse — 50 m (s)",Barèmes!$B$6:$B$28,H435,Barèmes!$C$6:$C$28,IF(H435="6ème","Mixte",G435)),"fragile","satisfaisant")),IF(U435&gt;=SUMIFS(Barèmes!$D$6:$D$28,Barèmes!$A$6:$A$28,"Vitesse — 50 m (s)",Barèmes!$B$6:$B$28,H435,Barèmes!$C$6:$C$28,IF(H435="6ème","Mixte",G435)),"à besoin",IF(U435&gt;=SUMIFS(Barèmes!$E$6:$E$28,Barèmes!$A$6:$A$28,"Vitesse — 50 m (s)",Barèmes!$B$6:$B$28,H435,Barèmes!$C$6:$C$28,IF(H435="6ème","Mixte",G435)),"fragile","satisfaisant"))))</f>
        <v/>
      </c>
      <c r="W435" s="25" t="str">
        <f>IF(OR(U435="",SUMPRODUCT((Barèmes!$A$6:$A$28="Vitesse — 50 m (s)")*(Barèmes!$B$6:$B$28=H435)*(Barèmes!$C$6:$C$28=IF(H435="6ème","Mixte",G435)))=0),"",IF(SUMPRODUCT((Barèmes!$A$6:$A$28="Vitesse — 50 m (s)")*(Barèmes!$B$6:$B$28=H435)*(Barèmes!$C$6:$C$28=IF(H435="6ème","Mixte",G435))*(Barèmes!$J$6:$J$28="+"))&gt;0,IF(U435&lt;=SUMIFS(Barèmes!$F$6:$F$28,Barèmes!$A$6:$A$28,"Vitesse — 50 m (s)",Barèmes!$B$6:$B$28,H435,Barèmes!$C$6:$C$28,IF(H435="6ème","Mixte",G435)),Barèmes!$B$2,IF(U435&lt;=SUMIFS(Barèmes!$G$6:$G$28,Barèmes!$A$6:$A$28,"Vitesse — 50 m (s)",Barèmes!$B$6:$B$28,H435,Barèmes!$C$6:$C$28,IF(H435="6ème","Mixte",G435)),Barèmes!$C$2,IF(U435&lt;=SUMIFS(Barèmes!$H$6:$H$28,Barèmes!$A$6:$A$28,"Vitesse — 50 m (s)",Barèmes!$B$6:$B$28,H435,Barèmes!$C$6:$C$28,IF(H435="6ème","Mixte",G435)),Barèmes!$D$2,IF(U435&lt;=SUMIFS(Barèmes!$I$6:$I$28,Barèmes!$A$6:$A$28,"Vitesse — 50 m (s)",Barèmes!$B$6:$B$28,H435,Barèmes!$C$6:$C$28,IF(H435="6ème","Mixte",G435)),Barèmes!$E$2,Barèmes!$F$2)))),IF(U435&gt;=SUMIFS(Barèmes!$F$6:$F$28,Barèmes!$A$6:$A$28,"Vitesse — 50 m (s)",Barèmes!$B$6:$B$28,H435,Barèmes!$C$6:$C$28,IF(H435="6ème","Mixte",G435)),Barèmes!$B$2,IF(U435&gt;=SUMIFS(Barèmes!$G$6:$G$28,Barèmes!$A$6:$A$28,"Vitesse — 50 m (s)",Barèmes!$B$6:$B$28,H435,Barèmes!$C$6:$C$28,IF(H435="6ème","Mixte",G435)),Barèmes!$C$2,IF(U435&gt;=SUMIFS(Barèmes!$H$6:$H$28,Barèmes!$A$6:$A$28,"Vitesse — 50 m (s)",Barèmes!$B$6:$B$28,H435,Barèmes!$C$6:$C$28,IF(H435="6ème","Mixte",G435)),Barèmes!$D$2,IF(U435&gt;=SUMIFS(Barèmes!$I$6:$I$28,Barèmes!$A$6:$A$28,"Vitesse — 50 m (s)",Barèmes!$B$6:$B$28,H435,Barèmes!$C$6:$C$28,IF(H435="6ème","Mixte",G435)),Barèmes!$E$2,Barèmes!$F$2))))))</f>
        <v/>
      </c>
      <c r="X435" s="18"/>
      <c r="Y435" s="26" t="str" cm="1">
        <f t="array" ref="Y435">IF(OR(X435="",SUMPRODUCT((Barèmes!$A$6:$A$28="Souplesse (score 1-5)")*(Barèmes!$B$6:$B$28=H435)*(Barèmes!$C$6:$C$28=IF(H435="6ème","Mixte",G435)))=0),"",IF(SUMPRODUCT((Barèmes!$A$6:$A$28="Souplesse (score 1-5)")*(Barèmes!$B$6:$B$28=H435)*(Barèmes!$C$6:$C$28=IF(H435="6ème","Mixte",G435))*(Barèmes!$J$6:$J$28="+"))&gt;0,IF(X435&lt;=SUMIFS(Barèmes!$D$6:$D$28,Barèmes!$A$6:$A$28,"Souplesse (score 1-5)",Barèmes!$B$6:$B$28,H435,Barèmes!$C$6:$C$28,IF(H435="6ème","Mixte",G435)),"à besoin",IF(X435&lt;=SUMIFS(Barèmes!$E$6:$E$28,Barèmes!$A$6:$A$28,"Souplesse (score 1-5)",Barèmes!$B$6:$B$28,H435,Barèmes!$C$6:$C$28,IF(H435="6ème","Mixte",G435)),"fragile","satisfaisant")),IF(X435&gt;=SUMIFS(Barèmes!$D$6:$D$28,Barèmes!$A$6:$A$28,"Souplesse (score 1-5)",Barèmes!$B$6:$B$28,H435,Barèmes!$C$6:$C$28,IF(H435="6ème","Mixte",G435)),"à besoin",IF(X435&gt;=SUMIFS(Barèmes!$E$6:$E$28,Barèmes!$A$6:$A$28,"Souplesse (score 1-5)",Barèmes!$B$6:$B$28,H435,Barèmes!$C$6:$C$28,IF(H435="6ème","Mixte",G435)),"fragile","satisfaisant"))))</f>
        <v/>
      </c>
      <c r="Z435" s="26" t="str" cm="1">
        <f t="array" ref="Z435">IF(OR(X435="",SUMPRODUCT((Barèmes!$A$6:$A$28="Souplesse (score 1-5)")*(Barèmes!$B$6:$B$28=H435)*(Barèmes!$C$6:$C$28=IF(H435="6ème","Mixte",G435)))=0),"",IF(SUMPRODUCT((Barèmes!$A$6:$A$28="Souplesse (score 1-5)")*(Barèmes!$B$6:$B$28=H435)*(Barèmes!$C$6:$C$28=IF(H435="6ème","Mixte",G435))*(Barèmes!$J$6:$J$28="+"))&gt;0,IF(X435&lt;=SUMIFS(Barèmes!$F$6:$F$28,Barèmes!$A$6:$A$28,"Souplesse (score 1-5)",Barèmes!$B$6:$B$28,H435,Barèmes!$C$6:$C$28,IF(H435="6ème","Mixte",G435)),Barèmes!$B$2,IF(X435&lt;=SUMIFS(Barèmes!$G$6:$G$28,Barèmes!$A$6:$A$28,"Souplesse (score 1-5)",Barèmes!$B$6:$B$28,H435,Barèmes!$C$6:$C$28,IF(H435="6ème","Mixte",G435)),Barèmes!$C$2,IF(X435&lt;=SUMIFS(Barèmes!$H$6:$H$28,Barèmes!$A$6:$A$28,"Souplesse (score 1-5)",Barèmes!$B$6:$B$28,H435,Barèmes!$C$6:$C$28,IF(H435="6ème","Mixte",G435)),Barèmes!$D$2,IF(X435&lt;=SUMIFS(Barèmes!$I$6:$I$28,Barèmes!$A$6:$A$28,"Souplesse (score 1-5)",Barèmes!$B$6:$B$28,H435,Barèmes!$C$6:$C$28,IF(H435="6ème","Mixte",G435)),Barèmes!$E$2,Barèmes!$F$2)))),IF(X435&gt;=SUMIFS(Barèmes!$F$6:$F$28,Barèmes!$A$6:$A$28,"Souplesse (score 1-5)",Barèmes!$B$6:$B$28,H435,Barèmes!$C$6:$C$28,IF(H435="6ème","Mixte",G435)),Barèmes!$B$2,IF(X435&gt;=SUMIFS(Barèmes!$G$6:$G$28,Barèmes!$A$6:$A$28,"Souplesse (score 1-5)",Barèmes!$B$6:$B$28,H435,Barèmes!$C$6:$C$28,IF(H435="6ème","Mixte",G435)),Barèmes!$C$2,IF(X435&gt;=SUMIFS(Barèmes!$H$6:$H$28,Barèmes!$A$6:$A$28,"Souplesse (score 1-5)",Barèmes!$B$6:$B$28,H435,Barèmes!$C$6:$C$28,IF(H435="6ème","Mixte",G435)),Barèmes!$D$2,IF(X435&gt;=SUMIFS(Barèmes!$I$6:$I$28,Barèmes!$A$6:$A$28,"Souplesse (score 1-5)",Barèmes!$B$6:$B$28,H435,Barèmes!$C$6:$C$28,IF(H435="6ème","Mixte",G435)),Barèmes!$E$2,Barèmes!$F$2))))))</f>
        <v/>
      </c>
      <c r="AA435" s="22"/>
      <c r="AB435" s="27" t="str">
        <f>IF(OR(AA435="",SUMPRODUCT((Barèmes!$A$6:$A$28="Agilité — T-test 974 (s)")*(Barèmes!$B$6:$B$28=H435)*(Barèmes!$C$6:$C$28=IF(H435="6ème","Mixte",G435)))=0),"",IF(SUMPRODUCT((Barèmes!$A$6:$A$28="Agilité — T-test 974 (s)")*(Barèmes!$B$6:$B$28=H435)*(Barèmes!$C$6:$C$28=IF(H435="6ème","Mixte",G435))*(Barèmes!$J$6:$J$28="+"))&gt;0,IF(AA435&lt;=SUMIFS(Barèmes!$D$6:$D$28,Barèmes!$A$6:$A$28,"Agilité — T-test 974 (s)",Barèmes!$B$6:$B$28,H435,Barèmes!$C$6:$C$28,IF(H435="6ème","Mixte",G435)),"à besoin",IF(AA435&lt;=SUMIFS(Barèmes!$E$6:$E$28,Barèmes!$A$6:$A$28,"Agilité — T-test 974 (s)",Barèmes!$B$6:$B$28,H435,Barèmes!$C$6:$C$28,IF(H435="6ème","Mixte",G435)),"fragile","satisfaisant")),IF(AA435&gt;=SUMIFS(Barèmes!$D$6:$D$28,Barèmes!$A$6:$A$28,"Agilité — T-test 974 (s)",Barèmes!$B$6:$B$28,H435,Barèmes!$C$6:$C$28,IF(H435="6ème","Mixte",G435)),"à besoin",IF(AA435&gt;=SUMIFS(Barèmes!$E$6:$E$28,Barèmes!$A$6:$A$28,"Agilité — T-test 974 (s)",Barèmes!$B$6:$B$28,H435,Barèmes!$C$6:$C$28,IF(H435="6ème","Mixte",G435)),"fragile","satisfaisant"))))</f>
        <v/>
      </c>
      <c r="AC435" s="27" t="str">
        <f>IF(OR(AA435="",SUMPRODUCT((Barèmes!$A$6:$A$28="Agilité — T-test 974 (s)")*(Barèmes!$B$6:$B$28=H435)*(Barèmes!$C$6:$C$28=IF(H435="6ème","Mixte",G435)))=0),"",IF(SUMPRODUCT((Barèmes!$A$6:$A$28="Agilité — T-test 974 (s)")*(Barèmes!$B$6:$B$28=H435)*(Barèmes!$C$6:$C$28=IF(H435="6ème","Mixte",G435))*(Barèmes!$J$6:$J$28="+"))&gt;0,IF(AA435&lt;=SUMIFS(Barèmes!$F$6:$F$28,Barèmes!$A$6:$A$28,"Agilité — T-test 974 (s)",Barèmes!$B$6:$B$28,H435,Barèmes!$C$6:$C$28,IF(H435="6ème","Mixte",G435)),Barèmes!$B$2,IF(AA435&lt;=SUMIFS(Barèmes!$G$6:$G$28,Barèmes!$A$6:$A$28,"Agilité — T-test 974 (s)",Barèmes!$B$6:$B$28,H435,Barèmes!$C$6:$C$28,IF(H435="6ème","Mixte",G435)),Barèmes!$C$2,IF(AA435&lt;=SUMIFS(Barèmes!$H$6:$H$28,Barèmes!$A$6:$A$28,"Agilité — T-test 974 (s)",Barèmes!$B$6:$B$28,H435,Barèmes!$C$6:$C$28,IF(H435="6ème","Mixte",G435)),Barèmes!$D$2,IF(AA435&lt;=SUMIFS(Barèmes!$I$6:$I$28,Barèmes!$A$6:$A$28,"Agilité — T-test 974 (s)",Barèmes!$B$6:$B$28,H435,Barèmes!$C$6:$C$28,IF(H435="6ème","Mixte",G435)),Barèmes!$E$2,Barèmes!$F$2)))),IF(AA435&gt;=SUMIFS(Barèmes!$F$6:$F$28,Barèmes!$A$6:$A$28,"Agilité — T-test 974 (s)",Barèmes!$B$6:$B$28,H435,Barèmes!$C$6:$C$28,IF(H435="6ème","Mixte",G435)),Barèmes!$B$2,IF(AA435&gt;=SUMIFS(Barèmes!$G$6:$G$28,Barèmes!$A$6:$A$28,"Agilité — T-test 974 (s)",Barèmes!$B$6:$B$28,H435,Barèmes!$C$6:$C$28,IF(H435="6ème","Mixte",G435)),Barèmes!$C$2,IF(AA435&gt;=SUMIFS(Barèmes!$H$6:$H$28,Barèmes!$A$6:$A$28,"Agilité — T-test 974 (s)",Barèmes!$B$6:$B$28,H435,Barèmes!$C$6:$C$28,IF(H435="6ème","Mixte",G435)),Barèmes!$D$2,IF(AA435&gt;=SUMIFS(Barèmes!$I$6:$I$28,Barèmes!$A$6:$A$28,"Agilité — T-test 974 (s)",Barèmes!$B$6:$B$28,H435,Barèmes!$C$6:$C$28,IF(H435="6ème","Mixte",G435)),Barèmes!$E$2,Barèmes!$F$2))))))</f>
        <v/>
      </c>
      <c r="AD435" s="28" t="str">
        <f t="shared" si="50"/>
        <v/>
      </c>
      <c r="AE435" s="29" t="str">
        <f t="shared" si="51"/>
        <v/>
      </c>
      <c r="AF435" s="30" t="str">
        <f>IF(OR(AD435="",SUMPRODUCT((Barèmes!$A$6:$A$28="Surcoût d'agilité (s) — technique")*(Barèmes!$B$6:$B$28=H435)*(Barèmes!$C$6:$C$28=IF(H435="6ème","Mixte",G435)))=0),"",IF(SUMPRODUCT((Barèmes!$A$6:$A$28="Surcoût d'agilité (s) — technique")*(Barèmes!$B$6:$B$28=H435)*(Barèmes!$C$6:$C$28=IF(H435="6ème","Mixte",G435))*(Barèmes!$J$6:$J$28="+"))&gt;0,IF(AD435&lt;=SUMIFS(Barèmes!$D$6:$D$28,Barèmes!$A$6:$A$28,"Surcoût d'agilité (s) — technique",Barèmes!$B$6:$B$28,H435,Barèmes!$C$6:$C$28,IF(H435="6ème","Mixte",G435)),"à besoin",IF(AD435&lt;=SUMIFS(Barèmes!$E$6:$E$28,Barèmes!$A$6:$A$28,"Surcoût d'agilité (s) — technique",Barèmes!$B$6:$B$28,H435,Barèmes!$C$6:$C$28,IF(H435="6ème","Mixte",G435)),"fragile","satisfaisant")),IF(AD435&gt;=SUMIFS(Barèmes!$D$6:$D$28,Barèmes!$A$6:$A$28,"Surcoût d'agilité (s) — technique",Barèmes!$B$6:$B$28,H435,Barèmes!$C$6:$C$28,IF(H435="6ème","Mixte",G435)),"à besoin",IF(AD435&gt;=SUMIFS(Barèmes!$E$6:$E$28,Barèmes!$A$6:$A$28,"Surcoût d'agilité (s) — technique",Barèmes!$B$6:$B$28,H435,Barèmes!$C$6:$C$28,IF(H435="6ème","Mixte",G435)),"fragile","satisfaisant"))))</f>
        <v/>
      </c>
      <c r="AG435" s="30" t="str">
        <f>IF(OR(AD435="",SUMPRODUCT((Barèmes!$A$6:$A$28="Surcoût d'agilité (s) — technique")*(Barèmes!$B$6:$B$28=H435)*(Barèmes!$C$6:$C$28=IF(H435="6ème","Mixte",G435)))=0),"",IF(SUMPRODUCT((Barèmes!$A$6:$A$28="Surcoût d'agilité (s) — technique")*(Barèmes!$B$6:$B$28=H435)*(Barèmes!$C$6:$C$28=IF(H435="6ème","Mixte",G435))*(Barèmes!$J$6:$J$28="+"))&gt;0,IF(AD435&lt;=SUMIFS(Barèmes!$F$6:$F$28,Barèmes!$A$6:$A$28,"Surcoût d'agilité (s) — technique",Barèmes!$B$6:$B$28,H435,Barèmes!$C$6:$C$28,IF(H435="6ème","Mixte",G435)),Barèmes!$B$2,IF(AD435&lt;=SUMIFS(Barèmes!$G$6:$G$28,Barèmes!$A$6:$A$28,"Surcoût d'agilité (s) — technique",Barèmes!$B$6:$B$28,H435,Barèmes!$C$6:$C$28,IF(H435="6ème","Mixte",G435)),Barèmes!$C$2,IF(AD435&lt;=SUMIFS(Barèmes!$H$6:$H$28,Barèmes!$A$6:$A$28,"Surcoût d'agilité (s) — technique",Barèmes!$B$6:$B$28,H435,Barèmes!$C$6:$C$28,IF(H435="6ème","Mixte",G435)),Barèmes!$D$2,IF(AD435&lt;=SUMIFS(Barèmes!$I$6:$I$28,Barèmes!$A$6:$A$28,"Surcoût d'agilité (s) — technique",Barèmes!$B$6:$B$28,H435,Barèmes!$C$6:$C$28,IF(H435="6ème","Mixte",G435)),Barèmes!$E$2,Barèmes!$F$2)))),IF(AD435&gt;=SUMIFS(Barèmes!$F$6:$F$28,Barèmes!$A$6:$A$28,"Surcoût d'agilité (s) — technique",Barèmes!$B$6:$B$28,H435,Barèmes!$C$6:$C$28,IF(H435="6ème","Mixte",G435)),Barèmes!$B$2,IF(AD435&gt;=SUMIFS(Barèmes!$G$6:$G$28,Barèmes!$A$6:$A$28,"Surcoût d'agilité (s) — technique",Barèmes!$B$6:$B$28,H435,Barèmes!$C$6:$C$28,IF(H435="6ème","Mixte",G435)),Barèmes!$C$2,IF(AD435&gt;=SUMIFS(Barèmes!$H$6:$H$28,Barèmes!$A$6:$A$28,"Surcoût d'agilité (s) — technique",Barèmes!$B$6:$B$28,H435,Barèmes!$C$6:$C$28,IF(H435="6ème","Mixte",G435)),Barèmes!$D$2,IF(AD435&gt;=SUMIFS(Barèmes!$I$6:$I$28,Barèmes!$A$6:$A$28,"Surcoût d'agilité (s) — technique",Barèmes!$B$6:$B$28,H435,Barèmes!$C$6:$C$28,IF(H435="6ème","Mixte",G435)),Barèmes!$E$2,Barèmes!$F$2))))))</f>
        <v/>
      </c>
      <c r="AH435" s="31" t="str">
        <f>IF((IF(N435="",0,1)+IF(Q435="",0,1)+IF(W435="",0,1)+IF(Z435="",0,1)+IF(AC435="",0,1))=0,"",3*IF(N435=Barèmes!$B$2,1,IF(N435=Barèmes!$C$2,2,IF(N435=Barèmes!$D$2,3,IF(N435=Barèmes!$E$2,4,IF(N435=Barèmes!$F$2,5,0)))))+3*IF(Q435=Barèmes!$B$2,1,IF(Q435=Barèmes!$C$2,2,IF(Q435=Barèmes!$D$2,3,IF(Q435=Barèmes!$E$2,4,IF(Q435=Barèmes!$F$2,5,0)))))+2*IF(W435=Barèmes!$B$2,1,IF(W435=Barèmes!$C$2,2,IF(W435=Barèmes!$D$2,3,IF(W435=Barèmes!$E$2,4,IF(W435=Barèmes!$F$2,5,0)))))+1*IF(Z435=Barèmes!$B$2,1,IF(Z435=Barèmes!$C$2,2,IF(Z435=Barèmes!$D$2,3,IF(Z435=Barèmes!$E$2,4,IF(Z435=Barèmes!$F$2,5,0)))))+1*IF(AC435=Barèmes!$B$2,1,IF(AC435=Barèmes!$C$2,2,IF(AC435=Barèmes!$D$2,3,IF(AC435=Barèmes!$E$2,4,IF(AC435=Barèmes!$F$2,5,0))))))</f>
        <v/>
      </c>
      <c r="AI435" s="31"/>
      <c r="AJ435" s="32" t="str">
        <f>IFERROR(INDEX(Croissance!$B$5:$B$604,MATCH(A435,Croissance!$A$5:$A$604,0)),"")</f>
        <v/>
      </c>
      <c r="AK435" s="32" t="str">
        <f>IFERROR(INDEX(Croissance!$C$5:$C$604,MATCH(A435,Croissance!$A$5:$A$604,0)),"")</f>
        <v/>
      </c>
      <c r="AL435" s="32" t="str">
        <f>IFERROR(INDEX(Croissance!$D$5:$D$604,MATCH(A435,Croissance!$A$5:$A$604,0)),"")</f>
        <v/>
      </c>
      <c r="AM435" s="32" t="str">
        <f>IFERROR(INDEX(Croissance!$E$5:$E$604,MATCH(A435,Croissance!$A$5:$A$604,0)),"")</f>
        <v/>
      </c>
      <c r="AO435" s="33">
        <f t="shared" si="56"/>
        <v>0</v>
      </c>
      <c r="AP435" s="33">
        <f t="shared" si="52"/>
        <v>0</v>
      </c>
      <c r="AQ435" s="33">
        <f>IF(A435="",0,IF(AND(OR('Synthèse classe'!$C$2="Tous",C435='Synthèse classe'!$C$2),OR('Synthèse classe'!$C$3="Toutes",D435='Synthèse classe'!$C$3),OR('Synthèse classe'!$C$4="Toutes",AND('Synthèse classe'!$C$4="Dernière",AP435=1),B435=IFERROR(VALUE('Synthèse classe'!$C$4),0))),1,0))</f>
        <v>0</v>
      </c>
      <c r="AR435" s="34" t="str">
        <f t="shared" si="53"/>
        <v/>
      </c>
    </row>
    <row r="436" spans="1:44" x14ac:dyDescent="0.2">
      <c r="A436" s="17" t="str">
        <f t="shared" si="49"/>
        <v/>
      </c>
      <c r="B436" s="18"/>
      <c r="C436" s="19"/>
      <c r="D436" s="19"/>
      <c r="E436" s="19"/>
      <c r="F436" s="19"/>
      <c r="G436" s="19"/>
      <c r="H436" s="17" t="str">
        <f t="shared" si="54"/>
        <v/>
      </c>
      <c r="I436" s="20"/>
      <c r="J436" s="18"/>
      <c r="K436" s="19"/>
      <c r="L436" s="21" t="str">
        <f t="shared" si="55"/>
        <v/>
      </c>
      <c r="M436" s="21" t="str">
        <f>IF(OR(J436="",SUMPRODUCT((Barèmes!$A$6:$A$28="Endurance — Luc Léger (palier)")*(Barèmes!$B$6:$B$28=H436)*(Barèmes!$C$6:$C$28=IF(H436="6ème","Mixte",G436)))=0),"",IF(SUMPRODUCT((Barèmes!$A$6:$A$28="Endurance — Luc Léger (palier)")*(Barèmes!$B$6:$B$28=H436)*(Barèmes!$C$6:$C$28=IF(H436="6ème","Mixte",G436))*(Barèmes!$J$6:$J$28="+"))&gt;0,IF(J436&lt;=SUMIFS(Barèmes!$D$6:$D$28,Barèmes!$A$6:$A$28,"Endurance — Luc Léger (palier)",Barèmes!$B$6:$B$28,H436,Barèmes!$C$6:$C$28,IF(H436="6ème","Mixte",G436)),"à besoin",IF(J436&lt;=SUMIFS(Barèmes!$E$6:$E$28,Barèmes!$A$6:$A$28,"Endurance — Luc Léger (palier)",Barèmes!$B$6:$B$28,H436,Barèmes!$C$6:$C$28,IF(H436="6ème","Mixte",G436)),"fragile","satisfaisant")),IF(J436&gt;=SUMIFS(Barèmes!$D$6:$D$28,Barèmes!$A$6:$A$28,"Endurance — Luc Léger (palier)",Barèmes!$B$6:$B$28,H436,Barèmes!$C$6:$C$28,IF(H436="6ème","Mixte",G436)),"à besoin",IF(J436&gt;=SUMIFS(Barèmes!$E$6:$E$28,Barèmes!$A$6:$A$28,"Endurance — Luc Léger (palier)",Barèmes!$B$6:$B$28,H436,Barèmes!$C$6:$C$28,IF(H436="6ème","Mixte",G436)),"fragile","satisfaisant"))))</f>
        <v/>
      </c>
      <c r="N436" s="21" t="str">
        <f>IF(OR(J436="",SUMPRODUCT((Barèmes!$A$6:$A$28="Endurance — Luc Léger (palier)")*(Barèmes!$B$6:$B$28=H436)*(Barèmes!$C$6:$C$28=IF(H436="6ème","Mixte",G436)))=0),"",IF(SUMPRODUCT((Barèmes!$A$6:$A$28="Endurance — Luc Léger (palier)")*(Barèmes!$B$6:$B$28=H436)*(Barèmes!$C$6:$C$28=IF(H436="6ème","Mixte",G436))*(Barèmes!$J$6:$J$28="+"))&gt;0,IF(J436&lt;=SUMIFS(Barèmes!$F$6:$F$28,Barèmes!$A$6:$A$28,"Endurance — Luc Léger (palier)",Barèmes!$B$6:$B$28,H436,Barèmes!$C$6:$C$28,IF(H436="6ème","Mixte",G436)),Barèmes!$B$2,IF(J436&lt;=SUMIFS(Barèmes!$G$6:$G$28,Barèmes!$A$6:$A$28,"Endurance — Luc Léger (palier)",Barèmes!$B$6:$B$28,H436,Barèmes!$C$6:$C$28,IF(H436="6ème","Mixte",G436)),Barèmes!$C$2,IF(J436&lt;=SUMIFS(Barèmes!$H$6:$H$28,Barèmes!$A$6:$A$28,"Endurance — Luc Léger (palier)",Barèmes!$B$6:$B$28,H436,Barèmes!$C$6:$C$28,IF(H436="6ème","Mixte",G436)),Barèmes!$D$2,IF(J436&lt;=SUMIFS(Barèmes!$I$6:$I$28,Barèmes!$A$6:$A$28,"Endurance — Luc Léger (palier)",Barèmes!$B$6:$B$28,H436,Barèmes!$C$6:$C$28,IF(H436="6ème","Mixte",G436)),Barèmes!$E$2,Barèmes!$F$2)))),IF(J436&gt;=SUMIFS(Barèmes!$F$6:$F$28,Barèmes!$A$6:$A$28,"Endurance — Luc Léger (palier)",Barèmes!$B$6:$B$28,H436,Barèmes!$C$6:$C$28,IF(H436="6ème","Mixte",G436)),Barèmes!$B$2,IF(J436&gt;=SUMIFS(Barèmes!$G$6:$G$28,Barèmes!$A$6:$A$28,"Endurance — Luc Léger (palier)",Barèmes!$B$6:$B$28,H436,Barèmes!$C$6:$C$28,IF(H436="6ème","Mixte",G436)),Barèmes!$C$2,IF(J436&gt;=SUMIFS(Barèmes!$H$6:$H$28,Barèmes!$A$6:$A$28,"Endurance — Luc Léger (palier)",Barèmes!$B$6:$B$28,H436,Barèmes!$C$6:$C$28,IF(H436="6ème","Mixte",G436)),Barèmes!$D$2,IF(J436&gt;=SUMIFS(Barèmes!$I$6:$I$28,Barèmes!$A$6:$A$28,"Endurance — Luc Léger (palier)",Barèmes!$B$6:$B$28,H436,Barèmes!$C$6:$C$28,IF(H436="6ème","Mixte",G436)),Barèmes!$E$2,Barèmes!$F$2))))))</f>
        <v/>
      </c>
      <c r="O436" s="22"/>
      <c r="P436" s="23" t="str">
        <f>IF(OR(O436="",SUMPRODUCT((Barèmes!$A$6:$A$28="Force bas du corps — Saut en longueur (m)")*(Barèmes!$B$6:$B$28=H436)*(Barèmes!$C$6:$C$28=IF(H436="6ème","Mixte",G436)))=0),"",IF(SUMPRODUCT((Barèmes!$A$6:$A$28="Force bas du corps — Saut en longueur (m)")*(Barèmes!$B$6:$B$28=H436)*(Barèmes!$C$6:$C$28=IF(H436="6ème","Mixte",G436))*(Barèmes!$J$6:$J$28="+"))&gt;0,IF(O436&lt;=SUMIFS(Barèmes!$D$6:$D$28,Barèmes!$A$6:$A$28,"Force bas du corps — Saut en longueur (m)",Barèmes!$B$6:$B$28,H436,Barèmes!$C$6:$C$28,IF(H436="6ème","Mixte",G436)),"à besoin",IF(O436&lt;=SUMIFS(Barèmes!$E$6:$E$28,Barèmes!$A$6:$A$28,"Force bas du corps — Saut en longueur (m)",Barèmes!$B$6:$B$28,H436,Barèmes!$C$6:$C$28,IF(H436="6ème","Mixte",G436)),"fragile","satisfaisant")),IF(O436&gt;=SUMIFS(Barèmes!$D$6:$D$28,Barèmes!$A$6:$A$28,"Force bas du corps — Saut en longueur (m)",Barèmes!$B$6:$B$28,H436,Barèmes!$C$6:$C$28,IF(H436="6ème","Mixte",G436)),"à besoin",IF(O436&gt;=SUMIFS(Barèmes!$E$6:$E$28,Barèmes!$A$6:$A$28,"Force bas du corps — Saut en longueur (m)",Barèmes!$B$6:$B$28,H436,Barèmes!$C$6:$C$28,IF(H436="6ème","Mixte",G436)),"fragile","satisfaisant"))))</f>
        <v/>
      </c>
      <c r="Q436" s="23" t="str">
        <f>IF(OR(O436="",SUMPRODUCT((Barèmes!$A$6:$A$28="Force bas du corps — Saut en longueur (m)")*(Barèmes!$B$6:$B$28=H436)*(Barèmes!$C$6:$C$28=IF(H436="6ème","Mixte",G436)))=0),"",IF(SUMPRODUCT((Barèmes!$A$6:$A$28="Force bas du corps — Saut en longueur (m)")*(Barèmes!$B$6:$B$28=H436)*(Barèmes!$C$6:$C$28=IF(H436="6ème","Mixte",G436))*(Barèmes!$J$6:$J$28="+"))&gt;0,IF(O436&lt;=SUMIFS(Barèmes!$F$6:$F$28,Barèmes!$A$6:$A$28,"Force bas du corps — Saut en longueur (m)",Barèmes!$B$6:$B$28,H436,Barèmes!$C$6:$C$28,IF(H436="6ème","Mixte",G436)),Barèmes!$B$2,IF(O436&lt;=SUMIFS(Barèmes!$G$6:$G$28,Barèmes!$A$6:$A$28,"Force bas du corps — Saut en longueur (m)",Barèmes!$B$6:$B$28,H436,Barèmes!$C$6:$C$28,IF(H436="6ème","Mixte",G436)),Barèmes!$C$2,IF(O436&lt;=SUMIFS(Barèmes!$H$6:$H$28,Barèmes!$A$6:$A$28,"Force bas du corps — Saut en longueur (m)",Barèmes!$B$6:$B$28,H436,Barèmes!$C$6:$C$28,IF(H436="6ème","Mixte",G436)),Barèmes!$D$2,IF(O436&lt;=SUMIFS(Barèmes!$I$6:$I$28,Barèmes!$A$6:$A$28,"Force bas du corps — Saut en longueur (m)",Barèmes!$B$6:$B$28,H436,Barèmes!$C$6:$C$28,IF(H436="6ème","Mixte",G436)),Barèmes!$E$2,Barèmes!$F$2)))),IF(O436&gt;=SUMIFS(Barèmes!$F$6:$F$28,Barèmes!$A$6:$A$28,"Force bas du corps — Saut en longueur (m)",Barèmes!$B$6:$B$28,H436,Barèmes!$C$6:$C$28,IF(H436="6ème","Mixte",G436)),Barèmes!$B$2,IF(O436&gt;=SUMIFS(Barèmes!$G$6:$G$28,Barèmes!$A$6:$A$28,"Force bas du corps — Saut en longueur (m)",Barèmes!$B$6:$B$28,H436,Barèmes!$C$6:$C$28,IF(H436="6ème","Mixte",G436)),Barèmes!$C$2,IF(O436&gt;=SUMIFS(Barèmes!$H$6:$H$28,Barèmes!$A$6:$A$28,"Force bas du corps — Saut en longueur (m)",Barèmes!$B$6:$B$28,H436,Barèmes!$C$6:$C$28,IF(H436="6ème","Mixte",G436)),Barèmes!$D$2,IF(O436&gt;=SUMIFS(Barèmes!$I$6:$I$28,Barèmes!$A$6:$A$28,"Force bas du corps — Saut en longueur (m)",Barèmes!$B$6:$B$28,H436,Barèmes!$C$6:$C$28,IF(H436="6ème","Mixte",G436)),Barèmes!$E$2,Barèmes!$F$2))))))</f>
        <v/>
      </c>
      <c r="R436" s="22"/>
      <c r="S436" s="24" t="str">
        <f>IF(OR(R436="",SUMPRODUCT((Barèmes!$A$6:$A$28="Vitesse — 30 m (s)")*(Barèmes!$B$6:$B$28=H436)*(Barèmes!$C$6:$C$28=IF(H436="6ème","Mixte",G436)))=0),"",IF(SUMPRODUCT((Barèmes!$A$6:$A$28="Vitesse — 30 m (s)")*(Barèmes!$B$6:$B$28=H436)*(Barèmes!$C$6:$C$28=IF(H436="6ème","Mixte",G436))*(Barèmes!$J$6:$J$28="+"))&gt;0,IF(R436&lt;=SUMIFS(Barèmes!$D$6:$D$28,Barèmes!$A$6:$A$28,"Vitesse — 30 m (s)",Barèmes!$B$6:$B$28,H436,Barèmes!$C$6:$C$28,IF(H436="6ème","Mixte",G436)),"à besoin",IF(R436&lt;=SUMIFS(Barèmes!$E$6:$E$28,Barèmes!$A$6:$A$28,"Vitesse — 30 m (s)",Barèmes!$B$6:$B$28,H436,Barèmes!$C$6:$C$28,IF(H436="6ème","Mixte",G436)),"fragile","satisfaisant")),IF(R436&gt;=SUMIFS(Barèmes!$D$6:$D$28,Barèmes!$A$6:$A$28,"Vitesse — 30 m (s)",Barèmes!$B$6:$B$28,H436,Barèmes!$C$6:$C$28,IF(H436="6ème","Mixte",G436)),"à besoin",IF(R436&gt;=SUMIFS(Barèmes!$E$6:$E$28,Barèmes!$A$6:$A$28,"Vitesse — 30 m (s)",Barèmes!$B$6:$B$28,H436,Barèmes!$C$6:$C$28,IF(H436="6ème","Mixte",G436)),"fragile","satisfaisant"))))</f>
        <v/>
      </c>
      <c r="T436" s="24" t="str">
        <f>IF(OR(R436="",SUMPRODUCT((Barèmes!$A$6:$A$28="Vitesse — 30 m (s)")*(Barèmes!$B$6:$B$28=H436)*(Barèmes!$C$6:$C$28=IF(H436="6ème","Mixte",G436)))=0),"",IF(SUMPRODUCT((Barèmes!$A$6:$A$28="Vitesse — 30 m (s)")*(Barèmes!$B$6:$B$28=H436)*(Barèmes!$C$6:$C$28=IF(H436="6ème","Mixte",G436))*(Barèmes!$J$6:$J$28="+"))&gt;0,IF(R436&lt;=SUMIFS(Barèmes!$F$6:$F$28,Barèmes!$A$6:$A$28,"Vitesse — 30 m (s)",Barèmes!$B$6:$B$28,H436,Barèmes!$C$6:$C$28,IF(H436="6ème","Mixte",G436)),Barèmes!$B$2,IF(R436&lt;=SUMIFS(Barèmes!$G$6:$G$28,Barèmes!$A$6:$A$28,"Vitesse — 30 m (s)",Barèmes!$B$6:$B$28,H436,Barèmes!$C$6:$C$28,IF(H436="6ème","Mixte",G436)),Barèmes!$C$2,IF(R436&lt;=SUMIFS(Barèmes!$H$6:$H$28,Barèmes!$A$6:$A$28,"Vitesse — 30 m (s)",Barèmes!$B$6:$B$28,H436,Barèmes!$C$6:$C$28,IF(H436="6ème","Mixte",G436)),Barèmes!$D$2,IF(R436&lt;=SUMIFS(Barèmes!$I$6:$I$28,Barèmes!$A$6:$A$28,"Vitesse — 30 m (s)",Barèmes!$B$6:$B$28,H436,Barèmes!$C$6:$C$28,IF(H436="6ème","Mixte",G436)),Barèmes!$E$2,Barèmes!$F$2)))),IF(R436&gt;=SUMIFS(Barèmes!$F$6:$F$28,Barèmes!$A$6:$A$28,"Vitesse — 30 m (s)",Barèmes!$B$6:$B$28,H436,Barèmes!$C$6:$C$28,IF(H436="6ème","Mixte",G436)),Barèmes!$B$2,IF(R436&gt;=SUMIFS(Barèmes!$G$6:$G$28,Barèmes!$A$6:$A$28,"Vitesse — 30 m (s)",Barèmes!$B$6:$B$28,H436,Barèmes!$C$6:$C$28,IF(H436="6ème","Mixte",G436)),Barèmes!$C$2,IF(R436&gt;=SUMIFS(Barèmes!$H$6:$H$28,Barèmes!$A$6:$A$28,"Vitesse — 30 m (s)",Barèmes!$B$6:$B$28,H436,Barèmes!$C$6:$C$28,IF(H436="6ème","Mixte",G436)),Barèmes!$D$2,IF(R436&gt;=SUMIFS(Barèmes!$I$6:$I$28,Barèmes!$A$6:$A$28,"Vitesse — 30 m (s)",Barèmes!$B$6:$B$28,H436,Barèmes!$C$6:$C$28,IF(H436="6ème","Mixte",G436)),Barèmes!$E$2,Barèmes!$F$2))))))</f>
        <v/>
      </c>
      <c r="U436" s="22"/>
      <c r="V436" s="25" t="str">
        <f>IF(OR(U436="",SUMPRODUCT((Barèmes!$A$6:$A$28="Vitesse — 50 m (s)")*(Barèmes!$B$6:$B$28=H436)*(Barèmes!$C$6:$C$28=IF(H436="6ème","Mixte",G436)))=0),"",IF(SUMPRODUCT((Barèmes!$A$6:$A$28="Vitesse — 50 m (s)")*(Barèmes!$B$6:$B$28=H436)*(Barèmes!$C$6:$C$28=IF(H436="6ème","Mixte",G436))*(Barèmes!$J$6:$J$28="+"))&gt;0,IF(U436&lt;=SUMIFS(Barèmes!$D$6:$D$28,Barèmes!$A$6:$A$28,"Vitesse — 50 m (s)",Barèmes!$B$6:$B$28,H436,Barèmes!$C$6:$C$28,IF(H436="6ème","Mixte",G436)),"à besoin",IF(U436&lt;=SUMIFS(Barèmes!$E$6:$E$28,Barèmes!$A$6:$A$28,"Vitesse — 50 m (s)",Barèmes!$B$6:$B$28,H436,Barèmes!$C$6:$C$28,IF(H436="6ème","Mixte",G436)),"fragile","satisfaisant")),IF(U436&gt;=SUMIFS(Barèmes!$D$6:$D$28,Barèmes!$A$6:$A$28,"Vitesse — 50 m (s)",Barèmes!$B$6:$B$28,H436,Barèmes!$C$6:$C$28,IF(H436="6ème","Mixte",G436)),"à besoin",IF(U436&gt;=SUMIFS(Barèmes!$E$6:$E$28,Barèmes!$A$6:$A$28,"Vitesse — 50 m (s)",Barèmes!$B$6:$B$28,H436,Barèmes!$C$6:$C$28,IF(H436="6ème","Mixte",G436)),"fragile","satisfaisant"))))</f>
        <v/>
      </c>
      <c r="W436" s="25" t="str">
        <f>IF(OR(U436="",SUMPRODUCT((Barèmes!$A$6:$A$28="Vitesse — 50 m (s)")*(Barèmes!$B$6:$B$28=H436)*(Barèmes!$C$6:$C$28=IF(H436="6ème","Mixte",G436)))=0),"",IF(SUMPRODUCT((Barèmes!$A$6:$A$28="Vitesse — 50 m (s)")*(Barèmes!$B$6:$B$28=H436)*(Barèmes!$C$6:$C$28=IF(H436="6ème","Mixte",G436))*(Barèmes!$J$6:$J$28="+"))&gt;0,IF(U436&lt;=SUMIFS(Barèmes!$F$6:$F$28,Barèmes!$A$6:$A$28,"Vitesse — 50 m (s)",Barèmes!$B$6:$B$28,H436,Barèmes!$C$6:$C$28,IF(H436="6ème","Mixte",G436)),Barèmes!$B$2,IF(U436&lt;=SUMIFS(Barèmes!$G$6:$G$28,Barèmes!$A$6:$A$28,"Vitesse — 50 m (s)",Barèmes!$B$6:$B$28,H436,Barèmes!$C$6:$C$28,IF(H436="6ème","Mixte",G436)),Barèmes!$C$2,IF(U436&lt;=SUMIFS(Barèmes!$H$6:$H$28,Barèmes!$A$6:$A$28,"Vitesse — 50 m (s)",Barèmes!$B$6:$B$28,H436,Barèmes!$C$6:$C$28,IF(H436="6ème","Mixte",G436)),Barèmes!$D$2,IF(U436&lt;=SUMIFS(Barèmes!$I$6:$I$28,Barèmes!$A$6:$A$28,"Vitesse — 50 m (s)",Barèmes!$B$6:$B$28,H436,Barèmes!$C$6:$C$28,IF(H436="6ème","Mixte",G436)),Barèmes!$E$2,Barèmes!$F$2)))),IF(U436&gt;=SUMIFS(Barèmes!$F$6:$F$28,Barèmes!$A$6:$A$28,"Vitesse — 50 m (s)",Barèmes!$B$6:$B$28,H436,Barèmes!$C$6:$C$28,IF(H436="6ème","Mixte",G436)),Barèmes!$B$2,IF(U436&gt;=SUMIFS(Barèmes!$G$6:$G$28,Barèmes!$A$6:$A$28,"Vitesse — 50 m (s)",Barèmes!$B$6:$B$28,H436,Barèmes!$C$6:$C$28,IF(H436="6ème","Mixte",G436)),Barèmes!$C$2,IF(U436&gt;=SUMIFS(Barèmes!$H$6:$H$28,Barèmes!$A$6:$A$28,"Vitesse — 50 m (s)",Barèmes!$B$6:$B$28,H436,Barèmes!$C$6:$C$28,IF(H436="6ème","Mixte",G436)),Barèmes!$D$2,IF(U436&gt;=SUMIFS(Barèmes!$I$6:$I$28,Barèmes!$A$6:$A$28,"Vitesse — 50 m (s)",Barèmes!$B$6:$B$28,H436,Barèmes!$C$6:$C$28,IF(H436="6ème","Mixte",G436)),Barèmes!$E$2,Barèmes!$F$2))))))</f>
        <v/>
      </c>
      <c r="X436" s="18"/>
      <c r="Y436" s="26" t="str" cm="1">
        <f t="array" ref="Y436">IF(OR(X436="",SUMPRODUCT((Barèmes!$A$6:$A$28="Souplesse (score 1-5)")*(Barèmes!$B$6:$B$28=H436)*(Barèmes!$C$6:$C$28=IF(H436="6ème","Mixte",G436)))=0),"",IF(SUMPRODUCT((Barèmes!$A$6:$A$28="Souplesse (score 1-5)")*(Barèmes!$B$6:$B$28=H436)*(Barèmes!$C$6:$C$28=IF(H436="6ème","Mixte",G436))*(Barèmes!$J$6:$J$28="+"))&gt;0,IF(X436&lt;=SUMIFS(Barèmes!$D$6:$D$28,Barèmes!$A$6:$A$28,"Souplesse (score 1-5)",Barèmes!$B$6:$B$28,H436,Barèmes!$C$6:$C$28,IF(H436="6ème","Mixte",G436)),"à besoin",IF(X436&lt;=SUMIFS(Barèmes!$E$6:$E$28,Barèmes!$A$6:$A$28,"Souplesse (score 1-5)",Barèmes!$B$6:$B$28,H436,Barèmes!$C$6:$C$28,IF(H436="6ème","Mixte",G436)),"fragile","satisfaisant")),IF(X436&gt;=SUMIFS(Barèmes!$D$6:$D$28,Barèmes!$A$6:$A$28,"Souplesse (score 1-5)",Barèmes!$B$6:$B$28,H436,Barèmes!$C$6:$C$28,IF(H436="6ème","Mixte",G436)),"à besoin",IF(X436&gt;=SUMIFS(Barèmes!$E$6:$E$28,Barèmes!$A$6:$A$28,"Souplesse (score 1-5)",Barèmes!$B$6:$B$28,H436,Barèmes!$C$6:$C$28,IF(H436="6ème","Mixte",G436)),"fragile","satisfaisant"))))</f>
        <v/>
      </c>
      <c r="Z436" s="26" t="str" cm="1">
        <f t="array" ref="Z436">IF(OR(X436="",SUMPRODUCT((Barèmes!$A$6:$A$28="Souplesse (score 1-5)")*(Barèmes!$B$6:$B$28=H436)*(Barèmes!$C$6:$C$28=IF(H436="6ème","Mixte",G436)))=0),"",IF(SUMPRODUCT((Barèmes!$A$6:$A$28="Souplesse (score 1-5)")*(Barèmes!$B$6:$B$28=H436)*(Barèmes!$C$6:$C$28=IF(H436="6ème","Mixte",G436))*(Barèmes!$J$6:$J$28="+"))&gt;0,IF(X436&lt;=SUMIFS(Barèmes!$F$6:$F$28,Barèmes!$A$6:$A$28,"Souplesse (score 1-5)",Barèmes!$B$6:$B$28,H436,Barèmes!$C$6:$C$28,IF(H436="6ème","Mixte",G436)),Barèmes!$B$2,IF(X436&lt;=SUMIFS(Barèmes!$G$6:$G$28,Barèmes!$A$6:$A$28,"Souplesse (score 1-5)",Barèmes!$B$6:$B$28,H436,Barèmes!$C$6:$C$28,IF(H436="6ème","Mixte",G436)),Barèmes!$C$2,IF(X436&lt;=SUMIFS(Barèmes!$H$6:$H$28,Barèmes!$A$6:$A$28,"Souplesse (score 1-5)",Barèmes!$B$6:$B$28,H436,Barèmes!$C$6:$C$28,IF(H436="6ème","Mixte",G436)),Barèmes!$D$2,IF(X436&lt;=SUMIFS(Barèmes!$I$6:$I$28,Barèmes!$A$6:$A$28,"Souplesse (score 1-5)",Barèmes!$B$6:$B$28,H436,Barèmes!$C$6:$C$28,IF(H436="6ème","Mixte",G436)),Barèmes!$E$2,Barèmes!$F$2)))),IF(X436&gt;=SUMIFS(Barèmes!$F$6:$F$28,Barèmes!$A$6:$A$28,"Souplesse (score 1-5)",Barèmes!$B$6:$B$28,H436,Barèmes!$C$6:$C$28,IF(H436="6ème","Mixte",G436)),Barèmes!$B$2,IF(X436&gt;=SUMIFS(Barèmes!$G$6:$G$28,Barèmes!$A$6:$A$28,"Souplesse (score 1-5)",Barèmes!$B$6:$B$28,H436,Barèmes!$C$6:$C$28,IF(H436="6ème","Mixte",G436)),Barèmes!$C$2,IF(X436&gt;=SUMIFS(Barèmes!$H$6:$H$28,Barèmes!$A$6:$A$28,"Souplesse (score 1-5)",Barèmes!$B$6:$B$28,H436,Barèmes!$C$6:$C$28,IF(H436="6ème","Mixte",G436)),Barèmes!$D$2,IF(X436&gt;=SUMIFS(Barèmes!$I$6:$I$28,Barèmes!$A$6:$A$28,"Souplesse (score 1-5)",Barèmes!$B$6:$B$28,H436,Barèmes!$C$6:$C$28,IF(H436="6ème","Mixte",G436)),Barèmes!$E$2,Barèmes!$F$2))))))</f>
        <v/>
      </c>
      <c r="AA436" s="22"/>
      <c r="AB436" s="27" t="str">
        <f>IF(OR(AA436="",SUMPRODUCT((Barèmes!$A$6:$A$28="Agilité — T-test 974 (s)")*(Barèmes!$B$6:$B$28=H436)*(Barèmes!$C$6:$C$28=IF(H436="6ème","Mixte",G436)))=0),"",IF(SUMPRODUCT((Barèmes!$A$6:$A$28="Agilité — T-test 974 (s)")*(Barèmes!$B$6:$B$28=H436)*(Barèmes!$C$6:$C$28=IF(H436="6ème","Mixte",G436))*(Barèmes!$J$6:$J$28="+"))&gt;0,IF(AA436&lt;=SUMIFS(Barèmes!$D$6:$D$28,Barèmes!$A$6:$A$28,"Agilité — T-test 974 (s)",Barèmes!$B$6:$B$28,H436,Barèmes!$C$6:$C$28,IF(H436="6ème","Mixte",G436)),"à besoin",IF(AA436&lt;=SUMIFS(Barèmes!$E$6:$E$28,Barèmes!$A$6:$A$28,"Agilité — T-test 974 (s)",Barèmes!$B$6:$B$28,H436,Barèmes!$C$6:$C$28,IF(H436="6ème","Mixte",G436)),"fragile","satisfaisant")),IF(AA436&gt;=SUMIFS(Barèmes!$D$6:$D$28,Barèmes!$A$6:$A$28,"Agilité — T-test 974 (s)",Barèmes!$B$6:$B$28,H436,Barèmes!$C$6:$C$28,IF(H436="6ème","Mixte",G436)),"à besoin",IF(AA436&gt;=SUMIFS(Barèmes!$E$6:$E$28,Barèmes!$A$6:$A$28,"Agilité — T-test 974 (s)",Barèmes!$B$6:$B$28,H436,Barèmes!$C$6:$C$28,IF(H436="6ème","Mixte",G436)),"fragile","satisfaisant"))))</f>
        <v/>
      </c>
      <c r="AC436" s="27" t="str">
        <f>IF(OR(AA436="",SUMPRODUCT((Barèmes!$A$6:$A$28="Agilité — T-test 974 (s)")*(Barèmes!$B$6:$B$28=H436)*(Barèmes!$C$6:$C$28=IF(H436="6ème","Mixte",G436)))=0),"",IF(SUMPRODUCT((Barèmes!$A$6:$A$28="Agilité — T-test 974 (s)")*(Barèmes!$B$6:$B$28=H436)*(Barèmes!$C$6:$C$28=IF(H436="6ème","Mixte",G436))*(Barèmes!$J$6:$J$28="+"))&gt;0,IF(AA436&lt;=SUMIFS(Barèmes!$F$6:$F$28,Barèmes!$A$6:$A$28,"Agilité — T-test 974 (s)",Barèmes!$B$6:$B$28,H436,Barèmes!$C$6:$C$28,IF(H436="6ème","Mixte",G436)),Barèmes!$B$2,IF(AA436&lt;=SUMIFS(Barèmes!$G$6:$G$28,Barèmes!$A$6:$A$28,"Agilité — T-test 974 (s)",Barèmes!$B$6:$B$28,H436,Barèmes!$C$6:$C$28,IF(H436="6ème","Mixte",G436)),Barèmes!$C$2,IF(AA436&lt;=SUMIFS(Barèmes!$H$6:$H$28,Barèmes!$A$6:$A$28,"Agilité — T-test 974 (s)",Barèmes!$B$6:$B$28,H436,Barèmes!$C$6:$C$28,IF(H436="6ème","Mixte",G436)),Barèmes!$D$2,IF(AA436&lt;=SUMIFS(Barèmes!$I$6:$I$28,Barèmes!$A$6:$A$28,"Agilité — T-test 974 (s)",Barèmes!$B$6:$B$28,H436,Barèmes!$C$6:$C$28,IF(H436="6ème","Mixte",G436)),Barèmes!$E$2,Barèmes!$F$2)))),IF(AA436&gt;=SUMIFS(Barèmes!$F$6:$F$28,Barèmes!$A$6:$A$28,"Agilité — T-test 974 (s)",Barèmes!$B$6:$B$28,H436,Barèmes!$C$6:$C$28,IF(H436="6ème","Mixte",G436)),Barèmes!$B$2,IF(AA436&gt;=SUMIFS(Barèmes!$G$6:$G$28,Barèmes!$A$6:$A$28,"Agilité — T-test 974 (s)",Barèmes!$B$6:$B$28,H436,Barèmes!$C$6:$C$28,IF(H436="6ème","Mixte",G436)),Barèmes!$C$2,IF(AA436&gt;=SUMIFS(Barèmes!$H$6:$H$28,Barèmes!$A$6:$A$28,"Agilité — T-test 974 (s)",Barèmes!$B$6:$B$28,H436,Barèmes!$C$6:$C$28,IF(H436="6ème","Mixte",G436)),Barèmes!$D$2,IF(AA436&gt;=SUMIFS(Barèmes!$I$6:$I$28,Barèmes!$A$6:$A$28,"Agilité — T-test 974 (s)",Barèmes!$B$6:$B$28,H436,Barèmes!$C$6:$C$28,IF(H436="6ème","Mixte",G436)),Barèmes!$E$2,Barèmes!$F$2))))))</f>
        <v/>
      </c>
      <c r="AD436" s="28" t="str">
        <f t="shared" si="50"/>
        <v/>
      </c>
      <c r="AE436" s="29" t="str">
        <f t="shared" si="51"/>
        <v/>
      </c>
      <c r="AF436" s="30" t="str">
        <f>IF(OR(AD436="",SUMPRODUCT((Barèmes!$A$6:$A$28="Surcoût d'agilité (s) — technique")*(Barèmes!$B$6:$B$28=H436)*(Barèmes!$C$6:$C$28=IF(H436="6ème","Mixte",G436)))=0),"",IF(SUMPRODUCT((Barèmes!$A$6:$A$28="Surcoût d'agilité (s) — technique")*(Barèmes!$B$6:$B$28=H436)*(Barèmes!$C$6:$C$28=IF(H436="6ème","Mixte",G436))*(Barèmes!$J$6:$J$28="+"))&gt;0,IF(AD436&lt;=SUMIFS(Barèmes!$D$6:$D$28,Barèmes!$A$6:$A$28,"Surcoût d'agilité (s) — technique",Barèmes!$B$6:$B$28,H436,Barèmes!$C$6:$C$28,IF(H436="6ème","Mixte",G436)),"à besoin",IF(AD436&lt;=SUMIFS(Barèmes!$E$6:$E$28,Barèmes!$A$6:$A$28,"Surcoût d'agilité (s) — technique",Barèmes!$B$6:$B$28,H436,Barèmes!$C$6:$C$28,IF(H436="6ème","Mixte",G436)),"fragile","satisfaisant")),IF(AD436&gt;=SUMIFS(Barèmes!$D$6:$D$28,Barèmes!$A$6:$A$28,"Surcoût d'agilité (s) — technique",Barèmes!$B$6:$B$28,H436,Barèmes!$C$6:$C$28,IF(H436="6ème","Mixte",G436)),"à besoin",IF(AD436&gt;=SUMIFS(Barèmes!$E$6:$E$28,Barèmes!$A$6:$A$28,"Surcoût d'agilité (s) — technique",Barèmes!$B$6:$B$28,H436,Barèmes!$C$6:$C$28,IF(H436="6ème","Mixte",G436)),"fragile","satisfaisant"))))</f>
        <v/>
      </c>
      <c r="AG436" s="30" t="str">
        <f>IF(OR(AD436="",SUMPRODUCT((Barèmes!$A$6:$A$28="Surcoût d'agilité (s) — technique")*(Barèmes!$B$6:$B$28=H436)*(Barèmes!$C$6:$C$28=IF(H436="6ème","Mixte",G436)))=0),"",IF(SUMPRODUCT((Barèmes!$A$6:$A$28="Surcoût d'agilité (s) — technique")*(Barèmes!$B$6:$B$28=H436)*(Barèmes!$C$6:$C$28=IF(H436="6ème","Mixte",G436))*(Barèmes!$J$6:$J$28="+"))&gt;0,IF(AD436&lt;=SUMIFS(Barèmes!$F$6:$F$28,Barèmes!$A$6:$A$28,"Surcoût d'agilité (s) — technique",Barèmes!$B$6:$B$28,H436,Barèmes!$C$6:$C$28,IF(H436="6ème","Mixte",G436)),Barèmes!$B$2,IF(AD436&lt;=SUMIFS(Barèmes!$G$6:$G$28,Barèmes!$A$6:$A$28,"Surcoût d'agilité (s) — technique",Barèmes!$B$6:$B$28,H436,Barèmes!$C$6:$C$28,IF(H436="6ème","Mixte",G436)),Barèmes!$C$2,IF(AD436&lt;=SUMIFS(Barèmes!$H$6:$H$28,Barèmes!$A$6:$A$28,"Surcoût d'agilité (s) — technique",Barèmes!$B$6:$B$28,H436,Barèmes!$C$6:$C$28,IF(H436="6ème","Mixte",G436)),Barèmes!$D$2,IF(AD436&lt;=SUMIFS(Barèmes!$I$6:$I$28,Barèmes!$A$6:$A$28,"Surcoût d'agilité (s) — technique",Barèmes!$B$6:$B$28,H436,Barèmes!$C$6:$C$28,IF(H436="6ème","Mixte",G436)),Barèmes!$E$2,Barèmes!$F$2)))),IF(AD436&gt;=SUMIFS(Barèmes!$F$6:$F$28,Barèmes!$A$6:$A$28,"Surcoût d'agilité (s) — technique",Barèmes!$B$6:$B$28,H436,Barèmes!$C$6:$C$28,IF(H436="6ème","Mixte",G436)),Barèmes!$B$2,IF(AD436&gt;=SUMIFS(Barèmes!$G$6:$G$28,Barèmes!$A$6:$A$28,"Surcoût d'agilité (s) — technique",Barèmes!$B$6:$B$28,H436,Barèmes!$C$6:$C$28,IF(H436="6ème","Mixte",G436)),Barèmes!$C$2,IF(AD436&gt;=SUMIFS(Barèmes!$H$6:$H$28,Barèmes!$A$6:$A$28,"Surcoût d'agilité (s) — technique",Barèmes!$B$6:$B$28,H436,Barèmes!$C$6:$C$28,IF(H436="6ème","Mixte",G436)),Barèmes!$D$2,IF(AD436&gt;=SUMIFS(Barèmes!$I$6:$I$28,Barèmes!$A$6:$A$28,"Surcoût d'agilité (s) — technique",Barèmes!$B$6:$B$28,H436,Barèmes!$C$6:$C$28,IF(H436="6ème","Mixte",G436)),Barèmes!$E$2,Barèmes!$F$2))))))</f>
        <v/>
      </c>
      <c r="AH436" s="31" t="str">
        <f>IF((IF(N436="",0,1)+IF(Q436="",0,1)+IF(W436="",0,1)+IF(Z436="",0,1)+IF(AC436="",0,1))=0,"",3*IF(N436=Barèmes!$B$2,1,IF(N436=Barèmes!$C$2,2,IF(N436=Barèmes!$D$2,3,IF(N436=Barèmes!$E$2,4,IF(N436=Barèmes!$F$2,5,0)))))+3*IF(Q436=Barèmes!$B$2,1,IF(Q436=Barèmes!$C$2,2,IF(Q436=Barèmes!$D$2,3,IF(Q436=Barèmes!$E$2,4,IF(Q436=Barèmes!$F$2,5,0)))))+2*IF(W436=Barèmes!$B$2,1,IF(W436=Barèmes!$C$2,2,IF(W436=Barèmes!$D$2,3,IF(W436=Barèmes!$E$2,4,IF(W436=Barèmes!$F$2,5,0)))))+1*IF(Z436=Barèmes!$B$2,1,IF(Z436=Barèmes!$C$2,2,IF(Z436=Barèmes!$D$2,3,IF(Z436=Barèmes!$E$2,4,IF(Z436=Barèmes!$F$2,5,0)))))+1*IF(AC436=Barèmes!$B$2,1,IF(AC436=Barèmes!$C$2,2,IF(AC436=Barèmes!$D$2,3,IF(AC436=Barèmes!$E$2,4,IF(AC436=Barèmes!$F$2,5,0))))))</f>
        <v/>
      </c>
      <c r="AI436" s="31"/>
      <c r="AJ436" s="32" t="str">
        <f>IFERROR(INDEX(Croissance!$B$5:$B$604,MATCH(A436,Croissance!$A$5:$A$604,0)),"")</f>
        <v/>
      </c>
      <c r="AK436" s="32" t="str">
        <f>IFERROR(INDEX(Croissance!$C$5:$C$604,MATCH(A436,Croissance!$A$5:$A$604,0)),"")</f>
        <v/>
      </c>
      <c r="AL436" s="32" t="str">
        <f>IFERROR(INDEX(Croissance!$D$5:$D$604,MATCH(A436,Croissance!$A$5:$A$604,0)),"")</f>
        <v/>
      </c>
      <c r="AM436" s="32" t="str">
        <f>IFERROR(INDEX(Croissance!$E$5:$E$604,MATCH(A436,Croissance!$A$5:$A$604,0)),"")</f>
        <v/>
      </c>
      <c r="AO436" s="33">
        <f t="shared" si="56"/>
        <v>0</v>
      </c>
      <c r="AP436" s="33">
        <f t="shared" si="52"/>
        <v>0</v>
      </c>
      <c r="AQ436" s="33">
        <f>IF(A436="",0,IF(AND(OR('Synthèse classe'!$C$2="Tous",C436='Synthèse classe'!$C$2),OR('Synthèse classe'!$C$3="Toutes",D436='Synthèse classe'!$C$3),OR('Synthèse classe'!$C$4="Toutes",AND('Synthèse classe'!$C$4="Dernière",AP436=1),B436=IFERROR(VALUE('Synthèse classe'!$C$4),0))),1,0))</f>
        <v>0</v>
      </c>
      <c r="AR436" s="34" t="str">
        <f t="shared" si="53"/>
        <v/>
      </c>
    </row>
    <row r="437" spans="1:44" x14ac:dyDescent="0.2">
      <c r="A437" s="17" t="str">
        <f t="shared" si="49"/>
        <v/>
      </c>
      <c r="B437" s="18"/>
      <c r="C437" s="19"/>
      <c r="D437" s="19"/>
      <c r="E437" s="19"/>
      <c r="F437" s="19"/>
      <c r="G437" s="19"/>
      <c r="H437" s="17" t="str">
        <f t="shared" si="54"/>
        <v/>
      </c>
      <c r="I437" s="20"/>
      <c r="J437" s="18"/>
      <c r="K437" s="19"/>
      <c r="L437" s="21" t="str">
        <f t="shared" si="55"/>
        <v/>
      </c>
      <c r="M437" s="21" t="str">
        <f>IF(OR(J437="",SUMPRODUCT((Barèmes!$A$6:$A$28="Endurance — Luc Léger (palier)")*(Barèmes!$B$6:$B$28=H437)*(Barèmes!$C$6:$C$28=IF(H437="6ème","Mixte",G437)))=0),"",IF(SUMPRODUCT((Barèmes!$A$6:$A$28="Endurance — Luc Léger (palier)")*(Barèmes!$B$6:$B$28=H437)*(Barèmes!$C$6:$C$28=IF(H437="6ème","Mixte",G437))*(Barèmes!$J$6:$J$28="+"))&gt;0,IF(J437&lt;=SUMIFS(Barèmes!$D$6:$D$28,Barèmes!$A$6:$A$28,"Endurance — Luc Léger (palier)",Barèmes!$B$6:$B$28,H437,Barèmes!$C$6:$C$28,IF(H437="6ème","Mixte",G437)),"à besoin",IF(J437&lt;=SUMIFS(Barèmes!$E$6:$E$28,Barèmes!$A$6:$A$28,"Endurance — Luc Léger (palier)",Barèmes!$B$6:$B$28,H437,Barèmes!$C$6:$C$28,IF(H437="6ème","Mixte",G437)),"fragile","satisfaisant")),IF(J437&gt;=SUMIFS(Barèmes!$D$6:$D$28,Barèmes!$A$6:$A$28,"Endurance — Luc Léger (palier)",Barèmes!$B$6:$B$28,H437,Barèmes!$C$6:$C$28,IF(H437="6ème","Mixte",G437)),"à besoin",IF(J437&gt;=SUMIFS(Barèmes!$E$6:$E$28,Barèmes!$A$6:$A$28,"Endurance — Luc Léger (palier)",Barèmes!$B$6:$B$28,H437,Barèmes!$C$6:$C$28,IF(H437="6ème","Mixte",G437)),"fragile","satisfaisant"))))</f>
        <v/>
      </c>
      <c r="N437" s="21" t="str">
        <f>IF(OR(J437="",SUMPRODUCT((Barèmes!$A$6:$A$28="Endurance — Luc Léger (palier)")*(Barèmes!$B$6:$B$28=H437)*(Barèmes!$C$6:$C$28=IF(H437="6ème","Mixte",G437)))=0),"",IF(SUMPRODUCT((Barèmes!$A$6:$A$28="Endurance — Luc Léger (palier)")*(Barèmes!$B$6:$B$28=H437)*(Barèmes!$C$6:$C$28=IF(H437="6ème","Mixte",G437))*(Barèmes!$J$6:$J$28="+"))&gt;0,IF(J437&lt;=SUMIFS(Barèmes!$F$6:$F$28,Barèmes!$A$6:$A$28,"Endurance — Luc Léger (palier)",Barèmes!$B$6:$B$28,H437,Barèmes!$C$6:$C$28,IF(H437="6ème","Mixte",G437)),Barèmes!$B$2,IF(J437&lt;=SUMIFS(Barèmes!$G$6:$G$28,Barèmes!$A$6:$A$28,"Endurance — Luc Léger (palier)",Barèmes!$B$6:$B$28,H437,Barèmes!$C$6:$C$28,IF(H437="6ème","Mixte",G437)),Barèmes!$C$2,IF(J437&lt;=SUMIFS(Barèmes!$H$6:$H$28,Barèmes!$A$6:$A$28,"Endurance — Luc Léger (palier)",Barèmes!$B$6:$B$28,H437,Barèmes!$C$6:$C$28,IF(H437="6ème","Mixte",G437)),Barèmes!$D$2,IF(J437&lt;=SUMIFS(Barèmes!$I$6:$I$28,Barèmes!$A$6:$A$28,"Endurance — Luc Léger (palier)",Barèmes!$B$6:$B$28,H437,Barèmes!$C$6:$C$28,IF(H437="6ème","Mixte",G437)),Barèmes!$E$2,Barèmes!$F$2)))),IF(J437&gt;=SUMIFS(Barèmes!$F$6:$F$28,Barèmes!$A$6:$A$28,"Endurance — Luc Léger (palier)",Barèmes!$B$6:$B$28,H437,Barèmes!$C$6:$C$28,IF(H437="6ème","Mixte",G437)),Barèmes!$B$2,IF(J437&gt;=SUMIFS(Barèmes!$G$6:$G$28,Barèmes!$A$6:$A$28,"Endurance — Luc Léger (palier)",Barèmes!$B$6:$B$28,H437,Barèmes!$C$6:$C$28,IF(H437="6ème","Mixte",G437)),Barèmes!$C$2,IF(J437&gt;=SUMIFS(Barèmes!$H$6:$H$28,Barèmes!$A$6:$A$28,"Endurance — Luc Léger (palier)",Barèmes!$B$6:$B$28,H437,Barèmes!$C$6:$C$28,IF(H437="6ème","Mixte",G437)),Barèmes!$D$2,IF(J437&gt;=SUMIFS(Barèmes!$I$6:$I$28,Barèmes!$A$6:$A$28,"Endurance — Luc Léger (palier)",Barèmes!$B$6:$B$28,H437,Barèmes!$C$6:$C$28,IF(H437="6ème","Mixte",G437)),Barèmes!$E$2,Barèmes!$F$2))))))</f>
        <v/>
      </c>
      <c r="O437" s="22"/>
      <c r="P437" s="23" t="str">
        <f>IF(OR(O437="",SUMPRODUCT((Barèmes!$A$6:$A$28="Force bas du corps — Saut en longueur (m)")*(Barèmes!$B$6:$B$28=H437)*(Barèmes!$C$6:$C$28=IF(H437="6ème","Mixte",G437)))=0),"",IF(SUMPRODUCT((Barèmes!$A$6:$A$28="Force bas du corps — Saut en longueur (m)")*(Barèmes!$B$6:$B$28=H437)*(Barèmes!$C$6:$C$28=IF(H437="6ème","Mixte",G437))*(Barèmes!$J$6:$J$28="+"))&gt;0,IF(O437&lt;=SUMIFS(Barèmes!$D$6:$D$28,Barèmes!$A$6:$A$28,"Force bas du corps — Saut en longueur (m)",Barèmes!$B$6:$B$28,H437,Barèmes!$C$6:$C$28,IF(H437="6ème","Mixte",G437)),"à besoin",IF(O437&lt;=SUMIFS(Barèmes!$E$6:$E$28,Barèmes!$A$6:$A$28,"Force bas du corps — Saut en longueur (m)",Barèmes!$B$6:$B$28,H437,Barèmes!$C$6:$C$28,IF(H437="6ème","Mixte",G437)),"fragile","satisfaisant")),IF(O437&gt;=SUMIFS(Barèmes!$D$6:$D$28,Barèmes!$A$6:$A$28,"Force bas du corps — Saut en longueur (m)",Barèmes!$B$6:$B$28,H437,Barèmes!$C$6:$C$28,IF(H437="6ème","Mixte",G437)),"à besoin",IF(O437&gt;=SUMIFS(Barèmes!$E$6:$E$28,Barèmes!$A$6:$A$28,"Force bas du corps — Saut en longueur (m)",Barèmes!$B$6:$B$28,H437,Barèmes!$C$6:$C$28,IF(H437="6ème","Mixte",G437)),"fragile","satisfaisant"))))</f>
        <v/>
      </c>
      <c r="Q437" s="23" t="str">
        <f>IF(OR(O437="",SUMPRODUCT((Barèmes!$A$6:$A$28="Force bas du corps — Saut en longueur (m)")*(Barèmes!$B$6:$B$28=H437)*(Barèmes!$C$6:$C$28=IF(H437="6ème","Mixte",G437)))=0),"",IF(SUMPRODUCT((Barèmes!$A$6:$A$28="Force bas du corps — Saut en longueur (m)")*(Barèmes!$B$6:$B$28=H437)*(Barèmes!$C$6:$C$28=IF(H437="6ème","Mixte",G437))*(Barèmes!$J$6:$J$28="+"))&gt;0,IF(O437&lt;=SUMIFS(Barèmes!$F$6:$F$28,Barèmes!$A$6:$A$28,"Force bas du corps — Saut en longueur (m)",Barèmes!$B$6:$B$28,H437,Barèmes!$C$6:$C$28,IF(H437="6ème","Mixte",G437)),Barèmes!$B$2,IF(O437&lt;=SUMIFS(Barèmes!$G$6:$G$28,Barèmes!$A$6:$A$28,"Force bas du corps — Saut en longueur (m)",Barèmes!$B$6:$B$28,H437,Barèmes!$C$6:$C$28,IF(H437="6ème","Mixte",G437)),Barèmes!$C$2,IF(O437&lt;=SUMIFS(Barèmes!$H$6:$H$28,Barèmes!$A$6:$A$28,"Force bas du corps — Saut en longueur (m)",Barèmes!$B$6:$B$28,H437,Barèmes!$C$6:$C$28,IF(H437="6ème","Mixte",G437)),Barèmes!$D$2,IF(O437&lt;=SUMIFS(Barèmes!$I$6:$I$28,Barèmes!$A$6:$A$28,"Force bas du corps — Saut en longueur (m)",Barèmes!$B$6:$B$28,H437,Barèmes!$C$6:$C$28,IF(H437="6ème","Mixte",G437)),Barèmes!$E$2,Barèmes!$F$2)))),IF(O437&gt;=SUMIFS(Barèmes!$F$6:$F$28,Barèmes!$A$6:$A$28,"Force bas du corps — Saut en longueur (m)",Barèmes!$B$6:$B$28,H437,Barèmes!$C$6:$C$28,IF(H437="6ème","Mixte",G437)),Barèmes!$B$2,IF(O437&gt;=SUMIFS(Barèmes!$G$6:$G$28,Barèmes!$A$6:$A$28,"Force bas du corps — Saut en longueur (m)",Barèmes!$B$6:$B$28,H437,Barèmes!$C$6:$C$28,IF(H437="6ème","Mixte",G437)),Barèmes!$C$2,IF(O437&gt;=SUMIFS(Barèmes!$H$6:$H$28,Barèmes!$A$6:$A$28,"Force bas du corps — Saut en longueur (m)",Barèmes!$B$6:$B$28,H437,Barèmes!$C$6:$C$28,IF(H437="6ème","Mixte",G437)),Barèmes!$D$2,IF(O437&gt;=SUMIFS(Barèmes!$I$6:$I$28,Barèmes!$A$6:$A$28,"Force bas du corps — Saut en longueur (m)",Barèmes!$B$6:$B$28,H437,Barèmes!$C$6:$C$28,IF(H437="6ème","Mixte",G437)),Barèmes!$E$2,Barèmes!$F$2))))))</f>
        <v/>
      </c>
      <c r="R437" s="22"/>
      <c r="S437" s="24" t="str">
        <f>IF(OR(R437="",SUMPRODUCT((Barèmes!$A$6:$A$28="Vitesse — 30 m (s)")*(Barèmes!$B$6:$B$28=H437)*(Barèmes!$C$6:$C$28=IF(H437="6ème","Mixte",G437)))=0),"",IF(SUMPRODUCT((Barèmes!$A$6:$A$28="Vitesse — 30 m (s)")*(Barèmes!$B$6:$B$28=H437)*(Barèmes!$C$6:$C$28=IF(H437="6ème","Mixte",G437))*(Barèmes!$J$6:$J$28="+"))&gt;0,IF(R437&lt;=SUMIFS(Barèmes!$D$6:$D$28,Barèmes!$A$6:$A$28,"Vitesse — 30 m (s)",Barèmes!$B$6:$B$28,H437,Barèmes!$C$6:$C$28,IF(H437="6ème","Mixte",G437)),"à besoin",IF(R437&lt;=SUMIFS(Barèmes!$E$6:$E$28,Barèmes!$A$6:$A$28,"Vitesse — 30 m (s)",Barèmes!$B$6:$B$28,H437,Barèmes!$C$6:$C$28,IF(H437="6ème","Mixte",G437)),"fragile","satisfaisant")),IF(R437&gt;=SUMIFS(Barèmes!$D$6:$D$28,Barèmes!$A$6:$A$28,"Vitesse — 30 m (s)",Barèmes!$B$6:$B$28,H437,Barèmes!$C$6:$C$28,IF(H437="6ème","Mixte",G437)),"à besoin",IF(R437&gt;=SUMIFS(Barèmes!$E$6:$E$28,Barèmes!$A$6:$A$28,"Vitesse — 30 m (s)",Barèmes!$B$6:$B$28,H437,Barèmes!$C$6:$C$28,IF(H437="6ème","Mixte",G437)),"fragile","satisfaisant"))))</f>
        <v/>
      </c>
      <c r="T437" s="24" t="str">
        <f>IF(OR(R437="",SUMPRODUCT((Barèmes!$A$6:$A$28="Vitesse — 30 m (s)")*(Barèmes!$B$6:$B$28=H437)*(Barèmes!$C$6:$C$28=IF(H437="6ème","Mixte",G437)))=0),"",IF(SUMPRODUCT((Barèmes!$A$6:$A$28="Vitesse — 30 m (s)")*(Barèmes!$B$6:$B$28=H437)*(Barèmes!$C$6:$C$28=IF(H437="6ème","Mixte",G437))*(Barèmes!$J$6:$J$28="+"))&gt;0,IF(R437&lt;=SUMIFS(Barèmes!$F$6:$F$28,Barèmes!$A$6:$A$28,"Vitesse — 30 m (s)",Barèmes!$B$6:$B$28,H437,Barèmes!$C$6:$C$28,IF(H437="6ème","Mixte",G437)),Barèmes!$B$2,IF(R437&lt;=SUMIFS(Barèmes!$G$6:$G$28,Barèmes!$A$6:$A$28,"Vitesse — 30 m (s)",Barèmes!$B$6:$B$28,H437,Barèmes!$C$6:$C$28,IF(H437="6ème","Mixte",G437)),Barèmes!$C$2,IF(R437&lt;=SUMIFS(Barèmes!$H$6:$H$28,Barèmes!$A$6:$A$28,"Vitesse — 30 m (s)",Barèmes!$B$6:$B$28,H437,Barèmes!$C$6:$C$28,IF(H437="6ème","Mixte",G437)),Barèmes!$D$2,IF(R437&lt;=SUMIFS(Barèmes!$I$6:$I$28,Barèmes!$A$6:$A$28,"Vitesse — 30 m (s)",Barèmes!$B$6:$B$28,H437,Barèmes!$C$6:$C$28,IF(H437="6ème","Mixte",G437)),Barèmes!$E$2,Barèmes!$F$2)))),IF(R437&gt;=SUMIFS(Barèmes!$F$6:$F$28,Barèmes!$A$6:$A$28,"Vitesse — 30 m (s)",Barèmes!$B$6:$B$28,H437,Barèmes!$C$6:$C$28,IF(H437="6ème","Mixte",G437)),Barèmes!$B$2,IF(R437&gt;=SUMIFS(Barèmes!$G$6:$G$28,Barèmes!$A$6:$A$28,"Vitesse — 30 m (s)",Barèmes!$B$6:$B$28,H437,Barèmes!$C$6:$C$28,IF(H437="6ème","Mixte",G437)),Barèmes!$C$2,IF(R437&gt;=SUMIFS(Barèmes!$H$6:$H$28,Barèmes!$A$6:$A$28,"Vitesse — 30 m (s)",Barèmes!$B$6:$B$28,H437,Barèmes!$C$6:$C$28,IF(H437="6ème","Mixte",G437)),Barèmes!$D$2,IF(R437&gt;=SUMIFS(Barèmes!$I$6:$I$28,Barèmes!$A$6:$A$28,"Vitesse — 30 m (s)",Barèmes!$B$6:$B$28,H437,Barèmes!$C$6:$C$28,IF(H437="6ème","Mixte",G437)),Barèmes!$E$2,Barèmes!$F$2))))))</f>
        <v/>
      </c>
      <c r="U437" s="22"/>
      <c r="V437" s="25" t="str">
        <f>IF(OR(U437="",SUMPRODUCT((Barèmes!$A$6:$A$28="Vitesse — 50 m (s)")*(Barèmes!$B$6:$B$28=H437)*(Barèmes!$C$6:$C$28=IF(H437="6ème","Mixte",G437)))=0),"",IF(SUMPRODUCT((Barèmes!$A$6:$A$28="Vitesse — 50 m (s)")*(Barèmes!$B$6:$B$28=H437)*(Barèmes!$C$6:$C$28=IF(H437="6ème","Mixte",G437))*(Barèmes!$J$6:$J$28="+"))&gt;0,IF(U437&lt;=SUMIFS(Barèmes!$D$6:$D$28,Barèmes!$A$6:$A$28,"Vitesse — 50 m (s)",Barèmes!$B$6:$B$28,H437,Barèmes!$C$6:$C$28,IF(H437="6ème","Mixte",G437)),"à besoin",IF(U437&lt;=SUMIFS(Barèmes!$E$6:$E$28,Barèmes!$A$6:$A$28,"Vitesse — 50 m (s)",Barèmes!$B$6:$B$28,H437,Barèmes!$C$6:$C$28,IF(H437="6ème","Mixte",G437)),"fragile","satisfaisant")),IF(U437&gt;=SUMIFS(Barèmes!$D$6:$D$28,Barèmes!$A$6:$A$28,"Vitesse — 50 m (s)",Barèmes!$B$6:$B$28,H437,Barèmes!$C$6:$C$28,IF(H437="6ème","Mixte",G437)),"à besoin",IF(U437&gt;=SUMIFS(Barèmes!$E$6:$E$28,Barèmes!$A$6:$A$28,"Vitesse — 50 m (s)",Barèmes!$B$6:$B$28,H437,Barèmes!$C$6:$C$28,IF(H437="6ème","Mixte",G437)),"fragile","satisfaisant"))))</f>
        <v/>
      </c>
      <c r="W437" s="25" t="str">
        <f>IF(OR(U437="",SUMPRODUCT((Barèmes!$A$6:$A$28="Vitesse — 50 m (s)")*(Barèmes!$B$6:$B$28=H437)*(Barèmes!$C$6:$C$28=IF(H437="6ème","Mixte",G437)))=0),"",IF(SUMPRODUCT((Barèmes!$A$6:$A$28="Vitesse — 50 m (s)")*(Barèmes!$B$6:$B$28=H437)*(Barèmes!$C$6:$C$28=IF(H437="6ème","Mixte",G437))*(Barèmes!$J$6:$J$28="+"))&gt;0,IF(U437&lt;=SUMIFS(Barèmes!$F$6:$F$28,Barèmes!$A$6:$A$28,"Vitesse — 50 m (s)",Barèmes!$B$6:$B$28,H437,Barèmes!$C$6:$C$28,IF(H437="6ème","Mixte",G437)),Barèmes!$B$2,IF(U437&lt;=SUMIFS(Barèmes!$G$6:$G$28,Barèmes!$A$6:$A$28,"Vitesse — 50 m (s)",Barèmes!$B$6:$B$28,H437,Barèmes!$C$6:$C$28,IF(H437="6ème","Mixte",G437)),Barèmes!$C$2,IF(U437&lt;=SUMIFS(Barèmes!$H$6:$H$28,Barèmes!$A$6:$A$28,"Vitesse — 50 m (s)",Barèmes!$B$6:$B$28,H437,Barèmes!$C$6:$C$28,IF(H437="6ème","Mixte",G437)),Barèmes!$D$2,IF(U437&lt;=SUMIFS(Barèmes!$I$6:$I$28,Barèmes!$A$6:$A$28,"Vitesse — 50 m (s)",Barèmes!$B$6:$B$28,H437,Barèmes!$C$6:$C$28,IF(H437="6ème","Mixte",G437)),Barèmes!$E$2,Barèmes!$F$2)))),IF(U437&gt;=SUMIFS(Barèmes!$F$6:$F$28,Barèmes!$A$6:$A$28,"Vitesse — 50 m (s)",Barèmes!$B$6:$B$28,H437,Barèmes!$C$6:$C$28,IF(H437="6ème","Mixte",G437)),Barèmes!$B$2,IF(U437&gt;=SUMIFS(Barèmes!$G$6:$G$28,Barèmes!$A$6:$A$28,"Vitesse — 50 m (s)",Barèmes!$B$6:$B$28,H437,Barèmes!$C$6:$C$28,IF(H437="6ème","Mixte",G437)),Barèmes!$C$2,IF(U437&gt;=SUMIFS(Barèmes!$H$6:$H$28,Barèmes!$A$6:$A$28,"Vitesse — 50 m (s)",Barèmes!$B$6:$B$28,H437,Barèmes!$C$6:$C$28,IF(H437="6ème","Mixte",G437)),Barèmes!$D$2,IF(U437&gt;=SUMIFS(Barèmes!$I$6:$I$28,Barèmes!$A$6:$A$28,"Vitesse — 50 m (s)",Barèmes!$B$6:$B$28,H437,Barèmes!$C$6:$C$28,IF(H437="6ème","Mixte",G437)),Barèmes!$E$2,Barèmes!$F$2))))))</f>
        <v/>
      </c>
      <c r="X437" s="18"/>
      <c r="Y437" s="26" t="str" cm="1">
        <f t="array" ref="Y437">IF(OR(X437="",SUMPRODUCT((Barèmes!$A$6:$A$28="Souplesse (score 1-5)")*(Barèmes!$B$6:$B$28=H437)*(Barèmes!$C$6:$C$28=IF(H437="6ème","Mixte",G437)))=0),"",IF(SUMPRODUCT((Barèmes!$A$6:$A$28="Souplesse (score 1-5)")*(Barèmes!$B$6:$B$28=H437)*(Barèmes!$C$6:$C$28=IF(H437="6ème","Mixte",G437))*(Barèmes!$J$6:$J$28="+"))&gt;0,IF(X437&lt;=SUMIFS(Barèmes!$D$6:$D$28,Barèmes!$A$6:$A$28,"Souplesse (score 1-5)",Barèmes!$B$6:$B$28,H437,Barèmes!$C$6:$C$28,IF(H437="6ème","Mixte",G437)),"à besoin",IF(X437&lt;=SUMIFS(Barèmes!$E$6:$E$28,Barèmes!$A$6:$A$28,"Souplesse (score 1-5)",Barèmes!$B$6:$B$28,H437,Barèmes!$C$6:$C$28,IF(H437="6ème","Mixte",G437)),"fragile","satisfaisant")),IF(X437&gt;=SUMIFS(Barèmes!$D$6:$D$28,Barèmes!$A$6:$A$28,"Souplesse (score 1-5)",Barèmes!$B$6:$B$28,H437,Barèmes!$C$6:$C$28,IF(H437="6ème","Mixte",G437)),"à besoin",IF(X437&gt;=SUMIFS(Barèmes!$E$6:$E$28,Barèmes!$A$6:$A$28,"Souplesse (score 1-5)",Barèmes!$B$6:$B$28,H437,Barèmes!$C$6:$C$28,IF(H437="6ème","Mixte",G437)),"fragile","satisfaisant"))))</f>
        <v/>
      </c>
      <c r="Z437" s="26" t="str" cm="1">
        <f t="array" ref="Z437">IF(OR(X437="",SUMPRODUCT((Barèmes!$A$6:$A$28="Souplesse (score 1-5)")*(Barèmes!$B$6:$B$28=H437)*(Barèmes!$C$6:$C$28=IF(H437="6ème","Mixte",G437)))=0),"",IF(SUMPRODUCT((Barèmes!$A$6:$A$28="Souplesse (score 1-5)")*(Barèmes!$B$6:$B$28=H437)*(Barèmes!$C$6:$C$28=IF(H437="6ème","Mixte",G437))*(Barèmes!$J$6:$J$28="+"))&gt;0,IF(X437&lt;=SUMIFS(Barèmes!$F$6:$F$28,Barèmes!$A$6:$A$28,"Souplesse (score 1-5)",Barèmes!$B$6:$B$28,H437,Barèmes!$C$6:$C$28,IF(H437="6ème","Mixte",G437)),Barèmes!$B$2,IF(X437&lt;=SUMIFS(Barèmes!$G$6:$G$28,Barèmes!$A$6:$A$28,"Souplesse (score 1-5)",Barèmes!$B$6:$B$28,H437,Barèmes!$C$6:$C$28,IF(H437="6ème","Mixte",G437)),Barèmes!$C$2,IF(X437&lt;=SUMIFS(Barèmes!$H$6:$H$28,Barèmes!$A$6:$A$28,"Souplesse (score 1-5)",Barèmes!$B$6:$B$28,H437,Barèmes!$C$6:$C$28,IF(H437="6ème","Mixte",G437)),Barèmes!$D$2,IF(X437&lt;=SUMIFS(Barèmes!$I$6:$I$28,Barèmes!$A$6:$A$28,"Souplesse (score 1-5)",Barèmes!$B$6:$B$28,H437,Barèmes!$C$6:$C$28,IF(H437="6ème","Mixte",G437)),Barèmes!$E$2,Barèmes!$F$2)))),IF(X437&gt;=SUMIFS(Barèmes!$F$6:$F$28,Barèmes!$A$6:$A$28,"Souplesse (score 1-5)",Barèmes!$B$6:$B$28,H437,Barèmes!$C$6:$C$28,IF(H437="6ème","Mixte",G437)),Barèmes!$B$2,IF(X437&gt;=SUMIFS(Barèmes!$G$6:$G$28,Barèmes!$A$6:$A$28,"Souplesse (score 1-5)",Barèmes!$B$6:$B$28,H437,Barèmes!$C$6:$C$28,IF(H437="6ème","Mixte",G437)),Barèmes!$C$2,IF(X437&gt;=SUMIFS(Barèmes!$H$6:$H$28,Barèmes!$A$6:$A$28,"Souplesse (score 1-5)",Barèmes!$B$6:$B$28,H437,Barèmes!$C$6:$C$28,IF(H437="6ème","Mixte",G437)),Barèmes!$D$2,IF(X437&gt;=SUMIFS(Barèmes!$I$6:$I$28,Barèmes!$A$6:$A$28,"Souplesse (score 1-5)",Barèmes!$B$6:$B$28,H437,Barèmes!$C$6:$C$28,IF(H437="6ème","Mixte",G437)),Barèmes!$E$2,Barèmes!$F$2))))))</f>
        <v/>
      </c>
      <c r="AA437" s="22"/>
      <c r="AB437" s="27" t="str">
        <f>IF(OR(AA437="",SUMPRODUCT((Barèmes!$A$6:$A$28="Agilité — T-test 974 (s)")*(Barèmes!$B$6:$B$28=H437)*(Barèmes!$C$6:$C$28=IF(H437="6ème","Mixte",G437)))=0),"",IF(SUMPRODUCT((Barèmes!$A$6:$A$28="Agilité — T-test 974 (s)")*(Barèmes!$B$6:$B$28=H437)*(Barèmes!$C$6:$C$28=IF(H437="6ème","Mixte",G437))*(Barèmes!$J$6:$J$28="+"))&gt;0,IF(AA437&lt;=SUMIFS(Barèmes!$D$6:$D$28,Barèmes!$A$6:$A$28,"Agilité — T-test 974 (s)",Barèmes!$B$6:$B$28,H437,Barèmes!$C$6:$C$28,IF(H437="6ème","Mixte",G437)),"à besoin",IF(AA437&lt;=SUMIFS(Barèmes!$E$6:$E$28,Barèmes!$A$6:$A$28,"Agilité — T-test 974 (s)",Barèmes!$B$6:$B$28,H437,Barèmes!$C$6:$C$28,IF(H437="6ème","Mixte",G437)),"fragile","satisfaisant")),IF(AA437&gt;=SUMIFS(Barèmes!$D$6:$D$28,Barèmes!$A$6:$A$28,"Agilité — T-test 974 (s)",Barèmes!$B$6:$B$28,H437,Barèmes!$C$6:$C$28,IF(H437="6ème","Mixte",G437)),"à besoin",IF(AA437&gt;=SUMIFS(Barèmes!$E$6:$E$28,Barèmes!$A$6:$A$28,"Agilité — T-test 974 (s)",Barèmes!$B$6:$B$28,H437,Barèmes!$C$6:$C$28,IF(H437="6ème","Mixte",G437)),"fragile","satisfaisant"))))</f>
        <v/>
      </c>
      <c r="AC437" s="27" t="str">
        <f>IF(OR(AA437="",SUMPRODUCT((Barèmes!$A$6:$A$28="Agilité — T-test 974 (s)")*(Barèmes!$B$6:$B$28=H437)*(Barèmes!$C$6:$C$28=IF(H437="6ème","Mixte",G437)))=0),"",IF(SUMPRODUCT((Barèmes!$A$6:$A$28="Agilité — T-test 974 (s)")*(Barèmes!$B$6:$B$28=H437)*(Barèmes!$C$6:$C$28=IF(H437="6ème","Mixte",G437))*(Barèmes!$J$6:$J$28="+"))&gt;0,IF(AA437&lt;=SUMIFS(Barèmes!$F$6:$F$28,Barèmes!$A$6:$A$28,"Agilité — T-test 974 (s)",Barèmes!$B$6:$B$28,H437,Barèmes!$C$6:$C$28,IF(H437="6ème","Mixte",G437)),Barèmes!$B$2,IF(AA437&lt;=SUMIFS(Barèmes!$G$6:$G$28,Barèmes!$A$6:$A$28,"Agilité — T-test 974 (s)",Barèmes!$B$6:$B$28,H437,Barèmes!$C$6:$C$28,IF(H437="6ème","Mixte",G437)),Barèmes!$C$2,IF(AA437&lt;=SUMIFS(Barèmes!$H$6:$H$28,Barèmes!$A$6:$A$28,"Agilité — T-test 974 (s)",Barèmes!$B$6:$B$28,H437,Barèmes!$C$6:$C$28,IF(H437="6ème","Mixte",G437)),Barèmes!$D$2,IF(AA437&lt;=SUMIFS(Barèmes!$I$6:$I$28,Barèmes!$A$6:$A$28,"Agilité — T-test 974 (s)",Barèmes!$B$6:$B$28,H437,Barèmes!$C$6:$C$28,IF(H437="6ème","Mixte",G437)),Barèmes!$E$2,Barèmes!$F$2)))),IF(AA437&gt;=SUMIFS(Barèmes!$F$6:$F$28,Barèmes!$A$6:$A$28,"Agilité — T-test 974 (s)",Barèmes!$B$6:$B$28,H437,Barèmes!$C$6:$C$28,IF(H437="6ème","Mixte",G437)),Barèmes!$B$2,IF(AA437&gt;=SUMIFS(Barèmes!$G$6:$G$28,Barèmes!$A$6:$A$28,"Agilité — T-test 974 (s)",Barèmes!$B$6:$B$28,H437,Barèmes!$C$6:$C$28,IF(H437="6ème","Mixte",G437)),Barèmes!$C$2,IF(AA437&gt;=SUMIFS(Barèmes!$H$6:$H$28,Barèmes!$A$6:$A$28,"Agilité — T-test 974 (s)",Barèmes!$B$6:$B$28,H437,Barèmes!$C$6:$C$28,IF(H437="6ème","Mixte",G437)),Barèmes!$D$2,IF(AA437&gt;=SUMIFS(Barèmes!$I$6:$I$28,Barèmes!$A$6:$A$28,"Agilité — T-test 974 (s)",Barèmes!$B$6:$B$28,H437,Barèmes!$C$6:$C$28,IF(H437="6ème","Mixte",G437)),Barèmes!$E$2,Barèmes!$F$2))))))</f>
        <v/>
      </c>
      <c r="AD437" s="28" t="str">
        <f t="shared" si="50"/>
        <v/>
      </c>
      <c r="AE437" s="29" t="str">
        <f t="shared" si="51"/>
        <v/>
      </c>
      <c r="AF437" s="30" t="str">
        <f>IF(OR(AD437="",SUMPRODUCT((Barèmes!$A$6:$A$28="Surcoût d'agilité (s) — technique")*(Barèmes!$B$6:$B$28=H437)*(Barèmes!$C$6:$C$28=IF(H437="6ème","Mixte",G437)))=0),"",IF(SUMPRODUCT((Barèmes!$A$6:$A$28="Surcoût d'agilité (s) — technique")*(Barèmes!$B$6:$B$28=H437)*(Barèmes!$C$6:$C$28=IF(H437="6ème","Mixte",G437))*(Barèmes!$J$6:$J$28="+"))&gt;0,IF(AD437&lt;=SUMIFS(Barèmes!$D$6:$D$28,Barèmes!$A$6:$A$28,"Surcoût d'agilité (s) — technique",Barèmes!$B$6:$B$28,H437,Barèmes!$C$6:$C$28,IF(H437="6ème","Mixte",G437)),"à besoin",IF(AD437&lt;=SUMIFS(Barèmes!$E$6:$E$28,Barèmes!$A$6:$A$28,"Surcoût d'agilité (s) — technique",Barèmes!$B$6:$B$28,H437,Barèmes!$C$6:$C$28,IF(H437="6ème","Mixte",G437)),"fragile","satisfaisant")),IF(AD437&gt;=SUMIFS(Barèmes!$D$6:$D$28,Barèmes!$A$6:$A$28,"Surcoût d'agilité (s) — technique",Barèmes!$B$6:$B$28,H437,Barèmes!$C$6:$C$28,IF(H437="6ème","Mixte",G437)),"à besoin",IF(AD437&gt;=SUMIFS(Barèmes!$E$6:$E$28,Barèmes!$A$6:$A$28,"Surcoût d'agilité (s) — technique",Barèmes!$B$6:$B$28,H437,Barèmes!$C$6:$C$28,IF(H437="6ème","Mixte",G437)),"fragile","satisfaisant"))))</f>
        <v/>
      </c>
      <c r="AG437" s="30" t="str">
        <f>IF(OR(AD437="",SUMPRODUCT((Barèmes!$A$6:$A$28="Surcoût d'agilité (s) — technique")*(Barèmes!$B$6:$B$28=H437)*(Barèmes!$C$6:$C$28=IF(H437="6ème","Mixte",G437)))=0),"",IF(SUMPRODUCT((Barèmes!$A$6:$A$28="Surcoût d'agilité (s) — technique")*(Barèmes!$B$6:$B$28=H437)*(Barèmes!$C$6:$C$28=IF(H437="6ème","Mixte",G437))*(Barèmes!$J$6:$J$28="+"))&gt;0,IF(AD437&lt;=SUMIFS(Barèmes!$F$6:$F$28,Barèmes!$A$6:$A$28,"Surcoût d'agilité (s) — technique",Barèmes!$B$6:$B$28,H437,Barèmes!$C$6:$C$28,IF(H437="6ème","Mixte",G437)),Barèmes!$B$2,IF(AD437&lt;=SUMIFS(Barèmes!$G$6:$G$28,Barèmes!$A$6:$A$28,"Surcoût d'agilité (s) — technique",Barèmes!$B$6:$B$28,H437,Barèmes!$C$6:$C$28,IF(H437="6ème","Mixte",G437)),Barèmes!$C$2,IF(AD437&lt;=SUMIFS(Barèmes!$H$6:$H$28,Barèmes!$A$6:$A$28,"Surcoût d'agilité (s) — technique",Barèmes!$B$6:$B$28,H437,Barèmes!$C$6:$C$28,IF(H437="6ème","Mixte",G437)),Barèmes!$D$2,IF(AD437&lt;=SUMIFS(Barèmes!$I$6:$I$28,Barèmes!$A$6:$A$28,"Surcoût d'agilité (s) — technique",Barèmes!$B$6:$B$28,H437,Barèmes!$C$6:$C$28,IF(H437="6ème","Mixte",G437)),Barèmes!$E$2,Barèmes!$F$2)))),IF(AD437&gt;=SUMIFS(Barèmes!$F$6:$F$28,Barèmes!$A$6:$A$28,"Surcoût d'agilité (s) — technique",Barèmes!$B$6:$B$28,H437,Barèmes!$C$6:$C$28,IF(H437="6ème","Mixte",G437)),Barèmes!$B$2,IF(AD437&gt;=SUMIFS(Barèmes!$G$6:$G$28,Barèmes!$A$6:$A$28,"Surcoût d'agilité (s) — technique",Barèmes!$B$6:$B$28,H437,Barèmes!$C$6:$C$28,IF(H437="6ème","Mixte",G437)),Barèmes!$C$2,IF(AD437&gt;=SUMIFS(Barèmes!$H$6:$H$28,Barèmes!$A$6:$A$28,"Surcoût d'agilité (s) — technique",Barèmes!$B$6:$B$28,H437,Barèmes!$C$6:$C$28,IF(H437="6ème","Mixte",G437)),Barèmes!$D$2,IF(AD437&gt;=SUMIFS(Barèmes!$I$6:$I$28,Barèmes!$A$6:$A$28,"Surcoût d'agilité (s) — technique",Barèmes!$B$6:$B$28,H437,Barèmes!$C$6:$C$28,IF(H437="6ème","Mixte",G437)),Barèmes!$E$2,Barèmes!$F$2))))))</f>
        <v/>
      </c>
      <c r="AH437" s="31" t="str">
        <f>IF((IF(N437="",0,1)+IF(Q437="",0,1)+IF(W437="",0,1)+IF(Z437="",0,1)+IF(AC437="",0,1))=0,"",3*IF(N437=Barèmes!$B$2,1,IF(N437=Barèmes!$C$2,2,IF(N437=Barèmes!$D$2,3,IF(N437=Barèmes!$E$2,4,IF(N437=Barèmes!$F$2,5,0)))))+3*IF(Q437=Barèmes!$B$2,1,IF(Q437=Barèmes!$C$2,2,IF(Q437=Barèmes!$D$2,3,IF(Q437=Barèmes!$E$2,4,IF(Q437=Barèmes!$F$2,5,0)))))+2*IF(W437=Barèmes!$B$2,1,IF(W437=Barèmes!$C$2,2,IF(W437=Barèmes!$D$2,3,IF(W437=Barèmes!$E$2,4,IF(W437=Barèmes!$F$2,5,0)))))+1*IF(Z437=Barèmes!$B$2,1,IF(Z437=Barèmes!$C$2,2,IF(Z437=Barèmes!$D$2,3,IF(Z437=Barèmes!$E$2,4,IF(Z437=Barèmes!$F$2,5,0)))))+1*IF(AC437=Barèmes!$B$2,1,IF(AC437=Barèmes!$C$2,2,IF(AC437=Barèmes!$D$2,3,IF(AC437=Barèmes!$E$2,4,IF(AC437=Barèmes!$F$2,5,0))))))</f>
        <v/>
      </c>
      <c r="AI437" s="31"/>
      <c r="AJ437" s="32" t="str">
        <f>IFERROR(INDEX(Croissance!$B$5:$B$604,MATCH(A437,Croissance!$A$5:$A$604,0)),"")</f>
        <v/>
      </c>
      <c r="AK437" s="32" t="str">
        <f>IFERROR(INDEX(Croissance!$C$5:$C$604,MATCH(A437,Croissance!$A$5:$A$604,0)),"")</f>
        <v/>
      </c>
      <c r="AL437" s="32" t="str">
        <f>IFERROR(INDEX(Croissance!$D$5:$D$604,MATCH(A437,Croissance!$A$5:$A$604,0)),"")</f>
        <v/>
      </c>
      <c r="AM437" s="32" t="str">
        <f>IFERROR(INDEX(Croissance!$E$5:$E$604,MATCH(A437,Croissance!$A$5:$A$604,0)),"")</f>
        <v/>
      </c>
      <c r="AO437" s="33">
        <f t="shared" si="56"/>
        <v>0</v>
      </c>
      <c r="AP437" s="33">
        <f t="shared" si="52"/>
        <v>0</v>
      </c>
      <c r="AQ437" s="33">
        <f>IF(A437="",0,IF(AND(OR('Synthèse classe'!$C$2="Tous",C437='Synthèse classe'!$C$2),OR('Synthèse classe'!$C$3="Toutes",D437='Synthèse classe'!$C$3),OR('Synthèse classe'!$C$4="Toutes",AND('Synthèse classe'!$C$4="Dernière",AP437=1),B437=IFERROR(VALUE('Synthèse classe'!$C$4),0))),1,0))</f>
        <v>0</v>
      </c>
      <c r="AR437" s="34" t="str">
        <f t="shared" si="53"/>
        <v/>
      </c>
    </row>
    <row r="438" spans="1:44" x14ac:dyDescent="0.2">
      <c r="A438" s="17" t="str">
        <f t="shared" si="49"/>
        <v/>
      </c>
      <c r="B438" s="18"/>
      <c r="C438" s="19"/>
      <c r="D438" s="19"/>
      <c r="E438" s="19"/>
      <c r="F438" s="19"/>
      <c r="G438" s="19"/>
      <c r="H438" s="17" t="str">
        <f t="shared" si="54"/>
        <v/>
      </c>
      <c r="I438" s="20"/>
      <c r="J438" s="18"/>
      <c r="K438" s="19"/>
      <c r="L438" s="21" t="str">
        <f t="shared" si="55"/>
        <v/>
      </c>
      <c r="M438" s="21" t="str">
        <f>IF(OR(J438="",SUMPRODUCT((Barèmes!$A$6:$A$28="Endurance — Luc Léger (palier)")*(Barèmes!$B$6:$B$28=H438)*(Barèmes!$C$6:$C$28=IF(H438="6ème","Mixte",G438)))=0),"",IF(SUMPRODUCT((Barèmes!$A$6:$A$28="Endurance — Luc Léger (palier)")*(Barèmes!$B$6:$B$28=H438)*(Barèmes!$C$6:$C$28=IF(H438="6ème","Mixte",G438))*(Barèmes!$J$6:$J$28="+"))&gt;0,IF(J438&lt;=SUMIFS(Barèmes!$D$6:$D$28,Barèmes!$A$6:$A$28,"Endurance — Luc Léger (palier)",Barèmes!$B$6:$B$28,H438,Barèmes!$C$6:$C$28,IF(H438="6ème","Mixte",G438)),"à besoin",IF(J438&lt;=SUMIFS(Barèmes!$E$6:$E$28,Barèmes!$A$6:$A$28,"Endurance — Luc Léger (palier)",Barèmes!$B$6:$B$28,H438,Barèmes!$C$6:$C$28,IF(H438="6ème","Mixte",G438)),"fragile","satisfaisant")),IF(J438&gt;=SUMIFS(Barèmes!$D$6:$D$28,Barèmes!$A$6:$A$28,"Endurance — Luc Léger (palier)",Barèmes!$B$6:$B$28,H438,Barèmes!$C$6:$C$28,IF(H438="6ème","Mixte",G438)),"à besoin",IF(J438&gt;=SUMIFS(Barèmes!$E$6:$E$28,Barèmes!$A$6:$A$28,"Endurance — Luc Léger (palier)",Barèmes!$B$6:$B$28,H438,Barèmes!$C$6:$C$28,IF(H438="6ème","Mixte",G438)),"fragile","satisfaisant"))))</f>
        <v/>
      </c>
      <c r="N438" s="21" t="str">
        <f>IF(OR(J438="",SUMPRODUCT((Barèmes!$A$6:$A$28="Endurance — Luc Léger (palier)")*(Barèmes!$B$6:$B$28=H438)*(Barèmes!$C$6:$C$28=IF(H438="6ème","Mixte",G438)))=0),"",IF(SUMPRODUCT((Barèmes!$A$6:$A$28="Endurance — Luc Léger (palier)")*(Barèmes!$B$6:$B$28=H438)*(Barèmes!$C$6:$C$28=IF(H438="6ème","Mixte",G438))*(Barèmes!$J$6:$J$28="+"))&gt;0,IF(J438&lt;=SUMIFS(Barèmes!$F$6:$F$28,Barèmes!$A$6:$A$28,"Endurance — Luc Léger (palier)",Barèmes!$B$6:$B$28,H438,Barèmes!$C$6:$C$28,IF(H438="6ème","Mixte",G438)),Barèmes!$B$2,IF(J438&lt;=SUMIFS(Barèmes!$G$6:$G$28,Barèmes!$A$6:$A$28,"Endurance — Luc Léger (palier)",Barèmes!$B$6:$B$28,H438,Barèmes!$C$6:$C$28,IF(H438="6ème","Mixte",G438)),Barèmes!$C$2,IF(J438&lt;=SUMIFS(Barèmes!$H$6:$H$28,Barèmes!$A$6:$A$28,"Endurance — Luc Léger (palier)",Barèmes!$B$6:$B$28,H438,Barèmes!$C$6:$C$28,IF(H438="6ème","Mixte",G438)),Barèmes!$D$2,IF(J438&lt;=SUMIFS(Barèmes!$I$6:$I$28,Barèmes!$A$6:$A$28,"Endurance — Luc Léger (palier)",Barèmes!$B$6:$B$28,H438,Barèmes!$C$6:$C$28,IF(H438="6ème","Mixte",G438)),Barèmes!$E$2,Barèmes!$F$2)))),IF(J438&gt;=SUMIFS(Barèmes!$F$6:$F$28,Barèmes!$A$6:$A$28,"Endurance — Luc Léger (palier)",Barèmes!$B$6:$B$28,H438,Barèmes!$C$6:$C$28,IF(H438="6ème","Mixte",G438)),Barèmes!$B$2,IF(J438&gt;=SUMIFS(Barèmes!$G$6:$G$28,Barèmes!$A$6:$A$28,"Endurance — Luc Léger (palier)",Barèmes!$B$6:$B$28,H438,Barèmes!$C$6:$C$28,IF(H438="6ème","Mixte",G438)),Barèmes!$C$2,IF(J438&gt;=SUMIFS(Barèmes!$H$6:$H$28,Barèmes!$A$6:$A$28,"Endurance — Luc Léger (palier)",Barèmes!$B$6:$B$28,H438,Barèmes!$C$6:$C$28,IF(H438="6ème","Mixte",G438)),Barèmes!$D$2,IF(J438&gt;=SUMIFS(Barèmes!$I$6:$I$28,Barèmes!$A$6:$A$28,"Endurance — Luc Léger (palier)",Barèmes!$B$6:$B$28,H438,Barèmes!$C$6:$C$28,IF(H438="6ème","Mixte",G438)),Barèmes!$E$2,Barèmes!$F$2))))))</f>
        <v/>
      </c>
      <c r="O438" s="22"/>
      <c r="P438" s="23" t="str">
        <f>IF(OR(O438="",SUMPRODUCT((Barèmes!$A$6:$A$28="Force bas du corps — Saut en longueur (m)")*(Barèmes!$B$6:$B$28=H438)*(Barèmes!$C$6:$C$28=IF(H438="6ème","Mixte",G438)))=0),"",IF(SUMPRODUCT((Barèmes!$A$6:$A$28="Force bas du corps — Saut en longueur (m)")*(Barèmes!$B$6:$B$28=H438)*(Barèmes!$C$6:$C$28=IF(H438="6ème","Mixte",G438))*(Barèmes!$J$6:$J$28="+"))&gt;0,IF(O438&lt;=SUMIFS(Barèmes!$D$6:$D$28,Barèmes!$A$6:$A$28,"Force bas du corps — Saut en longueur (m)",Barèmes!$B$6:$B$28,H438,Barèmes!$C$6:$C$28,IF(H438="6ème","Mixte",G438)),"à besoin",IF(O438&lt;=SUMIFS(Barèmes!$E$6:$E$28,Barèmes!$A$6:$A$28,"Force bas du corps — Saut en longueur (m)",Barèmes!$B$6:$B$28,H438,Barèmes!$C$6:$C$28,IF(H438="6ème","Mixte",G438)),"fragile","satisfaisant")),IF(O438&gt;=SUMIFS(Barèmes!$D$6:$D$28,Barèmes!$A$6:$A$28,"Force bas du corps — Saut en longueur (m)",Barèmes!$B$6:$B$28,H438,Barèmes!$C$6:$C$28,IF(H438="6ème","Mixte",G438)),"à besoin",IF(O438&gt;=SUMIFS(Barèmes!$E$6:$E$28,Barèmes!$A$6:$A$28,"Force bas du corps — Saut en longueur (m)",Barèmes!$B$6:$B$28,H438,Barèmes!$C$6:$C$28,IF(H438="6ème","Mixte",G438)),"fragile","satisfaisant"))))</f>
        <v/>
      </c>
      <c r="Q438" s="23" t="str">
        <f>IF(OR(O438="",SUMPRODUCT((Barèmes!$A$6:$A$28="Force bas du corps — Saut en longueur (m)")*(Barèmes!$B$6:$B$28=H438)*(Barèmes!$C$6:$C$28=IF(H438="6ème","Mixte",G438)))=0),"",IF(SUMPRODUCT((Barèmes!$A$6:$A$28="Force bas du corps — Saut en longueur (m)")*(Barèmes!$B$6:$B$28=H438)*(Barèmes!$C$6:$C$28=IF(H438="6ème","Mixte",G438))*(Barèmes!$J$6:$J$28="+"))&gt;0,IF(O438&lt;=SUMIFS(Barèmes!$F$6:$F$28,Barèmes!$A$6:$A$28,"Force bas du corps — Saut en longueur (m)",Barèmes!$B$6:$B$28,H438,Barèmes!$C$6:$C$28,IF(H438="6ème","Mixte",G438)),Barèmes!$B$2,IF(O438&lt;=SUMIFS(Barèmes!$G$6:$G$28,Barèmes!$A$6:$A$28,"Force bas du corps — Saut en longueur (m)",Barèmes!$B$6:$B$28,H438,Barèmes!$C$6:$C$28,IF(H438="6ème","Mixte",G438)),Barèmes!$C$2,IF(O438&lt;=SUMIFS(Barèmes!$H$6:$H$28,Barèmes!$A$6:$A$28,"Force bas du corps — Saut en longueur (m)",Barèmes!$B$6:$B$28,H438,Barèmes!$C$6:$C$28,IF(H438="6ème","Mixte",G438)),Barèmes!$D$2,IF(O438&lt;=SUMIFS(Barèmes!$I$6:$I$28,Barèmes!$A$6:$A$28,"Force bas du corps — Saut en longueur (m)",Barèmes!$B$6:$B$28,H438,Barèmes!$C$6:$C$28,IF(H438="6ème","Mixte",G438)),Barèmes!$E$2,Barèmes!$F$2)))),IF(O438&gt;=SUMIFS(Barèmes!$F$6:$F$28,Barèmes!$A$6:$A$28,"Force bas du corps — Saut en longueur (m)",Barèmes!$B$6:$B$28,H438,Barèmes!$C$6:$C$28,IF(H438="6ème","Mixte",G438)),Barèmes!$B$2,IF(O438&gt;=SUMIFS(Barèmes!$G$6:$G$28,Barèmes!$A$6:$A$28,"Force bas du corps — Saut en longueur (m)",Barèmes!$B$6:$B$28,H438,Barèmes!$C$6:$C$28,IF(H438="6ème","Mixte",G438)),Barèmes!$C$2,IF(O438&gt;=SUMIFS(Barèmes!$H$6:$H$28,Barèmes!$A$6:$A$28,"Force bas du corps — Saut en longueur (m)",Barèmes!$B$6:$B$28,H438,Barèmes!$C$6:$C$28,IF(H438="6ème","Mixte",G438)),Barèmes!$D$2,IF(O438&gt;=SUMIFS(Barèmes!$I$6:$I$28,Barèmes!$A$6:$A$28,"Force bas du corps — Saut en longueur (m)",Barèmes!$B$6:$B$28,H438,Barèmes!$C$6:$C$28,IF(H438="6ème","Mixte",G438)),Barèmes!$E$2,Barèmes!$F$2))))))</f>
        <v/>
      </c>
      <c r="R438" s="22"/>
      <c r="S438" s="24" t="str">
        <f>IF(OR(R438="",SUMPRODUCT((Barèmes!$A$6:$A$28="Vitesse — 30 m (s)")*(Barèmes!$B$6:$B$28=H438)*(Barèmes!$C$6:$C$28=IF(H438="6ème","Mixte",G438)))=0),"",IF(SUMPRODUCT((Barèmes!$A$6:$A$28="Vitesse — 30 m (s)")*(Barèmes!$B$6:$B$28=H438)*(Barèmes!$C$6:$C$28=IF(H438="6ème","Mixte",G438))*(Barèmes!$J$6:$J$28="+"))&gt;0,IF(R438&lt;=SUMIFS(Barèmes!$D$6:$D$28,Barèmes!$A$6:$A$28,"Vitesse — 30 m (s)",Barèmes!$B$6:$B$28,H438,Barèmes!$C$6:$C$28,IF(H438="6ème","Mixte",G438)),"à besoin",IF(R438&lt;=SUMIFS(Barèmes!$E$6:$E$28,Barèmes!$A$6:$A$28,"Vitesse — 30 m (s)",Barèmes!$B$6:$B$28,H438,Barèmes!$C$6:$C$28,IF(H438="6ème","Mixte",G438)),"fragile","satisfaisant")),IF(R438&gt;=SUMIFS(Barèmes!$D$6:$D$28,Barèmes!$A$6:$A$28,"Vitesse — 30 m (s)",Barèmes!$B$6:$B$28,H438,Barèmes!$C$6:$C$28,IF(H438="6ème","Mixte",G438)),"à besoin",IF(R438&gt;=SUMIFS(Barèmes!$E$6:$E$28,Barèmes!$A$6:$A$28,"Vitesse — 30 m (s)",Barèmes!$B$6:$B$28,H438,Barèmes!$C$6:$C$28,IF(H438="6ème","Mixte",G438)),"fragile","satisfaisant"))))</f>
        <v/>
      </c>
      <c r="T438" s="24" t="str">
        <f>IF(OR(R438="",SUMPRODUCT((Barèmes!$A$6:$A$28="Vitesse — 30 m (s)")*(Barèmes!$B$6:$B$28=H438)*(Barèmes!$C$6:$C$28=IF(H438="6ème","Mixte",G438)))=0),"",IF(SUMPRODUCT((Barèmes!$A$6:$A$28="Vitesse — 30 m (s)")*(Barèmes!$B$6:$B$28=H438)*(Barèmes!$C$6:$C$28=IF(H438="6ème","Mixte",G438))*(Barèmes!$J$6:$J$28="+"))&gt;0,IF(R438&lt;=SUMIFS(Barèmes!$F$6:$F$28,Barèmes!$A$6:$A$28,"Vitesse — 30 m (s)",Barèmes!$B$6:$B$28,H438,Barèmes!$C$6:$C$28,IF(H438="6ème","Mixte",G438)),Barèmes!$B$2,IF(R438&lt;=SUMIFS(Barèmes!$G$6:$G$28,Barèmes!$A$6:$A$28,"Vitesse — 30 m (s)",Barèmes!$B$6:$B$28,H438,Barèmes!$C$6:$C$28,IF(H438="6ème","Mixte",G438)),Barèmes!$C$2,IF(R438&lt;=SUMIFS(Barèmes!$H$6:$H$28,Barèmes!$A$6:$A$28,"Vitesse — 30 m (s)",Barèmes!$B$6:$B$28,H438,Barèmes!$C$6:$C$28,IF(H438="6ème","Mixte",G438)),Barèmes!$D$2,IF(R438&lt;=SUMIFS(Barèmes!$I$6:$I$28,Barèmes!$A$6:$A$28,"Vitesse — 30 m (s)",Barèmes!$B$6:$B$28,H438,Barèmes!$C$6:$C$28,IF(H438="6ème","Mixte",G438)),Barèmes!$E$2,Barèmes!$F$2)))),IF(R438&gt;=SUMIFS(Barèmes!$F$6:$F$28,Barèmes!$A$6:$A$28,"Vitesse — 30 m (s)",Barèmes!$B$6:$B$28,H438,Barèmes!$C$6:$C$28,IF(H438="6ème","Mixte",G438)),Barèmes!$B$2,IF(R438&gt;=SUMIFS(Barèmes!$G$6:$G$28,Barèmes!$A$6:$A$28,"Vitesse — 30 m (s)",Barèmes!$B$6:$B$28,H438,Barèmes!$C$6:$C$28,IF(H438="6ème","Mixte",G438)),Barèmes!$C$2,IF(R438&gt;=SUMIFS(Barèmes!$H$6:$H$28,Barèmes!$A$6:$A$28,"Vitesse — 30 m (s)",Barèmes!$B$6:$B$28,H438,Barèmes!$C$6:$C$28,IF(H438="6ème","Mixte",G438)),Barèmes!$D$2,IF(R438&gt;=SUMIFS(Barèmes!$I$6:$I$28,Barèmes!$A$6:$A$28,"Vitesse — 30 m (s)",Barèmes!$B$6:$B$28,H438,Barèmes!$C$6:$C$28,IF(H438="6ème","Mixte",G438)),Barèmes!$E$2,Barèmes!$F$2))))))</f>
        <v/>
      </c>
      <c r="U438" s="22"/>
      <c r="V438" s="25" t="str">
        <f>IF(OR(U438="",SUMPRODUCT((Barèmes!$A$6:$A$28="Vitesse — 50 m (s)")*(Barèmes!$B$6:$B$28=H438)*(Barèmes!$C$6:$C$28=IF(H438="6ème","Mixte",G438)))=0),"",IF(SUMPRODUCT((Barèmes!$A$6:$A$28="Vitesse — 50 m (s)")*(Barèmes!$B$6:$B$28=H438)*(Barèmes!$C$6:$C$28=IF(H438="6ème","Mixte",G438))*(Barèmes!$J$6:$J$28="+"))&gt;0,IF(U438&lt;=SUMIFS(Barèmes!$D$6:$D$28,Barèmes!$A$6:$A$28,"Vitesse — 50 m (s)",Barèmes!$B$6:$B$28,H438,Barèmes!$C$6:$C$28,IF(H438="6ème","Mixte",G438)),"à besoin",IF(U438&lt;=SUMIFS(Barèmes!$E$6:$E$28,Barèmes!$A$6:$A$28,"Vitesse — 50 m (s)",Barèmes!$B$6:$B$28,H438,Barèmes!$C$6:$C$28,IF(H438="6ème","Mixte",G438)),"fragile","satisfaisant")),IF(U438&gt;=SUMIFS(Barèmes!$D$6:$D$28,Barèmes!$A$6:$A$28,"Vitesse — 50 m (s)",Barèmes!$B$6:$B$28,H438,Barèmes!$C$6:$C$28,IF(H438="6ème","Mixte",G438)),"à besoin",IF(U438&gt;=SUMIFS(Barèmes!$E$6:$E$28,Barèmes!$A$6:$A$28,"Vitesse — 50 m (s)",Barèmes!$B$6:$B$28,H438,Barèmes!$C$6:$C$28,IF(H438="6ème","Mixte",G438)),"fragile","satisfaisant"))))</f>
        <v/>
      </c>
      <c r="W438" s="25" t="str">
        <f>IF(OR(U438="",SUMPRODUCT((Barèmes!$A$6:$A$28="Vitesse — 50 m (s)")*(Barèmes!$B$6:$B$28=H438)*(Barèmes!$C$6:$C$28=IF(H438="6ème","Mixte",G438)))=0),"",IF(SUMPRODUCT((Barèmes!$A$6:$A$28="Vitesse — 50 m (s)")*(Barèmes!$B$6:$B$28=H438)*(Barèmes!$C$6:$C$28=IF(H438="6ème","Mixte",G438))*(Barèmes!$J$6:$J$28="+"))&gt;0,IF(U438&lt;=SUMIFS(Barèmes!$F$6:$F$28,Barèmes!$A$6:$A$28,"Vitesse — 50 m (s)",Barèmes!$B$6:$B$28,H438,Barèmes!$C$6:$C$28,IF(H438="6ème","Mixte",G438)),Barèmes!$B$2,IF(U438&lt;=SUMIFS(Barèmes!$G$6:$G$28,Barèmes!$A$6:$A$28,"Vitesse — 50 m (s)",Barèmes!$B$6:$B$28,H438,Barèmes!$C$6:$C$28,IF(H438="6ème","Mixte",G438)),Barèmes!$C$2,IF(U438&lt;=SUMIFS(Barèmes!$H$6:$H$28,Barèmes!$A$6:$A$28,"Vitesse — 50 m (s)",Barèmes!$B$6:$B$28,H438,Barèmes!$C$6:$C$28,IF(H438="6ème","Mixte",G438)),Barèmes!$D$2,IF(U438&lt;=SUMIFS(Barèmes!$I$6:$I$28,Barèmes!$A$6:$A$28,"Vitesse — 50 m (s)",Barèmes!$B$6:$B$28,H438,Barèmes!$C$6:$C$28,IF(H438="6ème","Mixte",G438)),Barèmes!$E$2,Barèmes!$F$2)))),IF(U438&gt;=SUMIFS(Barèmes!$F$6:$F$28,Barèmes!$A$6:$A$28,"Vitesse — 50 m (s)",Barèmes!$B$6:$B$28,H438,Barèmes!$C$6:$C$28,IF(H438="6ème","Mixte",G438)),Barèmes!$B$2,IF(U438&gt;=SUMIFS(Barèmes!$G$6:$G$28,Barèmes!$A$6:$A$28,"Vitesse — 50 m (s)",Barèmes!$B$6:$B$28,H438,Barèmes!$C$6:$C$28,IF(H438="6ème","Mixte",G438)),Barèmes!$C$2,IF(U438&gt;=SUMIFS(Barèmes!$H$6:$H$28,Barèmes!$A$6:$A$28,"Vitesse — 50 m (s)",Barèmes!$B$6:$B$28,H438,Barèmes!$C$6:$C$28,IF(H438="6ème","Mixte",G438)),Barèmes!$D$2,IF(U438&gt;=SUMIFS(Barèmes!$I$6:$I$28,Barèmes!$A$6:$A$28,"Vitesse — 50 m (s)",Barèmes!$B$6:$B$28,H438,Barèmes!$C$6:$C$28,IF(H438="6ème","Mixte",G438)),Barèmes!$E$2,Barèmes!$F$2))))))</f>
        <v/>
      </c>
      <c r="X438" s="18"/>
      <c r="Y438" s="26" t="str" cm="1">
        <f t="array" ref="Y438">IF(OR(X438="",SUMPRODUCT((Barèmes!$A$6:$A$28="Souplesse (score 1-5)")*(Barèmes!$B$6:$B$28=H438)*(Barèmes!$C$6:$C$28=IF(H438="6ème","Mixte",G438)))=0),"",IF(SUMPRODUCT((Barèmes!$A$6:$A$28="Souplesse (score 1-5)")*(Barèmes!$B$6:$B$28=H438)*(Barèmes!$C$6:$C$28=IF(H438="6ème","Mixte",G438))*(Barèmes!$J$6:$J$28="+"))&gt;0,IF(X438&lt;=SUMIFS(Barèmes!$D$6:$D$28,Barèmes!$A$6:$A$28,"Souplesse (score 1-5)",Barèmes!$B$6:$B$28,H438,Barèmes!$C$6:$C$28,IF(H438="6ème","Mixte",G438)),"à besoin",IF(X438&lt;=SUMIFS(Barèmes!$E$6:$E$28,Barèmes!$A$6:$A$28,"Souplesse (score 1-5)",Barèmes!$B$6:$B$28,H438,Barèmes!$C$6:$C$28,IF(H438="6ème","Mixte",G438)),"fragile","satisfaisant")),IF(X438&gt;=SUMIFS(Barèmes!$D$6:$D$28,Barèmes!$A$6:$A$28,"Souplesse (score 1-5)",Barèmes!$B$6:$B$28,H438,Barèmes!$C$6:$C$28,IF(H438="6ème","Mixte",G438)),"à besoin",IF(X438&gt;=SUMIFS(Barèmes!$E$6:$E$28,Barèmes!$A$6:$A$28,"Souplesse (score 1-5)",Barèmes!$B$6:$B$28,H438,Barèmes!$C$6:$C$28,IF(H438="6ème","Mixte",G438)),"fragile","satisfaisant"))))</f>
        <v/>
      </c>
      <c r="Z438" s="26" t="str" cm="1">
        <f t="array" ref="Z438">IF(OR(X438="",SUMPRODUCT((Barèmes!$A$6:$A$28="Souplesse (score 1-5)")*(Barèmes!$B$6:$B$28=H438)*(Barèmes!$C$6:$C$28=IF(H438="6ème","Mixte",G438)))=0),"",IF(SUMPRODUCT((Barèmes!$A$6:$A$28="Souplesse (score 1-5)")*(Barèmes!$B$6:$B$28=H438)*(Barèmes!$C$6:$C$28=IF(H438="6ème","Mixte",G438))*(Barèmes!$J$6:$J$28="+"))&gt;0,IF(X438&lt;=SUMIFS(Barèmes!$F$6:$F$28,Barèmes!$A$6:$A$28,"Souplesse (score 1-5)",Barèmes!$B$6:$B$28,H438,Barèmes!$C$6:$C$28,IF(H438="6ème","Mixte",G438)),Barèmes!$B$2,IF(X438&lt;=SUMIFS(Barèmes!$G$6:$G$28,Barèmes!$A$6:$A$28,"Souplesse (score 1-5)",Barèmes!$B$6:$B$28,H438,Barèmes!$C$6:$C$28,IF(H438="6ème","Mixte",G438)),Barèmes!$C$2,IF(X438&lt;=SUMIFS(Barèmes!$H$6:$H$28,Barèmes!$A$6:$A$28,"Souplesse (score 1-5)",Barèmes!$B$6:$B$28,H438,Barèmes!$C$6:$C$28,IF(H438="6ème","Mixte",G438)),Barèmes!$D$2,IF(X438&lt;=SUMIFS(Barèmes!$I$6:$I$28,Barèmes!$A$6:$A$28,"Souplesse (score 1-5)",Barèmes!$B$6:$B$28,H438,Barèmes!$C$6:$C$28,IF(H438="6ème","Mixte",G438)),Barèmes!$E$2,Barèmes!$F$2)))),IF(X438&gt;=SUMIFS(Barèmes!$F$6:$F$28,Barèmes!$A$6:$A$28,"Souplesse (score 1-5)",Barèmes!$B$6:$B$28,H438,Barèmes!$C$6:$C$28,IF(H438="6ème","Mixte",G438)),Barèmes!$B$2,IF(X438&gt;=SUMIFS(Barèmes!$G$6:$G$28,Barèmes!$A$6:$A$28,"Souplesse (score 1-5)",Barèmes!$B$6:$B$28,H438,Barèmes!$C$6:$C$28,IF(H438="6ème","Mixte",G438)),Barèmes!$C$2,IF(X438&gt;=SUMIFS(Barèmes!$H$6:$H$28,Barèmes!$A$6:$A$28,"Souplesse (score 1-5)",Barèmes!$B$6:$B$28,H438,Barèmes!$C$6:$C$28,IF(H438="6ème","Mixte",G438)),Barèmes!$D$2,IF(X438&gt;=SUMIFS(Barèmes!$I$6:$I$28,Barèmes!$A$6:$A$28,"Souplesse (score 1-5)",Barèmes!$B$6:$B$28,H438,Barèmes!$C$6:$C$28,IF(H438="6ème","Mixte",G438)),Barèmes!$E$2,Barèmes!$F$2))))))</f>
        <v/>
      </c>
      <c r="AA438" s="22"/>
      <c r="AB438" s="27" t="str">
        <f>IF(OR(AA438="",SUMPRODUCT((Barèmes!$A$6:$A$28="Agilité — T-test 974 (s)")*(Barèmes!$B$6:$B$28=H438)*(Barèmes!$C$6:$C$28=IF(H438="6ème","Mixte",G438)))=0),"",IF(SUMPRODUCT((Barèmes!$A$6:$A$28="Agilité — T-test 974 (s)")*(Barèmes!$B$6:$B$28=H438)*(Barèmes!$C$6:$C$28=IF(H438="6ème","Mixte",G438))*(Barèmes!$J$6:$J$28="+"))&gt;0,IF(AA438&lt;=SUMIFS(Barèmes!$D$6:$D$28,Barèmes!$A$6:$A$28,"Agilité — T-test 974 (s)",Barèmes!$B$6:$B$28,H438,Barèmes!$C$6:$C$28,IF(H438="6ème","Mixte",G438)),"à besoin",IF(AA438&lt;=SUMIFS(Barèmes!$E$6:$E$28,Barèmes!$A$6:$A$28,"Agilité — T-test 974 (s)",Barèmes!$B$6:$B$28,H438,Barèmes!$C$6:$C$28,IF(H438="6ème","Mixte",G438)),"fragile","satisfaisant")),IF(AA438&gt;=SUMIFS(Barèmes!$D$6:$D$28,Barèmes!$A$6:$A$28,"Agilité — T-test 974 (s)",Barèmes!$B$6:$B$28,H438,Barèmes!$C$6:$C$28,IF(H438="6ème","Mixte",G438)),"à besoin",IF(AA438&gt;=SUMIFS(Barèmes!$E$6:$E$28,Barèmes!$A$6:$A$28,"Agilité — T-test 974 (s)",Barèmes!$B$6:$B$28,H438,Barèmes!$C$6:$C$28,IF(H438="6ème","Mixte",G438)),"fragile","satisfaisant"))))</f>
        <v/>
      </c>
      <c r="AC438" s="27" t="str">
        <f>IF(OR(AA438="",SUMPRODUCT((Barèmes!$A$6:$A$28="Agilité — T-test 974 (s)")*(Barèmes!$B$6:$B$28=H438)*(Barèmes!$C$6:$C$28=IF(H438="6ème","Mixte",G438)))=0),"",IF(SUMPRODUCT((Barèmes!$A$6:$A$28="Agilité — T-test 974 (s)")*(Barèmes!$B$6:$B$28=H438)*(Barèmes!$C$6:$C$28=IF(H438="6ème","Mixte",G438))*(Barèmes!$J$6:$J$28="+"))&gt;0,IF(AA438&lt;=SUMIFS(Barèmes!$F$6:$F$28,Barèmes!$A$6:$A$28,"Agilité — T-test 974 (s)",Barèmes!$B$6:$B$28,H438,Barèmes!$C$6:$C$28,IF(H438="6ème","Mixte",G438)),Barèmes!$B$2,IF(AA438&lt;=SUMIFS(Barèmes!$G$6:$G$28,Barèmes!$A$6:$A$28,"Agilité — T-test 974 (s)",Barèmes!$B$6:$B$28,H438,Barèmes!$C$6:$C$28,IF(H438="6ème","Mixte",G438)),Barèmes!$C$2,IF(AA438&lt;=SUMIFS(Barèmes!$H$6:$H$28,Barèmes!$A$6:$A$28,"Agilité — T-test 974 (s)",Barèmes!$B$6:$B$28,H438,Barèmes!$C$6:$C$28,IF(H438="6ème","Mixte",G438)),Barèmes!$D$2,IF(AA438&lt;=SUMIFS(Barèmes!$I$6:$I$28,Barèmes!$A$6:$A$28,"Agilité — T-test 974 (s)",Barèmes!$B$6:$B$28,H438,Barèmes!$C$6:$C$28,IF(H438="6ème","Mixte",G438)),Barèmes!$E$2,Barèmes!$F$2)))),IF(AA438&gt;=SUMIFS(Barèmes!$F$6:$F$28,Barèmes!$A$6:$A$28,"Agilité — T-test 974 (s)",Barèmes!$B$6:$B$28,H438,Barèmes!$C$6:$C$28,IF(H438="6ème","Mixte",G438)),Barèmes!$B$2,IF(AA438&gt;=SUMIFS(Barèmes!$G$6:$G$28,Barèmes!$A$6:$A$28,"Agilité — T-test 974 (s)",Barèmes!$B$6:$B$28,H438,Barèmes!$C$6:$C$28,IF(H438="6ème","Mixte",G438)),Barèmes!$C$2,IF(AA438&gt;=SUMIFS(Barèmes!$H$6:$H$28,Barèmes!$A$6:$A$28,"Agilité — T-test 974 (s)",Barèmes!$B$6:$B$28,H438,Barèmes!$C$6:$C$28,IF(H438="6ème","Mixte",G438)),Barèmes!$D$2,IF(AA438&gt;=SUMIFS(Barèmes!$I$6:$I$28,Barèmes!$A$6:$A$28,"Agilité — T-test 974 (s)",Barèmes!$B$6:$B$28,H438,Barèmes!$C$6:$C$28,IF(H438="6ème","Mixte",G438)),Barèmes!$E$2,Barèmes!$F$2))))))</f>
        <v/>
      </c>
      <c r="AD438" s="28" t="str">
        <f t="shared" si="50"/>
        <v/>
      </c>
      <c r="AE438" s="29" t="str">
        <f t="shared" si="51"/>
        <v/>
      </c>
      <c r="AF438" s="30" t="str">
        <f>IF(OR(AD438="",SUMPRODUCT((Barèmes!$A$6:$A$28="Surcoût d'agilité (s) — technique")*(Barèmes!$B$6:$B$28=H438)*(Barèmes!$C$6:$C$28=IF(H438="6ème","Mixte",G438)))=0),"",IF(SUMPRODUCT((Barèmes!$A$6:$A$28="Surcoût d'agilité (s) — technique")*(Barèmes!$B$6:$B$28=H438)*(Barèmes!$C$6:$C$28=IF(H438="6ème","Mixte",G438))*(Barèmes!$J$6:$J$28="+"))&gt;0,IF(AD438&lt;=SUMIFS(Barèmes!$D$6:$D$28,Barèmes!$A$6:$A$28,"Surcoût d'agilité (s) — technique",Barèmes!$B$6:$B$28,H438,Barèmes!$C$6:$C$28,IF(H438="6ème","Mixte",G438)),"à besoin",IF(AD438&lt;=SUMIFS(Barèmes!$E$6:$E$28,Barèmes!$A$6:$A$28,"Surcoût d'agilité (s) — technique",Barèmes!$B$6:$B$28,H438,Barèmes!$C$6:$C$28,IF(H438="6ème","Mixte",G438)),"fragile","satisfaisant")),IF(AD438&gt;=SUMIFS(Barèmes!$D$6:$D$28,Barèmes!$A$6:$A$28,"Surcoût d'agilité (s) — technique",Barèmes!$B$6:$B$28,H438,Barèmes!$C$6:$C$28,IF(H438="6ème","Mixte",G438)),"à besoin",IF(AD438&gt;=SUMIFS(Barèmes!$E$6:$E$28,Barèmes!$A$6:$A$28,"Surcoût d'agilité (s) — technique",Barèmes!$B$6:$B$28,H438,Barèmes!$C$6:$C$28,IF(H438="6ème","Mixte",G438)),"fragile","satisfaisant"))))</f>
        <v/>
      </c>
      <c r="AG438" s="30" t="str">
        <f>IF(OR(AD438="",SUMPRODUCT((Barèmes!$A$6:$A$28="Surcoût d'agilité (s) — technique")*(Barèmes!$B$6:$B$28=H438)*(Barèmes!$C$6:$C$28=IF(H438="6ème","Mixte",G438)))=0),"",IF(SUMPRODUCT((Barèmes!$A$6:$A$28="Surcoût d'agilité (s) — technique")*(Barèmes!$B$6:$B$28=H438)*(Barèmes!$C$6:$C$28=IF(H438="6ème","Mixte",G438))*(Barèmes!$J$6:$J$28="+"))&gt;0,IF(AD438&lt;=SUMIFS(Barèmes!$F$6:$F$28,Barèmes!$A$6:$A$28,"Surcoût d'agilité (s) — technique",Barèmes!$B$6:$B$28,H438,Barèmes!$C$6:$C$28,IF(H438="6ème","Mixte",G438)),Barèmes!$B$2,IF(AD438&lt;=SUMIFS(Barèmes!$G$6:$G$28,Barèmes!$A$6:$A$28,"Surcoût d'agilité (s) — technique",Barèmes!$B$6:$B$28,H438,Barèmes!$C$6:$C$28,IF(H438="6ème","Mixte",G438)),Barèmes!$C$2,IF(AD438&lt;=SUMIFS(Barèmes!$H$6:$H$28,Barèmes!$A$6:$A$28,"Surcoût d'agilité (s) — technique",Barèmes!$B$6:$B$28,H438,Barèmes!$C$6:$C$28,IF(H438="6ème","Mixte",G438)),Barèmes!$D$2,IF(AD438&lt;=SUMIFS(Barèmes!$I$6:$I$28,Barèmes!$A$6:$A$28,"Surcoût d'agilité (s) — technique",Barèmes!$B$6:$B$28,H438,Barèmes!$C$6:$C$28,IF(H438="6ème","Mixte",G438)),Barèmes!$E$2,Barèmes!$F$2)))),IF(AD438&gt;=SUMIFS(Barèmes!$F$6:$F$28,Barèmes!$A$6:$A$28,"Surcoût d'agilité (s) — technique",Barèmes!$B$6:$B$28,H438,Barèmes!$C$6:$C$28,IF(H438="6ème","Mixte",G438)),Barèmes!$B$2,IF(AD438&gt;=SUMIFS(Barèmes!$G$6:$G$28,Barèmes!$A$6:$A$28,"Surcoût d'agilité (s) — technique",Barèmes!$B$6:$B$28,H438,Barèmes!$C$6:$C$28,IF(H438="6ème","Mixte",G438)),Barèmes!$C$2,IF(AD438&gt;=SUMIFS(Barèmes!$H$6:$H$28,Barèmes!$A$6:$A$28,"Surcoût d'agilité (s) — technique",Barèmes!$B$6:$B$28,H438,Barèmes!$C$6:$C$28,IF(H438="6ème","Mixte",G438)),Barèmes!$D$2,IF(AD438&gt;=SUMIFS(Barèmes!$I$6:$I$28,Barèmes!$A$6:$A$28,"Surcoût d'agilité (s) — technique",Barèmes!$B$6:$B$28,H438,Barèmes!$C$6:$C$28,IF(H438="6ème","Mixte",G438)),Barèmes!$E$2,Barèmes!$F$2))))))</f>
        <v/>
      </c>
      <c r="AH438" s="31" t="str">
        <f>IF((IF(N438="",0,1)+IF(Q438="",0,1)+IF(W438="",0,1)+IF(Z438="",0,1)+IF(AC438="",0,1))=0,"",3*IF(N438=Barèmes!$B$2,1,IF(N438=Barèmes!$C$2,2,IF(N438=Barèmes!$D$2,3,IF(N438=Barèmes!$E$2,4,IF(N438=Barèmes!$F$2,5,0)))))+3*IF(Q438=Barèmes!$B$2,1,IF(Q438=Barèmes!$C$2,2,IF(Q438=Barèmes!$D$2,3,IF(Q438=Barèmes!$E$2,4,IF(Q438=Barèmes!$F$2,5,0)))))+2*IF(W438=Barèmes!$B$2,1,IF(W438=Barèmes!$C$2,2,IF(W438=Barèmes!$D$2,3,IF(W438=Barèmes!$E$2,4,IF(W438=Barèmes!$F$2,5,0)))))+1*IF(Z438=Barèmes!$B$2,1,IF(Z438=Barèmes!$C$2,2,IF(Z438=Barèmes!$D$2,3,IF(Z438=Barèmes!$E$2,4,IF(Z438=Barèmes!$F$2,5,0)))))+1*IF(AC438=Barèmes!$B$2,1,IF(AC438=Barèmes!$C$2,2,IF(AC438=Barèmes!$D$2,3,IF(AC438=Barèmes!$E$2,4,IF(AC438=Barèmes!$F$2,5,0))))))</f>
        <v/>
      </c>
      <c r="AI438" s="31"/>
      <c r="AJ438" s="32" t="str">
        <f>IFERROR(INDEX(Croissance!$B$5:$B$604,MATCH(A438,Croissance!$A$5:$A$604,0)),"")</f>
        <v/>
      </c>
      <c r="AK438" s="32" t="str">
        <f>IFERROR(INDEX(Croissance!$C$5:$C$604,MATCH(A438,Croissance!$A$5:$A$604,0)),"")</f>
        <v/>
      </c>
      <c r="AL438" s="32" t="str">
        <f>IFERROR(INDEX(Croissance!$D$5:$D$604,MATCH(A438,Croissance!$A$5:$A$604,0)),"")</f>
        <v/>
      </c>
      <c r="AM438" s="32" t="str">
        <f>IFERROR(INDEX(Croissance!$E$5:$E$604,MATCH(A438,Croissance!$A$5:$A$604,0)),"")</f>
        <v/>
      </c>
      <c r="AO438" s="33">
        <f t="shared" si="56"/>
        <v>0</v>
      </c>
      <c r="AP438" s="33">
        <f t="shared" si="52"/>
        <v>0</v>
      </c>
      <c r="AQ438" s="33">
        <f>IF(A438="",0,IF(AND(OR('Synthèse classe'!$C$2="Tous",C438='Synthèse classe'!$C$2),OR('Synthèse classe'!$C$3="Toutes",D438='Synthèse classe'!$C$3),OR('Synthèse classe'!$C$4="Toutes",AND('Synthèse classe'!$C$4="Dernière",AP438=1),B438=IFERROR(VALUE('Synthèse classe'!$C$4),0))),1,0))</f>
        <v>0</v>
      </c>
      <c r="AR438" s="34" t="str">
        <f t="shared" si="53"/>
        <v/>
      </c>
    </row>
    <row r="439" spans="1:44" x14ac:dyDescent="0.2">
      <c r="A439" s="17" t="str">
        <f t="shared" si="49"/>
        <v/>
      </c>
      <c r="B439" s="18"/>
      <c r="C439" s="19"/>
      <c r="D439" s="19"/>
      <c r="E439" s="19"/>
      <c r="F439" s="19"/>
      <c r="G439" s="19"/>
      <c r="H439" s="17" t="str">
        <f t="shared" si="54"/>
        <v/>
      </c>
      <c r="I439" s="20"/>
      <c r="J439" s="18"/>
      <c r="K439" s="19"/>
      <c r="L439" s="21" t="str">
        <f t="shared" si="55"/>
        <v/>
      </c>
      <c r="M439" s="21" t="str">
        <f>IF(OR(J439="",SUMPRODUCT((Barèmes!$A$6:$A$28="Endurance — Luc Léger (palier)")*(Barèmes!$B$6:$B$28=H439)*(Barèmes!$C$6:$C$28=IF(H439="6ème","Mixte",G439)))=0),"",IF(SUMPRODUCT((Barèmes!$A$6:$A$28="Endurance — Luc Léger (palier)")*(Barèmes!$B$6:$B$28=H439)*(Barèmes!$C$6:$C$28=IF(H439="6ème","Mixte",G439))*(Barèmes!$J$6:$J$28="+"))&gt;0,IF(J439&lt;=SUMIFS(Barèmes!$D$6:$D$28,Barèmes!$A$6:$A$28,"Endurance — Luc Léger (palier)",Barèmes!$B$6:$B$28,H439,Barèmes!$C$6:$C$28,IF(H439="6ème","Mixte",G439)),"à besoin",IF(J439&lt;=SUMIFS(Barèmes!$E$6:$E$28,Barèmes!$A$6:$A$28,"Endurance — Luc Léger (palier)",Barèmes!$B$6:$B$28,H439,Barèmes!$C$6:$C$28,IF(H439="6ème","Mixte",G439)),"fragile","satisfaisant")),IF(J439&gt;=SUMIFS(Barèmes!$D$6:$D$28,Barèmes!$A$6:$A$28,"Endurance — Luc Léger (palier)",Barèmes!$B$6:$B$28,H439,Barèmes!$C$6:$C$28,IF(H439="6ème","Mixte",G439)),"à besoin",IF(J439&gt;=SUMIFS(Barèmes!$E$6:$E$28,Barèmes!$A$6:$A$28,"Endurance — Luc Léger (palier)",Barèmes!$B$6:$B$28,H439,Barèmes!$C$6:$C$28,IF(H439="6ème","Mixte",G439)),"fragile","satisfaisant"))))</f>
        <v/>
      </c>
      <c r="N439" s="21" t="str">
        <f>IF(OR(J439="",SUMPRODUCT((Barèmes!$A$6:$A$28="Endurance — Luc Léger (palier)")*(Barèmes!$B$6:$B$28=H439)*(Barèmes!$C$6:$C$28=IF(H439="6ème","Mixte",G439)))=0),"",IF(SUMPRODUCT((Barèmes!$A$6:$A$28="Endurance — Luc Léger (palier)")*(Barèmes!$B$6:$B$28=H439)*(Barèmes!$C$6:$C$28=IF(H439="6ème","Mixte",G439))*(Barèmes!$J$6:$J$28="+"))&gt;0,IF(J439&lt;=SUMIFS(Barèmes!$F$6:$F$28,Barèmes!$A$6:$A$28,"Endurance — Luc Léger (palier)",Barèmes!$B$6:$B$28,H439,Barèmes!$C$6:$C$28,IF(H439="6ème","Mixte",G439)),Barèmes!$B$2,IF(J439&lt;=SUMIFS(Barèmes!$G$6:$G$28,Barèmes!$A$6:$A$28,"Endurance — Luc Léger (palier)",Barèmes!$B$6:$B$28,H439,Barèmes!$C$6:$C$28,IF(H439="6ème","Mixte",G439)),Barèmes!$C$2,IF(J439&lt;=SUMIFS(Barèmes!$H$6:$H$28,Barèmes!$A$6:$A$28,"Endurance — Luc Léger (palier)",Barèmes!$B$6:$B$28,H439,Barèmes!$C$6:$C$28,IF(H439="6ème","Mixte",G439)),Barèmes!$D$2,IF(J439&lt;=SUMIFS(Barèmes!$I$6:$I$28,Barèmes!$A$6:$A$28,"Endurance — Luc Léger (palier)",Barèmes!$B$6:$B$28,H439,Barèmes!$C$6:$C$28,IF(H439="6ème","Mixte",G439)),Barèmes!$E$2,Barèmes!$F$2)))),IF(J439&gt;=SUMIFS(Barèmes!$F$6:$F$28,Barèmes!$A$6:$A$28,"Endurance — Luc Léger (palier)",Barèmes!$B$6:$B$28,H439,Barèmes!$C$6:$C$28,IF(H439="6ème","Mixte",G439)),Barèmes!$B$2,IF(J439&gt;=SUMIFS(Barèmes!$G$6:$G$28,Barèmes!$A$6:$A$28,"Endurance — Luc Léger (palier)",Barèmes!$B$6:$B$28,H439,Barèmes!$C$6:$C$28,IF(H439="6ème","Mixte",G439)),Barèmes!$C$2,IF(J439&gt;=SUMIFS(Barèmes!$H$6:$H$28,Barèmes!$A$6:$A$28,"Endurance — Luc Léger (palier)",Barèmes!$B$6:$B$28,H439,Barèmes!$C$6:$C$28,IF(H439="6ème","Mixte",G439)),Barèmes!$D$2,IF(J439&gt;=SUMIFS(Barèmes!$I$6:$I$28,Barèmes!$A$6:$A$28,"Endurance — Luc Léger (palier)",Barèmes!$B$6:$B$28,H439,Barèmes!$C$6:$C$28,IF(H439="6ème","Mixte",G439)),Barèmes!$E$2,Barèmes!$F$2))))))</f>
        <v/>
      </c>
      <c r="O439" s="22"/>
      <c r="P439" s="23" t="str">
        <f>IF(OR(O439="",SUMPRODUCT((Barèmes!$A$6:$A$28="Force bas du corps — Saut en longueur (m)")*(Barèmes!$B$6:$B$28=H439)*(Barèmes!$C$6:$C$28=IF(H439="6ème","Mixte",G439)))=0),"",IF(SUMPRODUCT((Barèmes!$A$6:$A$28="Force bas du corps — Saut en longueur (m)")*(Barèmes!$B$6:$B$28=H439)*(Barèmes!$C$6:$C$28=IF(H439="6ème","Mixte",G439))*(Barèmes!$J$6:$J$28="+"))&gt;0,IF(O439&lt;=SUMIFS(Barèmes!$D$6:$D$28,Barèmes!$A$6:$A$28,"Force bas du corps — Saut en longueur (m)",Barèmes!$B$6:$B$28,H439,Barèmes!$C$6:$C$28,IF(H439="6ème","Mixte",G439)),"à besoin",IF(O439&lt;=SUMIFS(Barèmes!$E$6:$E$28,Barèmes!$A$6:$A$28,"Force bas du corps — Saut en longueur (m)",Barèmes!$B$6:$B$28,H439,Barèmes!$C$6:$C$28,IF(H439="6ème","Mixte",G439)),"fragile","satisfaisant")),IF(O439&gt;=SUMIFS(Barèmes!$D$6:$D$28,Barèmes!$A$6:$A$28,"Force bas du corps — Saut en longueur (m)",Barèmes!$B$6:$B$28,H439,Barèmes!$C$6:$C$28,IF(H439="6ème","Mixte",G439)),"à besoin",IF(O439&gt;=SUMIFS(Barèmes!$E$6:$E$28,Barèmes!$A$6:$A$28,"Force bas du corps — Saut en longueur (m)",Barèmes!$B$6:$B$28,H439,Barèmes!$C$6:$C$28,IF(H439="6ème","Mixte",G439)),"fragile","satisfaisant"))))</f>
        <v/>
      </c>
      <c r="Q439" s="23" t="str">
        <f>IF(OR(O439="",SUMPRODUCT((Barèmes!$A$6:$A$28="Force bas du corps — Saut en longueur (m)")*(Barèmes!$B$6:$B$28=H439)*(Barèmes!$C$6:$C$28=IF(H439="6ème","Mixte",G439)))=0),"",IF(SUMPRODUCT((Barèmes!$A$6:$A$28="Force bas du corps — Saut en longueur (m)")*(Barèmes!$B$6:$B$28=H439)*(Barèmes!$C$6:$C$28=IF(H439="6ème","Mixte",G439))*(Barèmes!$J$6:$J$28="+"))&gt;0,IF(O439&lt;=SUMIFS(Barèmes!$F$6:$F$28,Barèmes!$A$6:$A$28,"Force bas du corps — Saut en longueur (m)",Barèmes!$B$6:$B$28,H439,Barèmes!$C$6:$C$28,IF(H439="6ème","Mixte",G439)),Barèmes!$B$2,IF(O439&lt;=SUMIFS(Barèmes!$G$6:$G$28,Barèmes!$A$6:$A$28,"Force bas du corps — Saut en longueur (m)",Barèmes!$B$6:$B$28,H439,Barèmes!$C$6:$C$28,IF(H439="6ème","Mixte",G439)),Barèmes!$C$2,IF(O439&lt;=SUMIFS(Barèmes!$H$6:$H$28,Barèmes!$A$6:$A$28,"Force bas du corps — Saut en longueur (m)",Barèmes!$B$6:$B$28,H439,Barèmes!$C$6:$C$28,IF(H439="6ème","Mixte",G439)),Barèmes!$D$2,IF(O439&lt;=SUMIFS(Barèmes!$I$6:$I$28,Barèmes!$A$6:$A$28,"Force bas du corps — Saut en longueur (m)",Barèmes!$B$6:$B$28,H439,Barèmes!$C$6:$C$28,IF(H439="6ème","Mixte",G439)),Barèmes!$E$2,Barèmes!$F$2)))),IF(O439&gt;=SUMIFS(Barèmes!$F$6:$F$28,Barèmes!$A$6:$A$28,"Force bas du corps — Saut en longueur (m)",Barèmes!$B$6:$B$28,H439,Barèmes!$C$6:$C$28,IF(H439="6ème","Mixte",G439)),Barèmes!$B$2,IF(O439&gt;=SUMIFS(Barèmes!$G$6:$G$28,Barèmes!$A$6:$A$28,"Force bas du corps — Saut en longueur (m)",Barèmes!$B$6:$B$28,H439,Barèmes!$C$6:$C$28,IF(H439="6ème","Mixte",G439)),Barèmes!$C$2,IF(O439&gt;=SUMIFS(Barèmes!$H$6:$H$28,Barèmes!$A$6:$A$28,"Force bas du corps — Saut en longueur (m)",Barèmes!$B$6:$B$28,H439,Barèmes!$C$6:$C$28,IF(H439="6ème","Mixte",G439)),Barèmes!$D$2,IF(O439&gt;=SUMIFS(Barèmes!$I$6:$I$28,Barèmes!$A$6:$A$28,"Force bas du corps — Saut en longueur (m)",Barèmes!$B$6:$B$28,H439,Barèmes!$C$6:$C$28,IF(H439="6ème","Mixte",G439)),Barèmes!$E$2,Barèmes!$F$2))))))</f>
        <v/>
      </c>
      <c r="R439" s="22"/>
      <c r="S439" s="24" t="str">
        <f>IF(OR(R439="",SUMPRODUCT((Barèmes!$A$6:$A$28="Vitesse — 30 m (s)")*(Barèmes!$B$6:$B$28=H439)*(Barèmes!$C$6:$C$28=IF(H439="6ème","Mixte",G439)))=0),"",IF(SUMPRODUCT((Barèmes!$A$6:$A$28="Vitesse — 30 m (s)")*(Barèmes!$B$6:$B$28=H439)*(Barèmes!$C$6:$C$28=IF(H439="6ème","Mixte",G439))*(Barèmes!$J$6:$J$28="+"))&gt;0,IF(R439&lt;=SUMIFS(Barèmes!$D$6:$D$28,Barèmes!$A$6:$A$28,"Vitesse — 30 m (s)",Barèmes!$B$6:$B$28,H439,Barèmes!$C$6:$C$28,IF(H439="6ème","Mixte",G439)),"à besoin",IF(R439&lt;=SUMIFS(Barèmes!$E$6:$E$28,Barèmes!$A$6:$A$28,"Vitesse — 30 m (s)",Barèmes!$B$6:$B$28,H439,Barèmes!$C$6:$C$28,IF(H439="6ème","Mixte",G439)),"fragile","satisfaisant")),IF(R439&gt;=SUMIFS(Barèmes!$D$6:$D$28,Barèmes!$A$6:$A$28,"Vitesse — 30 m (s)",Barèmes!$B$6:$B$28,H439,Barèmes!$C$6:$C$28,IF(H439="6ème","Mixte",G439)),"à besoin",IF(R439&gt;=SUMIFS(Barèmes!$E$6:$E$28,Barèmes!$A$6:$A$28,"Vitesse — 30 m (s)",Barèmes!$B$6:$B$28,H439,Barèmes!$C$6:$C$28,IF(H439="6ème","Mixte",G439)),"fragile","satisfaisant"))))</f>
        <v/>
      </c>
      <c r="T439" s="24" t="str">
        <f>IF(OR(R439="",SUMPRODUCT((Barèmes!$A$6:$A$28="Vitesse — 30 m (s)")*(Barèmes!$B$6:$B$28=H439)*(Barèmes!$C$6:$C$28=IF(H439="6ème","Mixte",G439)))=0),"",IF(SUMPRODUCT((Barèmes!$A$6:$A$28="Vitesse — 30 m (s)")*(Barèmes!$B$6:$B$28=H439)*(Barèmes!$C$6:$C$28=IF(H439="6ème","Mixte",G439))*(Barèmes!$J$6:$J$28="+"))&gt;0,IF(R439&lt;=SUMIFS(Barèmes!$F$6:$F$28,Barèmes!$A$6:$A$28,"Vitesse — 30 m (s)",Barèmes!$B$6:$B$28,H439,Barèmes!$C$6:$C$28,IF(H439="6ème","Mixte",G439)),Barèmes!$B$2,IF(R439&lt;=SUMIFS(Barèmes!$G$6:$G$28,Barèmes!$A$6:$A$28,"Vitesse — 30 m (s)",Barèmes!$B$6:$B$28,H439,Barèmes!$C$6:$C$28,IF(H439="6ème","Mixte",G439)),Barèmes!$C$2,IF(R439&lt;=SUMIFS(Barèmes!$H$6:$H$28,Barèmes!$A$6:$A$28,"Vitesse — 30 m (s)",Barèmes!$B$6:$B$28,H439,Barèmes!$C$6:$C$28,IF(H439="6ème","Mixte",G439)),Barèmes!$D$2,IF(R439&lt;=SUMIFS(Barèmes!$I$6:$I$28,Barèmes!$A$6:$A$28,"Vitesse — 30 m (s)",Barèmes!$B$6:$B$28,H439,Barèmes!$C$6:$C$28,IF(H439="6ème","Mixte",G439)),Barèmes!$E$2,Barèmes!$F$2)))),IF(R439&gt;=SUMIFS(Barèmes!$F$6:$F$28,Barèmes!$A$6:$A$28,"Vitesse — 30 m (s)",Barèmes!$B$6:$B$28,H439,Barèmes!$C$6:$C$28,IF(H439="6ème","Mixte",G439)),Barèmes!$B$2,IF(R439&gt;=SUMIFS(Barèmes!$G$6:$G$28,Barèmes!$A$6:$A$28,"Vitesse — 30 m (s)",Barèmes!$B$6:$B$28,H439,Barèmes!$C$6:$C$28,IF(H439="6ème","Mixte",G439)),Barèmes!$C$2,IF(R439&gt;=SUMIFS(Barèmes!$H$6:$H$28,Barèmes!$A$6:$A$28,"Vitesse — 30 m (s)",Barèmes!$B$6:$B$28,H439,Barèmes!$C$6:$C$28,IF(H439="6ème","Mixte",G439)),Barèmes!$D$2,IF(R439&gt;=SUMIFS(Barèmes!$I$6:$I$28,Barèmes!$A$6:$A$28,"Vitesse — 30 m (s)",Barèmes!$B$6:$B$28,H439,Barèmes!$C$6:$C$28,IF(H439="6ème","Mixte",G439)),Barèmes!$E$2,Barèmes!$F$2))))))</f>
        <v/>
      </c>
      <c r="U439" s="22"/>
      <c r="V439" s="25" t="str">
        <f>IF(OR(U439="",SUMPRODUCT((Barèmes!$A$6:$A$28="Vitesse — 50 m (s)")*(Barèmes!$B$6:$B$28=H439)*(Barèmes!$C$6:$C$28=IF(H439="6ème","Mixte",G439)))=0),"",IF(SUMPRODUCT((Barèmes!$A$6:$A$28="Vitesse — 50 m (s)")*(Barèmes!$B$6:$B$28=H439)*(Barèmes!$C$6:$C$28=IF(H439="6ème","Mixte",G439))*(Barèmes!$J$6:$J$28="+"))&gt;0,IF(U439&lt;=SUMIFS(Barèmes!$D$6:$D$28,Barèmes!$A$6:$A$28,"Vitesse — 50 m (s)",Barèmes!$B$6:$B$28,H439,Barèmes!$C$6:$C$28,IF(H439="6ème","Mixte",G439)),"à besoin",IF(U439&lt;=SUMIFS(Barèmes!$E$6:$E$28,Barèmes!$A$6:$A$28,"Vitesse — 50 m (s)",Barèmes!$B$6:$B$28,H439,Barèmes!$C$6:$C$28,IF(H439="6ème","Mixte",G439)),"fragile","satisfaisant")),IF(U439&gt;=SUMIFS(Barèmes!$D$6:$D$28,Barèmes!$A$6:$A$28,"Vitesse — 50 m (s)",Barèmes!$B$6:$B$28,H439,Barèmes!$C$6:$C$28,IF(H439="6ème","Mixte",G439)),"à besoin",IF(U439&gt;=SUMIFS(Barèmes!$E$6:$E$28,Barèmes!$A$6:$A$28,"Vitesse — 50 m (s)",Barèmes!$B$6:$B$28,H439,Barèmes!$C$6:$C$28,IF(H439="6ème","Mixte",G439)),"fragile","satisfaisant"))))</f>
        <v/>
      </c>
      <c r="W439" s="25" t="str">
        <f>IF(OR(U439="",SUMPRODUCT((Barèmes!$A$6:$A$28="Vitesse — 50 m (s)")*(Barèmes!$B$6:$B$28=H439)*(Barèmes!$C$6:$C$28=IF(H439="6ème","Mixte",G439)))=0),"",IF(SUMPRODUCT((Barèmes!$A$6:$A$28="Vitesse — 50 m (s)")*(Barèmes!$B$6:$B$28=H439)*(Barèmes!$C$6:$C$28=IF(H439="6ème","Mixte",G439))*(Barèmes!$J$6:$J$28="+"))&gt;0,IF(U439&lt;=SUMIFS(Barèmes!$F$6:$F$28,Barèmes!$A$6:$A$28,"Vitesse — 50 m (s)",Barèmes!$B$6:$B$28,H439,Barèmes!$C$6:$C$28,IF(H439="6ème","Mixte",G439)),Barèmes!$B$2,IF(U439&lt;=SUMIFS(Barèmes!$G$6:$G$28,Barèmes!$A$6:$A$28,"Vitesse — 50 m (s)",Barèmes!$B$6:$B$28,H439,Barèmes!$C$6:$C$28,IF(H439="6ème","Mixte",G439)),Barèmes!$C$2,IF(U439&lt;=SUMIFS(Barèmes!$H$6:$H$28,Barèmes!$A$6:$A$28,"Vitesse — 50 m (s)",Barèmes!$B$6:$B$28,H439,Barèmes!$C$6:$C$28,IF(H439="6ème","Mixte",G439)),Barèmes!$D$2,IF(U439&lt;=SUMIFS(Barèmes!$I$6:$I$28,Barèmes!$A$6:$A$28,"Vitesse — 50 m (s)",Barèmes!$B$6:$B$28,H439,Barèmes!$C$6:$C$28,IF(H439="6ème","Mixte",G439)),Barèmes!$E$2,Barèmes!$F$2)))),IF(U439&gt;=SUMIFS(Barèmes!$F$6:$F$28,Barèmes!$A$6:$A$28,"Vitesse — 50 m (s)",Barèmes!$B$6:$B$28,H439,Barèmes!$C$6:$C$28,IF(H439="6ème","Mixte",G439)),Barèmes!$B$2,IF(U439&gt;=SUMIFS(Barèmes!$G$6:$G$28,Barèmes!$A$6:$A$28,"Vitesse — 50 m (s)",Barèmes!$B$6:$B$28,H439,Barèmes!$C$6:$C$28,IF(H439="6ème","Mixte",G439)),Barèmes!$C$2,IF(U439&gt;=SUMIFS(Barèmes!$H$6:$H$28,Barèmes!$A$6:$A$28,"Vitesse — 50 m (s)",Barèmes!$B$6:$B$28,H439,Barèmes!$C$6:$C$28,IF(H439="6ème","Mixte",G439)),Barèmes!$D$2,IF(U439&gt;=SUMIFS(Barèmes!$I$6:$I$28,Barèmes!$A$6:$A$28,"Vitesse — 50 m (s)",Barèmes!$B$6:$B$28,H439,Barèmes!$C$6:$C$28,IF(H439="6ème","Mixte",G439)),Barèmes!$E$2,Barèmes!$F$2))))))</f>
        <v/>
      </c>
      <c r="X439" s="18"/>
      <c r="Y439" s="26" t="str" cm="1">
        <f t="array" ref="Y439">IF(OR(X439="",SUMPRODUCT((Barèmes!$A$6:$A$28="Souplesse (score 1-5)")*(Barèmes!$B$6:$B$28=H439)*(Barèmes!$C$6:$C$28=IF(H439="6ème","Mixte",G439)))=0),"",IF(SUMPRODUCT((Barèmes!$A$6:$A$28="Souplesse (score 1-5)")*(Barèmes!$B$6:$B$28=H439)*(Barèmes!$C$6:$C$28=IF(H439="6ème","Mixte",G439))*(Barèmes!$J$6:$J$28="+"))&gt;0,IF(X439&lt;=SUMIFS(Barèmes!$D$6:$D$28,Barèmes!$A$6:$A$28,"Souplesse (score 1-5)",Barèmes!$B$6:$B$28,H439,Barèmes!$C$6:$C$28,IF(H439="6ème","Mixte",G439)),"à besoin",IF(X439&lt;=SUMIFS(Barèmes!$E$6:$E$28,Barèmes!$A$6:$A$28,"Souplesse (score 1-5)",Barèmes!$B$6:$B$28,H439,Barèmes!$C$6:$C$28,IF(H439="6ème","Mixte",G439)),"fragile","satisfaisant")),IF(X439&gt;=SUMIFS(Barèmes!$D$6:$D$28,Barèmes!$A$6:$A$28,"Souplesse (score 1-5)",Barèmes!$B$6:$B$28,H439,Barèmes!$C$6:$C$28,IF(H439="6ème","Mixte",G439)),"à besoin",IF(X439&gt;=SUMIFS(Barèmes!$E$6:$E$28,Barèmes!$A$6:$A$28,"Souplesse (score 1-5)",Barèmes!$B$6:$B$28,H439,Barèmes!$C$6:$C$28,IF(H439="6ème","Mixte",G439)),"fragile","satisfaisant"))))</f>
        <v/>
      </c>
      <c r="Z439" s="26" t="str" cm="1">
        <f t="array" ref="Z439">IF(OR(X439="",SUMPRODUCT((Barèmes!$A$6:$A$28="Souplesse (score 1-5)")*(Barèmes!$B$6:$B$28=H439)*(Barèmes!$C$6:$C$28=IF(H439="6ème","Mixte",G439)))=0),"",IF(SUMPRODUCT((Barèmes!$A$6:$A$28="Souplesse (score 1-5)")*(Barèmes!$B$6:$B$28=H439)*(Barèmes!$C$6:$C$28=IF(H439="6ème","Mixte",G439))*(Barèmes!$J$6:$J$28="+"))&gt;0,IF(X439&lt;=SUMIFS(Barèmes!$F$6:$F$28,Barèmes!$A$6:$A$28,"Souplesse (score 1-5)",Barèmes!$B$6:$B$28,H439,Barèmes!$C$6:$C$28,IF(H439="6ème","Mixte",G439)),Barèmes!$B$2,IF(X439&lt;=SUMIFS(Barèmes!$G$6:$G$28,Barèmes!$A$6:$A$28,"Souplesse (score 1-5)",Barèmes!$B$6:$B$28,H439,Barèmes!$C$6:$C$28,IF(H439="6ème","Mixte",G439)),Barèmes!$C$2,IF(X439&lt;=SUMIFS(Barèmes!$H$6:$H$28,Barèmes!$A$6:$A$28,"Souplesse (score 1-5)",Barèmes!$B$6:$B$28,H439,Barèmes!$C$6:$C$28,IF(H439="6ème","Mixte",G439)),Barèmes!$D$2,IF(X439&lt;=SUMIFS(Barèmes!$I$6:$I$28,Barèmes!$A$6:$A$28,"Souplesse (score 1-5)",Barèmes!$B$6:$B$28,H439,Barèmes!$C$6:$C$28,IF(H439="6ème","Mixte",G439)),Barèmes!$E$2,Barèmes!$F$2)))),IF(X439&gt;=SUMIFS(Barèmes!$F$6:$F$28,Barèmes!$A$6:$A$28,"Souplesse (score 1-5)",Barèmes!$B$6:$B$28,H439,Barèmes!$C$6:$C$28,IF(H439="6ème","Mixte",G439)),Barèmes!$B$2,IF(X439&gt;=SUMIFS(Barèmes!$G$6:$G$28,Barèmes!$A$6:$A$28,"Souplesse (score 1-5)",Barèmes!$B$6:$B$28,H439,Barèmes!$C$6:$C$28,IF(H439="6ème","Mixte",G439)),Barèmes!$C$2,IF(X439&gt;=SUMIFS(Barèmes!$H$6:$H$28,Barèmes!$A$6:$A$28,"Souplesse (score 1-5)",Barèmes!$B$6:$B$28,H439,Barèmes!$C$6:$C$28,IF(H439="6ème","Mixte",G439)),Barèmes!$D$2,IF(X439&gt;=SUMIFS(Barèmes!$I$6:$I$28,Barèmes!$A$6:$A$28,"Souplesse (score 1-5)",Barèmes!$B$6:$B$28,H439,Barèmes!$C$6:$C$28,IF(H439="6ème","Mixte",G439)),Barèmes!$E$2,Barèmes!$F$2))))))</f>
        <v/>
      </c>
      <c r="AA439" s="22"/>
      <c r="AB439" s="27" t="str">
        <f>IF(OR(AA439="",SUMPRODUCT((Barèmes!$A$6:$A$28="Agilité — T-test 974 (s)")*(Barèmes!$B$6:$B$28=H439)*(Barèmes!$C$6:$C$28=IF(H439="6ème","Mixte",G439)))=0),"",IF(SUMPRODUCT((Barèmes!$A$6:$A$28="Agilité — T-test 974 (s)")*(Barèmes!$B$6:$B$28=H439)*(Barèmes!$C$6:$C$28=IF(H439="6ème","Mixte",G439))*(Barèmes!$J$6:$J$28="+"))&gt;0,IF(AA439&lt;=SUMIFS(Barèmes!$D$6:$D$28,Barèmes!$A$6:$A$28,"Agilité — T-test 974 (s)",Barèmes!$B$6:$B$28,H439,Barèmes!$C$6:$C$28,IF(H439="6ème","Mixte",G439)),"à besoin",IF(AA439&lt;=SUMIFS(Barèmes!$E$6:$E$28,Barèmes!$A$6:$A$28,"Agilité — T-test 974 (s)",Barèmes!$B$6:$B$28,H439,Barèmes!$C$6:$C$28,IF(H439="6ème","Mixte",G439)),"fragile","satisfaisant")),IF(AA439&gt;=SUMIFS(Barèmes!$D$6:$D$28,Barèmes!$A$6:$A$28,"Agilité — T-test 974 (s)",Barèmes!$B$6:$B$28,H439,Barèmes!$C$6:$C$28,IF(H439="6ème","Mixte",G439)),"à besoin",IF(AA439&gt;=SUMIFS(Barèmes!$E$6:$E$28,Barèmes!$A$6:$A$28,"Agilité — T-test 974 (s)",Barèmes!$B$6:$B$28,H439,Barèmes!$C$6:$C$28,IF(H439="6ème","Mixte",G439)),"fragile","satisfaisant"))))</f>
        <v/>
      </c>
      <c r="AC439" s="27" t="str">
        <f>IF(OR(AA439="",SUMPRODUCT((Barèmes!$A$6:$A$28="Agilité — T-test 974 (s)")*(Barèmes!$B$6:$B$28=H439)*(Barèmes!$C$6:$C$28=IF(H439="6ème","Mixte",G439)))=0),"",IF(SUMPRODUCT((Barèmes!$A$6:$A$28="Agilité — T-test 974 (s)")*(Barèmes!$B$6:$B$28=H439)*(Barèmes!$C$6:$C$28=IF(H439="6ème","Mixte",G439))*(Barèmes!$J$6:$J$28="+"))&gt;0,IF(AA439&lt;=SUMIFS(Barèmes!$F$6:$F$28,Barèmes!$A$6:$A$28,"Agilité — T-test 974 (s)",Barèmes!$B$6:$B$28,H439,Barèmes!$C$6:$C$28,IF(H439="6ème","Mixte",G439)),Barèmes!$B$2,IF(AA439&lt;=SUMIFS(Barèmes!$G$6:$G$28,Barèmes!$A$6:$A$28,"Agilité — T-test 974 (s)",Barèmes!$B$6:$B$28,H439,Barèmes!$C$6:$C$28,IF(H439="6ème","Mixte",G439)),Barèmes!$C$2,IF(AA439&lt;=SUMIFS(Barèmes!$H$6:$H$28,Barèmes!$A$6:$A$28,"Agilité — T-test 974 (s)",Barèmes!$B$6:$B$28,H439,Barèmes!$C$6:$C$28,IF(H439="6ème","Mixte",G439)),Barèmes!$D$2,IF(AA439&lt;=SUMIFS(Barèmes!$I$6:$I$28,Barèmes!$A$6:$A$28,"Agilité — T-test 974 (s)",Barèmes!$B$6:$B$28,H439,Barèmes!$C$6:$C$28,IF(H439="6ème","Mixte",G439)),Barèmes!$E$2,Barèmes!$F$2)))),IF(AA439&gt;=SUMIFS(Barèmes!$F$6:$F$28,Barèmes!$A$6:$A$28,"Agilité — T-test 974 (s)",Barèmes!$B$6:$B$28,H439,Barèmes!$C$6:$C$28,IF(H439="6ème","Mixte",G439)),Barèmes!$B$2,IF(AA439&gt;=SUMIFS(Barèmes!$G$6:$G$28,Barèmes!$A$6:$A$28,"Agilité — T-test 974 (s)",Barèmes!$B$6:$B$28,H439,Barèmes!$C$6:$C$28,IF(H439="6ème","Mixte",G439)),Barèmes!$C$2,IF(AA439&gt;=SUMIFS(Barèmes!$H$6:$H$28,Barèmes!$A$6:$A$28,"Agilité — T-test 974 (s)",Barèmes!$B$6:$B$28,H439,Barèmes!$C$6:$C$28,IF(H439="6ème","Mixte",G439)),Barèmes!$D$2,IF(AA439&gt;=SUMIFS(Barèmes!$I$6:$I$28,Barèmes!$A$6:$A$28,"Agilité — T-test 974 (s)",Barèmes!$B$6:$B$28,H439,Barèmes!$C$6:$C$28,IF(H439="6ème","Mixte",G439)),Barèmes!$E$2,Barèmes!$F$2))))))</f>
        <v/>
      </c>
      <c r="AD439" s="28" t="str">
        <f t="shared" si="50"/>
        <v/>
      </c>
      <c r="AE439" s="29" t="str">
        <f t="shared" si="51"/>
        <v/>
      </c>
      <c r="AF439" s="30" t="str">
        <f>IF(OR(AD439="",SUMPRODUCT((Barèmes!$A$6:$A$28="Surcoût d'agilité (s) — technique")*(Barèmes!$B$6:$B$28=H439)*(Barèmes!$C$6:$C$28=IF(H439="6ème","Mixte",G439)))=0),"",IF(SUMPRODUCT((Barèmes!$A$6:$A$28="Surcoût d'agilité (s) — technique")*(Barèmes!$B$6:$B$28=H439)*(Barèmes!$C$6:$C$28=IF(H439="6ème","Mixte",G439))*(Barèmes!$J$6:$J$28="+"))&gt;0,IF(AD439&lt;=SUMIFS(Barèmes!$D$6:$D$28,Barèmes!$A$6:$A$28,"Surcoût d'agilité (s) — technique",Barèmes!$B$6:$B$28,H439,Barèmes!$C$6:$C$28,IF(H439="6ème","Mixte",G439)),"à besoin",IF(AD439&lt;=SUMIFS(Barèmes!$E$6:$E$28,Barèmes!$A$6:$A$28,"Surcoût d'agilité (s) — technique",Barèmes!$B$6:$B$28,H439,Barèmes!$C$6:$C$28,IF(H439="6ème","Mixte",G439)),"fragile","satisfaisant")),IF(AD439&gt;=SUMIFS(Barèmes!$D$6:$D$28,Barèmes!$A$6:$A$28,"Surcoût d'agilité (s) — technique",Barèmes!$B$6:$B$28,H439,Barèmes!$C$6:$C$28,IF(H439="6ème","Mixte",G439)),"à besoin",IF(AD439&gt;=SUMIFS(Barèmes!$E$6:$E$28,Barèmes!$A$6:$A$28,"Surcoût d'agilité (s) — technique",Barèmes!$B$6:$B$28,H439,Barèmes!$C$6:$C$28,IF(H439="6ème","Mixte",G439)),"fragile","satisfaisant"))))</f>
        <v/>
      </c>
      <c r="AG439" s="30" t="str">
        <f>IF(OR(AD439="",SUMPRODUCT((Barèmes!$A$6:$A$28="Surcoût d'agilité (s) — technique")*(Barèmes!$B$6:$B$28=H439)*(Barèmes!$C$6:$C$28=IF(H439="6ème","Mixte",G439)))=0),"",IF(SUMPRODUCT((Barèmes!$A$6:$A$28="Surcoût d'agilité (s) — technique")*(Barèmes!$B$6:$B$28=H439)*(Barèmes!$C$6:$C$28=IF(H439="6ème","Mixte",G439))*(Barèmes!$J$6:$J$28="+"))&gt;0,IF(AD439&lt;=SUMIFS(Barèmes!$F$6:$F$28,Barèmes!$A$6:$A$28,"Surcoût d'agilité (s) — technique",Barèmes!$B$6:$B$28,H439,Barèmes!$C$6:$C$28,IF(H439="6ème","Mixte",G439)),Barèmes!$B$2,IF(AD439&lt;=SUMIFS(Barèmes!$G$6:$G$28,Barèmes!$A$6:$A$28,"Surcoût d'agilité (s) — technique",Barèmes!$B$6:$B$28,H439,Barèmes!$C$6:$C$28,IF(H439="6ème","Mixte",G439)),Barèmes!$C$2,IF(AD439&lt;=SUMIFS(Barèmes!$H$6:$H$28,Barèmes!$A$6:$A$28,"Surcoût d'agilité (s) — technique",Barèmes!$B$6:$B$28,H439,Barèmes!$C$6:$C$28,IF(H439="6ème","Mixte",G439)),Barèmes!$D$2,IF(AD439&lt;=SUMIFS(Barèmes!$I$6:$I$28,Barèmes!$A$6:$A$28,"Surcoût d'agilité (s) — technique",Barèmes!$B$6:$B$28,H439,Barèmes!$C$6:$C$28,IF(H439="6ème","Mixte",G439)),Barèmes!$E$2,Barèmes!$F$2)))),IF(AD439&gt;=SUMIFS(Barèmes!$F$6:$F$28,Barèmes!$A$6:$A$28,"Surcoût d'agilité (s) — technique",Barèmes!$B$6:$B$28,H439,Barèmes!$C$6:$C$28,IF(H439="6ème","Mixte",G439)),Barèmes!$B$2,IF(AD439&gt;=SUMIFS(Barèmes!$G$6:$G$28,Barèmes!$A$6:$A$28,"Surcoût d'agilité (s) — technique",Barèmes!$B$6:$B$28,H439,Barèmes!$C$6:$C$28,IF(H439="6ème","Mixte",G439)),Barèmes!$C$2,IF(AD439&gt;=SUMIFS(Barèmes!$H$6:$H$28,Barèmes!$A$6:$A$28,"Surcoût d'agilité (s) — technique",Barèmes!$B$6:$B$28,H439,Barèmes!$C$6:$C$28,IF(H439="6ème","Mixte",G439)),Barèmes!$D$2,IF(AD439&gt;=SUMIFS(Barèmes!$I$6:$I$28,Barèmes!$A$6:$A$28,"Surcoût d'agilité (s) — technique",Barèmes!$B$6:$B$28,H439,Barèmes!$C$6:$C$28,IF(H439="6ème","Mixte",G439)),Barèmes!$E$2,Barèmes!$F$2))))))</f>
        <v/>
      </c>
      <c r="AH439" s="31" t="str">
        <f>IF((IF(N439="",0,1)+IF(Q439="",0,1)+IF(W439="",0,1)+IF(Z439="",0,1)+IF(AC439="",0,1))=0,"",3*IF(N439=Barèmes!$B$2,1,IF(N439=Barèmes!$C$2,2,IF(N439=Barèmes!$D$2,3,IF(N439=Barèmes!$E$2,4,IF(N439=Barèmes!$F$2,5,0)))))+3*IF(Q439=Barèmes!$B$2,1,IF(Q439=Barèmes!$C$2,2,IF(Q439=Barèmes!$D$2,3,IF(Q439=Barèmes!$E$2,4,IF(Q439=Barèmes!$F$2,5,0)))))+2*IF(W439=Barèmes!$B$2,1,IF(W439=Barèmes!$C$2,2,IF(W439=Barèmes!$D$2,3,IF(W439=Barèmes!$E$2,4,IF(W439=Barèmes!$F$2,5,0)))))+1*IF(Z439=Barèmes!$B$2,1,IF(Z439=Barèmes!$C$2,2,IF(Z439=Barèmes!$D$2,3,IF(Z439=Barèmes!$E$2,4,IF(Z439=Barèmes!$F$2,5,0)))))+1*IF(AC439=Barèmes!$B$2,1,IF(AC439=Barèmes!$C$2,2,IF(AC439=Barèmes!$D$2,3,IF(AC439=Barèmes!$E$2,4,IF(AC439=Barèmes!$F$2,5,0))))))</f>
        <v/>
      </c>
      <c r="AI439" s="31"/>
      <c r="AJ439" s="32" t="str">
        <f>IFERROR(INDEX(Croissance!$B$5:$B$604,MATCH(A439,Croissance!$A$5:$A$604,0)),"")</f>
        <v/>
      </c>
      <c r="AK439" s="32" t="str">
        <f>IFERROR(INDEX(Croissance!$C$5:$C$604,MATCH(A439,Croissance!$A$5:$A$604,0)),"")</f>
        <v/>
      </c>
      <c r="AL439" s="32" t="str">
        <f>IFERROR(INDEX(Croissance!$D$5:$D$604,MATCH(A439,Croissance!$A$5:$A$604,0)),"")</f>
        <v/>
      </c>
      <c r="AM439" s="32" t="str">
        <f>IFERROR(INDEX(Croissance!$E$5:$E$604,MATCH(A439,Croissance!$A$5:$A$604,0)),"")</f>
        <v/>
      </c>
      <c r="AO439" s="33">
        <f t="shared" si="56"/>
        <v>0</v>
      </c>
      <c r="AP439" s="33">
        <f t="shared" si="52"/>
        <v>0</v>
      </c>
      <c r="AQ439" s="33">
        <f>IF(A439="",0,IF(AND(OR('Synthèse classe'!$C$2="Tous",C439='Synthèse classe'!$C$2),OR('Synthèse classe'!$C$3="Toutes",D439='Synthèse classe'!$C$3),OR('Synthèse classe'!$C$4="Toutes",AND('Synthèse classe'!$C$4="Dernière",AP439=1),B439=IFERROR(VALUE('Synthèse classe'!$C$4),0))),1,0))</f>
        <v>0</v>
      </c>
      <c r="AR439" s="34" t="str">
        <f t="shared" si="53"/>
        <v/>
      </c>
    </row>
    <row r="440" spans="1:44" x14ac:dyDescent="0.2">
      <c r="A440" s="17" t="str">
        <f t="shared" si="49"/>
        <v/>
      </c>
      <c r="B440" s="18"/>
      <c r="C440" s="19"/>
      <c r="D440" s="19"/>
      <c r="E440" s="19"/>
      <c r="F440" s="19"/>
      <c r="G440" s="19"/>
      <c r="H440" s="17" t="str">
        <f t="shared" si="54"/>
        <v/>
      </c>
      <c r="I440" s="20"/>
      <c r="J440" s="18"/>
      <c r="K440" s="19"/>
      <c r="L440" s="21" t="str">
        <f t="shared" si="55"/>
        <v/>
      </c>
      <c r="M440" s="21" t="str">
        <f>IF(OR(J440="",SUMPRODUCT((Barèmes!$A$6:$A$28="Endurance — Luc Léger (palier)")*(Barèmes!$B$6:$B$28=H440)*(Barèmes!$C$6:$C$28=IF(H440="6ème","Mixte",G440)))=0),"",IF(SUMPRODUCT((Barèmes!$A$6:$A$28="Endurance — Luc Léger (palier)")*(Barèmes!$B$6:$B$28=H440)*(Barèmes!$C$6:$C$28=IF(H440="6ème","Mixte",G440))*(Barèmes!$J$6:$J$28="+"))&gt;0,IF(J440&lt;=SUMIFS(Barèmes!$D$6:$D$28,Barèmes!$A$6:$A$28,"Endurance — Luc Léger (palier)",Barèmes!$B$6:$B$28,H440,Barèmes!$C$6:$C$28,IF(H440="6ème","Mixte",G440)),"à besoin",IF(J440&lt;=SUMIFS(Barèmes!$E$6:$E$28,Barèmes!$A$6:$A$28,"Endurance — Luc Léger (palier)",Barèmes!$B$6:$B$28,H440,Barèmes!$C$6:$C$28,IF(H440="6ème","Mixte",G440)),"fragile","satisfaisant")),IF(J440&gt;=SUMIFS(Barèmes!$D$6:$D$28,Barèmes!$A$6:$A$28,"Endurance — Luc Léger (palier)",Barèmes!$B$6:$B$28,H440,Barèmes!$C$6:$C$28,IF(H440="6ème","Mixte",G440)),"à besoin",IF(J440&gt;=SUMIFS(Barèmes!$E$6:$E$28,Barèmes!$A$6:$A$28,"Endurance — Luc Léger (palier)",Barèmes!$B$6:$B$28,H440,Barèmes!$C$6:$C$28,IF(H440="6ème","Mixte",G440)),"fragile","satisfaisant"))))</f>
        <v/>
      </c>
      <c r="N440" s="21" t="str">
        <f>IF(OR(J440="",SUMPRODUCT((Barèmes!$A$6:$A$28="Endurance — Luc Léger (palier)")*(Barèmes!$B$6:$B$28=H440)*(Barèmes!$C$6:$C$28=IF(H440="6ème","Mixte",G440)))=0),"",IF(SUMPRODUCT((Barèmes!$A$6:$A$28="Endurance — Luc Léger (palier)")*(Barèmes!$B$6:$B$28=H440)*(Barèmes!$C$6:$C$28=IF(H440="6ème","Mixte",G440))*(Barèmes!$J$6:$J$28="+"))&gt;0,IF(J440&lt;=SUMIFS(Barèmes!$F$6:$F$28,Barèmes!$A$6:$A$28,"Endurance — Luc Léger (palier)",Barèmes!$B$6:$B$28,H440,Barèmes!$C$6:$C$28,IF(H440="6ème","Mixte",G440)),Barèmes!$B$2,IF(J440&lt;=SUMIFS(Barèmes!$G$6:$G$28,Barèmes!$A$6:$A$28,"Endurance — Luc Léger (palier)",Barèmes!$B$6:$B$28,H440,Barèmes!$C$6:$C$28,IF(H440="6ème","Mixte",G440)),Barèmes!$C$2,IF(J440&lt;=SUMIFS(Barèmes!$H$6:$H$28,Barèmes!$A$6:$A$28,"Endurance — Luc Léger (palier)",Barèmes!$B$6:$B$28,H440,Barèmes!$C$6:$C$28,IF(H440="6ème","Mixte",G440)),Barèmes!$D$2,IF(J440&lt;=SUMIFS(Barèmes!$I$6:$I$28,Barèmes!$A$6:$A$28,"Endurance — Luc Léger (palier)",Barèmes!$B$6:$B$28,H440,Barèmes!$C$6:$C$28,IF(H440="6ème","Mixte",G440)),Barèmes!$E$2,Barèmes!$F$2)))),IF(J440&gt;=SUMIFS(Barèmes!$F$6:$F$28,Barèmes!$A$6:$A$28,"Endurance — Luc Léger (palier)",Barèmes!$B$6:$B$28,H440,Barèmes!$C$6:$C$28,IF(H440="6ème","Mixte",G440)),Barèmes!$B$2,IF(J440&gt;=SUMIFS(Barèmes!$G$6:$G$28,Barèmes!$A$6:$A$28,"Endurance — Luc Léger (palier)",Barèmes!$B$6:$B$28,H440,Barèmes!$C$6:$C$28,IF(H440="6ème","Mixte",G440)),Barèmes!$C$2,IF(J440&gt;=SUMIFS(Barèmes!$H$6:$H$28,Barèmes!$A$6:$A$28,"Endurance — Luc Léger (palier)",Barèmes!$B$6:$B$28,H440,Barèmes!$C$6:$C$28,IF(H440="6ème","Mixte",G440)),Barèmes!$D$2,IF(J440&gt;=SUMIFS(Barèmes!$I$6:$I$28,Barèmes!$A$6:$A$28,"Endurance — Luc Léger (palier)",Barèmes!$B$6:$B$28,H440,Barèmes!$C$6:$C$28,IF(H440="6ème","Mixte",G440)),Barèmes!$E$2,Barèmes!$F$2))))))</f>
        <v/>
      </c>
      <c r="O440" s="22"/>
      <c r="P440" s="23" t="str">
        <f>IF(OR(O440="",SUMPRODUCT((Barèmes!$A$6:$A$28="Force bas du corps — Saut en longueur (m)")*(Barèmes!$B$6:$B$28=H440)*(Barèmes!$C$6:$C$28=IF(H440="6ème","Mixte",G440)))=0),"",IF(SUMPRODUCT((Barèmes!$A$6:$A$28="Force bas du corps — Saut en longueur (m)")*(Barèmes!$B$6:$B$28=H440)*(Barèmes!$C$6:$C$28=IF(H440="6ème","Mixte",G440))*(Barèmes!$J$6:$J$28="+"))&gt;0,IF(O440&lt;=SUMIFS(Barèmes!$D$6:$D$28,Barèmes!$A$6:$A$28,"Force bas du corps — Saut en longueur (m)",Barèmes!$B$6:$B$28,H440,Barèmes!$C$6:$C$28,IF(H440="6ème","Mixte",G440)),"à besoin",IF(O440&lt;=SUMIFS(Barèmes!$E$6:$E$28,Barèmes!$A$6:$A$28,"Force bas du corps — Saut en longueur (m)",Barèmes!$B$6:$B$28,H440,Barèmes!$C$6:$C$28,IF(H440="6ème","Mixte",G440)),"fragile","satisfaisant")),IF(O440&gt;=SUMIFS(Barèmes!$D$6:$D$28,Barèmes!$A$6:$A$28,"Force bas du corps — Saut en longueur (m)",Barèmes!$B$6:$B$28,H440,Barèmes!$C$6:$C$28,IF(H440="6ème","Mixte",G440)),"à besoin",IF(O440&gt;=SUMIFS(Barèmes!$E$6:$E$28,Barèmes!$A$6:$A$28,"Force bas du corps — Saut en longueur (m)",Barèmes!$B$6:$B$28,H440,Barèmes!$C$6:$C$28,IF(H440="6ème","Mixte",G440)),"fragile","satisfaisant"))))</f>
        <v/>
      </c>
      <c r="Q440" s="23" t="str">
        <f>IF(OR(O440="",SUMPRODUCT((Barèmes!$A$6:$A$28="Force bas du corps — Saut en longueur (m)")*(Barèmes!$B$6:$B$28=H440)*(Barèmes!$C$6:$C$28=IF(H440="6ème","Mixte",G440)))=0),"",IF(SUMPRODUCT((Barèmes!$A$6:$A$28="Force bas du corps — Saut en longueur (m)")*(Barèmes!$B$6:$B$28=H440)*(Barèmes!$C$6:$C$28=IF(H440="6ème","Mixte",G440))*(Barèmes!$J$6:$J$28="+"))&gt;0,IF(O440&lt;=SUMIFS(Barèmes!$F$6:$F$28,Barèmes!$A$6:$A$28,"Force bas du corps — Saut en longueur (m)",Barèmes!$B$6:$B$28,H440,Barèmes!$C$6:$C$28,IF(H440="6ème","Mixte",G440)),Barèmes!$B$2,IF(O440&lt;=SUMIFS(Barèmes!$G$6:$G$28,Barèmes!$A$6:$A$28,"Force bas du corps — Saut en longueur (m)",Barèmes!$B$6:$B$28,H440,Barèmes!$C$6:$C$28,IF(H440="6ème","Mixte",G440)),Barèmes!$C$2,IF(O440&lt;=SUMIFS(Barèmes!$H$6:$H$28,Barèmes!$A$6:$A$28,"Force bas du corps — Saut en longueur (m)",Barèmes!$B$6:$B$28,H440,Barèmes!$C$6:$C$28,IF(H440="6ème","Mixte",G440)),Barèmes!$D$2,IF(O440&lt;=SUMIFS(Barèmes!$I$6:$I$28,Barèmes!$A$6:$A$28,"Force bas du corps — Saut en longueur (m)",Barèmes!$B$6:$B$28,H440,Barèmes!$C$6:$C$28,IF(H440="6ème","Mixte",G440)),Barèmes!$E$2,Barèmes!$F$2)))),IF(O440&gt;=SUMIFS(Barèmes!$F$6:$F$28,Barèmes!$A$6:$A$28,"Force bas du corps — Saut en longueur (m)",Barèmes!$B$6:$B$28,H440,Barèmes!$C$6:$C$28,IF(H440="6ème","Mixte",G440)),Barèmes!$B$2,IF(O440&gt;=SUMIFS(Barèmes!$G$6:$G$28,Barèmes!$A$6:$A$28,"Force bas du corps — Saut en longueur (m)",Barèmes!$B$6:$B$28,H440,Barèmes!$C$6:$C$28,IF(H440="6ème","Mixte",G440)),Barèmes!$C$2,IF(O440&gt;=SUMIFS(Barèmes!$H$6:$H$28,Barèmes!$A$6:$A$28,"Force bas du corps — Saut en longueur (m)",Barèmes!$B$6:$B$28,H440,Barèmes!$C$6:$C$28,IF(H440="6ème","Mixte",G440)),Barèmes!$D$2,IF(O440&gt;=SUMIFS(Barèmes!$I$6:$I$28,Barèmes!$A$6:$A$28,"Force bas du corps — Saut en longueur (m)",Barèmes!$B$6:$B$28,H440,Barèmes!$C$6:$C$28,IF(H440="6ème","Mixte",G440)),Barèmes!$E$2,Barèmes!$F$2))))))</f>
        <v/>
      </c>
      <c r="R440" s="22"/>
      <c r="S440" s="24" t="str">
        <f>IF(OR(R440="",SUMPRODUCT((Barèmes!$A$6:$A$28="Vitesse — 30 m (s)")*(Barèmes!$B$6:$B$28=H440)*(Barèmes!$C$6:$C$28=IF(H440="6ème","Mixte",G440)))=0),"",IF(SUMPRODUCT((Barèmes!$A$6:$A$28="Vitesse — 30 m (s)")*(Barèmes!$B$6:$B$28=H440)*(Barèmes!$C$6:$C$28=IF(H440="6ème","Mixte",G440))*(Barèmes!$J$6:$J$28="+"))&gt;0,IF(R440&lt;=SUMIFS(Barèmes!$D$6:$D$28,Barèmes!$A$6:$A$28,"Vitesse — 30 m (s)",Barèmes!$B$6:$B$28,H440,Barèmes!$C$6:$C$28,IF(H440="6ème","Mixte",G440)),"à besoin",IF(R440&lt;=SUMIFS(Barèmes!$E$6:$E$28,Barèmes!$A$6:$A$28,"Vitesse — 30 m (s)",Barèmes!$B$6:$B$28,H440,Barèmes!$C$6:$C$28,IF(H440="6ème","Mixte",G440)),"fragile","satisfaisant")),IF(R440&gt;=SUMIFS(Barèmes!$D$6:$D$28,Barèmes!$A$6:$A$28,"Vitesse — 30 m (s)",Barèmes!$B$6:$B$28,H440,Barèmes!$C$6:$C$28,IF(H440="6ème","Mixte",G440)),"à besoin",IF(R440&gt;=SUMIFS(Barèmes!$E$6:$E$28,Barèmes!$A$6:$A$28,"Vitesse — 30 m (s)",Barèmes!$B$6:$B$28,H440,Barèmes!$C$6:$C$28,IF(H440="6ème","Mixte",G440)),"fragile","satisfaisant"))))</f>
        <v/>
      </c>
      <c r="T440" s="24" t="str">
        <f>IF(OR(R440="",SUMPRODUCT((Barèmes!$A$6:$A$28="Vitesse — 30 m (s)")*(Barèmes!$B$6:$B$28=H440)*(Barèmes!$C$6:$C$28=IF(H440="6ème","Mixte",G440)))=0),"",IF(SUMPRODUCT((Barèmes!$A$6:$A$28="Vitesse — 30 m (s)")*(Barèmes!$B$6:$B$28=H440)*(Barèmes!$C$6:$C$28=IF(H440="6ème","Mixte",G440))*(Barèmes!$J$6:$J$28="+"))&gt;0,IF(R440&lt;=SUMIFS(Barèmes!$F$6:$F$28,Barèmes!$A$6:$A$28,"Vitesse — 30 m (s)",Barèmes!$B$6:$B$28,H440,Barèmes!$C$6:$C$28,IF(H440="6ème","Mixte",G440)),Barèmes!$B$2,IF(R440&lt;=SUMIFS(Barèmes!$G$6:$G$28,Barèmes!$A$6:$A$28,"Vitesse — 30 m (s)",Barèmes!$B$6:$B$28,H440,Barèmes!$C$6:$C$28,IF(H440="6ème","Mixte",G440)),Barèmes!$C$2,IF(R440&lt;=SUMIFS(Barèmes!$H$6:$H$28,Barèmes!$A$6:$A$28,"Vitesse — 30 m (s)",Barèmes!$B$6:$B$28,H440,Barèmes!$C$6:$C$28,IF(H440="6ème","Mixte",G440)),Barèmes!$D$2,IF(R440&lt;=SUMIFS(Barèmes!$I$6:$I$28,Barèmes!$A$6:$A$28,"Vitesse — 30 m (s)",Barèmes!$B$6:$B$28,H440,Barèmes!$C$6:$C$28,IF(H440="6ème","Mixte",G440)),Barèmes!$E$2,Barèmes!$F$2)))),IF(R440&gt;=SUMIFS(Barèmes!$F$6:$F$28,Barèmes!$A$6:$A$28,"Vitesse — 30 m (s)",Barèmes!$B$6:$B$28,H440,Barèmes!$C$6:$C$28,IF(H440="6ème","Mixte",G440)),Barèmes!$B$2,IF(R440&gt;=SUMIFS(Barèmes!$G$6:$G$28,Barèmes!$A$6:$A$28,"Vitesse — 30 m (s)",Barèmes!$B$6:$B$28,H440,Barèmes!$C$6:$C$28,IF(H440="6ème","Mixte",G440)),Barèmes!$C$2,IF(R440&gt;=SUMIFS(Barèmes!$H$6:$H$28,Barèmes!$A$6:$A$28,"Vitesse — 30 m (s)",Barèmes!$B$6:$B$28,H440,Barèmes!$C$6:$C$28,IF(H440="6ème","Mixte",G440)),Barèmes!$D$2,IF(R440&gt;=SUMIFS(Barèmes!$I$6:$I$28,Barèmes!$A$6:$A$28,"Vitesse — 30 m (s)",Barèmes!$B$6:$B$28,H440,Barèmes!$C$6:$C$28,IF(H440="6ème","Mixte",G440)),Barèmes!$E$2,Barèmes!$F$2))))))</f>
        <v/>
      </c>
      <c r="U440" s="22"/>
      <c r="V440" s="25" t="str">
        <f>IF(OR(U440="",SUMPRODUCT((Barèmes!$A$6:$A$28="Vitesse — 50 m (s)")*(Barèmes!$B$6:$B$28=H440)*(Barèmes!$C$6:$C$28=IF(H440="6ème","Mixte",G440)))=0),"",IF(SUMPRODUCT((Barèmes!$A$6:$A$28="Vitesse — 50 m (s)")*(Barèmes!$B$6:$B$28=H440)*(Barèmes!$C$6:$C$28=IF(H440="6ème","Mixte",G440))*(Barèmes!$J$6:$J$28="+"))&gt;0,IF(U440&lt;=SUMIFS(Barèmes!$D$6:$D$28,Barèmes!$A$6:$A$28,"Vitesse — 50 m (s)",Barèmes!$B$6:$B$28,H440,Barèmes!$C$6:$C$28,IF(H440="6ème","Mixte",G440)),"à besoin",IF(U440&lt;=SUMIFS(Barèmes!$E$6:$E$28,Barèmes!$A$6:$A$28,"Vitesse — 50 m (s)",Barèmes!$B$6:$B$28,H440,Barèmes!$C$6:$C$28,IF(H440="6ème","Mixte",G440)),"fragile","satisfaisant")),IF(U440&gt;=SUMIFS(Barèmes!$D$6:$D$28,Barèmes!$A$6:$A$28,"Vitesse — 50 m (s)",Barèmes!$B$6:$B$28,H440,Barèmes!$C$6:$C$28,IF(H440="6ème","Mixte",G440)),"à besoin",IF(U440&gt;=SUMIFS(Barèmes!$E$6:$E$28,Barèmes!$A$6:$A$28,"Vitesse — 50 m (s)",Barèmes!$B$6:$B$28,H440,Barèmes!$C$6:$C$28,IF(H440="6ème","Mixte",G440)),"fragile","satisfaisant"))))</f>
        <v/>
      </c>
      <c r="W440" s="25" t="str">
        <f>IF(OR(U440="",SUMPRODUCT((Barèmes!$A$6:$A$28="Vitesse — 50 m (s)")*(Barèmes!$B$6:$B$28=H440)*(Barèmes!$C$6:$C$28=IF(H440="6ème","Mixte",G440)))=0),"",IF(SUMPRODUCT((Barèmes!$A$6:$A$28="Vitesse — 50 m (s)")*(Barèmes!$B$6:$B$28=H440)*(Barèmes!$C$6:$C$28=IF(H440="6ème","Mixte",G440))*(Barèmes!$J$6:$J$28="+"))&gt;0,IF(U440&lt;=SUMIFS(Barèmes!$F$6:$F$28,Barèmes!$A$6:$A$28,"Vitesse — 50 m (s)",Barèmes!$B$6:$B$28,H440,Barèmes!$C$6:$C$28,IF(H440="6ème","Mixte",G440)),Barèmes!$B$2,IF(U440&lt;=SUMIFS(Barèmes!$G$6:$G$28,Barèmes!$A$6:$A$28,"Vitesse — 50 m (s)",Barèmes!$B$6:$B$28,H440,Barèmes!$C$6:$C$28,IF(H440="6ème","Mixte",G440)),Barèmes!$C$2,IF(U440&lt;=SUMIFS(Barèmes!$H$6:$H$28,Barèmes!$A$6:$A$28,"Vitesse — 50 m (s)",Barèmes!$B$6:$B$28,H440,Barèmes!$C$6:$C$28,IF(H440="6ème","Mixte",G440)),Barèmes!$D$2,IF(U440&lt;=SUMIFS(Barèmes!$I$6:$I$28,Barèmes!$A$6:$A$28,"Vitesse — 50 m (s)",Barèmes!$B$6:$B$28,H440,Barèmes!$C$6:$C$28,IF(H440="6ème","Mixte",G440)),Barèmes!$E$2,Barèmes!$F$2)))),IF(U440&gt;=SUMIFS(Barèmes!$F$6:$F$28,Barèmes!$A$6:$A$28,"Vitesse — 50 m (s)",Barèmes!$B$6:$B$28,H440,Barèmes!$C$6:$C$28,IF(H440="6ème","Mixte",G440)),Barèmes!$B$2,IF(U440&gt;=SUMIFS(Barèmes!$G$6:$G$28,Barèmes!$A$6:$A$28,"Vitesse — 50 m (s)",Barèmes!$B$6:$B$28,H440,Barèmes!$C$6:$C$28,IF(H440="6ème","Mixte",G440)),Barèmes!$C$2,IF(U440&gt;=SUMIFS(Barèmes!$H$6:$H$28,Barèmes!$A$6:$A$28,"Vitesse — 50 m (s)",Barèmes!$B$6:$B$28,H440,Barèmes!$C$6:$C$28,IF(H440="6ème","Mixte",G440)),Barèmes!$D$2,IF(U440&gt;=SUMIFS(Barèmes!$I$6:$I$28,Barèmes!$A$6:$A$28,"Vitesse — 50 m (s)",Barèmes!$B$6:$B$28,H440,Barèmes!$C$6:$C$28,IF(H440="6ème","Mixte",G440)),Barèmes!$E$2,Barèmes!$F$2))))))</f>
        <v/>
      </c>
      <c r="X440" s="18"/>
      <c r="Y440" s="26" t="str" cm="1">
        <f t="array" ref="Y440">IF(OR(X440="",SUMPRODUCT((Barèmes!$A$6:$A$28="Souplesse (score 1-5)")*(Barèmes!$B$6:$B$28=H440)*(Barèmes!$C$6:$C$28=IF(H440="6ème","Mixte",G440)))=0),"",IF(SUMPRODUCT((Barèmes!$A$6:$A$28="Souplesse (score 1-5)")*(Barèmes!$B$6:$B$28=H440)*(Barèmes!$C$6:$C$28=IF(H440="6ème","Mixte",G440))*(Barèmes!$J$6:$J$28="+"))&gt;0,IF(X440&lt;=SUMIFS(Barèmes!$D$6:$D$28,Barèmes!$A$6:$A$28,"Souplesse (score 1-5)",Barèmes!$B$6:$B$28,H440,Barèmes!$C$6:$C$28,IF(H440="6ème","Mixte",G440)),"à besoin",IF(X440&lt;=SUMIFS(Barèmes!$E$6:$E$28,Barèmes!$A$6:$A$28,"Souplesse (score 1-5)",Barèmes!$B$6:$B$28,H440,Barèmes!$C$6:$C$28,IF(H440="6ème","Mixte",G440)),"fragile","satisfaisant")),IF(X440&gt;=SUMIFS(Barèmes!$D$6:$D$28,Barèmes!$A$6:$A$28,"Souplesse (score 1-5)",Barèmes!$B$6:$B$28,H440,Barèmes!$C$6:$C$28,IF(H440="6ème","Mixte",G440)),"à besoin",IF(X440&gt;=SUMIFS(Barèmes!$E$6:$E$28,Barèmes!$A$6:$A$28,"Souplesse (score 1-5)",Barèmes!$B$6:$B$28,H440,Barèmes!$C$6:$C$28,IF(H440="6ème","Mixte",G440)),"fragile","satisfaisant"))))</f>
        <v/>
      </c>
      <c r="Z440" s="26" t="str" cm="1">
        <f t="array" ref="Z440">IF(OR(X440="",SUMPRODUCT((Barèmes!$A$6:$A$28="Souplesse (score 1-5)")*(Barèmes!$B$6:$B$28=H440)*(Barèmes!$C$6:$C$28=IF(H440="6ème","Mixte",G440)))=0),"",IF(SUMPRODUCT((Barèmes!$A$6:$A$28="Souplesse (score 1-5)")*(Barèmes!$B$6:$B$28=H440)*(Barèmes!$C$6:$C$28=IF(H440="6ème","Mixte",G440))*(Barèmes!$J$6:$J$28="+"))&gt;0,IF(X440&lt;=SUMIFS(Barèmes!$F$6:$F$28,Barèmes!$A$6:$A$28,"Souplesse (score 1-5)",Barèmes!$B$6:$B$28,H440,Barèmes!$C$6:$C$28,IF(H440="6ème","Mixte",G440)),Barèmes!$B$2,IF(X440&lt;=SUMIFS(Barèmes!$G$6:$G$28,Barèmes!$A$6:$A$28,"Souplesse (score 1-5)",Barèmes!$B$6:$B$28,H440,Barèmes!$C$6:$C$28,IF(H440="6ème","Mixte",G440)),Barèmes!$C$2,IF(X440&lt;=SUMIFS(Barèmes!$H$6:$H$28,Barèmes!$A$6:$A$28,"Souplesse (score 1-5)",Barèmes!$B$6:$B$28,H440,Barèmes!$C$6:$C$28,IF(H440="6ème","Mixte",G440)),Barèmes!$D$2,IF(X440&lt;=SUMIFS(Barèmes!$I$6:$I$28,Barèmes!$A$6:$A$28,"Souplesse (score 1-5)",Barèmes!$B$6:$B$28,H440,Barèmes!$C$6:$C$28,IF(H440="6ème","Mixte",G440)),Barèmes!$E$2,Barèmes!$F$2)))),IF(X440&gt;=SUMIFS(Barèmes!$F$6:$F$28,Barèmes!$A$6:$A$28,"Souplesse (score 1-5)",Barèmes!$B$6:$B$28,H440,Barèmes!$C$6:$C$28,IF(H440="6ème","Mixte",G440)),Barèmes!$B$2,IF(X440&gt;=SUMIFS(Barèmes!$G$6:$G$28,Barèmes!$A$6:$A$28,"Souplesse (score 1-5)",Barèmes!$B$6:$B$28,H440,Barèmes!$C$6:$C$28,IF(H440="6ème","Mixte",G440)),Barèmes!$C$2,IF(X440&gt;=SUMIFS(Barèmes!$H$6:$H$28,Barèmes!$A$6:$A$28,"Souplesse (score 1-5)",Barèmes!$B$6:$B$28,H440,Barèmes!$C$6:$C$28,IF(H440="6ème","Mixte",G440)),Barèmes!$D$2,IF(X440&gt;=SUMIFS(Barèmes!$I$6:$I$28,Barèmes!$A$6:$A$28,"Souplesse (score 1-5)",Barèmes!$B$6:$B$28,H440,Barèmes!$C$6:$C$28,IF(H440="6ème","Mixte",G440)),Barèmes!$E$2,Barèmes!$F$2))))))</f>
        <v/>
      </c>
      <c r="AA440" s="22"/>
      <c r="AB440" s="27" t="str">
        <f>IF(OR(AA440="",SUMPRODUCT((Barèmes!$A$6:$A$28="Agilité — T-test 974 (s)")*(Barèmes!$B$6:$B$28=H440)*(Barèmes!$C$6:$C$28=IF(H440="6ème","Mixte",G440)))=0),"",IF(SUMPRODUCT((Barèmes!$A$6:$A$28="Agilité — T-test 974 (s)")*(Barèmes!$B$6:$B$28=H440)*(Barèmes!$C$6:$C$28=IF(H440="6ème","Mixte",G440))*(Barèmes!$J$6:$J$28="+"))&gt;0,IF(AA440&lt;=SUMIFS(Barèmes!$D$6:$D$28,Barèmes!$A$6:$A$28,"Agilité — T-test 974 (s)",Barèmes!$B$6:$B$28,H440,Barèmes!$C$6:$C$28,IF(H440="6ème","Mixte",G440)),"à besoin",IF(AA440&lt;=SUMIFS(Barèmes!$E$6:$E$28,Barèmes!$A$6:$A$28,"Agilité — T-test 974 (s)",Barèmes!$B$6:$B$28,H440,Barèmes!$C$6:$C$28,IF(H440="6ème","Mixte",G440)),"fragile","satisfaisant")),IF(AA440&gt;=SUMIFS(Barèmes!$D$6:$D$28,Barèmes!$A$6:$A$28,"Agilité — T-test 974 (s)",Barèmes!$B$6:$B$28,H440,Barèmes!$C$6:$C$28,IF(H440="6ème","Mixte",G440)),"à besoin",IF(AA440&gt;=SUMIFS(Barèmes!$E$6:$E$28,Barèmes!$A$6:$A$28,"Agilité — T-test 974 (s)",Barèmes!$B$6:$B$28,H440,Barèmes!$C$6:$C$28,IF(H440="6ème","Mixte",G440)),"fragile","satisfaisant"))))</f>
        <v/>
      </c>
      <c r="AC440" s="27" t="str">
        <f>IF(OR(AA440="",SUMPRODUCT((Barèmes!$A$6:$A$28="Agilité — T-test 974 (s)")*(Barèmes!$B$6:$B$28=H440)*(Barèmes!$C$6:$C$28=IF(H440="6ème","Mixte",G440)))=0),"",IF(SUMPRODUCT((Barèmes!$A$6:$A$28="Agilité — T-test 974 (s)")*(Barèmes!$B$6:$B$28=H440)*(Barèmes!$C$6:$C$28=IF(H440="6ème","Mixte",G440))*(Barèmes!$J$6:$J$28="+"))&gt;0,IF(AA440&lt;=SUMIFS(Barèmes!$F$6:$F$28,Barèmes!$A$6:$A$28,"Agilité — T-test 974 (s)",Barèmes!$B$6:$B$28,H440,Barèmes!$C$6:$C$28,IF(H440="6ème","Mixte",G440)),Barèmes!$B$2,IF(AA440&lt;=SUMIFS(Barèmes!$G$6:$G$28,Barèmes!$A$6:$A$28,"Agilité — T-test 974 (s)",Barèmes!$B$6:$B$28,H440,Barèmes!$C$6:$C$28,IF(H440="6ème","Mixte",G440)),Barèmes!$C$2,IF(AA440&lt;=SUMIFS(Barèmes!$H$6:$H$28,Barèmes!$A$6:$A$28,"Agilité — T-test 974 (s)",Barèmes!$B$6:$B$28,H440,Barèmes!$C$6:$C$28,IF(H440="6ème","Mixte",G440)),Barèmes!$D$2,IF(AA440&lt;=SUMIFS(Barèmes!$I$6:$I$28,Barèmes!$A$6:$A$28,"Agilité — T-test 974 (s)",Barèmes!$B$6:$B$28,H440,Barèmes!$C$6:$C$28,IF(H440="6ème","Mixte",G440)),Barèmes!$E$2,Barèmes!$F$2)))),IF(AA440&gt;=SUMIFS(Barèmes!$F$6:$F$28,Barèmes!$A$6:$A$28,"Agilité — T-test 974 (s)",Barèmes!$B$6:$B$28,H440,Barèmes!$C$6:$C$28,IF(H440="6ème","Mixte",G440)),Barèmes!$B$2,IF(AA440&gt;=SUMIFS(Barèmes!$G$6:$G$28,Barèmes!$A$6:$A$28,"Agilité — T-test 974 (s)",Barèmes!$B$6:$B$28,H440,Barèmes!$C$6:$C$28,IF(H440="6ème","Mixte",G440)),Barèmes!$C$2,IF(AA440&gt;=SUMIFS(Barèmes!$H$6:$H$28,Barèmes!$A$6:$A$28,"Agilité — T-test 974 (s)",Barèmes!$B$6:$B$28,H440,Barèmes!$C$6:$C$28,IF(H440="6ème","Mixte",G440)),Barèmes!$D$2,IF(AA440&gt;=SUMIFS(Barèmes!$I$6:$I$28,Barèmes!$A$6:$A$28,"Agilité — T-test 974 (s)",Barèmes!$B$6:$B$28,H440,Barèmes!$C$6:$C$28,IF(H440="6ème","Mixte",G440)),Barèmes!$E$2,Barèmes!$F$2))))))</f>
        <v/>
      </c>
      <c r="AD440" s="28" t="str">
        <f t="shared" si="50"/>
        <v/>
      </c>
      <c r="AE440" s="29" t="str">
        <f t="shared" si="51"/>
        <v/>
      </c>
      <c r="AF440" s="30" t="str">
        <f>IF(OR(AD440="",SUMPRODUCT((Barèmes!$A$6:$A$28="Surcoût d'agilité (s) — technique")*(Barèmes!$B$6:$B$28=H440)*(Barèmes!$C$6:$C$28=IF(H440="6ème","Mixte",G440)))=0),"",IF(SUMPRODUCT((Barèmes!$A$6:$A$28="Surcoût d'agilité (s) — technique")*(Barèmes!$B$6:$B$28=H440)*(Barèmes!$C$6:$C$28=IF(H440="6ème","Mixte",G440))*(Barèmes!$J$6:$J$28="+"))&gt;0,IF(AD440&lt;=SUMIFS(Barèmes!$D$6:$D$28,Barèmes!$A$6:$A$28,"Surcoût d'agilité (s) — technique",Barèmes!$B$6:$B$28,H440,Barèmes!$C$6:$C$28,IF(H440="6ème","Mixte",G440)),"à besoin",IF(AD440&lt;=SUMIFS(Barèmes!$E$6:$E$28,Barèmes!$A$6:$A$28,"Surcoût d'agilité (s) — technique",Barèmes!$B$6:$B$28,H440,Barèmes!$C$6:$C$28,IF(H440="6ème","Mixte",G440)),"fragile","satisfaisant")),IF(AD440&gt;=SUMIFS(Barèmes!$D$6:$D$28,Barèmes!$A$6:$A$28,"Surcoût d'agilité (s) — technique",Barèmes!$B$6:$B$28,H440,Barèmes!$C$6:$C$28,IF(H440="6ème","Mixte",G440)),"à besoin",IF(AD440&gt;=SUMIFS(Barèmes!$E$6:$E$28,Barèmes!$A$6:$A$28,"Surcoût d'agilité (s) — technique",Barèmes!$B$6:$B$28,H440,Barèmes!$C$6:$C$28,IF(H440="6ème","Mixte",G440)),"fragile","satisfaisant"))))</f>
        <v/>
      </c>
      <c r="AG440" s="30" t="str">
        <f>IF(OR(AD440="",SUMPRODUCT((Barèmes!$A$6:$A$28="Surcoût d'agilité (s) — technique")*(Barèmes!$B$6:$B$28=H440)*(Barèmes!$C$6:$C$28=IF(H440="6ème","Mixte",G440)))=0),"",IF(SUMPRODUCT((Barèmes!$A$6:$A$28="Surcoût d'agilité (s) — technique")*(Barèmes!$B$6:$B$28=H440)*(Barèmes!$C$6:$C$28=IF(H440="6ème","Mixte",G440))*(Barèmes!$J$6:$J$28="+"))&gt;0,IF(AD440&lt;=SUMIFS(Barèmes!$F$6:$F$28,Barèmes!$A$6:$A$28,"Surcoût d'agilité (s) — technique",Barèmes!$B$6:$B$28,H440,Barèmes!$C$6:$C$28,IF(H440="6ème","Mixte",G440)),Barèmes!$B$2,IF(AD440&lt;=SUMIFS(Barèmes!$G$6:$G$28,Barèmes!$A$6:$A$28,"Surcoût d'agilité (s) — technique",Barèmes!$B$6:$B$28,H440,Barèmes!$C$6:$C$28,IF(H440="6ème","Mixte",G440)),Barèmes!$C$2,IF(AD440&lt;=SUMIFS(Barèmes!$H$6:$H$28,Barèmes!$A$6:$A$28,"Surcoût d'agilité (s) — technique",Barèmes!$B$6:$B$28,H440,Barèmes!$C$6:$C$28,IF(H440="6ème","Mixte",G440)),Barèmes!$D$2,IF(AD440&lt;=SUMIFS(Barèmes!$I$6:$I$28,Barèmes!$A$6:$A$28,"Surcoût d'agilité (s) — technique",Barèmes!$B$6:$B$28,H440,Barèmes!$C$6:$C$28,IF(H440="6ème","Mixte",G440)),Barèmes!$E$2,Barèmes!$F$2)))),IF(AD440&gt;=SUMIFS(Barèmes!$F$6:$F$28,Barèmes!$A$6:$A$28,"Surcoût d'agilité (s) — technique",Barèmes!$B$6:$B$28,H440,Barèmes!$C$6:$C$28,IF(H440="6ème","Mixte",G440)),Barèmes!$B$2,IF(AD440&gt;=SUMIFS(Barèmes!$G$6:$G$28,Barèmes!$A$6:$A$28,"Surcoût d'agilité (s) — technique",Barèmes!$B$6:$B$28,H440,Barèmes!$C$6:$C$28,IF(H440="6ème","Mixte",G440)),Barèmes!$C$2,IF(AD440&gt;=SUMIFS(Barèmes!$H$6:$H$28,Barèmes!$A$6:$A$28,"Surcoût d'agilité (s) — technique",Barèmes!$B$6:$B$28,H440,Barèmes!$C$6:$C$28,IF(H440="6ème","Mixte",G440)),Barèmes!$D$2,IF(AD440&gt;=SUMIFS(Barèmes!$I$6:$I$28,Barèmes!$A$6:$A$28,"Surcoût d'agilité (s) — technique",Barèmes!$B$6:$B$28,H440,Barèmes!$C$6:$C$28,IF(H440="6ème","Mixte",G440)),Barèmes!$E$2,Barèmes!$F$2))))))</f>
        <v/>
      </c>
      <c r="AH440" s="31" t="str">
        <f>IF((IF(N440="",0,1)+IF(Q440="",0,1)+IF(W440="",0,1)+IF(Z440="",0,1)+IF(AC440="",0,1))=0,"",3*IF(N440=Barèmes!$B$2,1,IF(N440=Barèmes!$C$2,2,IF(N440=Barèmes!$D$2,3,IF(N440=Barèmes!$E$2,4,IF(N440=Barèmes!$F$2,5,0)))))+3*IF(Q440=Barèmes!$B$2,1,IF(Q440=Barèmes!$C$2,2,IF(Q440=Barèmes!$D$2,3,IF(Q440=Barèmes!$E$2,4,IF(Q440=Barèmes!$F$2,5,0)))))+2*IF(W440=Barèmes!$B$2,1,IF(W440=Barèmes!$C$2,2,IF(W440=Barèmes!$D$2,3,IF(W440=Barèmes!$E$2,4,IF(W440=Barèmes!$F$2,5,0)))))+1*IF(Z440=Barèmes!$B$2,1,IF(Z440=Barèmes!$C$2,2,IF(Z440=Barèmes!$D$2,3,IF(Z440=Barèmes!$E$2,4,IF(Z440=Barèmes!$F$2,5,0)))))+1*IF(AC440=Barèmes!$B$2,1,IF(AC440=Barèmes!$C$2,2,IF(AC440=Barèmes!$D$2,3,IF(AC440=Barèmes!$E$2,4,IF(AC440=Barèmes!$F$2,5,0))))))</f>
        <v/>
      </c>
      <c r="AI440" s="31"/>
      <c r="AJ440" s="32" t="str">
        <f>IFERROR(INDEX(Croissance!$B$5:$B$604,MATCH(A440,Croissance!$A$5:$A$604,0)),"")</f>
        <v/>
      </c>
      <c r="AK440" s="32" t="str">
        <f>IFERROR(INDEX(Croissance!$C$5:$C$604,MATCH(A440,Croissance!$A$5:$A$604,0)),"")</f>
        <v/>
      </c>
      <c r="AL440" s="32" t="str">
        <f>IFERROR(INDEX(Croissance!$D$5:$D$604,MATCH(A440,Croissance!$A$5:$A$604,0)),"")</f>
        <v/>
      </c>
      <c r="AM440" s="32" t="str">
        <f>IFERROR(INDEX(Croissance!$E$5:$E$604,MATCH(A440,Croissance!$A$5:$A$604,0)),"")</f>
        <v/>
      </c>
      <c r="AO440" s="33">
        <f t="shared" si="56"/>
        <v>0</v>
      </c>
      <c r="AP440" s="33">
        <f t="shared" si="52"/>
        <v>0</v>
      </c>
      <c r="AQ440" s="33">
        <f>IF(A440="",0,IF(AND(OR('Synthèse classe'!$C$2="Tous",C440='Synthèse classe'!$C$2),OR('Synthèse classe'!$C$3="Toutes",D440='Synthèse classe'!$C$3),OR('Synthèse classe'!$C$4="Toutes",AND('Synthèse classe'!$C$4="Dernière",AP440=1),B440=IFERROR(VALUE('Synthèse classe'!$C$4),0))),1,0))</f>
        <v>0</v>
      </c>
      <c r="AR440" s="34" t="str">
        <f t="shared" si="53"/>
        <v/>
      </c>
    </row>
    <row r="441" spans="1:44" x14ac:dyDescent="0.2">
      <c r="A441" s="17" t="str">
        <f t="shared" si="49"/>
        <v/>
      </c>
      <c r="B441" s="18"/>
      <c r="C441" s="19"/>
      <c r="D441" s="19"/>
      <c r="E441" s="19"/>
      <c r="F441" s="19"/>
      <c r="G441" s="19"/>
      <c r="H441" s="17" t="str">
        <f t="shared" si="54"/>
        <v/>
      </c>
      <c r="I441" s="20"/>
      <c r="J441" s="18"/>
      <c r="K441" s="19"/>
      <c r="L441" s="21" t="str">
        <f t="shared" si="55"/>
        <v/>
      </c>
      <c r="M441" s="21" t="str">
        <f>IF(OR(J441="",SUMPRODUCT((Barèmes!$A$6:$A$28="Endurance — Luc Léger (palier)")*(Barèmes!$B$6:$B$28=H441)*(Barèmes!$C$6:$C$28=IF(H441="6ème","Mixte",G441)))=0),"",IF(SUMPRODUCT((Barèmes!$A$6:$A$28="Endurance — Luc Léger (palier)")*(Barèmes!$B$6:$B$28=H441)*(Barèmes!$C$6:$C$28=IF(H441="6ème","Mixte",G441))*(Barèmes!$J$6:$J$28="+"))&gt;0,IF(J441&lt;=SUMIFS(Barèmes!$D$6:$D$28,Barèmes!$A$6:$A$28,"Endurance — Luc Léger (palier)",Barèmes!$B$6:$B$28,H441,Barèmes!$C$6:$C$28,IF(H441="6ème","Mixte",G441)),"à besoin",IF(J441&lt;=SUMIFS(Barèmes!$E$6:$E$28,Barèmes!$A$6:$A$28,"Endurance — Luc Léger (palier)",Barèmes!$B$6:$B$28,H441,Barèmes!$C$6:$C$28,IF(H441="6ème","Mixte",G441)),"fragile","satisfaisant")),IF(J441&gt;=SUMIFS(Barèmes!$D$6:$D$28,Barèmes!$A$6:$A$28,"Endurance — Luc Léger (palier)",Barèmes!$B$6:$B$28,H441,Barèmes!$C$6:$C$28,IF(H441="6ème","Mixte",G441)),"à besoin",IF(J441&gt;=SUMIFS(Barèmes!$E$6:$E$28,Barèmes!$A$6:$A$28,"Endurance — Luc Léger (palier)",Barèmes!$B$6:$B$28,H441,Barèmes!$C$6:$C$28,IF(H441="6ème","Mixte",G441)),"fragile","satisfaisant"))))</f>
        <v/>
      </c>
      <c r="N441" s="21" t="str">
        <f>IF(OR(J441="",SUMPRODUCT((Barèmes!$A$6:$A$28="Endurance — Luc Léger (palier)")*(Barèmes!$B$6:$B$28=H441)*(Barèmes!$C$6:$C$28=IF(H441="6ème","Mixte",G441)))=0),"",IF(SUMPRODUCT((Barèmes!$A$6:$A$28="Endurance — Luc Léger (palier)")*(Barèmes!$B$6:$B$28=H441)*(Barèmes!$C$6:$C$28=IF(H441="6ème","Mixte",G441))*(Barèmes!$J$6:$J$28="+"))&gt;0,IF(J441&lt;=SUMIFS(Barèmes!$F$6:$F$28,Barèmes!$A$6:$A$28,"Endurance — Luc Léger (palier)",Barèmes!$B$6:$B$28,H441,Barèmes!$C$6:$C$28,IF(H441="6ème","Mixte",G441)),Barèmes!$B$2,IF(J441&lt;=SUMIFS(Barèmes!$G$6:$G$28,Barèmes!$A$6:$A$28,"Endurance — Luc Léger (palier)",Barèmes!$B$6:$B$28,H441,Barèmes!$C$6:$C$28,IF(H441="6ème","Mixte",G441)),Barèmes!$C$2,IF(J441&lt;=SUMIFS(Barèmes!$H$6:$H$28,Barèmes!$A$6:$A$28,"Endurance — Luc Léger (palier)",Barèmes!$B$6:$B$28,H441,Barèmes!$C$6:$C$28,IF(H441="6ème","Mixte",G441)),Barèmes!$D$2,IF(J441&lt;=SUMIFS(Barèmes!$I$6:$I$28,Barèmes!$A$6:$A$28,"Endurance — Luc Léger (palier)",Barèmes!$B$6:$B$28,H441,Barèmes!$C$6:$C$28,IF(H441="6ème","Mixte",G441)),Barèmes!$E$2,Barèmes!$F$2)))),IF(J441&gt;=SUMIFS(Barèmes!$F$6:$F$28,Barèmes!$A$6:$A$28,"Endurance — Luc Léger (palier)",Barèmes!$B$6:$B$28,H441,Barèmes!$C$6:$C$28,IF(H441="6ème","Mixte",G441)),Barèmes!$B$2,IF(J441&gt;=SUMIFS(Barèmes!$G$6:$G$28,Barèmes!$A$6:$A$28,"Endurance — Luc Léger (palier)",Barèmes!$B$6:$B$28,H441,Barèmes!$C$6:$C$28,IF(H441="6ème","Mixte",G441)),Barèmes!$C$2,IF(J441&gt;=SUMIFS(Barèmes!$H$6:$H$28,Barèmes!$A$6:$A$28,"Endurance — Luc Léger (palier)",Barèmes!$B$6:$B$28,H441,Barèmes!$C$6:$C$28,IF(H441="6ème","Mixte",G441)),Barèmes!$D$2,IF(J441&gt;=SUMIFS(Barèmes!$I$6:$I$28,Barèmes!$A$6:$A$28,"Endurance — Luc Léger (palier)",Barèmes!$B$6:$B$28,H441,Barèmes!$C$6:$C$28,IF(H441="6ème","Mixte",G441)),Barèmes!$E$2,Barèmes!$F$2))))))</f>
        <v/>
      </c>
      <c r="O441" s="22"/>
      <c r="P441" s="23" t="str">
        <f>IF(OR(O441="",SUMPRODUCT((Barèmes!$A$6:$A$28="Force bas du corps — Saut en longueur (m)")*(Barèmes!$B$6:$B$28=H441)*(Barèmes!$C$6:$C$28=IF(H441="6ème","Mixte",G441)))=0),"",IF(SUMPRODUCT((Barèmes!$A$6:$A$28="Force bas du corps — Saut en longueur (m)")*(Barèmes!$B$6:$B$28=H441)*(Barèmes!$C$6:$C$28=IF(H441="6ème","Mixte",G441))*(Barèmes!$J$6:$J$28="+"))&gt;0,IF(O441&lt;=SUMIFS(Barèmes!$D$6:$D$28,Barèmes!$A$6:$A$28,"Force bas du corps — Saut en longueur (m)",Barèmes!$B$6:$B$28,H441,Barèmes!$C$6:$C$28,IF(H441="6ème","Mixte",G441)),"à besoin",IF(O441&lt;=SUMIFS(Barèmes!$E$6:$E$28,Barèmes!$A$6:$A$28,"Force bas du corps — Saut en longueur (m)",Barèmes!$B$6:$B$28,H441,Barèmes!$C$6:$C$28,IF(H441="6ème","Mixte",G441)),"fragile","satisfaisant")),IF(O441&gt;=SUMIFS(Barèmes!$D$6:$D$28,Barèmes!$A$6:$A$28,"Force bas du corps — Saut en longueur (m)",Barèmes!$B$6:$B$28,H441,Barèmes!$C$6:$C$28,IF(H441="6ème","Mixte",G441)),"à besoin",IF(O441&gt;=SUMIFS(Barèmes!$E$6:$E$28,Barèmes!$A$6:$A$28,"Force bas du corps — Saut en longueur (m)",Barèmes!$B$6:$B$28,H441,Barèmes!$C$6:$C$28,IF(H441="6ème","Mixte",G441)),"fragile","satisfaisant"))))</f>
        <v/>
      </c>
      <c r="Q441" s="23" t="str">
        <f>IF(OR(O441="",SUMPRODUCT((Barèmes!$A$6:$A$28="Force bas du corps — Saut en longueur (m)")*(Barèmes!$B$6:$B$28=H441)*(Barèmes!$C$6:$C$28=IF(H441="6ème","Mixte",G441)))=0),"",IF(SUMPRODUCT((Barèmes!$A$6:$A$28="Force bas du corps — Saut en longueur (m)")*(Barèmes!$B$6:$B$28=H441)*(Barèmes!$C$6:$C$28=IF(H441="6ème","Mixte",G441))*(Barèmes!$J$6:$J$28="+"))&gt;0,IF(O441&lt;=SUMIFS(Barèmes!$F$6:$F$28,Barèmes!$A$6:$A$28,"Force bas du corps — Saut en longueur (m)",Barèmes!$B$6:$B$28,H441,Barèmes!$C$6:$C$28,IF(H441="6ème","Mixte",G441)),Barèmes!$B$2,IF(O441&lt;=SUMIFS(Barèmes!$G$6:$G$28,Barèmes!$A$6:$A$28,"Force bas du corps — Saut en longueur (m)",Barèmes!$B$6:$B$28,H441,Barèmes!$C$6:$C$28,IF(H441="6ème","Mixte",G441)),Barèmes!$C$2,IF(O441&lt;=SUMIFS(Barèmes!$H$6:$H$28,Barèmes!$A$6:$A$28,"Force bas du corps — Saut en longueur (m)",Barèmes!$B$6:$B$28,H441,Barèmes!$C$6:$C$28,IF(H441="6ème","Mixte",G441)),Barèmes!$D$2,IF(O441&lt;=SUMIFS(Barèmes!$I$6:$I$28,Barèmes!$A$6:$A$28,"Force bas du corps — Saut en longueur (m)",Barèmes!$B$6:$B$28,H441,Barèmes!$C$6:$C$28,IF(H441="6ème","Mixte",G441)),Barèmes!$E$2,Barèmes!$F$2)))),IF(O441&gt;=SUMIFS(Barèmes!$F$6:$F$28,Barèmes!$A$6:$A$28,"Force bas du corps — Saut en longueur (m)",Barèmes!$B$6:$B$28,H441,Barèmes!$C$6:$C$28,IF(H441="6ème","Mixte",G441)),Barèmes!$B$2,IF(O441&gt;=SUMIFS(Barèmes!$G$6:$G$28,Barèmes!$A$6:$A$28,"Force bas du corps — Saut en longueur (m)",Barèmes!$B$6:$B$28,H441,Barèmes!$C$6:$C$28,IF(H441="6ème","Mixte",G441)),Barèmes!$C$2,IF(O441&gt;=SUMIFS(Barèmes!$H$6:$H$28,Barèmes!$A$6:$A$28,"Force bas du corps — Saut en longueur (m)",Barèmes!$B$6:$B$28,H441,Barèmes!$C$6:$C$28,IF(H441="6ème","Mixte",G441)),Barèmes!$D$2,IF(O441&gt;=SUMIFS(Barèmes!$I$6:$I$28,Barèmes!$A$6:$A$28,"Force bas du corps — Saut en longueur (m)",Barèmes!$B$6:$B$28,H441,Barèmes!$C$6:$C$28,IF(H441="6ème","Mixte",G441)),Barèmes!$E$2,Barèmes!$F$2))))))</f>
        <v/>
      </c>
      <c r="R441" s="22"/>
      <c r="S441" s="24" t="str">
        <f>IF(OR(R441="",SUMPRODUCT((Barèmes!$A$6:$A$28="Vitesse — 30 m (s)")*(Barèmes!$B$6:$B$28=H441)*(Barèmes!$C$6:$C$28=IF(H441="6ème","Mixte",G441)))=0),"",IF(SUMPRODUCT((Barèmes!$A$6:$A$28="Vitesse — 30 m (s)")*(Barèmes!$B$6:$B$28=H441)*(Barèmes!$C$6:$C$28=IF(H441="6ème","Mixte",G441))*(Barèmes!$J$6:$J$28="+"))&gt;0,IF(R441&lt;=SUMIFS(Barèmes!$D$6:$D$28,Barèmes!$A$6:$A$28,"Vitesse — 30 m (s)",Barèmes!$B$6:$B$28,H441,Barèmes!$C$6:$C$28,IF(H441="6ème","Mixte",G441)),"à besoin",IF(R441&lt;=SUMIFS(Barèmes!$E$6:$E$28,Barèmes!$A$6:$A$28,"Vitesse — 30 m (s)",Barèmes!$B$6:$B$28,H441,Barèmes!$C$6:$C$28,IF(H441="6ème","Mixte",G441)),"fragile","satisfaisant")),IF(R441&gt;=SUMIFS(Barèmes!$D$6:$D$28,Barèmes!$A$6:$A$28,"Vitesse — 30 m (s)",Barèmes!$B$6:$B$28,H441,Barèmes!$C$6:$C$28,IF(H441="6ème","Mixte",G441)),"à besoin",IF(R441&gt;=SUMIFS(Barèmes!$E$6:$E$28,Barèmes!$A$6:$A$28,"Vitesse — 30 m (s)",Barèmes!$B$6:$B$28,H441,Barèmes!$C$6:$C$28,IF(H441="6ème","Mixte",G441)),"fragile","satisfaisant"))))</f>
        <v/>
      </c>
      <c r="T441" s="24" t="str">
        <f>IF(OR(R441="",SUMPRODUCT((Barèmes!$A$6:$A$28="Vitesse — 30 m (s)")*(Barèmes!$B$6:$B$28=H441)*(Barèmes!$C$6:$C$28=IF(H441="6ème","Mixte",G441)))=0),"",IF(SUMPRODUCT((Barèmes!$A$6:$A$28="Vitesse — 30 m (s)")*(Barèmes!$B$6:$B$28=H441)*(Barèmes!$C$6:$C$28=IF(H441="6ème","Mixte",G441))*(Barèmes!$J$6:$J$28="+"))&gt;0,IF(R441&lt;=SUMIFS(Barèmes!$F$6:$F$28,Barèmes!$A$6:$A$28,"Vitesse — 30 m (s)",Barèmes!$B$6:$B$28,H441,Barèmes!$C$6:$C$28,IF(H441="6ème","Mixte",G441)),Barèmes!$B$2,IF(R441&lt;=SUMIFS(Barèmes!$G$6:$G$28,Barèmes!$A$6:$A$28,"Vitesse — 30 m (s)",Barèmes!$B$6:$B$28,H441,Barèmes!$C$6:$C$28,IF(H441="6ème","Mixte",G441)),Barèmes!$C$2,IF(R441&lt;=SUMIFS(Barèmes!$H$6:$H$28,Barèmes!$A$6:$A$28,"Vitesse — 30 m (s)",Barèmes!$B$6:$B$28,H441,Barèmes!$C$6:$C$28,IF(H441="6ème","Mixte",G441)),Barèmes!$D$2,IF(R441&lt;=SUMIFS(Barèmes!$I$6:$I$28,Barèmes!$A$6:$A$28,"Vitesse — 30 m (s)",Barèmes!$B$6:$B$28,H441,Barèmes!$C$6:$C$28,IF(H441="6ème","Mixte",G441)),Barèmes!$E$2,Barèmes!$F$2)))),IF(R441&gt;=SUMIFS(Barèmes!$F$6:$F$28,Barèmes!$A$6:$A$28,"Vitesse — 30 m (s)",Barèmes!$B$6:$B$28,H441,Barèmes!$C$6:$C$28,IF(H441="6ème","Mixte",G441)),Barèmes!$B$2,IF(R441&gt;=SUMIFS(Barèmes!$G$6:$G$28,Barèmes!$A$6:$A$28,"Vitesse — 30 m (s)",Barèmes!$B$6:$B$28,H441,Barèmes!$C$6:$C$28,IF(H441="6ème","Mixte",G441)),Barèmes!$C$2,IF(R441&gt;=SUMIFS(Barèmes!$H$6:$H$28,Barèmes!$A$6:$A$28,"Vitesse — 30 m (s)",Barèmes!$B$6:$B$28,H441,Barèmes!$C$6:$C$28,IF(H441="6ème","Mixte",G441)),Barèmes!$D$2,IF(R441&gt;=SUMIFS(Barèmes!$I$6:$I$28,Barèmes!$A$6:$A$28,"Vitesse — 30 m (s)",Barèmes!$B$6:$B$28,H441,Barèmes!$C$6:$C$28,IF(H441="6ème","Mixte",G441)),Barèmes!$E$2,Barèmes!$F$2))))))</f>
        <v/>
      </c>
      <c r="U441" s="22"/>
      <c r="V441" s="25" t="str">
        <f>IF(OR(U441="",SUMPRODUCT((Barèmes!$A$6:$A$28="Vitesse — 50 m (s)")*(Barèmes!$B$6:$B$28=H441)*(Barèmes!$C$6:$C$28=IF(H441="6ème","Mixte",G441)))=0),"",IF(SUMPRODUCT((Barèmes!$A$6:$A$28="Vitesse — 50 m (s)")*(Barèmes!$B$6:$B$28=H441)*(Barèmes!$C$6:$C$28=IF(H441="6ème","Mixte",G441))*(Barèmes!$J$6:$J$28="+"))&gt;0,IF(U441&lt;=SUMIFS(Barèmes!$D$6:$D$28,Barèmes!$A$6:$A$28,"Vitesse — 50 m (s)",Barèmes!$B$6:$B$28,H441,Barèmes!$C$6:$C$28,IF(H441="6ème","Mixte",G441)),"à besoin",IF(U441&lt;=SUMIFS(Barèmes!$E$6:$E$28,Barèmes!$A$6:$A$28,"Vitesse — 50 m (s)",Barèmes!$B$6:$B$28,H441,Barèmes!$C$6:$C$28,IF(H441="6ème","Mixte",G441)),"fragile","satisfaisant")),IF(U441&gt;=SUMIFS(Barèmes!$D$6:$D$28,Barèmes!$A$6:$A$28,"Vitesse — 50 m (s)",Barèmes!$B$6:$B$28,H441,Barèmes!$C$6:$C$28,IF(H441="6ème","Mixte",G441)),"à besoin",IF(U441&gt;=SUMIFS(Barèmes!$E$6:$E$28,Barèmes!$A$6:$A$28,"Vitesse — 50 m (s)",Barèmes!$B$6:$B$28,H441,Barèmes!$C$6:$C$28,IF(H441="6ème","Mixte",G441)),"fragile","satisfaisant"))))</f>
        <v/>
      </c>
      <c r="W441" s="25" t="str">
        <f>IF(OR(U441="",SUMPRODUCT((Barèmes!$A$6:$A$28="Vitesse — 50 m (s)")*(Barèmes!$B$6:$B$28=H441)*(Barèmes!$C$6:$C$28=IF(H441="6ème","Mixte",G441)))=0),"",IF(SUMPRODUCT((Barèmes!$A$6:$A$28="Vitesse — 50 m (s)")*(Barèmes!$B$6:$B$28=H441)*(Barèmes!$C$6:$C$28=IF(H441="6ème","Mixte",G441))*(Barèmes!$J$6:$J$28="+"))&gt;0,IF(U441&lt;=SUMIFS(Barèmes!$F$6:$F$28,Barèmes!$A$6:$A$28,"Vitesse — 50 m (s)",Barèmes!$B$6:$B$28,H441,Barèmes!$C$6:$C$28,IF(H441="6ème","Mixte",G441)),Barèmes!$B$2,IF(U441&lt;=SUMIFS(Barèmes!$G$6:$G$28,Barèmes!$A$6:$A$28,"Vitesse — 50 m (s)",Barèmes!$B$6:$B$28,H441,Barèmes!$C$6:$C$28,IF(H441="6ème","Mixte",G441)),Barèmes!$C$2,IF(U441&lt;=SUMIFS(Barèmes!$H$6:$H$28,Barèmes!$A$6:$A$28,"Vitesse — 50 m (s)",Barèmes!$B$6:$B$28,H441,Barèmes!$C$6:$C$28,IF(H441="6ème","Mixte",G441)),Barèmes!$D$2,IF(U441&lt;=SUMIFS(Barèmes!$I$6:$I$28,Barèmes!$A$6:$A$28,"Vitesse — 50 m (s)",Barèmes!$B$6:$B$28,H441,Barèmes!$C$6:$C$28,IF(H441="6ème","Mixte",G441)),Barèmes!$E$2,Barèmes!$F$2)))),IF(U441&gt;=SUMIFS(Barèmes!$F$6:$F$28,Barèmes!$A$6:$A$28,"Vitesse — 50 m (s)",Barèmes!$B$6:$B$28,H441,Barèmes!$C$6:$C$28,IF(H441="6ème","Mixte",G441)),Barèmes!$B$2,IF(U441&gt;=SUMIFS(Barèmes!$G$6:$G$28,Barèmes!$A$6:$A$28,"Vitesse — 50 m (s)",Barèmes!$B$6:$B$28,H441,Barèmes!$C$6:$C$28,IF(H441="6ème","Mixte",G441)),Barèmes!$C$2,IF(U441&gt;=SUMIFS(Barèmes!$H$6:$H$28,Barèmes!$A$6:$A$28,"Vitesse — 50 m (s)",Barèmes!$B$6:$B$28,H441,Barèmes!$C$6:$C$28,IF(H441="6ème","Mixte",G441)),Barèmes!$D$2,IF(U441&gt;=SUMIFS(Barèmes!$I$6:$I$28,Barèmes!$A$6:$A$28,"Vitesse — 50 m (s)",Barèmes!$B$6:$B$28,H441,Barèmes!$C$6:$C$28,IF(H441="6ème","Mixte",G441)),Barèmes!$E$2,Barèmes!$F$2))))))</f>
        <v/>
      </c>
      <c r="X441" s="18"/>
      <c r="Y441" s="26" t="str" cm="1">
        <f t="array" ref="Y441">IF(OR(X441="",SUMPRODUCT((Barèmes!$A$6:$A$28="Souplesse (score 1-5)")*(Barèmes!$B$6:$B$28=H441)*(Barèmes!$C$6:$C$28=IF(H441="6ème","Mixte",G441)))=0),"",IF(SUMPRODUCT((Barèmes!$A$6:$A$28="Souplesse (score 1-5)")*(Barèmes!$B$6:$B$28=H441)*(Barèmes!$C$6:$C$28=IF(H441="6ème","Mixte",G441))*(Barèmes!$J$6:$J$28="+"))&gt;0,IF(X441&lt;=SUMIFS(Barèmes!$D$6:$D$28,Barèmes!$A$6:$A$28,"Souplesse (score 1-5)",Barèmes!$B$6:$B$28,H441,Barèmes!$C$6:$C$28,IF(H441="6ème","Mixte",G441)),"à besoin",IF(X441&lt;=SUMIFS(Barèmes!$E$6:$E$28,Barèmes!$A$6:$A$28,"Souplesse (score 1-5)",Barèmes!$B$6:$B$28,H441,Barèmes!$C$6:$C$28,IF(H441="6ème","Mixte",G441)),"fragile","satisfaisant")),IF(X441&gt;=SUMIFS(Barèmes!$D$6:$D$28,Barèmes!$A$6:$A$28,"Souplesse (score 1-5)",Barèmes!$B$6:$B$28,H441,Barèmes!$C$6:$C$28,IF(H441="6ème","Mixte",G441)),"à besoin",IF(X441&gt;=SUMIFS(Barèmes!$E$6:$E$28,Barèmes!$A$6:$A$28,"Souplesse (score 1-5)",Barèmes!$B$6:$B$28,H441,Barèmes!$C$6:$C$28,IF(H441="6ème","Mixte",G441)),"fragile","satisfaisant"))))</f>
        <v/>
      </c>
      <c r="Z441" s="26" t="str" cm="1">
        <f t="array" ref="Z441">IF(OR(X441="",SUMPRODUCT((Barèmes!$A$6:$A$28="Souplesse (score 1-5)")*(Barèmes!$B$6:$B$28=H441)*(Barèmes!$C$6:$C$28=IF(H441="6ème","Mixte",G441)))=0),"",IF(SUMPRODUCT((Barèmes!$A$6:$A$28="Souplesse (score 1-5)")*(Barèmes!$B$6:$B$28=H441)*(Barèmes!$C$6:$C$28=IF(H441="6ème","Mixte",G441))*(Barèmes!$J$6:$J$28="+"))&gt;0,IF(X441&lt;=SUMIFS(Barèmes!$F$6:$F$28,Barèmes!$A$6:$A$28,"Souplesse (score 1-5)",Barèmes!$B$6:$B$28,H441,Barèmes!$C$6:$C$28,IF(H441="6ème","Mixte",G441)),Barèmes!$B$2,IF(X441&lt;=SUMIFS(Barèmes!$G$6:$G$28,Barèmes!$A$6:$A$28,"Souplesse (score 1-5)",Barèmes!$B$6:$B$28,H441,Barèmes!$C$6:$C$28,IF(H441="6ème","Mixte",G441)),Barèmes!$C$2,IF(X441&lt;=SUMIFS(Barèmes!$H$6:$H$28,Barèmes!$A$6:$A$28,"Souplesse (score 1-5)",Barèmes!$B$6:$B$28,H441,Barèmes!$C$6:$C$28,IF(H441="6ème","Mixte",G441)),Barèmes!$D$2,IF(X441&lt;=SUMIFS(Barèmes!$I$6:$I$28,Barèmes!$A$6:$A$28,"Souplesse (score 1-5)",Barèmes!$B$6:$B$28,H441,Barèmes!$C$6:$C$28,IF(H441="6ème","Mixte",G441)),Barèmes!$E$2,Barèmes!$F$2)))),IF(X441&gt;=SUMIFS(Barèmes!$F$6:$F$28,Barèmes!$A$6:$A$28,"Souplesse (score 1-5)",Barèmes!$B$6:$B$28,H441,Barèmes!$C$6:$C$28,IF(H441="6ème","Mixte",G441)),Barèmes!$B$2,IF(X441&gt;=SUMIFS(Barèmes!$G$6:$G$28,Barèmes!$A$6:$A$28,"Souplesse (score 1-5)",Barèmes!$B$6:$B$28,H441,Barèmes!$C$6:$C$28,IF(H441="6ème","Mixte",G441)),Barèmes!$C$2,IF(X441&gt;=SUMIFS(Barèmes!$H$6:$H$28,Barèmes!$A$6:$A$28,"Souplesse (score 1-5)",Barèmes!$B$6:$B$28,H441,Barèmes!$C$6:$C$28,IF(H441="6ème","Mixte",G441)),Barèmes!$D$2,IF(X441&gt;=SUMIFS(Barèmes!$I$6:$I$28,Barèmes!$A$6:$A$28,"Souplesse (score 1-5)",Barèmes!$B$6:$B$28,H441,Barèmes!$C$6:$C$28,IF(H441="6ème","Mixte",G441)),Barèmes!$E$2,Barèmes!$F$2))))))</f>
        <v/>
      </c>
      <c r="AA441" s="22"/>
      <c r="AB441" s="27" t="str">
        <f>IF(OR(AA441="",SUMPRODUCT((Barèmes!$A$6:$A$28="Agilité — T-test 974 (s)")*(Barèmes!$B$6:$B$28=H441)*(Barèmes!$C$6:$C$28=IF(H441="6ème","Mixte",G441)))=0),"",IF(SUMPRODUCT((Barèmes!$A$6:$A$28="Agilité — T-test 974 (s)")*(Barèmes!$B$6:$B$28=H441)*(Barèmes!$C$6:$C$28=IF(H441="6ème","Mixte",G441))*(Barèmes!$J$6:$J$28="+"))&gt;0,IF(AA441&lt;=SUMIFS(Barèmes!$D$6:$D$28,Barèmes!$A$6:$A$28,"Agilité — T-test 974 (s)",Barèmes!$B$6:$B$28,H441,Barèmes!$C$6:$C$28,IF(H441="6ème","Mixte",G441)),"à besoin",IF(AA441&lt;=SUMIFS(Barèmes!$E$6:$E$28,Barèmes!$A$6:$A$28,"Agilité — T-test 974 (s)",Barèmes!$B$6:$B$28,H441,Barèmes!$C$6:$C$28,IF(H441="6ème","Mixte",G441)),"fragile","satisfaisant")),IF(AA441&gt;=SUMIFS(Barèmes!$D$6:$D$28,Barèmes!$A$6:$A$28,"Agilité — T-test 974 (s)",Barèmes!$B$6:$B$28,H441,Barèmes!$C$6:$C$28,IF(H441="6ème","Mixte",G441)),"à besoin",IF(AA441&gt;=SUMIFS(Barèmes!$E$6:$E$28,Barèmes!$A$6:$A$28,"Agilité — T-test 974 (s)",Barèmes!$B$6:$B$28,H441,Barèmes!$C$6:$C$28,IF(H441="6ème","Mixte",G441)),"fragile","satisfaisant"))))</f>
        <v/>
      </c>
      <c r="AC441" s="27" t="str">
        <f>IF(OR(AA441="",SUMPRODUCT((Barèmes!$A$6:$A$28="Agilité — T-test 974 (s)")*(Barèmes!$B$6:$B$28=H441)*(Barèmes!$C$6:$C$28=IF(H441="6ème","Mixte",G441)))=0),"",IF(SUMPRODUCT((Barèmes!$A$6:$A$28="Agilité — T-test 974 (s)")*(Barèmes!$B$6:$B$28=H441)*(Barèmes!$C$6:$C$28=IF(H441="6ème","Mixte",G441))*(Barèmes!$J$6:$J$28="+"))&gt;0,IF(AA441&lt;=SUMIFS(Barèmes!$F$6:$F$28,Barèmes!$A$6:$A$28,"Agilité — T-test 974 (s)",Barèmes!$B$6:$B$28,H441,Barèmes!$C$6:$C$28,IF(H441="6ème","Mixte",G441)),Barèmes!$B$2,IF(AA441&lt;=SUMIFS(Barèmes!$G$6:$G$28,Barèmes!$A$6:$A$28,"Agilité — T-test 974 (s)",Barèmes!$B$6:$B$28,H441,Barèmes!$C$6:$C$28,IF(H441="6ème","Mixte",G441)),Barèmes!$C$2,IF(AA441&lt;=SUMIFS(Barèmes!$H$6:$H$28,Barèmes!$A$6:$A$28,"Agilité — T-test 974 (s)",Barèmes!$B$6:$B$28,H441,Barèmes!$C$6:$C$28,IF(H441="6ème","Mixte",G441)),Barèmes!$D$2,IF(AA441&lt;=SUMIFS(Barèmes!$I$6:$I$28,Barèmes!$A$6:$A$28,"Agilité — T-test 974 (s)",Barèmes!$B$6:$B$28,H441,Barèmes!$C$6:$C$28,IF(H441="6ème","Mixte",G441)),Barèmes!$E$2,Barèmes!$F$2)))),IF(AA441&gt;=SUMIFS(Barèmes!$F$6:$F$28,Barèmes!$A$6:$A$28,"Agilité — T-test 974 (s)",Barèmes!$B$6:$B$28,H441,Barèmes!$C$6:$C$28,IF(H441="6ème","Mixte",G441)),Barèmes!$B$2,IF(AA441&gt;=SUMIFS(Barèmes!$G$6:$G$28,Barèmes!$A$6:$A$28,"Agilité — T-test 974 (s)",Barèmes!$B$6:$B$28,H441,Barèmes!$C$6:$C$28,IF(H441="6ème","Mixte",G441)),Barèmes!$C$2,IF(AA441&gt;=SUMIFS(Barèmes!$H$6:$H$28,Barèmes!$A$6:$A$28,"Agilité — T-test 974 (s)",Barèmes!$B$6:$B$28,H441,Barèmes!$C$6:$C$28,IF(H441="6ème","Mixte",G441)),Barèmes!$D$2,IF(AA441&gt;=SUMIFS(Barèmes!$I$6:$I$28,Barèmes!$A$6:$A$28,"Agilité — T-test 974 (s)",Barèmes!$B$6:$B$28,H441,Barèmes!$C$6:$C$28,IF(H441="6ème","Mixte",G441)),Barèmes!$E$2,Barèmes!$F$2))))))</f>
        <v/>
      </c>
      <c r="AD441" s="28" t="str">
        <f t="shared" si="50"/>
        <v/>
      </c>
      <c r="AE441" s="29" t="str">
        <f t="shared" si="51"/>
        <v/>
      </c>
      <c r="AF441" s="30" t="str">
        <f>IF(OR(AD441="",SUMPRODUCT((Barèmes!$A$6:$A$28="Surcoût d'agilité (s) — technique")*(Barèmes!$B$6:$B$28=H441)*(Barèmes!$C$6:$C$28=IF(H441="6ème","Mixte",G441)))=0),"",IF(SUMPRODUCT((Barèmes!$A$6:$A$28="Surcoût d'agilité (s) — technique")*(Barèmes!$B$6:$B$28=H441)*(Barèmes!$C$6:$C$28=IF(H441="6ème","Mixte",G441))*(Barèmes!$J$6:$J$28="+"))&gt;0,IF(AD441&lt;=SUMIFS(Barèmes!$D$6:$D$28,Barèmes!$A$6:$A$28,"Surcoût d'agilité (s) — technique",Barèmes!$B$6:$B$28,H441,Barèmes!$C$6:$C$28,IF(H441="6ème","Mixte",G441)),"à besoin",IF(AD441&lt;=SUMIFS(Barèmes!$E$6:$E$28,Barèmes!$A$6:$A$28,"Surcoût d'agilité (s) — technique",Barèmes!$B$6:$B$28,H441,Barèmes!$C$6:$C$28,IF(H441="6ème","Mixte",G441)),"fragile","satisfaisant")),IF(AD441&gt;=SUMIFS(Barèmes!$D$6:$D$28,Barèmes!$A$6:$A$28,"Surcoût d'agilité (s) — technique",Barèmes!$B$6:$B$28,H441,Barèmes!$C$6:$C$28,IF(H441="6ème","Mixte",G441)),"à besoin",IF(AD441&gt;=SUMIFS(Barèmes!$E$6:$E$28,Barèmes!$A$6:$A$28,"Surcoût d'agilité (s) — technique",Barèmes!$B$6:$B$28,H441,Barèmes!$C$6:$C$28,IF(H441="6ème","Mixte",G441)),"fragile","satisfaisant"))))</f>
        <v/>
      </c>
      <c r="AG441" s="30" t="str">
        <f>IF(OR(AD441="",SUMPRODUCT((Barèmes!$A$6:$A$28="Surcoût d'agilité (s) — technique")*(Barèmes!$B$6:$B$28=H441)*(Barèmes!$C$6:$C$28=IF(H441="6ème","Mixte",G441)))=0),"",IF(SUMPRODUCT((Barèmes!$A$6:$A$28="Surcoût d'agilité (s) — technique")*(Barèmes!$B$6:$B$28=H441)*(Barèmes!$C$6:$C$28=IF(H441="6ème","Mixte",G441))*(Barèmes!$J$6:$J$28="+"))&gt;0,IF(AD441&lt;=SUMIFS(Barèmes!$F$6:$F$28,Barèmes!$A$6:$A$28,"Surcoût d'agilité (s) — technique",Barèmes!$B$6:$B$28,H441,Barèmes!$C$6:$C$28,IF(H441="6ème","Mixte",G441)),Barèmes!$B$2,IF(AD441&lt;=SUMIFS(Barèmes!$G$6:$G$28,Barèmes!$A$6:$A$28,"Surcoût d'agilité (s) — technique",Barèmes!$B$6:$B$28,H441,Barèmes!$C$6:$C$28,IF(H441="6ème","Mixte",G441)),Barèmes!$C$2,IF(AD441&lt;=SUMIFS(Barèmes!$H$6:$H$28,Barèmes!$A$6:$A$28,"Surcoût d'agilité (s) — technique",Barèmes!$B$6:$B$28,H441,Barèmes!$C$6:$C$28,IF(H441="6ème","Mixte",G441)),Barèmes!$D$2,IF(AD441&lt;=SUMIFS(Barèmes!$I$6:$I$28,Barèmes!$A$6:$A$28,"Surcoût d'agilité (s) — technique",Barèmes!$B$6:$B$28,H441,Barèmes!$C$6:$C$28,IF(H441="6ème","Mixte",G441)),Barèmes!$E$2,Barèmes!$F$2)))),IF(AD441&gt;=SUMIFS(Barèmes!$F$6:$F$28,Barèmes!$A$6:$A$28,"Surcoût d'agilité (s) — technique",Barèmes!$B$6:$B$28,H441,Barèmes!$C$6:$C$28,IF(H441="6ème","Mixte",G441)),Barèmes!$B$2,IF(AD441&gt;=SUMIFS(Barèmes!$G$6:$G$28,Barèmes!$A$6:$A$28,"Surcoût d'agilité (s) — technique",Barèmes!$B$6:$B$28,H441,Barèmes!$C$6:$C$28,IF(H441="6ème","Mixte",G441)),Barèmes!$C$2,IF(AD441&gt;=SUMIFS(Barèmes!$H$6:$H$28,Barèmes!$A$6:$A$28,"Surcoût d'agilité (s) — technique",Barèmes!$B$6:$B$28,H441,Barèmes!$C$6:$C$28,IF(H441="6ème","Mixte",G441)),Barèmes!$D$2,IF(AD441&gt;=SUMIFS(Barèmes!$I$6:$I$28,Barèmes!$A$6:$A$28,"Surcoût d'agilité (s) — technique",Barèmes!$B$6:$B$28,H441,Barèmes!$C$6:$C$28,IF(H441="6ème","Mixte",G441)),Barèmes!$E$2,Barèmes!$F$2))))))</f>
        <v/>
      </c>
      <c r="AH441" s="31" t="str">
        <f>IF((IF(N441="",0,1)+IF(Q441="",0,1)+IF(W441="",0,1)+IF(Z441="",0,1)+IF(AC441="",0,1))=0,"",3*IF(N441=Barèmes!$B$2,1,IF(N441=Barèmes!$C$2,2,IF(N441=Barèmes!$D$2,3,IF(N441=Barèmes!$E$2,4,IF(N441=Barèmes!$F$2,5,0)))))+3*IF(Q441=Barèmes!$B$2,1,IF(Q441=Barèmes!$C$2,2,IF(Q441=Barèmes!$D$2,3,IF(Q441=Barèmes!$E$2,4,IF(Q441=Barèmes!$F$2,5,0)))))+2*IF(W441=Barèmes!$B$2,1,IF(W441=Barèmes!$C$2,2,IF(W441=Barèmes!$D$2,3,IF(W441=Barèmes!$E$2,4,IF(W441=Barèmes!$F$2,5,0)))))+1*IF(Z441=Barèmes!$B$2,1,IF(Z441=Barèmes!$C$2,2,IF(Z441=Barèmes!$D$2,3,IF(Z441=Barèmes!$E$2,4,IF(Z441=Barèmes!$F$2,5,0)))))+1*IF(AC441=Barèmes!$B$2,1,IF(AC441=Barèmes!$C$2,2,IF(AC441=Barèmes!$D$2,3,IF(AC441=Barèmes!$E$2,4,IF(AC441=Barèmes!$F$2,5,0))))))</f>
        <v/>
      </c>
      <c r="AI441" s="31"/>
      <c r="AJ441" s="32" t="str">
        <f>IFERROR(INDEX(Croissance!$B$5:$B$604,MATCH(A441,Croissance!$A$5:$A$604,0)),"")</f>
        <v/>
      </c>
      <c r="AK441" s="32" t="str">
        <f>IFERROR(INDEX(Croissance!$C$5:$C$604,MATCH(A441,Croissance!$A$5:$A$604,0)),"")</f>
        <v/>
      </c>
      <c r="AL441" s="32" t="str">
        <f>IFERROR(INDEX(Croissance!$D$5:$D$604,MATCH(A441,Croissance!$A$5:$A$604,0)),"")</f>
        <v/>
      </c>
      <c r="AM441" s="32" t="str">
        <f>IFERROR(INDEX(Croissance!$E$5:$E$604,MATCH(A441,Croissance!$A$5:$A$604,0)),"")</f>
        <v/>
      </c>
      <c r="AO441" s="33">
        <f t="shared" si="56"/>
        <v>0</v>
      </c>
      <c r="AP441" s="33">
        <f t="shared" si="52"/>
        <v>0</v>
      </c>
      <c r="AQ441" s="33">
        <f>IF(A441="",0,IF(AND(OR('Synthèse classe'!$C$2="Tous",C441='Synthèse classe'!$C$2),OR('Synthèse classe'!$C$3="Toutes",D441='Synthèse classe'!$C$3),OR('Synthèse classe'!$C$4="Toutes",AND('Synthèse classe'!$C$4="Dernière",AP441=1),B441=IFERROR(VALUE('Synthèse classe'!$C$4),0))),1,0))</f>
        <v>0</v>
      </c>
      <c r="AR441" s="34" t="str">
        <f t="shared" si="53"/>
        <v/>
      </c>
    </row>
    <row r="442" spans="1:44" x14ac:dyDescent="0.2">
      <c r="A442" s="17" t="str">
        <f t="shared" si="49"/>
        <v/>
      </c>
      <c r="B442" s="18"/>
      <c r="C442" s="19"/>
      <c r="D442" s="19"/>
      <c r="E442" s="19"/>
      <c r="F442" s="19"/>
      <c r="G442" s="19"/>
      <c r="H442" s="17" t="str">
        <f t="shared" si="54"/>
        <v/>
      </c>
      <c r="I442" s="20"/>
      <c r="J442" s="18"/>
      <c r="K442" s="19"/>
      <c r="L442" s="21" t="str">
        <f t="shared" si="55"/>
        <v/>
      </c>
      <c r="M442" s="21" t="str">
        <f>IF(OR(J442="",SUMPRODUCT((Barèmes!$A$6:$A$28="Endurance — Luc Léger (palier)")*(Barèmes!$B$6:$B$28=H442)*(Barèmes!$C$6:$C$28=IF(H442="6ème","Mixte",G442)))=0),"",IF(SUMPRODUCT((Barèmes!$A$6:$A$28="Endurance — Luc Léger (palier)")*(Barèmes!$B$6:$B$28=H442)*(Barèmes!$C$6:$C$28=IF(H442="6ème","Mixte",G442))*(Barèmes!$J$6:$J$28="+"))&gt;0,IF(J442&lt;=SUMIFS(Barèmes!$D$6:$D$28,Barèmes!$A$6:$A$28,"Endurance — Luc Léger (palier)",Barèmes!$B$6:$B$28,H442,Barèmes!$C$6:$C$28,IF(H442="6ème","Mixte",G442)),"à besoin",IF(J442&lt;=SUMIFS(Barèmes!$E$6:$E$28,Barèmes!$A$6:$A$28,"Endurance — Luc Léger (palier)",Barèmes!$B$6:$B$28,H442,Barèmes!$C$6:$C$28,IF(H442="6ème","Mixte",G442)),"fragile","satisfaisant")),IF(J442&gt;=SUMIFS(Barèmes!$D$6:$D$28,Barèmes!$A$6:$A$28,"Endurance — Luc Léger (palier)",Barèmes!$B$6:$B$28,H442,Barèmes!$C$6:$C$28,IF(H442="6ème","Mixte",G442)),"à besoin",IF(J442&gt;=SUMIFS(Barèmes!$E$6:$E$28,Barèmes!$A$6:$A$28,"Endurance — Luc Léger (palier)",Barèmes!$B$6:$B$28,H442,Barèmes!$C$6:$C$28,IF(H442="6ème","Mixte",G442)),"fragile","satisfaisant"))))</f>
        <v/>
      </c>
      <c r="N442" s="21" t="str">
        <f>IF(OR(J442="",SUMPRODUCT((Barèmes!$A$6:$A$28="Endurance — Luc Léger (palier)")*(Barèmes!$B$6:$B$28=H442)*(Barèmes!$C$6:$C$28=IF(H442="6ème","Mixte",G442)))=0),"",IF(SUMPRODUCT((Barèmes!$A$6:$A$28="Endurance — Luc Léger (palier)")*(Barèmes!$B$6:$B$28=H442)*(Barèmes!$C$6:$C$28=IF(H442="6ème","Mixte",G442))*(Barèmes!$J$6:$J$28="+"))&gt;0,IF(J442&lt;=SUMIFS(Barèmes!$F$6:$F$28,Barèmes!$A$6:$A$28,"Endurance — Luc Léger (palier)",Barèmes!$B$6:$B$28,H442,Barèmes!$C$6:$C$28,IF(H442="6ème","Mixte",G442)),Barèmes!$B$2,IF(J442&lt;=SUMIFS(Barèmes!$G$6:$G$28,Barèmes!$A$6:$A$28,"Endurance — Luc Léger (palier)",Barèmes!$B$6:$B$28,H442,Barèmes!$C$6:$C$28,IF(H442="6ème","Mixte",G442)),Barèmes!$C$2,IF(J442&lt;=SUMIFS(Barèmes!$H$6:$H$28,Barèmes!$A$6:$A$28,"Endurance — Luc Léger (palier)",Barèmes!$B$6:$B$28,H442,Barèmes!$C$6:$C$28,IF(H442="6ème","Mixte",G442)),Barèmes!$D$2,IF(J442&lt;=SUMIFS(Barèmes!$I$6:$I$28,Barèmes!$A$6:$A$28,"Endurance — Luc Léger (palier)",Barèmes!$B$6:$B$28,H442,Barèmes!$C$6:$C$28,IF(H442="6ème","Mixte",G442)),Barèmes!$E$2,Barèmes!$F$2)))),IF(J442&gt;=SUMIFS(Barèmes!$F$6:$F$28,Barèmes!$A$6:$A$28,"Endurance — Luc Léger (palier)",Barèmes!$B$6:$B$28,H442,Barèmes!$C$6:$C$28,IF(H442="6ème","Mixte",G442)),Barèmes!$B$2,IF(J442&gt;=SUMIFS(Barèmes!$G$6:$G$28,Barèmes!$A$6:$A$28,"Endurance — Luc Léger (palier)",Barèmes!$B$6:$B$28,H442,Barèmes!$C$6:$C$28,IF(H442="6ème","Mixte",G442)),Barèmes!$C$2,IF(J442&gt;=SUMIFS(Barèmes!$H$6:$H$28,Barèmes!$A$6:$A$28,"Endurance — Luc Léger (palier)",Barèmes!$B$6:$B$28,H442,Barèmes!$C$6:$C$28,IF(H442="6ème","Mixte",G442)),Barèmes!$D$2,IF(J442&gt;=SUMIFS(Barèmes!$I$6:$I$28,Barèmes!$A$6:$A$28,"Endurance — Luc Léger (palier)",Barèmes!$B$6:$B$28,H442,Barèmes!$C$6:$C$28,IF(H442="6ème","Mixte",G442)),Barèmes!$E$2,Barèmes!$F$2))))))</f>
        <v/>
      </c>
      <c r="O442" s="22"/>
      <c r="P442" s="23" t="str">
        <f>IF(OR(O442="",SUMPRODUCT((Barèmes!$A$6:$A$28="Force bas du corps — Saut en longueur (m)")*(Barèmes!$B$6:$B$28=H442)*(Barèmes!$C$6:$C$28=IF(H442="6ème","Mixte",G442)))=0),"",IF(SUMPRODUCT((Barèmes!$A$6:$A$28="Force bas du corps — Saut en longueur (m)")*(Barèmes!$B$6:$B$28=H442)*(Barèmes!$C$6:$C$28=IF(H442="6ème","Mixte",G442))*(Barèmes!$J$6:$J$28="+"))&gt;0,IF(O442&lt;=SUMIFS(Barèmes!$D$6:$D$28,Barèmes!$A$6:$A$28,"Force bas du corps — Saut en longueur (m)",Barèmes!$B$6:$B$28,H442,Barèmes!$C$6:$C$28,IF(H442="6ème","Mixte",G442)),"à besoin",IF(O442&lt;=SUMIFS(Barèmes!$E$6:$E$28,Barèmes!$A$6:$A$28,"Force bas du corps — Saut en longueur (m)",Barèmes!$B$6:$B$28,H442,Barèmes!$C$6:$C$28,IF(H442="6ème","Mixte",G442)),"fragile","satisfaisant")),IF(O442&gt;=SUMIFS(Barèmes!$D$6:$D$28,Barèmes!$A$6:$A$28,"Force bas du corps — Saut en longueur (m)",Barèmes!$B$6:$B$28,H442,Barèmes!$C$6:$C$28,IF(H442="6ème","Mixte",G442)),"à besoin",IF(O442&gt;=SUMIFS(Barèmes!$E$6:$E$28,Barèmes!$A$6:$A$28,"Force bas du corps — Saut en longueur (m)",Barèmes!$B$6:$B$28,H442,Barèmes!$C$6:$C$28,IF(H442="6ème","Mixte",G442)),"fragile","satisfaisant"))))</f>
        <v/>
      </c>
      <c r="Q442" s="23" t="str">
        <f>IF(OR(O442="",SUMPRODUCT((Barèmes!$A$6:$A$28="Force bas du corps — Saut en longueur (m)")*(Barèmes!$B$6:$B$28=H442)*(Barèmes!$C$6:$C$28=IF(H442="6ème","Mixte",G442)))=0),"",IF(SUMPRODUCT((Barèmes!$A$6:$A$28="Force bas du corps — Saut en longueur (m)")*(Barèmes!$B$6:$B$28=H442)*(Barèmes!$C$6:$C$28=IF(H442="6ème","Mixte",G442))*(Barèmes!$J$6:$J$28="+"))&gt;0,IF(O442&lt;=SUMIFS(Barèmes!$F$6:$F$28,Barèmes!$A$6:$A$28,"Force bas du corps — Saut en longueur (m)",Barèmes!$B$6:$B$28,H442,Barèmes!$C$6:$C$28,IF(H442="6ème","Mixte",G442)),Barèmes!$B$2,IF(O442&lt;=SUMIFS(Barèmes!$G$6:$G$28,Barèmes!$A$6:$A$28,"Force bas du corps — Saut en longueur (m)",Barèmes!$B$6:$B$28,H442,Barèmes!$C$6:$C$28,IF(H442="6ème","Mixte",G442)),Barèmes!$C$2,IF(O442&lt;=SUMIFS(Barèmes!$H$6:$H$28,Barèmes!$A$6:$A$28,"Force bas du corps — Saut en longueur (m)",Barèmes!$B$6:$B$28,H442,Barèmes!$C$6:$C$28,IF(H442="6ème","Mixte",G442)),Barèmes!$D$2,IF(O442&lt;=SUMIFS(Barèmes!$I$6:$I$28,Barèmes!$A$6:$A$28,"Force bas du corps — Saut en longueur (m)",Barèmes!$B$6:$B$28,H442,Barèmes!$C$6:$C$28,IF(H442="6ème","Mixte",G442)),Barèmes!$E$2,Barèmes!$F$2)))),IF(O442&gt;=SUMIFS(Barèmes!$F$6:$F$28,Barèmes!$A$6:$A$28,"Force bas du corps — Saut en longueur (m)",Barèmes!$B$6:$B$28,H442,Barèmes!$C$6:$C$28,IF(H442="6ème","Mixte",G442)),Barèmes!$B$2,IF(O442&gt;=SUMIFS(Barèmes!$G$6:$G$28,Barèmes!$A$6:$A$28,"Force bas du corps — Saut en longueur (m)",Barèmes!$B$6:$B$28,H442,Barèmes!$C$6:$C$28,IF(H442="6ème","Mixte",G442)),Barèmes!$C$2,IF(O442&gt;=SUMIFS(Barèmes!$H$6:$H$28,Barèmes!$A$6:$A$28,"Force bas du corps — Saut en longueur (m)",Barèmes!$B$6:$B$28,H442,Barèmes!$C$6:$C$28,IF(H442="6ème","Mixte",G442)),Barèmes!$D$2,IF(O442&gt;=SUMIFS(Barèmes!$I$6:$I$28,Barèmes!$A$6:$A$28,"Force bas du corps — Saut en longueur (m)",Barèmes!$B$6:$B$28,H442,Barèmes!$C$6:$C$28,IF(H442="6ème","Mixte",G442)),Barèmes!$E$2,Barèmes!$F$2))))))</f>
        <v/>
      </c>
      <c r="R442" s="22"/>
      <c r="S442" s="24" t="str">
        <f>IF(OR(R442="",SUMPRODUCT((Barèmes!$A$6:$A$28="Vitesse — 30 m (s)")*(Barèmes!$B$6:$B$28=H442)*(Barèmes!$C$6:$C$28=IF(H442="6ème","Mixte",G442)))=0),"",IF(SUMPRODUCT((Barèmes!$A$6:$A$28="Vitesse — 30 m (s)")*(Barèmes!$B$6:$B$28=H442)*(Barèmes!$C$6:$C$28=IF(H442="6ème","Mixte",G442))*(Barèmes!$J$6:$J$28="+"))&gt;0,IF(R442&lt;=SUMIFS(Barèmes!$D$6:$D$28,Barèmes!$A$6:$A$28,"Vitesse — 30 m (s)",Barèmes!$B$6:$B$28,H442,Barèmes!$C$6:$C$28,IF(H442="6ème","Mixte",G442)),"à besoin",IF(R442&lt;=SUMIFS(Barèmes!$E$6:$E$28,Barèmes!$A$6:$A$28,"Vitesse — 30 m (s)",Barèmes!$B$6:$B$28,H442,Barèmes!$C$6:$C$28,IF(H442="6ème","Mixte",G442)),"fragile","satisfaisant")),IF(R442&gt;=SUMIFS(Barèmes!$D$6:$D$28,Barèmes!$A$6:$A$28,"Vitesse — 30 m (s)",Barèmes!$B$6:$B$28,H442,Barèmes!$C$6:$C$28,IF(H442="6ème","Mixte",G442)),"à besoin",IF(R442&gt;=SUMIFS(Barèmes!$E$6:$E$28,Barèmes!$A$6:$A$28,"Vitesse — 30 m (s)",Barèmes!$B$6:$B$28,H442,Barèmes!$C$6:$C$28,IF(H442="6ème","Mixte",G442)),"fragile","satisfaisant"))))</f>
        <v/>
      </c>
      <c r="T442" s="24" t="str">
        <f>IF(OR(R442="",SUMPRODUCT((Barèmes!$A$6:$A$28="Vitesse — 30 m (s)")*(Barèmes!$B$6:$B$28=H442)*(Barèmes!$C$6:$C$28=IF(H442="6ème","Mixte",G442)))=0),"",IF(SUMPRODUCT((Barèmes!$A$6:$A$28="Vitesse — 30 m (s)")*(Barèmes!$B$6:$B$28=H442)*(Barèmes!$C$6:$C$28=IF(H442="6ème","Mixte",G442))*(Barèmes!$J$6:$J$28="+"))&gt;0,IF(R442&lt;=SUMIFS(Barèmes!$F$6:$F$28,Barèmes!$A$6:$A$28,"Vitesse — 30 m (s)",Barèmes!$B$6:$B$28,H442,Barèmes!$C$6:$C$28,IF(H442="6ème","Mixte",G442)),Barèmes!$B$2,IF(R442&lt;=SUMIFS(Barèmes!$G$6:$G$28,Barèmes!$A$6:$A$28,"Vitesse — 30 m (s)",Barèmes!$B$6:$B$28,H442,Barèmes!$C$6:$C$28,IF(H442="6ème","Mixte",G442)),Barèmes!$C$2,IF(R442&lt;=SUMIFS(Barèmes!$H$6:$H$28,Barèmes!$A$6:$A$28,"Vitesse — 30 m (s)",Barèmes!$B$6:$B$28,H442,Barèmes!$C$6:$C$28,IF(H442="6ème","Mixte",G442)),Barèmes!$D$2,IF(R442&lt;=SUMIFS(Barèmes!$I$6:$I$28,Barèmes!$A$6:$A$28,"Vitesse — 30 m (s)",Barèmes!$B$6:$B$28,H442,Barèmes!$C$6:$C$28,IF(H442="6ème","Mixte",G442)),Barèmes!$E$2,Barèmes!$F$2)))),IF(R442&gt;=SUMIFS(Barèmes!$F$6:$F$28,Barèmes!$A$6:$A$28,"Vitesse — 30 m (s)",Barèmes!$B$6:$B$28,H442,Barèmes!$C$6:$C$28,IF(H442="6ème","Mixte",G442)),Barèmes!$B$2,IF(R442&gt;=SUMIFS(Barèmes!$G$6:$G$28,Barèmes!$A$6:$A$28,"Vitesse — 30 m (s)",Barèmes!$B$6:$B$28,H442,Barèmes!$C$6:$C$28,IF(H442="6ème","Mixte",G442)),Barèmes!$C$2,IF(R442&gt;=SUMIFS(Barèmes!$H$6:$H$28,Barèmes!$A$6:$A$28,"Vitesse — 30 m (s)",Barèmes!$B$6:$B$28,H442,Barèmes!$C$6:$C$28,IF(H442="6ème","Mixte",G442)),Barèmes!$D$2,IF(R442&gt;=SUMIFS(Barèmes!$I$6:$I$28,Barèmes!$A$6:$A$28,"Vitesse — 30 m (s)",Barèmes!$B$6:$B$28,H442,Barèmes!$C$6:$C$28,IF(H442="6ème","Mixte",G442)),Barèmes!$E$2,Barèmes!$F$2))))))</f>
        <v/>
      </c>
      <c r="U442" s="22"/>
      <c r="V442" s="25" t="str">
        <f>IF(OR(U442="",SUMPRODUCT((Barèmes!$A$6:$A$28="Vitesse — 50 m (s)")*(Barèmes!$B$6:$B$28=H442)*(Barèmes!$C$6:$C$28=IF(H442="6ème","Mixte",G442)))=0),"",IF(SUMPRODUCT((Barèmes!$A$6:$A$28="Vitesse — 50 m (s)")*(Barèmes!$B$6:$B$28=H442)*(Barèmes!$C$6:$C$28=IF(H442="6ème","Mixte",G442))*(Barèmes!$J$6:$J$28="+"))&gt;0,IF(U442&lt;=SUMIFS(Barèmes!$D$6:$D$28,Barèmes!$A$6:$A$28,"Vitesse — 50 m (s)",Barèmes!$B$6:$B$28,H442,Barèmes!$C$6:$C$28,IF(H442="6ème","Mixte",G442)),"à besoin",IF(U442&lt;=SUMIFS(Barèmes!$E$6:$E$28,Barèmes!$A$6:$A$28,"Vitesse — 50 m (s)",Barèmes!$B$6:$B$28,H442,Barèmes!$C$6:$C$28,IF(H442="6ème","Mixte",G442)),"fragile","satisfaisant")),IF(U442&gt;=SUMIFS(Barèmes!$D$6:$D$28,Barèmes!$A$6:$A$28,"Vitesse — 50 m (s)",Barèmes!$B$6:$B$28,H442,Barèmes!$C$6:$C$28,IF(H442="6ème","Mixte",G442)),"à besoin",IF(U442&gt;=SUMIFS(Barèmes!$E$6:$E$28,Barèmes!$A$6:$A$28,"Vitesse — 50 m (s)",Barèmes!$B$6:$B$28,H442,Barèmes!$C$6:$C$28,IF(H442="6ème","Mixte",G442)),"fragile","satisfaisant"))))</f>
        <v/>
      </c>
      <c r="W442" s="25" t="str">
        <f>IF(OR(U442="",SUMPRODUCT((Barèmes!$A$6:$A$28="Vitesse — 50 m (s)")*(Barèmes!$B$6:$B$28=H442)*(Barèmes!$C$6:$C$28=IF(H442="6ème","Mixte",G442)))=0),"",IF(SUMPRODUCT((Barèmes!$A$6:$A$28="Vitesse — 50 m (s)")*(Barèmes!$B$6:$B$28=H442)*(Barèmes!$C$6:$C$28=IF(H442="6ème","Mixte",G442))*(Barèmes!$J$6:$J$28="+"))&gt;0,IF(U442&lt;=SUMIFS(Barèmes!$F$6:$F$28,Barèmes!$A$6:$A$28,"Vitesse — 50 m (s)",Barèmes!$B$6:$B$28,H442,Barèmes!$C$6:$C$28,IF(H442="6ème","Mixte",G442)),Barèmes!$B$2,IF(U442&lt;=SUMIFS(Barèmes!$G$6:$G$28,Barèmes!$A$6:$A$28,"Vitesse — 50 m (s)",Barèmes!$B$6:$B$28,H442,Barèmes!$C$6:$C$28,IF(H442="6ème","Mixte",G442)),Barèmes!$C$2,IF(U442&lt;=SUMIFS(Barèmes!$H$6:$H$28,Barèmes!$A$6:$A$28,"Vitesse — 50 m (s)",Barèmes!$B$6:$B$28,H442,Barèmes!$C$6:$C$28,IF(H442="6ème","Mixte",G442)),Barèmes!$D$2,IF(U442&lt;=SUMIFS(Barèmes!$I$6:$I$28,Barèmes!$A$6:$A$28,"Vitesse — 50 m (s)",Barèmes!$B$6:$B$28,H442,Barèmes!$C$6:$C$28,IF(H442="6ème","Mixte",G442)),Barèmes!$E$2,Barèmes!$F$2)))),IF(U442&gt;=SUMIFS(Barèmes!$F$6:$F$28,Barèmes!$A$6:$A$28,"Vitesse — 50 m (s)",Barèmes!$B$6:$B$28,H442,Barèmes!$C$6:$C$28,IF(H442="6ème","Mixte",G442)),Barèmes!$B$2,IF(U442&gt;=SUMIFS(Barèmes!$G$6:$G$28,Barèmes!$A$6:$A$28,"Vitesse — 50 m (s)",Barèmes!$B$6:$B$28,H442,Barèmes!$C$6:$C$28,IF(H442="6ème","Mixte",G442)),Barèmes!$C$2,IF(U442&gt;=SUMIFS(Barèmes!$H$6:$H$28,Barèmes!$A$6:$A$28,"Vitesse — 50 m (s)",Barèmes!$B$6:$B$28,H442,Barèmes!$C$6:$C$28,IF(H442="6ème","Mixte",G442)),Barèmes!$D$2,IF(U442&gt;=SUMIFS(Barèmes!$I$6:$I$28,Barèmes!$A$6:$A$28,"Vitesse — 50 m (s)",Barèmes!$B$6:$B$28,H442,Barèmes!$C$6:$C$28,IF(H442="6ème","Mixte",G442)),Barèmes!$E$2,Barèmes!$F$2))))))</f>
        <v/>
      </c>
      <c r="X442" s="18"/>
      <c r="Y442" s="26" t="str" cm="1">
        <f t="array" ref="Y442">IF(OR(X442="",SUMPRODUCT((Barèmes!$A$6:$A$28="Souplesse (score 1-5)")*(Barèmes!$B$6:$B$28=H442)*(Barèmes!$C$6:$C$28=IF(H442="6ème","Mixte",G442)))=0),"",IF(SUMPRODUCT((Barèmes!$A$6:$A$28="Souplesse (score 1-5)")*(Barèmes!$B$6:$B$28=H442)*(Barèmes!$C$6:$C$28=IF(H442="6ème","Mixte",G442))*(Barèmes!$J$6:$J$28="+"))&gt;0,IF(X442&lt;=SUMIFS(Barèmes!$D$6:$D$28,Barèmes!$A$6:$A$28,"Souplesse (score 1-5)",Barèmes!$B$6:$B$28,H442,Barèmes!$C$6:$C$28,IF(H442="6ème","Mixte",G442)),"à besoin",IF(X442&lt;=SUMIFS(Barèmes!$E$6:$E$28,Barèmes!$A$6:$A$28,"Souplesse (score 1-5)",Barèmes!$B$6:$B$28,H442,Barèmes!$C$6:$C$28,IF(H442="6ème","Mixte",G442)),"fragile","satisfaisant")),IF(X442&gt;=SUMIFS(Barèmes!$D$6:$D$28,Barèmes!$A$6:$A$28,"Souplesse (score 1-5)",Barèmes!$B$6:$B$28,H442,Barèmes!$C$6:$C$28,IF(H442="6ème","Mixte",G442)),"à besoin",IF(X442&gt;=SUMIFS(Barèmes!$E$6:$E$28,Barèmes!$A$6:$A$28,"Souplesse (score 1-5)",Barèmes!$B$6:$B$28,H442,Barèmes!$C$6:$C$28,IF(H442="6ème","Mixte",G442)),"fragile","satisfaisant"))))</f>
        <v/>
      </c>
      <c r="Z442" s="26" t="str" cm="1">
        <f t="array" ref="Z442">IF(OR(X442="",SUMPRODUCT((Barèmes!$A$6:$A$28="Souplesse (score 1-5)")*(Barèmes!$B$6:$B$28=H442)*(Barèmes!$C$6:$C$28=IF(H442="6ème","Mixte",G442)))=0),"",IF(SUMPRODUCT((Barèmes!$A$6:$A$28="Souplesse (score 1-5)")*(Barèmes!$B$6:$B$28=H442)*(Barèmes!$C$6:$C$28=IF(H442="6ème","Mixte",G442))*(Barèmes!$J$6:$J$28="+"))&gt;0,IF(X442&lt;=SUMIFS(Barèmes!$F$6:$F$28,Barèmes!$A$6:$A$28,"Souplesse (score 1-5)",Barèmes!$B$6:$B$28,H442,Barèmes!$C$6:$C$28,IF(H442="6ème","Mixte",G442)),Barèmes!$B$2,IF(X442&lt;=SUMIFS(Barèmes!$G$6:$G$28,Barèmes!$A$6:$A$28,"Souplesse (score 1-5)",Barèmes!$B$6:$B$28,H442,Barèmes!$C$6:$C$28,IF(H442="6ème","Mixte",G442)),Barèmes!$C$2,IF(X442&lt;=SUMIFS(Barèmes!$H$6:$H$28,Barèmes!$A$6:$A$28,"Souplesse (score 1-5)",Barèmes!$B$6:$B$28,H442,Barèmes!$C$6:$C$28,IF(H442="6ème","Mixte",G442)),Barèmes!$D$2,IF(X442&lt;=SUMIFS(Barèmes!$I$6:$I$28,Barèmes!$A$6:$A$28,"Souplesse (score 1-5)",Barèmes!$B$6:$B$28,H442,Barèmes!$C$6:$C$28,IF(H442="6ème","Mixte",G442)),Barèmes!$E$2,Barèmes!$F$2)))),IF(X442&gt;=SUMIFS(Barèmes!$F$6:$F$28,Barèmes!$A$6:$A$28,"Souplesse (score 1-5)",Barèmes!$B$6:$B$28,H442,Barèmes!$C$6:$C$28,IF(H442="6ème","Mixte",G442)),Barèmes!$B$2,IF(X442&gt;=SUMIFS(Barèmes!$G$6:$G$28,Barèmes!$A$6:$A$28,"Souplesse (score 1-5)",Barèmes!$B$6:$B$28,H442,Barèmes!$C$6:$C$28,IF(H442="6ème","Mixte",G442)),Barèmes!$C$2,IF(X442&gt;=SUMIFS(Barèmes!$H$6:$H$28,Barèmes!$A$6:$A$28,"Souplesse (score 1-5)",Barèmes!$B$6:$B$28,H442,Barèmes!$C$6:$C$28,IF(H442="6ème","Mixte",G442)),Barèmes!$D$2,IF(X442&gt;=SUMIFS(Barèmes!$I$6:$I$28,Barèmes!$A$6:$A$28,"Souplesse (score 1-5)",Barèmes!$B$6:$B$28,H442,Barèmes!$C$6:$C$28,IF(H442="6ème","Mixte",G442)),Barèmes!$E$2,Barèmes!$F$2))))))</f>
        <v/>
      </c>
      <c r="AA442" s="22"/>
      <c r="AB442" s="27" t="str">
        <f>IF(OR(AA442="",SUMPRODUCT((Barèmes!$A$6:$A$28="Agilité — T-test 974 (s)")*(Barèmes!$B$6:$B$28=H442)*(Barèmes!$C$6:$C$28=IF(H442="6ème","Mixte",G442)))=0),"",IF(SUMPRODUCT((Barèmes!$A$6:$A$28="Agilité — T-test 974 (s)")*(Barèmes!$B$6:$B$28=H442)*(Barèmes!$C$6:$C$28=IF(H442="6ème","Mixte",G442))*(Barèmes!$J$6:$J$28="+"))&gt;0,IF(AA442&lt;=SUMIFS(Barèmes!$D$6:$D$28,Barèmes!$A$6:$A$28,"Agilité — T-test 974 (s)",Barèmes!$B$6:$B$28,H442,Barèmes!$C$6:$C$28,IF(H442="6ème","Mixte",G442)),"à besoin",IF(AA442&lt;=SUMIFS(Barèmes!$E$6:$E$28,Barèmes!$A$6:$A$28,"Agilité — T-test 974 (s)",Barèmes!$B$6:$B$28,H442,Barèmes!$C$6:$C$28,IF(H442="6ème","Mixte",G442)),"fragile","satisfaisant")),IF(AA442&gt;=SUMIFS(Barèmes!$D$6:$D$28,Barèmes!$A$6:$A$28,"Agilité — T-test 974 (s)",Barèmes!$B$6:$B$28,H442,Barèmes!$C$6:$C$28,IF(H442="6ème","Mixte",G442)),"à besoin",IF(AA442&gt;=SUMIFS(Barèmes!$E$6:$E$28,Barèmes!$A$6:$A$28,"Agilité — T-test 974 (s)",Barèmes!$B$6:$B$28,H442,Barèmes!$C$6:$C$28,IF(H442="6ème","Mixte",G442)),"fragile","satisfaisant"))))</f>
        <v/>
      </c>
      <c r="AC442" s="27" t="str">
        <f>IF(OR(AA442="",SUMPRODUCT((Barèmes!$A$6:$A$28="Agilité — T-test 974 (s)")*(Barèmes!$B$6:$B$28=H442)*(Barèmes!$C$6:$C$28=IF(H442="6ème","Mixte",G442)))=0),"",IF(SUMPRODUCT((Barèmes!$A$6:$A$28="Agilité — T-test 974 (s)")*(Barèmes!$B$6:$B$28=H442)*(Barèmes!$C$6:$C$28=IF(H442="6ème","Mixte",G442))*(Barèmes!$J$6:$J$28="+"))&gt;0,IF(AA442&lt;=SUMIFS(Barèmes!$F$6:$F$28,Barèmes!$A$6:$A$28,"Agilité — T-test 974 (s)",Barèmes!$B$6:$B$28,H442,Barèmes!$C$6:$C$28,IF(H442="6ème","Mixte",G442)),Barèmes!$B$2,IF(AA442&lt;=SUMIFS(Barèmes!$G$6:$G$28,Barèmes!$A$6:$A$28,"Agilité — T-test 974 (s)",Barèmes!$B$6:$B$28,H442,Barèmes!$C$6:$C$28,IF(H442="6ème","Mixte",G442)),Barèmes!$C$2,IF(AA442&lt;=SUMIFS(Barèmes!$H$6:$H$28,Barèmes!$A$6:$A$28,"Agilité — T-test 974 (s)",Barèmes!$B$6:$B$28,H442,Barèmes!$C$6:$C$28,IF(H442="6ème","Mixte",G442)),Barèmes!$D$2,IF(AA442&lt;=SUMIFS(Barèmes!$I$6:$I$28,Barèmes!$A$6:$A$28,"Agilité — T-test 974 (s)",Barèmes!$B$6:$B$28,H442,Barèmes!$C$6:$C$28,IF(H442="6ème","Mixte",G442)),Barèmes!$E$2,Barèmes!$F$2)))),IF(AA442&gt;=SUMIFS(Barèmes!$F$6:$F$28,Barèmes!$A$6:$A$28,"Agilité — T-test 974 (s)",Barèmes!$B$6:$B$28,H442,Barèmes!$C$6:$C$28,IF(H442="6ème","Mixte",G442)),Barèmes!$B$2,IF(AA442&gt;=SUMIFS(Barèmes!$G$6:$G$28,Barèmes!$A$6:$A$28,"Agilité — T-test 974 (s)",Barèmes!$B$6:$B$28,H442,Barèmes!$C$6:$C$28,IF(H442="6ème","Mixte",G442)),Barèmes!$C$2,IF(AA442&gt;=SUMIFS(Barèmes!$H$6:$H$28,Barèmes!$A$6:$A$28,"Agilité — T-test 974 (s)",Barèmes!$B$6:$B$28,H442,Barèmes!$C$6:$C$28,IF(H442="6ème","Mixte",G442)),Barèmes!$D$2,IF(AA442&gt;=SUMIFS(Barèmes!$I$6:$I$28,Barèmes!$A$6:$A$28,"Agilité — T-test 974 (s)",Barèmes!$B$6:$B$28,H442,Barèmes!$C$6:$C$28,IF(H442="6ème","Mixte",G442)),Barèmes!$E$2,Barèmes!$F$2))))))</f>
        <v/>
      </c>
      <c r="AD442" s="28" t="str">
        <f t="shared" si="50"/>
        <v/>
      </c>
      <c r="AE442" s="29" t="str">
        <f t="shared" si="51"/>
        <v/>
      </c>
      <c r="AF442" s="30" t="str">
        <f>IF(OR(AD442="",SUMPRODUCT((Barèmes!$A$6:$A$28="Surcoût d'agilité (s) — technique")*(Barèmes!$B$6:$B$28=H442)*(Barèmes!$C$6:$C$28=IF(H442="6ème","Mixte",G442)))=0),"",IF(SUMPRODUCT((Barèmes!$A$6:$A$28="Surcoût d'agilité (s) — technique")*(Barèmes!$B$6:$B$28=H442)*(Barèmes!$C$6:$C$28=IF(H442="6ème","Mixte",G442))*(Barèmes!$J$6:$J$28="+"))&gt;0,IF(AD442&lt;=SUMIFS(Barèmes!$D$6:$D$28,Barèmes!$A$6:$A$28,"Surcoût d'agilité (s) — technique",Barèmes!$B$6:$B$28,H442,Barèmes!$C$6:$C$28,IF(H442="6ème","Mixte",G442)),"à besoin",IF(AD442&lt;=SUMIFS(Barèmes!$E$6:$E$28,Barèmes!$A$6:$A$28,"Surcoût d'agilité (s) — technique",Barèmes!$B$6:$B$28,H442,Barèmes!$C$6:$C$28,IF(H442="6ème","Mixte",G442)),"fragile","satisfaisant")),IF(AD442&gt;=SUMIFS(Barèmes!$D$6:$D$28,Barèmes!$A$6:$A$28,"Surcoût d'agilité (s) — technique",Barèmes!$B$6:$B$28,H442,Barèmes!$C$6:$C$28,IF(H442="6ème","Mixte",G442)),"à besoin",IF(AD442&gt;=SUMIFS(Barèmes!$E$6:$E$28,Barèmes!$A$6:$A$28,"Surcoût d'agilité (s) — technique",Barèmes!$B$6:$B$28,H442,Barèmes!$C$6:$C$28,IF(H442="6ème","Mixte",G442)),"fragile","satisfaisant"))))</f>
        <v/>
      </c>
      <c r="AG442" s="30" t="str">
        <f>IF(OR(AD442="",SUMPRODUCT((Barèmes!$A$6:$A$28="Surcoût d'agilité (s) — technique")*(Barèmes!$B$6:$B$28=H442)*(Barèmes!$C$6:$C$28=IF(H442="6ème","Mixte",G442)))=0),"",IF(SUMPRODUCT((Barèmes!$A$6:$A$28="Surcoût d'agilité (s) — technique")*(Barèmes!$B$6:$B$28=H442)*(Barèmes!$C$6:$C$28=IF(H442="6ème","Mixte",G442))*(Barèmes!$J$6:$J$28="+"))&gt;0,IF(AD442&lt;=SUMIFS(Barèmes!$F$6:$F$28,Barèmes!$A$6:$A$28,"Surcoût d'agilité (s) — technique",Barèmes!$B$6:$B$28,H442,Barèmes!$C$6:$C$28,IF(H442="6ème","Mixte",G442)),Barèmes!$B$2,IF(AD442&lt;=SUMIFS(Barèmes!$G$6:$G$28,Barèmes!$A$6:$A$28,"Surcoût d'agilité (s) — technique",Barèmes!$B$6:$B$28,H442,Barèmes!$C$6:$C$28,IF(H442="6ème","Mixte",G442)),Barèmes!$C$2,IF(AD442&lt;=SUMIFS(Barèmes!$H$6:$H$28,Barèmes!$A$6:$A$28,"Surcoût d'agilité (s) — technique",Barèmes!$B$6:$B$28,H442,Barèmes!$C$6:$C$28,IF(H442="6ème","Mixte",G442)),Barèmes!$D$2,IF(AD442&lt;=SUMIFS(Barèmes!$I$6:$I$28,Barèmes!$A$6:$A$28,"Surcoût d'agilité (s) — technique",Barèmes!$B$6:$B$28,H442,Barèmes!$C$6:$C$28,IF(H442="6ème","Mixte",G442)),Barèmes!$E$2,Barèmes!$F$2)))),IF(AD442&gt;=SUMIFS(Barèmes!$F$6:$F$28,Barèmes!$A$6:$A$28,"Surcoût d'agilité (s) — technique",Barèmes!$B$6:$B$28,H442,Barèmes!$C$6:$C$28,IF(H442="6ème","Mixte",G442)),Barèmes!$B$2,IF(AD442&gt;=SUMIFS(Barèmes!$G$6:$G$28,Barèmes!$A$6:$A$28,"Surcoût d'agilité (s) — technique",Barèmes!$B$6:$B$28,H442,Barèmes!$C$6:$C$28,IF(H442="6ème","Mixte",G442)),Barèmes!$C$2,IF(AD442&gt;=SUMIFS(Barèmes!$H$6:$H$28,Barèmes!$A$6:$A$28,"Surcoût d'agilité (s) — technique",Barèmes!$B$6:$B$28,H442,Barèmes!$C$6:$C$28,IF(H442="6ème","Mixte",G442)),Barèmes!$D$2,IF(AD442&gt;=SUMIFS(Barèmes!$I$6:$I$28,Barèmes!$A$6:$A$28,"Surcoût d'agilité (s) — technique",Barèmes!$B$6:$B$28,H442,Barèmes!$C$6:$C$28,IF(H442="6ème","Mixte",G442)),Barèmes!$E$2,Barèmes!$F$2))))))</f>
        <v/>
      </c>
      <c r="AH442" s="31" t="str">
        <f>IF((IF(N442="",0,1)+IF(Q442="",0,1)+IF(W442="",0,1)+IF(Z442="",0,1)+IF(AC442="",0,1))=0,"",3*IF(N442=Barèmes!$B$2,1,IF(N442=Barèmes!$C$2,2,IF(N442=Barèmes!$D$2,3,IF(N442=Barèmes!$E$2,4,IF(N442=Barèmes!$F$2,5,0)))))+3*IF(Q442=Barèmes!$B$2,1,IF(Q442=Barèmes!$C$2,2,IF(Q442=Barèmes!$D$2,3,IF(Q442=Barèmes!$E$2,4,IF(Q442=Barèmes!$F$2,5,0)))))+2*IF(W442=Barèmes!$B$2,1,IF(W442=Barèmes!$C$2,2,IF(W442=Barèmes!$D$2,3,IF(W442=Barèmes!$E$2,4,IF(W442=Barèmes!$F$2,5,0)))))+1*IF(Z442=Barèmes!$B$2,1,IF(Z442=Barèmes!$C$2,2,IF(Z442=Barèmes!$D$2,3,IF(Z442=Barèmes!$E$2,4,IF(Z442=Barèmes!$F$2,5,0)))))+1*IF(AC442=Barèmes!$B$2,1,IF(AC442=Barèmes!$C$2,2,IF(AC442=Barèmes!$D$2,3,IF(AC442=Barèmes!$E$2,4,IF(AC442=Barèmes!$F$2,5,0))))))</f>
        <v/>
      </c>
      <c r="AI442" s="31"/>
      <c r="AJ442" s="32" t="str">
        <f>IFERROR(INDEX(Croissance!$B$5:$B$604,MATCH(A442,Croissance!$A$5:$A$604,0)),"")</f>
        <v/>
      </c>
      <c r="AK442" s="32" t="str">
        <f>IFERROR(INDEX(Croissance!$C$5:$C$604,MATCH(A442,Croissance!$A$5:$A$604,0)),"")</f>
        <v/>
      </c>
      <c r="AL442" s="32" t="str">
        <f>IFERROR(INDEX(Croissance!$D$5:$D$604,MATCH(A442,Croissance!$A$5:$A$604,0)),"")</f>
        <v/>
      </c>
      <c r="AM442" s="32" t="str">
        <f>IFERROR(INDEX(Croissance!$E$5:$E$604,MATCH(A442,Croissance!$A$5:$A$604,0)),"")</f>
        <v/>
      </c>
      <c r="AO442" s="33">
        <f t="shared" si="56"/>
        <v>0</v>
      </c>
      <c r="AP442" s="33">
        <f t="shared" si="52"/>
        <v>0</v>
      </c>
      <c r="AQ442" s="33">
        <f>IF(A442="",0,IF(AND(OR('Synthèse classe'!$C$2="Tous",C442='Synthèse classe'!$C$2),OR('Synthèse classe'!$C$3="Toutes",D442='Synthèse classe'!$C$3),OR('Synthèse classe'!$C$4="Toutes",AND('Synthèse classe'!$C$4="Dernière",AP442=1),B442=IFERROR(VALUE('Synthèse classe'!$C$4),0))),1,0))</f>
        <v>0</v>
      </c>
      <c r="AR442" s="34" t="str">
        <f t="shared" si="53"/>
        <v/>
      </c>
    </row>
    <row r="443" spans="1:44" x14ac:dyDescent="0.2">
      <c r="A443" s="17" t="str">
        <f t="shared" si="49"/>
        <v/>
      </c>
      <c r="B443" s="18"/>
      <c r="C443" s="19"/>
      <c r="D443" s="19"/>
      <c r="E443" s="19"/>
      <c r="F443" s="19"/>
      <c r="G443" s="19"/>
      <c r="H443" s="17" t="str">
        <f t="shared" si="54"/>
        <v/>
      </c>
      <c r="I443" s="20"/>
      <c r="J443" s="18"/>
      <c r="K443" s="19"/>
      <c r="L443" s="21" t="str">
        <f t="shared" si="55"/>
        <v/>
      </c>
      <c r="M443" s="21" t="str">
        <f>IF(OR(J443="",SUMPRODUCT((Barèmes!$A$6:$A$28="Endurance — Luc Léger (palier)")*(Barèmes!$B$6:$B$28=H443)*(Barèmes!$C$6:$C$28=IF(H443="6ème","Mixte",G443)))=0),"",IF(SUMPRODUCT((Barèmes!$A$6:$A$28="Endurance — Luc Léger (palier)")*(Barèmes!$B$6:$B$28=H443)*(Barèmes!$C$6:$C$28=IF(H443="6ème","Mixte",G443))*(Barèmes!$J$6:$J$28="+"))&gt;0,IF(J443&lt;=SUMIFS(Barèmes!$D$6:$D$28,Barèmes!$A$6:$A$28,"Endurance — Luc Léger (palier)",Barèmes!$B$6:$B$28,H443,Barèmes!$C$6:$C$28,IF(H443="6ème","Mixte",G443)),"à besoin",IF(J443&lt;=SUMIFS(Barèmes!$E$6:$E$28,Barèmes!$A$6:$A$28,"Endurance — Luc Léger (palier)",Barèmes!$B$6:$B$28,H443,Barèmes!$C$6:$C$28,IF(H443="6ème","Mixte",G443)),"fragile","satisfaisant")),IF(J443&gt;=SUMIFS(Barèmes!$D$6:$D$28,Barèmes!$A$6:$A$28,"Endurance — Luc Léger (palier)",Barèmes!$B$6:$B$28,H443,Barèmes!$C$6:$C$28,IF(H443="6ème","Mixte",G443)),"à besoin",IF(J443&gt;=SUMIFS(Barèmes!$E$6:$E$28,Barèmes!$A$6:$A$28,"Endurance — Luc Léger (palier)",Barèmes!$B$6:$B$28,H443,Barèmes!$C$6:$C$28,IF(H443="6ème","Mixte",G443)),"fragile","satisfaisant"))))</f>
        <v/>
      </c>
      <c r="N443" s="21" t="str">
        <f>IF(OR(J443="",SUMPRODUCT((Barèmes!$A$6:$A$28="Endurance — Luc Léger (palier)")*(Barèmes!$B$6:$B$28=H443)*(Barèmes!$C$6:$C$28=IF(H443="6ème","Mixte",G443)))=0),"",IF(SUMPRODUCT((Barèmes!$A$6:$A$28="Endurance — Luc Léger (palier)")*(Barèmes!$B$6:$B$28=H443)*(Barèmes!$C$6:$C$28=IF(H443="6ème","Mixte",G443))*(Barèmes!$J$6:$J$28="+"))&gt;0,IF(J443&lt;=SUMIFS(Barèmes!$F$6:$F$28,Barèmes!$A$6:$A$28,"Endurance — Luc Léger (palier)",Barèmes!$B$6:$B$28,H443,Barèmes!$C$6:$C$28,IF(H443="6ème","Mixte",G443)),Barèmes!$B$2,IF(J443&lt;=SUMIFS(Barèmes!$G$6:$G$28,Barèmes!$A$6:$A$28,"Endurance — Luc Léger (palier)",Barèmes!$B$6:$B$28,H443,Barèmes!$C$6:$C$28,IF(H443="6ème","Mixte",G443)),Barèmes!$C$2,IF(J443&lt;=SUMIFS(Barèmes!$H$6:$H$28,Barèmes!$A$6:$A$28,"Endurance — Luc Léger (palier)",Barèmes!$B$6:$B$28,H443,Barèmes!$C$6:$C$28,IF(H443="6ème","Mixte",G443)),Barèmes!$D$2,IF(J443&lt;=SUMIFS(Barèmes!$I$6:$I$28,Barèmes!$A$6:$A$28,"Endurance — Luc Léger (palier)",Barèmes!$B$6:$B$28,H443,Barèmes!$C$6:$C$28,IF(H443="6ème","Mixte",G443)),Barèmes!$E$2,Barèmes!$F$2)))),IF(J443&gt;=SUMIFS(Barèmes!$F$6:$F$28,Barèmes!$A$6:$A$28,"Endurance — Luc Léger (palier)",Barèmes!$B$6:$B$28,H443,Barèmes!$C$6:$C$28,IF(H443="6ème","Mixte",G443)),Barèmes!$B$2,IF(J443&gt;=SUMIFS(Barèmes!$G$6:$G$28,Barèmes!$A$6:$A$28,"Endurance — Luc Léger (palier)",Barèmes!$B$6:$B$28,H443,Barèmes!$C$6:$C$28,IF(H443="6ème","Mixte",G443)),Barèmes!$C$2,IF(J443&gt;=SUMIFS(Barèmes!$H$6:$H$28,Barèmes!$A$6:$A$28,"Endurance — Luc Léger (palier)",Barèmes!$B$6:$B$28,H443,Barèmes!$C$6:$C$28,IF(H443="6ème","Mixte",G443)),Barèmes!$D$2,IF(J443&gt;=SUMIFS(Barèmes!$I$6:$I$28,Barèmes!$A$6:$A$28,"Endurance — Luc Léger (palier)",Barèmes!$B$6:$B$28,H443,Barèmes!$C$6:$C$28,IF(H443="6ème","Mixte",G443)),Barèmes!$E$2,Barèmes!$F$2))))))</f>
        <v/>
      </c>
      <c r="O443" s="22"/>
      <c r="P443" s="23" t="str">
        <f>IF(OR(O443="",SUMPRODUCT((Barèmes!$A$6:$A$28="Force bas du corps — Saut en longueur (m)")*(Barèmes!$B$6:$B$28=H443)*(Barèmes!$C$6:$C$28=IF(H443="6ème","Mixte",G443)))=0),"",IF(SUMPRODUCT((Barèmes!$A$6:$A$28="Force bas du corps — Saut en longueur (m)")*(Barèmes!$B$6:$B$28=H443)*(Barèmes!$C$6:$C$28=IF(H443="6ème","Mixte",G443))*(Barèmes!$J$6:$J$28="+"))&gt;0,IF(O443&lt;=SUMIFS(Barèmes!$D$6:$D$28,Barèmes!$A$6:$A$28,"Force bas du corps — Saut en longueur (m)",Barèmes!$B$6:$B$28,H443,Barèmes!$C$6:$C$28,IF(H443="6ème","Mixte",G443)),"à besoin",IF(O443&lt;=SUMIFS(Barèmes!$E$6:$E$28,Barèmes!$A$6:$A$28,"Force bas du corps — Saut en longueur (m)",Barèmes!$B$6:$B$28,H443,Barèmes!$C$6:$C$28,IF(H443="6ème","Mixte",G443)),"fragile","satisfaisant")),IF(O443&gt;=SUMIFS(Barèmes!$D$6:$D$28,Barèmes!$A$6:$A$28,"Force bas du corps — Saut en longueur (m)",Barèmes!$B$6:$B$28,H443,Barèmes!$C$6:$C$28,IF(H443="6ème","Mixte",G443)),"à besoin",IF(O443&gt;=SUMIFS(Barèmes!$E$6:$E$28,Barèmes!$A$6:$A$28,"Force bas du corps — Saut en longueur (m)",Barèmes!$B$6:$B$28,H443,Barèmes!$C$6:$C$28,IF(H443="6ème","Mixte",G443)),"fragile","satisfaisant"))))</f>
        <v/>
      </c>
      <c r="Q443" s="23" t="str">
        <f>IF(OR(O443="",SUMPRODUCT((Barèmes!$A$6:$A$28="Force bas du corps — Saut en longueur (m)")*(Barèmes!$B$6:$B$28=H443)*(Barèmes!$C$6:$C$28=IF(H443="6ème","Mixte",G443)))=0),"",IF(SUMPRODUCT((Barèmes!$A$6:$A$28="Force bas du corps — Saut en longueur (m)")*(Barèmes!$B$6:$B$28=H443)*(Barèmes!$C$6:$C$28=IF(H443="6ème","Mixte",G443))*(Barèmes!$J$6:$J$28="+"))&gt;0,IF(O443&lt;=SUMIFS(Barèmes!$F$6:$F$28,Barèmes!$A$6:$A$28,"Force bas du corps — Saut en longueur (m)",Barèmes!$B$6:$B$28,H443,Barèmes!$C$6:$C$28,IF(H443="6ème","Mixte",G443)),Barèmes!$B$2,IF(O443&lt;=SUMIFS(Barèmes!$G$6:$G$28,Barèmes!$A$6:$A$28,"Force bas du corps — Saut en longueur (m)",Barèmes!$B$6:$B$28,H443,Barèmes!$C$6:$C$28,IF(H443="6ème","Mixte",G443)),Barèmes!$C$2,IF(O443&lt;=SUMIFS(Barèmes!$H$6:$H$28,Barèmes!$A$6:$A$28,"Force bas du corps — Saut en longueur (m)",Barèmes!$B$6:$B$28,H443,Barèmes!$C$6:$C$28,IF(H443="6ème","Mixte",G443)),Barèmes!$D$2,IF(O443&lt;=SUMIFS(Barèmes!$I$6:$I$28,Barèmes!$A$6:$A$28,"Force bas du corps — Saut en longueur (m)",Barèmes!$B$6:$B$28,H443,Barèmes!$C$6:$C$28,IF(H443="6ème","Mixte",G443)),Barèmes!$E$2,Barèmes!$F$2)))),IF(O443&gt;=SUMIFS(Barèmes!$F$6:$F$28,Barèmes!$A$6:$A$28,"Force bas du corps — Saut en longueur (m)",Barèmes!$B$6:$B$28,H443,Barèmes!$C$6:$C$28,IF(H443="6ème","Mixte",G443)),Barèmes!$B$2,IF(O443&gt;=SUMIFS(Barèmes!$G$6:$G$28,Barèmes!$A$6:$A$28,"Force bas du corps — Saut en longueur (m)",Barèmes!$B$6:$B$28,H443,Barèmes!$C$6:$C$28,IF(H443="6ème","Mixte",G443)),Barèmes!$C$2,IF(O443&gt;=SUMIFS(Barèmes!$H$6:$H$28,Barèmes!$A$6:$A$28,"Force bas du corps — Saut en longueur (m)",Barèmes!$B$6:$B$28,H443,Barèmes!$C$6:$C$28,IF(H443="6ème","Mixte",G443)),Barèmes!$D$2,IF(O443&gt;=SUMIFS(Barèmes!$I$6:$I$28,Barèmes!$A$6:$A$28,"Force bas du corps — Saut en longueur (m)",Barèmes!$B$6:$B$28,H443,Barèmes!$C$6:$C$28,IF(H443="6ème","Mixte",G443)),Barèmes!$E$2,Barèmes!$F$2))))))</f>
        <v/>
      </c>
      <c r="R443" s="22"/>
      <c r="S443" s="24" t="str">
        <f>IF(OR(R443="",SUMPRODUCT((Barèmes!$A$6:$A$28="Vitesse — 30 m (s)")*(Barèmes!$B$6:$B$28=H443)*(Barèmes!$C$6:$C$28=IF(H443="6ème","Mixte",G443)))=0),"",IF(SUMPRODUCT((Barèmes!$A$6:$A$28="Vitesse — 30 m (s)")*(Barèmes!$B$6:$B$28=H443)*(Barèmes!$C$6:$C$28=IF(H443="6ème","Mixte",G443))*(Barèmes!$J$6:$J$28="+"))&gt;0,IF(R443&lt;=SUMIFS(Barèmes!$D$6:$D$28,Barèmes!$A$6:$A$28,"Vitesse — 30 m (s)",Barèmes!$B$6:$B$28,H443,Barèmes!$C$6:$C$28,IF(H443="6ème","Mixte",G443)),"à besoin",IF(R443&lt;=SUMIFS(Barèmes!$E$6:$E$28,Barèmes!$A$6:$A$28,"Vitesse — 30 m (s)",Barèmes!$B$6:$B$28,H443,Barèmes!$C$6:$C$28,IF(H443="6ème","Mixte",G443)),"fragile","satisfaisant")),IF(R443&gt;=SUMIFS(Barèmes!$D$6:$D$28,Barèmes!$A$6:$A$28,"Vitesse — 30 m (s)",Barèmes!$B$6:$B$28,H443,Barèmes!$C$6:$C$28,IF(H443="6ème","Mixte",G443)),"à besoin",IF(R443&gt;=SUMIFS(Barèmes!$E$6:$E$28,Barèmes!$A$6:$A$28,"Vitesse — 30 m (s)",Barèmes!$B$6:$B$28,H443,Barèmes!$C$6:$C$28,IF(H443="6ème","Mixte",G443)),"fragile","satisfaisant"))))</f>
        <v/>
      </c>
      <c r="T443" s="24" t="str">
        <f>IF(OR(R443="",SUMPRODUCT((Barèmes!$A$6:$A$28="Vitesse — 30 m (s)")*(Barèmes!$B$6:$B$28=H443)*(Barèmes!$C$6:$C$28=IF(H443="6ème","Mixte",G443)))=0),"",IF(SUMPRODUCT((Barèmes!$A$6:$A$28="Vitesse — 30 m (s)")*(Barèmes!$B$6:$B$28=H443)*(Barèmes!$C$6:$C$28=IF(H443="6ème","Mixte",G443))*(Barèmes!$J$6:$J$28="+"))&gt;0,IF(R443&lt;=SUMIFS(Barèmes!$F$6:$F$28,Barèmes!$A$6:$A$28,"Vitesse — 30 m (s)",Barèmes!$B$6:$B$28,H443,Barèmes!$C$6:$C$28,IF(H443="6ème","Mixte",G443)),Barèmes!$B$2,IF(R443&lt;=SUMIFS(Barèmes!$G$6:$G$28,Barèmes!$A$6:$A$28,"Vitesse — 30 m (s)",Barèmes!$B$6:$B$28,H443,Barèmes!$C$6:$C$28,IF(H443="6ème","Mixte",G443)),Barèmes!$C$2,IF(R443&lt;=SUMIFS(Barèmes!$H$6:$H$28,Barèmes!$A$6:$A$28,"Vitesse — 30 m (s)",Barèmes!$B$6:$B$28,H443,Barèmes!$C$6:$C$28,IF(H443="6ème","Mixte",G443)),Barèmes!$D$2,IF(R443&lt;=SUMIFS(Barèmes!$I$6:$I$28,Barèmes!$A$6:$A$28,"Vitesse — 30 m (s)",Barèmes!$B$6:$B$28,H443,Barèmes!$C$6:$C$28,IF(H443="6ème","Mixte",G443)),Barèmes!$E$2,Barèmes!$F$2)))),IF(R443&gt;=SUMIFS(Barèmes!$F$6:$F$28,Barèmes!$A$6:$A$28,"Vitesse — 30 m (s)",Barèmes!$B$6:$B$28,H443,Barèmes!$C$6:$C$28,IF(H443="6ème","Mixte",G443)),Barèmes!$B$2,IF(R443&gt;=SUMIFS(Barèmes!$G$6:$G$28,Barèmes!$A$6:$A$28,"Vitesse — 30 m (s)",Barèmes!$B$6:$B$28,H443,Barèmes!$C$6:$C$28,IF(H443="6ème","Mixte",G443)),Barèmes!$C$2,IF(R443&gt;=SUMIFS(Barèmes!$H$6:$H$28,Barèmes!$A$6:$A$28,"Vitesse — 30 m (s)",Barèmes!$B$6:$B$28,H443,Barèmes!$C$6:$C$28,IF(H443="6ème","Mixte",G443)),Barèmes!$D$2,IF(R443&gt;=SUMIFS(Barèmes!$I$6:$I$28,Barèmes!$A$6:$A$28,"Vitesse — 30 m (s)",Barèmes!$B$6:$B$28,H443,Barèmes!$C$6:$C$28,IF(H443="6ème","Mixte",G443)),Barèmes!$E$2,Barèmes!$F$2))))))</f>
        <v/>
      </c>
      <c r="U443" s="22"/>
      <c r="V443" s="25" t="str">
        <f>IF(OR(U443="",SUMPRODUCT((Barèmes!$A$6:$A$28="Vitesse — 50 m (s)")*(Barèmes!$B$6:$B$28=H443)*(Barèmes!$C$6:$C$28=IF(H443="6ème","Mixte",G443)))=0),"",IF(SUMPRODUCT((Barèmes!$A$6:$A$28="Vitesse — 50 m (s)")*(Barèmes!$B$6:$B$28=H443)*(Barèmes!$C$6:$C$28=IF(H443="6ème","Mixte",G443))*(Barèmes!$J$6:$J$28="+"))&gt;0,IF(U443&lt;=SUMIFS(Barèmes!$D$6:$D$28,Barèmes!$A$6:$A$28,"Vitesse — 50 m (s)",Barèmes!$B$6:$B$28,H443,Barèmes!$C$6:$C$28,IF(H443="6ème","Mixte",G443)),"à besoin",IF(U443&lt;=SUMIFS(Barèmes!$E$6:$E$28,Barèmes!$A$6:$A$28,"Vitesse — 50 m (s)",Barèmes!$B$6:$B$28,H443,Barèmes!$C$6:$C$28,IF(H443="6ème","Mixte",G443)),"fragile","satisfaisant")),IF(U443&gt;=SUMIFS(Barèmes!$D$6:$D$28,Barèmes!$A$6:$A$28,"Vitesse — 50 m (s)",Barèmes!$B$6:$B$28,H443,Barèmes!$C$6:$C$28,IF(H443="6ème","Mixte",G443)),"à besoin",IF(U443&gt;=SUMIFS(Barèmes!$E$6:$E$28,Barèmes!$A$6:$A$28,"Vitesse — 50 m (s)",Barèmes!$B$6:$B$28,H443,Barèmes!$C$6:$C$28,IF(H443="6ème","Mixte",G443)),"fragile","satisfaisant"))))</f>
        <v/>
      </c>
      <c r="W443" s="25" t="str">
        <f>IF(OR(U443="",SUMPRODUCT((Barèmes!$A$6:$A$28="Vitesse — 50 m (s)")*(Barèmes!$B$6:$B$28=H443)*(Barèmes!$C$6:$C$28=IF(H443="6ème","Mixte",G443)))=0),"",IF(SUMPRODUCT((Barèmes!$A$6:$A$28="Vitesse — 50 m (s)")*(Barèmes!$B$6:$B$28=H443)*(Barèmes!$C$6:$C$28=IF(H443="6ème","Mixte",G443))*(Barèmes!$J$6:$J$28="+"))&gt;0,IF(U443&lt;=SUMIFS(Barèmes!$F$6:$F$28,Barèmes!$A$6:$A$28,"Vitesse — 50 m (s)",Barèmes!$B$6:$B$28,H443,Barèmes!$C$6:$C$28,IF(H443="6ème","Mixte",G443)),Barèmes!$B$2,IF(U443&lt;=SUMIFS(Barèmes!$G$6:$G$28,Barèmes!$A$6:$A$28,"Vitesse — 50 m (s)",Barèmes!$B$6:$B$28,H443,Barèmes!$C$6:$C$28,IF(H443="6ème","Mixte",G443)),Barèmes!$C$2,IF(U443&lt;=SUMIFS(Barèmes!$H$6:$H$28,Barèmes!$A$6:$A$28,"Vitesse — 50 m (s)",Barèmes!$B$6:$B$28,H443,Barèmes!$C$6:$C$28,IF(H443="6ème","Mixte",G443)),Barèmes!$D$2,IF(U443&lt;=SUMIFS(Barèmes!$I$6:$I$28,Barèmes!$A$6:$A$28,"Vitesse — 50 m (s)",Barèmes!$B$6:$B$28,H443,Barèmes!$C$6:$C$28,IF(H443="6ème","Mixte",G443)),Barèmes!$E$2,Barèmes!$F$2)))),IF(U443&gt;=SUMIFS(Barèmes!$F$6:$F$28,Barèmes!$A$6:$A$28,"Vitesse — 50 m (s)",Barèmes!$B$6:$B$28,H443,Barèmes!$C$6:$C$28,IF(H443="6ème","Mixte",G443)),Barèmes!$B$2,IF(U443&gt;=SUMIFS(Barèmes!$G$6:$G$28,Barèmes!$A$6:$A$28,"Vitesse — 50 m (s)",Barèmes!$B$6:$B$28,H443,Barèmes!$C$6:$C$28,IF(H443="6ème","Mixte",G443)),Barèmes!$C$2,IF(U443&gt;=SUMIFS(Barèmes!$H$6:$H$28,Barèmes!$A$6:$A$28,"Vitesse — 50 m (s)",Barèmes!$B$6:$B$28,H443,Barèmes!$C$6:$C$28,IF(H443="6ème","Mixte",G443)),Barèmes!$D$2,IF(U443&gt;=SUMIFS(Barèmes!$I$6:$I$28,Barèmes!$A$6:$A$28,"Vitesse — 50 m (s)",Barèmes!$B$6:$B$28,H443,Barèmes!$C$6:$C$28,IF(H443="6ème","Mixte",G443)),Barèmes!$E$2,Barèmes!$F$2))))))</f>
        <v/>
      </c>
      <c r="X443" s="18"/>
      <c r="Y443" s="26" t="str" cm="1">
        <f t="array" ref="Y443">IF(OR(X443="",SUMPRODUCT((Barèmes!$A$6:$A$28="Souplesse (score 1-5)")*(Barèmes!$B$6:$B$28=H443)*(Barèmes!$C$6:$C$28=IF(H443="6ème","Mixte",G443)))=0),"",IF(SUMPRODUCT((Barèmes!$A$6:$A$28="Souplesse (score 1-5)")*(Barèmes!$B$6:$B$28=H443)*(Barèmes!$C$6:$C$28=IF(H443="6ème","Mixte",G443))*(Barèmes!$J$6:$J$28="+"))&gt;0,IF(X443&lt;=SUMIFS(Barèmes!$D$6:$D$28,Barèmes!$A$6:$A$28,"Souplesse (score 1-5)",Barèmes!$B$6:$B$28,H443,Barèmes!$C$6:$C$28,IF(H443="6ème","Mixte",G443)),"à besoin",IF(X443&lt;=SUMIFS(Barèmes!$E$6:$E$28,Barèmes!$A$6:$A$28,"Souplesse (score 1-5)",Barèmes!$B$6:$B$28,H443,Barèmes!$C$6:$C$28,IF(H443="6ème","Mixte",G443)),"fragile","satisfaisant")),IF(X443&gt;=SUMIFS(Barèmes!$D$6:$D$28,Barèmes!$A$6:$A$28,"Souplesse (score 1-5)",Barèmes!$B$6:$B$28,H443,Barèmes!$C$6:$C$28,IF(H443="6ème","Mixte",G443)),"à besoin",IF(X443&gt;=SUMIFS(Barèmes!$E$6:$E$28,Barèmes!$A$6:$A$28,"Souplesse (score 1-5)",Barèmes!$B$6:$B$28,H443,Barèmes!$C$6:$C$28,IF(H443="6ème","Mixte",G443)),"fragile","satisfaisant"))))</f>
        <v/>
      </c>
      <c r="Z443" s="26" t="str" cm="1">
        <f t="array" ref="Z443">IF(OR(X443="",SUMPRODUCT((Barèmes!$A$6:$A$28="Souplesse (score 1-5)")*(Barèmes!$B$6:$B$28=H443)*(Barèmes!$C$6:$C$28=IF(H443="6ème","Mixte",G443)))=0),"",IF(SUMPRODUCT((Barèmes!$A$6:$A$28="Souplesse (score 1-5)")*(Barèmes!$B$6:$B$28=H443)*(Barèmes!$C$6:$C$28=IF(H443="6ème","Mixte",G443))*(Barèmes!$J$6:$J$28="+"))&gt;0,IF(X443&lt;=SUMIFS(Barèmes!$F$6:$F$28,Barèmes!$A$6:$A$28,"Souplesse (score 1-5)",Barèmes!$B$6:$B$28,H443,Barèmes!$C$6:$C$28,IF(H443="6ème","Mixte",G443)),Barèmes!$B$2,IF(X443&lt;=SUMIFS(Barèmes!$G$6:$G$28,Barèmes!$A$6:$A$28,"Souplesse (score 1-5)",Barèmes!$B$6:$B$28,H443,Barèmes!$C$6:$C$28,IF(H443="6ème","Mixte",G443)),Barèmes!$C$2,IF(X443&lt;=SUMIFS(Barèmes!$H$6:$H$28,Barèmes!$A$6:$A$28,"Souplesse (score 1-5)",Barèmes!$B$6:$B$28,H443,Barèmes!$C$6:$C$28,IF(H443="6ème","Mixte",G443)),Barèmes!$D$2,IF(X443&lt;=SUMIFS(Barèmes!$I$6:$I$28,Barèmes!$A$6:$A$28,"Souplesse (score 1-5)",Barèmes!$B$6:$B$28,H443,Barèmes!$C$6:$C$28,IF(H443="6ème","Mixte",G443)),Barèmes!$E$2,Barèmes!$F$2)))),IF(X443&gt;=SUMIFS(Barèmes!$F$6:$F$28,Barèmes!$A$6:$A$28,"Souplesse (score 1-5)",Barèmes!$B$6:$B$28,H443,Barèmes!$C$6:$C$28,IF(H443="6ème","Mixte",G443)),Barèmes!$B$2,IF(X443&gt;=SUMIFS(Barèmes!$G$6:$G$28,Barèmes!$A$6:$A$28,"Souplesse (score 1-5)",Barèmes!$B$6:$B$28,H443,Barèmes!$C$6:$C$28,IF(H443="6ème","Mixte",G443)),Barèmes!$C$2,IF(X443&gt;=SUMIFS(Barèmes!$H$6:$H$28,Barèmes!$A$6:$A$28,"Souplesse (score 1-5)",Barèmes!$B$6:$B$28,H443,Barèmes!$C$6:$C$28,IF(H443="6ème","Mixte",G443)),Barèmes!$D$2,IF(X443&gt;=SUMIFS(Barèmes!$I$6:$I$28,Barèmes!$A$6:$A$28,"Souplesse (score 1-5)",Barèmes!$B$6:$B$28,H443,Barèmes!$C$6:$C$28,IF(H443="6ème","Mixte",G443)),Barèmes!$E$2,Barèmes!$F$2))))))</f>
        <v/>
      </c>
      <c r="AA443" s="22"/>
      <c r="AB443" s="27" t="str">
        <f>IF(OR(AA443="",SUMPRODUCT((Barèmes!$A$6:$A$28="Agilité — T-test 974 (s)")*(Barèmes!$B$6:$B$28=H443)*(Barèmes!$C$6:$C$28=IF(H443="6ème","Mixte",G443)))=0),"",IF(SUMPRODUCT((Barèmes!$A$6:$A$28="Agilité — T-test 974 (s)")*(Barèmes!$B$6:$B$28=H443)*(Barèmes!$C$6:$C$28=IF(H443="6ème","Mixte",G443))*(Barèmes!$J$6:$J$28="+"))&gt;0,IF(AA443&lt;=SUMIFS(Barèmes!$D$6:$D$28,Barèmes!$A$6:$A$28,"Agilité — T-test 974 (s)",Barèmes!$B$6:$B$28,H443,Barèmes!$C$6:$C$28,IF(H443="6ème","Mixte",G443)),"à besoin",IF(AA443&lt;=SUMIFS(Barèmes!$E$6:$E$28,Barèmes!$A$6:$A$28,"Agilité — T-test 974 (s)",Barèmes!$B$6:$B$28,H443,Barèmes!$C$6:$C$28,IF(H443="6ème","Mixte",G443)),"fragile","satisfaisant")),IF(AA443&gt;=SUMIFS(Barèmes!$D$6:$D$28,Barèmes!$A$6:$A$28,"Agilité — T-test 974 (s)",Barèmes!$B$6:$B$28,H443,Barèmes!$C$6:$C$28,IF(H443="6ème","Mixte",G443)),"à besoin",IF(AA443&gt;=SUMIFS(Barèmes!$E$6:$E$28,Barèmes!$A$6:$A$28,"Agilité — T-test 974 (s)",Barèmes!$B$6:$B$28,H443,Barèmes!$C$6:$C$28,IF(H443="6ème","Mixte",G443)),"fragile","satisfaisant"))))</f>
        <v/>
      </c>
      <c r="AC443" s="27" t="str">
        <f>IF(OR(AA443="",SUMPRODUCT((Barèmes!$A$6:$A$28="Agilité — T-test 974 (s)")*(Barèmes!$B$6:$B$28=H443)*(Barèmes!$C$6:$C$28=IF(H443="6ème","Mixte",G443)))=0),"",IF(SUMPRODUCT((Barèmes!$A$6:$A$28="Agilité — T-test 974 (s)")*(Barèmes!$B$6:$B$28=H443)*(Barèmes!$C$6:$C$28=IF(H443="6ème","Mixte",G443))*(Barèmes!$J$6:$J$28="+"))&gt;0,IF(AA443&lt;=SUMIFS(Barèmes!$F$6:$F$28,Barèmes!$A$6:$A$28,"Agilité — T-test 974 (s)",Barèmes!$B$6:$B$28,H443,Barèmes!$C$6:$C$28,IF(H443="6ème","Mixte",G443)),Barèmes!$B$2,IF(AA443&lt;=SUMIFS(Barèmes!$G$6:$G$28,Barèmes!$A$6:$A$28,"Agilité — T-test 974 (s)",Barèmes!$B$6:$B$28,H443,Barèmes!$C$6:$C$28,IF(H443="6ème","Mixte",G443)),Barèmes!$C$2,IF(AA443&lt;=SUMIFS(Barèmes!$H$6:$H$28,Barèmes!$A$6:$A$28,"Agilité — T-test 974 (s)",Barèmes!$B$6:$B$28,H443,Barèmes!$C$6:$C$28,IF(H443="6ème","Mixte",G443)),Barèmes!$D$2,IF(AA443&lt;=SUMIFS(Barèmes!$I$6:$I$28,Barèmes!$A$6:$A$28,"Agilité — T-test 974 (s)",Barèmes!$B$6:$B$28,H443,Barèmes!$C$6:$C$28,IF(H443="6ème","Mixte",G443)),Barèmes!$E$2,Barèmes!$F$2)))),IF(AA443&gt;=SUMIFS(Barèmes!$F$6:$F$28,Barèmes!$A$6:$A$28,"Agilité — T-test 974 (s)",Barèmes!$B$6:$B$28,H443,Barèmes!$C$6:$C$28,IF(H443="6ème","Mixte",G443)),Barèmes!$B$2,IF(AA443&gt;=SUMIFS(Barèmes!$G$6:$G$28,Barèmes!$A$6:$A$28,"Agilité — T-test 974 (s)",Barèmes!$B$6:$B$28,H443,Barèmes!$C$6:$C$28,IF(H443="6ème","Mixte",G443)),Barèmes!$C$2,IF(AA443&gt;=SUMIFS(Barèmes!$H$6:$H$28,Barèmes!$A$6:$A$28,"Agilité — T-test 974 (s)",Barèmes!$B$6:$B$28,H443,Barèmes!$C$6:$C$28,IF(H443="6ème","Mixte",G443)),Barèmes!$D$2,IF(AA443&gt;=SUMIFS(Barèmes!$I$6:$I$28,Barèmes!$A$6:$A$28,"Agilité — T-test 974 (s)",Barèmes!$B$6:$B$28,H443,Barèmes!$C$6:$C$28,IF(H443="6ème","Mixte",G443)),Barèmes!$E$2,Barèmes!$F$2))))))</f>
        <v/>
      </c>
      <c r="AD443" s="28" t="str">
        <f t="shared" si="50"/>
        <v/>
      </c>
      <c r="AE443" s="29" t="str">
        <f t="shared" si="51"/>
        <v/>
      </c>
      <c r="AF443" s="30" t="str">
        <f>IF(OR(AD443="",SUMPRODUCT((Barèmes!$A$6:$A$28="Surcoût d'agilité (s) — technique")*(Barèmes!$B$6:$B$28=H443)*(Barèmes!$C$6:$C$28=IF(H443="6ème","Mixte",G443)))=0),"",IF(SUMPRODUCT((Barèmes!$A$6:$A$28="Surcoût d'agilité (s) — technique")*(Barèmes!$B$6:$B$28=H443)*(Barèmes!$C$6:$C$28=IF(H443="6ème","Mixte",G443))*(Barèmes!$J$6:$J$28="+"))&gt;0,IF(AD443&lt;=SUMIFS(Barèmes!$D$6:$D$28,Barèmes!$A$6:$A$28,"Surcoût d'agilité (s) — technique",Barèmes!$B$6:$B$28,H443,Barèmes!$C$6:$C$28,IF(H443="6ème","Mixte",G443)),"à besoin",IF(AD443&lt;=SUMIFS(Barèmes!$E$6:$E$28,Barèmes!$A$6:$A$28,"Surcoût d'agilité (s) — technique",Barèmes!$B$6:$B$28,H443,Barèmes!$C$6:$C$28,IF(H443="6ème","Mixte",G443)),"fragile","satisfaisant")),IF(AD443&gt;=SUMIFS(Barèmes!$D$6:$D$28,Barèmes!$A$6:$A$28,"Surcoût d'agilité (s) — technique",Barèmes!$B$6:$B$28,H443,Barèmes!$C$6:$C$28,IF(H443="6ème","Mixte",G443)),"à besoin",IF(AD443&gt;=SUMIFS(Barèmes!$E$6:$E$28,Barèmes!$A$6:$A$28,"Surcoût d'agilité (s) — technique",Barèmes!$B$6:$B$28,H443,Barèmes!$C$6:$C$28,IF(H443="6ème","Mixte",G443)),"fragile","satisfaisant"))))</f>
        <v/>
      </c>
      <c r="AG443" s="30" t="str">
        <f>IF(OR(AD443="",SUMPRODUCT((Barèmes!$A$6:$A$28="Surcoût d'agilité (s) — technique")*(Barèmes!$B$6:$B$28=H443)*(Barèmes!$C$6:$C$28=IF(H443="6ème","Mixte",G443)))=0),"",IF(SUMPRODUCT((Barèmes!$A$6:$A$28="Surcoût d'agilité (s) — technique")*(Barèmes!$B$6:$B$28=H443)*(Barèmes!$C$6:$C$28=IF(H443="6ème","Mixte",G443))*(Barèmes!$J$6:$J$28="+"))&gt;0,IF(AD443&lt;=SUMIFS(Barèmes!$F$6:$F$28,Barèmes!$A$6:$A$28,"Surcoût d'agilité (s) — technique",Barèmes!$B$6:$B$28,H443,Barèmes!$C$6:$C$28,IF(H443="6ème","Mixte",G443)),Barèmes!$B$2,IF(AD443&lt;=SUMIFS(Barèmes!$G$6:$G$28,Barèmes!$A$6:$A$28,"Surcoût d'agilité (s) — technique",Barèmes!$B$6:$B$28,H443,Barèmes!$C$6:$C$28,IF(H443="6ème","Mixte",G443)),Barèmes!$C$2,IF(AD443&lt;=SUMIFS(Barèmes!$H$6:$H$28,Barèmes!$A$6:$A$28,"Surcoût d'agilité (s) — technique",Barèmes!$B$6:$B$28,H443,Barèmes!$C$6:$C$28,IF(H443="6ème","Mixte",G443)),Barèmes!$D$2,IF(AD443&lt;=SUMIFS(Barèmes!$I$6:$I$28,Barèmes!$A$6:$A$28,"Surcoût d'agilité (s) — technique",Barèmes!$B$6:$B$28,H443,Barèmes!$C$6:$C$28,IF(H443="6ème","Mixte",G443)),Barèmes!$E$2,Barèmes!$F$2)))),IF(AD443&gt;=SUMIFS(Barèmes!$F$6:$F$28,Barèmes!$A$6:$A$28,"Surcoût d'agilité (s) — technique",Barèmes!$B$6:$B$28,H443,Barèmes!$C$6:$C$28,IF(H443="6ème","Mixte",G443)),Barèmes!$B$2,IF(AD443&gt;=SUMIFS(Barèmes!$G$6:$G$28,Barèmes!$A$6:$A$28,"Surcoût d'agilité (s) — technique",Barèmes!$B$6:$B$28,H443,Barèmes!$C$6:$C$28,IF(H443="6ème","Mixte",G443)),Barèmes!$C$2,IF(AD443&gt;=SUMIFS(Barèmes!$H$6:$H$28,Barèmes!$A$6:$A$28,"Surcoût d'agilité (s) — technique",Barèmes!$B$6:$B$28,H443,Barèmes!$C$6:$C$28,IF(H443="6ème","Mixte",G443)),Barèmes!$D$2,IF(AD443&gt;=SUMIFS(Barèmes!$I$6:$I$28,Barèmes!$A$6:$A$28,"Surcoût d'agilité (s) — technique",Barèmes!$B$6:$B$28,H443,Barèmes!$C$6:$C$28,IF(H443="6ème","Mixte",G443)),Barèmes!$E$2,Barèmes!$F$2))))))</f>
        <v/>
      </c>
      <c r="AH443" s="31" t="str">
        <f>IF((IF(N443="",0,1)+IF(Q443="",0,1)+IF(W443="",0,1)+IF(Z443="",0,1)+IF(AC443="",0,1))=0,"",3*IF(N443=Barèmes!$B$2,1,IF(N443=Barèmes!$C$2,2,IF(N443=Barèmes!$D$2,3,IF(N443=Barèmes!$E$2,4,IF(N443=Barèmes!$F$2,5,0)))))+3*IF(Q443=Barèmes!$B$2,1,IF(Q443=Barèmes!$C$2,2,IF(Q443=Barèmes!$D$2,3,IF(Q443=Barèmes!$E$2,4,IF(Q443=Barèmes!$F$2,5,0)))))+2*IF(W443=Barèmes!$B$2,1,IF(W443=Barèmes!$C$2,2,IF(W443=Barèmes!$D$2,3,IF(W443=Barèmes!$E$2,4,IF(W443=Barèmes!$F$2,5,0)))))+1*IF(Z443=Barèmes!$B$2,1,IF(Z443=Barèmes!$C$2,2,IF(Z443=Barèmes!$D$2,3,IF(Z443=Barèmes!$E$2,4,IF(Z443=Barèmes!$F$2,5,0)))))+1*IF(AC443=Barèmes!$B$2,1,IF(AC443=Barèmes!$C$2,2,IF(AC443=Barèmes!$D$2,3,IF(AC443=Barèmes!$E$2,4,IF(AC443=Barèmes!$F$2,5,0))))))</f>
        <v/>
      </c>
      <c r="AI443" s="31"/>
      <c r="AJ443" s="32" t="str">
        <f>IFERROR(INDEX(Croissance!$B$5:$B$604,MATCH(A443,Croissance!$A$5:$A$604,0)),"")</f>
        <v/>
      </c>
      <c r="AK443" s="32" t="str">
        <f>IFERROR(INDEX(Croissance!$C$5:$C$604,MATCH(A443,Croissance!$A$5:$A$604,0)),"")</f>
        <v/>
      </c>
      <c r="AL443" s="32" t="str">
        <f>IFERROR(INDEX(Croissance!$D$5:$D$604,MATCH(A443,Croissance!$A$5:$A$604,0)),"")</f>
        <v/>
      </c>
      <c r="AM443" s="32" t="str">
        <f>IFERROR(INDEX(Croissance!$E$5:$E$604,MATCH(A443,Croissance!$A$5:$A$604,0)),"")</f>
        <v/>
      </c>
      <c r="AO443" s="33">
        <f t="shared" si="56"/>
        <v>0</v>
      </c>
      <c r="AP443" s="33">
        <f t="shared" si="52"/>
        <v>0</v>
      </c>
      <c r="AQ443" s="33">
        <f>IF(A443="",0,IF(AND(OR('Synthèse classe'!$C$2="Tous",C443='Synthèse classe'!$C$2),OR('Synthèse classe'!$C$3="Toutes",D443='Synthèse classe'!$C$3),OR('Synthèse classe'!$C$4="Toutes",AND('Synthèse classe'!$C$4="Dernière",AP443=1),B443=IFERROR(VALUE('Synthèse classe'!$C$4),0))),1,0))</f>
        <v>0</v>
      </c>
      <c r="AR443" s="34" t="str">
        <f t="shared" si="53"/>
        <v/>
      </c>
    </row>
    <row r="444" spans="1:44" x14ac:dyDescent="0.2">
      <c r="A444" s="17" t="str">
        <f t="shared" si="49"/>
        <v/>
      </c>
      <c r="B444" s="18"/>
      <c r="C444" s="19"/>
      <c r="D444" s="19"/>
      <c r="E444" s="19"/>
      <c r="F444" s="19"/>
      <c r="G444" s="19"/>
      <c r="H444" s="17" t="str">
        <f t="shared" si="54"/>
        <v/>
      </c>
      <c r="I444" s="20"/>
      <c r="J444" s="18"/>
      <c r="K444" s="19"/>
      <c r="L444" s="21" t="str">
        <f t="shared" si="55"/>
        <v/>
      </c>
      <c r="M444" s="21" t="str">
        <f>IF(OR(J444="",SUMPRODUCT((Barèmes!$A$6:$A$28="Endurance — Luc Léger (palier)")*(Barèmes!$B$6:$B$28=H444)*(Barèmes!$C$6:$C$28=IF(H444="6ème","Mixte",G444)))=0),"",IF(SUMPRODUCT((Barèmes!$A$6:$A$28="Endurance — Luc Léger (palier)")*(Barèmes!$B$6:$B$28=H444)*(Barèmes!$C$6:$C$28=IF(H444="6ème","Mixte",G444))*(Barèmes!$J$6:$J$28="+"))&gt;0,IF(J444&lt;=SUMIFS(Barèmes!$D$6:$D$28,Barèmes!$A$6:$A$28,"Endurance — Luc Léger (palier)",Barèmes!$B$6:$B$28,H444,Barèmes!$C$6:$C$28,IF(H444="6ème","Mixte",G444)),"à besoin",IF(J444&lt;=SUMIFS(Barèmes!$E$6:$E$28,Barèmes!$A$6:$A$28,"Endurance — Luc Léger (palier)",Barèmes!$B$6:$B$28,H444,Barèmes!$C$6:$C$28,IF(H444="6ème","Mixte",G444)),"fragile","satisfaisant")),IF(J444&gt;=SUMIFS(Barèmes!$D$6:$D$28,Barèmes!$A$6:$A$28,"Endurance — Luc Léger (palier)",Barèmes!$B$6:$B$28,H444,Barèmes!$C$6:$C$28,IF(H444="6ème","Mixte",G444)),"à besoin",IF(J444&gt;=SUMIFS(Barèmes!$E$6:$E$28,Barèmes!$A$6:$A$28,"Endurance — Luc Léger (palier)",Barèmes!$B$6:$B$28,H444,Barèmes!$C$6:$C$28,IF(H444="6ème","Mixte",G444)),"fragile","satisfaisant"))))</f>
        <v/>
      </c>
      <c r="N444" s="21" t="str">
        <f>IF(OR(J444="",SUMPRODUCT((Barèmes!$A$6:$A$28="Endurance — Luc Léger (palier)")*(Barèmes!$B$6:$B$28=H444)*(Barèmes!$C$6:$C$28=IF(H444="6ème","Mixte",G444)))=0),"",IF(SUMPRODUCT((Barèmes!$A$6:$A$28="Endurance — Luc Léger (palier)")*(Barèmes!$B$6:$B$28=H444)*(Barèmes!$C$6:$C$28=IF(H444="6ème","Mixte",G444))*(Barèmes!$J$6:$J$28="+"))&gt;0,IF(J444&lt;=SUMIFS(Barèmes!$F$6:$F$28,Barèmes!$A$6:$A$28,"Endurance — Luc Léger (palier)",Barèmes!$B$6:$B$28,H444,Barèmes!$C$6:$C$28,IF(H444="6ème","Mixte",G444)),Barèmes!$B$2,IF(J444&lt;=SUMIFS(Barèmes!$G$6:$G$28,Barèmes!$A$6:$A$28,"Endurance — Luc Léger (palier)",Barèmes!$B$6:$B$28,H444,Barèmes!$C$6:$C$28,IF(H444="6ème","Mixte",G444)),Barèmes!$C$2,IF(J444&lt;=SUMIFS(Barèmes!$H$6:$H$28,Barèmes!$A$6:$A$28,"Endurance — Luc Léger (palier)",Barèmes!$B$6:$B$28,H444,Barèmes!$C$6:$C$28,IF(H444="6ème","Mixte",G444)),Barèmes!$D$2,IF(J444&lt;=SUMIFS(Barèmes!$I$6:$I$28,Barèmes!$A$6:$A$28,"Endurance — Luc Léger (palier)",Barèmes!$B$6:$B$28,H444,Barèmes!$C$6:$C$28,IF(H444="6ème","Mixte",G444)),Barèmes!$E$2,Barèmes!$F$2)))),IF(J444&gt;=SUMIFS(Barèmes!$F$6:$F$28,Barèmes!$A$6:$A$28,"Endurance — Luc Léger (palier)",Barèmes!$B$6:$B$28,H444,Barèmes!$C$6:$C$28,IF(H444="6ème","Mixte",G444)),Barèmes!$B$2,IF(J444&gt;=SUMIFS(Barèmes!$G$6:$G$28,Barèmes!$A$6:$A$28,"Endurance — Luc Léger (palier)",Barèmes!$B$6:$B$28,H444,Barèmes!$C$6:$C$28,IF(H444="6ème","Mixte",G444)),Barèmes!$C$2,IF(J444&gt;=SUMIFS(Barèmes!$H$6:$H$28,Barèmes!$A$6:$A$28,"Endurance — Luc Léger (palier)",Barèmes!$B$6:$B$28,H444,Barèmes!$C$6:$C$28,IF(H444="6ème","Mixte",G444)),Barèmes!$D$2,IF(J444&gt;=SUMIFS(Barèmes!$I$6:$I$28,Barèmes!$A$6:$A$28,"Endurance — Luc Léger (palier)",Barèmes!$B$6:$B$28,H444,Barèmes!$C$6:$C$28,IF(H444="6ème","Mixte",G444)),Barèmes!$E$2,Barèmes!$F$2))))))</f>
        <v/>
      </c>
      <c r="O444" s="22"/>
      <c r="P444" s="23" t="str">
        <f>IF(OR(O444="",SUMPRODUCT((Barèmes!$A$6:$A$28="Force bas du corps — Saut en longueur (m)")*(Barèmes!$B$6:$B$28=H444)*(Barèmes!$C$6:$C$28=IF(H444="6ème","Mixte",G444)))=0),"",IF(SUMPRODUCT((Barèmes!$A$6:$A$28="Force bas du corps — Saut en longueur (m)")*(Barèmes!$B$6:$B$28=H444)*(Barèmes!$C$6:$C$28=IF(H444="6ème","Mixte",G444))*(Barèmes!$J$6:$J$28="+"))&gt;0,IF(O444&lt;=SUMIFS(Barèmes!$D$6:$D$28,Barèmes!$A$6:$A$28,"Force bas du corps — Saut en longueur (m)",Barèmes!$B$6:$B$28,H444,Barèmes!$C$6:$C$28,IF(H444="6ème","Mixte",G444)),"à besoin",IF(O444&lt;=SUMIFS(Barèmes!$E$6:$E$28,Barèmes!$A$6:$A$28,"Force bas du corps — Saut en longueur (m)",Barèmes!$B$6:$B$28,H444,Barèmes!$C$6:$C$28,IF(H444="6ème","Mixte",G444)),"fragile","satisfaisant")),IF(O444&gt;=SUMIFS(Barèmes!$D$6:$D$28,Barèmes!$A$6:$A$28,"Force bas du corps — Saut en longueur (m)",Barèmes!$B$6:$B$28,H444,Barèmes!$C$6:$C$28,IF(H444="6ème","Mixte",G444)),"à besoin",IF(O444&gt;=SUMIFS(Barèmes!$E$6:$E$28,Barèmes!$A$6:$A$28,"Force bas du corps — Saut en longueur (m)",Barèmes!$B$6:$B$28,H444,Barèmes!$C$6:$C$28,IF(H444="6ème","Mixte",G444)),"fragile","satisfaisant"))))</f>
        <v/>
      </c>
      <c r="Q444" s="23" t="str">
        <f>IF(OR(O444="",SUMPRODUCT((Barèmes!$A$6:$A$28="Force bas du corps — Saut en longueur (m)")*(Barèmes!$B$6:$B$28=H444)*(Barèmes!$C$6:$C$28=IF(H444="6ème","Mixte",G444)))=0),"",IF(SUMPRODUCT((Barèmes!$A$6:$A$28="Force bas du corps — Saut en longueur (m)")*(Barèmes!$B$6:$B$28=H444)*(Barèmes!$C$6:$C$28=IF(H444="6ème","Mixte",G444))*(Barèmes!$J$6:$J$28="+"))&gt;0,IF(O444&lt;=SUMIFS(Barèmes!$F$6:$F$28,Barèmes!$A$6:$A$28,"Force bas du corps — Saut en longueur (m)",Barèmes!$B$6:$B$28,H444,Barèmes!$C$6:$C$28,IF(H444="6ème","Mixte",G444)),Barèmes!$B$2,IF(O444&lt;=SUMIFS(Barèmes!$G$6:$G$28,Barèmes!$A$6:$A$28,"Force bas du corps — Saut en longueur (m)",Barèmes!$B$6:$B$28,H444,Barèmes!$C$6:$C$28,IF(H444="6ème","Mixte",G444)),Barèmes!$C$2,IF(O444&lt;=SUMIFS(Barèmes!$H$6:$H$28,Barèmes!$A$6:$A$28,"Force bas du corps — Saut en longueur (m)",Barèmes!$B$6:$B$28,H444,Barèmes!$C$6:$C$28,IF(H444="6ème","Mixte",G444)),Barèmes!$D$2,IF(O444&lt;=SUMIFS(Barèmes!$I$6:$I$28,Barèmes!$A$6:$A$28,"Force bas du corps — Saut en longueur (m)",Barèmes!$B$6:$B$28,H444,Barèmes!$C$6:$C$28,IF(H444="6ème","Mixte",G444)),Barèmes!$E$2,Barèmes!$F$2)))),IF(O444&gt;=SUMIFS(Barèmes!$F$6:$F$28,Barèmes!$A$6:$A$28,"Force bas du corps — Saut en longueur (m)",Barèmes!$B$6:$B$28,H444,Barèmes!$C$6:$C$28,IF(H444="6ème","Mixte",G444)),Barèmes!$B$2,IF(O444&gt;=SUMIFS(Barèmes!$G$6:$G$28,Barèmes!$A$6:$A$28,"Force bas du corps — Saut en longueur (m)",Barèmes!$B$6:$B$28,H444,Barèmes!$C$6:$C$28,IF(H444="6ème","Mixte",G444)),Barèmes!$C$2,IF(O444&gt;=SUMIFS(Barèmes!$H$6:$H$28,Barèmes!$A$6:$A$28,"Force bas du corps — Saut en longueur (m)",Barèmes!$B$6:$B$28,H444,Barèmes!$C$6:$C$28,IF(H444="6ème","Mixte",G444)),Barèmes!$D$2,IF(O444&gt;=SUMIFS(Barèmes!$I$6:$I$28,Barèmes!$A$6:$A$28,"Force bas du corps — Saut en longueur (m)",Barèmes!$B$6:$B$28,H444,Barèmes!$C$6:$C$28,IF(H444="6ème","Mixte",G444)),Barèmes!$E$2,Barèmes!$F$2))))))</f>
        <v/>
      </c>
      <c r="R444" s="22"/>
      <c r="S444" s="24" t="str">
        <f>IF(OR(R444="",SUMPRODUCT((Barèmes!$A$6:$A$28="Vitesse — 30 m (s)")*(Barèmes!$B$6:$B$28=H444)*(Barèmes!$C$6:$C$28=IF(H444="6ème","Mixte",G444)))=0),"",IF(SUMPRODUCT((Barèmes!$A$6:$A$28="Vitesse — 30 m (s)")*(Barèmes!$B$6:$B$28=H444)*(Barèmes!$C$6:$C$28=IF(H444="6ème","Mixte",G444))*(Barèmes!$J$6:$J$28="+"))&gt;0,IF(R444&lt;=SUMIFS(Barèmes!$D$6:$D$28,Barèmes!$A$6:$A$28,"Vitesse — 30 m (s)",Barèmes!$B$6:$B$28,H444,Barèmes!$C$6:$C$28,IF(H444="6ème","Mixte",G444)),"à besoin",IF(R444&lt;=SUMIFS(Barèmes!$E$6:$E$28,Barèmes!$A$6:$A$28,"Vitesse — 30 m (s)",Barèmes!$B$6:$B$28,H444,Barèmes!$C$6:$C$28,IF(H444="6ème","Mixte",G444)),"fragile","satisfaisant")),IF(R444&gt;=SUMIFS(Barèmes!$D$6:$D$28,Barèmes!$A$6:$A$28,"Vitesse — 30 m (s)",Barèmes!$B$6:$B$28,H444,Barèmes!$C$6:$C$28,IF(H444="6ème","Mixte",G444)),"à besoin",IF(R444&gt;=SUMIFS(Barèmes!$E$6:$E$28,Barèmes!$A$6:$A$28,"Vitesse — 30 m (s)",Barèmes!$B$6:$B$28,H444,Barèmes!$C$6:$C$28,IF(H444="6ème","Mixte",G444)),"fragile","satisfaisant"))))</f>
        <v/>
      </c>
      <c r="T444" s="24" t="str">
        <f>IF(OR(R444="",SUMPRODUCT((Barèmes!$A$6:$A$28="Vitesse — 30 m (s)")*(Barèmes!$B$6:$B$28=H444)*(Barèmes!$C$6:$C$28=IF(H444="6ème","Mixte",G444)))=0),"",IF(SUMPRODUCT((Barèmes!$A$6:$A$28="Vitesse — 30 m (s)")*(Barèmes!$B$6:$B$28=H444)*(Barèmes!$C$6:$C$28=IF(H444="6ème","Mixte",G444))*(Barèmes!$J$6:$J$28="+"))&gt;0,IF(R444&lt;=SUMIFS(Barèmes!$F$6:$F$28,Barèmes!$A$6:$A$28,"Vitesse — 30 m (s)",Barèmes!$B$6:$B$28,H444,Barèmes!$C$6:$C$28,IF(H444="6ème","Mixte",G444)),Barèmes!$B$2,IF(R444&lt;=SUMIFS(Barèmes!$G$6:$G$28,Barèmes!$A$6:$A$28,"Vitesse — 30 m (s)",Barèmes!$B$6:$B$28,H444,Barèmes!$C$6:$C$28,IF(H444="6ème","Mixte",G444)),Barèmes!$C$2,IF(R444&lt;=SUMIFS(Barèmes!$H$6:$H$28,Barèmes!$A$6:$A$28,"Vitesse — 30 m (s)",Barèmes!$B$6:$B$28,H444,Barèmes!$C$6:$C$28,IF(H444="6ème","Mixte",G444)),Barèmes!$D$2,IF(R444&lt;=SUMIFS(Barèmes!$I$6:$I$28,Barèmes!$A$6:$A$28,"Vitesse — 30 m (s)",Barèmes!$B$6:$B$28,H444,Barèmes!$C$6:$C$28,IF(H444="6ème","Mixte",G444)),Barèmes!$E$2,Barèmes!$F$2)))),IF(R444&gt;=SUMIFS(Barèmes!$F$6:$F$28,Barèmes!$A$6:$A$28,"Vitesse — 30 m (s)",Barèmes!$B$6:$B$28,H444,Barèmes!$C$6:$C$28,IF(H444="6ème","Mixte",G444)),Barèmes!$B$2,IF(R444&gt;=SUMIFS(Barèmes!$G$6:$G$28,Barèmes!$A$6:$A$28,"Vitesse — 30 m (s)",Barèmes!$B$6:$B$28,H444,Barèmes!$C$6:$C$28,IF(H444="6ème","Mixte",G444)),Barèmes!$C$2,IF(R444&gt;=SUMIFS(Barèmes!$H$6:$H$28,Barèmes!$A$6:$A$28,"Vitesse — 30 m (s)",Barèmes!$B$6:$B$28,H444,Barèmes!$C$6:$C$28,IF(H444="6ème","Mixte",G444)),Barèmes!$D$2,IF(R444&gt;=SUMIFS(Barèmes!$I$6:$I$28,Barèmes!$A$6:$A$28,"Vitesse — 30 m (s)",Barèmes!$B$6:$B$28,H444,Barèmes!$C$6:$C$28,IF(H444="6ème","Mixte",G444)),Barèmes!$E$2,Barèmes!$F$2))))))</f>
        <v/>
      </c>
      <c r="U444" s="22"/>
      <c r="V444" s="25" t="str">
        <f>IF(OR(U444="",SUMPRODUCT((Barèmes!$A$6:$A$28="Vitesse — 50 m (s)")*(Barèmes!$B$6:$B$28=H444)*(Barèmes!$C$6:$C$28=IF(H444="6ème","Mixte",G444)))=0),"",IF(SUMPRODUCT((Barèmes!$A$6:$A$28="Vitesse — 50 m (s)")*(Barèmes!$B$6:$B$28=H444)*(Barèmes!$C$6:$C$28=IF(H444="6ème","Mixte",G444))*(Barèmes!$J$6:$J$28="+"))&gt;0,IF(U444&lt;=SUMIFS(Barèmes!$D$6:$D$28,Barèmes!$A$6:$A$28,"Vitesse — 50 m (s)",Barèmes!$B$6:$B$28,H444,Barèmes!$C$6:$C$28,IF(H444="6ème","Mixte",G444)),"à besoin",IF(U444&lt;=SUMIFS(Barèmes!$E$6:$E$28,Barèmes!$A$6:$A$28,"Vitesse — 50 m (s)",Barèmes!$B$6:$B$28,H444,Barèmes!$C$6:$C$28,IF(H444="6ème","Mixte",G444)),"fragile","satisfaisant")),IF(U444&gt;=SUMIFS(Barèmes!$D$6:$D$28,Barèmes!$A$6:$A$28,"Vitesse — 50 m (s)",Barèmes!$B$6:$B$28,H444,Barèmes!$C$6:$C$28,IF(H444="6ème","Mixte",G444)),"à besoin",IF(U444&gt;=SUMIFS(Barèmes!$E$6:$E$28,Barèmes!$A$6:$A$28,"Vitesse — 50 m (s)",Barèmes!$B$6:$B$28,H444,Barèmes!$C$6:$C$28,IF(H444="6ème","Mixte",G444)),"fragile","satisfaisant"))))</f>
        <v/>
      </c>
      <c r="W444" s="25" t="str">
        <f>IF(OR(U444="",SUMPRODUCT((Barèmes!$A$6:$A$28="Vitesse — 50 m (s)")*(Barèmes!$B$6:$B$28=H444)*(Barèmes!$C$6:$C$28=IF(H444="6ème","Mixte",G444)))=0),"",IF(SUMPRODUCT((Barèmes!$A$6:$A$28="Vitesse — 50 m (s)")*(Barèmes!$B$6:$B$28=H444)*(Barèmes!$C$6:$C$28=IF(H444="6ème","Mixte",G444))*(Barèmes!$J$6:$J$28="+"))&gt;0,IF(U444&lt;=SUMIFS(Barèmes!$F$6:$F$28,Barèmes!$A$6:$A$28,"Vitesse — 50 m (s)",Barèmes!$B$6:$B$28,H444,Barèmes!$C$6:$C$28,IF(H444="6ème","Mixte",G444)),Barèmes!$B$2,IF(U444&lt;=SUMIFS(Barèmes!$G$6:$G$28,Barèmes!$A$6:$A$28,"Vitesse — 50 m (s)",Barèmes!$B$6:$B$28,H444,Barèmes!$C$6:$C$28,IF(H444="6ème","Mixte",G444)),Barèmes!$C$2,IF(U444&lt;=SUMIFS(Barèmes!$H$6:$H$28,Barèmes!$A$6:$A$28,"Vitesse — 50 m (s)",Barèmes!$B$6:$B$28,H444,Barèmes!$C$6:$C$28,IF(H444="6ème","Mixte",G444)),Barèmes!$D$2,IF(U444&lt;=SUMIFS(Barèmes!$I$6:$I$28,Barèmes!$A$6:$A$28,"Vitesse — 50 m (s)",Barèmes!$B$6:$B$28,H444,Barèmes!$C$6:$C$28,IF(H444="6ème","Mixte",G444)),Barèmes!$E$2,Barèmes!$F$2)))),IF(U444&gt;=SUMIFS(Barèmes!$F$6:$F$28,Barèmes!$A$6:$A$28,"Vitesse — 50 m (s)",Barèmes!$B$6:$B$28,H444,Barèmes!$C$6:$C$28,IF(H444="6ème","Mixte",G444)),Barèmes!$B$2,IF(U444&gt;=SUMIFS(Barèmes!$G$6:$G$28,Barèmes!$A$6:$A$28,"Vitesse — 50 m (s)",Barèmes!$B$6:$B$28,H444,Barèmes!$C$6:$C$28,IF(H444="6ème","Mixte",G444)),Barèmes!$C$2,IF(U444&gt;=SUMIFS(Barèmes!$H$6:$H$28,Barèmes!$A$6:$A$28,"Vitesse — 50 m (s)",Barèmes!$B$6:$B$28,H444,Barèmes!$C$6:$C$28,IF(H444="6ème","Mixte",G444)),Barèmes!$D$2,IF(U444&gt;=SUMIFS(Barèmes!$I$6:$I$28,Barèmes!$A$6:$A$28,"Vitesse — 50 m (s)",Barèmes!$B$6:$B$28,H444,Barèmes!$C$6:$C$28,IF(H444="6ème","Mixte",G444)),Barèmes!$E$2,Barèmes!$F$2))))))</f>
        <v/>
      </c>
      <c r="X444" s="18"/>
      <c r="Y444" s="26" t="str" cm="1">
        <f t="array" ref="Y444">IF(OR(X444="",SUMPRODUCT((Barèmes!$A$6:$A$28="Souplesse (score 1-5)")*(Barèmes!$B$6:$B$28=H444)*(Barèmes!$C$6:$C$28=IF(H444="6ème","Mixte",G444)))=0),"",IF(SUMPRODUCT((Barèmes!$A$6:$A$28="Souplesse (score 1-5)")*(Barèmes!$B$6:$B$28=H444)*(Barèmes!$C$6:$C$28=IF(H444="6ème","Mixte",G444))*(Barèmes!$J$6:$J$28="+"))&gt;0,IF(X444&lt;=SUMIFS(Barèmes!$D$6:$D$28,Barèmes!$A$6:$A$28,"Souplesse (score 1-5)",Barèmes!$B$6:$B$28,H444,Barèmes!$C$6:$C$28,IF(H444="6ème","Mixte",G444)),"à besoin",IF(X444&lt;=SUMIFS(Barèmes!$E$6:$E$28,Barèmes!$A$6:$A$28,"Souplesse (score 1-5)",Barèmes!$B$6:$B$28,H444,Barèmes!$C$6:$C$28,IF(H444="6ème","Mixte",G444)),"fragile","satisfaisant")),IF(X444&gt;=SUMIFS(Barèmes!$D$6:$D$28,Barèmes!$A$6:$A$28,"Souplesse (score 1-5)",Barèmes!$B$6:$B$28,H444,Barèmes!$C$6:$C$28,IF(H444="6ème","Mixte",G444)),"à besoin",IF(X444&gt;=SUMIFS(Barèmes!$E$6:$E$28,Barèmes!$A$6:$A$28,"Souplesse (score 1-5)",Barèmes!$B$6:$B$28,H444,Barèmes!$C$6:$C$28,IF(H444="6ème","Mixte",G444)),"fragile","satisfaisant"))))</f>
        <v/>
      </c>
      <c r="Z444" s="26" t="str" cm="1">
        <f t="array" ref="Z444">IF(OR(X444="",SUMPRODUCT((Barèmes!$A$6:$A$28="Souplesse (score 1-5)")*(Barèmes!$B$6:$B$28=H444)*(Barèmes!$C$6:$C$28=IF(H444="6ème","Mixte",G444)))=0),"",IF(SUMPRODUCT((Barèmes!$A$6:$A$28="Souplesse (score 1-5)")*(Barèmes!$B$6:$B$28=H444)*(Barèmes!$C$6:$C$28=IF(H444="6ème","Mixte",G444))*(Barèmes!$J$6:$J$28="+"))&gt;0,IF(X444&lt;=SUMIFS(Barèmes!$F$6:$F$28,Barèmes!$A$6:$A$28,"Souplesse (score 1-5)",Barèmes!$B$6:$B$28,H444,Barèmes!$C$6:$C$28,IF(H444="6ème","Mixte",G444)),Barèmes!$B$2,IF(X444&lt;=SUMIFS(Barèmes!$G$6:$G$28,Barèmes!$A$6:$A$28,"Souplesse (score 1-5)",Barèmes!$B$6:$B$28,H444,Barèmes!$C$6:$C$28,IF(H444="6ème","Mixte",G444)),Barèmes!$C$2,IF(X444&lt;=SUMIFS(Barèmes!$H$6:$H$28,Barèmes!$A$6:$A$28,"Souplesse (score 1-5)",Barèmes!$B$6:$B$28,H444,Barèmes!$C$6:$C$28,IF(H444="6ème","Mixte",G444)),Barèmes!$D$2,IF(X444&lt;=SUMIFS(Barèmes!$I$6:$I$28,Barèmes!$A$6:$A$28,"Souplesse (score 1-5)",Barèmes!$B$6:$B$28,H444,Barèmes!$C$6:$C$28,IF(H444="6ème","Mixte",G444)),Barèmes!$E$2,Barèmes!$F$2)))),IF(X444&gt;=SUMIFS(Barèmes!$F$6:$F$28,Barèmes!$A$6:$A$28,"Souplesse (score 1-5)",Barèmes!$B$6:$B$28,H444,Barèmes!$C$6:$C$28,IF(H444="6ème","Mixte",G444)),Barèmes!$B$2,IF(X444&gt;=SUMIFS(Barèmes!$G$6:$G$28,Barèmes!$A$6:$A$28,"Souplesse (score 1-5)",Barèmes!$B$6:$B$28,H444,Barèmes!$C$6:$C$28,IF(H444="6ème","Mixte",G444)),Barèmes!$C$2,IF(X444&gt;=SUMIFS(Barèmes!$H$6:$H$28,Barèmes!$A$6:$A$28,"Souplesse (score 1-5)",Barèmes!$B$6:$B$28,H444,Barèmes!$C$6:$C$28,IF(H444="6ème","Mixte",G444)),Barèmes!$D$2,IF(X444&gt;=SUMIFS(Barèmes!$I$6:$I$28,Barèmes!$A$6:$A$28,"Souplesse (score 1-5)",Barèmes!$B$6:$B$28,H444,Barèmes!$C$6:$C$28,IF(H444="6ème","Mixte",G444)),Barèmes!$E$2,Barèmes!$F$2))))))</f>
        <v/>
      </c>
      <c r="AA444" s="22"/>
      <c r="AB444" s="27" t="str">
        <f>IF(OR(AA444="",SUMPRODUCT((Barèmes!$A$6:$A$28="Agilité — T-test 974 (s)")*(Barèmes!$B$6:$B$28=H444)*(Barèmes!$C$6:$C$28=IF(H444="6ème","Mixte",G444)))=0),"",IF(SUMPRODUCT((Barèmes!$A$6:$A$28="Agilité — T-test 974 (s)")*(Barèmes!$B$6:$B$28=H444)*(Barèmes!$C$6:$C$28=IF(H444="6ème","Mixte",G444))*(Barèmes!$J$6:$J$28="+"))&gt;0,IF(AA444&lt;=SUMIFS(Barèmes!$D$6:$D$28,Barèmes!$A$6:$A$28,"Agilité — T-test 974 (s)",Barèmes!$B$6:$B$28,H444,Barèmes!$C$6:$C$28,IF(H444="6ème","Mixte",G444)),"à besoin",IF(AA444&lt;=SUMIFS(Barèmes!$E$6:$E$28,Barèmes!$A$6:$A$28,"Agilité — T-test 974 (s)",Barèmes!$B$6:$B$28,H444,Barèmes!$C$6:$C$28,IF(H444="6ème","Mixte",G444)),"fragile","satisfaisant")),IF(AA444&gt;=SUMIFS(Barèmes!$D$6:$D$28,Barèmes!$A$6:$A$28,"Agilité — T-test 974 (s)",Barèmes!$B$6:$B$28,H444,Barèmes!$C$6:$C$28,IF(H444="6ème","Mixte",G444)),"à besoin",IF(AA444&gt;=SUMIFS(Barèmes!$E$6:$E$28,Barèmes!$A$6:$A$28,"Agilité — T-test 974 (s)",Barèmes!$B$6:$B$28,H444,Barèmes!$C$6:$C$28,IF(H444="6ème","Mixte",G444)),"fragile","satisfaisant"))))</f>
        <v/>
      </c>
      <c r="AC444" s="27" t="str">
        <f>IF(OR(AA444="",SUMPRODUCT((Barèmes!$A$6:$A$28="Agilité — T-test 974 (s)")*(Barèmes!$B$6:$B$28=H444)*(Barèmes!$C$6:$C$28=IF(H444="6ème","Mixte",G444)))=0),"",IF(SUMPRODUCT((Barèmes!$A$6:$A$28="Agilité — T-test 974 (s)")*(Barèmes!$B$6:$B$28=H444)*(Barèmes!$C$6:$C$28=IF(H444="6ème","Mixte",G444))*(Barèmes!$J$6:$J$28="+"))&gt;0,IF(AA444&lt;=SUMIFS(Barèmes!$F$6:$F$28,Barèmes!$A$6:$A$28,"Agilité — T-test 974 (s)",Barèmes!$B$6:$B$28,H444,Barèmes!$C$6:$C$28,IF(H444="6ème","Mixte",G444)),Barèmes!$B$2,IF(AA444&lt;=SUMIFS(Barèmes!$G$6:$G$28,Barèmes!$A$6:$A$28,"Agilité — T-test 974 (s)",Barèmes!$B$6:$B$28,H444,Barèmes!$C$6:$C$28,IF(H444="6ème","Mixte",G444)),Barèmes!$C$2,IF(AA444&lt;=SUMIFS(Barèmes!$H$6:$H$28,Barèmes!$A$6:$A$28,"Agilité — T-test 974 (s)",Barèmes!$B$6:$B$28,H444,Barèmes!$C$6:$C$28,IF(H444="6ème","Mixte",G444)),Barèmes!$D$2,IF(AA444&lt;=SUMIFS(Barèmes!$I$6:$I$28,Barèmes!$A$6:$A$28,"Agilité — T-test 974 (s)",Barèmes!$B$6:$B$28,H444,Barèmes!$C$6:$C$28,IF(H444="6ème","Mixte",G444)),Barèmes!$E$2,Barèmes!$F$2)))),IF(AA444&gt;=SUMIFS(Barèmes!$F$6:$F$28,Barèmes!$A$6:$A$28,"Agilité — T-test 974 (s)",Barèmes!$B$6:$B$28,H444,Barèmes!$C$6:$C$28,IF(H444="6ème","Mixte",G444)),Barèmes!$B$2,IF(AA444&gt;=SUMIFS(Barèmes!$G$6:$G$28,Barèmes!$A$6:$A$28,"Agilité — T-test 974 (s)",Barèmes!$B$6:$B$28,H444,Barèmes!$C$6:$C$28,IF(H444="6ème","Mixte",G444)),Barèmes!$C$2,IF(AA444&gt;=SUMIFS(Barèmes!$H$6:$H$28,Barèmes!$A$6:$A$28,"Agilité — T-test 974 (s)",Barèmes!$B$6:$B$28,H444,Barèmes!$C$6:$C$28,IF(H444="6ème","Mixte",G444)),Barèmes!$D$2,IF(AA444&gt;=SUMIFS(Barèmes!$I$6:$I$28,Barèmes!$A$6:$A$28,"Agilité — T-test 974 (s)",Barèmes!$B$6:$B$28,H444,Barèmes!$C$6:$C$28,IF(H444="6ème","Mixte",G444)),Barèmes!$E$2,Barèmes!$F$2))))))</f>
        <v/>
      </c>
      <c r="AD444" s="28" t="str">
        <f t="shared" si="50"/>
        <v/>
      </c>
      <c r="AE444" s="29" t="str">
        <f t="shared" si="51"/>
        <v/>
      </c>
      <c r="AF444" s="30" t="str">
        <f>IF(OR(AD444="",SUMPRODUCT((Barèmes!$A$6:$A$28="Surcoût d'agilité (s) — technique")*(Barèmes!$B$6:$B$28=H444)*(Barèmes!$C$6:$C$28=IF(H444="6ème","Mixte",G444)))=0),"",IF(SUMPRODUCT((Barèmes!$A$6:$A$28="Surcoût d'agilité (s) — technique")*(Barèmes!$B$6:$B$28=H444)*(Barèmes!$C$6:$C$28=IF(H444="6ème","Mixte",G444))*(Barèmes!$J$6:$J$28="+"))&gt;0,IF(AD444&lt;=SUMIFS(Barèmes!$D$6:$D$28,Barèmes!$A$6:$A$28,"Surcoût d'agilité (s) — technique",Barèmes!$B$6:$B$28,H444,Barèmes!$C$6:$C$28,IF(H444="6ème","Mixte",G444)),"à besoin",IF(AD444&lt;=SUMIFS(Barèmes!$E$6:$E$28,Barèmes!$A$6:$A$28,"Surcoût d'agilité (s) — technique",Barèmes!$B$6:$B$28,H444,Barèmes!$C$6:$C$28,IF(H444="6ème","Mixte",G444)),"fragile","satisfaisant")),IF(AD444&gt;=SUMIFS(Barèmes!$D$6:$D$28,Barèmes!$A$6:$A$28,"Surcoût d'agilité (s) — technique",Barèmes!$B$6:$B$28,H444,Barèmes!$C$6:$C$28,IF(H444="6ème","Mixte",G444)),"à besoin",IF(AD444&gt;=SUMIFS(Barèmes!$E$6:$E$28,Barèmes!$A$6:$A$28,"Surcoût d'agilité (s) — technique",Barèmes!$B$6:$B$28,H444,Barèmes!$C$6:$C$28,IF(H444="6ème","Mixte",G444)),"fragile","satisfaisant"))))</f>
        <v/>
      </c>
      <c r="AG444" s="30" t="str">
        <f>IF(OR(AD444="",SUMPRODUCT((Barèmes!$A$6:$A$28="Surcoût d'agilité (s) — technique")*(Barèmes!$B$6:$B$28=H444)*(Barèmes!$C$6:$C$28=IF(H444="6ème","Mixte",G444)))=0),"",IF(SUMPRODUCT((Barèmes!$A$6:$A$28="Surcoût d'agilité (s) — technique")*(Barèmes!$B$6:$B$28=H444)*(Barèmes!$C$6:$C$28=IF(H444="6ème","Mixte",G444))*(Barèmes!$J$6:$J$28="+"))&gt;0,IF(AD444&lt;=SUMIFS(Barèmes!$F$6:$F$28,Barèmes!$A$6:$A$28,"Surcoût d'agilité (s) — technique",Barèmes!$B$6:$B$28,H444,Barèmes!$C$6:$C$28,IF(H444="6ème","Mixte",G444)),Barèmes!$B$2,IF(AD444&lt;=SUMIFS(Barèmes!$G$6:$G$28,Barèmes!$A$6:$A$28,"Surcoût d'agilité (s) — technique",Barèmes!$B$6:$B$28,H444,Barèmes!$C$6:$C$28,IF(H444="6ème","Mixte",G444)),Barèmes!$C$2,IF(AD444&lt;=SUMIFS(Barèmes!$H$6:$H$28,Barèmes!$A$6:$A$28,"Surcoût d'agilité (s) — technique",Barèmes!$B$6:$B$28,H444,Barèmes!$C$6:$C$28,IF(H444="6ème","Mixte",G444)),Barèmes!$D$2,IF(AD444&lt;=SUMIFS(Barèmes!$I$6:$I$28,Barèmes!$A$6:$A$28,"Surcoût d'agilité (s) — technique",Barèmes!$B$6:$B$28,H444,Barèmes!$C$6:$C$28,IF(H444="6ème","Mixte",G444)),Barèmes!$E$2,Barèmes!$F$2)))),IF(AD444&gt;=SUMIFS(Barèmes!$F$6:$F$28,Barèmes!$A$6:$A$28,"Surcoût d'agilité (s) — technique",Barèmes!$B$6:$B$28,H444,Barèmes!$C$6:$C$28,IF(H444="6ème","Mixte",G444)),Barèmes!$B$2,IF(AD444&gt;=SUMIFS(Barèmes!$G$6:$G$28,Barèmes!$A$6:$A$28,"Surcoût d'agilité (s) — technique",Barèmes!$B$6:$B$28,H444,Barèmes!$C$6:$C$28,IF(H444="6ème","Mixte",G444)),Barèmes!$C$2,IF(AD444&gt;=SUMIFS(Barèmes!$H$6:$H$28,Barèmes!$A$6:$A$28,"Surcoût d'agilité (s) — technique",Barèmes!$B$6:$B$28,H444,Barèmes!$C$6:$C$28,IF(H444="6ème","Mixte",G444)),Barèmes!$D$2,IF(AD444&gt;=SUMIFS(Barèmes!$I$6:$I$28,Barèmes!$A$6:$A$28,"Surcoût d'agilité (s) — technique",Barèmes!$B$6:$B$28,H444,Barèmes!$C$6:$C$28,IF(H444="6ème","Mixte",G444)),Barèmes!$E$2,Barèmes!$F$2))))))</f>
        <v/>
      </c>
      <c r="AH444" s="31" t="str">
        <f>IF((IF(N444="",0,1)+IF(Q444="",0,1)+IF(W444="",0,1)+IF(Z444="",0,1)+IF(AC444="",0,1))=0,"",3*IF(N444=Barèmes!$B$2,1,IF(N444=Barèmes!$C$2,2,IF(N444=Barèmes!$D$2,3,IF(N444=Barèmes!$E$2,4,IF(N444=Barèmes!$F$2,5,0)))))+3*IF(Q444=Barèmes!$B$2,1,IF(Q444=Barèmes!$C$2,2,IF(Q444=Barèmes!$D$2,3,IF(Q444=Barèmes!$E$2,4,IF(Q444=Barèmes!$F$2,5,0)))))+2*IF(W444=Barèmes!$B$2,1,IF(W444=Barèmes!$C$2,2,IF(W444=Barèmes!$D$2,3,IF(W444=Barèmes!$E$2,4,IF(W444=Barèmes!$F$2,5,0)))))+1*IF(Z444=Barèmes!$B$2,1,IF(Z444=Barèmes!$C$2,2,IF(Z444=Barèmes!$D$2,3,IF(Z444=Barèmes!$E$2,4,IF(Z444=Barèmes!$F$2,5,0)))))+1*IF(AC444=Barèmes!$B$2,1,IF(AC444=Barèmes!$C$2,2,IF(AC444=Barèmes!$D$2,3,IF(AC444=Barèmes!$E$2,4,IF(AC444=Barèmes!$F$2,5,0))))))</f>
        <v/>
      </c>
      <c r="AI444" s="31"/>
      <c r="AJ444" s="32" t="str">
        <f>IFERROR(INDEX(Croissance!$B$5:$B$604,MATCH(A444,Croissance!$A$5:$A$604,0)),"")</f>
        <v/>
      </c>
      <c r="AK444" s="32" t="str">
        <f>IFERROR(INDEX(Croissance!$C$5:$C$604,MATCH(A444,Croissance!$A$5:$A$604,0)),"")</f>
        <v/>
      </c>
      <c r="AL444" s="32" t="str">
        <f>IFERROR(INDEX(Croissance!$D$5:$D$604,MATCH(A444,Croissance!$A$5:$A$604,0)),"")</f>
        <v/>
      </c>
      <c r="AM444" s="32" t="str">
        <f>IFERROR(INDEX(Croissance!$E$5:$E$604,MATCH(A444,Croissance!$A$5:$A$604,0)),"")</f>
        <v/>
      </c>
      <c r="AO444" s="33">
        <f t="shared" si="56"/>
        <v>0</v>
      </c>
      <c r="AP444" s="33">
        <f t="shared" si="52"/>
        <v>0</v>
      </c>
      <c r="AQ444" s="33">
        <f>IF(A444="",0,IF(AND(OR('Synthèse classe'!$C$2="Tous",C444='Synthèse classe'!$C$2),OR('Synthèse classe'!$C$3="Toutes",D444='Synthèse classe'!$C$3),OR('Synthèse classe'!$C$4="Toutes",AND('Synthèse classe'!$C$4="Dernière",AP444=1),B444=IFERROR(VALUE('Synthèse classe'!$C$4),0))),1,0))</f>
        <v>0</v>
      </c>
      <c r="AR444" s="34" t="str">
        <f t="shared" si="53"/>
        <v/>
      </c>
    </row>
    <row r="445" spans="1:44" x14ac:dyDescent="0.2">
      <c r="A445" s="17" t="str">
        <f t="shared" si="49"/>
        <v/>
      </c>
      <c r="B445" s="18"/>
      <c r="C445" s="19"/>
      <c r="D445" s="19"/>
      <c r="E445" s="19"/>
      <c r="F445" s="19"/>
      <c r="G445" s="19"/>
      <c r="H445" s="17" t="str">
        <f t="shared" si="54"/>
        <v/>
      </c>
      <c r="I445" s="20"/>
      <c r="J445" s="18"/>
      <c r="K445" s="19"/>
      <c r="L445" s="21" t="str">
        <f t="shared" si="55"/>
        <v/>
      </c>
      <c r="M445" s="21" t="str">
        <f>IF(OR(J445="",SUMPRODUCT((Barèmes!$A$6:$A$28="Endurance — Luc Léger (palier)")*(Barèmes!$B$6:$B$28=H445)*(Barèmes!$C$6:$C$28=IF(H445="6ème","Mixte",G445)))=0),"",IF(SUMPRODUCT((Barèmes!$A$6:$A$28="Endurance — Luc Léger (palier)")*(Barèmes!$B$6:$B$28=H445)*(Barèmes!$C$6:$C$28=IF(H445="6ème","Mixte",G445))*(Barèmes!$J$6:$J$28="+"))&gt;0,IF(J445&lt;=SUMIFS(Barèmes!$D$6:$D$28,Barèmes!$A$6:$A$28,"Endurance — Luc Léger (palier)",Barèmes!$B$6:$B$28,H445,Barèmes!$C$6:$C$28,IF(H445="6ème","Mixte",G445)),"à besoin",IF(J445&lt;=SUMIFS(Barèmes!$E$6:$E$28,Barèmes!$A$6:$A$28,"Endurance — Luc Léger (palier)",Barèmes!$B$6:$B$28,H445,Barèmes!$C$6:$C$28,IF(H445="6ème","Mixte",G445)),"fragile","satisfaisant")),IF(J445&gt;=SUMIFS(Barèmes!$D$6:$D$28,Barèmes!$A$6:$A$28,"Endurance — Luc Léger (palier)",Barèmes!$B$6:$B$28,H445,Barèmes!$C$6:$C$28,IF(H445="6ème","Mixte",G445)),"à besoin",IF(J445&gt;=SUMIFS(Barèmes!$E$6:$E$28,Barèmes!$A$6:$A$28,"Endurance — Luc Léger (palier)",Barèmes!$B$6:$B$28,H445,Barèmes!$C$6:$C$28,IF(H445="6ème","Mixte",G445)),"fragile","satisfaisant"))))</f>
        <v/>
      </c>
      <c r="N445" s="21" t="str">
        <f>IF(OR(J445="",SUMPRODUCT((Barèmes!$A$6:$A$28="Endurance — Luc Léger (palier)")*(Barèmes!$B$6:$B$28=H445)*(Barèmes!$C$6:$C$28=IF(H445="6ème","Mixte",G445)))=0),"",IF(SUMPRODUCT((Barèmes!$A$6:$A$28="Endurance — Luc Léger (palier)")*(Barèmes!$B$6:$B$28=H445)*(Barèmes!$C$6:$C$28=IF(H445="6ème","Mixte",G445))*(Barèmes!$J$6:$J$28="+"))&gt;0,IF(J445&lt;=SUMIFS(Barèmes!$F$6:$F$28,Barèmes!$A$6:$A$28,"Endurance — Luc Léger (palier)",Barèmes!$B$6:$B$28,H445,Barèmes!$C$6:$C$28,IF(H445="6ème","Mixte",G445)),Barèmes!$B$2,IF(J445&lt;=SUMIFS(Barèmes!$G$6:$G$28,Barèmes!$A$6:$A$28,"Endurance — Luc Léger (palier)",Barèmes!$B$6:$B$28,H445,Barèmes!$C$6:$C$28,IF(H445="6ème","Mixte",G445)),Barèmes!$C$2,IF(J445&lt;=SUMIFS(Barèmes!$H$6:$H$28,Barèmes!$A$6:$A$28,"Endurance — Luc Léger (palier)",Barèmes!$B$6:$B$28,H445,Barèmes!$C$6:$C$28,IF(H445="6ème","Mixte",G445)),Barèmes!$D$2,IF(J445&lt;=SUMIFS(Barèmes!$I$6:$I$28,Barèmes!$A$6:$A$28,"Endurance — Luc Léger (palier)",Barèmes!$B$6:$B$28,H445,Barèmes!$C$6:$C$28,IF(H445="6ème","Mixte",G445)),Barèmes!$E$2,Barèmes!$F$2)))),IF(J445&gt;=SUMIFS(Barèmes!$F$6:$F$28,Barèmes!$A$6:$A$28,"Endurance — Luc Léger (palier)",Barèmes!$B$6:$B$28,H445,Barèmes!$C$6:$C$28,IF(H445="6ème","Mixte",G445)),Barèmes!$B$2,IF(J445&gt;=SUMIFS(Barèmes!$G$6:$G$28,Barèmes!$A$6:$A$28,"Endurance — Luc Léger (palier)",Barèmes!$B$6:$B$28,H445,Barèmes!$C$6:$C$28,IF(H445="6ème","Mixte",G445)),Barèmes!$C$2,IF(J445&gt;=SUMIFS(Barèmes!$H$6:$H$28,Barèmes!$A$6:$A$28,"Endurance — Luc Léger (palier)",Barèmes!$B$6:$B$28,H445,Barèmes!$C$6:$C$28,IF(H445="6ème","Mixte",G445)),Barèmes!$D$2,IF(J445&gt;=SUMIFS(Barèmes!$I$6:$I$28,Barèmes!$A$6:$A$28,"Endurance — Luc Léger (palier)",Barèmes!$B$6:$B$28,H445,Barèmes!$C$6:$C$28,IF(H445="6ème","Mixte",G445)),Barèmes!$E$2,Barèmes!$F$2))))))</f>
        <v/>
      </c>
      <c r="O445" s="22"/>
      <c r="P445" s="23" t="str">
        <f>IF(OR(O445="",SUMPRODUCT((Barèmes!$A$6:$A$28="Force bas du corps — Saut en longueur (m)")*(Barèmes!$B$6:$B$28=H445)*(Barèmes!$C$6:$C$28=IF(H445="6ème","Mixte",G445)))=0),"",IF(SUMPRODUCT((Barèmes!$A$6:$A$28="Force bas du corps — Saut en longueur (m)")*(Barèmes!$B$6:$B$28=H445)*(Barèmes!$C$6:$C$28=IF(H445="6ème","Mixte",G445))*(Barèmes!$J$6:$J$28="+"))&gt;0,IF(O445&lt;=SUMIFS(Barèmes!$D$6:$D$28,Barèmes!$A$6:$A$28,"Force bas du corps — Saut en longueur (m)",Barèmes!$B$6:$B$28,H445,Barèmes!$C$6:$C$28,IF(H445="6ème","Mixte",G445)),"à besoin",IF(O445&lt;=SUMIFS(Barèmes!$E$6:$E$28,Barèmes!$A$6:$A$28,"Force bas du corps — Saut en longueur (m)",Barèmes!$B$6:$B$28,H445,Barèmes!$C$6:$C$28,IF(H445="6ème","Mixte",G445)),"fragile","satisfaisant")),IF(O445&gt;=SUMIFS(Barèmes!$D$6:$D$28,Barèmes!$A$6:$A$28,"Force bas du corps — Saut en longueur (m)",Barèmes!$B$6:$B$28,H445,Barèmes!$C$6:$C$28,IF(H445="6ème","Mixte",G445)),"à besoin",IF(O445&gt;=SUMIFS(Barèmes!$E$6:$E$28,Barèmes!$A$6:$A$28,"Force bas du corps — Saut en longueur (m)",Barèmes!$B$6:$B$28,H445,Barèmes!$C$6:$C$28,IF(H445="6ème","Mixte",G445)),"fragile","satisfaisant"))))</f>
        <v/>
      </c>
      <c r="Q445" s="23" t="str">
        <f>IF(OR(O445="",SUMPRODUCT((Barèmes!$A$6:$A$28="Force bas du corps — Saut en longueur (m)")*(Barèmes!$B$6:$B$28=H445)*(Barèmes!$C$6:$C$28=IF(H445="6ème","Mixte",G445)))=0),"",IF(SUMPRODUCT((Barèmes!$A$6:$A$28="Force bas du corps — Saut en longueur (m)")*(Barèmes!$B$6:$B$28=H445)*(Barèmes!$C$6:$C$28=IF(H445="6ème","Mixte",G445))*(Barèmes!$J$6:$J$28="+"))&gt;0,IF(O445&lt;=SUMIFS(Barèmes!$F$6:$F$28,Barèmes!$A$6:$A$28,"Force bas du corps — Saut en longueur (m)",Barèmes!$B$6:$B$28,H445,Barèmes!$C$6:$C$28,IF(H445="6ème","Mixte",G445)),Barèmes!$B$2,IF(O445&lt;=SUMIFS(Barèmes!$G$6:$G$28,Barèmes!$A$6:$A$28,"Force bas du corps — Saut en longueur (m)",Barèmes!$B$6:$B$28,H445,Barèmes!$C$6:$C$28,IF(H445="6ème","Mixte",G445)),Barèmes!$C$2,IF(O445&lt;=SUMIFS(Barèmes!$H$6:$H$28,Barèmes!$A$6:$A$28,"Force bas du corps — Saut en longueur (m)",Barèmes!$B$6:$B$28,H445,Barèmes!$C$6:$C$28,IF(H445="6ème","Mixte",G445)),Barèmes!$D$2,IF(O445&lt;=SUMIFS(Barèmes!$I$6:$I$28,Barèmes!$A$6:$A$28,"Force bas du corps — Saut en longueur (m)",Barèmes!$B$6:$B$28,H445,Barèmes!$C$6:$C$28,IF(H445="6ème","Mixte",G445)),Barèmes!$E$2,Barèmes!$F$2)))),IF(O445&gt;=SUMIFS(Barèmes!$F$6:$F$28,Barèmes!$A$6:$A$28,"Force bas du corps — Saut en longueur (m)",Barèmes!$B$6:$B$28,H445,Barèmes!$C$6:$C$28,IF(H445="6ème","Mixte",G445)),Barèmes!$B$2,IF(O445&gt;=SUMIFS(Barèmes!$G$6:$G$28,Barèmes!$A$6:$A$28,"Force bas du corps — Saut en longueur (m)",Barèmes!$B$6:$B$28,H445,Barèmes!$C$6:$C$28,IF(H445="6ème","Mixte",G445)),Barèmes!$C$2,IF(O445&gt;=SUMIFS(Barèmes!$H$6:$H$28,Barèmes!$A$6:$A$28,"Force bas du corps — Saut en longueur (m)",Barèmes!$B$6:$B$28,H445,Barèmes!$C$6:$C$28,IF(H445="6ème","Mixte",G445)),Barèmes!$D$2,IF(O445&gt;=SUMIFS(Barèmes!$I$6:$I$28,Barèmes!$A$6:$A$28,"Force bas du corps — Saut en longueur (m)",Barèmes!$B$6:$B$28,H445,Barèmes!$C$6:$C$28,IF(H445="6ème","Mixte",G445)),Barèmes!$E$2,Barèmes!$F$2))))))</f>
        <v/>
      </c>
      <c r="R445" s="22"/>
      <c r="S445" s="24" t="str">
        <f>IF(OR(R445="",SUMPRODUCT((Barèmes!$A$6:$A$28="Vitesse — 30 m (s)")*(Barèmes!$B$6:$B$28=H445)*(Barèmes!$C$6:$C$28=IF(H445="6ème","Mixte",G445)))=0),"",IF(SUMPRODUCT((Barèmes!$A$6:$A$28="Vitesse — 30 m (s)")*(Barèmes!$B$6:$B$28=H445)*(Barèmes!$C$6:$C$28=IF(H445="6ème","Mixte",G445))*(Barèmes!$J$6:$J$28="+"))&gt;0,IF(R445&lt;=SUMIFS(Barèmes!$D$6:$D$28,Barèmes!$A$6:$A$28,"Vitesse — 30 m (s)",Barèmes!$B$6:$B$28,H445,Barèmes!$C$6:$C$28,IF(H445="6ème","Mixte",G445)),"à besoin",IF(R445&lt;=SUMIFS(Barèmes!$E$6:$E$28,Barèmes!$A$6:$A$28,"Vitesse — 30 m (s)",Barèmes!$B$6:$B$28,H445,Barèmes!$C$6:$C$28,IF(H445="6ème","Mixte",G445)),"fragile","satisfaisant")),IF(R445&gt;=SUMIFS(Barèmes!$D$6:$D$28,Barèmes!$A$6:$A$28,"Vitesse — 30 m (s)",Barèmes!$B$6:$B$28,H445,Barèmes!$C$6:$C$28,IF(H445="6ème","Mixte",G445)),"à besoin",IF(R445&gt;=SUMIFS(Barèmes!$E$6:$E$28,Barèmes!$A$6:$A$28,"Vitesse — 30 m (s)",Barèmes!$B$6:$B$28,H445,Barèmes!$C$6:$C$28,IF(H445="6ème","Mixte",G445)),"fragile","satisfaisant"))))</f>
        <v/>
      </c>
      <c r="T445" s="24" t="str">
        <f>IF(OR(R445="",SUMPRODUCT((Barèmes!$A$6:$A$28="Vitesse — 30 m (s)")*(Barèmes!$B$6:$B$28=H445)*(Barèmes!$C$6:$C$28=IF(H445="6ème","Mixte",G445)))=0),"",IF(SUMPRODUCT((Barèmes!$A$6:$A$28="Vitesse — 30 m (s)")*(Barèmes!$B$6:$B$28=H445)*(Barèmes!$C$6:$C$28=IF(H445="6ème","Mixte",G445))*(Barèmes!$J$6:$J$28="+"))&gt;0,IF(R445&lt;=SUMIFS(Barèmes!$F$6:$F$28,Barèmes!$A$6:$A$28,"Vitesse — 30 m (s)",Barèmes!$B$6:$B$28,H445,Barèmes!$C$6:$C$28,IF(H445="6ème","Mixte",G445)),Barèmes!$B$2,IF(R445&lt;=SUMIFS(Barèmes!$G$6:$G$28,Barèmes!$A$6:$A$28,"Vitesse — 30 m (s)",Barèmes!$B$6:$B$28,H445,Barèmes!$C$6:$C$28,IF(H445="6ème","Mixte",G445)),Barèmes!$C$2,IF(R445&lt;=SUMIFS(Barèmes!$H$6:$H$28,Barèmes!$A$6:$A$28,"Vitesse — 30 m (s)",Barèmes!$B$6:$B$28,H445,Barèmes!$C$6:$C$28,IF(H445="6ème","Mixte",G445)),Barèmes!$D$2,IF(R445&lt;=SUMIFS(Barèmes!$I$6:$I$28,Barèmes!$A$6:$A$28,"Vitesse — 30 m (s)",Barèmes!$B$6:$B$28,H445,Barèmes!$C$6:$C$28,IF(H445="6ème","Mixte",G445)),Barèmes!$E$2,Barèmes!$F$2)))),IF(R445&gt;=SUMIFS(Barèmes!$F$6:$F$28,Barèmes!$A$6:$A$28,"Vitesse — 30 m (s)",Barèmes!$B$6:$B$28,H445,Barèmes!$C$6:$C$28,IF(H445="6ème","Mixte",G445)),Barèmes!$B$2,IF(R445&gt;=SUMIFS(Barèmes!$G$6:$G$28,Barèmes!$A$6:$A$28,"Vitesse — 30 m (s)",Barèmes!$B$6:$B$28,H445,Barèmes!$C$6:$C$28,IF(H445="6ème","Mixte",G445)),Barèmes!$C$2,IF(R445&gt;=SUMIFS(Barèmes!$H$6:$H$28,Barèmes!$A$6:$A$28,"Vitesse — 30 m (s)",Barèmes!$B$6:$B$28,H445,Barèmes!$C$6:$C$28,IF(H445="6ème","Mixte",G445)),Barèmes!$D$2,IF(R445&gt;=SUMIFS(Barèmes!$I$6:$I$28,Barèmes!$A$6:$A$28,"Vitesse — 30 m (s)",Barèmes!$B$6:$B$28,H445,Barèmes!$C$6:$C$28,IF(H445="6ème","Mixte",G445)),Barèmes!$E$2,Barèmes!$F$2))))))</f>
        <v/>
      </c>
      <c r="U445" s="22"/>
      <c r="V445" s="25" t="str">
        <f>IF(OR(U445="",SUMPRODUCT((Barèmes!$A$6:$A$28="Vitesse — 50 m (s)")*(Barèmes!$B$6:$B$28=H445)*(Barèmes!$C$6:$C$28=IF(H445="6ème","Mixte",G445)))=0),"",IF(SUMPRODUCT((Barèmes!$A$6:$A$28="Vitesse — 50 m (s)")*(Barèmes!$B$6:$B$28=H445)*(Barèmes!$C$6:$C$28=IF(H445="6ème","Mixte",G445))*(Barèmes!$J$6:$J$28="+"))&gt;0,IF(U445&lt;=SUMIFS(Barèmes!$D$6:$D$28,Barèmes!$A$6:$A$28,"Vitesse — 50 m (s)",Barèmes!$B$6:$B$28,H445,Barèmes!$C$6:$C$28,IF(H445="6ème","Mixte",G445)),"à besoin",IF(U445&lt;=SUMIFS(Barèmes!$E$6:$E$28,Barèmes!$A$6:$A$28,"Vitesse — 50 m (s)",Barèmes!$B$6:$B$28,H445,Barèmes!$C$6:$C$28,IF(H445="6ème","Mixte",G445)),"fragile","satisfaisant")),IF(U445&gt;=SUMIFS(Barèmes!$D$6:$D$28,Barèmes!$A$6:$A$28,"Vitesse — 50 m (s)",Barèmes!$B$6:$B$28,H445,Barèmes!$C$6:$C$28,IF(H445="6ème","Mixte",G445)),"à besoin",IF(U445&gt;=SUMIFS(Barèmes!$E$6:$E$28,Barèmes!$A$6:$A$28,"Vitesse — 50 m (s)",Barèmes!$B$6:$B$28,H445,Barèmes!$C$6:$C$28,IF(H445="6ème","Mixte",G445)),"fragile","satisfaisant"))))</f>
        <v/>
      </c>
      <c r="W445" s="25" t="str">
        <f>IF(OR(U445="",SUMPRODUCT((Barèmes!$A$6:$A$28="Vitesse — 50 m (s)")*(Barèmes!$B$6:$B$28=H445)*(Barèmes!$C$6:$C$28=IF(H445="6ème","Mixte",G445)))=0),"",IF(SUMPRODUCT((Barèmes!$A$6:$A$28="Vitesse — 50 m (s)")*(Barèmes!$B$6:$B$28=H445)*(Barèmes!$C$6:$C$28=IF(H445="6ème","Mixte",G445))*(Barèmes!$J$6:$J$28="+"))&gt;0,IF(U445&lt;=SUMIFS(Barèmes!$F$6:$F$28,Barèmes!$A$6:$A$28,"Vitesse — 50 m (s)",Barèmes!$B$6:$B$28,H445,Barèmes!$C$6:$C$28,IF(H445="6ème","Mixte",G445)),Barèmes!$B$2,IF(U445&lt;=SUMIFS(Barèmes!$G$6:$G$28,Barèmes!$A$6:$A$28,"Vitesse — 50 m (s)",Barèmes!$B$6:$B$28,H445,Barèmes!$C$6:$C$28,IF(H445="6ème","Mixte",G445)),Barèmes!$C$2,IF(U445&lt;=SUMIFS(Barèmes!$H$6:$H$28,Barèmes!$A$6:$A$28,"Vitesse — 50 m (s)",Barèmes!$B$6:$B$28,H445,Barèmes!$C$6:$C$28,IF(H445="6ème","Mixte",G445)),Barèmes!$D$2,IF(U445&lt;=SUMIFS(Barèmes!$I$6:$I$28,Barèmes!$A$6:$A$28,"Vitesse — 50 m (s)",Barèmes!$B$6:$B$28,H445,Barèmes!$C$6:$C$28,IF(H445="6ème","Mixte",G445)),Barèmes!$E$2,Barèmes!$F$2)))),IF(U445&gt;=SUMIFS(Barèmes!$F$6:$F$28,Barèmes!$A$6:$A$28,"Vitesse — 50 m (s)",Barèmes!$B$6:$B$28,H445,Barèmes!$C$6:$C$28,IF(H445="6ème","Mixte",G445)),Barèmes!$B$2,IF(U445&gt;=SUMIFS(Barèmes!$G$6:$G$28,Barèmes!$A$6:$A$28,"Vitesse — 50 m (s)",Barèmes!$B$6:$B$28,H445,Barèmes!$C$6:$C$28,IF(H445="6ème","Mixte",G445)),Barèmes!$C$2,IF(U445&gt;=SUMIFS(Barèmes!$H$6:$H$28,Barèmes!$A$6:$A$28,"Vitesse — 50 m (s)",Barèmes!$B$6:$B$28,H445,Barèmes!$C$6:$C$28,IF(H445="6ème","Mixte",G445)),Barèmes!$D$2,IF(U445&gt;=SUMIFS(Barèmes!$I$6:$I$28,Barèmes!$A$6:$A$28,"Vitesse — 50 m (s)",Barèmes!$B$6:$B$28,H445,Barèmes!$C$6:$C$28,IF(H445="6ème","Mixte",G445)),Barèmes!$E$2,Barèmes!$F$2))))))</f>
        <v/>
      </c>
      <c r="X445" s="18"/>
      <c r="Y445" s="26" t="str" cm="1">
        <f t="array" ref="Y445">IF(OR(X445="",SUMPRODUCT((Barèmes!$A$6:$A$28="Souplesse (score 1-5)")*(Barèmes!$B$6:$B$28=H445)*(Barèmes!$C$6:$C$28=IF(H445="6ème","Mixte",G445)))=0),"",IF(SUMPRODUCT((Barèmes!$A$6:$A$28="Souplesse (score 1-5)")*(Barèmes!$B$6:$B$28=H445)*(Barèmes!$C$6:$C$28=IF(H445="6ème","Mixte",G445))*(Barèmes!$J$6:$J$28="+"))&gt;0,IF(X445&lt;=SUMIFS(Barèmes!$D$6:$D$28,Barèmes!$A$6:$A$28,"Souplesse (score 1-5)",Barèmes!$B$6:$B$28,H445,Barèmes!$C$6:$C$28,IF(H445="6ème","Mixte",G445)),"à besoin",IF(X445&lt;=SUMIFS(Barèmes!$E$6:$E$28,Barèmes!$A$6:$A$28,"Souplesse (score 1-5)",Barèmes!$B$6:$B$28,H445,Barèmes!$C$6:$C$28,IF(H445="6ème","Mixte",G445)),"fragile","satisfaisant")),IF(X445&gt;=SUMIFS(Barèmes!$D$6:$D$28,Barèmes!$A$6:$A$28,"Souplesse (score 1-5)",Barèmes!$B$6:$B$28,H445,Barèmes!$C$6:$C$28,IF(H445="6ème","Mixte",G445)),"à besoin",IF(X445&gt;=SUMIFS(Barèmes!$E$6:$E$28,Barèmes!$A$6:$A$28,"Souplesse (score 1-5)",Barèmes!$B$6:$B$28,H445,Barèmes!$C$6:$C$28,IF(H445="6ème","Mixte",G445)),"fragile","satisfaisant"))))</f>
        <v/>
      </c>
      <c r="Z445" s="26" t="str" cm="1">
        <f t="array" ref="Z445">IF(OR(X445="",SUMPRODUCT((Barèmes!$A$6:$A$28="Souplesse (score 1-5)")*(Barèmes!$B$6:$B$28=H445)*(Barèmes!$C$6:$C$28=IF(H445="6ème","Mixte",G445)))=0),"",IF(SUMPRODUCT((Barèmes!$A$6:$A$28="Souplesse (score 1-5)")*(Barèmes!$B$6:$B$28=H445)*(Barèmes!$C$6:$C$28=IF(H445="6ème","Mixte",G445))*(Barèmes!$J$6:$J$28="+"))&gt;0,IF(X445&lt;=SUMIFS(Barèmes!$F$6:$F$28,Barèmes!$A$6:$A$28,"Souplesse (score 1-5)",Barèmes!$B$6:$B$28,H445,Barèmes!$C$6:$C$28,IF(H445="6ème","Mixte",G445)),Barèmes!$B$2,IF(X445&lt;=SUMIFS(Barèmes!$G$6:$G$28,Barèmes!$A$6:$A$28,"Souplesse (score 1-5)",Barèmes!$B$6:$B$28,H445,Barèmes!$C$6:$C$28,IF(H445="6ème","Mixte",G445)),Barèmes!$C$2,IF(X445&lt;=SUMIFS(Barèmes!$H$6:$H$28,Barèmes!$A$6:$A$28,"Souplesse (score 1-5)",Barèmes!$B$6:$B$28,H445,Barèmes!$C$6:$C$28,IF(H445="6ème","Mixte",G445)),Barèmes!$D$2,IF(X445&lt;=SUMIFS(Barèmes!$I$6:$I$28,Barèmes!$A$6:$A$28,"Souplesse (score 1-5)",Barèmes!$B$6:$B$28,H445,Barèmes!$C$6:$C$28,IF(H445="6ème","Mixte",G445)),Barèmes!$E$2,Barèmes!$F$2)))),IF(X445&gt;=SUMIFS(Barèmes!$F$6:$F$28,Barèmes!$A$6:$A$28,"Souplesse (score 1-5)",Barèmes!$B$6:$B$28,H445,Barèmes!$C$6:$C$28,IF(H445="6ème","Mixte",G445)),Barèmes!$B$2,IF(X445&gt;=SUMIFS(Barèmes!$G$6:$G$28,Barèmes!$A$6:$A$28,"Souplesse (score 1-5)",Barèmes!$B$6:$B$28,H445,Barèmes!$C$6:$C$28,IF(H445="6ème","Mixte",G445)),Barèmes!$C$2,IF(X445&gt;=SUMIFS(Barèmes!$H$6:$H$28,Barèmes!$A$6:$A$28,"Souplesse (score 1-5)",Barèmes!$B$6:$B$28,H445,Barèmes!$C$6:$C$28,IF(H445="6ème","Mixte",G445)),Barèmes!$D$2,IF(X445&gt;=SUMIFS(Barèmes!$I$6:$I$28,Barèmes!$A$6:$A$28,"Souplesse (score 1-5)",Barèmes!$B$6:$B$28,H445,Barèmes!$C$6:$C$28,IF(H445="6ème","Mixte",G445)),Barèmes!$E$2,Barèmes!$F$2))))))</f>
        <v/>
      </c>
      <c r="AA445" s="22"/>
      <c r="AB445" s="27" t="str">
        <f>IF(OR(AA445="",SUMPRODUCT((Barèmes!$A$6:$A$28="Agilité — T-test 974 (s)")*(Barèmes!$B$6:$B$28=H445)*(Barèmes!$C$6:$C$28=IF(H445="6ème","Mixte",G445)))=0),"",IF(SUMPRODUCT((Barèmes!$A$6:$A$28="Agilité — T-test 974 (s)")*(Barèmes!$B$6:$B$28=H445)*(Barèmes!$C$6:$C$28=IF(H445="6ème","Mixte",G445))*(Barèmes!$J$6:$J$28="+"))&gt;0,IF(AA445&lt;=SUMIFS(Barèmes!$D$6:$D$28,Barèmes!$A$6:$A$28,"Agilité — T-test 974 (s)",Barèmes!$B$6:$B$28,H445,Barèmes!$C$6:$C$28,IF(H445="6ème","Mixte",G445)),"à besoin",IF(AA445&lt;=SUMIFS(Barèmes!$E$6:$E$28,Barèmes!$A$6:$A$28,"Agilité — T-test 974 (s)",Barèmes!$B$6:$B$28,H445,Barèmes!$C$6:$C$28,IF(H445="6ème","Mixte",G445)),"fragile","satisfaisant")),IF(AA445&gt;=SUMIFS(Barèmes!$D$6:$D$28,Barèmes!$A$6:$A$28,"Agilité — T-test 974 (s)",Barèmes!$B$6:$B$28,H445,Barèmes!$C$6:$C$28,IF(H445="6ème","Mixte",G445)),"à besoin",IF(AA445&gt;=SUMIFS(Barèmes!$E$6:$E$28,Barèmes!$A$6:$A$28,"Agilité — T-test 974 (s)",Barèmes!$B$6:$B$28,H445,Barèmes!$C$6:$C$28,IF(H445="6ème","Mixte",G445)),"fragile","satisfaisant"))))</f>
        <v/>
      </c>
      <c r="AC445" s="27" t="str">
        <f>IF(OR(AA445="",SUMPRODUCT((Barèmes!$A$6:$A$28="Agilité — T-test 974 (s)")*(Barèmes!$B$6:$B$28=H445)*(Barèmes!$C$6:$C$28=IF(H445="6ème","Mixte",G445)))=0),"",IF(SUMPRODUCT((Barèmes!$A$6:$A$28="Agilité — T-test 974 (s)")*(Barèmes!$B$6:$B$28=H445)*(Barèmes!$C$6:$C$28=IF(H445="6ème","Mixte",G445))*(Barèmes!$J$6:$J$28="+"))&gt;0,IF(AA445&lt;=SUMIFS(Barèmes!$F$6:$F$28,Barèmes!$A$6:$A$28,"Agilité — T-test 974 (s)",Barèmes!$B$6:$B$28,H445,Barèmes!$C$6:$C$28,IF(H445="6ème","Mixte",G445)),Barèmes!$B$2,IF(AA445&lt;=SUMIFS(Barèmes!$G$6:$G$28,Barèmes!$A$6:$A$28,"Agilité — T-test 974 (s)",Barèmes!$B$6:$B$28,H445,Barèmes!$C$6:$C$28,IF(H445="6ème","Mixte",G445)),Barèmes!$C$2,IF(AA445&lt;=SUMIFS(Barèmes!$H$6:$H$28,Barèmes!$A$6:$A$28,"Agilité — T-test 974 (s)",Barèmes!$B$6:$B$28,H445,Barèmes!$C$6:$C$28,IF(H445="6ème","Mixte",G445)),Barèmes!$D$2,IF(AA445&lt;=SUMIFS(Barèmes!$I$6:$I$28,Barèmes!$A$6:$A$28,"Agilité — T-test 974 (s)",Barèmes!$B$6:$B$28,H445,Barèmes!$C$6:$C$28,IF(H445="6ème","Mixte",G445)),Barèmes!$E$2,Barèmes!$F$2)))),IF(AA445&gt;=SUMIFS(Barèmes!$F$6:$F$28,Barèmes!$A$6:$A$28,"Agilité — T-test 974 (s)",Barèmes!$B$6:$B$28,H445,Barèmes!$C$6:$C$28,IF(H445="6ème","Mixte",G445)),Barèmes!$B$2,IF(AA445&gt;=SUMIFS(Barèmes!$G$6:$G$28,Barèmes!$A$6:$A$28,"Agilité — T-test 974 (s)",Barèmes!$B$6:$B$28,H445,Barèmes!$C$6:$C$28,IF(H445="6ème","Mixte",G445)),Barèmes!$C$2,IF(AA445&gt;=SUMIFS(Barèmes!$H$6:$H$28,Barèmes!$A$6:$A$28,"Agilité — T-test 974 (s)",Barèmes!$B$6:$B$28,H445,Barèmes!$C$6:$C$28,IF(H445="6ème","Mixte",G445)),Barèmes!$D$2,IF(AA445&gt;=SUMIFS(Barèmes!$I$6:$I$28,Barèmes!$A$6:$A$28,"Agilité — T-test 974 (s)",Barèmes!$B$6:$B$28,H445,Barèmes!$C$6:$C$28,IF(H445="6ème","Mixte",G445)),Barèmes!$E$2,Barèmes!$F$2))))))</f>
        <v/>
      </c>
      <c r="AD445" s="28" t="str">
        <f t="shared" si="50"/>
        <v/>
      </c>
      <c r="AE445" s="29" t="str">
        <f t="shared" si="51"/>
        <v/>
      </c>
      <c r="AF445" s="30" t="str">
        <f>IF(OR(AD445="",SUMPRODUCT((Barèmes!$A$6:$A$28="Surcoût d'agilité (s) — technique")*(Barèmes!$B$6:$B$28=H445)*(Barèmes!$C$6:$C$28=IF(H445="6ème","Mixte",G445)))=0),"",IF(SUMPRODUCT((Barèmes!$A$6:$A$28="Surcoût d'agilité (s) — technique")*(Barèmes!$B$6:$B$28=H445)*(Barèmes!$C$6:$C$28=IF(H445="6ème","Mixte",G445))*(Barèmes!$J$6:$J$28="+"))&gt;0,IF(AD445&lt;=SUMIFS(Barèmes!$D$6:$D$28,Barèmes!$A$6:$A$28,"Surcoût d'agilité (s) — technique",Barèmes!$B$6:$B$28,H445,Barèmes!$C$6:$C$28,IF(H445="6ème","Mixte",G445)),"à besoin",IF(AD445&lt;=SUMIFS(Barèmes!$E$6:$E$28,Barèmes!$A$6:$A$28,"Surcoût d'agilité (s) — technique",Barèmes!$B$6:$B$28,H445,Barèmes!$C$6:$C$28,IF(H445="6ème","Mixte",G445)),"fragile","satisfaisant")),IF(AD445&gt;=SUMIFS(Barèmes!$D$6:$D$28,Barèmes!$A$6:$A$28,"Surcoût d'agilité (s) — technique",Barèmes!$B$6:$B$28,H445,Barèmes!$C$6:$C$28,IF(H445="6ème","Mixte",G445)),"à besoin",IF(AD445&gt;=SUMIFS(Barèmes!$E$6:$E$28,Barèmes!$A$6:$A$28,"Surcoût d'agilité (s) — technique",Barèmes!$B$6:$B$28,H445,Barèmes!$C$6:$C$28,IF(H445="6ème","Mixte",G445)),"fragile","satisfaisant"))))</f>
        <v/>
      </c>
      <c r="AG445" s="30" t="str">
        <f>IF(OR(AD445="",SUMPRODUCT((Barèmes!$A$6:$A$28="Surcoût d'agilité (s) — technique")*(Barèmes!$B$6:$B$28=H445)*(Barèmes!$C$6:$C$28=IF(H445="6ème","Mixte",G445)))=0),"",IF(SUMPRODUCT((Barèmes!$A$6:$A$28="Surcoût d'agilité (s) — technique")*(Barèmes!$B$6:$B$28=H445)*(Barèmes!$C$6:$C$28=IF(H445="6ème","Mixte",G445))*(Barèmes!$J$6:$J$28="+"))&gt;0,IF(AD445&lt;=SUMIFS(Barèmes!$F$6:$F$28,Barèmes!$A$6:$A$28,"Surcoût d'agilité (s) — technique",Barèmes!$B$6:$B$28,H445,Barèmes!$C$6:$C$28,IF(H445="6ème","Mixte",G445)),Barèmes!$B$2,IF(AD445&lt;=SUMIFS(Barèmes!$G$6:$G$28,Barèmes!$A$6:$A$28,"Surcoût d'agilité (s) — technique",Barèmes!$B$6:$B$28,H445,Barèmes!$C$6:$C$28,IF(H445="6ème","Mixte",G445)),Barèmes!$C$2,IF(AD445&lt;=SUMIFS(Barèmes!$H$6:$H$28,Barèmes!$A$6:$A$28,"Surcoût d'agilité (s) — technique",Barèmes!$B$6:$B$28,H445,Barèmes!$C$6:$C$28,IF(H445="6ème","Mixte",G445)),Barèmes!$D$2,IF(AD445&lt;=SUMIFS(Barèmes!$I$6:$I$28,Barèmes!$A$6:$A$28,"Surcoût d'agilité (s) — technique",Barèmes!$B$6:$B$28,H445,Barèmes!$C$6:$C$28,IF(H445="6ème","Mixte",G445)),Barèmes!$E$2,Barèmes!$F$2)))),IF(AD445&gt;=SUMIFS(Barèmes!$F$6:$F$28,Barèmes!$A$6:$A$28,"Surcoût d'agilité (s) — technique",Barèmes!$B$6:$B$28,H445,Barèmes!$C$6:$C$28,IF(H445="6ème","Mixte",G445)),Barèmes!$B$2,IF(AD445&gt;=SUMIFS(Barèmes!$G$6:$G$28,Barèmes!$A$6:$A$28,"Surcoût d'agilité (s) — technique",Barèmes!$B$6:$B$28,H445,Barèmes!$C$6:$C$28,IF(H445="6ème","Mixte",G445)),Barèmes!$C$2,IF(AD445&gt;=SUMIFS(Barèmes!$H$6:$H$28,Barèmes!$A$6:$A$28,"Surcoût d'agilité (s) — technique",Barèmes!$B$6:$B$28,H445,Barèmes!$C$6:$C$28,IF(H445="6ème","Mixte",G445)),Barèmes!$D$2,IF(AD445&gt;=SUMIFS(Barèmes!$I$6:$I$28,Barèmes!$A$6:$A$28,"Surcoût d'agilité (s) — technique",Barèmes!$B$6:$B$28,H445,Barèmes!$C$6:$C$28,IF(H445="6ème","Mixte",G445)),Barèmes!$E$2,Barèmes!$F$2))))))</f>
        <v/>
      </c>
      <c r="AH445" s="31" t="str">
        <f>IF((IF(N445="",0,1)+IF(Q445="",0,1)+IF(W445="",0,1)+IF(Z445="",0,1)+IF(AC445="",0,1))=0,"",3*IF(N445=Barèmes!$B$2,1,IF(N445=Barèmes!$C$2,2,IF(N445=Barèmes!$D$2,3,IF(N445=Barèmes!$E$2,4,IF(N445=Barèmes!$F$2,5,0)))))+3*IF(Q445=Barèmes!$B$2,1,IF(Q445=Barèmes!$C$2,2,IF(Q445=Barèmes!$D$2,3,IF(Q445=Barèmes!$E$2,4,IF(Q445=Barèmes!$F$2,5,0)))))+2*IF(W445=Barèmes!$B$2,1,IF(W445=Barèmes!$C$2,2,IF(W445=Barèmes!$D$2,3,IF(W445=Barèmes!$E$2,4,IF(W445=Barèmes!$F$2,5,0)))))+1*IF(Z445=Barèmes!$B$2,1,IF(Z445=Barèmes!$C$2,2,IF(Z445=Barèmes!$D$2,3,IF(Z445=Barèmes!$E$2,4,IF(Z445=Barèmes!$F$2,5,0)))))+1*IF(AC445=Barèmes!$B$2,1,IF(AC445=Barèmes!$C$2,2,IF(AC445=Barèmes!$D$2,3,IF(AC445=Barèmes!$E$2,4,IF(AC445=Barèmes!$F$2,5,0))))))</f>
        <v/>
      </c>
      <c r="AI445" s="31"/>
      <c r="AJ445" s="32" t="str">
        <f>IFERROR(INDEX(Croissance!$B$5:$B$604,MATCH(A445,Croissance!$A$5:$A$604,0)),"")</f>
        <v/>
      </c>
      <c r="AK445" s="32" t="str">
        <f>IFERROR(INDEX(Croissance!$C$5:$C$604,MATCH(A445,Croissance!$A$5:$A$604,0)),"")</f>
        <v/>
      </c>
      <c r="AL445" s="32" t="str">
        <f>IFERROR(INDEX(Croissance!$D$5:$D$604,MATCH(A445,Croissance!$A$5:$A$604,0)),"")</f>
        <v/>
      </c>
      <c r="AM445" s="32" t="str">
        <f>IFERROR(INDEX(Croissance!$E$5:$E$604,MATCH(A445,Croissance!$A$5:$A$604,0)),"")</f>
        <v/>
      </c>
      <c r="AO445" s="33">
        <f t="shared" si="56"/>
        <v>0</v>
      </c>
      <c r="AP445" s="33">
        <f t="shared" si="52"/>
        <v>0</v>
      </c>
      <c r="AQ445" s="33">
        <f>IF(A445="",0,IF(AND(OR('Synthèse classe'!$C$2="Tous",C445='Synthèse classe'!$C$2),OR('Synthèse classe'!$C$3="Toutes",D445='Synthèse classe'!$C$3),OR('Synthèse classe'!$C$4="Toutes",AND('Synthèse classe'!$C$4="Dernière",AP445=1),B445=IFERROR(VALUE('Synthèse classe'!$C$4),0))),1,0))</f>
        <v>0</v>
      </c>
      <c r="AR445" s="34" t="str">
        <f t="shared" si="53"/>
        <v/>
      </c>
    </row>
    <row r="446" spans="1:44" x14ac:dyDescent="0.2">
      <c r="A446" s="17" t="str">
        <f t="shared" si="49"/>
        <v/>
      </c>
      <c r="B446" s="18"/>
      <c r="C446" s="19"/>
      <c r="D446" s="19"/>
      <c r="E446" s="19"/>
      <c r="F446" s="19"/>
      <c r="G446" s="19"/>
      <c r="H446" s="17" t="str">
        <f t="shared" si="54"/>
        <v/>
      </c>
      <c r="I446" s="20"/>
      <c r="J446" s="18"/>
      <c r="K446" s="19"/>
      <c r="L446" s="21" t="str">
        <f t="shared" si="55"/>
        <v/>
      </c>
      <c r="M446" s="21" t="str">
        <f>IF(OR(J446="",SUMPRODUCT((Barèmes!$A$6:$A$28="Endurance — Luc Léger (palier)")*(Barèmes!$B$6:$B$28=H446)*(Barèmes!$C$6:$C$28=IF(H446="6ème","Mixte",G446)))=0),"",IF(SUMPRODUCT((Barèmes!$A$6:$A$28="Endurance — Luc Léger (palier)")*(Barèmes!$B$6:$B$28=H446)*(Barèmes!$C$6:$C$28=IF(H446="6ème","Mixte",G446))*(Barèmes!$J$6:$J$28="+"))&gt;0,IF(J446&lt;=SUMIFS(Barèmes!$D$6:$D$28,Barèmes!$A$6:$A$28,"Endurance — Luc Léger (palier)",Barèmes!$B$6:$B$28,H446,Barèmes!$C$6:$C$28,IF(H446="6ème","Mixte",G446)),"à besoin",IF(J446&lt;=SUMIFS(Barèmes!$E$6:$E$28,Barèmes!$A$6:$A$28,"Endurance — Luc Léger (palier)",Barèmes!$B$6:$B$28,H446,Barèmes!$C$6:$C$28,IF(H446="6ème","Mixte",G446)),"fragile","satisfaisant")),IF(J446&gt;=SUMIFS(Barèmes!$D$6:$D$28,Barèmes!$A$6:$A$28,"Endurance — Luc Léger (palier)",Barèmes!$B$6:$B$28,H446,Barèmes!$C$6:$C$28,IF(H446="6ème","Mixte",G446)),"à besoin",IF(J446&gt;=SUMIFS(Barèmes!$E$6:$E$28,Barèmes!$A$6:$A$28,"Endurance — Luc Léger (palier)",Barèmes!$B$6:$B$28,H446,Barèmes!$C$6:$C$28,IF(H446="6ème","Mixte",G446)),"fragile","satisfaisant"))))</f>
        <v/>
      </c>
      <c r="N446" s="21" t="str">
        <f>IF(OR(J446="",SUMPRODUCT((Barèmes!$A$6:$A$28="Endurance — Luc Léger (palier)")*(Barèmes!$B$6:$B$28=H446)*(Barèmes!$C$6:$C$28=IF(H446="6ème","Mixte",G446)))=0),"",IF(SUMPRODUCT((Barèmes!$A$6:$A$28="Endurance — Luc Léger (palier)")*(Barèmes!$B$6:$B$28=H446)*(Barèmes!$C$6:$C$28=IF(H446="6ème","Mixte",G446))*(Barèmes!$J$6:$J$28="+"))&gt;0,IF(J446&lt;=SUMIFS(Barèmes!$F$6:$F$28,Barèmes!$A$6:$A$28,"Endurance — Luc Léger (palier)",Barèmes!$B$6:$B$28,H446,Barèmes!$C$6:$C$28,IF(H446="6ème","Mixte",G446)),Barèmes!$B$2,IF(J446&lt;=SUMIFS(Barèmes!$G$6:$G$28,Barèmes!$A$6:$A$28,"Endurance — Luc Léger (palier)",Barèmes!$B$6:$B$28,H446,Barèmes!$C$6:$C$28,IF(H446="6ème","Mixte",G446)),Barèmes!$C$2,IF(J446&lt;=SUMIFS(Barèmes!$H$6:$H$28,Barèmes!$A$6:$A$28,"Endurance — Luc Léger (palier)",Barèmes!$B$6:$B$28,H446,Barèmes!$C$6:$C$28,IF(H446="6ème","Mixte",G446)),Barèmes!$D$2,IF(J446&lt;=SUMIFS(Barèmes!$I$6:$I$28,Barèmes!$A$6:$A$28,"Endurance — Luc Léger (palier)",Barèmes!$B$6:$B$28,H446,Barèmes!$C$6:$C$28,IF(H446="6ème","Mixte",G446)),Barèmes!$E$2,Barèmes!$F$2)))),IF(J446&gt;=SUMIFS(Barèmes!$F$6:$F$28,Barèmes!$A$6:$A$28,"Endurance — Luc Léger (palier)",Barèmes!$B$6:$B$28,H446,Barèmes!$C$6:$C$28,IF(H446="6ème","Mixte",G446)),Barèmes!$B$2,IF(J446&gt;=SUMIFS(Barèmes!$G$6:$G$28,Barèmes!$A$6:$A$28,"Endurance — Luc Léger (palier)",Barèmes!$B$6:$B$28,H446,Barèmes!$C$6:$C$28,IF(H446="6ème","Mixte",G446)),Barèmes!$C$2,IF(J446&gt;=SUMIFS(Barèmes!$H$6:$H$28,Barèmes!$A$6:$A$28,"Endurance — Luc Léger (palier)",Barèmes!$B$6:$B$28,H446,Barèmes!$C$6:$C$28,IF(H446="6ème","Mixte",G446)),Barèmes!$D$2,IF(J446&gt;=SUMIFS(Barèmes!$I$6:$I$28,Barèmes!$A$6:$A$28,"Endurance — Luc Léger (palier)",Barèmes!$B$6:$B$28,H446,Barèmes!$C$6:$C$28,IF(H446="6ème","Mixte",G446)),Barèmes!$E$2,Barèmes!$F$2))))))</f>
        <v/>
      </c>
      <c r="O446" s="22"/>
      <c r="P446" s="23" t="str">
        <f>IF(OR(O446="",SUMPRODUCT((Barèmes!$A$6:$A$28="Force bas du corps — Saut en longueur (m)")*(Barèmes!$B$6:$B$28=H446)*(Barèmes!$C$6:$C$28=IF(H446="6ème","Mixte",G446)))=0),"",IF(SUMPRODUCT((Barèmes!$A$6:$A$28="Force bas du corps — Saut en longueur (m)")*(Barèmes!$B$6:$B$28=H446)*(Barèmes!$C$6:$C$28=IF(H446="6ème","Mixte",G446))*(Barèmes!$J$6:$J$28="+"))&gt;0,IF(O446&lt;=SUMIFS(Barèmes!$D$6:$D$28,Barèmes!$A$6:$A$28,"Force bas du corps — Saut en longueur (m)",Barèmes!$B$6:$B$28,H446,Barèmes!$C$6:$C$28,IF(H446="6ème","Mixte",G446)),"à besoin",IF(O446&lt;=SUMIFS(Barèmes!$E$6:$E$28,Barèmes!$A$6:$A$28,"Force bas du corps — Saut en longueur (m)",Barèmes!$B$6:$B$28,H446,Barèmes!$C$6:$C$28,IF(H446="6ème","Mixte",G446)),"fragile","satisfaisant")),IF(O446&gt;=SUMIFS(Barèmes!$D$6:$D$28,Barèmes!$A$6:$A$28,"Force bas du corps — Saut en longueur (m)",Barèmes!$B$6:$B$28,H446,Barèmes!$C$6:$C$28,IF(H446="6ème","Mixte",G446)),"à besoin",IF(O446&gt;=SUMIFS(Barèmes!$E$6:$E$28,Barèmes!$A$6:$A$28,"Force bas du corps — Saut en longueur (m)",Barèmes!$B$6:$B$28,H446,Barèmes!$C$6:$C$28,IF(H446="6ème","Mixte",G446)),"fragile","satisfaisant"))))</f>
        <v/>
      </c>
      <c r="Q446" s="23" t="str">
        <f>IF(OR(O446="",SUMPRODUCT((Barèmes!$A$6:$A$28="Force bas du corps — Saut en longueur (m)")*(Barèmes!$B$6:$B$28=H446)*(Barèmes!$C$6:$C$28=IF(H446="6ème","Mixte",G446)))=0),"",IF(SUMPRODUCT((Barèmes!$A$6:$A$28="Force bas du corps — Saut en longueur (m)")*(Barèmes!$B$6:$B$28=H446)*(Barèmes!$C$6:$C$28=IF(H446="6ème","Mixte",G446))*(Barèmes!$J$6:$J$28="+"))&gt;0,IF(O446&lt;=SUMIFS(Barèmes!$F$6:$F$28,Barèmes!$A$6:$A$28,"Force bas du corps — Saut en longueur (m)",Barèmes!$B$6:$B$28,H446,Barèmes!$C$6:$C$28,IF(H446="6ème","Mixte",G446)),Barèmes!$B$2,IF(O446&lt;=SUMIFS(Barèmes!$G$6:$G$28,Barèmes!$A$6:$A$28,"Force bas du corps — Saut en longueur (m)",Barèmes!$B$6:$B$28,H446,Barèmes!$C$6:$C$28,IF(H446="6ème","Mixte",G446)),Barèmes!$C$2,IF(O446&lt;=SUMIFS(Barèmes!$H$6:$H$28,Barèmes!$A$6:$A$28,"Force bas du corps — Saut en longueur (m)",Barèmes!$B$6:$B$28,H446,Barèmes!$C$6:$C$28,IF(H446="6ème","Mixte",G446)),Barèmes!$D$2,IF(O446&lt;=SUMIFS(Barèmes!$I$6:$I$28,Barèmes!$A$6:$A$28,"Force bas du corps — Saut en longueur (m)",Barèmes!$B$6:$B$28,H446,Barèmes!$C$6:$C$28,IF(H446="6ème","Mixte",G446)),Barèmes!$E$2,Barèmes!$F$2)))),IF(O446&gt;=SUMIFS(Barèmes!$F$6:$F$28,Barèmes!$A$6:$A$28,"Force bas du corps — Saut en longueur (m)",Barèmes!$B$6:$B$28,H446,Barèmes!$C$6:$C$28,IF(H446="6ème","Mixte",G446)),Barèmes!$B$2,IF(O446&gt;=SUMIFS(Barèmes!$G$6:$G$28,Barèmes!$A$6:$A$28,"Force bas du corps — Saut en longueur (m)",Barèmes!$B$6:$B$28,H446,Barèmes!$C$6:$C$28,IF(H446="6ème","Mixte",G446)),Barèmes!$C$2,IF(O446&gt;=SUMIFS(Barèmes!$H$6:$H$28,Barèmes!$A$6:$A$28,"Force bas du corps — Saut en longueur (m)",Barèmes!$B$6:$B$28,H446,Barèmes!$C$6:$C$28,IF(H446="6ème","Mixte",G446)),Barèmes!$D$2,IF(O446&gt;=SUMIFS(Barèmes!$I$6:$I$28,Barèmes!$A$6:$A$28,"Force bas du corps — Saut en longueur (m)",Barèmes!$B$6:$B$28,H446,Barèmes!$C$6:$C$28,IF(H446="6ème","Mixte",G446)),Barèmes!$E$2,Barèmes!$F$2))))))</f>
        <v/>
      </c>
      <c r="R446" s="22"/>
      <c r="S446" s="24" t="str">
        <f>IF(OR(R446="",SUMPRODUCT((Barèmes!$A$6:$A$28="Vitesse — 30 m (s)")*(Barèmes!$B$6:$B$28=H446)*(Barèmes!$C$6:$C$28=IF(H446="6ème","Mixte",G446)))=0),"",IF(SUMPRODUCT((Barèmes!$A$6:$A$28="Vitesse — 30 m (s)")*(Barèmes!$B$6:$B$28=H446)*(Barèmes!$C$6:$C$28=IF(H446="6ème","Mixte",G446))*(Barèmes!$J$6:$J$28="+"))&gt;0,IF(R446&lt;=SUMIFS(Barèmes!$D$6:$D$28,Barèmes!$A$6:$A$28,"Vitesse — 30 m (s)",Barèmes!$B$6:$B$28,H446,Barèmes!$C$6:$C$28,IF(H446="6ème","Mixte",G446)),"à besoin",IF(R446&lt;=SUMIFS(Barèmes!$E$6:$E$28,Barèmes!$A$6:$A$28,"Vitesse — 30 m (s)",Barèmes!$B$6:$B$28,H446,Barèmes!$C$6:$C$28,IF(H446="6ème","Mixte",G446)),"fragile","satisfaisant")),IF(R446&gt;=SUMIFS(Barèmes!$D$6:$D$28,Barèmes!$A$6:$A$28,"Vitesse — 30 m (s)",Barèmes!$B$6:$B$28,H446,Barèmes!$C$6:$C$28,IF(H446="6ème","Mixte",G446)),"à besoin",IF(R446&gt;=SUMIFS(Barèmes!$E$6:$E$28,Barèmes!$A$6:$A$28,"Vitesse — 30 m (s)",Barèmes!$B$6:$B$28,H446,Barèmes!$C$6:$C$28,IF(H446="6ème","Mixte",G446)),"fragile","satisfaisant"))))</f>
        <v/>
      </c>
      <c r="T446" s="24" t="str">
        <f>IF(OR(R446="",SUMPRODUCT((Barèmes!$A$6:$A$28="Vitesse — 30 m (s)")*(Barèmes!$B$6:$B$28=H446)*(Barèmes!$C$6:$C$28=IF(H446="6ème","Mixte",G446)))=0),"",IF(SUMPRODUCT((Barèmes!$A$6:$A$28="Vitesse — 30 m (s)")*(Barèmes!$B$6:$B$28=H446)*(Barèmes!$C$6:$C$28=IF(H446="6ème","Mixte",G446))*(Barèmes!$J$6:$J$28="+"))&gt;0,IF(R446&lt;=SUMIFS(Barèmes!$F$6:$F$28,Barèmes!$A$6:$A$28,"Vitesse — 30 m (s)",Barèmes!$B$6:$B$28,H446,Barèmes!$C$6:$C$28,IF(H446="6ème","Mixte",G446)),Barèmes!$B$2,IF(R446&lt;=SUMIFS(Barèmes!$G$6:$G$28,Barèmes!$A$6:$A$28,"Vitesse — 30 m (s)",Barèmes!$B$6:$B$28,H446,Barèmes!$C$6:$C$28,IF(H446="6ème","Mixte",G446)),Barèmes!$C$2,IF(R446&lt;=SUMIFS(Barèmes!$H$6:$H$28,Barèmes!$A$6:$A$28,"Vitesse — 30 m (s)",Barèmes!$B$6:$B$28,H446,Barèmes!$C$6:$C$28,IF(H446="6ème","Mixte",G446)),Barèmes!$D$2,IF(R446&lt;=SUMIFS(Barèmes!$I$6:$I$28,Barèmes!$A$6:$A$28,"Vitesse — 30 m (s)",Barèmes!$B$6:$B$28,H446,Barèmes!$C$6:$C$28,IF(H446="6ème","Mixte",G446)),Barèmes!$E$2,Barèmes!$F$2)))),IF(R446&gt;=SUMIFS(Barèmes!$F$6:$F$28,Barèmes!$A$6:$A$28,"Vitesse — 30 m (s)",Barèmes!$B$6:$B$28,H446,Barèmes!$C$6:$C$28,IF(H446="6ème","Mixte",G446)),Barèmes!$B$2,IF(R446&gt;=SUMIFS(Barèmes!$G$6:$G$28,Barèmes!$A$6:$A$28,"Vitesse — 30 m (s)",Barèmes!$B$6:$B$28,H446,Barèmes!$C$6:$C$28,IF(H446="6ème","Mixte",G446)),Barèmes!$C$2,IF(R446&gt;=SUMIFS(Barèmes!$H$6:$H$28,Barèmes!$A$6:$A$28,"Vitesse — 30 m (s)",Barèmes!$B$6:$B$28,H446,Barèmes!$C$6:$C$28,IF(H446="6ème","Mixte",G446)),Barèmes!$D$2,IF(R446&gt;=SUMIFS(Barèmes!$I$6:$I$28,Barèmes!$A$6:$A$28,"Vitesse — 30 m (s)",Barèmes!$B$6:$B$28,H446,Barèmes!$C$6:$C$28,IF(H446="6ème","Mixte",G446)),Barèmes!$E$2,Barèmes!$F$2))))))</f>
        <v/>
      </c>
      <c r="U446" s="22"/>
      <c r="V446" s="25" t="str">
        <f>IF(OR(U446="",SUMPRODUCT((Barèmes!$A$6:$A$28="Vitesse — 50 m (s)")*(Barèmes!$B$6:$B$28=H446)*(Barèmes!$C$6:$C$28=IF(H446="6ème","Mixte",G446)))=0),"",IF(SUMPRODUCT((Barèmes!$A$6:$A$28="Vitesse — 50 m (s)")*(Barèmes!$B$6:$B$28=H446)*(Barèmes!$C$6:$C$28=IF(H446="6ème","Mixte",G446))*(Barèmes!$J$6:$J$28="+"))&gt;0,IF(U446&lt;=SUMIFS(Barèmes!$D$6:$D$28,Barèmes!$A$6:$A$28,"Vitesse — 50 m (s)",Barèmes!$B$6:$B$28,H446,Barèmes!$C$6:$C$28,IF(H446="6ème","Mixte",G446)),"à besoin",IF(U446&lt;=SUMIFS(Barèmes!$E$6:$E$28,Barèmes!$A$6:$A$28,"Vitesse — 50 m (s)",Barèmes!$B$6:$B$28,H446,Barèmes!$C$6:$C$28,IF(H446="6ème","Mixte",G446)),"fragile","satisfaisant")),IF(U446&gt;=SUMIFS(Barèmes!$D$6:$D$28,Barèmes!$A$6:$A$28,"Vitesse — 50 m (s)",Barèmes!$B$6:$B$28,H446,Barèmes!$C$6:$C$28,IF(H446="6ème","Mixte",G446)),"à besoin",IF(U446&gt;=SUMIFS(Barèmes!$E$6:$E$28,Barèmes!$A$6:$A$28,"Vitesse — 50 m (s)",Barèmes!$B$6:$B$28,H446,Barèmes!$C$6:$C$28,IF(H446="6ème","Mixte",G446)),"fragile","satisfaisant"))))</f>
        <v/>
      </c>
      <c r="W446" s="25" t="str">
        <f>IF(OR(U446="",SUMPRODUCT((Barèmes!$A$6:$A$28="Vitesse — 50 m (s)")*(Barèmes!$B$6:$B$28=H446)*(Barèmes!$C$6:$C$28=IF(H446="6ème","Mixte",G446)))=0),"",IF(SUMPRODUCT((Barèmes!$A$6:$A$28="Vitesse — 50 m (s)")*(Barèmes!$B$6:$B$28=H446)*(Barèmes!$C$6:$C$28=IF(H446="6ème","Mixte",G446))*(Barèmes!$J$6:$J$28="+"))&gt;0,IF(U446&lt;=SUMIFS(Barèmes!$F$6:$F$28,Barèmes!$A$6:$A$28,"Vitesse — 50 m (s)",Barèmes!$B$6:$B$28,H446,Barèmes!$C$6:$C$28,IF(H446="6ème","Mixte",G446)),Barèmes!$B$2,IF(U446&lt;=SUMIFS(Barèmes!$G$6:$G$28,Barèmes!$A$6:$A$28,"Vitesse — 50 m (s)",Barèmes!$B$6:$B$28,H446,Barèmes!$C$6:$C$28,IF(H446="6ème","Mixte",G446)),Barèmes!$C$2,IF(U446&lt;=SUMIFS(Barèmes!$H$6:$H$28,Barèmes!$A$6:$A$28,"Vitesse — 50 m (s)",Barèmes!$B$6:$B$28,H446,Barèmes!$C$6:$C$28,IF(H446="6ème","Mixte",G446)),Barèmes!$D$2,IF(U446&lt;=SUMIFS(Barèmes!$I$6:$I$28,Barèmes!$A$6:$A$28,"Vitesse — 50 m (s)",Barèmes!$B$6:$B$28,H446,Barèmes!$C$6:$C$28,IF(H446="6ème","Mixte",G446)),Barèmes!$E$2,Barèmes!$F$2)))),IF(U446&gt;=SUMIFS(Barèmes!$F$6:$F$28,Barèmes!$A$6:$A$28,"Vitesse — 50 m (s)",Barèmes!$B$6:$B$28,H446,Barèmes!$C$6:$C$28,IF(H446="6ème","Mixte",G446)),Barèmes!$B$2,IF(U446&gt;=SUMIFS(Barèmes!$G$6:$G$28,Barèmes!$A$6:$A$28,"Vitesse — 50 m (s)",Barèmes!$B$6:$B$28,H446,Barèmes!$C$6:$C$28,IF(H446="6ème","Mixte",G446)),Barèmes!$C$2,IF(U446&gt;=SUMIFS(Barèmes!$H$6:$H$28,Barèmes!$A$6:$A$28,"Vitesse — 50 m (s)",Barèmes!$B$6:$B$28,H446,Barèmes!$C$6:$C$28,IF(H446="6ème","Mixte",G446)),Barèmes!$D$2,IF(U446&gt;=SUMIFS(Barèmes!$I$6:$I$28,Barèmes!$A$6:$A$28,"Vitesse — 50 m (s)",Barèmes!$B$6:$B$28,H446,Barèmes!$C$6:$C$28,IF(H446="6ème","Mixte",G446)),Barèmes!$E$2,Barèmes!$F$2))))))</f>
        <v/>
      </c>
      <c r="X446" s="18"/>
      <c r="Y446" s="26" t="str" cm="1">
        <f t="array" ref="Y446">IF(OR(X446="",SUMPRODUCT((Barèmes!$A$6:$A$28="Souplesse (score 1-5)")*(Barèmes!$B$6:$B$28=H446)*(Barèmes!$C$6:$C$28=IF(H446="6ème","Mixte",G446)))=0),"",IF(SUMPRODUCT((Barèmes!$A$6:$A$28="Souplesse (score 1-5)")*(Barèmes!$B$6:$B$28=H446)*(Barèmes!$C$6:$C$28=IF(H446="6ème","Mixte",G446))*(Barèmes!$J$6:$J$28="+"))&gt;0,IF(X446&lt;=SUMIFS(Barèmes!$D$6:$D$28,Barèmes!$A$6:$A$28,"Souplesse (score 1-5)",Barèmes!$B$6:$B$28,H446,Barèmes!$C$6:$C$28,IF(H446="6ème","Mixte",G446)),"à besoin",IF(X446&lt;=SUMIFS(Barèmes!$E$6:$E$28,Barèmes!$A$6:$A$28,"Souplesse (score 1-5)",Barèmes!$B$6:$B$28,H446,Barèmes!$C$6:$C$28,IF(H446="6ème","Mixte",G446)),"fragile","satisfaisant")),IF(X446&gt;=SUMIFS(Barèmes!$D$6:$D$28,Barèmes!$A$6:$A$28,"Souplesse (score 1-5)",Barèmes!$B$6:$B$28,H446,Barèmes!$C$6:$C$28,IF(H446="6ème","Mixte",G446)),"à besoin",IF(X446&gt;=SUMIFS(Barèmes!$E$6:$E$28,Barèmes!$A$6:$A$28,"Souplesse (score 1-5)",Barèmes!$B$6:$B$28,H446,Barèmes!$C$6:$C$28,IF(H446="6ème","Mixte",G446)),"fragile","satisfaisant"))))</f>
        <v/>
      </c>
      <c r="Z446" s="26" t="str" cm="1">
        <f t="array" ref="Z446">IF(OR(X446="",SUMPRODUCT((Barèmes!$A$6:$A$28="Souplesse (score 1-5)")*(Barèmes!$B$6:$B$28=H446)*(Barèmes!$C$6:$C$28=IF(H446="6ème","Mixte",G446)))=0),"",IF(SUMPRODUCT((Barèmes!$A$6:$A$28="Souplesse (score 1-5)")*(Barèmes!$B$6:$B$28=H446)*(Barèmes!$C$6:$C$28=IF(H446="6ème","Mixte",G446))*(Barèmes!$J$6:$J$28="+"))&gt;0,IF(X446&lt;=SUMIFS(Barèmes!$F$6:$F$28,Barèmes!$A$6:$A$28,"Souplesse (score 1-5)",Barèmes!$B$6:$B$28,H446,Barèmes!$C$6:$C$28,IF(H446="6ème","Mixte",G446)),Barèmes!$B$2,IF(X446&lt;=SUMIFS(Barèmes!$G$6:$G$28,Barèmes!$A$6:$A$28,"Souplesse (score 1-5)",Barèmes!$B$6:$B$28,H446,Barèmes!$C$6:$C$28,IF(H446="6ème","Mixte",G446)),Barèmes!$C$2,IF(X446&lt;=SUMIFS(Barèmes!$H$6:$H$28,Barèmes!$A$6:$A$28,"Souplesse (score 1-5)",Barèmes!$B$6:$B$28,H446,Barèmes!$C$6:$C$28,IF(H446="6ème","Mixte",G446)),Barèmes!$D$2,IF(X446&lt;=SUMIFS(Barèmes!$I$6:$I$28,Barèmes!$A$6:$A$28,"Souplesse (score 1-5)",Barèmes!$B$6:$B$28,H446,Barèmes!$C$6:$C$28,IF(H446="6ème","Mixte",G446)),Barèmes!$E$2,Barèmes!$F$2)))),IF(X446&gt;=SUMIFS(Barèmes!$F$6:$F$28,Barèmes!$A$6:$A$28,"Souplesse (score 1-5)",Barèmes!$B$6:$B$28,H446,Barèmes!$C$6:$C$28,IF(H446="6ème","Mixte",G446)),Barèmes!$B$2,IF(X446&gt;=SUMIFS(Barèmes!$G$6:$G$28,Barèmes!$A$6:$A$28,"Souplesse (score 1-5)",Barèmes!$B$6:$B$28,H446,Barèmes!$C$6:$C$28,IF(H446="6ème","Mixte",G446)),Barèmes!$C$2,IF(X446&gt;=SUMIFS(Barèmes!$H$6:$H$28,Barèmes!$A$6:$A$28,"Souplesse (score 1-5)",Barèmes!$B$6:$B$28,H446,Barèmes!$C$6:$C$28,IF(H446="6ème","Mixte",G446)),Barèmes!$D$2,IF(X446&gt;=SUMIFS(Barèmes!$I$6:$I$28,Barèmes!$A$6:$A$28,"Souplesse (score 1-5)",Barèmes!$B$6:$B$28,H446,Barèmes!$C$6:$C$28,IF(H446="6ème","Mixte",G446)),Barèmes!$E$2,Barèmes!$F$2))))))</f>
        <v/>
      </c>
      <c r="AA446" s="22"/>
      <c r="AB446" s="27" t="str">
        <f>IF(OR(AA446="",SUMPRODUCT((Barèmes!$A$6:$A$28="Agilité — T-test 974 (s)")*(Barèmes!$B$6:$B$28=H446)*(Barèmes!$C$6:$C$28=IF(H446="6ème","Mixte",G446)))=0),"",IF(SUMPRODUCT((Barèmes!$A$6:$A$28="Agilité — T-test 974 (s)")*(Barèmes!$B$6:$B$28=H446)*(Barèmes!$C$6:$C$28=IF(H446="6ème","Mixte",G446))*(Barèmes!$J$6:$J$28="+"))&gt;0,IF(AA446&lt;=SUMIFS(Barèmes!$D$6:$D$28,Barèmes!$A$6:$A$28,"Agilité — T-test 974 (s)",Barèmes!$B$6:$B$28,H446,Barèmes!$C$6:$C$28,IF(H446="6ème","Mixte",G446)),"à besoin",IF(AA446&lt;=SUMIFS(Barèmes!$E$6:$E$28,Barèmes!$A$6:$A$28,"Agilité — T-test 974 (s)",Barèmes!$B$6:$B$28,H446,Barèmes!$C$6:$C$28,IF(H446="6ème","Mixte",G446)),"fragile","satisfaisant")),IF(AA446&gt;=SUMIFS(Barèmes!$D$6:$D$28,Barèmes!$A$6:$A$28,"Agilité — T-test 974 (s)",Barèmes!$B$6:$B$28,H446,Barèmes!$C$6:$C$28,IF(H446="6ème","Mixte",G446)),"à besoin",IF(AA446&gt;=SUMIFS(Barèmes!$E$6:$E$28,Barèmes!$A$6:$A$28,"Agilité — T-test 974 (s)",Barèmes!$B$6:$B$28,H446,Barèmes!$C$6:$C$28,IF(H446="6ème","Mixte",G446)),"fragile","satisfaisant"))))</f>
        <v/>
      </c>
      <c r="AC446" s="27" t="str">
        <f>IF(OR(AA446="",SUMPRODUCT((Barèmes!$A$6:$A$28="Agilité — T-test 974 (s)")*(Barèmes!$B$6:$B$28=H446)*(Barèmes!$C$6:$C$28=IF(H446="6ème","Mixte",G446)))=0),"",IF(SUMPRODUCT((Barèmes!$A$6:$A$28="Agilité — T-test 974 (s)")*(Barèmes!$B$6:$B$28=H446)*(Barèmes!$C$6:$C$28=IF(H446="6ème","Mixte",G446))*(Barèmes!$J$6:$J$28="+"))&gt;0,IF(AA446&lt;=SUMIFS(Barèmes!$F$6:$F$28,Barèmes!$A$6:$A$28,"Agilité — T-test 974 (s)",Barèmes!$B$6:$B$28,H446,Barèmes!$C$6:$C$28,IF(H446="6ème","Mixte",G446)),Barèmes!$B$2,IF(AA446&lt;=SUMIFS(Barèmes!$G$6:$G$28,Barèmes!$A$6:$A$28,"Agilité — T-test 974 (s)",Barèmes!$B$6:$B$28,H446,Barèmes!$C$6:$C$28,IF(H446="6ème","Mixte",G446)),Barèmes!$C$2,IF(AA446&lt;=SUMIFS(Barèmes!$H$6:$H$28,Barèmes!$A$6:$A$28,"Agilité — T-test 974 (s)",Barèmes!$B$6:$B$28,H446,Barèmes!$C$6:$C$28,IF(H446="6ème","Mixte",G446)),Barèmes!$D$2,IF(AA446&lt;=SUMIFS(Barèmes!$I$6:$I$28,Barèmes!$A$6:$A$28,"Agilité — T-test 974 (s)",Barèmes!$B$6:$B$28,H446,Barèmes!$C$6:$C$28,IF(H446="6ème","Mixte",G446)),Barèmes!$E$2,Barèmes!$F$2)))),IF(AA446&gt;=SUMIFS(Barèmes!$F$6:$F$28,Barèmes!$A$6:$A$28,"Agilité — T-test 974 (s)",Barèmes!$B$6:$B$28,H446,Barèmes!$C$6:$C$28,IF(H446="6ème","Mixte",G446)),Barèmes!$B$2,IF(AA446&gt;=SUMIFS(Barèmes!$G$6:$G$28,Barèmes!$A$6:$A$28,"Agilité — T-test 974 (s)",Barèmes!$B$6:$B$28,H446,Barèmes!$C$6:$C$28,IF(H446="6ème","Mixte",G446)),Barèmes!$C$2,IF(AA446&gt;=SUMIFS(Barèmes!$H$6:$H$28,Barèmes!$A$6:$A$28,"Agilité — T-test 974 (s)",Barèmes!$B$6:$B$28,H446,Barèmes!$C$6:$C$28,IF(H446="6ème","Mixte",G446)),Barèmes!$D$2,IF(AA446&gt;=SUMIFS(Barèmes!$I$6:$I$28,Barèmes!$A$6:$A$28,"Agilité — T-test 974 (s)",Barèmes!$B$6:$B$28,H446,Barèmes!$C$6:$C$28,IF(H446="6ème","Mixte",G446)),Barèmes!$E$2,Barèmes!$F$2))))))</f>
        <v/>
      </c>
      <c r="AD446" s="28" t="str">
        <f t="shared" si="50"/>
        <v/>
      </c>
      <c r="AE446" s="29" t="str">
        <f t="shared" si="51"/>
        <v/>
      </c>
      <c r="AF446" s="30" t="str">
        <f>IF(OR(AD446="",SUMPRODUCT((Barèmes!$A$6:$A$28="Surcoût d'agilité (s) — technique")*(Barèmes!$B$6:$B$28=H446)*(Barèmes!$C$6:$C$28=IF(H446="6ème","Mixte",G446)))=0),"",IF(SUMPRODUCT((Barèmes!$A$6:$A$28="Surcoût d'agilité (s) — technique")*(Barèmes!$B$6:$B$28=H446)*(Barèmes!$C$6:$C$28=IF(H446="6ème","Mixte",G446))*(Barèmes!$J$6:$J$28="+"))&gt;0,IF(AD446&lt;=SUMIFS(Barèmes!$D$6:$D$28,Barèmes!$A$6:$A$28,"Surcoût d'agilité (s) — technique",Barèmes!$B$6:$B$28,H446,Barèmes!$C$6:$C$28,IF(H446="6ème","Mixte",G446)),"à besoin",IF(AD446&lt;=SUMIFS(Barèmes!$E$6:$E$28,Barèmes!$A$6:$A$28,"Surcoût d'agilité (s) — technique",Barèmes!$B$6:$B$28,H446,Barèmes!$C$6:$C$28,IF(H446="6ème","Mixte",G446)),"fragile","satisfaisant")),IF(AD446&gt;=SUMIFS(Barèmes!$D$6:$D$28,Barèmes!$A$6:$A$28,"Surcoût d'agilité (s) — technique",Barèmes!$B$6:$B$28,H446,Barèmes!$C$6:$C$28,IF(H446="6ème","Mixte",G446)),"à besoin",IF(AD446&gt;=SUMIFS(Barèmes!$E$6:$E$28,Barèmes!$A$6:$A$28,"Surcoût d'agilité (s) — technique",Barèmes!$B$6:$B$28,H446,Barèmes!$C$6:$C$28,IF(H446="6ème","Mixte",G446)),"fragile","satisfaisant"))))</f>
        <v/>
      </c>
      <c r="AG446" s="30" t="str">
        <f>IF(OR(AD446="",SUMPRODUCT((Barèmes!$A$6:$A$28="Surcoût d'agilité (s) — technique")*(Barèmes!$B$6:$B$28=H446)*(Barèmes!$C$6:$C$28=IF(H446="6ème","Mixte",G446)))=0),"",IF(SUMPRODUCT((Barèmes!$A$6:$A$28="Surcoût d'agilité (s) — technique")*(Barèmes!$B$6:$B$28=H446)*(Barèmes!$C$6:$C$28=IF(H446="6ème","Mixte",G446))*(Barèmes!$J$6:$J$28="+"))&gt;0,IF(AD446&lt;=SUMIFS(Barèmes!$F$6:$F$28,Barèmes!$A$6:$A$28,"Surcoût d'agilité (s) — technique",Barèmes!$B$6:$B$28,H446,Barèmes!$C$6:$C$28,IF(H446="6ème","Mixte",G446)),Barèmes!$B$2,IF(AD446&lt;=SUMIFS(Barèmes!$G$6:$G$28,Barèmes!$A$6:$A$28,"Surcoût d'agilité (s) — technique",Barèmes!$B$6:$B$28,H446,Barèmes!$C$6:$C$28,IF(H446="6ème","Mixte",G446)),Barèmes!$C$2,IF(AD446&lt;=SUMIFS(Barèmes!$H$6:$H$28,Barèmes!$A$6:$A$28,"Surcoût d'agilité (s) — technique",Barèmes!$B$6:$B$28,H446,Barèmes!$C$6:$C$28,IF(H446="6ème","Mixte",G446)),Barèmes!$D$2,IF(AD446&lt;=SUMIFS(Barèmes!$I$6:$I$28,Barèmes!$A$6:$A$28,"Surcoût d'agilité (s) — technique",Barèmes!$B$6:$B$28,H446,Barèmes!$C$6:$C$28,IF(H446="6ème","Mixte",G446)),Barèmes!$E$2,Barèmes!$F$2)))),IF(AD446&gt;=SUMIFS(Barèmes!$F$6:$F$28,Barèmes!$A$6:$A$28,"Surcoût d'agilité (s) — technique",Barèmes!$B$6:$B$28,H446,Barèmes!$C$6:$C$28,IF(H446="6ème","Mixte",G446)),Barèmes!$B$2,IF(AD446&gt;=SUMIFS(Barèmes!$G$6:$G$28,Barèmes!$A$6:$A$28,"Surcoût d'agilité (s) — technique",Barèmes!$B$6:$B$28,H446,Barèmes!$C$6:$C$28,IF(H446="6ème","Mixte",G446)),Barèmes!$C$2,IF(AD446&gt;=SUMIFS(Barèmes!$H$6:$H$28,Barèmes!$A$6:$A$28,"Surcoût d'agilité (s) — technique",Barèmes!$B$6:$B$28,H446,Barèmes!$C$6:$C$28,IF(H446="6ème","Mixte",G446)),Barèmes!$D$2,IF(AD446&gt;=SUMIFS(Barèmes!$I$6:$I$28,Barèmes!$A$6:$A$28,"Surcoût d'agilité (s) — technique",Barèmes!$B$6:$B$28,H446,Barèmes!$C$6:$C$28,IF(H446="6ème","Mixte",G446)),Barèmes!$E$2,Barèmes!$F$2))))))</f>
        <v/>
      </c>
      <c r="AH446" s="31" t="str">
        <f>IF((IF(N446="",0,1)+IF(Q446="",0,1)+IF(W446="",0,1)+IF(Z446="",0,1)+IF(AC446="",0,1))=0,"",3*IF(N446=Barèmes!$B$2,1,IF(N446=Barèmes!$C$2,2,IF(N446=Barèmes!$D$2,3,IF(N446=Barèmes!$E$2,4,IF(N446=Barèmes!$F$2,5,0)))))+3*IF(Q446=Barèmes!$B$2,1,IF(Q446=Barèmes!$C$2,2,IF(Q446=Barèmes!$D$2,3,IF(Q446=Barèmes!$E$2,4,IF(Q446=Barèmes!$F$2,5,0)))))+2*IF(W446=Barèmes!$B$2,1,IF(W446=Barèmes!$C$2,2,IF(W446=Barèmes!$D$2,3,IF(W446=Barèmes!$E$2,4,IF(W446=Barèmes!$F$2,5,0)))))+1*IF(Z446=Barèmes!$B$2,1,IF(Z446=Barèmes!$C$2,2,IF(Z446=Barèmes!$D$2,3,IF(Z446=Barèmes!$E$2,4,IF(Z446=Barèmes!$F$2,5,0)))))+1*IF(AC446=Barèmes!$B$2,1,IF(AC446=Barèmes!$C$2,2,IF(AC446=Barèmes!$D$2,3,IF(AC446=Barèmes!$E$2,4,IF(AC446=Barèmes!$F$2,5,0))))))</f>
        <v/>
      </c>
      <c r="AI446" s="31"/>
      <c r="AJ446" s="32" t="str">
        <f>IFERROR(INDEX(Croissance!$B$5:$B$604,MATCH(A446,Croissance!$A$5:$A$604,0)),"")</f>
        <v/>
      </c>
      <c r="AK446" s="32" t="str">
        <f>IFERROR(INDEX(Croissance!$C$5:$C$604,MATCH(A446,Croissance!$A$5:$A$604,0)),"")</f>
        <v/>
      </c>
      <c r="AL446" s="32" t="str">
        <f>IFERROR(INDEX(Croissance!$D$5:$D$604,MATCH(A446,Croissance!$A$5:$A$604,0)),"")</f>
        <v/>
      </c>
      <c r="AM446" s="32" t="str">
        <f>IFERROR(INDEX(Croissance!$E$5:$E$604,MATCH(A446,Croissance!$A$5:$A$604,0)),"")</f>
        <v/>
      </c>
      <c r="AO446" s="33">
        <f t="shared" si="56"/>
        <v>0</v>
      </c>
      <c r="AP446" s="33">
        <f t="shared" si="52"/>
        <v>0</v>
      </c>
      <c r="AQ446" s="33">
        <f>IF(A446="",0,IF(AND(OR('Synthèse classe'!$C$2="Tous",C446='Synthèse classe'!$C$2),OR('Synthèse classe'!$C$3="Toutes",D446='Synthèse classe'!$C$3),OR('Synthèse classe'!$C$4="Toutes",AND('Synthèse classe'!$C$4="Dernière",AP446=1),B446=IFERROR(VALUE('Synthèse classe'!$C$4),0))),1,0))</f>
        <v>0</v>
      </c>
      <c r="AR446" s="34" t="str">
        <f t="shared" si="53"/>
        <v/>
      </c>
    </row>
    <row r="447" spans="1:44" x14ac:dyDescent="0.2">
      <c r="A447" s="17" t="str">
        <f t="shared" si="49"/>
        <v/>
      </c>
      <c r="B447" s="18"/>
      <c r="C447" s="19"/>
      <c r="D447" s="19"/>
      <c r="E447" s="19"/>
      <c r="F447" s="19"/>
      <c r="G447" s="19"/>
      <c r="H447" s="17" t="str">
        <f t="shared" si="54"/>
        <v/>
      </c>
      <c r="I447" s="20"/>
      <c r="J447" s="18"/>
      <c r="K447" s="19"/>
      <c r="L447" s="21" t="str">
        <f t="shared" si="55"/>
        <v/>
      </c>
      <c r="M447" s="21" t="str">
        <f>IF(OR(J447="",SUMPRODUCT((Barèmes!$A$6:$A$28="Endurance — Luc Léger (palier)")*(Barèmes!$B$6:$B$28=H447)*(Barèmes!$C$6:$C$28=IF(H447="6ème","Mixte",G447)))=0),"",IF(SUMPRODUCT((Barèmes!$A$6:$A$28="Endurance — Luc Léger (palier)")*(Barèmes!$B$6:$B$28=H447)*(Barèmes!$C$6:$C$28=IF(H447="6ème","Mixte",G447))*(Barèmes!$J$6:$J$28="+"))&gt;0,IF(J447&lt;=SUMIFS(Barèmes!$D$6:$D$28,Barèmes!$A$6:$A$28,"Endurance — Luc Léger (palier)",Barèmes!$B$6:$B$28,H447,Barèmes!$C$6:$C$28,IF(H447="6ème","Mixte",G447)),"à besoin",IF(J447&lt;=SUMIFS(Barèmes!$E$6:$E$28,Barèmes!$A$6:$A$28,"Endurance — Luc Léger (palier)",Barèmes!$B$6:$B$28,H447,Barèmes!$C$6:$C$28,IF(H447="6ème","Mixte",G447)),"fragile","satisfaisant")),IF(J447&gt;=SUMIFS(Barèmes!$D$6:$D$28,Barèmes!$A$6:$A$28,"Endurance — Luc Léger (palier)",Barèmes!$B$6:$B$28,H447,Barèmes!$C$6:$C$28,IF(H447="6ème","Mixte",G447)),"à besoin",IF(J447&gt;=SUMIFS(Barèmes!$E$6:$E$28,Barèmes!$A$6:$A$28,"Endurance — Luc Léger (palier)",Barèmes!$B$6:$B$28,H447,Barèmes!$C$6:$C$28,IF(H447="6ème","Mixte",G447)),"fragile","satisfaisant"))))</f>
        <v/>
      </c>
      <c r="N447" s="21" t="str">
        <f>IF(OR(J447="",SUMPRODUCT((Barèmes!$A$6:$A$28="Endurance — Luc Léger (palier)")*(Barèmes!$B$6:$B$28=H447)*(Barèmes!$C$6:$C$28=IF(H447="6ème","Mixte",G447)))=0),"",IF(SUMPRODUCT((Barèmes!$A$6:$A$28="Endurance — Luc Léger (palier)")*(Barèmes!$B$6:$B$28=H447)*(Barèmes!$C$6:$C$28=IF(H447="6ème","Mixte",G447))*(Barèmes!$J$6:$J$28="+"))&gt;0,IF(J447&lt;=SUMIFS(Barèmes!$F$6:$F$28,Barèmes!$A$6:$A$28,"Endurance — Luc Léger (palier)",Barèmes!$B$6:$B$28,H447,Barèmes!$C$6:$C$28,IF(H447="6ème","Mixte",G447)),Barèmes!$B$2,IF(J447&lt;=SUMIFS(Barèmes!$G$6:$G$28,Barèmes!$A$6:$A$28,"Endurance — Luc Léger (palier)",Barèmes!$B$6:$B$28,H447,Barèmes!$C$6:$C$28,IF(H447="6ème","Mixte",G447)),Barèmes!$C$2,IF(J447&lt;=SUMIFS(Barèmes!$H$6:$H$28,Barèmes!$A$6:$A$28,"Endurance — Luc Léger (palier)",Barèmes!$B$6:$B$28,H447,Barèmes!$C$6:$C$28,IF(H447="6ème","Mixte",G447)),Barèmes!$D$2,IF(J447&lt;=SUMIFS(Barèmes!$I$6:$I$28,Barèmes!$A$6:$A$28,"Endurance — Luc Léger (palier)",Barèmes!$B$6:$B$28,H447,Barèmes!$C$6:$C$28,IF(H447="6ème","Mixte",G447)),Barèmes!$E$2,Barèmes!$F$2)))),IF(J447&gt;=SUMIFS(Barèmes!$F$6:$F$28,Barèmes!$A$6:$A$28,"Endurance — Luc Léger (palier)",Barèmes!$B$6:$B$28,H447,Barèmes!$C$6:$C$28,IF(H447="6ème","Mixte",G447)),Barèmes!$B$2,IF(J447&gt;=SUMIFS(Barèmes!$G$6:$G$28,Barèmes!$A$6:$A$28,"Endurance — Luc Léger (palier)",Barèmes!$B$6:$B$28,H447,Barèmes!$C$6:$C$28,IF(H447="6ème","Mixte",G447)),Barèmes!$C$2,IF(J447&gt;=SUMIFS(Barèmes!$H$6:$H$28,Barèmes!$A$6:$A$28,"Endurance — Luc Léger (palier)",Barèmes!$B$6:$B$28,H447,Barèmes!$C$6:$C$28,IF(H447="6ème","Mixte",G447)),Barèmes!$D$2,IF(J447&gt;=SUMIFS(Barèmes!$I$6:$I$28,Barèmes!$A$6:$A$28,"Endurance — Luc Léger (palier)",Barèmes!$B$6:$B$28,H447,Barèmes!$C$6:$C$28,IF(H447="6ème","Mixte",G447)),Barèmes!$E$2,Barèmes!$F$2))))))</f>
        <v/>
      </c>
      <c r="O447" s="22"/>
      <c r="P447" s="23" t="str">
        <f>IF(OR(O447="",SUMPRODUCT((Barèmes!$A$6:$A$28="Force bas du corps — Saut en longueur (m)")*(Barèmes!$B$6:$B$28=H447)*(Barèmes!$C$6:$C$28=IF(H447="6ème","Mixte",G447)))=0),"",IF(SUMPRODUCT((Barèmes!$A$6:$A$28="Force bas du corps — Saut en longueur (m)")*(Barèmes!$B$6:$B$28=H447)*(Barèmes!$C$6:$C$28=IF(H447="6ème","Mixte",G447))*(Barèmes!$J$6:$J$28="+"))&gt;0,IF(O447&lt;=SUMIFS(Barèmes!$D$6:$D$28,Barèmes!$A$6:$A$28,"Force bas du corps — Saut en longueur (m)",Barèmes!$B$6:$B$28,H447,Barèmes!$C$6:$C$28,IF(H447="6ème","Mixte",G447)),"à besoin",IF(O447&lt;=SUMIFS(Barèmes!$E$6:$E$28,Barèmes!$A$6:$A$28,"Force bas du corps — Saut en longueur (m)",Barèmes!$B$6:$B$28,H447,Barèmes!$C$6:$C$28,IF(H447="6ème","Mixte",G447)),"fragile","satisfaisant")),IF(O447&gt;=SUMIFS(Barèmes!$D$6:$D$28,Barèmes!$A$6:$A$28,"Force bas du corps — Saut en longueur (m)",Barèmes!$B$6:$B$28,H447,Barèmes!$C$6:$C$28,IF(H447="6ème","Mixte",G447)),"à besoin",IF(O447&gt;=SUMIFS(Barèmes!$E$6:$E$28,Barèmes!$A$6:$A$28,"Force bas du corps — Saut en longueur (m)",Barèmes!$B$6:$B$28,H447,Barèmes!$C$6:$C$28,IF(H447="6ème","Mixte",G447)),"fragile","satisfaisant"))))</f>
        <v/>
      </c>
      <c r="Q447" s="23" t="str">
        <f>IF(OR(O447="",SUMPRODUCT((Barèmes!$A$6:$A$28="Force bas du corps — Saut en longueur (m)")*(Barèmes!$B$6:$B$28=H447)*(Barèmes!$C$6:$C$28=IF(H447="6ème","Mixte",G447)))=0),"",IF(SUMPRODUCT((Barèmes!$A$6:$A$28="Force bas du corps — Saut en longueur (m)")*(Barèmes!$B$6:$B$28=H447)*(Barèmes!$C$6:$C$28=IF(H447="6ème","Mixte",G447))*(Barèmes!$J$6:$J$28="+"))&gt;0,IF(O447&lt;=SUMIFS(Barèmes!$F$6:$F$28,Barèmes!$A$6:$A$28,"Force bas du corps — Saut en longueur (m)",Barèmes!$B$6:$B$28,H447,Barèmes!$C$6:$C$28,IF(H447="6ème","Mixte",G447)),Barèmes!$B$2,IF(O447&lt;=SUMIFS(Barèmes!$G$6:$G$28,Barèmes!$A$6:$A$28,"Force bas du corps — Saut en longueur (m)",Barèmes!$B$6:$B$28,H447,Barèmes!$C$6:$C$28,IF(H447="6ème","Mixte",G447)),Barèmes!$C$2,IF(O447&lt;=SUMIFS(Barèmes!$H$6:$H$28,Barèmes!$A$6:$A$28,"Force bas du corps — Saut en longueur (m)",Barèmes!$B$6:$B$28,H447,Barèmes!$C$6:$C$28,IF(H447="6ème","Mixte",G447)),Barèmes!$D$2,IF(O447&lt;=SUMIFS(Barèmes!$I$6:$I$28,Barèmes!$A$6:$A$28,"Force bas du corps — Saut en longueur (m)",Barèmes!$B$6:$B$28,H447,Barèmes!$C$6:$C$28,IF(H447="6ème","Mixte",G447)),Barèmes!$E$2,Barèmes!$F$2)))),IF(O447&gt;=SUMIFS(Barèmes!$F$6:$F$28,Barèmes!$A$6:$A$28,"Force bas du corps — Saut en longueur (m)",Barèmes!$B$6:$B$28,H447,Barèmes!$C$6:$C$28,IF(H447="6ème","Mixte",G447)),Barèmes!$B$2,IF(O447&gt;=SUMIFS(Barèmes!$G$6:$G$28,Barèmes!$A$6:$A$28,"Force bas du corps — Saut en longueur (m)",Barèmes!$B$6:$B$28,H447,Barèmes!$C$6:$C$28,IF(H447="6ème","Mixte",G447)),Barèmes!$C$2,IF(O447&gt;=SUMIFS(Barèmes!$H$6:$H$28,Barèmes!$A$6:$A$28,"Force bas du corps — Saut en longueur (m)",Barèmes!$B$6:$B$28,H447,Barèmes!$C$6:$C$28,IF(H447="6ème","Mixte",G447)),Barèmes!$D$2,IF(O447&gt;=SUMIFS(Barèmes!$I$6:$I$28,Barèmes!$A$6:$A$28,"Force bas du corps — Saut en longueur (m)",Barèmes!$B$6:$B$28,H447,Barèmes!$C$6:$C$28,IF(H447="6ème","Mixte",G447)),Barèmes!$E$2,Barèmes!$F$2))))))</f>
        <v/>
      </c>
      <c r="R447" s="22"/>
      <c r="S447" s="24" t="str">
        <f>IF(OR(R447="",SUMPRODUCT((Barèmes!$A$6:$A$28="Vitesse — 30 m (s)")*(Barèmes!$B$6:$B$28=H447)*(Barèmes!$C$6:$C$28=IF(H447="6ème","Mixte",G447)))=0),"",IF(SUMPRODUCT((Barèmes!$A$6:$A$28="Vitesse — 30 m (s)")*(Barèmes!$B$6:$B$28=H447)*(Barèmes!$C$6:$C$28=IF(H447="6ème","Mixte",G447))*(Barèmes!$J$6:$J$28="+"))&gt;0,IF(R447&lt;=SUMIFS(Barèmes!$D$6:$D$28,Barèmes!$A$6:$A$28,"Vitesse — 30 m (s)",Barèmes!$B$6:$B$28,H447,Barèmes!$C$6:$C$28,IF(H447="6ème","Mixte",G447)),"à besoin",IF(R447&lt;=SUMIFS(Barèmes!$E$6:$E$28,Barèmes!$A$6:$A$28,"Vitesse — 30 m (s)",Barèmes!$B$6:$B$28,H447,Barèmes!$C$6:$C$28,IF(H447="6ème","Mixte",G447)),"fragile","satisfaisant")),IF(R447&gt;=SUMIFS(Barèmes!$D$6:$D$28,Barèmes!$A$6:$A$28,"Vitesse — 30 m (s)",Barèmes!$B$6:$B$28,H447,Barèmes!$C$6:$C$28,IF(H447="6ème","Mixte",G447)),"à besoin",IF(R447&gt;=SUMIFS(Barèmes!$E$6:$E$28,Barèmes!$A$6:$A$28,"Vitesse — 30 m (s)",Barèmes!$B$6:$B$28,H447,Barèmes!$C$6:$C$28,IF(H447="6ème","Mixte",G447)),"fragile","satisfaisant"))))</f>
        <v/>
      </c>
      <c r="T447" s="24" t="str">
        <f>IF(OR(R447="",SUMPRODUCT((Barèmes!$A$6:$A$28="Vitesse — 30 m (s)")*(Barèmes!$B$6:$B$28=H447)*(Barèmes!$C$6:$C$28=IF(H447="6ème","Mixte",G447)))=0),"",IF(SUMPRODUCT((Barèmes!$A$6:$A$28="Vitesse — 30 m (s)")*(Barèmes!$B$6:$B$28=H447)*(Barèmes!$C$6:$C$28=IF(H447="6ème","Mixte",G447))*(Barèmes!$J$6:$J$28="+"))&gt;0,IF(R447&lt;=SUMIFS(Barèmes!$F$6:$F$28,Barèmes!$A$6:$A$28,"Vitesse — 30 m (s)",Barèmes!$B$6:$B$28,H447,Barèmes!$C$6:$C$28,IF(H447="6ème","Mixte",G447)),Barèmes!$B$2,IF(R447&lt;=SUMIFS(Barèmes!$G$6:$G$28,Barèmes!$A$6:$A$28,"Vitesse — 30 m (s)",Barèmes!$B$6:$B$28,H447,Barèmes!$C$6:$C$28,IF(H447="6ème","Mixte",G447)),Barèmes!$C$2,IF(R447&lt;=SUMIFS(Barèmes!$H$6:$H$28,Barèmes!$A$6:$A$28,"Vitesse — 30 m (s)",Barèmes!$B$6:$B$28,H447,Barèmes!$C$6:$C$28,IF(H447="6ème","Mixte",G447)),Barèmes!$D$2,IF(R447&lt;=SUMIFS(Barèmes!$I$6:$I$28,Barèmes!$A$6:$A$28,"Vitesse — 30 m (s)",Barèmes!$B$6:$B$28,H447,Barèmes!$C$6:$C$28,IF(H447="6ème","Mixte",G447)),Barèmes!$E$2,Barèmes!$F$2)))),IF(R447&gt;=SUMIFS(Barèmes!$F$6:$F$28,Barèmes!$A$6:$A$28,"Vitesse — 30 m (s)",Barèmes!$B$6:$B$28,H447,Barèmes!$C$6:$C$28,IF(H447="6ème","Mixte",G447)),Barèmes!$B$2,IF(R447&gt;=SUMIFS(Barèmes!$G$6:$G$28,Barèmes!$A$6:$A$28,"Vitesse — 30 m (s)",Barèmes!$B$6:$B$28,H447,Barèmes!$C$6:$C$28,IF(H447="6ème","Mixte",G447)),Barèmes!$C$2,IF(R447&gt;=SUMIFS(Barèmes!$H$6:$H$28,Barèmes!$A$6:$A$28,"Vitesse — 30 m (s)",Barèmes!$B$6:$B$28,H447,Barèmes!$C$6:$C$28,IF(H447="6ème","Mixte",G447)),Barèmes!$D$2,IF(R447&gt;=SUMIFS(Barèmes!$I$6:$I$28,Barèmes!$A$6:$A$28,"Vitesse — 30 m (s)",Barèmes!$B$6:$B$28,H447,Barèmes!$C$6:$C$28,IF(H447="6ème","Mixte",G447)),Barèmes!$E$2,Barèmes!$F$2))))))</f>
        <v/>
      </c>
      <c r="U447" s="22"/>
      <c r="V447" s="25" t="str">
        <f>IF(OR(U447="",SUMPRODUCT((Barèmes!$A$6:$A$28="Vitesse — 50 m (s)")*(Barèmes!$B$6:$B$28=H447)*(Barèmes!$C$6:$C$28=IF(H447="6ème","Mixte",G447)))=0),"",IF(SUMPRODUCT((Barèmes!$A$6:$A$28="Vitesse — 50 m (s)")*(Barèmes!$B$6:$B$28=H447)*(Barèmes!$C$6:$C$28=IF(H447="6ème","Mixte",G447))*(Barèmes!$J$6:$J$28="+"))&gt;0,IF(U447&lt;=SUMIFS(Barèmes!$D$6:$D$28,Barèmes!$A$6:$A$28,"Vitesse — 50 m (s)",Barèmes!$B$6:$B$28,H447,Barèmes!$C$6:$C$28,IF(H447="6ème","Mixte",G447)),"à besoin",IF(U447&lt;=SUMIFS(Barèmes!$E$6:$E$28,Barèmes!$A$6:$A$28,"Vitesse — 50 m (s)",Barèmes!$B$6:$B$28,H447,Barèmes!$C$6:$C$28,IF(H447="6ème","Mixte",G447)),"fragile","satisfaisant")),IF(U447&gt;=SUMIFS(Barèmes!$D$6:$D$28,Barèmes!$A$6:$A$28,"Vitesse — 50 m (s)",Barèmes!$B$6:$B$28,H447,Barèmes!$C$6:$C$28,IF(H447="6ème","Mixte",G447)),"à besoin",IF(U447&gt;=SUMIFS(Barèmes!$E$6:$E$28,Barèmes!$A$6:$A$28,"Vitesse — 50 m (s)",Barèmes!$B$6:$B$28,H447,Barèmes!$C$6:$C$28,IF(H447="6ème","Mixte",G447)),"fragile","satisfaisant"))))</f>
        <v/>
      </c>
      <c r="W447" s="25" t="str">
        <f>IF(OR(U447="",SUMPRODUCT((Barèmes!$A$6:$A$28="Vitesse — 50 m (s)")*(Barèmes!$B$6:$B$28=H447)*(Barèmes!$C$6:$C$28=IF(H447="6ème","Mixte",G447)))=0),"",IF(SUMPRODUCT((Barèmes!$A$6:$A$28="Vitesse — 50 m (s)")*(Barèmes!$B$6:$B$28=H447)*(Barèmes!$C$6:$C$28=IF(H447="6ème","Mixte",G447))*(Barèmes!$J$6:$J$28="+"))&gt;0,IF(U447&lt;=SUMIFS(Barèmes!$F$6:$F$28,Barèmes!$A$6:$A$28,"Vitesse — 50 m (s)",Barèmes!$B$6:$B$28,H447,Barèmes!$C$6:$C$28,IF(H447="6ème","Mixte",G447)),Barèmes!$B$2,IF(U447&lt;=SUMIFS(Barèmes!$G$6:$G$28,Barèmes!$A$6:$A$28,"Vitesse — 50 m (s)",Barèmes!$B$6:$B$28,H447,Barèmes!$C$6:$C$28,IF(H447="6ème","Mixte",G447)),Barèmes!$C$2,IF(U447&lt;=SUMIFS(Barèmes!$H$6:$H$28,Barèmes!$A$6:$A$28,"Vitesse — 50 m (s)",Barèmes!$B$6:$B$28,H447,Barèmes!$C$6:$C$28,IF(H447="6ème","Mixte",G447)),Barèmes!$D$2,IF(U447&lt;=SUMIFS(Barèmes!$I$6:$I$28,Barèmes!$A$6:$A$28,"Vitesse — 50 m (s)",Barèmes!$B$6:$B$28,H447,Barèmes!$C$6:$C$28,IF(H447="6ème","Mixte",G447)),Barèmes!$E$2,Barèmes!$F$2)))),IF(U447&gt;=SUMIFS(Barèmes!$F$6:$F$28,Barèmes!$A$6:$A$28,"Vitesse — 50 m (s)",Barèmes!$B$6:$B$28,H447,Barèmes!$C$6:$C$28,IF(H447="6ème","Mixte",G447)),Barèmes!$B$2,IF(U447&gt;=SUMIFS(Barèmes!$G$6:$G$28,Barèmes!$A$6:$A$28,"Vitesse — 50 m (s)",Barèmes!$B$6:$B$28,H447,Barèmes!$C$6:$C$28,IF(H447="6ème","Mixte",G447)),Barèmes!$C$2,IF(U447&gt;=SUMIFS(Barèmes!$H$6:$H$28,Barèmes!$A$6:$A$28,"Vitesse — 50 m (s)",Barèmes!$B$6:$B$28,H447,Barèmes!$C$6:$C$28,IF(H447="6ème","Mixte",G447)),Barèmes!$D$2,IF(U447&gt;=SUMIFS(Barèmes!$I$6:$I$28,Barèmes!$A$6:$A$28,"Vitesse — 50 m (s)",Barèmes!$B$6:$B$28,H447,Barèmes!$C$6:$C$28,IF(H447="6ème","Mixte",G447)),Barèmes!$E$2,Barèmes!$F$2))))))</f>
        <v/>
      </c>
      <c r="X447" s="18"/>
      <c r="Y447" s="26" t="str" cm="1">
        <f t="array" ref="Y447">IF(OR(X447="",SUMPRODUCT((Barèmes!$A$6:$A$28="Souplesse (score 1-5)")*(Barèmes!$B$6:$B$28=H447)*(Barèmes!$C$6:$C$28=IF(H447="6ème","Mixte",G447)))=0),"",IF(SUMPRODUCT((Barèmes!$A$6:$A$28="Souplesse (score 1-5)")*(Barèmes!$B$6:$B$28=H447)*(Barèmes!$C$6:$C$28=IF(H447="6ème","Mixte",G447))*(Barèmes!$J$6:$J$28="+"))&gt;0,IF(X447&lt;=SUMIFS(Barèmes!$D$6:$D$28,Barèmes!$A$6:$A$28,"Souplesse (score 1-5)",Barèmes!$B$6:$B$28,H447,Barèmes!$C$6:$C$28,IF(H447="6ème","Mixte",G447)),"à besoin",IF(X447&lt;=SUMIFS(Barèmes!$E$6:$E$28,Barèmes!$A$6:$A$28,"Souplesse (score 1-5)",Barèmes!$B$6:$B$28,H447,Barèmes!$C$6:$C$28,IF(H447="6ème","Mixte",G447)),"fragile","satisfaisant")),IF(X447&gt;=SUMIFS(Barèmes!$D$6:$D$28,Barèmes!$A$6:$A$28,"Souplesse (score 1-5)",Barèmes!$B$6:$B$28,H447,Barèmes!$C$6:$C$28,IF(H447="6ème","Mixte",G447)),"à besoin",IF(X447&gt;=SUMIFS(Barèmes!$E$6:$E$28,Barèmes!$A$6:$A$28,"Souplesse (score 1-5)",Barèmes!$B$6:$B$28,H447,Barèmes!$C$6:$C$28,IF(H447="6ème","Mixte",G447)),"fragile","satisfaisant"))))</f>
        <v/>
      </c>
      <c r="Z447" s="26" t="str" cm="1">
        <f t="array" ref="Z447">IF(OR(X447="",SUMPRODUCT((Barèmes!$A$6:$A$28="Souplesse (score 1-5)")*(Barèmes!$B$6:$B$28=H447)*(Barèmes!$C$6:$C$28=IF(H447="6ème","Mixte",G447)))=0),"",IF(SUMPRODUCT((Barèmes!$A$6:$A$28="Souplesse (score 1-5)")*(Barèmes!$B$6:$B$28=H447)*(Barèmes!$C$6:$C$28=IF(H447="6ème","Mixte",G447))*(Barèmes!$J$6:$J$28="+"))&gt;0,IF(X447&lt;=SUMIFS(Barèmes!$F$6:$F$28,Barèmes!$A$6:$A$28,"Souplesse (score 1-5)",Barèmes!$B$6:$B$28,H447,Barèmes!$C$6:$C$28,IF(H447="6ème","Mixte",G447)),Barèmes!$B$2,IF(X447&lt;=SUMIFS(Barèmes!$G$6:$G$28,Barèmes!$A$6:$A$28,"Souplesse (score 1-5)",Barèmes!$B$6:$B$28,H447,Barèmes!$C$6:$C$28,IF(H447="6ème","Mixte",G447)),Barèmes!$C$2,IF(X447&lt;=SUMIFS(Barèmes!$H$6:$H$28,Barèmes!$A$6:$A$28,"Souplesse (score 1-5)",Barèmes!$B$6:$B$28,H447,Barèmes!$C$6:$C$28,IF(H447="6ème","Mixte",G447)),Barèmes!$D$2,IF(X447&lt;=SUMIFS(Barèmes!$I$6:$I$28,Barèmes!$A$6:$A$28,"Souplesse (score 1-5)",Barèmes!$B$6:$B$28,H447,Barèmes!$C$6:$C$28,IF(H447="6ème","Mixte",G447)),Barèmes!$E$2,Barèmes!$F$2)))),IF(X447&gt;=SUMIFS(Barèmes!$F$6:$F$28,Barèmes!$A$6:$A$28,"Souplesse (score 1-5)",Barèmes!$B$6:$B$28,H447,Barèmes!$C$6:$C$28,IF(H447="6ème","Mixte",G447)),Barèmes!$B$2,IF(X447&gt;=SUMIFS(Barèmes!$G$6:$G$28,Barèmes!$A$6:$A$28,"Souplesse (score 1-5)",Barèmes!$B$6:$B$28,H447,Barèmes!$C$6:$C$28,IF(H447="6ème","Mixte",G447)),Barèmes!$C$2,IF(X447&gt;=SUMIFS(Barèmes!$H$6:$H$28,Barèmes!$A$6:$A$28,"Souplesse (score 1-5)",Barèmes!$B$6:$B$28,H447,Barèmes!$C$6:$C$28,IF(H447="6ème","Mixte",G447)),Barèmes!$D$2,IF(X447&gt;=SUMIFS(Barèmes!$I$6:$I$28,Barèmes!$A$6:$A$28,"Souplesse (score 1-5)",Barèmes!$B$6:$B$28,H447,Barèmes!$C$6:$C$28,IF(H447="6ème","Mixte",G447)),Barèmes!$E$2,Barèmes!$F$2))))))</f>
        <v/>
      </c>
      <c r="AA447" s="22"/>
      <c r="AB447" s="27" t="str">
        <f>IF(OR(AA447="",SUMPRODUCT((Barèmes!$A$6:$A$28="Agilité — T-test 974 (s)")*(Barèmes!$B$6:$B$28=H447)*(Barèmes!$C$6:$C$28=IF(H447="6ème","Mixte",G447)))=0),"",IF(SUMPRODUCT((Barèmes!$A$6:$A$28="Agilité — T-test 974 (s)")*(Barèmes!$B$6:$B$28=H447)*(Barèmes!$C$6:$C$28=IF(H447="6ème","Mixte",G447))*(Barèmes!$J$6:$J$28="+"))&gt;0,IF(AA447&lt;=SUMIFS(Barèmes!$D$6:$D$28,Barèmes!$A$6:$A$28,"Agilité — T-test 974 (s)",Barèmes!$B$6:$B$28,H447,Barèmes!$C$6:$C$28,IF(H447="6ème","Mixte",G447)),"à besoin",IF(AA447&lt;=SUMIFS(Barèmes!$E$6:$E$28,Barèmes!$A$6:$A$28,"Agilité — T-test 974 (s)",Barèmes!$B$6:$B$28,H447,Barèmes!$C$6:$C$28,IF(H447="6ème","Mixte",G447)),"fragile","satisfaisant")),IF(AA447&gt;=SUMIFS(Barèmes!$D$6:$D$28,Barèmes!$A$6:$A$28,"Agilité — T-test 974 (s)",Barèmes!$B$6:$B$28,H447,Barèmes!$C$6:$C$28,IF(H447="6ème","Mixte",G447)),"à besoin",IF(AA447&gt;=SUMIFS(Barèmes!$E$6:$E$28,Barèmes!$A$6:$A$28,"Agilité — T-test 974 (s)",Barèmes!$B$6:$B$28,H447,Barèmes!$C$6:$C$28,IF(H447="6ème","Mixte",G447)),"fragile","satisfaisant"))))</f>
        <v/>
      </c>
      <c r="AC447" s="27" t="str">
        <f>IF(OR(AA447="",SUMPRODUCT((Barèmes!$A$6:$A$28="Agilité — T-test 974 (s)")*(Barèmes!$B$6:$B$28=H447)*(Barèmes!$C$6:$C$28=IF(H447="6ème","Mixte",G447)))=0),"",IF(SUMPRODUCT((Barèmes!$A$6:$A$28="Agilité — T-test 974 (s)")*(Barèmes!$B$6:$B$28=H447)*(Barèmes!$C$6:$C$28=IF(H447="6ème","Mixte",G447))*(Barèmes!$J$6:$J$28="+"))&gt;0,IF(AA447&lt;=SUMIFS(Barèmes!$F$6:$F$28,Barèmes!$A$6:$A$28,"Agilité — T-test 974 (s)",Barèmes!$B$6:$B$28,H447,Barèmes!$C$6:$C$28,IF(H447="6ème","Mixte",G447)),Barèmes!$B$2,IF(AA447&lt;=SUMIFS(Barèmes!$G$6:$G$28,Barèmes!$A$6:$A$28,"Agilité — T-test 974 (s)",Barèmes!$B$6:$B$28,H447,Barèmes!$C$6:$C$28,IF(H447="6ème","Mixte",G447)),Barèmes!$C$2,IF(AA447&lt;=SUMIFS(Barèmes!$H$6:$H$28,Barèmes!$A$6:$A$28,"Agilité — T-test 974 (s)",Barèmes!$B$6:$B$28,H447,Barèmes!$C$6:$C$28,IF(H447="6ème","Mixte",G447)),Barèmes!$D$2,IF(AA447&lt;=SUMIFS(Barèmes!$I$6:$I$28,Barèmes!$A$6:$A$28,"Agilité — T-test 974 (s)",Barèmes!$B$6:$B$28,H447,Barèmes!$C$6:$C$28,IF(H447="6ème","Mixte",G447)),Barèmes!$E$2,Barèmes!$F$2)))),IF(AA447&gt;=SUMIFS(Barèmes!$F$6:$F$28,Barèmes!$A$6:$A$28,"Agilité — T-test 974 (s)",Barèmes!$B$6:$B$28,H447,Barèmes!$C$6:$C$28,IF(H447="6ème","Mixte",G447)),Barèmes!$B$2,IF(AA447&gt;=SUMIFS(Barèmes!$G$6:$G$28,Barèmes!$A$6:$A$28,"Agilité — T-test 974 (s)",Barèmes!$B$6:$B$28,H447,Barèmes!$C$6:$C$28,IF(H447="6ème","Mixte",G447)),Barèmes!$C$2,IF(AA447&gt;=SUMIFS(Barèmes!$H$6:$H$28,Barèmes!$A$6:$A$28,"Agilité — T-test 974 (s)",Barèmes!$B$6:$B$28,H447,Barèmes!$C$6:$C$28,IF(H447="6ème","Mixte",G447)),Barèmes!$D$2,IF(AA447&gt;=SUMIFS(Barèmes!$I$6:$I$28,Barèmes!$A$6:$A$28,"Agilité — T-test 974 (s)",Barèmes!$B$6:$B$28,H447,Barèmes!$C$6:$C$28,IF(H447="6ème","Mixte",G447)),Barèmes!$E$2,Barèmes!$F$2))))))</f>
        <v/>
      </c>
      <c r="AD447" s="28" t="str">
        <f t="shared" si="50"/>
        <v/>
      </c>
      <c r="AE447" s="29" t="str">
        <f t="shared" si="51"/>
        <v/>
      </c>
      <c r="AF447" s="30" t="str">
        <f>IF(OR(AD447="",SUMPRODUCT((Barèmes!$A$6:$A$28="Surcoût d'agilité (s) — technique")*(Barèmes!$B$6:$B$28=H447)*(Barèmes!$C$6:$C$28=IF(H447="6ème","Mixte",G447)))=0),"",IF(SUMPRODUCT((Barèmes!$A$6:$A$28="Surcoût d'agilité (s) — technique")*(Barèmes!$B$6:$B$28=H447)*(Barèmes!$C$6:$C$28=IF(H447="6ème","Mixte",G447))*(Barèmes!$J$6:$J$28="+"))&gt;0,IF(AD447&lt;=SUMIFS(Barèmes!$D$6:$D$28,Barèmes!$A$6:$A$28,"Surcoût d'agilité (s) — technique",Barèmes!$B$6:$B$28,H447,Barèmes!$C$6:$C$28,IF(H447="6ème","Mixte",G447)),"à besoin",IF(AD447&lt;=SUMIFS(Barèmes!$E$6:$E$28,Barèmes!$A$6:$A$28,"Surcoût d'agilité (s) — technique",Barèmes!$B$6:$B$28,H447,Barèmes!$C$6:$C$28,IF(H447="6ème","Mixte",G447)),"fragile","satisfaisant")),IF(AD447&gt;=SUMIFS(Barèmes!$D$6:$D$28,Barèmes!$A$6:$A$28,"Surcoût d'agilité (s) — technique",Barèmes!$B$6:$B$28,H447,Barèmes!$C$6:$C$28,IF(H447="6ème","Mixte",G447)),"à besoin",IF(AD447&gt;=SUMIFS(Barèmes!$E$6:$E$28,Barèmes!$A$6:$A$28,"Surcoût d'agilité (s) — technique",Barèmes!$B$6:$B$28,H447,Barèmes!$C$6:$C$28,IF(H447="6ème","Mixte",G447)),"fragile","satisfaisant"))))</f>
        <v/>
      </c>
      <c r="AG447" s="30" t="str">
        <f>IF(OR(AD447="",SUMPRODUCT((Barèmes!$A$6:$A$28="Surcoût d'agilité (s) — technique")*(Barèmes!$B$6:$B$28=H447)*(Barèmes!$C$6:$C$28=IF(H447="6ème","Mixte",G447)))=0),"",IF(SUMPRODUCT((Barèmes!$A$6:$A$28="Surcoût d'agilité (s) — technique")*(Barèmes!$B$6:$B$28=H447)*(Barèmes!$C$6:$C$28=IF(H447="6ème","Mixte",G447))*(Barèmes!$J$6:$J$28="+"))&gt;0,IF(AD447&lt;=SUMIFS(Barèmes!$F$6:$F$28,Barèmes!$A$6:$A$28,"Surcoût d'agilité (s) — technique",Barèmes!$B$6:$B$28,H447,Barèmes!$C$6:$C$28,IF(H447="6ème","Mixte",G447)),Barèmes!$B$2,IF(AD447&lt;=SUMIFS(Barèmes!$G$6:$G$28,Barèmes!$A$6:$A$28,"Surcoût d'agilité (s) — technique",Barèmes!$B$6:$B$28,H447,Barèmes!$C$6:$C$28,IF(H447="6ème","Mixte",G447)),Barèmes!$C$2,IF(AD447&lt;=SUMIFS(Barèmes!$H$6:$H$28,Barèmes!$A$6:$A$28,"Surcoût d'agilité (s) — technique",Barèmes!$B$6:$B$28,H447,Barèmes!$C$6:$C$28,IF(H447="6ème","Mixte",G447)),Barèmes!$D$2,IF(AD447&lt;=SUMIFS(Barèmes!$I$6:$I$28,Barèmes!$A$6:$A$28,"Surcoût d'agilité (s) — technique",Barèmes!$B$6:$B$28,H447,Barèmes!$C$6:$C$28,IF(H447="6ème","Mixte",G447)),Barèmes!$E$2,Barèmes!$F$2)))),IF(AD447&gt;=SUMIFS(Barèmes!$F$6:$F$28,Barèmes!$A$6:$A$28,"Surcoût d'agilité (s) — technique",Barèmes!$B$6:$B$28,H447,Barèmes!$C$6:$C$28,IF(H447="6ème","Mixte",G447)),Barèmes!$B$2,IF(AD447&gt;=SUMIFS(Barèmes!$G$6:$G$28,Barèmes!$A$6:$A$28,"Surcoût d'agilité (s) — technique",Barèmes!$B$6:$B$28,H447,Barèmes!$C$6:$C$28,IF(H447="6ème","Mixte",G447)),Barèmes!$C$2,IF(AD447&gt;=SUMIFS(Barèmes!$H$6:$H$28,Barèmes!$A$6:$A$28,"Surcoût d'agilité (s) — technique",Barèmes!$B$6:$B$28,H447,Barèmes!$C$6:$C$28,IF(H447="6ème","Mixte",G447)),Barèmes!$D$2,IF(AD447&gt;=SUMIFS(Barèmes!$I$6:$I$28,Barèmes!$A$6:$A$28,"Surcoût d'agilité (s) — technique",Barèmes!$B$6:$B$28,H447,Barèmes!$C$6:$C$28,IF(H447="6ème","Mixte",G447)),Barèmes!$E$2,Barèmes!$F$2))))))</f>
        <v/>
      </c>
      <c r="AH447" s="31" t="str">
        <f>IF((IF(N447="",0,1)+IF(Q447="",0,1)+IF(W447="",0,1)+IF(Z447="",0,1)+IF(AC447="",0,1))=0,"",3*IF(N447=Barèmes!$B$2,1,IF(N447=Barèmes!$C$2,2,IF(N447=Barèmes!$D$2,3,IF(N447=Barèmes!$E$2,4,IF(N447=Barèmes!$F$2,5,0)))))+3*IF(Q447=Barèmes!$B$2,1,IF(Q447=Barèmes!$C$2,2,IF(Q447=Barèmes!$D$2,3,IF(Q447=Barèmes!$E$2,4,IF(Q447=Barèmes!$F$2,5,0)))))+2*IF(W447=Barèmes!$B$2,1,IF(W447=Barèmes!$C$2,2,IF(W447=Barèmes!$D$2,3,IF(W447=Barèmes!$E$2,4,IF(W447=Barèmes!$F$2,5,0)))))+1*IF(Z447=Barèmes!$B$2,1,IF(Z447=Barèmes!$C$2,2,IF(Z447=Barèmes!$D$2,3,IF(Z447=Barèmes!$E$2,4,IF(Z447=Barèmes!$F$2,5,0)))))+1*IF(AC447=Barèmes!$B$2,1,IF(AC447=Barèmes!$C$2,2,IF(AC447=Barèmes!$D$2,3,IF(AC447=Barèmes!$E$2,4,IF(AC447=Barèmes!$F$2,5,0))))))</f>
        <v/>
      </c>
      <c r="AI447" s="31"/>
      <c r="AJ447" s="32" t="str">
        <f>IFERROR(INDEX(Croissance!$B$5:$B$604,MATCH(A447,Croissance!$A$5:$A$604,0)),"")</f>
        <v/>
      </c>
      <c r="AK447" s="32" t="str">
        <f>IFERROR(INDEX(Croissance!$C$5:$C$604,MATCH(A447,Croissance!$A$5:$A$604,0)),"")</f>
        <v/>
      </c>
      <c r="AL447" s="32" t="str">
        <f>IFERROR(INDEX(Croissance!$D$5:$D$604,MATCH(A447,Croissance!$A$5:$A$604,0)),"")</f>
        <v/>
      </c>
      <c r="AM447" s="32" t="str">
        <f>IFERROR(INDEX(Croissance!$E$5:$E$604,MATCH(A447,Croissance!$A$5:$A$604,0)),"")</f>
        <v/>
      </c>
      <c r="AO447" s="33">
        <f t="shared" si="56"/>
        <v>0</v>
      </c>
      <c r="AP447" s="33">
        <f t="shared" si="52"/>
        <v>0</v>
      </c>
      <c r="AQ447" s="33">
        <f>IF(A447="",0,IF(AND(OR('Synthèse classe'!$C$2="Tous",C447='Synthèse classe'!$C$2),OR('Synthèse classe'!$C$3="Toutes",D447='Synthèse classe'!$C$3),OR('Synthèse classe'!$C$4="Toutes",AND('Synthèse classe'!$C$4="Dernière",AP447=1),B447=IFERROR(VALUE('Synthèse classe'!$C$4),0))),1,0))</f>
        <v>0</v>
      </c>
      <c r="AR447" s="34" t="str">
        <f t="shared" si="53"/>
        <v/>
      </c>
    </row>
    <row r="448" spans="1:44" x14ac:dyDescent="0.2">
      <c r="A448" s="17" t="str">
        <f t="shared" si="49"/>
        <v/>
      </c>
      <c r="B448" s="18"/>
      <c r="C448" s="19"/>
      <c r="D448" s="19"/>
      <c r="E448" s="19"/>
      <c r="F448" s="19"/>
      <c r="G448" s="19"/>
      <c r="H448" s="17" t="str">
        <f t="shared" si="54"/>
        <v/>
      </c>
      <c r="I448" s="20"/>
      <c r="J448" s="18"/>
      <c r="K448" s="19"/>
      <c r="L448" s="21" t="str">
        <f t="shared" si="55"/>
        <v/>
      </c>
      <c r="M448" s="21" t="str">
        <f>IF(OR(J448="",SUMPRODUCT((Barèmes!$A$6:$A$28="Endurance — Luc Léger (palier)")*(Barèmes!$B$6:$B$28=H448)*(Barèmes!$C$6:$C$28=IF(H448="6ème","Mixte",G448)))=0),"",IF(SUMPRODUCT((Barèmes!$A$6:$A$28="Endurance — Luc Léger (palier)")*(Barèmes!$B$6:$B$28=H448)*(Barèmes!$C$6:$C$28=IF(H448="6ème","Mixte",G448))*(Barèmes!$J$6:$J$28="+"))&gt;0,IF(J448&lt;=SUMIFS(Barèmes!$D$6:$D$28,Barèmes!$A$6:$A$28,"Endurance — Luc Léger (palier)",Barèmes!$B$6:$B$28,H448,Barèmes!$C$6:$C$28,IF(H448="6ème","Mixte",G448)),"à besoin",IF(J448&lt;=SUMIFS(Barèmes!$E$6:$E$28,Barèmes!$A$6:$A$28,"Endurance — Luc Léger (palier)",Barèmes!$B$6:$B$28,H448,Barèmes!$C$6:$C$28,IF(H448="6ème","Mixte",G448)),"fragile","satisfaisant")),IF(J448&gt;=SUMIFS(Barèmes!$D$6:$D$28,Barèmes!$A$6:$A$28,"Endurance — Luc Léger (palier)",Barèmes!$B$6:$B$28,H448,Barèmes!$C$6:$C$28,IF(H448="6ème","Mixte",G448)),"à besoin",IF(J448&gt;=SUMIFS(Barèmes!$E$6:$E$28,Barèmes!$A$6:$A$28,"Endurance — Luc Léger (palier)",Barèmes!$B$6:$B$28,H448,Barèmes!$C$6:$C$28,IF(H448="6ème","Mixte",G448)),"fragile","satisfaisant"))))</f>
        <v/>
      </c>
      <c r="N448" s="21" t="str">
        <f>IF(OR(J448="",SUMPRODUCT((Barèmes!$A$6:$A$28="Endurance — Luc Léger (palier)")*(Barèmes!$B$6:$B$28=H448)*(Barèmes!$C$6:$C$28=IF(H448="6ème","Mixte",G448)))=0),"",IF(SUMPRODUCT((Barèmes!$A$6:$A$28="Endurance — Luc Léger (palier)")*(Barèmes!$B$6:$B$28=H448)*(Barèmes!$C$6:$C$28=IF(H448="6ème","Mixte",G448))*(Barèmes!$J$6:$J$28="+"))&gt;0,IF(J448&lt;=SUMIFS(Barèmes!$F$6:$F$28,Barèmes!$A$6:$A$28,"Endurance — Luc Léger (palier)",Barèmes!$B$6:$B$28,H448,Barèmes!$C$6:$C$28,IF(H448="6ème","Mixte",G448)),Barèmes!$B$2,IF(J448&lt;=SUMIFS(Barèmes!$G$6:$G$28,Barèmes!$A$6:$A$28,"Endurance — Luc Léger (palier)",Barèmes!$B$6:$B$28,H448,Barèmes!$C$6:$C$28,IF(H448="6ème","Mixte",G448)),Barèmes!$C$2,IF(J448&lt;=SUMIFS(Barèmes!$H$6:$H$28,Barèmes!$A$6:$A$28,"Endurance — Luc Léger (palier)",Barèmes!$B$6:$B$28,H448,Barèmes!$C$6:$C$28,IF(H448="6ème","Mixte",G448)),Barèmes!$D$2,IF(J448&lt;=SUMIFS(Barèmes!$I$6:$I$28,Barèmes!$A$6:$A$28,"Endurance — Luc Léger (palier)",Barèmes!$B$6:$B$28,H448,Barèmes!$C$6:$C$28,IF(H448="6ème","Mixte",G448)),Barèmes!$E$2,Barèmes!$F$2)))),IF(J448&gt;=SUMIFS(Barèmes!$F$6:$F$28,Barèmes!$A$6:$A$28,"Endurance — Luc Léger (palier)",Barèmes!$B$6:$B$28,H448,Barèmes!$C$6:$C$28,IF(H448="6ème","Mixte",G448)),Barèmes!$B$2,IF(J448&gt;=SUMIFS(Barèmes!$G$6:$G$28,Barèmes!$A$6:$A$28,"Endurance — Luc Léger (palier)",Barèmes!$B$6:$B$28,H448,Barèmes!$C$6:$C$28,IF(H448="6ème","Mixte",G448)),Barèmes!$C$2,IF(J448&gt;=SUMIFS(Barèmes!$H$6:$H$28,Barèmes!$A$6:$A$28,"Endurance — Luc Léger (palier)",Barèmes!$B$6:$B$28,H448,Barèmes!$C$6:$C$28,IF(H448="6ème","Mixte",G448)),Barèmes!$D$2,IF(J448&gt;=SUMIFS(Barèmes!$I$6:$I$28,Barèmes!$A$6:$A$28,"Endurance — Luc Léger (palier)",Barèmes!$B$6:$B$28,H448,Barèmes!$C$6:$C$28,IF(H448="6ème","Mixte",G448)),Barèmes!$E$2,Barèmes!$F$2))))))</f>
        <v/>
      </c>
      <c r="O448" s="22"/>
      <c r="P448" s="23" t="str">
        <f>IF(OR(O448="",SUMPRODUCT((Barèmes!$A$6:$A$28="Force bas du corps — Saut en longueur (m)")*(Barèmes!$B$6:$B$28=H448)*(Barèmes!$C$6:$C$28=IF(H448="6ème","Mixte",G448)))=0),"",IF(SUMPRODUCT((Barèmes!$A$6:$A$28="Force bas du corps — Saut en longueur (m)")*(Barèmes!$B$6:$B$28=H448)*(Barèmes!$C$6:$C$28=IF(H448="6ème","Mixte",G448))*(Barèmes!$J$6:$J$28="+"))&gt;0,IF(O448&lt;=SUMIFS(Barèmes!$D$6:$D$28,Barèmes!$A$6:$A$28,"Force bas du corps — Saut en longueur (m)",Barèmes!$B$6:$B$28,H448,Barèmes!$C$6:$C$28,IF(H448="6ème","Mixte",G448)),"à besoin",IF(O448&lt;=SUMIFS(Barèmes!$E$6:$E$28,Barèmes!$A$6:$A$28,"Force bas du corps — Saut en longueur (m)",Barèmes!$B$6:$B$28,H448,Barèmes!$C$6:$C$28,IF(H448="6ème","Mixte",G448)),"fragile","satisfaisant")),IF(O448&gt;=SUMIFS(Barèmes!$D$6:$D$28,Barèmes!$A$6:$A$28,"Force bas du corps — Saut en longueur (m)",Barèmes!$B$6:$B$28,H448,Barèmes!$C$6:$C$28,IF(H448="6ème","Mixte",G448)),"à besoin",IF(O448&gt;=SUMIFS(Barèmes!$E$6:$E$28,Barèmes!$A$6:$A$28,"Force bas du corps — Saut en longueur (m)",Barèmes!$B$6:$B$28,H448,Barèmes!$C$6:$C$28,IF(H448="6ème","Mixte",G448)),"fragile","satisfaisant"))))</f>
        <v/>
      </c>
      <c r="Q448" s="23" t="str">
        <f>IF(OR(O448="",SUMPRODUCT((Barèmes!$A$6:$A$28="Force bas du corps — Saut en longueur (m)")*(Barèmes!$B$6:$B$28=H448)*(Barèmes!$C$6:$C$28=IF(H448="6ème","Mixte",G448)))=0),"",IF(SUMPRODUCT((Barèmes!$A$6:$A$28="Force bas du corps — Saut en longueur (m)")*(Barèmes!$B$6:$B$28=H448)*(Barèmes!$C$6:$C$28=IF(H448="6ème","Mixte",G448))*(Barèmes!$J$6:$J$28="+"))&gt;0,IF(O448&lt;=SUMIFS(Barèmes!$F$6:$F$28,Barèmes!$A$6:$A$28,"Force bas du corps — Saut en longueur (m)",Barèmes!$B$6:$B$28,H448,Barèmes!$C$6:$C$28,IF(H448="6ème","Mixte",G448)),Barèmes!$B$2,IF(O448&lt;=SUMIFS(Barèmes!$G$6:$G$28,Barèmes!$A$6:$A$28,"Force bas du corps — Saut en longueur (m)",Barèmes!$B$6:$B$28,H448,Barèmes!$C$6:$C$28,IF(H448="6ème","Mixte",G448)),Barèmes!$C$2,IF(O448&lt;=SUMIFS(Barèmes!$H$6:$H$28,Barèmes!$A$6:$A$28,"Force bas du corps — Saut en longueur (m)",Barèmes!$B$6:$B$28,H448,Barèmes!$C$6:$C$28,IF(H448="6ème","Mixte",G448)),Barèmes!$D$2,IF(O448&lt;=SUMIFS(Barèmes!$I$6:$I$28,Barèmes!$A$6:$A$28,"Force bas du corps — Saut en longueur (m)",Barèmes!$B$6:$B$28,H448,Barèmes!$C$6:$C$28,IF(H448="6ème","Mixte",G448)),Barèmes!$E$2,Barèmes!$F$2)))),IF(O448&gt;=SUMIFS(Barèmes!$F$6:$F$28,Barèmes!$A$6:$A$28,"Force bas du corps — Saut en longueur (m)",Barèmes!$B$6:$B$28,H448,Barèmes!$C$6:$C$28,IF(H448="6ème","Mixte",G448)),Barèmes!$B$2,IF(O448&gt;=SUMIFS(Barèmes!$G$6:$G$28,Barèmes!$A$6:$A$28,"Force bas du corps — Saut en longueur (m)",Barèmes!$B$6:$B$28,H448,Barèmes!$C$6:$C$28,IF(H448="6ème","Mixte",G448)),Barèmes!$C$2,IF(O448&gt;=SUMIFS(Barèmes!$H$6:$H$28,Barèmes!$A$6:$A$28,"Force bas du corps — Saut en longueur (m)",Barèmes!$B$6:$B$28,H448,Barèmes!$C$6:$C$28,IF(H448="6ème","Mixte",G448)),Barèmes!$D$2,IF(O448&gt;=SUMIFS(Barèmes!$I$6:$I$28,Barèmes!$A$6:$A$28,"Force bas du corps — Saut en longueur (m)",Barèmes!$B$6:$B$28,H448,Barèmes!$C$6:$C$28,IF(H448="6ème","Mixte",G448)),Barèmes!$E$2,Barèmes!$F$2))))))</f>
        <v/>
      </c>
      <c r="R448" s="22"/>
      <c r="S448" s="24" t="str">
        <f>IF(OR(R448="",SUMPRODUCT((Barèmes!$A$6:$A$28="Vitesse — 30 m (s)")*(Barèmes!$B$6:$B$28=H448)*(Barèmes!$C$6:$C$28=IF(H448="6ème","Mixte",G448)))=0),"",IF(SUMPRODUCT((Barèmes!$A$6:$A$28="Vitesse — 30 m (s)")*(Barèmes!$B$6:$B$28=H448)*(Barèmes!$C$6:$C$28=IF(H448="6ème","Mixte",G448))*(Barèmes!$J$6:$J$28="+"))&gt;0,IF(R448&lt;=SUMIFS(Barèmes!$D$6:$D$28,Barèmes!$A$6:$A$28,"Vitesse — 30 m (s)",Barèmes!$B$6:$B$28,H448,Barèmes!$C$6:$C$28,IF(H448="6ème","Mixte",G448)),"à besoin",IF(R448&lt;=SUMIFS(Barèmes!$E$6:$E$28,Barèmes!$A$6:$A$28,"Vitesse — 30 m (s)",Barèmes!$B$6:$B$28,H448,Barèmes!$C$6:$C$28,IF(H448="6ème","Mixte",G448)),"fragile","satisfaisant")),IF(R448&gt;=SUMIFS(Barèmes!$D$6:$D$28,Barèmes!$A$6:$A$28,"Vitesse — 30 m (s)",Barèmes!$B$6:$B$28,H448,Barèmes!$C$6:$C$28,IF(H448="6ème","Mixte",G448)),"à besoin",IF(R448&gt;=SUMIFS(Barèmes!$E$6:$E$28,Barèmes!$A$6:$A$28,"Vitesse — 30 m (s)",Barèmes!$B$6:$B$28,H448,Barèmes!$C$6:$C$28,IF(H448="6ème","Mixte",G448)),"fragile","satisfaisant"))))</f>
        <v/>
      </c>
      <c r="T448" s="24" t="str">
        <f>IF(OR(R448="",SUMPRODUCT((Barèmes!$A$6:$A$28="Vitesse — 30 m (s)")*(Barèmes!$B$6:$B$28=H448)*(Barèmes!$C$6:$C$28=IF(H448="6ème","Mixte",G448)))=0),"",IF(SUMPRODUCT((Barèmes!$A$6:$A$28="Vitesse — 30 m (s)")*(Barèmes!$B$6:$B$28=H448)*(Barèmes!$C$6:$C$28=IF(H448="6ème","Mixte",G448))*(Barèmes!$J$6:$J$28="+"))&gt;0,IF(R448&lt;=SUMIFS(Barèmes!$F$6:$F$28,Barèmes!$A$6:$A$28,"Vitesse — 30 m (s)",Barèmes!$B$6:$B$28,H448,Barèmes!$C$6:$C$28,IF(H448="6ème","Mixte",G448)),Barèmes!$B$2,IF(R448&lt;=SUMIFS(Barèmes!$G$6:$G$28,Barèmes!$A$6:$A$28,"Vitesse — 30 m (s)",Barèmes!$B$6:$B$28,H448,Barèmes!$C$6:$C$28,IF(H448="6ème","Mixte",G448)),Barèmes!$C$2,IF(R448&lt;=SUMIFS(Barèmes!$H$6:$H$28,Barèmes!$A$6:$A$28,"Vitesse — 30 m (s)",Barèmes!$B$6:$B$28,H448,Barèmes!$C$6:$C$28,IF(H448="6ème","Mixte",G448)),Barèmes!$D$2,IF(R448&lt;=SUMIFS(Barèmes!$I$6:$I$28,Barèmes!$A$6:$A$28,"Vitesse — 30 m (s)",Barèmes!$B$6:$B$28,H448,Barèmes!$C$6:$C$28,IF(H448="6ème","Mixte",G448)),Barèmes!$E$2,Barèmes!$F$2)))),IF(R448&gt;=SUMIFS(Barèmes!$F$6:$F$28,Barèmes!$A$6:$A$28,"Vitesse — 30 m (s)",Barèmes!$B$6:$B$28,H448,Barèmes!$C$6:$C$28,IF(H448="6ème","Mixte",G448)),Barèmes!$B$2,IF(R448&gt;=SUMIFS(Barèmes!$G$6:$G$28,Barèmes!$A$6:$A$28,"Vitesse — 30 m (s)",Barèmes!$B$6:$B$28,H448,Barèmes!$C$6:$C$28,IF(H448="6ème","Mixte",G448)),Barèmes!$C$2,IF(R448&gt;=SUMIFS(Barèmes!$H$6:$H$28,Barèmes!$A$6:$A$28,"Vitesse — 30 m (s)",Barèmes!$B$6:$B$28,H448,Barèmes!$C$6:$C$28,IF(H448="6ème","Mixte",G448)),Barèmes!$D$2,IF(R448&gt;=SUMIFS(Barèmes!$I$6:$I$28,Barèmes!$A$6:$A$28,"Vitesse — 30 m (s)",Barèmes!$B$6:$B$28,H448,Barèmes!$C$6:$C$28,IF(H448="6ème","Mixte",G448)),Barèmes!$E$2,Barèmes!$F$2))))))</f>
        <v/>
      </c>
      <c r="U448" s="22"/>
      <c r="V448" s="25" t="str">
        <f>IF(OR(U448="",SUMPRODUCT((Barèmes!$A$6:$A$28="Vitesse — 50 m (s)")*(Barèmes!$B$6:$B$28=H448)*(Barèmes!$C$6:$C$28=IF(H448="6ème","Mixte",G448)))=0),"",IF(SUMPRODUCT((Barèmes!$A$6:$A$28="Vitesse — 50 m (s)")*(Barèmes!$B$6:$B$28=H448)*(Barèmes!$C$6:$C$28=IF(H448="6ème","Mixte",G448))*(Barèmes!$J$6:$J$28="+"))&gt;0,IF(U448&lt;=SUMIFS(Barèmes!$D$6:$D$28,Barèmes!$A$6:$A$28,"Vitesse — 50 m (s)",Barèmes!$B$6:$B$28,H448,Barèmes!$C$6:$C$28,IF(H448="6ème","Mixte",G448)),"à besoin",IF(U448&lt;=SUMIFS(Barèmes!$E$6:$E$28,Barèmes!$A$6:$A$28,"Vitesse — 50 m (s)",Barèmes!$B$6:$B$28,H448,Barèmes!$C$6:$C$28,IF(H448="6ème","Mixte",G448)),"fragile","satisfaisant")),IF(U448&gt;=SUMIFS(Barèmes!$D$6:$D$28,Barèmes!$A$6:$A$28,"Vitesse — 50 m (s)",Barèmes!$B$6:$B$28,H448,Barèmes!$C$6:$C$28,IF(H448="6ème","Mixte",G448)),"à besoin",IF(U448&gt;=SUMIFS(Barèmes!$E$6:$E$28,Barèmes!$A$6:$A$28,"Vitesse — 50 m (s)",Barèmes!$B$6:$B$28,H448,Barèmes!$C$6:$C$28,IF(H448="6ème","Mixte",G448)),"fragile","satisfaisant"))))</f>
        <v/>
      </c>
      <c r="W448" s="25" t="str">
        <f>IF(OR(U448="",SUMPRODUCT((Barèmes!$A$6:$A$28="Vitesse — 50 m (s)")*(Barèmes!$B$6:$B$28=H448)*(Barèmes!$C$6:$C$28=IF(H448="6ème","Mixte",G448)))=0),"",IF(SUMPRODUCT((Barèmes!$A$6:$A$28="Vitesse — 50 m (s)")*(Barèmes!$B$6:$B$28=H448)*(Barèmes!$C$6:$C$28=IF(H448="6ème","Mixte",G448))*(Barèmes!$J$6:$J$28="+"))&gt;0,IF(U448&lt;=SUMIFS(Barèmes!$F$6:$F$28,Barèmes!$A$6:$A$28,"Vitesse — 50 m (s)",Barèmes!$B$6:$B$28,H448,Barèmes!$C$6:$C$28,IF(H448="6ème","Mixte",G448)),Barèmes!$B$2,IF(U448&lt;=SUMIFS(Barèmes!$G$6:$G$28,Barèmes!$A$6:$A$28,"Vitesse — 50 m (s)",Barèmes!$B$6:$B$28,H448,Barèmes!$C$6:$C$28,IF(H448="6ème","Mixte",G448)),Barèmes!$C$2,IF(U448&lt;=SUMIFS(Barèmes!$H$6:$H$28,Barèmes!$A$6:$A$28,"Vitesse — 50 m (s)",Barèmes!$B$6:$B$28,H448,Barèmes!$C$6:$C$28,IF(H448="6ème","Mixte",G448)),Barèmes!$D$2,IF(U448&lt;=SUMIFS(Barèmes!$I$6:$I$28,Barèmes!$A$6:$A$28,"Vitesse — 50 m (s)",Barèmes!$B$6:$B$28,H448,Barèmes!$C$6:$C$28,IF(H448="6ème","Mixte",G448)),Barèmes!$E$2,Barèmes!$F$2)))),IF(U448&gt;=SUMIFS(Barèmes!$F$6:$F$28,Barèmes!$A$6:$A$28,"Vitesse — 50 m (s)",Barèmes!$B$6:$B$28,H448,Barèmes!$C$6:$C$28,IF(H448="6ème","Mixte",G448)),Barèmes!$B$2,IF(U448&gt;=SUMIFS(Barèmes!$G$6:$G$28,Barèmes!$A$6:$A$28,"Vitesse — 50 m (s)",Barèmes!$B$6:$B$28,H448,Barèmes!$C$6:$C$28,IF(H448="6ème","Mixte",G448)),Barèmes!$C$2,IF(U448&gt;=SUMIFS(Barèmes!$H$6:$H$28,Barèmes!$A$6:$A$28,"Vitesse — 50 m (s)",Barèmes!$B$6:$B$28,H448,Barèmes!$C$6:$C$28,IF(H448="6ème","Mixte",G448)),Barèmes!$D$2,IF(U448&gt;=SUMIFS(Barèmes!$I$6:$I$28,Barèmes!$A$6:$A$28,"Vitesse — 50 m (s)",Barèmes!$B$6:$B$28,H448,Barèmes!$C$6:$C$28,IF(H448="6ème","Mixte",G448)),Barèmes!$E$2,Barèmes!$F$2))))))</f>
        <v/>
      </c>
      <c r="X448" s="18"/>
      <c r="Y448" s="26" t="str" cm="1">
        <f t="array" ref="Y448">IF(OR(X448="",SUMPRODUCT((Barèmes!$A$6:$A$28="Souplesse (score 1-5)")*(Barèmes!$B$6:$B$28=H448)*(Barèmes!$C$6:$C$28=IF(H448="6ème","Mixte",G448)))=0),"",IF(SUMPRODUCT((Barèmes!$A$6:$A$28="Souplesse (score 1-5)")*(Barèmes!$B$6:$B$28=H448)*(Barèmes!$C$6:$C$28=IF(H448="6ème","Mixte",G448))*(Barèmes!$J$6:$J$28="+"))&gt;0,IF(X448&lt;=SUMIFS(Barèmes!$D$6:$D$28,Barèmes!$A$6:$A$28,"Souplesse (score 1-5)",Barèmes!$B$6:$B$28,H448,Barèmes!$C$6:$C$28,IF(H448="6ème","Mixte",G448)),"à besoin",IF(X448&lt;=SUMIFS(Barèmes!$E$6:$E$28,Barèmes!$A$6:$A$28,"Souplesse (score 1-5)",Barèmes!$B$6:$B$28,H448,Barèmes!$C$6:$C$28,IF(H448="6ème","Mixte",G448)),"fragile","satisfaisant")),IF(X448&gt;=SUMIFS(Barèmes!$D$6:$D$28,Barèmes!$A$6:$A$28,"Souplesse (score 1-5)",Barèmes!$B$6:$B$28,H448,Barèmes!$C$6:$C$28,IF(H448="6ème","Mixte",G448)),"à besoin",IF(X448&gt;=SUMIFS(Barèmes!$E$6:$E$28,Barèmes!$A$6:$A$28,"Souplesse (score 1-5)",Barèmes!$B$6:$B$28,H448,Barèmes!$C$6:$C$28,IF(H448="6ème","Mixte",G448)),"fragile","satisfaisant"))))</f>
        <v/>
      </c>
      <c r="Z448" s="26" t="str" cm="1">
        <f t="array" ref="Z448">IF(OR(X448="",SUMPRODUCT((Barèmes!$A$6:$A$28="Souplesse (score 1-5)")*(Barèmes!$B$6:$B$28=H448)*(Barèmes!$C$6:$C$28=IF(H448="6ème","Mixte",G448)))=0),"",IF(SUMPRODUCT((Barèmes!$A$6:$A$28="Souplesse (score 1-5)")*(Barèmes!$B$6:$B$28=H448)*(Barèmes!$C$6:$C$28=IF(H448="6ème","Mixte",G448))*(Barèmes!$J$6:$J$28="+"))&gt;0,IF(X448&lt;=SUMIFS(Barèmes!$F$6:$F$28,Barèmes!$A$6:$A$28,"Souplesse (score 1-5)",Barèmes!$B$6:$B$28,H448,Barèmes!$C$6:$C$28,IF(H448="6ème","Mixte",G448)),Barèmes!$B$2,IF(X448&lt;=SUMIFS(Barèmes!$G$6:$G$28,Barèmes!$A$6:$A$28,"Souplesse (score 1-5)",Barèmes!$B$6:$B$28,H448,Barèmes!$C$6:$C$28,IF(H448="6ème","Mixte",G448)),Barèmes!$C$2,IF(X448&lt;=SUMIFS(Barèmes!$H$6:$H$28,Barèmes!$A$6:$A$28,"Souplesse (score 1-5)",Barèmes!$B$6:$B$28,H448,Barèmes!$C$6:$C$28,IF(H448="6ème","Mixte",G448)),Barèmes!$D$2,IF(X448&lt;=SUMIFS(Barèmes!$I$6:$I$28,Barèmes!$A$6:$A$28,"Souplesse (score 1-5)",Barèmes!$B$6:$B$28,H448,Barèmes!$C$6:$C$28,IF(H448="6ème","Mixte",G448)),Barèmes!$E$2,Barèmes!$F$2)))),IF(X448&gt;=SUMIFS(Barèmes!$F$6:$F$28,Barèmes!$A$6:$A$28,"Souplesse (score 1-5)",Barèmes!$B$6:$B$28,H448,Barèmes!$C$6:$C$28,IF(H448="6ème","Mixte",G448)),Barèmes!$B$2,IF(X448&gt;=SUMIFS(Barèmes!$G$6:$G$28,Barèmes!$A$6:$A$28,"Souplesse (score 1-5)",Barèmes!$B$6:$B$28,H448,Barèmes!$C$6:$C$28,IF(H448="6ème","Mixte",G448)),Barèmes!$C$2,IF(X448&gt;=SUMIFS(Barèmes!$H$6:$H$28,Barèmes!$A$6:$A$28,"Souplesse (score 1-5)",Barèmes!$B$6:$B$28,H448,Barèmes!$C$6:$C$28,IF(H448="6ème","Mixte",G448)),Barèmes!$D$2,IF(X448&gt;=SUMIFS(Barèmes!$I$6:$I$28,Barèmes!$A$6:$A$28,"Souplesse (score 1-5)",Barèmes!$B$6:$B$28,H448,Barèmes!$C$6:$C$28,IF(H448="6ème","Mixte",G448)),Barèmes!$E$2,Barèmes!$F$2))))))</f>
        <v/>
      </c>
      <c r="AA448" s="22"/>
      <c r="AB448" s="27" t="str">
        <f>IF(OR(AA448="",SUMPRODUCT((Barèmes!$A$6:$A$28="Agilité — T-test 974 (s)")*(Barèmes!$B$6:$B$28=H448)*(Barèmes!$C$6:$C$28=IF(H448="6ème","Mixte",G448)))=0),"",IF(SUMPRODUCT((Barèmes!$A$6:$A$28="Agilité — T-test 974 (s)")*(Barèmes!$B$6:$B$28=H448)*(Barèmes!$C$6:$C$28=IF(H448="6ème","Mixte",G448))*(Barèmes!$J$6:$J$28="+"))&gt;0,IF(AA448&lt;=SUMIFS(Barèmes!$D$6:$D$28,Barèmes!$A$6:$A$28,"Agilité — T-test 974 (s)",Barèmes!$B$6:$B$28,H448,Barèmes!$C$6:$C$28,IF(H448="6ème","Mixte",G448)),"à besoin",IF(AA448&lt;=SUMIFS(Barèmes!$E$6:$E$28,Barèmes!$A$6:$A$28,"Agilité — T-test 974 (s)",Barèmes!$B$6:$B$28,H448,Barèmes!$C$6:$C$28,IF(H448="6ème","Mixte",G448)),"fragile","satisfaisant")),IF(AA448&gt;=SUMIFS(Barèmes!$D$6:$D$28,Barèmes!$A$6:$A$28,"Agilité — T-test 974 (s)",Barèmes!$B$6:$B$28,H448,Barèmes!$C$6:$C$28,IF(H448="6ème","Mixte",G448)),"à besoin",IF(AA448&gt;=SUMIFS(Barèmes!$E$6:$E$28,Barèmes!$A$6:$A$28,"Agilité — T-test 974 (s)",Barèmes!$B$6:$B$28,H448,Barèmes!$C$6:$C$28,IF(H448="6ème","Mixte",G448)),"fragile","satisfaisant"))))</f>
        <v/>
      </c>
      <c r="AC448" s="27" t="str">
        <f>IF(OR(AA448="",SUMPRODUCT((Barèmes!$A$6:$A$28="Agilité — T-test 974 (s)")*(Barèmes!$B$6:$B$28=H448)*(Barèmes!$C$6:$C$28=IF(H448="6ème","Mixte",G448)))=0),"",IF(SUMPRODUCT((Barèmes!$A$6:$A$28="Agilité — T-test 974 (s)")*(Barèmes!$B$6:$B$28=H448)*(Barèmes!$C$6:$C$28=IF(H448="6ème","Mixte",G448))*(Barèmes!$J$6:$J$28="+"))&gt;0,IF(AA448&lt;=SUMIFS(Barèmes!$F$6:$F$28,Barèmes!$A$6:$A$28,"Agilité — T-test 974 (s)",Barèmes!$B$6:$B$28,H448,Barèmes!$C$6:$C$28,IF(H448="6ème","Mixte",G448)),Barèmes!$B$2,IF(AA448&lt;=SUMIFS(Barèmes!$G$6:$G$28,Barèmes!$A$6:$A$28,"Agilité — T-test 974 (s)",Barèmes!$B$6:$B$28,H448,Barèmes!$C$6:$C$28,IF(H448="6ème","Mixte",G448)),Barèmes!$C$2,IF(AA448&lt;=SUMIFS(Barèmes!$H$6:$H$28,Barèmes!$A$6:$A$28,"Agilité — T-test 974 (s)",Barèmes!$B$6:$B$28,H448,Barèmes!$C$6:$C$28,IF(H448="6ème","Mixte",G448)),Barèmes!$D$2,IF(AA448&lt;=SUMIFS(Barèmes!$I$6:$I$28,Barèmes!$A$6:$A$28,"Agilité — T-test 974 (s)",Barèmes!$B$6:$B$28,H448,Barèmes!$C$6:$C$28,IF(H448="6ème","Mixte",G448)),Barèmes!$E$2,Barèmes!$F$2)))),IF(AA448&gt;=SUMIFS(Barèmes!$F$6:$F$28,Barèmes!$A$6:$A$28,"Agilité — T-test 974 (s)",Barèmes!$B$6:$B$28,H448,Barèmes!$C$6:$C$28,IF(H448="6ème","Mixte",G448)),Barèmes!$B$2,IF(AA448&gt;=SUMIFS(Barèmes!$G$6:$G$28,Barèmes!$A$6:$A$28,"Agilité — T-test 974 (s)",Barèmes!$B$6:$B$28,H448,Barèmes!$C$6:$C$28,IF(H448="6ème","Mixte",G448)),Barèmes!$C$2,IF(AA448&gt;=SUMIFS(Barèmes!$H$6:$H$28,Barèmes!$A$6:$A$28,"Agilité — T-test 974 (s)",Barèmes!$B$6:$B$28,H448,Barèmes!$C$6:$C$28,IF(H448="6ème","Mixte",G448)),Barèmes!$D$2,IF(AA448&gt;=SUMIFS(Barèmes!$I$6:$I$28,Barèmes!$A$6:$A$28,"Agilité — T-test 974 (s)",Barèmes!$B$6:$B$28,H448,Barèmes!$C$6:$C$28,IF(H448="6ème","Mixte",G448)),Barèmes!$E$2,Barèmes!$F$2))))))</f>
        <v/>
      </c>
      <c r="AD448" s="28" t="str">
        <f t="shared" si="50"/>
        <v/>
      </c>
      <c r="AE448" s="29" t="str">
        <f t="shared" si="51"/>
        <v/>
      </c>
      <c r="AF448" s="30" t="str">
        <f>IF(OR(AD448="",SUMPRODUCT((Barèmes!$A$6:$A$28="Surcoût d'agilité (s) — technique")*(Barèmes!$B$6:$B$28=H448)*(Barèmes!$C$6:$C$28=IF(H448="6ème","Mixte",G448)))=0),"",IF(SUMPRODUCT((Barèmes!$A$6:$A$28="Surcoût d'agilité (s) — technique")*(Barèmes!$B$6:$B$28=H448)*(Barèmes!$C$6:$C$28=IF(H448="6ème","Mixte",G448))*(Barèmes!$J$6:$J$28="+"))&gt;0,IF(AD448&lt;=SUMIFS(Barèmes!$D$6:$D$28,Barèmes!$A$6:$A$28,"Surcoût d'agilité (s) — technique",Barèmes!$B$6:$B$28,H448,Barèmes!$C$6:$C$28,IF(H448="6ème","Mixte",G448)),"à besoin",IF(AD448&lt;=SUMIFS(Barèmes!$E$6:$E$28,Barèmes!$A$6:$A$28,"Surcoût d'agilité (s) — technique",Barèmes!$B$6:$B$28,H448,Barèmes!$C$6:$C$28,IF(H448="6ème","Mixte",G448)),"fragile","satisfaisant")),IF(AD448&gt;=SUMIFS(Barèmes!$D$6:$D$28,Barèmes!$A$6:$A$28,"Surcoût d'agilité (s) — technique",Barèmes!$B$6:$B$28,H448,Barèmes!$C$6:$C$28,IF(H448="6ème","Mixte",G448)),"à besoin",IF(AD448&gt;=SUMIFS(Barèmes!$E$6:$E$28,Barèmes!$A$6:$A$28,"Surcoût d'agilité (s) — technique",Barèmes!$B$6:$B$28,H448,Barèmes!$C$6:$C$28,IF(H448="6ème","Mixte",G448)),"fragile","satisfaisant"))))</f>
        <v/>
      </c>
      <c r="AG448" s="30" t="str">
        <f>IF(OR(AD448="",SUMPRODUCT((Barèmes!$A$6:$A$28="Surcoût d'agilité (s) — technique")*(Barèmes!$B$6:$B$28=H448)*(Barèmes!$C$6:$C$28=IF(H448="6ème","Mixte",G448)))=0),"",IF(SUMPRODUCT((Barèmes!$A$6:$A$28="Surcoût d'agilité (s) — technique")*(Barèmes!$B$6:$B$28=H448)*(Barèmes!$C$6:$C$28=IF(H448="6ème","Mixte",G448))*(Barèmes!$J$6:$J$28="+"))&gt;0,IF(AD448&lt;=SUMIFS(Barèmes!$F$6:$F$28,Barèmes!$A$6:$A$28,"Surcoût d'agilité (s) — technique",Barèmes!$B$6:$B$28,H448,Barèmes!$C$6:$C$28,IF(H448="6ème","Mixte",G448)),Barèmes!$B$2,IF(AD448&lt;=SUMIFS(Barèmes!$G$6:$G$28,Barèmes!$A$6:$A$28,"Surcoût d'agilité (s) — technique",Barèmes!$B$6:$B$28,H448,Barèmes!$C$6:$C$28,IF(H448="6ème","Mixte",G448)),Barèmes!$C$2,IF(AD448&lt;=SUMIFS(Barèmes!$H$6:$H$28,Barèmes!$A$6:$A$28,"Surcoût d'agilité (s) — technique",Barèmes!$B$6:$B$28,H448,Barèmes!$C$6:$C$28,IF(H448="6ème","Mixte",G448)),Barèmes!$D$2,IF(AD448&lt;=SUMIFS(Barèmes!$I$6:$I$28,Barèmes!$A$6:$A$28,"Surcoût d'agilité (s) — technique",Barèmes!$B$6:$B$28,H448,Barèmes!$C$6:$C$28,IF(H448="6ème","Mixte",G448)),Barèmes!$E$2,Barèmes!$F$2)))),IF(AD448&gt;=SUMIFS(Barèmes!$F$6:$F$28,Barèmes!$A$6:$A$28,"Surcoût d'agilité (s) — technique",Barèmes!$B$6:$B$28,H448,Barèmes!$C$6:$C$28,IF(H448="6ème","Mixte",G448)),Barèmes!$B$2,IF(AD448&gt;=SUMIFS(Barèmes!$G$6:$G$28,Barèmes!$A$6:$A$28,"Surcoût d'agilité (s) — technique",Barèmes!$B$6:$B$28,H448,Barèmes!$C$6:$C$28,IF(H448="6ème","Mixte",G448)),Barèmes!$C$2,IF(AD448&gt;=SUMIFS(Barèmes!$H$6:$H$28,Barèmes!$A$6:$A$28,"Surcoût d'agilité (s) — technique",Barèmes!$B$6:$B$28,H448,Barèmes!$C$6:$C$28,IF(H448="6ème","Mixte",G448)),Barèmes!$D$2,IF(AD448&gt;=SUMIFS(Barèmes!$I$6:$I$28,Barèmes!$A$6:$A$28,"Surcoût d'agilité (s) — technique",Barèmes!$B$6:$B$28,H448,Barèmes!$C$6:$C$28,IF(H448="6ème","Mixte",G448)),Barèmes!$E$2,Barèmes!$F$2))))))</f>
        <v/>
      </c>
      <c r="AH448" s="31" t="str">
        <f>IF((IF(N448="",0,1)+IF(Q448="",0,1)+IF(W448="",0,1)+IF(Z448="",0,1)+IF(AC448="",0,1))=0,"",3*IF(N448=Barèmes!$B$2,1,IF(N448=Barèmes!$C$2,2,IF(N448=Barèmes!$D$2,3,IF(N448=Barèmes!$E$2,4,IF(N448=Barèmes!$F$2,5,0)))))+3*IF(Q448=Barèmes!$B$2,1,IF(Q448=Barèmes!$C$2,2,IF(Q448=Barèmes!$D$2,3,IF(Q448=Barèmes!$E$2,4,IF(Q448=Barèmes!$F$2,5,0)))))+2*IF(W448=Barèmes!$B$2,1,IF(W448=Barèmes!$C$2,2,IF(W448=Barèmes!$D$2,3,IF(W448=Barèmes!$E$2,4,IF(W448=Barèmes!$F$2,5,0)))))+1*IF(Z448=Barèmes!$B$2,1,IF(Z448=Barèmes!$C$2,2,IF(Z448=Barèmes!$D$2,3,IF(Z448=Barèmes!$E$2,4,IF(Z448=Barèmes!$F$2,5,0)))))+1*IF(AC448=Barèmes!$B$2,1,IF(AC448=Barèmes!$C$2,2,IF(AC448=Barèmes!$D$2,3,IF(AC448=Barèmes!$E$2,4,IF(AC448=Barèmes!$F$2,5,0))))))</f>
        <v/>
      </c>
      <c r="AI448" s="31"/>
      <c r="AJ448" s="32" t="str">
        <f>IFERROR(INDEX(Croissance!$B$5:$B$604,MATCH(A448,Croissance!$A$5:$A$604,0)),"")</f>
        <v/>
      </c>
      <c r="AK448" s="32" t="str">
        <f>IFERROR(INDEX(Croissance!$C$5:$C$604,MATCH(A448,Croissance!$A$5:$A$604,0)),"")</f>
        <v/>
      </c>
      <c r="AL448" s="32" t="str">
        <f>IFERROR(INDEX(Croissance!$D$5:$D$604,MATCH(A448,Croissance!$A$5:$A$604,0)),"")</f>
        <v/>
      </c>
      <c r="AM448" s="32" t="str">
        <f>IFERROR(INDEX(Croissance!$E$5:$E$604,MATCH(A448,Croissance!$A$5:$A$604,0)),"")</f>
        <v/>
      </c>
      <c r="AO448" s="33">
        <f t="shared" si="56"/>
        <v>0</v>
      </c>
      <c r="AP448" s="33">
        <f t="shared" si="52"/>
        <v>0</v>
      </c>
      <c r="AQ448" s="33">
        <f>IF(A448="",0,IF(AND(OR('Synthèse classe'!$C$2="Tous",C448='Synthèse classe'!$C$2),OR('Synthèse classe'!$C$3="Toutes",D448='Synthèse classe'!$C$3),OR('Synthèse classe'!$C$4="Toutes",AND('Synthèse classe'!$C$4="Dernière",AP448=1),B448=IFERROR(VALUE('Synthèse classe'!$C$4),0))),1,0))</f>
        <v>0</v>
      </c>
      <c r="AR448" s="34" t="str">
        <f t="shared" si="53"/>
        <v/>
      </c>
    </row>
    <row r="449" spans="1:44" x14ac:dyDescent="0.2">
      <c r="A449" s="17" t="str">
        <f t="shared" si="49"/>
        <v/>
      </c>
      <c r="B449" s="18"/>
      <c r="C449" s="19"/>
      <c r="D449" s="19"/>
      <c r="E449" s="19"/>
      <c r="F449" s="19"/>
      <c r="G449" s="19"/>
      <c r="H449" s="17" t="str">
        <f t="shared" si="54"/>
        <v/>
      </c>
      <c r="I449" s="20"/>
      <c r="J449" s="18"/>
      <c r="K449" s="19"/>
      <c r="L449" s="21" t="str">
        <f t="shared" si="55"/>
        <v/>
      </c>
      <c r="M449" s="21" t="str">
        <f>IF(OR(J449="",SUMPRODUCT((Barèmes!$A$6:$A$28="Endurance — Luc Léger (palier)")*(Barèmes!$B$6:$B$28=H449)*(Barèmes!$C$6:$C$28=IF(H449="6ème","Mixte",G449)))=0),"",IF(SUMPRODUCT((Barèmes!$A$6:$A$28="Endurance — Luc Léger (palier)")*(Barèmes!$B$6:$B$28=H449)*(Barèmes!$C$6:$C$28=IF(H449="6ème","Mixte",G449))*(Barèmes!$J$6:$J$28="+"))&gt;0,IF(J449&lt;=SUMIFS(Barèmes!$D$6:$D$28,Barèmes!$A$6:$A$28,"Endurance — Luc Léger (palier)",Barèmes!$B$6:$B$28,H449,Barèmes!$C$6:$C$28,IF(H449="6ème","Mixte",G449)),"à besoin",IF(J449&lt;=SUMIFS(Barèmes!$E$6:$E$28,Barèmes!$A$6:$A$28,"Endurance — Luc Léger (palier)",Barèmes!$B$6:$B$28,H449,Barèmes!$C$6:$C$28,IF(H449="6ème","Mixte",G449)),"fragile","satisfaisant")),IF(J449&gt;=SUMIFS(Barèmes!$D$6:$D$28,Barèmes!$A$6:$A$28,"Endurance — Luc Léger (palier)",Barèmes!$B$6:$B$28,H449,Barèmes!$C$6:$C$28,IF(H449="6ème","Mixte",G449)),"à besoin",IF(J449&gt;=SUMIFS(Barèmes!$E$6:$E$28,Barèmes!$A$6:$A$28,"Endurance — Luc Léger (palier)",Barèmes!$B$6:$B$28,H449,Barèmes!$C$6:$C$28,IF(H449="6ème","Mixte",G449)),"fragile","satisfaisant"))))</f>
        <v/>
      </c>
      <c r="N449" s="21" t="str">
        <f>IF(OR(J449="",SUMPRODUCT((Barèmes!$A$6:$A$28="Endurance — Luc Léger (palier)")*(Barèmes!$B$6:$B$28=H449)*(Barèmes!$C$6:$C$28=IF(H449="6ème","Mixte",G449)))=0),"",IF(SUMPRODUCT((Barèmes!$A$6:$A$28="Endurance — Luc Léger (palier)")*(Barèmes!$B$6:$B$28=H449)*(Barèmes!$C$6:$C$28=IF(H449="6ème","Mixte",G449))*(Barèmes!$J$6:$J$28="+"))&gt;0,IF(J449&lt;=SUMIFS(Barèmes!$F$6:$F$28,Barèmes!$A$6:$A$28,"Endurance — Luc Léger (palier)",Barèmes!$B$6:$B$28,H449,Barèmes!$C$6:$C$28,IF(H449="6ème","Mixte",G449)),Barèmes!$B$2,IF(J449&lt;=SUMIFS(Barèmes!$G$6:$G$28,Barèmes!$A$6:$A$28,"Endurance — Luc Léger (palier)",Barèmes!$B$6:$B$28,H449,Barèmes!$C$6:$C$28,IF(H449="6ème","Mixte",G449)),Barèmes!$C$2,IF(J449&lt;=SUMIFS(Barèmes!$H$6:$H$28,Barèmes!$A$6:$A$28,"Endurance — Luc Léger (palier)",Barèmes!$B$6:$B$28,H449,Barèmes!$C$6:$C$28,IF(H449="6ème","Mixte",G449)),Barèmes!$D$2,IF(J449&lt;=SUMIFS(Barèmes!$I$6:$I$28,Barèmes!$A$6:$A$28,"Endurance — Luc Léger (palier)",Barèmes!$B$6:$B$28,H449,Barèmes!$C$6:$C$28,IF(H449="6ème","Mixte",G449)),Barèmes!$E$2,Barèmes!$F$2)))),IF(J449&gt;=SUMIFS(Barèmes!$F$6:$F$28,Barèmes!$A$6:$A$28,"Endurance — Luc Léger (palier)",Barèmes!$B$6:$B$28,H449,Barèmes!$C$6:$C$28,IF(H449="6ème","Mixte",G449)),Barèmes!$B$2,IF(J449&gt;=SUMIFS(Barèmes!$G$6:$G$28,Barèmes!$A$6:$A$28,"Endurance — Luc Léger (palier)",Barèmes!$B$6:$B$28,H449,Barèmes!$C$6:$C$28,IF(H449="6ème","Mixte",G449)),Barèmes!$C$2,IF(J449&gt;=SUMIFS(Barèmes!$H$6:$H$28,Barèmes!$A$6:$A$28,"Endurance — Luc Léger (palier)",Barèmes!$B$6:$B$28,H449,Barèmes!$C$6:$C$28,IF(H449="6ème","Mixte",G449)),Barèmes!$D$2,IF(J449&gt;=SUMIFS(Barèmes!$I$6:$I$28,Barèmes!$A$6:$A$28,"Endurance — Luc Léger (palier)",Barèmes!$B$6:$B$28,H449,Barèmes!$C$6:$C$28,IF(H449="6ème","Mixte",G449)),Barèmes!$E$2,Barèmes!$F$2))))))</f>
        <v/>
      </c>
      <c r="O449" s="22"/>
      <c r="P449" s="23" t="str">
        <f>IF(OR(O449="",SUMPRODUCT((Barèmes!$A$6:$A$28="Force bas du corps — Saut en longueur (m)")*(Barèmes!$B$6:$B$28=H449)*(Barèmes!$C$6:$C$28=IF(H449="6ème","Mixte",G449)))=0),"",IF(SUMPRODUCT((Barèmes!$A$6:$A$28="Force bas du corps — Saut en longueur (m)")*(Barèmes!$B$6:$B$28=H449)*(Barèmes!$C$6:$C$28=IF(H449="6ème","Mixte",G449))*(Barèmes!$J$6:$J$28="+"))&gt;0,IF(O449&lt;=SUMIFS(Barèmes!$D$6:$D$28,Barèmes!$A$6:$A$28,"Force bas du corps — Saut en longueur (m)",Barèmes!$B$6:$B$28,H449,Barèmes!$C$6:$C$28,IF(H449="6ème","Mixte",G449)),"à besoin",IF(O449&lt;=SUMIFS(Barèmes!$E$6:$E$28,Barèmes!$A$6:$A$28,"Force bas du corps — Saut en longueur (m)",Barèmes!$B$6:$B$28,H449,Barèmes!$C$6:$C$28,IF(H449="6ème","Mixte",G449)),"fragile","satisfaisant")),IF(O449&gt;=SUMIFS(Barèmes!$D$6:$D$28,Barèmes!$A$6:$A$28,"Force bas du corps — Saut en longueur (m)",Barèmes!$B$6:$B$28,H449,Barèmes!$C$6:$C$28,IF(H449="6ème","Mixte",G449)),"à besoin",IF(O449&gt;=SUMIFS(Barèmes!$E$6:$E$28,Barèmes!$A$6:$A$28,"Force bas du corps — Saut en longueur (m)",Barèmes!$B$6:$B$28,H449,Barèmes!$C$6:$C$28,IF(H449="6ème","Mixte",G449)),"fragile","satisfaisant"))))</f>
        <v/>
      </c>
      <c r="Q449" s="23" t="str">
        <f>IF(OR(O449="",SUMPRODUCT((Barèmes!$A$6:$A$28="Force bas du corps — Saut en longueur (m)")*(Barèmes!$B$6:$B$28=H449)*(Barèmes!$C$6:$C$28=IF(H449="6ème","Mixte",G449)))=0),"",IF(SUMPRODUCT((Barèmes!$A$6:$A$28="Force bas du corps — Saut en longueur (m)")*(Barèmes!$B$6:$B$28=H449)*(Barèmes!$C$6:$C$28=IF(H449="6ème","Mixte",G449))*(Barèmes!$J$6:$J$28="+"))&gt;0,IF(O449&lt;=SUMIFS(Barèmes!$F$6:$F$28,Barèmes!$A$6:$A$28,"Force bas du corps — Saut en longueur (m)",Barèmes!$B$6:$B$28,H449,Barèmes!$C$6:$C$28,IF(H449="6ème","Mixte",G449)),Barèmes!$B$2,IF(O449&lt;=SUMIFS(Barèmes!$G$6:$G$28,Barèmes!$A$6:$A$28,"Force bas du corps — Saut en longueur (m)",Barèmes!$B$6:$B$28,H449,Barèmes!$C$6:$C$28,IF(H449="6ème","Mixte",G449)),Barèmes!$C$2,IF(O449&lt;=SUMIFS(Barèmes!$H$6:$H$28,Barèmes!$A$6:$A$28,"Force bas du corps — Saut en longueur (m)",Barèmes!$B$6:$B$28,H449,Barèmes!$C$6:$C$28,IF(H449="6ème","Mixte",G449)),Barèmes!$D$2,IF(O449&lt;=SUMIFS(Barèmes!$I$6:$I$28,Barèmes!$A$6:$A$28,"Force bas du corps — Saut en longueur (m)",Barèmes!$B$6:$B$28,H449,Barèmes!$C$6:$C$28,IF(H449="6ème","Mixte",G449)),Barèmes!$E$2,Barèmes!$F$2)))),IF(O449&gt;=SUMIFS(Barèmes!$F$6:$F$28,Barèmes!$A$6:$A$28,"Force bas du corps — Saut en longueur (m)",Barèmes!$B$6:$B$28,H449,Barèmes!$C$6:$C$28,IF(H449="6ème","Mixte",G449)),Barèmes!$B$2,IF(O449&gt;=SUMIFS(Barèmes!$G$6:$G$28,Barèmes!$A$6:$A$28,"Force bas du corps — Saut en longueur (m)",Barèmes!$B$6:$B$28,H449,Barèmes!$C$6:$C$28,IF(H449="6ème","Mixte",G449)),Barèmes!$C$2,IF(O449&gt;=SUMIFS(Barèmes!$H$6:$H$28,Barèmes!$A$6:$A$28,"Force bas du corps — Saut en longueur (m)",Barèmes!$B$6:$B$28,H449,Barèmes!$C$6:$C$28,IF(H449="6ème","Mixte",G449)),Barèmes!$D$2,IF(O449&gt;=SUMIFS(Barèmes!$I$6:$I$28,Barèmes!$A$6:$A$28,"Force bas du corps — Saut en longueur (m)",Barèmes!$B$6:$B$28,H449,Barèmes!$C$6:$C$28,IF(H449="6ème","Mixte",G449)),Barèmes!$E$2,Barèmes!$F$2))))))</f>
        <v/>
      </c>
      <c r="R449" s="22"/>
      <c r="S449" s="24" t="str">
        <f>IF(OR(R449="",SUMPRODUCT((Barèmes!$A$6:$A$28="Vitesse — 30 m (s)")*(Barèmes!$B$6:$B$28=H449)*(Barèmes!$C$6:$C$28=IF(H449="6ème","Mixte",G449)))=0),"",IF(SUMPRODUCT((Barèmes!$A$6:$A$28="Vitesse — 30 m (s)")*(Barèmes!$B$6:$B$28=H449)*(Barèmes!$C$6:$C$28=IF(H449="6ème","Mixte",G449))*(Barèmes!$J$6:$J$28="+"))&gt;0,IF(R449&lt;=SUMIFS(Barèmes!$D$6:$D$28,Barèmes!$A$6:$A$28,"Vitesse — 30 m (s)",Barèmes!$B$6:$B$28,H449,Barèmes!$C$6:$C$28,IF(H449="6ème","Mixte",G449)),"à besoin",IF(R449&lt;=SUMIFS(Barèmes!$E$6:$E$28,Barèmes!$A$6:$A$28,"Vitesse — 30 m (s)",Barèmes!$B$6:$B$28,H449,Barèmes!$C$6:$C$28,IF(H449="6ème","Mixte",G449)),"fragile","satisfaisant")),IF(R449&gt;=SUMIFS(Barèmes!$D$6:$D$28,Barèmes!$A$6:$A$28,"Vitesse — 30 m (s)",Barèmes!$B$6:$B$28,H449,Barèmes!$C$6:$C$28,IF(H449="6ème","Mixte",G449)),"à besoin",IF(R449&gt;=SUMIFS(Barèmes!$E$6:$E$28,Barèmes!$A$6:$A$28,"Vitesse — 30 m (s)",Barèmes!$B$6:$B$28,H449,Barèmes!$C$6:$C$28,IF(H449="6ème","Mixte",G449)),"fragile","satisfaisant"))))</f>
        <v/>
      </c>
      <c r="T449" s="24" t="str">
        <f>IF(OR(R449="",SUMPRODUCT((Barèmes!$A$6:$A$28="Vitesse — 30 m (s)")*(Barèmes!$B$6:$B$28=H449)*(Barèmes!$C$6:$C$28=IF(H449="6ème","Mixte",G449)))=0),"",IF(SUMPRODUCT((Barèmes!$A$6:$A$28="Vitesse — 30 m (s)")*(Barèmes!$B$6:$B$28=H449)*(Barèmes!$C$6:$C$28=IF(H449="6ème","Mixte",G449))*(Barèmes!$J$6:$J$28="+"))&gt;0,IF(R449&lt;=SUMIFS(Barèmes!$F$6:$F$28,Barèmes!$A$6:$A$28,"Vitesse — 30 m (s)",Barèmes!$B$6:$B$28,H449,Barèmes!$C$6:$C$28,IF(H449="6ème","Mixte",G449)),Barèmes!$B$2,IF(R449&lt;=SUMIFS(Barèmes!$G$6:$G$28,Barèmes!$A$6:$A$28,"Vitesse — 30 m (s)",Barèmes!$B$6:$B$28,H449,Barèmes!$C$6:$C$28,IF(H449="6ème","Mixte",G449)),Barèmes!$C$2,IF(R449&lt;=SUMIFS(Barèmes!$H$6:$H$28,Barèmes!$A$6:$A$28,"Vitesse — 30 m (s)",Barèmes!$B$6:$B$28,H449,Barèmes!$C$6:$C$28,IF(H449="6ème","Mixte",G449)),Barèmes!$D$2,IF(R449&lt;=SUMIFS(Barèmes!$I$6:$I$28,Barèmes!$A$6:$A$28,"Vitesse — 30 m (s)",Barèmes!$B$6:$B$28,H449,Barèmes!$C$6:$C$28,IF(H449="6ème","Mixte",G449)),Barèmes!$E$2,Barèmes!$F$2)))),IF(R449&gt;=SUMIFS(Barèmes!$F$6:$F$28,Barèmes!$A$6:$A$28,"Vitesse — 30 m (s)",Barèmes!$B$6:$B$28,H449,Barèmes!$C$6:$C$28,IF(H449="6ème","Mixte",G449)),Barèmes!$B$2,IF(R449&gt;=SUMIFS(Barèmes!$G$6:$G$28,Barèmes!$A$6:$A$28,"Vitesse — 30 m (s)",Barèmes!$B$6:$B$28,H449,Barèmes!$C$6:$C$28,IF(H449="6ème","Mixte",G449)),Barèmes!$C$2,IF(R449&gt;=SUMIFS(Barèmes!$H$6:$H$28,Barèmes!$A$6:$A$28,"Vitesse — 30 m (s)",Barèmes!$B$6:$B$28,H449,Barèmes!$C$6:$C$28,IF(H449="6ème","Mixte",G449)),Barèmes!$D$2,IF(R449&gt;=SUMIFS(Barèmes!$I$6:$I$28,Barèmes!$A$6:$A$28,"Vitesse — 30 m (s)",Barèmes!$B$6:$B$28,H449,Barèmes!$C$6:$C$28,IF(H449="6ème","Mixte",G449)),Barèmes!$E$2,Barèmes!$F$2))))))</f>
        <v/>
      </c>
      <c r="U449" s="22"/>
      <c r="V449" s="25" t="str">
        <f>IF(OR(U449="",SUMPRODUCT((Barèmes!$A$6:$A$28="Vitesse — 50 m (s)")*(Barèmes!$B$6:$B$28=H449)*(Barèmes!$C$6:$C$28=IF(H449="6ème","Mixte",G449)))=0),"",IF(SUMPRODUCT((Barèmes!$A$6:$A$28="Vitesse — 50 m (s)")*(Barèmes!$B$6:$B$28=H449)*(Barèmes!$C$6:$C$28=IF(H449="6ème","Mixte",G449))*(Barèmes!$J$6:$J$28="+"))&gt;0,IF(U449&lt;=SUMIFS(Barèmes!$D$6:$D$28,Barèmes!$A$6:$A$28,"Vitesse — 50 m (s)",Barèmes!$B$6:$B$28,H449,Barèmes!$C$6:$C$28,IF(H449="6ème","Mixte",G449)),"à besoin",IF(U449&lt;=SUMIFS(Barèmes!$E$6:$E$28,Barèmes!$A$6:$A$28,"Vitesse — 50 m (s)",Barèmes!$B$6:$B$28,H449,Barèmes!$C$6:$C$28,IF(H449="6ème","Mixte",G449)),"fragile","satisfaisant")),IF(U449&gt;=SUMIFS(Barèmes!$D$6:$D$28,Barèmes!$A$6:$A$28,"Vitesse — 50 m (s)",Barèmes!$B$6:$B$28,H449,Barèmes!$C$6:$C$28,IF(H449="6ème","Mixte",G449)),"à besoin",IF(U449&gt;=SUMIFS(Barèmes!$E$6:$E$28,Barèmes!$A$6:$A$28,"Vitesse — 50 m (s)",Barèmes!$B$6:$B$28,H449,Barèmes!$C$6:$C$28,IF(H449="6ème","Mixte",G449)),"fragile","satisfaisant"))))</f>
        <v/>
      </c>
      <c r="W449" s="25" t="str">
        <f>IF(OR(U449="",SUMPRODUCT((Barèmes!$A$6:$A$28="Vitesse — 50 m (s)")*(Barèmes!$B$6:$B$28=H449)*(Barèmes!$C$6:$C$28=IF(H449="6ème","Mixte",G449)))=0),"",IF(SUMPRODUCT((Barèmes!$A$6:$A$28="Vitesse — 50 m (s)")*(Barèmes!$B$6:$B$28=H449)*(Barèmes!$C$6:$C$28=IF(H449="6ème","Mixte",G449))*(Barèmes!$J$6:$J$28="+"))&gt;0,IF(U449&lt;=SUMIFS(Barèmes!$F$6:$F$28,Barèmes!$A$6:$A$28,"Vitesse — 50 m (s)",Barèmes!$B$6:$B$28,H449,Barèmes!$C$6:$C$28,IF(H449="6ème","Mixte",G449)),Barèmes!$B$2,IF(U449&lt;=SUMIFS(Barèmes!$G$6:$G$28,Barèmes!$A$6:$A$28,"Vitesse — 50 m (s)",Barèmes!$B$6:$B$28,H449,Barèmes!$C$6:$C$28,IF(H449="6ème","Mixte",G449)),Barèmes!$C$2,IF(U449&lt;=SUMIFS(Barèmes!$H$6:$H$28,Barèmes!$A$6:$A$28,"Vitesse — 50 m (s)",Barèmes!$B$6:$B$28,H449,Barèmes!$C$6:$C$28,IF(H449="6ème","Mixte",G449)),Barèmes!$D$2,IF(U449&lt;=SUMIFS(Barèmes!$I$6:$I$28,Barèmes!$A$6:$A$28,"Vitesse — 50 m (s)",Barèmes!$B$6:$B$28,H449,Barèmes!$C$6:$C$28,IF(H449="6ème","Mixte",G449)),Barèmes!$E$2,Barèmes!$F$2)))),IF(U449&gt;=SUMIFS(Barèmes!$F$6:$F$28,Barèmes!$A$6:$A$28,"Vitesse — 50 m (s)",Barèmes!$B$6:$B$28,H449,Barèmes!$C$6:$C$28,IF(H449="6ème","Mixte",G449)),Barèmes!$B$2,IF(U449&gt;=SUMIFS(Barèmes!$G$6:$G$28,Barèmes!$A$6:$A$28,"Vitesse — 50 m (s)",Barèmes!$B$6:$B$28,H449,Barèmes!$C$6:$C$28,IF(H449="6ème","Mixte",G449)),Barèmes!$C$2,IF(U449&gt;=SUMIFS(Barèmes!$H$6:$H$28,Barèmes!$A$6:$A$28,"Vitesse — 50 m (s)",Barèmes!$B$6:$B$28,H449,Barèmes!$C$6:$C$28,IF(H449="6ème","Mixte",G449)),Barèmes!$D$2,IF(U449&gt;=SUMIFS(Barèmes!$I$6:$I$28,Barèmes!$A$6:$A$28,"Vitesse — 50 m (s)",Barèmes!$B$6:$B$28,H449,Barèmes!$C$6:$C$28,IF(H449="6ème","Mixte",G449)),Barèmes!$E$2,Barèmes!$F$2))))))</f>
        <v/>
      </c>
      <c r="X449" s="18"/>
      <c r="Y449" s="26" t="str" cm="1">
        <f t="array" ref="Y449">IF(OR(X449="",SUMPRODUCT((Barèmes!$A$6:$A$28="Souplesse (score 1-5)")*(Barèmes!$B$6:$B$28=H449)*(Barèmes!$C$6:$C$28=IF(H449="6ème","Mixte",G449)))=0),"",IF(SUMPRODUCT((Barèmes!$A$6:$A$28="Souplesse (score 1-5)")*(Barèmes!$B$6:$B$28=H449)*(Barèmes!$C$6:$C$28=IF(H449="6ème","Mixte",G449))*(Barèmes!$J$6:$J$28="+"))&gt;0,IF(X449&lt;=SUMIFS(Barèmes!$D$6:$D$28,Barèmes!$A$6:$A$28,"Souplesse (score 1-5)",Barèmes!$B$6:$B$28,H449,Barèmes!$C$6:$C$28,IF(H449="6ème","Mixte",G449)),"à besoin",IF(X449&lt;=SUMIFS(Barèmes!$E$6:$E$28,Barèmes!$A$6:$A$28,"Souplesse (score 1-5)",Barèmes!$B$6:$B$28,H449,Barèmes!$C$6:$C$28,IF(H449="6ème","Mixte",G449)),"fragile","satisfaisant")),IF(X449&gt;=SUMIFS(Barèmes!$D$6:$D$28,Barèmes!$A$6:$A$28,"Souplesse (score 1-5)",Barèmes!$B$6:$B$28,H449,Barèmes!$C$6:$C$28,IF(H449="6ème","Mixte",G449)),"à besoin",IF(X449&gt;=SUMIFS(Barèmes!$E$6:$E$28,Barèmes!$A$6:$A$28,"Souplesse (score 1-5)",Barèmes!$B$6:$B$28,H449,Barèmes!$C$6:$C$28,IF(H449="6ème","Mixte",G449)),"fragile","satisfaisant"))))</f>
        <v/>
      </c>
      <c r="Z449" s="26" t="str" cm="1">
        <f t="array" ref="Z449">IF(OR(X449="",SUMPRODUCT((Barèmes!$A$6:$A$28="Souplesse (score 1-5)")*(Barèmes!$B$6:$B$28=H449)*(Barèmes!$C$6:$C$28=IF(H449="6ème","Mixte",G449)))=0),"",IF(SUMPRODUCT((Barèmes!$A$6:$A$28="Souplesse (score 1-5)")*(Barèmes!$B$6:$B$28=H449)*(Barèmes!$C$6:$C$28=IF(H449="6ème","Mixte",G449))*(Barèmes!$J$6:$J$28="+"))&gt;0,IF(X449&lt;=SUMIFS(Barèmes!$F$6:$F$28,Barèmes!$A$6:$A$28,"Souplesse (score 1-5)",Barèmes!$B$6:$B$28,H449,Barèmes!$C$6:$C$28,IF(H449="6ème","Mixte",G449)),Barèmes!$B$2,IF(X449&lt;=SUMIFS(Barèmes!$G$6:$G$28,Barèmes!$A$6:$A$28,"Souplesse (score 1-5)",Barèmes!$B$6:$B$28,H449,Barèmes!$C$6:$C$28,IF(H449="6ème","Mixte",G449)),Barèmes!$C$2,IF(X449&lt;=SUMIFS(Barèmes!$H$6:$H$28,Barèmes!$A$6:$A$28,"Souplesse (score 1-5)",Barèmes!$B$6:$B$28,H449,Barèmes!$C$6:$C$28,IF(H449="6ème","Mixte",G449)),Barèmes!$D$2,IF(X449&lt;=SUMIFS(Barèmes!$I$6:$I$28,Barèmes!$A$6:$A$28,"Souplesse (score 1-5)",Barèmes!$B$6:$B$28,H449,Barèmes!$C$6:$C$28,IF(H449="6ème","Mixte",G449)),Barèmes!$E$2,Barèmes!$F$2)))),IF(X449&gt;=SUMIFS(Barèmes!$F$6:$F$28,Barèmes!$A$6:$A$28,"Souplesse (score 1-5)",Barèmes!$B$6:$B$28,H449,Barèmes!$C$6:$C$28,IF(H449="6ème","Mixte",G449)),Barèmes!$B$2,IF(X449&gt;=SUMIFS(Barèmes!$G$6:$G$28,Barèmes!$A$6:$A$28,"Souplesse (score 1-5)",Barèmes!$B$6:$B$28,H449,Barèmes!$C$6:$C$28,IF(H449="6ème","Mixte",G449)),Barèmes!$C$2,IF(X449&gt;=SUMIFS(Barèmes!$H$6:$H$28,Barèmes!$A$6:$A$28,"Souplesse (score 1-5)",Barèmes!$B$6:$B$28,H449,Barèmes!$C$6:$C$28,IF(H449="6ème","Mixte",G449)),Barèmes!$D$2,IF(X449&gt;=SUMIFS(Barèmes!$I$6:$I$28,Barèmes!$A$6:$A$28,"Souplesse (score 1-5)",Barèmes!$B$6:$B$28,H449,Barèmes!$C$6:$C$28,IF(H449="6ème","Mixte",G449)),Barèmes!$E$2,Barèmes!$F$2))))))</f>
        <v/>
      </c>
      <c r="AA449" s="22"/>
      <c r="AB449" s="27" t="str">
        <f>IF(OR(AA449="",SUMPRODUCT((Barèmes!$A$6:$A$28="Agilité — T-test 974 (s)")*(Barèmes!$B$6:$B$28=H449)*(Barèmes!$C$6:$C$28=IF(H449="6ème","Mixte",G449)))=0),"",IF(SUMPRODUCT((Barèmes!$A$6:$A$28="Agilité — T-test 974 (s)")*(Barèmes!$B$6:$B$28=H449)*(Barèmes!$C$6:$C$28=IF(H449="6ème","Mixte",G449))*(Barèmes!$J$6:$J$28="+"))&gt;0,IF(AA449&lt;=SUMIFS(Barèmes!$D$6:$D$28,Barèmes!$A$6:$A$28,"Agilité — T-test 974 (s)",Barèmes!$B$6:$B$28,H449,Barèmes!$C$6:$C$28,IF(H449="6ème","Mixte",G449)),"à besoin",IF(AA449&lt;=SUMIFS(Barèmes!$E$6:$E$28,Barèmes!$A$6:$A$28,"Agilité — T-test 974 (s)",Barèmes!$B$6:$B$28,H449,Barèmes!$C$6:$C$28,IF(H449="6ème","Mixte",G449)),"fragile","satisfaisant")),IF(AA449&gt;=SUMIFS(Barèmes!$D$6:$D$28,Barèmes!$A$6:$A$28,"Agilité — T-test 974 (s)",Barèmes!$B$6:$B$28,H449,Barèmes!$C$6:$C$28,IF(H449="6ème","Mixte",G449)),"à besoin",IF(AA449&gt;=SUMIFS(Barèmes!$E$6:$E$28,Barèmes!$A$6:$A$28,"Agilité — T-test 974 (s)",Barèmes!$B$6:$B$28,H449,Barèmes!$C$6:$C$28,IF(H449="6ème","Mixte",G449)),"fragile","satisfaisant"))))</f>
        <v/>
      </c>
      <c r="AC449" s="27" t="str">
        <f>IF(OR(AA449="",SUMPRODUCT((Barèmes!$A$6:$A$28="Agilité — T-test 974 (s)")*(Barèmes!$B$6:$B$28=H449)*(Barèmes!$C$6:$C$28=IF(H449="6ème","Mixte",G449)))=0),"",IF(SUMPRODUCT((Barèmes!$A$6:$A$28="Agilité — T-test 974 (s)")*(Barèmes!$B$6:$B$28=H449)*(Barèmes!$C$6:$C$28=IF(H449="6ème","Mixte",G449))*(Barèmes!$J$6:$J$28="+"))&gt;0,IF(AA449&lt;=SUMIFS(Barèmes!$F$6:$F$28,Barèmes!$A$6:$A$28,"Agilité — T-test 974 (s)",Barèmes!$B$6:$B$28,H449,Barèmes!$C$6:$C$28,IF(H449="6ème","Mixte",G449)),Barèmes!$B$2,IF(AA449&lt;=SUMIFS(Barèmes!$G$6:$G$28,Barèmes!$A$6:$A$28,"Agilité — T-test 974 (s)",Barèmes!$B$6:$B$28,H449,Barèmes!$C$6:$C$28,IF(H449="6ème","Mixte",G449)),Barèmes!$C$2,IF(AA449&lt;=SUMIFS(Barèmes!$H$6:$H$28,Barèmes!$A$6:$A$28,"Agilité — T-test 974 (s)",Barèmes!$B$6:$B$28,H449,Barèmes!$C$6:$C$28,IF(H449="6ème","Mixte",G449)),Barèmes!$D$2,IF(AA449&lt;=SUMIFS(Barèmes!$I$6:$I$28,Barèmes!$A$6:$A$28,"Agilité — T-test 974 (s)",Barèmes!$B$6:$B$28,H449,Barèmes!$C$6:$C$28,IF(H449="6ème","Mixte",G449)),Barèmes!$E$2,Barèmes!$F$2)))),IF(AA449&gt;=SUMIFS(Barèmes!$F$6:$F$28,Barèmes!$A$6:$A$28,"Agilité — T-test 974 (s)",Barèmes!$B$6:$B$28,H449,Barèmes!$C$6:$C$28,IF(H449="6ème","Mixte",G449)),Barèmes!$B$2,IF(AA449&gt;=SUMIFS(Barèmes!$G$6:$G$28,Barèmes!$A$6:$A$28,"Agilité — T-test 974 (s)",Barèmes!$B$6:$B$28,H449,Barèmes!$C$6:$C$28,IF(H449="6ème","Mixte",G449)),Barèmes!$C$2,IF(AA449&gt;=SUMIFS(Barèmes!$H$6:$H$28,Barèmes!$A$6:$A$28,"Agilité — T-test 974 (s)",Barèmes!$B$6:$B$28,H449,Barèmes!$C$6:$C$28,IF(H449="6ème","Mixte",G449)),Barèmes!$D$2,IF(AA449&gt;=SUMIFS(Barèmes!$I$6:$I$28,Barèmes!$A$6:$A$28,"Agilité — T-test 974 (s)",Barèmes!$B$6:$B$28,H449,Barèmes!$C$6:$C$28,IF(H449="6ème","Mixte",G449)),Barèmes!$E$2,Barèmes!$F$2))))))</f>
        <v/>
      </c>
      <c r="AD449" s="28" t="str">
        <f t="shared" si="50"/>
        <v/>
      </c>
      <c r="AE449" s="29" t="str">
        <f t="shared" si="51"/>
        <v/>
      </c>
      <c r="AF449" s="30" t="str">
        <f>IF(OR(AD449="",SUMPRODUCT((Barèmes!$A$6:$A$28="Surcoût d'agilité (s) — technique")*(Barèmes!$B$6:$B$28=H449)*(Barèmes!$C$6:$C$28=IF(H449="6ème","Mixte",G449)))=0),"",IF(SUMPRODUCT((Barèmes!$A$6:$A$28="Surcoût d'agilité (s) — technique")*(Barèmes!$B$6:$B$28=H449)*(Barèmes!$C$6:$C$28=IF(H449="6ème","Mixte",G449))*(Barèmes!$J$6:$J$28="+"))&gt;0,IF(AD449&lt;=SUMIFS(Barèmes!$D$6:$D$28,Barèmes!$A$6:$A$28,"Surcoût d'agilité (s) — technique",Barèmes!$B$6:$B$28,H449,Barèmes!$C$6:$C$28,IF(H449="6ème","Mixte",G449)),"à besoin",IF(AD449&lt;=SUMIFS(Barèmes!$E$6:$E$28,Barèmes!$A$6:$A$28,"Surcoût d'agilité (s) — technique",Barèmes!$B$6:$B$28,H449,Barèmes!$C$6:$C$28,IF(H449="6ème","Mixte",G449)),"fragile","satisfaisant")),IF(AD449&gt;=SUMIFS(Barèmes!$D$6:$D$28,Barèmes!$A$6:$A$28,"Surcoût d'agilité (s) — technique",Barèmes!$B$6:$B$28,H449,Barèmes!$C$6:$C$28,IF(H449="6ème","Mixte",G449)),"à besoin",IF(AD449&gt;=SUMIFS(Barèmes!$E$6:$E$28,Barèmes!$A$6:$A$28,"Surcoût d'agilité (s) — technique",Barèmes!$B$6:$B$28,H449,Barèmes!$C$6:$C$28,IF(H449="6ème","Mixte",G449)),"fragile","satisfaisant"))))</f>
        <v/>
      </c>
      <c r="AG449" s="30" t="str">
        <f>IF(OR(AD449="",SUMPRODUCT((Barèmes!$A$6:$A$28="Surcoût d'agilité (s) — technique")*(Barèmes!$B$6:$B$28=H449)*(Barèmes!$C$6:$C$28=IF(H449="6ème","Mixte",G449)))=0),"",IF(SUMPRODUCT((Barèmes!$A$6:$A$28="Surcoût d'agilité (s) — technique")*(Barèmes!$B$6:$B$28=H449)*(Barèmes!$C$6:$C$28=IF(H449="6ème","Mixte",G449))*(Barèmes!$J$6:$J$28="+"))&gt;0,IF(AD449&lt;=SUMIFS(Barèmes!$F$6:$F$28,Barèmes!$A$6:$A$28,"Surcoût d'agilité (s) — technique",Barèmes!$B$6:$B$28,H449,Barèmes!$C$6:$C$28,IF(H449="6ème","Mixte",G449)),Barèmes!$B$2,IF(AD449&lt;=SUMIFS(Barèmes!$G$6:$G$28,Barèmes!$A$6:$A$28,"Surcoût d'agilité (s) — technique",Barèmes!$B$6:$B$28,H449,Barèmes!$C$6:$C$28,IF(H449="6ème","Mixte",G449)),Barèmes!$C$2,IF(AD449&lt;=SUMIFS(Barèmes!$H$6:$H$28,Barèmes!$A$6:$A$28,"Surcoût d'agilité (s) — technique",Barèmes!$B$6:$B$28,H449,Barèmes!$C$6:$C$28,IF(H449="6ème","Mixte",G449)),Barèmes!$D$2,IF(AD449&lt;=SUMIFS(Barèmes!$I$6:$I$28,Barèmes!$A$6:$A$28,"Surcoût d'agilité (s) — technique",Barèmes!$B$6:$B$28,H449,Barèmes!$C$6:$C$28,IF(H449="6ème","Mixte",G449)),Barèmes!$E$2,Barèmes!$F$2)))),IF(AD449&gt;=SUMIFS(Barèmes!$F$6:$F$28,Barèmes!$A$6:$A$28,"Surcoût d'agilité (s) — technique",Barèmes!$B$6:$B$28,H449,Barèmes!$C$6:$C$28,IF(H449="6ème","Mixte",G449)),Barèmes!$B$2,IF(AD449&gt;=SUMIFS(Barèmes!$G$6:$G$28,Barèmes!$A$6:$A$28,"Surcoût d'agilité (s) — technique",Barèmes!$B$6:$B$28,H449,Barèmes!$C$6:$C$28,IF(H449="6ème","Mixte",G449)),Barèmes!$C$2,IF(AD449&gt;=SUMIFS(Barèmes!$H$6:$H$28,Barèmes!$A$6:$A$28,"Surcoût d'agilité (s) — technique",Barèmes!$B$6:$B$28,H449,Barèmes!$C$6:$C$28,IF(H449="6ème","Mixte",G449)),Barèmes!$D$2,IF(AD449&gt;=SUMIFS(Barèmes!$I$6:$I$28,Barèmes!$A$6:$A$28,"Surcoût d'agilité (s) — technique",Barèmes!$B$6:$B$28,H449,Barèmes!$C$6:$C$28,IF(H449="6ème","Mixte",G449)),Barèmes!$E$2,Barèmes!$F$2))))))</f>
        <v/>
      </c>
      <c r="AH449" s="31" t="str">
        <f>IF((IF(N449="",0,1)+IF(Q449="",0,1)+IF(W449="",0,1)+IF(Z449="",0,1)+IF(AC449="",0,1))=0,"",3*IF(N449=Barèmes!$B$2,1,IF(N449=Barèmes!$C$2,2,IF(N449=Barèmes!$D$2,3,IF(N449=Barèmes!$E$2,4,IF(N449=Barèmes!$F$2,5,0)))))+3*IF(Q449=Barèmes!$B$2,1,IF(Q449=Barèmes!$C$2,2,IF(Q449=Barèmes!$D$2,3,IF(Q449=Barèmes!$E$2,4,IF(Q449=Barèmes!$F$2,5,0)))))+2*IF(W449=Barèmes!$B$2,1,IF(W449=Barèmes!$C$2,2,IF(W449=Barèmes!$D$2,3,IF(W449=Barèmes!$E$2,4,IF(W449=Barèmes!$F$2,5,0)))))+1*IF(Z449=Barèmes!$B$2,1,IF(Z449=Barèmes!$C$2,2,IF(Z449=Barèmes!$D$2,3,IF(Z449=Barèmes!$E$2,4,IF(Z449=Barèmes!$F$2,5,0)))))+1*IF(AC449=Barèmes!$B$2,1,IF(AC449=Barèmes!$C$2,2,IF(AC449=Barèmes!$D$2,3,IF(AC449=Barèmes!$E$2,4,IF(AC449=Barèmes!$F$2,5,0))))))</f>
        <v/>
      </c>
      <c r="AI449" s="31"/>
      <c r="AJ449" s="32" t="str">
        <f>IFERROR(INDEX(Croissance!$B$5:$B$604,MATCH(A449,Croissance!$A$5:$A$604,0)),"")</f>
        <v/>
      </c>
      <c r="AK449" s="32" t="str">
        <f>IFERROR(INDEX(Croissance!$C$5:$C$604,MATCH(A449,Croissance!$A$5:$A$604,0)),"")</f>
        <v/>
      </c>
      <c r="AL449" s="32" t="str">
        <f>IFERROR(INDEX(Croissance!$D$5:$D$604,MATCH(A449,Croissance!$A$5:$A$604,0)),"")</f>
        <v/>
      </c>
      <c r="AM449" s="32" t="str">
        <f>IFERROR(INDEX(Croissance!$E$5:$E$604,MATCH(A449,Croissance!$A$5:$A$604,0)),"")</f>
        <v/>
      </c>
      <c r="AO449" s="33">
        <f t="shared" si="56"/>
        <v>0</v>
      </c>
      <c r="AP449" s="33">
        <f t="shared" si="52"/>
        <v>0</v>
      </c>
      <c r="AQ449" s="33">
        <f>IF(A449="",0,IF(AND(OR('Synthèse classe'!$C$2="Tous",C449='Synthèse classe'!$C$2),OR('Synthèse classe'!$C$3="Toutes",D449='Synthèse classe'!$C$3),OR('Synthèse classe'!$C$4="Toutes",AND('Synthèse classe'!$C$4="Dernière",AP449=1),B449=IFERROR(VALUE('Synthèse classe'!$C$4),0))),1,0))</f>
        <v>0</v>
      </c>
      <c r="AR449" s="34" t="str">
        <f t="shared" si="53"/>
        <v/>
      </c>
    </row>
    <row r="450" spans="1:44" x14ac:dyDescent="0.2">
      <c r="A450" s="17" t="str">
        <f t="shared" si="49"/>
        <v/>
      </c>
      <c r="B450" s="18"/>
      <c r="C450" s="19"/>
      <c r="D450" s="19"/>
      <c r="E450" s="19"/>
      <c r="F450" s="19"/>
      <c r="G450" s="19"/>
      <c r="H450" s="17" t="str">
        <f t="shared" si="54"/>
        <v/>
      </c>
      <c r="I450" s="20"/>
      <c r="J450" s="18"/>
      <c r="K450" s="19"/>
      <c r="L450" s="21" t="str">
        <f t="shared" si="55"/>
        <v/>
      </c>
      <c r="M450" s="21" t="str">
        <f>IF(OR(J450="",SUMPRODUCT((Barèmes!$A$6:$A$28="Endurance — Luc Léger (palier)")*(Barèmes!$B$6:$B$28=H450)*(Barèmes!$C$6:$C$28=IF(H450="6ème","Mixte",G450)))=0),"",IF(SUMPRODUCT((Barèmes!$A$6:$A$28="Endurance — Luc Léger (palier)")*(Barèmes!$B$6:$B$28=H450)*(Barèmes!$C$6:$C$28=IF(H450="6ème","Mixte",G450))*(Barèmes!$J$6:$J$28="+"))&gt;0,IF(J450&lt;=SUMIFS(Barèmes!$D$6:$D$28,Barèmes!$A$6:$A$28,"Endurance — Luc Léger (palier)",Barèmes!$B$6:$B$28,H450,Barèmes!$C$6:$C$28,IF(H450="6ème","Mixte",G450)),"à besoin",IF(J450&lt;=SUMIFS(Barèmes!$E$6:$E$28,Barèmes!$A$6:$A$28,"Endurance — Luc Léger (palier)",Barèmes!$B$6:$B$28,H450,Barèmes!$C$6:$C$28,IF(H450="6ème","Mixte",G450)),"fragile","satisfaisant")),IF(J450&gt;=SUMIFS(Barèmes!$D$6:$D$28,Barèmes!$A$6:$A$28,"Endurance — Luc Léger (palier)",Barèmes!$B$6:$B$28,H450,Barèmes!$C$6:$C$28,IF(H450="6ème","Mixte",G450)),"à besoin",IF(J450&gt;=SUMIFS(Barèmes!$E$6:$E$28,Barèmes!$A$6:$A$28,"Endurance — Luc Léger (palier)",Barèmes!$B$6:$B$28,H450,Barèmes!$C$6:$C$28,IF(H450="6ème","Mixte",G450)),"fragile","satisfaisant"))))</f>
        <v/>
      </c>
      <c r="N450" s="21" t="str">
        <f>IF(OR(J450="",SUMPRODUCT((Barèmes!$A$6:$A$28="Endurance — Luc Léger (palier)")*(Barèmes!$B$6:$B$28=H450)*(Barèmes!$C$6:$C$28=IF(H450="6ème","Mixte",G450)))=0),"",IF(SUMPRODUCT((Barèmes!$A$6:$A$28="Endurance — Luc Léger (palier)")*(Barèmes!$B$6:$B$28=H450)*(Barèmes!$C$6:$C$28=IF(H450="6ème","Mixte",G450))*(Barèmes!$J$6:$J$28="+"))&gt;0,IF(J450&lt;=SUMIFS(Barèmes!$F$6:$F$28,Barèmes!$A$6:$A$28,"Endurance — Luc Léger (palier)",Barèmes!$B$6:$B$28,H450,Barèmes!$C$6:$C$28,IF(H450="6ème","Mixte",G450)),Barèmes!$B$2,IF(J450&lt;=SUMIFS(Barèmes!$G$6:$G$28,Barèmes!$A$6:$A$28,"Endurance — Luc Léger (palier)",Barèmes!$B$6:$B$28,H450,Barèmes!$C$6:$C$28,IF(H450="6ème","Mixte",G450)),Barèmes!$C$2,IF(J450&lt;=SUMIFS(Barèmes!$H$6:$H$28,Barèmes!$A$6:$A$28,"Endurance — Luc Léger (palier)",Barèmes!$B$6:$B$28,H450,Barèmes!$C$6:$C$28,IF(H450="6ème","Mixte",G450)),Barèmes!$D$2,IF(J450&lt;=SUMIFS(Barèmes!$I$6:$I$28,Barèmes!$A$6:$A$28,"Endurance — Luc Léger (palier)",Barèmes!$B$6:$B$28,H450,Barèmes!$C$6:$C$28,IF(H450="6ème","Mixte",G450)),Barèmes!$E$2,Barèmes!$F$2)))),IF(J450&gt;=SUMIFS(Barèmes!$F$6:$F$28,Barèmes!$A$6:$A$28,"Endurance — Luc Léger (palier)",Barèmes!$B$6:$B$28,H450,Barèmes!$C$6:$C$28,IF(H450="6ème","Mixte",G450)),Barèmes!$B$2,IF(J450&gt;=SUMIFS(Barèmes!$G$6:$G$28,Barèmes!$A$6:$A$28,"Endurance — Luc Léger (palier)",Barèmes!$B$6:$B$28,H450,Barèmes!$C$6:$C$28,IF(H450="6ème","Mixte",G450)),Barèmes!$C$2,IF(J450&gt;=SUMIFS(Barèmes!$H$6:$H$28,Barèmes!$A$6:$A$28,"Endurance — Luc Léger (palier)",Barèmes!$B$6:$B$28,H450,Barèmes!$C$6:$C$28,IF(H450="6ème","Mixte",G450)),Barèmes!$D$2,IF(J450&gt;=SUMIFS(Barèmes!$I$6:$I$28,Barèmes!$A$6:$A$28,"Endurance — Luc Léger (palier)",Barèmes!$B$6:$B$28,H450,Barèmes!$C$6:$C$28,IF(H450="6ème","Mixte",G450)),Barèmes!$E$2,Barèmes!$F$2))))))</f>
        <v/>
      </c>
      <c r="O450" s="22"/>
      <c r="P450" s="23" t="str">
        <f>IF(OR(O450="",SUMPRODUCT((Barèmes!$A$6:$A$28="Force bas du corps — Saut en longueur (m)")*(Barèmes!$B$6:$B$28=H450)*(Barèmes!$C$6:$C$28=IF(H450="6ème","Mixte",G450)))=0),"",IF(SUMPRODUCT((Barèmes!$A$6:$A$28="Force bas du corps — Saut en longueur (m)")*(Barèmes!$B$6:$B$28=H450)*(Barèmes!$C$6:$C$28=IF(H450="6ème","Mixte",G450))*(Barèmes!$J$6:$J$28="+"))&gt;0,IF(O450&lt;=SUMIFS(Barèmes!$D$6:$D$28,Barèmes!$A$6:$A$28,"Force bas du corps — Saut en longueur (m)",Barèmes!$B$6:$B$28,H450,Barèmes!$C$6:$C$28,IF(H450="6ème","Mixte",G450)),"à besoin",IF(O450&lt;=SUMIFS(Barèmes!$E$6:$E$28,Barèmes!$A$6:$A$28,"Force bas du corps — Saut en longueur (m)",Barèmes!$B$6:$B$28,H450,Barèmes!$C$6:$C$28,IF(H450="6ème","Mixte",G450)),"fragile","satisfaisant")),IF(O450&gt;=SUMIFS(Barèmes!$D$6:$D$28,Barèmes!$A$6:$A$28,"Force bas du corps — Saut en longueur (m)",Barèmes!$B$6:$B$28,H450,Barèmes!$C$6:$C$28,IF(H450="6ème","Mixte",G450)),"à besoin",IF(O450&gt;=SUMIFS(Barèmes!$E$6:$E$28,Barèmes!$A$6:$A$28,"Force bas du corps — Saut en longueur (m)",Barèmes!$B$6:$B$28,H450,Barèmes!$C$6:$C$28,IF(H450="6ème","Mixte",G450)),"fragile","satisfaisant"))))</f>
        <v/>
      </c>
      <c r="Q450" s="23" t="str">
        <f>IF(OR(O450="",SUMPRODUCT((Barèmes!$A$6:$A$28="Force bas du corps — Saut en longueur (m)")*(Barèmes!$B$6:$B$28=H450)*(Barèmes!$C$6:$C$28=IF(H450="6ème","Mixte",G450)))=0),"",IF(SUMPRODUCT((Barèmes!$A$6:$A$28="Force bas du corps — Saut en longueur (m)")*(Barèmes!$B$6:$B$28=H450)*(Barèmes!$C$6:$C$28=IF(H450="6ème","Mixte",G450))*(Barèmes!$J$6:$J$28="+"))&gt;0,IF(O450&lt;=SUMIFS(Barèmes!$F$6:$F$28,Barèmes!$A$6:$A$28,"Force bas du corps — Saut en longueur (m)",Barèmes!$B$6:$B$28,H450,Barèmes!$C$6:$C$28,IF(H450="6ème","Mixte",G450)),Barèmes!$B$2,IF(O450&lt;=SUMIFS(Barèmes!$G$6:$G$28,Barèmes!$A$6:$A$28,"Force bas du corps — Saut en longueur (m)",Barèmes!$B$6:$B$28,H450,Barèmes!$C$6:$C$28,IF(H450="6ème","Mixte",G450)),Barèmes!$C$2,IF(O450&lt;=SUMIFS(Barèmes!$H$6:$H$28,Barèmes!$A$6:$A$28,"Force bas du corps — Saut en longueur (m)",Barèmes!$B$6:$B$28,H450,Barèmes!$C$6:$C$28,IF(H450="6ème","Mixte",G450)),Barèmes!$D$2,IF(O450&lt;=SUMIFS(Barèmes!$I$6:$I$28,Barèmes!$A$6:$A$28,"Force bas du corps — Saut en longueur (m)",Barèmes!$B$6:$B$28,H450,Barèmes!$C$6:$C$28,IF(H450="6ème","Mixte",G450)),Barèmes!$E$2,Barèmes!$F$2)))),IF(O450&gt;=SUMIFS(Barèmes!$F$6:$F$28,Barèmes!$A$6:$A$28,"Force bas du corps — Saut en longueur (m)",Barèmes!$B$6:$B$28,H450,Barèmes!$C$6:$C$28,IF(H450="6ème","Mixte",G450)),Barèmes!$B$2,IF(O450&gt;=SUMIFS(Barèmes!$G$6:$G$28,Barèmes!$A$6:$A$28,"Force bas du corps — Saut en longueur (m)",Barèmes!$B$6:$B$28,H450,Barèmes!$C$6:$C$28,IF(H450="6ème","Mixte",G450)),Barèmes!$C$2,IF(O450&gt;=SUMIFS(Barèmes!$H$6:$H$28,Barèmes!$A$6:$A$28,"Force bas du corps — Saut en longueur (m)",Barèmes!$B$6:$B$28,H450,Barèmes!$C$6:$C$28,IF(H450="6ème","Mixte",G450)),Barèmes!$D$2,IF(O450&gt;=SUMIFS(Barèmes!$I$6:$I$28,Barèmes!$A$6:$A$28,"Force bas du corps — Saut en longueur (m)",Barèmes!$B$6:$B$28,H450,Barèmes!$C$6:$C$28,IF(H450="6ème","Mixte",G450)),Barèmes!$E$2,Barèmes!$F$2))))))</f>
        <v/>
      </c>
      <c r="R450" s="22"/>
      <c r="S450" s="24" t="str">
        <f>IF(OR(R450="",SUMPRODUCT((Barèmes!$A$6:$A$28="Vitesse — 30 m (s)")*(Barèmes!$B$6:$B$28=H450)*(Barèmes!$C$6:$C$28=IF(H450="6ème","Mixte",G450)))=0),"",IF(SUMPRODUCT((Barèmes!$A$6:$A$28="Vitesse — 30 m (s)")*(Barèmes!$B$6:$B$28=H450)*(Barèmes!$C$6:$C$28=IF(H450="6ème","Mixte",G450))*(Barèmes!$J$6:$J$28="+"))&gt;0,IF(R450&lt;=SUMIFS(Barèmes!$D$6:$D$28,Barèmes!$A$6:$A$28,"Vitesse — 30 m (s)",Barèmes!$B$6:$B$28,H450,Barèmes!$C$6:$C$28,IF(H450="6ème","Mixte",G450)),"à besoin",IF(R450&lt;=SUMIFS(Barèmes!$E$6:$E$28,Barèmes!$A$6:$A$28,"Vitesse — 30 m (s)",Barèmes!$B$6:$B$28,H450,Barèmes!$C$6:$C$28,IF(H450="6ème","Mixte",G450)),"fragile","satisfaisant")),IF(R450&gt;=SUMIFS(Barèmes!$D$6:$D$28,Barèmes!$A$6:$A$28,"Vitesse — 30 m (s)",Barèmes!$B$6:$B$28,H450,Barèmes!$C$6:$C$28,IF(H450="6ème","Mixte",G450)),"à besoin",IF(R450&gt;=SUMIFS(Barèmes!$E$6:$E$28,Barèmes!$A$6:$A$28,"Vitesse — 30 m (s)",Barèmes!$B$6:$B$28,H450,Barèmes!$C$6:$C$28,IF(H450="6ème","Mixte",G450)),"fragile","satisfaisant"))))</f>
        <v/>
      </c>
      <c r="T450" s="24" t="str">
        <f>IF(OR(R450="",SUMPRODUCT((Barèmes!$A$6:$A$28="Vitesse — 30 m (s)")*(Barèmes!$B$6:$B$28=H450)*(Barèmes!$C$6:$C$28=IF(H450="6ème","Mixte",G450)))=0),"",IF(SUMPRODUCT((Barèmes!$A$6:$A$28="Vitesse — 30 m (s)")*(Barèmes!$B$6:$B$28=H450)*(Barèmes!$C$6:$C$28=IF(H450="6ème","Mixte",G450))*(Barèmes!$J$6:$J$28="+"))&gt;0,IF(R450&lt;=SUMIFS(Barèmes!$F$6:$F$28,Barèmes!$A$6:$A$28,"Vitesse — 30 m (s)",Barèmes!$B$6:$B$28,H450,Barèmes!$C$6:$C$28,IF(H450="6ème","Mixte",G450)),Barèmes!$B$2,IF(R450&lt;=SUMIFS(Barèmes!$G$6:$G$28,Barèmes!$A$6:$A$28,"Vitesse — 30 m (s)",Barèmes!$B$6:$B$28,H450,Barèmes!$C$6:$C$28,IF(H450="6ème","Mixte",G450)),Barèmes!$C$2,IF(R450&lt;=SUMIFS(Barèmes!$H$6:$H$28,Barèmes!$A$6:$A$28,"Vitesse — 30 m (s)",Barèmes!$B$6:$B$28,H450,Barèmes!$C$6:$C$28,IF(H450="6ème","Mixte",G450)),Barèmes!$D$2,IF(R450&lt;=SUMIFS(Barèmes!$I$6:$I$28,Barèmes!$A$6:$A$28,"Vitesse — 30 m (s)",Barèmes!$B$6:$B$28,H450,Barèmes!$C$6:$C$28,IF(H450="6ème","Mixte",G450)),Barèmes!$E$2,Barèmes!$F$2)))),IF(R450&gt;=SUMIFS(Barèmes!$F$6:$F$28,Barèmes!$A$6:$A$28,"Vitesse — 30 m (s)",Barèmes!$B$6:$B$28,H450,Barèmes!$C$6:$C$28,IF(H450="6ème","Mixte",G450)),Barèmes!$B$2,IF(R450&gt;=SUMIFS(Barèmes!$G$6:$G$28,Barèmes!$A$6:$A$28,"Vitesse — 30 m (s)",Barèmes!$B$6:$B$28,H450,Barèmes!$C$6:$C$28,IF(H450="6ème","Mixte",G450)),Barèmes!$C$2,IF(R450&gt;=SUMIFS(Barèmes!$H$6:$H$28,Barèmes!$A$6:$A$28,"Vitesse — 30 m (s)",Barèmes!$B$6:$B$28,H450,Barèmes!$C$6:$C$28,IF(H450="6ème","Mixte",G450)),Barèmes!$D$2,IF(R450&gt;=SUMIFS(Barèmes!$I$6:$I$28,Barèmes!$A$6:$A$28,"Vitesse — 30 m (s)",Barèmes!$B$6:$B$28,H450,Barèmes!$C$6:$C$28,IF(H450="6ème","Mixte",G450)),Barèmes!$E$2,Barèmes!$F$2))))))</f>
        <v/>
      </c>
      <c r="U450" s="22"/>
      <c r="V450" s="25" t="str">
        <f>IF(OR(U450="",SUMPRODUCT((Barèmes!$A$6:$A$28="Vitesse — 50 m (s)")*(Barèmes!$B$6:$B$28=H450)*(Barèmes!$C$6:$C$28=IF(H450="6ème","Mixte",G450)))=0),"",IF(SUMPRODUCT((Barèmes!$A$6:$A$28="Vitesse — 50 m (s)")*(Barèmes!$B$6:$B$28=H450)*(Barèmes!$C$6:$C$28=IF(H450="6ème","Mixte",G450))*(Barèmes!$J$6:$J$28="+"))&gt;0,IF(U450&lt;=SUMIFS(Barèmes!$D$6:$D$28,Barèmes!$A$6:$A$28,"Vitesse — 50 m (s)",Barèmes!$B$6:$B$28,H450,Barèmes!$C$6:$C$28,IF(H450="6ème","Mixte",G450)),"à besoin",IF(U450&lt;=SUMIFS(Barèmes!$E$6:$E$28,Barèmes!$A$6:$A$28,"Vitesse — 50 m (s)",Barèmes!$B$6:$B$28,H450,Barèmes!$C$6:$C$28,IF(H450="6ème","Mixte",G450)),"fragile","satisfaisant")),IF(U450&gt;=SUMIFS(Barèmes!$D$6:$D$28,Barèmes!$A$6:$A$28,"Vitesse — 50 m (s)",Barèmes!$B$6:$B$28,H450,Barèmes!$C$6:$C$28,IF(H450="6ème","Mixte",G450)),"à besoin",IF(U450&gt;=SUMIFS(Barèmes!$E$6:$E$28,Barèmes!$A$6:$A$28,"Vitesse — 50 m (s)",Barèmes!$B$6:$B$28,H450,Barèmes!$C$6:$C$28,IF(H450="6ème","Mixte",G450)),"fragile","satisfaisant"))))</f>
        <v/>
      </c>
      <c r="W450" s="25" t="str">
        <f>IF(OR(U450="",SUMPRODUCT((Barèmes!$A$6:$A$28="Vitesse — 50 m (s)")*(Barèmes!$B$6:$B$28=H450)*(Barèmes!$C$6:$C$28=IF(H450="6ème","Mixte",G450)))=0),"",IF(SUMPRODUCT((Barèmes!$A$6:$A$28="Vitesse — 50 m (s)")*(Barèmes!$B$6:$B$28=H450)*(Barèmes!$C$6:$C$28=IF(H450="6ème","Mixte",G450))*(Barèmes!$J$6:$J$28="+"))&gt;0,IF(U450&lt;=SUMIFS(Barèmes!$F$6:$F$28,Barèmes!$A$6:$A$28,"Vitesse — 50 m (s)",Barèmes!$B$6:$B$28,H450,Barèmes!$C$6:$C$28,IF(H450="6ème","Mixte",G450)),Barèmes!$B$2,IF(U450&lt;=SUMIFS(Barèmes!$G$6:$G$28,Barèmes!$A$6:$A$28,"Vitesse — 50 m (s)",Barèmes!$B$6:$B$28,H450,Barèmes!$C$6:$C$28,IF(H450="6ème","Mixte",G450)),Barèmes!$C$2,IF(U450&lt;=SUMIFS(Barèmes!$H$6:$H$28,Barèmes!$A$6:$A$28,"Vitesse — 50 m (s)",Barèmes!$B$6:$B$28,H450,Barèmes!$C$6:$C$28,IF(H450="6ème","Mixte",G450)),Barèmes!$D$2,IF(U450&lt;=SUMIFS(Barèmes!$I$6:$I$28,Barèmes!$A$6:$A$28,"Vitesse — 50 m (s)",Barèmes!$B$6:$B$28,H450,Barèmes!$C$6:$C$28,IF(H450="6ème","Mixte",G450)),Barèmes!$E$2,Barèmes!$F$2)))),IF(U450&gt;=SUMIFS(Barèmes!$F$6:$F$28,Barèmes!$A$6:$A$28,"Vitesse — 50 m (s)",Barèmes!$B$6:$B$28,H450,Barèmes!$C$6:$C$28,IF(H450="6ème","Mixte",G450)),Barèmes!$B$2,IF(U450&gt;=SUMIFS(Barèmes!$G$6:$G$28,Barèmes!$A$6:$A$28,"Vitesse — 50 m (s)",Barèmes!$B$6:$B$28,H450,Barèmes!$C$6:$C$28,IF(H450="6ème","Mixte",G450)),Barèmes!$C$2,IF(U450&gt;=SUMIFS(Barèmes!$H$6:$H$28,Barèmes!$A$6:$A$28,"Vitesse — 50 m (s)",Barèmes!$B$6:$B$28,H450,Barèmes!$C$6:$C$28,IF(H450="6ème","Mixte",G450)),Barèmes!$D$2,IF(U450&gt;=SUMIFS(Barèmes!$I$6:$I$28,Barèmes!$A$6:$A$28,"Vitesse — 50 m (s)",Barèmes!$B$6:$B$28,H450,Barèmes!$C$6:$C$28,IF(H450="6ème","Mixte",G450)),Barèmes!$E$2,Barèmes!$F$2))))))</f>
        <v/>
      </c>
      <c r="X450" s="18"/>
      <c r="Y450" s="26" t="str" cm="1">
        <f t="array" ref="Y450">IF(OR(X450="",SUMPRODUCT((Barèmes!$A$6:$A$28="Souplesse (score 1-5)")*(Barèmes!$B$6:$B$28=H450)*(Barèmes!$C$6:$C$28=IF(H450="6ème","Mixte",G450)))=0),"",IF(SUMPRODUCT((Barèmes!$A$6:$A$28="Souplesse (score 1-5)")*(Barèmes!$B$6:$B$28=H450)*(Barèmes!$C$6:$C$28=IF(H450="6ème","Mixte",G450))*(Barèmes!$J$6:$J$28="+"))&gt;0,IF(X450&lt;=SUMIFS(Barèmes!$D$6:$D$28,Barèmes!$A$6:$A$28,"Souplesse (score 1-5)",Barèmes!$B$6:$B$28,H450,Barèmes!$C$6:$C$28,IF(H450="6ème","Mixte",G450)),"à besoin",IF(X450&lt;=SUMIFS(Barèmes!$E$6:$E$28,Barèmes!$A$6:$A$28,"Souplesse (score 1-5)",Barèmes!$B$6:$B$28,H450,Barèmes!$C$6:$C$28,IF(H450="6ème","Mixte",G450)),"fragile","satisfaisant")),IF(X450&gt;=SUMIFS(Barèmes!$D$6:$D$28,Barèmes!$A$6:$A$28,"Souplesse (score 1-5)",Barèmes!$B$6:$B$28,H450,Barèmes!$C$6:$C$28,IF(H450="6ème","Mixte",G450)),"à besoin",IF(X450&gt;=SUMIFS(Barèmes!$E$6:$E$28,Barèmes!$A$6:$A$28,"Souplesse (score 1-5)",Barèmes!$B$6:$B$28,H450,Barèmes!$C$6:$C$28,IF(H450="6ème","Mixte",G450)),"fragile","satisfaisant"))))</f>
        <v/>
      </c>
      <c r="Z450" s="26" t="str" cm="1">
        <f t="array" ref="Z450">IF(OR(X450="",SUMPRODUCT((Barèmes!$A$6:$A$28="Souplesse (score 1-5)")*(Barèmes!$B$6:$B$28=H450)*(Barèmes!$C$6:$C$28=IF(H450="6ème","Mixte",G450)))=0),"",IF(SUMPRODUCT((Barèmes!$A$6:$A$28="Souplesse (score 1-5)")*(Barèmes!$B$6:$B$28=H450)*(Barèmes!$C$6:$C$28=IF(H450="6ème","Mixte",G450))*(Barèmes!$J$6:$J$28="+"))&gt;0,IF(X450&lt;=SUMIFS(Barèmes!$F$6:$F$28,Barèmes!$A$6:$A$28,"Souplesse (score 1-5)",Barèmes!$B$6:$B$28,H450,Barèmes!$C$6:$C$28,IF(H450="6ème","Mixte",G450)),Barèmes!$B$2,IF(X450&lt;=SUMIFS(Barèmes!$G$6:$G$28,Barèmes!$A$6:$A$28,"Souplesse (score 1-5)",Barèmes!$B$6:$B$28,H450,Barèmes!$C$6:$C$28,IF(H450="6ème","Mixte",G450)),Barèmes!$C$2,IF(X450&lt;=SUMIFS(Barèmes!$H$6:$H$28,Barèmes!$A$6:$A$28,"Souplesse (score 1-5)",Barèmes!$B$6:$B$28,H450,Barèmes!$C$6:$C$28,IF(H450="6ème","Mixte",G450)),Barèmes!$D$2,IF(X450&lt;=SUMIFS(Barèmes!$I$6:$I$28,Barèmes!$A$6:$A$28,"Souplesse (score 1-5)",Barèmes!$B$6:$B$28,H450,Barèmes!$C$6:$C$28,IF(H450="6ème","Mixte",G450)),Barèmes!$E$2,Barèmes!$F$2)))),IF(X450&gt;=SUMIFS(Barèmes!$F$6:$F$28,Barèmes!$A$6:$A$28,"Souplesse (score 1-5)",Barèmes!$B$6:$B$28,H450,Barèmes!$C$6:$C$28,IF(H450="6ème","Mixte",G450)),Barèmes!$B$2,IF(X450&gt;=SUMIFS(Barèmes!$G$6:$G$28,Barèmes!$A$6:$A$28,"Souplesse (score 1-5)",Barèmes!$B$6:$B$28,H450,Barèmes!$C$6:$C$28,IF(H450="6ème","Mixte",G450)),Barèmes!$C$2,IF(X450&gt;=SUMIFS(Barèmes!$H$6:$H$28,Barèmes!$A$6:$A$28,"Souplesse (score 1-5)",Barèmes!$B$6:$B$28,H450,Barèmes!$C$6:$C$28,IF(H450="6ème","Mixte",G450)),Barèmes!$D$2,IF(X450&gt;=SUMIFS(Barèmes!$I$6:$I$28,Barèmes!$A$6:$A$28,"Souplesse (score 1-5)",Barèmes!$B$6:$B$28,H450,Barèmes!$C$6:$C$28,IF(H450="6ème","Mixte",G450)),Barèmes!$E$2,Barèmes!$F$2))))))</f>
        <v/>
      </c>
      <c r="AA450" s="22"/>
      <c r="AB450" s="27" t="str">
        <f>IF(OR(AA450="",SUMPRODUCT((Barèmes!$A$6:$A$28="Agilité — T-test 974 (s)")*(Barèmes!$B$6:$B$28=H450)*(Barèmes!$C$6:$C$28=IF(H450="6ème","Mixte",G450)))=0),"",IF(SUMPRODUCT((Barèmes!$A$6:$A$28="Agilité — T-test 974 (s)")*(Barèmes!$B$6:$B$28=H450)*(Barèmes!$C$6:$C$28=IF(H450="6ème","Mixte",G450))*(Barèmes!$J$6:$J$28="+"))&gt;0,IF(AA450&lt;=SUMIFS(Barèmes!$D$6:$D$28,Barèmes!$A$6:$A$28,"Agilité — T-test 974 (s)",Barèmes!$B$6:$B$28,H450,Barèmes!$C$6:$C$28,IF(H450="6ème","Mixte",G450)),"à besoin",IF(AA450&lt;=SUMIFS(Barèmes!$E$6:$E$28,Barèmes!$A$6:$A$28,"Agilité — T-test 974 (s)",Barèmes!$B$6:$B$28,H450,Barèmes!$C$6:$C$28,IF(H450="6ème","Mixte",G450)),"fragile","satisfaisant")),IF(AA450&gt;=SUMIFS(Barèmes!$D$6:$D$28,Barèmes!$A$6:$A$28,"Agilité — T-test 974 (s)",Barèmes!$B$6:$B$28,H450,Barèmes!$C$6:$C$28,IF(H450="6ème","Mixte",G450)),"à besoin",IF(AA450&gt;=SUMIFS(Barèmes!$E$6:$E$28,Barèmes!$A$6:$A$28,"Agilité — T-test 974 (s)",Barèmes!$B$6:$B$28,H450,Barèmes!$C$6:$C$28,IF(H450="6ème","Mixte",G450)),"fragile","satisfaisant"))))</f>
        <v/>
      </c>
      <c r="AC450" s="27" t="str">
        <f>IF(OR(AA450="",SUMPRODUCT((Barèmes!$A$6:$A$28="Agilité — T-test 974 (s)")*(Barèmes!$B$6:$B$28=H450)*(Barèmes!$C$6:$C$28=IF(H450="6ème","Mixte",G450)))=0),"",IF(SUMPRODUCT((Barèmes!$A$6:$A$28="Agilité — T-test 974 (s)")*(Barèmes!$B$6:$B$28=H450)*(Barèmes!$C$6:$C$28=IF(H450="6ème","Mixte",G450))*(Barèmes!$J$6:$J$28="+"))&gt;0,IF(AA450&lt;=SUMIFS(Barèmes!$F$6:$F$28,Barèmes!$A$6:$A$28,"Agilité — T-test 974 (s)",Barèmes!$B$6:$B$28,H450,Barèmes!$C$6:$C$28,IF(H450="6ème","Mixte",G450)),Barèmes!$B$2,IF(AA450&lt;=SUMIFS(Barèmes!$G$6:$G$28,Barèmes!$A$6:$A$28,"Agilité — T-test 974 (s)",Barèmes!$B$6:$B$28,H450,Barèmes!$C$6:$C$28,IF(H450="6ème","Mixte",G450)),Barèmes!$C$2,IF(AA450&lt;=SUMIFS(Barèmes!$H$6:$H$28,Barèmes!$A$6:$A$28,"Agilité — T-test 974 (s)",Barèmes!$B$6:$B$28,H450,Barèmes!$C$6:$C$28,IF(H450="6ème","Mixte",G450)),Barèmes!$D$2,IF(AA450&lt;=SUMIFS(Barèmes!$I$6:$I$28,Barèmes!$A$6:$A$28,"Agilité — T-test 974 (s)",Barèmes!$B$6:$B$28,H450,Barèmes!$C$6:$C$28,IF(H450="6ème","Mixte",G450)),Barèmes!$E$2,Barèmes!$F$2)))),IF(AA450&gt;=SUMIFS(Barèmes!$F$6:$F$28,Barèmes!$A$6:$A$28,"Agilité — T-test 974 (s)",Barèmes!$B$6:$B$28,H450,Barèmes!$C$6:$C$28,IF(H450="6ème","Mixte",G450)),Barèmes!$B$2,IF(AA450&gt;=SUMIFS(Barèmes!$G$6:$G$28,Barèmes!$A$6:$A$28,"Agilité — T-test 974 (s)",Barèmes!$B$6:$B$28,H450,Barèmes!$C$6:$C$28,IF(H450="6ème","Mixte",G450)),Barèmes!$C$2,IF(AA450&gt;=SUMIFS(Barèmes!$H$6:$H$28,Barèmes!$A$6:$A$28,"Agilité — T-test 974 (s)",Barèmes!$B$6:$B$28,H450,Barèmes!$C$6:$C$28,IF(H450="6ème","Mixte",G450)),Barèmes!$D$2,IF(AA450&gt;=SUMIFS(Barèmes!$I$6:$I$28,Barèmes!$A$6:$A$28,"Agilité — T-test 974 (s)",Barèmes!$B$6:$B$28,H450,Barèmes!$C$6:$C$28,IF(H450="6ème","Mixte",G450)),Barèmes!$E$2,Barèmes!$F$2))))))</f>
        <v/>
      </c>
      <c r="AD450" s="28" t="str">
        <f t="shared" si="50"/>
        <v/>
      </c>
      <c r="AE450" s="29" t="str">
        <f t="shared" si="51"/>
        <v/>
      </c>
      <c r="AF450" s="30" t="str">
        <f>IF(OR(AD450="",SUMPRODUCT((Barèmes!$A$6:$A$28="Surcoût d'agilité (s) — technique")*(Barèmes!$B$6:$B$28=H450)*(Barèmes!$C$6:$C$28=IF(H450="6ème","Mixte",G450)))=0),"",IF(SUMPRODUCT((Barèmes!$A$6:$A$28="Surcoût d'agilité (s) — technique")*(Barèmes!$B$6:$B$28=H450)*(Barèmes!$C$6:$C$28=IF(H450="6ème","Mixte",G450))*(Barèmes!$J$6:$J$28="+"))&gt;0,IF(AD450&lt;=SUMIFS(Barèmes!$D$6:$D$28,Barèmes!$A$6:$A$28,"Surcoût d'agilité (s) — technique",Barèmes!$B$6:$B$28,H450,Barèmes!$C$6:$C$28,IF(H450="6ème","Mixte",G450)),"à besoin",IF(AD450&lt;=SUMIFS(Barèmes!$E$6:$E$28,Barèmes!$A$6:$A$28,"Surcoût d'agilité (s) — technique",Barèmes!$B$6:$B$28,H450,Barèmes!$C$6:$C$28,IF(H450="6ème","Mixte",G450)),"fragile","satisfaisant")),IF(AD450&gt;=SUMIFS(Barèmes!$D$6:$D$28,Barèmes!$A$6:$A$28,"Surcoût d'agilité (s) — technique",Barèmes!$B$6:$B$28,H450,Barèmes!$C$6:$C$28,IF(H450="6ème","Mixte",G450)),"à besoin",IF(AD450&gt;=SUMIFS(Barèmes!$E$6:$E$28,Barèmes!$A$6:$A$28,"Surcoût d'agilité (s) — technique",Barèmes!$B$6:$B$28,H450,Barèmes!$C$6:$C$28,IF(H450="6ème","Mixte",G450)),"fragile","satisfaisant"))))</f>
        <v/>
      </c>
      <c r="AG450" s="30" t="str">
        <f>IF(OR(AD450="",SUMPRODUCT((Barèmes!$A$6:$A$28="Surcoût d'agilité (s) — technique")*(Barèmes!$B$6:$B$28=H450)*(Barèmes!$C$6:$C$28=IF(H450="6ème","Mixte",G450)))=0),"",IF(SUMPRODUCT((Barèmes!$A$6:$A$28="Surcoût d'agilité (s) — technique")*(Barèmes!$B$6:$B$28=H450)*(Barèmes!$C$6:$C$28=IF(H450="6ème","Mixte",G450))*(Barèmes!$J$6:$J$28="+"))&gt;0,IF(AD450&lt;=SUMIFS(Barèmes!$F$6:$F$28,Barèmes!$A$6:$A$28,"Surcoût d'agilité (s) — technique",Barèmes!$B$6:$B$28,H450,Barèmes!$C$6:$C$28,IF(H450="6ème","Mixte",G450)),Barèmes!$B$2,IF(AD450&lt;=SUMIFS(Barèmes!$G$6:$G$28,Barèmes!$A$6:$A$28,"Surcoût d'agilité (s) — technique",Barèmes!$B$6:$B$28,H450,Barèmes!$C$6:$C$28,IF(H450="6ème","Mixte",G450)),Barèmes!$C$2,IF(AD450&lt;=SUMIFS(Barèmes!$H$6:$H$28,Barèmes!$A$6:$A$28,"Surcoût d'agilité (s) — technique",Barèmes!$B$6:$B$28,H450,Barèmes!$C$6:$C$28,IF(H450="6ème","Mixte",G450)),Barèmes!$D$2,IF(AD450&lt;=SUMIFS(Barèmes!$I$6:$I$28,Barèmes!$A$6:$A$28,"Surcoût d'agilité (s) — technique",Barèmes!$B$6:$B$28,H450,Barèmes!$C$6:$C$28,IF(H450="6ème","Mixte",G450)),Barèmes!$E$2,Barèmes!$F$2)))),IF(AD450&gt;=SUMIFS(Barèmes!$F$6:$F$28,Barèmes!$A$6:$A$28,"Surcoût d'agilité (s) — technique",Barèmes!$B$6:$B$28,H450,Barèmes!$C$6:$C$28,IF(H450="6ème","Mixte",G450)),Barèmes!$B$2,IF(AD450&gt;=SUMIFS(Barèmes!$G$6:$G$28,Barèmes!$A$6:$A$28,"Surcoût d'agilité (s) — technique",Barèmes!$B$6:$B$28,H450,Barèmes!$C$6:$C$28,IF(H450="6ème","Mixte",G450)),Barèmes!$C$2,IF(AD450&gt;=SUMIFS(Barèmes!$H$6:$H$28,Barèmes!$A$6:$A$28,"Surcoût d'agilité (s) — technique",Barèmes!$B$6:$B$28,H450,Barèmes!$C$6:$C$28,IF(H450="6ème","Mixte",G450)),Barèmes!$D$2,IF(AD450&gt;=SUMIFS(Barèmes!$I$6:$I$28,Barèmes!$A$6:$A$28,"Surcoût d'agilité (s) — technique",Barèmes!$B$6:$B$28,H450,Barèmes!$C$6:$C$28,IF(H450="6ème","Mixte",G450)),Barèmes!$E$2,Barèmes!$F$2))))))</f>
        <v/>
      </c>
      <c r="AH450" s="31" t="str">
        <f>IF((IF(N450="",0,1)+IF(Q450="",0,1)+IF(W450="",0,1)+IF(Z450="",0,1)+IF(AC450="",0,1))=0,"",3*IF(N450=Barèmes!$B$2,1,IF(N450=Barèmes!$C$2,2,IF(N450=Barèmes!$D$2,3,IF(N450=Barèmes!$E$2,4,IF(N450=Barèmes!$F$2,5,0)))))+3*IF(Q450=Barèmes!$B$2,1,IF(Q450=Barèmes!$C$2,2,IF(Q450=Barèmes!$D$2,3,IF(Q450=Barèmes!$E$2,4,IF(Q450=Barèmes!$F$2,5,0)))))+2*IF(W450=Barèmes!$B$2,1,IF(W450=Barèmes!$C$2,2,IF(W450=Barèmes!$D$2,3,IF(W450=Barèmes!$E$2,4,IF(W450=Barèmes!$F$2,5,0)))))+1*IF(Z450=Barèmes!$B$2,1,IF(Z450=Barèmes!$C$2,2,IF(Z450=Barèmes!$D$2,3,IF(Z450=Barèmes!$E$2,4,IF(Z450=Barèmes!$F$2,5,0)))))+1*IF(AC450=Barèmes!$B$2,1,IF(AC450=Barèmes!$C$2,2,IF(AC450=Barèmes!$D$2,3,IF(AC450=Barèmes!$E$2,4,IF(AC450=Barèmes!$F$2,5,0))))))</f>
        <v/>
      </c>
      <c r="AI450" s="31"/>
      <c r="AJ450" s="32" t="str">
        <f>IFERROR(INDEX(Croissance!$B$5:$B$604,MATCH(A450,Croissance!$A$5:$A$604,0)),"")</f>
        <v/>
      </c>
      <c r="AK450" s="32" t="str">
        <f>IFERROR(INDEX(Croissance!$C$5:$C$604,MATCH(A450,Croissance!$A$5:$A$604,0)),"")</f>
        <v/>
      </c>
      <c r="AL450" s="32" t="str">
        <f>IFERROR(INDEX(Croissance!$D$5:$D$604,MATCH(A450,Croissance!$A$5:$A$604,0)),"")</f>
        <v/>
      </c>
      <c r="AM450" s="32" t="str">
        <f>IFERROR(INDEX(Croissance!$E$5:$E$604,MATCH(A450,Croissance!$A$5:$A$604,0)),"")</f>
        <v/>
      </c>
      <c r="AO450" s="33">
        <f t="shared" si="56"/>
        <v>0</v>
      </c>
      <c r="AP450" s="33">
        <f t="shared" si="52"/>
        <v>0</v>
      </c>
      <c r="AQ450" s="33">
        <f>IF(A450="",0,IF(AND(OR('Synthèse classe'!$C$2="Tous",C450='Synthèse classe'!$C$2),OR('Synthèse classe'!$C$3="Toutes",D450='Synthèse classe'!$C$3),OR('Synthèse classe'!$C$4="Toutes",AND('Synthèse classe'!$C$4="Dernière",AP450=1),B450=IFERROR(VALUE('Synthèse classe'!$C$4),0))),1,0))</f>
        <v>0</v>
      </c>
      <c r="AR450" s="34" t="str">
        <f t="shared" si="53"/>
        <v/>
      </c>
    </row>
    <row r="451" spans="1:44" x14ac:dyDescent="0.2">
      <c r="A451" s="17" t="str">
        <f t="shared" si="49"/>
        <v/>
      </c>
      <c r="B451" s="18"/>
      <c r="C451" s="19"/>
      <c r="D451" s="19"/>
      <c r="E451" s="19"/>
      <c r="F451" s="19"/>
      <c r="G451" s="19"/>
      <c r="H451" s="17" t="str">
        <f t="shared" si="54"/>
        <v/>
      </c>
      <c r="I451" s="20"/>
      <c r="J451" s="18"/>
      <c r="K451" s="19"/>
      <c r="L451" s="21" t="str">
        <f t="shared" si="55"/>
        <v/>
      </c>
      <c r="M451" s="21" t="str">
        <f>IF(OR(J451="",SUMPRODUCT((Barèmes!$A$6:$A$28="Endurance — Luc Léger (palier)")*(Barèmes!$B$6:$B$28=H451)*(Barèmes!$C$6:$C$28=IF(H451="6ème","Mixte",G451)))=0),"",IF(SUMPRODUCT((Barèmes!$A$6:$A$28="Endurance — Luc Léger (palier)")*(Barèmes!$B$6:$B$28=H451)*(Barèmes!$C$6:$C$28=IF(H451="6ème","Mixte",G451))*(Barèmes!$J$6:$J$28="+"))&gt;0,IF(J451&lt;=SUMIFS(Barèmes!$D$6:$D$28,Barèmes!$A$6:$A$28,"Endurance — Luc Léger (palier)",Barèmes!$B$6:$B$28,H451,Barèmes!$C$6:$C$28,IF(H451="6ème","Mixte",G451)),"à besoin",IF(J451&lt;=SUMIFS(Barèmes!$E$6:$E$28,Barèmes!$A$6:$A$28,"Endurance — Luc Léger (palier)",Barèmes!$B$6:$B$28,H451,Barèmes!$C$6:$C$28,IF(H451="6ème","Mixte",G451)),"fragile","satisfaisant")),IF(J451&gt;=SUMIFS(Barèmes!$D$6:$D$28,Barèmes!$A$6:$A$28,"Endurance — Luc Léger (palier)",Barèmes!$B$6:$B$28,H451,Barèmes!$C$6:$C$28,IF(H451="6ème","Mixte",G451)),"à besoin",IF(J451&gt;=SUMIFS(Barèmes!$E$6:$E$28,Barèmes!$A$6:$A$28,"Endurance — Luc Léger (palier)",Barèmes!$B$6:$B$28,H451,Barèmes!$C$6:$C$28,IF(H451="6ème","Mixte",G451)),"fragile","satisfaisant"))))</f>
        <v/>
      </c>
      <c r="N451" s="21" t="str">
        <f>IF(OR(J451="",SUMPRODUCT((Barèmes!$A$6:$A$28="Endurance — Luc Léger (palier)")*(Barèmes!$B$6:$B$28=H451)*(Barèmes!$C$6:$C$28=IF(H451="6ème","Mixte",G451)))=0),"",IF(SUMPRODUCT((Barèmes!$A$6:$A$28="Endurance — Luc Léger (palier)")*(Barèmes!$B$6:$B$28=H451)*(Barèmes!$C$6:$C$28=IF(H451="6ème","Mixte",G451))*(Barèmes!$J$6:$J$28="+"))&gt;0,IF(J451&lt;=SUMIFS(Barèmes!$F$6:$F$28,Barèmes!$A$6:$A$28,"Endurance — Luc Léger (palier)",Barèmes!$B$6:$B$28,H451,Barèmes!$C$6:$C$28,IF(H451="6ème","Mixte",G451)),Barèmes!$B$2,IF(J451&lt;=SUMIFS(Barèmes!$G$6:$G$28,Barèmes!$A$6:$A$28,"Endurance — Luc Léger (palier)",Barèmes!$B$6:$B$28,H451,Barèmes!$C$6:$C$28,IF(H451="6ème","Mixte",G451)),Barèmes!$C$2,IF(J451&lt;=SUMIFS(Barèmes!$H$6:$H$28,Barèmes!$A$6:$A$28,"Endurance — Luc Léger (palier)",Barèmes!$B$6:$B$28,H451,Barèmes!$C$6:$C$28,IF(H451="6ème","Mixte",G451)),Barèmes!$D$2,IF(J451&lt;=SUMIFS(Barèmes!$I$6:$I$28,Barèmes!$A$6:$A$28,"Endurance — Luc Léger (palier)",Barèmes!$B$6:$B$28,H451,Barèmes!$C$6:$C$28,IF(H451="6ème","Mixte",G451)),Barèmes!$E$2,Barèmes!$F$2)))),IF(J451&gt;=SUMIFS(Barèmes!$F$6:$F$28,Barèmes!$A$6:$A$28,"Endurance — Luc Léger (palier)",Barèmes!$B$6:$B$28,H451,Barèmes!$C$6:$C$28,IF(H451="6ème","Mixte",G451)),Barèmes!$B$2,IF(J451&gt;=SUMIFS(Barèmes!$G$6:$G$28,Barèmes!$A$6:$A$28,"Endurance — Luc Léger (palier)",Barèmes!$B$6:$B$28,H451,Barèmes!$C$6:$C$28,IF(H451="6ème","Mixte",G451)),Barèmes!$C$2,IF(J451&gt;=SUMIFS(Barèmes!$H$6:$H$28,Barèmes!$A$6:$A$28,"Endurance — Luc Léger (palier)",Barèmes!$B$6:$B$28,H451,Barèmes!$C$6:$C$28,IF(H451="6ème","Mixte",G451)),Barèmes!$D$2,IF(J451&gt;=SUMIFS(Barèmes!$I$6:$I$28,Barèmes!$A$6:$A$28,"Endurance — Luc Léger (palier)",Barèmes!$B$6:$B$28,H451,Barèmes!$C$6:$C$28,IF(H451="6ème","Mixte",G451)),Barèmes!$E$2,Barèmes!$F$2))))))</f>
        <v/>
      </c>
      <c r="O451" s="22"/>
      <c r="P451" s="23" t="str">
        <f>IF(OR(O451="",SUMPRODUCT((Barèmes!$A$6:$A$28="Force bas du corps — Saut en longueur (m)")*(Barèmes!$B$6:$B$28=H451)*(Barèmes!$C$6:$C$28=IF(H451="6ème","Mixte",G451)))=0),"",IF(SUMPRODUCT((Barèmes!$A$6:$A$28="Force bas du corps — Saut en longueur (m)")*(Barèmes!$B$6:$B$28=H451)*(Barèmes!$C$6:$C$28=IF(H451="6ème","Mixte",G451))*(Barèmes!$J$6:$J$28="+"))&gt;0,IF(O451&lt;=SUMIFS(Barèmes!$D$6:$D$28,Barèmes!$A$6:$A$28,"Force bas du corps — Saut en longueur (m)",Barèmes!$B$6:$B$28,H451,Barèmes!$C$6:$C$28,IF(H451="6ème","Mixte",G451)),"à besoin",IF(O451&lt;=SUMIFS(Barèmes!$E$6:$E$28,Barèmes!$A$6:$A$28,"Force bas du corps — Saut en longueur (m)",Barèmes!$B$6:$B$28,H451,Barèmes!$C$6:$C$28,IF(H451="6ème","Mixte",G451)),"fragile","satisfaisant")),IF(O451&gt;=SUMIFS(Barèmes!$D$6:$D$28,Barèmes!$A$6:$A$28,"Force bas du corps — Saut en longueur (m)",Barèmes!$B$6:$B$28,H451,Barèmes!$C$6:$C$28,IF(H451="6ème","Mixte",G451)),"à besoin",IF(O451&gt;=SUMIFS(Barèmes!$E$6:$E$28,Barèmes!$A$6:$A$28,"Force bas du corps — Saut en longueur (m)",Barèmes!$B$6:$B$28,H451,Barèmes!$C$6:$C$28,IF(H451="6ème","Mixte",G451)),"fragile","satisfaisant"))))</f>
        <v/>
      </c>
      <c r="Q451" s="23" t="str">
        <f>IF(OR(O451="",SUMPRODUCT((Barèmes!$A$6:$A$28="Force bas du corps — Saut en longueur (m)")*(Barèmes!$B$6:$B$28=H451)*(Barèmes!$C$6:$C$28=IF(H451="6ème","Mixte",G451)))=0),"",IF(SUMPRODUCT((Barèmes!$A$6:$A$28="Force bas du corps — Saut en longueur (m)")*(Barèmes!$B$6:$B$28=H451)*(Barèmes!$C$6:$C$28=IF(H451="6ème","Mixte",G451))*(Barèmes!$J$6:$J$28="+"))&gt;0,IF(O451&lt;=SUMIFS(Barèmes!$F$6:$F$28,Barèmes!$A$6:$A$28,"Force bas du corps — Saut en longueur (m)",Barèmes!$B$6:$B$28,H451,Barèmes!$C$6:$C$28,IF(H451="6ème","Mixte",G451)),Barèmes!$B$2,IF(O451&lt;=SUMIFS(Barèmes!$G$6:$G$28,Barèmes!$A$6:$A$28,"Force bas du corps — Saut en longueur (m)",Barèmes!$B$6:$B$28,H451,Barèmes!$C$6:$C$28,IF(H451="6ème","Mixte",G451)),Barèmes!$C$2,IF(O451&lt;=SUMIFS(Barèmes!$H$6:$H$28,Barèmes!$A$6:$A$28,"Force bas du corps — Saut en longueur (m)",Barèmes!$B$6:$B$28,H451,Barèmes!$C$6:$C$28,IF(H451="6ème","Mixte",G451)),Barèmes!$D$2,IF(O451&lt;=SUMIFS(Barèmes!$I$6:$I$28,Barèmes!$A$6:$A$28,"Force bas du corps — Saut en longueur (m)",Barèmes!$B$6:$B$28,H451,Barèmes!$C$6:$C$28,IF(H451="6ème","Mixte",G451)),Barèmes!$E$2,Barèmes!$F$2)))),IF(O451&gt;=SUMIFS(Barèmes!$F$6:$F$28,Barèmes!$A$6:$A$28,"Force bas du corps — Saut en longueur (m)",Barèmes!$B$6:$B$28,H451,Barèmes!$C$6:$C$28,IF(H451="6ème","Mixte",G451)),Barèmes!$B$2,IF(O451&gt;=SUMIFS(Barèmes!$G$6:$G$28,Barèmes!$A$6:$A$28,"Force bas du corps — Saut en longueur (m)",Barèmes!$B$6:$B$28,H451,Barèmes!$C$6:$C$28,IF(H451="6ème","Mixte",G451)),Barèmes!$C$2,IF(O451&gt;=SUMIFS(Barèmes!$H$6:$H$28,Barèmes!$A$6:$A$28,"Force bas du corps — Saut en longueur (m)",Barèmes!$B$6:$B$28,H451,Barèmes!$C$6:$C$28,IF(H451="6ème","Mixte",G451)),Barèmes!$D$2,IF(O451&gt;=SUMIFS(Barèmes!$I$6:$I$28,Barèmes!$A$6:$A$28,"Force bas du corps — Saut en longueur (m)",Barèmes!$B$6:$B$28,H451,Barèmes!$C$6:$C$28,IF(H451="6ème","Mixte",G451)),Barèmes!$E$2,Barèmes!$F$2))))))</f>
        <v/>
      </c>
      <c r="R451" s="22"/>
      <c r="S451" s="24" t="str">
        <f>IF(OR(R451="",SUMPRODUCT((Barèmes!$A$6:$A$28="Vitesse — 30 m (s)")*(Barèmes!$B$6:$B$28=H451)*(Barèmes!$C$6:$C$28=IF(H451="6ème","Mixte",G451)))=0),"",IF(SUMPRODUCT((Barèmes!$A$6:$A$28="Vitesse — 30 m (s)")*(Barèmes!$B$6:$B$28=H451)*(Barèmes!$C$6:$C$28=IF(H451="6ème","Mixte",G451))*(Barèmes!$J$6:$J$28="+"))&gt;0,IF(R451&lt;=SUMIFS(Barèmes!$D$6:$D$28,Barèmes!$A$6:$A$28,"Vitesse — 30 m (s)",Barèmes!$B$6:$B$28,H451,Barèmes!$C$6:$C$28,IF(H451="6ème","Mixte",G451)),"à besoin",IF(R451&lt;=SUMIFS(Barèmes!$E$6:$E$28,Barèmes!$A$6:$A$28,"Vitesse — 30 m (s)",Barèmes!$B$6:$B$28,H451,Barèmes!$C$6:$C$28,IF(H451="6ème","Mixte",G451)),"fragile","satisfaisant")),IF(R451&gt;=SUMIFS(Barèmes!$D$6:$D$28,Barèmes!$A$6:$A$28,"Vitesse — 30 m (s)",Barèmes!$B$6:$B$28,H451,Barèmes!$C$6:$C$28,IF(H451="6ème","Mixte",G451)),"à besoin",IF(R451&gt;=SUMIFS(Barèmes!$E$6:$E$28,Barèmes!$A$6:$A$28,"Vitesse — 30 m (s)",Barèmes!$B$6:$B$28,H451,Barèmes!$C$6:$C$28,IF(H451="6ème","Mixte",G451)),"fragile","satisfaisant"))))</f>
        <v/>
      </c>
      <c r="T451" s="24" t="str">
        <f>IF(OR(R451="",SUMPRODUCT((Barèmes!$A$6:$A$28="Vitesse — 30 m (s)")*(Barèmes!$B$6:$B$28=H451)*(Barèmes!$C$6:$C$28=IF(H451="6ème","Mixte",G451)))=0),"",IF(SUMPRODUCT((Barèmes!$A$6:$A$28="Vitesse — 30 m (s)")*(Barèmes!$B$6:$B$28=H451)*(Barèmes!$C$6:$C$28=IF(H451="6ème","Mixte",G451))*(Barèmes!$J$6:$J$28="+"))&gt;0,IF(R451&lt;=SUMIFS(Barèmes!$F$6:$F$28,Barèmes!$A$6:$A$28,"Vitesse — 30 m (s)",Barèmes!$B$6:$B$28,H451,Barèmes!$C$6:$C$28,IF(H451="6ème","Mixte",G451)),Barèmes!$B$2,IF(R451&lt;=SUMIFS(Barèmes!$G$6:$G$28,Barèmes!$A$6:$A$28,"Vitesse — 30 m (s)",Barèmes!$B$6:$B$28,H451,Barèmes!$C$6:$C$28,IF(H451="6ème","Mixte",G451)),Barèmes!$C$2,IF(R451&lt;=SUMIFS(Barèmes!$H$6:$H$28,Barèmes!$A$6:$A$28,"Vitesse — 30 m (s)",Barèmes!$B$6:$B$28,H451,Barèmes!$C$6:$C$28,IF(H451="6ème","Mixte",G451)),Barèmes!$D$2,IF(R451&lt;=SUMIFS(Barèmes!$I$6:$I$28,Barèmes!$A$6:$A$28,"Vitesse — 30 m (s)",Barèmes!$B$6:$B$28,H451,Barèmes!$C$6:$C$28,IF(H451="6ème","Mixte",G451)),Barèmes!$E$2,Barèmes!$F$2)))),IF(R451&gt;=SUMIFS(Barèmes!$F$6:$F$28,Barèmes!$A$6:$A$28,"Vitesse — 30 m (s)",Barèmes!$B$6:$B$28,H451,Barèmes!$C$6:$C$28,IF(H451="6ème","Mixte",G451)),Barèmes!$B$2,IF(R451&gt;=SUMIFS(Barèmes!$G$6:$G$28,Barèmes!$A$6:$A$28,"Vitesse — 30 m (s)",Barèmes!$B$6:$B$28,H451,Barèmes!$C$6:$C$28,IF(H451="6ème","Mixte",G451)),Barèmes!$C$2,IF(R451&gt;=SUMIFS(Barèmes!$H$6:$H$28,Barèmes!$A$6:$A$28,"Vitesse — 30 m (s)",Barèmes!$B$6:$B$28,H451,Barèmes!$C$6:$C$28,IF(H451="6ème","Mixte",G451)),Barèmes!$D$2,IF(R451&gt;=SUMIFS(Barèmes!$I$6:$I$28,Barèmes!$A$6:$A$28,"Vitesse — 30 m (s)",Barèmes!$B$6:$B$28,H451,Barèmes!$C$6:$C$28,IF(H451="6ème","Mixte",G451)),Barèmes!$E$2,Barèmes!$F$2))))))</f>
        <v/>
      </c>
      <c r="U451" s="22"/>
      <c r="V451" s="25" t="str">
        <f>IF(OR(U451="",SUMPRODUCT((Barèmes!$A$6:$A$28="Vitesse — 50 m (s)")*(Barèmes!$B$6:$B$28=H451)*(Barèmes!$C$6:$C$28=IF(H451="6ème","Mixte",G451)))=0),"",IF(SUMPRODUCT((Barèmes!$A$6:$A$28="Vitesse — 50 m (s)")*(Barèmes!$B$6:$B$28=H451)*(Barèmes!$C$6:$C$28=IF(H451="6ème","Mixte",G451))*(Barèmes!$J$6:$J$28="+"))&gt;0,IF(U451&lt;=SUMIFS(Barèmes!$D$6:$D$28,Barèmes!$A$6:$A$28,"Vitesse — 50 m (s)",Barèmes!$B$6:$B$28,H451,Barèmes!$C$6:$C$28,IF(H451="6ème","Mixte",G451)),"à besoin",IF(U451&lt;=SUMIFS(Barèmes!$E$6:$E$28,Barèmes!$A$6:$A$28,"Vitesse — 50 m (s)",Barèmes!$B$6:$B$28,H451,Barèmes!$C$6:$C$28,IF(H451="6ème","Mixte",G451)),"fragile","satisfaisant")),IF(U451&gt;=SUMIFS(Barèmes!$D$6:$D$28,Barèmes!$A$6:$A$28,"Vitesse — 50 m (s)",Barèmes!$B$6:$B$28,H451,Barèmes!$C$6:$C$28,IF(H451="6ème","Mixte",G451)),"à besoin",IF(U451&gt;=SUMIFS(Barèmes!$E$6:$E$28,Barèmes!$A$6:$A$28,"Vitesse — 50 m (s)",Barèmes!$B$6:$B$28,H451,Barèmes!$C$6:$C$28,IF(H451="6ème","Mixte",G451)),"fragile","satisfaisant"))))</f>
        <v/>
      </c>
      <c r="W451" s="25" t="str">
        <f>IF(OR(U451="",SUMPRODUCT((Barèmes!$A$6:$A$28="Vitesse — 50 m (s)")*(Barèmes!$B$6:$B$28=H451)*(Barèmes!$C$6:$C$28=IF(H451="6ème","Mixte",G451)))=0),"",IF(SUMPRODUCT((Barèmes!$A$6:$A$28="Vitesse — 50 m (s)")*(Barèmes!$B$6:$B$28=H451)*(Barèmes!$C$6:$C$28=IF(H451="6ème","Mixte",G451))*(Barèmes!$J$6:$J$28="+"))&gt;0,IF(U451&lt;=SUMIFS(Barèmes!$F$6:$F$28,Barèmes!$A$6:$A$28,"Vitesse — 50 m (s)",Barèmes!$B$6:$B$28,H451,Barèmes!$C$6:$C$28,IF(H451="6ème","Mixte",G451)),Barèmes!$B$2,IF(U451&lt;=SUMIFS(Barèmes!$G$6:$G$28,Barèmes!$A$6:$A$28,"Vitesse — 50 m (s)",Barèmes!$B$6:$B$28,H451,Barèmes!$C$6:$C$28,IF(H451="6ème","Mixte",G451)),Barèmes!$C$2,IF(U451&lt;=SUMIFS(Barèmes!$H$6:$H$28,Barèmes!$A$6:$A$28,"Vitesse — 50 m (s)",Barèmes!$B$6:$B$28,H451,Barèmes!$C$6:$C$28,IF(H451="6ème","Mixte",G451)),Barèmes!$D$2,IF(U451&lt;=SUMIFS(Barèmes!$I$6:$I$28,Barèmes!$A$6:$A$28,"Vitesse — 50 m (s)",Barèmes!$B$6:$B$28,H451,Barèmes!$C$6:$C$28,IF(H451="6ème","Mixte",G451)),Barèmes!$E$2,Barèmes!$F$2)))),IF(U451&gt;=SUMIFS(Barèmes!$F$6:$F$28,Barèmes!$A$6:$A$28,"Vitesse — 50 m (s)",Barèmes!$B$6:$B$28,H451,Barèmes!$C$6:$C$28,IF(H451="6ème","Mixte",G451)),Barèmes!$B$2,IF(U451&gt;=SUMIFS(Barèmes!$G$6:$G$28,Barèmes!$A$6:$A$28,"Vitesse — 50 m (s)",Barèmes!$B$6:$B$28,H451,Barèmes!$C$6:$C$28,IF(H451="6ème","Mixte",G451)),Barèmes!$C$2,IF(U451&gt;=SUMIFS(Barèmes!$H$6:$H$28,Barèmes!$A$6:$A$28,"Vitesse — 50 m (s)",Barèmes!$B$6:$B$28,H451,Barèmes!$C$6:$C$28,IF(H451="6ème","Mixte",G451)),Barèmes!$D$2,IF(U451&gt;=SUMIFS(Barèmes!$I$6:$I$28,Barèmes!$A$6:$A$28,"Vitesse — 50 m (s)",Barèmes!$B$6:$B$28,H451,Barèmes!$C$6:$C$28,IF(H451="6ème","Mixte",G451)),Barèmes!$E$2,Barèmes!$F$2))))))</f>
        <v/>
      </c>
      <c r="X451" s="18"/>
      <c r="Y451" s="26" t="str" cm="1">
        <f t="array" ref="Y451">IF(OR(X451="",SUMPRODUCT((Barèmes!$A$6:$A$28="Souplesse (score 1-5)")*(Barèmes!$B$6:$B$28=H451)*(Barèmes!$C$6:$C$28=IF(H451="6ème","Mixte",G451)))=0),"",IF(SUMPRODUCT((Barèmes!$A$6:$A$28="Souplesse (score 1-5)")*(Barèmes!$B$6:$B$28=H451)*(Barèmes!$C$6:$C$28=IF(H451="6ème","Mixte",G451))*(Barèmes!$J$6:$J$28="+"))&gt;0,IF(X451&lt;=SUMIFS(Barèmes!$D$6:$D$28,Barèmes!$A$6:$A$28,"Souplesse (score 1-5)",Barèmes!$B$6:$B$28,H451,Barèmes!$C$6:$C$28,IF(H451="6ème","Mixte",G451)),"à besoin",IF(X451&lt;=SUMIFS(Barèmes!$E$6:$E$28,Barèmes!$A$6:$A$28,"Souplesse (score 1-5)",Barèmes!$B$6:$B$28,H451,Barèmes!$C$6:$C$28,IF(H451="6ème","Mixte",G451)),"fragile","satisfaisant")),IF(X451&gt;=SUMIFS(Barèmes!$D$6:$D$28,Barèmes!$A$6:$A$28,"Souplesse (score 1-5)",Barèmes!$B$6:$B$28,H451,Barèmes!$C$6:$C$28,IF(H451="6ème","Mixte",G451)),"à besoin",IF(X451&gt;=SUMIFS(Barèmes!$E$6:$E$28,Barèmes!$A$6:$A$28,"Souplesse (score 1-5)",Barèmes!$B$6:$B$28,H451,Barèmes!$C$6:$C$28,IF(H451="6ème","Mixte",G451)),"fragile","satisfaisant"))))</f>
        <v/>
      </c>
      <c r="Z451" s="26" t="str" cm="1">
        <f t="array" ref="Z451">IF(OR(X451="",SUMPRODUCT((Barèmes!$A$6:$A$28="Souplesse (score 1-5)")*(Barèmes!$B$6:$B$28=H451)*(Barèmes!$C$6:$C$28=IF(H451="6ème","Mixte",G451)))=0),"",IF(SUMPRODUCT((Barèmes!$A$6:$A$28="Souplesse (score 1-5)")*(Barèmes!$B$6:$B$28=H451)*(Barèmes!$C$6:$C$28=IF(H451="6ème","Mixte",G451))*(Barèmes!$J$6:$J$28="+"))&gt;0,IF(X451&lt;=SUMIFS(Barèmes!$F$6:$F$28,Barèmes!$A$6:$A$28,"Souplesse (score 1-5)",Barèmes!$B$6:$B$28,H451,Barèmes!$C$6:$C$28,IF(H451="6ème","Mixte",G451)),Barèmes!$B$2,IF(X451&lt;=SUMIFS(Barèmes!$G$6:$G$28,Barèmes!$A$6:$A$28,"Souplesse (score 1-5)",Barèmes!$B$6:$B$28,H451,Barèmes!$C$6:$C$28,IF(H451="6ème","Mixte",G451)),Barèmes!$C$2,IF(X451&lt;=SUMIFS(Barèmes!$H$6:$H$28,Barèmes!$A$6:$A$28,"Souplesse (score 1-5)",Barèmes!$B$6:$B$28,H451,Barèmes!$C$6:$C$28,IF(H451="6ème","Mixte",G451)),Barèmes!$D$2,IF(X451&lt;=SUMIFS(Barèmes!$I$6:$I$28,Barèmes!$A$6:$A$28,"Souplesse (score 1-5)",Barèmes!$B$6:$B$28,H451,Barèmes!$C$6:$C$28,IF(H451="6ème","Mixte",G451)),Barèmes!$E$2,Barèmes!$F$2)))),IF(X451&gt;=SUMIFS(Barèmes!$F$6:$F$28,Barèmes!$A$6:$A$28,"Souplesse (score 1-5)",Barèmes!$B$6:$B$28,H451,Barèmes!$C$6:$C$28,IF(H451="6ème","Mixte",G451)),Barèmes!$B$2,IF(X451&gt;=SUMIFS(Barèmes!$G$6:$G$28,Barèmes!$A$6:$A$28,"Souplesse (score 1-5)",Barèmes!$B$6:$B$28,H451,Barèmes!$C$6:$C$28,IF(H451="6ème","Mixte",G451)),Barèmes!$C$2,IF(X451&gt;=SUMIFS(Barèmes!$H$6:$H$28,Barèmes!$A$6:$A$28,"Souplesse (score 1-5)",Barèmes!$B$6:$B$28,H451,Barèmes!$C$6:$C$28,IF(H451="6ème","Mixte",G451)),Barèmes!$D$2,IF(X451&gt;=SUMIFS(Barèmes!$I$6:$I$28,Barèmes!$A$6:$A$28,"Souplesse (score 1-5)",Barèmes!$B$6:$B$28,H451,Barèmes!$C$6:$C$28,IF(H451="6ème","Mixte",G451)),Barèmes!$E$2,Barèmes!$F$2))))))</f>
        <v/>
      </c>
      <c r="AA451" s="22"/>
      <c r="AB451" s="27" t="str">
        <f>IF(OR(AA451="",SUMPRODUCT((Barèmes!$A$6:$A$28="Agilité — T-test 974 (s)")*(Barèmes!$B$6:$B$28=H451)*(Barèmes!$C$6:$C$28=IF(H451="6ème","Mixte",G451)))=0),"",IF(SUMPRODUCT((Barèmes!$A$6:$A$28="Agilité — T-test 974 (s)")*(Barèmes!$B$6:$B$28=H451)*(Barèmes!$C$6:$C$28=IF(H451="6ème","Mixte",G451))*(Barèmes!$J$6:$J$28="+"))&gt;0,IF(AA451&lt;=SUMIFS(Barèmes!$D$6:$D$28,Barèmes!$A$6:$A$28,"Agilité — T-test 974 (s)",Barèmes!$B$6:$B$28,H451,Barèmes!$C$6:$C$28,IF(H451="6ème","Mixte",G451)),"à besoin",IF(AA451&lt;=SUMIFS(Barèmes!$E$6:$E$28,Barèmes!$A$6:$A$28,"Agilité — T-test 974 (s)",Barèmes!$B$6:$B$28,H451,Barèmes!$C$6:$C$28,IF(H451="6ème","Mixte",G451)),"fragile","satisfaisant")),IF(AA451&gt;=SUMIFS(Barèmes!$D$6:$D$28,Barèmes!$A$6:$A$28,"Agilité — T-test 974 (s)",Barèmes!$B$6:$B$28,H451,Barèmes!$C$6:$C$28,IF(H451="6ème","Mixte",G451)),"à besoin",IF(AA451&gt;=SUMIFS(Barèmes!$E$6:$E$28,Barèmes!$A$6:$A$28,"Agilité — T-test 974 (s)",Barèmes!$B$6:$B$28,H451,Barèmes!$C$6:$C$28,IF(H451="6ème","Mixte",G451)),"fragile","satisfaisant"))))</f>
        <v/>
      </c>
      <c r="AC451" s="27" t="str">
        <f>IF(OR(AA451="",SUMPRODUCT((Barèmes!$A$6:$A$28="Agilité — T-test 974 (s)")*(Barèmes!$B$6:$B$28=H451)*(Barèmes!$C$6:$C$28=IF(H451="6ème","Mixte",G451)))=0),"",IF(SUMPRODUCT((Barèmes!$A$6:$A$28="Agilité — T-test 974 (s)")*(Barèmes!$B$6:$B$28=H451)*(Barèmes!$C$6:$C$28=IF(H451="6ème","Mixte",G451))*(Barèmes!$J$6:$J$28="+"))&gt;0,IF(AA451&lt;=SUMIFS(Barèmes!$F$6:$F$28,Barèmes!$A$6:$A$28,"Agilité — T-test 974 (s)",Barèmes!$B$6:$B$28,H451,Barèmes!$C$6:$C$28,IF(H451="6ème","Mixte",G451)),Barèmes!$B$2,IF(AA451&lt;=SUMIFS(Barèmes!$G$6:$G$28,Barèmes!$A$6:$A$28,"Agilité — T-test 974 (s)",Barèmes!$B$6:$B$28,H451,Barèmes!$C$6:$C$28,IF(H451="6ème","Mixte",G451)),Barèmes!$C$2,IF(AA451&lt;=SUMIFS(Barèmes!$H$6:$H$28,Barèmes!$A$6:$A$28,"Agilité — T-test 974 (s)",Barèmes!$B$6:$B$28,H451,Barèmes!$C$6:$C$28,IF(H451="6ème","Mixte",G451)),Barèmes!$D$2,IF(AA451&lt;=SUMIFS(Barèmes!$I$6:$I$28,Barèmes!$A$6:$A$28,"Agilité — T-test 974 (s)",Barèmes!$B$6:$B$28,H451,Barèmes!$C$6:$C$28,IF(H451="6ème","Mixte",G451)),Barèmes!$E$2,Barèmes!$F$2)))),IF(AA451&gt;=SUMIFS(Barèmes!$F$6:$F$28,Barèmes!$A$6:$A$28,"Agilité — T-test 974 (s)",Barèmes!$B$6:$B$28,H451,Barèmes!$C$6:$C$28,IF(H451="6ème","Mixte",G451)),Barèmes!$B$2,IF(AA451&gt;=SUMIFS(Barèmes!$G$6:$G$28,Barèmes!$A$6:$A$28,"Agilité — T-test 974 (s)",Barèmes!$B$6:$B$28,H451,Barèmes!$C$6:$C$28,IF(H451="6ème","Mixte",G451)),Barèmes!$C$2,IF(AA451&gt;=SUMIFS(Barèmes!$H$6:$H$28,Barèmes!$A$6:$A$28,"Agilité — T-test 974 (s)",Barèmes!$B$6:$B$28,H451,Barèmes!$C$6:$C$28,IF(H451="6ème","Mixte",G451)),Barèmes!$D$2,IF(AA451&gt;=SUMIFS(Barèmes!$I$6:$I$28,Barèmes!$A$6:$A$28,"Agilité — T-test 974 (s)",Barèmes!$B$6:$B$28,H451,Barèmes!$C$6:$C$28,IF(H451="6ème","Mixte",G451)),Barèmes!$E$2,Barèmes!$F$2))))))</f>
        <v/>
      </c>
      <c r="AD451" s="28" t="str">
        <f t="shared" si="50"/>
        <v/>
      </c>
      <c r="AE451" s="29" t="str">
        <f t="shared" si="51"/>
        <v/>
      </c>
      <c r="AF451" s="30" t="str">
        <f>IF(OR(AD451="",SUMPRODUCT((Barèmes!$A$6:$A$28="Surcoût d'agilité (s) — technique")*(Barèmes!$B$6:$B$28=H451)*(Barèmes!$C$6:$C$28=IF(H451="6ème","Mixte",G451)))=0),"",IF(SUMPRODUCT((Barèmes!$A$6:$A$28="Surcoût d'agilité (s) — technique")*(Barèmes!$B$6:$B$28=H451)*(Barèmes!$C$6:$C$28=IF(H451="6ème","Mixte",G451))*(Barèmes!$J$6:$J$28="+"))&gt;0,IF(AD451&lt;=SUMIFS(Barèmes!$D$6:$D$28,Barèmes!$A$6:$A$28,"Surcoût d'agilité (s) — technique",Barèmes!$B$6:$B$28,H451,Barèmes!$C$6:$C$28,IF(H451="6ème","Mixte",G451)),"à besoin",IF(AD451&lt;=SUMIFS(Barèmes!$E$6:$E$28,Barèmes!$A$6:$A$28,"Surcoût d'agilité (s) — technique",Barèmes!$B$6:$B$28,H451,Barèmes!$C$6:$C$28,IF(H451="6ème","Mixte",G451)),"fragile","satisfaisant")),IF(AD451&gt;=SUMIFS(Barèmes!$D$6:$D$28,Barèmes!$A$6:$A$28,"Surcoût d'agilité (s) — technique",Barèmes!$B$6:$B$28,H451,Barèmes!$C$6:$C$28,IF(H451="6ème","Mixte",G451)),"à besoin",IF(AD451&gt;=SUMIFS(Barèmes!$E$6:$E$28,Barèmes!$A$6:$A$28,"Surcoût d'agilité (s) — technique",Barèmes!$B$6:$B$28,H451,Barèmes!$C$6:$C$28,IF(H451="6ème","Mixte",G451)),"fragile","satisfaisant"))))</f>
        <v/>
      </c>
      <c r="AG451" s="30" t="str">
        <f>IF(OR(AD451="",SUMPRODUCT((Barèmes!$A$6:$A$28="Surcoût d'agilité (s) — technique")*(Barèmes!$B$6:$B$28=H451)*(Barèmes!$C$6:$C$28=IF(H451="6ème","Mixte",G451)))=0),"",IF(SUMPRODUCT((Barèmes!$A$6:$A$28="Surcoût d'agilité (s) — technique")*(Barèmes!$B$6:$B$28=H451)*(Barèmes!$C$6:$C$28=IF(H451="6ème","Mixte",G451))*(Barèmes!$J$6:$J$28="+"))&gt;0,IF(AD451&lt;=SUMIFS(Barèmes!$F$6:$F$28,Barèmes!$A$6:$A$28,"Surcoût d'agilité (s) — technique",Barèmes!$B$6:$B$28,H451,Barèmes!$C$6:$C$28,IF(H451="6ème","Mixte",G451)),Barèmes!$B$2,IF(AD451&lt;=SUMIFS(Barèmes!$G$6:$G$28,Barèmes!$A$6:$A$28,"Surcoût d'agilité (s) — technique",Barèmes!$B$6:$B$28,H451,Barèmes!$C$6:$C$28,IF(H451="6ème","Mixte",G451)),Barèmes!$C$2,IF(AD451&lt;=SUMIFS(Barèmes!$H$6:$H$28,Barèmes!$A$6:$A$28,"Surcoût d'agilité (s) — technique",Barèmes!$B$6:$B$28,H451,Barèmes!$C$6:$C$28,IF(H451="6ème","Mixte",G451)),Barèmes!$D$2,IF(AD451&lt;=SUMIFS(Barèmes!$I$6:$I$28,Barèmes!$A$6:$A$28,"Surcoût d'agilité (s) — technique",Barèmes!$B$6:$B$28,H451,Barèmes!$C$6:$C$28,IF(H451="6ème","Mixte",G451)),Barèmes!$E$2,Barèmes!$F$2)))),IF(AD451&gt;=SUMIFS(Barèmes!$F$6:$F$28,Barèmes!$A$6:$A$28,"Surcoût d'agilité (s) — technique",Barèmes!$B$6:$B$28,H451,Barèmes!$C$6:$C$28,IF(H451="6ème","Mixte",G451)),Barèmes!$B$2,IF(AD451&gt;=SUMIFS(Barèmes!$G$6:$G$28,Barèmes!$A$6:$A$28,"Surcoût d'agilité (s) — technique",Barèmes!$B$6:$B$28,H451,Barèmes!$C$6:$C$28,IF(H451="6ème","Mixte",G451)),Barèmes!$C$2,IF(AD451&gt;=SUMIFS(Barèmes!$H$6:$H$28,Barèmes!$A$6:$A$28,"Surcoût d'agilité (s) — technique",Barèmes!$B$6:$B$28,H451,Barèmes!$C$6:$C$28,IF(H451="6ème","Mixte",G451)),Barèmes!$D$2,IF(AD451&gt;=SUMIFS(Barèmes!$I$6:$I$28,Barèmes!$A$6:$A$28,"Surcoût d'agilité (s) — technique",Barèmes!$B$6:$B$28,H451,Barèmes!$C$6:$C$28,IF(H451="6ème","Mixte",G451)),Barèmes!$E$2,Barèmes!$F$2))))))</f>
        <v/>
      </c>
      <c r="AH451" s="31" t="str">
        <f>IF((IF(N451="",0,1)+IF(Q451="",0,1)+IF(W451="",0,1)+IF(Z451="",0,1)+IF(AC451="",0,1))=0,"",3*IF(N451=Barèmes!$B$2,1,IF(N451=Barèmes!$C$2,2,IF(N451=Barèmes!$D$2,3,IF(N451=Barèmes!$E$2,4,IF(N451=Barèmes!$F$2,5,0)))))+3*IF(Q451=Barèmes!$B$2,1,IF(Q451=Barèmes!$C$2,2,IF(Q451=Barèmes!$D$2,3,IF(Q451=Barèmes!$E$2,4,IF(Q451=Barèmes!$F$2,5,0)))))+2*IF(W451=Barèmes!$B$2,1,IF(W451=Barèmes!$C$2,2,IF(W451=Barèmes!$D$2,3,IF(W451=Barèmes!$E$2,4,IF(W451=Barèmes!$F$2,5,0)))))+1*IF(Z451=Barèmes!$B$2,1,IF(Z451=Barèmes!$C$2,2,IF(Z451=Barèmes!$D$2,3,IF(Z451=Barèmes!$E$2,4,IF(Z451=Barèmes!$F$2,5,0)))))+1*IF(AC451=Barèmes!$B$2,1,IF(AC451=Barèmes!$C$2,2,IF(AC451=Barèmes!$D$2,3,IF(AC451=Barèmes!$E$2,4,IF(AC451=Barèmes!$F$2,5,0))))))</f>
        <v/>
      </c>
      <c r="AI451" s="31"/>
      <c r="AJ451" s="32" t="str">
        <f>IFERROR(INDEX(Croissance!$B$5:$B$604,MATCH(A451,Croissance!$A$5:$A$604,0)),"")</f>
        <v/>
      </c>
      <c r="AK451" s="32" t="str">
        <f>IFERROR(INDEX(Croissance!$C$5:$C$604,MATCH(A451,Croissance!$A$5:$A$604,0)),"")</f>
        <v/>
      </c>
      <c r="AL451" s="32" t="str">
        <f>IFERROR(INDEX(Croissance!$D$5:$D$604,MATCH(A451,Croissance!$A$5:$A$604,0)),"")</f>
        <v/>
      </c>
      <c r="AM451" s="32" t="str">
        <f>IFERROR(INDEX(Croissance!$E$5:$E$604,MATCH(A451,Croissance!$A$5:$A$604,0)),"")</f>
        <v/>
      </c>
      <c r="AO451" s="33">
        <f t="shared" si="56"/>
        <v>0</v>
      </c>
      <c r="AP451" s="33">
        <f t="shared" si="52"/>
        <v>0</v>
      </c>
      <c r="AQ451" s="33">
        <f>IF(A451="",0,IF(AND(OR('Synthèse classe'!$C$2="Tous",C451='Synthèse classe'!$C$2),OR('Synthèse classe'!$C$3="Toutes",D451='Synthèse classe'!$C$3),OR('Synthèse classe'!$C$4="Toutes",AND('Synthèse classe'!$C$4="Dernière",AP451=1),B451=IFERROR(VALUE('Synthèse classe'!$C$4),0))),1,0))</f>
        <v>0</v>
      </c>
      <c r="AR451" s="34" t="str">
        <f t="shared" si="53"/>
        <v/>
      </c>
    </row>
    <row r="452" spans="1:44" x14ac:dyDescent="0.2">
      <c r="A452" s="17" t="str">
        <f t="shared" si="49"/>
        <v/>
      </c>
      <c r="B452" s="18"/>
      <c r="C452" s="19"/>
      <c r="D452" s="19"/>
      <c r="E452" s="19"/>
      <c r="F452" s="19"/>
      <c r="G452" s="19"/>
      <c r="H452" s="17" t="str">
        <f t="shared" si="54"/>
        <v/>
      </c>
      <c r="I452" s="20"/>
      <c r="J452" s="18"/>
      <c r="K452" s="19"/>
      <c r="L452" s="21" t="str">
        <f t="shared" si="55"/>
        <v/>
      </c>
      <c r="M452" s="21" t="str">
        <f>IF(OR(J452="",SUMPRODUCT((Barèmes!$A$6:$A$28="Endurance — Luc Léger (palier)")*(Barèmes!$B$6:$B$28=H452)*(Barèmes!$C$6:$C$28=IF(H452="6ème","Mixte",G452)))=0),"",IF(SUMPRODUCT((Barèmes!$A$6:$A$28="Endurance — Luc Léger (palier)")*(Barèmes!$B$6:$B$28=H452)*(Barèmes!$C$6:$C$28=IF(H452="6ème","Mixte",G452))*(Barèmes!$J$6:$J$28="+"))&gt;0,IF(J452&lt;=SUMIFS(Barèmes!$D$6:$D$28,Barèmes!$A$6:$A$28,"Endurance — Luc Léger (palier)",Barèmes!$B$6:$B$28,H452,Barèmes!$C$6:$C$28,IF(H452="6ème","Mixte",G452)),"à besoin",IF(J452&lt;=SUMIFS(Barèmes!$E$6:$E$28,Barèmes!$A$6:$A$28,"Endurance — Luc Léger (palier)",Barèmes!$B$6:$B$28,H452,Barèmes!$C$6:$C$28,IF(H452="6ème","Mixte",G452)),"fragile","satisfaisant")),IF(J452&gt;=SUMIFS(Barèmes!$D$6:$D$28,Barèmes!$A$6:$A$28,"Endurance — Luc Léger (palier)",Barèmes!$B$6:$B$28,H452,Barèmes!$C$6:$C$28,IF(H452="6ème","Mixte",G452)),"à besoin",IF(J452&gt;=SUMIFS(Barèmes!$E$6:$E$28,Barèmes!$A$6:$A$28,"Endurance — Luc Léger (palier)",Barèmes!$B$6:$B$28,H452,Barèmes!$C$6:$C$28,IF(H452="6ème","Mixte",G452)),"fragile","satisfaisant"))))</f>
        <v/>
      </c>
      <c r="N452" s="21" t="str">
        <f>IF(OR(J452="",SUMPRODUCT((Barèmes!$A$6:$A$28="Endurance — Luc Léger (palier)")*(Barèmes!$B$6:$B$28=H452)*(Barèmes!$C$6:$C$28=IF(H452="6ème","Mixte",G452)))=0),"",IF(SUMPRODUCT((Barèmes!$A$6:$A$28="Endurance — Luc Léger (palier)")*(Barèmes!$B$6:$B$28=H452)*(Barèmes!$C$6:$C$28=IF(H452="6ème","Mixte",G452))*(Barèmes!$J$6:$J$28="+"))&gt;0,IF(J452&lt;=SUMIFS(Barèmes!$F$6:$F$28,Barèmes!$A$6:$A$28,"Endurance — Luc Léger (palier)",Barèmes!$B$6:$B$28,H452,Barèmes!$C$6:$C$28,IF(H452="6ème","Mixte",G452)),Barèmes!$B$2,IF(J452&lt;=SUMIFS(Barèmes!$G$6:$G$28,Barèmes!$A$6:$A$28,"Endurance — Luc Léger (palier)",Barèmes!$B$6:$B$28,H452,Barèmes!$C$6:$C$28,IF(H452="6ème","Mixte",G452)),Barèmes!$C$2,IF(J452&lt;=SUMIFS(Barèmes!$H$6:$H$28,Barèmes!$A$6:$A$28,"Endurance — Luc Léger (palier)",Barèmes!$B$6:$B$28,H452,Barèmes!$C$6:$C$28,IF(H452="6ème","Mixte",G452)),Barèmes!$D$2,IF(J452&lt;=SUMIFS(Barèmes!$I$6:$I$28,Barèmes!$A$6:$A$28,"Endurance — Luc Léger (palier)",Barèmes!$B$6:$B$28,H452,Barèmes!$C$6:$C$28,IF(H452="6ème","Mixte",G452)),Barèmes!$E$2,Barèmes!$F$2)))),IF(J452&gt;=SUMIFS(Barèmes!$F$6:$F$28,Barèmes!$A$6:$A$28,"Endurance — Luc Léger (palier)",Barèmes!$B$6:$B$28,H452,Barèmes!$C$6:$C$28,IF(H452="6ème","Mixte",G452)),Barèmes!$B$2,IF(J452&gt;=SUMIFS(Barèmes!$G$6:$G$28,Barèmes!$A$6:$A$28,"Endurance — Luc Léger (palier)",Barèmes!$B$6:$B$28,H452,Barèmes!$C$6:$C$28,IF(H452="6ème","Mixte",G452)),Barèmes!$C$2,IF(J452&gt;=SUMIFS(Barèmes!$H$6:$H$28,Barèmes!$A$6:$A$28,"Endurance — Luc Léger (palier)",Barèmes!$B$6:$B$28,H452,Barèmes!$C$6:$C$28,IF(H452="6ème","Mixte",G452)),Barèmes!$D$2,IF(J452&gt;=SUMIFS(Barèmes!$I$6:$I$28,Barèmes!$A$6:$A$28,"Endurance — Luc Léger (palier)",Barèmes!$B$6:$B$28,H452,Barèmes!$C$6:$C$28,IF(H452="6ème","Mixte",G452)),Barèmes!$E$2,Barèmes!$F$2))))))</f>
        <v/>
      </c>
      <c r="O452" s="22"/>
      <c r="P452" s="23" t="str">
        <f>IF(OR(O452="",SUMPRODUCT((Barèmes!$A$6:$A$28="Force bas du corps — Saut en longueur (m)")*(Barèmes!$B$6:$B$28=H452)*(Barèmes!$C$6:$C$28=IF(H452="6ème","Mixte",G452)))=0),"",IF(SUMPRODUCT((Barèmes!$A$6:$A$28="Force bas du corps — Saut en longueur (m)")*(Barèmes!$B$6:$B$28=H452)*(Barèmes!$C$6:$C$28=IF(H452="6ème","Mixte",G452))*(Barèmes!$J$6:$J$28="+"))&gt;0,IF(O452&lt;=SUMIFS(Barèmes!$D$6:$D$28,Barèmes!$A$6:$A$28,"Force bas du corps — Saut en longueur (m)",Barèmes!$B$6:$B$28,H452,Barèmes!$C$6:$C$28,IF(H452="6ème","Mixte",G452)),"à besoin",IF(O452&lt;=SUMIFS(Barèmes!$E$6:$E$28,Barèmes!$A$6:$A$28,"Force bas du corps — Saut en longueur (m)",Barèmes!$B$6:$B$28,H452,Barèmes!$C$6:$C$28,IF(H452="6ème","Mixte",G452)),"fragile","satisfaisant")),IF(O452&gt;=SUMIFS(Barèmes!$D$6:$D$28,Barèmes!$A$6:$A$28,"Force bas du corps — Saut en longueur (m)",Barèmes!$B$6:$B$28,H452,Barèmes!$C$6:$C$28,IF(H452="6ème","Mixte",G452)),"à besoin",IF(O452&gt;=SUMIFS(Barèmes!$E$6:$E$28,Barèmes!$A$6:$A$28,"Force bas du corps — Saut en longueur (m)",Barèmes!$B$6:$B$28,H452,Barèmes!$C$6:$C$28,IF(H452="6ème","Mixte",G452)),"fragile","satisfaisant"))))</f>
        <v/>
      </c>
      <c r="Q452" s="23" t="str">
        <f>IF(OR(O452="",SUMPRODUCT((Barèmes!$A$6:$A$28="Force bas du corps — Saut en longueur (m)")*(Barèmes!$B$6:$B$28=H452)*(Barèmes!$C$6:$C$28=IF(H452="6ème","Mixte",G452)))=0),"",IF(SUMPRODUCT((Barèmes!$A$6:$A$28="Force bas du corps — Saut en longueur (m)")*(Barèmes!$B$6:$B$28=H452)*(Barèmes!$C$6:$C$28=IF(H452="6ème","Mixte",G452))*(Barèmes!$J$6:$J$28="+"))&gt;0,IF(O452&lt;=SUMIFS(Barèmes!$F$6:$F$28,Barèmes!$A$6:$A$28,"Force bas du corps — Saut en longueur (m)",Barèmes!$B$6:$B$28,H452,Barèmes!$C$6:$C$28,IF(H452="6ème","Mixte",G452)),Barèmes!$B$2,IF(O452&lt;=SUMIFS(Barèmes!$G$6:$G$28,Barèmes!$A$6:$A$28,"Force bas du corps — Saut en longueur (m)",Barèmes!$B$6:$B$28,H452,Barèmes!$C$6:$C$28,IF(H452="6ème","Mixte",G452)),Barèmes!$C$2,IF(O452&lt;=SUMIFS(Barèmes!$H$6:$H$28,Barèmes!$A$6:$A$28,"Force bas du corps — Saut en longueur (m)",Barèmes!$B$6:$B$28,H452,Barèmes!$C$6:$C$28,IF(H452="6ème","Mixte",G452)),Barèmes!$D$2,IF(O452&lt;=SUMIFS(Barèmes!$I$6:$I$28,Barèmes!$A$6:$A$28,"Force bas du corps — Saut en longueur (m)",Barèmes!$B$6:$B$28,H452,Barèmes!$C$6:$C$28,IF(H452="6ème","Mixte",G452)),Barèmes!$E$2,Barèmes!$F$2)))),IF(O452&gt;=SUMIFS(Barèmes!$F$6:$F$28,Barèmes!$A$6:$A$28,"Force bas du corps — Saut en longueur (m)",Barèmes!$B$6:$B$28,H452,Barèmes!$C$6:$C$28,IF(H452="6ème","Mixte",G452)),Barèmes!$B$2,IF(O452&gt;=SUMIFS(Barèmes!$G$6:$G$28,Barèmes!$A$6:$A$28,"Force bas du corps — Saut en longueur (m)",Barèmes!$B$6:$B$28,H452,Barèmes!$C$6:$C$28,IF(H452="6ème","Mixte",G452)),Barèmes!$C$2,IF(O452&gt;=SUMIFS(Barèmes!$H$6:$H$28,Barèmes!$A$6:$A$28,"Force bas du corps — Saut en longueur (m)",Barèmes!$B$6:$B$28,H452,Barèmes!$C$6:$C$28,IF(H452="6ème","Mixte",G452)),Barèmes!$D$2,IF(O452&gt;=SUMIFS(Barèmes!$I$6:$I$28,Barèmes!$A$6:$A$28,"Force bas du corps — Saut en longueur (m)",Barèmes!$B$6:$B$28,H452,Barèmes!$C$6:$C$28,IF(H452="6ème","Mixte",G452)),Barèmes!$E$2,Barèmes!$F$2))))))</f>
        <v/>
      </c>
      <c r="R452" s="22"/>
      <c r="S452" s="24" t="str">
        <f>IF(OR(R452="",SUMPRODUCT((Barèmes!$A$6:$A$28="Vitesse — 30 m (s)")*(Barèmes!$B$6:$B$28=H452)*(Barèmes!$C$6:$C$28=IF(H452="6ème","Mixte",G452)))=0),"",IF(SUMPRODUCT((Barèmes!$A$6:$A$28="Vitesse — 30 m (s)")*(Barèmes!$B$6:$B$28=H452)*(Barèmes!$C$6:$C$28=IF(H452="6ème","Mixte",G452))*(Barèmes!$J$6:$J$28="+"))&gt;0,IF(R452&lt;=SUMIFS(Barèmes!$D$6:$D$28,Barèmes!$A$6:$A$28,"Vitesse — 30 m (s)",Barèmes!$B$6:$B$28,H452,Barèmes!$C$6:$C$28,IF(H452="6ème","Mixte",G452)),"à besoin",IF(R452&lt;=SUMIFS(Barèmes!$E$6:$E$28,Barèmes!$A$6:$A$28,"Vitesse — 30 m (s)",Barèmes!$B$6:$B$28,H452,Barèmes!$C$6:$C$28,IF(H452="6ème","Mixte",G452)),"fragile","satisfaisant")),IF(R452&gt;=SUMIFS(Barèmes!$D$6:$D$28,Barèmes!$A$6:$A$28,"Vitesse — 30 m (s)",Barèmes!$B$6:$B$28,H452,Barèmes!$C$6:$C$28,IF(H452="6ème","Mixte",G452)),"à besoin",IF(R452&gt;=SUMIFS(Barèmes!$E$6:$E$28,Barèmes!$A$6:$A$28,"Vitesse — 30 m (s)",Barèmes!$B$6:$B$28,H452,Barèmes!$C$6:$C$28,IF(H452="6ème","Mixte",G452)),"fragile","satisfaisant"))))</f>
        <v/>
      </c>
      <c r="T452" s="24" t="str">
        <f>IF(OR(R452="",SUMPRODUCT((Barèmes!$A$6:$A$28="Vitesse — 30 m (s)")*(Barèmes!$B$6:$B$28=H452)*(Barèmes!$C$6:$C$28=IF(H452="6ème","Mixte",G452)))=0),"",IF(SUMPRODUCT((Barèmes!$A$6:$A$28="Vitesse — 30 m (s)")*(Barèmes!$B$6:$B$28=H452)*(Barèmes!$C$6:$C$28=IF(H452="6ème","Mixte",G452))*(Barèmes!$J$6:$J$28="+"))&gt;0,IF(R452&lt;=SUMIFS(Barèmes!$F$6:$F$28,Barèmes!$A$6:$A$28,"Vitesse — 30 m (s)",Barèmes!$B$6:$B$28,H452,Barèmes!$C$6:$C$28,IF(H452="6ème","Mixte",G452)),Barèmes!$B$2,IF(R452&lt;=SUMIFS(Barèmes!$G$6:$G$28,Barèmes!$A$6:$A$28,"Vitesse — 30 m (s)",Barèmes!$B$6:$B$28,H452,Barèmes!$C$6:$C$28,IF(H452="6ème","Mixte",G452)),Barèmes!$C$2,IF(R452&lt;=SUMIFS(Barèmes!$H$6:$H$28,Barèmes!$A$6:$A$28,"Vitesse — 30 m (s)",Barèmes!$B$6:$B$28,H452,Barèmes!$C$6:$C$28,IF(H452="6ème","Mixte",G452)),Barèmes!$D$2,IF(R452&lt;=SUMIFS(Barèmes!$I$6:$I$28,Barèmes!$A$6:$A$28,"Vitesse — 30 m (s)",Barèmes!$B$6:$B$28,H452,Barèmes!$C$6:$C$28,IF(H452="6ème","Mixte",G452)),Barèmes!$E$2,Barèmes!$F$2)))),IF(R452&gt;=SUMIFS(Barèmes!$F$6:$F$28,Barèmes!$A$6:$A$28,"Vitesse — 30 m (s)",Barèmes!$B$6:$B$28,H452,Barèmes!$C$6:$C$28,IF(H452="6ème","Mixte",G452)),Barèmes!$B$2,IF(R452&gt;=SUMIFS(Barèmes!$G$6:$G$28,Barèmes!$A$6:$A$28,"Vitesse — 30 m (s)",Barèmes!$B$6:$B$28,H452,Barèmes!$C$6:$C$28,IF(H452="6ème","Mixte",G452)),Barèmes!$C$2,IF(R452&gt;=SUMIFS(Barèmes!$H$6:$H$28,Barèmes!$A$6:$A$28,"Vitesse — 30 m (s)",Barèmes!$B$6:$B$28,H452,Barèmes!$C$6:$C$28,IF(H452="6ème","Mixte",G452)),Barèmes!$D$2,IF(R452&gt;=SUMIFS(Barèmes!$I$6:$I$28,Barèmes!$A$6:$A$28,"Vitesse — 30 m (s)",Barèmes!$B$6:$B$28,H452,Barèmes!$C$6:$C$28,IF(H452="6ème","Mixte",G452)),Barèmes!$E$2,Barèmes!$F$2))))))</f>
        <v/>
      </c>
      <c r="U452" s="22"/>
      <c r="V452" s="25" t="str">
        <f>IF(OR(U452="",SUMPRODUCT((Barèmes!$A$6:$A$28="Vitesse — 50 m (s)")*(Barèmes!$B$6:$B$28=H452)*(Barèmes!$C$6:$C$28=IF(H452="6ème","Mixte",G452)))=0),"",IF(SUMPRODUCT((Barèmes!$A$6:$A$28="Vitesse — 50 m (s)")*(Barèmes!$B$6:$B$28=H452)*(Barèmes!$C$6:$C$28=IF(H452="6ème","Mixte",G452))*(Barèmes!$J$6:$J$28="+"))&gt;0,IF(U452&lt;=SUMIFS(Barèmes!$D$6:$D$28,Barèmes!$A$6:$A$28,"Vitesse — 50 m (s)",Barèmes!$B$6:$B$28,H452,Barèmes!$C$6:$C$28,IF(H452="6ème","Mixte",G452)),"à besoin",IF(U452&lt;=SUMIFS(Barèmes!$E$6:$E$28,Barèmes!$A$6:$A$28,"Vitesse — 50 m (s)",Barèmes!$B$6:$B$28,H452,Barèmes!$C$6:$C$28,IF(H452="6ème","Mixte",G452)),"fragile","satisfaisant")),IF(U452&gt;=SUMIFS(Barèmes!$D$6:$D$28,Barèmes!$A$6:$A$28,"Vitesse — 50 m (s)",Barèmes!$B$6:$B$28,H452,Barèmes!$C$6:$C$28,IF(H452="6ème","Mixte",G452)),"à besoin",IF(U452&gt;=SUMIFS(Barèmes!$E$6:$E$28,Barèmes!$A$6:$A$28,"Vitesse — 50 m (s)",Barèmes!$B$6:$B$28,H452,Barèmes!$C$6:$C$28,IF(H452="6ème","Mixte",G452)),"fragile","satisfaisant"))))</f>
        <v/>
      </c>
      <c r="W452" s="25" t="str">
        <f>IF(OR(U452="",SUMPRODUCT((Barèmes!$A$6:$A$28="Vitesse — 50 m (s)")*(Barèmes!$B$6:$B$28=H452)*(Barèmes!$C$6:$C$28=IF(H452="6ème","Mixte",G452)))=0),"",IF(SUMPRODUCT((Barèmes!$A$6:$A$28="Vitesse — 50 m (s)")*(Barèmes!$B$6:$B$28=H452)*(Barèmes!$C$6:$C$28=IF(H452="6ème","Mixte",G452))*(Barèmes!$J$6:$J$28="+"))&gt;0,IF(U452&lt;=SUMIFS(Barèmes!$F$6:$F$28,Barèmes!$A$6:$A$28,"Vitesse — 50 m (s)",Barèmes!$B$6:$B$28,H452,Barèmes!$C$6:$C$28,IF(H452="6ème","Mixte",G452)),Barèmes!$B$2,IF(U452&lt;=SUMIFS(Barèmes!$G$6:$G$28,Barèmes!$A$6:$A$28,"Vitesse — 50 m (s)",Barèmes!$B$6:$B$28,H452,Barèmes!$C$6:$C$28,IF(H452="6ème","Mixte",G452)),Barèmes!$C$2,IF(U452&lt;=SUMIFS(Barèmes!$H$6:$H$28,Barèmes!$A$6:$A$28,"Vitesse — 50 m (s)",Barèmes!$B$6:$B$28,H452,Barèmes!$C$6:$C$28,IF(H452="6ème","Mixte",G452)),Barèmes!$D$2,IF(U452&lt;=SUMIFS(Barèmes!$I$6:$I$28,Barèmes!$A$6:$A$28,"Vitesse — 50 m (s)",Barèmes!$B$6:$B$28,H452,Barèmes!$C$6:$C$28,IF(H452="6ème","Mixte",G452)),Barèmes!$E$2,Barèmes!$F$2)))),IF(U452&gt;=SUMIFS(Barèmes!$F$6:$F$28,Barèmes!$A$6:$A$28,"Vitesse — 50 m (s)",Barèmes!$B$6:$B$28,H452,Barèmes!$C$6:$C$28,IF(H452="6ème","Mixte",G452)),Barèmes!$B$2,IF(U452&gt;=SUMIFS(Barèmes!$G$6:$G$28,Barèmes!$A$6:$A$28,"Vitesse — 50 m (s)",Barèmes!$B$6:$B$28,H452,Barèmes!$C$6:$C$28,IF(H452="6ème","Mixte",G452)),Barèmes!$C$2,IF(U452&gt;=SUMIFS(Barèmes!$H$6:$H$28,Barèmes!$A$6:$A$28,"Vitesse — 50 m (s)",Barèmes!$B$6:$B$28,H452,Barèmes!$C$6:$C$28,IF(H452="6ème","Mixte",G452)),Barèmes!$D$2,IF(U452&gt;=SUMIFS(Barèmes!$I$6:$I$28,Barèmes!$A$6:$A$28,"Vitesse — 50 m (s)",Barèmes!$B$6:$B$28,H452,Barèmes!$C$6:$C$28,IF(H452="6ème","Mixte",G452)),Barèmes!$E$2,Barèmes!$F$2))))))</f>
        <v/>
      </c>
      <c r="X452" s="18"/>
      <c r="Y452" s="26" t="str" cm="1">
        <f t="array" ref="Y452">IF(OR(X452="",SUMPRODUCT((Barèmes!$A$6:$A$28="Souplesse (score 1-5)")*(Barèmes!$B$6:$B$28=H452)*(Barèmes!$C$6:$C$28=IF(H452="6ème","Mixte",G452)))=0),"",IF(SUMPRODUCT((Barèmes!$A$6:$A$28="Souplesse (score 1-5)")*(Barèmes!$B$6:$B$28=H452)*(Barèmes!$C$6:$C$28=IF(H452="6ème","Mixte",G452))*(Barèmes!$J$6:$J$28="+"))&gt;0,IF(X452&lt;=SUMIFS(Barèmes!$D$6:$D$28,Barèmes!$A$6:$A$28,"Souplesse (score 1-5)",Barèmes!$B$6:$B$28,H452,Barèmes!$C$6:$C$28,IF(H452="6ème","Mixte",G452)),"à besoin",IF(X452&lt;=SUMIFS(Barèmes!$E$6:$E$28,Barèmes!$A$6:$A$28,"Souplesse (score 1-5)",Barèmes!$B$6:$B$28,H452,Barèmes!$C$6:$C$28,IF(H452="6ème","Mixte",G452)),"fragile","satisfaisant")),IF(X452&gt;=SUMIFS(Barèmes!$D$6:$D$28,Barèmes!$A$6:$A$28,"Souplesse (score 1-5)",Barèmes!$B$6:$B$28,H452,Barèmes!$C$6:$C$28,IF(H452="6ème","Mixte",G452)),"à besoin",IF(X452&gt;=SUMIFS(Barèmes!$E$6:$E$28,Barèmes!$A$6:$A$28,"Souplesse (score 1-5)",Barèmes!$B$6:$B$28,H452,Barèmes!$C$6:$C$28,IF(H452="6ème","Mixte",G452)),"fragile","satisfaisant"))))</f>
        <v/>
      </c>
      <c r="Z452" s="26" t="str" cm="1">
        <f t="array" ref="Z452">IF(OR(X452="",SUMPRODUCT((Barèmes!$A$6:$A$28="Souplesse (score 1-5)")*(Barèmes!$B$6:$B$28=H452)*(Barèmes!$C$6:$C$28=IF(H452="6ème","Mixte",G452)))=0),"",IF(SUMPRODUCT((Barèmes!$A$6:$A$28="Souplesse (score 1-5)")*(Barèmes!$B$6:$B$28=H452)*(Barèmes!$C$6:$C$28=IF(H452="6ème","Mixte",G452))*(Barèmes!$J$6:$J$28="+"))&gt;0,IF(X452&lt;=SUMIFS(Barèmes!$F$6:$F$28,Barèmes!$A$6:$A$28,"Souplesse (score 1-5)",Barèmes!$B$6:$B$28,H452,Barèmes!$C$6:$C$28,IF(H452="6ème","Mixte",G452)),Barèmes!$B$2,IF(X452&lt;=SUMIFS(Barèmes!$G$6:$G$28,Barèmes!$A$6:$A$28,"Souplesse (score 1-5)",Barèmes!$B$6:$B$28,H452,Barèmes!$C$6:$C$28,IF(H452="6ème","Mixte",G452)),Barèmes!$C$2,IF(X452&lt;=SUMIFS(Barèmes!$H$6:$H$28,Barèmes!$A$6:$A$28,"Souplesse (score 1-5)",Barèmes!$B$6:$B$28,H452,Barèmes!$C$6:$C$28,IF(H452="6ème","Mixte",G452)),Barèmes!$D$2,IF(X452&lt;=SUMIFS(Barèmes!$I$6:$I$28,Barèmes!$A$6:$A$28,"Souplesse (score 1-5)",Barèmes!$B$6:$B$28,H452,Barèmes!$C$6:$C$28,IF(H452="6ème","Mixte",G452)),Barèmes!$E$2,Barèmes!$F$2)))),IF(X452&gt;=SUMIFS(Barèmes!$F$6:$F$28,Barèmes!$A$6:$A$28,"Souplesse (score 1-5)",Barèmes!$B$6:$B$28,H452,Barèmes!$C$6:$C$28,IF(H452="6ème","Mixte",G452)),Barèmes!$B$2,IF(X452&gt;=SUMIFS(Barèmes!$G$6:$G$28,Barèmes!$A$6:$A$28,"Souplesse (score 1-5)",Barèmes!$B$6:$B$28,H452,Barèmes!$C$6:$C$28,IF(H452="6ème","Mixte",G452)),Barèmes!$C$2,IF(X452&gt;=SUMIFS(Barèmes!$H$6:$H$28,Barèmes!$A$6:$A$28,"Souplesse (score 1-5)",Barèmes!$B$6:$B$28,H452,Barèmes!$C$6:$C$28,IF(H452="6ème","Mixte",G452)),Barèmes!$D$2,IF(X452&gt;=SUMIFS(Barèmes!$I$6:$I$28,Barèmes!$A$6:$A$28,"Souplesse (score 1-5)",Barèmes!$B$6:$B$28,H452,Barèmes!$C$6:$C$28,IF(H452="6ème","Mixte",G452)),Barèmes!$E$2,Barèmes!$F$2))))))</f>
        <v/>
      </c>
      <c r="AA452" s="22"/>
      <c r="AB452" s="27" t="str">
        <f>IF(OR(AA452="",SUMPRODUCT((Barèmes!$A$6:$A$28="Agilité — T-test 974 (s)")*(Barèmes!$B$6:$B$28=H452)*(Barèmes!$C$6:$C$28=IF(H452="6ème","Mixte",G452)))=0),"",IF(SUMPRODUCT((Barèmes!$A$6:$A$28="Agilité — T-test 974 (s)")*(Barèmes!$B$6:$B$28=H452)*(Barèmes!$C$6:$C$28=IF(H452="6ème","Mixte",G452))*(Barèmes!$J$6:$J$28="+"))&gt;0,IF(AA452&lt;=SUMIFS(Barèmes!$D$6:$D$28,Barèmes!$A$6:$A$28,"Agilité — T-test 974 (s)",Barèmes!$B$6:$B$28,H452,Barèmes!$C$6:$C$28,IF(H452="6ème","Mixte",G452)),"à besoin",IF(AA452&lt;=SUMIFS(Barèmes!$E$6:$E$28,Barèmes!$A$6:$A$28,"Agilité — T-test 974 (s)",Barèmes!$B$6:$B$28,H452,Barèmes!$C$6:$C$28,IF(H452="6ème","Mixte",G452)),"fragile","satisfaisant")),IF(AA452&gt;=SUMIFS(Barèmes!$D$6:$D$28,Barèmes!$A$6:$A$28,"Agilité — T-test 974 (s)",Barèmes!$B$6:$B$28,H452,Barèmes!$C$6:$C$28,IF(H452="6ème","Mixte",G452)),"à besoin",IF(AA452&gt;=SUMIFS(Barèmes!$E$6:$E$28,Barèmes!$A$6:$A$28,"Agilité — T-test 974 (s)",Barèmes!$B$6:$B$28,H452,Barèmes!$C$6:$C$28,IF(H452="6ème","Mixte",G452)),"fragile","satisfaisant"))))</f>
        <v/>
      </c>
      <c r="AC452" s="27" t="str">
        <f>IF(OR(AA452="",SUMPRODUCT((Barèmes!$A$6:$A$28="Agilité — T-test 974 (s)")*(Barèmes!$B$6:$B$28=H452)*(Barèmes!$C$6:$C$28=IF(H452="6ème","Mixte",G452)))=0),"",IF(SUMPRODUCT((Barèmes!$A$6:$A$28="Agilité — T-test 974 (s)")*(Barèmes!$B$6:$B$28=H452)*(Barèmes!$C$6:$C$28=IF(H452="6ème","Mixte",G452))*(Barèmes!$J$6:$J$28="+"))&gt;0,IF(AA452&lt;=SUMIFS(Barèmes!$F$6:$F$28,Barèmes!$A$6:$A$28,"Agilité — T-test 974 (s)",Barèmes!$B$6:$B$28,H452,Barèmes!$C$6:$C$28,IF(H452="6ème","Mixte",G452)),Barèmes!$B$2,IF(AA452&lt;=SUMIFS(Barèmes!$G$6:$G$28,Barèmes!$A$6:$A$28,"Agilité — T-test 974 (s)",Barèmes!$B$6:$B$28,H452,Barèmes!$C$6:$C$28,IF(H452="6ème","Mixte",G452)),Barèmes!$C$2,IF(AA452&lt;=SUMIFS(Barèmes!$H$6:$H$28,Barèmes!$A$6:$A$28,"Agilité — T-test 974 (s)",Barèmes!$B$6:$B$28,H452,Barèmes!$C$6:$C$28,IF(H452="6ème","Mixte",G452)),Barèmes!$D$2,IF(AA452&lt;=SUMIFS(Barèmes!$I$6:$I$28,Barèmes!$A$6:$A$28,"Agilité — T-test 974 (s)",Barèmes!$B$6:$B$28,H452,Barèmes!$C$6:$C$28,IF(H452="6ème","Mixte",G452)),Barèmes!$E$2,Barèmes!$F$2)))),IF(AA452&gt;=SUMIFS(Barèmes!$F$6:$F$28,Barèmes!$A$6:$A$28,"Agilité — T-test 974 (s)",Barèmes!$B$6:$B$28,H452,Barèmes!$C$6:$C$28,IF(H452="6ème","Mixte",G452)),Barèmes!$B$2,IF(AA452&gt;=SUMIFS(Barèmes!$G$6:$G$28,Barèmes!$A$6:$A$28,"Agilité — T-test 974 (s)",Barèmes!$B$6:$B$28,H452,Barèmes!$C$6:$C$28,IF(H452="6ème","Mixte",G452)),Barèmes!$C$2,IF(AA452&gt;=SUMIFS(Barèmes!$H$6:$H$28,Barèmes!$A$6:$A$28,"Agilité — T-test 974 (s)",Barèmes!$B$6:$B$28,H452,Barèmes!$C$6:$C$28,IF(H452="6ème","Mixte",G452)),Barèmes!$D$2,IF(AA452&gt;=SUMIFS(Barèmes!$I$6:$I$28,Barèmes!$A$6:$A$28,"Agilité — T-test 974 (s)",Barèmes!$B$6:$B$28,H452,Barèmes!$C$6:$C$28,IF(H452="6ème","Mixte",G452)),Barèmes!$E$2,Barèmes!$F$2))))))</f>
        <v/>
      </c>
      <c r="AD452" s="28" t="str">
        <f t="shared" si="50"/>
        <v/>
      </c>
      <c r="AE452" s="29" t="str">
        <f t="shared" si="51"/>
        <v/>
      </c>
      <c r="AF452" s="30" t="str">
        <f>IF(OR(AD452="",SUMPRODUCT((Barèmes!$A$6:$A$28="Surcoût d'agilité (s) — technique")*(Barèmes!$B$6:$B$28=H452)*(Barèmes!$C$6:$C$28=IF(H452="6ème","Mixte",G452)))=0),"",IF(SUMPRODUCT((Barèmes!$A$6:$A$28="Surcoût d'agilité (s) — technique")*(Barèmes!$B$6:$B$28=H452)*(Barèmes!$C$6:$C$28=IF(H452="6ème","Mixte",G452))*(Barèmes!$J$6:$J$28="+"))&gt;0,IF(AD452&lt;=SUMIFS(Barèmes!$D$6:$D$28,Barèmes!$A$6:$A$28,"Surcoût d'agilité (s) — technique",Barèmes!$B$6:$B$28,H452,Barèmes!$C$6:$C$28,IF(H452="6ème","Mixte",G452)),"à besoin",IF(AD452&lt;=SUMIFS(Barèmes!$E$6:$E$28,Barèmes!$A$6:$A$28,"Surcoût d'agilité (s) — technique",Barèmes!$B$6:$B$28,H452,Barèmes!$C$6:$C$28,IF(H452="6ème","Mixte",G452)),"fragile","satisfaisant")),IF(AD452&gt;=SUMIFS(Barèmes!$D$6:$D$28,Barèmes!$A$6:$A$28,"Surcoût d'agilité (s) — technique",Barèmes!$B$6:$B$28,H452,Barèmes!$C$6:$C$28,IF(H452="6ème","Mixte",G452)),"à besoin",IF(AD452&gt;=SUMIFS(Barèmes!$E$6:$E$28,Barèmes!$A$6:$A$28,"Surcoût d'agilité (s) — technique",Barèmes!$B$6:$B$28,H452,Barèmes!$C$6:$C$28,IF(H452="6ème","Mixte",G452)),"fragile","satisfaisant"))))</f>
        <v/>
      </c>
      <c r="AG452" s="30" t="str">
        <f>IF(OR(AD452="",SUMPRODUCT((Barèmes!$A$6:$A$28="Surcoût d'agilité (s) — technique")*(Barèmes!$B$6:$B$28=H452)*(Barèmes!$C$6:$C$28=IF(H452="6ème","Mixte",G452)))=0),"",IF(SUMPRODUCT((Barèmes!$A$6:$A$28="Surcoût d'agilité (s) — technique")*(Barèmes!$B$6:$B$28=H452)*(Barèmes!$C$6:$C$28=IF(H452="6ème","Mixte",G452))*(Barèmes!$J$6:$J$28="+"))&gt;0,IF(AD452&lt;=SUMIFS(Barèmes!$F$6:$F$28,Barèmes!$A$6:$A$28,"Surcoût d'agilité (s) — technique",Barèmes!$B$6:$B$28,H452,Barèmes!$C$6:$C$28,IF(H452="6ème","Mixte",G452)),Barèmes!$B$2,IF(AD452&lt;=SUMIFS(Barèmes!$G$6:$G$28,Barèmes!$A$6:$A$28,"Surcoût d'agilité (s) — technique",Barèmes!$B$6:$B$28,H452,Barèmes!$C$6:$C$28,IF(H452="6ème","Mixte",G452)),Barèmes!$C$2,IF(AD452&lt;=SUMIFS(Barèmes!$H$6:$H$28,Barèmes!$A$6:$A$28,"Surcoût d'agilité (s) — technique",Barèmes!$B$6:$B$28,H452,Barèmes!$C$6:$C$28,IF(H452="6ème","Mixte",G452)),Barèmes!$D$2,IF(AD452&lt;=SUMIFS(Barèmes!$I$6:$I$28,Barèmes!$A$6:$A$28,"Surcoût d'agilité (s) — technique",Barèmes!$B$6:$B$28,H452,Barèmes!$C$6:$C$28,IF(H452="6ème","Mixte",G452)),Barèmes!$E$2,Barèmes!$F$2)))),IF(AD452&gt;=SUMIFS(Barèmes!$F$6:$F$28,Barèmes!$A$6:$A$28,"Surcoût d'agilité (s) — technique",Barèmes!$B$6:$B$28,H452,Barèmes!$C$6:$C$28,IF(H452="6ème","Mixte",G452)),Barèmes!$B$2,IF(AD452&gt;=SUMIFS(Barèmes!$G$6:$G$28,Barèmes!$A$6:$A$28,"Surcoût d'agilité (s) — technique",Barèmes!$B$6:$B$28,H452,Barèmes!$C$6:$C$28,IF(H452="6ème","Mixte",G452)),Barèmes!$C$2,IF(AD452&gt;=SUMIFS(Barèmes!$H$6:$H$28,Barèmes!$A$6:$A$28,"Surcoût d'agilité (s) — technique",Barèmes!$B$6:$B$28,H452,Barèmes!$C$6:$C$28,IF(H452="6ème","Mixte",G452)),Barèmes!$D$2,IF(AD452&gt;=SUMIFS(Barèmes!$I$6:$I$28,Barèmes!$A$6:$A$28,"Surcoût d'agilité (s) — technique",Barèmes!$B$6:$B$28,H452,Barèmes!$C$6:$C$28,IF(H452="6ème","Mixte",G452)),Barèmes!$E$2,Barèmes!$F$2))))))</f>
        <v/>
      </c>
      <c r="AH452" s="31" t="str">
        <f>IF((IF(N452="",0,1)+IF(Q452="",0,1)+IF(W452="",0,1)+IF(Z452="",0,1)+IF(AC452="",0,1))=0,"",3*IF(N452=Barèmes!$B$2,1,IF(N452=Barèmes!$C$2,2,IF(N452=Barèmes!$D$2,3,IF(N452=Barèmes!$E$2,4,IF(N452=Barèmes!$F$2,5,0)))))+3*IF(Q452=Barèmes!$B$2,1,IF(Q452=Barèmes!$C$2,2,IF(Q452=Barèmes!$D$2,3,IF(Q452=Barèmes!$E$2,4,IF(Q452=Barèmes!$F$2,5,0)))))+2*IF(W452=Barèmes!$B$2,1,IF(W452=Barèmes!$C$2,2,IF(W452=Barèmes!$D$2,3,IF(W452=Barèmes!$E$2,4,IF(W452=Barèmes!$F$2,5,0)))))+1*IF(Z452=Barèmes!$B$2,1,IF(Z452=Barèmes!$C$2,2,IF(Z452=Barèmes!$D$2,3,IF(Z452=Barèmes!$E$2,4,IF(Z452=Barèmes!$F$2,5,0)))))+1*IF(AC452=Barèmes!$B$2,1,IF(AC452=Barèmes!$C$2,2,IF(AC452=Barèmes!$D$2,3,IF(AC452=Barèmes!$E$2,4,IF(AC452=Barèmes!$F$2,5,0))))))</f>
        <v/>
      </c>
      <c r="AI452" s="31"/>
      <c r="AJ452" s="32" t="str">
        <f>IFERROR(INDEX(Croissance!$B$5:$B$604,MATCH(A452,Croissance!$A$5:$A$604,0)),"")</f>
        <v/>
      </c>
      <c r="AK452" s="32" t="str">
        <f>IFERROR(INDEX(Croissance!$C$5:$C$604,MATCH(A452,Croissance!$A$5:$A$604,0)),"")</f>
        <v/>
      </c>
      <c r="AL452" s="32" t="str">
        <f>IFERROR(INDEX(Croissance!$D$5:$D$604,MATCH(A452,Croissance!$A$5:$A$604,0)),"")</f>
        <v/>
      </c>
      <c r="AM452" s="32" t="str">
        <f>IFERROR(INDEX(Croissance!$E$5:$E$604,MATCH(A452,Croissance!$A$5:$A$604,0)),"")</f>
        <v/>
      </c>
      <c r="AO452" s="33">
        <f t="shared" si="56"/>
        <v>0</v>
      </c>
      <c r="AP452" s="33">
        <f t="shared" si="52"/>
        <v>0</v>
      </c>
      <c r="AQ452" s="33">
        <f>IF(A452="",0,IF(AND(OR('Synthèse classe'!$C$2="Tous",C452='Synthèse classe'!$C$2),OR('Synthèse classe'!$C$3="Toutes",D452='Synthèse classe'!$C$3),OR('Synthèse classe'!$C$4="Toutes",AND('Synthèse classe'!$C$4="Dernière",AP452=1),B452=IFERROR(VALUE('Synthèse classe'!$C$4),0))),1,0))</f>
        <v>0</v>
      </c>
      <c r="AR452" s="34" t="str">
        <f t="shared" si="53"/>
        <v/>
      </c>
    </row>
    <row r="453" spans="1:44" x14ac:dyDescent="0.2">
      <c r="A453" s="17" t="str">
        <f t="shared" ref="A453:A516" si="57">IF(AND(E453&lt;&gt;"",F453&lt;&gt;"",C453&lt;&gt;"",D453&lt;&gt;""),UPPER(LEFT(C453,3))&amp;D453&amp;UPPER(LEFT(E453,3))&amp;UPPER(LEFT(F453,3)),"")</f>
        <v/>
      </c>
      <c r="B453" s="18"/>
      <c r="C453" s="19"/>
      <c r="D453" s="19"/>
      <c r="E453" s="19"/>
      <c r="F453" s="19"/>
      <c r="G453" s="19"/>
      <c r="H453" s="17" t="str">
        <f t="shared" si="54"/>
        <v/>
      </c>
      <c r="I453" s="20"/>
      <c r="J453" s="18"/>
      <c r="K453" s="19"/>
      <c r="L453" s="21" t="str">
        <f t="shared" si="55"/>
        <v/>
      </c>
      <c r="M453" s="21" t="str">
        <f>IF(OR(J453="",SUMPRODUCT((Barèmes!$A$6:$A$28="Endurance — Luc Léger (palier)")*(Barèmes!$B$6:$B$28=H453)*(Barèmes!$C$6:$C$28=IF(H453="6ème","Mixte",G453)))=0),"",IF(SUMPRODUCT((Barèmes!$A$6:$A$28="Endurance — Luc Léger (palier)")*(Barèmes!$B$6:$B$28=H453)*(Barèmes!$C$6:$C$28=IF(H453="6ème","Mixte",G453))*(Barèmes!$J$6:$J$28="+"))&gt;0,IF(J453&lt;=SUMIFS(Barèmes!$D$6:$D$28,Barèmes!$A$6:$A$28,"Endurance — Luc Léger (palier)",Barèmes!$B$6:$B$28,H453,Barèmes!$C$6:$C$28,IF(H453="6ème","Mixte",G453)),"à besoin",IF(J453&lt;=SUMIFS(Barèmes!$E$6:$E$28,Barèmes!$A$6:$A$28,"Endurance — Luc Léger (palier)",Barèmes!$B$6:$B$28,H453,Barèmes!$C$6:$C$28,IF(H453="6ème","Mixte",G453)),"fragile","satisfaisant")),IF(J453&gt;=SUMIFS(Barèmes!$D$6:$D$28,Barèmes!$A$6:$A$28,"Endurance — Luc Léger (palier)",Barèmes!$B$6:$B$28,H453,Barèmes!$C$6:$C$28,IF(H453="6ème","Mixte",G453)),"à besoin",IF(J453&gt;=SUMIFS(Barèmes!$E$6:$E$28,Barèmes!$A$6:$A$28,"Endurance — Luc Léger (palier)",Barèmes!$B$6:$B$28,H453,Barèmes!$C$6:$C$28,IF(H453="6ème","Mixte",G453)),"fragile","satisfaisant"))))</f>
        <v/>
      </c>
      <c r="N453" s="21" t="str">
        <f>IF(OR(J453="",SUMPRODUCT((Barèmes!$A$6:$A$28="Endurance — Luc Léger (palier)")*(Barèmes!$B$6:$B$28=H453)*(Barèmes!$C$6:$C$28=IF(H453="6ème","Mixte",G453)))=0),"",IF(SUMPRODUCT((Barèmes!$A$6:$A$28="Endurance — Luc Léger (palier)")*(Barèmes!$B$6:$B$28=H453)*(Barèmes!$C$6:$C$28=IF(H453="6ème","Mixte",G453))*(Barèmes!$J$6:$J$28="+"))&gt;0,IF(J453&lt;=SUMIFS(Barèmes!$F$6:$F$28,Barèmes!$A$6:$A$28,"Endurance — Luc Léger (palier)",Barèmes!$B$6:$B$28,H453,Barèmes!$C$6:$C$28,IF(H453="6ème","Mixte",G453)),Barèmes!$B$2,IF(J453&lt;=SUMIFS(Barèmes!$G$6:$G$28,Barèmes!$A$6:$A$28,"Endurance — Luc Léger (palier)",Barèmes!$B$6:$B$28,H453,Barèmes!$C$6:$C$28,IF(H453="6ème","Mixte",G453)),Barèmes!$C$2,IF(J453&lt;=SUMIFS(Barèmes!$H$6:$H$28,Barèmes!$A$6:$A$28,"Endurance — Luc Léger (palier)",Barèmes!$B$6:$B$28,H453,Barèmes!$C$6:$C$28,IF(H453="6ème","Mixte",G453)),Barèmes!$D$2,IF(J453&lt;=SUMIFS(Barèmes!$I$6:$I$28,Barèmes!$A$6:$A$28,"Endurance — Luc Léger (palier)",Barèmes!$B$6:$B$28,H453,Barèmes!$C$6:$C$28,IF(H453="6ème","Mixte",G453)),Barèmes!$E$2,Barèmes!$F$2)))),IF(J453&gt;=SUMIFS(Barèmes!$F$6:$F$28,Barèmes!$A$6:$A$28,"Endurance — Luc Léger (palier)",Barèmes!$B$6:$B$28,H453,Barèmes!$C$6:$C$28,IF(H453="6ème","Mixte",G453)),Barèmes!$B$2,IF(J453&gt;=SUMIFS(Barèmes!$G$6:$G$28,Barèmes!$A$6:$A$28,"Endurance — Luc Léger (palier)",Barèmes!$B$6:$B$28,H453,Barèmes!$C$6:$C$28,IF(H453="6ème","Mixte",G453)),Barèmes!$C$2,IF(J453&gt;=SUMIFS(Barèmes!$H$6:$H$28,Barèmes!$A$6:$A$28,"Endurance — Luc Léger (palier)",Barèmes!$B$6:$B$28,H453,Barèmes!$C$6:$C$28,IF(H453="6ème","Mixte",G453)),Barèmes!$D$2,IF(J453&gt;=SUMIFS(Barèmes!$I$6:$I$28,Barèmes!$A$6:$A$28,"Endurance — Luc Léger (palier)",Barèmes!$B$6:$B$28,H453,Barèmes!$C$6:$C$28,IF(H453="6ème","Mixte",G453)),Barèmes!$E$2,Barèmes!$F$2))))))</f>
        <v/>
      </c>
      <c r="O453" s="22"/>
      <c r="P453" s="23" t="str">
        <f>IF(OR(O453="",SUMPRODUCT((Barèmes!$A$6:$A$28="Force bas du corps — Saut en longueur (m)")*(Barèmes!$B$6:$B$28=H453)*(Barèmes!$C$6:$C$28=IF(H453="6ème","Mixte",G453)))=0),"",IF(SUMPRODUCT((Barèmes!$A$6:$A$28="Force bas du corps — Saut en longueur (m)")*(Barèmes!$B$6:$B$28=H453)*(Barèmes!$C$6:$C$28=IF(H453="6ème","Mixte",G453))*(Barèmes!$J$6:$J$28="+"))&gt;0,IF(O453&lt;=SUMIFS(Barèmes!$D$6:$D$28,Barèmes!$A$6:$A$28,"Force bas du corps — Saut en longueur (m)",Barèmes!$B$6:$B$28,H453,Barèmes!$C$6:$C$28,IF(H453="6ème","Mixte",G453)),"à besoin",IF(O453&lt;=SUMIFS(Barèmes!$E$6:$E$28,Barèmes!$A$6:$A$28,"Force bas du corps — Saut en longueur (m)",Barèmes!$B$6:$B$28,H453,Barèmes!$C$6:$C$28,IF(H453="6ème","Mixte",G453)),"fragile","satisfaisant")),IF(O453&gt;=SUMIFS(Barèmes!$D$6:$D$28,Barèmes!$A$6:$A$28,"Force bas du corps — Saut en longueur (m)",Barèmes!$B$6:$B$28,H453,Barèmes!$C$6:$C$28,IF(H453="6ème","Mixte",G453)),"à besoin",IF(O453&gt;=SUMIFS(Barèmes!$E$6:$E$28,Barèmes!$A$6:$A$28,"Force bas du corps — Saut en longueur (m)",Barèmes!$B$6:$B$28,H453,Barèmes!$C$6:$C$28,IF(H453="6ème","Mixte",G453)),"fragile","satisfaisant"))))</f>
        <v/>
      </c>
      <c r="Q453" s="23" t="str">
        <f>IF(OR(O453="",SUMPRODUCT((Barèmes!$A$6:$A$28="Force bas du corps — Saut en longueur (m)")*(Barèmes!$B$6:$B$28=H453)*(Barèmes!$C$6:$C$28=IF(H453="6ème","Mixte",G453)))=0),"",IF(SUMPRODUCT((Barèmes!$A$6:$A$28="Force bas du corps — Saut en longueur (m)")*(Barèmes!$B$6:$B$28=H453)*(Barèmes!$C$6:$C$28=IF(H453="6ème","Mixte",G453))*(Barèmes!$J$6:$J$28="+"))&gt;0,IF(O453&lt;=SUMIFS(Barèmes!$F$6:$F$28,Barèmes!$A$6:$A$28,"Force bas du corps — Saut en longueur (m)",Barèmes!$B$6:$B$28,H453,Barèmes!$C$6:$C$28,IF(H453="6ème","Mixte",G453)),Barèmes!$B$2,IF(O453&lt;=SUMIFS(Barèmes!$G$6:$G$28,Barèmes!$A$6:$A$28,"Force bas du corps — Saut en longueur (m)",Barèmes!$B$6:$B$28,H453,Barèmes!$C$6:$C$28,IF(H453="6ème","Mixte",G453)),Barèmes!$C$2,IF(O453&lt;=SUMIFS(Barèmes!$H$6:$H$28,Barèmes!$A$6:$A$28,"Force bas du corps — Saut en longueur (m)",Barèmes!$B$6:$B$28,H453,Barèmes!$C$6:$C$28,IF(H453="6ème","Mixte",G453)),Barèmes!$D$2,IF(O453&lt;=SUMIFS(Barèmes!$I$6:$I$28,Barèmes!$A$6:$A$28,"Force bas du corps — Saut en longueur (m)",Barèmes!$B$6:$B$28,H453,Barèmes!$C$6:$C$28,IF(H453="6ème","Mixte",G453)),Barèmes!$E$2,Barèmes!$F$2)))),IF(O453&gt;=SUMIFS(Barèmes!$F$6:$F$28,Barèmes!$A$6:$A$28,"Force bas du corps — Saut en longueur (m)",Barèmes!$B$6:$B$28,H453,Barèmes!$C$6:$C$28,IF(H453="6ème","Mixte",G453)),Barèmes!$B$2,IF(O453&gt;=SUMIFS(Barèmes!$G$6:$G$28,Barèmes!$A$6:$A$28,"Force bas du corps — Saut en longueur (m)",Barèmes!$B$6:$B$28,H453,Barèmes!$C$6:$C$28,IF(H453="6ème","Mixte",G453)),Barèmes!$C$2,IF(O453&gt;=SUMIFS(Barèmes!$H$6:$H$28,Barèmes!$A$6:$A$28,"Force bas du corps — Saut en longueur (m)",Barèmes!$B$6:$B$28,H453,Barèmes!$C$6:$C$28,IF(H453="6ème","Mixte",G453)),Barèmes!$D$2,IF(O453&gt;=SUMIFS(Barèmes!$I$6:$I$28,Barèmes!$A$6:$A$28,"Force bas du corps — Saut en longueur (m)",Barèmes!$B$6:$B$28,H453,Barèmes!$C$6:$C$28,IF(H453="6ème","Mixte",G453)),Barèmes!$E$2,Barèmes!$F$2))))))</f>
        <v/>
      </c>
      <c r="R453" s="22"/>
      <c r="S453" s="24" t="str">
        <f>IF(OR(R453="",SUMPRODUCT((Barèmes!$A$6:$A$28="Vitesse — 30 m (s)")*(Barèmes!$B$6:$B$28=H453)*(Barèmes!$C$6:$C$28=IF(H453="6ème","Mixte",G453)))=0),"",IF(SUMPRODUCT((Barèmes!$A$6:$A$28="Vitesse — 30 m (s)")*(Barèmes!$B$6:$B$28=H453)*(Barèmes!$C$6:$C$28=IF(H453="6ème","Mixte",G453))*(Barèmes!$J$6:$J$28="+"))&gt;0,IF(R453&lt;=SUMIFS(Barèmes!$D$6:$D$28,Barèmes!$A$6:$A$28,"Vitesse — 30 m (s)",Barèmes!$B$6:$B$28,H453,Barèmes!$C$6:$C$28,IF(H453="6ème","Mixte",G453)),"à besoin",IF(R453&lt;=SUMIFS(Barèmes!$E$6:$E$28,Barèmes!$A$6:$A$28,"Vitesse — 30 m (s)",Barèmes!$B$6:$B$28,H453,Barèmes!$C$6:$C$28,IF(H453="6ème","Mixte",G453)),"fragile","satisfaisant")),IF(R453&gt;=SUMIFS(Barèmes!$D$6:$D$28,Barèmes!$A$6:$A$28,"Vitesse — 30 m (s)",Barèmes!$B$6:$B$28,H453,Barèmes!$C$6:$C$28,IF(H453="6ème","Mixte",G453)),"à besoin",IF(R453&gt;=SUMIFS(Barèmes!$E$6:$E$28,Barèmes!$A$6:$A$28,"Vitesse — 30 m (s)",Barèmes!$B$6:$B$28,H453,Barèmes!$C$6:$C$28,IF(H453="6ème","Mixte",G453)),"fragile","satisfaisant"))))</f>
        <v/>
      </c>
      <c r="T453" s="24" t="str">
        <f>IF(OR(R453="",SUMPRODUCT((Barèmes!$A$6:$A$28="Vitesse — 30 m (s)")*(Barèmes!$B$6:$B$28=H453)*(Barèmes!$C$6:$C$28=IF(H453="6ème","Mixte",G453)))=0),"",IF(SUMPRODUCT((Barèmes!$A$6:$A$28="Vitesse — 30 m (s)")*(Barèmes!$B$6:$B$28=H453)*(Barèmes!$C$6:$C$28=IF(H453="6ème","Mixte",G453))*(Barèmes!$J$6:$J$28="+"))&gt;0,IF(R453&lt;=SUMIFS(Barèmes!$F$6:$F$28,Barèmes!$A$6:$A$28,"Vitesse — 30 m (s)",Barèmes!$B$6:$B$28,H453,Barèmes!$C$6:$C$28,IF(H453="6ème","Mixte",G453)),Barèmes!$B$2,IF(R453&lt;=SUMIFS(Barèmes!$G$6:$G$28,Barèmes!$A$6:$A$28,"Vitesse — 30 m (s)",Barèmes!$B$6:$B$28,H453,Barèmes!$C$6:$C$28,IF(H453="6ème","Mixte",G453)),Barèmes!$C$2,IF(R453&lt;=SUMIFS(Barèmes!$H$6:$H$28,Barèmes!$A$6:$A$28,"Vitesse — 30 m (s)",Barèmes!$B$6:$B$28,H453,Barèmes!$C$6:$C$28,IF(H453="6ème","Mixte",G453)),Barèmes!$D$2,IF(R453&lt;=SUMIFS(Barèmes!$I$6:$I$28,Barèmes!$A$6:$A$28,"Vitesse — 30 m (s)",Barèmes!$B$6:$B$28,H453,Barèmes!$C$6:$C$28,IF(H453="6ème","Mixte",G453)),Barèmes!$E$2,Barèmes!$F$2)))),IF(R453&gt;=SUMIFS(Barèmes!$F$6:$F$28,Barèmes!$A$6:$A$28,"Vitesse — 30 m (s)",Barèmes!$B$6:$B$28,H453,Barèmes!$C$6:$C$28,IF(H453="6ème","Mixte",G453)),Barèmes!$B$2,IF(R453&gt;=SUMIFS(Barèmes!$G$6:$G$28,Barèmes!$A$6:$A$28,"Vitesse — 30 m (s)",Barèmes!$B$6:$B$28,H453,Barèmes!$C$6:$C$28,IF(H453="6ème","Mixte",G453)),Barèmes!$C$2,IF(R453&gt;=SUMIFS(Barèmes!$H$6:$H$28,Barèmes!$A$6:$A$28,"Vitesse — 30 m (s)",Barèmes!$B$6:$B$28,H453,Barèmes!$C$6:$C$28,IF(H453="6ème","Mixte",G453)),Barèmes!$D$2,IF(R453&gt;=SUMIFS(Barèmes!$I$6:$I$28,Barèmes!$A$6:$A$28,"Vitesse — 30 m (s)",Barèmes!$B$6:$B$28,H453,Barèmes!$C$6:$C$28,IF(H453="6ème","Mixte",G453)),Barèmes!$E$2,Barèmes!$F$2))))))</f>
        <v/>
      </c>
      <c r="U453" s="22"/>
      <c r="V453" s="25" t="str">
        <f>IF(OR(U453="",SUMPRODUCT((Barèmes!$A$6:$A$28="Vitesse — 50 m (s)")*(Barèmes!$B$6:$B$28=H453)*(Barèmes!$C$6:$C$28=IF(H453="6ème","Mixte",G453)))=0),"",IF(SUMPRODUCT((Barèmes!$A$6:$A$28="Vitesse — 50 m (s)")*(Barèmes!$B$6:$B$28=H453)*(Barèmes!$C$6:$C$28=IF(H453="6ème","Mixte",G453))*(Barèmes!$J$6:$J$28="+"))&gt;0,IF(U453&lt;=SUMIFS(Barèmes!$D$6:$D$28,Barèmes!$A$6:$A$28,"Vitesse — 50 m (s)",Barèmes!$B$6:$B$28,H453,Barèmes!$C$6:$C$28,IF(H453="6ème","Mixte",G453)),"à besoin",IF(U453&lt;=SUMIFS(Barèmes!$E$6:$E$28,Barèmes!$A$6:$A$28,"Vitesse — 50 m (s)",Barèmes!$B$6:$B$28,H453,Barèmes!$C$6:$C$28,IF(H453="6ème","Mixte",G453)),"fragile","satisfaisant")),IF(U453&gt;=SUMIFS(Barèmes!$D$6:$D$28,Barèmes!$A$6:$A$28,"Vitesse — 50 m (s)",Barèmes!$B$6:$B$28,H453,Barèmes!$C$6:$C$28,IF(H453="6ème","Mixte",G453)),"à besoin",IF(U453&gt;=SUMIFS(Barèmes!$E$6:$E$28,Barèmes!$A$6:$A$28,"Vitesse — 50 m (s)",Barèmes!$B$6:$B$28,H453,Barèmes!$C$6:$C$28,IF(H453="6ème","Mixte",G453)),"fragile","satisfaisant"))))</f>
        <v/>
      </c>
      <c r="W453" s="25" t="str">
        <f>IF(OR(U453="",SUMPRODUCT((Barèmes!$A$6:$A$28="Vitesse — 50 m (s)")*(Barèmes!$B$6:$B$28=H453)*(Barèmes!$C$6:$C$28=IF(H453="6ème","Mixte",G453)))=0),"",IF(SUMPRODUCT((Barèmes!$A$6:$A$28="Vitesse — 50 m (s)")*(Barèmes!$B$6:$B$28=H453)*(Barèmes!$C$6:$C$28=IF(H453="6ème","Mixte",G453))*(Barèmes!$J$6:$J$28="+"))&gt;0,IF(U453&lt;=SUMIFS(Barèmes!$F$6:$F$28,Barèmes!$A$6:$A$28,"Vitesse — 50 m (s)",Barèmes!$B$6:$B$28,H453,Barèmes!$C$6:$C$28,IF(H453="6ème","Mixte",G453)),Barèmes!$B$2,IF(U453&lt;=SUMIFS(Barèmes!$G$6:$G$28,Barèmes!$A$6:$A$28,"Vitesse — 50 m (s)",Barèmes!$B$6:$B$28,H453,Barèmes!$C$6:$C$28,IF(H453="6ème","Mixte",G453)),Barèmes!$C$2,IF(U453&lt;=SUMIFS(Barèmes!$H$6:$H$28,Barèmes!$A$6:$A$28,"Vitesse — 50 m (s)",Barèmes!$B$6:$B$28,H453,Barèmes!$C$6:$C$28,IF(H453="6ème","Mixte",G453)),Barèmes!$D$2,IF(U453&lt;=SUMIFS(Barèmes!$I$6:$I$28,Barèmes!$A$6:$A$28,"Vitesse — 50 m (s)",Barèmes!$B$6:$B$28,H453,Barèmes!$C$6:$C$28,IF(H453="6ème","Mixte",G453)),Barèmes!$E$2,Barèmes!$F$2)))),IF(U453&gt;=SUMIFS(Barèmes!$F$6:$F$28,Barèmes!$A$6:$A$28,"Vitesse — 50 m (s)",Barèmes!$B$6:$B$28,H453,Barèmes!$C$6:$C$28,IF(H453="6ème","Mixte",G453)),Barèmes!$B$2,IF(U453&gt;=SUMIFS(Barèmes!$G$6:$G$28,Barèmes!$A$6:$A$28,"Vitesse — 50 m (s)",Barèmes!$B$6:$B$28,H453,Barèmes!$C$6:$C$28,IF(H453="6ème","Mixte",G453)),Barèmes!$C$2,IF(U453&gt;=SUMIFS(Barèmes!$H$6:$H$28,Barèmes!$A$6:$A$28,"Vitesse — 50 m (s)",Barèmes!$B$6:$B$28,H453,Barèmes!$C$6:$C$28,IF(H453="6ème","Mixte",G453)),Barèmes!$D$2,IF(U453&gt;=SUMIFS(Barèmes!$I$6:$I$28,Barèmes!$A$6:$A$28,"Vitesse — 50 m (s)",Barèmes!$B$6:$B$28,H453,Barèmes!$C$6:$C$28,IF(H453="6ème","Mixte",G453)),Barèmes!$E$2,Barèmes!$F$2))))))</f>
        <v/>
      </c>
      <c r="X453" s="18"/>
      <c r="Y453" s="26" t="str" cm="1">
        <f t="array" ref="Y453">IF(OR(X453="",SUMPRODUCT((Barèmes!$A$6:$A$28="Souplesse (score 1-5)")*(Barèmes!$B$6:$B$28=H453)*(Barèmes!$C$6:$C$28=IF(H453="6ème","Mixte",G453)))=0),"",IF(SUMPRODUCT((Barèmes!$A$6:$A$28="Souplesse (score 1-5)")*(Barèmes!$B$6:$B$28=H453)*(Barèmes!$C$6:$C$28=IF(H453="6ème","Mixte",G453))*(Barèmes!$J$6:$J$28="+"))&gt;0,IF(X453&lt;=SUMIFS(Barèmes!$D$6:$D$28,Barèmes!$A$6:$A$28,"Souplesse (score 1-5)",Barèmes!$B$6:$B$28,H453,Barèmes!$C$6:$C$28,IF(H453="6ème","Mixte",G453)),"à besoin",IF(X453&lt;=SUMIFS(Barèmes!$E$6:$E$28,Barèmes!$A$6:$A$28,"Souplesse (score 1-5)",Barèmes!$B$6:$B$28,H453,Barèmes!$C$6:$C$28,IF(H453="6ème","Mixte",G453)),"fragile","satisfaisant")),IF(X453&gt;=SUMIFS(Barèmes!$D$6:$D$28,Barèmes!$A$6:$A$28,"Souplesse (score 1-5)",Barèmes!$B$6:$B$28,H453,Barèmes!$C$6:$C$28,IF(H453="6ème","Mixte",G453)),"à besoin",IF(X453&gt;=SUMIFS(Barèmes!$E$6:$E$28,Barèmes!$A$6:$A$28,"Souplesse (score 1-5)",Barèmes!$B$6:$B$28,H453,Barèmes!$C$6:$C$28,IF(H453="6ème","Mixte",G453)),"fragile","satisfaisant"))))</f>
        <v/>
      </c>
      <c r="Z453" s="26" t="str" cm="1">
        <f t="array" ref="Z453">IF(OR(X453="",SUMPRODUCT((Barèmes!$A$6:$A$28="Souplesse (score 1-5)")*(Barèmes!$B$6:$B$28=H453)*(Barèmes!$C$6:$C$28=IF(H453="6ème","Mixte",G453)))=0),"",IF(SUMPRODUCT((Barèmes!$A$6:$A$28="Souplesse (score 1-5)")*(Barèmes!$B$6:$B$28=H453)*(Barèmes!$C$6:$C$28=IF(H453="6ème","Mixte",G453))*(Barèmes!$J$6:$J$28="+"))&gt;0,IF(X453&lt;=SUMIFS(Barèmes!$F$6:$F$28,Barèmes!$A$6:$A$28,"Souplesse (score 1-5)",Barèmes!$B$6:$B$28,H453,Barèmes!$C$6:$C$28,IF(H453="6ème","Mixte",G453)),Barèmes!$B$2,IF(X453&lt;=SUMIFS(Barèmes!$G$6:$G$28,Barèmes!$A$6:$A$28,"Souplesse (score 1-5)",Barèmes!$B$6:$B$28,H453,Barèmes!$C$6:$C$28,IF(H453="6ème","Mixte",G453)),Barèmes!$C$2,IF(X453&lt;=SUMIFS(Barèmes!$H$6:$H$28,Barèmes!$A$6:$A$28,"Souplesse (score 1-5)",Barèmes!$B$6:$B$28,H453,Barèmes!$C$6:$C$28,IF(H453="6ème","Mixte",G453)),Barèmes!$D$2,IF(X453&lt;=SUMIFS(Barèmes!$I$6:$I$28,Barèmes!$A$6:$A$28,"Souplesse (score 1-5)",Barèmes!$B$6:$B$28,H453,Barèmes!$C$6:$C$28,IF(H453="6ème","Mixte",G453)),Barèmes!$E$2,Barèmes!$F$2)))),IF(X453&gt;=SUMIFS(Barèmes!$F$6:$F$28,Barèmes!$A$6:$A$28,"Souplesse (score 1-5)",Barèmes!$B$6:$B$28,H453,Barèmes!$C$6:$C$28,IF(H453="6ème","Mixte",G453)),Barèmes!$B$2,IF(X453&gt;=SUMIFS(Barèmes!$G$6:$G$28,Barèmes!$A$6:$A$28,"Souplesse (score 1-5)",Barèmes!$B$6:$B$28,H453,Barèmes!$C$6:$C$28,IF(H453="6ème","Mixte",G453)),Barèmes!$C$2,IF(X453&gt;=SUMIFS(Barèmes!$H$6:$H$28,Barèmes!$A$6:$A$28,"Souplesse (score 1-5)",Barèmes!$B$6:$B$28,H453,Barèmes!$C$6:$C$28,IF(H453="6ème","Mixte",G453)),Barèmes!$D$2,IF(X453&gt;=SUMIFS(Barèmes!$I$6:$I$28,Barèmes!$A$6:$A$28,"Souplesse (score 1-5)",Barèmes!$B$6:$B$28,H453,Barèmes!$C$6:$C$28,IF(H453="6ème","Mixte",G453)),Barèmes!$E$2,Barèmes!$F$2))))))</f>
        <v/>
      </c>
      <c r="AA453" s="22"/>
      <c r="AB453" s="27" t="str">
        <f>IF(OR(AA453="",SUMPRODUCT((Barèmes!$A$6:$A$28="Agilité — T-test 974 (s)")*(Barèmes!$B$6:$B$28=H453)*(Barèmes!$C$6:$C$28=IF(H453="6ème","Mixte",G453)))=0),"",IF(SUMPRODUCT((Barèmes!$A$6:$A$28="Agilité — T-test 974 (s)")*(Barèmes!$B$6:$B$28=H453)*(Barèmes!$C$6:$C$28=IF(H453="6ème","Mixte",G453))*(Barèmes!$J$6:$J$28="+"))&gt;0,IF(AA453&lt;=SUMIFS(Barèmes!$D$6:$D$28,Barèmes!$A$6:$A$28,"Agilité — T-test 974 (s)",Barèmes!$B$6:$B$28,H453,Barèmes!$C$6:$C$28,IF(H453="6ème","Mixte",G453)),"à besoin",IF(AA453&lt;=SUMIFS(Barèmes!$E$6:$E$28,Barèmes!$A$6:$A$28,"Agilité — T-test 974 (s)",Barèmes!$B$6:$B$28,H453,Barèmes!$C$6:$C$28,IF(H453="6ème","Mixte",G453)),"fragile","satisfaisant")),IF(AA453&gt;=SUMIFS(Barèmes!$D$6:$D$28,Barèmes!$A$6:$A$28,"Agilité — T-test 974 (s)",Barèmes!$B$6:$B$28,H453,Barèmes!$C$6:$C$28,IF(H453="6ème","Mixte",G453)),"à besoin",IF(AA453&gt;=SUMIFS(Barèmes!$E$6:$E$28,Barèmes!$A$6:$A$28,"Agilité — T-test 974 (s)",Barèmes!$B$6:$B$28,H453,Barèmes!$C$6:$C$28,IF(H453="6ème","Mixte",G453)),"fragile","satisfaisant"))))</f>
        <v/>
      </c>
      <c r="AC453" s="27" t="str">
        <f>IF(OR(AA453="",SUMPRODUCT((Barèmes!$A$6:$A$28="Agilité — T-test 974 (s)")*(Barèmes!$B$6:$B$28=H453)*(Barèmes!$C$6:$C$28=IF(H453="6ème","Mixte",G453)))=0),"",IF(SUMPRODUCT((Barèmes!$A$6:$A$28="Agilité — T-test 974 (s)")*(Barèmes!$B$6:$B$28=H453)*(Barèmes!$C$6:$C$28=IF(H453="6ème","Mixte",G453))*(Barèmes!$J$6:$J$28="+"))&gt;0,IF(AA453&lt;=SUMIFS(Barèmes!$F$6:$F$28,Barèmes!$A$6:$A$28,"Agilité — T-test 974 (s)",Barèmes!$B$6:$B$28,H453,Barèmes!$C$6:$C$28,IF(H453="6ème","Mixte",G453)),Barèmes!$B$2,IF(AA453&lt;=SUMIFS(Barèmes!$G$6:$G$28,Barèmes!$A$6:$A$28,"Agilité — T-test 974 (s)",Barèmes!$B$6:$B$28,H453,Barèmes!$C$6:$C$28,IF(H453="6ème","Mixte",G453)),Barèmes!$C$2,IF(AA453&lt;=SUMIFS(Barèmes!$H$6:$H$28,Barèmes!$A$6:$A$28,"Agilité — T-test 974 (s)",Barèmes!$B$6:$B$28,H453,Barèmes!$C$6:$C$28,IF(H453="6ème","Mixte",G453)),Barèmes!$D$2,IF(AA453&lt;=SUMIFS(Barèmes!$I$6:$I$28,Barèmes!$A$6:$A$28,"Agilité — T-test 974 (s)",Barèmes!$B$6:$B$28,H453,Barèmes!$C$6:$C$28,IF(H453="6ème","Mixte",G453)),Barèmes!$E$2,Barèmes!$F$2)))),IF(AA453&gt;=SUMIFS(Barèmes!$F$6:$F$28,Barèmes!$A$6:$A$28,"Agilité — T-test 974 (s)",Barèmes!$B$6:$B$28,H453,Barèmes!$C$6:$C$28,IF(H453="6ème","Mixte",G453)),Barèmes!$B$2,IF(AA453&gt;=SUMIFS(Barèmes!$G$6:$G$28,Barèmes!$A$6:$A$28,"Agilité — T-test 974 (s)",Barèmes!$B$6:$B$28,H453,Barèmes!$C$6:$C$28,IF(H453="6ème","Mixte",G453)),Barèmes!$C$2,IF(AA453&gt;=SUMIFS(Barèmes!$H$6:$H$28,Barèmes!$A$6:$A$28,"Agilité — T-test 974 (s)",Barèmes!$B$6:$B$28,H453,Barèmes!$C$6:$C$28,IF(H453="6ème","Mixte",G453)),Barèmes!$D$2,IF(AA453&gt;=SUMIFS(Barèmes!$I$6:$I$28,Barèmes!$A$6:$A$28,"Agilité — T-test 974 (s)",Barèmes!$B$6:$B$28,H453,Barèmes!$C$6:$C$28,IF(H453="6ème","Mixte",G453)),Barèmes!$E$2,Barèmes!$F$2))))))</f>
        <v/>
      </c>
      <c r="AD453" s="28" t="str">
        <f t="shared" ref="AD453:AD516" si="58">IF(OR(AA453="",R453=""),"",AA453-R453)</f>
        <v/>
      </c>
      <c r="AE453" s="29" t="str">
        <f t="shared" ref="AE453:AE516" si="59">IF(OR(AA453="",R453="",R453=0),"",AA453/R453*100)</f>
        <v/>
      </c>
      <c r="AF453" s="30" t="str">
        <f>IF(OR(AD453="",SUMPRODUCT((Barèmes!$A$6:$A$28="Surcoût d'agilité (s) — technique")*(Barèmes!$B$6:$B$28=H453)*(Barèmes!$C$6:$C$28=IF(H453="6ème","Mixte",G453)))=0),"",IF(SUMPRODUCT((Barèmes!$A$6:$A$28="Surcoût d'agilité (s) — technique")*(Barèmes!$B$6:$B$28=H453)*(Barèmes!$C$6:$C$28=IF(H453="6ème","Mixte",G453))*(Barèmes!$J$6:$J$28="+"))&gt;0,IF(AD453&lt;=SUMIFS(Barèmes!$D$6:$D$28,Barèmes!$A$6:$A$28,"Surcoût d'agilité (s) — technique",Barèmes!$B$6:$B$28,H453,Barèmes!$C$6:$C$28,IF(H453="6ème","Mixte",G453)),"à besoin",IF(AD453&lt;=SUMIFS(Barèmes!$E$6:$E$28,Barèmes!$A$6:$A$28,"Surcoût d'agilité (s) — technique",Barèmes!$B$6:$B$28,H453,Barèmes!$C$6:$C$28,IF(H453="6ème","Mixte",G453)),"fragile","satisfaisant")),IF(AD453&gt;=SUMIFS(Barèmes!$D$6:$D$28,Barèmes!$A$6:$A$28,"Surcoût d'agilité (s) — technique",Barèmes!$B$6:$B$28,H453,Barèmes!$C$6:$C$28,IF(H453="6ème","Mixte",G453)),"à besoin",IF(AD453&gt;=SUMIFS(Barèmes!$E$6:$E$28,Barèmes!$A$6:$A$28,"Surcoût d'agilité (s) — technique",Barèmes!$B$6:$B$28,H453,Barèmes!$C$6:$C$28,IF(H453="6ème","Mixte",G453)),"fragile","satisfaisant"))))</f>
        <v/>
      </c>
      <c r="AG453" s="30" t="str">
        <f>IF(OR(AD453="",SUMPRODUCT((Barèmes!$A$6:$A$28="Surcoût d'agilité (s) — technique")*(Barèmes!$B$6:$B$28=H453)*(Barèmes!$C$6:$C$28=IF(H453="6ème","Mixte",G453)))=0),"",IF(SUMPRODUCT((Barèmes!$A$6:$A$28="Surcoût d'agilité (s) — technique")*(Barèmes!$B$6:$B$28=H453)*(Barèmes!$C$6:$C$28=IF(H453="6ème","Mixte",G453))*(Barèmes!$J$6:$J$28="+"))&gt;0,IF(AD453&lt;=SUMIFS(Barèmes!$F$6:$F$28,Barèmes!$A$6:$A$28,"Surcoût d'agilité (s) — technique",Barèmes!$B$6:$B$28,H453,Barèmes!$C$6:$C$28,IF(H453="6ème","Mixte",G453)),Barèmes!$B$2,IF(AD453&lt;=SUMIFS(Barèmes!$G$6:$G$28,Barèmes!$A$6:$A$28,"Surcoût d'agilité (s) — technique",Barèmes!$B$6:$B$28,H453,Barèmes!$C$6:$C$28,IF(H453="6ème","Mixte",G453)),Barèmes!$C$2,IF(AD453&lt;=SUMIFS(Barèmes!$H$6:$H$28,Barèmes!$A$6:$A$28,"Surcoût d'agilité (s) — technique",Barèmes!$B$6:$B$28,H453,Barèmes!$C$6:$C$28,IF(H453="6ème","Mixte",G453)),Barèmes!$D$2,IF(AD453&lt;=SUMIFS(Barèmes!$I$6:$I$28,Barèmes!$A$6:$A$28,"Surcoût d'agilité (s) — technique",Barèmes!$B$6:$B$28,H453,Barèmes!$C$6:$C$28,IF(H453="6ème","Mixte",G453)),Barèmes!$E$2,Barèmes!$F$2)))),IF(AD453&gt;=SUMIFS(Barèmes!$F$6:$F$28,Barèmes!$A$6:$A$28,"Surcoût d'agilité (s) — technique",Barèmes!$B$6:$B$28,H453,Barèmes!$C$6:$C$28,IF(H453="6ème","Mixte",G453)),Barèmes!$B$2,IF(AD453&gt;=SUMIFS(Barèmes!$G$6:$G$28,Barèmes!$A$6:$A$28,"Surcoût d'agilité (s) — technique",Barèmes!$B$6:$B$28,H453,Barèmes!$C$6:$C$28,IF(H453="6ème","Mixte",G453)),Barèmes!$C$2,IF(AD453&gt;=SUMIFS(Barèmes!$H$6:$H$28,Barèmes!$A$6:$A$28,"Surcoût d'agilité (s) — technique",Barèmes!$B$6:$B$28,H453,Barèmes!$C$6:$C$28,IF(H453="6ème","Mixte",G453)),Barèmes!$D$2,IF(AD453&gt;=SUMIFS(Barèmes!$I$6:$I$28,Barèmes!$A$6:$A$28,"Surcoût d'agilité (s) — technique",Barèmes!$B$6:$B$28,H453,Barèmes!$C$6:$C$28,IF(H453="6ème","Mixte",G453)),Barèmes!$E$2,Barèmes!$F$2))))))</f>
        <v/>
      </c>
      <c r="AH453" s="31" t="str">
        <f>IF((IF(N453="",0,1)+IF(Q453="",0,1)+IF(W453="",0,1)+IF(Z453="",0,1)+IF(AC453="",0,1))=0,"",3*IF(N453=Barèmes!$B$2,1,IF(N453=Barèmes!$C$2,2,IF(N453=Barèmes!$D$2,3,IF(N453=Barèmes!$E$2,4,IF(N453=Barèmes!$F$2,5,0)))))+3*IF(Q453=Barèmes!$B$2,1,IF(Q453=Barèmes!$C$2,2,IF(Q453=Barèmes!$D$2,3,IF(Q453=Barèmes!$E$2,4,IF(Q453=Barèmes!$F$2,5,0)))))+2*IF(W453=Barèmes!$B$2,1,IF(W453=Barèmes!$C$2,2,IF(W453=Barèmes!$D$2,3,IF(W453=Barèmes!$E$2,4,IF(W453=Barèmes!$F$2,5,0)))))+1*IF(Z453=Barèmes!$B$2,1,IF(Z453=Barèmes!$C$2,2,IF(Z453=Barèmes!$D$2,3,IF(Z453=Barèmes!$E$2,4,IF(Z453=Barèmes!$F$2,5,0)))))+1*IF(AC453=Barèmes!$B$2,1,IF(AC453=Barèmes!$C$2,2,IF(AC453=Barèmes!$D$2,3,IF(AC453=Barèmes!$E$2,4,IF(AC453=Barèmes!$F$2,5,0))))))</f>
        <v/>
      </c>
      <c r="AI453" s="31"/>
      <c r="AJ453" s="32" t="str">
        <f>IFERROR(INDEX(Croissance!$B$5:$B$604,MATCH(A453,Croissance!$A$5:$A$604,0)),"")</f>
        <v/>
      </c>
      <c r="AK453" s="32" t="str">
        <f>IFERROR(INDEX(Croissance!$C$5:$C$604,MATCH(A453,Croissance!$A$5:$A$604,0)),"")</f>
        <v/>
      </c>
      <c r="AL453" s="32" t="str">
        <f>IFERROR(INDEX(Croissance!$D$5:$D$604,MATCH(A453,Croissance!$A$5:$A$604,0)),"")</f>
        <v/>
      </c>
      <c r="AM453" s="32" t="str">
        <f>IFERROR(INDEX(Croissance!$E$5:$E$604,MATCH(A453,Croissance!$A$5:$A$604,0)),"")</f>
        <v/>
      </c>
      <c r="AO453" s="33">
        <f t="shared" si="56"/>
        <v>0</v>
      </c>
      <c r="AP453" s="33">
        <f t="shared" ref="AP453:AP516" si="60">IF(OR(A453="",B453=""),0,IF(SUMPRODUCT(($A$5:$A$604=A453)*($B$5:$B$604&gt;B453))=0,1,0))</f>
        <v>0</v>
      </c>
      <c r="AQ453" s="33">
        <f>IF(A453="",0,IF(AND(OR('Synthèse classe'!$C$2="Tous",C453='Synthèse classe'!$C$2),OR('Synthèse classe'!$C$3="Toutes",D453='Synthèse classe'!$C$3),OR('Synthèse classe'!$C$4="Toutes",AND('Synthèse classe'!$C$4="Dernière",AP453=1),B453=IFERROR(VALUE('Synthèse classe'!$C$4),0))),1,0))</f>
        <v>0</v>
      </c>
      <c r="AR453" s="34" t="str">
        <f t="shared" ref="AR453:AR516" si="61">IF(OR(A453="",B453=""),"",A453&amp;"|"&amp;B453)</f>
        <v/>
      </c>
    </row>
    <row r="454" spans="1:44" x14ac:dyDescent="0.2">
      <c r="A454" s="17" t="str">
        <f t="shared" si="57"/>
        <v/>
      </c>
      <c r="B454" s="18"/>
      <c r="C454" s="19"/>
      <c r="D454" s="19"/>
      <c r="E454" s="19"/>
      <c r="F454" s="19"/>
      <c r="G454" s="19"/>
      <c r="H454" s="17" t="str">
        <f t="shared" ref="H454:H517" si="62">IF(D454="","",IF(LEFT(D454,1)="6","6ème",IF(LEFT(D454,1)="2","2nde","Classe non reconnue")))</f>
        <v/>
      </c>
      <c r="I454" s="20"/>
      <c r="J454" s="18"/>
      <c r="K454" s="19"/>
      <c r="L454" s="21" t="str">
        <f t="shared" ref="L454:L517" si="63">IF(K454="","",IF(K454="A","fiable","⚠ à relativiser"))</f>
        <v/>
      </c>
      <c r="M454" s="21" t="str">
        <f>IF(OR(J454="",SUMPRODUCT((Barèmes!$A$6:$A$28="Endurance — Luc Léger (palier)")*(Barèmes!$B$6:$B$28=H454)*(Barèmes!$C$6:$C$28=IF(H454="6ème","Mixte",G454)))=0),"",IF(SUMPRODUCT((Barèmes!$A$6:$A$28="Endurance — Luc Léger (palier)")*(Barèmes!$B$6:$B$28=H454)*(Barèmes!$C$6:$C$28=IF(H454="6ème","Mixte",G454))*(Barèmes!$J$6:$J$28="+"))&gt;0,IF(J454&lt;=SUMIFS(Barèmes!$D$6:$D$28,Barèmes!$A$6:$A$28,"Endurance — Luc Léger (palier)",Barèmes!$B$6:$B$28,H454,Barèmes!$C$6:$C$28,IF(H454="6ème","Mixte",G454)),"à besoin",IF(J454&lt;=SUMIFS(Barèmes!$E$6:$E$28,Barèmes!$A$6:$A$28,"Endurance — Luc Léger (palier)",Barèmes!$B$6:$B$28,H454,Barèmes!$C$6:$C$28,IF(H454="6ème","Mixte",G454)),"fragile","satisfaisant")),IF(J454&gt;=SUMIFS(Barèmes!$D$6:$D$28,Barèmes!$A$6:$A$28,"Endurance — Luc Léger (palier)",Barèmes!$B$6:$B$28,H454,Barèmes!$C$6:$C$28,IF(H454="6ème","Mixte",G454)),"à besoin",IF(J454&gt;=SUMIFS(Barèmes!$E$6:$E$28,Barèmes!$A$6:$A$28,"Endurance — Luc Léger (palier)",Barèmes!$B$6:$B$28,H454,Barèmes!$C$6:$C$28,IF(H454="6ème","Mixte",G454)),"fragile","satisfaisant"))))</f>
        <v/>
      </c>
      <c r="N454" s="21" t="str">
        <f>IF(OR(J454="",SUMPRODUCT((Barèmes!$A$6:$A$28="Endurance — Luc Léger (palier)")*(Barèmes!$B$6:$B$28=H454)*(Barèmes!$C$6:$C$28=IF(H454="6ème","Mixte",G454)))=0),"",IF(SUMPRODUCT((Barèmes!$A$6:$A$28="Endurance — Luc Léger (palier)")*(Barèmes!$B$6:$B$28=H454)*(Barèmes!$C$6:$C$28=IF(H454="6ème","Mixte",G454))*(Barèmes!$J$6:$J$28="+"))&gt;0,IF(J454&lt;=SUMIFS(Barèmes!$F$6:$F$28,Barèmes!$A$6:$A$28,"Endurance — Luc Léger (palier)",Barèmes!$B$6:$B$28,H454,Barèmes!$C$6:$C$28,IF(H454="6ème","Mixte",G454)),Barèmes!$B$2,IF(J454&lt;=SUMIFS(Barèmes!$G$6:$G$28,Barèmes!$A$6:$A$28,"Endurance — Luc Léger (palier)",Barèmes!$B$6:$B$28,H454,Barèmes!$C$6:$C$28,IF(H454="6ème","Mixte",G454)),Barèmes!$C$2,IF(J454&lt;=SUMIFS(Barèmes!$H$6:$H$28,Barèmes!$A$6:$A$28,"Endurance — Luc Léger (palier)",Barèmes!$B$6:$B$28,H454,Barèmes!$C$6:$C$28,IF(H454="6ème","Mixte",G454)),Barèmes!$D$2,IF(J454&lt;=SUMIFS(Barèmes!$I$6:$I$28,Barèmes!$A$6:$A$28,"Endurance — Luc Léger (palier)",Barèmes!$B$6:$B$28,H454,Barèmes!$C$6:$C$28,IF(H454="6ème","Mixte",G454)),Barèmes!$E$2,Barèmes!$F$2)))),IF(J454&gt;=SUMIFS(Barèmes!$F$6:$F$28,Barèmes!$A$6:$A$28,"Endurance — Luc Léger (palier)",Barèmes!$B$6:$B$28,H454,Barèmes!$C$6:$C$28,IF(H454="6ème","Mixte",G454)),Barèmes!$B$2,IF(J454&gt;=SUMIFS(Barèmes!$G$6:$G$28,Barèmes!$A$6:$A$28,"Endurance — Luc Léger (palier)",Barèmes!$B$6:$B$28,H454,Barèmes!$C$6:$C$28,IF(H454="6ème","Mixte",G454)),Barèmes!$C$2,IF(J454&gt;=SUMIFS(Barèmes!$H$6:$H$28,Barèmes!$A$6:$A$28,"Endurance — Luc Léger (palier)",Barèmes!$B$6:$B$28,H454,Barèmes!$C$6:$C$28,IF(H454="6ème","Mixte",G454)),Barèmes!$D$2,IF(J454&gt;=SUMIFS(Barèmes!$I$6:$I$28,Barèmes!$A$6:$A$28,"Endurance — Luc Léger (palier)",Barèmes!$B$6:$B$28,H454,Barèmes!$C$6:$C$28,IF(H454="6ème","Mixte",G454)),Barèmes!$E$2,Barèmes!$F$2))))))</f>
        <v/>
      </c>
      <c r="O454" s="22"/>
      <c r="P454" s="23" t="str">
        <f>IF(OR(O454="",SUMPRODUCT((Barèmes!$A$6:$A$28="Force bas du corps — Saut en longueur (m)")*(Barèmes!$B$6:$B$28=H454)*(Barèmes!$C$6:$C$28=IF(H454="6ème","Mixte",G454)))=0),"",IF(SUMPRODUCT((Barèmes!$A$6:$A$28="Force bas du corps — Saut en longueur (m)")*(Barèmes!$B$6:$B$28=H454)*(Barèmes!$C$6:$C$28=IF(H454="6ème","Mixte",G454))*(Barèmes!$J$6:$J$28="+"))&gt;0,IF(O454&lt;=SUMIFS(Barèmes!$D$6:$D$28,Barèmes!$A$6:$A$28,"Force bas du corps — Saut en longueur (m)",Barèmes!$B$6:$B$28,H454,Barèmes!$C$6:$C$28,IF(H454="6ème","Mixte",G454)),"à besoin",IF(O454&lt;=SUMIFS(Barèmes!$E$6:$E$28,Barèmes!$A$6:$A$28,"Force bas du corps — Saut en longueur (m)",Barèmes!$B$6:$B$28,H454,Barèmes!$C$6:$C$28,IF(H454="6ème","Mixte",G454)),"fragile","satisfaisant")),IF(O454&gt;=SUMIFS(Barèmes!$D$6:$D$28,Barèmes!$A$6:$A$28,"Force bas du corps — Saut en longueur (m)",Barèmes!$B$6:$B$28,H454,Barèmes!$C$6:$C$28,IF(H454="6ème","Mixte",G454)),"à besoin",IF(O454&gt;=SUMIFS(Barèmes!$E$6:$E$28,Barèmes!$A$6:$A$28,"Force bas du corps — Saut en longueur (m)",Barèmes!$B$6:$B$28,H454,Barèmes!$C$6:$C$28,IF(H454="6ème","Mixte",G454)),"fragile","satisfaisant"))))</f>
        <v/>
      </c>
      <c r="Q454" s="23" t="str">
        <f>IF(OR(O454="",SUMPRODUCT((Barèmes!$A$6:$A$28="Force bas du corps — Saut en longueur (m)")*(Barèmes!$B$6:$B$28=H454)*(Barèmes!$C$6:$C$28=IF(H454="6ème","Mixte",G454)))=0),"",IF(SUMPRODUCT((Barèmes!$A$6:$A$28="Force bas du corps — Saut en longueur (m)")*(Barèmes!$B$6:$B$28=H454)*(Barèmes!$C$6:$C$28=IF(H454="6ème","Mixte",G454))*(Barèmes!$J$6:$J$28="+"))&gt;0,IF(O454&lt;=SUMIFS(Barèmes!$F$6:$F$28,Barèmes!$A$6:$A$28,"Force bas du corps — Saut en longueur (m)",Barèmes!$B$6:$B$28,H454,Barèmes!$C$6:$C$28,IF(H454="6ème","Mixte",G454)),Barèmes!$B$2,IF(O454&lt;=SUMIFS(Barèmes!$G$6:$G$28,Barèmes!$A$6:$A$28,"Force bas du corps — Saut en longueur (m)",Barèmes!$B$6:$B$28,H454,Barèmes!$C$6:$C$28,IF(H454="6ème","Mixte",G454)),Barèmes!$C$2,IF(O454&lt;=SUMIFS(Barèmes!$H$6:$H$28,Barèmes!$A$6:$A$28,"Force bas du corps — Saut en longueur (m)",Barèmes!$B$6:$B$28,H454,Barèmes!$C$6:$C$28,IF(H454="6ème","Mixte",G454)),Barèmes!$D$2,IF(O454&lt;=SUMIFS(Barèmes!$I$6:$I$28,Barèmes!$A$6:$A$28,"Force bas du corps — Saut en longueur (m)",Barèmes!$B$6:$B$28,H454,Barèmes!$C$6:$C$28,IF(H454="6ème","Mixte",G454)),Barèmes!$E$2,Barèmes!$F$2)))),IF(O454&gt;=SUMIFS(Barèmes!$F$6:$F$28,Barèmes!$A$6:$A$28,"Force bas du corps — Saut en longueur (m)",Barèmes!$B$6:$B$28,H454,Barèmes!$C$6:$C$28,IF(H454="6ème","Mixte",G454)),Barèmes!$B$2,IF(O454&gt;=SUMIFS(Barèmes!$G$6:$G$28,Barèmes!$A$6:$A$28,"Force bas du corps — Saut en longueur (m)",Barèmes!$B$6:$B$28,H454,Barèmes!$C$6:$C$28,IF(H454="6ème","Mixte",G454)),Barèmes!$C$2,IF(O454&gt;=SUMIFS(Barèmes!$H$6:$H$28,Barèmes!$A$6:$A$28,"Force bas du corps — Saut en longueur (m)",Barèmes!$B$6:$B$28,H454,Barèmes!$C$6:$C$28,IF(H454="6ème","Mixte",G454)),Barèmes!$D$2,IF(O454&gt;=SUMIFS(Barèmes!$I$6:$I$28,Barèmes!$A$6:$A$28,"Force bas du corps — Saut en longueur (m)",Barèmes!$B$6:$B$28,H454,Barèmes!$C$6:$C$28,IF(H454="6ème","Mixte",G454)),Barèmes!$E$2,Barèmes!$F$2))))))</f>
        <v/>
      </c>
      <c r="R454" s="22"/>
      <c r="S454" s="24" t="str">
        <f>IF(OR(R454="",SUMPRODUCT((Barèmes!$A$6:$A$28="Vitesse — 30 m (s)")*(Barèmes!$B$6:$B$28=H454)*(Barèmes!$C$6:$C$28=IF(H454="6ème","Mixte",G454)))=0),"",IF(SUMPRODUCT((Barèmes!$A$6:$A$28="Vitesse — 30 m (s)")*(Barèmes!$B$6:$B$28=H454)*(Barèmes!$C$6:$C$28=IF(H454="6ème","Mixte",G454))*(Barèmes!$J$6:$J$28="+"))&gt;0,IF(R454&lt;=SUMIFS(Barèmes!$D$6:$D$28,Barèmes!$A$6:$A$28,"Vitesse — 30 m (s)",Barèmes!$B$6:$B$28,H454,Barèmes!$C$6:$C$28,IF(H454="6ème","Mixte",G454)),"à besoin",IF(R454&lt;=SUMIFS(Barèmes!$E$6:$E$28,Barèmes!$A$6:$A$28,"Vitesse — 30 m (s)",Barèmes!$B$6:$B$28,H454,Barèmes!$C$6:$C$28,IF(H454="6ème","Mixte",G454)),"fragile","satisfaisant")),IF(R454&gt;=SUMIFS(Barèmes!$D$6:$D$28,Barèmes!$A$6:$A$28,"Vitesse — 30 m (s)",Barèmes!$B$6:$B$28,H454,Barèmes!$C$6:$C$28,IF(H454="6ème","Mixte",G454)),"à besoin",IF(R454&gt;=SUMIFS(Barèmes!$E$6:$E$28,Barèmes!$A$6:$A$28,"Vitesse — 30 m (s)",Barèmes!$B$6:$B$28,H454,Barèmes!$C$6:$C$28,IF(H454="6ème","Mixte",G454)),"fragile","satisfaisant"))))</f>
        <v/>
      </c>
      <c r="T454" s="24" t="str">
        <f>IF(OR(R454="",SUMPRODUCT((Barèmes!$A$6:$A$28="Vitesse — 30 m (s)")*(Barèmes!$B$6:$B$28=H454)*(Barèmes!$C$6:$C$28=IF(H454="6ème","Mixte",G454)))=0),"",IF(SUMPRODUCT((Barèmes!$A$6:$A$28="Vitesse — 30 m (s)")*(Barèmes!$B$6:$B$28=H454)*(Barèmes!$C$6:$C$28=IF(H454="6ème","Mixte",G454))*(Barèmes!$J$6:$J$28="+"))&gt;0,IF(R454&lt;=SUMIFS(Barèmes!$F$6:$F$28,Barèmes!$A$6:$A$28,"Vitesse — 30 m (s)",Barèmes!$B$6:$B$28,H454,Barèmes!$C$6:$C$28,IF(H454="6ème","Mixte",G454)),Barèmes!$B$2,IF(R454&lt;=SUMIFS(Barèmes!$G$6:$G$28,Barèmes!$A$6:$A$28,"Vitesse — 30 m (s)",Barèmes!$B$6:$B$28,H454,Barèmes!$C$6:$C$28,IF(H454="6ème","Mixte",G454)),Barèmes!$C$2,IF(R454&lt;=SUMIFS(Barèmes!$H$6:$H$28,Barèmes!$A$6:$A$28,"Vitesse — 30 m (s)",Barèmes!$B$6:$B$28,H454,Barèmes!$C$6:$C$28,IF(H454="6ème","Mixte",G454)),Barèmes!$D$2,IF(R454&lt;=SUMIFS(Barèmes!$I$6:$I$28,Barèmes!$A$6:$A$28,"Vitesse — 30 m (s)",Barèmes!$B$6:$B$28,H454,Barèmes!$C$6:$C$28,IF(H454="6ème","Mixte",G454)),Barèmes!$E$2,Barèmes!$F$2)))),IF(R454&gt;=SUMIFS(Barèmes!$F$6:$F$28,Barèmes!$A$6:$A$28,"Vitesse — 30 m (s)",Barèmes!$B$6:$B$28,H454,Barèmes!$C$6:$C$28,IF(H454="6ème","Mixte",G454)),Barèmes!$B$2,IF(R454&gt;=SUMIFS(Barèmes!$G$6:$G$28,Barèmes!$A$6:$A$28,"Vitesse — 30 m (s)",Barèmes!$B$6:$B$28,H454,Barèmes!$C$6:$C$28,IF(H454="6ème","Mixte",G454)),Barèmes!$C$2,IF(R454&gt;=SUMIFS(Barèmes!$H$6:$H$28,Barèmes!$A$6:$A$28,"Vitesse — 30 m (s)",Barèmes!$B$6:$B$28,H454,Barèmes!$C$6:$C$28,IF(H454="6ème","Mixte",G454)),Barèmes!$D$2,IF(R454&gt;=SUMIFS(Barèmes!$I$6:$I$28,Barèmes!$A$6:$A$28,"Vitesse — 30 m (s)",Barèmes!$B$6:$B$28,H454,Barèmes!$C$6:$C$28,IF(H454="6ème","Mixte",G454)),Barèmes!$E$2,Barèmes!$F$2))))))</f>
        <v/>
      </c>
      <c r="U454" s="22"/>
      <c r="V454" s="25" t="str">
        <f>IF(OR(U454="",SUMPRODUCT((Barèmes!$A$6:$A$28="Vitesse — 50 m (s)")*(Barèmes!$B$6:$B$28=H454)*(Barèmes!$C$6:$C$28=IF(H454="6ème","Mixte",G454)))=0),"",IF(SUMPRODUCT((Barèmes!$A$6:$A$28="Vitesse — 50 m (s)")*(Barèmes!$B$6:$B$28=H454)*(Barèmes!$C$6:$C$28=IF(H454="6ème","Mixte",G454))*(Barèmes!$J$6:$J$28="+"))&gt;0,IF(U454&lt;=SUMIFS(Barèmes!$D$6:$D$28,Barèmes!$A$6:$A$28,"Vitesse — 50 m (s)",Barèmes!$B$6:$B$28,H454,Barèmes!$C$6:$C$28,IF(H454="6ème","Mixte",G454)),"à besoin",IF(U454&lt;=SUMIFS(Barèmes!$E$6:$E$28,Barèmes!$A$6:$A$28,"Vitesse — 50 m (s)",Barèmes!$B$6:$B$28,H454,Barèmes!$C$6:$C$28,IF(H454="6ème","Mixte",G454)),"fragile","satisfaisant")),IF(U454&gt;=SUMIFS(Barèmes!$D$6:$D$28,Barèmes!$A$6:$A$28,"Vitesse — 50 m (s)",Barèmes!$B$6:$B$28,H454,Barèmes!$C$6:$C$28,IF(H454="6ème","Mixte",G454)),"à besoin",IF(U454&gt;=SUMIFS(Barèmes!$E$6:$E$28,Barèmes!$A$6:$A$28,"Vitesse — 50 m (s)",Barèmes!$B$6:$B$28,H454,Barèmes!$C$6:$C$28,IF(H454="6ème","Mixte",G454)),"fragile","satisfaisant"))))</f>
        <v/>
      </c>
      <c r="W454" s="25" t="str">
        <f>IF(OR(U454="",SUMPRODUCT((Barèmes!$A$6:$A$28="Vitesse — 50 m (s)")*(Barèmes!$B$6:$B$28=H454)*(Barèmes!$C$6:$C$28=IF(H454="6ème","Mixte",G454)))=0),"",IF(SUMPRODUCT((Barèmes!$A$6:$A$28="Vitesse — 50 m (s)")*(Barèmes!$B$6:$B$28=H454)*(Barèmes!$C$6:$C$28=IF(H454="6ème","Mixte",G454))*(Barèmes!$J$6:$J$28="+"))&gt;0,IF(U454&lt;=SUMIFS(Barèmes!$F$6:$F$28,Barèmes!$A$6:$A$28,"Vitesse — 50 m (s)",Barèmes!$B$6:$B$28,H454,Barèmes!$C$6:$C$28,IF(H454="6ème","Mixte",G454)),Barèmes!$B$2,IF(U454&lt;=SUMIFS(Barèmes!$G$6:$G$28,Barèmes!$A$6:$A$28,"Vitesse — 50 m (s)",Barèmes!$B$6:$B$28,H454,Barèmes!$C$6:$C$28,IF(H454="6ème","Mixte",G454)),Barèmes!$C$2,IF(U454&lt;=SUMIFS(Barèmes!$H$6:$H$28,Barèmes!$A$6:$A$28,"Vitesse — 50 m (s)",Barèmes!$B$6:$B$28,H454,Barèmes!$C$6:$C$28,IF(H454="6ème","Mixte",G454)),Barèmes!$D$2,IF(U454&lt;=SUMIFS(Barèmes!$I$6:$I$28,Barèmes!$A$6:$A$28,"Vitesse — 50 m (s)",Barèmes!$B$6:$B$28,H454,Barèmes!$C$6:$C$28,IF(H454="6ème","Mixte",G454)),Barèmes!$E$2,Barèmes!$F$2)))),IF(U454&gt;=SUMIFS(Barèmes!$F$6:$F$28,Barèmes!$A$6:$A$28,"Vitesse — 50 m (s)",Barèmes!$B$6:$B$28,H454,Barèmes!$C$6:$C$28,IF(H454="6ème","Mixte",G454)),Barèmes!$B$2,IF(U454&gt;=SUMIFS(Barèmes!$G$6:$G$28,Barèmes!$A$6:$A$28,"Vitesse — 50 m (s)",Barèmes!$B$6:$B$28,H454,Barèmes!$C$6:$C$28,IF(H454="6ème","Mixte",G454)),Barèmes!$C$2,IF(U454&gt;=SUMIFS(Barèmes!$H$6:$H$28,Barèmes!$A$6:$A$28,"Vitesse — 50 m (s)",Barèmes!$B$6:$B$28,H454,Barèmes!$C$6:$C$28,IF(H454="6ème","Mixte",G454)),Barèmes!$D$2,IF(U454&gt;=SUMIFS(Barèmes!$I$6:$I$28,Barèmes!$A$6:$A$28,"Vitesse — 50 m (s)",Barèmes!$B$6:$B$28,H454,Barèmes!$C$6:$C$28,IF(H454="6ème","Mixte",G454)),Barèmes!$E$2,Barèmes!$F$2))))))</f>
        <v/>
      </c>
      <c r="X454" s="18"/>
      <c r="Y454" s="26" t="str" cm="1">
        <f t="array" ref="Y454">IF(OR(X454="",SUMPRODUCT((Barèmes!$A$6:$A$28="Souplesse (score 1-5)")*(Barèmes!$B$6:$B$28=H454)*(Barèmes!$C$6:$C$28=IF(H454="6ème","Mixte",G454)))=0),"",IF(SUMPRODUCT((Barèmes!$A$6:$A$28="Souplesse (score 1-5)")*(Barèmes!$B$6:$B$28=H454)*(Barèmes!$C$6:$C$28=IF(H454="6ème","Mixte",G454))*(Barèmes!$J$6:$J$28="+"))&gt;0,IF(X454&lt;=SUMIFS(Barèmes!$D$6:$D$28,Barèmes!$A$6:$A$28,"Souplesse (score 1-5)",Barèmes!$B$6:$B$28,H454,Barèmes!$C$6:$C$28,IF(H454="6ème","Mixte",G454)),"à besoin",IF(X454&lt;=SUMIFS(Barèmes!$E$6:$E$28,Barèmes!$A$6:$A$28,"Souplesse (score 1-5)",Barèmes!$B$6:$B$28,H454,Barèmes!$C$6:$C$28,IF(H454="6ème","Mixte",G454)),"fragile","satisfaisant")),IF(X454&gt;=SUMIFS(Barèmes!$D$6:$D$28,Barèmes!$A$6:$A$28,"Souplesse (score 1-5)",Barèmes!$B$6:$B$28,H454,Barèmes!$C$6:$C$28,IF(H454="6ème","Mixte",G454)),"à besoin",IF(X454&gt;=SUMIFS(Barèmes!$E$6:$E$28,Barèmes!$A$6:$A$28,"Souplesse (score 1-5)",Barèmes!$B$6:$B$28,H454,Barèmes!$C$6:$C$28,IF(H454="6ème","Mixte",G454)),"fragile","satisfaisant"))))</f>
        <v/>
      </c>
      <c r="Z454" s="26" t="str" cm="1">
        <f t="array" ref="Z454">IF(OR(X454="",SUMPRODUCT((Barèmes!$A$6:$A$28="Souplesse (score 1-5)")*(Barèmes!$B$6:$B$28=H454)*(Barèmes!$C$6:$C$28=IF(H454="6ème","Mixte",G454)))=0),"",IF(SUMPRODUCT((Barèmes!$A$6:$A$28="Souplesse (score 1-5)")*(Barèmes!$B$6:$B$28=H454)*(Barèmes!$C$6:$C$28=IF(H454="6ème","Mixte",G454))*(Barèmes!$J$6:$J$28="+"))&gt;0,IF(X454&lt;=SUMIFS(Barèmes!$F$6:$F$28,Barèmes!$A$6:$A$28,"Souplesse (score 1-5)",Barèmes!$B$6:$B$28,H454,Barèmes!$C$6:$C$28,IF(H454="6ème","Mixte",G454)),Barèmes!$B$2,IF(X454&lt;=SUMIFS(Barèmes!$G$6:$G$28,Barèmes!$A$6:$A$28,"Souplesse (score 1-5)",Barèmes!$B$6:$B$28,H454,Barèmes!$C$6:$C$28,IF(H454="6ème","Mixte",G454)),Barèmes!$C$2,IF(X454&lt;=SUMIFS(Barèmes!$H$6:$H$28,Barèmes!$A$6:$A$28,"Souplesse (score 1-5)",Barèmes!$B$6:$B$28,H454,Barèmes!$C$6:$C$28,IF(H454="6ème","Mixte",G454)),Barèmes!$D$2,IF(X454&lt;=SUMIFS(Barèmes!$I$6:$I$28,Barèmes!$A$6:$A$28,"Souplesse (score 1-5)",Barèmes!$B$6:$B$28,H454,Barèmes!$C$6:$C$28,IF(H454="6ème","Mixte",G454)),Barèmes!$E$2,Barèmes!$F$2)))),IF(X454&gt;=SUMIFS(Barèmes!$F$6:$F$28,Barèmes!$A$6:$A$28,"Souplesse (score 1-5)",Barèmes!$B$6:$B$28,H454,Barèmes!$C$6:$C$28,IF(H454="6ème","Mixte",G454)),Barèmes!$B$2,IF(X454&gt;=SUMIFS(Barèmes!$G$6:$G$28,Barèmes!$A$6:$A$28,"Souplesse (score 1-5)",Barèmes!$B$6:$B$28,H454,Barèmes!$C$6:$C$28,IF(H454="6ème","Mixte",G454)),Barèmes!$C$2,IF(X454&gt;=SUMIFS(Barèmes!$H$6:$H$28,Barèmes!$A$6:$A$28,"Souplesse (score 1-5)",Barèmes!$B$6:$B$28,H454,Barèmes!$C$6:$C$28,IF(H454="6ème","Mixte",G454)),Barèmes!$D$2,IF(X454&gt;=SUMIFS(Barèmes!$I$6:$I$28,Barèmes!$A$6:$A$28,"Souplesse (score 1-5)",Barèmes!$B$6:$B$28,H454,Barèmes!$C$6:$C$28,IF(H454="6ème","Mixte",G454)),Barèmes!$E$2,Barèmes!$F$2))))))</f>
        <v/>
      </c>
      <c r="AA454" s="22"/>
      <c r="AB454" s="27" t="str">
        <f>IF(OR(AA454="",SUMPRODUCT((Barèmes!$A$6:$A$28="Agilité — T-test 974 (s)")*(Barèmes!$B$6:$B$28=H454)*(Barèmes!$C$6:$C$28=IF(H454="6ème","Mixte",G454)))=0),"",IF(SUMPRODUCT((Barèmes!$A$6:$A$28="Agilité — T-test 974 (s)")*(Barèmes!$B$6:$B$28=H454)*(Barèmes!$C$6:$C$28=IF(H454="6ème","Mixte",G454))*(Barèmes!$J$6:$J$28="+"))&gt;0,IF(AA454&lt;=SUMIFS(Barèmes!$D$6:$D$28,Barèmes!$A$6:$A$28,"Agilité — T-test 974 (s)",Barèmes!$B$6:$B$28,H454,Barèmes!$C$6:$C$28,IF(H454="6ème","Mixte",G454)),"à besoin",IF(AA454&lt;=SUMIFS(Barèmes!$E$6:$E$28,Barèmes!$A$6:$A$28,"Agilité — T-test 974 (s)",Barèmes!$B$6:$B$28,H454,Barèmes!$C$6:$C$28,IF(H454="6ème","Mixte",G454)),"fragile","satisfaisant")),IF(AA454&gt;=SUMIFS(Barèmes!$D$6:$D$28,Barèmes!$A$6:$A$28,"Agilité — T-test 974 (s)",Barèmes!$B$6:$B$28,H454,Barèmes!$C$6:$C$28,IF(H454="6ème","Mixte",G454)),"à besoin",IF(AA454&gt;=SUMIFS(Barèmes!$E$6:$E$28,Barèmes!$A$6:$A$28,"Agilité — T-test 974 (s)",Barèmes!$B$6:$B$28,H454,Barèmes!$C$6:$C$28,IF(H454="6ème","Mixte",G454)),"fragile","satisfaisant"))))</f>
        <v/>
      </c>
      <c r="AC454" s="27" t="str">
        <f>IF(OR(AA454="",SUMPRODUCT((Barèmes!$A$6:$A$28="Agilité — T-test 974 (s)")*(Barèmes!$B$6:$B$28=H454)*(Barèmes!$C$6:$C$28=IF(H454="6ème","Mixte",G454)))=0),"",IF(SUMPRODUCT((Barèmes!$A$6:$A$28="Agilité — T-test 974 (s)")*(Barèmes!$B$6:$B$28=H454)*(Barèmes!$C$6:$C$28=IF(H454="6ème","Mixte",G454))*(Barèmes!$J$6:$J$28="+"))&gt;0,IF(AA454&lt;=SUMIFS(Barèmes!$F$6:$F$28,Barèmes!$A$6:$A$28,"Agilité — T-test 974 (s)",Barèmes!$B$6:$B$28,H454,Barèmes!$C$6:$C$28,IF(H454="6ème","Mixte",G454)),Barèmes!$B$2,IF(AA454&lt;=SUMIFS(Barèmes!$G$6:$G$28,Barèmes!$A$6:$A$28,"Agilité — T-test 974 (s)",Barèmes!$B$6:$B$28,H454,Barèmes!$C$6:$C$28,IF(H454="6ème","Mixte",G454)),Barèmes!$C$2,IF(AA454&lt;=SUMIFS(Barèmes!$H$6:$H$28,Barèmes!$A$6:$A$28,"Agilité — T-test 974 (s)",Barèmes!$B$6:$B$28,H454,Barèmes!$C$6:$C$28,IF(H454="6ème","Mixte",G454)),Barèmes!$D$2,IF(AA454&lt;=SUMIFS(Barèmes!$I$6:$I$28,Barèmes!$A$6:$A$28,"Agilité — T-test 974 (s)",Barèmes!$B$6:$B$28,H454,Barèmes!$C$6:$C$28,IF(H454="6ème","Mixte",G454)),Barèmes!$E$2,Barèmes!$F$2)))),IF(AA454&gt;=SUMIFS(Barèmes!$F$6:$F$28,Barèmes!$A$6:$A$28,"Agilité — T-test 974 (s)",Barèmes!$B$6:$B$28,H454,Barèmes!$C$6:$C$28,IF(H454="6ème","Mixte",G454)),Barèmes!$B$2,IF(AA454&gt;=SUMIFS(Barèmes!$G$6:$G$28,Barèmes!$A$6:$A$28,"Agilité — T-test 974 (s)",Barèmes!$B$6:$B$28,H454,Barèmes!$C$6:$C$28,IF(H454="6ème","Mixte",G454)),Barèmes!$C$2,IF(AA454&gt;=SUMIFS(Barèmes!$H$6:$H$28,Barèmes!$A$6:$A$28,"Agilité — T-test 974 (s)",Barèmes!$B$6:$B$28,H454,Barèmes!$C$6:$C$28,IF(H454="6ème","Mixte",G454)),Barèmes!$D$2,IF(AA454&gt;=SUMIFS(Barèmes!$I$6:$I$28,Barèmes!$A$6:$A$28,"Agilité — T-test 974 (s)",Barèmes!$B$6:$B$28,H454,Barèmes!$C$6:$C$28,IF(H454="6ème","Mixte",G454)),Barèmes!$E$2,Barèmes!$F$2))))))</f>
        <v/>
      </c>
      <c r="AD454" s="28" t="str">
        <f t="shared" si="58"/>
        <v/>
      </c>
      <c r="AE454" s="29" t="str">
        <f t="shared" si="59"/>
        <v/>
      </c>
      <c r="AF454" s="30" t="str">
        <f>IF(OR(AD454="",SUMPRODUCT((Barèmes!$A$6:$A$28="Surcoût d'agilité (s) — technique")*(Barèmes!$B$6:$B$28=H454)*(Barèmes!$C$6:$C$28=IF(H454="6ème","Mixte",G454)))=0),"",IF(SUMPRODUCT((Barèmes!$A$6:$A$28="Surcoût d'agilité (s) — technique")*(Barèmes!$B$6:$B$28=H454)*(Barèmes!$C$6:$C$28=IF(H454="6ème","Mixte",G454))*(Barèmes!$J$6:$J$28="+"))&gt;0,IF(AD454&lt;=SUMIFS(Barèmes!$D$6:$D$28,Barèmes!$A$6:$A$28,"Surcoût d'agilité (s) — technique",Barèmes!$B$6:$B$28,H454,Barèmes!$C$6:$C$28,IF(H454="6ème","Mixte",G454)),"à besoin",IF(AD454&lt;=SUMIFS(Barèmes!$E$6:$E$28,Barèmes!$A$6:$A$28,"Surcoût d'agilité (s) — technique",Barèmes!$B$6:$B$28,H454,Barèmes!$C$6:$C$28,IF(H454="6ème","Mixte",G454)),"fragile","satisfaisant")),IF(AD454&gt;=SUMIFS(Barèmes!$D$6:$D$28,Barèmes!$A$6:$A$28,"Surcoût d'agilité (s) — technique",Barèmes!$B$6:$B$28,H454,Barèmes!$C$6:$C$28,IF(H454="6ème","Mixte",G454)),"à besoin",IF(AD454&gt;=SUMIFS(Barèmes!$E$6:$E$28,Barèmes!$A$6:$A$28,"Surcoût d'agilité (s) — technique",Barèmes!$B$6:$B$28,H454,Barèmes!$C$6:$C$28,IF(H454="6ème","Mixte",G454)),"fragile","satisfaisant"))))</f>
        <v/>
      </c>
      <c r="AG454" s="30" t="str">
        <f>IF(OR(AD454="",SUMPRODUCT((Barèmes!$A$6:$A$28="Surcoût d'agilité (s) — technique")*(Barèmes!$B$6:$B$28=H454)*(Barèmes!$C$6:$C$28=IF(H454="6ème","Mixte",G454)))=0),"",IF(SUMPRODUCT((Barèmes!$A$6:$A$28="Surcoût d'agilité (s) — technique")*(Barèmes!$B$6:$B$28=H454)*(Barèmes!$C$6:$C$28=IF(H454="6ème","Mixte",G454))*(Barèmes!$J$6:$J$28="+"))&gt;0,IF(AD454&lt;=SUMIFS(Barèmes!$F$6:$F$28,Barèmes!$A$6:$A$28,"Surcoût d'agilité (s) — technique",Barèmes!$B$6:$B$28,H454,Barèmes!$C$6:$C$28,IF(H454="6ème","Mixte",G454)),Barèmes!$B$2,IF(AD454&lt;=SUMIFS(Barèmes!$G$6:$G$28,Barèmes!$A$6:$A$28,"Surcoût d'agilité (s) — technique",Barèmes!$B$6:$B$28,H454,Barèmes!$C$6:$C$28,IF(H454="6ème","Mixte",G454)),Barèmes!$C$2,IF(AD454&lt;=SUMIFS(Barèmes!$H$6:$H$28,Barèmes!$A$6:$A$28,"Surcoût d'agilité (s) — technique",Barèmes!$B$6:$B$28,H454,Barèmes!$C$6:$C$28,IF(H454="6ème","Mixte",G454)),Barèmes!$D$2,IF(AD454&lt;=SUMIFS(Barèmes!$I$6:$I$28,Barèmes!$A$6:$A$28,"Surcoût d'agilité (s) — technique",Barèmes!$B$6:$B$28,H454,Barèmes!$C$6:$C$28,IF(H454="6ème","Mixte",G454)),Barèmes!$E$2,Barèmes!$F$2)))),IF(AD454&gt;=SUMIFS(Barèmes!$F$6:$F$28,Barèmes!$A$6:$A$28,"Surcoût d'agilité (s) — technique",Barèmes!$B$6:$B$28,H454,Barèmes!$C$6:$C$28,IF(H454="6ème","Mixte",G454)),Barèmes!$B$2,IF(AD454&gt;=SUMIFS(Barèmes!$G$6:$G$28,Barèmes!$A$6:$A$28,"Surcoût d'agilité (s) — technique",Barèmes!$B$6:$B$28,H454,Barèmes!$C$6:$C$28,IF(H454="6ème","Mixte",G454)),Barèmes!$C$2,IF(AD454&gt;=SUMIFS(Barèmes!$H$6:$H$28,Barèmes!$A$6:$A$28,"Surcoût d'agilité (s) — technique",Barèmes!$B$6:$B$28,H454,Barèmes!$C$6:$C$28,IF(H454="6ème","Mixte",G454)),Barèmes!$D$2,IF(AD454&gt;=SUMIFS(Barèmes!$I$6:$I$28,Barèmes!$A$6:$A$28,"Surcoût d'agilité (s) — technique",Barèmes!$B$6:$B$28,H454,Barèmes!$C$6:$C$28,IF(H454="6ème","Mixte",G454)),Barèmes!$E$2,Barèmes!$F$2))))))</f>
        <v/>
      </c>
      <c r="AH454" s="31" t="str">
        <f>IF((IF(N454="",0,1)+IF(Q454="",0,1)+IF(W454="",0,1)+IF(Z454="",0,1)+IF(AC454="",0,1))=0,"",3*IF(N454=Barèmes!$B$2,1,IF(N454=Barèmes!$C$2,2,IF(N454=Barèmes!$D$2,3,IF(N454=Barèmes!$E$2,4,IF(N454=Barèmes!$F$2,5,0)))))+3*IF(Q454=Barèmes!$B$2,1,IF(Q454=Barèmes!$C$2,2,IF(Q454=Barèmes!$D$2,3,IF(Q454=Barèmes!$E$2,4,IF(Q454=Barèmes!$F$2,5,0)))))+2*IF(W454=Barèmes!$B$2,1,IF(W454=Barèmes!$C$2,2,IF(W454=Barèmes!$D$2,3,IF(W454=Barèmes!$E$2,4,IF(W454=Barèmes!$F$2,5,0)))))+1*IF(Z454=Barèmes!$B$2,1,IF(Z454=Barèmes!$C$2,2,IF(Z454=Barèmes!$D$2,3,IF(Z454=Barèmes!$E$2,4,IF(Z454=Barèmes!$F$2,5,0)))))+1*IF(AC454=Barèmes!$B$2,1,IF(AC454=Barèmes!$C$2,2,IF(AC454=Barèmes!$D$2,3,IF(AC454=Barèmes!$E$2,4,IF(AC454=Barèmes!$F$2,5,0))))))</f>
        <v/>
      </c>
      <c r="AI454" s="31"/>
      <c r="AJ454" s="32" t="str">
        <f>IFERROR(INDEX(Croissance!$B$5:$B$604,MATCH(A454,Croissance!$A$5:$A$604,0)),"")</f>
        <v/>
      </c>
      <c r="AK454" s="32" t="str">
        <f>IFERROR(INDEX(Croissance!$C$5:$C$604,MATCH(A454,Croissance!$A$5:$A$604,0)),"")</f>
        <v/>
      </c>
      <c r="AL454" s="32" t="str">
        <f>IFERROR(INDEX(Croissance!$D$5:$D$604,MATCH(A454,Croissance!$A$5:$A$604,0)),"")</f>
        <v/>
      </c>
      <c r="AM454" s="32" t="str">
        <f>IFERROR(INDEX(Croissance!$E$5:$E$604,MATCH(A454,Croissance!$A$5:$A$604,0)),"")</f>
        <v/>
      </c>
      <c r="AO454" s="33">
        <f t="shared" ref="AO454:AO517" si="64">IF(K454="A",1,0)</f>
        <v>0</v>
      </c>
      <c r="AP454" s="33">
        <f t="shared" si="60"/>
        <v>0</v>
      </c>
      <c r="AQ454" s="33">
        <f>IF(A454="",0,IF(AND(OR('Synthèse classe'!$C$2="Tous",C454='Synthèse classe'!$C$2),OR('Synthèse classe'!$C$3="Toutes",D454='Synthèse classe'!$C$3),OR('Synthèse classe'!$C$4="Toutes",AND('Synthèse classe'!$C$4="Dernière",AP454=1),B454=IFERROR(VALUE('Synthèse classe'!$C$4),0))),1,0))</f>
        <v>0</v>
      </c>
      <c r="AR454" s="34" t="str">
        <f t="shared" si="61"/>
        <v/>
      </c>
    </row>
    <row r="455" spans="1:44" x14ac:dyDescent="0.2">
      <c r="A455" s="17" t="str">
        <f t="shared" si="57"/>
        <v/>
      </c>
      <c r="B455" s="18"/>
      <c r="C455" s="19"/>
      <c r="D455" s="19"/>
      <c r="E455" s="19"/>
      <c r="F455" s="19"/>
      <c r="G455" s="19"/>
      <c r="H455" s="17" t="str">
        <f t="shared" si="62"/>
        <v/>
      </c>
      <c r="I455" s="20"/>
      <c r="J455" s="18"/>
      <c r="K455" s="19"/>
      <c r="L455" s="21" t="str">
        <f t="shared" si="63"/>
        <v/>
      </c>
      <c r="M455" s="21" t="str">
        <f>IF(OR(J455="",SUMPRODUCT((Barèmes!$A$6:$A$28="Endurance — Luc Léger (palier)")*(Barèmes!$B$6:$B$28=H455)*(Barèmes!$C$6:$C$28=IF(H455="6ème","Mixte",G455)))=0),"",IF(SUMPRODUCT((Barèmes!$A$6:$A$28="Endurance — Luc Léger (palier)")*(Barèmes!$B$6:$B$28=H455)*(Barèmes!$C$6:$C$28=IF(H455="6ème","Mixte",G455))*(Barèmes!$J$6:$J$28="+"))&gt;0,IF(J455&lt;=SUMIFS(Barèmes!$D$6:$D$28,Barèmes!$A$6:$A$28,"Endurance — Luc Léger (palier)",Barèmes!$B$6:$B$28,H455,Barèmes!$C$6:$C$28,IF(H455="6ème","Mixte",G455)),"à besoin",IF(J455&lt;=SUMIFS(Barèmes!$E$6:$E$28,Barèmes!$A$6:$A$28,"Endurance — Luc Léger (palier)",Barèmes!$B$6:$B$28,H455,Barèmes!$C$6:$C$28,IF(H455="6ème","Mixte",G455)),"fragile","satisfaisant")),IF(J455&gt;=SUMIFS(Barèmes!$D$6:$D$28,Barèmes!$A$6:$A$28,"Endurance — Luc Léger (palier)",Barèmes!$B$6:$B$28,H455,Barèmes!$C$6:$C$28,IF(H455="6ème","Mixte",G455)),"à besoin",IF(J455&gt;=SUMIFS(Barèmes!$E$6:$E$28,Barèmes!$A$6:$A$28,"Endurance — Luc Léger (palier)",Barèmes!$B$6:$B$28,H455,Barèmes!$C$6:$C$28,IF(H455="6ème","Mixte",G455)),"fragile","satisfaisant"))))</f>
        <v/>
      </c>
      <c r="N455" s="21" t="str">
        <f>IF(OR(J455="",SUMPRODUCT((Barèmes!$A$6:$A$28="Endurance — Luc Léger (palier)")*(Barèmes!$B$6:$B$28=H455)*(Barèmes!$C$6:$C$28=IF(H455="6ème","Mixte",G455)))=0),"",IF(SUMPRODUCT((Barèmes!$A$6:$A$28="Endurance — Luc Léger (palier)")*(Barèmes!$B$6:$B$28=H455)*(Barèmes!$C$6:$C$28=IF(H455="6ème","Mixte",G455))*(Barèmes!$J$6:$J$28="+"))&gt;0,IF(J455&lt;=SUMIFS(Barèmes!$F$6:$F$28,Barèmes!$A$6:$A$28,"Endurance — Luc Léger (palier)",Barèmes!$B$6:$B$28,H455,Barèmes!$C$6:$C$28,IF(H455="6ème","Mixte",G455)),Barèmes!$B$2,IF(J455&lt;=SUMIFS(Barèmes!$G$6:$G$28,Barèmes!$A$6:$A$28,"Endurance — Luc Léger (palier)",Barèmes!$B$6:$B$28,H455,Barèmes!$C$6:$C$28,IF(H455="6ème","Mixte",G455)),Barèmes!$C$2,IF(J455&lt;=SUMIFS(Barèmes!$H$6:$H$28,Barèmes!$A$6:$A$28,"Endurance — Luc Léger (palier)",Barèmes!$B$6:$B$28,H455,Barèmes!$C$6:$C$28,IF(H455="6ème","Mixte",G455)),Barèmes!$D$2,IF(J455&lt;=SUMIFS(Barèmes!$I$6:$I$28,Barèmes!$A$6:$A$28,"Endurance — Luc Léger (palier)",Barèmes!$B$6:$B$28,H455,Barèmes!$C$6:$C$28,IF(H455="6ème","Mixte",G455)),Barèmes!$E$2,Barèmes!$F$2)))),IF(J455&gt;=SUMIFS(Barèmes!$F$6:$F$28,Barèmes!$A$6:$A$28,"Endurance — Luc Léger (palier)",Barèmes!$B$6:$B$28,H455,Barèmes!$C$6:$C$28,IF(H455="6ème","Mixte",G455)),Barèmes!$B$2,IF(J455&gt;=SUMIFS(Barèmes!$G$6:$G$28,Barèmes!$A$6:$A$28,"Endurance — Luc Léger (palier)",Barèmes!$B$6:$B$28,H455,Barèmes!$C$6:$C$28,IF(H455="6ème","Mixte",G455)),Barèmes!$C$2,IF(J455&gt;=SUMIFS(Barèmes!$H$6:$H$28,Barèmes!$A$6:$A$28,"Endurance — Luc Léger (palier)",Barèmes!$B$6:$B$28,H455,Barèmes!$C$6:$C$28,IF(H455="6ème","Mixte",G455)),Barèmes!$D$2,IF(J455&gt;=SUMIFS(Barèmes!$I$6:$I$28,Barèmes!$A$6:$A$28,"Endurance — Luc Léger (palier)",Barèmes!$B$6:$B$28,H455,Barèmes!$C$6:$C$28,IF(H455="6ème","Mixte",G455)),Barèmes!$E$2,Barèmes!$F$2))))))</f>
        <v/>
      </c>
      <c r="O455" s="22"/>
      <c r="P455" s="23" t="str">
        <f>IF(OR(O455="",SUMPRODUCT((Barèmes!$A$6:$A$28="Force bas du corps — Saut en longueur (m)")*(Barèmes!$B$6:$B$28=H455)*(Barèmes!$C$6:$C$28=IF(H455="6ème","Mixte",G455)))=0),"",IF(SUMPRODUCT((Barèmes!$A$6:$A$28="Force bas du corps — Saut en longueur (m)")*(Barèmes!$B$6:$B$28=H455)*(Barèmes!$C$6:$C$28=IF(H455="6ème","Mixte",G455))*(Barèmes!$J$6:$J$28="+"))&gt;0,IF(O455&lt;=SUMIFS(Barèmes!$D$6:$D$28,Barèmes!$A$6:$A$28,"Force bas du corps — Saut en longueur (m)",Barèmes!$B$6:$B$28,H455,Barèmes!$C$6:$C$28,IF(H455="6ème","Mixte",G455)),"à besoin",IF(O455&lt;=SUMIFS(Barèmes!$E$6:$E$28,Barèmes!$A$6:$A$28,"Force bas du corps — Saut en longueur (m)",Barèmes!$B$6:$B$28,H455,Barèmes!$C$6:$C$28,IF(H455="6ème","Mixte",G455)),"fragile","satisfaisant")),IF(O455&gt;=SUMIFS(Barèmes!$D$6:$D$28,Barèmes!$A$6:$A$28,"Force bas du corps — Saut en longueur (m)",Barèmes!$B$6:$B$28,H455,Barèmes!$C$6:$C$28,IF(H455="6ème","Mixte",G455)),"à besoin",IF(O455&gt;=SUMIFS(Barèmes!$E$6:$E$28,Barèmes!$A$6:$A$28,"Force bas du corps — Saut en longueur (m)",Barèmes!$B$6:$B$28,H455,Barèmes!$C$6:$C$28,IF(H455="6ème","Mixte",G455)),"fragile","satisfaisant"))))</f>
        <v/>
      </c>
      <c r="Q455" s="23" t="str">
        <f>IF(OR(O455="",SUMPRODUCT((Barèmes!$A$6:$A$28="Force bas du corps — Saut en longueur (m)")*(Barèmes!$B$6:$B$28=H455)*(Barèmes!$C$6:$C$28=IF(H455="6ème","Mixte",G455)))=0),"",IF(SUMPRODUCT((Barèmes!$A$6:$A$28="Force bas du corps — Saut en longueur (m)")*(Barèmes!$B$6:$B$28=H455)*(Barèmes!$C$6:$C$28=IF(H455="6ème","Mixte",G455))*(Barèmes!$J$6:$J$28="+"))&gt;0,IF(O455&lt;=SUMIFS(Barèmes!$F$6:$F$28,Barèmes!$A$6:$A$28,"Force bas du corps — Saut en longueur (m)",Barèmes!$B$6:$B$28,H455,Barèmes!$C$6:$C$28,IF(H455="6ème","Mixte",G455)),Barèmes!$B$2,IF(O455&lt;=SUMIFS(Barèmes!$G$6:$G$28,Barèmes!$A$6:$A$28,"Force bas du corps — Saut en longueur (m)",Barèmes!$B$6:$B$28,H455,Barèmes!$C$6:$C$28,IF(H455="6ème","Mixte",G455)),Barèmes!$C$2,IF(O455&lt;=SUMIFS(Barèmes!$H$6:$H$28,Barèmes!$A$6:$A$28,"Force bas du corps — Saut en longueur (m)",Barèmes!$B$6:$B$28,H455,Barèmes!$C$6:$C$28,IF(H455="6ème","Mixte",G455)),Barèmes!$D$2,IF(O455&lt;=SUMIFS(Barèmes!$I$6:$I$28,Barèmes!$A$6:$A$28,"Force bas du corps — Saut en longueur (m)",Barèmes!$B$6:$B$28,H455,Barèmes!$C$6:$C$28,IF(H455="6ème","Mixte",G455)),Barèmes!$E$2,Barèmes!$F$2)))),IF(O455&gt;=SUMIFS(Barèmes!$F$6:$F$28,Barèmes!$A$6:$A$28,"Force bas du corps — Saut en longueur (m)",Barèmes!$B$6:$B$28,H455,Barèmes!$C$6:$C$28,IF(H455="6ème","Mixte",G455)),Barèmes!$B$2,IF(O455&gt;=SUMIFS(Barèmes!$G$6:$G$28,Barèmes!$A$6:$A$28,"Force bas du corps — Saut en longueur (m)",Barèmes!$B$6:$B$28,H455,Barèmes!$C$6:$C$28,IF(H455="6ème","Mixte",G455)),Barèmes!$C$2,IF(O455&gt;=SUMIFS(Barèmes!$H$6:$H$28,Barèmes!$A$6:$A$28,"Force bas du corps — Saut en longueur (m)",Barèmes!$B$6:$B$28,H455,Barèmes!$C$6:$C$28,IF(H455="6ème","Mixte",G455)),Barèmes!$D$2,IF(O455&gt;=SUMIFS(Barèmes!$I$6:$I$28,Barèmes!$A$6:$A$28,"Force bas du corps — Saut en longueur (m)",Barèmes!$B$6:$B$28,H455,Barèmes!$C$6:$C$28,IF(H455="6ème","Mixte",G455)),Barèmes!$E$2,Barèmes!$F$2))))))</f>
        <v/>
      </c>
      <c r="R455" s="22"/>
      <c r="S455" s="24" t="str">
        <f>IF(OR(R455="",SUMPRODUCT((Barèmes!$A$6:$A$28="Vitesse — 30 m (s)")*(Barèmes!$B$6:$B$28=H455)*(Barèmes!$C$6:$C$28=IF(H455="6ème","Mixte",G455)))=0),"",IF(SUMPRODUCT((Barèmes!$A$6:$A$28="Vitesse — 30 m (s)")*(Barèmes!$B$6:$B$28=H455)*(Barèmes!$C$6:$C$28=IF(H455="6ème","Mixte",G455))*(Barèmes!$J$6:$J$28="+"))&gt;0,IF(R455&lt;=SUMIFS(Barèmes!$D$6:$D$28,Barèmes!$A$6:$A$28,"Vitesse — 30 m (s)",Barèmes!$B$6:$B$28,H455,Barèmes!$C$6:$C$28,IF(H455="6ème","Mixte",G455)),"à besoin",IF(R455&lt;=SUMIFS(Barèmes!$E$6:$E$28,Barèmes!$A$6:$A$28,"Vitesse — 30 m (s)",Barèmes!$B$6:$B$28,H455,Barèmes!$C$6:$C$28,IF(H455="6ème","Mixte",G455)),"fragile","satisfaisant")),IF(R455&gt;=SUMIFS(Barèmes!$D$6:$D$28,Barèmes!$A$6:$A$28,"Vitesse — 30 m (s)",Barèmes!$B$6:$B$28,H455,Barèmes!$C$6:$C$28,IF(H455="6ème","Mixte",G455)),"à besoin",IF(R455&gt;=SUMIFS(Barèmes!$E$6:$E$28,Barèmes!$A$6:$A$28,"Vitesse — 30 m (s)",Barèmes!$B$6:$B$28,H455,Barèmes!$C$6:$C$28,IF(H455="6ème","Mixte",G455)),"fragile","satisfaisant"))))</f>
        <v/>
      </c>
      <c r="T455" s="24" t="str">
        <f>IF(OR(R455="",SUMPRODUCT((Barèmes!$A$6:$A$28="Vitesse — 30 m (s)")*(Barèmes!$B$6:$B$28=H455)*(Barèmes!$C$6:$C$28=IF(H455="6ème","Mixte",G455)))=0),"",IF(SUMPRODUCT((Barèmes!$A$6:$A$28="Vitesse — 30 m (s)")*(Barèmes!$B$6:$B$28=H455)*(Barèmes!$C$6:$C$28=IF(H455="6ème","Mixte",G455))*(Barèmes!$J$6:$J$28="+"))&gt;0,IF(R455&lt;=SUMIFS(Barèmes!$F$6:$F$28,Barèmes!$A$6:$A$28,"Vitesse — 30 m (s)",Barèmes!$B$6:$B$28,H455,Barèmes!$C$6:$C$28,IF(H455="6ème","Mixte",G455)),Barèmes!$B$2,IF(R455&lt;=SUMIFS(Barèmes!$G$6:$G$28,Barèmes!$A$6:$A$28,"Vitesse — 30 m (s)",Barèmes!$B$6:$B$28,H455,Barèmes!$C$6:$C$28,IF(H455="6ème","Mixte",G455)),Barèmes!$C$2,IF(R455&lt;=SUMIFS(Barèmes!$H$6:$H$28,Barèmes!$A$6:$A$28,"Vitesse — 30 m (s)",Barèmes!$B$6:$B$28,H455,Barèmes!$C$6:$C$28,IF(H455="6ème","Mixte",G455)),Barèmes!$D$2,IF(R455&lt;=SUMIFS(Barèmes!$I$6:$I$28,Barèmes!$A$6:$A$28,"Vitesse — 30 m (s)",Barèmes!$B$6:$B$28,H455,Barèmes!$C$6:$C$28,IF(H455="6ème","Mixte",G455)),Barèmes!$E$2,Barèmes!$F$2)))),IF(R455&gt;=SUMIFS(Barèmes!$F$6:$F$28,Barèmes!$A$6:$A$28,"Vitesse — 30 m (s)",Barèmes!$B$6:$B$28,H455,Barèmes!$C$6:$C$28,IF(H455="6ème","Mixte",G455)),Barèmes!$B$2,IF(R455&gt;=SUMIFS(Barèmes!$G$6:$G$28,Barèmes!$A$6:$A$28,"Vitesse — 30 m (s)",Barèmes!$B$6:$B$28,H455,Barèmes!$C$6:$C$28,IF(H455="6ème","Mixte",G455)),Barèmes!$C$2,IF(R455&gt;=SUMIFS(Barèmes!$H$6:$H$28,Barèmes!$A$6:$A$28,"Vitesse — 30 m (s)",Barèmes!$B$6:$B$28,H455,Barèmes!$C$6:$C$28,IF(H455="6ème","Mixte",G455)),Barèmes!$D$2,IF(R455&gt;=SUMIFS(Barèmes!$I$6:$I$28,Barèmes!$A$6:$A$28,"Vitesse — 30 m (s)",Barèmes!$B$6:$B$28,H455,Barèmes!$C$6:$C$28,IF(H455="6ème","Mixte",G455)),Barèmes!$E$2,Barèmes!$F$2))))))</f>
        <v/>
      </c>
      <c r="U455" s="22"/>
      <c r="V455" s="25" t="str">
        <f>IF(OR(U455="",SUMPRODUCT((Barèmes!$A$6:$A$28="Vitesse — 50 m (s)")*(Barèmes!$B$6:$B$28=H455)*(Barèmes!$C$6:$C$28=IF(H455="6ème","Mixte",G455)))=0),"",IF(SUMPRODUCT((Barèmes!$A$6:$A$28="Vitesse — 50 m (s)")*(Barèmes!$B$6:$B$28=H455)*(Barèmes!$C$6:$C$28=IF(H455="6ème","Mixte",G455))*(Barèmes!$J$6:$J$28="+"))&gt;0,IF(U455&lt;=SUMIFS(Barèmes!$D$6:$D$28,Barèmes!$A$6:$A$28,"Vitesse — 50 m (s)",Barèmes!$B$6:$B$28,H455,Barèmes!$C$6:$C$28,IF(H455="6ème","Mixte",G455)),"à besoin",IF(U455&lt;=SUMIFS(Barèmes!$E$6:$E$28,Barèmes!$A$6:$A$28,"Vitesse — 50 m (s)",Barèmes!$B$6:$B$28,H455,Barèmes!$C$6:$C$28,IF(H455="6ème","Mixte",G455)),"fragile","satisfaisant")),IF(U455&gt;=SUMIFS(Barèmes!$D$6:$D$28,Barèmes!$A$6:$A$28,"Vitesse — 50 m (s)",Barèmes!$B$6:$B$28,H455,Barèmes!$C$6:$C$28,IF(H455="6ème","Mixte",G455)),"à besoin",IF(U455&gt;=SUMIFS(Barèmes!$E$6:$E$28,Barèmes!$A$6:$A$28,"Vitesse — 50 m (s)",Barèmes!$B$6:$B$28,H455,Barèmes!$C$6:$C$28,IF(H455="6ème","Mixte",G455)),"fragile","satisfaisant"))))</f>
        <v/>
      </c>
      <c r="W455" s="25" t="str">
        <f>IF(OR(U455="",SUMPRODUCT((Barèmes!$A$6:$A$28="Vitesse — 50 m (s)")*(Barèmes!$B$6:$B$28=H455)*(Barèmes!$C$6:$C$28=IF(H455="6ème","Mixte",G455)))=0),"",IF(SUMPRODUCT((Barèmes!$A$6:$A$28="Vitesse — 50 m (s)")*(Barèmes!$B$6:$B$28=H455)*(Barèmes!$C$6:$C$28=IF(H455="6ème","Mixte",G455))*(Barèmes!$J$6:$J$28="+"))&gt;0,IF(U455&lt;=SUMIFS(Barèmes!$F$6:$F$28,Barèmes!$A$6:$A$28,"Vitesse — 50 m (s)",Barèmes!$B$6:$B$28,H455,Barèmes!$C$6:$C$28,IF(H455="6ème","Mixte",G455)),Barèmes!$B$2,IF(U455&lt;=SUMIFS(Barèmes!$G$6:$G$28,Barèmes!$A$6:$A$28,"Vitesse — 50 m (s)",Barèmes!$B$6:$B$28,H455,Barèmes!$C$6:$C$28,IF(H455="6ème","Mixte",G455)),Barèmes!$C$2,IF(U455&lt;=SUMIFS(Barèmes!$H$6:$H$28,Barèmes!$A$6:$A$28,"Vitesse — 50 m (s)",Barèmes!$B$6:$B$28,H455,Barèmes!$C$6:$C$28,IF(H455="6ème","Mixte",G455)),Barèmes!$D$2,IF(U455&lt;=SUMIFS(Barèmes!$I$6:$I$28,Barèmes!$A$6:$A$28,"Vitesse — 50 m (s)",Barèmes!$B$6:$B$28,H455,Barèmes!$C$6:$C$28,IF(H455="6ème","Mixte",G455)),Barèmes!$E$2,Barèmes!$F$2)))),IF(U455&gt;=SUMIFS(Barèmes!$F$6:$F$28,Barèmes!$A$6:$A$28,"Vitesse — 50 m (s)",Barèmes!$B$6:$B$28,H455,Barèmes!$C$6:$C$28,IF(H455="6ème","Mixte",G455)),Barèmes!$B$2,IF(U455&gt;=SUMIFS(Barèmes!$G$6:$G$28,Barèmes!$A$6:$A$28,"Vitesse — 50 m (s)",Barèmes!$B$6:$B$28,H455,Barèmes!$C$6:$C$28,IF(H455="6ème","Mixte",G455)),Barèmes!$C$2,IF(U455&gt;=SUMIFS(Barèmes!$H$6:$H$28,Barèmes!$A$6:$A$28,"Vitesse — 50 m (s)",Barèmes!$B$6:$B$28,H455,Barèmes!$C$6:$C$28,IF(H455="6ème","Mixte",G455)),Barèmes!$D$2,IF(U455&gt;=SUMIFS(Barèmes!$I$6:$I$28,Barèmes!$A$6:$A$28,"Vitesse — 50 m (s)",Barèmes!$B$6:$B$28,H455,Barèmes!$C$6:$C$28,IF(H455="6ème","Mixte",G455)),Barèmes!$E$2,Barèmes!$F$2))))))</f>
        <v/>
      </c>
      <c r="X455" s="18"/>
      <c r="Y455" s="26" t="str" cm="1">
        <f t="array" ref="Y455">IF(OR(X455="",SUMPRODUCT((Barèmes!$A$6:$A$28="Souplesse (score 1-5)")*(Barèmes!$B$6:$B$28=H455)*(Barèmes!$C$6:$C$28=IF(H455="6ème","Mixte",G455)))=0),"",IF(SUMPRODUCT((Barèmes!$A$6:$A$28="Souplesse (score 1-5)")*(Barèmes!$B$6:$B$28=H455)*(Barèmes!$C$6:$C$28=IF(H455="6ème","Mixte",G455))*(Barèmes!$J$6:$J$28="+"))&gt;0,IF(X455&lt;=SUMIFS(Barèmes!$D$6:$D$28,Barèmes!$A$6:$A$28,"Souplesse (score 1-5)",Barèmes!$B$6:$B$28,H455,Barèmes!$C$6:$C$28,IF(H455="6ème","Mixte",G455)),"à besoin",IF(X455&lt;=SUMIFS(Barèmes!$E$6:$E$28,Barèmes!$A$6:$A$28,"Souplesse (score 1-5)",Barèmes!$B$6:$B$28,H455,Barèmes!$C$6:$C$28,IF(H455="6ème","Mixte",G455)),"fragile","satisfaisant")),IF(X455&gt;=SUMIFS(Barèmes!$D$6:$D$28,Barèmes!$A$6:$A$28,"Souplesse (score 1-5)",Barèmes!$B$6:$B$28,H455,Barèmes!$C$6:$C$28,IF(H455="6ème","Mixte",G455)),"à besoin",IF(X455&gt;=SUMIFS(Barèmes!$E$6:$E$28,Barèmes!$A$6:$A$28,"Souplesse (score 1-5)",Barèmes!$B$6:$B$28,H455,Barèmes!$C$6:$C$28,IF(H455="6ème","Mixte",G455)),"fragile","satisfaisant"))))</f>
        <v/>
      </c>
      <c r="Z455" s="26" t="str" cm="1">
        <f t="array" ref="Z455">IF(OR(X455="",SUMPRODUCT((Barèmes!$A$6:$A$28="Souplesse (score 1-5)")*(Barèmes!$B$6:$B$28=H455)*(Barèmes!$C$6:$C$28=IF(H455="6ème","Mixte",G455)))=0),"",IF(SUMPRODUCT((Barèmes!$A$6:$A$28="Souplesse (score 1-5)")*(Barèmes!$B$6:$B$28=H455)*(Barèmes!$C$6:$C$28=IF(H455="6ème","Mixte",G455))*(Barèmes!$J$6:$J$28="+"))&gt;0,IF(X455&lt;=SUMIFS(Barèmes!$F$6:$F$28,Barèmes!$A$6:$A$28,"Souplesse (score 1-5)",Barèmes!$B$6:$B$28,H455,Barèmes!$C$6:$C$28,IF(H455="6ème","Mixte",G455)),Barèmes!$B$2,IF(X455&lt;=SUMIFS(Barèmes!$G$6:$G$28,Barèmes!$A$6:$A$28,"Souplesse (score 1-5)",Barèmes!$B$6:$B$28,H455,Barèmes!$C$6:$C$28,IF(H455="6ème","Mixte",G455)),Barèmes!$C$2,IF(X455&lt;=SUMIFS(Barèmes!$H$6:$H$28,Barèmes!$A$6:$A$28,"Souplesse (score 1-5)",Barèmes!$B$6:$B$28,H455,Barèmes!$C$6:$C$28,IF(H455="6ème","Mixte",G455)),Barèmes!$D$2,IF(X455&lt;=SUMIFS(Barèmes!$I$6:$I$28,Barèmes!$A$6:$A$28,"Souplesse (score 1-5)",Barèmes!$B$6:$B$28,H455,Barèmes!$C$6:$C$28,IF(H455="6ème","Mixte",G455)),Barèmes!$E$2,Barèmes!$F$2)))),IF(X455&gt;=SUMIFS(Barèmes!$F$6:$F$28,Barèmes!$A$6:$A$28,"Souplesse (score 1-5)",Barèmes!$B$6:$B$28,H455,Barèmes!$C$6:$C$28,IF(H455="6ème","Mixte",G455)),Barèmes!$B$2,IF(X455&gt;=SUMIFS(Barèmes!$G$6:$G$28,Barèmes!$A$6:$A$28,"Souplesse (score 1-5)",Barèmes!$B$6:$B$28,H455,Barèmes!$C$6:$C$28,IF(H455="6ème","Mixte",G455)),Barèmes!$C$2,IF(X455&gt;=SUMIFS(Barèmes!$H$6:$H$28,Barèmes!$A$6:$A$28,"Souplesse (score 1-5)",Barèmes!$B$6:$B$28,H455,Barèmes!$C$6:$C$28,IF(H455="6ème","Mixte",G455)),Barèmes!$D$2,IF(X455&gt;=SUMIFS(Barèmes!$I$6:$I$28,Barèmes!$A$6:$A$28,"Souplesse (score 1-5)",Barèmes!$B$6:$B$28,H455,Barèmes!$C$6:$C$28,IF(H455="6ème","Mixte",G455)),Barèmes!$E$2,Barèmes!$F$2))))))</f>
        <v/>
      </c>
      <c r="AA455" s="22"/>
      <c r="AB455" s="27" t="str">
        <f>IF(OR(AA455="",SUMPRODUCT((Barèmes!$A$6:$A$28="Agilité — T-test 974 (s)")*(Barèmes!$B$6:$B$28=H455)*(Barèmes!$C$6:$C$28=IF(H455="6ème","Mixte",G455)))=0),"",IF(SUMPRODUCT((Barèmes!$A$6:$A$28="Agilité — T-test 974 (s)")*(Barèmes!$B$6:$B$28=H455)*(Barèmes!$C$6:$C$28=IF(H455="6ème","Mixte",G455))*(Barèmes!$J$6:$J$28="+"))&gt;0,IF(AA455&lt;=SUMIFS(Barèmes!$D$6:$D$28,Barèmes!$A$6:$A$28,"Agilité — T-test 974 (s)",Barèmes!$B$6:$B$28,H455,Barèmes!$C$6:$C$28,IF(H455="6ème","Mixte",G455)),"à besoin",IF(AA455&lt;=SUMIFS(Barèmes!$E$6:$E$28,Barèmes!$A$6:$A$28,"Agilité — T-test 974 (s)",Barèmes!$B$6:$B$28,H455,Barèmes!$C$6:$C$28,IF(H455="6ème","Mixte",G455)),"fragile","satisfaisant")),IF(AA455&gt;=SUMIFS(Barèmes!$D$6:$D$28,Barèmes!$A$6:$A$28,"Agilité — T-test 974 (s)",Barèmes!$B$6:$B$28,H455,Barèmes!$C$6:$C$28,IF(H455="6ème","Mixte",G455)),"à besoin",IF(AA455&gt;=SUMIFS(Barèmes!$E$6:$E$28,Barèmes!$A$6:$A$28,"Agilité — T-test 974 (s)",Barèmes!$B$6:$B$28,H455,Barèmes!$C$6:$C$28,IF(H455="6ème","Mixte",G455)),"fragile","satisfaisant"))))</f>
        <v/>
      </c>
      <c r="AC455" s="27" t="str">
        <f>IF(OR(AA455="",SUMPRODUCT((Barèmes!$A$6:$A$28="Agilité — T-test 974 (s)")*(Barèmes!$B$6:$B$28=H455)*(Barèmes!$C$6:$C$28=IF(H455="6ème","Mixte",G455)))=0),"",IF(SUMPRODUCT((Barèmes!$A$6:$A$28="Agilité — T-test 974 (s)")*(Barèmes!$B$6:$B$28=H455)*(Barèmes!$C$6:$C$28=IF(H455="6ème","Mixte",G455))*(Barèmes!$J$6:$J$28="+"))&gt;0,IF(AA455&lt;=SUMIFS(Barèmes!$F$6:$F$28,Barèmes!$A$6:$A$28,"Agilité — T-test 974 (s)",Barèmes!$B$6:$B$28,H455,Barèmes!$C$6:$C$28,IF(H455="6ème","Mixte",G455)),Barèmes!$B$2,IF(AA455&lt;=SUMIFS(Barèmes!$G$6:$G$28,Barèmes!$A$6:$A$28,"Agilité — T-test 974 (s)",Barèmes!$B$6:$B$28,H455,Barèmes!$C$6:$C$28,IF(H455="6ème","Mixte",G455)),Barèmes!$C$2,IF(AA455&lt;=SUMIFS(Barèmes!$H$6:$H$28,Barèmes!$A$6:$A$28,"Agilité — T-test 974 (s)",Barèmes!$B$6:$B$28,H455,Barèmes!$C$6:$C$28,IF(H455="6ème","Mixte",G455)),Barèmes!$D$2,IF(AA455&lt;=SUMIFS(Barèmes!$I$6:$I$28,Barèmes!$A$6:$A$28,"Agilité — T-test 974 (s)",Barèmes!$B$6:$B$28,H455,Barèmes!$C$6:$C$28,IF(H455="6ème","Mixte",G455)),Barèmes!$E$2,Barèmes!$F$2)))),IF(AA455&gt;=SUMIFS(Barèmes!$F$6:$F$28,Barèmes!$A$6:$A$28,"Agilité — T-test 974 (s)",Barèmes!$B$6:$B$28,H455,Barèmes!$C$6:$C$28,IF(H455="6ème","Mixte",G455)),Barèmes!$B$2,IF(AA455&gt;=SUMIFS(Barèmes!$G$6:$G$28,Barèmes!$A$6:$A$28,"Agilité — T-test 974 (s)",Barèmes!$B$6:$B$28,H455,Barèmes!$C$6:$C$28,IF(H455="6ème","Mixte",G455)),Barèmes!$C$2,IF(AA455&gt;=SUMIFS(Barèmes!$H$6:$H$28,Barèmes!$A$6:$A$28,"Agilité — T-test 974 (s)",Barèmes!$B$6:$B$28,H455,Barèmes!$C$6:$C$28,IF(H455="6ème","Mixte",G455)),Barèmes!$D$2,IF(AA455&gt;=SUMIFS(Barèmes!$I$6:$I$28,Barèmes!$A$6:$A$28,"Agilité — T-test 974 (s)",Barèmes!$B$6:$B$28,H455,Barèmes!$C$6:$C$28,IF(H455="6ème","Mixte",G455)),Barèmes!$E$2,Barèmes!$F$2))))))</f>
        <v/>
      </c>
      <c r="AD455" s="28" t="str">
        <f t="shared" si="58"/>
        <v/>
      </c>
      <c r="AE455" s="29" t="str">
        <f t="shared" si="59"/>
        <v/>
      </c>
      <c r="AF455" s="30" t="str">
        <f>IF(OR(AD455="",SUMPRODUCT((Barèmes!$A$6:$A$28="Surcoût d'agilité (s) — technique")*(Barèmes!$B$6:$B$28=H455)*(Barèmes!$C$6:$C$28=IF(H455="6ème","Mixte",G455)))=0),"",IF(SUMPRODUCT((Barèmes!$A$6:$A$28="Surcoût d'agilité (s) — technique")*(Barèmes!$B$6:$B$28=H455)*(Barèmes!$C$6:$C$28=IF(H455="6ème","Mixte",G455))*(Barèmes!$J$6:$J$28="+"))&gt;0,IF(AD455&lt;=SUMIFS(Barèmes!$D$6:$D$28,Barèmes!$A$6:$A$28,"Surcoût d'agilité (s) — technique",Barèmes!$B$6:$B$28,H455,Barèmes!$C$6:$C$28,IF(H455="6ème","Mixte",G455)),"à besoin",IF(AD455&lt;=SUMIFS(Barèmes!$E$6:$E$28,Barèmes!$A$6:$A$28,"Surcoût d'agilité (s) — technique",Barèmes!$B$6:$B$28,H455,Barèmes!$C$6:$C$28,IF(H455="6ème","Mixte",G455)),"fragile","satisfaisant")),IF(AD455&gt;=SUMIFS(Barèmes!$D$6:$D$28,Barèmes!$A$6:$A$28,"Surcoût d'agilité (s) — technique",Barèmes!$B$6:$B$28,H455,Barèmes!$C$6:$C$28,IF(H455="6ème","Mixte",G455)),"à besoin",IF(AD455&gt;=SUMIFS(Barèmes!$E$6:$E$28,Barèmes!$A$6:$A$28,"Surcoût d'agilité (s) — technique",Barèmes!$B$6:$B$28,H455,Barèmes!$C$6:$C$28,IF(H455="6ème","Mixte",G455)),"fragile","satisfaisant"))))</f>
        <v/>
      </c>
      <c r="AG455" s="30" t="str">
        <f>IF(OR(AD455="",SUMPRODUCT((Barèmes!$A$6:$A$28="Surcoût d'agilité (s) — technique")*(Barèmes!$B$6:$B$28=H455)*(Barèmes!$C$6:$C$28=IF(H455="6ème","Mixte",G455)))=0),"",IF(SUMPRODUCT((Barèmes!$A$6:$A$28="Surcoût d'agilité (s) — technique")*(Barèmes!$B$6:$B$28=H455)*(Barèmes!$C$6:$C$28=IF(H455="6ème","Mixte",G455))*(Barèmes!$J$6:$J$28="+"))&gt;0,IF(AD455&lt;=SUMIFS(Barèmes!$F$6:$F$28,Barèmes!$A$6:$A$28,"Surcoût d'agilité (s) — technique",Barèmes!$B$6:$B$28,H455,Barèmes!$C$6:$C$28,IF(H455="6ème","Mixte",G455)),Barèmes!$B$2,IF(AD455&lt;=SUMIFS(Barèmes!$G$6:$G$28,Barèmes!$A$6:$A$28,"Surcoût d'agilité (s) — technique",Barèmes!$B$6:$B$28,H455,Barèmes!$C$6:$C$28,IF(H455="6ème","Mixte",G455)),Barèmes!$C$2,IF(AD455&lt;=SUMIFS(Barèmes!$H$6:$H$28,Barèmes!$A$6:$A$28,"Surcoût d'agilité (s) — technique",Barèmes!$B$6:$B$28,H455,Barèmes!$C$6:$C$28,IF(H455="6ème","Mixte",G455)),Barèmes!$D$2,IF(AD455&lt;=SUMIFS(Barèmes!$I$6:$I$28,Barèmes!$A$6:$A$28,"Surcoût d'agilité (s) — technique",Barèmes!$B$6:$B$28,H455,Barèmes!$C$6:$C$28,IF(H455="6ème","Mixte",G455)),Barèmes!$E$2,Barèmes!$F$2)))),IF(AD455&gt;=SUMIFS(Barèmes!$F$6:$F$28,Barèmes!$A$6:$A$28,"Surcoût d'agilité (s) — technique",Barèmes!$B$6:$B$28,H455,Barèmes!$C$6:$C$28,IF(H455="6ème","Mixte",G455)),Barèmes!$B$2,IF(AD455&gt;=SUMIFS(Barèmes!$G$6:$G$28,Barèmes!$A$6:$A$28,"Surcoût d'agilité (s) — technique",Barèmes!$B$6:$B$28,H455,Barèmes!$C$6:$C$28,IF(H455="6ème","Mixte",G455)),Barèmes!$C$2,IF(AD455&gt;=SUMIFS(Barèmes!$H$6:$H$28,Barèmes!$A$6:$A$28,"Surcoût d'agilité (s) — technique",Barèmes!$B$6:$B$28,H455,Barèmes!$C$6:$C$28,IF(H455="6ème","Mixte",G455)),Barèmes!$D$2,IF(AD455&gt;=SUMIFS(Barèmes!$I$6:$I$28,Barèmes!$A$6:$A$28,"Surcoût d'agilité (s) — technique",Barèmes!$B$6:$B$28,H455,Barèmes!$C$6:$C$28,IF(H455="6ème","Mixte",G455)),Barèmes!$E$2,Barèmes!$F$2))))))</f>
        <v/>
      </c>
      <c r="AH455" s="31" t="str">
        <f>IF((IF(N455="",0,1)+IF(Q455="",0,1)+IF(W455="",0,1)+IF(Z455="",0,1)+IF(AC455="",0,1))=0,"",3*IF(N455=Barèmes!$B$2,1,IF(N455=Barèmes!$C$2,2,IF(N455=Barèmes!$D$2,3,IF(N455=Barèmes!$E$2,4,IF(N455=Barèmes!$F$2,5,0)))))+3*IF(Q455=Barèmes!$B$2,1,IF(Q455=Barèmes!$C$2,2,IF(Q455=Barèmes!$D$2,3,IF(Q455=Barèmes!$E$2,4,IF(Q455=Barèmes!$F$2,5,0)))))+2*IF(W455=Barèmes!$B$2,1,IF(W455=Barèmes!$C$2,2,IF(W455=Barèmes!$D$2,3,IF(W455=Barèmes!$E$2,4,IF(W455=Barèmes!$F$2,5,0)))))+1*IF(Z455=Barèmes!$B$2,1,IF(Z455=Barèmes!$C$2,2,IF(Z455=Barèmes!$D$2,3,IF(Z455=Barèmes!$E$2,4,IF(Z455=Barèmes!$F$2,5,0)))))+1*IF(AC455=Barèmes!$B$2,1,IF(AC455=Barèmes!$C$2,2,IF(AC455=Barèmes!$D$2,3,IF(AC455=Barèmes!$E$2,4,IF(AC455=Barèmes!$F$2,5,0))))))</f>
        <v/>
      </c>
      <c r="AI455" s="31"/>
      <c r="AJ455" s="32" t="str">
        <f>IFERROR(INDEX(Croissance!$B$5:$B$604,MATCH(A455,Croissance!$A$5:$A$604,0)),"")</f>
        <v/>
      </c>
      <c r="AK455" s="32" t="str">
        <f>IFERROR(INDEX(Croissance!$C$5:$C$604,MATCH(A455,Croissance!$A$5:$A$604,0)),"")</f>
        <v/>
      </c>
      <c r="AL455" s="32" t="str">
        <f>IFERROR(INDEX(Croissance!$D$5:$D$604,MATCH(A455,Croissance!$A$5:$A$604,0)),"")</f>
        <v/>
      </c>
      <c r="AM455" s="32" t="str">
        <f>IFERROR(INDEX(Croissance!$E$5:$E$604,MATCH(A455,Croissance!$A$5:$A$604,0)),"")</f>
        <v/>
      </c>
      <c r="AO455" s="33">
        <f t="shared" si="64"/>
        <v>0</v>
      </c>
      <c r="AP455" s="33">
        <f t="shared" si="60"/>
        <v>0</v>
      </c>
      <c r="AQ455" s="33">
        <f>IF(A455="",0,IF(AND(OR('Synthèse classe'!$C$2="Tous",C455='Synthèse classe'!$C$2),OR('Synthèse classe'!$C$3="Toutes",D455='Synthèse classe'!$C$3),OR('Synthèse classe'!$C$4="Toutes",AND('Synthèse classe'!$C$4="Dernière",AP455=1),B455=IFERROR(VALUE('Synthèse classe'!$C$4),0))),1,0))</f>
        <v>0</v>
      </c>
      <c r="AR455" s="34" t="str">
        <f t="shared" si="61"/>
        <v/>
      </c>
    </row>
    <row r="456" spans="1:44" x14ac:dyDescent="0.2">
      <c r="A456" s="17" t="str">
        <f t="shared" si="57"/>
        <v/>
      </c>
      <c r="B456" s="18"/>
      <c r="C456" s="19"/>
      <c r="D456" s="19"/>
      <c r="E456" s="19"/>
      <c r="F456" s="19"/>
      <c r="G456" s="19"/>
      <c r="H456" s="17" t="str">
        <f t="shared" si="62"/>
        <v/>
      </c>
      <c r="I456" s="20"/>
      <c r="J456" s="18"/>
      <c r="K456" s="19"/>
      <c r="L456" s="21" t="str">
        <f t="shared" si="63"/>
        <v/>
      </c>
      <c r="M456" s="21" t="str">
        <f>IF(OR(J456="",SUMPRODUCT((Barèmes!$A$6:$A$28="Endurance — Luc Léger (palier)")*(Barèmes!$B$6:$B$28=H456)*(Barèmes!$C$6:$C$28=IF(H456="6ème","Mixte",G456)))=0),"",IF(SUMPRODUCT((Barèmes!$A$6:$A$28="Endurance — Luc Léger (palier)")*(Barèmes!$B$6:$B$28=H456)*(Barèmes!$C$6:$C$28=IF(H456="6ème","Mixte",G456))*(Barèmes!$J$6:$J$28="+"))&gt;0,IF(J456&lt;=SUMIFS(Barèmes!$D$6:$D$28,Barèmes!$A$6:$A$28,"Endurance — Luc Léger (palier)",Barèmes!$B$6:$B$28,H456,Barèmes!$C$6:$C$28,IF(H456="6ème","Mixte",G456)),"à besoin",IF(J456&lt;=SUMIFS(Barèmes!$E$6:$E$28,Barèmes!$A$6:$A$28,"Endurance — Luc Léger (palier)",Barèmes!$B$6:$B$28,H456,Barèmes!$C$6:$C$28,IF(H456="6ème","Mixte",G456)),"fragile","satisfaisant")),IF(J456&gt;=SUMIFS(Barèmes!$D$6:$D$28,Barèmes!$A$6:$A$28,"Endurance — Luc Léger (palier)",Barèmes!$B$6:$B$28,H456,Barèmes!$C$6:$C$28,IF(H456="6ème","Mixte",G456)),"à besoin",IF(J456&gt;=SUMIFS(Barèmes!$E$6:$E$28,Barèmes!$A$6:$A$28,"Endurance — Luc Léger (palier)",Barèmes!$B$6:$B$28,H456,Barèmes!$C$6:$C$28,IF(H456="6ème","Mixte",G456)),"fragile","satisfaisant"))))</f>
        <v/>
      </c>
      <c r="N456" s="21" t="str">
        <f>IF(OR(J456="",SUMPRODUCT((Barèmes!$A$6:$A$28="Endurance — Luc Léger (palier)")*(Barèmes!$B$6:$B$28=H456)*(Barèmes!$C$6:$C$28=IF(H456="6ème","Mixte",G456)))=0),"",IF(SUMPRODUCT((Barèmes!$A$6:$A$28="Endurance — Luc Léger (palier)")*(Barèmes!$B$6:$B$28=H456)*(Barèmes!$C$6:$C$28=IF(H456="6ème","Mixte",G456))*(Barèmes!$J$6:$J$28="+"))&gt;0,IF(J456&lt;=SUMIFS(Barèmes!$F$6:$F$28,Barèmes!$A$6:$A$28,"Endurance — Luc Léger (palier)",Barèmes!$B$6:$B$28,H456,Barèmes!$C$6:$C$28,IF(H456="6ème","Mixte",G456)),Barèmes!$B$2,IF(J456&lt;=SUMIFS(Barèmes!$G$6:$G$28,Barèmes!$A$6:$A$28,"Endurance — Luc Léger (palier)",Barèmes!$B$6:$B$28,H456,Barèmes!$C$6:$C$28,IF(H456="6ème","Mixte",G456)),Barèmes!$C$2,IF(J456&lt;=SUMIFS(Barèmes!$H$6:$H$28,Barèmes!$A$6:$A$28,"Endurance — Luc Léger (palier)",Barèmes!$B$6:$B$28,H456,Barèmes!$C$6:$C$28,IF(H456="6ème","Mixte",G456)),Barèmes!$D$2,IF(J456&lt;=SUMIFS(Barèmes!$I$6:$I$28,Barèmes!$A$6:$A$28,"Endurance — Luc Léger (palier)",Barèmes!$B$6:$B$28,H456,Barèmes!$C$6:$C$28,IF(H456="6ème","Mixte",G456)),Barèmes!$E$2,Barèmes!$F$2)))),IF(J456&gt;=SUMIFS(Barèmes!$F$6:$F$28,Barèmes!$A$6:$A$28,"Endurance — Luc Léger (palier)",Barèmes!$B$6:$B$28,H456,Barèmes!$C$6:$C$28,IF(H456="6ème","Mixte",G456)),Barèmes!$B$2,IF(J456&gt;=SUMIFS(Barèmes!$G$6:$G$28,Barèmes!$A$6:$A$28,"Endurance — Luc Léger (palier)",Barèmes!$B$6:$B$28,H456,Barèmes!$C$6:$C$28,IF(H456="6ème","Mixte",G456)),Barèmes!$C$2,IF(J456&gt;=SUMIFS(Barèmes!$H$6:$H$28,Barèmes!$A$6:$A$28,"Endurance — Luc Léger (palier)",Barèmes!$B$6:$B$28,H456,Barèmes!$C$6:$C$28,IF(H456="6ème","Mixte",G456)),Barèmes!$D$2,IF(J456&gt;=SUMIFS(Barèmes!$I$6:$I$28,Barèmes!$A$6:$A$28,"Endurance — Luc Léger (palier)",Barèmes!$B$6:$B$28,H456,Barèmes!$C$6:$C$28,IF(H456="6ème","Mixte",G456)),Barèmes!$E$2,Barèmes!$F$2))))))</f>
        <v/>
      </c>
      <c r="O456" s="22"/>
      <c r="P456" s="23" t="str">
        <f>IF(OR(O456="",SUMPRODUCT((Barèmes!$A$6:$A$28="Force bas du corps — Saut en longueur (m)")*(Barèmes!$B$6:$B$28=H456)*(Barèmes!$C$6:$C$28=IF(H456="6ème","Mixte",G456)))=0),"",IF(SUMPRODUCT((Barèmes!$A$6:$A$28="Force bas du corps — Saut en longueur (m)")*(Barèmes!$B$6:$B$28=H456)*(Barèmes!$C$6:$C$28=IF(H456="6ème","Mixte",G456))*(Barèmes!$J$6:$J$28="+"))&gt;0,IF(O456&lt;=SUMIFS(Barèmes!$D$6:$D$28,Barèmes!$A$6:$A$28,"Force bas du corps — Saut en longueur (m)",Barèmes!$B$6:$B$28,H456,Barèmes!$C$6:$C$28,IF(H456="6ème","Mixte",G456)),"à besoin",IF(O456&lt;=SUMIFS(Barèmes!$E$6:$E$28,Barèmes!$A$6:$A$28,"Force bas du corps — Saut en longueur (m)",Barèmes!$B$6:$B$28,H456,Barèmes!$C$6:$C$28,IF(H456="6ème","Mixte",G456)),"fragile","satisfaisant")),IF(O456&gt;=SUMIFS(Barèmes!$D$6:$D$28,Barèmes!$A$6:$A$28,"Force bas du corps — Saut en longueur (m)",Barèmes!$B$6:$B$28,H456,Barèmes!$C$6:$C$28,IF(H456="6ème","Mixte",G456)),"à besoin",IF(O456&gt;=SUMIFS(Barèmes!$E$6:$E$28,Barèmes!$A$6:$A$28,"Force bas du corps — Saut en longueur (m)",Barèmes!$B$6:$B$28,H456,Barèmes!$C$6:$C$28,IF(H456="6ème","Mixte",G456)),"fragile","satisfaisant"))))</f>
        <v/>
      </c>
      <c r="Q456" s="23" t="str">
        <f>IF(OR(O456="",SUMPRODUCT((Barèmes!$A$6:$A$28="Force bas du corps — Saut en longueur (m)")*(Barèmes!$B$6:$B$28=H456)*(Barèmes!$C$6:$C$28=IF(H456="6ème","Mixte",G456)))=0),"",IF(SUMPRODUCT((Barèmes!$A$6:$A$28="Force bas du corps — Saut en longueur (m)")*(Barèmes!$B$6:$B$28=H456)*(Barèmes!$C$6:$C$28=IF(H456="6ème","Mixte",G456))*(Barèmes!$J$6:$J$28="+"))&gt;0,IF(O456&lt;=SUMIFS(Barèmes!$F$6:$F$28,Barèmes!$A$6:$A$28,"Force bas du corps — Saut en longueur (m)",Barèmes!$B$6:$B$28,H456,Barèmes!$C$6:$C$28,IF(H456="6ème","Mixte",G456)),Barèmes!$B$2,IF(O456&lt;=SUMIFS(Barèmes!$G$6:$G$28,Barèmes!$A$6:$A$28,"Force bas du corps — Saut en longueur (m)",Barèmes!$B$6:$B$28,H456,Barèmes!$C$6:$C$28,IF(H456="6ème","Mixte",G456)),Barèmes!$C$2,IF(O456&lt;=SUMIFS(Barèmes!$H$6:$H$28,Barèmes!$A$6:$A$28,"Force bas du corps — Saut en longueur (m)",Barèmes!$B$6:$B$28,H456,Barèmes!$C$6:$C$28,IF(H456="6ème","Mixte",G456)),Barèmes!$D$2,IF(O456&lt;=SUMIFS(Barèmes!$I$6:$I$28,Barèmes!$A$6:$A$28,"Force bas du corps — Saut en longueur (m)",Barèmes!$B$6:$B$28,H456,Barèmes!$C$6:$C$28,IF(H456="6ème","Mixte",G456)),Barèmes!$E$2,Barèmes!$F$2)))),IF(O456&gt;=SUMIFS(Barèmes!$F$6:$F$28,Barèmes!$A$6:$A$28,"Force bas du corps — Saut en longueur (m)",Barèmes!$B$6:$B$28,H456,Barèmes!$C$6:$C$28,IF(H456="6ème","Mixte",G456)),Barèmes!$B$2,IF(O456&gt;=SUMIFS(Barèmes!$G$6:$G$28,Barèmes!$A$6:$A$28,"Force bas du corps — Saut en longueur (m)",Barèmes!$B$6:$B$28,H456,Barèmes!$C$6:$C$28,IF(H456="6ème","Mixte",G456)),Barèmes!$C$2,IF(O456&gt;=SUMIFS(Barèmes!$H$6:$H$28,Barèmes!$A$6:$A$28,"Force bas du corps — Saut en longueur (m)",Barèmes!$B$6:$B$28,H456,Barèmes!$C$6:$C$28,IF(H456="6ème","Mixte",G456)),Barèmes!$D$2,IF(O456&gt;=SUMIFS(Barèmes!$I$6:$I$28,Barèmes!$A$6:$A$28,"Force bas du corps — Saut en longueur (m)",Barèmes!$B$6:$B$28,H456,Barèmes!$C$6:$C$28,IF(H456="6ème","Mixte",G456)),Barèmes!$E$2,Barèmes!$F$2))))))</f>
        <v/>
      </c>
      <c r="R456" s="22"/>
      <c r="S456" s="24" t="str">
        <f>IF(OR(R456="",SUMPRODUCT((Barèmes!$A$6:$A$28="Vitesse — 30 m (s)")*(Barèmes!$B$6:$B$28=H456)*(Barèmes!$C$6:$C$28=IF(H456="6ème","Mixte",G456)))=0),"",IF(SUMPRODUCT((Barèmes!$A$6:$A$28="Vitesse — 30 m (s)")*(Barèmes!$B$6:$B$28=H456)*(Barèmes!$C$6:$C$28=IF(H456="6ème","Mixte",G456))*(Barèmes!$J$6:$J$28="+"))&gt;0,IF(R456&lt;=SUMIFS(Barèmes!$D$6:$D$28,Barèmes!$A$6:$A$28,"Vitesse — 30 m (s)",Barèmes!$B$6:$B$28,H456,Barèmes!$C$6:$C$28,IF(H456="6ème","Mixte",G456)),"à besoin",IF(R456&lt;=SUMIFS(Barèmes!$E$6:$E$28,Barèmes!$A$6:$A$28,"Vitesse — 30 m (s)",Barèmes!$B$6:$B$28,H456,Barèmes!$C$6:$C$28,IF(H456="6ème","Mixte",G456)),"fragile","satisfaisant")),IF(R456&gt;=SUMIFS(Barèmes!$D$6:$D$28,Barèmes!$A$6:$A$28,"Vitesse — 30 m (s)",Barèmes!$B$6:$B$28,H456,Barèmes!$C$6:$C$28,IF(H456="6ème","Mixte",G456)),"à besoin",IF(R456&gt;=SUMIFS(Barèmes!$E$6:$E$28,Barèmes!$A$6:$A$28,"Vitesse — 30 m (s)",Barèmes!$B$6:$B$28,H456,Barèmes!$C$6:$C$28,IF(H456="6ème","Mixte",G456)),"fragile","satisfaisant"))))</f>
        <v/>
      </c>
      <c r="T456" s="24" t="str">
        <f>IF(OR(R456="",SUMPRODUCT((Barèmes!$A$6:$A$28="Vitesse — 30 m (s)")*(Barèmes!$B$6:$B$28=H456)*(Barèmes!$C$6:$C$28=IF(H456="6ème","Mixte",G456)))=0),"",IF(SUMPRODUCT((Barèmes!$A$6:$A$28="Vitesse — 30 m (s)")*(Barèmes!$B$6:$B$28=H456)*(Barèmes!$C$6:$C$28=IF(H456="6ème","Mixte",G456))*(Barèmes!$J$6:$J$28="+"))&gt;0,IF(R456&lt;=SUMIFS(Barèmes!$F$6:$F$28,Barèmes!$A$6:$A$28,"Vitesse — 30 m (s)",Barèmes!$B$6:$B$28,H456,Barèmes!$C$6:$C$28,IF(H456="6ème","Mixte",G456)),Barèmes!$B$2,IF(R456&lt;=SUMIFS(Barèmes!$G$6:$G$28,Barèmes!$A$6:$A$28,"Vitesse — 30 m (s)",Barèmes!$B$6:$B$28,H456,Barèmes!$C$6:$C$28,IF(H456="6ème","Mixte",G456)),Barèmes!$C$2,IF(R456&lt;=SUMIFS(Barèmes!$H$6:$H$28,Barèmes!$A$6:$A$28,"Vitesse — 30 m (s)",Barèmes!$B$6:$B$28,H456,Barèmes!$C$6:$C$28,IF(H456="6ème","Mixte",G456)),Barèmes!$D$2,IF(R456&lt;=SUMIFS(Barèmes!$I$6:$I$28,Barèmes!$A$6:$A$28,"Vitesse — 30 m (s)",Barèmes!$B$6:$B$28,H456,Barèmes!$C$6:$C$28,IF(H456="6ème","Mixte",G456)),Barèmes!$E$2,Barèmes!$F$2)))),IF(R456&gt;=SUMIFS(Barèmes!$F$6:$F$28,Barèmes!$A$6:$A$28,"Vitesse — 30 m (s)",Barèmes!$B$6:$B$28,H456,Barèmes!$C$6:$C$28,IF(H456="6ème","Mixte",G456)),Barèmes!$B$2,IF(R456&gt;=SUMIFS(Barèmes!$G$6:$G$28,Barèmes!$A$6:$A$28,"Vitesse — 30 m (s)",Barèmes!$B$6:$B$28,H456,Barèmes!$C$6:$C$28,IF(H456="6ème","Mixte",G456)),Barèmes!$C$2,IF(R456&gt;=SUMIFS(Barèmes!$H$6:$H$28,Barèmes!$A$6:$A$28,"Vitesse — 30 m (s)",Barèmes!$B$6:$B$28,H456,Barèmes!$C$6:$C$28,IF(H456="6ème","Mixte",G456)),Barèmes!$D$2,IF(R456&gt;=SUMIFS(Barèmes!$I$6:$I$28,Barèmes!$A$6:$A$28,"Vitesse — 30 m (s)",Barèmes!$B$6:$B$28,H456,Barèmes!$C$6:$C$28,IF(H456="6ème","Mixte",G456)),Barèmes!$E$2,Barèmes!$F$2))))))</f>
        <v/>
      </c>
      <c r="U456" s="22"/>
      <c r="V456" s="25" t="str">
        <f>IF(OR(U456="",SUMPRODUCT((Barèmes!$A$6:$A$28="Vitesse — 50 m (s)")*(Barèmes!$B$6:$B$28=H456)*(Barèmes!$C$6:$C$28=IF(H456="6ème","Mixte",G456)))=0),"",IF(SUMPRODUCT((Barèmes!$A$6:$A$28="Vitesse — 50 m (s)")*(Barèmes!$B$6:$B$28=H456)*(Barèmes!$C$6:$C$28=IF(H456="6ème","Mixte",G456))*(Barèmes!$J$6:$J$28="+"))&gt;0,IF(U456&lt;=SUMIFS(Barèmes!$D$6:$D$28,Barèmes!$A$6:$A$28,"Vitesse — 50 m (s)",Barèmes!$B$6:$B$28,H456,Barèmes!$C$6:$C$28,IF(H456="6ème","Mixte",G456)),"à besoin",IF(U456&lt;=SUMIFS(Barèmes!$E$6:$E$28,Barèmes!$A$6:$A$28,"Vitesse — 50 m (s)",Barèmes!$B$6:$B$28,H456,Barèmes!$C$6:$C$28,IF(H456="6ème","Mixte",G456)),"fragile","satisfaisant")),IF(U456&gt;=SUMIFS(Barèmes!$D$6:$D$28,Barèmes!$A$6:$A$28,"Vitesse — 50 m (s)",Barèmes!$B$6:$B$28,H456,Barèmes!$C$6:$C$28,IF(H456="6ème","Mixte",G456)),"à besoin",IF(U456&gt;=SUMIFS(Barèmes!$E$6:$E$28,Barèmes!$A$6:$A$28,"Vitesse — 50 m (s)",Barèmes!$B$6:$B$28,H456,Barèmes!$C$6:$C$28,IF(H456="6ème","Mixte",G456)),"fragile","satisfaisant"))))</f>
        <v/>
      </c>
      <c r="W456" s="25" t="str">
        <f>IF(OR(U456="",SUMPRODUCT((Barèmes!$A$6:$A$28="Vitesse — 50 m (s)")*(Barèmes!$B$6:$B$28=H456)*(Barèmes!$C$6:$C$28=IF(H456="6ème","Mixte",G456)))=0),"",IF(SUMPRODUCT((Barèmes!$A$6:$A$28="Vitesse — 50 m (s)")*(Barèmes!$B$6:$B$28=H456)*(Barèmes!$C$6:$C$28=IF(H456="6ème","Mixte",G456))*(Barèmes!$J$6:$J$28="+"))&gt;0,IF(U456&lt;=SUMIFS(Barèmes!$F$6:$F$28,Barèmes!$A$6:$A$28,"Vitesse — 50 m (s)",Barèmes!$B$6:$B$28,H456,Barèmes!$C$6:$C$28,IF(H456="6ème","Mixte",G456)),Barèmes!$B$2,IF(U456&lt;=SUMIFS(Barèmes!$G$6:$G$28,Barèmes!$A$6:$A$28,"Vitesse — 50 m (s)",Barèmes!$B$6:$B$28,H456,Barèmes!$C$6:$C$28,IF(H456="6ème","Mixte",G456)),Barèmes!$C$2,IF(U456&lt;=SUMIFS(Barèmes!$H$6:$H$28,Barèmes!$A$6:$A$28,"Vitesse — 50 m (s)",Barèmes!$B$6:$B$28,H456,Barèmes!$C$6:$C$28,IF(H456="6ème","Mixte",G456)),Barèmes!$D$2,IF(U456&lt;=SUMIFS(Barèmes!$I$6:$I$28,Barèmes!$A$6:$A$28,"Vitesse — 50 m (s)",Barèmes!$B$6:$B$28,H456,Barèmes!$C$6:$C$28,IF(H456="6ème","Mixte",G456)),Barèmes!$E$2,Barèmes!$F$2)))),IF(U456&gt;=SUMIFS(Barèmes!$F$6:$F$28,Barèmes!$A$6:$A$28,"Vitesse — 50 m (s)",Barèmes!$B$6:$B$28,H456,Barèmes!$C$6:$C$28,IF(H456="6ème","Mixte",G456)),Barèmes!$B$2,IF(U456&gt;=SUMIFS(Barèmes!$G$6:$G$28,Barèmes!$A$6:$A$28,"Vitesse — 50 m (s)",Barèmes!$B$6:$B$28,H456,Barèmes!$C$6:$C$28,IF(H456="6ème","Mixte",G456)),Barèmes!$C$2,IF(U456&gt;=SUMIFS(Barèmes!$H$6:$H$28,Barèmes!$A$6:$A$28,"Vitesse — 50 m (s)",Barèmes!$B$6:$B$28,H456,Barèmes!$C$6:$C$28,IF(H456="6ème","Mixte",G456)),Barèmes!$D$2,IF(U456&gt;=SUMIFS(Barèmes!$I$6:$I$28,Barèmes!$A$6:$A$28,"Vitesse — 50 m (s)",Barèmes!$B$6:$B$28,H456,Barèmes!$C$6:$C$28,IF(H456="6ème","Mixte",G456)),Barèmes!$E$2,Barèmes!$F$2))))))</f>
        <v/>
      </c>
      <c r="X456" s="18"/>
      <c r="Y456" s="26" t="str" cm="1">
        <f t="array" ref="Y456">IF(OR(X456="",SUMPRODUCT((Barèmes!$A$6:$A$28="Souplesse (score 1-5)")*(Barèmes!$B$6:$B$28=H456)*(Barèmes!$C$6:$C$28=IF(H456="6ème","Mixte",G456)))=0),"",IF(SUMPRODUCT((Barèmes!$A$6:$A$28="Souplesse (score 1-5)")*(Barèmes!$B$6:$B$28=H456)*(Barèmes!$C$6:$C$28=IF(H456="6ème","Mixte",G456))*(Barèmes!$J$6:$J$28="+"))&gt;0,IF(X456&lt;=SUMIFS(Barèmes!$D$6:$D$28,Barèmes!$A$6:$A$28,"Souplesse (score 1-5)",Barèmes!$B$6:$B$28,H456,Barèmes!$C$6:$C$28,IF(H456="6ème","Mixte",G456)),"à besoin",IF(X456&lt;=SUMIFS(Barèmes!$E$6:$E$28,Barèmes!$A$6:$A$28,"Souplesse (score 1-5)",Barèmes!$B$6:$B$28,H456,Barèmes!$C$6:$C$28,IF(H456="6ème","Mixte",G456)),"fragile","satisfaisant")),IF(X456&gt;=SUMIFS(Barèmes!$D$6:$D$28,Barèmes!$A$6:$A$28,"Souplesse (score 1-5)",Barèmes!$B$6:$B$28,H456,Barèmes!$C$6:$C$28,IF(H456="6ème","Mixte",G456)),"à besoin",IF(X456&gt;=SUMIFS(Barèmes!$E$6:$E$28,Barèmes!$A$6:$A$28,"Souplesse (score 1-5)",Barèmes!$B$6:$B$28,H456,Barèmes!$C$6:$C$28,IF(H456="6ème","Mixte",G456)),"fragile","satisfaisant"))))</f>
        <v/>
      </c>
      <c r="Z456" s="26" t="str" cm="1">
        <f t="array" ref="Z456">IF(OR(X456="",SUMPRODUCT((Barèmes!$A$6:$A$28="Souplesse (score 1-5)")*(Barèmes!$B$6:$B$28=H456)*(Barèmes!$C$6:$C$28=IF(H456="6ème","Mixte",G456)))=0),"",IF(SUMPRODUCT((Barèmes!$A$6:$A$28="Souplesse (score 1-5)")*(Barèmes!$B$6:$B$28=H456)*(Barèmes!$C$6:$C$28=IF(H456="6ème","Mixte",G456))*(Barèmes!$J$6:$J$28="+"))&gt;0,IF(X456&lt;=SUMIFS(Barèmes!$F$6:$F$28,Barèmes!$A$6:$A$28,"Souplesse (score 1-5)",Barèmes!$B$6:$B$28,H456,Barèmes!$C$6:$C$28,IF(H456="6ème","Mixte",G456)),Barèmes!$B$2,IF(X456&lt;=SUMIFS(Barèmes!$G$6:$G$28,Barèmes!$A$6:$A$28,"Souplesse (score 1-5)",Barèmes!$B$6:$B$28,H456,Barèmes!$C$6:$C$28,IF(H456="6ème","Mixte",G456)),Barèmes!$C$2,IF(X456&lt;=SUMIFS(Barèmes!$H$6:$H$28,Barèmes!$A$6:$A$28,"Souplesse (score 1-5)",Barèmes!$B$6:$B$28,H456,Barèmes!$C$6:$C$28,IF(H456="6ème","Mixte",G456)),Barèmes!$D$2,IF(X456&lt;=SUMIFS(Barèmes!$I$6:$I$28,Barèmes!$A$6:$A$28,"Souplesse (score 1-5)",Barèmes!$B$6:$B$28,H456,Barèmes!$C$6:$C$28,IF(H456="6ème","Mixte",G456)),Barèmes!$E$2,Barèmes!$F$2)))),IF(X456&gt;=SUMIFS(Barèmes!$F$6:$F$28,Barèmes!$A$6:$A$28,"Souplesse (score 1-5)",Barèmes!$B$6:$B$28,H456,Barèmes!$C$6:$C$28,IF(H456="6ème","Mixte",G456)),Barèmes!$B$2,IF(X456&gt;=SUMIFS(Barèmes!$G$6:$G$28,Barèmes!$A$6:$A$28,"Souplesse (score 1-5)",Barèmes!$B$6:$B$28,H456,Barèmes!$C$6:$C$28,IF(H456="6ème","Mixte",G456)),Barèmes!$C$2,IF(X456&gt;=SUMIFS(Barèmes!$H$6:$H$28,Barèmes!$A$6:$A$28,"Souplesse (score 1-5)",Barèmes!$B$6:$B$28,H456,Barèmes!$C$6:$C$28,IF(H456="6ème","Mixte",G456)),Barèmes!$D$2,IF(X456&gt;=SUMIFS(Barèmes!$I$6:$I$28,Barèmes!$A$6:$A$28,"Souplesse (score 1-5)",Barèmes!$B$6:$B$28,H456,Barèmes!$C$6:$C$28,IF(H456="6ème","Mixte",G456)),Barèmes!$E$2,Barèmes!$F$2))))))</f>
        <v/>
      </c>
      <c r="AA456" s="22"/>
      <c r="AB456" s="27" t="str">
        <f>IF(OR(AA456="",SUMPRODUCT((Barèmes!$A$6:$A$28="Agilité — T-test 974 (s)")*(Barèmes!$B$6:$B$28=H456)*(Barèmes!$C$6:$C$28=IF(H456="6ème","Mixte",G456)))=0),"",IF(SUMPRODUCT((Barèmes!$A$6:$A$28="Agilité — T-test 974 (s)")*(Barèmes!$B$6:$B$28=H456)*(Barèmes!$C$6:$C$28=IF(H456="6ème","Mixte",G456))*(Barèmes!$J$6:$J$28="+"))&gt;0,IF(AA456&lt;=SUMIFS(Barèmes!$D$6:$D$28,Barèmes!$A$6:$A$28,"Agilité — T-test 974 (s)",Barèmes!$B$6:$B$28,H456,Barèmes!$C$6:$C$28,IF(H456="6ème","Mixte",G456)),"à besoin",IF(AA456&lt;=SUMIFS(Barèmes!$E$6:$E$28,Barèmes!$A$6:$A$28,"Agilité — T-test 974 (s)",Barèmes!$B$6:$B$28,H456,Barèmes!$C$6:$C$28,IF(H456="6ème","Mixte",G456)),"fragile","satisfaisant")),IF(AA456&gt;=SUMIFS(Barèmes!$D$6:$D$28,Barèmes!$A$6:$A$28,"Agilité — T-test 974 (s)",Barèmes!$B$6:$B$28,H456,Barèmes!$C$6:$C$28,IF(H456="6ème","Mixte",G456)),"à besoin",IF(AA456&gt;=SUMIFS(Barèmes!$E$6:$E$28,Barèmes!$A$6:$A$28,"Agilité — T-test 974 (s)",Barèmes!$B$6:$B$28,H456,Barèmes!$C$6:$C$28,IF(H456="6ème","Mixte",G456)),"fragile","satisfaisant"))))</f>
        <v/>
      </c>
      <c r="AC456" s="27" t="str">
        <f>IF(OR(AA456="",SUMPRODUCT((Barèmes!$A$6:$A$28="Agilité — T-test 974 (s)")*(Barèmes!$B$6:$B$28=H456)*(Barèmes!$C$6:$C$28=IF(H456="6ème","Mixte",G456)))=0),"",IF(SUMPRODUCT((Barèmes!$A$6:$A$28="Agilité — T-test 974 (s)")*(Barèmes!$B$6:$B$28=H456)*(Barèmes!$C$6:$C$28=IF(H456="6ème","Mixte",G456))*(Barèmes!$J$6:$J$28="+"))&gt;0,IF(AA456&lt;=SUMIFS(Barèmes!$F$6:$F$28,Barèmes!$A$6:$A$28,"Agilité — T-test 974 (s)",Barèmes!$B$6:$B$28,H456,Barèmes!$C$6:$C$28,IF(H456="6ème","Mixte",G456)),Barèmes!$B$2,IF(AA456&lt;=SUMIFS(Barèmes!$G$6:$G$28,Barèmes!$A$6:$A$28,"Agilité — T-test 974 (s)",Barèmes!$B$6:$B$28,H456,Barèmes!$C$6:$C$28,IF(H456="6ème","Mixte",G456)),Barèmes!$C$2,IF(AA456&lt;=SUMIFS(Barèmes!$H$6:$H$28,Barèmes!$A$6:$A$28,"Agilité — T-test 974 (s)",Barèmes!$B$6:$B$28,H456,Barèmes!$C$6:$C$28,IF(H456="6ème","Mixte",G456)),Barèmes!$D$2,IF(AA456&lt;=SUMIFS(Barèmes!$I$6:$I$28,Barèmes!$A$6:$A$28,"Agilité — T-test 974 (s)",Barèmes!$B$6:$B$28,H456,Barèmes!$C$6:$C$28,IF(H456="6ème","Mixte",G456)),Barèmes!$E$2,Barèmes!$F$2)))),IF(AA456&gt;=SUMIFS(Barèmes!$F$6:$F$28,Barèmes!$A$6:$A$28,"Agilité — T-test 974 (s)",Barèmes!$B$6:$B$28,H456,Barèmes!$C$6:$C$28,IF(H456="6ème","Mixte",G456)),Barèmes!$B$2,IF(AA456&gt;=SUMIFS(Barèmes!$G$6:$G$28,Barèmes!$A$6:$A$28,"Agilité — T-test 974 (s)",Barèmes!$B$6:$B$28,H456,Barèmes!$C$6:$C$28,IF(H456="6ème","Mixte",G456)),Barèmes!$C$2,IF(AA456&gt;=SUMIFS(Barèmes!$H$6:$H$28,Barèmes!$A$6:$A$28,"Agilité — T-test 974 (s)",Barèmes!$B$6:$B$28,H456,Barèmes!$C$6:$C$28,IF(H456="6ème","Mixte",G456)),Barèmes!$D$2,IF(AA456&gt;=SUMIFS(Barèmes!$I$6:$I$28,Barèmes!$A$6:$A$28,"Agilité — T-test 974 (s)",Barèmes!$B$6:$B$28,H456,Barèmes!$C$6:$C$28,IF(H456="6ème","Mixte",G456)),Barèmes!$E$2,Barèmes!$F$2))))))</f>
        <v/>
      </c>
      <c r="AD456" s="28" t="str">
        <f t="shared" si="58"/>
        <v/>
      </c>
      <c r="AE456" s="29" t="str">
        <f t="shared" si="59"/>
        <v/>
      </c>
      <c r="AF456" s="30" t="str">
        <f>IF(OR(AD456="",SUMPRODUCT((Barèmes!$A$6:$A$28="Surcoût d'agilité (s) — technique")*(Barèmes!$B$6:$B$28=H456)*(Barèmes!$C$6:$C$28=IF(H456="6ème","Mixte",G456)))=0),"",IF(SUMPRODUCT((Barèmes!$A$6:$A$28="Surcoût d'agilité (s) — technique")*(Barèmes!$B$6:$B$28=H456)*(Barèmes!$C$6:$C$28=IF(H456="6ème","Mixte",G456))*(Barèmes!$J$6:$J$28="+"))&gt;0,IF(AD456&lt;=SUMIFS(Barèmes!$D$6:$D$28,Barèmes!$A$6:$A$28,"Surcoût d'agilité (s) — technique",Barèmes!$B$6:$B$28,H456,Barèmes!$C$6:$C$28,IF(H456="6ème","Mixte",G456)),"à besoin",IF(AD456&lt;=SUMIFS(Barèmes!$E$6:$E$28,Barèmes!$A$6:$A$28,"Surcoût d'agilité (s) — technique",Barèmes!$B$6:$B$28,H456,Barèmes!$C$6:$C$28,IF(H456="6ème","Mixte",G456)),"fragile","satisfaisant")),IF(AD456&gt;=SUMIFS(Barèmes!$D$6:$D$28,Barèmes!$A$6:$A$28,"Surcoût d'agilité (s) — technique",Barèmes!$B$6:$B$28,H456,Barèmes!$C$6:$C$28,IF(H456="6ème","Mixte",G456)),"à besoin",IF(AD456&gt;=SUMIFS(Barèmes!$E$6:$E$28,Barèmes!$A$6:$A$28,"Surcoût d'agilité (s) — technique",Barèmes!$B$6:$B$28,H456,Barèmes!$C$6:$C$28,IF(H456="6ème","Mixte",G456)),"fragile","satisfaisant"))))</f>
        <v/>
      </c>
      <c r="AG456" s="30" t="str">
        <f>IF(OR(AD456="",SUMPRODUCT((Barèmes!$A$6:$A$28="Surcoût d'agilité (s) — technique")*(Barèmes!$B$6:$B$28=H456)*(Barèmes!$C$6:$C$28=IF(H456="6ème","Mixte",G456)))=0),"",IF(SUMPRODUCT((Barèmes!$A$6:$A$28="Surcoût d'agilité (s) — technique")*(Barèmes!$B$6:$B$28=H456)*(Barèmes!$C$6:$C$28=IF(H456="6ème","Mixte",G456))*(Barèmes!$J$6:$J$28="+"))&gt;0,IF(AD456&lt;=SUMIFS(Barèmes!$F$6:$F$28,Barèmes!$A$6:$A$28,"Surcoût d'agilité (s) — technique",Barèmes!$B$6:$B$28,H456,Barèmes!$C$6:$C$28,IF(H456="6ème","Mixte",G456)),Barèmes!$B$2,IF(AD456&lt;=SUMIFS(Barèmes!$G$6:$G$28,Barèmes!$A$6:$A$28,"Surcoût d'agilité (s) — technique",Barèmes!$B$6:$B$28,H456,Barèmes!$C$6:$C$28,IF(H456="6ème","Mixte",G456)),Barèmes!$C$2,IF(AD456&lt;=SUMIFS(Barèmes!$H$6:$H$28,Barèmes!$A$6:$A$28,"Surcoût d'agilité (s) — technique",Barèmes!$B$6:$B$28,H456,Barèmes!$C$6:$C$28,IF(H456="6ème","Mixte",G456)),Barèmes!$D$2,IF(AD456&lt;=SUMIFS(Barèmes!$I$6:$I$28,Barèmes!$A$6:$A$28,"Surcoût d'agilité (s) — technique",Barèmes!$B$6:$B$28,H456,Barèmes!$C$6:$C$28,IF(H456="6ème","Mixte",G456)),Barèmes!$E$2,Barèmes!$F$2)))),IF(AD456&gt;=SUMIFS(Barèmes!$F$6:$F$28,Barèmes!$A$6:$A$28,"Surcoût d'agilité (s) — technique",Barèmes!$B$6:$B$28,H456,Barèmes!$C$6:$C$28,IF(H456="6ème","Mixte",G456)),Barèmes!$B$2,IF(AD456&gt;=SUMIFS(Barèmes!$G$6:$G$28,Barèmes!$A$6:$A$28,"Surcoût d'agilité (s) — technique",Barèmes!$B$6:$B$28,H456,Barèmes!$C$6:$C$28,IF(H456="6ème","Mixte",G456)),Barèmes!$C$2,IF(AD456&gt;=SUMIFS(Barèmes!$H$6:$H$28,Barèmes!$A$6:$A$28,"Surcoût d'agilité (s) — technique",Barèmes!$B$6:$B$28,H456,Barèmes!$C$6:$C$28,IF(H456="6ème","Mixte",G456)),Barèmes!$D$2,IF(AD456&gt;=SUMIFS(Barèmes!$I$6:$I$28,Barèmes!$A$6:$A$28,"Surcoût d'agilité (s) — technique",Barèmes!$B$6:$B$28,H456,Barèmes!$C$6:$C$28,IF(H456="6ème","Mixte",G456)),Barèmes!$E$2,Barèmes!$F$2))))))</f>
        <v/>
      </c>
      <c r="AH456" s="31" t="str">
        <f>IF((IF(N456="",0,1)+IF(Q456="",0,1)+IF(W456="",0,1)+IF(Z456="",0,1)+IF(AC456="",0,1))=0,"",3*IF(N456=Barèmes!$B$2,1,IF(N456=Barèmes!$C$2,2,IF(N456=Barèmes!$D$2,3,IF(N456=Barèmes!$E$2,4,IF(N456=Barèmes!$F$2,5,0)))))+3*IF(Q456=Barèmes!$B$2,1,IF(Q456=Barèmes!$C$2,2,IF(Q456=Barèmes!$D$2,3,IF(Q456=Barèmes!$E$2,4,IF(Q456=Barèmes!$F$2,5,0)))))+2*IF(W456=Barèmes!$B$2,1,IF(W456=Barèmes!$C$2,2,IF(W456=Barèmes!$D$2,3,IF(W456=Barèmes!$E$2,4,IF(W456=Barèmes!$F$2,5,0)))))+1*IF(Z456=Barèmes!$B$2,1,IF(Z456=Barèmes!$C$2,2,IF(Z456=Barèmes!$D$2,3,IF(Z456=Barèmes!$E$2,4,IF(Z456=Barèmes!$F$2,5,0)))))+1*IF(AC456=Barèmes!$B$2,1,IF(AC456=Barèmes!$C$2,2,IF(AC456=Barèmes!$D$2,3,IF(AC456=Barèmes!$E$2,4,IF(AC456=Barèmes!$F$2,5,0))))))</f>
        <v/>
      </c>
      <c r="AI456" s="31"/>
      <c r="AJ456" s="32" t="str">
        <f>IFERROR(INDEX(Croissance!$B$5:$B$604,MATCH(A456,Croissance!$A$5:$A$604,0)),"")</f>
        <v/>
      </c>
      <c r="AK456" s="32" t="str">
        <f>IFERROR(INDEX(Croissance!$C$5:$C$604,MATCH(A456,Croissance!$A$5:$A$604,0)),"")</f>
        <v/>
      </c>
      <c r="AL456" s="32" t="str">
        <f>IFERROR(INDEX(Croissance!$D$5:$D$604,MATCH(A456,Croissance!$A$5:$A$604,0)),"")</f>
        <v/>
      </c>
      <c r="AM456" s="32" t="str">
        <f>IFERROR(INDEX(Croissance!$E$5:$E$604,MATCH(A456,Croissance!$A$5:$A$604,0)),"")</f>
        <v/>
      </c>
      <c r="AO456" s="33">
        <f t="shared" si="64"/>
        <v>0</v>
      </c>
      <c r="AP456" s="33">
        <f t="shared" si="60"/>
        <v>0</v>
      </c>
      <c r="AQ456" s="33">
        <f>IF(A456="",0,IF(AND(OR('Synthèse classe'!$C$2="Tous",C456='Synthèse classe'!$C$2),OR('Synthèse classe'!$C$3="Toutes",D456='Synthèse classe'!$C$3),OR('Synthèse classe'!$C$4="Toutes",AND('Synthèse classe'!$C$4="Dernière",AP456=1),B456=IFERROR(VALUE('Synthèse classe'!$C$4),0))),1,0))</f>
        <v>0</v>
      </c>
      <c r="AR456" s="34" t="str">
        <f t="shared" si="61"/>
        <v/>
      </c>
    </row>
    <row r="457" spans="1:44" x14ac:dyDescent="0.2">
      <c r="A457" s="17" t="str">
        <f t="shared" si="57"/>
        <v/>
      </c>
      <c r="B457" s="18"/>
      <c r="C457" s="19"/>
      <c r="D457" s="19"/>
      <c r="E457" s="19"/>
      <c r="F457" s="19"/>
      <c r="G457" s="19"/>
      <c r="H457" s="17" t="str">
        <f t="shared" si="62"/>
        <v/>
      </c>
      <c r="I457" s="20"/>
      <c r="J457" s="18"/>
      <c r="K457" s="19"/>
      <c r="L457" s="21" t="str">
        <f t="shared" si="63"/>
        <v/>
      </c>
      <c r="M457" s="21" t="str">
        <f>IF(OR(J457="",SUMPRODUCT((Barèmes!$A$6:$A$28="Endurance — Luc Léger (palier)")*(Barèmes!$B$6:$B$28=H457)*(Barèmes!$C$6:$C$28=IF(H457="6ème","Mixte",G457)))=0),"",IF(SUMPRODUCT((Barèmes!$A$6:$A$28="Endurance — Luc Léger (palier)")*(Barèmes!$B$6:$B$28=H457)*(Barèmes!$C$6:$C$28=IF(H457="6ème","Mixte",G457))*(Barèmes!$J$6:$J$28="+"))&gt;0,IF(J457&lt;=SUMIFS(Barèmes!$D$6:$D$28,Barèmes!$A$6:$A$28,"Endurance — Luc Léger (palier)",Barèmes!$B$6:$B$28,H457,Barèmes!$C$6:$C$28,IF(H457="6ème","Mixte",G457)),"à besoin",IF(J457&lt;=SUMIFS(Barèmes!$E$6:$E$28,Barèmes!$A$6:$A$28,"Endurance — Luc Léger (palier)",Barèmes!$B$6:$B$28,H457,Barèmes!$C$6:$C$28,IF(H457="6ème","Mixte",G457)),"fragile","satisfaisant")),IF(J457&gt;=SUMIFS(Barèmes!$D$6:$D$28,Barèmes!$A$6:$A$28,"Endurance — Luc Léger (palier)",Barèmes!$B$6:$B$28,H457,Barèmes!$C$6:$C$28,IF(H457="6ème","Mixte",G457)),"à besoin",IF(J457&gt;=SUMIFS(Barèmes!$E$6:$E$28,Barèmes!$A$6:$A$28,"Endurance — Luc Léger (palier)",Barèmes!$B$6:$B$28,H457,Barèmes!$C$6:$C$28,IF(H457="6ème","Mixte",G457)),"fragile","satisfaisant"))))</f>
        <v/>
      </c>
      <c r="N457" s="21" t="str">
        <f>IF(OR(J457="",SUMPRODUCT((Barèmes!$A$6:$A$28="Endurance — Luc Léger (palier)")*(Barèmes!$B$6:$B$28=H457)*(Barèmes!$C$6:$C$28=IF(H457="6ème","Mixte",G457)))=0),"",IF(SUMPRODUCT((Barèmes!$A$6:$A$28="Endurance — Luc Léger (palier)")*(Barèmes!$B$6:$B$28=H457)*(Barèmes!$C$6:$C$28=IF(H457="6ème","Mixte",G457))*(Barèmes!$J$6:$J$28="+"))&gt;0,IF(J457&lt;=SUMIFS(Barèmes!$F$6:$F$28,Barèmes!$A$6:$A$28,"Endurance — Luc Léger (palier)",Barèmes!$B$6:$B$28,H457,Barèmes!$C$6:$C$28,IF(H457="6ème","Mixte",G457)),Barèmes!$B$2,IF(J457&lt;=SUMIFS(Barèmes!$G$6:$G$28,Barèmes!$A$6:$A$28,"Endurance — Luc Léger (palier)",Barèmes!$B$6:$B$28,H457,Barèmes!$C$6:$C$28,IF(H457="6ème","Mixte",G457)),Barèmes!$C$2,IF(J457&lt;=SUMIFS(Barèmes!$H$6:$H$28,Barèmes!$A$6:$A$28,"Endurance — Luc Léger (palier)",Barèmes!$B$6:$B$28,H457,Barèmes!$C$6:$C$28,IF(H457="6ème","Mixte",G457)),Barèmes!$D$2,IF(J457&lt;=SUMIFS(Barèmes!$I$6:$I$28,Barèmes!$A$6:$A$28,"Endurance — Luc Léger (palier)",Barèmes!$B$6:$B$28,H457,Barèmes!$C$6:$C$28,IF(H457="6ème","Mixte",G457)),Barèmes!$E$2,Barèmes!$F$2)))),IF(J457&gt;=SUMIFS(Barèmes!$F$6:$F$28,Barèmes!$A$6:$A$28,"Endurance — Luc Léger (palier)",Barèmes!$B$6:$B$28,H457,Barèmes!$C$6:$C$28,IF(H457="6ème","Mixte",G457)),Barèmes!$B$2,IF(J457&gt;=SUMIFS(Barèmes!$G$6:$G$28,Barèmes!$A$6:$A$28,"Endurance — Luc Léger (palier)",Barèmes!$B$6:$B$28,H457,Barèmes!$C$6:$C$28,IF(H457="6ème","Mixte",G457)),Barèmes!$C$2,IF(J457&gt;=SUMIFS(Barèmes!$H$6:$H$28,Barèmes!$A$6:$A$28,"Endurance — Luc Léger (palier)",Barèmes!$B$6:$B$28,H457,Barèmes!$C$6:$C$28,IF(H457="6ème","Mixte",G457)),Barèmes!$D$2,IF(J457&gt;=SUMIFS(Barèmes!$I$6:$I$28,Barèmes!$A$6:$A$28,"Endurance — Luc Léger (palier)",Barèmes!$B$6:$B$28,H457,Barèmes!$C$6:$C$28,IF(H457="6ème","Mixte",G457)),Barèmes!$E$2,Barèmes!$F$2))))))</f>
        <v/>
      </c>
      <c r="O457" s="22"/>
      <c r="P457" s="23" t="str">
        <f>IF(OR(O457="",SUMPRODUCT((Barèmes!$A$6:$A$28="Force bas du corps — Saut en longueur (m)")*(Barèmes!$B$6:$B$28=H457)*(Barèmes!$C$6:$C$28=IF(H457="6ème","Mixte",G457)))=0),"",IF(SUMPRODUCT((Barèmes!$A$6:$A$28="Force bas du corps — Saut en longueur (m)")*(Barèmes!$B$6:$B$28=H457)*(Barèmes!$C$6:$C$28=IF(H457="6ème","Mixte",G457))*(Barèmes!$J$6:$J$28="+"))&gt;0,IF(O457&lt;=SUMIFS(Barèmes!$D$6:$D$28,Barèmes!$A$6:$A$28,"Force bas du corps — Saut en longueur (m)",Barèmes!$B$6:$B$28,H457,Barèmes!$C$6:$C$28,IF(H457="6ème","Mixte",G457)),"à besoin",IF(O457&lt;=SUMIFS(Barèmes!$E$6:$E$28,Barèmes!$A$6:$A$28,"Force bas du corps — Saut en longueur (m)",Barèmes!$B$6:$B$28,H457,Barèmes!$C$6:$C$28,IF(H457="6ème","Mixte",G457)),"fragile","satisfaisant")),IF(O457&gt;=SUMIFS(Barèmes!$D$6:$D$28,Barèmes!$A$6:$A$28,"Force bas du corps — Saut en longueur (m)",Barèmes!$B$6:$B$28,H457,Barèmes!$C$6:$C$28,IF(H457="6ème","Mixte",G457)),"à besoin",IF(O457&gt;=SUMIFS(Barèmes!$E$6:$E$28,Barèmes!$A$6:$A$28,"Force bas du corps — Saut en longueur (m)",Barèmes!$B$6:$B$28,H457,Barèmes!$C$6:$C$28,IF(H457="6ème","Mixte",G457)),"fragile","satisfaisant"))))</f>
        <v/>
      </c>
      <c r="Q457" s="23" t="str">
        <f>IF(OR(O457="",SUMPRODUCT((Barèmes!$A$6:$A$28="Force bas du corps — Saut en longueur (m)")*(Barèmes!$B$6:$B$28=H457)*(Barèmes!$C$6:$C$28=IF(H457="6ème","Mixte",G457)))=0),"",IF(SUMPRODUCT((Barèmes!$A$6:$A$28="Force bas du corps — Saut en longueur (m)")*(Barèmes!$B$6:$B$28=H457)*(Barèmes!$C$6:$C$28=IF(H457="6ème","Mixte",G457))*(Barèmes!$J$6:$J$28="+"))&gt;0,IF(O457&lt;=SUMIFS(Barèmes!$F$6:$F$28,Barèmes!$A$6:$A$28,"Force bas du corps — Saut en longueur (m)",Barèmes!$B$6:$B$28,H457,Barèmes!$C$6:$C$28,IF(H457="6ème","Mixte",G457)),Barèmes!$B$2,IF(O457&lt;=SUMIFS(Barèmes!$G$6:$G$28,Barèmes!$A$6:$A$28,"Force bas du corps — Saut en longueur (m)",Barèmes!$B$6:$B$28,H457,Barèmes!$C$6:$C$28,IF(H457="6ème","Mixte",G457)),Barèmes!$C$2,IF(O457&lt;=SUMIFS(Barèmes!$H$6:$H$28,Barèmes!$A$6:$A$28,"Force bas du corps — Saut en longueur (m)",Barèmes!$B$6:$B$28,H457,Barèmes!$C$6:$C$28,IF(H457="6ème","Mixte",G457)),Barèmes!$D$2,IF(O457&lt;=SUMIFS(Barèmes!$I$6:$I$28,Barèmes!$A$6:$A$28,"Force bas du corps — Saut en longueur (m)",Barèmes!$B$6:$B$28,H457,Barèmes!$C$6:$C$28,IF(H457="6ème","Mixte",G457)),Barèmes!$E$2,Barèmes!$F$2)))),IF(O457&gt;=SUMIFS(Barèmes!$F$6:$F$28,Barèmes!$A$6:$A$28,"Force bas du corps — Saut en longueur (m)",Barèmes!$B$6:$B$28,H457,Barèmes!$C$6:$C$28,IF(H457="6ème","Mixte",G457)),Barèmes!$B$2,IF(O457&gt;=SUMIFS(Barèmes!$G$6:$G$28,Barèmes!$A$6:$A$28,"Force bas du corps — Saut en longueur (m)",Barèmes!$B$6:$B$28,H457,Barèmes!$C$6:$C$28,IF(H457="6ème","Mixte",G457)),Barèmes!$C$2,IF(O457&gt;=SUMIFS(Barèmes!$H$6:$H$28,Barèmes!$A$6:$A$28,"Force bas du corps — Saut en longueur (m)",Barèmes!$B$6:$B$28,H457,Barèmes!$C$6:$C$28,IF(H457="6ème","Mixte",G457)),Barèmes!$D$2,IF(O457&gt;=SUMIFS(Barèmes!$I$6:$I$28,Barèmes!$A$6:$A$28,"Force bas du corps — Saut en longueur (m)",Barèmes!$B$6:$B$28,H457,Barèmes!$C$6:$C$28,IF(H457="6ème","Mixte",G457)),Barèmes!$E$2,Barèmes!$F$2))))))</f>
        <v/>
      </c>
      <c r="R457" s="22"/>
      <c r="S457" s="24" t="str">
        <f>IF(OR(R457="",SUMPRODUCT((Barèmes!$A$6:$A$28="Vitesse — 30 m (s)")*(Barèmes!$B$6:$B$28=H457)*(Barèmes!$C$6:$C$28=IF(H457="6ème","Mixte",G457)))=0),"",IF(SUMPRODUCT((Barèmes!$A$6:$A$28="Vitesse — 30 m (s)")*(Barèmes!$B$6:$B$28=H457)*(Barèmes!$C$6:$C$28=IF(H457="6ème","Mixte",G457))*(Barèmes!$J$6:$J$28="+"))&gt;0,IF(R457&lt;=SUMIFS(Barèmes!$D$6:$D$28,Barèmes!$A$6:$A$28,"Vitesse — 30 m (s)",Barèmes!$B$6:$B$28,H457,Barèmes!$C$6:$C$28,IF(H457="6ème","Mixte",G457)),"à besoin",IF(R457&lt;=SUMIFS(Barèmes!$E$6:$E$28,Barèmes!$A$6:$A$28,"Vitesse — 30 m (s)",Barèmes!$B$6:$B$28,H457,Barèmes!$C$6:$C$28,IF(H457="6ème","Mixte",G457)),"fragile","satisfaisant")),IF(R457&gt;=SUMIFS(Barèmes!$D$6:$D$28,Barèmes!$A$6:$A$28,"Vitesse — 30 m (s)",Barèmes!$B$6:$B$28,H457,Barèmes!$C$6:$C$28,IF(H457="6ème","Mixte",G457)),"à besoin",IF(R457&gt;=SUMIFS(Barèmes!$E$6:$E$28,Barèmes!$A$6:$A$28,"Vitesse — 30 m (s)",Barèmes!$B$6:$B$28,H457,Barèmes!$C$6:$C$28,IF(H457="6ème","Mixte",G457)),"fragile","satisfaisant"))))</f>
        <v/>
      </c>
      <c r="T457" s="24" t="str">
        <f>IF(OR(R457="",SUMPRODUCT((Barèmes!$A$6:$A$28="Vitesse — 30 m (s)")*(Barèmes!$B$6:$B$28=H457)*(Barèmes!$C$6:$C$28=IF(H457="6ème","Mixte",G457)))=0),"",IF(SUMPRODUCT((Barèmes!$A$6:$A$28="Vitesse — 30 m (s)")*(Barèmes!$B$6:$B$28=H457)*(Barèmes!$C$6:$C$28=IF(H457="6ème","Mixte",G457))*(Barèmes!$J$6:$J$28="+"))&gt;0,IF(R457&lt;=SUMIFS(Barèmes!$F$6:$F$28,Barèmes!$A$6:$A$28,"Vitesse — 30 m (s)",Barèmes!$B$6:$B$28,H457,Barèmes!$C$6:$C$28,IF(H457="6ème","Mixte",G457)),Barèmes!$B$2,IF(R457&lt;=SUMIFS(Barèmes!$G$6:$G$28,Barèmes!$A$6:$A$28,"Vitesse — 30 m (s)",Barèmes!$B$6:$B$28,H457,Barèmes!$C$6:$C$28,IF(H457="6ème","Mixte",G457)),Barèmes!$C$2,IF(R457&lt;=SUMIFS(Barèmes!$H$6:$H$28,Barèmes!$A$6:$A$28,"Vitesse — 30 m (s)",Barèmes!$B$6:$B$28,H457,Barèmes!$C$6:$C$28,IF(H457="6ème","Mixte",G457)),Barèmes!$D$2,IF(R457&lt;=SUMIFS(Barèmes!$I$6:$I$28,Barèmes!$A$6:$A$28,"Vitesse — 30 m (s)",Barèmes!$B$6:$B$28,H457,Barèmes!$C$6:$C$28,IF(H457="6ème","Mixte",G457)),Barèmes!$E$2,Barèmes!$F$2)))),IF(R457&gt;=SUMIFS(Barèmes!$F$6:$F$28,Barèmes!$A$6:$A$28,"Vitesse — 30 m (s)",Barèmes!$B$6:$B$28,H457,Barèmes!$C$6:$C$28,IF(H457="6ème","Mixte",G457)),Barèmes!$B$2,IF(R457&gt;=SUMIFS(Barèmes!$G$6:$G$28,Barèmes!$A$6:$A$28,"Vitesse — 30 m (s)",Barèmes!$B$6:$B$28,H457,Barèmes!$C$6:$C$28,IF(H457="6ème","Mixte",G457)),Barèmes!$C$2,IF(R457&gt;=SUMIFS(Barèmes!$H$6:$H$28,Barèmes!$A$6:$A$28,"Vitesse — 30 m (s)",Barèmes!$B$6:$B$28,H457,Barèmes!$C$6:$C$28,IF(H457="6ème","Mixte",G457)),Barèmes!$D$2,IF(R457&gt;=SUMIFS(Barèmes!$I$6:$I$28,Barèmes!$A$6:$A$28,"Vitesse — 30 m (s)",Barèmes!$B$6:$B$28,H457,Barèmes!$C$6:$C$28,IF(H457="6ème","Mixte",G457)),Barèmes!$E$2,Barèmes!$F$2))))))</f>
        <v/>
      </c>
      <c r="U457" s="22"/>
      <c r="V457" s="25" t="str">
        <f>IF(OR(U457="",SUMPRODUCT((Barèmes!$A$6:$A$28="Vitesse — 50 m (s)")*(Barèmes!$B$6:$B$28=H457)*(Barèmes!$C$6:$C$28=IF(H457="6ème","Mixte",G457)))=0),"",IF(SUMPRODUCT((Barèmes!$A$6:$A$28="Vitesse — 50 m (s)")*(Barèmes!$B$6:$B$28=H457)*(Barèmes!$C$6:$C$28=IF(H457="6ème","Mixte",G457))*(Barèmes!$J$6:$J$28="+"))&gt;0,IF(U457&lt;=SUMIFS(Barèmes!$D$6:$D$28,Barèmes!$A$6:$A$28,"Vitesse — 50 m (s)",Barèmes!$B$6:$B$28,H457,Barèmes!$C$6:$C$28,IF(H457="6ème","Mixte",G457)),"à besoin",IF(U457&lt;=SUMIFS(Barèmes!$E$6:$E$28,Barèmes!$A$6:$A$28,"Vitesse — 50 m (s)",Barèmes!$B$6:$B$28,H457,Barèmes!$C$6:$C$28,IF(H457="6ème","Mixte",G457)),"fragile","satisfaisant")),IF(U457&gt;=SUMIFS(Barèmes!$D$6:$D$28,Barèmes!$A$6:$A$28,"Vitesse — 50 m (s)",Barèmes!$B$6:$B$28,H457,Barèmes!$C$6:$C$28,IF(H457="6ème","Mixte",G457)),"à besoin",IF(U457&gt;=SUMIFS(Barèmes!$E$6:$E$28,Barèmes!$A$6:$A$28,"Vitesse — 50 m (s)",Barèmes!$B$6:$B$28,H457,Barèmes!$C$6:$C$28,IF(H457="6ème","Mixte",G457)),"fragile","satisfaisant"))))</f>
        <v/>
      </c>
      <c r="W457" s="25" t="str">
        <f>IF(OR(U457="",SUMPRODUCT((Barèmes!$A$6:$A$28="Vitesse — 50 m (s)")*(Barèmes!$B$6:$B$28=H457)*(Barèmes!$C$6:$C$28=IF(H457="6ème","Mixte",G457)))=0),"",IF(SUMPRODUCT((Barèmes!$A$6:$A$28="Vitesse — 50 m (s)")*(Barèmes!$B$6:$B$28=H457)*(Barèmes!$C$6:$C$28=IF(H457="6ème","Mixte",G457))*(Barèmes!$J$6:$J$28="+"))&gt;0,IF(U457&lt;=SUMIFS(Barèmes!$F$6:$F$28,Barèmes!$A$6:$A$28,"Vitesse — 50 m (s)",Barèmes!$B$6:$B$28,H457,Barèmes!$C$6:$C$28,IF(H457="6ème","Mixte",G457)),Barèmes!$B$2,IF(U457&lt;=SUMIFS(Barèmes!$G$6:$G$28,Barèmes!$A$6:$A$28,"Vitesse — 50 m (s)",Barèmes!$B$6:$B$28,H457,Barèmes!$C$6:$C$28,IF(H457="6ème","Mixte",G457)),Barèmes!$C$2,IF(U457&lt;=SUMIFS(Barèmes!$H$6:$H$28,Barèmes!$A$6:$A$28,"Vitesse — 50 m (s)",Barèmes!$B$6:$B$28,H457,Barèmes!$C$6:$C$28,IF(H457="6ème","Mixte",G457)),Barèmes!$D$2,IF(U457&lt;=SUMIFS(Barèmes!$I$6:$I$28,Barèmes!$A$6:$A$28,"Vitesse — 50 m (s)",Barèmes!$B$6:$B$28,H457,Barèmes!$C$6:$C$28,IF(H457="6ème","Mixte",G457)),Barèmes!$E$2,Barèmes!$F$2)))),IF(U457&gt;=SUMIFS(Barèmes!$F$6:$F$28,Barèmes!$A$6:$A$28,"Vitesse — 50 m (s)",Barèmes!$B$6:$B$28,H457,Barèmes!$C$6:$C$28,IF(H457="6ème","Mixte",G457)),Barèmes!$B$2,IF(U457&gt;=SUMIFS(Barèmes!$G$6:$G$28,Barèmes!$A$6:$A$28,"Vitesse — 50 m (s)",Barèmes!$B$6:$B$28,H457,Barèmes!$C$6:$C$28,IF(H457="6ème","Mixte",G457)),Barèmes!$C$2,IF(U457&gt;=SUMIFS(Barèmes!$H$6:$H$28,Barèmes!$A$6:$A$28,"Vitesse — 50 m (s)",Barèmes!$B$6:$B$28,H457,Barèmes!$C$6:$C$28,IF(H457="6ème","Mixte",G457)),Barèmes!$D$2,IF(U457&gt;=SUMIFS(Barèmes!$I$6:$I$28,Barèmes!$A$6:$A$28,"Vitesse — 50 m (s)",Barèmes!$B$6:$B$28,H457,Barèmes!$C$6:$C$28,IF(H457="6ème","Mixte",G457)),Barèmes!$E$2,Barèmes!$F$2))))))</f>
        <v/>
      </c>
      <c r="X457" s="18"/>
      <c r="Y457" s="26" t="str" cm="1">
        <f t="array" ref="Y457">IF(OR(X457="",SUMPRODUCT((Barèmes!$A$6:$A$28="Souplesse (score 1-5)")*(Barèmes!$B$6:$B$28=H457)*(Barèmes!$C$6:$C$28=IF(H457="6ème","Mixte",G457)))=0),"",IF(SUMPRODUCT((Barèmes!$A$6:$A$28="Souplesse (score 1-5)")*(Barèmes!$B$6:$B$28=H457)*(Barèmes!$C$6:$C$28=IF(H457="6ème","Mixte",G457))*(Barèmes!$J$6:$J$28="+"))&gt;0,IF(X457&lt;=SUMIFS(Barèmes!$D$6:$D$28,Barèmes!$A$6:$A$28,"Souplesse (score 1-5)",Barèmes!$B$6:$B$28,H457,Barèmes!$C$6:$C$28,IF(H457="6ème","Mixte",G457)),"à besoin",IF(X457&lt;=SUMIFS(Barèmes!$E$6:$E$28,Barèmes!$A$6:$A$28,"Souplesse (score 1-5)",Barèmes!$B$6:$B$28,H457,Barèmes!$C$6:$C$28,IF(H457="6ème","Mixte",G457)),"fragile","satisfaisant")),IF(X457&gt;=SUMIFS(Barèmes!$D$6:$D$28,Barèmes!$A$6:$A$28,"Souplesse (score 1-5)",Barèmes!$B$6:$B$28,H457,Barèmes!$C$6:$C$28,IF(H457="6ème","Mixte",G457)),"à besoin",IF(X457&gt;=SUMIFS(Barèmes!$E$6:$E$28,Barèmes!$A$6:$A$28,"Souplesse (score 1-5)",Barèmes!$B$6:$B$28,H457,Barèmes!$C$6:$C$28,IF(H457="6ème","Mixte",G457)),"fragile","satisfaisant"))))</f>
        <v/>
      </c>
      <c r="Z457" s="26" t="str" cm="1">
        <f t="array" ref="Z457">IF(OR(X457="",SUMPRODUCT((Barèmes!$A$6:$A$28="Souplesse (score 1-5)")*(Barèmes!$B$6:$B$28=H457)*(Barèmes!$C$6:$C$28=IF(H457="6ème","Mixte",G457)))=0),"",IF(SUMPRODUCT((Barèmes!$A$6:$A$28="Souplesse (score 1-5)")*(Barèmes!$B$6:$B$28=H457)*(Barèmes!$C$6:$C$28=IF(H457="6ème","Mixte",G457))*(Barèmes!$J$6:$J$28="+"))&gt;0,IF(X457&lt;=SUMIFS(Barèmes!$F$6:$F$28,Barèmes!$A$6:$A$28,"Souplesse (score 1-5)",Barèmes!$B$6:$B$28,H457,Barèmes!$C$6:$C$28,IF(H457="6ème","Mixte",G457)),Barèmes!$B$2,IF(X457&lt;=SUMIFS(Barèmes!$G$6:$G$28,Barèmes!$A$6:$A$28,"Souplesse (score 1-5)",Barèmes!$B$6:$B$28,H457,Barèmes!$C$6:$C$28,IF(H457="6ème","Mixte",G457)),Barèmes!$C$2,IF(X457&lt;=SUMIFS(Barèmes!$H$6:$H$28,Barèmes!$A$6:$A$28,"Souplesse (score 1-5)",Barèmes!$B$6:$B$28,H457,Barèmes!$C$6:$C$28,IF(H457="6ème","Mixte",G457)),Barèmes!$D$2,IF(X457&lt;=SUMIFS(Barèmes!$I$6:$I$28,Barèmes!$A$6:$A$28,"Souplesse (score 1-5)",Barèmes!$B$6:$B$28,H457,Barèmes!$C$6:$C$28,IF(H457="6ème","Mixte",G457)),Barèmes!$E$2,Barèmes!$F$2)))),IF(X457&gt;=SUMIFS(Barèmes!$F$6:$F$28,Barèmes!$A$6:$A$28,"Souplesse (score 1-5)",Barèmes!$B$6:$B$28,H457,Barèmes!$C$6:$C$28,IF(H457="6ème","Mixte",G457)),Barèmes!$B$2,IF(X457&gt;=SUMIFS(Barèmes!$G$6:$G$28,Barèmes!$A$6:$A$28,"Souplesse (score 1-5)",Barèmes!$B$6:$B$28,H457,Barèmes!$C$6:$C$28,IF(H457="6ème","Mixte",G457)),Barèmes!$C$2,IF(X457&gt;=SUMIFS(Barèmes!$H$6:$H$28,Barèmes!$A$6:$A$28,"Souplesse (score 1-5)",Barèmes!$B$6:$B$28,H457,Barèmes!$C$6:$C$28,IF(H457="6ème","Mixte",G457)),Barèmes!$D$2,IF(X457&gt;=SUMIFS(Barèmes!$I$6:$I$28,Barèmes!$A$6:$A$28,"Souplesse (score 1-5)",Barèmes!$B$6:$B$28,H457,Barèmes!$C$6:$C$28,IF(H457="6ème","Mixte",G457)),Barèmes!$E$2,Barèmes!$F$2))))))</f>
        <v/>
      </c>
      <c r="AA457" s="22"/>
      <c r="AB457" s="27" t="str">
        <f>IF(OR(AA457="",SUMPRODUCT((Barèmes!$A$6:$A$28="Agilité — T-test 974 (s)")*(Barèmes!$B$6:$B$28=H457)*(Barèmes!$C$6:$C$28=IF(H457="6ème","Mixte",G457)))=0),"",IF(SUMPRODUCT((Barèmes!$A$6:$A$28="Agilité — T-test 974 (s)")*(Barèmes!$B$6:$B$28=H457)*(Barèmes!$C$6:$C$28=IF(H457="6ème","Mixte",G457))*(Barèmes!$J$6:$J$28="+"))&gt;0,IF(AA457&lt;=SUMIFS(Barèmes!$D$6:$D$28,Barèmes!$A$6:$A$28,"Agilité — T-test 974 (s)",Barèmes!$B$6:$B$28,H457,Barèmes!$C$6:$C$28,IF(H457="6ème","Mixte",G457)),"à besoin",IF(AA457&lt;=SUMIFS(Barèmes!$E$6:$E$28,Barèmes!$A$6:$A$28,"Agilité — T-test 974 (s)",Barèmes!$B$6:$B$28,H457,Barèmes!$C$6:$C$28,IF(H457="6ème","Mixte",G457)),"fragile","satisfaisant")),IF(AA457&gt;=SUMIFS(Barèmes!$D$6:$D$28,Barèmes!$A$6:$A$28,"Agilité — T-test 974 (s)",Barèmes!$B$6:$B$28,H457,Barèmes!$C$6:$C$28,IF(H457="6ème","Mixte",G457)),"à besoin",IF(AA457&gt;=SUMIFS(Barèmes!$E$6:$E$28,Barèmes!$A$6:$A$28,"Agilité — T-test 974 (s)",Barèmes!$B$6:$B$28,H457,Barèmes!$C$6:$C$28,IF(H457="6ème","Mixte",G457)),"fragile","satisfaisant"))))</f>
        <v/>
      </c>
      <c r="AC457" s="27" t="str">
        <f>IF(OR(AA457="",SUMPRODUCT((Barèmes!$A$6:$A$28="Agilité — T-test 974 (s)")*(Barèmes!$B$6:$B$28=H457)*(Barèmes!$C$6:$C$28=IF(H457="6ème","Mixte",G457)))=0),"",IF(SUMPRODUCT((Barèmes!$A$6:$A$28="Agilité — T-test 974 (s)")*(Barèmes!$B$6:$B$28=H457)*(Barèmes!$C$6:$C$28=IF(H457="6ème","Mixte",G457))*(Barèmes!$J$6:$J$28="+"))&gt;0,IF(AA457&lt;=SUMIFS(Barèmes!$F$6:$F$28,Barèmes!$A$6:$A$28,"Agilité — T-test 974 (s)",Barèmes!$B$6:$B$28,H457,Barèmes!$C$6:$C$28,IF(H457="6ème","Mixte",G457)),Barèmes!$B$2,IF(AA457&lt;=SUMIFS(Barèmes!$G$6:$G$28,Barèmes!$A$6:$A$28,"Agilité — T-test 974 (s)",Barèmes!$B$6:$B$28,H457,Barèmes!$C$6:$C$28,IF(H457="6ème","Mixte",G457)),Barèmes!$C$2,IF(AA457&lt;=SUMIFS(Barèmes!$H$6:$H$28,Barèmes!$A$6:$A$28,"Agilité — T-test 974 (s)",Barèmes!$B$6:$B$28,H457,Barèmes!$C$6:$C$28,IF(H457="6ème","Mixte",G457)),Barèmes!$D$2,IF(AA457&lt;=SUMIFS(Barèmes!$I$6:$I$28,Barèmes!$A$6:$A$28,"Agilité — T-test 974 (s)",Barèmes!$B$6:$B$28,H457,Barèmes!$C$6:$C$28,IF(H457="6ème","Mixte",G457)),Barèmes!$E$2,Barèmes!$F$2)))),IF(AA457&gt;=SUMIFS(Barèmes!$F$6:$F$28,Barèmes!$A$6:$A$28,"Agilité — T-test 974 (s)",Barèmes!$B$6:$B$28,H457,Barèmes!$C$6:$C$28,IF(H457="6ème","Mixte",G457)),Barèmes!$B$2,IF(AA457&gt;=SUMIFS(Barèmes!$G$6:$G$28,Barèmes!$A$6:$A$28,"Agilité — T-test 974 (s)",Barèmes!$B$6:$B$28,H457,Barèmes!$C$6:$C$28,IF(H457="6ème","Mixte",G457)),Barèmes!$C$2,IF(AA457&gt;=SUMIFS(Barèmes!$H$6:$H$28,Barèmes!$A$6:$A$28,"Agilité — T-test 974 (s)",Barèmes!$B$6:$B$28,H457,Barèmes!$C$6:$C$28,IF(H457="6ème","Mixte",G457)),Barèmes!$D$2,IF(AA457&gt;=SUMIFS(Barèmes!$I$6:$I$28,Barèmes!$A$6:$A$28,"Agilité — T-test 974 (s)",Barèmes!$B$6:$B$28,H457,Barèmes!$C$6:$C$28,IF(H457="6ème","Mixte",G457)),Barèmes!$E$2,Barèmes!$F$2))))))</f>
        <v/>
      </c>
      <c r="AD457" s="28" t="str">
        <f t="shared" si="58"/>
        <v/>
      </c>
      <c r="AE457" s="29" t="str">
        <f t="shared" si="59"/>
        <v/>
      </c>
      <c r="AF457" s="30" t="str">
        <f>IF(OR(AD457="",SUMPRODUCT((Barèmes!$A$6:$A$28="Surcoût d'agilité (s) — technique")*(Barèmes!$B$6:$B$28=H457)*(Barèmes!$C$6:$C$28=IF(H457="6ème","Mixte",G457)))=0),"",IF(SUMPRODUCT((Barèmes!$A$6:$A$28="Surcoût d'agilité (s) — technique")*(Barèmes!$B$6:$B$28=H457)*(Barèmes!$C$6:$C$28=IF(H457="6ème","Mixte",G457))*(Barèmes!$J$6:$J$28="+"))&gt;0,IF(AD457&lt;=SUMIFS(Barèmes!$D$6:$D$28,Barèmes!$A$6:$A$28,"Surcoût d'agilité (s) — technique",Barèmes!$B$6:$B$28,H457,Barèmes!$C$6:$C$28,IF(H457="6ème","Mixte",G457)),"à besoin",IF(AD457&lt;=SUMIFS(Barèmes!$E$6:$E$28,Barèmes!$A$6:$A$28,"Surcoût d'agilité (s) — technique",Barèmes!$B$6:$B$28,H457,Barèmes!$C$6:$C$28,IF(H457="6ème","Mixte",G457)),"fragile","satisfaisant")),IF(AD457&gt;=SUMIFS(Barèmes!$D$6:$D$28,Barèmes!$A$6:$A$28,"Surcoût d'agilité (s) — technique",Barèmes!$B$6:$B$28,H457,Barèmes!$C$6:$C$28,IF(H457="6ème","Mixte",G457)),"à besoin",IF(AD457&gt;=SUMIFS(Barèmes!$E$6:$E$28,Barèmes!$A$6:$A$28,"Surcoût d'agilité (s) — technique",Barèmes!$B$6:$B$28,H457,Barèmes!$C$6:$C$28,IF(H457="6ème","Mixte",G457)),"fragile","satisfaisant"))))</f>
        <v/>
      </c>
      <c r="AG457" s="30" t="str">
        <f>IF(OR(AD457="",SUMPRODUCT((Barèmes!$A$6:$A$28="Surcoût d'agilité (s) — technique")*(Barèmes!$B$6:$B$28=H457)*(Barèmes!$C$6:$C$28=IF(H457="6ème","Mixte",G457)))=0),"",IF(SUMPRODUCT((Barèmes!$A$6:$A$28="Surcoût d'agilité (s) — technique")*(Barèmes!$B$6:$B$28=H457)*(Barèmes!$C$6:$C$28=IF(H457="6ème","Mixte",G457))*(Barèmes!$J$6:$J$28="+"))&gt;0,IF(AD457&lt;=SUMIFS(Barèmes!$F$6:$F$28,Barèmes!$A$6:$A$28,"Surcoût d'agilité (s) — technique",Barèmes!$B$6:$B$28,H457,Barèmes!$C$6:$C$28,IF(H457="6ème","Mixte",G457)),Barèmes!$B$2,IF(AD457&lt;=SUMIFS(Barèmes!$G$6:$G$28,Barèmes!$A$6:$A$28,"Surcoût d'agilité (s) — technique",Barèmes!$B$6:$B$28,H457,Barèmes!$C$6:$C$28,IF(H457="6ème","Mixte",G457)),Barèmes!$C$2,IF(AD457&lt;=SUMIFS(Barèmes!$H$6:$H$28,Barèmes!$A$6:$A$28,"Surcoût d'agilité (s) — technique",Barèmes!$B$6:$B$28,H457,Barèmes!$C$6:$C$28,IF(H457="6ème","Mixte",G457)),Barèmes!$D$2,IF(AD457&lt;=SUMIFS(Barèmes!$I$6:$I$28,Barèmes!$A$6:$A$28,"Surcoût d'agilité (s) — technique",Barèmes!$B$6:$B$28,H457,Barèmes!$C$6:$C$28,IF(H457="6ème","Mixte",G457)),Barèmes!$E$2,Barèmes!$F$2)))),IF(AD457&gt;=SUMIFS(Barèmes!$F$6:$F$28,Barèmes!$A$6:$A$28,"Surcoût d'agilité (s) — technique",Barèmes!$B$6:$B$28,H457,Barèmes!$C$6:$C$28,IF(H457="6ème","Mixte",G457)),Barèmes!$B$2,IF(AD457&gt;=SUMIFS(Barèmes!$G$6:$G$28,Barèmes!$A$6:$A$28,"Surcoût d'agilité (s) — technique",Barèmes!$B$6:$B$28,H457,Barèmes!$C$6:$C$28,IF(H457="6ème","Mixte",G457)),Barèmes!$C$2,IF(AD457&gt;=SUMIFS(Barèmes!$H$6:$H$28,Barèmes!$A$6:$A$28,"Surcoût d'agilité (s) — technique",Barèmes!$B$6:$B$28,H457,Barèmes!$C$6:$C$28,IF(H457="6ème","Mixte",G457)),Barèmes!$D$2,IF(AD457&gt;=SUMIFS(Barèmes!$I$6:$I$28,Barèmes!$A$6:$A$28,"Surcoût d'agilité (s) — technique",Barèmes!$B$6:$B$28,H457,Barèmes!$C$6:$C$28,IF(H457="6ème","Mixte",G457)),Barèmes!$E$2,Barèmes!$F$2))))))</f>
        <v/>
      </c>
      <c r="AH457" s="31" t="str">
        <f>IF((IF(N457="",0,1)+IF(Q457="",0,1)+IF(W457="",0,1)+IF(Z457="",0,1)+IF(AC457="",0,1))=0,"",3*IF(N457=Barèmes!$B$2,1,IF(N457=Barèmes!$C$2,2,IF(N457=Barèmes!$D$2,3,IF(N457=Barèmes!$E$2,4,IF(N457=Barèmes!$F$2,5,0)))))+3*IF(Q457=Barèmes!$B$2,1,IF(Q457=Barèmes!$C$2,2,IF(Q457=Barèmes!$D$2,3,IF(Q457=Barèmes!$E$2,4,IF(Q457=Barèmes!$F$2,5,0)))))+2*IF(W457=Barèmes!$B$2,1,IF(W457=Barèmes!$C$2,2,IF(W457=Barèmes!$D$2,3,IF(W457=Barèmes!$E$2,4,IF(W457=Barèmes!$F$2,5,0)))))+1*IF(Z457=Barèmes!$B$2,1,IF(Z457=Barèmes!$C$2,2,IF(Z457=Barèmes!$D$2,3,IF(Z457=Barèmes!$E$2,4,IF(Z457=Barèmes!$F$2,5,0)))))+1*IF(AC457=Barèmes!$B$2,1,IF(AC457=Barèmes!$C$2,2,IF(AC457=Barèmes!$D$2,3,IF(AC457=Barèmes!$E$2,4,IF(AC457=Barèmes!$F$2,5,0))))))</f>
        <v/>
      </c>
      <c r="AI457" s="31"/>
      <c r="AJ457" s="32" t="str">
        <f>IFERROR(INDEX(Croissance!$B$5:$B$604,MATCH(A457,Croissance!$A$5:$A$604,0)),"")</f>
        <v/>
      </c>
      <c r="AK457" s="32" t="str">
        <f>IFERROR(INDEX(Croissance!$C$5:$C$604,MATCH(A457,Croissance!$A$5:$A$604,0)),"")</f>
        <v/>
      </c>
      <c r="AL457" s="32" t="str">
        <f>IFERROR(INDEX(Croissance!$D$5:$D$604,MATCH(A457,Croissance!$A$5:$A$604,0)),"")</f>
        <v/>
      </c>
      <c r="AM457" s="32" t="str">
        <f>IFERROR(INDEX(Croissance!$E$5:$E$604,MATCH(A457,Croissance!$A$5:$A$604,0)),"")</f>
        <v/>
      </c>
      <c r="AO457" s="33">
        <f t="shared" si="64"/>
        <v>0</v>
      </c>
      <c r="AP457" s="33">
        <f t="shared" si="60"/>
        <v>0</v>
      </c>
      <c r="AQ457" s="33">
        <f>IF(A457="",0,IF(AND(OR('Synthèse classe'!$C$2="Tous",C457='Synthèse classe'!$C$2),OR('Synthèse classe'!$C$3="Toutes",D457='Synthèse classe'!$C$3),OR('Synthèse classe'!$C$4="Toutes",AND('Synthèse classe'!$C$4="Dernière",AP457=1),B457=IFERROR(VALUE('Synthèse classe'!$C$4),0))),1,0))</f>
        <v>0</v>
      </c>
      <c r="AR457" s="34" t="str">
        <f t="shared" si="61"/>
        <v/>
      </c>
    </row>
    <row r="458" spans="1:44" x14ac:dyDescent="0.2">
      <c r="A458" s="17" t="str">
        <f t="shared" si="57"/>
        <v/>
      </c>
      <c r="B458" s="18"/>
      <c r="C458" s="19"/>
      <c r="D458" s="19"/>
      <c r="E458" s="19"/>
      <c r="F458" s="19"/>
      <c r="G458" s="19"/>
      <c r="H458" s="17" t="str">
        <f t="shared" si="62"/>
        <v/>
      </c>
      <c r="I458" s="20"/>
      <c r="J458" s="18"/>
      <c r="K458" s="19"/>
      <c r="L458" s="21" t="str">
        <f t="shared" si="63"/>
        <v/>
      </c>
      <c r="M458" s="21" t="str">
        <f>IF(OR(J458="",SUMPRODUCT((Barèmes!$A$6:$A$28="Endurance — Luc Léger (palier)")*(Barèmes!$B$6:$B$28=H458)*(Barèmes!$C$6:$C$28=IF(H458="6ème","Mixte",G458)))=0),"",IF(SUMPRODUCT((Barèmes!$A$6:$A$28="Endurance — Luc Léger (palier)")*(Barèmes!$B$6:$B$28=H458)*(Barèmes!$C$6:$C$28=IF(H458="6ème","Mixte",G458))*(Barèmes!$J$6:$J$28="+"))&gt;0,IF(J458&lt;=SUMIFS(Barèmes!$D$6:$D$28,Barèmes!$A$6:$A$28,"Endurance — Luc Léger (palier)",Barèmes!$B$6:$B$28,H458,Barèmes!$C$6:$C$28,IF(H458="6ème","Mixte",G458)),"à besoin",IF(J458&lt;=SUMIFS(Barèmes!$E$6:$E$28,Barèmes!$A$6:$A$28,"Endurance — Luc Léger (palier)",Barèmes!$B$6:$B$28,H458,Barèmes!$C$6:$C$28,IF(H458="6ème","Mixte",G458)),"fragile","satisfaisant")),IF(J458&gt;=SUMIFS(Barèmes!$D$6:$D$28,Barèmes!$A$6:$A$28,"Endurance — Luc Léger (palier)",Barèmes!$B$6:$B$28,H458,Barèmes!$C$6:$C$28,IF(H458="6ème","Mixte",G458)),"à besoin",IF(J458&gt;=SUMIFS(Barèmes!$E$6:$E$28,Barèmes!$A$6:$A$28,"Endurance — Luc Léger (palier)",Barèmes!$B$6:$B$28,H458,Barèmes!$C$6:$C$28,IF(H458="6ème","Mixte",G458)),"fragile","satisfaisant"))))</f>
        <v/>
      </c>
      <c r="N458" s="21" t="str">
        <f>IF(OR(J458="",SUMPRODUCT((Barèmes!$A$6:$A$28="Endurance — Luc Léger (palier)")*(Barèmes!$B$6:$B$28=H458)*(Barèmes!$C$6:$C$28=IF(H458="6ème","Mixte",G458)))=0),"",IF(SUMPRODUCT((Barèmes!$A$6:$A$28="Endurance — Luc Léger (palier)")*(Barèmes!$B$6:$B$28=H458)*(Barèmes!$C$6:$C$28=IF(H458="6ème","Mixte",G458))*(Barèmes!$J$6:$J$28="+"))&gt;0,IF(J458&lt;=SUMIFS(Barèmes!$F$6:$F$28,Barèmes!$A$6:$A$28,"Endurance — Luc Léger (palier)",Barèmes!$B$6:$B$28,H458,Barèmes!$C$6:$C$28,IF(H458="6ème","Mixte",G458)),Barèmes!$B$2,IF(J458&lt;=SUMIFS(Barèmes!$G$6:$G$28,Barèmes!$A$6:$A$28,"Endurance — Luc Léger (palier)",Barèmes!$B$6:$B$28,H458,Barèmes!$C$6:$C$28,IF(H458="6ème","Mixte",G458)),Barèmes!$C$2,IF(J458&lt;=SUMIFS(Barèmes!$H$6:$H$28,Barèmes!$A$6:$A$28,"Endurance — Luc Léger (palier)",Barèmes!$B$6:$B$28,H458,Barèmes!$C$6:$C$28,IF(H458="6ème","Mixte",G458)),Barèmes!$D$2,IF(J458&lt;=SUMIFS(Barèmes!$I$6:$I$28,Barèmes!$A$6:$A$28,"Endurance — Luc Léger (palier)",Barèmes!$B$6:$B$28,H458,Barèmes!$C$6:$C$28,IF(H458="6ème","Mixte",G458)),Barèmes!$E$2,Barèmes!$F$2)))),IF(J458&gt;=SUMIFS(Barèmes!$F$6:$F$28,Barèmes!$A$6:$A$28,"Endurance — Luc Léger (palier)",Barèmes!$B$6:$B$28,H458,Barèmes!$C$6:$C$28,IF(H458="6ème","Mixte",G458)),Barèmes!$B$2,IF(J458&gt;=SUMIFS(Barèmes!$G$6:$G$28,Barèmes!$A$6:$A$28,"Endurance — Luc Léger (palier)",Barèmes!$B$6:$B$28,H458,Barèmes!$C$6:$C$28,IF(H458="6ème","Mixte",G458)),Barèmes!$C$2,IF(J458&gt;=SUMIFS(Barèmes!$H$6:$H$28,Barèmes!$A$6:$A$28,"Endurance — Luc Léger (palier)",Barèmes!$B$6:$B$28,H458,Barèmes!$C$6:$C$28,IF(H458="6ème","Mixte",G458)),Barèmes!$D$2,IF(J458&gt;=SUMIFS(Barèmes!$I$6:$I$28,Barèmes!$A$6:$A$28,"Endurance — Luc Léger (palier)",Barèmes!$B$6:$B$28,H458,Barèmes!$C$6:$C$28,IF(H458="6ème","Mixte",G458)),Barèmes!$E$2,Barèmes!$F$2))))))</f>
        <v/>
      </c>
      <c r="O458" s="22"/>
      <c r="P458" s="23" t="str">
        <f>IF(OR(O458="",SUMPRODUCT((Barèmes!$A$6:$A$28="Force bas du corps — Saut en longueur (m)")*(Barèmes!$B$6:$B$28=H458)*(Barèmes!$C$6:$C$28=IF(H458="6ème","Mixte",G458)))=0),"",IF(SUMPRODUCT((Barèmes!$A$6:$A$28="Force bas du corps — Saut en longueur (m)")*(Barèmes!$B$6:$B$28=H458)*(Barèmes!$C$6:$C$28=IF(H458="6ème","Mixte",G458))*(Barèmes!$J$6:$J$28="+"))&gt;0,IF(O458&lt;=SUMIFS(Barèmes!$D$6:$D$28,Barèmes!$A$6:$A$28,"Force bas du corps — Saut en longueur (m)",Barèmes!$B$6:$B$28,H458,Barèmes!$C$6:$C$28,IF(H458="6ème","Mixte",G458)),"à besoin",IF(O458&lt;=SUMIFS(Barèmes!$E$6:$E$28,Barèmes!$A$6:$A$28,"Force bas du corps — Saut en longueur (m)",Barèmes!$B$6:$B$28,H458,Barèmes!$C$6:$C$28,IF(H458="6ème","Mixte",G458)),"fragile","satisfaisant")),IF(O458&gt;=SUMIFS(Barèmes!$D$6:$D$28,Barèmes!$A$6:$A$28,"Force bas du corps — Saut en longueur (m)",Barèmes!$B$6:$B$28,H458,Barèmes!$C$6:$C$28,IF(H458="6ème","Mixte",G458)),"à besoin",IF(O458&gt;=SUMIFS(Barèmes!$E$6:$E$28,Barèmes!$A$6:$A$28,"Force bas du corps — Saut en longueur (m)",Barèmes!$B$6:$B$28,H458,Barèmes!$C$6:$C$28,IF(H458="6ème","Mixte",G458)),"fragile","satisfaisant"))))</f>
        <v/>
      </c>
      <c r="Q458" s="23" t="str">
        <f>IF(OR(O458="",SUMPRODUCT((Barèmes!$A$6:$A$28="Force bas du corps — Saut en longueur (m)")*(Barèmes!$B$6:$B$28=H458)*(Barèmes!$C$6:$C$28=IF(H458="6ème","Mixte",G458)))=0),"",IF(SUMPRODUCT((Barèmes!$A$6:$A$28="Force bas du corps — Saut en longueur (m)")*(Barèmes!$B$6:$B$28=H458)*(Barèmes!$C$6:$C$28=IF(H458="6ème","Mixte",G458))*(Barèmes!$J$6:$J$28="+"))&gt;0,IF(O458&lt;=SUMIFS(Barèmes!$F$6:$F$28,Barèmes!$A$6:$A$28,"Force bas du corps — Saut en longueur (m)",Barèmes!$B$6:$B$28,H458,Barèmes!$C$6:$C$28,IF(H458="6ème","Mixte",G458)),Barèmes!$B$2,IF(O458&lt;=SUMIFS(Barèmes!$G$6:$G$28,Barèmes!$A$6:$A$28,"Force bas du corps — Saut en longueur (m)",Barèmes!$B$6:$B$28,H458,Barèmes!$C$6:$C$28,IF(H458="6ème","Mixte",G458)),Barèmes!$C$2,IF(O458&lt;=SUMIFS(Barèmes!$H$6:$H$28,Barèmes!$A$6:$A$28,"Force bas du corps — Saut en longueur (m)",Barèmes!$B$6:$B$28,H458,Barèmes!$C$6:$C$28,IF(H458="6ème","Mixte",G458)),Barèmes!$D$2,IF(O458&lt;=SUMIFS(Barèmes!$I$6:$I$28,Barèmes!$A$6:$A$28,"Force bas du corps — Saut en longueur (m)",Barèmes!$B$6:$B$28,H458,Barèmes!$C$6:$C$28,IF(H458="6ème","Mixte",G458)),Barèmes!$E$2,Barèmes!$F$2)))),IF(O458&gt;=SUMIFS(Barèmes!$F$6:$F$28,Barèmes!$A$6:$A$28,"Force bas du corps — Saut en longueur (m)",Barèmes!$B$6:$B$28,H458,Barèmes!$C$6:$C$28,IF(H458="6ème","Mixte",G458)),Barèmes!$B$2,IF(O458&gt;=SUMIFS(Barèmes!$G$6:$G$28,Barèmes!$A$6:$A$28,"Force bas du corps — Saut en longueur (m)",Barèmes!$B$6:$B$28,H458,Barèmes!$C$6:$C$28,IF(H458="6ème","Mixte",G458)),Barèmes!$C$2,IF(O458&gt;=SUMIFS(Barèmes!$H$6:$H$28,Barèmes!$A$6:$A$28,"Force bas du corps — Saut en longueur (m)",Barèmes!$B$6:$B$28,H458,Barèmes!$C$6:$C$28,IF(H458="6ème","Mixte",G458)),Barèmes!$D$2,IF(O458&gt;=SUMIFS(Barèmes!$I$6:$I$28,Barèmes!$A$6:$A$28,"Force bas du corps — Saut en longueur (m)",Barèmes!$B$6:$B$28,H458,Barèmes!$C$6:$C$28,IF(H458="6ème","Mixte",G458)),Barèmes!$E$2,Barèmes!$F$2))))))</f>
        <v/>
      </c>
      <c r="R458" s="22"/>
      <c r="S458" s="24" t="str">
        <f>IF(OR(R458="",SUMPRODUCT((Barèmes!$A$6:$A$28="Vitesse — 30 m (s)")*(Barèmes!$B$6:$B$28=H458)*(Barèmes!$C$6:$C$28=IF(H458="6ème","Mixte",G458)))=0),"",IF(SUMPRODUCT((Barèmes!$A$6:$A$28="Vitesse — 30 m (s)")*(Barèmes!$B$6:$B$28=H458)*(Barèmes!$C$6:$C$28=IF(H458="6ème","Mixte",G458))*(Barèmes!$J$6:$J$28="+"))&gt;0,IF(R458&lt;=SUMIFS(Barèmes!$D$6:$D$28,Barèmes!$A$6:$A$28,"Vitesse — 30 m (s)",Barèmes!$B$6:$B$28,H458,Barèmes!$C$6:$C$28,IF(H458="6ème","Mixte",G458)),"à besoin",IF(R458&lt;=SUMIFS(Barèmes!$E$6:$E$28,Barèmes!$A$6:$A$28,"Vitesse — 30 m (s)",Barèmes!$B$6:$B$28,H458,Barèmes!$C$6:$C$28,IF(H458="6ème","Mixte",G458)),"fragile","satisfaisant")),IF(R458&gt;=SUMIFS(Barèmes!$D$6:$D$28,Barèmes!$A$6:$A$28,"Vitesse — 30 m (s)",Barèmes!$B$6:$B$28,H458,Barèmes!$C$6:$C$28,IF(H458="6ème","Mixte",G458)),"à besoin",IF(R458&gt;=SUMIFS(Barèmes!$E$6:$E$28,Barèmes!$A$6:$A$28,"Vitesse — 30 m (s)",Barèmes!$B$6:$B$28,H458,Barèmes!$C$6:$C$28,IF(H458="6ème","Mixte",G458)),"fragile","satisfaisant"))))</f>
        <v/>
      </c>
      <c r="T458" s="24" t="str">
        <f>IF(OR(R458="",SUMPRODUCT((Barèmes!$A$6:$A$28="Vitesse — 30 m (s)")*(Barèmes!$B$6:$B$28=H458)*(Barèmes!$C$6:$C$28=IF(H458="6ème","Mixte",G458)))=0),"",IF(SUMPRODUCT((Barèmes!$A$6:$A$28="Vitesse — 30 m (s)")*(Barèmes!$B$6:$B$28=H458)*(Barèmes!$C$6:$C$28=IF(H458="6ème","Mixte",G458))*(Barèmes!$J$6:$J$28="+"))&gt;0,IF(R458&lt;=SUMIFS(Barèmes!$F$6:$F$28,Barèmes!$A$6:$A$28,"Vitesse — 30 m (s)",Barèmes!$B$6:$B$28,H458,Barèmes!$C$6:$C$28,IF(H458="6ème","Mixte",G458)),Barèmes!$B$2,IF(R458&lt;=SUMIFS(Barèmes!$G$6:$G$28,Barèmes!$A$6:$A$28,"Vitesse — 30 m (s)",Barèmes!$B$6:$B$28,H458,Barèmes!$C$6:$C$28,IF(H458="6ème","Mixte",G458)),Barèmes!$C$2,IF(R458&lt;=SUMIFS(Barèmes!$H$6:$H$28,Barèmes!$A$6:$A$28,"Vitesse — 30 m (s)",Barèmes!$B$6:$B$28,H458,Barèmes!$C$6:$C$28,IF(H458="6ème","Mixte",G458)),Barèmes!$D$2,IF(R458&lt;=SUMIFS(Barèmes!$I$6:$I$28,Barèmes!$A$6:$A$28,"Vitesse — 30 m (s)",Barèmes!$B$6:$B$28,H458,Barèmes!$C$6:$C$28,IF(H458="6ème","Mixte",G458)),Barèmes!$E$2,Barèmes!$F$2)))),IF(R458&gt;=SUMIFS(Barèmes!$F$6:$F$28,Barèmes!$A$6:$A$28,"Vitesse — 30 m (s)",Barèmes!$B$6:$B$28,H458,Barèmes!$C$6:$C$28,IF(H458="6ème","Mixte",G458)),Barèmes!$B$2,IF(R458&gt;=SUMIFS(Barèmes!$G$6:$G$28,Barèmes!$A$6:$A$28,"Vitesse — 30 m (s)",Barèmes!$B$6:$B$28,H458,Barèmes!$C$6:$C$28,IF(H458="6ème","Mixte",G458)),Barèmes!$C$2,IF(R458&gt;=SUMIFS(Barèmes!$H$6:$H$28,Barèmes!$A$6:$A$28,"Vitesse — 30 m (s)",Barèmes!$B$6:$B$28,H458,Barèmes!$C$6:$C$28,IF(H458="6ème","Mixte",G458)),Barèmes!$D$2,IF(R458&gt;=SUMIFS(Barèmes!$I$6:$I$28,Barèmes!$A$6:$A$28,"Vitesse — 30 m (s)",Barèmes!$B$6:$B$28,H458,Barèmes!$C$6:$C$28,IF(H458="6ème","Mixte",G458)),Barèmes!$E$2,Barèmes!$F$2))))))</f>
        <v/>
      </c>
      <c r="U458" s="22"/>
      <c r="V458" s="25" t="str">
        <f>IF(OR(U458="",SUMPRODUCT((Barèmes!$A$6:$A$28="Vitesse — 50 m (s)")*(Barèmes!$B$6:$B$28=H458)*(Barèmes!$C$6:$C$28=IF(H458="6ème","Mixte",G458)))=0),"",IF(SUMPRODUCT((Barèmes!$A$6:$A$28="Vitesse — 50 m (s)")*(Barèmes!$B$6:$B$28=H458)*(Barèmes!$C$6:$C$28=IF(H458="6ème","Mixte",G458))*(Barèmes!$J$6:$J$28="+"))&gt;0,IF(U458&lt;=SUMIFS(Barèmes!$D$6:$D$28,Barèmes!$A$6:$A$28,"Vitesse — 50 m (s)",Barèmes!$B$6:$B$28,H458,Barèmes!$C$6:$C$28,IF(H458="6ème","Mixte",G458)),"à besoin",IF(U458&lt;=SUMIFS(Barèmes!$E$6:$E$28,Barèmes!$A$6:$A$28,"Vitesse — 50 m (s)",Barèmes!$B$6:$B$28,H458,Barèmes!$C$6:$C$28,IF(H458="6ème","Mixte",G458)),"fragile","satisfaisant")),IF(U458&gt;=SUMIFS(Barèmes!$D$6:$D$28,Barèmes!$A$6:$A$28,"Vitesse — 50 m (s)",Barèmes!$B$6:$B$28,H458,Barèmes!$C$6:$C$28,IF(H458="6ème","Mixte",G458)),"à besoin",IF(U458&gt;=SUMIFS(Barèmes!$E$6:$E$28,Barèmes!$A$6:$A$28,"Vitesse — 50 m (s)",Barèmes!$B$6:$B$28,H458,Barèmes!$C$6:$C$28,IF(H458="6ème","Mixte",G458)),"fragile","satisfaisant"))))</f>
        <v/>
      </c>
      <c r="W458" s="25" t="str">
        <f>IF(OR(U458="",SUMPRODUCT((Barèmes!$A$6:$A$28="Vitesse — 50 m (s)")*(Barèmes!$B$6:$B$28=H458)*(Barèmes!$C$6:$C$28=IF(H458="6ème","Mixte",G458)))=0),"",IF(SUMPRODUCT((Barèmes!$A$6:$A$28="Vitesse — 50 m (s)")*(Barèmes!$B$6:$B$28=H458)*(Barèmes!$C$6:$C$28=IF(H458="6ème","Mixte",G458))*(Barèmes!$J$6:$J$28="+"))&gt;0,IF(U458&lt;=SUMIFS(Barèmes!$F$6:$F$28,Barèmes!$A$6:$A$28,"Vitesse — 50 m (s)",Barèmes!$B$6:$B$28,H458,Barèmes!$C$6:$C$28,IF(H458="6ème","Mixte",G458)),Barèmes!$B$2,IF(U458&lt;=SUMIFS(Barèmes!$G$6:$G$28,Barèmes!$A$6:$A$28,"Vitesse — 50 m (s)",Barèmes!$B$6:$B$28,H458,Barèmes!$C$6:$C$28,IF(H458="6ème","Mixte",G458)),Barèmes!$C$2,IF(U458&lt;=SUMIFS(Barèmes!$H$6:$H$28,Barèmes!$A$6:$A$28,"Vitesse — 50 m (s)",Barèmes!$B$6:$B$28,H458,Barèmes!$C$6:$C$28,IF(H458="6ème","Mixte",G458)),Barèmes!$D$2,IF(U458&lt;=SUMIFS(Barèmes!$I$6:$I$28,Barèmes!$A$6:$A$28,"Vitesse — 50 m (s)",Barèmes!$B$6:$B$28,H458,Barèmes!$C$6:$C$28,IF(H458="6ème","Mixte",G458)),Barèmes!$E$2,Barèmes!$F$2)))),IF(U458&gt;=SUMIFS(Barèmes!$F$6:$F$28,Barèmes!$A$6:$A$28,"Vitesse — 50 m (s)",Barèmes!$B$6:$B$28,H458,Barèmes!$C$6:$C$28,IF(H458="6ème","Mixte",G458)),Barèmes!$B$2,IF(U458&gt;=SUMIFS(Barèmes!$G$6:$G$28,Barèmes!$A$6:$A$28,"Vitesse — 50 m (s)",Barèmes!$B$6:$B$28,H458,Barèmes!$C$6:$C$28,IF(H458="6ème","Mixte",G458)),Barèmes!$C$2,IF(U458&gt;=SUMIFS(Barèmes!$H$6:$H$28,Barèmes!$A$6:$A$28,"Vitesse — 50 m (s)",Barèmes!$B$6:$B$28,H458,Barèmes!$C$6:$C$28,IF(H458="6ème","Mixte",G458)),Barèmes!$D$2,IF(U458&gt;=SUMIFS(Barèmes!$I$6:$I$28,Barèmes!$A$6:$A$28,"Vitesse — 50 m (s)",Barèmes!$B$6:$B$28,H458,Barèmes!$C$6:$C$28,IF(H458="6ème","Mixte",G458)),Barèmes!$E$2,Barèmes!$F$2))))))</f>
        <v/>
      </c>
      <c r="X458" s="18"/>
      <c r="Y458" s="26" t="str" cm="1">
        <f t="array" ref="Y458">IF(OR(X458="",SUMPRODUCT((Barèmes!$A$6:$A$28="Souplesse (score 1-5)")*(Barèmes!$B$6:$B$28=H458)*(Barèmes!$C$6:$C$28=IF(H458="6ème","Mixte",G458)))=0),"",IF(SUMPRODUCT((Barèmes!$A$6:$A$28="Souplesse (score 1-5)")*(Barèmes!$B$6:$B$28=H458)*(Barèmes!$C$6:$C$28=IF(H458="6ème","Mixte",G458))*(Barèmes!$J$6:$J$28="+"))&gt;0,IF(X458&lt;=SUMIFS(Barèmes!$D$6:$D$28,Barèmes!$A$6:$A$28,"Souplesse (score 1-5)",Barèmes!$B$6:$B$28,H458,Barèmes!$C$6:$C$28,IF(H458="6ème","Mixte",G458)),"à besoin",IF(X458&lt;=SUMIFS(Barèmes!$E$6:$E$28,Barèmes!$A$6:$A$28,"Souplesse (score 1-5)",Barèmes!$B$6:$B$28,H458,Barèmes!$C$6:$C$28,IF(H458="6ème","Mixte",G458)),"fragile","satisfaisant")),IF(X458&gt;=SUMIFS(Barèmes!$D$6:$D$28,Barèmes!$A$6:$A$28,"Souplesse (score 1-5)",Barèmes!$B$6:$B$28,H458,Barèmes!$C$6:$C$28,IF(H458="6ème","Mixte",G458)),"à besoin",IF(X458&gt;=SUMIFS(Barèmes!$E$6:$E$28,Barèmes!$A$6:$A$28,"Souplesse (score 1-5)",Barèmes!$B$6:$B$28,H458,Barèmes!$C$6:$C$28,IF(H458="6ème","Mixte",G458)),"fragile","satisfaisant"))))</f>
        <v/>
      </c>
      <c r="Z458" s="26" t="str" cm="1">
        <f t="array" ref="Z458">IF(OR(X458="",SUMPRODUCT((Barèmes!$A$6:$A$28="Souplesse (score 1-5)")*(Barèmes!$B$6:$B$28=H458)*(Barèmes!$C$6:$C$28=IF(H458="6ème","Mixte",G458)))=0),"",IF(SUMPRODUCT((Barèmes!$A$6:$A$28="Souplesse (score 1-5)")*(Barèmes!$B$6:$B$28=H458)*(Barèmes!$C$6:$C$28=IF(H458="6ème","Mixte",G458))*(Barèmes!$J$6:$J$28="+"))&gt;0,IF(X458&lt;=SUMIFS(Barèmes!$F$6:$F$28,Barèmes!$A$6:$A$28,"Souplesse (score 1-5)",Barèmes!$B$6:$B$28,H458,Barèmes!$C$6:$C$28,IF(H458="6ème","Mixte",G458)),Barèmes!$B$2,IF(X458&lt;=SUMIFS(Barèmes!$G$6:$G$28,Barèmes!$A$6:$A$28,"Souplesse (score 1-5)",Barèmes!$B$6:$B$28,H458,Barèmes!$C$6:$C$28,IF(H458="6ème","Mixte",G458)),Barèmes!$C$2,IF(X458&lt;=SUMIFS(Barèmes!$H$6:$H$28,Barèmes!$A$6:$A$28,"Souplesse (score 1-5)",Barèmes!$B$6:$B$28,H458,Barèmes!$C$6:$C$28,IF(H458="6ème","Mixte",G458)),Barèmes!$D$2,IF(X458&lt;=SUMIFS(Barèmes!$I$6:$I$28,Barèmes!$A$6:$A$28,"Souplesse (score 1-5)",Barèmes!$B$6:$B$28,H458,Barèmes!$C$6:$C$28,IF(H458="6ème","Mixte",G458)),Barèmes!$E$2,Barèmes!$F$2)))),IF(X458&gt;=SUMIFS(Barèmes!$F$6:$F$28,Barèmes!$A$6:$A$28,"Souplesse (score 1-5)",Barèmes!$B$6:$B$28,H458,Barèmes!$C$6:$C$28,IF(H458="6ème","Mixte",G458)),Barèmes!$B$2,IF(X458&gt;=SUMIFS(Barèmes!$G$6:$G$28,Barèmes!$A$6:$A$28,"Souplesse (score 1-5)",Barèmes!$B$6:$B$28,H458,Barèmes!$C$6:$C$28,IF(H458="6ème","Mixte",G458)),Barèmes!$C$2,IF(X458&gt;=SUMIFS(Barèmes!$H$6:$H$28,Barèmes!$A$6:$A$28,"Souplesse (score 1-5)",Barèmes!$B$6:$B$28,H458,Barèmes!$C$6:$C$28,IF(H458="6ème","Mixte",G458)),Barèmes!$D$2,IF(X458&gt;=SUMIFS(Barèmes!$I$6:$I$28,Barèmes!$A$6:$A$28,"Souplesse (score 1-5)",Barèmes!$B$6:$B$28,H458,Barèmes!$C$6:$C$28,IF(H458="6ème","Mixte",G458)),Barèmes!$E$2,Barèmes!$F$2))))))</f>
        <v/>
      </c>
      <c r="AA458" s="22"/>
      <c r="AB458" s="27" t="str">
        <f>IF(OR(AA458="",SUMPRODUCT((Barèmes!$A$6:$A$28="Agilité — T-test 974 (s)")*(Barèmes!$B$6:$B$28=H458)*(Barèmes!$C$6:$C$28=IF(H458="6ème","Mixte",G458)))=0),"",IF(SUMPRODUCT((Barèmes!$A$6:$A$28="Agilité — T-test 974 (s)")*(Barèmes!$B$6:$B$28=H458)*(Barèmes!$C$6:$C$28=IF(H458="6ème","Mixte",G458))*(Barèmes!$J$6:$J$28="+"))&gt;0,IF(AA458&lt;=SUMIFS(Barèmes!$D$6:$D$28,Barèmes!$A$6:$A$28,"Agilité — T-test 974 (s)",Barèmes!$B$6:$B$28,H458,Barèmes!$C$6:$C$28,IF(H458="6ème","Mixte",G458)),"à besoin",IF(AA458&lt;=SUMIFS(Barèmes!$E$6:$E$28,Barèmes!$A$6:$A$28,"Agilité — T-test 974 (s)",Barèmes!$B$6:$B$28,H458,Barèmes!$C$6:$C$28,IF(H458="6ème","Mixte",G458)),"fragile","satisfaisant")),IF(AA458&gt;=SUMIFS(Barèmes!$D$6:$D$28,Barèmes!$A$6:$A$28,"Agilité — T-test 974 (s)",Barèmes!$B$6:$B$28,H458,Barèmes!$C$6:$C$28,IF(H458="6ème","Mixte",G458)),"à besoin",IF(AA458&gt;=SUMIFS(Barèmes!$E$6:$E$28,Barèmes!$A$6:$A$28,"Agilité — T-test 974 (s)",Barèmes!$B$6:$B$28,H458,Barèmes!$C$6:$C$28,IF(H458="6ème","Mixte",G458)),"fragile","satisfaisant"))))</f>
        <v/>
      </c>
      <c r="AC458" s="27" t="str">
        <f>IF(OR(AA458="",SUMPRODUCT((Barèmes!$A$6:$A$28="Agilité — T-test 974 (s)")*(Barèmes!$B$6:$B$28=H458)*(Barèmes!$C$6:$C$28=IF(H458="6ème","Mixte",G458)))=0),"",IF(SUMPRODUCT((Barèmes!$A$6:$A$28="Agilité — T-test 974 (s)")*(Barèmes!$B$6:$B$28=H458)*(Barèmes!$C$6:$C$28=IF(H458="6ème","Mixte",G458))*(Barèmes!$J$6:$J$28="+"))&gt;0,IF(AA458&lt;=SUMIFS(Barèmes!$F$6:$F$28,Barèmes!$A$6:$A$28,"Agilité — T-test 974 (s)",Barèmes!$B$6:$B$28,H458,Barèmes!$C$6:$C$28,IF(H458="6ème","Mixte",G458)),Barèmes!$B$2,IF(AA458&lt;=SUMIFS(Barèmes!$G$6:$G$28,Barèmes!$A$6:$A$28,"Agilité — T-test 974 (s)",Barèmes!$B$6:$B$28,H458,Barèmes!$C$6:$C$28,IF(H458="6ème","Mixte",G458)),Barèmes!$C$2,IF(AA458&lt;=SUMIFS(Barèmes!$H$6:$H$28,Barèmes!$A$6:$A$28,"Agilité — T-test 974 (s)",Barèmes!$B$6:$B$28,H458,Barèmes!$C$6:$C$28,IF(H458="6ème","Mixte",G458)),Barèmes!$D$2,IF(AA458&lt;=SUMIFS(Barèmes!$I$6:$I$28,Barèmes!$A$6:$A$28,"Agilité — T-test 974 (s)",Barèmes!$B$6:$B$28,H458,Barèmes!$C$6:$C$28,IF(H458="6ème","Mixte",G458)),Barèmes!$E$2,Barèmes!$F$2)))),IF(AA458&gt;=SUMIFS(Barèmes!$F$6:$F$28,Barèmes!$A$6:$A$28,"Agilité — T-test 974 (s)",Barèmes!$B$6:$B$28,H458,Barèmes!$C$6:$C$28,IF(H458="6ème","Mixte",G458)),Barèmes!$B$2,IF(AA458&gt;=SUMIFS(Barèmes!$G$6:$G$28,Barèmes!$A$6:$A$28,"Agilité — T-test 974 (s)",Barèmes!$B$6:$B$28,H458,Barèmes!$C$6:$C$28,IF(H458="6ème","Mixte",G458)),Barèmes!$C$2,IF(AA458&gt;=SUMIFS(Barèmes!$H$6:$H$28,Barèmes!$A$6:$A$28,"Agilité — T-test 974 (s)",Barèmes!$B$6:$B$28,H458,Barèmes!$C$6:$C$28,IF(H458="6ème","Mixte",G458)),Barèmes!$D$2,IF(AA458&gt;=SUMIFS(Barèmes!$I$6:$I$28,Barèmes!$A$6:$A$28,"Agilité — T-test 974 (s)",Barèmes!$B$6:$B$28,H458,Barèmes!$C$6:$C$28,IF(H458="6ème","Mixte",G458)),Barèmes!$E$2,Barèmes!$F$2))))))</f>
        <v/>
      </c>
      <c r="AD458" s="28" t="str">
        <f t="shared" si="58"/>
        <v/>
      </c>
      <c r="AE458" s="29" t="str">
        <f t="shared" si="59"/>
        <v/>
      </c>
      <c r="AF458" s="30" t="str">
        <f>IF(OR(AD458="",SUMPRODUCT((Barèmes!$A$6:$A$28="Surcoût d'agilité (s) — technique")*(Barèmes!$B$6:$B$28=H458)*(Barèmes!$C$6:$C$28=IF(H458="6ème","Mixte",G458)))=0),"",IF(SUMPRODUCT((Barèmes!$A$6:$A$28="Surcoût d'agilité (s) — technique")*(Barèmes!$B$6:$B$28=H458)*(Barèmes!$C$6:$C$28=IF(H458="6ème","Mixte",G458))*(Barèmes!$J$6:$J$28="+"))&gt;0,IF(AD458&lt;=SUMIFS(Barèmes!$D$6:$D$28,Barèmes!$A$6:$A$28,"Surcoût d'agilité (s) — technique",Barèmes!$B$6:$B$28,H458,Barèmes!$C$6:$C$28,IF(H458="6ème","Mixte",G458)),"à besoin",IF(AD458&lt;=SUMIFS(Barèmes!$E$6:$E$28,Barèmes!$A$6:$A$28,"Surcoût d'agilité (s) — technique",Barèmes!$B$6:$B$28,H458,Barèmes!$C$6:$C$28,IF(H458="6ème","Mixte",G458)),"fragile","satisfaisant")),IF(AD458&gt;=SUMIFS(Barèmes!$D$6:$D$28,Barèmes!$A$6:$A$28,"Surcoût d'agilité (s) — technique",Barèmes!$B$6:$B$28,H458,Barèmes!$C$6:$C$28,IF(H458="6ème","Mixte",G458)),"à besoin",IF(AD458&gt;=SUMIFS(Barèmes!$E$6:$E$28,Barèmes!$A$6:$A$28,"Surcoût d'agilité (s) — technique",Barèmes!$B$6:$B$28,H458,Barèmes!$C$6:$C$28,IF(H458="6ème","Mixte",G458)),"fragile","satisfaisant"))))</f>
        <v/>
      </c>
      <c r="AG458" s="30" t="str">
        <f>IF(OR(AD458="",SUMPRODUCT((Barèmes!$A$6:$A$28="Surcoût d'agilité (s) — technique")*(Barèmes!$B$6:$B$28=H458)*(Barèmes!$C$6:$C$28=IF(H458="6ème","Mixte",G458)))=0),"",IF(SUMPRODUCT((Barèmes!$A$6:$A$28="Surcoût d'agilité (s) — technique")*(Barèmes!$B$6:$B$28=H458)*(Barèmes!$C$6:$C$28=IF(H458="6ème","Mixte",G458))*(Barèmes!$J$6:$J$28="+"))&gt;0,IF(AD458&lt;=SUMIFS(Barèmes!$F$6:$F$28,Barèmes!$A$6:$A$28,"Surcoût d'agilité (s) — technique",Barèmes!$B$6:$B$28,H458,Barèmes!$C$6:$C$28,IF(H458="6ème","Mixte",G458)),Barèmes!$B$2,IF(AD458&lt;=SUMIFS(Barèmes!$G$6:$G$28,Barèmes!$A$6:$A$28,"Surcoût d'agilité (s) — technique",Barèmes!$B$6:$B$28,H458,Barèmes!$C$6:$C$28,IF(H458="6ème","Mixte",G458)),Barèmes!$C$2,IF(AD458&lt;=SUMIFS(Barèmes!$H$6:$H$28,Barèmes!$A$6:$A$28,"Surcoût d'agilité (s) — technique",Barèmes!$B$6:$B$28,H458,Barèmes!$C$6:$C$28,IF(H458="6ème","Mixte",G458)),Barèmes!$D$2,IF(AD458&lt;=SUMIFS(Barèmes!$I$6:$I$28,Barèmes!$A$6:$A$28,"Surcoût d'agilité (s) — technique",Barèmes!$B$6:$B$28,H458,Barèmes!$C$6:$C$28,IF(H458="6ème","Mixte",G458)),Barèmes!$E$2,Barèmes!$F$2)))),IF(AD458&gt;=SUMIFS(Barèmes!$F$6:$F$28,Barèmes!$A$6:$A$28,"Surcoût d'agilité (s) — technique",Barèmes!$B$6:$B$28,H458,Barèmes!$C$6:$C$28,IF(H458="6ème","Mixte",G458)),Barèmes!$B$2,IF(AD458&gt;=SUMIFS(Barèmes!$G$6:$G$28,Barèmes!$A$6:$A$28,"Surcoût d'agilité (s) — technique",Barèmes!$B$6:$B$28,H458,Barèmes!$C$6:$C$28,IF(H458="6ème","Mixte",G458)),Barèmes!$C$2,IF(AD458&gt;=SUMIFS(Barèmes!$H$6:$H$28,Barèmes!$A$6:$A$28,"Surcoût d'agilité (s) — technique",Barèmes!$B$6:$B$28,H458,Barèmes!$C$6:$C$28,IF(H458="6ème","Mixte",G458)),Barèmes!$D$2,IF(AD458&gt;=SUMIFS(Barèmes!$I$6:$I$28,Barèmes!$A$6:$A$28,"Surcoût d'agilité (s) — technique",Barèmes!$B$6:$B$28,H458,Barèmes!$C$6:$C$28,IF(H458="6ème","Mixte",G458)),Barèmes!$E$2,Barèmes!$F$2))))))</f>
        <v/>
      </c>
      <c r="AH458" s="31" t="str">
        <f>IF((IF(N458="",0,1)+IF(Q458="",0,1)+IF(W458="",0,1)+IF(Z458="",0,1)+IF(AC458="",0,1))=0,"",3*IF(N458=Barèmes!$B$2,1,IF(N458=Barèmes!$C$2,2,IF(N458=Barèmes!$D$2,3,IF(N458=Barèmes!$E$2,4,IF(N458=Barèmes!$F$2,5,0)))))+3*IF(Q458=Barèmes!$B$2,1,IF(Q458=Barèmes!$C$2,2,IF(Q458=Barèmes!$D$2,3,IF(Q458=Barèmes!$E$2,4,IF(Q458=Barèmes!$F$2,5,0)))))+2*IF(W458=Barèmes!$B$2,1,IF(W458=Barèmes!$C$2,2,IF(W458=Barèmes!$D$2,3,IF(W458=Barèmes!$E$2,4,IF(W458=Barèmes!$F$2,5,0)))))+1*IF(Z458=Barèmes!$B$2,1,IF(Z458=Barèmes!$C$2,2,IF(Z458=Barèmes!$D$2,3,IF(Z458=Barèmes!$E$2,4,IF(Z458=Barèmes!$F$2,5,0)))))+1*IF(AC458=Barèmes!$B$2,1,IF(AC458=Barèmes!$C$2,2,IF(AC458=Barèmes!$D$2,3,IF(AC458=Barèmes!$E$2,4,IF(AC458=Barèmes!$F$2,5,0))))))</f>
        <v/>
      </c>
      <c r="AI458" s="31"/>
      <c r="AJ458" s="32" t="str">
        <f>IFERROR(INDEX(Croissance!$B$5:$B$604,MATCH(A458,Croissance!$A$5:$A$604,0)),"")</f>
        <v/>
      </c>
      <c r="AK458" s="32" t="str">
        <f>IFERROR(INDEX(Croissance!$C$5:$C$604,MATCH(A458,Croissance!$A$5:$A$604,0)),"")</f>
        <v/>
      </c>
      <c r="AL458" s="32" t="str">
        <f>IFERROR(INDEX(Croissance!$D$5:$D$604,MATCH(A458,Croissance!$A$5:$A$604,0)),"")</f>
        <v/>
      </c>
      <c r="AM458" s="32" t="str">
        <f>IFERROR(INDEX(Croissance!$E$5:$E$604,MATCH(A458,Croissance!$A$5:$A$604,0)),"")</f>
        <v/>
      </c>
      <c r="AO458" s="33">
        <f t="shared" si="64"/>
        <v>0</v>
      </c>
      <c r="AP458" s="33">
        <f t="shared" si="60"/>
        <v>0</v>
      </c>
      <c r="AQ458" s="33">
        <f>IF(A458="",0,IF(AND(OR('Synthèse classe'!$C$2="Tous",C458='Synthèse classe'!$C$2),OR('Synthèse classe'!$C$3="Toutes",D458='Synthèse classe'!$C$3),OR('Synthèse classe'!$C$4="Toutes",AND('Synthèse classe'!$C$4="Dernière",AP458=1),B458=IFERROR(VALUE('Synthèse classe'!$C$4),0))),1,0))</f>
        <v>0</v>
      </c>
      <c r="AR458" s="34" t="str">
        <f t="shared" si="61"/>
        <v/>
      </c>
    </row>
    <row r="459" spans="1:44" x14ac:dyDescent="0.2">
      <c r="A459" s="17" t="str">
        <f t="shared" si="57"/>
        <v/>
      </c>
      <c r="B459" s="18"/>
      <c r="C459" s="19"/>
      <c r="D459" s="19"/>
      <c r="E459" s="19"/>
      <c r="F459" s="19"/>
      <c r="G459" s="19"/>
      <c r="H459" s="17" t="str">
        <f t="shared" si="62"/>
        <v/>
      </c>
      <c r="I459" s="20"/>
      <c r="J459" s="18"/>
      <c r="K459" s="19"/>
      <c r="L459" s="21" t="str">
        <f t="shared" si="63"/>
        <v/>
      </c>
      <c r="M459" s="21" t="str">
        <f>IF(OR(J459="",SUMPRODUCT((Barèmes!$A$6:$A$28="Endurance — Luc Léger (palier)")*(Barèmes!$B$6:$B$28=H459)*(Barèmes!$C$6:$C$28=IF(H459="6ème","Mixte",G459)))=0),"",IF(SUMPRODUCT((Barèmes!$A$6:$A$28="Endurance — Luc Léger (palier)")*(Barèmes!$B$6:$B$28=H459)*(Barèmes!$C$6:$C$28=IF(H459="6ème","Mixte",G459))*(Barèmes!$J$6:$J$28="+"))&gt;0,IF(J459&lt;=SUMIFS(Barèmes!$D$6:$D$28,Barèmes!$A$6:$A$28,"Endurance — Luc Léger (palier)",Barèmes!$B$6:$B$28,H459,Barèmes!$C$6:$C$28,IF(H459="6ème","Mixte",G459)),"à besoin",IF(J459&lt;=SUMIFS(Barèmes!$E$6:$E$28,Barèmes!$A$6:$A$28,"Endurance — Luc Léger (palier)",Barèmes!$B$6:$B$28,H459,Barèmes!$C$6:$C$28,IF(H459="6ème","Mixte",G459)),"fragile","satisfaisant")),IF(J459&gt;=SUMIFS(Barèmes!$D$6:$D$28,Barèmes!$A$6:$A$28,"Endurance — Luc Léger (palier)",Barèmes!$B$6:$B$28,H459,Barèmes!$C$6:$C$28,IF(H459="6ème","Mixte",G459)),"à besoin",IF(J459&gt;=SUMIFS(Barèmes!$E$6:$E$28,Barèmes!$A$6:$A$28,"Endurance — Luc Léger (palier)",Barèmes!$B$6:$B$28,H459,Barèmes!$C$6:$C$28,IF(H459="6ème","Mixte",G459)),"fragile","satisfaisant"))))</f>
        <v/>
      </c>
      <c r="N459" s="21" t="str">
        <f>IF(OR(J459="",SUMPRODUCT((Barèmes!$A$6:$A$28="Endurance — Luc Léger (palier)")*(Barèmes!$B$6:$B$28=H459)*(Barèmes!$C$6:$C$28=IF(H459="6ème","Mixte",G459)))=0),"",IF(SUMPRODUCT((Barèmes!$A$6:$A$28="Endurance — Luc Léger (palier)")*(Barèmes!$B$6:$B$28=H459)*(Barèmes!$C$6:$C$28=IF(H459="6ème","Mixte",G459))*(Barèmes!$J$6:$J$28="+"))&gt;0,IF(J459&lt;=SUMIFS(Barèmes!$F$6:$F$28,Barèmes!$A$6:$A$28,"Endurance — Luc Léger (palier)",Barèmes!$B$6:$B$28,H459,Barèmes!$C$6:$C$28,IF(H459="6ème","Mixte",G459)),Barèmes!$B$2,IF(J459&lt;=SUMIFS(Barèmes!$G$6:$G$28,Barèmes!$A$6:$A$28,"Endurance — Luc Léger (palier)",Barèmes!$B$6:$B$28,H459,Barèmes!$C$6:$C$28,IF(H459="6ème","Mixte",G459)),Barèmes!$C$2,IF(J459&lt;=SUMIFS(Barèmes!$H$6:$H$28,Barèmes!$A$6:$A$28,"Endurance — Luc Léger (palier)",Barèmes!$B$6:$B$28,H459,Barèmes!$C$6:$C$28,IF(H459="6ème","Mixte",G459)),Barèmes!$D$2,IF(J459&lt;=SUMIFS(Barèmes!$I$6:$I$28,Barèmes!$A$6:$A$28,"Endurance — Luc Léger (palier)",Barèmes!$B$6:$B$28,H459,Barèmes!$C$6:$C$28,IF(H459="6ème","Mixte",G459)),Barèmes!$E$2,Barèmes!$F$2)))),IF(J459&gt;=SUMIFS(Barèmes!$F$6:$F$28,Barèmes!$A$6:$A$28,"Endurance — Luc Léger (palier)",Barèmes!$B$6:$B$28,H459,Barèmes!$C$6:$C$28,IF(H459="6ème","Mixte",G459)),Barèmes!$B$2,IF(J459&gt;=SUMIFS(Barèmes!$G$6:$G$28,Barèmes!$A$6:$A$28,"Endurance — Luc Léger (palier)",Barèmes!$B$6:$B$28,H459,Barèmes!$C$6:$C$28,IF(H459="6ème","Mixte",G459)),Barèmes!$C$2,IF(J459&gt;=SUMIFS(Barèmes!$H$6:$H$28,Barèmes!$A$6:$A$28,"Endurance — Luc Léger (palier)",Barèmes!$B$6:$B$28,H459,Barèmes!$C$6:$C$28,IF(H459="6ème","Mixte",G459)),Barèmes!$D$2,IF(J459&gt;=SUMIFS(Barèmes!$I$6:$I$28,Barèmes!$A$6:$A$28,"Endurance — Luc Léger (palier)",Barèmes!$B$6:$B$28,H459,Barèmes!$C$6:$C$28,IF(H459="6ème","Mixte",G459)),Barèmes!$E$2,Barèmes!$F$2))))))</f>
        <v/>
      </c>
      <c r="O459" s="22"/>
      <c r="P459" s="23" t="str">
        <f>IF(OR(O459="",SUMPRODUCT((Barèmes!$A$6:$A$28="Force bas du corps — Saut en longueur (m)")*(Barèmes!$B$6:$B$28=H459)*(Barèmes!$C$6:$C$28=IF(H459="6ème","Mixte",G459)))=0),"",IF(SUMPRODUCT((Barèmes!$A$6:$A$28="Force bas du corps — Saut en longueur (m)")*(Barèmes!$B$6:$B$28=H459)*(Barèmes!$C$6:$C$28=IF(H459="6ème","Mixte",G459))*(Barèmes!$J$6:$J$28="+"))&gt;0,IF(O459&lt;=SUMIFS(Barèmes!$D$6:$D$28,Barèmes!$A$6:$A$28,"Force bas du corps — Saut en longueur (m)",Barèmes!$B$6:$B$28,H459,Barèmes!$C$6:$C$28,IF(H459="6ème","Mixte",G459)),"à besoin",IF(O459&lt;=SUMIFS(Barèmes!$E$6:$E$28,Barèmes!$A$6:$A$28,"Force bas du corps — Saut en longueur (m)",Barèmes!$B$6:$B$28,H459,Barèmes!$C$6:$C$28,IF(H459="6ème","Mixte",G459)),"fragile","satisfaisant")),IF(O459&gt;=SUMIFS(Barèmes!$D$6:$D$28,Barèmes!$A$6:$A$28,"Force bas du corps — Saut en longueur (m)",Barèmes!$B$6:$B$28,H459,Barèmes!$C$6:$C$28,IF(H459="6ème","Mixte",G459)),"à besoin",IF(O459&gt;=SUMIFS(Barèmes!$E$6:$E$28,Barèmes!$A$6:$A$28,"Force bas du corps — Saut en longueur (m)",Barèmes!$B$6:$B$28,H459,Barèmes!$C$6:$C$28,IF(H459="6ème","Mixte",G459)),"fragile","satisfaisant"))))</f>
        <v/>
      </c>
      <c r="Q459" s="23" t="str">
        <f>IF(OR(O459="",SUMPRODUCT((Barèmes!$A$6:$A$28="Force bas du corps — Saut en longueur (m)")*(Barèmes!$B$6:$B$28=H459)*(Barèmes!$C$6:$C$28=IF(H459="6ème","Mixte",G459)))=0),"",IF(SUMPRODUCT((Barèmes!$A$6:$A$28="Force bas du corps — Saut en longueur (m)")*(Barèmes!$B$6:$B$28=H459)*(Barèmes!$C$6:$C$28=IF(H459="6ème","Mixte",G459))*(Barèmes!$J$6:$J$28="+"))&gt;0,IF(O459&lt;=SUMIFS(Barèmes!$F$6:$F$28,Barèmes!$A$6:$A$28,"Force bas du corps — Saut en longueur (m)",Barèmes!$B$6:$B$28,H459,Barèmes!$C$6:$C$28,IF(H459="6ème","Mixte",G459)),Barèmes!$B$2,IF(O459&lt;=SUMIFS(Barèmes!$G$6:$G$28,Barèmes!$A$6:$A$28,"Force bas du corps — Saut en longueur (m)",Barèmes!$B$6:$B$28,H459,Barèmes!$C$6:$C$28,IF(H459="6ème","Mixte",G459)),Barèmes!$C$2,IF(O459&lt;=SUMIFS(Barèmes!$H$6:$H$28,Barèmes!$A$6:$A$28,"Force bas du corps — Saut en longueur (m)",Barèmes!$B$6:$B$28,H459,Barèmes!$C$6:$C$28,IF(H459="6ème","Mixte",G459)),Barèmes!$D$2,IF(O459&lt;=SUMIFS(Barèmes!$I$6:$I$28,Barèmes!$A$6:$A$28,"Force bas du corps — Saut en longueur (m)",Barèmes!$B$6:$B$28,H459,Barèmes!$C$6:$C$28,IF(H459="6ème","Mixte",G459)),Barèmes!$E$2,Barèmes!$F$2)))),IF(O459&gt;=SUMIFS(Barèmes!$F$6:$F$28,Barèmes!$A$6:$A$28,"Force bas du corps — Saut en longueur (m)",Barèmes!$B$6:$B$28,H459,Barèmes!$C$6:$C$28,IF(H459="6ème","Mixte",G459)),Barèmes!$B$2,IF(O459&gt;=SUMIFS(Barèmes!$G$6:$G$28,Barèmes!$A$6:$A$28,"Force bas du corps — Saut en longueur (m)",Barèmes!$B$6:$B$28,H459,Barèmes!$C$6:$C$28,IF(H459="6ème","Mixte",G459)),Barèmes!$C$2,IF(O459&gt;=SUMIFS(Barèmes!$H$6:$H$28,Barèmes!$A$6:$A$28,"Force bas du corps — Saut en longueur (m)",Barèmes!$B$6:$B$28,H459,Barèmes!$C$6:$C$28,IF(H459="6ème","Mixte",G459)),Barèmes!$D$2,IF(O459&gt;=SUMIFS(Barèmes!$I$6:$I$28,Barèmes!$A$6:$A$28,"Force bas du corps — Saut en longueur (m)",Barèmes!$B$6:$B$28,H459,Barèmes!$C$6:$C$28,IF(H459="6ème","Mixte",G459)),Barèmes!$E$2,Barèmes!$F$2))))))</f>
        <v/>
      </c>
      <c r="R459" s="22"/>
      <c r="S459" s="24" t="str">
        <f>IF(OR(R459="",SUMPRODUCT((Barèmes!$A$6:$A$28="Vitesse — 30 m (s)")*(Barèmes!$B$6:$B$28=H459)*(Barèmes!$C$6:$C$28=IF(H459="6ème","Mixte",G459)))=0),"",IF(SUMPRODUCT((Barèmes!$A$6:$A$28="Vitesse — 30 m (s)")*(Barèmes!$B$6:$B$28=H459)*(Barèmes!$C$6:$C$28=IF(H459="6ème","Mixte",G459))*(Barèmes!$J$6:$J$28="+"))&gt;0,IF(R459&lt;=SUMIFS(Barèmes!$D$6:$D$28,Barèmes!$A$6:$A$28,"Vitesse — 30 m (s)",Barèmes!$B$6:$B$28,H459,Barèmes!$C$6:$C$28,IF(H459="6ème","Mixte",G459)),"à besoin",IF(R459&lt;=SUMIFS(Barèmes!$E$6:$E$28,Barèmes!$A$6:$A$28,"Vitesse — 30 m (s)",Barèmes!$B$6:$B$28,H459,Barèmes!$C$6:$C$28,IF(H459="6ème","Mixte",G459)),"fragile","satisfaisant")),IF(R459&gt;=SUMIFS(Barèmes!$D$6:$D$28,Barèmes!$A$6:$A$28,"Vitesse — 30 m (s)",Barèmes!$B$6:$B$28,H459,Barèmes!$C$6:$C$28,IF(H459="6ème","Mixte",G459)),"à besoin",IF(R459&gt;=SUMIFS(Barèmes!$E$6:$E$28,Barèmes!$A$6:$A$28,"Vitesse — 30 m (s)",Barèmes!$B$6:$B$28,H459,Barèmes!$C$6:$C$28,IF(H459="6ème","Mixte",G459)),"fragile","satisfaisant"))))</f>
        <v/>
      </c>
      <c r="T459" s="24" t="str">
        <f>IF(OR(R459="",SUMPRODUCT((Barèmes!$A$6:$A$28="Vitesse — 30 m (s)")*(Barèmes!$B$6:$B$28=H459)*(Barèmes!$C$6:$C$28=IF(H459="6ème","Mixte",G459)))=0),"",IF(SUMPRODUCT((Barèmes!$A$6:$A$28="Vitesse — 30 m (s)")*(Barèmes!$B$6:$B$28=H459)*(Barèmes!$C$6:$C$28=IF(H459="6ème","Mixte",G459))*(Barèmes!$J$6:$J$28="+"))&gt;0,IF(R459&lt;=SUMIFS(Barèmes!$F$6:$F$28,Barèmes!$A$6:$A$28,"Vitesse — 30 m (s)",Barèmes!$B$6:$B$28,H459,Barèmes!$C$6:$C$28,IF(H459="6ème","Mixte",G459)),Barèmes!$B$2,IF(R459&lt;=SUMIFS(Barèmes!$G$6:$G$28,Barèmes!$A$6:$A$28,"Vitesse — 30 m (s)",Barèmes!$B$6:$B$28,H459,Barèmes!$C$6:$C$28,IF(H459="6ème","Mixte",G459)),Barèmes!$C$2,IF(R459&lt;=SUMIFS(Barèmes!$H$6:$H$28,Barèmes!$A$6:$A$28,"Vitesse — 30 m (s)",Barèmes!$B$6:$B$28,H459,Barèmes!$C$6:$C$28,IF(H459="6ème","Mixte",G459)),Barèmes!$D$2,IF(R459&lt;=SUMIFS(Barèmes!$I$6:$I$28,Barèmes!$A$6:$A$28,"Vitesse — 30 m (s)",Barèmes!$B$6:$B$28,H459,Barèmes!$C$6:$C$28,IF(H459="6ème","Mixte",G459)),Barèmes!$E$2,Barèmes!$F$2)))),IF(R459&gt;=SUMIFS(Barèmes!$F$6:$F$28,Barèmes!$A$6:$A$28,"Vitesse — 30 m (s)",Barèmes!$B$6:$B$28,H459,Barèmes!$C$6:$C$28,IF(H459="6ème","Mixte",G459)),Barèmes!$B$2,IF(R459&gt;=SUMIFS(Barèmes!$G$6:$G$28,Barèmes!$A$6:$A$28,"Vitesse — 30 m (s)",Barèmes!$B$6:$B$28,H459,Barèmes!$C$6:$C$28,IF(H459="6ème","Mixte",G459)),Barèmes!$C$2,IF(R459&gt;=SUMIFS(Barèmes!$H$6:$H$28,Barèmes!$A$6:$A$28,"Vitesse — 30 m (s)",Barèmes!$B$6:$B$28,H459,Barèmes!$C$6:$C$28,IF(H459="6ème","Mixte",G459)),Barèmes!$D$2,IF(R459&gt;=SUMIFS(Barèmes!$I$6:$I$28,Barèmes!$A$6:$A$28,"Vitesse — 30 m (s)",Barèmes!$B$6:$B$28,H459,Barèmes!$C$6:$C$28,IF(H459="6ème","Mixte",G459)),Barèmes!$E$2,Barèmes!$F$2))))))</f>
        <v/>
      </c>
      <c r="U459" s="22"/>
      <c r="V459" s="25" t="str">
        <f>IF(OR(U459="",SUMPRODUCT((Barèmes!$A$6:$A$28="Vitesse — 50 m (s)")*(Barèmes!$B$6:$B$28=H459)*(Barèmes!$C$6:$C$28=IF(H459="6ème","Mixte",G459)))=0),"",IF(SUMPRODUCT((Barèmes!$A$6:$A$28="Vitesse — 50 m (s)")*(Barèmes!$B$6:$B$28=H459)*(Barèmes!$C$6:$C$28=IF(H459="6ème","Mixte",G459))*(Barèmes!$J$6:$J$28="+"))&gt;0,IF(U459&lt;=SUMIFS(Barèmes!$D$6:$D$28,Barèmes!$A$6:$A$28,"Vitesse — 50 m (s)",Barèmes!$B$6:$B$28,H459,Barèmes!$C$6:$C$28,IF(H459="6ème","Mixte",G459)),"à besoin",IF(U459&lt;=SUMIFS(Barèmes!$E$6:$E$28,Barèmes!$A$6:$A$28,"Vitesse — 50 m (s)",Barèmes!$B$6:$B$28,H459,Barèmes!$C$6:$C$28,IF(H459="6ème","Mixte",G459)),"fragile","satisfaisant")),IF(U459&gt;=SUMIFS(Barèmes!$D$6:$D$28,Barèmes!$A$6:$A$28,"Vitesse — 50 m (s)",Barèmes!$B$6:$B$28,H459,Barèmes!$C$6:$C$28,IF(H459="6ème","Mixte",G459)),"à besoin",IF(U459&gt;=SUMIFS(Barèmes!$E$6:$E$28,Barèmes!$A$6:$A$28,"Vitesse — 50 m (s)",Barèmes!$B$6:$B$28,H459,Barèmes!$C$6:$C$28,IF(H459="6ème","Mixte",G459)),"fragile","satisfaisant"))))</f>
        <v/>
      </c>
      <c r="W459" s="25" t="str">
        <f>IF(OR(U459="",SUMPRODUCT((Barèmes!$A$6:$A$28="Vitesse — 50 m (s)")*(Barèmes!$B$6:$B$28=H459)*(Barèmes!$C$6:$C$28=IF(H459="6ème","Mixte",G459)))=0),"",IF(SUMPRODUCT((Barèmes!$A$6:$A$28="Vitesse — 50 m (s)")*(Barèmes!$B$6:$B$28=H459)*(Barèmes!$C$6:$C$28=IF(H459="6ème","Mixte",G459))*(Barèmes!$J$6:$J$28="+"))&gt;0,IF(U459&lt;=SUMIFS(Barèmes!$F$6:$F$28,Barèmes!$A$6:$A$28,"Vitesse — 50 m (s)",Barèmes!$B$6:$B$28,H459,Barèmes!$C$6:$C$28,IF(H459="6ème","Mixte",G459)),Barèmes!$B$2,IF(U459&lt;=SUMIFS(Barèmes!$G$6:$G$28,Barèmes!$A$6:$A$28,"Vitesse — 50 m (s)",Barèmes!$B$6:$B$28,H459,Barèmes!$C$6:$C$28,IF(H459="6ème","Mixte",G459)),Barèmes!$C$2,IF(U459&lt;=SUMIFS(Barèmes!$H$6:$H$28,Barèmes!$A$6:$A$28,"Vitesse — 50 m (s)",Barèmes!$B$6:$B$28,H459,Barèmes!$C$6:$C$28,IF(H459="6ème","Mixte",G459)),Barèmes!$D$2,IF(U459&lt;=SUMIFS(Barèmes!$I$6:$I$28,Barèmes!$A$6:$A$28,"Vitesse — 50 m (s)",Barèmes!$B$6:$B$28,H459,Barèmes!$C$6:$C$28,IF(H459="6ème","Mixte",G459)),Barèmes!$E$2,Barèmes!$F$2)))),IF(U459&gt;=SUMIFS(Barèmes!$F$6:$F$28,Barèmes!$A$6:$A$28,"Vitesse — 50 m (s)",Barèmes!$B$6:$B$28,H459,Barèmes!$C$6:$C$28,IF(H459="6ème","Mixte",G459)),Barèmes!$B$2,IF(U459&gt;=SUMIFS(Barèmes!$G$6:$G$28,Barèmes!$A$6:$A$28,"Vitesse — 50 m (s)",Barèmes!$B$6:$B$28,H459,Barèmes!$C$6:$C$28,IF(H459="6ème","Mixte",G459)),Barèmes!$C$2,IF(U459&gt;=SUMIFS(Barèmes!$H$6:$H$28,Barèmes!$A$6:$A$28,"Vitesse — 50 m (s)",Barèmes!$B$6:$B$28,H459,Barèmes!$C$6:$C$28,IF(H459="6ème","Mixte",G459)),Barèmes!$D$2,IF(U459&gt;=SUMIFS(Barèmes!$I$6:$I$28,Barèmes!$A$6:$A$28,"Vitesse — 50 m (s)",Barèmes!$B$6:$B$28,H459,Barèmes!$C$6:$C$28,IF(H459="6ème","Mixte",G459)),Barèmes!$E$2,Barèmes!$F$2))))))</f>
        <v/>
      </c>
      <c r="X459" s="18"/>
      <c r="Y459" s="26" t="str" cm="1">
        <f t="array" ref="Y459">IF(OR(X459="",SUMPRODUCT((Barèmes!$A$6:$A$28="Souplesse (score 1-5)")*(Barèmes!$B$6:$B$28=H459)*(Barèmes!$C$6:$C$28=IF(H459="6ème","Mixte",G459)))=0),"",IF(SUMPRODUCT((Barèmes!$A$6:$A$28="Souplesse (score 1-5)")*(Barèmes!$B$6:$B$28=H459)*(Barèmes!$C$6:$C$28=IF(H459="6ème","Mixte",G459))*(Barèmes!$J$6:$J$28="+"))&gt;0,IF(X459&lt;=SUMIFS(Barèmes!$D$6:$D$28,Barèmes!$A$6:$A$28,"Souplesse (score 1-5)",Barèmes!$B$6:$B$28,H459,Barèmes!$C$6:$C$28,IF(H459="6ème","Mixte",G459)),"à besoin",IF(X459&lt;=SUMIFS(Barèmes!$E$6:$E$28,Barèmes!$A$6:$A$28,"Souplesse (score 1-5)",Barèmes!$B$6:$B$28,H459,Barèmes!$C$6:$C$28,IF(H459="6ème","Mixte",G459)),"fragile","satisfaisant")),IF(X459&gt;=SUMIFS(Barèmes!$D$6:$D$28,Barèmes!$A$6:$A$28,"Souplesse (score 1-5)",Barèmes!$B$6:$B$28,H459,Barèmes!$C$6:$C$28,IF(H459="6ème","Mixte",G459)),"à besoin",IF(X459&gt;=SUMIFS(Barèmes!$E$6:$E$28,Barèmes!$A$6:$A$28,"Souplesse (score 1-5)",Barèmes!$B$6:$B$28,H459,Barèmes!$C$6:$C$28,IF(H459="6ème","Mixte",G459)),"fragile","satisfaisant"))))</f>
        <v/>
      </c>
      <c r="Z459" s="26" t="str" cm="1">
        <f t="array" ref="Z459">IF(OR(X459="",SUMPRODUCT((Barèmes!$A$6:$A$28="Souplesse (score 1-5)")*(Barèmes!$B$6:$B$28=H459)*(Barèmes!$C$6:$C$28=IF(H459="6ème","Mixte",G459)))=0),"",IF(SUMPRODUCT((Barèmes!$A$6:$A$28="Souplesse (score 1-5)")*(Barèmes!$B$6:$B$28=H459)*(Barèmes!$C$6:$C$28=IF(H459="6ème","Mixte",G459))*(Barèmes!$J$6:$J$28="+"))&gt;0,IF(X459&lt;=SUMIFS(Barèmes!$F$6:$F$28,Barèmes!$A$6:$A$28,"Souplesse (score 1-5)",Barèmes!$B$6:$B$28,H459,Barèmes!$C$6:$C$28,IF(H459="6ème","Mixte",G459)),Barèmes!$B$2,IF(X459&lt;=SUMIFS(Barèmes!$G$6:$G$28,Barèmes!$A$6:$A$28,"Souplesse (score 1-5)",Barèmes!$B$6:$B$28,H459,Barèmes!$C$6:$C$28,IF(H459="6ème","Mixte",G459)),Barèmes!$C$2,IF(X459&lt;=SUMIFS(Barèmes!$H$6:$H$28,Barèmes!$A$6:$A$28,"Souplesse (score 1-5)",Barèmes!$B$6:$B$28,H459,Barèmes!$C$6:$C$28,IF(H459="6ème","Mixte",G459)),Barèmes!$D$2,IF(X459&lt;=SUMIFS(Barèmes!$I$6:$I$28,Barèmes!$A$6:$A$28,"Souplesse (score 1-5)",Barèmes!$B$6:$B$28,H459,Barèmes!$C$6:$C$28,IF(H459="6ème","Mixte",G459)),Barèmes!$E$2,Barèmes!$F$2)))),IF(X459&gt;=SUMIFS(Barèmes!$F$6:$F$28,Barèmes!$A$6:$A$28,"Souplesse (score 1-5)",Barèmes!$B$6:$B$28,H459,Barèmes!$C$6:$C$28,IF(H459="6ème","Mixte",G459)),Barèmes!$B$2,IF(X459&gt;=SUMIFS(Barèmes!$G$6:$G$28,Barèmes!$A$6:$A$28,"Souplesse (score 1-5)",Barèmes!$B$6:$B$28,H459,Barèmes!$C$6:$C$28,IF(H459="6ème","Mixte",G459)),Barèmes!$C$2,IF(X459&gt;=SUMIFS(Barèmes!$H$6:$H$28,Barèmes!$A$6:$A$28,"Souplesse (score 1-5)",Barèmes!$B$6:$B$28,H459,Barèmes!$C$6:$C$28,IF(H459="6ème","Mixte",G459)),Barèmes!$D$2,IF(X459&gt;=SUMIFS(Barèmes!$I$6:$I$28,Barèmes!$A$6:$A$28,"Souplesse (score 1-5)",Barèmes!$B$6:$B$28,H459,Barèmes!$C$6:$C$28,IF(H459="6ème","Mixte",G459)),Barèmes!$E$2,Barèmes!$F$2))))))</f>
        <v/>
      </c>
      <c r="AA459" s="22"/>
      <c r="AB459" s="27" t="str">
        <f>IF(OR(AA459="",SUMPRODUCT((Barèmes!$A$6:$A$28="Agilité — T-test 974 (s)")*(Barèmes!$B$6:$B$28=H459)*(Barèmes!$C$6:$C$28=IF(H459="6ème","Mixte",G459)))=0),"",IF(SUMPRODUCT((Barèmes!$A$6:$A$28="Agilité — T-test 974 (s)")*(Barèmes!$B$6:$B$28=H459)*(Barèmes!$C$6:$C$28=IF(H459="6ème","Mixte",G459))*(Barèmes!$J$6:$J$28="+"))&gt;0,IF(AA459&lt;=SUMIFS(Barèmes!$D$6:$D$28,Barèmes!$A$6:$A$28,"Agilité — T-test 974 (s)",Barèmes!$B$6:$B$28,H459,Barèmes!$C$6:$C$28,IF(H459="6ème","Mixte",G459)),"à besoin",IF(AA459&lt;=SUMIFS(Barèmes!$E$6:$E$28,Barèmes!$A$6:$A$28,"Agilité — T-test 974 (s)",Barèmes!$B$6:$B$28,H459,Barèmes!$C$6:$C$28,IF(H459="6ème","Mixte",G459)),"fragile","satisfaisant")),IF(AA459&gt;=SUMIFS(Barèmes!$D$6:$D$28,Barèmes!$A$6:$A$28,"Agilité — T-test 974 (s)",Barèmes!$B$6:$B$28,H459,Barèmes!$C$6:$C$28,IF(H459="6ème","Mixte",G459)),"à besoin",IF(AA459&gt;=SUMIFS(Barèmes!$E$6:$E$28,Barèmes!$A$6:$A$28,"Agilité — T-test 974 (s)",Barèmes!$B$6:$B$28,H459,Barèmes!$C$6:$C$28,IF(H459="6ème","Mixte",G459)),"fragile","satisfaisant"))))</f>
        <v/>
      </c>
      <c r="AC459" s="27" t="str">
        <f>IF(OR(AA459="",SUMPRODUCT((Barèmes!$A$6:$A$28="Agilité — T-test 974 (s)")*(Barèmes!$B$6:$B$28=H459)*(Barèmes!$C$6:$C$28=IF(H459="6ème","Mixte",G459)))=0),"",IF(SUMPRODUCT((Barèmes!$A$6:$A$28="Agilité — T-test 974 (s)")*(Barèmes!$B$6:$B$28=H459)*(Barèmes!$C$6:$C$28=IF(H459="6ème","Mixte",G459))*(Barèmes!$J$6:$J$28="+"))&gt;0,IF(AA459&lt;=SUMIFS(Barèmes!$F$6:$F$28,Barèmes!$A$6:$A$28,"Agilité — T-test 974 (s)",Barèmes!$B$6:$B$28,H459,Barèmes!$C$6:$C$28,IF(H459="6ème","Mixte",G459)),Barèmes!$B$2,IF(AA459&lt;=SUMIFS(Barèmes!$G$6:$G$28,Barèmes!$A$6:$A$28,"Agilité — T-test 974 (s)",Barèmes!$B$6:$B$28,H459,Barèmes!$C$6:$C$28,IF(H459="6ème","Mixte",G459)),Barèmes!$C$2,IF(AA459&lt;=SUMIFS(Barèmes!$H$6:$H$28,Barèmes!$A$6:$A$28,"Agilité — T-test 974 (s)",Barèmes!$B$6:$B$28,H459,Barèmes!$C$6:$C$28,IF(H459="6ème","Mixte",G459)),Barèmes!$D$2,IF(AA459&lt;=SUMIFS(Barèmes!$I$6:$I$28,Barèmes!$A$6:$A$28,"Agilité — T-test 974 (s)",Barèmes!$B$6:$B$28,H459,Barèmes!$C$6:$C$28,IF(H459="6ème","Mixte",G459)),Barèmes!$E$2,Barèmes!$F$2)))),IF(AA459&gt;=SUMIFS(Barèmes!$F$6:$F$28,Barèmes!$A$6:$A$28,"Agilité — T-test 974 (s)",Barèmes!$B$6:$B$28,H459,Barèmes!$C$6:$C$28,IF(H459="6ème","Mixte",G459)),Barèmes!$B$2,IF(AA459&gt;=SUMIFS(Barèmes!$G$6:$G$28,Barèmes!$A$6:$A$28,"Agilité — T-test 974 (s)",Barèmes!$B$6:$B$28,H459,Barèmes!$C$6:$C$28,IF(H459="6ème","Mixte",G459)),Barèmes!$C$2,IF(AA459&gt;=SUMIFS(Barèmes!$H$6:$H$28,Barèmes!$A$6:$A$28,"Agilité — T-test 974 (s)",Barèmes!$B$6:$B$28,H459,Barèmes!$C$6:$C$28,IF(H459="6ème","Mixte",G459)),Barèmes!$D$2,IF(AA459&gt;=SUMIFS(Barèmes!$I$6:$I$28,Barèmes!$A$6:$A$28,"Agilité — T-test 974 (s)",Barèmes!$B$6:$B$28,H459,Barèmes!$C$6:$C$28,IF(H459="6ème","Mixte",G459)),Barèmes!$E$2,Barèmes!$F$2))))))</f>
        <v/>
      </c>
      <c r="AD459" s="28" t="str">
        <f t="shared" si="58"/>
        <v/>
      </c>
      <c r="AE459" s="29" t="str">
        <f t="shared" si="59"/>
        <v/>
      </c>
      <c r="AF459" s="30" t="str">
        <f>IF(OR(AD459="",SUMPRODUCT((Barèmes!$A$6:$A$28="Surcoût d'agilité (s) — technique")*(Barèmes!$B$6:$B$28=H459)*(Barèmes!$C$6:$C$28=IF(H459="6ème","Mixte",G459)))=0),"",IF(SUMPRODUCT((Barèmes!$A$6:$A$28="Surcoût d'agilité (s) — technique")*(Barèmes!$B$6:$B$28=H459)*(Barèmes!$C$6:$C$28=IF(H459="6ème","Mixte",G459))*(Barèmes!$J$6:$J$28="+"))&gt;0,IF(AD459&lt;=SUMIFS(Barèmes!$D$6:$D$28,Barèmes!$A$6:$A$28,"Surcoût d'agilité (s) — technique",Barèmes!$B$6:$B$28,H459,Barèmes!$C$6:$C$28,IF(H459="6ème","Mixte",G459)),"à besoin",IF(AD459&lt;=SUMIFS(Barèmes!$E$6:$E$28,Barèmes!$A$6:$A$28,"Surcoût d'agilité (s) — technique",Barèmes!$B$6:$B$28,H459,Barèmes!$C$6:$C$28,IF(H459="6ème","Mixte",G459)),"fragile","satisfaisant")),IF(AD459&gt;=SUMIFS(Barèmes!$D$6:$D$28,Barèmes!$A$6:$A$28,"Surcoût d'agilité (s) — technique",Barèmes!$B$6:$B$28,H459,Barèmes!$C$6:$C$28,IF(H459="6ème","Mixte",G459)),"à besoin",IF(AD459&gt;=SUMIFS(Barèmes!$E$6:$E$28,Barèmes!$A$6:$A$28,"Surcoût d'agilité (s) — technique",Barèmes!$B$6:$B$28,H459,Barèmes!$C$6:$C$28,IF(H459="6ème","Mixte",G459)),"fragile","satisfaisant"))))</f>
        <v/>
      </c>
      <c r="AG459" s="30" t="str">
        <f>IF(OR(AD459="",SUMPRODUCT((Barèmes!$A$6:$A$28="Surcoût d'agilité (s) — technique")*(Barèmes!$B$6:$B$28=H459)*(Barèmes!$C$6:$C$28=IF(H459="6ème","Mixte",G459)))=0),"",IF(SUMPRODUCT((Barèmes!$A$6:$A$28="Surcoût d'agilité (s) — technique")*(Barèmes!$B$6:$B$28=H459)*(Barèmes!$C$6:$C$28=IF(H459="6ème","Mixte",G459))*(Barèmes!$J$6:$J$28="+"))&gt;0,IF(AD459&lt;=SUMIFS(Barèmes!$F$6:$F$28,Barèmes!$A$6:$A$28,"Surcoût d'agilité (s) — technique",Barèmes!$B$6:$B$28,H459,Barèmes!$C$6:$C$28,IF(H459="6ème","Mixte",G459)),Barèmes!$B$2,IF(AD459&lt;=SUMIFS(Barèmes!$G$6:$G$28,Barèmes!$A$6:$A$28,"Surcoût d'agilité (s) — technique",Barèmes!$B$6:$B$28,H459,Barèmes!$C$6:$C$28,IF(H459="6ème","Mixte",G459)),Barèmes!$C$2,IF(AD459&lt;=SUMIFS(Barèmes!$H$6:$H$28,Barèmes!$A$6:$A$28,"Surcoût d'agilité (s) — technique",Barèmes!$B$6:$B$28,H459,Barèmes!$C$6:$C$28,IF(H459="6ème","Mixte",G459)),Barèmes!$D$2,IF(AD459&lt;=SUMIFS(Barèmes!$I$6:$I$28,Barèmes!$A$6:$A$28,"Surcoût d'agilité (s) — technique",Barèmes!$B$6:$B$28,H459,Barèmes!$C$6:$C$28,IF(H459="6ème","Mixte",G459)),Barèmes!$E$2,Barèmes!$F$2)))),IF(AD459&gt;=SUMIFS(Barèmes!$F$6:$F$28,Barèmes!$A$6:$A$28,"Surcoût d'agilité (s) — technique",Barèmes!$B$6:$B$28,H459,Barèmes!$C$6:$C$28,IF(H459="6ème","Mixte",G459)),Barèmes!$B$2,IF(AD459&gt;=SUMIFS(Barèmes!$G$6:$G$28,Barèmes!$A$6:$A$28,"Surcoût d'agilité (s) — technique",Barèmes!$B$6:$B$28,H459,Barèmes!$C$6:$C$28,IF(H459="6ème","Mixte",G459)),Barèmes!$C$2,IF(AD459&gt;=SUMIFS(Barèmes!$H$6:$H$28,Barèmes!$A$6:$A$28,"Surcoût d'agilité (s) — technique",Barèmes!$B$6:$B$28,H459,Barèmes!$C$6:$C$28,IF(H459="6ème","Mixte",G459)),Barèmes!$D$2,IF(AD459&gt;=SUMIFS(Barèmes!$I$6:$I$28,Barèmes!$A$6:$A$28,"Surcoût d'agilité (s) — technique",Barèmes!$B$6:$B$28,H459,Barèmes!$C$6:$C$28,IF(H459="6ème","Mixte",G459)),Barèmes!$E$2,Barèmes!$F$2))))))</f>
        <v/>
      </c>
      <c r="AH459" s="31" t="str">
        <f>IF((IF(N459="",0,1)+IF(Q459="",0,1)+IF(W459="",0,1)+IF(Z459="",0,1)+IF(AC459="",0,1))=0,"",3*IF(N459=Barèmes!$B$2,1,IF(N459=Barèmes!$C$2,2,IF(N459=Barèmes!$D$2,3,IF(N459=Barèmes!$E$2,4,IF(N459=Barèmes!$F$2,5,0)))))+3*IF(Q459=Barèmes!$B$2,1,IF(Q459=Barèmes!$C$2,2,IF(Q459=Barèmes!$D$2,3,IF(Q459=Barèmes!$E$2,4,IF(Q459=Barèmes!$F$2,5,0)))))+2*IF(W459=Barèmes!$B$2,1,IF(W459=Barèmes!$C$2,2,IF(W459=Barèmes!$D$2,3,IF(W459=Barèmes!$E$2,4,IF(W459=Barèmes!$F$2,5,0)))))+1*IF(Z459=Barèmes!$B$2,1,IF(Z459=Barèmes!$C$2,2,IF(Z459=Barèmes!$D$2,3,IF(Z459=Barèmes!$E$2,4,IF(Z459=Barèmes!$F$2,5,0)))))+1*IF(AC459=Barèmes!$B$2,1,IF(AC459=Barèmes!$C$2,2,IF(AC459=Barèmes!$D$2,3,IF(AC459=Barèmes!$E$2,4,IF(AC459=Barèmes!$F$2,5,0))))))</f>
        <v/>
      </c>
      <c r="AI459" s="31"/>
      <c r="AJ459" s="32" t="str">
        <f>IFERROR(INDEX(Croissance!$B$5:$B$604,MATCH(A459,Croissance!$A$5:$A$604,0)),"")</f>
        <v/>
      </c>
      <c r="AK459" s="32" t="str">
        <f>IFERROR(INDEX(Croissance!$C$5:$C$604,MATCH(A459,Croissance!$A$5:$A$604,0)),"")</f>
        <v/>
      </c>
      <c r="AL459" s="32" t="str">
        <f>IFERROR(INDEX(Croissance!$D$5:$D$604,MATCH(A459,Croissance!$A$5:$A$604,0)),"")</f>
        <v/>
      </c>
      <c r="AM459" s="32" t="str">
        <f>IFERROR(INDEX(Croissance!$E$5:$E$604,MATCH(A459,Croissance!$A$5:$A$604,0)),"")</f>
        <v/>
      </c>
      <c r="AO459" s="33">
        <f t="shared" si="64"/>
        <v>0</v>
      </c>
      <c r="AP459" s="33">
        <f t="shared" si="60"/>
        <v>0</v>
      </c>
      <c r="AQ459" s="33">
        <f>IF(A459="",0,IF(AND(OR('Synthèse classe'!$C$2="Tous",C459='Synthèse classe'!$C$2),OR('Synthèse classe'!$C$3="Toutes",D459='Synthèse classe'!$C$3),OR('Synthèse classe'!$C$4="Toutes",AND('Synthèse classe'!$C$4="Dernière",AP459=1),B459=IFERROR(VALUE('Synthèse classe'!$C$4),0))),1,0))</f>
        <v>0</v>
      </c>
      <c r="AR459" s="34" t="str">
        <f t="shared" si="61"/>
        <v/>
      </c>
    </row>
    <row r="460" spans="1:44" x14ac:dyDescent="0.2">
      <c r="A460" s="17" t="str">
        <f t="shared" si="57"/>
        <v/>
      </c>
      <c r="B460" s="18"/>
      <c r="C460" s="19"/>
      <c r="D460" s="19"/>
      <c r="E460" s="19"/>
      <c r="F460" s="19"/>
      <c r="G460" s="19"/>
      <c r="H460" s="17" t="str">
        <f t="shared" si="62"/>
        <v/>
      </c>
      <c r="I460" s="20"/>
      <c r="J460" s="18"/>
      <c r="K460" s="19"/>
      <c r="L460" s="21" t="str">
        <f t="shared" si="63"/>
        <v/>
      </c>
      <c r="M460" s="21" t="str">
        <f>IF(OR(J460="",SUMPRODUCT((Barèmes!$A$6:$A$28="Endurance — Luc Léger (palier)")*(Barèmes!$B$6:$B$28=H460)*(Barèmes!$C$6:$C$28=IF(H460="6ème","Mixte",G460)))=0),"",IF(SUMPRODUCT((Barèmes!$A$6:$A$28="Endurance — Luc Léger (palier)")*(Barèmes!$B$6:$B$28=H460)*(Barèmes!$C$6:$C$28=IF(H460="6ème","Mixte",G460))*(Barèmes!$J$6:$J$28="+"))&gt;0,IF(J460&lt;=SUMIFS(Barèmes!$D$6:$D$28,Barèmes!$A$6:$A$28,"Endurance — Luc Léger (palier)",Barèmes!$B$6:$B$28,H460,Barèmes!$C$6:$C$28,IF(H460="6ème","Mixte",G460)),"à besoin",IF(J460&lt;=SUMIFS(Barèmes!$E$6:$E$28,Barèmes!$A$6:$A$28,"Endurance — Luc Léger (palier)",Barèmes!$B$6:$B$28,H460,Barèmes!$C$6:$C$28,IF(H460="6ème","Mixte",G460)),"fragile","satisfaisant")),IF(J460&gt;=SUMIFS(Barèmes!$D$6:$D$28,Barèmes!$A$6:$A$28,"Endurance — Luc Léger (palier)",Barèmes!$B$6:$B$28,H460,Barèmes!$C$6:$C$28,IF(H460="6ème","Mixte",G460)),"à besoin",IF(J460&gt;=SUMIFS(Barèmes!$E$6:$E$28,Barèmes!$A$6:$A$28,"Endurance — Luc Léger (palier)",Barèmes!$B$6:$B$28,H460,Barèmes!$C$6:$C$28,IF(H460="6ème","Mixte",G460)),"fragile","satisfaisant"))))</f>
        <v/>
      </c>
      <c r="N460" s="21" t="str">
        <f>IF(OR(J460="",SUMPRODUCT((Barèmes!$A$6:$A$28="Endurance — Luc Léger (palier)")*(Barèmes!$B$6:$B$28=H460)*(Barèmes!$C$6:$C$28=IF(H460="6ème","Mixte",G460)))=0),"",IF(SUMPRODUCT((Barèmes!$A$6:$A$28="Endurance — Luc Léger (palier)")*(Barèmes!$B$6:$B$28=H460)*(Barèmes!$C$6:$C$28=IF(H460="6ème","Mixte",G460))*(Barèmes!$J$6:$J$28="+"))&gt;0,IF(J460&lt;=SUMIFS(Barèmes!$F$6:$F$28,Barèmes!$A$6:$A$28,"Endurance — Luc Léger (palier)",Barèmes!$B$6:$B$28,H460,Barèmes!$C$6:$C$28,IF(H460="6ème","Mixte",G460)),Barèmes!$B$2,IF(J460&lt;=SUMIFS(Barèmes!$G$6:$G$28,Barèmes!$A$6:$A$28,"Endurance — Luc Léger (palier)",Barèmes!$B$6:$B$28,H460,Barèmes!$C$6:$C$28,IF(H460="6ème","Mixte",G460)),Barèmes!$C$2,IF(J460&lt;=SUMIFS(Barèmes!$H$6:$H$28,Barèmes!$A$6:$A$28,"Endurance — Luc Léger (palier)",Barèmes!$B$6:$B$28,H460,Barèmes!$C$6:$C$28,IF(H460="6ème","Mixte",G460)),Barèmes!$D$2,IF(J460&lt;=SUMIFS(Barèmes!$I$6:$I$28,Barèmes!$A$6:$A$28,"Endurance — Luc Léger (palier)",Barèmes!$B$6:$B$28,H460,Barèmes!$C$6:$C$28,IF(H460="6ème","Mixte",G460)),Barèmes!$E$2,Barèmes!$F$2)))),IF(J460&gt;=SUMIFS(Barèmes!$F$6:$F$28,Barèmes!$A$6:$A$28,"Endurance — Luc Léger (palier)",Barèmes!$B$6:$B$28,H460,Barèmes!$C$6:$C$28,IF(H460="6ème","Mixte",G460)),Barèmes!$B$2,IF(J460&gt;=SUMIFS(Barèmes!$G$6:$G$28,Barèmes!$A$6:$A$28,"Endurance — Luc Léger (palier)",Barèmes!$B$6:$B$28,H460,Barèmes!$C$6:$C$28,IF(H460="6ème","Mixte",G460)),Barèmes!$C$2,IF(J460&gt;=SUMIFS(Barèmes!$H$6:$H$28,Barèmes!$A$6:$A$28,"Endurance — Luc Léger (palier)",Barèmes!$B$6:$B$28,H460,Barèmes!$C$6:$C$28,IF(H460="6ème","Mixte",G460)),Barèmes!$D$2,IF(J460&gt;=SUMIFS(Barèmes!$I$6:$I$28,Barèmes!$A$6:$A$28,"Endurance — Luc Léger (palier)",Barèmes!$B$6:$B$28,H460,Barèmes!$C$6:$C$28,IF(H460="6ème","Mixte",G460)),Barèmes!$E$2,Barèmes!$F$2))))))</f>
        <v/>
      </c>
      <c r="O460" s="22"/>
      <c r="P460" s="23" t="str">
        <f>IF(OR(O460="",SUMPRODUCT((Barèmes!$A$6:$A$28="Force bas du corps — Saut en longueur (m)")*(Barèmes!$B$6:$B$28=H460)*(Barèmes!$C$6:$C$28=IF(H460="6ème","Mixte",G460)))=0),"",IF(SUMPRODUCT((Barèmes!$A$6:$A$28="Force bas du corps — Saut en longueur (m)")*(Barèmes!$B$6:$B$28=H460)*(Barèmes!$C$6:$C$28=IF(H460="6ème","Mixte",G460))*(Barèmes!$J$6:$J$28="+"))&gt;0,IF(O460&lt;=SUMIFS(Barèmes!$D$6:$D$28,Barèmes!$A$6:$A$28,"Force bas du corps — Saut en longueur (m)",Barèmes!$B$6:$B$28,H460,Barèmes!$C$6:$C$28,IF(H460="6ème","Mixte",G460)),"à besoin",IF(O460&lt;=SUMIFS(Barèmes!$E$6:$E$28,Barèmes!$A$6:$A$28,"Force bas du corps — Saut en longueur (m)",Barèmes!$B$6:$B$28,H460,Barèmes!$C$6:$C$28,IF(H460="6ème","Mixte",G460)),"fragile","satisfaisant")),IF(O460&gt;=SUMIFS(Barèmes!$D$6:$D$28,Barèmes!$A$6:$A$28,"Force bas du corps — Saut en longueur (m)",Barèmes!$B$6:$B$28,H460,Barèmes!$C$6:$C$28,IF(H460="6ème","Mixte",G460)),"à besoin",IF(O460&gt;=SUMIFS(Barèmes!$E$6:$E$28,Barèmes!$A$6:$A$28,"Force bas du corps — Saut en longueur (m)",Barèmes!$B$6:$B$28,H460,Barèmes!$C$6:$C$28,IF(H460="6ème","Mixte",G460)),"fragile","satisfaisant"))))</f>
        <v/>
      </c>
      <c r="Q460" s="23" t="str">
        <f>IF(OR(O460="",SUMPRODUCT((Barèmes!$A$6:$A$28="Force bas du corps — Saut en longueur (m)")*(Barèmes!$B$6:$B$28=H460)*(Barèmes!$C$6:$C$28=IF(H460="6ème","Mixte",G460)))=0),"",IF(SUMPRODUCT((Barèmes!$A$6:$A$28="Force bas du corps — Saut en longueur (m)")*(Barèmes!$B$6:$B$28=H460)*(Barèmes!$C$6:$C$28=IF(H460="6ème","Mixte",G460))*(Barèmes!$J$6:$J$28="+"))&gt;0,IF(O460&lt;=SUMIFS(Barèmes!$F$6:$F$28,Barèmes!$A$6:$A$28,"Force bas du corps — Saut en longueur (m)",Barèmes!$B$6:$B$28,H460,Barèmes!$C$6:$C$28,IF(H460="6ème","Mixte",G460)),Barèmes!$B$2,IF(O460&lt;=SUMIFS(Barèmes!$G$6:$G$28,Barèmes!$A$6:$A$28,"Force bas du corps — Saut en longueur (m)",Barèmes!$B$6:$B$28,H460,Barèmes!$C$6:$C$28,IF(H460="6ème","Mixte",G460)),Barèmes!$C$2,IF(O460&lt;=SUMIFS(Barèmes!$H$6:$H$28,Barèmes!$A$6:$A$28,"Force bas du corps — Saut en longueur (m)",Barèmes!$B$6:$B$28,H460,Barèmes!$C$6:$C$28,IF(H460="6ème","Mixte",G460)),Barèmes!$D$2,IF(O460&lt;=SUMIFS(Barèmes!$I$6:$I$28,Barèmes!$A$6:$A$28,"Force bas du corps — Saut en longueur (m)",Barèmes!$B$6:$B$28,H460,Barèmes!$C$6:$C$28,IF(H460="6ème","Mixte",G460)),Barèmes!$E$2,Barèmes!$F$2)))),IF(O460&gt;=SUMIFS(Barèmes!$F$6:$F$28,Barèmes!$A$6:$A$28,"Force bas du corps — Saut en longueur (m)",Barèmes!$B$6:$B$28,H460,Barèmes!$C$6:$C$28,IF(H460="6ème","Mixte",G460)),Barèmes!$B$2,IF(O460&gt;=SUMIFS(Barèmes!$G$6:$G$28,Barèmes!$A$6:$A$28,"Force bas du corps — Saut en longueur (m)",Barèmes!$B$6:$B$28,H460,Barèmes!$C$6:$C$28,IF(H460="6ème","Mixte",G460)),Barèmes!$C$2,IF(O460&gt;=SUMIFS(Barèmes!$H$6:$H$28,Barèmes!$A$6:$A$28,"Force bas du corps — Saut en longueur (m)",Barèmes!$B$6:$B$28,H460,Barèmes!$C$6:$C$28,IF(H460="6ème","Mixte",G460)),Barèmes!$D$2,IF(O460&gt;=SUMIFS(Barèmes!$I$6:$I$28,Barèmes!$A$6:$A$28,"Force bas du corps — Saut en longueur (m)",Barèmes!$B$6:$B$28,H460,Barèmes!$C$6:$C$28,IF(H460="6ème","Mixte",G460)),Barèmes!$E$2,Barèmes!$F$2))))))</f>
        <v/>
      </c>
      <c r="R460" s="22"/>
      <c r="S460" s="24" t="str">
        <f>IF(OR(R460="",SUMPRODUCT((Barèmes!$A$6:$A$28="Vitesse — 30 m (s)")*(Barèmes!$B$6:$B$28=H460)*(Barèmes!$C$6:$C$28=IF(H460="6ème","Mixte",G460)))=0),"",IF(SUMPRODUCT((Barèmes!$A$6:$A$28="Vitesse — 30 m (s)")*(Barèmes!$B$6:$B$28=H460)*(Barèmes!$C$6:$C$28=IF(H460="6ème","Mixte",G460))*(Barèmes!$J$6:$J$28="+"))&gt;0,IF(R460&lt;=SUMIFS(Barèmes!$D$6:$D$28,Barèmes!$A$6:$A$28,"Vitesse — 30 m (s)",Barèmes!$B$6:$B$28,H460,Barèmes!$C$6:$C$28,IF(H460="6ème","Mixte",G460)),"à besoin",IF(R460&lt;=SUMIFS(Barèmes!$E$6:$E$28,Barèmes!$A$6:$A$28,"Vitesse — 30 m (s)",Barèmes!$B$6:$B$28,H460,Barèmes!$C$6:$C$28,IF(H460="6ème","Mixte",G460)),"fragile","satisfaisant")),IF(R460&gt;=SUMIFS(Barèmes!$D$6:$D$28,Barèmes!$A$6:$A$28,"Vitesse — 30 m (s)",Barèmes!$B$6:$B$28,H460,Barèmes!$C$6:$C$28,IF(H460="6ème","Mixte",G460)),"à besoin",IF(R460&gt;=SUMIFS(Barèmes!$E$6:$E$28,Barèmes!$A$6:$A$28,"Vitesse — 30 m (s)",Barèmes!$B$6:$B$28,H460,Barèmes!$C$6:$C$28,IF(H460="6ème","Mixte",G460)),"fragile","satisfaisant"))))</f>
        <v/>
      </c>
      <c r="T460" s="24" t="str">
        <f>IF(OR(R460="",SUMPRODUCT((Barèmes!$A$6:$A$28="Vitesse — 30 m (s)")*(Barèmes!$B$6:$B$28=H460)*(Barèmes!$C$6:$C$28=IF(H460="6ème","Mixte",G460)))=0),"",IF(SUMPRODUCT((Barèmes!$A$6:$A$28="Vitesse — 30 m (s)")*(Barèmes!$B$6:$B$28=H460)*(Barèmes!$C$6:$C$28=IF(H460="6ème","Mixte",G460))*(Barèmes!$J$6:$J$28="+"))&gt;0,IF(R460&lt;=SUMIFS(Barèmes!$F$6:$F$28,Barèmes!$A$6:$A$28,"Vitesse — 30 m (s)",Barèmes!$B$6:$B$28,H460,Barèmes!$C$6:$C$28,IF(H460="6ème","Mixte",G460)),Barèmes!$B$2,IF(R460&lt;=SUMIFS(Barèmes!$G$6:$G$28,Barèmes!$A$6:$A$28,"Vitesse — 30 m (s)",Barèmes!$B$6:$B$28,H460,Barèmes!$C$6:$C$28,IF(H460="6ème","Mixte",G460)),Barèmes!$C$2,IF(R460&lt;=SUMIFS(Barèmes!$H$6:$H$28,Barèmes!$A$6:$A$28,"Vitesse — 30 m (s)",Barèmes!$B$6:$B$28,H460,Barèmes!$C$6:$C$28,IF(H460="6ème","Mixte",G460)),Barèmes!$D$2,IF(R460&lt;=SUMIFS(Barèmes!$I$6:$I$28,Barèmes!$A$6:$A$28,"Vitesse — 30 m (s)",Barèmes!$B$6:$B$28,H460,Barèmes!$C$6:$C$28,IF(H460="6ème","Mixte",G460)),Barèmes!$E$2,Barèmes!$F$2)))),IF(R460&gt;=SUMIFS(Barèmes!$F$6:$F$28,Barèmes!$A$6:$A$28,"Vitesse — 30 m (s)",Barèmes!$B$6:$B$28,H460,Barèmes!$C$6:$C$28,IF(H460="6ème","Mixte",G460)),Barèmes!$B$2,IF(R460&gt;=SUMIFS(Barèmes!$G$6:$G$28,Barèmes!$A$6:$A$28,"Vitesse — 30 m (s)",Barèmes!$B$6:$B$28,H460,Barèmes!$C$6:$C$28,IF(H460="6ème","Mixte",G460)),Barèmes!$C$2,IF(R460&gt;=SUMIFS(Barèmes!$H$6:$H$28,Barèmes!$A$6:$A$28,"Vitesse — 30 m (s)",Barèmes!$B$6:$B$28,H460,Barèmes!$C$6:$C$28,IF(H460="6ème","Mixte",G460)),Barèmes!$D$2,IF(R460&gt;=SUMIFS(Barèmes!$I$6:$I$28,Barèmes!$A$6:$A$28,"Vitesse — 30 m (s)",Barèmes!$B$6:$B$28,H460,Barèmes!$C$6:$C$28,IF(H460="6ème","Mixte",G460)),Barèmes!$E$2,Barèmes!$F$2))))))</f>
        <v/>
      </c>
      <c r="U460" s="22"/>
      <c r="V460" s="25" t="str">
        <f>IF(OR(U460="",SUMPRODUCT((Barèmes!$A$6:$A$28="Vitesse — 50 m (s)")*(Barèmes!$B$6:$B$28=H460)*(Barèmes!$C$6:$C$28=IF(H460="6ème","Mixte",G460)))=0),"",IF(SUMPRODUCT((Barèmes!$A$6:$A$28="Vitesse — 50 m (s)")*(Barèmes!$B$6:$B$28=H460)*(Barèmes!$C$6:$C$28=IF(H460="6ème","Mixte",G460))*(Barèmes!$J$6:$J$28="+"))&gt;0,IF(U460&lt;=SUMIFS(Barèmes!$D$6:$D$28,Barèmes!$A$6:$A$28,"Vitesse — 50 m (s)",Barèmes!$B$6:$B$28,H460,Barèmes!$C$6:$C$28,IF(H460="6ème","Mixte",G460)),"à besoin",IF(U460&lt;=SUMIFS(Barèmes!$E$6:$E$28,Barèmes!$A$6:$A$28,"Vitesse — 50 m (s)",Barèmes!$B$6:$B$28,H460,Barèmes!$C$6:$C$28,IF(H460="6ème","Mixte",G460)),"fragile","satisfaisant")),IF(U460&gt;=SUMIFS(Barèmes!$D$6:$D$28,Barèmes!$A$6:$A$28,"Vitesse — 50 m (s)",Barèmes!$B$6:$B$28,H460,Barèmes!$C$6:$C$28,IF(H460="6ème","Mixte",G460)),"à besoin",IF(U460&gt;=SUMIFS(Barèmes!$E$6:$E$28,Barèmes!$A$6:$A$28,"Vitesse — 50 m (s)",Barèmes!$B$6:$B$28,H460,Barèmes!$C$6:$C$28,IF(H460="6ème","Mixte",G460)),"fragile","satisfaisant"))))</f>
        <v/>
      </c>
      <c r="W460" s="25" t="str">
        <f>IF(OR(U460="",SUMPRODUCT((Barèmes!$A$6:$A$28="Vitesse — 50 m (s)")*(Barèmes!$B$6:$B$28=H460)*(Barèmes!$C$6:$C$28=IF(H460="6ème","Mixte",G460)))=0),"",IF(SUMPRODUCT((Barèmes!$A$6:$A$28="Vitesse — 50 m (s)")*(Barèmes!$B$6:$B$28=H460)*(Barèmes!$C$6:$C$28=IF(H460="6ème","Mixte",G460))*(Barèmes!$J$6:$J$28="+"))&gt;0,IF(U460&lt;=SUMIFS(Barèmes!$F$6:$F$28,Barèmes!$A$6:$A$28,"Vitesse — 50 m (s)",Barèmes!$B$6:$B$28,H460,Barèmes!$C$6:$C$28,IF(H460="6ème","Mixte",G460)),Barèmes!$B$2,IF(U460&lt;=SUMIFS(Barèmes!$G$6:$G$28,Barèmes!$A$6:$A$28,"Vitesse — 50 m (s)",Barèmes!$B$6:$B$28,H460,Barèmes!$C$6:$C$28,IF(H460="6ème","Mixte",G460)),Barèmes!$C$2,IF(U460&lt;=SUMIFS(Barèmes!$H$6:$H$28,Barèmes!$A$6:$A$28,"Vitesse — 50 m (s)",Barèmes!$B$6:$B$28,H460,Barèmes!$C$6:$C$28,IF(H460="6ème","Mixte",G460)),Barèmes!$D$2,IF(U460&lt;=SUMIFS(Barèmes!$I$6:$I$28,Barèmes!$A$6:$A$28,"Vitesse — 50 m (s)",Barèmes!$B$6:$B$28,H460,Barèmes!$C$6:$C$28,IF(H460="6ème","Mixte",G460)),Barèmes!$E$2,Barèmes!$F$2)))),IF(U460&gt;=SUMIFS(Barèmes!$F$6:$F$28,Barèmes!$A$6:$A$28,"Vitesse — 50 m (s)",Barèmes!$B$6:$B$28,H460,Barèmes!$C$6:$C$28,IF(H460="6ème","Mixte",G460)),Barèmes!$B$2,IF(U460&gt;=SUMIFS(Barèmes!$G$6:$G$28,Barèmes!$A$6:$A$28,"Vitesse — 50 m (s)",Barèmes!$B$6:$B$28,H460,Barèmes!$C$6:$C$28,IF(H460="6ème","Mixte",G460)),Barèmes!$C$2,IF(U460&gt;=SUMIFS(Barèmes!$H$6:$H$28,Barèmes!$A$6:$A$28,"Vitesse — 50 m (s)",Barèmes!$B$6:$B$28,H460,Barèmes!$C$6:$C$28,IF(H460="6ème","Mixte",G460)),Barèmes!$D$2,IF(U460&gt;=SUMIFS(Barèmes!$I$6:$I$28,Barèmes!$A$6:$A$28,"Vitesse — 50 m (s)",Barèmes!$B$6:$B$28,H460,Barèmes!$C$6:$C$28,IF(H460="6ème","Mixte",G460)),Barèmes!$E$2,Barèmes!$F$2))))))</f>
        <v/>
      </c>
      <c r="X460" s="18"/>
      <c r="Y460" s="26" t="str" cm="1">
        <f t="array" ref="Y460">IF(OR(X460="",SUMPRODUCT((Barèmes!$A$6:$A$28="Souplesse (score 1-5)")*(Barèmes!$B$6:$B$28=H460)*(Barèmes!$C$6:$C$28=IF(H460="6ème","Mixte",G460)))=0),"",IF(SUMPRODUCT((Barèmes!$A$6:$A$28="Souplesse (score 1-5)")*(Barèmes!$B$6:$B$28=H460)*(Barèmes!$C$6:$C$28=IF(H460="6ème","Mixte",G460))*(Barèmes!$J$6:$J$28="+"))&gt;0,IF(X460&lt;=SUMIFS(Barèmes!$D$6:$D$28,Barèmes!$A$6:$A$28,"Souplesse (score 1-5)",Barèmes!$B$6:$B$28,H460,Barèmes!$C$6:$C$28,IF(H460="6ème","Mixte",G460)),"à besoin",IF(X460&lt;=SUMIFS(Barèmes!$E$6:$E$28,Barèmes!$A$6:$A$28,"Souplesse (score 1-5)",Barèmes!$B$6:$B$28,H460,Barèmes!$C$6:$C$28,IF(H460="6ème","Mixte",G460)),"fragile","satisfaisant")),IF(X460&gt;=SUMIFS(Barèmes!$D$6:$D$28,Barèmes!$A$6:$A$28,"Souplesse (score 1-5)",Barèmes!$B$6:$B$28,H460,Barèmes!$C$6:$C$28,IF(H460="6ème","Mixte",G460)),"à besoin",IF(X460&gt;=SUMIFS(Barèmes!$E$6:$E$28,Barèmes!$A$6:$A$28,"Souplesse (score 1-5)",Barèmes!$B$6:$B$28,H460,Barèmes!$C$6:$C$28,IF(H460="6ème","Mixte",G460)),"fragile","satisfaisant"))))</f>
        <v/>
      </c>
      <c r="Z460" s="26" t="str" cm="1">
        <f t="array" ref="Z460">IF(OR(X460="",SUMPRODUCT((Barèmes!$A$6:$A$28="Souplesse (score 1-5)")*(Barèmes!$B$6:$B$28=H460)*(Barèmes!$C$6:$C$28=IF(H460="6ème","Mixte",G460)))=0),"",IF(SUMPRODUCT((Barèmes!$A$6:$A$28="Souplesse (score 1-5)")*(Barèmes!$B$6:$B$28=H460)*(Barèmes!$C$6:$C$28=IF(H460="6ème","Mixte",G460))*(Barèmes!$J$6:$J$28="+"))&gt;0,IF(X460&lt;=SUMIFS(Barèmes!$F$6:$F$28,Barèmes!$A$6:$A$28,"Souplesse (score 1-5)",Barèmes!$B$6:$B$28,H460,Barèmes!$C$6:$C$28,IF(H460="6ème","Mixte",G460)),Barèmes!$B$2,IF(X460&lt;=SUMIFS(Barèmes!$G$6:$G$28,Barèmes!$A$6:$A$28,"Souplesse (score 1-5)",Barèmes!$B$6:$B$28,H460,Barèmes!$C$6:$C$28,IF(H460="6ème","Mixte",G460)),Barèmes!$C$2,IF(X460&lt;=SUMIFS(Barèmes!$H$6:$H$28,Barèmes!$A$6:$A$28,"Souplesse (score 1-5)",Barèmes!$B$6:$B$28,H460,Barèmes!$C$6:$C$28,IF(H460="6ème","Mixte",G460)),Barèmes!$D$2,IF(X460&lt;=SUMIFS(Barèmes!$I$6:$I$28,Barèmes!$A$6:$A$28,"Souplesse (score 1-5)",Barèmes!$B$6:$B$28,H460,Barèmes!$C$6:$C$28,IF(H460="6ème","Mixte",G460)),Barèmes!$E$2,Barèmes!$F$2)))),IF(X460&gt;=SUMIFS(Barèmes!$F$6:$F$28,Barèmes!$A$6:$A$28,"Souplesse (score 1-5)",Barèmes!$B$6:$B$28,H460,Barèmes!$C$6:$C$28,IF(H460="6ème","Mixte",G460)),Barèmes!$B$2,IF(X460&gt;=SUMIFS(Barèmes!$G$6:$G$28,Barèmes!$A$6:$A$28,"Souplesse (score 1-5)",Barèmes!$B$6:$B$28,H460,Barèmes!$C$6:$C$28,IF(H460="6ème","Mixte",G460)),Barèmes!$C$2,IF(X460&gt;=SUMIFS(Barèmes!$H$6:$H$28,Barèmes!$A$6:$A$28,"Souplesse (score 1-5)",Barèmes!$B$6:$B$28,H460,Barèmes!$C$6:$C$28,IF(H460="6ème","Mixte",G460)),Barèmes!$D$2,IF(X460&gt;=SUMIFS(Barèmes!$I$6:$I$28,Barèmes!$A$6:$A$28,"Souplesse (score 1-5)",Barèmes!$B$6:$B$28,H460,Barèmes!$C$6:$C$28,IF(H460="6ème","Mixte",G460)),Barèmes!$E$2,Barèmes!$F$2))))))</f>
        <v/>
      </c>
      <c r="AA460" s="22"/>
      <c r="AB460" s="27" t="str">
        <f>IF(OR(AA460="",SUMPRODUCT((Barèmes!$A$6:$A$28="Agilité — T-test 974 (s)")*(Barèmes!$B$6:$B$28=H460)*(Barèmes!$C$6:$C$28=IF(H460="6ème","Mixte",G460)))=0),"",IF(SUMPRODUCT((Barèmes!$A$6:$A$28="Agilité — T-test 974 (s)")*(Barèmes!$B$6:$B$28=H460)*(Barèmes!$C$6:$C$28=IF(H460="6ème","Mixte",G460))*(Barèmes!$J$6:$J$28="+"))&gt;0,IF(AA460&lt;=SUMIFS(Barèmes!$D$6:$D$28,Barèmes!$A$6:$A$28,"Agilité — T-test 974 (s)",Barèmes!$B$6:$B$28,H460,Barèmes!$C$6:$C$28,IF(H460="6ème","Mixte",G460)),"à besoin",IF(AA460&lt;=SUMIFS(Barèmes!$E$6:$E$28,Barèmes!$A$6:$A$28,"Agilité — T-test 974 (s)",Barèmes!$B$6:$B$28,H460,Barèmes!$C$6:$C$28,IF(H460="6ème","Mixte",G460)),"fragile","satisfaisant")),IF(AA460&gt;=SUMIFS(Barèmes!$D$6:$D$28,Barèmes!$A$6:$A$28,"Agilité — T-test 974 (s)",Barèmes!$B$6:$B$28,H460,Barèmes!$C$6:$C$28,IF(H460="6ème","Mixte",G460)),"à besoin",IF(AA460&gt;=SUMIFS(Barèmes!$E$6:$E$28,Barèmes!$A$6:$A$28,"Agilité — T-test 974 (s)",Barèmes!$B$6:$B$28,H460,Barèmes!$C$6:$C$28,IF(H460="6ème","Mixte",G460)),"fragile","satisfaisant"))))</f>
        <v/>
      </c>
      <c r="AC460" s="27" t="str">
        <f>IF(OR(AA460="",SUMPRODUCT((Barèmes!$A$6:$A$28="Agilité — T-test 974 (s)")*(Barèmes!$B$6:$B$28=H460)*(Barèmes!$C$6:$C$28=IF(H460="6ème","Mixte",G460)))=0),"",IF(SUMPRODUCT((Barèmes!$A$6:$A$28="Agilité — T-test 974 (s)")*(Barèmes!$B$6:$B$28=H460)*(Barèmes!$C$6:$C$28=IF(H460="6ème","Mixte",G460))*(Barèmes!$J$6:$J$28="+"))&gt;0,IF(AA460&lt;=SUMIFS(Barèmes!$F$6:$F$28,Barèmes!$A$6:$A$28,"Agilité — T-test 974 (s)",Barèmes!$B$6:$B$28,H460,Barèmes!$C$6:$C$28,IF(H460="6ème","Mixte",G460)),Barèmes!$B$2,IF(AA460&lt;=SUMIFS(Barèmes!$G$6:$G$28,Barèmes!$A$6:$A$28,"Agilité — T-test 974 (s)",Barèmes!$B$6:$B$28,H460,Barèmes!$C$6:$C$28,IF(H460="6ème","Mixte",G460)),Barèmes!$C$2,IF(AA460&lt;=SUMIFS(Barèmes!$H$6:$H$28,Barèmes!$A$6:$A$28,"Agilité — T-test 974 (s)",Barèmes!$B$6:$B$28,H460,Barèmes!$C$6:$C$28,IF(H460="6ème","Mixte",G460)),Barèmes!$D$2,IF(AA460&lt;=SUMIFS(Barèmes!$I$6:$I$28,Barèmes!$A$6:$A$28,"Agilité — T-test 974 (s)",Barèmes!$B$6:$B$28,H460,Barèmes!$C$6:$C$28,IF(H460="6ème","Mixte",G460)),Barèmes!$E$2,Barèmes!$F$2)))),IF(AA460&gt;=SUMIFS(Barèmes!$F$6:$F$28,Barèmes!$A$6:$A$28,"Agilité — T-test 974 (s)",Barèmes!$B$6:$B$28,H460,Barèmes!$C$6:$C$28,IF(H460="6ème","Mixte",G460)),Barèmes!$B$2,IF(AA460&gt;=SUMIFS(Barèmes!$G$6:$G$28,Barèmes!$A$6:$A$28,"Agilité — T-test 974 (s)",Barèmes!$B$6:$B$28,H460,Barèmes!$C$6:$C$28,IF(H460="6ème","Mixte",G460)),Barèmes!$C$2,IF(AA460&gt;=SUMIFS(Barèmes!$H$6:$H$28,Barèmes!$A$6:$A$28,"Agilité — T-test 974 (s)",Barèmes!$B$6:$B$28,H460,Barèmes!$C$6:$C$28,IF(H460="6ème","Mixte",G460)),Barèmes!$D$2,IF(AA460&gt;=SUMIFS(Barèmes!$I$6:$I$28,Barèmes!$A$6:$A$28,"Agilité — T-test 974 (s)",Barèmes!$B$6:$B$28,H460,Barèmes!$C$6:$C$28,IF(H460="6ème","Mixte",G460)),Barèmes!$E$2,Barèmes!$F$2))))))</f>
        <v/>
      </c>
      <c r="AD460" s="28" t="str">
        <f t="shared" si="58"/>
        <v/>
      </c>
      <c r="AE460" s="29" t="str">
        <f t="shared" si="59"/>
        <v/>
      </c>
      <c r="AF460" s="30" t="str">
        <f>IF(OR(AD460="",SUMPRODUCT((Barèmes!$A$6:$A$28="Surcoût d'agilité (s) — technique")*(Barèmes!$B$6:$B$28=H460)*(Barèmes!$C$6:$C$28=IF(H460="6ème","Mixte",G460)))=0),"",IF(SUMPRODUCT((Barèmes!$A$6:$A$28="Surcoût d'agilité (s) — technique")*(Barèmes!$B$6:$B$28=H460)*(Barèmes!$C$6:$C$28=IF(H460="6ème","Mixte",G460))*(Barèmes!$J$6:$J$28="+"))&gt;0,IF(AD460&lt;=SUMIFS(Barèmes!$D$6:$D$28,Barèmes!$A$6:$A$28,"Surcoût d'agilité (s) — technique",Barèmes!$B$6:$B$28,H460,Barèmes!$C$6:$C$28,IF(H460="6ème","Mixte",G460)),"à besoin",IF(AD460&lt;=SUMIFS(Barèmes!$E$6:$E$28,Barèmes!$A$6:$A$28,"Surcoût d'agilité (s) — technique",Barèmes!$B$6:$B$28,H460,Barèmes!$C$6:$C$28,IF(H460="6ème","Mixte",G460)),"fragile","satisfaisant")),IF(AD460&gt;=SUMIFS(Barèmes!$D$6:$D$28,Barèmes!$A$6:$A$28,"Surcoût d'agilité (s) — technique",Barèmes!$B$6:$B$28,H460,Barèmes!$C$6:$C$28,IF(H460="6ème","Mixte",G460)),"à besoin",IF(AD460&gt;=SUMIFS(Barèmes!$E$6:$E$28,Barèmes!$A$6:$A$28,"Surcoût d'agilité (s) — technique",Barèmes!$B$6:$B$28,H460,Barèmes!$C$6:$C$28,IF(H460="6ème","Mixte",G460)),"fragile","satisfaisant"))))</f>
        <v/>
      </c>
      <c r="AG460" s="30" t="str">
        <f>IF(OR(AD460="",SUMPRODUCT((Barèmes!$A$6:$A$28="Surcoût d'agilité (s) — technique")*(Barèmes!$B$6:$B$28=H460)*(Barèmes!$C$6:$C$28=IF(H460="6ème","Mixte",G460)))=0),"",IF(SUMPRODUCT((Barèmes!$A$6:$A$28="Surcoût d'agilité (s) — technique")*(Barèmes!$B$6:$B$28=H460)*(Barèmes!$C$6:$C$28=IF(H460="6ème","Mixte",G460))*(Barèmes!$J$6:$J$28="+"))&gt;0,IF(AD460&lt;=SUMIFS(Barèmes!$F$6:$F$28,Barèmes!$A$6:$A$28,"Surcoût d'agilité (s) — technique",Barèmes!$B$6:$B$28,H460,Barèmes!$C$6:$C$28,IF(H460="6ème","Mixte",G460)),Barèmes!$B$2,IF(AD460&lt;=SUMIFS(Barèmes!$G$6:$G$28,Barèmes!$A$6:$A$28,"Surcoût d'agilité (s) — technique",Barèmes!$B$6:$B$28,H460,Barèmes!$C$6:$C$28,IF(H460="6ème","Mixte",G460)),Barèmes!$C$2,IF(AD460&lt;=SUMIFS(Barèmes!$H$6:$H$28,Barèmes!$A$6:$A$28,"Surcoût d'agilité (s) — technique",Barèmes!$B$6:$B$28,H460,Barèmes!$C$6:$C$28,IF(H460="6ème","Mixte",G460)),Barèmes!$D$2,IF(AD460&lt;=SUMIFS(Barèmes!$I$6:$I$28,Barèmes!$A$6:$A$28,"Surcoût d'agilité (s) — technique",Barèmes!$B$6:$B$28,H460,Barèmes!$C$6:$C$28,IF(H460="6ème","Mixte",G460)),Barèmes!$E$2,Barèmes!$F$2)))),IF(AD460&gt;=SUMIFS(Barèmes!$F$6:$F$28,Barèmes!$A$6:$A$28,"Surcoût d'agilité (s) — technique",Barèmes!$B$6:$B$28,H460,Barèmes!$C$6:$C$28,IF(H460="6ème","Mixte",G460)),Barèmes!$B$2,IF(AD460&gt;=SUMIFS(Barèmes!$G$6:$G$28,Barèmes!$A$6:$A$28,"Surcoût d'agilité (s) — technique",Barèmes!$B$6:$B$28,H460,Barèmes!$C$6:$C$28,IF(H460="6ème","Mixte",G460)),Barèmes!$C$2,IF(AD460&gt;=SUMIFS(Barèmes!$H$6:$H$28,Barèmes!$A$6:$A$28,"Surcoût d'agilité (s) — technique",Barèmes!$B$6:$B$28,H460,Barèmes!$C$6:$C$28,IF(H460="6ème","Mixte",G460)),Barèmes!$D$2,IF(AD460&gt;=SUMIFS(Barèmes!$I$6:$I$28,Barèmes!$A$6:$A$28,"Surcoût d'agilité (s) — technique",Barèmes!$B$6:$B$28,H460,Barèmes!$C$6:$C$28,IF(H460="6ème","Mixte",G460)),Barèmes!$E$2,Barèmes!$F$2))))))</f>
        <v/>
      </c>
      <c r="AH460" s="31" t="str">
        <f>IF((IF(N460="",0,1)+IF(Q460="",0,1)+IF(W460="",0,1)+IF(Z460="",0,1)+IF(AC460="",0,1))=0,"",3*IF(N460=Barèmes!$B$2,1,IF(N460=Barèmes!$C$2,2,IF(N460=Barèmes!$D$2,3,IF(N460=Barèmes!$E$2,4,IF(N460=Barèmes!$F$2,5,0)))))+3*IF(Q460=Barèmes!$B$2,1,IF(Q460=Barèmes!$C$2,2,IF(Q460=Barèmes!$D$2,3,IF(Q460=Barèmes!$E$2,4,IF(Q460=Barèmes!$F$2,5,0)))))+2*IF(W460=Barèmes!$B$2,1,IF(W460=Barèmes!$C$2,2,IF(W460=Barèmes!$D$2,3,IF(W460=Barèmes!$E$2,4,IF(W460=Barèmes!$F$2,5,0)))))+1*IF(Z460=Barèmes!$B$2,1,IF(Z460=Barèmes!$C$2,2,IF(Z460=Barèmes!$D$2,3,IF(Z460=Barèmes!$E$2,4,IF(Z460=Barèmes!$F$2,5,0)))))+1*IF(AC460=Barèmes!$B$2,1,IF(AC460=Barèmes!$C$2,2,IF(AC460=Barèmes!$D$2,3,IF(AC460=Barèmes!$E$2,4,IF(AC460=Barèmes!$F$2,5,0))))))</f>
        <v/>
      </c>
      <c r="AI460" s="31"/>
      <c r="AJ460" s="32" t="str">
        <f>IFERROR(INDEX(Croissance!$B$5:$B$604,MATCH(A460,Croissance!$A$5:$A$604,0)),"")</f>
        <v/>
      </c>
      <c r="AK460" s="32" t="str">
        <f>IFERROR(INDEX(Croissance!$C$5:$C$604,MATCH(A460,Croissance!$A$5:$A$604,0)),"")</f>
        <v/>
      </c>
      <c r="AL460" s="32" t="str">
        <f>IFERROR(INDEX(Croissance!$D$5:$D$604,MATCH(A460,Croissance!$A$5:$A$604,0)),"")</f>
        <v/>
      </c>
      <c r="AM460" s="32" t="str">
        <f>IFERROR(INDEX(Croissance!$E$5:$E$604,MATCH(A460,Croissance!$A$5:$A$604,0)),"")</f>
        <v/>
      </c>
      <c r="AO460" s="33">
        <f t="shared" si="64"/>
        <v>0</v>
      </c>
      <c r="AP460" s="33">
        <f t="shared" si="60"/>
        <v>0</v>
      </c>
      <c r="AQ460" s="33">
        <f>IF(A460="",0,IF(AND(OR('Synthèse classe'!$C$2="Tous",C460='Synthèse classe'!$C$2),OR('Synthèse classe'!$C$3="Toutes",D460='Synthèse classe'!$C$3),OR('Synthèse classe'!$C$4="Toutes",AND('Synthèse classe'!$C$4="Dernière",AP460=1),B460=IFERROR(VALUE('Synthèse classe'!$C$4),0))),1,0))</f>
        <v>0</v>
      </c>
      <c r="AR460" s="34" t="str">
        <f t="shared" si="61"/>
        <v/>
      </c>
    </row>
    <row r="461" spans="1:44" x14ac:dyDescent="0.2">
      <c r="A461" s="17" t="str">
        <f t="shared" si="57"/>
        <v/>
      </c>
      <c r="B461" s="18"/>
      <c r="C461" s="19"/>
      <c r="D461" s="19"/>
      <c r="E461" s="19"/>
      <c r="F461" s="19"/>
      <c r="G461" s="19"/>
      <c r="H461" s="17" t="str">
        <f t="shared" si="62"/>
        <v/>
      </c>
      <c r="I461" s="20"/>
      <c r="J461" s="18"/>
      <c r="K461" s="19"/>
      <c r="L461" s="21" t="str">
        <f t="shared" si="63"/>
        <v/>
      </c>
      <c r="M461" s="21" t="str">
        <f>IF(OR(J461="",SUMPRODUCT((Barèmes!$A$6:$A$28="Endurance — Luc Léger (palier)")*(Barèmes!$B$6:$B$28=H461)*(Barèmes!$C$6:$C$28=IF(H461="6ème","Mixte",G461)))=0),"",IF(SUMPRODUCT((Barèmes!$A$6:$A$28="Endurance — Luc Léger (palier)")*(Barèmes!$B$6:$B$28=H461)*(Barèmes!$C$6:$C$28=IF(H461="6ème","Mixte",G461))*(Barèmes!$J$6:$J$28="+"))&gt;0,IF(J461&lt;=SUMIFS(Barèmes!$D$6:$D$28,Barèmes!$A$6:$A$28,"Endurance — Luc Léger (palier)",Barèmes!$B$6:$B$28,H461,Barèmes!$C$6:$C$28,IF(H461="6ème","Mixte",G461)),"à besoin",IF(J461&lt;=SUMIFS(Barèmes!$E$6:$E$28,Barèmes!$A$6:$A$28,"Endurance — Luc Léger (palier)",Barèmes!$B$6:$B$28,H461,Barèmes!$C$6:$C$28,IF(H461="6ème","Mixte",G461)),"fragile","satisfaisant")),IF(J461&gt;=SUMIFS(Barèmes!$D$6:$D$28,Barèmes!$A$6:$A$28,"Endurance — Luc Léger (palier)",Barèmes!$B$6:$B$28,H461,Barèmes!$C$6:$C$28,IF(H461="6ème","Mixte",G461)),"à besoin",IF(J461&gt;=SUMIFS(Barèmes!$E$6:$E$28,Barèmes!$A$6:$A$28,"Endurance — Luc Léger (palier)",Barèmes!$B$6:$B$28,H461,Barèmes!$C$6:$C$28,IF(H461="6ème","Mixte",G461)),"fragile","satisfaisant"))))</f>
        <v/>
      </c>
      <c r="N461" s="21" t="str">
        <f>IF(OR(J461="",SUMPRODUCT((Barèmes!$A$6:$A$28="Endurance — Luc Léger (palier)")*(Barèmes!$B$6:$B$28=H461)*(Barèmes!$C$6:$C$28=IF(H461="6ème","Mixte",G461)))=0),"",IF(SUMPRODUCT((Barèmes!$A$6:$A$28="Endurance — Luc Léger (palier)")*(Barèmes!$B$6:$B$28=H461)*(Barèmes!$C$6:$C$28=IF(H461="6ème","Mixte",G461))*(Barèmes!$J$6:$J$28="+"))&gt;0,IF(J461&lt;=SUMIFS(Barèmes!$F$6:$F$28,Barèmes!$A$6:$A$28,"Endurance — Luc Léger (palier)",Barèmes!$B$6:$B$28,H461,Barèmes!$C$6:$C$28,IF(H461="6ème","Mixte",G461)),Barèmes!$B$2,IF(J461&lt;=SUMIFS(Barèmes!$G$6:$G$28,Barèmes!$A$6:$A$28,"Endurance — Luc Léger (palier)",Barèmes!$B$6:$B$28,H461,Barèmes!$C$6:$C$28,IF(H461="6ème","Mixte",G461)),Barèmes!$C$2,IF(J461&lt;=SUMIFS(Barèmes!$H$6:$H$28,Barèmes!$A$6:$A$28,"Endurance — Luc Léger (palier)",Barèmes!$B$6:$B$28,H461,Barèmes!$C$6:$C$28,IF(H461="6ème","Mixte",G461)),Barèmes!$D$2,IF(J461&lt;=SUMIFS(Barèmes!$I$6:$I$28,Barèmes!$A$6:$A$28,"Endurance — Luc Léger (palier)",Barèmes!$B$6:$B$28,H461,Barèmes!$C$6:$C$28,IF(H461="6ème","Mixte",G461)),Barèmes!$E$2,Barèmes!$F$2)))),IF(J461&gt;=SUMIFS(Barèmes!$F$6:$F$28,Barèmes!$A$6:$A$28,"Endurance — Luc Léger (palier)",Barèmes!$B$6:$B$28,H461,Barèmes!$C$6:$C$28,IF(H461="6ème","Mixte",G461)),Barèmes!$B$2,IF(J461&gt;=SUMIFS(Barèmes!$G$6:$G$28,Barèmes!$A$6:$A$28,"Endurance — Luc Léger (palier)",Barèmes!$B$6:$B$28,H461,Barèmes!$C$6:$C$28,IF(H461="6ème","Mixte",G461)),Barèmes!$C$2,IF(J461&gt;=SUMIFS(Barèmes!$H$6:$H$28,Barèmes!$A$6:$A$28,"Endurance — Luc Léger (palier)",Barèmes!$B$6:$B$28,H461,Barèmes!$C$6:$C$28,IF(H461="6ème","Mixte",G461)),Barèmes!$D$2,IF(J461&gt;=SUMIFS(Barèmes!$I$6:$I$28,Barèmes!$A$6:$A$28,"Endurance — Luc Léger (palier)",Barèmes!$B$6:$B$28,H461,Barèmes!$C$6:$C$28,IF(H461="6ème","Mixte",G461)),Barèmes!$E$2,Barèmes!$F$2))))))</f>
        <v/>
      </c>
      <c r="O461" s="22"/>
      <c r="P461" s="23" t="str">
        <f>IF(OR(O461="",SUMPRODUCT((Barèmes!$A$6:$A$28="Force bas du corps — Saut en longueur (m)")*(Barèmes!$B$6:$B$28=H461)*(Barèmes!$C$6:$C$28=IF(H461="6ème","Mixte",G461)))=0),"",IF(SUMPRODUCT((Barèmes!$A$6:$A$28="Force bas du corps — Saut en longueur (m)")*(Barèmes!$B$6:$B$28=H461)*(Barèmes!$C$6:$C$28=IF(H461="6ème","Mixte",G461))*(Barèmes!$J$6:$J$28="+"))&gt;0,IF(O461&lt;=SUMIFS(Barèmes!$D$6:$D$28,Barèmes!$A$6:$A$28,"Force bas du corps — Saut en longueur (m)",Barèmes!$B$6:$B$28,H461,Barèmes!$C$6:$C$28,IF(H461="6ème","Mixte",G461)),"à besoin",IF(O461&lt;=SUMIFS(Barèmes!$E$6:$E$28,Barèmes!$A$6:$A$28,"Force bas du corps — Saut en longueur (m)",Barèmes!$B$6:$B$28,H461,Barèmes!$C$6:$C$28,IF(H461="6ème","Mixte",G461)),"fragile","satisfaisant")),IF(O461&gt;=SUMIFS(Barèmes!$D$6:$D$28,Barèmes!$A$6:$A$28,"Force bas du corps — Saut en longueur (m)",Barèmes!$B$6:$B$28,H461,Barèmes!$C$6:$C$28,IF(H461="6ème","Mixte",G461)),"à besoin",IF(O461&gt;=SUMIFS(Barèmes!$E$6:$E$28,Barèmes!$A$6:$A$28,"Force bas du corps — Saut en longueur (m)",Barèmes!$B$6:$B$28,H461,Barèmes!$C$6:$C$28,IF(H461="6ème","Mixte",G461)),"fragile","satisfaisant"))))</f>
        <v/>
      </c>
      <c r="Q461" s="23" t="str">
        <f>IF(OR(O461="",SUMPRODUCT((Barèmes!$A$6:$A$28="Force bas du corps — Saut en longueur (m)")*(Barèmes!$B$6:$B$28=H461)*(Barèmes!$C$6:$C$28=IF(H461="6ème","Mixte",G461)))=0),"",IF(SUMPRODUCT((Barèmes!$A$6:$A$28="Force bas du corps — Saut en longueur (m)")*(Barèmes!$B$6:$B$28=H461)*(Barèmes!$C$6:$C$28=IF(H461="6ème","Mixte",G461))*(Barèmes!$J$6:$J$28="+"))&gt;0,IF(O461&lt;=SUMIFS(Barèmes!$F$6:$F$28,Barèmes!$A$6:$A$28,"Force bas du corps — Saut en longueur (m)",Barèmes!$B$6:$B$28,H461,Barèmes!$C$6:$C$28,IF(H461="6ème","Mixte",G461)),Barèmes!$B$2,IF(O461&lt;=SUMIFS(Barèmes!$G$6:$G$28,Barèmes!$A$6:$A$28,"Force bas du corps — Saut en longueur (m)",Barèmes!$B$6:$B$28,H461,Barèmes!$C$6:$C$28,IF(H461="6ème","Mixte",G461)),Barèmes!$C$2,IF(O461&lt;=SUMIFS(Barèmes!$H$6:$H$28,Barèmes!$A$6:$A$28,"Force bas du corps — Saut en longueur (m)",Barèmes!$B$6:$B$28,H461,Barèmes!$C$6:$C$28,IF(H461="6ème","Mixte",G461)),Barèmes!$D$2,IF(O461&lt;=SUMIFS(Barèmes!$I$6:$I$28,Barèmes!$A$6:$A$28,"Force bas du corps — Saut en longueur (m)",Barèmes!$B$6:$B$28,H461,Barèmes!$C$6:$C$28,IF(H461="6ème","Mixte",G461)),Barèmes!$E$2,Barèmes!$F$2)))),IF(O461&gt;=SUMIFS(Barèmes!$F$6:$F$28,Barèmes!$A$6:$A$28,"Force bas du corps — Saut en longueur (m)",Barèmes!$B$6:$B$28,H461,Barèmes!$C$6:$C$28,IF(H461="6ème","Mixte",G461)),Barèmes!$B$2,IF(O461&gt;=SUMIFS(Barèmes!$G$6:$G$28,Barèmes!$A$6:$A$28,"Force bas du corps — Saut en longueur (m)",Barèmes!$B$6:$B$28,H461,Barèmes!$C$6:$C$28,IF(H461="6ème","Mixte",G461)),Barèmes!$C$2,IF(O461&gt;=SUMIFS(Barèmes!$H$6:$H$28,Barèmes!$A$6:$A$28,"Force bas du corps — Saut en longueur (m)",Barèmes!$B$6:$B$28,H461,Barèmes!$C$6:$C$28,IF(H461="6ème","Mixte",G461)),Barèmes!$D$2,IF(O461&gt;=SUMIFS(Barèmes!$I$6:$I$28,Barèmes!$A$6:$A$28,"Force bas du corps — Saut en longueur (m)",Barèmes!$B$6:$B$28,H461,Barèmes!$C$6:$C$28,IF(H461="6ème","Mixte",G461)),Barèmes!$E$2,Barèmes!$F$2))))))</f>
        <v/>
      </c>
      <c r="R461" s="22"/>
      <c r="S461" s="24" t="str">
        <f>IF(OR(R461="",SUMPRODUCT((Barèmes!$A$6:$A$28="Vitesse — 30 m (s)")*(Barèmes!$B$6:$B$28=H461)*(Barèmes!$C$6:$C$28=IF(H461="6ème","Mixte",G461)))=0),"",IF(SUMPRODUCT((Barèmes!$A$6:$A$28="Vitesse — 30 m (s)")*(Barèmes!$B$6:$B$28=H461)*(Barèmes!$C$6:$C$28=IF(H461="6ème","Mixte",G461))*(Barèmes!$J$6:$J$28="+"))&gt;0,IF(R461&lt;=SUMIFS(Barèmes!$D$6:$D$28,Barèmes!$A$6:$A$28,"Vitesse — 30 m (s)",Barèmes!$B$6:$B$28,H461,Barèmes!$C$6:$C$28,IF(H461="6ème","Mixte",G461)),"à besoin",IF(R461&lt;=SUMIFS(Barèmes!$E$6:$E$28,Barèmes!$A$6:$A$28,"Vitesse — 30 m (s)",Barèmes!$B$6:$B$28,H461,Barèmes!$C$6:$C$28,IF(H461="6ème","Mixte",G461)),"fragile","satisfaisant")),IF(R461&gt;=SUMIFS(Barèmes!$D$6:$D$28,Barèmes!$A$6:$A$28,"Vitesse — 30 m (s)",Barèmes!$B$6:$B$28,H461,Barèmes!$C$6:$C$28,IF(H461="6ème","Mixte",G461)),"à besoin",IF(R461&gt;=SUMIFS(Barèmes!$E$6:$E$28,Barèmes!$A$6:$A$28,"Vitesse — 30 m (s)",Barèmes!$B$6:$B$28,H461,Barèmes!$C$6:$C$28,IF(H461="6ème","Mixte",G461)),"fragile","satisfaisant"))))</f>
        <v/>
      </c>
      <c r="T461" s="24" t="str">
        <f>IF(OR(R461="",SUMPRODUCT((Barèmes!$A$6:$A$28="Vitesse — 30 m (s)")*(Barèmes!$B$6:$B$28=H461)*(Barèmes!$C$6:$C$28=IF(H461="6ème","Mixte",G461)))=0),"",IF(SUMPRODUCT((Barèmes!$A$6:$A$28="Vitesse — 30 m (s)")*(Barèmes!$B$6:$B$28=H461)*(Barèmes!$C$6:$C$28=IF(H461="6ème","Mixte",G461))*(Barèmes!$J$6:$J$28="+"))&gt;0,IF(R461&lt;=SUMIFS(Barèmes!$F$6:$F$28,Barèmes!$A$6:$A$28,"Vitesse — 30 m (s)",Barèmes!$B$6:$B$28,H461,Barèmes!$C$6:$C$28,IF(H461="6ème","Mixte",G461)),Barèmes!$B$2,IF(R461&lt;=SUMIFS(Barèmes!$G$6:$G$28,Barèmes!$A$6:$A$28,"Vitesse — 30 m (s)",Barèmes!$B$6:$B$28,H461,Barèmes!$C$6:$C$28,IF(H461="6ème","Mixte",G461)),Barèmes!$C$2,IF(R461&lt;=SUMIFS(Barèmes!$H$6:$H$28,Barèmes!$A$6:$A$28,"Vitesse — 30 m (s)",Barèmes!$B$6:$B$28,H461,Barèmes!$C$6:$C$28,IF(H461="6ème","Mixte",G461)),Barèmes!$D$2,IF(R461&lt;=SUMIFS(Barèmes!$I$6:$I$28,Barèmes!$A$6:$A$28,"Vitesse — 30 m (s)",Barèmes!$B$6:$B$28,H461,Barèmes!$C$6:$C$28,IF(H461="6ème","Mixte",G461)),Barèmes!$E$2,Barèmes!$F$2)))),IF(R461&gt;=SUMIFS(Barèmes!$F$6:$F$28,Barèmes!$A$6:$A$28,"Vitesse — 30 m (s)",Barèmes!$B$6:$B$28,H461,Barèmes!$C$6:$C$28,IF(H461="6ème","Mixte",G461)),Barèmes!$B$2,IF(R461&gt;=SUMIFS(Barèmes!$G$6:$G$28,Barèmes!$A$6:$A$28,"Vitesse — 30 m (s)",Barèmes!$B$6:$B$28,H461,Barèmes!$C$6:$C$28,IF(H461="6ème","Mixte",G461)),Barèmes!$C$2,IF(R461&gt;=SUMIFS(Barèmes!$H$6:$H$28,Barèmes!$A$6:$A$28,"Vitesse — 30 m (s)",Barèmes!$B$6:$B$28,H461,Barèmes!$C$6:$C$28,IF(H461="6ème","Mixte",G461)),Barèmes!$D$2,IF(R461&gt;=SUMIFS(Barèmes!$I$6:$I$28,Barèmes!$A$6:$A$28,"Vitesse — 30 m (s)",Barèmes!$B$6:$B$28,H461,Barèmes!$C$6:$C$28,IF(H461="6ème","Mixte",G461)),Barèmes!$E$2,Barèmes!$F$2))))))</f>
        <v/>
      </c>
      <c r="U461" s="22"/>
      <c r="V461" s="25" t="str">
        <f>IF(OR(U461="",SUMPRODUCT((Barèmes!$A$6:$A$28="Vitesse — 50 m (s)")*(Barèmes!$B$6:$B$28=H461)*(Barèmes!$C$6:$C$28=IF(H461="6ème","Mixte",G461)))=0),"",IF(SUMPRODUCT((Barèmes!$A$6:$A$28="Vitesse — 50 m (s)")*(Barèmes!$B$6:$B$28=H461)*(Barèmes!$C$6:$C$28=IF(H461="6ème","Mixte",G461))*(Barèmes!$J$6:$J$28="+"))&gt;0,IF(U461&lt;=SUMIFS(Barèmes!$D$6:$D$28,Barèmes!$A$6:$A$28,"Vitesse — 50 m (s)",Barèmes!$B$6:$B$28,H461,Barèmes!$C$6:$C$28,IF(H461="6ème","Mixte",G461)),"à besoin",IF(U461&lt;=SUMIFS(Barèmes!$E$6:$E$28,Barèmes!$A$6:$A$28,"Vitesse — 50 m (s)",Barèmes!$B$6:$B$28,H461,Barèmes!$C$6:$C$28,IF(H461="6ème","Mixte",G461)),"fragile","satisfaisant")),IF(U461&gt;=SUMIFS(Barèmes!$D$6:$D$28,Barèmes!$A$6:$A$28,"Vitesse — 50 m (s)",Barèmes!$B$6:$B$28,H461,Barèmes!$C$6:$C$28,IF(H461="6ème","Mixte",G461)),"à besoin",IF(U461&gt;=SUMIFS(Barèmes!$E$6:$E$28,Barèmes!$A$6:$A$28,"Vitesse — 50 m (s)",Barèmes!$B$6:$B$28,H461,Barèmes!$C$6:$C$28,IF(H461="6ème","Mixte",G461)),"fragile","satisfaisant"))))</f>
        <v/>
      </c>
      <c r="W461" s="25" t="str">
        <f>IF(OR(U461="",SUMPRODUCT((Barèmes!$A$6:$A$28="Vitesse — 50 m (s)")*(Barèmes!$B$6:$B$28=H461)*(Barèmes!$C$6:$C$28=IF(H461="6ème","Mixte",G461)))=0),"",IF(SUMPRODUCT((Barèmes!$A$6:$A$28="Vitesse — 50 m (s)")*(Barèmes!$B$6:$B$28=H461)*(Barèmes!$C$6:$C$28=IF(H461="6ème","Mixte",G461))*(Barèmes!$J$6:$J$28="+"))&gt;0,IF(U461&lt;=SUMIFS(Barèmes!$F$6:$F$28,Barèmes!$A$6:$A$28,"Vitesse — 50 m (s)",Barèmes!$B$6:$B$28,H461,Barèmes!$C$6:$C$28,IF(H461="6ème","Mixte",G461)),Barèmes!$B$2,IF(U461&lt;=SUMIFS(Barèmes!$G$6:$G$28,Barèmes!$A$6:$A$28,"Vitesse — 50 m (s)",Barèmes!$B$6:$B$28,H461,Barèmes!$C$6:$C$28,IF(H461="6ème","Mixte",G461)),Barèmes!$C$2,IF(U461&lt;=SUMIFS(Barèmes!$H$6:$H$28,Barèmes!$A$6:$A$28,"Vitesse — 50 m (s)",Barèmes!$B$6:$B$28,H461,Barèmes!$C$6:$C$28,IF(H461="6ème","Mixte",G461)),Barèmes!$D$2,IF(U461&lt;=SUMIFS(Barèmes!$I$6:$I$28,Barèmes!$A$6:$A$28,"Vitesse — 50 m (s)",Barèmes!$B$6:$B$28,H461,Barèmes!$C$6:$C$28,IF(H461="6ème","Mixte",G461)),Barèmes!$E$2,Barèmes!$F$2)))),IF(U461&gt;=SUMIFS(Barèmes!$F$6:$F$28,Barèmes!$A$6:$A$28,"Vitesse — 50 m (s)",Barèmes!$B$6:$B$28,H461,Barèmes!$C$6:$C$28,IF(H461="6ème","Mixte",G461)),Barèmes!$B$2,IF(U461&gt;=SUMIFS(Barèmes!$G$6:$G$28,Barèmes!$A$6:$A$28,"Vitesse — 50 m (s)",Barèmes!$B$6:$B$28,H461,Barèmes!$C$6:$C$28,IF(H461="6ème","Mixte",G461)),Barèmes!$C$2,IF(U461&gt;=SUMIFS(Barèmes!$H$6:$H$28,Barèmes!$A$6:$A$28,"Vitesse — 50 m (s)",Barèmes!$B$6:$B$28,H461,Barèmes!$C$6:$C$28,IF(H461="6ème","Mixte",G461)),Barèmes!$D$2,IF(U461&gt;=SUMIFS(Barèmes!$I$6:$I$28,Barèmes!$A$6:$A$28,"Vitesse — 50 m (s)",Barèmes!$B$6:$B$28,H461,Barèmes!$C$6:$C$28,IF(H461="6ème","Mixte",G461)),Barèmes!$E$2,Barèmes!$F$2))))))</f>
        <v/>
      </c>
      <c r="X461" s="18"/>
      <c r="Y461" s="26" t="str" cm="1">
        <f t="array" ref="Y461">IF(OR(X461="",SUMPRODUCT((Barèmes!$A$6:$A$28="Souplesse (score 1-5)")*(Barèmes!$B$6:$B$28=H461)*(Barèmes!$C$6:$C$28=IF(H461="6ème","Mixte",G461)))=0),"",IF(SUMPRODUCT((Barèmes!$A$6:$A$28="Souplesse (score 1-5)")*(Barèmes!$B$6:$B$28=H461)*(Barèmes!$C$6:$C$28=IF(H461="6ème","Mixte",G461))*(Barèmes!$J$6:$J$28="+"))&gt;0,IF(X461&lt;=SUMIFS(Barèmes!$D$6:$D$28,Barèmes!$A$6:$A$28,"Souplesse (score 1-5)",Barèmes!$B$6:$B$28,H461,Barèmes!$C$6:$C$28,IF(H461="6ème","Mixte",G461)),"à besoin",IF(X461&lt;=SUMIFS(Barèmes!$E$6:$E$28,Barèmes!$A$6:$A$28,"Souplesse (score 1-5)",Barèmes!$B$6:$B$28,H461,Barèmes!$C$6:$C$28,IF(H461="6ème","Mixte",G461)),"fragile","satisfaisant")),IF(X461&gt;=SUMIFS(Barèmes!$D$6:$D$28,Barèmes!$A$6:$A$28,"Souplesse (score 1-5)",Barèmes!$B$6:$B$28,H461,Barèmes!$C$6:$C$28,IF(H461="6ème","Mixte",G461)),"à besoin",IF(X461&gt;=SUMIFS(Barèmes!$E$6:$E$28,Barèmes!$A$6:$A$28,"Souplesse (score 1-5)",Barèmes!$B$6:$B$28,H461,Barèmes!$C$6:$C$28,IF(H461="6ème","Mixte",G461)),"fragile","satisfaisant"))))</f>
        <v/>
      </c>
      <c r="Z461" s="26" t="str" cm="1">
        <f t="array" ref="Z461">IF(OR(X461="",SUMPRODUCT((Barèmes!$A$6:$A$28="Souplesse (score 1-5)")*(Barèmes!$B$6:$B$28=H461)*(Barèmes!$C$6:$C$28=IF(H461="6ème","Mixte",G461)))=0),"",IF(SUMPRODUCT((Barèmes!$A$6:$A$28="Souplesse (score 1-5)")*(Barèmes!$B$6:$B$28=H461)*(Barèmes!$C$6:$C$28=IF(H461="6ème","Mixte",G461))*(Barèmes!$J$6:$J$28="+"))&gt;0,IF(X461&lt;=SUMIFS(Barèmes!$F$6:$F$28,Barèmes!$A$6:$A$28,"Souplesse (score 1-5)",Barèmes!$B$6:$B$28,H461,Barèmes!$C$6:$C$28,IF(H461="6ème","Mixte",G461)),Barèmes!$B$2,IF(X461&lt;=SUMIFS(Barèmes!$G$6:$G$28,Barèmes!$A$6:$A$28,"Souplesse (score 1-5)",Barèmes!$B$6:$B$28,H461,Barèmes!$C$6:$C$28,IF(H461="6ème","Mixte",G461)),Barèmes!$C$2,IF(X461&lt;=SUMIFS(Barèmes!$H$6:$H$28,Barèmes!$A$6:$A$28,"Souplesse (score 1-5)",Barèmes!$B$6:$B$28,H461,Barèmes!$C$6:$C$28,IF(H461="6ème","Mixte",G461)),Barèmes!$D$2,IF(X461&lt;=SUMIFS(Barèmes!$I$6:$I$28,Barèmes!$A$6:$A$28,"Souplesse (score 1-5)",Barèmes!$B$6:$B$28,H461,Barèmes!$C$6:$C$28,IF(H461="6ème","Mixte",G461)),Barèmes!$E$2,Barèmes!$F$2)))),IF(X461&gt;=SUMIFS(Barèmes!$F$6:$F$28,Barèmes!$A$6:$A$28,"Souplesse (score 1-5)",Barèmes!$B$6:$B$28,H461,Barèmes!$C$6:$C$28,IF(H461="6ème","Mixte",G461)),Barèmes!$B$2,IF(X461&gt;=SUMIFS(Barèmes!$G$6:$G$28,Barèmes!$A$6:$A$28,"Souplesse (score 1-5)",Barèmes!$B$6:$B$28,H461,Barèmes!$C$6:$C$28,IF(H461="6ème","Mixte",G461)),Barèmes!$C$2,IF(X461&gt;=SUMIFS(Barèmes!$H$6:$H$28,Barèmes!$A$6:$A$28,"Souplesse (score 1-5)",Barèmes!$B$6:$B$28,H461,Barèmes!$C$6:$C$28,IF(H461="6ème","Mixte",G461)),Barèmes!$D$2,IF(X461&gt;=SUMIFS(Barèmes!$I$6:$I$28,Barèmes!$A$6:$A$28,"Souplesse (score 1-5)",Barèmes!$B$6:$B$28,H461,Barèmes!$C$6:$C$28,IF(H461="6ème","Mixte",G461)),Barèmes!$E$2,Barèmes!$F$2))))))</f>
        <v/>
      </c>
      <c r="AA461" s="22"/>
      <c r="AB461" s="27" t="str">
        <f>IF(OR(AA461="",SUMPRODUCT((Barèmes!$A$6:$A$28="Agilité — T-test 974 (s)")*(Barèmes!$B$6:$B$28=H461)*(Barèmes!$C$6:$C$28=IF(H461="6ème","Mixte",G461)))=0),"",IF(SUMPRODUCT((Barèmes!$A$6:$A$28="Agilité — T-test 974 (s)")*(Barèmes!$B$6:$B$28=H461)*(Barèmes!$C$6:$C$28=IF(H461="6ème","Mixte",G461))*(Barèmes!$J$6:$J$28="+"))&gt;0,IF(AA461&lt;=SUMIFS(Barèmes!$D$6:$D$28,Barèmes!$A$6:$A$28,"Agilité — T-test 974 (s)",Barèmes!$B$6:$B$28,H461,Barèmes!$C$6:$C$28,IF(H461="6ème","Mixte",G461)),"à besoin",IF(AA461&lt;=SUMIFS(Barèmes!$E$6:$E$28,Barèmes!$A$6:$A$28,"Agilité — T-test 974 (s)",Barèmes!$B$6:$B$28,H461,Barèmes!$C$6:$C$28,IF(H461="6ème","Mixte",G461)),"fragile","satisfaisant")),IF(AA461&gt;=SUMIFS(Barèmes!$D$6:$D$28,Barèmes!$A$6:$A$28,"Agilité — T-test 974 (s)",Barèmes!$B$6:$B$28,H461,Barèmes!$C$6:$C$28,IF(H461="6ème","Mixte",G461)),"à besoin",IF(AA461&gt;=SUMIFS(Barèmes!$E$6:$E$28,Barèmes!$A$6:$A$28,"Agilité — T-test 974 (s)",Barèmes!$B$6:$B$28,H461,Barèmes!$C$6:$C$28,IF(H461="6ème","Mixte",G461)),"fragile","satisfaisant"))))</f>
        <v/>
      </c>
      <c r="AC461" s="27" t="str">
        <f>IF(OR(AA461="",SUMPRODUCT((Barèmes!$A$6:$A$28="Agilité — T-test 974 (s)")*(Barèmes!$B$6:$B$28=H461)*(Barèmes!$C$6:$C$28=IF(H461="6ème","Mixte",G461)))=0),"",IF(SUMPRODUCT((Barèmes!$A$6:$A$28="Agilité — T-test 974 (s)")*(Barèmes!$B$6:$B$28=H461)*(Barèmes!$C$6:$C$28=IF(H461="6ème","Mixte",G461))*(Barèmes!$J$6:$J$28="+"))&gt;0,IF(AA461&lt;=SUMIFS(Barèmes!$F$6:$F$28,Barèmes!$A$6:$A$28,"Agilité — T-test 974 (s)",Barèmes!$B$6:$B$28,H461,Barèmes!$C$6:$C$28,IF(H461="6ème","Mixte",G461)),Barèmes!$B$2,IF(AA461&lt;=SUMIFS(Barèmes!$G$6:$G$28,Barèmes!$A$6:$A$28,"Agilité — T-test 974 (s)",Barèmes!$B$6:$B$28,H461,Barèmes!$C$6:$C$28,IF(H461="6ème","Mixte",G461)),Barèmes!$C$2,IF(AA461&lt;=SUMIFS(Barèmes!$H$6:$H$28,Barèmes!$A$6:$A$28,"Agilité — T-test 974 (s)",Barèmes!$B$6:$B$28,H461,Barèmes!$C$6:$C$28,IF(H461="6ème","Mixte",G461)),Barèmes!$D$2,IF(AA461&lt;=SUMIFS(Barèmes!$I$6:$I$28,Barèmes!$A$6:$A$28,"Agilité — T-test 974 (s)",Barèmes!$B$6:$B$28,H461,Barèmes!$C$6:$C$28,IF(H461="6ème","Mixte",G461)),Barèmes!$E$2,Barèmes!$F$2)))),IF(AA461&gt;=SUMIFS(Barèmes!$F$6:$F$28,Barèmes!$A$6:$A$28,"Agilité — T-test 974 (s)",Barèmes!$B$6:$B$28,H461,Barèmes!$C$6:$C$28,IF(H461="6ème","Mixte",G461)),Barèmes!$B$2,IF(AA461&gt;=SUMIFS(Barèmes!$G$6:$G$28,Barèmes!$A$6:$A$28,"Agilité — T-test 974 (s)",Barèmes!$B$6:$B$28,H461,Barèmes!$C$6:$C$28,IF(H461="6ème","Mixte",G461)),Barèmes!$C$2,IF(AA461&gt;=SUMIFS(Barèmes!$H$6:$H$28,Barèmes!$A$6:$A$28,"Agilité — T-test 974 (s)",Barèmes!$B$6:$B$28,H461,Barèmes!$C$6:$C$28,IF(H461="6ème","Mixte",G461)),Barèmes!$D$2,IF(AA461&gt;=SUMIFS(Barèmes!$I$6:$I$28,Barèmes!$A$6:$A$28,"Agilité — T-test 974 (s)",Barèmes!$B$6:$B$28,H461,Barèmes!$C$6:$C$28,IF(H461="6ème","Mixte",G461)),Barèmes!$E$2,Barèmes!$F$2))))))</f>
        <v/>
      </c>
      <c r="AD461" s="28" t="str">
        <f t="shared" si="58"/>
        <v/>
      </c>
      <c r="AE461" s="29" t="str">
        <f t="shared" si="59"/>
        <v/>
      </c>
      <c r="AF461" s="30" t="str">
        <f>IF(OR(AD461="",SUMPRODUCT((Barèmes!$A$6:$A$28="Surcoût d'agilité (s) — technique")*(Barèmes!$B$6:$B$28=H461)*(Barèmes!$C$6:$C$28=IF(H461="6ème","Mixte",G461)))=0),"",IF(SUMPRODUCT((Barèmes!$A$6:$A$28="Surcoût d'agilité (s) — technique")*(Barèmes!$B$6:$B$28=H461)*(Barèmes!$C$6:$C$28=IF(H461="6ème","Mixte",G461))*(Barèmes!$J$6:$J$28="+"))&gt;0,IF(AD461&lt;=SUMIFS(Barèmes!$D$6:$D$28,Barèmes!$A$6:$A$28,"Surcoût d'agilité (s) — technique",Barèmes!$B$6:$B$28,H461,Barèmes!$C$6:$C$28,IF(H461="6ème","Mixte",G461)),"à besoin",IF(AD461&lt;=SUMIFS(Barèmes!$E$6:$E$28,Barèmes!$A$6:$A$28,"Surcoût d'agilité (s) — technique",Barèmes!$B$6:$B$28,H461,Barèmes!$C$6:$C$28,IF(H461="6ème","Mixte",G461)),"fragile","satisfaisant")),IF(AD461&gt;=SUMIFS(Barèmes!$D$6:$D$28,Barèmes!$A$6:$A$28,"Surcoût d'agilité (s) — technique",Barèmes!$B$6:$B$28,H461,Barèmes!$C$6:$C$28,IF(H461="6ème","Mixte",G461)),"à besoin",IF(AD461&gt;=SUMIFS(Barèmes!$E$6:$E$28,Barèmes!$A$6:$A$28,"Surcoût d'agilité (s) — technique",Barèmes!$B$6:$B$28,H461,Barèmes!$C$6:$C$28,IF(H461="6ème","Mixte",G461)),"fragile","satisfaisant"))))</f>
        <v/>
      </c>
      <c r="AG461" s="30" t="str">
        <f>IF(OR(AD461="",SUMPRODUCT((Barèmes!$A$6:$A$28="Surcoût d'agilité (s) — technique")*(Barèmes!$B$6:$B$28=H461)*(Barèmes!$C$6:$C$28=IF(H461="6ème","Mixte",G461)))=0),"",IF(SUMPRODUCT((Barèmes!$A$6:$A$28="Surcoût d'agilité (s) — technique")*(Barèmes!$B$6:$B$28=H461)*(Barèmes!$C$6:$C$28=IF(H461="6ème","Mixte",G461))*(Barèmes!$J$6:$J$28="+"))&gt;0,IF(AD461&lt;=SUMIFS(Barèmes!$F$6:$F$28,Barèmes!$A$6:$A$28,"Surcoût d'agilité (s) — technique",Barèmes!$B$6:$B$28,H461,Barèmes!$C$6:$C$28,IF(H461="6ème","Mixte",G461)),Barèmes!$B$2,IF(AD461&lt;=SUMIFS(Barèmes!$G$6:$G$28,Barèmes!$A$6:$A$28,"Surcoût d'agilité (s) — technique",Barèmes!$B$6:$B$28,H461,Barèmes!$C$6:$C$28,IF(H461="6ème","Mixte",G461)),Barèmes!$C$2,IF(AD461&lt;=SUMIFS(Barèmes!$H$6:$H$28,Barèmes!$A$6:$A$28,"Surcoût d'agilité (s) — technique",Barèmes!$B$6:$B$28,H461,Barèmes!$C$6:$C$28,IF(H461="6ème","Mixte",G461)),Barèmes!$D$2,IF(AD461&lt;=SUMIFS(Barèmes!$I$6:$I$28,Barèmes!$A$6:$A$28,"Surcoût d'agilité (s) — technique",Barèmes!$B$6:$B$28,H461,Barèmes!$C$6:$C$28,IF(H461="6ème","Mixte",G461)),Barèmes!$E$2,Barèmes!$F$2)))),IF(AD461&gt;=SUMIFS(Barèmes!$F$6:$F$28,Barèmes!$A$6:$A$28,"Surcoût d'agilité (s) — technique",Barèmes!$B$6:$B$28,H461,Barèmes!$C$6:$C$28,IF(H461="6ème","Mixte",G461)),Barèmes!$B$2,IF(AD461&gt;=SUMIFS(Barèmes!$G$6:$G$28,Barèmes!$A$6:$A$28,"Surcoût d'agilité (s) — technique",Barèmes!$B$6:$B$28,H461,Barèmes!$C$6:$C$28,IF(H461="6ème","Mixte",G461)),Barèmes!$C$2,IF(AD461&gt;=SUMIFS(Barèmes!$H$6:$H$28,Barèmes!$A$6:$A$28,"Surcoût d'agilité (s) — technique",Barèmes!$B$6:$B$28,H461,Barèmes!$C$6:$C$28,IF(H461="6ème","Mixte",G461)),Barèmes!$D$2,IF(AD461&gt;=SUMIFS(Barèmes!$I$6:$I$28,Barèmes!$A$6:$A$28,"Surcoût d'agilité (s) — technique",Barèmes!$B$6:$B$28,H461,Barèmes!$C$6:$C$28,IF(H461="6ème","Mixte",G461)),Barèmes!$E$2,Barèmes!$F$2))))))</f>
        <v/>
      </c>
      <c r="AH461" s="31" t="str">
        <f>IF((IF(N461="",0,1)+IF(Q461="",0,1)+IF(W461="",0,1)+IF(Z461="",0,1)+IF(AC461="",0,1))=0,"",3*IF(N461=Barèmes!$B$2,1,IF(N461=Barèmes!$C$2,2,IF(N461=Barèmes!$D$2,3,IF(N461=Barèmes!$E$2,4,IF(N461=Barèmes!$F$2,5,0)))))+3*IF(Q461=Barèmes!$B$2,1,IF(Q461=Barèmes!$C$2,2,IF(Q461=Barèmes!$D$2,3,IF(Q461=Barèmes!$E$2,4,IF(Q461=Barèmes!$F$2,5,0)))))+2*IF(W461=Barèmes!$B$2,1,IF(W461=Barèmes!$C$2,2,IF(W461=Barèmes!$D$2,3,IF(W461=Barèmes!$E$2,4,IF(W461=Barèmes!$F$2,5,0)))))+1*IF(Z461=Barèmes!$B$2,1,IF(Z461=Barèmes!$C$2,2,IF(Z461=Barèmes!$D$2,3,IF(Z461=Barèmes!$E$2,4,IF(Z461=Barèmes!$F$2,5,0)))))+1*IF(AC461=Barèmes!$B$2,1,IF(AC461=Barèmes!$C$2,2,IF(AC461=Barèmes!$D$2,3,IF(AC461=Barèmes!$E$2,4,IF(AC461=Barèmes!$F$2,5,0))))))</f>
        <v/>
      </c>
      <c r="AI461" s="31"/>
      <c r="AJ461" s="32" t="str">
        <f>IFERROR(INDEX(Croissance!$B$5:$B$604,MATCH(A461,Croissance!$A$5:$A$604,0)),"")</f>
        <v/>
      </c>
      <c r="AK461" s="32" t="str">
        <f>IFERROR(INDEX(Croissance!$C$5:$C$604,MATCH(A461,Croissance!$A$5:$A$604,0)),"")</f>
        <v/>
      </c>
      <c r="AL461" s="32" t="str">
        <f>IFERROR(INDEX(Croissance!$D$5:$D$604,MATCH(A461,Croissance!$A$5:$A$604,0)),"")</f>
        <v/>
      </c>
      <c r="AM461" s="32" t="str">
        <f>IFERROR(INDEX(Croissance!$E$5:$E$604,MATCH(A461,Croissance!$A$5:$A$604,0)),"")</f>
        <v/>
      </c>
      <c r="AO461" s="33">
        <f t="shared" si="64"/>
        <v>0</v>
      </c>
      <c r="AP461" s="33">
        <f t="shared" si="60"/>
        <v>0</v>
      </c>
      <c r="AQ461" s="33">
        <f>IF(A461="",0,IF(AND(OR('Synthèse classe'!$C$2="Tous",C461='Synthèse classe'!$C$2),OR('Synthèse classe'!$C$3="Toutes",D461='Synthèse classe'!$C$3),OR('Synthèse classe'!$C$4="Toutes",AND('Synthèse classe'!$C$4="Dernière",AP461=1),B461=IFERROR(VALUE('Synthèse classe'!$C$4),0))),1,0))</f>
        <v>0</v>
      </c>
      <c r="AR461" s="34" t="str">
        <f t="shared" si="61"/>
        <v/>
      </c>
    </row>
    <row r="462" spans="1:44" x14ac:dyDescent="0.2">
      <c r="A462" s="17" t="str">
        <f t="shared" si="57"/>
        <v/>
      </c>
      <c r="B462" s="18"/>
      <c r="C462" s="19"/>
      <c r="D462" s="19"/>
      <c r="E462" s="19"/>
      <c r="F462" s="19"/>
      <c r="G462" s="19"/>
      <c r="H462" s="17" t="str">
        <f t="shared" si="62"/>
        <v/>
      </c>
      <c r="I462" s="20"/>
      <c r="J462" s="18"/>
      <c r="K462" s="19"/>
      <c r="L462" s="21" t="str">
        <f t="shared" si="63"/>
        <v/>
      </c>
      <c r="M462" s="21" t="str">
        <f>IF(OR(J462="",SUMPRODUCT((Barèmes!$A$6:$A$28="Endurance — Luc Léger (palier)")*(Barèmes!$B$6:$B$28=H462)*(Barèmes!$C$6:$C$28=IF(H462="6ème","Mixte",G462)))=0),"",IF(SUMPRODUCT((Barèmes!$A$6:$A$28="Endurance — Luc Léger (palier)")*(Barèmes!$B$6:$B$28=H462)*(Barèmes!$C$6:$C$28=IF(H462="6ème","Mixte",G462))*(Barèmes!$J$6:$J$28="+"))&gt;0,IF(J462&lt;=SUMIFS(Barèmes!$D$6:$D$28,Barèmes!$A$6:$A$28,"Endurance — Luc Léger (palier)",Barèmes!$B$6:$B$28,H462,Barèmes!$C$6:$C$28,IF(H462="6ème","Mixte",G462)),"à besoin",IF(J462&lt;=SUMIFS(Barèmes!$E$6:$E$28,Barèmes!$A$6:$A$28,"Endurance — Luc Léger (palier)",Barèmes!$B$6:$B$28,H462,Barèmes!$C$6:$C$28,IF(H462="6ème","Mixte",G462)),"fragile","satisfaisant")),IF(J462&gt;=SUMIFS(Barèmes!$D$6:$D$28,Barèmes!$A$6:$A$28,"Endurance — Luc Léger (palier)",Barèmes!$B$6:$B$28,H462,Barèmes!$C$6:$C$28,IF(H462="6ème","Mixte",G462)),"à besoin",IF(J462&gt;=SUMIFS(Barèmes!$E$6:$E$28,Barèmes!$A$6:$A$28,"Endurance — Luc Léger (palier)",Barèmes!$B$6:$B$28,H462,Barèmes!$C$6:$C$28,IF(H462="6ème","Mixte",G462)),"fragile","satisfaisant"))))</f>
        <v/>
      </c>
      <c r="N462" s="21" t="str">
        <f>IF(OR(J462="",SUMPRODUCT((Barèmes!$A$6:$A$28="Endurance — Luc Léger (palier)")*(Barèmes!$B$6:$B$28=H462)*(Barèmes!$C$6:$C$28=IF(H462="6ème","Mixte",G462)))=0),"",IF(SUMPRODUCT((Barèmes!$A$6:$A$28="Endurance — Luc Léger (palier)")*(Barèmes!$B$6:$B$28=H462)*(Barèmes!$C$6:$C$28=IF(H462="6ème","Mixte",G462))*(Barèmes!$J$6:$J$28="+"))&gt;0,IF(J462&lt;=SUMIFS(Barèmes!$F$6:$F$28,Barèmes!$A$6:$A$28,"Endurance — Luc Léger (palier)",Barèmes!$B$6:$B$28,H462,Barèmes!$C$6:$C$28,IF(H462="6ème","Mixte",G462)),Barèmes!$B$2,IF(J462&lt;=SUMIFS(Barèmes!$G$6:$G$28,Barèmes!$A$6:$A$28,"Endurance — Luc Léger (palier)",Barèmes!$B$6:$B$28,H462,Barèmes!$C$6:$C$28,IF(H462="6ème","Mixte",G462)),Barèmes!$C$2,IF(J462&lt;=SUMIFS(Barèmes!$H$6:$H$28,Barèmes!$A$6:$A$28,"Endurance — Luc Léger (palier)",Barèmes!$B$6:$B$28,H462,Barèmes!$C$6:$C$28,IF(H462="6ème","Mixte",G462)),Barèmes!$D$2,IF(J462&lt;=SUMIFS(Barèmes!$I$6:$I$28,Barèmes!$A$6:$A$28,"Endurance — Luc Léger (palier)",Barèmes!$B$6:$B$28,H462,Barèmes!$C$6:$C$28,IF(H462="6ème","Mixte",G462)),Barèmes!$E$2,Barèmes!$F$2)))),IF(J462&gt;=SUMIFS(Barèmes!$F$6:$F$28,Barèmes!$A$6:$A$28,"Endurance — Luc Léger (palier)",Barèmes!$B$6:$B$28,H462,Barèmes!$C$6:$C$28,IF(H462="6ème","Mixte",G462)),Barèmes!$B$2,IF(J462&gt;=SUMIFS(Barèmes!$G$6:$G$28,Barèmes!$A$6:$A$28,"Endurance — Luc Léger (palier)",Barèmes!$B$6:$B$28,H462,Barèmes!$C$6:$C$28,IF(H462="6ème","Mixte",G462)),Barèmes!$C$2,IF(J462&gt;=SUMIFS(Barèmes!$H$6:$H$28,Barèmes!$A$6:$A$28,"Endurance — Luc Léger (palier)",Barèmes!$B$6:$B$28,H462,Barèmes!$C$6:$C$28,IF(H462="6ème","Mixte",G462)),Barèmes!$D$2,IF(J462&gt;=SUMIFS(Barèmes!$I$6:$I$28,Barèmes!$A$6:$A$28,"Endurance — Luc Léger (palier)",Barèmes!$B$6:$B$28,H462,Barèmes!$C$6:$C$28,IF(H462="6ème","Mixte",G462)),Barèmes!$E$2,Barèmes!$F$2))))))</f>
        <v/>
      </c>
      <c r="O462" s="22"/>
      <c r="P462" s="23" t="str">
        <f>IF(OR(O462="",SUMPRODUCT((Barèmes!$A$6:$A$28="Force bas du corps — Saut en longueur (m)")*(Barèmes!$B$6:$B$28=H462)*(Barèmes!$C$6:$C$28=IF(H462="6ème","Mixte",G462)))=0),"",IF(SUMPRODUCT((Barèmes!$A$6:$A$28="Force bas du corps — Saut en longueur (m)")*(Barèmes!$B$6:$B$28=H462)*(Barèmes!$C$6:$C$28=IF(H462="6ème","Mixte",G462))*(Barèmes!$J$6:$J$28="+"))&gt;0,IF(O462&lt;=SUMIFS(Barèmes!$D$6:$D$28,Barèmes!$A$6:$A$28,"Force bas du corps — Saut en longueur (m)",Barèmes!$B$6:$B$28,H462,Barèmes!$C$6:$C$28,IF(H462="6ème","Mixte",G462)),"à besoin",IF(O462&lt;=SUMIFS(Barèmes!$E$6:$E$28,Barèmes!$A$6:$A$28,"Force bas du corps — Saut en longueur (m)",Barèmes!$B$6:$B$28,H462,Barèmes!$C$6:$C$28,IF(H462="6ème","Mixte",G462)),"fragile","satisfaisant")),IF(O462&gt;=SUMIFS(Barèmes!$D$6:$D$28,Barèmes!$A$6:$A$28,"Force bas du corps — Saut en longueur (m)",Barèmes!$B$6:$B$28,H462,Barèmes!$C$6:$C$28,IF(H462="6ème","Mixte",G462)),"à besoin",IF(O462&gt;=SUMIFS(Barèmes!$E$6:$E$28,Barèmes!$A$6:$A$28,"Force bas du corps — Saut en longueur (m)",Barèmes!$B$6:$B$28,H462,Barèmes!$C$6:$C$28,IF(H462="6ème","Mixte",G462)),"fragile","satisfaisant"))))</f>
        <v/>
      </c>
      <c r="Q462" s="23" t="str">
        <f>IF(OR(O462="",SUMPRODUCT((Barèmes!$A$6:$A$28="Force bas du corps — Saut en longueur (m)")*(Barèmes!$B$6:$B$28=H462)*(Barèmes!$C$6:$C$28=IF(H462="6ème","Mixte",G462)))=0),"",IF(SUMPRODUCT((Barèmes!$A$6:$A$28="Force bas du corps — Saut en longueur (m)")*(Barèmes!$B$6:$B$28=H462)*(Barèmes!$C$6:$C$28=IF(H462="6ème","Mixte",G462))*(Barèmes!$J$6:$J$28="+"))&gt;0,IF(O462&lt;=SUMIFS(Barèmes!$F$6:$F$28,Barèmes!$A$6:$A$28,"Force bas du corps — Saut en longueur (m)",Barèmes!$B$6:$B$28,H462,Barèmes!$C$6:$C$28,IF(H462="6ème","Mixte",G462)),Barèmes!$B$2,IF(O462&lt;=SUMIFS(Barèmes!$G$6:$G$28,Barèmes!$A$6:$A$28,"Force bas du corps — Saut en longueur (m)",Barèmes!$B$6:$B$28,H462,Barèmes!$C$6:$C$28,IF(H462="6ème","Mixte",G462)),Barèmes!$C$2,IF(O462&lt;=SUMIFS(Barèmes!$H$6:$H$28,Barèmes!$A$6:$A$28,"Force bas du corps — Saut en longueur (m)",Barèmes!$B$6:$B$28,H462,Barèmes!$C$6:$C$28,IF(H462="6ème","Mixte",G462)),Barèmes!$D$2,IF(O462&lt;=SUMIFS(Barèmes!$I$6:$I$28,Barèmes!$A$6:$A$28,"Force bas du corps — Saut en longueur (m)",Barèmes!$B$6:$B$28,H462,Barèmes!$C$6:$C$28,IF(H462="6ème","Mixte",G462)),Barèmes!$E$2,Barèmes!$F$2)))),IF(O462&gt;=SUMIFS(Barèmes!$F$6:$F$28,Barèmes!$A$6:$A$28,"Force bas du corps — Saut en longueur (m)",Barèmes!$B$6:$B$28,H462,Barèmes!$C$6:$C$28,IF(H462="6ème","Mixte",G462)),Barèmes!$B$2,IF(O462&gt;=SUMIFS(Barèmes!$G$6:$G$28,Barèmes!$A$6:$A$28,"Force bas du corps — Saut en longueur (m)",Barèmes!$B$6:$B$28,H462,Barèmes!$C$6:$C$28,IF(H462="6ème","Mixte",G462)),Barèmes!$C$2,IF(O462&gt;=SUMIFS(Barèmes!$H$6:$H$28,Barèmes!$A$6:$A$28,"Force bas du corps — Saut en longueur (m)",Barèmes!$B$6:$B$28,H462,Barèmes!$C$6:$C$28,IF(H462="6ème","Mixte",G462)),Barèmes!$D$2,IF(O462&gt;=SUMIFS(Barèmes!$I$6:$I$28,Barèmes!$A$6:$A$28,"Force bas du corps — Saut en longueur (m)",Barèmes!$B$6:$B$28,H462,Barèmes!$C$6:$C$28,IF(H462="6ème","Mixte",G462)),Barèmes!$E$2,Barèmes!$F$2))))))</f>
        <v/>
      </c>
      <c r="R462" s="22"/>
      <c r="S462" s="24" t="str">
        <f>IF(OR(R462="",SUMPRODUCT((Barèmes!$A$6:$A$28="Vitesse — 30 m (s)")*(Barèmes!$B$6:$B$28=H462)*(Barèmes!$C$6:$C$28=IF(H462="6ème","Mixte",G462)))=0),"",IF(SUMPRODUCT((Barèmes!$A$6:$A$28="Vitesse — 30 m (s)")*(Barèmes!$B$6:$B$28=H462)*(Barèmes!$C$6:$C$28=IF(H462="6ème","Mixte",G462))*(Barèmes!$J$6:$J$28="+"))&gt;0,IF(R462&lt;=SUMIFS(Barèmes!$D$6:$D$28,Barèmes!$A$6:$A$28,"Vitesse — 30 m (s)",Barèmes!$B$6:$B$28,H462,Barèmes!$C$6:$C$28,IF(H462="6ème","Mixte",G462)),"à besoin",IF(R462&lt;=SUMIFS(Barèmes!$E$6:$E$28,Barèmes!$A$6:$A$28,"Vitesse — 30 m (s)",Barèmes!$B$6:$B$28,H462,Barèmes!$C$6:$C$28,IF(H462="6ème","Mixte",G462)),"fragile","satisfaisant")),IF(R462&gt;=SUMIFS(Barèmes!$D$6:$D$28,Barèmes!$A$6:$A$28,"Vitesse — 30 m (s)",Barèmes!$B$6:$B$28,H462,Barèmes!$C$6:$C$28,IF(H462="6ème","Mixte",G462)),"à besoin",IF(R462&gt;=SUMIFS(Barèmes!$E$6:$E$28,Barèmes!$A$6:$A$28,"Vitesse — 30 m (s)",Barèmes!$B$6:$B$28,H462,Barèmes!$C$6:$C$28,IF(H462="6ème","Mixte",G462)),"fragile","satisfaisant"))))</f>
        <v/>
      </c>
      <c r="T462" s="24" t="str">
        <f>IF(OR(R462="",SUMPRODUCT((Barèmes!$A$6:$A$28="Vitesse — 30 m (s)")*(Barèmes!$B$6:$B$28=H462)*(Barèmes!$C$6:$C$28=IF(H462="6ème","Mixte",G462)))=0),"",IF(SUMPRODUCT((Barèmes!$A$6:$A$28="Vitesse — 30 m (s)")*(Barèmes!$B$6:$B$28=H462)*(Barèmes!$C$6:$C$28=IF(H462="6ème","Mixte",G462))*(Barèmes!$J$6:$J$28="+"))&gt;0,IF(R462&lt;=SUMIFS(Barèmes!$F$6:$F$28,Barèmes!$A$6:$A$28,"Vitesse — 30 m (s)",Barèmes!$B$6:$B$28,H462,Barèmes!$C$6:$C$28,IF(H462="6ème","Mixte",G462)),Barèmes!$B$2,IF(R462&lt;=SUMIFS(Barèmes!$G$6:$G$28,Barèmes!$A$6:$A$28,"Vitesse — 30 m (s)",Barèmes!$B$6:$B$28,H462,Barèmes!$C$6:$C$28,IF(H462="6ème","Mixte",G462)),Barèmes!$C$2,IF(R462&lt;=SUMIFS(Barèmes!$H$6:$H$28,Barèmes!$A$6:$A$28,"Vitesse — 30 m (s)",Barèmes!$B$6:$B$28,H462,Barèmes!$C$6:$C$28,IF(H462="6ème","Mixte",G462)),Barèmes!$D$2,IF(R462&lt;=SUMIFS(Barèmes!$I$6:$I$28,Barèmes!$A$6:$A$28,"Vitesse — 30 m (s)",Barèmes!$B$6:$B$28,H462,Barèmes!$C$6:$C$28,IF(H462="6ème","Mixte",G462)),Barèmes!$E$2,Barèmes!$F$2)))),IF(R462&gt;=SUMIFS(Barèmes!$F$6:$F$28,Barèmes!$A$6:$A$28,"Vitesse — 30 m (s)",Barèmes!$B$6:$B$28,H462,Barèmes!$C$6:$C$28,IF(H462="6ème","Mixte",G462)),Barèmes!$B$2,IF(R462&gt;=SUMIFS(Barèmes!$G$6:$G$28,Barèmes!$A$6:$A$28,"Vitesse — 30 m (s)",Barèmes!$B$6:$B$28,H462,Barèmes!$C$6:$C$28,IF(H462="6ème","Mixte",G462)),Barèmes!$C$2,IF(R462&gt;=SUMIFS(Barèmes!$H$6:$H$28,Barèmes!$A$6:$A$28,"Vitesse — 30 m (s)",Barèmes!$B$6:$B$28,H462,Barèmes!$C$6:$C$28,IF(H462="6ème","Mixte",G462)),Barèmes!$D$2,IF(R462&gt;=SUMIFS(Barèmes!$I$6:$I$28,Barèmes!$A$6:$A$28,"Vitesse — 30 m (s)",Barèmes!$B$6:$B$28,H462,Barèmes!$C$6:$C$28,IF(H462="6ème","Mixte",G462)),Barèmes!$E$2,Barèmes!$F$2))))))</f>
        <v/>
      </c>
      <c r="U462" s="22"/>
      <c r="V462" s="25" t="str">
        <f>IF(OR(U462="",SUMPRODUCT((Barèmes!$A$6:$A$28="Vitesse — 50 m (s)")*(Barèmes!$B$6:$B$28=H462)*(Barèmes!$C$6:$C$28=IF(H462="6ème","Mixte",G462)))=0),"",IF(SUMPRODUCT((Barèmes!$A$6:$A$28="Vitesse — 50 m (s)")*(Barèmes!$B$6:$B$28=H462)*(Barèmes!$C$6:$C$28=IF(H462="6ème","Mixte",G462))*(Barèmes!$J$6:$J$28="+"))&gt;0,IF(U462&lt;=SUMIFS(Barèmes!$D$6:$D$28,Barèmes!$A$6:$A$28,"Vitesse — 50 m (s)",Barèmes!$B$6:$B$28,H462,Barèmes!$C$6:$C$28,IF(H462="6ème","Mixte",G462)),"à besoin",IF(U462&lt;=SUMIFS(Barèmes!$E$6:$E$28,Barèmes!$A$6:$A$28,"Vitesse — 50 m (s)",Barèmes!$B$6:$B$28,H462,Barèmes!$C$6:$C$28,IF(H462="6ème","Mixte",G462)),"fragile","satisfaisant")),IF(U462&gt;=SUMIFS(Barèmes!$D$6:$D$28,Barèmes!$A$6:$A$28,"Vitesse — 50 m (s)",Barèmes!$B$6:$B$28,H462,Barèmes!$C$6:$C$28,IF(H462="6ème","Mixte",G462)),"à besoin",IF(U462&gt;=SUMIFS(Barèmes!$E$6:$E$28,Barèmes!$A$6:$A$28,"Vitesse — 50 m (s)",Barèmes!$B$6:$B$28,H462,Barèmes!$C$6:$C$28,IF(H462="6ème","Mixte",G462)),"fragile","satisfaisant"))))</f>
        <v/>
      </c>
      <c r="W462" s="25" t="str">
        <f>IF(OR(U462="",SUMPRODUCT((Barèmes!$A$6:$A$28="Vitesse — 50 m (s)")*(Barèmes!$B$6:$B$28=H462)*(Barèmes!$C$6:$C$28=IF(H462="6ème","Mixte",G462)))=0),"",IF(SUMPRODUCT((Barèmes!$A$6:$A$28="Vitesse — 50 m (s)")*(Barèmes!$B$6:$B$28=H462)*(Barèmes!$C$6:$C$28=IF(H462="6ème","Mixte",G462))*(Barèmes!$J$6:$J$28="+"))&gt;0,IF(U462&lt;=SUMIFS(Barèmes!$F$6:$F$28,Barèmes!$A$6:$A$28,"Vitesse — 50 m (s)",Barèmes!$B$6:$B$28,H462,Barèmes!$C$6:$C$28,IF(H462="6ème","Mixte",G462)),Barèmes!$B$2,IF(U462&lt;=SUMIFS(Barèmes!$G$6:$G$28,Barèmes!$A$6:$A$28,"Vitesse — 50 m (s)",Barèmes!$B$6:$B$28,H462,Barèmes!$C$6:$C$28,IF(H462="6ème","Mixte",G462)),Barèmes!$C$2,IF(U462&lt;=SUMIFS(Barèmes!$H$6:$H$28,Barèmes!$A$6:$A$28,"Vitesse — 50 m (s)",Barèmes!$B$6:$B$28,H462,Barèmes!$C$6:$C$28,IF(H462="6ème","Mixte",G462)),Barèmes!$D$2,IF(U462&lt;=SUMIFS(Barèmes!$I$6:$I$28,Barèmes!$A$6:$A$28,"Vitesse — 50 m (s)",Barèmes!$B$6:$B$28,H462,Barèmes!$C$6:$C$28,IF(H462="6ème","Mixte",G462)),Barèmes!$E$2,Barèmes!$F$2)))),IF(U462&gt;=SUMIFS(Barèmes!$F$6:$F$28,Barèmes!$A$6:$A$28,"Vitesse — 50 m (s)",Barèmes!$B$6:$B$28,H462,Barèmes!$C$6:$C$28,IF(H462="6ème","Mixte",G462)),Barèmes!$B$2,IF(U462&gt;=SUMIFS(Barèmes!$G$6:$G$28,Barèmes!$A$6:$A$28,"Vitesse — 50 m (s)",Barèmes!$B$6:$B$28,H462,Barèmes!$C$6:$C$28,IF(H462="6ème","Mixte",G462)),Barèmes!$C$2,IF(U462&gt;=SUMIFS(Barèmes!$H$6:$H$28,Barèmes!$A$6:$A$28,"Vitesse — 50 m (s)",Barèmes!$B$6:$B$28,H462,Barèmes!$C$6:$C$28,IF(H462="6ème","Mixte",G462)),Barèmes!$D$2,IF(U462&gt;=SUMIFS(Barèmes!$I$6:$I$28,Barèmes!$A$6:$A$28,"Vitesse — 50 m (s)",Barèmes!$B$6:$B$28,H462,Barèmes!$C$6:$C$28,IF(H462="6ème","Mixte",G462)),Barèmes!$E$2,Barèmes!$F$2))))))</f>
        <v/>
      </c>
      <c r="X462" s="18"/>
      <c r="Y462" s="26" t="str" cm="1">
        <f t="array" ref="Y462">IF(OR(X462="",SUMPRODUCT((Barèmes!$A$6:$A$28="Souplesse (score 1-5)")*(Barèmes!$B$6:$B$28=H462)*(Barèmes!$C$6:$C$28=IF(H462="6ème","Mixte",G462)))=0),"",IF(SUMPRODUCT((Barèmes!$A$6:$A$28="Souplesse (score 1-5)")*(Barèmes!$B$6:$B$28=H462)*(Barèmes!$C$6:$C$28=IF(H462="6ème","Mixte",G462))*(Barèmes!$J$6:$J$28="+"))&gt;0,IF(X462&lt;=SUMIFS(Barèmes!$D$6:$D$28,Barèmes!$A$6:$A$28,"Souplesse (score 1-5)",Barèmes!$B$6:$B$28,H462,Barèmes!$C$6:$C$28,IF(H462="6ème","Mixte",G462)),"à besoin",IF(X462&lt;=SUMIFS(Barèmes!$E$6:$E$28,Barèmes!$A$6:$A$28,"Souplesse (score 1-5)",Barèmes!$B$6:$B$28,H462,Barèmes!$C$6:$C$28,IF(H462="6ème","Mixte",G462)),"fragile","satisfaisant")),IF(X462&gt;=SUMIFS(Barèmes!$D$6:$D$28,Barèmes!$A$6:$A$28,"Souplesse (score 1-5)",Barèmes!$B$6:$B$28,H462,Barèmes!$C$6:$C$28,IF(H462="6ème","Mixte",G462)),"à besoin",IF(X462&gt;=SUMIFS(Barèmes!$E$6:$E$28,Barèmes!$A$6:$A$28,"Souplesse (score 1-5)",Barèmes!$B$6:$B$28,H462,Barèmes!$C$6:$C$28,IF(H462="6ème","Mixte",G462)),"fragile","satisfaisant"))))</f>
        <v/>
      </c>
      <c r="Z462" s="26" t="str" cm="1">
        <f t="array" ref="Z462">IF(OR(X462="",SUMPRODUCT((Barèmes!$A$6:$A$28="Souplesse (score 1-5)")*(Barèmes!$B$6:$B$28=H462)*(Barèmes!$C$6:$C$28=IF(H462="6ème","Mixte",G462)))=0),"",IF(SUMPRODUCT((Barèmes!$A$6:$A$28="Souplesse (score 1-5)")*(Barèmes!$B$6:$B$28=H462)*(Barèmes!$C$6:$C$28=IF(H462="6ème","Mixte",G462))*(Barèmes!$J$6:$J$28="+"))&gt;0,IF(X462&lt;=SUMIFS(Barèmes!$F$6:$F$28,Barèmes!$A$6:$A$28,"Souplesse (score 1-5)",Barèmes!$B$6:$B$28,H462,Barèmes!$C$6:$C$28,IF(H462="6ème","Mixte",G462)),Barèmes!$B$2,IF(X462&lt;=SUMIFS(Barèmes!$G$6:$G$28,Barèmes!$A$6:$A$28,"Souplesse (score 1-5)",Barèmes!$B$6:$B$28,H462,Barèmes!$C$6:$C$28,IF(H462="6ème","Mixte",G462)),Barèmes!$C$2,IF(X462&lt;=SUMIFS(Barèmes!$H$6:$H$28,Barèmes!$A$6:$A$28,"Souplesse (score 1-5)",Barèmes!$B$6:$B$28,H462,Barèmes!$C$6:$C$28,IF(H462="6ème","Mixte",G462)),Barèmes!$D$2,IF(X462&lt;=SUMIFS(Barèmes!$I$6:$I$28,Barèmes!$A$6:$A$28,"Souplesse (score 1-5)",Barèmes!$B$6:$B$28,H462,Barèmes!$C$6:$C$28,IF(H462="6ème","Mixte",G462)),Barèmes!$E$2,Barèmes!$F$2)))),IF(X462&gt;=SUMIFS(Barèmes!$F$6:$F$28,Barèmes!$A$6:$A$28,"Souplesse (score 1-5)",Barèmes!$B$6:$B$28,H462,Barèmes!$C$6:$C$28,IF(H462="6ème","Mixte",G462)),Barèmes!$B$2,IF(X462&gt;=SUMIFS(Barèmes!$G$6:$G$28,Barèmes!$A$6:$A$28,"Souplesse (score 1-5)",Barèmes!$B$6:$B$28,H462,Barèmes!$C$6:$C$28,IF(H462="6ème","Mixte",G462)),Barèmes!$C$2,IF(X462&gt;=SUMIFS(Barèmes!$H$6:$H$28,Barèmes!$A$6:$A$28,"Souplesse (score 1-5)",Barèmes!$B$6:$B$28,H462,Barèmes!$C$6:$C$28,IF(H462="6ème","Mixte",G462)),Barèmes!$D$2,IF(X462&gt;=SUMIFS(Barèmes!$I$6:$I$28,Barèmes!$A$6:$A$28,"Souplesse (score 1-5)",Barèmes!$B$6:$B$28,H462,Barèmes!$C$6:$C$28,IF(H462="6ème","Mixte",G462)),Barèmes!$E$2,Barèmes!$F$2))))))</f>
        <v/>
      </c>
      <c r="AA462" s="22"/>
      <c r="AB462" s="27" t="str">
        <f>IF(OR(AA462="",SUMPRODUCT((Barèmes!$A$6:$A$28="Agilité — T-test 974 (s)")*(Barèmes!$B$6:$B$28=H462)*(Barèmes!$C$6:$C$28=IF(H462="6ème","Mixte",G462)))=0),"",IF(SUMPRODUCT((Barèmes!$A$6:$A$28="Agilité — T-test 974 (s)")*(Barèmes!$B$6:$B$28=H462)*(Barèmes!$C$6:$C$28=IF(H462="6ème","Mixte",G462))*(Barèmes!$J$6:$J$28="+"))&gt;0,IF(AA462&lt;=SUMIFS(Barèmes!$D$6:$D$28,Barèmes!$A$6:$A$28,"Agilité — T-test 974 (s)",Barèmes!$B$6:$B$28,H462,Barèmes!$C$6:$C$28,IF(H462="6ème","Mixte",G462)),"à besoin",IF(AA462&lt;=SUMIFS(Barèmes!$E$6:$E$28,Barèmes!$A$6:$A$28,"Agilité — T-test 974 (s)",Barèmes!$B$6:$B$28,H462,Barèmes!$C$6:$C$28,IF(H462="6ème","Mixte",G462)),"fragile","satisfaisant")),IF(AA462&gt;=SUMIFS(Barèmes!$D$6:$D$28,Barèmes!$A$6:$A$28,"Agilité — T-test 974 (s)",Barèmes!$B$6:$B$28,H462,Barèmes!$C$6:$C$28,IF(H462="6ème","Mixte",G462)),"à besoin",IF(AA462&gt;=SUMIFS(Barèmes!$E$6:$E$28,Barèmes!$A$6:$A$28,"Agilité — T-test 974 (s)",Barèmes!$B$6:$B$28,H462,Barèmes!$C$6:$C$28,IF(H462="6ème","Mixte",G462)),"fragile","satisfaisant"))))</f>
        <v/>
      </c>
      <c r="AC462" s="27" t="str">
        <f>IF(OR(AA462="",SUMPRODUCT((Barèmes!$A$6:$A$28="Agilité — T-test 974 (s)")*(Barèmes!$B$6:$B$28=H462)*(Barèmes!$C$6:$C$28=IF(H462="6ème","Mixte",G462)))=0),"",IF(SUMPRODUCT((Barèmes!$A$6:$A$28="Agilité — T-test 974 (s)")*(Barèmes!$B$6:$B$28=H462)*(Barèmes!$C$6:$C$28=IF(H462="6ème","Mixte",G462))*(Barèmes!$J$6:$J$28="+"))&gt;0,IF(AA462&lt;=SUMIFS(Barèmes!$F$6:$F$28,Barèmes!$A$6:$A$28,"Agilité — T-test 974 (s)",Barèmes!$B$6:$B$28,H462,Barèmes!$C$6:$C$28,IF(H462="6ème","Mixte",G462)),Barèmes!$B$2,IF(AA462&lt;=SUMIFS(Barèmes!$G$6:$G$28,Barèmes!$A$6:$A$28,"Agilité — T-test 974 (s)",Barèmes!$B$6:$B$28,H462,Barèmes!$C$6:$C$28,IF(H462="6ème","Mixte",G462)),Barèmes!$C$2,IF(AA462&lt;=SUMIFS(Barèmes!$H$6:$H$28,Barèmes!$A$6:$A$28,"Agilité — T-test 974 (s)",Barèmes!$B$6:$B$28,H462,Barèmes!$C$6:$C$28,IF(H462="6ème","Mixte",G462)),Barèmes!$D$2,IF(AA462&lt;=SUMIFS(Barèmes!$I$6:$I$28,Barèmes!$A$6:$A$28,"Agilité — T-test 974 (s)",Barèmes!$B$6:$B$28,H462,Barèmes!$C$6:$C$28,IF(H462="6ème","Mixte",G462)),Barèmes!$E$2,Barèmes!$F$2)))),IF(AA462&gt;=SUMIFS(Barèmes!$F$6:$F$28,Barèmes!$A$6:$A$28,"Agilité — T-test 974 (s)",Barèmes!$B$6:$B$28,H462,Barèmes!$C$6:$C$28,IF(H462="6ème","Mixte",G462)),Barèmes!$B$2,IF(AA462&gt;=SUMIFS(Barèmes!$G$6:$G$28,Barèmes!$A$6:$A$28,"Agilité — T-test 974 (s)",Barèmes!$B$6:$B$28,H462,Barèmes!$C$6:$C$28,IF(H462="6ème","Mixte",G462)),Barèmes!$C$2,IF(AA462&gt;=SUMIFS(Barèmes!$H$6:$H$28,Barèmes!$A$6:$A$28,"Agilité — T-test 974 (s)",Barèmes!$B$6:$B$28,H462,Barèmes!$C$6:$C$28,IF(H462="6ème","Mixte",G462)),Barèmes!$D$2,IF(AA462&gt;=SUMIFS(Barèmes!$I$6:$I$28,Barèmes!$A$6:$A$28,"Agilité — T-test 974 (s)",Barèmes!$B$6:$B$28,H462,Barèmes!$C$6:$C$28,IF(H462="6ème","Mixte",G462)),Barèmes!$E$2,Barèmes!$F$2))))))</f>
        <v/>
      </c>
      <c r="AD462" s="28" t="str">
        <f t="shared" si="58"/>
        <v/>
      </c>
      <c r="AE462" s="29" t="str">
        <f t="shared" si="59"/>
        <v/>
      </c>
      <c r="AF462" s="30" t="str">
        <f>IF(OR(AD462="",SUMPRODUCT((Barèmes!$A$6:$A$28="Surcoût d'agilité (s) — technique")*(Barèmes!$B$6:$B$28=H462)*(Barèmes!$C$6:$C$28=IF(H462="6ème","Mixte",G462)))=0),"",IF(SUMPRODUCT((Barèmes!$A$6:$A$28="Surcoût d'agilité (s) — technique")*(Barèmes!$B$6:$B$28=H462)*(Barèmes!$C$6:$C$28=IF(H462="6ème","Mixte",G462))*(Barèmes!$J$6:$J$28="+"))&gt;0,IF(AD462&lt;=SUMIFS(Barèmes!$D$6:$D$28,Barèmes!$A$6:$A$28,"Surcoût d'agilité (s) — technique",Barèmes!$B$6:$B$28,H462,Barèmes!$C$6:$C$28,IF(H462="6ème","Mixte",G462)),"à besoin",IF(AD462&lt;=SUMIFS(Barèmes!$E$6:$E$28,Barèmes!$A$6:$A$28,"Surcoût d'agilité (s) — technique",Barèmes!$B$6:$B$28,H462,Barèmes!$C$6:$C$28,IF(H462="6ème","Mixte",G462)),"fragile","satisfaisant")),IF(AD462&gt;=SUMIFS(Barèmes!$D$6:$D$28,Barèmes!$A$6:$A$28,"Surcoût d'agilité (s) — technique",Barèmes!$B$6:$B$28,H462,Barèmes!$C$6:$C$28,IF(H462="6ème","Mixte",G462)),"à besoin",IF(AD462&gt;=SUMIFS(Barèmes!$E$6:$E$28,Barèmes!$A$6:$A$28,"Surcoût d'agilité (s) — technique",Barèmes!$B$6:$B$28,H462,Barèmes!$C$6:$C$28,IF(H462="6ème","Mixte",G462)),"fragile","satisfaisant"))))</f>
        <v/>
      </c>
      <c r="AG462" s="30" t="str">
        <f>IF(OR(AD462="",SUMPRODUCT((Barèmes!$A$6:$A$28="Surcoût d'agilité (s) — technique")*(Barèmes!$B$6:$B$28=H462)*(Barèmes!$C$6:$C$28=IF(H462="6ème","Mixte",G462)))=0),"",IF(SUMPRODUCT((Barèmes!$A$6:$A$28="Surcoût d'agilité (s) — technique")*(Barèmes!$B$6:$B$28=H462)*(Barèmes!$C$6:$C$28=IF(H462="6ème","Mixte",G462))*(Barèmes!$J$6:$J$28="+"))&gt;0,IF(AD462&lt;=SUMIFS(Barèmes!$F$6:$F$28,Barèmes!$A$6:$A$28,"Surcoût d'agilité (s) — technique",Barèmes!$B$6:$B$28,H462,Barèmes!$C$6:$C$28,IF(H462="6ème","Mixte",G462)),Barèmes!$B$2,IF(AD462&lt;=SUMIFS(Barèmes!$G$6:$G$28,Barèmes!$A$6:$A$28,"Surcoût d'agilité (s) — technique",Barèmes!$B$6:$B$28,H462,Barèmes!$C$6:$C$28,IF(H462="6ème","Mixte",G462)),Barèmes!$C$2,IF(AD462&lt;=SUMIFS(Barèmes!$H$6:$H$28,Barèmes!$A$6:$A$28,"Surcoût d'agilité (s) — technique",Barèmes!$B$6:$B$28,H462,Barèmes!$C$6:$C$28,IF(H462="6ème","Mixte",G462)),Barèmes!$D$2,IF(AD462&lt;=SUMIFS(Barèmes!$I$6:$I$28,Barèmes!$A$6:$A$28,"Surcoût d'agilité (s) — technique",Barèmes!$B$6:$B$28,H462,Barèmes!$C$6:$C$28,IF(H462="6ème","Mixte",G462)),Barèmes!$E$2,Barèmes!$F$2)))),IF(AD462&gt;=SUMIFS(Barèmes!$F$6:$F$28,Barèmes!$A$6:$A$28,"Surcoût d'agilité (s) — technique",Barèmes!$B$6:$B$28,H462,Barèmes!$C$6:$C$28,IF(H462="6ème","Mixte",G462)),Barèmes!$B$2,IF(AD462&gt;=SUMIFS(Barèmes!$G$6:$G$28,Barèmes!$A$6:$A$28,"Surcoût d'agilité (s) — technique",Barèmes!$B$6:$B$28,H462,Barèmes!$C$6:$C$28,IF(H462="6ème","Mixte",G462)),Barèmes!$C$2,IF(AD462&gt;=SUMIFS(Barèmes!$H$6:$H$28,Barèmes!$A$6:$A$28,"Surcoût d'agilité (s) — technique",Barèmes!$B$6:$B$28,H462,Barèmes!$C$6:$C$28,IF(H462="6ème","Mixte",G462)),Barèmes!$D$2,IF(AD462&gt;=SUMIFS(Barèmes!$I$6:$I$28,Barèmes!$A$6:$A$28,"Surcoût d'agilité (s) — technique",Barèmes!$B$6:$B$28,H462,Barèmes!$C$6:$C$28,IF(H462="6ème","Mixte",G462)),Barèmes!$E$2,Barèmes!$F$2))))))</f>
        <v/>
      </c>
      <c r="AH462" s="31" t="str">
        <f>IF((IF(N462="",0,1)+IF(Q462="",0,1)+IF(W462="",0,1)+IF(Z462="",0,1)+IF(AC462="",0,1))=0,"",3*IF(N462=Barèmes!$B$2,1,IF(N462=Barèmes!$C$2,2,IF(N462=Barèmes!$D$2,3,IF(N462=Barèmes!$E$2,4,IF(N462=Barèmes!$F$2,5,0)))))+3*IF(Q462=Barèmes!$B$2,1,IF(Q462=Barèmes!$C$2,2,IF(Q462=Barèmes!$D$2,3,IF(Q462=Barèmes!$E$2,4,IF(Q462=Barèmes!$F$2,5,0)))))+2*IF(W462=Barèmes!$B$2,1,IF(W462=Barèmes!$C$2,2,IF(W462=Barèmes!$D$2,3,IF(W462=Barèmes!$E$2,4,IF(W462=Barèmes!$F$2,5,0)))))+1*IF(Z462=Barèmes!$B$2,1,IF(Z462=Barèmes!$C$2,2,IF(Z462=Barèmes!$D$2,3,IF(Z462=Barèmes!$E$2,4,IF(Z462=Barèmes!$F$2,5,0)))))+1*IF(AC462=Barèmes!$B$2,1,IF(AC462=Barèmes!$C$2,2,IF(AC462=Barèmes!$D$2,3,IF(AC462=Barèmes!$E$2,4,IF(AC462=Barèmes!$F$2,5,0))))))</f>
        <v/>
      </c>
      <c r="AI462" s="31"/>
      <c r="AJ462" s="32" t="str">
        <f>IFERROR(INDEX(Croissance!$B$5:$B$604,MATCH(A462,Croissance!$A$5:$A$604,0)),"")</f>
        <v/>
      </c>
      <c r="AK462" s="32" t="str">
        <f>IFERROR(INDEX(Croissance!$C$5:$C$604,MATCH(A462,Croissance!$A$5:$A$604,0)),"")</f>
        <v/>
      </c>
      <c r="AL462" s="32" t="str">
        <f>IFERROR(INDEX(Croissance!$D$5:$D$604,MATCH(A462,Croissance!$A$5:$A$604,0)),"")</f>
        <v/>
      </c>
      <c r="AM462" s="32" t="str">
        <f>IFERROR(INDEX(Croissance!$E$5:$E$604,MATCH(A462,Croissance!$A$5:$A$604,0)),"")</f>
        <v/>
      </c>
      <c r="AO462" s="33">
        <f t="shared" si="64"/>
        <v>0</v>
      </c>
      <c r="AP462" s="33">
        <f t="shared" si="60"/>
        <v>0</v>
      </c>
      <c r="AQ462" s="33">
        <f>IF(A462="",0,IF(AND(OR('Synthèse classe'!$C$2="Tous",C462='Synthèse classe'!$C$2),OR('Synthèse classe'!$C$3="Toutes",D462='Synthèse classe'!$C$3),OR('Synthèse classe'!$C$4="Toutes",AND('Synthèse classe'!$C$4="Dernière",AP462=1),B462=IFERROR(VALUE('Synthèse classe'!$C$4),0))),1,0))</f>
        <v>0</v>
      </c>
      <c r="AR462" s="34" t="str">
        <f t="shared" si="61"/>
        <v/>
      </c>
    </row>
    <row r="463" spans="1:44" x14ac:dyDescent="0.2">
      <c r="A463" s="17" t="str">
        <f t="shared" si="57"/>
        <v/>
      </c>
      <c r="B463" s="18"/>
      <c r="C463" s="19"/>
      <c r="D463" s="19"/>
      <c r="E463" s="19"/>
      <c r="F463" s="19"/>
      <c r="G463" s="19"/>
      <c r="H463" s="17" t="str">
        <f t="shared" si="62"/>
        <v/>
      </c>
      <c r="I463" s="20"/>
      <c r="J463" s="18"/>
      <c r="K463" s="19"/>
      <c r="L463" s="21" t="str">
        <f t="shared" si="63"/>
        <v/>
      </c>
      <c r="M463" s="21" t="str">
        <f>IF(OR(J463="",SUMPRODUCT((Barèmes!$A$6:$A$28="Endurance — Luc Léger (palier)")*(Barèmes!$B$6:$B$28=H463)*(Barèmes!$C$6:$C$28=IF(H463="6ème","Mixte",G463)))=0),"",IF(SUMPRODUCT((Barèmes!$A$6:$A$28="Endurance — Luc Léger (palier)")*(Barèmes!$B$6:$B$28=H463)*(Barèmes!$C$6:$C$28=IF(H463="6ème","Mixte",G463))*(Barèmes!$J$6:$J$28="+"))&gt;0,IF(J463&lt;=SUMIFS(Barèmes!$D$6:$D$28,Barèmes!$A$6:$A$28,"Endurance — Luc Léger (palier)",Barèmes!$B$6:$B$28,H463,Barèmes!$C$6:$C$28,IF(H463="6ème","Mixte",G463)),"à besoin",IF(J463&lt;=SUMIFS(Barèmes!$E$6:$E$28,Barèmes!$A$6:$A$28,"Endurance — Luc Léger (palier)",Barèmes!$B$6:$B$28,H463,Barèmes!$C$6:$C$28,IF(H463="6ème","Mixte",G463)),"fragile","satisfaisant")),IF(J463&gt;=SUMIFS(Barèmes!$D$6:$D$28,Barèmes!$A$6:$A$28,"Endurance — Luc Léger (palier)",Barèmes!$B$6:$B$28,H463,Barèmes!$C$6:$C$28,IF(H463="6ème","Mixte",G463)),"à besoin",IF(J463&gt;=SUMIFS(Barèmes!$E$6:$E$28,Barèmes!$A$6:$A$28,"Endurance — Luc Léger (palier)",Barèmes!$B$6:$B$28,H463,Barèmes!$C$6:$C$28,IF(H463="6ème","Mixte",G463)),"fragile","satisfaisant"))))</f>
        <v/>
      </c>
      <c r="N463" s="21" t="str">
        <f>IF(OR(J463="",SUMPRODUCT((Barèmes!$A$6:$A$28="Endurance — Luc Léger (palier)")*(Barèmes!$B$6:$B$28=H463)*(Barèmes!$C$6:$C$28=IF(H463="6ème","Mixte",G463)))=0),"",IF(SUMPRODUCT((Barèmes!$A$6:$A$28="Endurance — Luc Léger (palier)")*(Barèmes!$B$6:$B$28=H463)*(Barèmes!$C$6:$C$28=IF(H463="6ème","Mixte",G463))*(Barèmes!$J$6:$J$28="+"))&gt;0,IF(J463&lt;=SUMIFS(Barèmes!$F$6:$F$28,Barèmes!$A$6:$A$28,"Endurance — Luc Léger (palier)",Barèmes!$B$6:$B$28,H463,Barèmes!$C$6:$C$28,IF(H463="6ème","Mixte",G463)),Barèmes!$B$2,IF(J463&lt;=SUMIFS(Barèmes!$G$6:$G$28,Barèmes!$A$6:$A$28,"Endurance — Luc Léger (palier)",Barèmes!$B$6:$B$28,H463,Barèmes!$C$6:$C$28,IF(H463="6ème","Mixte",G463)),Barèmes!$C$2,IF(J463&lt;=SUMIFS(Barèmes!$H$6:$H$28,Barèmes!$A$6:$A$28,"Endurance — Luc Léger (palier)",Barèmes!$B$6:$B$28,H463,Barèmes!$C$6:$C$28,IF(H463="6ème","Mixte",G463)),Barèmes!$D$2,IF(J463&lt;=SUMIFS(Barèmes!$I$6:$I$28,Barèmes!$A$6:$A$28,"Endurance — Luc Léger (palier)",Barèmes!$B$6:$B$28,H463,Barèmes!$C$6:$C$28,IF(H463="6ème","Mixte",G463)),Barèmes!$E$2,Barèmes!$F$2)))),IF(J463&gt;=SUMIFS(Barèmes!$F$6:$F$28,Barèmes!$A$6:$A$28,"Endurance — Luc Léger (palier)",Barèmes!$B$6:$B$28,H463,Barèmes!$C$6:$C$28,IF(H463="6ème","Mixte",G463)),Barèmes!$B$2,IF(J463&gt;=SUMIFS(Barèmes!$G$6:$G$28,Barèmes!$A$6:$A$28,"Endurance — Luc Léger (palier)",Barèmes!$B$6:$B$28,H463,Barèmes!$C$6:$C$28,IF(H463="6ème","Mixte",G463)),Barèmes!$C$2,IF(J463&gt;=SUMIFS(Barèmes!$H$6:$H$28,Barèmes!$A$6:$A$28,"Endurance — Luc Léger (palier)",Barèmes!$B$6:$B$28,H463,Barèmes!$C$6:$C$28,IF(H463="6ème","Mixte",G463)),Barèmes!$D$2,IF(J463&gt;=SUMIFS(Barèmes!$I$6:$I$28,Barèmes!$A$6:$A$28,"Endurance — Luc Léger (palier)",Barèmes!$B$6:$B$28,H463,Barèmes!$C$6:$C$28,IF(H463="6ème","Mixte",G463)),Barèmes!$E$2,Barèmes!$F$2))))))</f>
        <v/>
      </c>
      <c r="O463" s="22"/>
      <c r="P463" s="23" t="str">
        <f>IF(OR(O463="",SUMPRODUCT((Barèmes!$A$6:$A$28="Force bas du corps — Saut en longueur (m)")*(Barèmes!$B$6:$B$28=H463)*(Barèmes!$C$6:$C$28=IF(H463="6ème","Mixte",G463)))=0),"",IF(SUMPRODUCT((Barèmes!$A$6:$A$28="Force bas du corps — Saut en longueur (m)")*(Barèmes!$B$6:$B$28=H463)*(Barèmes!$C$6:$C$28=IF(H463="6ème","Mixte",G463))*(Barèmes!$J$6:$J$28="+"))&gt;0,IF(O463&lt;=SUMIFS(Barèmes!$D$6:$D$28,Barèmes!$A$6:$A$28,"Force bas du corps — Saut en longueur (m)",Barèmes!$B$6:$B$28,H463,Barèmes!$C$6:$C$28,IF(H463="6ème","Mixte",G463)),"à besoin",IF(O463&lt;=SUMIFS(Barèmes!$E$6:$E$28,Barèmes!$A$6:$A$28,"Force bas du corps — Saut en longueur (m)",Barèmes!$B$6:$B$28,H463,Barèmes!$C$6:$C$28,IF(H463="6ème","Mixte",G463)),"fragile","satisfaisant")),IF(O463&gt;=SUMIFS(Barèmes!$D$6:$D$28,Barèmes!$A$6:$A$28,"Force bas du corps — Saut en longueur (m)",Barèmes!$B$6:$B$28,H463,Barèmes!$C$6:$C$28,IF(H463="6ème","Mixte",G463)),"à besoin",IF(O463&gt;=SUMIFS(Barèmes!$E$6:$E$28,Barèmes!$A$6:$A$28,"Force bas du corps — Saut en longueur (m)",Barèmes!$B$6:$B$28,H463,Barèmes!$C$6:$C$28,IF(H463="6ème","Mixte",G463)),"fragile","satisfaisant"))))</f>
        <v/>
      </c>
      <c r="Q463" s="23" t="str">
        <f>IF(OR(O463="",SUMPRODUCT((Barèmes!$A$6:$A$28="Force bas du corps — Saut en longueur (m)")*(Barèmes!$B$6:$B$28=H463)*(Barèmes!$C$6:$C$28=IF(H463="6ème","Mixte",G463)))=0),"",IF(SUMPRODUCT((Barèmes!$A$6:$A$28="Force bas du corps — Saut en longueur (m)")*(Barèmes!$B$6:$B$28=H463)*(Barèmes!$C$6:$C$28=IF(H463="6ème","Mixte",G463))*(Barèmes!$J$6:$J$28="+"))&gt;0,IF(O463&lt;=SUMIFS(Barèmes!$F$6:$F$28,Barèmes!$A$6:$A$28,"Force bas du corps — Saut en longueur (m)",Barèmes!$B$6:$B$28,H463,Barèmes!$C$6:$C$28,IF(H463="6ème","Mixte",G463)),Barèmes!$B$2,IF(O463&lt;=SUMIFS(Barèmes!$G$6:$G$28,Barèmes!$A$6:$A$28,"Force bas du corps — Saut en longueur (m)",Barèmes!$B$6:$B$28,H463,Barèmes!$C$6:$C$28,IF(H463="6ème","Mixte",G463)),Barèmes!$C$2,IF(O463&lt;=SUMIFS(Barèmes!$H$6:$H$28,Barèmes!$A$6:$A$28,"Force bas du corps — Saut en longueur (m)",Barèmes!$B$6:$B$28,H463,Barèmes!$C$6:$C$28,IF(H463="6ème","Mixte",G463)),Barèmes!$D$2,IF(O463&lt;=SUMIFS(Barèmes!$I$6:$I$28,Barèmes!$A$6:$A$28,"Force bas du corps — Saut en longueur (m)",Barèmes!$B$6:$B$28,H463,Barèmes!$C$6:$C$28,IF(H463="6ème","Mixte",G463)),Barèmes!$E$2,Barèmes!$F$2)))),IF(O463&gt;=SUMIFS(Barèmes!$F$6:$F$28,Barèmes!$A$6:$A$28,"Force bas du corps — Saut en longueur (m)",Barèmes!$B$6:$B$28,H463,Barèmes!$C$6:$C$28,IF(H463="6ème","Mixte",G463)),Barèmes!$B$2,IF(O463&gt;=SUMIFS(Barèmes!$G$6:$G$28,Barèmes!$A$6:$A$28,"Force bas du corps — Saut en longueur (m)",Barèmes!$B$6:$B$28,H463,Barèmes!$C$6:$C$28,IF(H463="6ème","Mixte",G463)),Barèmes!$C$2,IF(O463&gt;=SUMIFS(Barèmes!$H$6:$H$28,Barèmes!$A$6:$A$28,"Force bas du corps — Saut en longueur (m)",Barèmes!$B$6:$B$28,H463,Barèmes!$C$6:$C$28,IF(H463="6ème","Mixte",G463)),Barèmes!$D$2,IF(O463&gt;=SUMIFS(Barèmes!$I$6:$I$28,Barèmes!$A$6:$A$28,"Force bas du corps — Saut en longueur (m)",Barèmes!$B$6:$B$28,H463,Barèmes!$C$6:$C$28,IF(H463="6ème","Mixte",G463)),Barèmes!$E$2,Barèmes!$F$2))))))</f>
        <v/>
      </c>
      <c r="R463" s="22"/>
      <c r="S463" s="24" t="str">
        <f>IF(OR(R463="",SUMPRODUCT((Barèmes!$A$6:$A$28="Vitesse — 30 m (s)")*(Barèmes!$B$6:$B$28=H463)*(Barèmes!$C$6:$C$28=IF(H463="6ème","Mixte",G463)))=0),"",IF(SUMPRODUCT((Barèmes!$A$6:$A$28="Vitesse — 30 m (s)")*(Barèmes!$B$6:$B$28=H463)*(Barèmes!$C$6:$C$28=IF(H463="6ème","Mixte",G463))*(Barèmes!$J$6:$J$28="+"))&gt;0,IF(R463&lt;=SUMIFS(Barèmes!$D$6:$D$28,Barèmes!$A$6:$A$28,"Vitesse — 30 m (s)",Barèmes!$B$6:$B$28,H463,Barèmes!$C$6:$C$28,IF(H463="6ème","Mixte",G463)),"à besoin",IF(R463&lt;=SUMIFS(Barèmes!$E$6:$E$28,Barèmes!$A$6:$A$28,"Vitesse — 30 m (s)",Barèmes!$B$6:$B$28,H463,Barèmes!$C$6:$C$28,IF(H463="6ème","Mixte",G463)),"fragile","satisfaisant")),IF(R463&gt;=SUMIFS(Barèmes!$D$6:$D$28,Barèmes!$A$6:$A$28,"Vitesse — 30 m (s)",Barèmes!$B$6:$B$28,H463,Barèmes!$C$6:$C$28,IF(H463="6ème","Mixte",G463)),"à besoin",IF(R463&gt;=SUMIFS(Barèmes!$E$6:$E$28,Barèmes!$A$6:$A$28,"Vitesse — 30 m (s)",Barèmes!$B$6:$B$28,H463,Barèmes!$C$6:$C$28,IF(H463="6ème","Mixte",G463)),"fragile","satisfaisant"))))</f>
        <v/>
      </c>
      <c r="T463" s="24" t="str">
        <f>IF(OR(R463="",SUMPRODUCT((Barèmes!$A$6:$A$28="Vitesse — 30 m (s)")*(Barèmes!$B$6:$B$28=H463)*(Barèmes!$C$6:$C$28=IF(H463="6ème","Mixte",G463)))=0),"",IF(SUMPRODUCT((Barèmes!$A$6:$A$28="Vitesse — 30 m (s)")*(Barèmes!$B$6:$B$28=H463)*(Barèmes!$C$6:$C$28=IF(H463="6ème","Mixte",G463))*(Barèmes!$J$6:$J$28="+"))&gt;0,IF(R463&lt;=SUMIFS(Barèmes!$F$6:$F$28,Barèmes!$A$6:$A$28,"Vitesse — 30 m (s)",Barèmes!$B$6:$B$28,H463,Barèmes!$C$6:$C$28,IF(H463="6ème","Mixte",G463)),Barèmes!$B$2,IF(R463&lt;=SUMIFS(Barèmes!$G$6:$G$28,Barèmes!$A$6:$A$28,"Vitesse — 30 m (s)",Barèmes!$B$6:$B$28,H463,Barèmes!$C$6:$C$28,IF(H463="6ème","Mixte",G463)),Barèmes!$C$2,IF(R463&lt;=SUMIFS(Barèmes!$H$6:$H$28,Barèmes!$A$6:$A$28,"Vitesse — 30 m (s)",Barèmes!$B$6:$B$28,H463,Barèmes!$C$6:$C$28,IF(H463="6ème","Mixte",G463)),Barèmes!$D$2,IF(R463&lt;=SUMIFS(Barèmes!$I$6:$I$28,Barèmes!$A$6:$A$28,"Vitesse — 30 m (s)",Barèmes!$B$6:$B$28,H463,Barèmes!$C$6:$C$28,IF(H463="6ème","Mixte",G463)),Barèmes!$E$2,Barèmes!$F$2)))),IF(R463&gt;=SUMIFS(Barèmes!$F$6:$F$28,Barèmes!$A$6:$A$28,"Vitesse — 30 m (s)",Barèmes!$B$6:$B$28,H463,Barèmes!$C$6:$C$28,IF(H463="6ème","Mixte",G463)),Barèmes!$B$2,IF(R463&gt;=SUMIFS(Barèmes!$G$6:$G$28,Barèmes!$A$6:$A$28,"Vitesse — 30 m (s)",Barèmes!$B$6:$B$28,H463,Barèmes!$C$6:$C$28,IF(H463="6ème","Mixte",G463)),Barèmes!$C$2,IF(R463&gt;=SUMIFS(Barèmes!$H$6:$H$28,Barèmes!$A$6:$A$28,"Vitesse — 30 m (s)",Barèmes!$B$6:$B$28,H463,Barèmes!$C$6:$C$28,IF(H463="6ème","Mixte",G463)),Barèmes!$D$2,IF(R463&gt;=SUMIFS(Barèmes!$I$6:$I$28,Barèmes!$A$6:$A$28,"Vitesse — 30 m (s)",Barèmes!$B$6:$B$28,H463,Barèmes!$C$6:$C$28,IF(H463="6ème","Mixte",G463)),Barèmes!$E$2,Barèmes!$F$2))))))</f>
        <v/>
      </c>
      <c r="U463" s="22"/>
      <c r="V463" s="25" t="str">
        <f>IF(OR(U463="",SUMPRODUCT((Barèmes!$A$6:$A$28="Vitesse — 50 m (s)")*(Barèmes!$B$6:$B$28=H463)*(Barèmes!$C$6:$C$28=IF(H463="6ème","Mixte",G463)))=0),"",IF(SUMPRODUCT((Barèmes!$A$6:$A$28="Vitesse — 50 m (s)")*(Barèmes!$B$6:$B$28=H463)*(Barèmes!$C$6:$C$28=IF(H463="6ème","Mixte",G463))*(Barèmes!$J$6:$J$28="+"))&gt;0,IF(U463&lt;=SUMIFS(Barèmes!$D$6:$D$28,Barèmes!$A$6:$A$28,"Vitesse — 50 m (s)",Barèmes!$B$6:$B$28,H463,Barèmes!$C$6:$C$28,IF(H463="6ème","Mixte",G463)),"à besoin",IF(U463&lt;=SUMIFS(Barèmes!$E$6:$E$28,Barèmes!$A$6:$A$28,"Vitesse — 50 m (s)",Barèmes!$B$6:$B$28,H463,Barèmes!$C$6:$C$28,IF(H463="6ème","Mixte",G463)),"fragile","satisfaisant")),IF(U463&gt;=SUMIFS(Barèmes!$D$6:$D$28,Barèmes!$A$6:$A$28,"Vitesse — 50 m (s)",Barèmes!$B$6:$B$28,H463,Barèmes!$C$6:$C$28,IF(H463="6ème","Mixte",G463)),"à besoin",IF(U463&gt;=SUMIFS(Barèmes!$E$6:$E$28,Barèmes!$A$6:$A$28,"Vitesse — 50 m (s)",Barèmes!$B$6:$B$28,H463,Barèmes!$C$6:$C$28,IF(H463="6ème","Mixte",G463)),"fragile","satisfaisant"))))</f>
        <v/>
      </c>
      <c r="W463" s="25" t="str">
        <f>IF(OR(U463="",SUMPRODUCT((Barèmes!$A$6:$A$28="Vitesse — 50 m (s)")*(Barèmes!$B$6:$B$28=H463)*(Barèmes!$C$6:$C$28=IF(H463="6ème","Mixte",G463)))=0),"",IF(SUMPRODUCT((Barèmes!$A$6:$A$28="Vitesse — 50 m (s)")*(Barèmes!$B$6:$B$28=H463)*(Barèmes!$C$6:$C$28=IF(H463="6ème","Mixte",G463))*(Barèmes!$J$6:$J$28="+"))&gt;0,IF(U463&lt;=SUMIFS(Barèmes!$F$6:$F$28,Barèmes!$A$6:$A$28,"Vitesse — 50 m (s)",Barèmes!$B$6:$B$28,H463,Barèmes!$C$6:$C$28,IF(H463="6ème","Mixte",G463)),Barèmes!$B$2,IF(U463&lt;=SUMIFS(Barèmes!$G$6:$G$28,Barèmes!$A$6:$A$28,"Vitesse — 50 m (s)",Barèmes!$B$6:$B$28,H463,Barèmes!$C$6:$C$28,IF(H463="6ème","Mixte",G463)),Barèmes!$C$2,IF(U463&lt;=SUMIFS(Barèmes!$H$6:$H$28,Barèmes!$A$6:$A$28,"Vitesse — 50 m (s)",Barèmes!$B$6:$B$28,H463,Barèmes!$C$6:$C$28,IF(H463="6ème","Mixte",G463)),Barèmes!$D$2,IF(U463&lt;=SUMIFS(Barèmes!$I$6:$I$28,Barèmes!$A$6:$A$28,"Vitesse — 50 m (s)",Barèmes!$B$6:$B$28,H463,Barèmes!$C$6:$C$28,IF(H463="6ème","Mixte",G463)),Barèmes!$E$2,Barèmes!$F$2)))),IF(U463&gt;=SUMIFS(Barèmes!$F$6:$F$28,Barèmes!$A$6:$A$28,"Vitesse — 50 m (s)",Barèmes!$B$6:$B$28,H463,Barèmes!$C$6:$C$28,IF(H463="6ème","Mixte",G463)),Barèmes!$B$2,IF(U463&gt;=SUMIFS(Barèmes!$G$6:$G$28,Barèmes!$A$6:$A$28,"Vitesse — 50 m (s)",Barèmes!$B$6:$B$28,H463,Barèmes!$C$6:$C$28,IF(H463="6ème","Mixte",G463)),Barèmes!$C$2,IF(U463&gt;=SUMIFS(Barèmes!$H$6:$H$28,Barèmes!$A$6:$A$28,"Vitesse — 50 m (s)",Barèmes!$B$6:$B$28,H463,Barèmes!$C$6:$C$28,IF(H463="6ème","Mixte",G463)),Barèmes!$D$2,IF(U463&gt;=SUMIFS(Barèmes!$I$6:$I$28,Barèmes!$A$6:$A$28,"Vitesse — 50 m (s)",Barèmes!$B$6:$B$28,H463,Barèmes!$C$6:$C$28,IF(H463="6ème","Mixte",G463)),Barèmes!$E$2,Barèmes!$F$2))))))</f>
        <v/>
      </c>
      <c r="X463" s="18"/>
      <c r="Y463" s="26" t="str" cm="1">
        <f t="array" ref="Y463">IF(OR(X463="",SUMPRODUCT((Barèmes!$A$6:$A$28="Souplesse (score 1-5)")*(Barèmes!$B$6:$B$28=H463)*(Barèmes!$C$6:$C$28=IF(H463="6ème","Mixte",G463)))=0),"",IF(SUMPRODUCT((Barèmes!$A$6:$A$28="Souplesse (score 1-5)")*(Barèmes!$B$6:$B$28=H463)*(Barèmes!$C$6:$C$28=IF(H463="6ème","Mixte",G463))*(Barèmes!$J$6:$J$28="+"))&gt;0,IF(X463&lt;=SUMIFS(Barèmes!$D$6:$D$28,Barèmes!$A$6:$A$28,"Souplesse (score 1-5)",Barèmes!$B$6:$B$28,H463,Barèmes!$C$6:$C$28,IF(H463="6ème","Mixte",G463)),"à besoin",IF(X463&lt;=SUMIFS(Barèmes!$E$6:$E$28,Barèmes!$A$6:$A$28,"Souplesse (score 1-5)",Barèmes!$B$6:$B$28,H463,Barèmes!$C$6:$C$28,IF(H463="6ème","Mixte",G463)),"fragile","satisfaisant")),IF(X463&gt;=SUMIFS(Barèmes!$D$6:$D$28,Barèmes!$A$6:$A$28,"Souplesse (score 1-5)",Barèmes!$B$6:$B$28,H463,Barèmes!$C$6:$C$28,IF(H463="6ème","Mixte",G463)),"à besoin",IF(X463&gt;=SUMIFS(Barèmes!$E$6:$E$28,Barèmes!$A$6:$A$28,"Souplesse (score 1-5)",Barèmes!$B$6:$B$28,H463,Barèmes!$C$6:$C$28,IF(H463="6ème","Mixte",G463)),"fragile","satisfaisant"))))</f>
        <v/>
      </c>
      <c r="Z463" s="26" t="str" cm="1">
        <f t="array" ref="Z463">IF(OR(X463="",SUMPRODUCT((Barèmes!$A$6:$A$28="Souplesse (score 1-5)")*(Barèmes!$B$6:$B$28=H463)*(Barèmes!$C$6:$C$28=IF(H463="6ème","Mixte",G463)))=0),"",IF(SUMPRODUCT((Barèmes!$A$6:$A$28="Souplesse (score 1-5)")*(Barèmes!$B$6:$B$28=H463)*(Barèmes!$C$6:$C$28=IF(H463="6ème","Mixte",G463))*(Barèmes!$J$6:$J$28="+"))&gt;0,IF(X463&lt;=SUMIFS(Barèmes!$F$6:$F$28,Barèmes!$A$6:$A$28,"Souplesse (score 1-5)",Barèmes!$B$6:$B$28,H463,Barèmes!$C$6:$C$28,IF(H463="6ème","Mixte",G463)),Barèmes!$B$2,IF(X463&lt;=SUMIFS(Barèmes!$G$6:$G$28,Barèmes!$A$6:$A$28,"Souplesse (score 1-5)",Barèmes!$B$6:$B$28,H463,Barèmes!$C$6:$C$28,IF(H463="6ème","Mixte",G463)),Barèmes!$C$2,IF(X463&lt;=SUMIFS(Barèmes!$H$6:$H$28,Barèmes!$A$6:$A$28,"Souplesse (score 1-5)",Barèmes!$B$6:$B$28,H463,Barèmes!$C$6:$C$28,IF(H463="6ème","Mixte",G463)),Barèmes!$D$2,IF(X463&lt;=SUMIFS(Barèmes!$I$6:$I$28,Barèmes!$A$6:$A$28,"Souplesse (score 1-5)",Barèmes!$B$6:$B$28,H463,Barèmes!$C$6:$C$28,IF(H463="6ème","Mixte",G463)),Barèmes!$E$2,Barèmes!$F$2)))),IF(X463&gt;=SUMIFS(Barèmes!$F$6:$F$28,Barèmes!$A$6:$A$28,"Souplesse (score 1-5)",Barèmes!$B$6:$B$28,H463,Barèmes!$C$6:$C$28,IF(H463="6ème","Mixte",G463)),Barèmes!$B$2,IF(X463&gt;=SUMIFS(Barèmes!$G$6:$G$28,Barèmes!$A$6:$A$28,"Souplesse (score 1-5)",Barèmes!$B$6:$B$28,H463,Barèmes!$C$6:$C$28,IF(H463="6ème","Mixte",G463)),Barèmes!$C$2,IF(X463&gt;=SUMIFS(Barèmes!$H$6:$H$28,Barèmes!$A$6:$A$28,"Souplesse (score 1-5)",Barèmes!$B$6:$B$28,H463,Barèmes!$C$6:$C$28,IF(H463="6ème","Mixte",G463)),Barèmes!$D$2,IF(X463&gt;=SUMIFS(Barèmes!$I$6:$I$28,Barèmes!$A$6:$A$28,"Souplesse (score 1-5)",Barèmes!$B$6:$B$28,H463,Barèmes!$C$6:$C$28,IF(H463="6ème","Mixte",G463)),Barèmes!$E$2,Barèmes!$F$2))))))</f>
        <v/>
      </c>
      <c r="AA463" s="22"/>
      <c r="AB463" s="27" t="str">
        <f>IF(OR(AA463="",SUMPRODUCT((Barèmes!$A$6:$A$28="Agilité — T-test 974 (s)")*(Barèmes!$B$6:$B$28=H463)*(Barèmes!$C$6:$C$28=IF(H463="6ème","Mixte",G463)))=0),"",IF(SUMPRODUCT((Barèmes!$A$6:$A$28="Agilité — T-test 974 (s)")*(Barèmes!$B$6:$B$28=H463)*(Barèmes!$C$6:$C$28=IF(H463="6ème","Mixte",G463))*(Barèmes!$J$6:$J$28="+"))&gt;0,IF(AA463&lt;=SUMIFS(Barèmes!$D$6:$D$28,Barèmes!$A$6:$A$28,"Agilité — T-test 974 (s)",Barèmes!$B$6:$B$28,H463,Barèmes!$C$6:$C$28,IF(H463="6ème","Mixte",G463)),"à besoin",IF(AA463&lt;=SUMIFS(Barèmes!$E$6:$E$28,Barèmes!$A$6:$A$28,"Agilité — T-test 974 (s)",Barèmes!$B$6:$B$28,H463,Barèmes!$C$6:$C$28,IF(H463="6ème","Mixte",G463)),"fragile","satisfaisant")),IF(AA463&gt;=SUMIFS(Barèmes!$D$6:$D$28,Barèmes!$A$6:$A$28,"Agilité — T-test 974 (s)",Barèmes!$B$6:$B$28,H463,Barèmes!$C$6:$C$28,IF(H463="6ème","Mixte",G463)),"à besoin",IF(AA463&gt;=SUMIFS(Barèmes!$E$6:$E$28,Barèmes!$A$6:$A$28,"Agilité — T-test 974 (s)",Barèmes!$B$6:$B$28,H463,Barèmes!$C$6:$C$28,IF(H463="6ème","Mixte",G463)),"fragile","satisfaisant"))))</f>
        <v/>
      </c>
      <c r="AC463" s="27" t="str">
        <f>IF(OR(AA463="",SUMPRODUCT((Barèmes!$A$6:$A$28="Agilité — T-test 974 (s)")*(Barèmes!$B$6:$B$28=H463)*(Barèmes!$C$6:$C$28=IF(H463="6ème","Mixte",G463)))=0),"",IF(SUMPRODUCT((Barèmes!$A$6:$A$28="Agilité — T-test 974 (s)")*(Barèmes!$B$6:$B$28=H463)*(Barèmes!$C$6:$C$28=IF(H463="6ème","Mixte",G463))*(Barèmes!$J$6:$J$28="+"))&gt;0,IF(AA463&lt;=SUMIFS(Barèmes!$F$6:$F$28,Barèmes!$A$6:$A$28,"Agilité — T-test 974 (s)",Barèmes!$B$6:$B$28,H463,Barèmes!$C$6:$C$28,IF(H463="6ème","Mixte",G463)),Barèmes!$B$2,IF(AA463&lt;=SUMIFS(Barèmes!$G$6:$G$28,Barèmes!$A$6:$A$28,"Agilité — T-test 974 (s)",Barèmes!$B$6:$B$28,H463,Barèmes!$C$6:$C$28,IF(H463="6ème","Mixte",G463)),Barèmes!$C$2,IF(AA463&lt;=SUMIFS(Barèmes!$H$6:$H$28,Barèmes!$A$6:$A$28,"Agilité — T-test 974 (s)",Barèmes!$B$6:$B$28,H463,Barèmes!$C$6:$C$28,IF(H463="6ème","Mixte",G463)),Barèmes!$D$2,IF(AA463&lt;=SUMIFS(Barèmes!$I$6:$I$28,Barèmes!$A$6:$A$28,"Agilité — T-test 974 (s)",Barèmes!$B$6:$B$28,H463,Barèmes!$C$6:$C$28,IF(H463="6ème","Mixte",G463)),Barèmes!$E$2,Barèmes!$F$2)))),IF(AA463&gt;=SUMIFS(Barèmes!$F$6:$F$28,Barèmes!$A$6:$A$28,"Agilité — T-test 974 (s)",Barèmes!$B$6:$B$28,H463,Barèmes!$C$6:$C$28,IF(H463="6ème","Mixte",G463)),Barèmes!$B$2,IF(AA463&gt;=SUMIFS(Barèmes!$G$6:$G$28,Barèmes!$A$6:$A$28,"Agilité — T-test 974 (s)",Barèmes!$B$6:$B$28,H463,Barèmes!$C$6:$C$28,IF(H463="6ème","Mixte",G463)),Barèmes!$C$2,IF(AA463&gt;=SUMIFS(Barèmes!$H$6:$H$28,Barèmes!$A$6:$A$28,"Agilité — T-test 974 (s)",Barèmes!$B$6:$B$28,H463,Barèmes!$C$6:$C$28,IF(H463="6ème","Mixte",G463)),Barèmes!$D$2,IF(AA463&gt;=SUMIFS(Barèmes!$I$6:$I$28,Barèmes!$A$6:$A$28,"Agilité — T-test 974 (s)",Barèmes!$B$6:$B$28,H463,Barèmes!$C$6:$C$28,IF(H463="6ème","Mixte",G463)),Barèmes!$E$2,Barèmes!$F$2))))))</f>
        <v/>
      </c>
      <c r="AD463" s="28" t="str">
        <f t="shared" si="58"/>
        <v/>
      </c>
      <c r="AE463" s="29" t="str">
        <f t="shared" si="59"/>
        <v/>
      </c>
      <c r="AF463" s="30" t="str">
        <f>IF(OR(AD463="",SUMPRODUCT((Barèmes!$A$6:$A$28="Surcoût d'agilité (s) — technique")*(Barèmes!$B$6:$B$28=H463)*(Barèmes!$C$6:$C$28=IF(H463="6ème","Mixte",G463)))=0),"",IF(SUMPRODUCT((Barèmes!$A$6:$A$28="Surcoût d'agilité (s) — technique")*(Barèmes!$B$6:$B$28=H463)*(Barèmes!$C$6:$C$28=IF(H463="6ème","Mixte",G463))*(Barèmes!$J$6:$J$28="+"))&gt;0,IF(AD463&lt;=SUMIFS(Barèmes!$D$6:$D$28,Barèmes!$A$6:$A$28,"Surcoût d'agilité (s) — technique",Barèmes!$B$6:$B$28,H463,Barèmes!$C$6:$C$28,IF(H463="6ème","Mixte",G463)),"à besoin",IF(AD463&lt;=SUMIFS(Barèmes!$E$6:$E$28,Barèmes!$A$6:$A$28,"Surcoût d'agilité (s) — technique",Barèmes!$B$6:$B$28,H463,Barèmes!$C$6:$C$28,IF(H463="6ème","Mixte",G463)),"fragile","satisfaisant")),IF(AD463&gt;=SUMIFS(Barèmes!$D$6:$D$28,Barèmes!$A$6:$A$28,"Surcoût d'agilité (s) — technique",Barèmes!$B$6:$B$28,H463,Barèmes!$C$6:$C$28,IF(H463="6ème","Mixte",G463)),"à besoin",IF(AD463&gt;=SUMIFS(Barèmes!$E$6:$E$28,Barèmes!$A$6:$A$28,"Surcoût d'agilité (s) — technique",Barèmes!$B$6:$B$28,H463,Barèmes!$C$6:$C$28,IF(H463="6ème","Mixte",G463)),"fragile","satisfaisant"))))</f>
        <v/>
      </c>
      <c r="AG463" s="30" t="str">
        <f>IF(OR(AD463="",SUMPRODUCT((Barèmes!$A$6:$A$28="Surcoût d'agilité (s) — technique")*(Barèmes!$B$6:$B$28=H463)*(Barèmes!$C$6:$C$28=IF(H463="6ème","Mixte",G463)))=0),"",IF(SUMPRODUCT((Barèmes!$A$6:$A$28="Surcoût d'agilité (s) — technique")*(Barèmes!$B$6:$B$28=H463)*(Barèmes!$C$6:$C$28=IF(H463="6ème","Mixte",G463))*(Barèmes!$J$6:$J$28="+"))&gt;0,IF(AD463&lt;=SUMIFS(Barèmes!$F$6:$F$28,Barèmes!$A$6:$A$28,"Surcoût d'agilité (s) — technique",Barèmes!$B$6:$B$28,H463,Barèmes!$C$6:$C$28,IF(H463="6ème","Mixte",G463)),Barèmes!$B$2,IF(AD463&lt;=SUMIFS(Barèmes!$G$6:$G$28,Barèmes!$A$6:$A$28,"Surcoût d'agilité (s) — technique",Barèmes!$B$6:$B$28,H463,Barèmes!$C$6:$C$28,IF(H463="6ème","Mixte",G463)),Barèmes!$C$2,IF(AD463&lt;=SUMIFS(Barèmes!$H$6:$H$28,Barèmes!$A$6:$A$28,"Surcoût d'agilité (s) — technique",Barèmes!$B$6:$B$28,H463,Barèmes!$C$6:$C$28,IF(H463="6ème","Mixte",G463)),Barèmes!$D$2,IF(AD463&lt;=SUMIFS(Barèmes!$I$6:$I$28,Barèmes!$A$6:$A$28,"Surcoût d'agilité (s) — technique",Barèmes!$B$6:$B$28,H463,Barèmes!$C$6:$C$28,IF(H463="6ème","Mixte",G463)),Barèmes!$E$2,Barèmes!$F$2)))),IF(AD463&gt;=SUMIFS(Barèmes!$F$6:$F$28,Barèmes!$A$6:$A$28,"Surcoût d'agilité (s) — technique",Barèmes!$B$6:$B$28,H463,Barèmes!$C$6:$C$28,IF(H463="6ème","Mixte",G463)),Barèmes!$B$2,IF(AD463&gt;=SUMIFS(Barèmes!$G$6:$G$28,Barèmes!$A$6:$A$28,"Surcoût d'agilité (s) — technique",Barèmes!$B$6:$B$28,H463,Barèmes!$C$6:$C$28,IF(H463="6ème","Mixte",G463)),Barèmes!$C$2,IF(AD463&gt;=SUMIFS(Barèmes!$H$6:$H$28,Barèmes!$A$6:$A$28,"Surcoût d'agilité (s) — technique",Barèmes!$B$6:$B$28,H463,Barèmes!$C$6:$C$28,IF(H463="6ème","Mixte",G463)),Barèmes!$D$2,IF(AD463&gt;=SUMIFS(Barèmes!$I$6:$I$28,Barèmes!$A$6:$A$28,"Surcoût d'agilité (s) — technique",Barèmes!$B$6:$B$28,H463,Barèmes!$C$6:$C$28,IF(H463="6ème","Mixte",G463)),Barèmes!$E$2,Barèmes!$F$2))))))</f>
        <v/>
      </c>
      <c r="AH463" s="31" t="str">
        <f>IF((IF(N463="",0,1)+IF(Q463="",0,1)+IF(W463="",0,1)+IF(Z463="",0,1)+IF(AC463="",0,1))=0,"",3*IF(N463=Barèmes!$B$2,1,IF(N463=Barèmes!$C$2,2,IF(N463=Barèmes!$D$2,3,IF(N463=Barèmes!$E$2,4,IF(N463=Barèmes!$F$2,5,0)))))+3*IF(Q463=Barèmes!$B$2,1,IF(Q463=Barèmes!$C$2,2,IF(Q463=Barèmes!$D$2,3,IF(Q463=Barèmes!$E$2,4,IF(Q463=Barèmes!$F$2,5,0)))))+2*IF(W463=Barèmes!$B$2,1,IF(W463=Barèmes!$C$2,2,IF(W463=Barèmes!$D$2,3,IF(W463=Barèmes!$E$2,4,IF(W463=Barèmes!$F$2,5,0)))))+1*IF(Z463=Barèmes!$B$2,1,IF(Z463=Barèmes!$C$2,2,IF(Z463=Barèmes!$D$2,3,IF(Z463=Barèmes!$E$2,4,IF(Z463=Barèmes!$F$2,5,0)))))+1*IF(AC463=Barèmes!$B$2,1,IF(AC463=Barèmes!$C$2,2,IF(AC463=Barèmes!$D$2,3,IF(AC463=Barèmes!$E$2,4,IF(AC463=Barèmes!$F$2,5,0))))))</f>
        <v/>
      </c>
      <c r="AI463" s="31"/>
      <c r="AJ463" s="32" t="str">
        <f>IFERROR(INDEX(Croissance!$B$5:$B$604,MATCH(A463,Croissance!$A$5:$A$604,0)),"")</f>
        <v/>
      </c>
      <c r="AK463" s="32" t="str">
        <f>IFERROR(INDEX(Croissance!$C$5:$C$604,MATCH(A463,Croissance!$A$5:$A$604,0)),"")</f>
        <v/>
      </c>
      <c r="AL463" s="32" t="str">
        <f>IFERROR(INDEX(Croissance!$D$5:$D$604,MATCH(A463,Croissance!$A$5:$A$604,0)),"")</f>
        <v/>
      </c>
      <c r="AM463" s="32" t="str">
        <f>IFERROR(INDEX(Croissance!$E$5:$E$604,MATCH(A463,Croissance!$A$5:$A$604,0)),"")</f>
        <v/>
      </c>
      <c r="AO463" s="33">
        <f t="shared" si="64"/>
        <v>0</v>
      </c>
      <c r="AP463" s="33">
        <f t="shared" si="60"/>
        <v>0</v>
      </c>
      <c r="AQ463" s="33">
        <f>IF(A463="",0,IF(AND(OR('Synthèse classe'!$C$2="Tous",C463='Synthèse classe'!$C$2),OR('Synthèse classe'!$C$3="Toutes",D463='Synthèse classe'!$C$3),OR('Synthèse classe'!$C$4="Toutes",AND('Synthèse classe'!$C$4="Dernière",AP463=1),B463=IFERROR(VALUE('Synthèse classe'!$C$4),0))),1,0))</f>
        <v>0</v>
      </c>
      <c r="AR463" s="34" t="str">
        <f t="shared" si="61"/>
        <v/>
      </c>
    </row>
    <row r="464" spans="1:44" x14ac:dyDescent="0.2">
      <c r="A464" s="17" t="str">
        <f t="shared" si="57"/>
        <v/>
      </c>
      <c r="B464" s="18"/>
      <c r="C464" s="19"/>
      <c r="D464" s="19"/>
      <c r="E464" s="19"/>
      <c r="F464" s="19"/>
      <c r="G464" s="19"/>
      <c r="H464" s="17" t="str">
        <f t="shared" si="62"/>
        <v/>
      </c>
      <c r="I464" s="20"/>
      <c r="J464" s="18"/>
      <c r="K464" s="19"/>
      <c r="L464" s="21" t="str">
        <f t="shared" si="63"/>
        <v/>
      </c>
      <c r="M464" s="21" t="str">
        <f>IF(OR(J464="",SUMPRODUCT((Barèmes!$A$6:$A$28="Endurance — Luc Léger (palier)")*(Barèmes!$B$6:$B$28=H464)*(Barèmes!$C$6:$C$28=IF(H464="6ème","Mixte",G464)))=0),"",IF(SUMPRODUCT((Barèmes!$A$6:$A$28="Endurance — Luc Léger (palier)")*(Barèmes!$B$6:$B$28=H464)*(Barèmes!$C$6:$C$28=IF(H464="6ème","Mixte",G464))*(Barèmes!$J$6:$J$28="+"))&gt;0,IF(J464&lt;=SUMIFS(Barèmes!$D$6:$D$28,Barèmes!$A$6:$A$28,"Endurance — Luc Léger (palier)",Barèmes!$B$6:$B$28,H464,Barèmes!$C$6:$C$28,IF(H464="6ème","Mixte",G464)),"à besoin",IF(J464&lt;=SUMIFS(Barèmes!$E$6:$E$28,Barèmes!$A$6:$A$28,"Endurance — Luc Léger (palier)",Barèmes!$B$6:$B$28,H464,Barèmes!$C$6:$C$28,IF(H464="6ème","Mixte",G464)),"fragile","satisfaisant")),IF(J464&gt;=SUMIFS(Barèmes!$D$6:$D$28,Barèmes!$A$6:$A$28,"Endurance — Luc Léger (palier)",Barèmes!$B$6:$B$28,H464,Barèmes!$C$6:$C$28,IF(H464="6ème","Mixte",G464)),"à besoin",IF(J464&gt;=SUMIFS(Barèmes!$E$6:$E$28,Barèmes!$A$6:$A$28,"Endurance — Luc Léger (palier)",Barèmes!$B$6:$B$28,H464,Barèmes!$C$6:$C$28,IF(H464="6ème","Mixte",G464)),"fragile","satisfaisant"))))</f>
        <v/>
      </c>
      <c r="N464" s="21" t="str">
        <f>IF(OR(J464="",SUMPRODUCT((Barèmes!$A$6:$A$28="Endurance — Luc Léger (palier)")*(Barèmes!$B$6:$B$28=H464)*(Barèmes!$C$6:$C$28=IF(H464="6ème","Mixte",G464)))=0),"",IF(SUMPRODUCT((Barèmes!$A$6:$A$28="Endurance — Luc Léger (palier)")*(Barèmes!$B$6:$B$28=H464)*(Barèmes!$C$6:$C$28=IF(H464="6ème","Mixte",G464))*(Barèmes!$J$6:$J$28="+"))&gt;0,IF(J464&lt;=SUMIFS(Barèmes!$F$6:$F$28,Barèmes!$A$6:$A$28,"Endurance — Luc Léger (palier)",Barèmes!$B$6:$B$28,H464,Barèmes!$C$6:$C$28,IF(H464="6ème","Mixte",G464)),Barèmes!$B$2,IF(J464&lt;=SUMIFS(Barèmes!$G$6:$G$28,Barèmes!$A$6:$A$28,"Endurance — Luc Léger (palier)",Barèmes!$B$6:$B$28,H464,Barèmes!$C$6:$C$28,IF(H464="6ème","Mixte",G464)),Barèmes!$C$2,IF(J464&lt;=SUMIFS(Barèmes!$H$6:$H$28,Barèmes!$A$6:$A$28,"Endurance — Luc Léger (palier)",Barèmes!$B$6:$B$28,H464,Barèmes!$C$6:$C$28,IF(H464="6ème","Mixte",G464)),Barèmes!$D$2,IF(J464&lt;=SUMIFS(Barèmes!$I$6:$I$28,Barèmes!$A$6:$A$28,"Endurance — Luc Léger (palier)",Barèmes!$B$6:$B$28,H464,Barèmes!$C$6:$C$28,IF(H464="6ème","Mixte",G464)),Barèmes!$E$2,Barèmes!$F$2)))),IF(J464&gt;=SUMIFS(Barèmes!$F$6:$F$28,Barèmes!$A$6:$A$28,"Endurance — Luc Léger (palier)",Barèmes!$B$6:$B$28,H464,Barèmes!$C$6:$C$28,IF(H464="6ème","Mixte",G464)),Barèmes!$B$2,IF(J464&gt;=SUMIFS(Barèmes!$G$6:$G$28,Barèmes!$A$6:$A$28,"Endurance — Luc Léger (palier)",Barèmes!$B$6:$B$28,H464,Barèmes!$C$6:$C$28,IF(H464="6ème","Mixte",G464)),Barèmes!$C$2,IF(J464&gt;=SUMIFS(Barèmes!$H$6:$H$28,Barèmes!$A$6:$A$28,"Endurance — Luc Léger (palier)",Barèmes!$B$6:$B$28,H464,Barèmes!$C$6:$C$28,IF(H464="6ème","Mixte",G464)),Barèmes!$D$2,IF(J464&gt;=SUMIFS(Barèmes!$I$6:$I$28,Barèmes!$A$6:$A$28,"Endurance — Luc Léger (palier)",Barèmes!$B$6:$B$28,H464,Barèmes!$C$6:$C$28,IF(H464="6ème","Mixte",G464)),Barèmes!$E$2,Barèmes!$F$2))))))</f>
        <v/>
      </c>
      <c r="O464" s="22"/>
      <c r="P464" s="23" t="str">
        <f>IF(OR(O464="",SUMPRODUCT((Barèmes!$A$6:$A$28="Force bas du corps — Saut en longueur (m)")*(Barèmes!$B$6:$B$28=H464)*(Barèmes!$C$6:$C$28=IF(H464="6ème","Mixte",G464)))=0),"",IF(SUMPRODUCT((Barèmes!$A$6:$A$28="Force bas du corps — Saut en longueur (m)")*(Barèmes!$B$6:$B$28=H464)*(Barèmes!$C$6:$C$28=IF(H464="6ème","Mixte",G464))*(Barèmes!$J$6:$J$28="+"))&gt;0,IF(O464&lt;=SUMIFS(Barèmes!$D$6:$D$28,Barèmes!$A$6:$A$28,"Force bas du corps — Saut en longueur (m)",Barèmes!$B$6:$B$28,H464,Barèmes!$C$6:$C$28,IF(H464="6ème","Mixte",G464)),"à besoin",IF(O464&lt;=SUMIFS(Barèmes!$E$6:$E$28,Barèmes!$A$6:$A$28,"Force bas du corps — Saut en longueur (m)",Barèmes!$B$6:$B$28,H464,Barèmes!$C$6:$C$28,IF(H464="6ème","Mixte",G464)),"fragile","satisfaisant")),IF(O464&gt;=SUMIFS(Barèmes!$D$6:$D$28,Barèmes!$A$6:$A$28,"Force bas du corps — Saut en longueur (m)",Barèmes!$B$6:$B$28,H464,Barèmes!$C$6:$C$28,IF(H464="6ème","Mixte",G464)),"à besoin",IF(O464&gt;=SUMIFS(Barèmes!$E$6:$E$28,Barèmes!$A$6:$A$28,"Force bas du corps — Saut en longueur (m)",Barèmes!$B$6:$B$28,H464,Barèmes!$C$6:$C$28,IF(H464="6ème","Mixte",G464)),"fragile","satisfaisant"))))</f>
        <v/>
      </c>
      <c r="Q464" s="23" t="str">
        <f>IF(OR(O464="",SUMPRODUCT((Barèmes!$A$6:$A$28="Force bas du corps — Saut en longueur (m)")*(Barèmes!$B$6:$B$28=H464)*(Barèmes!$C$6:$C$28=IF(H464="6ème","Mixte",G464)))=0),"",IF(SUMPRODUCT((Barèmes!$A$6:$A$28="Force bas du corps — Saut en longueur (m)")*(Barèmes!$B$6:$B$28=H464)*(Barèmes!$C$6:$C$28=IF(H464="6ème","Mixte",G464))*(Barèmes!$J$6:$J$28="+"))&gt;0,IF(O464&lt;=SUMIFS(Barèmes!$F$6:$F$28,Barèmes!$A$6:$A$28,"Force bas du corps — Saut en longueur (m)",Barèmes!$B$6:$B$28,H464,Barèmes!$C$6:$C$28,IF(H464="6ème","Mixte",G464)),Barèmes!$B$2,IF(O464&lt;=SUMIFS(Barèmes!$G$6:$G$28,Barèmes!$A$6:$A$28,"Force bas du corps — Saut en longueur (m)",Barèmes!$B$6:$B$28,H464,Barèmes!$C$6:$C$28,IF(H464="6ème","Mixte",G464)),Barèmes!$C$2,IF(O464&lt;=SUMIFS(Barèmes!$H$6:$H$28,Barèmes!$A$6:$A$28,"Force bas du corps — Saut en longueur (m)",Barèmes!$B$6:$B$28,H464,Barèmes!$C$6:$C$28,IF(H464="6ème","Mixte",G464)),Barèmes!$D$2,IF(O464&lt;=SUMIFS(Barèmes!$I$6:$I$28,Barèmes!$A$6:$A$28,"Force bas du corps — Saut en longueur (m)",Barèmes!$B$6:$B$28,H464,Barèmes!$C$6:$C$28,IF(H464="6ème","Mixte",G464)),Barèmes!$E$2,Barèmes!$F$2)))),IF(O464&gt;=SUMIFS(Barèmes!$F$6:$F$28,Barèmes!$A$6:$A$28,"Force bas du corps — Saut en longueur (m)",Barèmes!$B$6:$B$28,H464,Barèmes!$C$6:$C$28,IF(H464="6ème","Mixte",G464)),Barèmes!$B$2,IF(O464&gt;=SUMIFS(Barèmes!$G$6:$G$28,Barèmes!$A$6:$A$28,"Force bas du corps — Saut en longueur (m)",Barèmes!$B$6:$B$28,H464,Barèmes!$C$6:$C$28,IF(H464="6ème","Mixte",G464)),Barèmes!$C$2,IF(O464&gt;=SUMIFS(Barèmes!$H$6:$H$28,Barèmes!$A$6:$A$28,"Force bas du corps — Saut en longueur (m)",Barèmes!$B$6:$B$28,H464,Barèmes!$C$6:$C$28,IF(H464="6ème","Mixte",G464)),Barèmes!$D$2,IF(O464&gt;=SUMIFS(Barèmes!$I$6:$I$28,Barèmes!$A$6:$A$28,"Force bas du corps — Saut en longueur (m)",Barèmes!$B$6:$B$28,H464,Barèmes!$C$6:$C$28,IF(H464="6ème","Mixte",G464)),Barèmes!$E$2,Barèmes!$F$2))))))</f>
        <v/>
      </c>
      <c r="R464" s="22"/>
      <c r="S464" s="24" t="str">
        <f>IF(OR(R464="",SUMPRODUCT((Barèmes!$A$6:$A$28="Vitesse — 30 m (s)")*(Barèmes!$B$6:$B$28=H464)*(Barèmes!$C$6:$C$28=IF(H464="6ème","Mixte",G464)))=0),"",IF(SUMPRODUCT((Barèmes!$A$6:$A$28="Vitesse — 30 m (s)")*(Barèmes!$B$6:$B$28=H464)*(Barèmes!$C$6:$C$28=IF(H464="6ème","Mixte",G464))*(Barèmes!$J$6:$J$28="+"))&gt;0,IF(R464&lt;=SUMIFS(Barèmes!$D$6:$D$28,Barèmes!$A$6:$A$28,"Vitesse — 30 m (s)",Barèmes!$B$6:$B$28,H464,Barèmes!$C$6:$C$28,IF(H464="6ème","Mixte",G464)),"à besoin",IF(R464&lt;=SUMIFS(Barèmes!$E$6:$E$28,Barèmes!$A$6:$A$28,"Vitesse — 30 m (s)",Barèmes!$B$6:$B$28,H464,Barèmes!$C$6:$C$28,IF(H464="6ème","Mixte",G464)),"fragile","satisfaisant")),IF(R464&gt;=SUMIFS(Barèmes!$D$6:$D$28,Barèmes!$A$6:$A$28,"Vitesse — 30 m (s)",Barèmes!$B$6:$B$28,H464,Barèmes!$C$6:$C$28,IF(H464="6ème","Mixte",G464)),"à besoin",IF(R464&gt;=SUMIFS(Barèmes!$E$6:$E$28,Barèmes!$A$6:$A$28,"Vitesse — 30 m (s)",Barèmes!$B$6:$B$28,H464,Barèmes!$C$6:$C$28,IF(H464="6ème","Mixte",G464)),"fragile","satisfaisant"))))</f>
        <v/>
      </c>
      <c r="T464" s="24" t="str">
        <f>IF(OR(R464="",SUMPRODUCT((Barèmes!$A$6:$A$28="Vitesse — 30 m (s)")*(Barèmes!$B$6:$B$28=H464)*(Barèmes!$C$6:$C$28=IF(H464="6ème","Mixte",G464)))=0),"",IF(SUMPRODUCT((Barèmes!$A$6:$A$28="Vitesse — 30 m (s)")*(Barèmes!$B$6:$B$28=H464)*(Barèmes!$C$6:$C$28=IF(H464="6ème","Mixte",G464))*(Barèmes!$J$6:$J$28="+"))&gt;0,IF(R464&lt;=SUMIFS(Barèmes!$F$6:$F$28,Barèmes!$A$6:$A$28,"Vitesse — 30 m (s)",Barèmes!$B$6:$B$28,H464,Barèmes!$C$6:$C$28,IF(H464="6ème","Mixte",G464)),Barèmes!$B$2,IF(R464&lt;=SUMIFS(Barèmes!$G$6:$G$28,Barèmes!$A$6:$A$28,"Vitesse — 30 m (s)",Barèmes!$B$6:$B$28,H464,Barèmes!$C$6:$C$28,IF(H464="6ème","Mixte",G464)),Barèmes!$C$2,IF(R464&lt;=SUMIFS(Barèmes!$H$6:$H$28,Barèmes!$A$6:$A$28,"Vitesse — 30 m (s)",Barèmes!$B$6:$B$28,H464,Barèmes!$C$6:$C$28,IF(H464="6ème","Mixte",G464)),Barèmes!$D$2,IF(R464&lt;=SUMIFS(Barèmes!$I$6:$I$28,Barèmes!$A$6:$A$28,"Vitesse — 30 m (s)",Barèmes!$B$6:$B$28,H464,Barèmes!$C$6:$C$28,IF(H464="6ème","Mixte",G464)),Barèmes!$E$2,Barèmes!$F$2)))),IF(R464&gt;=SUMIFS(Barèmes!$F$6:$F$28,Barèmes!$A$6:$A$28,"Vitesse — 30 m (s)",Barèmes!$B$6:$B$28,H464,Barèmes!$C$6:$C$28,IF(H464="6ème","Mixte",G464)),Barèmes!$B$2,IF(R464&gt;=SUMIFS(Barèmes!$G$6:$G$28,Barèmes!$A$6:$A$28,"Vitesse — 30 m (s)",Barèmes!$B$6:$B$28,H464,Barèmes!$C$6:$C$28,IF(H464="6ème","Mixte",G464)),Barèmes!$C$2,IF(R464&gt;=SUMIFS(Barèmes!$H$6:$H$28,Barèmes!$A$6:$A$28,"Vitesse — 30 m (s)",Barèmes!$B$6:$B$28,H464,Barèmes!$C$6:$C$28,IF(H464="6ème","Mixte",G464)),Barèmes!$D$2,IF(R464&gt;=SUMIFS(Barèmes!$I$6:$I$28,Barèmes!$A$6:$A$28,"Vitesse — 30 m (s)",Barèmes!$B$6:$B$28,H464,Barèmes!$C$6:$C$28,IF(H464="6ème","Mixte",G464)),Barèmes!$E$2,Barèmes!$F$2))))))</f>
        <v/>
      </c>
      <c r="U464" s="22"/>
      <c r="V464" s="25" t="str">
        <f>IF(OR(U464="",SUMPRODUCT((Barèmes!$A$6:$A$28="Vitesse — 50 m (s)")*(Barèmes!$B$6:$B$28=H464)*(Barèmes!$C$6:$C$28=IF(H464="6ème","Mixte",G464)))=0),"",IF(SUMPRODUCT((Barèmes!$A$6:$A$28="Vitesse — 50 m (s)")*(Barèmes!$B$6:$B$28=H464)*(Barèmes!$C$6:$C$28=IF(H464="6ème","Mixte",G464))*(Barèmes!$J$6:$J$28="+"))&gt;0,IF(U464&lt;=SUMIFS(Barèmes!$D$6:$D$28,Barèmes!$A$6:$A$28,"Vitesse — 50 m (s)",Barèmes!$B$6:$B$28,H464,Barèmes!$C$6:$C$28,IF(H464="6ème","Mixte",G464)),"à besoin",IF(U464&lt;=SUMIFS(Barèmes!$E$6:$E$28,Barèmes!$A$6:$A$28,"Vitesse — 50 m (s)",Barèmes!$B$6:$B$28,H464,Barèmes!$C$6:$C$28,IF(H464="6ème","Mixte",G464)),"fragile","satisfaisant")),IF(U464&gt;=SUMIFS(Barèmes!$D$6:$D$28,Barèmes!$A$6:$A$28,"Vitesse — 50 m (s)",Barèmes!$B$6:$B$28,H464,Barèmes!$C$6:$C$28,IF(H464="6ème","Mixte",G464)),"à besoin",IF(U464&gt;=SUMIFS(Barèmes!$E$6:$E$28,Barèmes!$A$6:$A$28,"Vitesse — 50 m (s)",Barèmes!$B$6:$B$28,H464,Barèmes!$C$6:$C$28,IF(H464="6ème","Mixte",G464)),"fragile","satisfaisant"))))</f>
        <v/>
      </c>
      <c r="W464" s="25" t="str">
        <f>IF(OR(U464="",SUMPRODUCT((Barèmes!$A$6:$A$28="Vitesse — 50 m (s)")*(Barèmes!$B$6:$B$28=H464)*(Barèmes!$C$6:$C$28=IF(H464="6ème","Mixte",G464)))=0),"",IF(SUMPRODUCT((Barèmes!$A$6:$A$28="Vitesse — 50 m (s)")*(Barèmes!$B$6:$B$28=H464)*(Barèmes!$C$6:$C$28=IF(H464="6ème","Mixte",G464))*(Barèmes!$J$6:$J$28="+"))&gt;0,IF(U464&lt;=SUMIFS(Barèmes!$F$6:$F$28,Barèmes!$A$6:$A$28,"Vitesse — 50 m (s)",Barèmes!$B$6:$B$28,H464,Barèmes!$C$6:$C$28,IF(H464="6ème","Mixte",G464)),Barèmes!$B$2,IF(U464&lt;=SUMIFS(Barèmes!$G$6:$G$28,Barèmes!$A$6:$A$28,"Vitesse — 50 m (s)",Barèmes!$B$6:$B$28,H464,Barèmes!$C$6:$C$28,IF(H464="6ème","Mixte",G464)),Barèmes!$C$2,IF(U464&lt;=SUMIFS(Barèmes!$H$6:$H$28,Barèmes!$A$6:$A$28,"Vitesse — 50 m (s)",Barèmes!$B$6:$B$28,H464,Barèmes!$C$6:$C$28,IF(H464="6ème","Mixte",G464)),Barèmes!$D$2,IF(U464&lt;=SUMIFS(Barèmes!$I$6:$I$28,Barèmes!$A$6:$A$28,"Vitesse — 50 m (s)",Barèmes!$B$6:$B$28,H464,Barèmes!$C$6:$C$28,IF(H464="6ème","Mixte",G464)),Barèmes!$E$2,Barèmes!$F$2)))),IF(U464&gt;=SUMIFS(Barèmes!$F$6:$F$28,Barèmes!$A$6:$A$28,"Vitesse — 50 m (s)",Barèmes!$B$6:$B$28,H464,Barèmes!$C$6:$C$28,IF(H464="6ème","Mixte",G464)),Barèmes!$B$2,IF(U464&gt;=SUMIFS(Barèmes!$G$6:$G$28,Barèmes!$A$6:$A$28,"Vitesse — 50 m (s)",Barèmes!$B$6:$B$28,H464,Barèmes!$C$6:$C$28,IF(H464="6ème","Mixte",G464)),Barèmes!$C$2,IF(U464&gt;=SUMIFS(Barèmes!$H$6:$H$28,Barèmes!$A$6:$A$28,"Vitesse — 50 m (s)",Barèmes!$B$6:$B$28,H464,Barèmes!$C$6:$C$28,IF(H464="6ème","Mixte",G464)),Barèmes!$D$2,IF(U464&gt;=SUMIFS(Barèmes!$I$6:$I$28,Barèmes!$A$6:$A$28,"Vitesse — 50 m (s)",Barèmes!$B$6:$B$28,H464,Barèmes!$C$6:$C$28,IF(H464="6ème","Mixte",G464)),Barèmes!$E$2,Barèmes!$F$2))))))</f>
        <v/>
      </c>
      <c r="X464" s="18"/>
      <c r="Y464" s="26" t="str" cm="1">
        <f t="array" ref="Y464">IF(OR(X464="",SUMPRODUCT((Barèmes!$A$6:$A$28="Souplesse (score 1-5)")*(Barèmes!$B$6:$B$28=H464)*(Barèmes!$C$6:$C$28=IF(H464="6ème","Mixte",G464)))=0),"",IF(SUMPRODUCT((Barèmes!$A$6:$A$28="Souplesse (score 1-5)")*(Barèmes!$B$6:$B$28=H464)*(Barèmes!$C$6:$C$28=IF(H464="6ème","Mixte",G464))*(Barèmes!$J$6:$J$28="+"))&gt;0,IF(X464&lt;=SUMIFS(Barèmes!$D$6:$D$28,Barèmes!$A$6:$A$28,"Souplesse (score 1-5)",Barèmes!$B$6:$B$28,H464,Barèmes!$C$6:$C$28,IF(H464="6ème","Mixte",G464)),"à besoin",IF(X464&lt;=SUMIFS(Barèmes!$E$6:$E$28,Barèmes!$A$6:$A$28,"Souplesse (score 1-5)",Barèmes!$B$6:$B$28,H464,Barèmes!$C$6:$C$28,IF(H464="6ème","Mixte",G464)),"fragile","satisfaisant")),IF(X464&gt;=SUMIFS(Barèmes!$D$6:$D$28,Barèmes!$A$6:$A$28,"Souplesse (score 1-5)",Barèmes!$B$6:$B$28,H464,Barèmes!$C$6:$C$28,IF(H464="6ème","Mixte",G464)),"à besoin",IF(X464&gt;=SUMIFS(Barèmes!$E$6:$E$28,Barèmes!$A$6:$A$28,"Souplesse (score 1-5)",Barèmes!$B$6:$B$28,H464,Barèmes!$C$6:$C$28,IF(H464="6ème","Mixte",G464)),"fragile","satisfaisant"))))</f>
        <v/>
      </c>
      <c r="Z464" s="26" t="str" cm="1">
        <f t="array" ref="Z464">IF(OR(X464="",SUMPRODUCT((Barèmes!$A$6:$A$28="Souplesse (score 1-5)")*(Barèmes!$B$6:$B$28=H464)*(Barèmes!$C$6:$C$28=IF(H464="6ème","Mixte",G464)))=0),"",IF(SUMPRODUCT((Barèmes!$A$6:$A$28="Souplesse (score 1-5)")*(Barèmes!$B$6:$B$28=H464)*(Barèmes!$C$6:$C$28=IF(H464="6ème","Mixte",G464))*(Barèmes!$J$6:$J$28="+"))&gt;0,IF(X464&lt;=SUMIFS(Barèmes!$F$6:$F$28,Barèmes!$A$6:$A$28,"Souplesse (score 1-5)",Barèmes!$B$6:$B$28,H464,Barèmes!$C$6:$C$28,IF(H464="6ème","Mixte",G464)),Barèmes!$B$2,IF(X464&lt;=SUMIFS(Barèmes!$G$6:$G$28,Barèmes!$A$6:$A$28,"Souplesse (score 1-5)",Barèmes!$B$6:$B$28,H464,Barèmes!$C$6:$C$28,IF(H464="6ème","Mixte",G464)),Barèmes!$C$2,IF(X464&lt;=SUMIFS(Barèmes!$H$6:$H$28,Barèmes!$A$6:$A$28,"Souplesse (score 1-5)",Barèmes!$B$6:$B$28,H464,Barèmes!$C$6:$C$28,IF(H464="6ème","Mixte",G464)),Barèmes!$D$2,IF(X464&lt;=SUMIFS(Barèmes!$I$6:$I$28,Barèmes!$A$6:$A$28,"Souplesse (score 1-5)",Barèmes!$B$6:$B$28,H464,Barèmes!$C$6:$C$28,IF(H464="6ème","Mixte",G464)),Barèmes!$E$2,Barèmes!$F$2)))),IF(X464&gt;=SUMIFS(Barèmes!$F$6:$F$28,Barèmes!$A$6:$A$28,"Souplesse (score 1-5)",Barèmes!$B$6:$B$28,H464,Barèmes!$C$6:$C$28,IF(H464="6ème","Mixte",G464)),Barèmes!$B$2,IF(X464&gt;=SUMIFS(Barèmes!$G$6:$G$28,Barèmes!$A$6:$A$28,"Souplesse (score 1-5)",Barèmes!$B$6:$B$28,H464,Barèmes!$C$6:$C$28,IF(H464="6ème","Mixte",G464)),Barèmes!$C$2,IF(X464&gt;=SUMIFS(Barèmes!$H$6:$H$28,Barèmes!$A$6:$A$28,"Souplesse (score 1-5)",Barèmes!$B$6:$B$28,H464,Barèmes!$C$6:$C$28,IF(H464="6ème","Mixte",G464)),Barèmes!$D$2,IF(X464&gt;=SUMIFS(Barèmes!$I$6:$I$28,Barèmes!$A$6:$A$28,"Souplesse (score 1-5)",Barèmes!$B$6:$B$28,H464,Barèmes!$C$6:$C$28,IF(H464="6ème","Mixte",G464)),Barèmes!$E$2,Barèmes!$F$2))))))</f>
        <v/>
      </c>
      <c r="AA464" s="22"/>
      <c r="AB464" s="27" t="str">
        <f>IF(OR(AA464="",SUMPRODUCT((Barèmes!$A$6:$A$28="Agilité — T-test 974 (s)")*(Barèmes!$B$6:$B$28=H464)*(Barèmes!$C$6:$C$28=IF(H464="6ème","Mixte",G464)))=0),"",IF(SUMPRODUCT((Barèmes!$A$6:$A$28="Agilité — T-test 974 (s)")*(Barèmes!$B$6:$B$28=H464)*(Barèmes!$C$6:$C$28=IF(H464="6ème","Mixte",G464))*(Barèmes!$J$6:$J$28="+"))&gt;0,IF(AA464&lt;=SUMIFS(Barèmes!$D$6:$D$28,Barèmes!$A$6:$A$28,"Agilité — T-test 974 (s)",Barèmes!$B$6:$B$28,H464,Barèmes!$C$6:$C$28,IF(H464="6ème","Mixte",G464)),"à besoin",IF(AA464&lt;=SUMIFS(Barèmes!$E$6:$E$28,Barèmes!$A$6:$A$28,"Agilité — T-test 974 (s)",Barèmes!$B$6:$B$28,H464,Barèmes!$C$6:$C$28,IF(H464="6ème","Mixte",G464)),"fragile","satisfaisant")),IF(AA464&gt;=SUMIFS(Barèmes!$D$6:$D$28,Barèmes!$A$6:$A$28,"Agilité — T-test 974 (s)",Barèmes!$B$6:$B$28,H464,Barèmes!$C$6:$C$28,IF(H464="6ème","Mixte",G464)),"à besoin",IF(AA464&gt;=SUMIFS(Barèmes!$E$6:$E$28,Barèmes!$A$6:$A$28,"Agilité — T-test 974 (s)",Barèmes!$B$6:$B$28,H464,Barèmes!$C$6:$C$28,IF(H464="6ème","Mixte",G464)),"fragile","satisfaisant"))))</f>
        <v/>
      </c>
      <c r="AC464" s="27" t="str">
        <f>IF(OR(AA464="",SUMPRODUCT((Barèmes!$A$6:$A$28="Agilité — T-test 974 (s)")*(Barèmes!$B$6:$B$28=H464)*(Barèmes!$C$6:$C$28=IF(H464="6ème","Mixte",G464)))=0),"",IF(SUMPRODUCT((Barèmes!$A$6:$A$28="Agilité — T-test 974 (s)")*(Barèmes!$B$6:$B$28=H464)*(Barèmes!$C$6:$C$28=IF(H464="6ème","Mixte",G464))*(Barèmes!$J$6:$J$28="+"))&gt;0,IF(AA464&lt;=SUMIFS(Barèmes!$F$6:$F$28,Barèmes!$A$6:$A$28,"Agilité — T-test 974 (s)",Barèmes!$B$6:$B$28,H464,Barèmes!$C$6:$C$28,IF(H464="6ème","Mixte",G464)),Barèmes!$B$2,IF(AA464&lt;=SUMIFS(Barèmes!$G$6:$G$28,Barèmes!$A$6:$A$28,"Agilité — T-test 974 (s)",Barèmes!$B$6:$B$28,H464,Barèmes!$C$6:$C$28,IF(H464="6ème","Mixte",G464)),Barèmes!$C$2,IF(AA464&lt;=SUMIFS(Barèmes!$H$6:$H$28,Barèmes!$A$6:$A$28,"Agilité — T-test 974 (s)",Barèmes!$B$6:$B$28,H464,Barèmes!$C$6:$C$28,IF(H464="6ème","Mixte",G464)),Barèmes!$D$2,IF(AA464&lt;=SUMIFS(Barèmes!$I$6:$I$28,Barèmes!$A$6:$A$28,"Agilité — T-test 974 (s)",Barèmes!$B$6:$B$28,H464,Barèmes!$C$6:$C$28,IF(H464="6ème","Mixte",G464)),Barèmes!$E$2,Barèmes!$F$2)))),IF(AA464&gt;=SUMIFS(Barèmes!$F$6:$F$28,Barèmes!$A$6:$A$28,"Agilité — T-test 974 (s)",Barèmes!$B$6:$B$28,H464,Barèmes!$C$6:$C$28,IF(H464="6ème","Mixte",G464)),Barèmes!$B$2,IF(AA464&gt;=SUMIFS(Barèmes!$G$6:$G$28,Barèmes!$A$6:$A$28,"Agilité — T-test 974 (s)",Barèmes!$B$6:$B$28,H464,Barèmes!$C$6:$C$28,IF(H464="6ème","Mixte",G464)),Barèmes!$C$2,IF(AA464&gt;=SUMIFS(Barèmes!$H$6:$H$28,Barèmes!$A$6:$A$28,"Agilité — T-test 974 (s)",Barèmes!$B$6:$B$28,H464,Barèmes!$C$6:$C$28,IF(H464="6ème","Mixte",G464)),Barèmes!$D$2,IF(AA464&gt;=SUMIFS(Barèmes!$I$6:$I$28,Barèmes!$A$6:$A$28,"Agilité — T-test 974 (s)",Barèmes!$B$6:$B$28,H464,Barèmes!$C$6:$C$28,IF(H464="6ème","Mixte",G464)),Barèmes!$E$2,Barèmes!$F$2))))))</f>
        <v/>
      </c>
      <c r="AD464" s="28" t="str">
        <f t="shared" si="58"/>
        <v/>
      </c>
      <c r="AE464" s="29" t="str">
        <f t="shared" si="59"/>
        <v/>
      </c>
      <c r="AF464" s="30" t="str">
        <f>IF(OR(AD464="",SUMPRODUCT((Barèmes!$A$6:$A$28="Surcoût d'agilité (s) — technique")*(Barèmes!$B$6:$B$28=H464)*(Barèmes!$C$6:$C$28=IF(H464="6ème","Mixte",G464)))=0),"",IF(SUMPRODUCT((Barèmes!$A$6:$A$28="Surcoût d'agilité (s) — technique")*(Barèmes!$B$6:$B$28=H464)*(Barèmes!$C$6:$C$28=IF(H464="6ème","Mixte",G464))*(Barèmes!$J$6:$J$28="+"))&gt;0,IF(AD464&lt;=SUMIFS(Barèmes!$D$6:$D$28,Barèmes!$A$6:$A$28,"Surcoût d'agilité (s) — technique",Barèmes!$B$6:$B$28,H464,Barèmes!$C$6:$C$28,IF(H464="6ème","Mixte",G464)),"à besoin",IF(AD464&lt;=SUMIFS(Barèmes!$E$6:$E$28,Barèmes!$A$6:$A$28,"Surcoût d'agilité (s) — technique",Barèmes!$B$6:$B$28,H464,Barèmes!$C$6:$C$28,IF(H464="6ème","Mixte",G464)),"fragile","satisfaisant")),IF(AD464&gt;=SUMIFS(Barèmes!$D$6:$D$28,Barèmes!$A$6:$A$28,"Surcoût d'agilité (s) — technique",Barèmes!$B$6:$B$28,H464,Barèmes!$C$6:$C$28,IF(H464="6ème","Mixte",G464)),"à besoin",IF(AD464&gt;=SUMIFS(Barèmes!$E$6:$E$28,Barèmes!$A$6:$A$28,"Surcoût d'agilité (s) — technique",Barèmes!$B$6:$B$28,H464,Barèmes!$C$6:$C$28,IF(H464="6ème","Mixte",G464)),"fragile","satisfaisant"))))</f>
        <v/>
      </c>
      <c r="AG464" s="30" t="str">
        <f>IF(OR(AD464="",SUMPRODUCT((Barèmes!$A$6:$A$28="Surcoût d'agilité (s) — technique")*(Barèmes!$B$6:$B$28=H464)*(Barèmes!$C$6:$C$28=IF(H464="6ème","Mixte",G464)))=0),"",IF(SUMPRODUCT((Barèmes!$A$6:$A$28="Surcoût d'agilité (s) — technique")*(Barèmes!$B$6:$B$28=H464)*(Barèmes!$C$6:$C$28=IF(H464="6ème","Mixte",G464))*(Barèmes!$J$6:$J$28="+"))&gt;0,IF(AD464&lt;=SUMIFS(Barèmes!$F$6:$F$28,Barèmes!$A$6:$A$28,"Surcoût d'agilité (s) — technique",Barèmes!$B$6:$B$28,H464,Barèmes!$C$6:$C$28,IF(H464="6ème","Mixte",G464)),Barèmes!$B$2,IF(AD464&lt;=SUMIFS(Barèmes!$G$6:$G$28,Barèmes!$A$6:$A$28,"Surcoût d'agilité (s) — technique",Barèmes!$B$6:$B$28,H464,Barèmes!$C$6:$C$28,IF(H464="6ème","Mixte",G464)),Barèmes!$C$2,IF(AD464&lt;=SUMIFS(Barèmes!$H$6:$H$28,Barèmes!$A$6:$A$28,"Surcoût d'agilité (s) — technique",Barèmes!$B$6:$B$28,H464,Barèmes!$C$6:$C$28,IF(H464="6ème","Mixte",G464)),Barèmes!$D$2,IF(AD464&lt;=SUMIFS(Barèmes!$I$6:$I$28,Barèmes!$A$6:$A$28,"Surcoût d'agilité (s) — technique",Barèmes!$B$6:$B$28,H464,Barèmes!$C$6:$C$28,IF(H464="6ème","Mixte",G464)),Barèmes!$E$2,Barèmes!$F$2)))),IF(AD464&gt;=SUMIFS(Barèmes!$F$6:$F$28,Barèmes!$A$6:$A$28,"Surcoût d'agilité (s) — technique",Barèmes!$B$6:$B$28,H464,Barèmes!$C$6:$C$28,IF(H464="6ème","Mixte",G464)),Barèmes!$B$2,IF(AD464&gt;=SUMIFS(Barèmes!$G$6:$G$28,Barèmes!$A$6:$A$28,"Surcoût d'agilité (s) — technique",Barèmes!$B$6:$B$28,H464,Barèmes!$C$6:$C$28,IF(H464="6ème","Mixte",G464)),Barèmes!$C$2,IF(AD464&gt;=SUMIFS(Barèmes!$H$6:$H$28,Barèmes!$A$6:$A$28,"Surcoût d'agilité (s) — technique",Barèmes!$B$6:$B$28,H464,Barèmes!$C$6:$C$28,IF(H464="6ème","Mixte",G464)),Barèmes!$D$2,IF(AD464&gt;=SUMIFS(Barèmes!$I$6:$I$28,Barèmes!$A$6:$A$28,"Surcoût d'agilité (s) — technique",Barèmes!$B$6:$B$28,H464,Barèmes!$C$6:$C$28,IF(H464="6ème","Mixte",G464)),Barèmes!$E$2,Barèmes!$F$2))))))</f>
        <v/>
      </c>
      <c r="AH464" s="31" t="str">
        <f>IF((IF(N464="",0,1)+IF(Q464="",0,1)+IF(W464="",0,1)+IF(Z464="",0,1)+IF(AC464="",0,1))=0,"",3*IF(N464=Barèmes!$B$2,1,IF(N464=Barèmes!$C$2,2,IF(N464=Barèmes!$D$2,3,IF(N464=Barèmes!$E$2,4,IF(N464=Barèmes!$F$2,5,0)))))+3*IF(Q464=Barèmes!$B$2,1,IF(Q464=Barèmes!$C$2,2,IF(Q464=Barèmes!$D$2,3,IF(Q464=Barèmes!$E$2,4,IF(Q464=Barèmes!$F$2,5,0)))))+2*IF(W464=Barèmes!$B$2,1,IF(W464=Barèmes!$C$2,2,IF(W464=Barèmes!$D$2,3,IF(W464=Barèmes!$E$2,4,IF(W464=Barèmes!$F$2,5,0)))))+1*IF(Z464=Barèmes!$B$2,1,IF(Z464=Barèmes!$C$2,2,IF(Z464=Barèmes!$D$2,3,IF(Z464=Barèmes!$E$2,4,IF(Z464=Barèmes!$F$2,5,0)))))+1*IF(AC464=Barèmes!$B$2,1,IF(AC464=Barèmes!$C$2,2,IF(AC464=Barèmes!$D$2,3,IF(AC464=Barèmes!$E$2,4,IF(AC464=Barèmes!$F$2,5,0))))))</f>
        <v/>
      </c>
      <c r="AI464" s="31"/>
      <c r="AJ464" s="32" t="str">
        <f>IFERROR(INDEX(Croissance!$B$5:$B$604,MATCH(A464,Croissance!$A$5:$A$604,0)),"")</f>
        <v/>
      </c>
      <c r="AK464" s="32" t="str">
        <f>IFERROR(INDEX(Croissance!$C$5:$C$604,MATCH(A464,Croissance!$A$5:$A$604,0)),"")</f>
        <v/>
      </c>
      <c r="AL464" s="32" t="str">
        <f>IFERROR(INDEX(Croissance!$D$5:$D$604,MATCH(A464,Croissance!$A$5:$A$604,0)),"")</f>
        <v/>
      </c>
      <c r="AM464" s="32" t="str">
        <f>IFERROR(INDEX(Croissance!$E$5:$E$604,MATCH(A464,Croissance!$A$5:$A$604,0)),"")</f>
        <v/>
      </c>
      <c r="AO464" s="33">
        <f t="shared" si="64"/>
        <v>0</v>
      </c>
      <c r="AP464" s="33">
        <f t="shared" si="60"/>
        <v>0</v>
      </c>
      <c r="AQ464" s="33">
        <f>IF(A464="",0,IF(AND(OR('Synthèse classe'!$C$2="Tous",C464='Synthèse classe'!$C$2),OR('Synthèse classe'!$C$3="Toutes",D464='Synthèse classe'!$C$3),OR('Synthèse classe'!$C$4="Toutes",AND('Synthèse classe'!$C$4="Dernière",AP464=1),B464=IFERROR(VALUE('Synthèse classe'!$C$4),0))),1,0))</f>
        <v>0</v>
      </c>
      <c r="AR464" s="34" t="str">
        <f t="shared" si="61"/>
        <v/>
      </c>
    </row>
    <row r="465" spans="1:44" x14ac:dyDescent="0.2">
      <c r="A465" s="17" t="str">
        <f t="shared" si="57"/>
        <v/>
      </c>
      <c r="B465" s="18"/>
      <c r="C465" s="19"/>
      <c r="D465" s="19"/>
      <c r="E465" s="19"/>
      <c r="F465" s="19"/>
      <c r="G465" s="19"/>
      <c r="H465" s="17" t="str">
        <f t="shared" si="62"/>
        <v/>
      </c>
      <c r="I465" s="20"/>
      <c r="J465" s="18"/>
      <c r="K465" s="19"/>
      <c r="L465" s="21" t="str">
        <f t="shared" si="63"/>
        <v/>
      </c>
      <c r="M465" s="21" t="str">
        <f>IF(OR(J465="",SUMPRODUCT((Barèmes!$A$6:$A$28="Endurance — Luc Léger (palier)")*(Barèmes!$B$6:$B$28=H465)*(Barèmes!$C$6:$C$28=IF(H465="6ème","Mixte",G465)))=0),"",IF(SUMPRODUCT((Barèmes!$A$6:$A$28="Endurance — Luc Léger (palier)")*(Barèmes!$B$6:$B$28=H465)*(Barèmes!$C$6:$C$28=IF(H465="6ème","Mixte",G465))*(Barèmes!$J$6:$J$28="+"))&gt;0,IF(J465&lt;=SUMIFS(Barèmes!$D$6:$D$28,Barèmes!$A$6:$A$28,"Endurance — Luc Léger (palier)",Barèmes!$B$6:$B$28,H465,Barèmes!$C$6:$C$28,IF(H465="6ème","Mixte",G465)),"à besoin",IF(J465&lt;=SUMIFS(Barèmes!$E$6:$E$28,Barèmes!$A$6:$A$28,"Endurance — Luc Léger (palier)",Barèmes!$B$6:$B$28,H465,Barèmes!$C$6:$C$28,IF(H465="6ème","Mixte",G465)),"fragile","satisfaisant")),IF(J465&gt;=SUMIFS(Barèmes!$D$6:$D$28,Barèmes!$A$6:$A$28,"Endurance — Luc Léger (palier)",Barèmes!$B$6:$B$28,H465,Barèmes!$C$6:$C$28,IF(H465="6ème","Mixte",G465)),"à besoin",IF(J465&gt;=SUMIFS(Barèmes!$E$6:$E$28,Barèmes!$A$6:$A$28,"Endurance — Luc Léger (palier)",Barèmes!$B$6:$B$28,H465,Barèmes!$C$6:$C$28,IF(H465="6ème","Mixte",G465)),"fragile","satisfaisant"))))</f>
        <v/>
      </c>
      <c r="N465" s="21" t="str">
        <f>IF(OR(J465="",SUMPRODUCT((Barèmes!$A$6:$A$28="Endurance — Luc Léger (palier)")*(Barèmes!$B$6:$B$28=H465)*(Barèmes!$C$6:$C$28=IF(H465="6ème","Mixte",G465)))=0),"",IF(SUMPRODUCT((Barèmes!$A$6:$A$28="Endurance — Luc Léger (palier)")*(Barèmes!$B$6:$B$28=H465)*(Barèmes!$C$6:$C$28=IF(H465="6ème","Mixte",G465))*(Barèmes!$J$6:$J$28="+"))&gt;0,IF(J465&lt;=SUMIFS(Barèmes!$F$6:$F$28,Barèmes!$A$6:$A$28,"Endurance — Luc Léger (palier)",Barèmes!$B$6:$B$28,H465,Barèmes!$C$6:$C$28,IF(H465="6ème","Mixte",G465)),Barèmes!$B$2,IF(J465&lt;=SUMIFS(Barèmes!$G$6:$G$28,Barèmes!$A$6:$A$28,"Endurance — Luc Léger (palier)",Barèmes!$B$6:$B$28,H465,Barèmes!$C$6:$C$28,IF(H465="6ème","Mixte",G465)),Barèmes!$C$2,IF(J465&lt;=SUMIFS(Barèmes!$H$6:$H$28,Barèmes!$A$6:$A$28,"Endurance — Luc Léger (palier)",Barèmes!$B$6:$B$28,H465,Barèmes!$C$6:$C$28,IF(H465="6ème","Mixte",G465)),Barèmes!$D$2,IF(J465&lt;=SUMIFS(Barèmes!$I$6:$I$28,Barèmes!$A$6:$A$28,"Endurance — Luc Léger (palier)",Barèmes!$B$6:$B$28,H465,Barèmes!$C$6:$C$28,IF(H465="6ème","Mixte",G465)),Barèmes!$E$2,Barèmes!$F$2)))),IF(J465&gt;=SUMIFS(Barèmes!$F$6:$F$28,Barèmes!$A$6:$A$28,"Endurance — Luc Léger (palier)",Barèmes!$B$6:$B$28,H465,Barèmes!$C$6:$C$28,IF(H465="6ème","Mixte",G465)),Barèmes!$B$2,IF(J465&gt;=SUMIFS(Barèmes!$G$6:$G$28,Barèmes!$A$6:$A$28,"Endurance — Luc Léger (palier)",Barèmes!$B$6:$B$28,H465,Barèmes!$C$6:$C$28,IF(H465="6ème","Mixte",G465)),Barèmes!$C$2,IF(J465&gt;=SUMIFS(Barèmes!$H$6:$H$28,Barèmes!$A$6:$A$28,"Endurance — Luc Léger (palier)",Barèmes!$B$6:$B$28,H465,Barèmes!$C$6:$C$28,IF(H465="6ème","Mixte",G465)),Barèmes!$D$2,IF(J465&gt;=SUMIFS(Barèmes!$I$6:$I$28,Barèmes!$A$6:$A$28,"Endurance — Luc Léger (palier)",Barèmes!$B$6:$B$28,H465,Barèmes!$C$6:$C$28,IF(H465="6ème","Mixte",G465)),Barèmes!$E$2,Barèmes!$F$2))))))</f>
        <v/>
      </c>
      <c r="O465" s="22"/>
      <c r="P465" s="23" t="str">
        <f>IF(OR(O465="",SUMPRODUCT((Barèmes!$A$6:$A$28="Force bas du corps — Saut en longueur (m)")*(Barèmes!$B$6:$B$28=H465)*(Barèmes!$C$6:$C$28=IF(H465="6ème","Mixte",G465)))=0),"",IF(SUMPRODUCT((Barèmes!$A$6:$A$28="Force bas du corps — Saut en longueur (m)")*(Barèmes!$B$6:$B$28=H465)*(Barèmes!$C$6:$C$28=IF(H465="6ème","Mixte",G465))*(Barèmes!$J$6:$J$28="+"))&gt;0,IF(O465&lt;=SUMIFS(Barèmes!$D$6:$D$28,Barèmes!$A$6:$A$28,"Force bas du corps — Saut en longueur (m)",Barèmes!$B$6:$B$28,H465,Barèmes!$C$6:$C$28,IF(H465="6ème","Mixte",G465)),"à besoin",IF(O465&lt;=SUMIFS(Barèmes!$E$6:$E$28,Barèmes!$A$6:$A$28,"Force bas du corps — Saut en longueur (m)",Barèmes!$B$6:$B$28,H465,Barèmes!$C$6:$C$28,IF(H465="6ème","Mixte",G465)),"fragile","satisfaisant")),IF(O465&gt;=SUMIFS(Barèmes!$D$6:$D$28,Barèmes!$A$6:$A$28,"Force bas du corps — Saut en longueur (m)",Barèmes!$B$6:$B$28,H465,Barèmes!$C$6:$C$28,IF(H465="6ème","Mixte",G465)),"à besoin",IF(O465&gt;=SUMIFS(Barèmes!$E$6:$E$28,Barèmes!$A$6:$A$28,"Force bas du corps — Saut en longueur (m)",Barèmes!$B$6:$B$28,H465,Barèmes!$C$6:$C$28,IF(H465="6ème","Mixte",G465)),"fragile","satisfaisant"))))</f>
        <v/>
      </c>
      <c r="Q465" s="23" t="str">
        <f>IF(OR(O465="",SUMPRODUCT((Barèmes!$A$6:$A$28="Force bas du corps — Saut en longueur (m)")*(Barèmes!$B$6:$B$28=H465)*(Barèmes!$C$6:$C$28=IF(H465="6ème","Mixte",G465)))=0),"",IF(SUMPRODUCT((Barèmes!$A$6:$A$28="Force bas du corps — Saut en longueur (m)")*(Barèmes!$B$6:$B$28=H465)*(Barèmes!$C$6:$C$28=IF(H465="6ème","Mixte",G465))*(Barèmes!$J$6:$J$28="+"))&gt;0,IF(O465&lt;=SUMIFS(Barèmes!$F$6:$F$28,Barèmes!$A$6:$A$28,"Force bas du corps — Saut en longueur (m)",Barèmes!$B$6:$B$28,H465,Barèmes!$C$6:$C$28,IF(H465="6ème","Mixte",G465)),Barèmes!$B$2,IF(O465&lt;=SUMIFS(Barèmes!$G$6:$G$28,Barèmes!$A$6:$A$28,"Force bas du corps — Saut en longueur (m)",Barèmes!$B$6:$B$28,H465,Barèmes!$C$6:$C$28,IF(H465="6ème","Mixte",G465)),Barèmes!$C$2,IF(O465&lt;=SUMIFS(Barèmes!$H$6:$H$28,Barèmes!$A$6:$A$28,"Force bas du corps — Saut en longueur (m)",Barèmes!$B$6:$B$28,H465,Barèmes!$C$6:$C$28,IF(H465="6ème","Mixte",G465)),Barèmes!$D$2,IF(O465&lt;=SUMIFS(Barèmes!$I$6:$I$28,Barèmes!$A$6:$A$28,"Force bas du corps — Saut en longueur (m)",Barèmes!$B$6:$B$28,H465,Barèmes!$C$6:$C$28,IF(H465="6ème","Mixte",G465)),Barèmes!$E$2,Barèmes!$F$2)))),IF(O465&gt;=SUMIFS(Barèmes!$F$6:$F$28,Barèmes!$A$6:$A$28,"Force bas du corps — Saut en longueur (m)",Barèmes!$B$6:$B$28,H465,Barèmes!$C$6:$C$28,IF(H465="6ème","Mixte",G465)),Barèmes!$B$2,IF(O465&gt;=SUMIFS(Barèmes!$G$6:$G$28,Barèmes!$A$6:$A$28,"Force bas du corps — Saut en longueur (m)",Barèmes!$B$6:$B$28,H465,Barèmes!$C$6:$C$28,IF(H465="6ème","Mixte",G465)),Barèmes!$C$2,IF(O465&gt;=SUMIFS(Barèmes!$H$6:$H$28,Barèmes!$A$6:$A$28,"Force bas du corps — Saut en longueur (m)",Barèmes!$B$6:$B$28,H465,Barèmes!$C$6:$C$28,IF(H465="6ème","Mixte",G465)),Barèmes!$D$2,IF(O465&gt;=SUMIFS(Barèmes!$I$6:$I$28,Barèmes!$A$6:$A$28,"Force bas du corps — Saut en longueur (m)",Barèmes!$B$6:$B$28,H465,Barèmes!$C$6:$C$28,IF(H465="6ème","Mixte",G465)),Barèmes!$E$2,Barèmes!$F$2))))))</f>
        <v/>
      </c>
      <c r="R465" s="22"/>
      <c r="S465" s="24" t="str">
        <f>IF(OR(R465="",SUMPRODUCT((Barèmes!$A$6:$A$28="Vitesse — 30 m (s)")*(Barèmes!$B$6:$B$28=H465)*(Barèmes!$C$6:$C$28=IF(H465="6ème","Mixte",G465)))=0),"",IF(SUMPRODUCT((Barèmes!$A$6:$A$28="Vitesse — 30 m (s)")*(Barèmes!$B$6:$B$28=H465)*(Barèmes!$C$6:$C$28=IF(H465="6ème","Mixte",G465))*(Barèmes!$J$6:$J$28="+"))&gt;0,IF(R465&lt;=SUMIFS(Barèmes!$D$6:$D$28,Barèmes!$A$6:$A$28,"Vitesse — 30 m (s)",Barèmes!$B$6:$B$28,H465,Barèmes!$C$6:$C$28,IF(H465="6ème","Mixte",G465)),"à besoin",IF(R465&lt;=SUMIFS(Barèmes!$E$6:$E$28,Barèmes!$A$6:$A$28,"Vitesse — 30 m (s)",Barèmes!$B$6:$B$28,H465,Barèmes!$C$6:$C$28,IF(H465="6ème","Mixte",G465)),"fragile","satisfaisant")),IF(R465&gt;=SUMIFS(Barèmes!$D$6:$D$28,Barèmes!$A$6:$A$28,"Vitesse — 30 m (s)",Barèmes!$B$6:$B$28,H465,Barèmes!$C$6:$C$28,IF(H465="6ème","Mixte",G465)),"à besoin",IF(R465&gt;=SUMIFS(Barèmes!$E$6:$E$28,Barèmes!$A$6:$A$28,"Vitesse — 30 m (s)",Barèmes!$B$6:$B$28,H465,Barèmes!$C$6:$C$28,IF(H465="6ème","Mixte",G465)),"fragile","satisfaisant"))))</f>
        <v/>
      </c>
      <c r="T465" s="24" t="str">
        <f>IF(OR(R465="",SUMPRODUCT((Barèmes!$A$6:$A$28="Vitesse — 30 m (s)")*(Barèmes!$B$6:$B$28=H465)*(Barèmes!$C$6:$C$28=IF(H465="6ème","Mixte",G465)))=0),"",IF(SUMPRODUCT((Barèmes!$A$6:$A$28="Vitesse — 30 m (s)")*(Barèmes!$B$6:$B$28=H465)*(Barèmes!$C$6:$C$28=IF(H465="6ème","Mixte",G465))*(Barèmes!$J$6:$J$28="+"))&gt;0,IF(R465&lt;=SUMIFS(Barèmes!$F$6:$F$28,Barèmes!$A$6:$A$28,"Vitesse — 30 m (s)",Barèmes!$B$6:$B$28,H465,Barèmes!$C$6:$C$28,IF(H465="6ème","Mixte",G465)),Barèmes!$B$2,IF(R465&lt;=SUMIFS(Barèmes!$G$6:$G$28,Barèmes!$A$6:$A$28,"Vitesse — 30 m (s)",Barèmes!$B$6:$B$28,H465,Barèmes!$C$6:$C$28,IF(H465="6ème","Mixte",G465)),Barèmes!$C$2,IF(R465&lt;=SUMIFS(Barèmes!$H$6:$H$28,Barèmes!$A$6:$A$28,"Vitesse — 30 m (s)",Barèmes!$B$6:$B$28,H465,Barèmes!$C$6:$C$28,IF(H465="6ème","Mixte",G465)),Barèmes!$D$2,IF(R465&lt;=SUMIFS(Barèmes!$I$6:$I$28,Barèmes!$A$6:$A$28,"Vitesse — 30 m (s)",Barèmes!$B$6:$B$28,H465,Barèmes!$C$6:$C$28,IF(H465="6ème","Mixte",G465)),Barèmes!$E$2,Barèmes!$F$2)))),IF(R465&gt;=SUMIFS(Barèmes!$F$6:$F$28,Barèmes!$A$6:$A$28,"Vitesse — 30 m (s)",Barèmes!$B$6:$B$28,H465,Barèmes!$C$6:$C$28,IF(H465="6ème","Mixte",G465)),Barèmes!$B$2,IF(R465&gt;=SUMIFS(Barèmes!$G$6:$G$28,Barèmes!$A$6:$A$28,"Vitesse — 30 m (s)",Barèmes!$B$6:$B$28,H465,Barèmes!$C$6:$C$28,IF(H465="6ème","Mixte",G465)),Barèmes!$C$2,IF(R465&gt;=SUMIFS(Barèmes!$H$6:$H$28,Barèmes!$A$6:$A$28,"Vitesse — 30 m (s)",Barèmes!$B$6:$B$28,H465,Barèmes!$C$6:$C$28,IF(H465="6ème","Mixte",G465)),Barèmes!$D$2,IF(R465&gt;=SUMIFS(Barèmes!$I$6:$I$28,Barèmes!$A$6:$A$28,"Vitesse — 30 m (s)",Barèmes!$B$6:$B$28,H465,Barèmes!$C$6:$C$28,IF(H465="6ème","Mixte",G465)),Barèmes!$E$2,Barèmes!$F$2))))))</f>
        <v/>
      </c>
      <c r="U465" s="22"/>
      <c r="V465" s="25" t="str">
        <f>IF(OR(U465="",SUMPRODUCT((Barèmes!$A$6:$A$28="Vitesse — 50 m (s)")*(Barèmes!$B$6:$B$28=H465)*(Barèmes!$C$6:$C$28=IF(H465="6ème","Mixte",G465)))=0),"",IF(SUMPRODUCT((Barèmes!$A$6:$A$28="Vitesse — 50 m (s)")*(Barèmes!$B$6:$B$28=H465)*(Barèmes!$C$6:$C$28=IF(H465="6ème","Mixte",G465))*(Barèmes!$J$6:$J$28="+"))&gt;0,IF(U465&lt;=SUMIFS(Barèmes!$D$6:$D$28,Barèmes!$A$6:$A$28,"Vitesse — 50 m (s)",Barèmes!$B$6:$B$28,H465,Barèmes!$C$6:$C$28,IF(H465="6ème","Mixte",G465)),"à besoin",IF(U465&lt;=SUMIFS(Barèmes!$E$6:$E$28,Barèmes!$A$6:$A$28,"Vitesse — 50 m (s)",Barèmes!$B$6:$B$28,H465,Barèmes!$C$6:$C$28,IF(H465="6ème","Mixte",G465)),"fragile","satisfaisant")),IF(U465&gt;=SUMIFS(Barèmes!$D$6:$D$28,Barèmes!$A$6:$A$28,"Vitesse — 50 m (s)",Barèmes!$B$6:$B$28,H465,Barèmes!$C$6:$C$28,IF(H465="6ème","Mixte",G465)),"à besoin",IF(U465&gt;=SUMIFS(Barèmes!$E$6:$E$28,Barèmes!$A$6:$A$28,"Vitesse — 50 m (s)",Barèmes!$B$6:$B$28,H465,Barèmes!$C$6:$C$28,IF(H465="6ème","Mixte",G465)),"fragile","satisfaisant"))))</f>
        <v/>
      </c>
      <c r="W465" s="25" t="str">
        <f>IF(OR(U465="",SUMPRODUCT((Barèmes!$A$6:$A$28="Vitesse — 50 m (s)")*(Barèmes!$B$6:$B$28=H465)*(Barèmes!$C$6:$C$28=IF(H465="6ème","Mixte",G465)))=0),"",IF(SUMPRODUCT((Barèmes!$A$6:$A$28="Vitesse — 50 m (s)")*(Barèmes!$B$6:$B$28=H465)*(Barèmes!$C$6:$C$28=IF(H465="6ème","Mixte",G465))*(Barèmes!$J$6:$J$28="+"))&gt;0,IF(U465&lt;=SUMIFS(Barèmes!$F$6:$F$28,Barèmes!$A$6:$A$28,"Vitesse — 50 m (s)",Barèmes!$B$6:$B$28,H465,Barèmes!$C$6:$C$28,IF(H465="6ème","Mixte",G465)),Barèmes!$B$2,IF(U465&lt;=SUMIFS(Barèmes!$G$6:$G$28,Barèmes!$A$6:$A$28,"Vitesse — 50 m (s)",Barèmes!$B$6:$B$28,H465,Barèmes!$C$6:$C$28,IF(H465="6ème","Mixte",G465)),Barèmes!$C$2,IF(U465&lt;=SUMIFS(Barèmes!$H$6:$H$28,Barèmes!$A$6:$A$28,"Vitesse — 50 m (s)",Barèmes!$B$6:$B$28,H465,Barèmes!$C$6:$C$28,IF(H465="6ème","Mixte",G465)),Barèmes!$D$2,IF(U465&lt;=SUMIFS(Barèmes!$I$6:$I$28,Barèmes!$A$6:$A$28,"Vitesse — 50 m (s)",Barèmes!$B$6:$B$28,H465,Barèmes!$C$6:$C$28,IF(H465="6ème","Mixte",G465)),Barèmes!$E$2,Barèmes!$F$2)))),IF(U465&gt;=SUMIFS(Barèmes!$F$6:$F$28,Barèmes!$A$6:$A$28,"Vitesse — 50 m (s)",Barèmes!$B$6:$B$28,H465,Barèmes!$C$6:$C$28,IF(H465="6ème","Mixte",G465)),Barèmes!$B$2,IF(U465&gt;=SUMIFS(Barèmes!$G$6:$G$28,Barèmes!$A$6:$A$28,"Vitesse — 50 m (s)",Barèmes!$B$6:$B$28,H465,Barèmes!$C$6:$C$28,IF(H465="6ème","Mixte",G465)),Barèmes!$C$2,IF(U465&gt;=SUMIFS(Barèmes!$H$6:$H$28,Barèmes!$A$6:$A$28,"Vitesse — 50 m (s)",Barèmes!$B$6:$B$28,H465,Barèmes!$C$6:$C$28,IF(H465="6ème","Mixte",G465)),Barèmes!$D$2,IF(U465&gt;=SUMIFS(Barèmes!$I$6:$I$28,Barèmes!$A$6:$A$28,"Vitesse — 50 m (s)",Barèmes!$B$6:$B$28,H465,Barèmes!$C$6:$C$28,IF(H465="6ème","Mixte",G465)),Barèmes!$E$2,Barèmes!$F$2))))))</f>
        <v/>
      </c>
      <c r="X465" s="18"/>
      <c r="Y465" s="26" t="str" cm="1">
        <f t="array" ref="Y465">IF(OR(X465="",SUMPRODUCT((Barèmes!$A$6:$A$28="Souplesse (score 1-5)")*(Barèmes!$B$6:$B$28=H465)*(Barèmes!$C$6:$C$28=IF(H465="6ème","Mixte",G465)))=0),"",IF(SUMPRODUCT((Barèmes!$A$6:$A$28="Souplesse (score 1-5)")*(Barèmes!$B$6:$B$28=H465)*(Barèmes!$C$6:$C$28=IF(H465="6ème","Mixte",G465))*(Barèmes!$J$6:$J$28="+"))&gt;0,IF(X465&lt;=SUMIFS(Barèmes!$D$6:$D$28,Barèmes!$A$6:$A$28,"Souplesse (score 1-5)",Barèmes!$B$6:$B$28,H465,Barèmes!$C$6:$C$28,IF(H465="6ème","Mixte",G465)),"à besoin",IF(X465&lt;=SUMIFS(Barèmes!$E$6:$E$28,Barèmes!$A$6:$A$28,"Souplesse (score 1-5)",Barèmes!$B$6:$B$28,H465,Barèmes!$C$6:$C$28,IF(H465="6ème","Mixte",G465)),"fragile","satisfaisant")),IF(X465&gt;=SUMIFS(Barèmes!$D$6:$D$28,Barèmes!$A$6:$A$28,"Souplesse (score 1-5)",Barèmes!$B$6:$B$28,H465,Barèmes!$C$6:$C$28,IF(H465="6ème","Mixte",G465)),"à besoin",IF(X465&gt;=SUMIFS(Barèmes!$E$6:$E$28,Barèmes!$A$6:$A$28,"Souplesse (score 1-5)",Barèmes!$B$6:$B$28,H465,Barèmes!$C$6:$C$28,IF(H465="6ème","Mixte",G465)),"fragile","satisfaisant"))))</f>
        <v/>
      </c>
      <c r="Z465" s="26" t="str" cm="1">
        <f t="array" ref="Z465">IF(OR(X465="",SUMPRODUCT((Barèmes!$A$6:$A$28="Souplesse (score 1-5)")*(Barèmes!$B$6:$B$28=H465)*(Barèmes!$C$6:$C$28=IF(H465="6ème","Mixte",G465)))=0),"",IF(SUMPRODUCT((Barèmes!$A$6:$A$28="Souplesse (score 1-5)")*(Barèmes!$B$6:$B$28=H465)*(Barèmes!$C$6:$C$28=IF(H465="6ème","Mixte",G465))*(Barèmes!$J$6:$J$28="+"))&gt;0,IF(X465&lt;=SUMIFS(Barèmes!$F$6:$F$28,Barèmes!$A$6:$A$28,"Souplesse (score 1-5)",Barèmes!$B$6:$B$28,H465,Barèmes!$C$6:$C$28,IF(H465="6ème","Mixte",G465)),Barèmes!$B$2,IF(X465&lt;=SUMIFS(Barèmes!$G$6:$G$28,Barèmes!$A$6:$A$28,"Souplesse (score 1-5)",Barèmes!$B$6:$B$28,H465,Barèmes!$C$6:$C$28,IF(H465="6ème","Mixte",G465)),Barèmes!$C$2,IF(X465&lt;=SUMIFS(Barèmes!$H$6:$H$28,Barèmes!$A$6:$A$28,"Souplesse (score 1-5)",Barèmes!$B$6:$B$28,H465,Barèmes!$C$6:$C$28,IF(H465="6ème","Mixte",G465)),Barèmes!$D$2,IF(X465&lt;=SUMIFS(Barèmes!$I$6:$I$28,Barèmes!$A$6:$A$28,"Souplesse (score 1-5)",Barèmes!$B$6:$B$28,H465,Barèmes!$C$6:$C$28,IF(H465="6ème","Mixte",G465)),Barèmes!$E$2,Barèmes!$F$2)))),IF(X465&gt;=SUMIFS(Barèmes!$F$6:$F$28,Barèmes!$A$6:$A$28,"Souplesse (score 1-5)",Barèmes!$B$6:$B$28,H465,Barèmes!$C$6:$C$28,IF(H465="6ème","Mixte",G465)),Barèmes!$B$2,IF(X465&gt;=SUMIFS(Barèmes!$G$6:$G$28,Barèmes!$A$6:$A$28,"Souplesse (score 1-5)",Barèmes!$B$6:$B$28,H465,Barèmes!$C$6:$C$28,IF(H465="6ème","Mixte",G465)),Barèmes!$C$2,IF(X465&gt;=SUMIFS(Barèmes!$H$6:$H$28,Barèmes!$A$6:$A$28,"Souplesse (score 1-5)",Barèmes!$B$6:$B$28,H465,Barèmes!$C$6:$C$28,IF(H465="6ème","Mixte",G465)),Barèmes!$D$2,IF(X465&gt;=SUMIFS(Barèmes!$I$6:$I$28,Barèmes!$A$6:$A$28,"Souplesse (score 1-5)",Barèmes!$B$6:$B$28,H465,Barèmes!$C$6:$C$28,IF(H465="6ème","Mixte",G465)),Barèmes!$E$2,Barèmes!$F$2))))))</f>
        <v/>
      </c>
      <c r="AA465" s="22"/>
      <c r="AB465" s="27" t="str">
        <f>IF(OR(AA465="",SUMPRODUCT((Barèmes!$A$6:$A$28="Agilité — T-test 974 (s)")*(Barèmes!$B$6:$B$28=H465)*(Barèmes!$C$6:$C$28=IF(H465="6ème","Mixte",G465)))=0),"",IF(SUMPRODUCT((Barèmes!$A$6:$A$28="Agilité — T-test 974 (s)")*(Barèmes!$B$6:$B$28=H465)*(Barèmes!$C$6:$C$28=IF(H465="6ème","Mixte",G465))*(Barèmes!$J$6:$J$28="+"))&gt;0,IF(AA465&lt;=SUMIFS(Barèmes!$D$6:$D$28,Barèmes!$A$6:$A$28,"Agilité — T-test 974 (s)",Barèmes!$B$6:$B$28,H465,Barèmes!$C$6:$C$28,IF(H465="6ème","Mixte",G465)),"à besoin",IF(AA465&lt;=SUMIFS(Barèmes!$E$6:$E$28,Barèmes!$A$6:$A$28,"Agilité — T-test 974 (s)",Barèmes!$B$6:$B$28,H465,Barèmes!$C$6:$C$28,IF(H465="6ème","Mixte",G465)),"fragile","satisfaisant")),IF(AA465&gt;=SUMIFS(Barèmes!$D$6:$D$28,Barèmes!$A$6:$A$28,"Agilité — T-test 974 (s)",Barèmes!$B$6:$B$28,H465,Barèmes!$C$6:$C$28,IF(H465="6ème","Mixte",G465)),"à besoin",IF(AA465&gt;=SUMIFS(Barèmes!$E$6:$E$28,Barèmes!$A$6:$A$28,"Agilité — T-test 974 (s)",Barèmes!$B$6:$B$28,H465,Barèmes!$C$6:$C$28,IF(H465="6ème","Mixte",G465)),"fragile","satisfaisant"))))</f>
        <v/>
      </c>
      <c r="AC465" s="27" t="str">
        <f>IF(OR(AA465="",SUMPRODUCT((Barèmes!$A$6:$A$28="Agilité — T-test 974 (s)")*(Barèmes!$B$6:$B$28=H465)*(Barèmes!$C$6:$C$28=IF(H465="6ème","Mixte",G465)))=0),"",IF(SUMPRODUCT((Barèmes!$A$6:$A$28="Agilité — T-test 974 (s)")*(Barèmes!$B$6:$B$28=H465)*(Barèmes!$C$6:$C$28=IF(H465="6ème","Mixte",G465))*(Barèmes!$J$6:$J$28="+"))&gt;0,IF(AA465&lt;=SUMIFS(Barèmes!$F$6:$F$28,Barèmes!$A$6:$A$28,"Agilité — T-test 974 (s)",Barèmes!$B$6:$B$28,H465,Barèmes!$C$6:$C$28,IF(H465="6ème","Mixte",G465)),Barèmes!$B$2,IF(AA465&lt;=SUMIFS(Barèmes!$G$6:$G$28,Barèmes!$A$6:$A$28,"Agilité — T-test 974 (s)",Barèmes!$B$6:$B$28,H465,Barèmes!$C$6:$C$28,IF(H465="6ème","Mixte",G465)),Barèmes!$C$2,IF(AA465&lt;=SUMIFS(Barèmes!$H$6:$H$28,Barèmes!$A$6:$A$28,"Agilité — T-test 974 (s)",Barèmes!$B$6:$B$28,H465,Barèmes!$C$6:$C$28,IF(H465="6ème","Mixte",G465)),Barèmes!$D$2,IF(AA465&lt;=SUMIFS(Barèmes!$I$6:$I$28,Barèmes!$A$6:$A$28,"Agilité — T-test 974 (s)",Barèmes!$B$6:$B$28,H465,Barèmes!$C$6:$C$28,IF(H465="6ème","Mixte",G465)),Barèmes!$E$2,Barèmes!$F$2)))),IF(AA465&gt;=SUMIFS(Barèmes!$F$6:$F$28,Barèmes!$A$6:$A$28,"Agilité — T-test 974 (s)",Barèmes!$B$6:$B$28,H465,Barèmes!$C$6:$C$28,IF(H465="6ème","Mixte",G465)),Barèmes!$B$2,IF(AA465&gt;=SUMIFS(Barèmes!$G$6:$G$28,Barèmes!$A$6:$A$28,"Agilité — T-test 974 (s)",Barèmes!$B$6:$B$28,H465,Barèmes!$C$6:$C$28,IF(H465="6ème","Mixte",G465)),Barèmes!$C$2,IF(AA465&gt;=SUMIFS(Barèmes!$H$6:$H$28,Barèmes!$A$6:$A$28,"Agilité — T-test 974 (s)",Barèmes!$B$6:$B$28,H465,Barèmes!$C$6:$C$28,IF(H465="6ème","Mixte",G465)),Barèmes!$D$2,IF(AA465&gt;=SUMIFS(Barèmes!$I$6:$I$28,Barèmes!$A$6:$A$28,"Agilité — T-test 974 (s)",Barèmes!$B$6:$B$28,H465,Barèmes!$C$6:$C$28,IF(H465="6ème","Mixte",G465)),Barèmes!$E$2,Barèmes!$F$2))))))</f>
        <v/>
      </c>
      <c r="AD465" s="28" t="str">
        <f t="shared" si="58"/>
        <v/>
      </c>
      <c r="AE465" s="29" t="str">
        <f t="shared" si="59"/>
        <v/>
      </c>
      <c r="AF465" s="30" t="str">
        <f>IF(OR(AD465="",SUMPRODUCT((Barèmes!$A$6:$A$28="Surcoût d'agilité (s) — technique")*(Barèmes!$B$6:$B$28=H465)*(Barèmes!$C$6:$C$28=IF(H465="6ème","Mixte",G465)))=0),"",IF(SUMPRODUCT((Barèmes!$A$6:$A$28="Surcoût d'agilité (s) — technique")*(Barèmes!$B$6:$B$28=H465)*(Barèmes!$C$6:$C$28=IF(H465="6ème","Mixte",G465))*(Barèmes!$J$6:$J$28="+"))&gt;0,IF(AD465&lt;=SUMIFS(Barèmes!$D$6:$D$28,Barèmes!$A$6:$A$28,"Surcoût d'agilité (s) — technique",Barèmes!$B$6:$B$28,H465,Barèmes!$C$6:$C$28,IF(H465="6ème","Mixte",G465)),"à besoin",IF(AD465&lt;=SUMIFS(Barèmes!$E$6:$E$28,Barèmes!$A$6:$A$28,"Surcoût d'agilité (s) — technique",Barèmes!$B$6:$B$28,H465,Barèmes!$C$6:$C$28,IF(H465="6ème","Mixte",G465)),"fragile","satisfaisant")),IF(AD465&gt;=SUMIFS(Barèmes!$D$6:$D$28,Barèmes!$A$6:$A$28,"Surcoût d'agilité (s) — technique",Barèmes!$B$6:$B$28,H465,Barèmes!$C$6:$C$28,IF(H465="6ème","Mixte",G465)),"à besoin",IF(AD465&gt;=SUMIFS(Barèmes!$E$6:$E$28,Barèmes!$A$6:$A$28,"Surcoût d'agilité (s) — technique",Barèmes!$B$6:$B$28,H465,Barèmes!$C$6:$C$28,IF(H465="6ème","Mixte",G465)),"fragile","satisfaisant"))))</f>
        <v/>
      </c>
      <c r="AG465" s="30" t="str">
        <f>IF(OR(AD465="",SUMPRODUCT((Barèmes!$A$6:$A$28="Surcoût d'agilité (s) — technique")*(Barèmes!$B$6:$B$28=H465)*(Barèmes!$C$6:$C$28=IF(H465="6ème","Mixte",G465)))=0),"",IF(SUMPRODUCT((Barèmes!$A$6:$A$28="Surcoût d'agilité (s) — technique")*(Barèmes!$B$6:$B$28=H465)*(Barèmes!$C$6:$C$28=IF(H465="6ème","Mixte",G465))*(Barèmes!$J$6:$J$28="+"))&gt;0,IF(AD465&lt;=SUMIFS(Barèmes!$F$6:$F$28,Barèmes!$A$6:$A$28,"Surcoût d'agilité (s) — technique",Barèmes!$B$6:$B$28,H465,Barèmes!$C$6:$C$28,IF(H465="6ème","Mixte",G465)),Barèmes!$B$2,IF(AD465&lt;=SUMIFS(Barèmes!$G$6:$G$28,Barèmes!$A$6:$A$28,"Surcoût d'agilité (s) — technique",Barèmes!$B$6:$B$28,H465,Barèmes!$C$6:$C$28,IF(H465="6ème","Mixte",G465)),Barèmes!$C$2,IF(AD465&lt;=SUMIFS(Barèmes!$H$6:$H$28,Barèmes!$A$6:$A$28,"Surcoût d'agilité (s) — technique",Barèmes!$B$6:$B$28,H465,Barèmes!$C$6:$C$28,IF(H465="6ème","Mixte",G465)),Barèmes!$D$2,IF(AD465&lt;=SUMIFS(Barèmes!$I$6:$I$28,Barèmes!$A$6:$A$28,"Surcoût d'agilité (s) — technique",Barèmes!$B$6:$B$28,H465,Barèmes!$C$6:$C$28,IF(H465="6ème","Mixte",G465)),Barèmes!$E$2,Barèmes!$F$2)))),IF(AD465&gt;=SUMIFS(Barèmes!$F$6:$F$28,Barèmes!$A$6:$A$28,"Surcoût d'agilité (s) — technique",Barèmes!$B$6:$B$28,H465,Barèmes!$C$6:$C$28,IF(H465="6ème","Mixte",G465)),Barèmes!$B$2,IF(AD465&gt;=SUMIFS(Barèmes!$G$6:$G$28,Barèmes!$A$6:$A$28,"Surcoût d'agilité (s) — technique",Barèmes!$B$6:$B$28,H465,Barèmes!$C$6:$C$28,IF(H465="6ème","Mixte",G465)),Barèmes!$C$2,IF(AD465&gt;=SUMIFS(Barèmes!$H$6:$H$28,Barèmes!$A$6:$A$28,"Surcoût d'agilité (s) — technique",Barèmes!$B$6:$B$28,H465,Barèmes!$C$6:$C$28,IF(H465="6ème","Mixte",G465)),Barèmes!$D$2,IF(AD465&gt;=SUMIFS(Barèmes!$I$6:$I$28,Barèmes!$A$6:$A$28,"Surcoût d'agilité (s) — technique",Barèmes!$B$6:$B$28,H465,Barèmes!$C$6:$C$28,IF(H465="6ème","Mixte",G465)),Barèmes!$E$2,Barèmes!$F$2))))))</f>
        <v/>
      </c>
      <c r="AH465" s="31" t="str">
        <f>IF((IF(N465="",0,1)+IF(Q465="",0,1)+IF(W465="",0,1)+IF(Z465="",0,1)+IF(AC465="",0,1))=0,"",3*IF(N465=Barèmes!$B$2,1,IF(N465=Barèmes!$C$2,2,IF(N465=Barèmes!$D$2,3,IF(N465=Barèmes!$E$2,4,IF(N465=Barèmes!$F$2,5,0)))))+3*IF(Q465=Barèmes!$B$2,1,IF(Q465=Barèmes!$C$2,2,IF(Q465=Barèmes!$D$2,3,IF(Q465=Barèmes!$E$2,4,IF(Q465=Barèmes!$F$2,5,0)))))+2*IF(W465=Barèmes!$B$2,1,IF(W465=Barèmes!$C$2,2,IF(W465=Barèmes!$D$2,3,IF(W465=Barèmes!$E$2,4,IF(W465=Barèmes!$F$2,5,0)))))+1*IF(Z465=Barèmes!$B$2,1,IF(Z465=Barèmes!$C$2,2,IF(Z465=Barèmes!$D$2,3,IF(Z465=Barèmes!$E$2,4,IF(Z465=Barèmes!$F$2,5,0)))))+1*IF(AC465=Barèmes!$B$2,1,IF(AC465=Barèmes!$C$2,2,IF(AC465=Barèmes!$D$2,3,IF(AC465=Barèmes!$E$2,4,IF(AC465=Barèmes!$F$2,5,0))))))</f>
        <v/>
      </c>
      <c r="AI465" s="31"/>
      <c r="AJ465" s="32" t="str">
        <f>IFERROR(INDEX(Croissance!$B$5:$B$604,MATCH(A465,Croissance!$A$5:$A$604,0)),"")</f>
        <v/>
      </c>
      <c r="AK465" s="32" t="str">
        <f>IFERROR(INDEX(Croissance!$C$5:$C$604,MATCH(A465,Croissance!$A$5:$A$604,0)),"")</f>
        <v/>
      </c>
      <c r="AL465" s="32" t="str">
        <f>IFERROR(INDEX(Croissance!$D$5:$D$604,MATCH(A465,Croissance!$A$5:$A$604,0)),"")</f>
        <v/>
      </c>
      <c r="AM465" s="32" t="str">
        <f>IFERROR(INDEX(Croissance!$E$5:$E$604,MATCH(A465,Croissance!$A$5:$A$604,0)),"")</f>
        <v/>
      </c>
      <c r="AO465" s="33">
        <f t="shared" si="64"/>
        <v>0</v>
      </c>
      <c r="AP465" s="33">
        <f t="shared" si="60"/>
        <v>0</v>
      </c>
      <c r="AQ465" s="33">
        <f>IF(A465="",0,IF(AND(OR('Synthèse classe'!$C$2="Tous",C465='Synthèse classe'!$C$2),OR('Synthèse classe'!$C$3="Toutes",D465='Synthèse classe'!$C$3),OR('Synthèse classe'!$C$4="Toutes",AND('Synthèse classe'!$C$4="Dernière",AP465=1),B465=IFERROR(VALUE('Synthèse classe'!$C$4),0))),1,0))</f>
        <v>0</v>
      </c>
      <c r="AR465" s="34" t="str">
        <f t="shared" si="61"/>
        <v/>
      </c>
    </row>
    <row r="466" spans="1:44" x14ac:dyDescent="0.2">
      <c r="A466" s="17" t="str">
        <f t="shared" si="57"/>
        <v/>
      </c>
      <c r="B466" s="18"/>
      <c r="C466" s="19"/>
      <c r="D466" s="19"/>
      <c r="E466" s="19"/>
      <c r="F466" s="19"/>
      <c r="G466" s="19"/>
      <c r="H466" s="17" t="str">
        <f t="shared" si="62"/>
        <v/>
      </c>
      <c r="I466" s="20"/>
      <c r="J466" s="18"/>
      <c r="K466" s="19"/>
      <c r="L466" s="21" t="str">
        <f t="shared" si="63"/>
        <v/>
      </c>
      <c r="M466" s="21" t="str">
        <f>IF(OR(J466="",SUMPRODUCT((Barèmes!$A$6:$A$28="Endurance — Luc Léger (palier)")*(Barèmes!$B$6:$B$28=H466)*(Barèmes!$C$6:$C$28=IF(H466="6ème","Mixte",G466)))=0),"",IF(SUMPRODUCT((Barèmes!$A$6:$A$28="Endurance — Luc Léger (palier)")*(Barèmes!$B$6:$B$28=H466)*(Barèmes!$C$6:$C$28=IF(H466="6ème","Mixte",G466))*(Barèmes!$J$6:$J$28="+"))&gt;0,IF(J466&lt;=SUMIFS(Barèmes!$D$6:$D$28,Barèmes!$A$6:$A$28,"Endurance — Luc Léger (palier)",Barèmes!$B$6:$B$28,H466,Barèmes!$C$6:$C$28,IF(H466="6ème","Mixte",G466)),"à besoin",IF(J466&lt;=SUMIFS(Barèmes!$E$6:$E$28,Barèmes!$A$6:$A$28,"Endurance — Luc Léger (palier)",Barèmes!$B$6:$B$28,H466,Barèmes!$C$6:$C$28,IF(H466="6ème","Mixte",G466)),"fragile","satisfaisant")),IF(J466&gt;=SUMIFS(Barèmes!$D$6:$D$28,Barèmes!$A$6:$A$28,"Endurance — Luc Léger (palier)",Barèmes!$B$6:$B$28,H466,Barèmes!$C$6:$C$28,IF(H466="6ème","Mixte",G466)),"à besoin",IF(J466&gt;=SUMIFS(Barèmes!$E$6:$E$28,Barèmes!$A$6:$A$28,"Endurance — Luc Léger (palier)",Barèmes!$B$6:$B$28,H466,Barèmes!$C$6:$C$28,IF(H466="6ème","Mixte",G466)),"fragile","satisfaisant"))))</f>
        <v/>
      </c>
      <c r="N466" s="21" t="str">
        <f>IF(OR(J466="",SUMPRODUCT((Barèmes!$A$6:$A$28="Endurance — Luc Léger (palier)")*(Barèmes!$B$6:$B$28=H466)*(Barèmes!$C$6:$C$28=IF(H466="6ème","Mixte",G466)))=0),"",IF(SUMPRODUCT((Barèmes!$A$6:$A$28="Endurance — Luc Léger (palier)")*(Barèmes!$B$6:$B$28=H466)*(Barèmes!$C$6:$C$28=IF(H466="6ème","Mixte",G466))*(Barèmes!$J$6:$J$28="+"))&gt;0,IF(J466&lt;=SUMIFS(Barèmes!$F$6:$F$28,Barèmes!$A$6:$A$28,"Endurance — Luc Léger (palier)",Barèmes!$B$6:$B$28,H466,Barèmes!$C$6:$C$28,IF(H466="6ème","Mixte",G466)),Barèmes!$B$2,IF(J466&lt;=SUMIFS(Barèmes!$G$6:$G$28,Barèmes!$A$6:$A$28,"Endurance — Luc Léger (palier)",Barèmes!$B$6:$B$28,H466,Barèmes!$C$6:$C$28,IF(H466="6ème","Mixte",G466)),Barèmes!$C$2,IF(J466&lt;=SUMIFS(Barèmes!$H$6:$H$28,Barèmes!$A$6:$A$28,"Endurance — Luc Léger (palier)",Barèmes!$B$6:$B$28,H466,Barèmes!$C$6:$C$28,IF(H466="6ème","Mixte",G466)),Barèmes!$D$2,IF(J466&lt;=SUMIFS(Barèmes!$I$6:$I$28,Barèmes!$A$6:$A$28,"Endurance — Luc Léger (palier)",Barèmes!$B$6:$B$28,H466,Barèmes!$C$6:$C$28,IF(H466="6ème","Mixte",G466)),Barèmes!$E$2,Barèmes!$F$2)))),IF(J466&gt;=SUMIFS(Barèmes!$F$6:$F$28,Barèmes!$A$6:$A$28,"Endurance — Luc Léger (palier)",Barèmes!$B$6:$B$28,H466,Barèmes!$C$6:$C$28,IF(H466="6ème","Mixte",G466)),Barèmes!$B$2,IF(J466&gt;=SUMIFS(Barèmes!$G$6:$G$28,Barèmes!$A$6:$A$28,"Endurance — Luc Léger (palier)",Barèmes!$B$6:$B$28,H466,Barèmes!$C$6:$C$28,IF(H466="6ème","Mixte",G466)),Barèmes!$C$2,IF(J466&gt;=SUMIFS(Barèmes!$H$6:$H$28,Barèmes!$A$6:$A$28,"Endurance — Luc Léger (palier)",Barèmes!$B$6:$B$28,H466,Barèmes!$C$6:$C$28,IF(H466="6ème","Mixte",G466)),Barèmes!$D$2,IF(J466&gt;=SUMIFS(Barèmes!$I$6:$I$28,Barèmes!$A$6:$A$28,"Endurance — Luc Léger (palier)",Barèmes!$B$6:$B$28,H466,Barèmes!$C$6:$C$28,IF(H466="6ème","Mixte",G466)),Barèmes!$E$2,Barèmes!$F$2))))))</f>
        <v/>
      </c>
      <c r="O466" s="22"/>
      <c r="P466" s="23" t="str">
        <f>IF(OR(O466="",SUMPRODUCT((Barèmes!$A$6:$A$28="Force bas du corps — Saut en longueur (m)")*(Barèmes!$B$6:$B$28=H466)*(Barèmes!$C$6:$C$28=IF(H466="6ème","Mixte",G466)))=0),"",IF(SUMPRODUCT((Barèmes!$A$6:$A$28="Force bas du corps — Saut en longueur (m)")*(Barèmes!$B$6:$B$28=H466)*(Barèmes!$C$6:$C$28=IF(H466="6ème","Mixte",G466))*(Barèmes!$J$6:$J$28="+"))&gt;0,IF(O466&lt;=SUMIFS(Barèmes!$D$6:$D$28,Barèmes!$A$6:$A$28,"Force bas du corps — Saut en longueur (m)",Barèmes!$B$6:$B$28,H466,Barèmes!$C$6:$C$28,IF(H466="6ème","Mixte",G466)),"à besoin",IF(O466&lt;=SUMIFS(Barèmes!$E$6:$E$28,Barèmes!$A$6:$A$28,"Force bas du corps — Saut en longueur (m)",Barèmes!$B$6:$B$28,H466,Barèmes!$C$6:$C$28,IF(H466="6ème","Mixte",G466)),"fragile","satisfaisant")),IF(O466&gt;=SUMIFS(Barèmes!$D$6:$D$28,Barèmes!$A$6:$A$28,"Force bas du corps — Saut en longueur (m)",Barèmes!$B$6:$B$28,H466,Barèmes!$C$6:$C$28,IF(H466="6ème","Mixte",G466)),"à besoin",IF(O466&gt;=SUMIFS(Barèmes!$E$6:$E$28,Barèmes!$A$6:$A$28,"Force bas du corps — Saut en longueur (m)",Barèmes!$B$6:$B$28,H466,Barèmes!$C$6:$C$28,IF(H466="6ème","Mixte",G466)),"fragile","satisfaisant"))))</f>
        <v/>
      </c>
      <c r="Q466" s="23" t="str">
        <f>IF(OR(O466="",SUMPRODUCT((Barèmes!$A$6:$A$28="Force bas du corps — Saut en longueur (m)")*(Barèmes!$B$6:$B$28=H466)*(Barèmes!$C$6:$C$28=IF(H466="6ème","Mixte",G466)))=0),"",IF(SUMPRODUCT((Barèmes!$A$6:$A$28="Force bas du corps — Saut en longueur (m)")*(Barèmes!$B$6:$B$28=H466)*(Barèmes!$C$6:$C$28=IF(H466="6ème","Mixte",G466))*(Barèmes!$J$6:$J$28="+"))&gt;0,IF(O466&lt;=SUMIFS(Barèmes!$F$6:$F$28,Barèmes!$A$6:$A$28,"Force bas du corps — Saut en longueur (m)",Barèmes!$B$6:$B$28,H466,Barèmes!$C$6:$C$28,IF(H466="6ème","Mixte",G466)),Barèmes!$B$2,IF(O466&lt;=SUMIFS(Barèmes!$G$6:$G$28,Barèmes!$A$6:$A$28,"Force bas du corps — Saut en longueur (m)",Barèmes!$B$6:$B$28,H466,Barèmes!$C$6:$C$28,IF(H466="6ème","Mixte",G466)),Barèmes!$C$2,IF(O466&lt;=SUMIFS(Barèmes!$H$6:$H$28,Barèmes!$A$6:$A$28,"Force bas du corps — Saut en longueur (m)",Barèmes!$B$6:$B$28,H466,Barèmes!$C$6:$C$28,IF(H466="6ème","Mixte",G466)),Barèmes!$D$2,IF(O466&lt;=SUMIFS(Barèmes!$I$6:$I$28,Barèmes!$A$6:$A$28,"Force bas du corps — Saut en longueur (m)",Barèmes!$B$6:$B$28,H466,Barèmes!$C$6:$C$28,IF(H466="6ème","Mixte",G466)),Barèmes!$E$2,Barèmes!$F$2)))),IF(O466&gt;=SUMIFS(Barèmes!$F$6:$F$28,Barèmes!$A$6:$A$28,"Force bas du corps — Saut en longueur (m)",Barèmes!$B$6:$B$28,H466,Barèmes!$C$6:$C$28,IF(H466="6ème","Mixte",G466)),Barèmes!$B$2,IF(O466&gt;=SUMIFS(Barèmes!$G$6:$G$28,Barèmes!$A$6:$A$28,"Force bas du corps — Saut en longueur (m)",Barèmes!$B$6:$B$28,H466,Barèmes!$C$6:$C$28,IF(H466="6ème","Mixte",G466)),Barèmes!$C$2,IF(O466&gt;=SUMIFS(Barèmes!$H$6:$H$28,Barèmes!$A$6:$A$28,"Force bas du corps — Saut en longueur (m)",Barèmes!$B$6:$B$28,H466,Barèmes!$C$6:$C$28,IF(H466="6ème","Mixte",G466)),Barèmes!$D$2,IF(O466&gt;=SUMIFS(Barèmes!$I$6:$I$28,Barèmes!$A$6:$A$28,"Force bas du corps — Saut en longueur (m)",Barèmes!$B$6:$B$28,H466,Barèmes!$C$6:$C$28,IF(H466="6ème","Mixte",G466)),Barèmes!$E$2,Barèmes!$F$2))))))</f>
        <v/>
      </c>
      <c r="R466" s="22"/>
      <c r="S466" s="24" t="str">
        <f>IF(OR(R466="",SUMPRODUCT((Barèmes!$A$6:$A$28="Vitesse — 30 m (s)")*(Barèmes!$B$6:$B$28=H466)*(Barèmes!$C$6:$C$28=IF(H466="6ème","Mixte",G466)))=0),"",IF(SUMPRODUCT((Barèmes!$A$6:$A$28="Vitesse — 30 m (s)")*(Barèmes!$B$6:$B$28=H466)*(Barèmes!$C$6:$C$28=IF(H466="6ème","Mixte",G466))*(Barèmes!$J$6:$J$28="+"))&gt;0,IF(R466&lt;=SUMIFS(Barèmes!$D$6:$D$28,Barèmes!$A$6:$A$28,"Vitesse — 30 m (s)",Barèmes!$B$6:$B$28,H466,Barèmes!$C$6:$C$28,IF(H466="6ème","Mixte",G466)),"à besoin",IF(R466&lt;=SUMIFS(Barèmes!$E$6:$E$28,Barèmes!$A$6:$A$28,"Vitesse — 30 m (s)",Barèmes!$B$6:$B$28,H466,Barèmes!$C$6:$C$28,IF(H466="6ème","Mixte",G466)),"fragile","satisfaisant")),IF(R466&gt;=SUMIFS(Barèmes!$D$6:$D$28,Barèmes!$A$6:$A$28,"Vitesse — 30 m (s)",Barèmes!$B$6:$B$28,H466,Barèmes!$C$6:$C$28,IF(H466="6ème","Mixte",G466)),"à besoin",IF(R466&gt;=SUMIFS(Barèmes!$E$6:$E$28,Barèmes!$A$6:$A$28,"Vitesse — 30 m (s)",Barèmes!$B$6:$B$28,H466,Barèmes!$C$6:$C$28,IF(H466="6ème","Mixte",G466)),"fragile","satisfaisant"))))</f>
        <v/>
      </c>
      <c r="T466" s="24" t="str">
        <f>IF(OR(R466="",SUMPRODUCT((Barèmes!$A$6:$A$28="Vitesse — 30 m (s)")*(Barèmes!$B$6:$B$28=H466)*(Barèmes!$C$6:$C$28=IF(H466="6ème","Mixte",G466)))=0),"",IF(SUMPRODUCT((Barèmes!$A$6:$A$28="Vitesse — 30 m (s)")*(Barèmes!$B$6:$B$28=H466)*(Barèmes!$C$6:$C$28=IF(H466="6ème","Mixte",G466))*(Barèmes!$J$6:$J$28="+"))&gt;0,IF(R466&lt;=SUMIFS(Barèmes!$F$6:$F$28,Barèmes!$A$6:$A$28,"Vitesse — 30 m (s)",Barèmes!$B$6:$B$28,H466,Barèmes!$C$6:$C$28,IF(H466="6ème","Mixte",G466)),Barèmes!$B$2,IF(R466&lt;=SUMIFS(Barèmes!$G$6:$G$28,Barèmes!$A$6:$A$28,"Vitesse — 30 m (s)",Barèmes!$B$6:$B$28,H466,Barèmes!$C$6:$C$28,IF(H466="6ème","Mixte",G466)),Barèmes!$C$2,IF(R466&lt;=SUMIFS(Barèmes!$H$6:$H$28,Barèmes!$A$6:$A$28,"Vitesse — 30 m (s)",Barèmes!$B$6:$B$28,H466,Barèmes!$C$6:$C$28,IF(H466="6ème","Mixte",G466)),Barèmes!$D$2,IF(R466&lt;=SUMIFS(Barèmes!$I$6:$I$28,Barèmes!$A$6:$A$28,"Vitesse — 30 m (s)",Barèmes!$B$6:$B$28,H466,Barèmes!$C$6:$C$28,IF(H466="6ème","Mixte",G466)),Barèmes!$E$2,Barèmes!$F$2)))),IF(R466&gt;=SUMIFS(Barèmes!$F$6:$F$28,Barèmes!$A$6:$A$28,"Vitesse — 30 m (s)",Barèmes!$B$6:$B$28,H466,Barèmes!$C$6:$C$28,IF(H466="6ème","Mixte",G466)),Barèmes!$B$2,IF(R466&gt;=SUMIFS(Barèmes!$G$6:$G$28,Barèmes!$A$6:$A$28,"Vitesse — 30 m (s)",Barèmes!$B$6:$B$28,H466,Barèmes!$C$6:$C$28,IF(H466="6ème","Mixte",G466)),Barèmes!$C$2,IF(R466&gt;=SUMIFS(Barèmes!$H$6:$H$28,Barèmes!$A$6:$A$28,"Vitesse — 30 m (s)",Barèmes!$B$6:$B$28,H466,Barèmes!$C$6:$C$28,IF(H466="6ème","Mixte",G466)),Barèmes!$D$2,IF(R466&gt;=SUMIFS(Barèmes!$I$6:$I$28,Barèmes!$A$6:$A$28,"Vitesse — 30 m (s)",Barèmes!$B$6:$B$28,H466,Barèmes!$C$6:$C$28,IF(H466="6ème","Mixte",G466)),Barèmes!$E$2,Barèmes!$F$2))))))</f>
        <v/>
      </c>
      <c r="U466" s="22"/>
      <c r="V466" s="25" t="str">
        <f>IF(OR(U466="",SUMPRODUCT((Barèmes!$A$6:$A$28="Vitesse — 50 m (s)")*(Barèmes!$B$6:$B$28=H466)*(Barèmes!$C$6:$C$28=IF(H466="6ème","Mixte",G466)))=0),"",IF(SUMPRODUCT((Barèmes!$A$6:$A$28="Vitesse — 50 m (s)")*(Barèmes!$B$6:$B$28=H466)*(Barèmes!$C$6:$C$28=IF(H466="6ème","Mixte",G466))*(Barèmes!$J$6:$J$28="+"))&gt;0,IF(U466&lt;=SUMIFS(Barèmes!$D$6:$D$28,Barèmes!$A$6:$A$28,"Vitesse — 50 m (s)",Barèmes!$B$6:$B$28,H466,Barèmes!$C$6:$C$28,IF(H466="6ème","Mixte",G466)),"à besoin",IF(U466&lt;=SUMIFS(Barèmes!$E$6:$E$28,Barèmes!$A$6:$A$28,"Vitesse — 50 m (s)",Barèmes!$B$6:$B$28,H466,Barèmes!$C$6:$C$28,IF(H466="6ème","Mixte",G466)),"fragile","satisfaisant")),IF(U466&gt;=SUMIFS(Barèmes!$D$6:$D$28,Barèmes!$A$6:$A$28,"Vitesse — 50 m (s)",Barèmes!$B$6:$B$28,H466,Barèmes!$C$6:$C$28,IF(H466="6ème","Mixte",G466)),"à besoin",IF(U466&gt;=SUMIFS(Barèmes!$E$6:$E$28,Barèmes!$A$6:$A$28,"Vitesse — 50 m (s)",Barèmes!$B$6:$B$28,H466,Barèmes!$C$6:$C$28,IF(H466="6ème","Mixte",G466)),"fragile","satisfaisant"))))</f>
        <v/>
      </c>
      <c r="W466" s="25" t="str">
        <f>IF(OR(U466="",SUMPRODUCT((Barèmes!$A$6:$A$28="Vitesse — 50 m (s)")*(Barèmes!$B$6:$B$28=H466)*(Barèmes!$C$6:$C$28=IF(H466="6ème","Mixte",G466)))=0),"",IF(SUMPRODUCT((Barèmes!$A$6:$A$28="Vitesse — 50 m (s)")*(Barèmes!$B$6:$B$28=H466)*(Barèmes!$C$6:$C$28=IF(H466="6ème","Mixte",G466))*(Barèmes!$J$6:$J$28="+"))&gt;0,IF(U466&lt;=SUMIFS(Barèmes!$F$6:$F$28,Barèmes!$A$6:$A$28,"Vitesse — 50 m (s)",Barèmes!$B$6:$B$28,H466,Barèmes!$C$6:$C$28,IF(H466="6ème","Mixte",G466)),Barèmes!$B$2,IF(U466&lt;=SUMIFS(Barèmes!$G$6:$G$28,Barèmes!$A$6:$A$28,"Vitesse — 50 m (s)",Barèmes!$B$6:$B$28,H466,Barèmes!$C$6:$C$28,IF(H466="6ème","Mixte",G466)),Barèmes!$C$2,IF(U466&lt;=SUMIFS(Barèmes!$H$6:$H$28,Barèmes!$A$6:$A$28,"Vitesse — 50 m (s)",Barèmes!$B$6:$B$28,H466,Barèmes!$C$6:$C$28,IF(H466="6ème","Mixte",G466)),Barèmes!$D$2,IF(U466&lt;=SUMIFS(Barèmes!$I$6:$I$28,Barèmes!$A$6:$A$28,"Vitesse — 50 m (s)",Barèmes!$B$6:$B$28,H466,Barèmes!$C$6:$C$28,IF(H466="6ème","Mixte",G466)),Barèmes!$E$2,Barèmes!$F$2)))),IF(U466&gt;=SUMIFS(Barèmes!$F$6:$F$28,Barèmes!$A$6:$A$28,"Vitesse — 50 m (s)",Barèmes!$B$6:$B$28,H466,Barèmes!$C$6:$C$28,IF(H466="6ème","Mixte",G466)),Barèmes!$B$2,IF(U466&gt;=SUMIFS(Barèmes!$G$6:$G$28,Barèmes!$A$6:$A$28,"Vitesse — 50 m (s)",Barèmes!$B$6:$B$28,H466,Barèmes!$C$6:$C$28,IF(H466="6ème","Mixte",G466)),Barèmes!$C$2,IF(U466&gt;=SUMIFS(Barèmes!$H$6:$H$28,Barèmes!$A$6:$A$28,"Vitesse — 50 m (s)",Barèmes!$B$6:$B$28,H466,Barèmes!$C$6:$C$28,IF(H466="6ème","Mixte",G466)),Barèmes!$D$2,IF(U466&gt;=SUMIFS(Barèmes!$I$6:$I$28,Barèmes!$A$6:$A$28,"Vitesse — 50 m (s)",Barèmes!$B$6:$B$28,H466,Barèmes!$C$6:$C$28,IF(H466="6ème","Mixte",G466)),Barèmes!$E$2,Barèmes!$F$2))))))</f>
        <v/>
      </c>
      <c r="X466" s="18"/>
      <c r="Y466" s="26" t="str" cm="1">
        <f t="array" ref="Y466">IF(OR(X466="",SUMPRODUCT((Barèmes!$A$6:$A$28="Souplesse (score 1-5)")*(Barèmes!$B$6:$B$28=H466)*(Barèmes!$C$6:$C$28=IF(H466="6ème","Mixte",G466)))=0),"",IF(SUMPRODUCT((Barèmes!$A$6:$A$28="Souplesse (score 1-5)")*(Barèmes!$B$6:$B$28=H466)*(Barèmes!$C$6:$C$28=IF(H466="6ème","Mixte",G466))*(Barèmes!$J$6:$J$28="+"))&gt;0,IF(X466&lt;=SUMIFS(Barèmes!$D$6:$D$28,Barèmes!$A$6:$A$28,"Souplesse (score 1-5)",Barèmes!$B$6:$B$28,H466,Barèmes!$C$6:$C$28,IF(H466="6ème","Mixte",G466)),"à besoin",IF(X466&lt;=SUMIFS(Barèmes!$E$6:$E$28,Barèmes!$A$6:$A$28,"Souplesse (score 1-5)",Barèmes!$B$6:$B$28,H466,Barèmes!$C$6:$C$28,IF(H466="6ème","Mixte",G466)),"fragile","satisfaisant")),IF(X466&gt;=SUMIFS(Barèmes!$D$6:$D$28,Barèmes!$A$6:$A$28,"Souplesse (score 1-5)",Barèmes!$B$6:$B$28,H466,Barèmes!$C$6:$C$28,IF(H466="6ème","Mixte",G466)),"à besoin",IF(X466&gt;=SUMIFS(Barèmes!$E$6:$E$28,Barèmes!$A$6:$A$28,"Souplesse (score 1-5)",Barèmes!$B$6:$B$28,H466,Barèmes!$C$6:$C$28,IF(H466="6ème","Mixte",G466)),"fragile","satisfaisant"))))</f>
        <v/>
      </c>
      <c r="Z466" s="26" t="str" cm="1">
        <f t="array" ref="Z466">IF(OR(X466="",SUMPRODUCT((Barèmes!$A$6:$A$28="Souplesse (score 1-5)")*(Barèmes!$B$6:$B$28=H466)*(Barèmes!$C$6:$C$28=IF(H466="6ème","Mixte",G466)))=0),"",IF(SUMPRODUCT((Barèmes!$A$6:$A$28="Souplesse (score 1-5)")*(Barèmes!$B$6:$B$28=H466)*(Barèmes!$C$6:$C$28=IF(H466="6ème","Mixte",G466))*(Barèmes!$J$6:$J$28="+"))&gt;0,IF(X466&lt;=SUMIFS(Barèmes!$F$6:$F$28,Barèmes!$A$6:$A$28,"Souplesse (score 1-5)",Barèmes!$B$6:$B$28,H466,Barèmes!$C$6:$C$28,IF(H466="6ème","Mixte",G466)),Barèmes!$B$2,IF(X466&lt;=SUMIFS(Barèmes!$G$6:$G$28,Barèmes!$A$6:$A$28,"Souplesse (score 1-5)",Barèmes!$B$6:$B$28,H466,Barèmes!$C$6:$C$28,IF(H466="6ème","Mixte",G466)),Barèmes!$C$2,IF(X466&lt;=SUMIFS(Barèmes!$H$6:$H$28,Barèmes!$A$6:$A$28,"Souplesse (score 1-5)",Barèmes!$B$6:$B$28,H466,Barèmes!$C$6:$C$28,IF(H466="6ème","Mixte",G466)),Barèmes!$D$2,IF(X466&lt;=SUMIFS(Barèmes!$I$6:$I$28,Barèmes!$A$6:$A$28,"Souplesse (score 1-5)",Barèmes!$B$6:$B$28,H466,Barèmes!$C$6:$C$28,IF(H466="6ème","Mixte",G466)),Barèmes!$E$2,Barèmes!$F$2)))),IF(X466&gt;=SUMIFS(Barèmes!$F$6:$F$28,Barèmes!$A$6:$A$28,"Souplesse (score 1-5)",Barèmes!$B$6:$B$28,H466,Barèmes!$C$6:$C$28,IF(H466="6ème","Mixte",G466)),Barèmes!$B$2,IF(X466&gt;=SUMIFS(Barèmes!$G$6:$G$28,Barèmes!$A$6:$A$28,"Souplesse (score 1-5)",Barèmes!$B$6:$B$28,H466,Barèmes!$C$6:$C$28,IF(H466="6ème","Mixte",G466)),Barèmes!$C$2,IF(X466&gt;=SUMIFS(Barèmes!$H$6:$H$28,Barèmes!$A$6:$A$28,"Souplesse (score 1-5)",Barèmes!$B$6:$B$28,H466,Barèmes!$C$6:$C$28,IF(H466="6ème","Mixte",G466)),Barèmes!$D$2,IF(X466&gt;=SUMIFS(Barèmes!$I$6:$I$28,Barèmes!$A$6:$A$28,"Souplesse (score 1-5)",Barèmes!$B$6:$B$28,H466,Barèmes!$C$6:$C$28,IF(H466="6ème","Mixte",G466)),Barèmes!$E$2,Barèmes!$F$2))))))</f>
        <v/>
      </c>
      <c r="AA466" s="22"/>
      <c r="AB466" s="27" t="str">
        <f>IF(OR(AA466="",SUMPRODUCT((Barèmes!$A$6:$A$28="Agilité — T-test 974 (s)")*(Barèmes!$B$6:$B$28=H466)*(Barèmes!$C$6:$C$28=IF(H466="6ème","Mixte",G466)))=0),"",IF(SUMPRODUCT((Barèmes!$A$6:$A$28="Agilité — T-test 974 (s)")*(Barèmes!$B$6:$B$28=H466)*(Barèmes!$C$6:$C$28=IF(H466="6ème","Mixte",G466))*(Barèmes!$J$6:$J$28="+"))&gt;0,IF(AA466&lt;=SUMIFS(Barèmes!$D$6:$D$28,Barèmes!$A$6:$A$28,"Agilité — T-test 974 (s)",Barèmes!$B$6:$B$28,H466,Barèmes!$C$6:$C$28,IF(H466="6ème","Mixte",G466)),"à besoin",IF(AA466&lt;=SUMIFS(Barèmes!$E$6:$E$28,Barèmes!$A$6:$A$28,"Agilité — T-test 974 (s)",Barèmes!$B$6:$B$28,H466,Barèmes!$C$6:$C$28,IF(H466="6ème","Mixte",G466)),"fragile","satisfaisant")),IF(AA466&gt;=SUMIFS(Barèmes!$D$6:$D$28,Barèmes!$A$6:$A$28,"Agilité — T-test 974 (s)",Barèmes!$B$6:$B$28,H466,Barèmes!$C$6:$C$28,IF(H466="6ème","Mixte",G466)),"à besoin",IF(AA466&gt;=SUMIFS(Barèmes!$E$6:$E$28,Barèmes!$A$6:$A$28,"Agilité — T-test 974 (s)",Barèmes!$B$6:$B$28,H466,Barèmes!$C$6:$C$28,IF(H466="6ème","Mixte",G466)),"fragile","satisfaisant"))))</f>
        <v/>
      </c>
      <c r="AC466" s="27" t="str">
        <f>IF(OR(AA466="",SUMPRODUCT((Barèmes!$A$6:$A$28="Agilité — T-test 974 (s)")*(Barèmes!$B$6:$B$28=H466)*(Barèmes!$C$6:$C$28=IF(H466="6ème","Mixte",G466)))=0),"",IF(SUMPRODUCT((Barèmes!$A$6:$A$28="Agilité — T-test 974 (s)")*(Barèmes!$B$6:$B$28=H466)*(Barèmes!$C$6:$C$28=IF(H466="6ème","Mixte",G466))*(Barèmes!$J$6:$J$28="+"))&gt;0,IF(AA466&lt;=SUMIFS(Barèmes!$F$6:$F$28,Barèmes!$A$6:$A$28,"Agilité — T-test 974 (s)",Barèmes!$B$6:$B$28,H466,Barèmes!$C$6:$C$28,IF(H466="6ème","Mixte",G466)),Barèmes!$B$2,IF(AA466&lt;=SUMIFS(Barèmes!$G$6:$G$28,Barèmes!$A$6:$A$28,"Agilité — T-test 974 (s)",Barèmes!$B$6:$B$28,H466,Barèmes!$C$6:$C$28,IF(H466="6ème","Mixte",G466)),Barèmes!$C$2,IF(AA466&lt;=SUMIFS(Barèmes!$H$6:$H$28,Barèmes!$A$6:$A$28,"Agilité — T-test 974 (s)",Barèmes!$B$6:$B$28,H466,Barèmes!$C$6:$C$28,IF(H466="6ème","Mixte",G466)),Barèmes!$D$2,IF(AA466&lt;=SUMIFS(Barèmes!$I$6:$I$28,Barèmes!$A$6:$A$28,"Agilité — T-test 974 (s)",Barèmes!$B$6:$B$28,H466,Barèmes!$C$6:$C$28,IF(H466="6ème","Mixte",G466)),Barèmes!$E$2,Barèmes!$F$2)))),IF(AA466&gt;=SUMIFS(Barèmes!$F$6:$F$28,Barèmes!$A$6:$A$28,"Agilité — T-test 974 (s)",Barèmes!$B$6:$B$28,H466,Barèmes!$C$6:$C$28,IF(H466="6ème","Mixte",G466)),Barèmes!$B$2,IF(AA466&gt;=SUMIFS(Barèmes!$G$6:$G$28,Barèmes!$A$6:$A$28,"Agilité — T-test 974 (s)",Barèmes!$B$6:$B$28,H466,Barèmes!$C$6:$C$28,IF(H466="6ème","Mixte",G466)),Barèmes!$C$2,IF(AA466&gt;=SUMIFS(Barèmes!$H$6:$H$28,Barèmes!$A$6:$A$28,"Agilité — T-test 974 (s)",Barèmes!$B$6:$B$28,H466,Barèmes!$C$6:$C$28,IF(H466="6ème","Mixte",G466)),Barèmes!$D$2,IF(AA466&gt;=SUMIFS(Barèmes!$I$6:$I$28,Barèmes!$A$6:$A$28,"Agilité — T-test 974 (s)",Barèmes!$B$6:$B$28,H466,Barèmes!$C$6:$C$28,IF(H466="6ème","Mixte",G466)),Barèmes!$E$2,Barèmes!$F$2))))))</f>
        <v/>
      </c>
      <c r="AD466" s="28" t="str">
        <f t="shared" si="58"/>
        <v/>
      </c>
      <c r="AE466" s="29" t="str">
        <f t="shared" si="59"/>
        <v/>
      </c>
      <c r="AF466" s="30" t="str">
        <f>IF(OR(AD466="",SUMPRODUCT((Barèmes!$A$6:$A$28="Surcoût d'agilité (s) — technique")*(Barèmes!$B$6:$B$28=H466)*(Barèmes!$C$6:$C$28=IF(H466="6ème","Mixte",G466)))=0),"",IF(SUMPRODUCT((Barèmes!$A$6:$A$28="Surcoût d'agilité (s) — technique")*(Barèmes!$B$6:$B$28=H466)*(Barèmes!$C$6:$C$28=IF(H466="6ème","Mixte",G466))*(Barèmes!$J$6:$J$28="+"))&gt;0,IF(AD466&lt;=SUMIFS(Barèmes!$D$6:$D$28,Barèmes!$A$6:$A$28,"Surcoût d'agilité (s) — technique",Barèmes!$B$6:$B$28,H466,Barèmes!$C$6:$C$28,IF(H466="6ème","Mixte",G466)),"à besoin",IF(AD466&lt;=SUMIFS(Barèmes!$E$6:$E$28,Barèmes!$A$6:$A$28,"Surcoût d'agilité (s) — technique",Barèmes!$B$6:$B$28,H466,Barèmes!$C$6:$C$28,IF(H466="6ème","Mixte",G466)),"fragile","satisfaisant")),IF(AD466&gt;=SUMIFS(Barèmes!$D$6:$D$28,Barèmes!$A$6:$A$28,"Surcoût d'agilité (s) — technique",Barèmes!$B$6:$B$28,H466,Barèmes!$C$6:$C$28,IF(H466="6ème","Mixte",G466)),"à besoin",IF(AD466&gt;=SUMIFS(Barèmes!$E$6:$E$28,Barèmes!$A$6:$A$28,"Surcoût d'agilité (s) — technique",Barèmes!$B$6:$B$28,H466,Barèmes!$C$6:$C$28,IF(H466="6ème","Mixte",G466)),"fragile","satisfaisant"))))</f>
        <v/>
      </c>
      <c r="AG466" s="30" t="str">
        <f>IF(OR(AD466="",SUMPRODUCT((Barèmes!$A$6:$A$28="Surcoût d'agilité (s) — technique")*(Barèmes!$B$6:$B$28=H466)*(Barèmes!$C$6:$C$28=IF(H466="6ème","Mixte",G466)))=0),"",IF(SUMPRODUCT((Barèmes!$A$6:$A$28="Surcoût d'agilité (s) — technique")*(Barèmes!$B$6:$B$28=H466)*(Barèmes!$C$6:$C$28=IF(H466="6ème","Mixte",G466))*(Barèmes!$J$6:$J$28="+"))&gt;0,IF(AD466&lt;=SUMIFS(Barèmes!$F$6:$F$28,Barèmes!$A$6:$A$28,"Surcoût d'agilité (s) — technique",Barèmes!$B$6:$B$28,H466,Barèmes!$C$6:$C$28,IF(H466="6ème","Mixte",G466)),Barèmes!$B$2,IF(AD466&lt;=SUMIFS(Barèmes!$G$6:$G$28,Barèmes!$A$6:$A$28,"Surcoût d'agilité (s) — technique",Barèmes!$B$6:$B$28,H466,Barèmes!$C$6:$C$28,IF(H466="6ème","Mixte",G466)),Barèmes!$C$2,IF(AD466&lt;=SUMIFS(Barèmes!$H$6:$H$28,Barèmes!$A$6:$A$28,"Surcoût d'agilité (s) — technique",Barèmes!$B$6:$B$28,H466,Barèmes!$C$6:$C$28,IF(H466="6ème","Mixte",G466)),Barèmes!$D$2,IF(AD466&lt;=SUMIFS(Barèmes!$I$6:$I$28,Barèmes!$A$6:$A$28,"Surcoût d'agilité (s) — technique",Barèmes!$B$6:$B$28,H466,Barèmes!$C$6:$C$28,IF(H466="6ème","Mixte",G466)),Barèmes!$E$2,Barèmes!$F$2)))),IF(AD466&gt;=SUMIFS(Barèmes!$F$6:$F$28,Barèmes!$A$6:$A$28,"Surcoût d'agilité (s) — technique",Barèmes!$B$6:$B$28,H466,Barèmes!$C$6:$C$28,IF(H466="6ème","Mixte",G466)),Barèmes!$B$2,IF(AD466&gt;=SUMIFS(Barèmes!$G$6:$G$28,Barèmes!$A$6:$A$28,"Surcoût d'agilité (s) — technique",Barèmes!$B$6:$B$28,H466,Barèmes!$C$6:$C$28,IF(H466="6ème","Mixte",G466)),Barèmes!$C$2,IF(AD466&gt;=SUMIFS(Barèmes!$H$6:$H$28,Barèmes!$A$6:$A$28,"Surcoût d'agilité (s) — technique",Barèmes!$B$6:$B$28,H466,Barèmes!$C$6:$C$28,IF(H466="6ème","Mixte",G466)),Barèmes!$D$2,IF(AD466&gt;=SUMIFS(Barèmes!$I$6:$I$28,Barèmes!$A$6:$A$28,"Surcoût d'agilité (s) — technique",Barèmes!$B$6:$B$28,H466,Barèmes!$C$6:$C$28,IF(H466="6ème","Mixte",G466)),Barèmes!$E$2,Barèmes!$F$2))))))</f>
        <v/>
      </c>
      <c r="AH466" s="31" t="str">
        <f>IF((IF(N466="",0,1)+IF(Q466="",0,1)+IF(W466="",0,1)+IF(Z466="",0,1)+IF(AC466="",0,1))=0,"",3*IF(N466=Barèmes!$B$2,1,IF(N466=Barèmes!$C$2,2,IF(N466=Barèmes!$D$2,3,IF(N466=Barèmes!$E$2,4,IF(N466=Barèmes!$F$2,5,0)))))+3*IF(Q466=Barèmes!$B$2,1,IF(Q466=Barèmes!$C$2,2,IF(Q466=Barèmes!$D$2,3,IF(Q466=Barèmes!$E$2,4,IF(Q466=Barèmes!$F$2,5,0)))))+2*IF(W466=Barèmes!$B$2,1,IF(W466=Barèmes!$C$2,2,IF(W466=Barèmes!$D$2,3,IF(W466=Barèmes!$E$2,4,IF(W466=Barèmes!$F$2,5,0)))))+1*IF(Z466=Barèmes!$B$2,1,IF(Z466=Barèmes!$C$2,2,IF(Z466=Barèmes!$D$2,3,IF(Z466=Barèmes!$E$2,4,IF(Z466=Barèmes!$F$2,5,0)))))+1*IF(AC466=Barèmes!$B$2,1,IF(AC466=Barèmes!$C$2,2,IF(AC466=Barèmes!$D$2,3,IF(AC466=Barèmes!$E$2,4,IF(AC466=Barèmes!$F$2,5,0))))))</f>
        <v/>
      </c>
      <c r="AI466" s="31"/>
      <c r="AJ466" s="32" t="str">
        <f>IFERROR(INDEX(Croissance!$B$5:$B$604,MATCH(A466,Croissance!$A$5:$A$604,0)),"")</f>
        <v/>
      </c>
      <c r="AK466" s="32" t="str">
        <f>IFERROR(INDEX(Croissance!$C$5:$C$604,MATCH(A466,Croissance!$A$5:$A$604,0)),"")</f>
        <v/>
      </c>
      <c r="AL466" s="32" t="str">
        <f>IFERROR(INDEX(Croissance!$D$5:$D$604,MATCH(A466,Croissance!$A$5:$A$604,0)),"")</f>
        <v/>
      </c>
      <c r="AM466" s="32" t="str">
        <f>IFERROR(INDEX(Croissance!$E$5:$E$604,MATCH(A466,Croissance!$A$5:$A$604,0)),"")</f>
        <v/>
      </c>
      <c r="AO466" s="33">
        <f t="shared" si="64"/>
        <v>0</v>
      </c>
      <c r="AP466" s="33">
        <f t="shared" si="60"/>
        <v>0</v>
      </c>
      <c r="AQ466" s="33">
        <f>IF(A466="",0,IF(AND(OR('Synthèse classe'!$C$2="Tous",C466='Synthèse classe'!$C$2),OR('Synthèse classe'!$C$3="Toutes",D466='Synthèse classe'!$C$3),OR('Synthèse classe'!$C$4="Toutes",AND('Synthèse classe'!$C$4="Dernière",AP466=1),B466=IFERROR(VALUE('Synthèse classe'!$C$4),0))),1,0))</f>
        <v>0</v>
      </c>
      <c r="AR466" s="34" t="str">
        <f t="shared" si="61"/>
        <v/>
      </c>
    </row>
    <row r="467" spans="1:44" x14ac:dyDescent="0.2">
      <c r="A467" s="17" t="str">
        <f t="shared" si="57"/>
        <v/>
      </c>
      <c r="B467" s="18"/>
      <c r="C467" s="19"/>
      <c r="D467" s="19"/>
      <c r="E467" s="19"/>
      <c r="F467" s="19"/>
      <c r="G467" s="19"/>
      <c r="H467" s="17" t="str">
        <f t="shared" si="62"/>
        <v/>
      </c>
      <c r="I467" s="20"/>
      <c r="J467" s="18"/>
      <c r="K467" s="19"/>
      <c r="L467" s="21" t="str">
        <f t="shared" si="63"/>
        <v/>
      </c>
      <c r="M467" s="21" t="str">
        <f>IF(OR(J467="",SUMPRODUCT((Barèmes!$A$6:$A$28="Endurance — Luc Léger (palier)")*(Barèmes!$B$6:$B$28=H467)*(Barèmes!$C$6:$C$28=IF(H467="6ème","Mixte",G467)))=0),"",IF(SUMPRODUCT((Barèmes!$A$6:$A$28="Endurance — Luc Léger (palier)")*(Barèmes!$B$6:$B$28=H467)*(Barèmes!$C$6:$C$28=IF(H467="6ème","Mixte",G467))*(Barèmes!$J$6:$J$28="+"))&gt;0,IF(J467&lt;=SUMIFS(Barèmes!$D$6:$D$28,Barèmes!$A$6:$A$28,"Endurance — Luc Léger (palier)",Barèmes!$B$6:$B$28,H467,Barèmes!$C$6:$C$28,IF(H467="6ème","Mixte",G467)),"à besoin",IF(J467&lt;=SUMIFS(Barèmes!$E$6:$E$28,Barèmes!$A$6:$A$28,"Endurance — Luc Léger (palier)",Barèmes!$B$6:$B$28,H467,Barèmes!$C$6:$C$28,IF(H467="6ème","Mixte",G467)),"fragile","satisfaisant")),IF(J467&gt;=SUMIFS(Barèmes!$D$6:$D$28,Barèmes!$A$6:$A$28,"Endurance — Luc Léger (palier)",Barèmes!$B$6:$B$28,H467,Barèmes!$C$6:$C$28,IF(H467="6ème","Mixte",G467)),"à besoin",IF(J467&gt;=SUMIFS(Barèmes!$E$6:$E$28,Barèmes!$A$6:$A$28,"Endurance — Luc Léger (palier)",Barèmes!$B$6:$B$28,H467,Barèmes!$C$6:$C$28,IF(H467="6ème","Mixte",G467)),"fragile","satisfaisant"))))</f>
        <v/>
      </c>
      <c r="N467" s="21" t="str">
        <f>IF(OR(J467="",SUMPRODUCT((Barèmes!$A$6:$A$28="Endurance — Luc Léger (palier)")*(Barèmes!$B$6:$B$28=H467)*(Barèmes!$C$6:$C$28=IF(H467="6ème","Mixte",G467)))=0),"",IF(SUMPRODUCT((Barèmes!$A$6:$A$28="Endurance — Luc Léger (palier)")*(Barèmes!$B$6:$B$28=H467)*(Barèmes!$C$6:$C$28=IF(H467="6ème","Mixte",G467))*(Barèmes!$J$6:$J$28="+"))&gt;0,IF(J467&lt;=SUMIFS(Barèmes!$F$6:$F$28,Barèmes!$A$6:$A$28,"Endurance — Luc Léger (palier)",Barèmes!$B$6:$B$28,H467,Barèmes!$C$6:$C$28,IF(H467="6ème","Mixte",G467)),Barèmes!$B$2,IF(J467&lt;=SUMIFS(Barèmes!$G$6:$G$28,Barèmes!$A$6:$A$28,"Endurance — Luc Léger (palier)",Barèmes!$B$6:$B$28,H467,Barèmes!$C$6:$C$28,IF(H467="6ème","Mixte",G467)),Barèmes!$C$2,IF(J467&lt;=SUMIFS(Barèmes!$H$6:$H$28,Barèmes!$A$6:$A$28,"Endurance — Luc Léger (palier)",Barèmes!$B$6:$B$28,H467,Barèmes!$C$6:$C$28,IF(H467="6ème","Mixte",G467)),Barèmes!$D$2,IF(J467&lt;=SUMIFS(Barèmes!$I$6:$I$28,Barèmes!$A$6:$A$28,"Endurance — Luc Léger (palier)",Barèmes!$B$6:$B$28,H467,Barèmes!$C$6:$C$28,IF(H467="6ème","Mixte",G467)),Barèmes!$E$2,Barèmes!$F$2)))),IF(J467&gt;=SUMIFS(Barèmes!$F$6:$F$28,Barèmes!$A$6:$A$28,"Endurance — Luc Léger (palier)",Barèmes!$B$6:$B$28,H467,Barèmes!$C$6:$C$28,IF(H467="6ème","Mixte",G467)),Barèmes!$B$2,IF(J467&gt;=SUMIFS(Barèmes!$G$6:$G$28,Barèmes!$A$6:$A$28,"Endurance — Luc Léger (palier)",Barèmes!$B$6:$B$28,H467,Barèmes!$C$6:$C$28,IF(H467="6ème","Mixte",G467)),Barèmes!$C$2,IF(J467&gt;=SUMIFS(Barèmes!$H$6:$H$28,Barèmes!$A$6:$A$28,"Endurance — Luc Léger (palier)",Barèmes!$B$6:$B$28,H467,Barèmes!$C$6:$C$28,IF(H467="6ème","Mixte",G467)),Barèmes!$D$2,IF(J467&gt;=SUMIFS(Barèmes!$I$6:$I$28,Barèmes!$A$6:$A$28,"Endurance — Luc Léger (palier)",Barèmes!$B$6:$B$28,H467,Barèmes!$C$6:$C$28,IF(H467="6ème","Mixte",G467)),Barèmes!$E$2,Barèmes!$F$2))))))</f>
        <v/>
      </c>
      <c r="O467" s="22"/>
      <c r="P467" s="23" t="str">
        <f>IF(OR(O467="",SUMPRODUCT((Barèmes!$A$6:$A$28="Force bas du corps — Saut en longueur (m)")*(Barèmes!$B$6:$B$28=H467)*(Barèmes!$C$6:$C$28=IF(H467="6ème","Mixte",G467)))=0),"",IF(SUMPRODUCT((Barèmes!$A$6:$A$28="Force bas du corps — Saut en longueur (m)")*(Barèmes!$B$6:$B$28=H467)*(Barèmes!$C$6:$C$28=IF(H467="6ème","Mixte",G467))*(Barèmes!$J$6:$J$28="+"))&gt;0,IF(O467&lt;=SUMIFS(Barèmes!$D$6:$D$28,Barèmes!$A$6:$A$28,"Force bas du corps — Saut en longueur (m)",Barèmes!$B$6:$B$28,H467,Barèmes!$C$6:$C$28,IF(H467="6ème","Mixte",G467)),"à besoin",IF(O467&lt;=SUMIFS(Barèmes!$E$6:$E$28,Barèmes!$A$6:$A$28,"Force bas du corps — Saut en longueur (m)",Barèmes!$B$6:$B$28,H467,Barèmes!$C$6:$C$28,IF(H467="6ème","Mixte",G467)),"fragile","satisfaisant")),IF(O467&gt;=SUMIFS(Barèmes!$D$6:$D$28,Barèmes!$A$6:$A$28,"Force bas du corps — Saut en longueur (m)",Barèmes!$B$6:$B$28,H467,Barèmes!$C$6:$C$28,IF(H467="6ème","Mixte",G467)),"à besoin",IF(O467&gt;=SUMIFS(Barèmes!$E$6:$E$28,Barèmes!$A$6:$A$28,"Force bas du corps — Saut en longueur (m)",Barèmes!$B$6:$B$28,H467,Barèmes!$C$6:$C$28,IF(H467="6ème","Mixte",G467)),"fragile","satisfaisant"))))</f>
        <v/>
      </c>
      <c r="Q467" s="23" t="str">
        <f>IF(OR(O467="",SUMPRODUCT((Barèmes!$A$6:$A$28="Force bas du corps — Saut en longueur (m)")*(Barèmes!$B$6:$B$28=H467)*(Barèmes!$C$6:$C$28=IF(H467="6ème","Mixte",G467)))=0),"",IF(SUMPRODUCT((Barèmes!$A$6:$A$28="Force bas du corps — Saut en longueur (m)")*(Barèmes!$B$6:$B$28=H467)*(Barèmes!$C$6:$C$28=IF(H467="6ème","Mixte",G467))*(Barèmes!$J$6:$J$28="+"))&gt;0,IF(O467&lt;=SUMIFS(Barèmes!$F$6:$F$28,Barèmes!$A$6:$A$28,"Force bas du corps — Saut en longueur (m)",Barèmes!$B$6:$B$28,H467,Barèmes!$C$6:$C$28,IF(H467="6ème","Mixte",G467)),Barèmes!$B$2,IF(O467&lt;=SUMIFS(Barèmes!$G$6:$G$28,Barèmes!$A$6:$A$28,"Force bas du corps — Saut en longueur (m)",Barèmes!$B$6:$B$28,H467,Barèmes!$C$6:$C$28,IF(H467="6ème","Mixte",G467)),Barèmes!$C$2,IF(O467&lt;=SUMIFS(Barèmes!$H$6:$H$28,Barèmes!$A$6:$A$28,"Force bas du corps — Saut en longueur (m)",Barèmes!$B$6:$B$28,H467,Barèmes!$C$6:$C$28,IF(H467="6ème","Mixte",G467)),Barèmes!$D$2,IF(O467&lt;=SUMIFS(Barèmes!$I$6:$I$28,Barèmes!$A$6:$A$28,"Force bas du corps — Saut en longueur (m)",Barèmes!$B$6:$B$28,H467,Barèmes!$C$6:$C$28,IF(H467="6ème","Mixte",G467)),Barèmes!$E$2,Barèmes!$F$2)))),IF(O467&gt;=SUMIFS(Barèmes!$F$6:$F$28,Barèmes!$A$6:$A$28,"Force bas du corps — Saut en longueur (m)",Barèmes!$B$6:$B$28,H467,Barèmes!$C$6:$C$28,IF(H467="6ème","Mixte",G467)),Barèmes!$B$2,IF(O467&gt;=SUMIFS(Barèmes!$G$6:$G$28,Barèmes!$A$6:$A$28,"Force bas du corps — Saut en longueur (m)",Barèmes!$B$6:$B$28,H467,Barèmes!$C$6:$C$28,IF(H467="6ème","Mixte",G467)),Barèmes!$C$2,IF(O467&gt;=SUMIFS(Barèmes!$H$6:$H$28,Barèmes!$A$6:$A$28,"Force bas du corps — Saut en longueur (m)",Barèmes!$B$6:$B$28,H467,Barèmes!$C$6:$C$28,IF(H467="6ème","Mixte",G467)),Barèmes!$D$2,IF(O467&gt;=SUMIFS(Barèmes!$I$6:$I$28,Barèmes!$A$6:$A$28,"Force bas du corps — Saut en longueur (m)",Barèmes!$B$6:$B$28,H467,Barèmes!$C$6:$C$28,IF(H467="6ème","Mixte",G467)),Barèmes!$E$2,Barèmes!$F$2))))))</f>
        <v/>
      </c>
      <c r="R467" s="22"/>
      <c r="S467" s="24" t="str">
        <f>IF(OR(R467="",SUMPRODUCT((Barèmes!$A$6:$A$28="Vitesse — 30 m (s)")*(Barèmes!$B$6:$B$28=H467)*(Barèmes!$C$6:$C$28=IF(H467="6ème","Mixte",G467)))=0),"",IF(SUMPRODUCT((Barèmes!$A$6:$A$28="Vitesse — 30 m (s)")*(Barèmes!$B$6:$B$28=H467)*(Barèmes!$C$6:$C$28=IF(H467="6ème","Mixte",G467))*(Barèmes!$J$6:$J$28="+"))&gt;0,IF(R467&lt;=SUMIFS(Barèmes!$D$6:$D$28,Barèmes!$A$6:$A$28,"Vitesse — 30 m (s)",Barèmes!$B$6:$B$28,H467,Barèmes!$C$6:$C$28,IF(H467="6ème","Mixte",G467)),"à besoin",IF(R467&lt;=SUMIFS(Barèmes!$E$6:$E$28,Barèmes!$A$6:$A$28,"Vitesse — 30 m (s)",Barèmes!$B$6:$B$28,H467,Barèmes!$C$6:$C$28,IF(H467="6ème","Mixte",G467)),"fragile","satisfaisant")),IF(R467&gt;=SUMIFS(Barèmes!$D$6:$D$28,Barèmes!$A$6:$A$28,"Vitesse — 30 m (s)",Barèmes!$B$6:$B$28,H467,Barèmes!$C$6:$C$28,IF(H467="6ème","Mixte",G467)),"à besoin",IF(R467&gt;=SUMIFS(Barèmes!$E$6:$E$28,Barèmes!$A$6:$A$28,"Vitesse — 30 m (s)",Barèmes!$B$6:$B$28,H467,Barèmes!$C$6:$C$28,IF(H467="6ème","Mixte",G467)),"fragile","satisfaisant"))))</f>
        <v/>
      </c>
      <c r="T467" s="24" t="str">
        <f>IF(OR(R467="",SUMPRODUCT((Barèmes!$A$6:$A$28="Vitesse — 30 m (s)")*(Barèmes!$B$6:$B$28=H467)*(Barèmes!$C$6:$C$28=IF(H467="6ème","Mixte",G467)))=0),"",IF(SUMPRODUCT((Barèmes!$A$6:$A$28="Vitesse — 30 m (s)")*(Barèmes!$B$6:$B$28=H467)*(Barèmes!$C$6:$C$28=IF(H467="6ème","Mixte",G467))*(Barèmes!$J$6:$J$28="+"))&gt;0,IF(R467&lt;=SUMIFS(Barèmes!$F$6:$F$28,Barèmes!$A$6:$A$28,"Vitesse — 30 m (s)",Barèmes!$B$6:$B$28,H467,Barèmes!$C$6:$C$28,IF(H467="6ème","Mixte",G467)),Barèmes!$B$2,IF(R467&lt;=SUMIFS(Barèmes!$G$6:$G$28,Barèmes!$A$6:$A$28,"Vitesse — 30 m (s)",Barèmes!$B$6:$B$28,H467,Barèmes!$C$6:$C$28,IF(H467="6ème","Mixte",G467)),Barèmes!$C$2,IF(R467&lt;=SUMIFS(Barèmes!$H$6:$H$28,Barèmes!$A$6:$A$28,"Vitesse — 30 m (s)",Barèmes!$B$6:$B$28,H467,Barèmes!$C$6:$C$28,IF(H467="6ème","Mixte",G467)),Barèmes!$D$2,IF(R467&lt;=SUMIFS(Barèmes!$I$6:$I$28,Barèmes!$A$6:$A$28,"Vitesse — 30 m (s)",Barèmes!$B$6:$B$28,H467,Barèmes!$C$6:$C$28,IF(H467="6ème","Mixte",G467)),Barèmes!$E$2,Barèmes!$F$2)))),IF(R467&gt;=SUMIFS(Barèmes!$F$6:$F$28,Barèmes!$A$6:$A$28,"Vitesse — 30 m (s)",Barèmes!$B$6:$B$28,H467,Barèmes!$C$6:$C$28,IF(H467="6ème","Mixte",G467)),Barèmes!$B$2,IF(R467&gt;=SUMIFS(Barèmes!$G$6:$G$28,Barèmes!$A$6:$A$28,"Vitesse — 30 m (s)",Barèmes!$B$6:$B$28,H467,Barèmes!$C$6:$C$28,IF(H467="6ème","Mixte",G467)),Barèmes!$C$2,IF(R467&gt;=SUMIFS(Barèmes!$H$6:$H$28,Barèmes!$A$6:$A$28,"Vitesse — 30 m (s)",Barèmes!$B$6:$B$28,H467,Barèmes!$C$6:$C$28,IF(H467="6ème","Mixte",G467)),Barèmes!$D$2,IF(R467&gt;=SUMIFS(Barèmes!$I$6:$I$28,Barèmes!$A$6:$A$28,"Vitesse — 30 m (s)",Barèmes!$B$6:$B$28,H467,Barèmes!$C$6:$C$28,IF(H467="6ème","Mixte",G467)),Barèmes!$E$2,Barèmes!$F$2))))))</f>
        <v/>
      </c>
      <c r="U467" s="22"/>
      <c r="V467" s="25" t="str">
        <f>IF(OR(U467="",SUMPRODUCT((Barèmes!$A$6:$A$28="Vitesse — 50 m (s)")*(Barèmes!$B$6:$B$28=H467)*(Barèmes!$C$6:$C$28=IF(H467="6ème","Mixte",G467)))=0),"",IF(SUMPRODUCT((Barèmes!$A$6:$A$28="Vitesse — 50 m (s)")*(Barèmes!$B$6:$B$28=H467)*(Barèmes!$C$6:$C$28=IF(H467="6ème","Mixte",G467))*(Barèmes!$J$6:$J$28="+"))&gt;0,IF(U467&lt;=SUMIFS(Barèmes!$D$6:$D$28,Barèmes!$A$6:$A$28,"Vitesse — 50 m (s)",Barèmes!$B$6:$B$28,H467,Barèmes!$C$6:$C$28,IF(H467="6ème","Mixte",G467)),"à besoin",IF(U467&lt;=SUMIFS(Barèmes!$E$6:$E$28,Barèmes!$A$6:$A$28,"Vitesse — 50 m (s)",Barèmes!$B$6:$B$28,H467,Barèmes!$C$6:$C$28,IF(H467="6ème","Mixte",G467)),"fragile","satisfaisant")),IF(U467&gt;=SUMIFS(Barèmes!$D$6:$D$28,Barèmes!$A$6:$A$28,"Vitesse — 50 m (s)",Barèmes!$B$6:$B$28,H467,Barèmes!$C$6:$C$28,IF(H467="6ème","Mixte",G467)),"à besoin",IF(U467&gt;=SUMIFS(Barèmes!$E$6:$E$28,Barèmes!$A$6:$A$28,"Vitesse — 50 m (s)",Barèmes!$B$6:$B$28,H467,Barèmes!$C$6:$C$28,IF(H467="6ème","Mixte",G467)),"fragile","satisfaisant"))))</f>
        <v/>
      </c>
      <c r="W467" s="25" t="str">
        <f>IF(OR(U467="",SUMPRODUCT((Barèmes!$A$6:$A$28="Vitesse — 50 m (s)")*(Barèmes!$B$6:$B$28=H467)*(Barèmes!$C$6:$C$28=IF(H467="6ème","Mixte",G467)))=0),"",IF(SUMPRODUCT((Barèmes!$A$6:$A$28="Vitesse — 50 m (s)")*(Barèmes!$B$6:$B$28=H467)*(Barèmes!$C$6:$C$28=IF(H467="6ème","Mixte",G467))*(Barèmes!$J$6:$J$28="+"))&gt;0,IF(U467&lt;=SUMIFS(Barèmes!$F$6:$F$28,Barèmes!$A$6:$A$28,"Vitesse — 50 m (s)",Barèmes!$B$6:$B$28,H467,Barèmes!$C$6:$C$28,IF(H467="6ème","Mixte",G467)),Barèmes!$B$2,IF(U467&lt;=SUMIFS(Barèmes!$G$6:$G$28,Barèmes!$A$6:$A$28,"Vitesse — 50 m (s)",Barèmes!$B$6:$B$28,H467,Barèmes!$C$6:$C$28,IF(H467="6ème","Mixte",G467)),Barèmes!$C$2,IF(U467&lt;=SUMIFS(Barèmes!$H$6:$H$28,Barèmes!$A$6:$A$28,"Vitesse — 50 m (s)",Barèmes!$B$6:$B$28,H467,Barèmes!$C$6:$C$28,IF(H467="6ème","Mixte",G467)),Barèmes!$D$2,IF(U467&lt;=SUMIFS(Barèmes!$I$6:$I$28,Barèmes!$A$6:$A$28,"Vitesse — 50 m (s)",Barèmes!$B$6:$B$28,H467,Barèmes!$C$6:$C$28,IF(H467="6ème","Mixte",G467)),Barèmes!$E$2,Barèmes!$F$2)))),IF(U467&gt;=SUMIFS(Barèmes!$F$6:$F$28,Barèmes!$A$6:$A$28,"Vitesse — 50 m (s)",Barèmes!$B$6:$B$28,H467,Barèmes!$C$6:$C$28,IF(H467="6ème","Mixte",G467)),Barèmes!$B$2,IF(U467&gt;=SUMIFS(Barèmes!$G$6:$G$28,Barèmes!$A$6:$A$28,"Vitesse — 50 m (s)",Barèmes!$B$6:$B$28,H467,Barèmes!$C$6:$C$28,IF(H467="6ème","Mixte",G467)),Barèmes!$C$2,IF(U467&gt;=SUMIFS(Barèmes!$H$6:$H$28,Barèmes!$A$6:$A$28,"Vitesse — 50 m (s)",Barèmes!$B$6:$B$28,H467,Barèmes!$C$6:$C$28,IF(H467="6ème","Mixte",G467)),Barèmes!$D$2,IF(U467&gt;=SUMIFS(Barèmes!$I$6:$I$28,Barèmes!$A$6:$A$28,"Vitesse — 50 m (s)",Barèmes!$B$6:$B$28,H467,Barèmes!$C$6:$C$28,IF(H467="6ème","Mixte",G467)),Barèmes!$E$2,Barèmes!$F$2))))))</f>
        <v/>
      </c>
      <c r="X467" s="18"/>
      <c r="Y467" s="26" t="str" cm="1">
        <f t="array" ref="Y467">IF(OR(X467="",SUMPRODUCT((Barèmes!$A$6:$A$28="Souplesse (score 1-5)")*(Barèmes!$B$6:$B$28=H467)*(Barèmes!$C$6:$C$28=IF(H467="6ème","Mixte",G467)))=0),"",IF(SUMPRODUCT((Barèmes!$A$6:$A$28="Souplesse (score 1-5)")*(Barèmes!$B$6:$B$28=H467)*(Barèmes!$C$6:$C$28=IF(H467="6ème","Mixte",G467))*(Barèmes!$J$6:$J$28="+"))&gt;0,IF(X467&lt;=SUMIFS(Barèmes!$D$6:$D$28,Barèmes!$A$6:$A$28,"Souplesse (score 1-5)",Barèmes!$B$6:$B$28,H467,Barèmes!$C$6:$C$28,IF(H467="6ème","Mixte",G467)),"à besoin",IF(X467&lt;=SUMIFS(Barèmes!$E$6:$E$28,Barèmes!$A$6:$A$28,"Souplesse (score 1-5)",Barèmes!$B$6:$B$28,H467,Barèmes!$C$6:$C$28,IF(H467="6ème","Mixte",G467)),"fragile","satisfaisant")),IF(X467&gt;=SUMIFS(Barèmes!$D$6:$D$28,Barèmes!$A$6:$A$28,"Souplesse (score 1-5)",Barèmes!$B$6:$B$28,H467,Barèmes!$C$6:$C$28,IF(H467="6ème","Mixte",G467)),"à besoin",IF(X467&gt;=SUMIFS(Barèmes!$E$6:$E$28,Barèmes!$A$6:$A$28,"Souplesse (score 1-5)",Barèmes!$B$6:$B$28,H467,Barèmes!$C$6:$C$28,IF(H467="6ème","Mixte",G467)),"fragile","satisfaisant"))))</f>
        <v/>
      </c>
      <c r="Z467" s="26" t="str" cm="1">
        <f t="array" ref="Z467">IF(OR(X467="",SUMPRODUCT((Barèmes!$A$6:$A$28="Souplesse (score 1-5)")*(Barèmes!$B$6:$B$28=H467)*(Barèmes!$C$6:$C$28=IF(H467="6ème","Mixte",G467)))=0),"",IF(SUMPRODUCT((Barèmes!$A$6:$A$28="Souplesse (score 1-5)")*(Barèmes!$B$6:$B$28=H467)*(Barèmes!$C$6:$C$28=IF(H467="6ème","Mixte",G467))*(Barèmes!$J$6:$J$28="+"))&gt;0,IF(X467&lt;=SUMIFS(Barèmes!$F$6:$F$28,Barèmes!$A$6:$A$28,"Souplesse (score 1-5)",Barèmes!$B$6:$B$28,H467,Barèmes!$C$6:$C$28,IF(H467="6ème","Mixte",G467)),Barèmes!$B$2,IF(X467&lt;=SUMIFS(Barèmes!$G$6:$G$28,Barèmes!$A$6:$A$28,"Souplesse (score 1-5)",Barèmes!$B$6:$B$28,H467,Barèmes!$C$6:$C$28,IF(H467="6ème","Mixte",G467)),Barèmes!$C$2,IF(X467&lt;=SUMIFS(Barèmes!$H$6:$H$28,Barèmes!$A$6:$A$28,"Souplesse (score 1-5)",Barèmes!$B$6:$B$28,H467,Barèmes!$C$6:$C$28,IF(H467="6ème","Mixte",G467)),Barèmes!$D$2,IF(X467&lt;=SUMIFS(Barèmes!$I$6:$I$28,Barèmes!$A$6:$A$28,"Souplesse (score 1-5)",Barèmes!$B$6:$B$28,H467,Barèmes!$C$6:$C$28,IF(H467="6ème","Mixte",G467)),Barèmes!$E$2,Barèmes!$F$2)))),IF(X467&gt;=SUMIFS(Barèmes!$F$6:$F$28,Barèmes!$A$6:$A$28,"Souplesse (score 1-5)",Barèmes!$B$6:$B$28,H467,Barèmes!$C$6:$C$28,IF(H467="6ème","Mixte",G467)),Barèmes!$B$2,IF(X467&gt;=SUMIFS(Barèmes!$G$6:$G$28,Barèmes!$A$6:$A$28,"Souplesse (score 1-5)",Barèmes!$B$6:$B$28,H467,Barèmes!$C$6:$C$28,IF(H467="6ème","Mixte",G467)),Barèmes!$C$2,IF(X467&gt;=SUMIFS(Barèmes!$H$6:$H$28,Barèmes!$A$6:$A$28,"Souplesse (score 1-5)",Barèmes!$B$6:$B$28,H467,Barèmes!$C$6:$C$28,IF(H467="6ème","Mixte",G467)),Barèmes!$D$2,IF(X467&gt;=SUMIFS(Barèmes!$I$6:$I$28,Barèmes!$A$6:$A$28,"Souplesse (score 1-5)",Barèmes!$B$6:$B$28,H467,Barèmes!$C$6:$C$28,IF(H467="6ème","Mixte",G467)),Barèmes!$E$2,Barèmes!$F$2))))))</f>
        <v/>
      </c>
      <c r="AA467" s="22"/>
      <c r="AB467" s="27" t="str">
        <f>IF(OR(AA467="",SUMPRODUCT((Barèmes!$A$6:$A$28="Agilité — T-test 974 (s)")*(Barèmes!$B$6:$B$28=H467)*(Barèmes!$C$6:$C$28=IF(H467="6ème","Mixte",G467)))=0),"",IF(SUMPRODUCT((Barèmes!$A$6:$A$28="Agilité — T-test 974 (s)")*(Barèmes!$B$6:$B$28=H467)*(Barèmes!$C$6:$C$28=IF(H467="6ème","Mixte",G467))*(Barèmes!$J$6:$J$28="+"))&gt;0,IF(AA467&lt;=SUMIFS(Barèmes!$D$6:$D$28,Barèmes!$A$6:$A$28,"Agilité — T-test 974 (s)",Barèmes!$B$6:$B$28,H467,Barèmes!$C$6:$C$28,IF(H467="6ème","Mixte",G467)),"à besoin",IF(AA467&lt;=SUMIFS(Barèmes!$E$6:$E$28,Barèmes!$A$6:$A$28,"Agilité — T-test 974 (s)",Barèmes!$B$6:$B$28,H467,Barèmes!$C$6:$C$28,IF(H467="6ème","Mixte",G467)),"fragile","satisfaisant")),IF(AA467&gt;=SUMIFS(Barèmes!$D$6:$D$28,Barèmes!$A$6:$A$28,"Agilité — T-test 974 (s)",Barèmes!$B$6:$B$28,H467,Barèmes!$C$6:$C$28,IF(H467="6ème","Mixte",G467)),"à besoin",IF(AA467&gt;=SUMIFS(Barèmes!$E$6:$E$28,Barèmes!$A$6:$A$28,"Agilité — T-test 974 (s)",Barèmes!$B$6:$B$28,H467,Barèmes!$C$6:$C$28,IF(H467="6ème","Mixte",G467)),"fragile","satisfaisant"))))</f>
        <v/>
      </c>
      <c r="AC467" s="27" t="str">
        <f>IF(OR(AA467="",SUMPRODUCT((Barèmes!$A$6:$A$28="Agilité — T-test 974 (s)")*(Barèmes!$B$6:$B$28=H467)*(Barèmes!$C$6:$C$28=IF(H467="6ème","Mixte",G467)))=0),"",IF(SUMPRODUCT((Barèmes!$A$6:$A$28="Agilité — T-test 974 (s)")*(Barèmes!$B$6:$B$28=H467)*(Barèmes!$C$6:$C$28=IF(H467="6ème","Mixte",G467))*(Barèmes!$J$6:$J$28="+"))&gt;0,IF(AA467&lt;=SUMIFS(Barèmes!$F$6:$F$28,Barèmes!$A$6:$A$28,"Agilité — T-test 974 (s)",Barèmes!$B$6:$B$28,H467,Barèmes!$C$6:$C$28,IF(H467="6ème","Mixte",G467)),Barèmes!$B$2,IF(AA467&lt;=SUMIFS(Barèmes!$G$6:$G$28,Barèmes!$A$6:$A$28,"Agilité — T-test 974 (s)",Barèmes!$B$6:$B$28,H467,Barèmes!$C$6:$C$28,IF(H467="6ème","Mixte",G467)),Barèmes!$C$2,IF(AA467&lt;=SUMIFS(Barèmes!$H$6:$H$28,Barèmes!$A$6:$A$28,"Agilité — T-test 974 (s)",Barèmes!$B$6:$B$28,H467,Barèmes!$C$6:$C$28,IF(H467="6ème","Mixte",G467)),Barèmes!$D$2,IF(AA467&lt;=SUMIFS(Barèmes!$I$6:$I$28,Barèmes!$A$6:$A$28,"Agilité — T-test 974 (s)",Barèmes!$B$6:$B$28,H467,Barèmes!$C$6:$C$28,IF(H467="6ème","Mixte",G467)),Barèmes!$E$2,Barèmes!$F$2)))),IF(AA467&gt;=SUMIFS(Barèmes!$F$6:$F$28,Barèmes!$A$6:$A$28,"Agilité — T-test 974 (s)",Barèmes!$B$6:$B$28,H467,Barèmes!$C$6:$C$28,IF(H467="6ème","Mixte",G467)),Barèmes!$B$2,IF(AA467&gt;=SUMIFS(Barèmes!$G$6:$G$28,Barèmes!$A$6:$A$28,"Agilité — T-test 974 (s)",Barèmes!$B$6:$B$28,H467,Barèmes!$C$6:$C$28,IF(H467="6ème","Mixte",G467)),Barèmes!$C$2,IF(AA467&gt;=SUMIFS(Barèmes!$H$6:$H$28,Barèmes!$A$6:$A$28,"Agilité — T-test 974 (s)",Barèmes!$B$6:$B$28,H467,Barèmes!$C$6:$C$28,IF(H467="6ème","Mixte",G467)),Barèmes!$D$2,IF(AA467&gt;=SUMIFS(Barèmes!$I$6:$I$28,Barèmes!$A$6:$A$28,"Agilité — T-test 974 (s)",Barèmes!$B$6:$B$28,H467,Barèmes!$C$6:$C$28,IF(H467="6ème","Mixte",G467)),Barèmes!$E$2,Barèmes!$F$2))))))</f>
        <v/>
      </c>
      <c r="AD467" s="28" t="str">
        <f t="shared" si="58"/>
        <v/>
      </c>
      <c r="AE467" s="29" t="str">
        <f t="shared" si="59"/>
        <v/>
      </c>
      <c r="AF467" s="30" t="str">
        <f>IF(OR(AD467="",SUMPRODUCT((Barèmes!$A$6:$A$28="Surcoût d'agilité (s) — technique")*(Barèmes!$B$6:$B$28=H467)*(Barèmes!$C$6:$C$28=IF(H467="6ème","Mixte",G467)))=0),"",IF(SUMPRODUCT((Barèmes!$A$6:$A$28="Surcoût d'agilité (s) — technique")*(Barèmes!$B$6:$B$28=H467)*(Barèmes!$C$6:$C$28=IF(H467="6ème","Mixte",G467))*(Barèmes!$J$6:$J$28="+"))&gt;0,IF(AD467&lt;=SUMIFS(Barèmes!$D$6:$D$28,Barèmes!$A$6:$A$28,"Surcoût d'agilité (s) — technique",Barèmes!$B$6:$B$28,H467,Barèmes!$C$6:$C$28,IF(H467="6ème","Mixte",G467)),"à besoin",IF(AD467&lt;=SUMIFS(Barèmes!$E$6:$E$28,Barèmes!$A$6:$A$28,"Surcoût d'agilité (s) — technique",Barèmes!$B$6:$B$28,H467,Barèmes!$C$6:$C$28,IF(H467="6ème","Mixte",G467)),"fragile","satisfaisant")),IF(AD467&gt;=SUMIFS(Barèmes!$D$6:$D$28,Barèmes!$A$6:$A$28,"Surcoût d'agilité (s) — technique",Barèmes!$B$6:$B$28,H467,Barèmes!$C$6:$C$28,IF(H467="6ème","Mixte",G467)),"à besoin",IF(AD467&gt;=SUMIFS(Barèmes!$E$6:$E$28,Barèmes!$A$6:$A$28,"Surcoût d'agilité (s) — technique",Barèmes!$B$6:$B$28,H467,Barèmes!$C$6:$C$28,IF(H467="6ème","Mixte",G467)),"fragile","satisfaisant"))))</f>
        <v/>
      </c>
      <c r="AG467" s="30" t="str">
        <f>IF(OR(AD467="",SUMPRODUCT((Barèmes!$A$6:$A$28="Surcoût d'agilité (s) — technique")*(Barèmes!$B$6:$B$28=H467)*(Barèmes!$C$6:$C$28=IF(H467="6ème","Mixte",G467)))=0),"",IF(SUMPRODUCT((Barèmes!$A$6:$A$28="Surcoût d'agilité (s) — technique")*(Barèmes!$B$6:$B$28=H467)*(Barèmes!$C$6:$C$28=IF(H467="6ème","Mixte",G467))*(Barèmes!$J$6:$J$28="+"))&gt;0,IF(AD467&lt;=SUMIFS(Barèmes!$F$6:$F$28,Barèmes!$A$6:$A$28,"Surcoût d'agilité (s) — technique",Barèmes!$B$6:$B$28,H467,Barèmes!$C$6:$C$28,IF(H467="6ème","Mixte",G467)),Barèmes!$B$2,IF(AD467&lt;=SUMIFS(Barèmes!$G$6:$G$28,Barèmes!$A$6:$A$28,"Surcoût d'agilité (s) — technique",Barèmes!$B$6:$B$28,H467,Barèmes!$C$6:$C$28,IF(H467="6ème","Mixte",G467)),Barèmes!$C$2,IF(AD467&lt;=SUMIFS(Barèmes!$H$6:$H$28,Barèmes!$A$6:$A$28,"Surcoût d'agilité (s) — technique",Barèmes!$B$6:$B$28,H467,Barèmes!$C$6:$C$28,IF(H467="6ème","Mixte",G467)),Barèmes!$D$2,IF(AD467&lt;=SUMIFS(Barèmes!$I$6:$I$28,Barèmes!$A$6:$A$28,"Surcoût d'agilité (s) — technique",Barèmes!$B$6:$B$28,H467,Barèmes!$C$6:$C$28,IF(H467="6ème","Mixte",G467)),Barèmes!$E$2,Barèmes!$F$2)))),IF(AD467&gt;=SUMIFS(Barèmes!$F$6:$F$28,Barèmes!$A$6:$A$28,"Surcoût d'agilité (s) — technique",Barèmes!$B$6:$B$28,H467,Barèmes!$C$6:$C$28,IF(H467="6ème","Mixte",G467)),Barèmes!$B$2,IF(AD467&gt;=SUMIFS(Barèmes!$G$6:$G$28,Barèmes!$A$6:$A$28,"Surcoût d'agilité (s) — technique",Barèmes!$B$6:$B$28,H467,Barèmes!$C$6:$C$28,IF(H467="6ème","Mixte",G467)),Barèmes!$C$2,IF(AD467&gt;=SUMIFS(Barèmes!$H$6:$H$28,Barèmes!$A$6:$A$28,"Surcoût d'agilité (s) — technique",Barèmes!$B$6:$B$28,H467,Barèmes!$C$6:$C$28,IF(H467="6ème","Mixte",G467)),Barèmes!$D$2,IF(AD467&gt;=SUMIFS(Barèmes!$I$6:$I$28,Barèmes!$A$6:$A$28,"Surcoût d'agilité (s) — technique",Barèmes!$B$6:$B$28,H467,Barèmes!$C$6:$C$28,IF(H467="6ème","Mixte",G467)),Barèmes!$E$2,Barèmes!$F$2))))))</f>
        <v/>
      </c>
      <c r="AH467" s="31" t="str">
        <f>IF((IF(N467="",0,1)+IF(Q467="",0,1)+IF(W467="",0,1)+IF(Z467="",0,1)+IF(AC467="",0,1))=0,"",3*IF(N467=Barèmes!$B$2,1,IF(N467=Barèmes!$C$2,2,IF(N467=Barèmes!$D$2,3,IF(N467=Barèmes!$E$2,4,IF(N467=Barèmes!$F$2,5,0)))))+3*IF(Q467=Barèmes!$B$2,1,IF(Q467=Barèmes!$C$2,2,IF(Q467=Barèmes!$D$2,3,IF(Q467=Barèmes!$E$2,4,IF(Q467=Barèmes!$F$2,5,0)))))+2*IF(W467=Barèmes!$B$2,1,IF(W467=Barèmes!$C$2,2,IF(W467=Barèmes!$D$2,3,IF(W467=Barèmes!$E$2,4,IF(W467=Barèmes!$F$2,5,0)))))+1*IF(Z467=Barèmes!$B$2,1,IF(Z467=Barèmes!$C$2,2,IF(Z467=Barèmes!$D$2,3,IF(Z467=Barèmes!$E$2,4,IF(Z467=Barèmes!$F$2,5,0)))))+1*IF(AC467=Barèmes!$B$2,1,IF(AC467=Barèmes!$C$2,2,IF(AC467=Barèmes!$D$2,3,IF(AC467=Barèmes!$E$2,4,IF(AC467=Barèmes!$F$2,5,0))))))</f>
        <v/>
      </c>
      <c r="AI467" s="31"/>
      <c r="AJ467" s="32" t="str">
        <f>IFERROR(INDEX(Croissance!$B$5:$B$604,MATCH(A467,Croissance!$A$5:$A$604,0)),"")</f>
        <v/>
      </c>
      <c r="AK467" s="32" t="str">
        <f>IFERROR(INDEX(Croissance!$C$5:$C$604,MATCH(A467,Croissance!$A$5:$A$604,0)),"")</f>
        <v/>
      </c>
      <c r="AL467" s="32" t="str">
        <f>IFERROR(INDEX(Croissance!$D$5:$D$604,MATCH(A467,Croissance!$A$5:$A$604,0)),"")</f>
        <v/>
      </c>
      <c r="AM467" s="32" t="str">
        <f>IFERROR(INDEX(Croissance!$E$5:$E$604,MATCH(A467,Croissance!$A$5:$A$604,0)),"")</f>
        <v/>
      </c>
      <c r="AO467" s="33">
        <f t="shared" si="64"/>
        <v>0</v>
      </c>
      <c r="AP467" s="33">
        <f t="shared" si="60"/>
        <v>0</v>
      </c>
      <c r="AQ467" s="33">
        <f>IF(A467="",0,IF(AND(OR('Synthèse classe'!$C$2="Tous",C467='Synthèse classe'!$C$2),OR('Synthèse classe'!$C$3="Toutes",D467='Synthèse classe'!$C$3),OR('Synthèse classe'!$C$4="Toutes",AND('Synthèse classe'!$C$4="Dernière",AP467=1),B467=IFERROR(VALUE('Synthèse classe'!$C$4),0))),1,0))</f>
        <v>0</v>
      </c>
      <c r="AR467" s="34" t="str">
        <f t="shared" si="61"/>
        <v/>
      </c>
    </row>
    <row r="468" spans="1:44" x14ac:dyDescent="0.2">
      <c r="A468" s="17" t="str">
        <f t="shared" si="57"/>
        <v/>
      </c>
      <c r="B468" s="18"/>
      <c r="C468" s="19"/>
      <c r="D468" s="19"/>
      <c r="E468" s="19"/>
      <c r="F468" s="19"/>
      <c r="G468" s="19"/>
      <c r="H468" s="17" t="str">
        <f t="shared" si="62"/>
        <v/>
      </c>
      <c r="I468" s="20"/>
      <c r="J468" s="18"/>
      <c r="K468" s="19"/>
      <c r="L468" s="21" t="str">
        <f t="shared" si="63"/>
        <v/>
      </c>
      <c r="M468" s="21" t="str">
        <f>IF(OR(J468="",SUMPRODUCT((Barèmes!$A$6:$A$28="Endurance — Luc Léger (palier)")*(Barèmes!$B$6:$B$28=H468)*(Barèmes!$C$6:$C$28=IF(H468="6ème","Mixte",G468)))=0),"",IF(SUMPRODUCT((Barèmes!$A$6:$A$28="Endurance — Luc Léger (palier)")*(Barèmes!$B$6:$B$28=H468)*(Barèmes!$C$6:$C$28=IF(H468="6ème","Mixte",G468))*(Barèmes!$J$6:$J$28="+"))&gt;0,IF(J468&lt;=SUMIFS(Barèmes!$D$6:$D$28,Barèmes!$A$6:$A$28,"Endurance — Luc Léger (palier)",Barèmes!$B$6:$B$28,H468,Barèmes!$C$6:$C$28,IF(H468="6ème","Mixte",G468)),"à besoin",IF(J468&lt;=SUMIFS(Barèmes!$E$6:$E$28,Barèmes!$A$6:$A$28,"Endurance — Luc Léger (palier)",Barèmes!$B$6:$B$28,H468,Barèmes!$C$6:$C$28,IF(H468="6ème","Mixte",G468)),"fragile","satisfaisant")),IF(J468&gt;=SUMIFS(Barèmes!$D$6:$D$28,Barèmes!$A$6:$A$28,"Endurance — Luc Léger (palier)",Barèmes!$B$6:$B$28,H468,Barèmes!$C$6:$C$28,IF(H468="6ème","Mixte",G468)),"à besoin",IF(J468&gt;=SUMIFS(Barèmes!$E$6:$E$28,Barèmes!$A$6:$A$28,"Endurance — Luc Léger (palier)",Barèmes!$B$6:$B$28,H468,Barèmes!$C$6:$C$28,IF(H468="6ème","Mixte",G468)),"fragile","satisfaisant"))))</f>
        <v/>
      </c>
      <c r="N468" s="21" t="str">
        <f>IF(OR(J468="",SUMPRODUCT((Barèmes!$A$6:$A$28="Endurance — Luc Léger (palier)")*(Barèmes!$B$6:$B$28=H468)*(Barèmes!$C$6:$C$28=IF(H468="6ème","Mixte",G468)))=0),"",IF(SUMPRODUCT((Barèmes!$A$6:$A$28="Endurance — Luc Léger (palier)")*(Barèmes!$B$6:$B$28=H468)*(Barèmes!$C$6:$C$28=IF(H468="6ème","Mixte",G468))*(Barèmes!$J$6:$J$28="+"))&gt;0,IF(J468&lt;=SUMIFS(Barèmes!$F$6:$F$28,Barèmes!$A$6:$A$28,"Endurance — Luc Léger (palier)",Barèmes!$B$6:$B$28,H468,Barèmes!$C$6:$C$28,IF(H468="6ème","Mixte",G468)),Barèmes!$B$2,IF(J468&lt;=SUMIFS(Barèmes!$G$6:$G$28,Barèmes!$A$6:$A$28,"Endurance — Luc Léger (palier)",Barèmes!$B$6:$B$28,H468,Barèmes!$C$6:$C$28,IF(H468="6ème","Mixte",G468)),Barèmes!$C$2,IF(J468&lt;=SUMIFS(Barèmes!$H$6:$H$28,Barèmes!$A$6:$A$28,"Endurance — Luc Léger (palier)",Barèmes!$B$6:$B$28,H468,Barèmes!$C$6:$C$28,IF(H468="6ème","Mixte",G468)),Barèmes!$D$2,IF(J468&lt;=SUMIFS(Barèmes!$I$6:$I$28,Barèmes!$A$6:$A$28,"Endurance — Luc Léger (palier)",Barèmes!$B$6:$B$28,H468,Barèmes!$C$6:$C$28,IF(H468="6ème","Mixte",G468)),Barèmes!$E$2,Barèmes!$F$2)))),IF(J468&gt;=SUMIFS(Barèmes!$F$6:$F$28,Barèmes!$A$6:$A$28,"Endurance — Luc Léger (palier)",Barèmes!$B$6:$B$28,H468,Barèmes!$C$6:$C$28,IF(H468="6ème","Mixte",G468)),Barèmes!$B$2,IF(J468&gt;=SUMIFS(Barèmes!$G$6:$G$28,Barèmes!$A$6:$A$28,"Endurance — Luc Léger (palier)",Barèmes!$B$6:$B$28,H468,Barèmes!$C$6:$C$28,IF(H468="6ème","Mixte",G468)),Barèmes!$C$2,IF(J468&gt;=SUMIFS(Barèmes!$H$6:$H$28,Barèmes!$A$6:$A$28,"Endurance — Luc Léger (palier)",Barèmes!$B$6:$B$28,H468,Barèmes!$C$6:$C$28,IF(H468="6ème","Mixte",G468)),Barèmes!$D$2,IF(J468&gt;=SUMIFS(Barèmes!$I$6:$I$28,Barèmes!$A$6:$A$28,"Endurance — Luc Léger (palier)",Barèmes!$B$6:$B$28,H468,Barèmes!$C$6:$C$28,IF(H468="6ème","Mixte",G468)),Barèmes!$E$2,Barèmes!$F$2))))))</f>
        <v/>
      </c>
      <c r="O468" s="22"/>
      <c r="P468" s="23" t="str">
        <f>IF(OR(O468="",SUMPRODUCT((Barèmes!$A$6:$A$28="Force bas du corps — Saut en longueur (m)")*(Barèmes!$B$6:$B$28=H468)*(Barèmes!$C$6:$C$28=IF(H468="6ème","Mixte",G468)))=0),"",IF(SUMPRODUCT((Barèmes!$A$6:$A$28="Force bas du corps — Saut en longueur (m)")*(Barèmes!$B$6:$B$28=H468)*(Barèmes!$C$6:$C$28=IF(H468="6ème","Mixte",G468))*(Barèmes!$J$6:$J$28="+"))&gt;0,IF(O468&lt;=SUMIFS(Barèmes!$D$6:$D$28,Barèmes!$A$6:$A$28,"Force bas du corps — Saut en longueur (m)",Barèmes!$B$6:$B$28,H468,Barèmes!$C$6:$C$28,IF(H468="6ème","Mixte",G468)),"à besoin",IF(O468&lt;=SUMIFS(Barèmes!$E$6:$E$28,Barèmes!$A$6:$A$28,"Force bas du corps — Saut en longueur (m)",Barèmes!$B$6:$B$28,H468,Barèmes!$C$6:$C$28,IF(H468="6ème","Mixte",G468)),"fragile","satisfaisant")),IF(O468&gt;=SUMIFS(Barèmes!$D$6:$D$28,Barèmes!$A$6:$A$28,"Force bas du corps — Saut en longueur (m)",Barèmes!$B$6:$B$28,H468,Barèmes!$C$6:$C$28,IF(H468="6ème","Mixte",G468)),"à besoin",IF(O468&gt;=SUMIFS(Barèmes!$E$6:$E$28,Barèmes!$A$6:$A$28,"Force bas du corps — Saut en longueur (m)",Barèmes!$B$6:$B$28,H468,Barèmes!$C$6:$C$28,IF(H468="6ème","Mixte",G468)),"fragile","satisfaisant"))))</f>
        <v/>
      </c>
      <c r="Q468" s="23" t="str">
        <f>IF(OR(O468="",SUMPRODUCT((Barèmes!$A$6:$A$28="Force bas du corps — Saut en longueur (m)")*(Barèmes!$B$6:$B$28=H468)*(Barèmes!$C$6:$C$28=IF(H468="6ème","Mixte",G468)))=0),"",IF(SUMPRODUCT((Barèmes!$A$6:$A$28="Force bas du corps — Saut en longueur (m)")*(Barèmes!$B$6:$B$28=H468)*(Barèmes!$C$6:$C$28=IF(H468="6ème","Mixte",G468))*(Barèmes!$J$6:$J$28="+"))&gt;0,IF(O468&lt;=SUMIFS(Barèmes!$F$6:$F$28,Barèmes!$A$6:$A$28,"Force bas du corps — Saut en longueur (m)",Barèmes!$B$6:$B$28,H468,Barèmes!$C$6:$C$28,IF(H468="6ème","Mixte",G468)),Barèmes!$B$2,IF(O468&lt;=SUMIFS(Barèmes!$G$6:$G$28,Barèmes!$A$6:$A$28,"Force bas du corps — Saut en longueur (m)",Barèmes!$B$6:$B$28,H468,Barèmes!$C$6:$C$28,IF(H468="6ème","Mixte",G468)),Barèmes!$C$2,IF(O468&lt;=SUMIFS(Barèmes!$H$6:$H$28,Barèmes!$A$6:$A$28,"Force bas du corps — Saut en longueur (m)",Barèmes!$B$6:$B$28,H468,Barèmes!$C$6:$C$28,IF(H468="6ème","Mixte",G468)),Barèmes!$D$2,IF(O468&lt;=SUMIFS(Barèmes!$I$6:$I$28,Barèmes!$A$6:$A$28,"Force bas du corps — Saut en longueur (m)",Barèmes!$B$6:$B$28,H468,Barèmes!$C$6:$C$28,IF(H468="6ème","Mixte",G468)),Barèmes!$E$2,Barèmes!$F$2)))),IF(O468&gt;=SUMIFS(Barèmes!$F$6:$F$28,Barèmes!$A$6:$A$28,"Force bas du corps — Saut en longueur (m)",Barèmes!$B$6:$B$28,H468,Barèmes!$C$6:$C$28,IF(H468="6ème","Mixte",G468)),Barèmes!$B$2,IF(O468&gt;=SUMIFS(Barèmes!$G$6:$G$28,Barèmes!$A$6:$A$28,"Force bas du corps — Saut en longueur (m)",Barèmes!$B$6:$B$28,H468,Barèmes!$C$6:$C$28,IF(H468="6ème","Mixte",G468)),Barèmes!$C$2,IF(O468&gt;=SUMIFS(Barèmes!$H$6:$H$28,Barèmes!$A$6:$A$28,"Force bas du corps — Saut en longueur (m)",Barèmes!$B$6:$B$28,H468,Barèmes!$C$6:$C$28,IF(H468="6ème","Mixte",G468)),Barèmes!$D$2,IF(O468&gt;=SUMIFS(Barèmes!$I$6:$I$28,Barèmes!$A$6:$A$28,"Force bas du corps — Saut en longueur (m)",Barèmes!$B$6:$B$28,H468,Barèmes!$C$6:$C$28,IF(H468="6ème","Mixte",G468)),Barèmes!$E$2,Barèmes!$F$2))))))</f>
        <v/>
      </c>
      <c r="R468" s="22"/>
      <c r="S468" s="24" t="str">
        <f>IF(OR(R468="",SUMPRODUCT((Barèmes!$A$6:$A$28="Vitesse — 30 m (s)")*(Barèmes!$B$6:$B$28=H468)*(Barèmes!$C$6:$C$28=IF(H468="6ème","Mixte",G468)))=0),"",IF(SUMPRODUCT((Barèmes!$A$6:$A$28="Vitesse — 30 m (s)")*(Barèmes!$B$6:$B$28=H468)*(Barèmes!$C$6:$C$28=IF(H468="6ème","Mixte",G468))*(Barèmes!$J$6:$J$28="+"))&gt;0,IF(R468&lt;=SUMIFS(Barèmes!$D$6:$D$28,Barèmes!$A$6:$A$28,"Vitesse — 30 m (s)",Barèmes!$B$6:$B$28,H468,Barèmes!$C$6:$C$28,IF(H468="6ème","Mixte",G468)),"à besoin",IF(R468&lt;=SUMIFS(Barèmes!$E$6:$E$28,Barèmes!$A$6:$A$28,"Vitesse — 30 m (s)",Barèmes!$B$6:$B$28,H468,Barèmes!$C$6:$C$28,IF(H468="6ème","Mixte",G468)),"fragile","satisfaisant")),IF(R468&gt;=SUMIFS(Barèmes!$D$6:$D$28,Barèmes!$A$6:$A$28,"Vitesse — 30 m (s)",Barèmes!$B$6:$B$28,H468,Barèmes!$C$6:$C$28,IF(H468="6ème","Mixte",G468)),"à besoin",IF(R468&gt;=SUMIFS(Barèmes!$E$6:$E$28,Barèmes!$A$6:$A$28,"Vitesse — 30 m (s)",Barèmes!$B$6:$B$28,H468,Barèmes!$C$6:$C$28,IF(H468="6ème","Mixte",G468)),"fragile","satisfaisant"))))</f>
        <v/>
      </c>
      <c r="T468" s="24" t="str">
        <f>IF(OR(R468="",SUMPRODUCT((Barèmes!$A$6:$A$28="Vitesse — 30 m (s)")*(Barèmes!$B$6:$B$28=H468)*(Barèmes!$C$6:$C$28=IF(H468="6ème","Mixte",G468)))=0),"",IF(SUMPRODUCT((Barèmes!$A$6:$A$28="Vitesse — 30 m (s)")*(Barèmes!$B$6:$B$28=H468)*(Barèmes!$C$6:$C$28=IF(H468="6ème","Mixte",G468))*(Barèmes!$J$6:$J$28="+"))&gt;0,IF(R468&lt;=SUMIFS(Barèmes!$F$6:$F$28,Barèmes!$A$6:$A$28,"Vitesse — 30 m (s)",Barèmes!$B$6:$B$28,H468,Barèmes!$C$6:$C$28,IF(H468="6ème","Mixte",G468)),Barèmes!$B$2,IF(R468&lt;=SUMIFS(Barèmes!$G$6:$G$28,Barèmes!$A$6:$A$28,"Vitesse — 30 m (s)",Barèmes!$B$6:$B$28,H468,Barèmes!$C$6:$C$28,IF(H468="6ème","Mixte",G468)),Barèmes!$C$2,IF(R468&lt;=SUMIFS(Barèmes!$H$6:$H$28,Barèmes!$A$6:$A$28,"Vitesse — 30 m (s)",Barèmes!$B$6:$B$28,H468,Barèmes!$C$6:$C$28,IF(H468="6ème","Mixte",G468)),Barèmes!$D$2,IF(R468&lt;=SUMIFS(Barèmes!$I$6:$I$28,Barèmes!$A$6:$A$28,"Vitesse — 30 m (s)",Barèmes!$B$6:$B$28,H468,Barèmes!$C$6:$C$28,IF(H468="6ème","Mixte",G468)),Barèmes!$E$2,Barèmes!$F$2)))),IF(R468&gt;=SUMIFS(Barèmes!$F$6:$F$28,Barèmes!$A$6:$A$28,"Vitesse — 30 m (s)",Barèmes!$B$6:$B$28,H468,Barèmes!$C$6:$C$28,IF(H468="6ème","Mixte",G468)),Barèmes!$B$2,IF(R468&gt;=SUMIFS(Barèmes!$G$6:$G$28,Barèmes!$A$6:$A$28,"Vitesse — 30 m (s)",Barèmes!$B$6:$B$28,H468,Barèmes!$C$6:$C$28,IF(H468="6ème","Mixte",G468)),Barèmes!$C$2,IF(R468&gt;=SUMIFS(Barèmes!$H$6:$H$28,Barèmes!$A$6:$A$28,"Vitesse — 30 m (s)",Barèmes!$B$6:$B$28,H468,Barèmes!$C$6:$C$28,IF(H468="6ème","Mixte",G468)),Barèmes!$D$2,IF(R468&gt;=SUMIFS(Barèmes!$I$6:$I$28,Barèmes!$A$6:$A$28,"Vitesse — 30 m (s)",Barèmes!$B$6:$B$28,H468,Barèmes!$C$6:$C$28,IF(H468="6ème","Mixte",G468)),Barèmes!$E$2,Barèmes!$F$2))))))</f>
        <v/>
      </c>
      <c r="U468" s="22"/>
      <c r="V468" s="25" t="str">
        <f>IF(OR(U468="",SUMPRODUCT((Barèmes!$A$6:$A$28="Vitesse — 50 m (s)")*(Barèmes!$B$6:$B$28=H468)*(Barèmes!$C$6:$C$28=IF(H468="6ème","Mixte",G468)))=0),"",IF(SUMPRODUCT((Barèmes!$A$6:$A$28="Vitesse — 50 m (s)")*(Barèmes!$B$6:$B$28=H468)*(Barèmes!$C$6:$C$28=IF(H468="6ème","Mixte",G468))*(Barèmes!$J$6:$J$28="+"))&gt;0,IF(U468&lt;=SUMIFS(Barèmes!$D$6:$D$28,Barèmes!$A$6:$A$28,"Vitesse — 50 m (s)",Barèmes!$B$6:$B$28,H468,Barèmes!$C$6:$C$28,IF(H468="6ème","Mixte",G468)),"à besoin",IF(U468&lt;=SUMIFS(Barèmes!$E$6:$E$28,Barèmes!$A$6:$A$28,"Vitesse — 50 m (s)",Barèmes!$B$6:$B$28,H468,Barèmes!$C$6:$C$28,IF(H468="6ème","Mixte",G468)),"fragile","satisfaisant")),IF(U468&gt;=SUMIFS(Barèmes!$D$6:$D$28,Barèmes!$A$6:$A$28,"Vitesse — 50 m (s)",Barèmes!$B$6:$B$28,H468,Barèmes!$C$6:$C$28,IF(H468="6ème","Mixte",G468)),"à besoin",IF(U468&gt;=SUMIFS(Barèmes!$E$6:$E$28,Barèmes!$A$6:$A$28,"Vitesse — 50 m (s)",Barèmes!$B$6:$B$28,H468,Barèmes!$C$6:$C$28,IF(H468="6ème","Mixte",G468)),"fragile","satisfaisant"))))</f>
        <v/>
      </c>
      <c r="W468" s="25" t="str">
        <f>IF(OR(U468="",SUMPRODUCT((Barèmes!$A$6:$A$28="Vitesse — 50 m (s)")*(Barèmes!$B$6:$B$28=H468)*(Barèmes!$C$6:$C$28=IF(H468="6ème","Mixte",G468)))=0),"",IF(SUMPRODUCT((Barèmes!$A$6:$A$28="Vitesse — 50 m (s)")*(Barèmes!$B$6:$B$28=H468)*(Barèmes!$C$6:$C$28=IF(H468="6ème","Mixte",G468))*(Barèmes!$J$6:$J$28="+"))&gt;0,IF(U468&lt;=SUMIFS(Barèmes!$F$6:$F$28,Barèmes!$A$6:$A$28,"Vitesse — 50 m (s)",Barèmes!$B$6:$B$28,H468,Barèmes!$C$6:$C$28,IF(H468="6ème","Mixte",G468)),Barèmes!$B$2,IF(U468&lt;=SUMIFS(Barèmes!$G$6:$G$28,Barèmes!$A$6:$A$28,"Vitesse — 50 m (s)",Barèmes!$B$6:$B$28,H468,Barèmes!$C$6:$C$28,IF(H468="6ème","Mixte",G468)),Barèmes!$C$2,IF(U468&lt;=SUMIFS(Barèmes!$H$6:$H$28,Barèmes!$A$6:$A$28,"Vitesse — 50 m (s)",Barèmes!$B$6:$B$28,H468,Barèmes!$C$6:$C$28,IF(H468="6ème","Mixte",G468)),Barèmes!$D$2,IF(U468&lt;=SUMIFS(Barèmes!$I$6:$I$28,Barèmes!$A$6:$A$28,"Vitesse — 50 m (s)",Barèmes!$B$6:$B$28,H468,Barèmes!$C$6:$C$28,IF(H468="6ème","Mixte",G468)),Barèmes!$E$2,Barèmes!$F$2)))),IF(U468&gt;=SUMIFS(Barèmes!$F$6:$F$28,Barèmes!$A$6:$A$28,"Vitesse — 50 m (s)",Barèmes!$B$6:$B$28,H468,Barèmes!$C$6:$C$28,IF(H468="6ème","Mixte",G468)),Barèmes!$B$2,IF(U468&gt;=SUMIFS(Barèmes!$G$6:$G$28,Barèmes!$A$6:$A$28,"Vitesse — 50 m (s)",Barèmes!$B$6:$B$28,H468,Barèmes!$C$6:$C$28,IF(H468="6ème","Mixte",G468)),Barèmes!$C$2,IF(U468&gt;=SUMIFS(Barèmes!$H$6:$H$28,Barèmes!$A$6:$A$28,"Vitesse — 50 m (s)",Barèmes!$B$6:$B$28,H468,Barèmes!$C$6:$C$28,IF(H468="6ème","Mixte",G468)),Barèmes!$D$2,IF(U468&gt;=SUMIFS(Barèmes!$I$6:$I$28,Barèmes!$A$6:$A$28,"Vitesse — 50 m (s)",Barèmes!$B$6:$B$28,H468,Barèmes!$C$6:$C$28,IF(H468="6ème","Mixte",G468)),Barèmes!$E$2,Barèmes!$F$2))))))</f>
        <v/>
      </c>
      <c r="X468" s="18"/>
      <c r="Y468" s="26" t="str" cm="1">
        <f t="array" ref="Y468">IF(OR(X468="",SUMPRODUCT((Barèmes!$A$6:$A$28="Souplesse (score 1-5)")*(Barèmes!$B$6:$B$28=H468)*(Barèmes!$C$6:$C$28=IF(H468="6ème","Mixte",G468)))=0),"",IF(SUMPRODUCT((Barèmes!$A$6:$A$28="Souplesse (score 1-5)")*(Barèmes!$B$6:$B$28=H468)*(Barèmes!$C$6:$C$28=IF(H468="6ème","Mixte",G468))*(Barèmes!$J$6:$J$28="+"))&gt;0,IF(X468&lt;=SUMIFS(Barèmes!$D$6:$D$28,Barèmes!$A$6:$A$28,"Souplesse (score 1-5)",Barèmes!$B$6:$B$28,H468,Barèmes!$C$6:$C$28,IF(H468="6ème","Mixte",G468)),"à besoin",IF(X468&lt;=SUMIFS(Barèmes!$E$6:$E$28,Barèmes!$A$6:$A$28,"Souplesse (score 1-5)",Barèmes!$B$6:$B$28,H468,Barèmes!$C$6:$C$28,IF(H468="6ème","Mixte",G468)),"fragile","satisfaisant")),IF(X468&gt;=SUMIFS(Barèmes!$D$6:$D$28,Barèmes!$A$6:$A$28,"Souplesse (score 1-5)",Barèmes!$B$6:$B$28,H468,Barèmes!$C$6:$C$28,IF(H468="6ème","Mixte",G468)),"à besoin",IF(X468&gt;=SUMIFS(Barèmes!$E$6:$E$28,Barèmes!$A$6:$A$28,"Souplesse (score 1-5)",Barèmes!$B$6:$B$28,H468,Barèmes!$C$6:$C$28,IF(H468="6ème","Mixte",G468)),"fragile","satisfaisant"))))</f>
        <v/>
      </c>
      <c r="Z468" s="26" t="str" cm="1">
        <f t="array" ref="Z468">IF(OR(X468="",SUMPRODUCT((Barèmes!$A$6:$A$28="Souplesse (score 1-5)")*(Barèmes!$B$6:$B$28=H468)*(Barèmes!$C$6:$C$28=IF(H468="6ème","Mixte",G468)))=0),"",IF(SUMPRODUCT((Barèmes!$A$6:$A$28="Souplesse (score 1-5)")*(Barèmes!$B$6:$B$28=H468)*(Barèmes!$C$6:$C$28=IF(H468="6ème","Mixte",G468))*(Barèmes!$J$6:$J$28="+"))&gt;0,IF(X468&lt;=SUMIFS(Barèmes!$F$6:$F$28,Barèmes!$A$6:$A$28,"Souplesse (score 1-5)",Barèmes!$B$6:$B$28,H468,Barèmes!$C$6:$C$28,IF(H468="6ème","Mixte",G468)),Barèmes!$B$2,IF(X468&lt;=SUMIFS(Barèmes!$G$6:$G$28,Barèmes!$A$6:$A$28,"Souplesse (score 1-5)",Barèmes!$B$6:$B$28,H468,Barèmes!$C$6:$C$28,IF(H468="6ème","Mixte",G468)),Barèmes!$C$2,IF(X468&lt;=SUMIFS(Barèmes!$H$6:$H$28,Barèmes!$A$6:$A$28,"Souplesse (score 1-5)",Barèmes!$B$6:$B$28,H468,Barèmes!$C$6:$C$28,IF(H468="6ème","Mixte",G468)),Barèmes!$D$2,IF(X468&lt;=SUMIFS(Barèmes!$I$6:$I$28,Barèmes!$A$6:$A$28,"Souplesse (score 1-5)",Barèmes!$B$6:$B$28,H468,Barèmes!$C$6:$C$28,IF(H468="6ème","Mixte",G468)),Barèmes!$E$2,Barèmes!$F$2)))),IF(X468&gt;=SUMIFS(Barèmes!$F$6:$F$28,Barèmes!$A$6:$A$28,"Souplesse (score 1-5)",Barèmes!$B$6:$B$28,H468,Barèmes!$C$6:$C$28,IF(H468="6ème","Mixte",G468)),Barèmes!$B$2,IF(X468&gt;=SUMIFS(Barèmes!$G$6:$G$28,Barèmes!$A$6:$A$28,"Souplesse (score 1-5)",Barèmes!$B$6:$B$28,H468,Barèmes!$C$6:$C$28,IF(H468="6ème","Mixte",G468)),Barèmes!$C$2,IF(X468&gt;=SUMIFS(Barèmes!$H$6:$H$28,Barèmes!$A$6:$A$28,"Souplesse (score 1-5)",Barèmes!$B$6:$B$28,H468,Barèmes!$C$6:$C$28,IF(H468="6ème","Mixte",G468)),Barèmes!$D$2,IF(X468&gt;=SUMIFS(Barèmes!$I$6:$I$28,Barèmes!$A$6:$A$28,"Souplesse (score 1-5)",Barèmes!$B$6:$B$28,H468,Barèmes!$C$6:$C$28,IF(H468="6ème","Mixte",G468)),Barèmes!$E$2,Barèmes!$F$2))))))</f>
        <v/>
      </c>
      <c r="AA468" s="22"/>
      <c r="AB468" s="27" t="str">
        <f>IF(OR(AA468="",SUMPRODUCT((Barèmes!$A$6:$A$28="Agilité — T-test 974 (s)")*(Barèmes!$B$6:$B$28=H468)*(Barèmes!$C$6:$C$28=IF(H468="6ème","Mixte",G468)))=0),"",IF(SUMPRODUCT((Barèmes!$A$6:$A$28="Agilité — T-test 974 (s)")*(Barèmes!$B$6:$B$28=H468)*(Barèmes!$C$6:$C$28=IF(H468="6ème","Mixte",G468))*(Barèmes!$J$6:$J$28="+"))&gt;0,IF(AA468&lt;=SUMIFS(Barèmes!$D$6:$D$28,Barèmes!$A$6:$A$28,"Agilité — T-test 974 (s)",Barèmes!$B$6:$B$28,H468,Barèmes!$C$6:$C$28,IF(H468="6ème","Mixte",G468)),"à besoin",IF(AA468&lt;=SUMIFS(Barèmes!$E$6:$E$28,Barèmes!$A$6:$A$28,"Agilité — T-test 974 (s)",Barèmes!$B$6:$B$28,H468,Barèmes!$C$6:$C$28,IF(H468="6ème","Mixte",G468)),"fragile","satisfaisant")),IF(AA468&gt;=SUMIFS(Barèmes!$D$6:$D$28,Barèmes!$A$6:$A$28,"Agilité — T-test 974 (s)",Barèmes!$B$6:$B$28,H468,Barèmes!$C$6:$C$28,IF(H468="6ème","Mixte",G468)),"à besoin",IF(AA468&gt;=SUMIFS(Barèmes!$E$6:$E$28,Barèmes!$A$6:$A$28,"Agilité — T-test 974 (s)",Barèmes!$B$6:$B$28,H468,Barèmes!$C$6:$C$28,IF(H468="6ème","Mixte",G468)),"fragile","satisfaisant"))))</f>
        <v/>
      </c>
      <c r="AC468" s="27" t="str">
        <f>IF(OR(AA468="",SUMPRODUCT((Barèmes!$A$6:$A$28="Agilité — T-test 974 (s)")*(Barèmes!$B$6:$B$28=H468)*(Barèmes!$C$6:$C$28=IF(H468="6ème","Mixte",G468)))=0),"",IF(SUMPRODUCT((Barèmes!$A$6:$A$28="Agilité — T-test 974 (s)")*(Barèmes!$B$6:$B$28=H468)*(Barèmes!$C$6:$C$28=IF(H468="6ème","Mixte",G468))*(Barèmes!$J$6:$J$28="+"))&gt;0,IF(AA468&lt;=SUMIFS(Barèmes!$F$6:$F$28,Barèmes!$A$6:$A$28,"Agilité — T-test 974 (s)",Barèmes!$B$6:$B$28,H468,Barèmes!$C$6:$C$28,IF(H468="6ème","Mixte",G468)),Barèmes!$B$2,IF(AA468&lt;=SUMIFS(Barèmes!$G$6:$G$28,Barèmes!$A$6:$A$28,"Agilité — T-test 974 (s)",Barèmes!$B$6:$B$28,H468,Barèmes!$C$6:$C$28,IF(H468="6ème","Mixte",G468)),Barèmes!$C$2,IF(AA468&lt;=SUMIFS(Barèmes!$H$6:$H$28,Barèmes!$A$6:$A$28,"Agilité — T-test 974 (s)",Barèmes!$B$6:$B$28,H468,Barèmes!$C$6:$C$28,IF(H468="6ème","Mixte",G468)),Barèmes!$D$2,IF(AA468&lt;=SUMIFS(Barèmes!$I$6:$I$28,Barèmes!$A$6:$A$28,"Agilité — T-test 974 (s)",Barèmes!$B$6:$B$28,H468,Barèmes!$C$6:$C$28,IF(H468="6ème","Mixte",G468)),Barèmes!$E$2,Barèmes!$F$2)))),IF(AA468&gt;=SUMIFS(Barèmes!$F$6:$F$28,Barèmes!$A$6:$A$28,"Agilité — T-test 974 (s)",Barèmes!$B$6:$B$28,H468,Barèmes!$C$6:$C$28,IF(H468="6ème","Mixte",G468)),Barèmes!$B$2,IF(AA468&gt;=SUMIFS(Barèmes!$G$6:$G$28,Barèmes!$A$6:$A$28,"Agilité — T-test 974 (s)",Barèmes!$B$6:$B$28,H468,Barèmes!$C$6:$C$28,IF(H468="6ème","Mixte",G468)),Barèmes!$C$2,IF(AA468&gt;=SUMIFS(Barèmes!$H$6:$H$28,Barèmes!$A$6:$A$28,"Agilité — T-test 974 (s)",Barèmes!$B$6:$B$28,H468,Barèmes!$C$6:$C$28,IF(H468="6ème","Mixte",G468)),Barèmes!$D$2,IF(AA468&gt;=SUMIFS(Barèmes!$I$6:$I$28,Barèmes!$A$6:$A$28,"Agilité — T-test 974 (s)",Barèmes!$B$6:$B$28,H468,Barèmes!$C$6:$C$28,IF(H468="6ème","Mixte",G468)),Barèmes!$E$2,Barèmes!$F$2))))))</f>
        <v/>
      </c>
      <c r="AD468" s="28" t="str">
        <f t="shared" si="58"/>
        <v/>
      </c>
      <c r="AE468" s="29" t="str">
        <f t="shared" si="59"/>
        <v/>
      </c>
      <c r="AF468" s="30" t="str">
        <f>IF(OR(AD468="",SUMPRODUCT((Barèmes!$A$6:$A$28="Surcoût d'agilité (s) — technique")*(Barèmes!$B$6:$B$28=H468)*(Barèmes!$C$6:$C$28=IF(H468="6ème","Mixte",G468)))=0),"",IF(SUMPRODUCT((Barèmes!$A$6:$A$28="Surcoût d'agilité (s) — technique")*(Barèmes!$B$6:$B$28=H468)*(Barèmes!$C$6:$C$28=IF(H468="6ème","Mixte",G468))*(Barèmes!$J$6:$J$28="+"))&gt;0,IF(AD468&lt;=SUMIFS(Barèmes!$D$6:$D$28,Barèmes!$A$6:$A$28,"Surcoût d'agilité (s) — technique",Barèmes!$B$6:$B$28,H468,Barèmes!$C$6:$C$28,IF(H468="6ème","Mixte",G468)),"à besoin",IF(AD468&lt;=SUMIFS(Barèmes!$E$6:$E$28,Barèmes!$A$6:$A$28,"Surcoût d'agilité (s) — technique",Barèmes!$B$6:$B$28,H468,Barèmes!$C$6:$C$28,IF(H468="6ème","Mixte",G468)),"fragile","satisfaisant")),IF(AD468&gt;=SUMIFS(Barèmes!$D$6:$D$28,Barèmes!$A$6:$A$28,"Surcoût d'agilité (s) — technique",Barèmes!$B$6:$B$28,H468,Barèmes!$C$6:$C$28,IF(H468="6ème","Mixte",G468)),"à besoin",IF(AD468&gt;=SUMIFS(Barèmes!$E$6:$E$28,Barèmes!$A$6:$A$28,"Surcoût d'agilité (s) — technique",Barèmes!$B$6:$B$28,H468,Barèmes!$C$6:$C$28,IF(H468="6ème","Mixte",G468)),"fragile","satisfaisant"))))</f>
        <v/>
      </c>
      <c r="AG468" s="30" t="str">
        <f>IF(OR(AD468="",SUMPRODUCT((Barèmes!$A$6:$A$28="Surcoût d'agilité (s) — technique")*(Barèmes!$B$6:$B$28=H468)*(Barèmes!$C$6:$C$28=IF(H468="6ème","Mixte",G468)))=0),"",IF(SUMPRODUCT((Barèmes!$A$6:$A$28="Surcoût d'agilité (s) — technique")*(Barèmes!$B$6:$B$28=H468)*(Barèmes!$C$6:$C$28=IF(H468="6ème","Mixte",G468))*(Barèmes!$J$6:$J$28="+"))&gt;0,IF(AD468&lt;=SUMIFS(Barèmes!$F$6:$F$28,Barèmes!$A$6:$A$28,"Surcoût d'agilité (s) — technique",Barèmes!$B$6:$B$28,H468,Barèmes!$C$6:$C$28,IF(H468="6ème","Mixte",G468)),Barèmes!$B$2,IF(AD468&lt;=SUMIFS(Barèmes!$G$6:$G$28,Barèmes!$A$6:$A$28,"Surcoût d'agilité (s) — technique",Barèmes!$B$6:$B$28,H468,Barèmes!$C$6:$C$28,IF(H468="6ème","Mixte",G468)),Barèmes!$C$2,IF(AD468&lt;=SUMIFS(Barèmes!$H$6:$H$28,Barèmes!$A$6:$A$28,"Surcoût d'agilité (s) — technique",Barèmes!$B$6:$B$28,H468,Barèmes!$C$6:$C$28,IF(H468="6ème","Mixte",G468)),Barèmes!$D$2,IF(AD468&lt;=SUMIFS(Barèmes!$I$6:$I$28,Barèmes!$A$6:$A$28,"Surcoût d'agilité (s) — technique",Barèmes!$B$6:$B$28,H468,Barèmes!$C$6:$C$28,IF(H468="6ème","Mixte",G468)),Barèmes!$E$2,Barèmes!$F$2)))),IF(AD468&gt;=SUMIFS(Barèmes!$F$6:$F$28,Barèmes!$A$6:$A$28,"Surcoût d'agilité (s) — technique",Barèmes!$B$6:$B$28,H468,Barèmes!$C$6:$C$28,IF(H468="6ème","Mixte",G468)),Barèmes!$B$2,IF(AD468&gt;=SUMIFS(Barèmes!$G$6:$G$28,Barèmes!$A$6:$A$28,"Surcoût d'agilité (s) — technique",Barèmes!$B$6:$B$28,H468,Barèmes!$C$6:$C$28,IF(H468="6ème","Mixte",G468)),Barèmes!$C$2,IF(AD468&gt;=SUMIFS(Barèmes!$H$6:$H$28,Barèmes!$A$6:$A$28,"Surcoût d'agilité (s) — technique",Barèmes!$B$6:$B$28,H468,Barèmes!$C$6:$C$28,IF(H468="6ème","Mixte",G468)),Barèmes!$D$2,IF(AD468&gt;=SUMIFS(Barèmes!$I$6:$I$28,Barèmes!$A$6:$A$28,"Surcoût d'agilité (s) — technique",Barèmes!$B$6:$B$28,H468,Barèmes!$C$6:$C$28,IF(H468="6ème","Mixte",G468)),Barèmes!$E$2,Barèmes!$F$2))))))</f>
        <v/>
      </c>
      <c r="AH468" s="31" t="str">
        <f>IF((IF(N468="",0,1)+IF(Q468="",0,1)+IF(W468="",0,1)+IF(Z468="",0,1)+IF(AC468="",0,1))=0,"",3*IF(N468=Barèmes!$B$2,1,IF(N468=Barèmes!$C$2,2,IF(N468=Barèmes!$D$2,3,IF(N468=Barèmes!$E$2,4,IF(N468=Barèmes!$F$2,5,0)))))+3*IF(Q468=Barèmes!$B$2,1,IF(Q468=Barèmes!$C$2,2,IF(Q468=Barèmes!$D$2,3,IF(Q468=Barèmes!$E$2,4,IF(Q468=Barèmes!$F$2,5,0)))))+2*IF(W468=Barèmes!$B$2,1,IF(W468=Barèmes!$C$2,2,IF(W468=Barèmes!$D$2,3,IF(W468=Barèmes!$E$2,4,IF(W468=Barèmes!$F$2,5,0)))))+1*IF(Z468=Barèmes!$B$2,1,IF(Z468=Barèmes!$C$2,2,IF(Z468=Barèmes!$D$2,3,IF(Z468=Barèmes!$E$2,4,IF(Z468=Barèmes!$F$2,5,0)))))+1*IF(AC468=Barèmes!$B$2,1,IF(AC468=Barèmes!$C$2,2,IF(AC468=Barèmes!$D$2,3,IF(AC468=Barèmes!$E$2,4,IF(AC468=Barèmes!$F$2,5,0))))))</f>
        <v/>
      </c>
      <c r="AI468" s="31"/>
      <c r="AJ468" s="32" t="str">
        <f>IFERROR(INDEX(Croissance!$B$5:$B$604,MATCH(A468,Croissance!$A$5:$A$604,0)),"")</f>
        <v/>
      </c>
      <c r="AK468" s="32" t="str">
        <f>IFERROR(INDEX(Croissance!$C$5:$C$604,MATCH(A468,Croissance!$A$5:$A$604,0)),"")</f>
        <v/>
      </c>
      <c r="AL468" s="32" t="str">
        <f>IFERROR(INDEX(Croissance!$D$5:$D$604,MATCH(A468,Croissance!$A$5:$A$604,0)),"")</f>
        <v/>
      </c>
      <c r="AM468" s="32" t="str">
        <f>IFERROR(INDEX(Croissance!$E$5:$E$604,MATCH(A468,Croissance!$A$5:$A$604,0)),"")</f>
        <v/>
      </c>
      <c r="AO468" s="33">
        <f t="shared" si="64"/>
        <v>0</v>
      </c>
      <c r="AP468" s="33">
        <f t="shared" si="60"/>
        <v>0</v>
      </c>
      <c r="AQ468" s="33">
        <f>IF(A468="",0,IF(AND(OR('Synthèse classe'!$C$2="Tous",C468='Synthèse classe'!$C$2),OR('Synthèse classe'!$C$3="Toutes",D468='Synthèse classe'!$C$3),OR('Synthèse classe'!$C$4="Toutes",AND('Synthèse classe'!$C$4="Dernière",AP468=1),B468=IFERROR(VALUE('Synthèse classe'!$C$4),0))),1,0))</f>
        <v>0</v>
      </c>
      <c r="AR468" s="34" t="str">
        <f t="shared" si="61"/>
        <v/>
      </c>
    </row>
    <row r="469" spans="1:44" x14ac:dyDescent="0.2">
      <c r="A469" s="17" t="str">
        <f t="shared" si="57"/>
        <v/>
      </c>
      <c r="B469" s="18"/>
      <c r="C469" s="19"/>
      <c r="D469" s="19"/>
      <c r="E469" s="19"/>
      <c r="F469" s="19"/>
      <c r="G469" s="19"/>
      <c r="H469" s="17" t="str">
        <f t="shared" si="62"/>
        <v/>
      </c>
      <c r="I469" s="20"/>
      <c r="J469" s="18"/>
      <c r="K469" s="19"/>
      <c r="L469" s="21" t="str">
        <f t="shared" si="63"/>
        <v/>
      </c>
      <c r="M469" s="21" t="str">
        <f>IF(OR(J469="",SUMPRODUCT((Barèmes!$A$6:$A$28="Endurance — Luc Léger (palier)")*(Barèmes!$B$6:$B$28=H469)*(Barèmes!$C$6:$C$28=IF(H469="6ème","Mixte",G469)))=0),"",IF(SUMPRODUCT((Barèmes!$A$6:$A$28="Endurance — Luc Léger (palier)")*(Barèmes!$B$6:$B$28=H469)*(Barèmes!$C$6:$C$28=IF(H469="6ème","Mixte",G469))*(Barèmes!$J$6:$J$28="+"))&gt;0,IF(J469&lt;=SUMIFS(Barèmes!$D$6:$D$28,Barèmes!$A$6:$A$28,"Endurance — Luc Léger (palier)",Barèmes!$B$6:$B$28,H469,Barèmes!$C$6:$C$28,IF(H469="6ème","Mixte",G469)),"à besoin",IF(J469&lt;=SUMIFS(Barèmes!$E$6:$E$28,Barèmes!$A$6:$A$28,"Endurance — Luc Léger (palier)",Barèmes!$B$6:$B$28,H469,Barèmes!$C$6:$C$28,IF(H469="6ème","Mixte",G469)),"fragile","satisfaisant")),IF(J469&gt;=SUMIFS(Barèmes!$D$6:$D$28,Barèmes!$A$6:$A$28,"Endurance — Luc Léger (palier)",Barèmes!$B$6:$B$28,H469,Barèmes!$C$6:$C$28,IF(H469="6ème","Mixte",G469)),"à besoin",IF(J469&gt;=SUMIFS(Barèmes!$E$6:$E$28,Barèmes!$A$6:$A$28,"Endurance — Luc Léger (palier)",Barèmes!$B$6:$B$28,H469,Barèmes!$C$6:$C$28,IF(H469="6ème","Mixte",G469)),"fragile","satisfaisant"))))</f>
        <v/>
      </c>
      <c r="N469" s="21" t="str">
        <f>IF(OR(J469="",SUMPRODUCT((Barèmes!$A$6:$A$28="Endurance — Luc Léger (palier)")*(Barèmes!$B$6:$B$28=H469)*(Barèmes!$C$6:$C$28=IF(H469="6ème","Mixte",G469)))=0),"",IF(SUMPRODUCT((Barèmes!$A$6:$A$28="Endurance — Luc Léger (palier)")*(Barèmes!$B$6:$B$28=H469)*(Barèmes!$C$6:$C$28=IF(H469="6ème","Mixte",G469))*(Barèmes!$J$6:$J$28="+"))&gt;0,IF(J469&lt;=SUMIFS(Barèmes!$F$6:$F$28,Barèmes!$A$6:$A$28,"Endurance — Luc Léger (palier)",Barèmes!$B$6:$B$28,H469,Barèmes!$C$6:$C$28,IF(H469="6ème","Mixte",G469)),Barèmes!$B$2,IF(J469&lt;=SUMIFS(Barèmes!$G$6:$G$28,Barèmes!$A$6:$A$28,"Endurance — Luc Léger (palier)",Barèmes!$B$6:$B$28,H469,Barèmes!$C$6:$C$28,IF(H469="6ème","Mixte",G469)),Barèmes!$C$2,IF(J469&lt;=SUMIFS(Barèmes!$H$6:$H$28,Barèmes!$A$6:$A$28,"Endurance — Luc Léger (palier)",Barèmes!$B$6:$B$28,H469,Barèmes!$C$6:$C$28,IF(H469="6ème","Mixte",G469)),Barèmes!$D$2,IF(J469&lt;=SUMIFS(Barèmes!$I$6:$I$28,Barèmes!$A$6:$A$28,"Endurance — Luc Léger (palier)",Barèmes!$B$6:$B$28,H469,Barèmes!$C$6:$C$28,IF(H469="6ème","Mixte",G469)),Barèmes!$E$2,Barèmes!$F$2)))),IF(J469&gt;=SUMIFS(Barèmes!$F$6:$F$28,Barèmes!$A$6:$A$28,"Endurance — Luc Léger (palier)",Barèmes!$B$6:$B$28,H469,Barèmes!$C$6:$C$28,IF(H469="6ème","Mixte",G469)),Barèmes!$B$2,IF(J469&gt;=SUMIFS(Barèmes!$G$6:$G$28,Barèmes!$A$6:$A$28,"Endurance — Luc Léger (palier)",Barèmes!$B$6:$B$28,H469,Barèmes!$C$6:$C$28,IF(H469="6ème","Mixte",G469)),Barèmes!$C$2,IF(J469&gt;=SUMIFS(Barèmes!$H$6:$H$28,Barèmes!$A$6:$A$28,"Endurance — Luc Léger (palier)",Barèmes!$B$6:$B$28,H469,Barèmes!$C$6:$C$28,IF(H469="6ème","Mixte",G469)),Barèmes!$D$2,IF(J469&gt;=SUMIFS(Barèmes!$I$6:$I$28,Barèmes!$A$6:$A$28,"Endurance — Luc Léger (palier)",Barèmes!$B$6:$B$28,H469,Barèmes!$C$6:$C$28,IF(H469="6ème","Mixte",G469)),Barèmes!$E$2,Barèmes!$F$2))))))</f>
        <v/>
      </c>
      <c r="O469" s="22"/>
      <c r="P469" s="23" t="str">
        <f>IF(OR(O469="",SUMPRODUCT((Barèmes!$A$6:$A$28="Force bas du corps — Saut en longueur (m)")*(Barèmes!$B$6:$B$28=H469)*(Barèmes!$C$6:$C$28=IF(H469="6ème","Mixte",G469)))=0),"",IF(SUMPRODUCT((Barèmes!$A$6:$A$28="Force bas du corps — Saut en longueur (m)")*(Barèmes!$B$6:$B$28=H469)*(Barèmes!$C$6:$C$28=IF(H469="6ème","Mixte",G469))*(Barèmes!$J$6:$J$28="+"))&gt;0,IF(O469&lt;=SUMIFS(Barèmes!$D$6:$D$28,Barèmes!$A$6:$A$28,"Force bas du corps — Saut en longueur (m)",Barèmes!$B$6:$B$28,H469,Barèmes!$C$6:$C$28,IF(H469="6ème","Mixte",G469)),"à besoin",IF(O469&lt;=SUMIFS(Barèmes!$E$6:$E$28,Barèmes!$A$6:$A$28,"Force bas du corps — Saut en longueur (m)",Barèmes!$B$6:$B$28,H469,Barèmes!$C$6:$C$28,IF(H469="6ème","Mixte",G469)),"fragile","satisfaisant")),IF(O469&gt;=SUMIFS(Barèmes!$D$6:$D$28,Barèmes!$A$6:$A$28,"Force bas du corps — Saut en longueur (m)",Barèmes!$B$6:$B$28,H469,Barèmes!$C$6:$C$28,IF(H469="6ème","Mixte",G469)),"à besoin",IF(O469&gt;=SUMIFS(Barèmes!$E$6:$E$28,Barèmes!$A$6:$A$28,"Force bas du corps — Saut en longueur (m)",Barèmes!$B$6:$B$28,H469,Barèmes!$C$6:$C$28,IF(H469="6ème","Mixte",G469)),"fragile","satisfaisant"))))</f>
        <v/>
      </c>
      <c r="Q469" s="23" t="str">
        <f>IF(OR(O469="",SUMPRODUCT((Barèmes!$A$6:$A$28="Force bas du corps — Saut en longueur (m)")*(Barèmes!$B$6:$B$28=H469)*(Barèmes!$C$6:$C$28=IF(H469="6ème","Mixte",G469)))=0),"",IF(SUMPRODUCT((Barèmes!$A$6:$A$28="Force bas du corps — Saut en longueur (m)")*(Barèmes!$B$6:$B$28=H469)*(Barèmes!$C$6:$C$28=IF(H469="6ème","Mixte",G469))*(Barèmes!$J$6:$J$28="+"))&gt;0,IF(O469&lt;=SUMIFS(Barèmes!$F$6:$F$28,Barèmes!$A$6:$A$28,"Force bas du corps — Saut en longueur (m)",Barèmes!$B$6:$B$28,H469,Barèmes!$C$6:$C$28,IF(H469="6ème","Mixte",G469)),Barèmes!$B$2,IF(O469&lt;=SUMIFS(Barèmes!$G$6:$G$28,Barèmes!$A$6:$A$28,"Force bas du corps — Saut en longueur (m)",Barèmes!$B$6:$B$28,H469,Barèmes!$C$6:$C$28,IF(H469="6ème","Mixte",G469)),Barèmes!$C$2,IF(O469&lt;=SUMIFS(Barèmes!$H$6:$H$28,Barèmes!$A$6:$A$28,"Force bas du corps — Saut en longueur (m)",Barèmes!$B$6:$B$28,H469,Barèmes!$C$6:$C$28,IF(H469="6ème","Mixte",G469)),Barèmes!$D$2,IF(O469&lt;=SUMIFS(Barèmes!$I$6:$I$28,Barèmes!$A$6:$A$28,"Force bas du corps — Saut en longueur (m)",Barèmes!$B$6:$B$28,H469,Barèmes!$C$6:$C$28,IF(H469="6ème","Mixte",G469)),Barèmes!$E$2,Barèmes!$F$2)))),IF(O469&gt;=SUMIFS(Barèmes!$F$6:$F$28,Barèmes!$A$6:$A$28,"Force bas du corps — Saut en longueur (m)",Barèmes!$B$6:$B$28,H469,Barèmes!$C$6:$C$28,IF(H469="6ème","Mixte",G469)),Barèmes!$B$2,IF(O469&gt;=SUMIFS(Barèmes!$G$6:$G$28,Barèmes!$A$6:$A$28,"Force bas du corps — Saut en longueur (m)",Barèmes!$B$6:$B$28,H469,Barèmes!$C$6:$C$28,IF(H469="6ème","Mixte",G469)),Barèmes!$C$2,IF(O469&gt;=SUMIFS(Barèmes!$H$6:$H$28,Barèmes!$A$6:$A$28,"Force bas du corps — Saut en longueur (m)",Barèmes!$B$6:$B$28,H469,Barèmes!$C$6:$C$28,IF(H469="6ème","Mixte",G469)),Barèmes!$D$2,IF(O469&gt;=SUMIFS(Barèmes!$I$6:$I$28,Barèmes!$A$6:$A$28,"Force bas du corps — Saut en longueur (m)",Barèmes!$B$6:$B$28,H469,Barèmes!$C$6:$C$28,IF(H469="6ème","Mixte",G469)),Barèmes!$E$2,Barèmes!$F$2))))))</f>
        <v/>
      </c>
      <c r="R469" s="22"/>
      <c r="S469" s="24" t="str">
        <f>IF(OR(R469="",SUMPRODUCT((Barèmes!$A$6:$A$28="Vitesse — 30 m (s)")*(Barèmes!$B$6:$B$28=H469)*(Barèmes!$C$6:$C$28=IF(H469="6ème","Mixte",G469)))=0),"",IF(SUMPRODUCT((Barèmes!$A$6:$A$28="Vitesse — 30 m (s)")*(Barèmes!$B$6:$B$28=H469)*(Barèmes!$C$6:$C$28=IF(H469="6ème","Mixte",G469))*(Barèmes!$J$6:$J$28="+"))&gt;0,IF(R469&lt;=SUMIFS(Barèmes!$D$6:$D$28,Barèmes!$A$6:$A$28,"Vitesse — 30 m (s)",Barèmes!$B$6:$B$28,H469,Barèmes!$C$6:$C$28,IF(H469="6ème","Mixte",G469)),"à besoin",IF(R469&lt;=SUMIFS(Barèmes!$E$6:$E$28,Barèmes!$A$6:$A$28,"Vitesse — 30 m (s)",Barèmes!$B$6:$B$28,H469,Barèmes!$C$6:$C$28,IF(H469="6ème","Mixte",G469)),"fragile","satisfaisant")),IF(R469&gt;=SUMIFS(Barèmes!$D$6:$D$28,Barèmes!$A$6:$A$28,"Vitesse — 30 m (s)",Barèmes!$B$6:$B$28,H469,Barèmes!$C$6:$C$28,IF(H469="6ème","Mixte",G469)),"à besoin",IF(R469&gt;=SUMIFS(Barèmes!$E$6:$E$28,Barèmes!$A$6:$A$28,"Vitesse — 30 m (s)",Barèmes!$B$6:$B$28,H469,Barèmes!$C$6:$C$28,IF(H469="6ème","Mixte",G469)),"fragile","satisfaisant"))))</f>
        <v/>
      </c>
      <c r="T469" s="24" t="str">
        <f>IF(OR(R469="",SUMPRODUCT((Barèmes!$A$6:$A$28="Vitesse — 30 m (s)")*(Barèmes!$B$6:$B$28=H469)*(Barèmes!$C$6:$C$28=IF(H469="6ème","Mixte",G469)))=0),"",IF(SUMPRODUCT((Barèmes!$A$6:$A$28="Vitesse — 30 m (s)")*(Barèmes!$B$6:$B$28=H469)*(Barèmes!$C$6:$C$28=IF(H469="6ème","Mixte",G469))*(Barèmes!$J$6:$J$28="+"))&gt;0,IF(R469&lt;=SUMIFS(Barèmes!$F$6:$F$28,Barèmes!$A$6:$A$28,"Vitesse — 30 m (s)",Barèmes!$B$6:$B$28,H469,Barèmes!$C$6:$C$28,IF(H469="6ème","Mixte",G469)),Barèmes!$B$2,IF(R469&lt;=SUMIFS(Barèmes!$G$6:$G$28,Barèmes!$A$6:$A$28,"Vitesse — 30 m (s)",Barèmes!$B$6:$B$28,H469,Barèmes!$C$6:$C$28,IF(H469="6ème","Mixte",G469)),Barèmes!$C$2,IF(R469&lt;=SUMIFS(Barèmes!$H$6:$H$28,Barèmes!$A$6:$A$28,"Vitesse — 30 m (s)",Barèmes!$B$6:$B$28,H469,Barèmes!$C$6:$C$28,IF(H469="6ème","Mixte",G469)),Barèmes!$D$2,IF(R469&lt;=SUMIFS(Barèmes!$I$6:$I$28,Barèmes!$A$6:$A$28,"Vitesse — 30 m (s)",Barèmes!$B$6:$B$28,H469,Barèmes!$C$6:$C$28,IF(H469="6ème","Mixte",G469)),Barèmes!$E$2,Barèmes!$F$2)))),IF(R469&gt;=SUMIFS(Barèmes!$F$6:$F$28,Barèmes!$A$6:$A$28,"Vitesse — 30 m (s)",Barèmes!$B$6:$B$28,H469,Barèmes!$C$6:$C$28,IF(H469="6ème","Mixte",G469)),Barèmes!$B$2,IF(R469&gt;=SUMIFS(Barèmes!$G$6:$G$28,Barèmes!$A$6:$A$28,"Vitesse — 30 m (s)",Barèmes!$B$6:$B$28,H469,Barèmes!$C$6:$C$28,IF(H469="6ème","Mixte",G469)),Barèmes!$C$2,IF(R469&gt;=SUMIFS(Barèmes!$H$6:$H$28,Barèmes!$A$6:$A$28,"Vitesse — 30 m (s)",Barèmes!$B$6:$B$28,H469,Barèmes!$C$6:$C$28,IF(H469="6ème","Mixte",G469)),Barèmes!$D$2,IF(R469&gt;=SUMIFS(Barèmes!$I$6:$I$28,Barèmes!$A$6:$A$28,"Vitesse — 30 m (s)",Barèmes!$B$6:$B$28,H469,Barèmes!$C$6:$C$28,IF(H469="6ème","Mixte",G469)),Barèmes!$E$2,Barèmes!$F$2))))))</f>
        <v/>
      </c>
      <c r="U469" s="22"/>
      <c r="V469" s="25" t="str">
        <f>IF(OR(U469="",SUMPRODUCT((Barèmes!$A$6:$A$28="Vitesse — 50 m (s)")*(Barèmes!$B$6:$B$28=H469)*(Barèmes!$C$6:$C$28=IF(H469="6ème","Mixte",G469)))=0),"",IF(SUMPRODUCT((Barèmes!$A$6:$A$28="Vitesse — 50 m (s)")*(Barèmes!$B$6:$B$28=H469)*(Barèmes!$C$6:$C$28=IF(H469="6ème","Mixte",G469))*(Barèmes!$J$6:$J$28="+"))&gt;0,IF(U469&lt;=SUMIFS(Barèmes!$D$6:$D$28,Barèmes!$A$6:$A$28,"Vitesse — 50 m (s)",Barèmes!$B$6:$B$28,H469,Barèmes!$C$6:$C$28,IF(H469="6ème","Mixte",G469)),"à besoin",IF(U469&lt;=SUMIFS(Barèmes!$E$6:$E$28,Barèmes!$A$6:$A$28,"Vitesse — 50 m (s)",Barèmes!$B$6:$B$28,H469,Barèmes!$C$6:$C$28,IF(H469="6ème","Mixte",G469)),"fragile","satisfaisant")),IF(U469&gt;=SUMIFS(Barèmes!$D$6:$D$28,Barèmes!$A$6:$A$28,"Vitesse — 50 m (s)",Barèmes!$B$6:$B$28,H469,Barèmes!$C$6:$C$28,IF(H469="6ème","Mixte",G469)),"à besoin",IF(U469&gt;=SUMIFS(Barèmes!$E$6:$E$28,Barèmes!$A$6:$A$28,"Vitesse — 50 m (s)",Barèmes!$B$6:$B$28,H469,Barèmes!$C$6:$C$28,IF(H469="6ème","Mixte",G469)),"fragile","satisfaisant"))))</f>
        <v/>
      </c>
      <c r="W469" s="25" t="str">
        <f>IF(OR(U469="",SUMPRODUCT((Barèmes!$A$6:$A$28="Vitesse — 50 m (s)")*(Barèmes!$B$6:$B$28=H469)*(Barèmes!$C$6:$C$28=IF(H469="6ème","Mixte",G469)))=0),"",IF(SUMPRODUCT((Barèmes!$A$6:$A$28="Vitesse — 50 m (s)")*(Barèmes!$B$6:$B$28=H469)*(Barèmes!$C$6:$C$28=IF(H469="6ème","Mixte",G469))*(Barèmes!$J$6:$J$28="+"))&gt;0,IF(U469&lt;=SUMIFS(Barèmes!$F$6:$F$28,Barèmes!$A$6:$A$28,"Vitesse — 50 m (s)",Barèmes!$B$6:$B$28,H469,Barèmes!$C$6:$C$28,IF(H469="6ème","Mixte",G469)),Barèmes!$B$2,IF(U469&lt;=SUMIFS(Barèmes!$G$6:$G$28,Barèmes!$A$6:$A$28,"Vitesse — 50 m (s)",Barèmes!$B$6:$B$28,H469,Barèmes!$C$6:$C$28,IF(H469="6ème","Mixte",G469)),Barèmes!$C$2,IF(U469&lt;=SUMIFS(Barèmes!$H$6:$H$28,Barèmes!$A$6:$A$28,"Vitesse — 50 m (s)",Barèmes!$B$6:$B$28,H469,Barèmes!$C$6:$C$28,IF(H469="6ème","Mixte",G469)),Barèmes!$D$2,IF(U469&lt;=SUMIFS(Barèmes!$I$6:$I$28,Barèmes!$A$6:$A$28,"Vitesse — 50 m (s)",Barèmes!$B$6:$B$28,H469,Barèmes!$C$6:$C$28,IF(H469="6ème","Mixte",G469)),Barèmes!$E$2,Barèmes!$F$2)))),IF(U469&gt;=SUMIFS(Barèmes!$F$6:$F$28,Barèmes!$A$6:$A$28,"Vitesse — 50 m (s)",Barèmes!$B$6:$B$28,H469,Barèmes!$C$6:$C$28,IF(H469="6ème","Mixte",G469)),Barèmes!$B$2,IF(U469&gt;=SUMIFS(Barèmes!$G$6:$G$28,Barèmes!$A$6:$A$28,"Vitesse — 50 m (s)",Barèmes!$B$6:$B$28,H469,Barèmes!$C$6:$C$28,IF(H469="6ème","Mixte",G469)),Barèmes!$C$2,IF(U469&gt;=SUMIFS(Barèmes!$H$6:$H$28,Barèmes!$A$6:$A$28,"Vitesse — 50 m (s)",Barèmes!$B$6:$B$28,H469,Barèmes!$C$6:$C$28,IF(H469="6ème","Mixte",G469)),Barèmes!$D$2,IF(U469&gt;=SUMIFS(Barèmes!$I$6:$I$28,Barèmes!$A$6:$A$28,"Vitesse — 50 m (s)",Barèmes!$B$6:$B$28,H469,Barèmes!$C$6:$C$28,IF(H469="6ème","Mixte",G469)),Barèmes!$E$2,Barèmes!$F$2))))))</f>
        <v/>
      </c>
      <c r="X469" s="18"/>
      <c r="Y469" s="26" t="str" cm="1">
        <f t="array" ref="Y469">IF(OR(X469="",SUMPRODUCT((Barèmes!$A$6:$A$28="Souplesse (score 1-5)")*(Barèmes!$B$6:$B$28=H469)*(Barèmes!$C$6:$C$28=IF(H469="6ème","Mixte",G469)))=0),"",IF(SUMPRODUCT((Barèmes!$A$6:$A$28="Souplesse (score 1-5)")*(Barèmes!$B$6:$B$28=H469)*(Barèmes!$C$6:$C$28=IF(H469="6ème","Mixte",G469))*(Barèmes!$J$6:$J$28="+"))&gt;0,IF(X469&lt;=SUMIFS(Barèmes!$D$6:$D$28,Barèmes!$A$6:$A$28,"Souplesse (score 1-5)",Barèmes!$B$6:$B$28,H469,Barèmes!$C$6:$C$28,IF(H469="6ème","Mixte",G469)),"à besoin",IF(X469&lt;=SUMIFS(Barèmes!$E$6:$E$28,Barèmes!$A$6:$A$28,"Souplesse (score 1-5)",Barèmes!$B$6:$B$28,H469,Barèmes!$C$6:$C$28,IF(H469="6ème","Mixte",G469)),"fragile","satisfaisant")),IF(X469&gt;=SUMIFS(Barèmes!$D$6:$D$28,Barèmes!$A$6:$A$28,"Souplesse (score 1-5)",Barèmes!$B$6:$B$28,H469,Barèmes!$C$6:$C$28,IF(H469="6ème","Mixte",G469)),"à besoin",IF(X469&gt;=SUMIFS(Barèmes!$E$6:$E$28,Barèmes!$A$6:$A$28,"Souplesse (score 1-5)",Barèmes!$B$6:$B$28,H469,Barèmes!$C$6:$C$28,IF(H469="6ème","Mixte",G469)),"fragile","satisfaisant"))))</f>
        <v/>
      </c>
      <c r="Z469" s="26" t="str" cm="1">
        <f t="array" ref="Z469">IF(OR(X469="",SUMPRODUCT((Barèmes!$A$6:$A$28="Souplesse (score 1-5)")*(Barèmes!$B$6:$B$28=H469)*(Barèmes!$C$6:$C$28=IF(H469="6ème","Mixte",G469)))=0),"",IF(SUMPRODUCT((Barèmes!$A$6:$A$28="Souplesse (score 1-5)")*(Barèmes!$B$6:$B$28=H469)*(Barèmes!$C$6:$C$28=IF(H469="6ème","Mixte",G469))*(Barèmes!$J$6:$J$28="+"))&gt;0,IF(X469&lt;=SUMIFS(Barèmes!$F$6:$F$28,Barèmes!$A$6:$A$28,"Souplesse (score 1-5)",Barèmes!$B$6:$B$28,H469,Barèmes!$C$6:$C$28,IF(H469="6ème","Mixte",G469)),Barèmes!$B$2,IF(X469&lt;=SUMIFS(Barèmes!$G$6:$G$28,Barèmes!$A$6:$A$28,"Souplesse (score 1-5)",Barèmes!$B$6:$B$28,H469,Barèmes!$C$6:$C$28,IF(H469="6ème","Mixte",G469)),Barèmes!$C$2,IF(X469&lt;=SUMIFS(Barèmes!$H$6:$H$28,Barèmes!$A$6:$A$28,"Souplesse (score 1-5)",Barèmes!$B$6:$B$28,H469,Barèmes!$C$6:$C$28,IF(H469="6ème","Mixte",G469)),Barèmes!$D$2,IF(X469&lt;=SUMIFS(Barèmes!$I$6:$I$28,Barèmes!$A$6:$A$28,"Souplesse (score 1-5)",Barèmes!$B$6:$B$28,H469,Barèmes!$C$6:$C$28,IF(H469="6ème","Mixte",G469)),Barèmes!$E$2,Barèmes!$F$2)))),IF(X469&gt;=SUMIFS(Barèmes!$F$6:$F$28,Barèmes!$A$6:$A$28,"Souplesse (score 1-5)",Barèmes!$B$6:$B$28,H469,Barèmes!$C$6:$C$28,IF(H469="6ème","Mixte",G469)),Barèmes!$B$2,IF(X469&gt;=SUMIFS(Barèmes!$G$6:$G$28,Barèmes!$A$6:$A$28,"Souplesse (score 1-5)",Barèmes!$B$6:$B$28,H469,Barèmes!$C$6:$C$28,IF(H469="6ème","Mixte",G469)),Barèmes!$C$2,IF(X469&gt;=SUMIFS(Barèmes!$H$6:$H$28,Barèmes!$A$6:$A$28,"Souplesse (score 1-5)",Barèmes!$B$6:$B$28,H469,Barèmes!$C$6:$C$28,IF(H469="6ème","Mixte",G469)),Barèmes!$D$2,IF(X469&gt;=SUMIFS(Barèmes!$I$6:$I$28,Barèmes!$A$6:$A$28,"Souplesse (score 1-5)",Barèmes!$B$6:$B$28,H469,Barèmes!$C$6:$C$28,IF(H469="6ème","Mixte",G469)),Barèmes!$E$2,Barèmes!$F$2))))))</f>
        <v/>
      </c>
      <c r="AA469" s="22"/>
      <c r="AB469" s="27" t="str">
        <f>IF(OR(AA469="",SUMPRODUCT((Barèmes!$A$6:$A$28="Agilité — T-test 974 (s)")*(Barèmes!$B$6:$B$28=H469)*(Barèmes!$C$6:$C$28=IF(H469="6ème","Mixte",G469)))=0),"",IF(SUMPRODUCT((Barèmes!$A$6:$A$28="Agilité — T-test 974 (s)")*(Barèmes!$B$6:$B$28=H469)*(Barèmes!$C$6:$C$28=IF(H469="6ème","Mixte",G469))*(Barèmes!$J$6:$J$28="+"))&gt;0,IF(AA469&lt;=SUMIFS(Barèmes!$D$6:$D$28,Barèmes!$A$6:$A$28,"Agilité — T-test 974 (s)",Barèmes!$B$6:$B$28,H469,Barèmes!$C$6:$C$28,IF(H469="6ème","Mixte",G469)),"à besoin",IF(AA469&lt;=SUMIFS(Barèmes!$E$6:$E$28,Barèmes!$A$6:$A$28,"Agilité — T-test 974 (s)",Barèmes!$B$6:$B$28,H469,Barèmes!$C$6:$C$28,IF(H469="6ème","Mixte",G469)),"fragile","satisfaisant")),IF(AA469&gt;=SUMIFS(Barèmes!$D$6:$D$28,Barèmes!$A$6:$A$28,"Agilité — T-test 974 (s)",Barèmes!$B$6:$B$28,H469,Barèmes!$C$6:$C$28,IF(H469="6ème","Mixte",G469)),"à besoin",IF(AA469&gt;=SUMIFS(Barèmes!$E$6:$E$28,Barèmes!$A$6:$A$28,"Agilité — T-test 974 (s)",Barèmes!$B$6:$B$28,H469,Barèmes!$C$6:$C$28,IF(H469="6ème","Mixte",G469)),"fragile","satisfaisant"))))</f>
        <v/>
      </c>
      <c r="AC469" s="27" t="str">
        <f>IF(OR(AA469="",SUMPRODUCT((Barèmes!$A$6:$A$28="Agilité — T-test 974 (s)")*(Barèmes!$B$6:$B$28=H469)*(Barèmes!$C$6:$C$28=IF(H469="6ème","Mixte",G469)))=0),"",IF(SUMPRODUCT((Barèmes!$A$6:$A$28="Agilité — T-test 974 (s)")*(Barèmes!$B$6:$B$28=H469)*(Barèmes!$C$6:$C$28=IF(H469="6ème","Mixte",G469))*(Barèmes!$J$6:$J$28="+"))&gt;0,IF(AA469&lt;=SUMIFS(Barèmes!$F$6:$F$28,Barèmes!$A$6:$A$28,"Agilité — T-test 974 (s)",Barèmes!$B$6:$B$28,H469,Barèmes!$C$6:$C$28,IF(H469="6ème","Mixte",G469)),Barèmes!$B$2,IF(AA469&lt;=SUMIFS(Barèmes!$G$6:$G$28,Barèmes!$A$6:$A$28,"Agilité — T-test 974 (s)",Barèmes!$B$6:$B$28,H469,Barèmes!$C$6:$C$28,IF(H469="6ème","Mixte",G469)),Barèmes!$C$2,IF(AA469&lt;=SUMIFS(Barèmes!$H$6:$H$28,Barèmes!$A$6:$A$28,"Agilité — T-test 974 (s)",Barèmes!$B$6:$B$28,H469,Barèmes!$C$6:$C$28,IF(H469="6ème","Mixte",G469)),Barèmes!$D$2,IF(AA469&lt;=SUMIFS(Barèmes!$I$6:$I$28,Barèmes!$A$6:$A$28,"Agilité — T-test 974 (s)",Barèmes!$B$6:$B$28,H469,Barèmes!$C$6:$C$28,IF(H469="6ème","Mixte",G469)),Barèmes!$E$2,Barèmes!$F$2)))),IF(AA469&gt;=SUMIFS(Barèmes!$F$6:$F$28,Barèmes!$A$6:$A$28,"Agilité — T-test 974 (s)",Barèmes!$B$6:$B$28,H469,Barèmes!$C$6:$C$28,IF(H469="6ème","Mixte",G469)),Barèmes!$B$2,IF(AA469&gt;=SUMIFS(Barèmes!$G$6:$G$28,Barèmes!$A$6:$A$28,"Agilité — T-test 974 (s)",Barèmes!$B$6:$B$28,H469,Barèmes!$C$6:$C$28,IF(H469="6ème","Mixte",G469)),Barèmes!$C$2,IF(AA469&gt;=SUMIFS(Barèmes!$H$6:$H$28,Barèmes!$A$6:$A$28,"Agilité — T-test 974 (s)",Barèmes!$B$6:$B$28,H469,Barèmes!$C$6:$C$28,IF(H469="6ème","Mixte",G469)),Barèmes!$D$2,IF(AA469&gt;=SUMIFS(Barèmes!$I$6:$I$28,Barèmes!$A$6:$A$28,"Agilité — T-test 974 (s)",Barèmes!$B$6:$B$28,H469,Barèmes!$C$6:$C$28,IF(H469="6ème","Mixte",G469)),Barèmes!$E$2,Barèmes!$F$2))))))</f>
        <v/>
      </c>
      <c r="AD469" s="28" t="str">
        <f t="shared" si="58"/>
        <v/>
      </c>
      <c r="AE469" s="29" t="str">
        <f t="shared" si="59"/>
        <v/>
      </c>
      <c r="AF469" s="30" t="str">
        <f>IF(OR(AD469="",SUMPRODUCT((Barèmes!$A$6:$A$28="Surcoût d'agilité (s) — technique")*(Barèmes!$B$6:$B$28=H469)*(Barèmes!$C$6:$C$28=IF(H469="6ème","Mixte",G469)))=0),"",IF(SUMPRODUCT((Barèmes!$A$6:$A$28="Surcoût d'agilité (s) — technique")*(Barèmes!$B$6:$B$28=H469)*(Barèmes!$C$6:$C$28=IF(H469="6ème","Mixte",G469))*(Barèmes!$J$6:$J$28="+"))&gt;0,IF(AD469&lt;=SUMIFS(Barèmes!$D$6:$D$28,Barèmes!$A$6:$A$28,"Surcoût d'agilité (s) — technique",Barèmes!$B$6:$B$28,H469,Barèmes!$C$6:$C$28,IF(H469="6ème","Mixte",G469)),"à besoin",IF(AD469&lt;=SUMIFS(Barèmes!$E$6:$E$28,Barèmes!$A$6:$A$28,"Surcoût d'agilité (s) — technique",Barèmes!$B$6:$B$28,H469,Barèmes!$C$6:$C$28,IF(H469="6ème","Mixte",G469)),"fragile","satisfaisant")),IF(AD469&gt;=SUMIFS(Barèmes!$D$6:$D$28,Barèmes!$A$6:$A$28,"Surcoût d'agilité (s) — technique",Barèmes!$B$6:$B$28,H469,Barèmes!$C$6:$C$28,IF(H469="6ème","Mixte",G469)),"à besoin",IF(AD469&gt;=SUMIFS(Barèmes!$E$6:$E$28,Barèmes!$A$6:$A$28,"Surcoût d'agilité (s) — technique",Barèmes!$B$6:$B$28,H469,Barèmes!$C$6:$C$28,IF(H469="6ème","Mixte",G469)),"fragile","satisfaisant"))))</f>
        <v/>
      </c>
      <c r="AG469" s="30" t="str">
        <f>IF(OR(AD469="",SUMPRODUCT((Barèmes!$A$6:$A$28="Surcoût d'agilité (s) — technique")*(Barèmes!$B$6:$B$28=H469)*(Barèmes!$C$6:$C$28=IF(H469="6ème","Mixte",G469)))=0),"",IF(SUMPRODUCT((Barèmes!$A$6:$A$28="Surcoût d'agilité (s) — technique")*(Barèmes!$B$6:$B$28=H469)*(Barèmes!$C$6:$C$28=IF(H469="6ème","Mixte",G469))*(Barèmes!$J$6:$J$28="+"))&gt;0,IF(AD469&lt;=SUMIFS(Barèmes!$F$6:$F$28,Barèmes!$A$6:$A$28,"Surcoût d'agilité (s) — technique",Barèmes!$B$6:$B$28,H469,Barèmes!$C$6:$C$28,IF(H469="6ème","Mixte",G469)),Barèmes!$B$2,IF(AD469&lt;=SUMIFS(Barèmes!$G$6:$G$28,Barèmes!$A$6:$A$28,"Surcoût d'agilité (s) — technique",Barèmes!$B$6:$B$28,H469,Barèmes!$C$6:$C$28,IF(H469="6ème","Mixte",G469)),Barèmes!$C$2,IF(AD469&lt;=SUMIFS(Barèmes!$H$6:$H$28,Barèmes!$A$6:$A$28,"Surcoût d'agilité (s) — technique",Barèmes!$B$6:$B$28,H469,Barèmes!$C$6:$C$28,IF(H469="6ème","Mixte",G469)),Barèmes!$D$2,IF(AD469&lt;=SUMIFS(Barèmes!$I$6:$I$28,Barèmes!$A$6:$A$28,"Surcoût d'agilité (s) — technique",Barèmes!$B$6:$B$28,H469,Barèmes!$C$6:$C$28,IF(H469="6ème","Mixte",G469)),Barèmes!$E$2,Barèmes!$F$2)))),IF(AD469&gt;=SUMIFS(Barèmes!$F$6:$F$28,Barèmes!$A$6:$A$28,"Surcoût d'agilité (s) — technique",Barèmes!$B$6:$B$28,H469,Barèmes!$C$6:$C$28,IF(H469="6ème","Mixte",G469)),Barèmes!$B$2,IF(AD469&gt;=SUMIFS(Barèmes!$G$6:$G$28,Barèmes!$A$6:$A$28,"Surcoût d'agilité (s) — technique",Barèmes!$B$6:$B$28,H469,Barèmes!$C$6:$C$28,IF(H469="6ème","Mixte",G469)),Barèmes!$C$2,IF(AD469&gt;=SUMIFS(Barèmes!$H$6:$H$28,Barèmes!$A$6:$A$28,"Surcoût d'agilité (s) — technique",Barèmes!$B$6:$B$28,H469,Barèmes!$C$6:$C$28,IF(H469="6ème","Mixte",G469)),Barèmes!$D$2,IF(AD469&gt;=SUMIFS(Barèmes!$I$6:$I$28,Barèmes!$A$6:$A$28,"Surcoût d'agilité (s) — technique",Barèmes!$B$6:$B$28,H469,Barèmes!$C$6:$C$28,IF(H469="6ème","Mixte",G469)),Barèmes!$E$2,Barèmes!$F$2))))))</f>
        <v/>
      </c>
      <c r="AH469" s="31" t="str">
        <f>IF((IF(N469="",0,1)+IF(Q469="",0,1)+IF(W469="",0,1)+IF(Z469="",0,1)+IF(AC469="",0,1))=0,"",3*IF(N469=Barèmes!$B$2,1,IF(N469=Barèmes!$C$2,2,IF(N469=Barèmes!$D$2,3,IF(N469=Barèmes!$E$2,4,IF(N469=Barèmes!$F$2,5,0)))))+3*IF(Q469=Barèmes!$B$2,1,IF(Q469=Barèmes!$C$2,2,IF(Q469=Barèmes!$D$2,3,IF(Q469=Barèmes!$E$2,4,IF(Q469=Barèmes!$F$2,5,0)))))+2*IF(W469=Barèmes!$B$2,1,IF(W469=Barèmes!$C$2,2,IF(W469=Barèmes!$D$2,3,IF(W469=Barèmes!$E$2,4,IF(W469=Barèmes!$F$2,5,0)))))+1*IF(Z469=Barèmes!$B$2,1,IF(Z469=Barèmes!$C$2,2,IF(Z469=Barèmes!$D$2,3,IF(Z469=Barèmes!$E$2,4,IF(Z469=Barèmes!$F$2,5,0)))))+1*IF(AC469=Barèmes!$B$2,1,IF(AC469=Barèmes!$C$2,2,IF(AC469=Barèmes!$D$2,3,IF(AC469=Barèmes!$E$2,4,IF(AC469=Barèmes!$F$2,5,0))))))</f>
        <v/>
      </c>
      <c r="AI469" s="31"/>
      <c r="AJ469" s="32" t="str">
        <f>IFERROR(INDEX(Croissance!$B$5:$B$604,MATCH(A469,Croissance!$A$5:$A$604,0)),"")</f>
        <v/>
      </c>
      <c r="AK469" s="32" t="str">
        <f>IFERROR(INDEX(Croissance!$C$5:$C$604,MATCH(A469,Croissance!$A$5:$A$604,0)),"")</f>
        <v/>
      </c>
      <c r="AL469" s="32" t="str">
        <f>IFERROR(INDEX(Croissance!$D$5:$D$604,MATCH(A469,Croissance!$A$5:$A$604,0)),"")</f>
        <v/>
      </c>
      <c r="AM469" s="32" t="str">
        <f>IFERROR(INDEX(Croissance!$E$5:$E$604,MATCH(A469,Croissance!$A$5:$A$604,0)),"")</f>
        <v/>
      </c>
      <c r="AO469" s="33">
        <f t="shared" si="64"/>
        <v>0</v>
      </c>
      <c r="AP469" s="33">
        <f t="shared" si="60"/>
        <v>0</v>
      </c>
      <c r="AQ469" s="33">
        <f>IF(A469="",0,IF(AND(OR('Synthèse classe'!$C$2="Tous",C469='Synthèse classe'!$C$2),OR('Synthèse classe'!$C$3="Toutes",D469='Synthèse classe'!$C$3),OR('Synthèse classe'!$C$4="Toutes",AND('Synthèse classe'!$C$4="Dernière",AP469=1),B469=IFERROR(VALUE('Synthèse classe'!$C$4),0))),1,0))</f>
        <v>0</v>
      </c>
      <c r="AR469" s="34" t="str">
        <f t="shared" si="61"/>
        <v/>
      </c>
    </row>
    <row r="470" spans="1:44" x14ac:dyDescent="0.2">
      <c r="A470" s="17" t="str">
        <f t="shared" si="57"/>
        <v/>
      </c>
      <c r="B470" s="18"/>
      <c r="C470" s="19"/>
      <c r="D470" s="19"/>
      <c r="E470" s="19"/>
      <c r="F470" s="19"/>
      <c r="G470" s="19"/>
      <c r="H470" s="17" t="str">
        <f t="shared" si="62"/>
        <v/>
      </c>
      <c r="I470" s="20"/>
      <c r="J470" s="18"/>
      <c r="K470" s="19"/>
      <c r="L470" s="21" t="str">
        <f t="shared" si="63"/>
        <v/>
      </c>
      <c r="M470" s="21" t="str">
        <f>IF(OR(J470="",SUMPRODUCT((Barèmes!$A$6:$A$28="Endurance — Luc Léger (palier)")*(Barèmes!$B$6:$B$28=H470)*(Barèmes!$C$6:$C$28=IF(H470="6ème","Mixte",G470)))=0),"",IF(SUMPRODUCT((Barèmes!$A$6:$A$28="Endurance — Luc Léger (palier)")*(Barèmes!$B$6:$B$28=H470)*(Barèmes!$C$6:$C$28=IF(H470="6ème","Mixte",G470))*(Barèmes!$J$6:$J$28="+"))&gt;0,IF(J470&lt;=SUMIFS(Barèmes!$D$6:$D$28,Barèmes!$A$6:$A$28,"Endurance — Luc Léger (palier)",Barèmes!$B$6:$B$28,H470,Barèmes!$C$6:$C$28,IF(H470="6ème","Mixte",G470)),"à besoin",IF(J470&lt;=SUMIFS(Barèmes!$E$6:$E$28,Barèmes!$A$6:$A$28,"Endurance — Luc Léger (palier)",Barèmes!$B$6:$B$28,H470,Barèmes!$C$6:$C$28,IF(H470="6ème","Mixte",G470)),"fragile","satisfaisant")),IF(J470&gt;=SUMIFS(Barèmes!$D$6:$D$28,Barèmes!$A$6:$A$28,"Endurance — Luc Léger (palier)",Barèmes!$B$6:$B$28,H470,Barèmes!$C$6:$C$28,IF(H470="6ème","Mixte",G470)),"à besoin",IF(J470&gt;=SUMIFS(Barèmes!$E$6:$E$28,Barèmes!$A$6:$A$28,"Endurance — Luc Léger (palier)",Barèmes!$B$6:$B$28,H470,Barèmes!$C$6:$C$28,IF(H470="6ème","Mixte",G470)),"fragile","satisfaisant"))))</f>
        <v/>
      </c>
      <c r="N470" s="21" t="str">
        <f>IF(OR(J470="",SUMPRODUCT((Barèmes!$A$6:$A$28="Endurance — Luc Léger (palier)")*(Barèmes!$B$6:$B$28=H470)*(Barèmes!$C$6:$C$28=IF(H470="6ème","Mixte",G470)))=0),"",IF(SUMPRODUCT((Barèmes!$A$6:$A$28="Endurance — Luc Léger (palier)")*(Barèmes!$B$6:$B$28=H470)*(Barèmes!$C$6:$C$28=IF(H470="6ème","Mixte",G470))*(Barèmes!$J$6:$J$28="+"))&gt;0,IF(J470&lt;=SUMIFS(Barèmes!$F$6:$F$28,Barèmes!$A$6:$A$28,"Endurance — Luc Léger (palier)",Barèmes!$B$6:$B$28,H470,Barèmes!$C$6:$C$28,IF(H470="6ème","Mixte",G470)),Barèmes!$B$2,IF(J470&lt;=SUMIFS(Barèmes!$G$6:$G$28,Barèmes!$A$6:$A$28,"Endurance — Luc Léger (palier)",Barèmes!$B$6:$B$28,H470,Barèmes!$C$6:$C$28,IF(H470="6ème","Mixte",G470)),Barèmes!$C$2,IF(J470&lt;=SUMIFS(Barèmes!$H$6:$H$28,Barèmes!$A$6:$A$28,"Endurance — Luc Léger (palier)",Barèmes!$B$6:$B$28,H470,Barèmes!$C$6:$C$28,IF(H470="6ème","Mixte",G470)),Barèmes!$D$2,IF(J470&lt;=SUMIFS(Barèmes!$I$6:$I$28,Barèmes!$A$6:$A$28,"Endurance — Luc Léger (palier)",Barèmes!$B$6:$B$28,H470,Barèmes!$C$6:$C$28,IF(H470="6ème","Mixte",G470)),Barèmes!$E$2,Barèmes!$F$2)))),IF(J470&gt;=SUMIFS(Barèmes!$F$6:$F$28,Barèmes!$A$6:$A$28,"Endurance — Luc Léger (palier)",Barèmes!$B$6:$B$28,H470,Barèmes!$C$6:$C$28,IF(H470="6ème","Mixte",G470)),Barèmes!$B$2,IF(J470&gt;=SUMIFS(Barèmes!$G$6:$G$28,Barèmes!$A$6:$A$28,"Endurance — Luc Léger (palier)",Barèmes!$B$6:$B$28,H470,Barèmes!$C$6:$C$28,IF(H470="6ème","Mixte",G470)),Barèmes!$C$2,IF(J470&gt;=SUMIFS(Barèmes!$H$6:$H$28,Barèmes!$A$6:$A$28,"Endurance — Luc Léger (palier)",Barèmes!$B$6:$B$28,H470,Barèmes!$C$6:$C$28,IF(H470="6ème","Mixte",G470)),Barèmes!$D$2,IF(J470&gt;=SUMIFS(Barèmes!$I$6:$I$28,Barèmes!$A$6:$A$28,"Endurance — Luc Léger (palier)",Barèmes!$B$6:$B$28,H470,Barèmes!$C$6:$C$28,IF(H470="6ème","Mixte",G470)),Barèmes!$E$2,Barèmes!$F$2))))))</f>
        <v/>
      </c>
      <c r="O470" s="22"/>
      <c r="P470" s="23" t="str">
        <f>IF(OR(O470="",SUMPRODUCT((Barèmes!$A$6:$A$28="Force bas du corps — Saut en longueur (m)")*(Barèmes!$B$6:$B$28=H470)*(Barèmes!$C$6:$C$28=IF(H470="6ème","Mixte",G470)))=0),"",IF(SUMPRODUCT((Barèmes!$A$6:$A$28="Force bas du corps — Saut en longueur (m)")*(Barèmes!$B$6:$B$28=H470)*(Barèmes!$C$6:$C$28=IF(H470="6ème","Mixte",G470))*(Barèmes!$J$6:$J$28="+"))&gt;0,IF(O470&lt;=SUMIFS(Barèmes!$D$6:$D$28,Barèmes!$A$6:$A$28,"Force bas du corps — Saut en longueur (m)",Barèmes!$B$6:$B$28,H470,Barèmes!$C$6:$C$28,IF(H470="6ème","Mixte",G470)),"à besoin",IF(O470&lt;=SUMIFS(Barèmes!$E$6:$E$28,Barèmes!$A$6:$A$28,"Force bas du corps — Saut en longueur (m)",Barèmes!$B$6:$B$28,H470,Barèmes!$C$6:$C$28,IF(H470="6ème","Mixte",G470)),"fragile","satisfaisant")),IF(O470&gt;=SUMIFS(Barèmes!$D$6:$D$28,Barèmes!$A$6:$A$28,"Force bas du corps — Saut en longueur (m)",Barèmes!$B$6:$B$28,H470,Barèmes!$C$6:$C$28,IF(H470="6ème","Mixte",G470)),"à besoin",IF(O470&gt;=SUMIFS(Barèmes!$E$6:$E$28,Barèmes!$A$6:$A$28,"Force bas du corps — Saut en longueur (m)",Barèmes!$B$6:$B$28,H470,Barèmes!$C$6:$C$28,IF(H470="6ème","Mixte",G470)),"fragile","satisfaisant"))))</f>
        <v/>
      </c>
      <c r="Q470" s="23" t="str">
        <f>IF(OR(O470="",SUMPRODUCT((Barèmes!$A$6:$A$28="Force bas du corps — Saut en longueur (m)")*(Barèmes!$B$6:$B$28=H470)*(Barèmes!$C$6:$C$28=IF(H470="6ème","Mixte",G470)))=0),"",IF(SUMPRODUCT((Barèmes!$A$6:$A$28="Force bas du corps — Saut en longueur (m)")*(Barèmes!$B$6:$B$28=H470)*(Barèmes!$C$6:$C$28=IF(H470="6ème","Mixte",G470))*(Barèmes!$J$6:$J$28="+"))&gt;0,IF(O470&lt;=SUMIFS(Barèmes!$F$6:$F$28,Barèmes!$A$6:$A$28,"Force bas du corps — Saut en longueur (m)",Barèmes!$B$6:$B$28,H470,Barèmes!$C$6:$C$28,IF(H470="6ème","Mixte",G470)),Barèmes!$B$2,IF(O470&lt;=SUMIFS(Barèmes!$G$6:$G$28,Barèmes!$A$6:$A$28,"Force bas du corps — Saut en longueur (m)",Barèmes!$B$6:$B$28,H470,Barèmes!$C$6:$C$28,IF(H470="6ème","Mixte",G470)),Barèmes!$C$2,IF(O470&lt;=SUMIFS(Barèmes!$H$6:$H$28,Barèmes!$A$6:$A$28,"Force bas du corps — Saut en longueur (m)",Barèmes!$B$6:$B$28,H470,Barèmes!$C$6:$C$28,IF(H470="6ème","Mixte",G470)),Barèmes!$D$2,IF(O470&lt;=SUMIFS(Barèmes!$I$6:$I$28,Barèmes!$A$6:$A$28,"Force bas du corps — Saut en longueur (m)",Barèmes!$B$6:$B$28,H470,Barèmes!$C$6:$C$28,IF(H470="6ème","Mixte",G470)),Barèmes!$E$2,Barèmes!$F$2)))),IF(O470&gt;=SUMIFS(Barèmes!$F$6:$F$28,Barèmes!$A$6:$A$28,"Force bas du corps — Saut en longueur (m)",Barèmes!$B$6:$B$28,H470,Barèmes!$C$6:$C$28,IF(H470="6ème","Mixte",G470)),Barèmes!$B$2,IF(O470&gt;=SUMIFS(Barèmes!$G$6:$G$28,Barèmes!$A$6:$A$28,"Force bas du corps — Saut en longueur (m)",Barèmes!$B$6:$B$28,H470,Barèmes!$C$6:$C$28,IF(H470="6ème","Mixte",G470)),Barèmes!$C$2,IF(O470&gt;=SUMIFS(Barèmes!$H$6:$H$28,Barèmes!$A$6:$A$28,"Force bas du corps — Saut en longueur (m)",Barèmes!$B$6:$B$28,H470,Barèmes!$C$6:$C$28,IF(H470="6ème","Mixte",G470)),Barèmes!$D$2,IF(O470&gt;=SUMIFS(Barèmes!$I$6:$I$28,Barèmes!$A$6:$A$28,"Force bas du corps — Saut en longueur (m)",Barèmes!$B$6:$B$28,H470,Barèmes!$C$6:$C$28,IF(H470="6ème","Mixte",G470)),Barèmes!$E$2,Barèmes!$F$2))))))</f>
        <v/>
      </c>
      <c r="R470" s="22"/>
      <c r="S470" s="24" t="str">
        <f>IF(OR(R470="",SUMPRODUCT((Barèmes!$A$6:$A$28="Vitesse — 30 m (s)")*(Barèmes!$B$6:$B$28=H470)*(Barèmes!$C$6:$C$28=IF(H470="6ème","Mixte",G470)))=0),"",IF(SUMPRODUCT((Barèmes!$A$6:$A$28="Vitesse — 30 m (s)")*(Barèmes!$B$6:$B$28=H470)*(Barèmes!$C$6:$C$28=IF(H470="6ème","Mixte",G470))*(Barèmes!$J$6:$J$28="+"))&gt;0,IF(R470&lt;=SUMIFS(Barèmes!$D$6:$D$28,Barèmes!$A$6:$A$28,"Vitesse — 30 m (s)",Barèmes!$B$6:$B$28,H470,Barèmes!$C$6:$C$28,IF(H470="6ème","Mixte",G470)),"à besoin",IF(R470&lt;=SUMIFS(Barèmes!$E$6:$E$28,Barèmes!$A$6:$A$28,"Vitesse — 30 m (s)",Barèmes!$B$6:$B$28,H470,Barèmes!$C$6:$C$28,IF(H470="6ème","Mixte",G470)),"fragile","satisfaisant")),IF(R470&gt;=SUMIFS(Barèmes!$D$6:$D$28,Barèmes!$A$6:$A$28,"Vitesse — 30 m (s)",Barèmes!$B$6:$B$28,H470,Barèmes!$C$6:$C$28,IF(H470="6ème","Mixte",G470)),"à besoin",IF(R470&gt;=SUMIFS(Barèmes!$E$6:$E$28,Barèmes!$A$6:$A$28,"Vitesse — 30 m (s)",Barèmes!$B$6:$B$28,H470,Barèmes!$C$6:$C$28,IF(H470="6ème","Mixte",G470)),"fragile","satisfaisant"))))</f>
        <v/>
      </c>
      <c r="T470" s="24" t="str">
        <f>IF(OR(R470="",SUMPRODUCT((Barèmes!$A$6:$A$28="Vitesse — 30 m (s)")*(Barèmes!$B$6:$B$28=H470)*(Barèmes!$C$6:$C$28=IF(H470="6ème","Mixte",G470)))=0),"",IF(SUMPRODUCT((Barèmes!$A$6:$A$28="Vitesse — 30 m (s)")*(Barèmes!$B$6:$B$28=H470)*(Barèmes!$C$6:$C$28=IF(H470="6ème","Mixte",G470))*(Barèmes!$J$6:$J$28="+"))&gt;0,IF(R470&lt;=SUMIFS(Barèmes!$F$6:$F$28,Barèmes!$A$6:$A$28,"Vitesse — 30 m (s)",Barèmes!$B$6:$B$28,H470,Barèmes!$C$6:$C$28,IF(H470="6ème","Mixte",G470)),Barèmes!$B$2,IF(R470&lt;=SUMIFS(Barèmes!$G$6:$G$28,Barèmes!$A$6:$A$28,"Vitesse — 30 m (s)",Barèmes!$B$6:$B$28,H470,Barèmes!$C$6:$C$28,IF(H470="6ème","Mixte",G470)),Barèmes!$C$2,IF(R470&lt;=SUMIFS(Barèmes!$H$6:$H$28,Barèmes!$A$6:$A$28,"Vitesse — 30 m (s)",Barèmes!$B$6:$B$28,H470,Barèmes!$C$6:$C$28,IF(H470="6ème","Mixte",G470)),Barèmes!$D$2,IF(R470&lt;=SUMIFS(Barèmes!$I$6:$I$28,Barèmes!$A$6:$A$28,"Vitesse — 30 m (s)",Barèmes!$B$6:$B$28,H470,Barèmes!$C$6:$C$28,IF(H470="6ème","Mixte",G470)),Barèmes!$E$2,Barèmes!$F$2)))),IF(R470&gt;=SUMIFS(Barèmes!$F$6:$F$28,Barèmes!$A$6:$A$28,"Vitesse — 30 m (s)",Barèmes!$B$6:$B$28,H470,Barèmes!$C$6:$C$28,IF(H470="6ème","Mixte",G470)),Barèmes!$B$2,IF(R470&gt;=SUMIFS(Barèmes!$G$6:$G$28,Barèmes!$A$6:$A$28,"Vitesse — 30 m (s)",Barèmes!$B$6:$B$28,H470,Barèmes!$C$6:$C$28,IF(H470="6ème","Mixte",G470)),Barèmes!$C$2,IF(R470&gt;=SUMIFS(Barèmes!$H$6:$H$28,Barèmes!$A$6:$A$28,"Vitesse — 30 m (s)",Barèmes!$B$6:$B$28,H470,Barèmes!$C$6:$C$28,IF(H470="6ème","Mixte",G470)),Barèmes!$D$2,IF(R470&gt;=SUMIFS(Barèmes!$I$6:$I$28,Barèmes!$A$6:$A$28,"Vitesse — 30 m (s)",Barèmes!$B$6:$B$28,H470,Barèmes!$C$6:$C$28,IF(H470="6ème","Mixte",G470)),Barèmes!$E$2,Barèmes!$F$2))))))</f>
        <v/>
      </c>
      <c r="U470" s="22"/>
      <c r="V470" s="25" t="str">
        <f>IF(OR(U470="",SUMPRODUCT((Barèmes!$A$6:$A$28="Vitesse — 50 m (s)")*(Barèmes!$B$6:$B$28=H470)*(Barèmes!$C$6:$C$28=IF(H470="6ème","Mixte",G470)))=0),"",IF(SUMPRODUCT((Barèmes!$A$6:$A$28="Vitesse — 50 m (s)")*(Barèmes!$B$6:$B$28=H470)*(Barèmes!$C$6:$C$28=IF(H470="6ème","Mixte",G470))*(Barèmes!$J$6:$J$28="+"))&gt;0,IF(U470&lt;=SUMIFS(Barèmes!$D$6:$D$28,Barèmes!$A$6:$A$28,"Vitesse — 50 m (s)",Barèmes!$B$6:$B$28,H470,Barèmes!$C$6:$C$28,IF(H470="6ème","Mixte",G470)),"à besoin",IF(U470&lt;=SUMIFS(Barèmes!$E$6:$E$28,Barèmes!$A$6:$A$28,"Vitesse — 50 m (s)",Barèmes!$B$6:$B$28,H470,Barèmes!$C$6:$C$28,IF(H470="6ème","Mixte",G470)),"fragile","satisfaisant")),IF(U470&gt;=SUMIFS(Barèmes!$D$6:$D$28,Barèmes!$A$6:$A$28,"Vitesse — 50 m (s)",Barèmes!$B$6:$B$28,H470,Barèmes!$C$6:$C$28,IF(H470="6ème","Mixte",G470)),"à besoin",IF(U470&gt;=SUMIFS(Barèmes!$E$6:$E$28,Barèmes!$A$6:$A$28,"Vitesse — 50 m (s)",Barèmes!$B$6:$B$28,H470,Barèmes!$C$6:$C$28,IF(H470="6ème","Mixte",G470)),"fragile","satisfaisant"))))</f>
        <v/>
      </c>
      <c r="W470" s="25" t="str">
        <f>IF(OR(U470="",SUMPRODUCT((Barèmes!$A$6:$A$28="Vitesse — 50 m (s)")*(Barèmes!$B$6:$B$28=H470)*(Barèmes!$C$6:$C$28=IF(H470="6ème","Mixte",G470)))=0),"",IF(SUMPRODUCT((Barèmes!$A$6:$A$28="Vitesse — 50 m (s)")*(Barèmes!$B$6:$B$28=H470)*(Barèmes!$C$6:$C$28=IF(H470="6ème","Mixte",G470))*(Barèmes!$J$6:$J$28="+"))&gt;0,IF(U470&lt;=SUMIFS(Barèmes!$F$6:$F$28,Barèmes!$A$6:$A$28,"Vitesse — 50 m (s)",Barèmes!$B$6:$B$28,H470,Barèmes!$C$6:$C$28,IF(H470="6ème","Mixte",G470)),Barèmes!$B$2,IF(U470&lt;=SUMIFS(Barèmes!$G$6:$G$28,Barèmes!$A$6:$A$28,"Vitesse — 50 m (s)",Barèmes!$B$6:$B$28,H470,Barèmes!$C$6:$C$28,IF(H470="6ème","Mixte",G470)),Barèmes!$C$2,IF(U470&lt;=SUMIFS(Barèmes!$H$6:$H$28,Barèmes!$A$6:$A$28,"Vitesse — 50 m (s)",Barèmes!$B$6:$B$28,H470,Barèmes!$C$6:$C$28,IF(H470="6ème","Mixte",G470)),Barèmes!$D$2,IF(U470&lt;=SUMIFS(Barèmes!$I$6:$I$28,Barèmes!$A$6:$A$28,"Vitesse — 50 m (s)",Barèmes!$B$6:$B$28,H470,Barèmes!$C$6:$C$28,IF(H470="6ème","Mixte",G470)),Barèmes!$E$2,Barèmes!$F$2)))),IF(U470&gt;=SUMIFS(Barèmes!$F$6:$F$28,Barèmes!$A$6:$A$28,"Vitesse — 50 m (s)",Barèmes!$B$6:$B$28,H470,Barèmes!$C$6:$C$28,IF(H470="6ème","Mixte",G470)),Barèmes!$B$2,IF(U470&gt;=SUMIFS(Barèmes!$G$6:$G$28,Barèmes!$A$6:$A$28,"Vitesse — 50 m (s)",Barèmes!$B$6:$B$28,H470,Barèmes!$C$6:$C$28,IF(H470="6ème","Mixte",G470)),Barèmes!$C$2,IF(U470&gt;=SUMIFS(Barèmes!$H$6:$H$28,Barèmes!$A$6:$A$28,"Vitesse — 50 m (s)",Barèmes!$B$6:$B$28,H470,Barèmes!$C$6:$C$28,IF(H470="6ème","Mixte",G470)),Barèmes!$D$2,IF(U470&gt;=SUMIFS(Barèmes!$I$6:$I$28,Barèmes!$A$6:$A$28,"Vitesse — 50 m (s)",Barèmes!$B$6:$B$28,H470,Barèmes!$C$6:$C$28,IF(H470="6ème","Mixte",G470)),Barèmes!$E$2,Barèmes!$F$2))))))</f>
        <v/>
      </c>
      <c r="X470" s="18"/>
      <c r="Y470" s="26" t="str" cm="1">
        <f t="array" ref="Y470">IF(OR(X470="",SUMPRODUCT((Barèmes!$A$6:$A$28="Souplesse (score 1-5)")*(Barèmes!$B$6:$B$28=H470)*(Barèmes!$C$6:$C$28=IF(H470="6ème","Mixte",G470)))=0),"",IF(SUMPRODUCT((Barèmes!$A$6:$A$28="Souplesse (score 1-5)")*(Barèmes!$B$6:$B$28=H470)*(Barèmes!$C$6:$C$28=IF(H470="6ème","Mixte",G470))*(Barèmes!$J$6:$J$28="+"))&gt;0,IF(X470&lt;=SUMIFS(Barèmes!$D$6:$D$28,Barèmes!$A$6:$A$28,"Souplesse (score 1-5)",Barèmes!$B$6:$B$28,H470,Barèmes!$C$6:$C$28,IF(H470="6ème","Mixte",G470)),"à besoin",IF(X470&lt;=SUMIFS(Barèmes!$E$6:$E$28,Barèmes!$A$6:$A$28,"Souplesse (score 1-5)",Barèmes!$B$6:$B$28,H470,Barèmes!$C$6:$C$28,IF(H470="6ème","Mixte",G470)),"fragile","satisfaisant")),IF(X470&gt;=SUMIFS(Barèmes!$D$6:$D$28,Barèmes!$A$6:$A$28,"Souplesse (score 1-5)",Barèmes!$B$6:$B$28,H470,Barèmes!$C$6:$C$28,IF(H470="6ème","Mixte",G470)),"à besoin",IF(X470&gt;=SUMIFS(Barèmes!$E$6:$E$28,Barèmes!$A$6:$A$28,"Souplesse (score 1-5)",Barèmes!$B$6:$B$28,H470,Barèmes!$C$6:$C$28,IF(H470="6ème","Mixte",G470)),"fragile","satisfaisant"))))</f>
        <v/>
      </c>
      <c r="Z470" s="26" t="str" cm="1">
        <f t="array" ref="Z470">IF(OR(X470="",SUMPRODUCT((Barèmes!$A$6:$A$28="Souplesse (score 1-5)")*(Barèmes!$B$6:$B$28=H470)*(Barèmes!$C$6:$C$28=IF(H470="6ème","Mixte",G470)))=0),"",IF(SUMPRODUCT((Barèmes!$A$6:$A$28="Souplesse (score 1-5)")*(Barèmes!$B$6:$B$28=H470)*(Barèmes!$C$6:$C$28=IF(H470="6ème","Mixte",G470))*(Barèmes!$J$6:$J$28="+"))&gt;0,IF(X470&lt;=SUMIFS(Barèmes!$F$6:$F$28,Barèmes!$A$6:$A$28,"Souplesse (score 1-5)",Barèmes!$B$6:$B$28,H470,Barèmes!$C$6:$C$28,IF(H470="6ème","Mixte",G470)),Barèmes!$B$2,IF(X470&lt;=SUMIFS(Barèmes!$G$6:$G$28,Barèmes!$A$6:$A$28,"Souplesse (score 1-5)",Barèmes!$B$6:$B$28,H470,Barèmes!$C$6:$C$28,IF(H470="6ème","Mixte",G470)),Barèmes!$C$2,IF(X470&lt;=SUMIFS(Barèmes!$H$6:$H$28,Barèmes!$A$6:$A$28,"Souplesse (score 1-5)",Barèmes!$B$6:$B$28,H470,Barèmes!$C$6:$C$28,IF(H470="6ème","Mixte",G470)),Barèmes!$D$2,IF(X470&lt;=SUMIFS(Barèmes!$I$6:$I$28,Barèmes!$A$6:$A$28,"Souplesse (score 1-5)",Barèmes!$B$6:$B$28,H470,Barèmes!$C$6:$C$28,IF(H470="6ème","Mixte",G470)),Barèmes!$E$2,Barèmes!$F$2)))),IF(X470&gt;=SUMIFS(Barèmes!$F$6:$F$28,Barèmes!$A$6:$A$28,"Souplesse (score 1-5)",Barèmes!$B$6:$B$28,H470,Barèmes!$C$6:$C$28,IF(H470="6ème","Mixte",G470)),Barèmes!$B$2,IF(X470&gt;=SUMIFS(Barèmes!$G$6:$G$28,Barèmes!$A$6:$A$28,"Souplesse (score 1-5)",Barèmes!$B$6:$B$28,H470,Barèmes!$C$6:$C$28,IF(H470="6ème","Mixte",G470)),Barèmes!$C$2,IF(X470&gt;=SUMIFS(Barèmes!$H$6:$H$28,Barèmes!$A$6:$A$28,"Souplesse (score 1-5)",Barèmes!$B$6:$B$28,H470,Barèmes!$C$6:$C$28,IF(H470="6ème","Mixte",G470)),Barèmes!$D$2,IF(X470&gt;=SUMIFS(Barèmes!$I$6:$I$28,Barèmes!$A$6:$A$28,"Souplesse (score 1-5)",Barèmes!$B$6:$B$28,H470,Barèmes!$C$6:$C$28,IF(H470="6ème","Mixte",G470)),Barèmes!$E$2,Barèmes!$F$2))))))</f>
        <v/>
      </c>
      <c r="AA470" s="22"/>
      <c r="AB470" s="27" t="str">
        <f>IF(OR(AA470="",SUMPRODUCT((Barèmes!$A$6:$A$28="Agilité — T-test 974 (s)")*(Barèmes!$B$6:$B$28=H470)*(Barèmes!$C$6:$C$28=IF(H470="6ème","Mixte",G470)))=0),"",IF(SUMPRODUCT((Barèmes!$A$6:$A$28="Agilité — T-test 974 (s)")*(Barèmes!$B$6:$B$28=H470)*(Barèmes!$C$6:$C$28=IF(H470="6ème","Mixte",G470))*(Barèmes!$J$6:$J$28="+"))&gt;0,IF(AA470&lt;=SUMIFS(Barèmes!$D$6:$D$28,Barèmes!$A$6:$A$28,"Agilité — T-test 974 (s)",Barèmes!$B$6:$B$28,H470,Barèmes!$C$6:$C$28,IF(H470="6ème","Mixte",G470)),"à besoin",IF(AA470&lt;=SUMIFS(Barèmes!$E$6:$E$28,Barèmes!$A$6:$A$28,"Agilité — T-test 974 (s)",Barèmes!$B$6:$B$28,H470,Barèmes!$C$6:$C$28,IF(H470="6ème","Mixte",G470)),"fragile","satisfaisant")),IF(AA470&gt;=SUMIFS(Barèmes!$D$6:$D$28,Barèmes!$A$6:$A$28,"Agilité — T-test 974 (s)",Barèmes!$B$6:$B$28,H470,Barèmes!$C$6:$C$28,IF(H470="6ème","Mixte",G470)),"à besoin",IF(AA470&gt;=SUMIFS(Barèmes!$E$6:$E$28,Barèmes!$A$6:$A$28,"Agilité — T-test 974 (s)",Barèmes!$B$6:$B$28,H470,Barèmes!$C$6:$C$28,IF(H470="6ème","Mixte",G470)),"fragile","satisfaisant"))))</f>
        <v/>
      </c>
      <c r="AC470" s="27" t="str">
        <f>IF(OR(AA470="",SUMPRODUCT((Barèmes!$A$6:$A$28="Agilité — T-test 974 (s)")*(Barèmes!$B$6:$B$28=H470)*(Barèmes!$C$6:$C$28=IF(H470="6ème","Mixte",G470)))=0),"",IF(SUMPRODUCT((Barèmes!$A$6:$A$28="Agilité — T-test 974 (s)")*(Barèmes!$B$6:$B$28=H470)*(Barèmes!$C$6:$C$28=IF(H470="6ème","Mixte",G470))*(Barèmes!$J$6:$J$28="+"))&gt;0,IF(AA470&lt;=SUMIFS(Barèmes!$F$6:$F$28,Barèmes!$A$6:$A$28,"Agilité — T-test 974 (s)",Barèmes!$B$6:$B$28,H470,Barèmes!$C$6:$C$28,IF(H470="6ème","Mixte",G470)),Barèmes!$B$2,IF(AA470&lt;=SUMIFS(Barèmes!$G$6:$G$28,Barèmes!$A$6:$A$28,"Agilité — T-test 974 (s)",Barèmes!$B$6:$B$28,H470,Barèmes!$C$6:$C$28,IF(H470="6ème","Mixte",G470)),Barèmes!$C$2,IF(AA470&lt;=SUMIFS(Barèmes!$H$6:$H$28,Barèmes!$A$6:$A$28,"Agilité — T-test 974 (s)",Barèmes!$B$6:$B$28,H470,Barèmes!$C$6:$C$28,IF(H470="6ème","Mixte",G470)),Barèmes!$D$2,IF(AA470&lt;=SUMIFS(Barèmes!$I$6:$I$28,Barèmes!$A$6:$A$28,"Agilité — T-test 974 (s)",Barèmes!$B$6:$B$28,H470,Barèmes!$C$6:$C$28,IF(H470="6ème","Mixte",G470)),Barèmes!$E$2,Barèmes!$F$2)))),IF(AA470&gt;=SUMIFS(Barèmes!$F$6:$F$28,Barèmes!$A$6:$A$28,"Agilité — T-test 974 (s)",Barèmes!$B$6:$B$28,H470,Barèmes!$C$6:$C$28,IF(H470="6ème","Mixte",G470)),Barèmes!$B$2,IF(AA470&gt;=SUMIFS(Barèmes!$G$6:$G$28,Barèmes!$A$6:$A$28,"Agilité — T-test 974 (s)",Barèmes!$B$6:$B$28,H470,Barèmes!$C$6:$C$28,IF(H470="6ème","Mixte",G470)),Barèmes!$C$2,IF(AA470&gt;=SUMIFS(Barèmes!$H$6:$H$28,Barèmes!$A$6:$A$28,"Agilité — T-test 974 (s)",Barèmes!$B$6:$B$28,H470,Barèmes!$C$6:$C$28,IF(H470="6ème","Mixte",G470)),Barèmes!$D$2,IF(AA470&gt;=SUMIFS(Barèmes!$I$6:$I$28,Barèmes!$A$6:$A$28,"Agilité — T-test 974 (s)",Barèmes!$B$6:$B$28,H470,Barèmes!$C$6:$C$28,IF(H470="6ème","Mixte",G470)),Barèmes!$E$2,Barèmes!$F$2))))))</f>
        <v/>
      </c>
      <c r="AD470" s="28" t="str">
        <f t="shared" si="58"/>
        <v/>
      </c>
      <c r="AE470" s="29" t="str">
        <f t="shared" si="59"/>
        <v/>
      </c>
      <c r="AF470" s="30" t="str">
        <f>IF(OR(AD470="",SUMPRODUCT((Barèmes!$A$6:$A$28="Surcoût d'agilité (s) — technique")*(Barèmes!$B$6:$B$28=H470)*(Barèmes!$C$6:$C$28=IF(H470="6ème","Mixte",G470)))=0),"",IF(SUMPRODUCT((Barèmes!$A$6:$A$28="Surcoût d'agilité (s) — technique")*(Barèmes!$B$6:$B$28=H470)*(Barèmes!$C$6:$C$28=IF(H470="6ème","Mixte",G470))*(Barèmes!$J$6:$J$28="+"))&gt;0,IF(AD470&lt;=SUMIFS(Barèmes!$D$6:$D$28,Barèmes!$A$6:$A$28,"Surcoût d'agilité (s) — technique",Barèmes!$B$6:$B$28,H470,Barèmes!$C$6:$C$28,IF(H470="6ème","Mixte",G470)),"à besoin",IF(AD470&lt;=SUMIFS(Barèmes!$E$6:$E$28,Barèmes!$A$6:$A$28,"Surcoût d'agilité (s) — technique",Barèmes!$B$6:$B$28,H470,Barèmes!$C$6:$C$28,IF(H470="6ème","Mixte",G470)),"fragile","satisfaisant")),IF(AD470&gt;=SUMIFS(Barèmes!$D$6:$D$28,Barèmes!$A$6:$A$28,"Surcoût d'agilité (s) — technique",Barèmes!$B$6:$B$28,H470,Barèmes!$C$6:$C$28,IF(H470="6ème","Mixte",G470)),"à besoin",IF(AD470&gt;=SUMIFS(Barèmes!$E$6:$E$28,Barèmes!$A$6:$A$28,"Surcoût d'agilité (s) — technique",Barèmes!$B$6:$B$28,H470,Barèmes!$C$6:$C$28,IF(H470="6ème","Mixte",G470)),"fragile","satisfaisant"))))</f>
        <v/>
      </c>
      <c r="AG470" s="30" t="str">
        <f>IF(OR(AD470="",SUMPRODUCT((Barèmes!$A$6:$A$28="Surcoût d'agilité (s) — technique")*(Barèmes!$B$6:$B$28=H470)*(Barèmes!$C$6:$C$28=IF(H470="6ème","Mixte",G470)))=0),"",IF(SUMPRODUCT((Barèmes!$A$6:$A$28="Surcoût d'agilité (s) — technique")*(Barèmes!$B$6:$B$28=H470)*(Barèmes!$C$6:$C$28=IF(H470="6ème","Mixte",G470))*(Barèmes!$J$6:$J$28="+"))&gt;0,IF(AD470&lt;=SUMIFS(Barèmes!$F$6:$F$28,Barèmes!$A$6:$A$28,"Surcoût d'agilité (s) — technique",Barèmes!$B$6:$B$28,H470,Barèmes!$C$6:$C$28,IF(H470="6ème","Mixte",G470)),Barèmes!$B$2,IF(AD470&lt;=SUMIFS(Barèmes!$G$6:$G$28,Barèmes!$A$6:$A$28,"Surcoût d'agilité (s) — technique",Barèmes!$B$6:$B$28,H470,Barèmes!$C$6:$C$28,IF(H470="6ème","Mixte",G470)),Barèmes!$C$2,IF(AD470&lt;=SUMIFS(Barèmes!$H$6:$H$28,Barèmes!$A$6:$A$28,"Surcoût d'agilité (s) — technique",Barèmes!$B$6:$B$28,H470,Barèmes!$C$6:$C$28,IF(H470="6ème","Mixte",G470)),Barèmes!$D$2,IF(AD470&lt;=SUMIFS(Barèmes!$I$6:$I$28,Barèmes!$A$6:$A$28,"Surcoût d'agilité (s) — technique",Barèmes!$B$6:$B$28,H470,Barèmes!$C$6:$C$28,IF(H470="6ème","Mixte",G470)),Barèmes!$E$2,Barèmes!$F$2)))),IF(AD470&gt;=SUMIFS(Barèmes!$F$6:$F$28,Barèmes!$A$6:$A$28,"Surcoût d'agilité (s) — technique",Barèmes!$B$6:$B$28,H470,Barèmes!$C$6:$C$28,IF(H470="6ème","Mixte",G470)),Barèmes!$B$2,IF(AD470&gt;=SUMIFS(Barèmes!$G$6:$G$28,Barèmes!$A$6:$A$28,"Surcoût d'agilité (s) — technique",Barèmes!$B$6:$B$28,H470,Barèmes!$C$6:$C$28,IF(H470="6ème","Mixte",G470)),Barèmes!$C$2,IF(AD470&gt;=SUMIFS(Barèmes!$H$6:$H$28,Barèmes!$A$6:$A$28,"Surcoût d'agilité (s) — technique",Barèmes!$B$6:$B$28,H470,Barèmes!$C$6:$C$28,IF(H470="6ème","Mixte",G470)),Barèmes!$D$2,IF(AD470&gt;=SUMIFS(Barèmes!$I$6:$I$28,Barèmes!$A$6:$A$28,"Surcoût d'agilité (s) — technique",Barèmes!$B$6:$B$28,H470,Barèmes!$C$6:$C$28,IF(H470="6ème","Mixte",G470)),Barèmes!$E$2,Barèmes!$F$2))))))</f>
        <v/>
      </c>
      <c r="AH470" s="31" t="str">
        <f>IF((IF(N470="",0,1)+IF(Q470="",0,1)+IF(W470="",0,1)+IF(Z470="",0,1)+IF(AC470="",0,1))=0,"",3*IF(N470=Barèmes!$B$2,1,IF(N470=Barèmes!$C$2,2,IF(N470=Barèmes!$D$2,3,IF(N470=Barèmes!$E$2,4,IF(N470=Barèmes!$F$2,5,0)))))+3*IF(Q470=Barèmes!$B$2,1,IF(Q470=Barèmes!$C$2,2,IF(Q470=Barèmes!$D$2,3,IF(Q470=Barèmes!$E$2,4,IF(Q470=Barèmes!$F$2,5,0)))))+2*IF(W470=Barèmes!$B$2,1,IF(W470=Barèmes!$C$2,2,IF(W470=Barèmes!$D$2,3,IF(W470=Barèmes!$E$2,4,IF(W470=Barèmes!$F$2,5,0)))))+1*IF(Z470=Barèmes!$B$2,1,IF(Z470=Barèmes!$C$2,2,IF(Z470=Barèmes!$D$2,3,IF(Z470=Barèmes!$E$2,4,IF(Z470=Barèmes!$F$2,5,0)))))+1*IF(AC470=Barèmes!$B$2,1,IF(AC470=Barèmes!$C$2,2,IF(AC470=Barèmes!$D$2,3,IF(AC470=Barèmes!$E$2,4,IF(AC470=Barèmes!$F$2,5,0))))))</f>
        <v/>
      </c>
      <c r="AI470" s="31"/>
      <c r="AJ470" s="32" t="str">
        <f>IFERROR(INDEX(Croissance!$B$5:$B$604,MATCH(A470,Croissance!$A$5:$A$604,0)),"")</f>
        <v/>
      </c>
      <c r="AK470" s="32" t="str">
        <f>IFERROR(INDEX(Croissance!$C$5:$C$604,MATCH(A470,Croissance!$A$5:$A$604,0)),"")</f>
        <v/>
      </c>
      <c r="AL470" s="32" t="str">
        <f>IFERROR(INDEX(Croissance!$D$5:$D$604,MATCH(A470,Croissance!$A$5:$A$604,0)),"")</f>
        <v/>
      </c>
      <c r="AM470" s="32" t="str">
        <f>IFERROR(INDEX(Croissance!$E$5:$E$604,MATCH(A470,Croissance!$A$5:$A$604,0)),"")</f>
        <v/>
      </c>
      <c r="AO470" s="33">
        <f t="shared" si="64"/>
        <v>0</v>
      </c>
      <c r="AP470" s="33">
        <f t="shared" si="60"/>
        <v>0</v>
      </c>
      <c r="AQ470" s="33">
        <f>IF(A470="",0,IF(AND(OR('Synthèse classe'!$C$2="Tous",C470='Synthèse classe'!$C$2),OR('Synthèse classe'!$C$3="Toutes",D470='Synthèse classe'!$C$3),OR('Synthèse classe'!$C$4="Toutes",AND('Synthèse classe'!$C$4="Dernière",AP470=1),B470=IFERROR(VALUE('Synthèse classe'!$C$4),0))),1,0))</f>
        <v>0</v>
      </c>
      <c r="AR470" s="34" t="str">
        <f t="shared" si="61"/>
        <v/>
      </c>
    </row>
    <row r="471" spans="1:44" x14ac:dyDescent="0.2">
      <c r="A471" s="17" t="str">
        <f t="shared" si="57"/>
        <v/>
      </c>
      <c r="B471" s="18"/>
      <c r="C471" s="19"/>
      <c r="D471" s="19"/>
      <c r="E471" s="19"/>
      <c r="F471" s="19"/>
      <c r="G471" s="19"/>
      <c r="H471" s="17" t="str">
        <f t="shared" si="62"/>
        <v/>
      </c>
      <c r="I471" s="20"/>
      <c r="J471" s="18"/>
      <c r="K471" s="19"/>
      <c r="L471" s="21" t="str">
        <f t="shared" si="63"/>
        <v/>
      </c>
      <c r="M471" s="21" t="str">
        <f>IF(OR(J471="",SUMPRODUCT((Barèmes!$A$6:$A$28="Endurance — Luc Léger (palier)")*(Barèmes!$B$6:$B$28=H471)*(Barèmes!$C$6:$C$28=IF(H471="6ème","Mixte",G471)))=0),"",IF(SUMPRODUCT((Barèmes!$A$6:$A$28="Endurance — Luc Léger (palier)")*(Barèmes!$B$6:$B$28=H471)*(Barèmes!$C$6:$C$28=IF(H471="6ème","Mixte",G471))*(Barèmes!$J$6:$J$28="+"))&gt;0,IF(J471&lt;=SUMIFS(Barèmes!$D$6:$D$28,Barèmes!$A$6:$A$28,"Endurance — Luc Léger (palier)",Barèmes!$B$6:$B$28,H471,Barèmes!$C$6:$C$28,IF(H471="6ème","Mixte",G471)),"à besoin",IF(J471&lt;=SUMIFS(Barèmes!$E$6:$E$28,Barèmes!$A$6:$A$28,"Endurance — Luc Léger (palier)",Barèmes!$B$6:$B$28,H471,Barèmes!$C$6:$C$28,IF(H471="6ème","Mixte",G471)),"fragile","satisfaisant")),IF(J471&gt;=SUMIFS(Barèmes!$D$6:$D$28,Barèmes!$A$6:$A$28,"Endurance — Luc Léger (palier)",Barèmes!$B$6:$B$28,H471,Barèmes!$C$6:$C$28,IF(H471="6ème","Mixte",G471)),"à besoin",IF(J471&gt;=SUMIFS(Barèmes!$E$6:$E$28,Barèmes!$A$6:$A$28,"Endurance — Luc Léger (palier)",Barèmes!$B$6:$B$28,H471,Barèmes!$C$6:$C$28,IF(H471="6ème","Mixte",G471)),"fragile","satisfaisant"))))</f>
        <v/>
      </c>
      <c r="N471" s="21" t="str">
        <f>IF(OR(J471="",SUMPRODUCT((Barèmes!$A$6:$A$28="Endurance — Luc Léger (palier)")*(Barèmes!$B$6:$B$28=H471)*(Barèmes!$C$6:$C$28=IF(H471="6ème","Mixte",G471)))=0),"",IF(SUMPRODUCT((Barèmes!$A$6:$A$28="Endurance — Luc Léger (palier)")*(Barèmes!$B$6:$B$28=H471)*(Barèmes!$C$6:$C$28=IF(H471="6ème","Mixte",G471))*(Barèmes!$J$6:$J$28="+"))&gt;0,IF(J471&lt;=SUMIFS(Barèmes!$F$6:$F$28,Barèmes!$A$6:$A$28,"Endurance — Luc Léger (palier)",Barèmes!$B$6:$B$28,H471,Barèmes!$C$6:$C$28,IF(H471="6ème","Mixte",G471)),Barèmes!$B$2,IF(J471&lt;=SUMIFS(Barèmes!$G$6:$G$28,Barèmes!$A$6:$A$28,"Endurance — Luc Léger (palier)",Barèmes!$B$6:$B$28,H471,Barèmes!$C$6:$C$28,IF(H471="6ème","Mixte",G471)),Barèmes!$C$2,IF(J471&lt;=SUMIFS(Barèmes!$H$6:$H$28,Barèmes!$A$6:$A$28,"Endurance — Luc Léger (palier)",Barèmes!$B$6:$B$28,H471,Barèmes!$C$6:$C$28,IF(H471="6ème","Mixte",G471)),Barèmes!$D$2,IF(J471&lt;=SUMIFS(Barèmes!$I$6:$I$28,Barèmes!$A$6:$A$28,"Endurance — Luc Léger (palier)",Barèmes!$B$6:$B$28,H471,Barèmes!$C$6:$C$28,IF(H471="6ème","Mixte",G471)),Barèmes!$E$2,Barèmes!$F$2)))),IF(J471&gt;=SUMIFS(Barèmes!$F$6:$F$28,Barèmes!$A$6:$A$28,"Endurance — Luc Léger (palier)",Barèmes!$B$6:$B$28,H471,Barèmes!$C$6:$C$28,IF(H471="6ème","Mixte",G471)),Barèmes!$B$2,IF(J471&gt;=SUMIFS(Barèmes!$G$6:$G$28,Barèmes!$A$6:$A$28,"Endurance — Luc Léger (palier)",Barèmes!$B$6:$B$28,H471,Barèmes!$C$6:$C$28,IF(H471="6ème","Mixte",G471)),Barèmes!$C$2,IF(J471&gt;=SUMIFS(Barèmes!$H$6:$H$28,Barèmes!$A$6:$A$28,"Endurance — Luc Léger (palier)",Barèmes!$B$6:$B$28,H471,Barèmes!$C$6:$C$28,IF(H471="6ème","Mixte",G471)),Barèmes!$D$2,IF(J471&gt;=SUMIFS(Barèmes!$I$6:$I$28,Barèmes!$A$6:$A$28,"Endurance — Luc Léger (palier)",Barèmes!$B$6:$B$28,H471,Barèmes!$C$6:$C$28,IF(H471="6ème","Mixte",G471)),Barèmes!$E$2,Barèmes!$F$2))))))</f>
        <v/>
      </c>
      <c r="O471" s="22"/>
      <c r="P471" s="23" t="str">
        <f>IF(OR(O471="",SUMPRODUCT((Barèmes!$A$6:$A$28="Force bas du corps — Saut en longueur (m)")*(Barèmes!$B$6:$B$28=H471)*(Barèmes!$C$6:$C$28=IF(H471="6ème","Mixte",G471)))=0),"",IF(SUMPRODUCT((Barèmes!$A$6:$A$28="Force bas du corps — Saut en longueur (m)")*(Barèmes!$B$6:$B$28=H471)*(Barèmes!$C$6:$C$28=IF(H471="6ème","Mixte",G471))*(Barèmes!$J$6:$J$28="+"))&gt;0,IF(O471&lt;=SUMIFS(Barèmes!$D$6:$D$28,Barèmes!$A$6:$A$28,"Force bas du corps — Saut en longueur (m)",Barèmes!$B$6:$B$28,H471,Barèmes!$C$6:$C$28,IF(H471="6ème","Mixte",G471)),"à besoin",IF(O471&lt;=SUMIFS(Barèmes!$E$6:$E$28,Barèmes!$A$6:$A$28,"Force bas du corps — Saut en longueur (m)",Barèmes!$B$6:$B$28,H471,Barèmes!$C$6:$C$28,IF(H471="6ème","Mixte",G471)),"fragile","satisfaisant")),IF(O471&gt;=SUMIFS(Barèmes!$D$6:$D$28,Barèmes!$A$6:$A$28,"Force bas du corps — Saut en longueur (m)",Barèmes!$B$6:$B$28,H471,Barèmes!$C$6:$C$28,IF(H471="6ème","Mixte",G471)),"à besoin",IF(O471&gt;=SUMIFS(Barèmes!$E$6:$E$28,Barèmes!$A$6:$A$28,"Force bas du corps — Saut en longueur (m)",Barèmes!$B$6:$B$28,H471,Barèmes!$C$6:$C$28,IF(H471="6ème","Mixte",G471)),"fragile","satisfaisant"))))</f>
        <v/>
      </c>
      <c r="Q471" s="23" t="str">
        <f>IF(OR(O471="",SUMPRODUCT((Barèmes!$A$6:$A$28="Force bas du corps — Saut en longueur (m)")*(Barèmes!$B$6:$B$28=H471)*(Barèmes!$C$6:$C$28=IF(H471="6ème","Mixte",G471)))=0),"",IF(SUMPRODUCT((Barèmes!$A$6:$A$28="Force bas du corps — Saut en longueur (m)")*(Barèmes!$B$6:$B$28=H471)*(Barèmes!$C$6:$C$28=IF(H471="6ème","Mixte",G471))*(Barèmes!$J$6:$J$28="+"))&gt;0,IF(O471&lt;=SUMIFS(Barèmes!$F$6:$F$28,Barèmes!$A$6:$A$28,"Force bas du corps — Saut en longueur (m)",Barèmes!$B$6:$B$28,H471,Barèmes!$C$6:$C$28,IF(H471="6ème","Mixte",G471)),Barèmes!$B$2,IF(O471&lt;=SUMIFS(Barèmes!$G$6:$G$28,Barèmes!$A$6:$A$28,"Force bas du corps — Saut en longueur (m)",Barèmes!$B$6:$B$28,H471,Barèmes!$C$6:$C$28,IF(H471="6ème","Mixte",G471)),Barèmes!$C$2,IF(O471&lt;=SUMIFS(Barèmes!$H$6:$H$28,Barèmes!$A$6:$A$28,"Force bas du corps — Saut en longueur (m)",Barèmes!$B$6:$B$28,H471,Barèmes!$C$6:$C$28,IF(H471="6ème","Mixte",G471)),Barèmes!$D$2,IF(O471&lt;=SUMIFS(Barèmes!$I$6:$I$28,Barèmes!$A$6:$A$28,"Force bas du corps — Saut en longueur (m)",Barèmes!$B$6:$B$28,H471,Barèmes!$C$6:$C$28,IF(H471="6ème","Mixte",G471)),Barèmes!$E$2,Barèmes!$F$2)))),IF(O471&gt;=SUMIFS(Barèmes!$F$6:$F$28,Barèmes!$A$6:$A$28,"Force bas du corps — Saut en longueur (m)",Barèmes!$B$6:$B$28,H471,Barèmes!$C$6:$C$28,IF(H471="6ème","Mixte",G471)),Barèmes!$B$2,IF(O471&gt;=SUMIFS(Barèmes!$G$6:$G$28,Barèmes!$A$6:$A$28,"Force bas du corps — Saut en longueur (m)",Barèmes!$B$6:$B$28,H471,Barèmes!$C$6:$C$28,IF(H471="6ème","Mixte",G471)),Barèmes!$C$2,IF(O471&gt;=SUMIFS(Barèmes!$H$6:$H$28,Barèmes!$A$6:$A$28,"Force bas du corps — Saut en longueur (m)",Barèmes!$B$6:$B$28,H471,Barèmes!$C$6:$C$28,IF(H471="6ème","Mixte",G471)),Barèmes!$D$2,IF(O471&gt;=SUMIFS(Barèmes!$I$6:$I$28,Barèmes!$A$6:$A$28,"Force bas du corps — Saut en longueur (m)",Barèmes!$B$6:$B$28,H471,Barèmes!$C$6:$C$28,IF(H471="6ème","Mixte",G471)),Barèmes!$E$2,Barèmes!$F$2))))))</f>
        <v/>
      </c>
      <c r="R471" s="22"/>
      <c r="S471" s="24" t="str">
        <f>IF(OR(R471="",SUMPRODUCT((Barèmes!$A$6:$A$28="Vitesse — 30 m (s)")*(Barèmes!$B$6:$B$28=H471)*(Barèmes!$C$6:$C$28=IF(H471="6ème","Mixte",G471)))=0),"",IF(SUMPRODUCT((Barèmes!$A$6:$A$28="Vitesse — 30 m (s)")*(Barèmes!$B$6:$B$28=H471)*(Barèmes!$C$6:$C$28=IF(H471="6ème","Mixte",G471))*(Barèmes!$J$6:$J$28="+"))&gt;0,IF(R471&lt;=SUMIFS(Barèmes!$D$6:$D$28,Barèmes!$A$6:$A$28,"Vitesse — 30 m (s)",Barèmes!$B$6:$B$28,H471,Barèmes!$C$6:$C$28,IF(H471="6ème","Mixte",G471)),"à besoin",IF(R471&lt;=SUMIFS(Barèmes!$E$6:$E$28,Barèmes!$A$6:$A$28,"Vitesse — 30 m (s)",Barèmes!$B$6:$B$28,H471,Barèmes!$C$6:$C$28,IF(H471="6ème","Mixte",G471)),"fragile","satisfaisant")),IF(R471&gt;=SUMIFS(Barèmes!$D$6:$D$28,Barèmes!$A$6:$A$28,"Vitesse — 30 m (s)",Barèmes!$B$6:$B$28,H471,Barèmes!$C$6:$C$28,IF(H471="6ème","Mixte",G471)),"à besoin",IF(R471&gt;=SUMIFS(Barèmes!$E$6:$E$28,Barèmes!$A$6:$A$28,"Vitesse — 30 m (s)",Barèmes!$B$6:$B$28,H471,Barèmes!$C$6:$C$28,IF(H471="6ème","Mixte",G471)),"fragile","satisfaisant"))))</f>
        <v/>
      </c>
      <c r="T471" s="24" t="str">
        <f>IF(OR(R471="",SUMPRODUCT((Barèmes!$A$6:$A$28="Vitesse — 30 m (s)")*(Barèmes!$B$6:$B$28=H471)*(Barèmes!$C$6:$C$28=IF(H471="6ème","Mixte",G471)))=0),"",IF(SUMPRODUCT((Barèmes!$A$6:$A$28="Vitesse — 30 m (s)")*(Barèmes!$B$6:$B$28=H471)*(Barèmes!$C$6:$C$28=IF(H471="6ème","Mixte",G471))*(Barèmes!$J$6:$J$28="+"))&gt;0,IF(R471&lt;=SUMIFS(Barèmes!$F$6:$F$28,Barèmes!$A$6:$A$28,"Vitesse — 30 m (s)",Barèmes!$B$6:$B$28,H471,Barèmes!$C$6:$C$28,IF(H471="6ème","Mixte",G471)),Barèmes!$B$2,IF(R471&lt;=SUMIFS(Barèmes!$G$6:$G$28,Barèmes!$A$6:$A$28,"Vitesse — 30 m (s)",Barèmes!$B$6:$B$28,H471,Barèmes!$C$6:$C$28,IF(H471="6ème","Mixte",G471)),Barèmes!$C$2,IF(R471&lt;=SUMIFS(Barèmes!$H$6:$H$28,Barèmes!$A$6:$A$28,"Vitesse — 30 m (s)",Barèmes!$B$6:$B$28,H471,Barèmes!$C$6:$C$28,IF(H471="6ème","Mixte",G471)),Barèmes!$D$2,IF(R471&lt;=SUMIFS(Barèmes!$I$6:$I$28,Barèmes!$A$6:$A$28,"Vitesse — 30 m (s)",Barèmes!$B$6:$B$28,H471,Barèmes!$C$6:$C$28,IF(H471="6ème","Mixte",G471)),Barèmes!$E$2,Barèmes!$F$2)))),IF(R471&gt;=SUMIFS(Barèmes!$F$6:$F$28,Barèmes!$A$6:$A$28,"Vitesse — 30 m (s)",Barèmes!$B$6:$B$28,H471,Barèmes!$C$6:$C$28,IF(H471="6ème","Mixte",G471)),Barèmes!$B$2,IF(R471&gt;=SUMIFS(Barèmes!$G$6:$G$28,Barèmes!$A$6:$A$28,"Vitesse — 30 m (s)",Barèmes!$B$6:$B$28,H471,Barèmes!$C$6:$C$28,IF(H471="6ème","Mixte",G471)),Barèmes!$C$2,IF(R471&gt;=SUMIFS(Barèmes!$H$6:$H$28,Barèmes!$A$6:$A$28,"Vitesse — 30 m (s)",Barèmes!$B$6:$B$28,H471,Barèmes!$C$6:$C$28,IF(H471="6ème","Mixte",G471)),Barèmes!$D$2,IF(R471&gt;=SUMIFS(Barèmes!$I$6:$I$28,Barèmes!$A$6:$A$28,"Vitesse — 30 m (s)",Barèmes!$B$6:$B$28,H471,Barèmes!$C$6:$C$28,IF(H471="6ème","Mixte",G471)),Barèmes!$E$2,Barèmes!$F$2))))))</f>
        <v/>
      </c>
      <c r="U471" s="22"/>
      <c r="V471" s="25" t="str">
        <f>IF(OR(U471="",SUMPRODUCT((Barèmes!$A$6:$A$28="Vitesse — 50 m (s)")*(Barèmes!$B$6:$B$28=H471)*(Barèmes!$C$6:$C$28=IF(H471="6ème","Mixte",G471)))=0),"",IF(SUMPRODUCT((Barèmes!$A$6:$A$28="Vitesse — 50 m (s)")*(Barèmes!$B$6:$B$28=H471)*(Barèmes!$C$6:$C$28=IF(H471="6ème","Mixte",G471))*(Barèmes!$J$6:$J$28="+"))&gt;0,IF(U471&lt;=SUMIFS(Barèmes!$D$6:$D$28,Barèmes!$A$6:$A$28,"Vitesse — 50 m (s)",Barèmes!$B$6:$B$28,H471,Barèmes!$C$6:$C$28,IF(H471="6ème","Mixte",G471)),"à besoin",IF(U471&lt;=SUMIFS(Barèmes!$E$6:$E$28,Barèmes!$A$6:$A$28,"Vitesse — 50 m (s)",Barèmes!$B$6:$B$28,H471,Barèmes!$C$6:$C$28,IF(H471="6ème","Mixte",G471)),"fragile","satisfaisant")),IF(U471&gt;=SUMIFS(Barèmes!$D$6:$D$28,Barèmes!$A$6:$A$28,"Vitesse — 50 m (s)",Barèmes!$B$6:$B$28,H471,Barèmes!$C$6:$C$28,IF(H471="6ème","Mixte",G471)),"à besoin",IF(U471&gt;=SUMIFS(Barèmes!$E$6:$E$28,Barèmes!$A$6:$A$28,"Vitesse — 50 m (s)",Barèmes!$B$6:$B$28,H471,Barèmes!$C$6:$C$28,IF(H471="6ème","Mixte",G471)),"fragile","satisfaisant"))))</f>
        <v/>
      </c>
      <c r="W471" s="25" t="str">
        <f>IF(OR(U471="",SUMPRODUCT((Barèmes!$A$6:$A$28="Vitesse — 50 m (s)")*(Barèmes!$B$6:$B$28=H471)*(Barèmes!$C$6:$C$28=IF(H471="6ème","Mixte",G471)))=0),"",IF(SUMPRODUCT((Barèmes!$A$6:$A$28="Vitesse — 50 m (s)")*(Barèmes!$B$6:$B$28=H471)*(Barèmes!$C$6:$C$28=IF(H471="6ème","Mixte",G471))*(Barèmes!$J$6:$J$28="+"))&gt;0,IF(U471&lt;=SUMIFS(Barèmes!$F$6:$F$28,Barèmes!$A$6:$A$28,"Vitesse — 50 m (s)",Barèmes!$B$6:$B$28,H471,Barèmes!$C$6:$C$28,IF(H471="6ème","Mixte",G471)),Barèmes!$B$2,IF(U471&lt;=SUMIFS(Barèmes!$G$6:$G$28,Barèmes!$A$6:$A$28,"Vitesse — 50 m (s)",Barèmes!$B$6:$B$28,H471,Barèmes!$C$6:$C$28,IF(H471="6ème","Mixte",G471)),Barèmes!$C$2,IF(U471&lt;=SUMIFS(Barèmes!$H$6:$H$28,Barèmes!$A$6:$A$28,"Vitesse — 50 m (s)",Barèmes!$B$6:$B$28,H471,Barèmes!$C$6:$C$28,IF(H471="6ème","Mixte",G471)),Barèmes!$D$2,IF(U471&lt;=SUMIFS(Barèmes!$I$6:$I$28,Barèmes!$A$6:$A$28,"Vitesse — 50 m (s)",Barèmes!$B$6:$B$28,H471,Barèmes!$C$6:$C$28,IF(H471="6ème","Mixte",G471)),Barèmes!$E$2,Barèmes!$F$2)))),IF(U471&gt;=SUMIFS(Barèmes!$F$6:$F$28,Barèmes!$A$6:$A$28,"Vitesse — 50 m (s)",Barèmes!$B$6:$B$28,H471,Barèmes!$C$6:$C$28,IF(H471="6ème","Mixte",G471)),Barèmes!$B$2,IF(U471&gt;=SUMIFS(Barèmes!$G$6:$G$28,Barèmes!$A$6:$A$28,"Vitesse — 50 m (s)",Barèmes!$B$6:$B$28,H471,Barèmes!$C$6:$C$28,IF(H471="6ème","Mixte",G471)),Barèmes!$C$2,IF(U471&gt;=SUMIFS(Barèmes!$H$6:$H$28,Barèmes!$A$6:$A$28,"Vitesse — 50 m (s)",Barèmes!$B$6:$B$28,H471,Barèmes!$C$6:$C$28,IF(H471="6ème","Mixte",G471)),Barèmes!$D$2,IF(U471&gt;=SUMIFS(Barèmes!$I$6:$I$28,Barèmes!$A$6:$A$28,"Vitesse — 50 m (s)",Barèmes!$B$6:$B$28,H471,Barèmes!$C$6:$C$28,IF(H471="6ème","Mixte",G471)),Barèmes!$E$2,Barèmes!$F$2))))))</f>
        <v/>
      </c>
      <c r="X471" s="18"/>
      <c r="Y471" s="26" t="str" cm="1">
        <f t="array" ref="Y471">IF(OR(X471="",SUMPRODUCT((Barèmes!$A$6:$A$28="Souplesse (score 1-5)")*(Barèmes!$B$6:$B$28=H471)*(Barèmes!$C$6:$C$28=IF(H471="6ème","Mixte",G471)))=0),"",IF(SUMPRODUCT((Barèmes!$A$6:$A$28="Souplesse (score 1-5)")*(Barèmes!$B$6:$B$28=H471)*(Barèmes!$C$6:$C$28=IF(H471="6ème","Mixte",G471))*(Barèmes!$J$6:$J$28="+"))&gt;0,IF(X471&lt;=SUMIFS(Barèmes!$D$6:$D$28,Barèmes!$A$6:$A$28,"Souplesse (score 1-5)",Barèmes!$B$6:$B$28,H471,Barèmes!$C$6:$C$28,IF(H471="6ème","Mixte",G471)),"à besoin",IF(X471&lt;=SUMIFS(Barèmes!$E$6:$E$28,Barèmes!$A$6:$A$28,"Souplesse (score 1-5)",Barèmes!$B$6:$B$28,H471,Barèmes!$C$6:$C$28,IF(H471="6ème","Mixte",G471)),"fragile","satisfaisant")),IF(X471&gt;=SUMIFS(Barèmes!$D$6:$D$28,Barèmes!$A$6:$A$28,"Souplesse (score 1-5)",Barèmes!$B$6:$B$28,H471,Barèmes!$C$6:$C$28,IF(H471="6ème","Mixte",G471)),"à besoin",IF(X471&gt;=SUMIFS(Barèmes!$E$6:$E$28,Barèmes!$A$6:$A$28,"Souplesse (score 1-5)",Barèmes!$B$6:$B$28,H471,Barèmes!$C$6:$C$28,IF(H471="6ème","Mixte",G471)),"fragile","satisfaisant"))))</f>
        <v/>
      </c>
      <c r="Z471" s="26" t="str" cm="1">
        <f t="array" ref="Z471">IF(OR(X471="",SUMPRODUCT((Barèmes!$A$6:$A$28="Souplesse (score 1-5)")*(Barèmes!$B$6:$B$28=H471)*(Barèmes!$C$6:$C$28=IF(H471="6ème","Mixte",G471)))=0),"",IF(SUMPRODUCT((Barèmes!$A$6:$A$28="Souplesse (score 1-5)")*(Barèmes!$B$6:$B$28=H471)*(Barèmes!$C$6:$C$28=IF(H471="6ème","Mixte",G471))*(Barèmes!$J$6:$J$28="+"))&gt;0,IF(X471&lt;=SUMIFS(Barèmes!$F$6:$F$28,Barèmes!$A$6:$A$28,"Souplesse (score 1-5)",Barèmes!$B$6:$B$28,H471,Barèmes!$C$6:$C$28,IF(H471="6ème","Mixte",G471)),Barèmes!$B$2,IF(X471&lt;=SUMIFS(Barèmes!$G$6:$G$28,Barèmes!$A$6:$A$28,"Souplesse (score 1-5)",Barèmes!$B$6:$B$28,H471,Barèmes!$C$6:$C$28,IF(H471="6ème","Mixte",G471)),Barèmes!$C$2,IF(X471&lt;=SUMIFS(Barèmes!$H$6:$H$28,Barèmes!$A$6:$A$28,"Souplesse (score 1-5)",Barèmes!$B$6:$B$28,H471,Barèmes!$C$6:$C$28,IF(H471="6ème","Mixte",G471)),Barèmes!$D$2,IF(X471&lt;=SUMIFS(Barèmes!$I$6:$I$28,Barèmes!$A$6:$A$28,"Souplesse (score 1-5)",Barèmes!$B$6:$B$28,H471,Barèmes!$C$6:$C$28,IF(H471="6ème","Mixte",G471)),Barèmes!$E$2,Barèmes!$F$2)))),IF(X471&gt;=SUMIFS(Barèmes!$F$6:$F$28,Barèmes!$A$6:$A$28,"Souplesse (score 1-5)",Barèmes!$B$6:$B$28,H471,Barèmes!$C$6:$C$28,IF(H471="6ème","Mixte",G471)),Barèmes!$B$2,IF(X471&gt;=SUMIFS(Barèmes!$G$6:$G$28,Barèmes!$A$6:$A$28,"Souplesse (score 1-5)",Barèmes!$B$6:$B$28,H471,Barèmes!$C$6:$C$28,IF(H471="6ème","Mixte",G471)),Barèmes!$C$2,IF(X471&gt;=SUMIFS(Barèmes!$H$6:$H$28,Barèmes!$A$6:$A$28,"Souplesse (score 1-5)",Barèmes!$B$6:$B$28,H471,Barèmes!$C$6:$C$28,IF(H471="6ème","Mixte",G471)),Barèmes!$D$2,IF(X471&gt;=SUMIFS(Barèmes!$I$6:$I$28,Barèmes!$A$6:$A$28,"Souplesse (score 1-5)",Barèmes!$B$6:$B$28,H471,Barèmes!$C$6:$C$28,IF(H471="6ème","Mixte",G471)),Barèmes!$E$2,Barèmes!$F$2))))))</f>
        <v/>
      </c>
      <c r="AA471" s="22"/>
      <c r="AB471" s="27" t="str">
        <f>IF(OR(AA471="",SUMPRODUCT((Barèmes!$A$6:$A$28="Agilité — T-test 974 (s)")*(Barèmes!$B$6:$B$28=H471)*(Barèmes!$C$6:$C$28=IF(H471="6ème","Mixte",G471)))=0),"",IF(SUMPRODUCT((Barèmes!$A$6:$A$28="Agilité — T-test 974 (s)")*(Barèmes!$B$6:$B$28=H471)*(Barèmes!$C$6:$C$28=IF(H471="6ème","Mixte",G471))*(Barèmes!$J$6:$J$28="+"))&gt;0,IF(AA471&lt;=SUMIFS(Barèmes!$D$6:$D$28,Barèmes!$A$6:$A$28,"Agilité — T-test 974 (s)",Barèmes!$B$6:$B$28,H471,Barèmes!$C$6:$C$28,IF(H471="6ème","Mixte",G471)),"à besoin",IF(AA471&lt;=SUMIFS(Barèmes!$E$6:$E$28,Barèmes!$A$6:$A$28,"Agilité — T-test 974 (s)",Barèmes!$B$6:$B$28,H471,Barèmes!$C$6:$C$28,IF(H471="6ème","Mixte",G471)),"fragile","satisfaisant")),IF(AA471&gt;=SUMIFS(Barèmes!$D$6:$D$28,Barèmes!$A$6:$A$28,"Agilité — T-test 974 (s)",Barèmes!$B$6:$B$28,H471,Barèmes!$C$6:$C$28,IF(H471="6ème","Mixte",G471)),"à besoin",IF(AA471&gt;=SUMIFS(Barèmes!$E$6:$E$28,Barèmes!$A$6:$A$28,"Agilité — T-test 974 (s)",Barèmes!$B$6:$B$28,H471,Barèmes!$C$6:$C$28,IF(H471="6ème","Mixte",G471)),"fragile","satisfaisant"))))</f>
        <v/>
      </c>
      <c r="AC471" s="27" t="str">
        <f>IF(OR(AA471="",SUMPRODUCT((Barèmes!$A$6:$A$28="Agilité — T-test 974 (s)")*(Barèmes!$B$6:$B$28=H471)*(Barèmes!$C$6:$C$28=IF(H471="6ème","Mixte",G471)))=0),"",IF(SUMPRODUCT((Barèmes!$A$6:$A$28="Agilité — T-test 974 (s)")*(Barèmes!$B$6:$B$28=H471)*(Barèmes!$C$6:$C$28=IF(H471="6ème","Mixte",G471))*(Barèmes!$J$6:$J$28="+"))&gt;0,IF(AA471&lt;=SUMIFS(Barèmes!$F$6:$F$28,Barèmes!$A$6:$A$28,"Agilité — T-test 974 (s)",Barèmes!$B$6:$B$28,H471,Barèmes!$C$6:$C$28,IF(H471="6ème","Mixte",G471)),Barèmes!$B$2,IF(AA471&lt;=SUMIFS(Barèmes!$G$6:$G$28,Barèmes!$A$6:$A$28,"Agilité — T-test 974 (s)",Barèmes!$B$6:$B$28,H471,Barèmes!$C$6:$C$28,IF(H471="6ème","Mixte",G471)),Barèmes!$C$2,IF(AA471&lt;=SUMIFS(Barèmes!$H$6:$H$28,Barèmes!$A$6:$A$28,"Agilité — T-test 974 (s)",Barèmes!$B$6:$B$28,H471,Barèmes!$C$6:$C$28,IF(H471="6ème","Mixte",G471)),Barèmes!$D$2,IF(AA471&lt;=SUMIFS(Barèmes!$I$6:$I$28,Barèmes!$A$6:$A$28,"Agilité — T-test 974 (s)",Barèmes!$B$6:$B$28,H471,Barèmes!$C$6:$C$28,IF(H471="6ème","Mixte",G471)),Barèmes!$E$2,Barèmes!$F$2)))),IF(AA471&gt;=SUMIFS(Barèmes!$F$6:$F$28,Barèmes!$A$6:$A$28,"Agilité — T-test 974 (s)",Barèmes!$B$6:$B$28,H471,Barèmes!$C$6:$C$28,IF(H471="6ème","Mixte",G471)),Barèmes!$B$2,IF(AA471&gt;=SUMIFS(Barèmes!$G$6:$G$28,Barèmes!$A$6:$A$28,"Agilité — T-test 974 (s)",Barèmes!$B$6:$B$28,H471,Barèmes!$C$6:$C$28,IF(H471="6ème","Mixte",G471)),Barèmes!$C$2,IF(AA471&gt;=SUMIFS(Barèmes!$H$6:$H$28,Barèmes!$A$6:$A$28,"Agilité — T-test 974 (s)",Barèmes!$B$6:$B$28,H471,Barèmes!$C$6:$C$28,IF(H471="6ème","Mixte",G471)),Barèmes!$D$2,IF(AA471&gt;=SUMIFS(Barèmes!$I$6:$I$28,Barèmes!$A$6:$A$28,"Agilité — T-test 974 (s)",Barèmes!$B$6:$B$28,H471,Barèmes!$C$6:$C$28,IF(H471="6ème","Mixte",G471)),Barèmes!$E$2,Barèmes!$F$2))))))</f>
        <v/>
      </c>
      <c r="AD471" s="28" t="str">
        <f t="shared" si="58"/>
        <v/>
      </c>
      <c r="AE471" s="29" t="str">
        <f t="shared" si="59"/>
        <v/>
      </c>
      <c r="AF471" s="30" t="str">
        <f>IF(OR(AD471="",SUMPRODUCT((Barèmes!$A$6:$A$28="Surcoût d'agilité (s) — technique")*(Barèmes!$B$6:$B$28=H471)*(Barèmes!$C$6:$C$28=IF(H471="6ème","Mixte",G471)))=0),"",IF(SUMPRODUCT((Barèmes!$A$6:$A$28="Surcoût d'agilité (s) — technique")*(Barèmes!$B$6:$B$28=H471)*(Barèmes!$C$6:$C$28=IF(H471="6ème","Mixte",G471))*(Barèmes!$J$6:$J$28="+"))&gt;0,IF(AD471&lt;=SUMIFS(Barèmes!$D$6:$D$28,Barèmes!$A$6:$A$28,"Surcoût d'agilité (s) — technique",Barèmes!$B$6:$B$28,H471,Barèmes!$C$6:$C$28,IF(H471="6ème","Mixte",G471)),"à besoin",IF(AD471&lt;=SUMIFS(Barèmes!$E$6:$E$28,Barèmes!$A$6:$A$28,"Surcoût d'agilité (s) — technique",Barèmes!$B$6:$B$28,H471,Barèmes!$C$6:$C$28,IF(H471="6ème","Mixte",G471)),"fragile","satisfaisant")),IF(AD471&gt;=SUMIFS(Barèmes!$D$6:$D$28,Barèmes!$A$6:$A$28,"Surcoût d'agilité (s) — technique",Barèmes!$B$6:$B$28,H471,Barèmes!$C$6:$C$28,IF(H471="6ème","Mixte",G471)),"à besoin",IF(AD471&gt;=SUMIFS(Barèmes!$E$6:$E$28,Barèmes!$A$6:$A$28,"Surcoût d'agilité (s) — technique",Barèmes!$B$6:$B$28,H471,Barèmes!$C$6:$C$28,IF(H471="6ème","Mixte",G471)),"fragile","satisfaisant"))))</f>
        <v/>
      </c>
      <c r="AG471" s="30" t="str">
        <f>IF(OR(AD471="",SUMPRODUCT((Barèmes!$A$6:$A$28="Surcoût d'agilité (s) — technique")*(Barèmes!$B$6:$B$28=H471)*(Barèmes!$C$6:$C$28=IF(H471="6ème","Mixte",G471)))=0),"",IF(SUMPRODUCT((Barèmes!$A$6:$A$28="Surcoût d'agilité (s) — technique")*(Barèmes!$B$6:$B$28=H471)*(Barèmes!$C$6:$C$28=IF(H471="6ème","Mixte",G471))*(Barèmes!$J$6:$J$28="+"))&gt;0,IF(AD471&lt;=SUMIFS(Barèmes!$F$6:$F$28,Barèmes!$A$6:$A$28,"Surcoût d'agilité (s) — technique",Barèmes!$B$6:$B$28,H471,Barèmes!$C$6:$C$28,IF(H471="6ème","Mixte",G471)),Barèmes!$B$2,IF(AD471&lt;=SUMIFS(Barèmes!$G$6:$G$28,Barèmes!$A$6:$A$28,"Surcoût d'agilité (s) — technique",Barèmes!$B$6:$B$28,H471,Barèmes!$C$6:$C$28,IF(H471="6ème","Mixte",G471)),Barèmes!$C$2,IF(AD471&lt;=SUMIFS(Barèmes!$H$6:$H$28,Barèmes!$A$6:$A$28,"Surcoût d'agilité (s) — technique",Barèmes!$B$6:$B$28,H471,Barèmes!$C$6:$C$28,IF(H471="6ème","Mixte",G471)),Barèmes!$D$2,IF(AD471&lt;=SUMIFS(Barèmes!$I$6:$I$28,Barèmes!$A$6:$A$28,"Surcoût d'agilité (s) — technique",Barèmes!$B$6:$B$28,H471,Barèmes!$C$6:$C$28,IF(H471="6ème","Mixte",G471)),Barèmes!$E$2,Barèmes!$F$2)))),IF(AD471&gt;=SUMIFS(Barèmes!$F$6:$F$28,Barèmes!$A$6:$A$28,"Surcoût d'agilité (s) — technique",Barèmes!$B$6:$B$28,H471,Barèmes!$C$6:$C$28,IF(H471="6ème","Mixte",G471)),Barèmes!$B$2,IF(AD471&gt;=SUMIFS(Barèmes!$G$6:$G$28,Barèmes!$A$6:$A$28,"Surcoût d'agilité (s) — technique",Barèmes!$B$6:$B$28,H471,Barèmes!$C$6:$C$28,IF(H471="6ème","Mixte",G471)),Barèmes!$C$2,IF(AD471&gt;=SUMIFS(Barèmes!$H$6:$H$28,Barèmes!$A$6:$A$28,"Surcoût d'agilité (s) — technique",Barèmes!$B$6:$B$28,H471,Barèmes!$C$6:$C$28,IF(H471="6ème","Mixte",G471)),Barèmes!$D$2,IF(AD471&gt;=SUMIFS(Barèmes!$I$6:$I$28,Barèmes!$A$6:$A$28,"Surcoût d'agilité (s) — technique",Barèmes!$B$6:$B$28,H471,Barèmes!$C$6:$C$28,IF(H471="6ème","Mixte",G471)),Barèmes!$E$2,Barèmes!$F$2))))))</f>
        <v/>
      </c>
      <c r="AH471" s="31" t="str">
        <f>IF((IF(N471="",0,1)+IF(Q471="",0,1)+IF(W471="",0,1)+IF(Z471="",0,1)+IF(AC471="",0,1))=0,"",3*IF(N471=Barèmes!$B$2,1,IF(N471=Barèmes!$C$2,2,IF(N471=Barèmes!$D$2,3,IF(N471=Barèmes!$E$2,4,IF(N471=Barèmes!$F$2,5,0)))))+3*IF(Q471=Barèmes!$B$2,1,IF(Q471=Barèmes!$C$2,2,IF(Q471=Barèmes!$D$2,3,IF(Q471=Barèmes!$E$2,4,IF(Q471=Barèmes!$F$2,5,0)))))+2*IF(W471=Barèmes!$B$2,1,IF(W471=Barèmes!$C$2,2,IF(W471=Barèmes!$D$2,3,IF(W471=Barèmes!$E$2,4,IF(W471=Barèmes!$F$2,5,0)))))+1*IF(Z471=Barèmes!$B$2,1,IF(Z471=Barèmes!$C$2,2,IF(Z471=Barèmes!$D$2,3,IF(Z471=Barèmes!$E$2,4,IF(Z471=Barèmes!$F$2,5,0)))))+1*IF(AC471=Barèmes!$B$2,1,IF(AC471=Barèmes!$C$2,2,IF(AC471=Barèmes!$D$2,3,IF(AC471=Barèmes!$E$2,4,IF(AC471=Barèmes!$F$2,5,0))))))</f>
        <v/>
      </c>
      <c r="AI471" s="31"/>
      <c r="AJ471" s="32" t="str">
        <f>IFERROR(INDEX(Croissance!$B$5:$B$604,MATCH(A471,Croissance!$A$5:$A$604,0)),"")</f>
        <v/>
      </c>
      <c r="AK471" s="32" t="str">
        <f>IFERROR(INDEX(Croissance!$C$5:$C$604,MATCH(A471,Croissance!$A$5:$A$604,0)),"")</f>
        <v/>
      </c>
      <c r="AL471" s="32" t="str">
        <f>IFERROR(INDEX(Croissance!$D$5:$D$604,MATCH(A471,Croissance!$A$5:$A$604,0)),"")</f>
        <v/>
      </c>
      <c r="AM471" s="32" t="str">
        <f>IFERROR(INDEX(Croissance!$E$5:$E$604,MATCH(A471,Croissance!$A$5:$A$604,0)),"")</f>
        <v/>
      </c>
      <c r="AO471" s="33">
        <f t="shared" si="64"/>
        <v>0</v>
      </c>
      <c r="AP471" s="33">
        <f t="shared" si="60"/>
        <v>0</v>
      </c>
      <c r="AQ471" s="33">
        <f>IF(A471="",0,IF(AND(OR('Synthèse classe'!$C$2="Tous",C471='Synthèse classe'!$C$2),OR('Synthèse classe'!$C$3="Toutes",D471='Synthèse classe'!$C$3),OR('Synthèse classe'!$C$4="Toutes",AND('Synthèse classe'!$C$4="Dernière",AP471=1),B471=IFERROR(VALUE('Synthèse classe'!$C$4),0))),1,0))</f>
        <v>0</v>
      </c>
      <c r="AR471" s="34" t="str">
        <f t="shared" si="61"/>
        <v/>
      </c>
    </row>
    <row r="472" spans="1:44" x14ac:dyDescent="0.2">
      <c r="A472" s="17" t="str">
        <f t="shared" si="57"/>
        <v/>
      </c>
      <c r="B472" s="18"/>
      <c r="C472" s="19"/>
      <c r="D472" s="19"/>
      <c r="E472" s="19"/>
      <c r="F472" s="19"/>
      <c r="G472" s="19"/>
      <c r="H472" s="17" t="str">
        <f t="shared" si="62"/>
        <v/>
      </c>
      <c r="I472" s="20"/>
      <c r="J472" s="18"/>
      <c r="K472" s="19"/>
      <c r="L472" s="21" t="str">
        <f t="shared" si="63"/>
        <v/>
      </c>
      <c r="M472" s="21" t="str">
        <f>IF(OR(J472="",SUMPRODUCT((Barèmes!$A$6:$A$28="Endurance — Luc Léger (palier)")*(Barèmes!$B$6:$B$28=H472)*(Barèmes!$C$6:$C$28=IF(H472="6ème","Mixte",G472)))=0),"",IF(SUMPRODUCT((Barèmes!$A$6:$A$28="Endurance — Luc Léger (palier)")*(Barèmes!$B$6:$B$28=H472)*(Barèmes!$C$6:$C$28=IF(H472="6ème","Mixte",G472))*(Barèmes!$J$6:$J$28="+"))&gt;0,IF(J472&lt;=SUMIFS(Barèmes!$D$6:$D$28,Barèmes!$A$6:$A$28,"Endurance — Luc Léger (palier)",Barèmes!$B$6:$B$28,H472,Barèmes!$C$6:$C$28,IF(H472="6ème","Mixte",G472)),"à besoin",IF(J472&lt;=SUMIFS(Barèmes!$E$6:$E$28,Barèmes!$A$6:$A$28,"Endurance — Luc Léger (palier)",Barèmes!$B$6:$B$28,H472,Barèmes!$C$6:$C$28,IF(H472="6ème","Mixte",G472)),"fragile","satisfaisant")),IF(J472&gt;=SUMIFS(Barèmes!$D$6:$D$28,Barèmes!$A$6:$A$28,"Endurance — Luc Léger (palier)",Barèmes!$B$6:$B$28,H472,Barèmes!$C$6:$C$28,IF(H472="6ème","Mixte",G472)),"à besoin",IF(J472&gt;=SUMIFS(Barèmes!$E$6:$E$28,Barèmes!$A$6:$A$28,"Endurance — Luc Léger (palier)",Barèmes!$B$6:$B$28,H472,Barèmes!$C$6:$C$28,IF(H472="6ème","Mixte",G472)),"fragile","satisfaisant"))))</f>
        <v/>
      </c>
      <c r="N472" s="21" t="str">
        <f>IF(OR(J472="",SUMPRODUCT((Barèmes!$A$6:$A$28="Endurance — Luc Léger (palier)")*(Barèmes!$B$6:$B$28=H472)*(Barèmes!$C$6:$C$28=IF(H472="6ème","Mixte",G472)))=0),"",IF(SUMPRODUCT((Barèmes!$A$6:$A$28="Endurance — Luc Léger (palier)")*(Barèmes!$B$6:$B$28=H472)*(Barèmes!$C$6:$C$28=IF(H472="6ème","Mixte",G472))*(Barèmes!$J$6:$J$28="+"))&gt;0,IF(J472&lt;=SUMIFS(Barèmes!$F$6:$F$28,Barèmes!$A$6:$A$28,"Endurance — Luc Léger (palier)",Barèmes!$B$6:$B$28,H472,Barèmes!$C$6:$C$28,IF(H472="6ème","Mixte",G472)),Barèmes!$B$2,IF(J472&lt;=SUMIFS(Barèmes!$G$6:$G$28,Barèmes!$A$6:$A$28,"Endurance — Luc Léger (palier)",Barèmes!$B$6:$B$28,H472,Barèmes!$C$6:$C$28,IF(H472="6ème","Mixte",G472)),Barèmes!$C$2,IF(J472&lt;=SUMIFS(Barèmes!$H$6:$H$28,Barèmes!$A$6:$A$28,"Endurance — Luc Léger (palier)",Barèmes!$B$6:$B$28,H472,Barèmes!$C$6:$C$28,IF(H472="6ème","Mixte",G472)),Barèmes!$D$2,IF(J472&lt;=SUMIFS(Barèmes!$I$6:$I$28,Barèmes!$A$6:$A$28,"Endurance — Luc Léger (palier)",Barèmes!$B$6:$B$28,H472,Barèmes!$C$6:$C$28,IF(H472="6ème","Mixte",G472)),Barèmes!$E$2,Barèmes!$F$2)))),IF(J472&gt;=SUMIFS(Barèmes!$F$6:$F$28,Barèmes!$A$6:$A$28,"Endurance — Luc Léger (palier)",Barèmes!$B$6:$B$28,H472,Barèmes!$C$6:$C$28,IF(H472="6ème","Mixte",G472)),Barèmes!$B$2,IF(J472&gt;=SUMIFS(Barèmes!$G$6:$G$28,Barèmes!$A$6:$A$28,"Endurance — Luc Léger (palier)",Barèmes!$B$6:$B$28,H472,Barèmes!$C$6:$C$28,IF(H472="6ème","Mixte",G472)),Barèmes!$C$2,IF(J472&gt;=SUMIFS(Barèmes!$H$6:$H$28,Barèmes!$A$6:$A$28,"Endurance — Luc Léger (palier)",Barèmes!$B$6:$B$28,H472,Barèmes!$C$6:$C$28,IF(H472="6ème","Mixte",G472)),Barèmes!$D$2,IF(J472&gt;=SUMIFS(Barèmes!$I$6:$I$28,Barèmes!$A$6:$A$28,"Endurance — Luc Léger (palier)",Barèmes!$B$6:$B$28,H472,Barèmes!$C$6:$C$28,IF(H472="6ème","Mixte",G472)),Barèmes!$E$2,Barèmes!$F$2))))))</f>
        <v/>
      </c>
      <c r="O472" s="22"/>
      <c r="P472" s="23" t="str">
        <f>IF(OR(O472="",SUMPRODUCT((Barèmes!$A$6:$A$28="Force bas du corps — Saut en longueur (m)")*(Barèmes!$B$6:$B$28=H472)*(Barèmes!$C$6:$C$28=IF(H472="6ème","Mixte",G472)))=0),"",IF(SUMPRODUCT((Barèmes!$A$6:$A$28="Force bas du corps — Saut en longueur (m)")*(Barèmes!$B$6:$B$28=H472)*(Barèmes!$C$6:$C$28=IF(H472="6ème","Mixte",G472))*(Barèmes!$J$6:$J$28="+"))&gt;0,IF(O472&lt;=SUMIFS(Barèmes!$D$6:$D$28,Barèmes!$A$6:$A$28,"Force bas du corps — Saut en longueur (m)",Barèmes!$B$6:$B$28,H472,Barèmes!$C$6:$C$28,IF(H472="6ème","Mixte",G472)),"à besoin",IF(O472&lt;=SUMIFS(Barèmes!$E$6:$E$28,Barèmes!$A$6:$A$28,"Force bas du corps — Saut en longueur (m)",Barèmes!$B$6:$B$28,H472,Barèmes!$C$6:$C$28,IF(H472="6ème","Mixte",G472)),"fragile","satisfaisant")),IF(O472&gt;=SUMIFS(Barèmes!$D$6:$D$28,Barèmes!$A$6:$A$28,"Force bas du corps — Saut en longueur (m)",Barèmes!$B$6:$B$28,H472,Barèmes!$C$6:$C$28,IF(H472="6ème","Mixte",G472)),"à besoin",IF(O472&gt;=SUMIFS(Barèmes!$E$6:$E$28,Barèmes!$A$6:$A$28,"Force bas du corps — Saut en longueur (m)",Barèmes!$B$6:$B$28,H472,Barèmes!$C$6:$C$28,IF(H472="6ème","Mixte",G472)),"fragile","satisfaisant"))))</f>
        <v/>
      </c>
      <c r="Q472" s="23" t="str">
        <f>IF(OR(O472="",SUMPRODUCT((Barèmes!$A$6:$A$28="Force bas du corps — Saut en longueur (m)")*(Barèmes!$B$6:$B$28=H472)*(Barèmes!$C$6:$C$28=IF(H472="6ème","Mixte",G472)))=0),"",IF(SUMPRODUCT((Barèmes!$A$6:$A$28="Force bas du corps — Saut en longueur (m)")*(Barèmes!$B$6:$B$28=H472)*(Barèmes!$C$6:$C$28=IF(H472="6ème","Mixte",G472))*(Barèmes!$J$6:$J$28="+"))&gt;0,IF(O472&lt;=SUMIFS(Barèmes!$F$6:$F$28,Barèmes!$A$6:$A$28,"Force bas du corps — Saut en longueur (m)",Barèmes!$B$6:$B$28,H472,Barèmes!$C$6:$C$28,IF(H472="6ème","Mixte",G472)),Barèmes!$B$2,IF(O472&lt;=SUMIFS(Barèmes!$G$6:$G$28,Barèmes!$A$6:$A$28,"Force bas du corps — Saut en longueur (m)",Barèmes!$B$6:$B$28,H472,Barèmes!$C$6:$C$28,IF(H472="6ème","Mixte",G472)),Barèmes!$C$2,IF(O472&lt;=SUMIFS(Barèmes!$H$6:$H$28,Barèmes!$A$6:$A$28,"Force bas du corps — Saut en longueur (m)",Barèmes!$B$6:$B$28,H472,Barèmes!$C$6:$C$28,IF(H472="6ème","Mixte",G472)),Barèmes!$D$2,IF(O472&lt;=SUMIFS(Barèmes!$I$6:$I$28,Barèmes!$A$6:$A$28,"Force bas du corps — Saut en longueur (m)",Barèmes!$B$6:$B$28,H472,Barèmes!$C$6:$C$28,IF(H472="6ème","Mixte",G472)),Barèmes!$E$2,Barèmes!$F$2)))),IF(O472&gt;=SUMIFS(Barèmes!$F$6:$F$28,Barèmes!$A$6:$A$28,"Force bas du corps — Saut en longueur (m)",Barèmes!$B$6:$B$28,H472,Barèmes!$C$6:$C$28,IF(H472="6ème","Mixte",G472)),Barèmes!$B$2,IF(O472&gt;=SUMIFS(Barèmes!$G$6:$G$28,Barèmes!$A$6:$A$28,"Force bas du corps — Saut en longueur (m)",Barèmes!$B$6:$B$28,H472,Barèmes!$C$6:$C$28,IF(H472="6ème","Mixte",G472)),Barèmes!$C$2,IF(O472&gt;=SUMIFS(Barèmes!$H$6:$H$28,Barèmes!$A$6:$A$28,"Force bas du corps — Saut en longueur (m)",Barèmes!$B$6:$B$28,H472,Barèmes!$C$6:$C$28,IF(H472="6ème","Mixte",G472)),Barèmes!$D$2,IF(O472&gt;=SUMIFS(Barèmes!$I$6:$I$28,Barèmes!$A$6:$A$28,"Force bas du corps — Saut en longueur (m)",Barèmes!$B$6:$B$28,H472,Barèmes!$C$6:$C$28,IF(H472="6ème","Mixte",G472)),Barèmes!$E$2,Barèmes!$F$2))))))</f>
        <v/>
      </c>
      <c r="R472" s="22"/>
      <c r="S472" s="24" t="str">
        <f>IF(OR(R472="",SUMPRODUCT((Barèmes!$A$6:$A$28="Vitesse — 30 m (s)")*(Barèmes!$B$6:$B$28=H472)*(Barèmes!$C$6:$C$28=IF(H472="6ème","Mixte",G472)))=0),"",IF(SUMPRODUCT((Barèmes!$A$6:$A$28="Vitesse — 30 m (s)")*(Barèmes!$B$6:$B$28=H472)*(Barèmes!$C$6:$C$28=IF(H472="6ème","Mixte",G472))*(Barèmes!$J$6:$J$28="+"))&gt;0,IF(R472&lt;=SUMIFS(Barèmes!$D$6:$D$28,Barèmes!$A$6:$A$28,"Vitesse — 30 m (s)",Barèmes!$B$6:$B$28,H472,Barèmes!$C$6:$C$28,IF(H472="6ème","Mixte",G472)),"à besoin",IF(R472&lt;=SUMIFS(Barèmes!$E$6:$E$28,Barèmes!$A$6:$A$28,"Vitesse — 30 m (s)",Barèmes!$B$6:$B$28,H472,Barèmes!$C$6:$C$28,IF(H472="6ème","Mixte",G472)),"fragile","satisfaisant")),IF(R472&gt;=SUMIFS(Barèmes!$D$6:$D$28,Barèmes!$A$6:$A$28,"Vitesse — 30 m (s)",Barèmes!$B$6:$B$28,H472,Barèmes!$C$6:$C$28,IF(H472="6ème","Mixte",G472)),"à besoin",IF(R472&gt;=SUMIFS(Barèmes!$E$6:$E$28,Barèmes!$A$6:$A$28,"Vitesse — 30 m (s)",Barèmes!$B$6:$B$28,H472,Barèmes!$C$6:$C$28,IF(H472="6ème","Mixte",G472)),"fragile","satisfaisant"))))</f>
        <v/>
      </c>
      <c r="T472" s="24" t="str">
        <f>IF(OR(R472="",SUMPRODUCT((Barèmes!$A$6:$A$28="Vitesse — 30 m (s)")*(Barèmes!$B$6:$B$28=H472)*(Barèmes!$C$6:$C$28=IF(H472="6ème","Mixte",G472)))=0),"",IF(SUMPRODUCT((Barèmes!$A$6:$A$28="Vitesse — 30 m (s)")*(Barèmes!$B$6:$B$28=H472)*(Barèmes!$C$6:$C$28=IF(H472="6ème","Mixte",G472))*(Barèmes!$J$6:$J$28="+"))&gt;0,IF(R472&lt;=SUMIFS(Barèmes!$F$6:$F$28,Barèmes!$A$6:$A$28,"Vitesse — 30 m (s)",Barèmes!$B$6:$B$28,H472,Barèmes!$C$6:$C$28,IF(H472="6ème","Mixte",G472)),Barèmes!$B$2,IF(R472&lt;=SUMIFS(Barèmes!$G$6:$G$28,Barèmes!$A$6:$A$28,"Vitesse — 30 m (s)",Barèmes!$B$6:$B$28,H472,Barèmes!$C$6:$C$28,IF(H472="6ème","Mixte",G472)),Barèmes!$C$2,IF(R472&lt;=SUMIFS(Barèmes!$H$6:$H$28,Barèmes!$A$6:$A$28,"Vitesse — 30 m (s)",Barèmes!$B$6:$B$28,H472,Barèmes!$C$6:$C$28,IF(H472="6ème","Mixte",G472)),Barèmes!$D$2,IF(R472&lt;=SUMIFS(Barèmes!$I$6:$I$28,Barèmes!$A$6:$A$28,"Vitesse — 30 m (s)",Barèmes!$B$6:$B$28,H472,Barèmes!$C$6:$C$28,IF(H472="6ème","Mixte",G472)),Barèmes!$E$2,Barèmes!$F$2)))),IF(R472&gt;=SUMIFS(Barèmes!$F$6:$F$28,Barèmes!$A$6:$A$28,"Vitesse — 30 m (s)",Barèmes!$B$6:$B$28,H472,Barèmes!$C$6:$C$28,IF(H472="6ème","Mixte",G472)),Barèmes!$B$2,IF(R472&gt;=SUMIFS(Barèmes!$G$6:$G$28,Barèmes!$A$6:$A$28,"Vitesse — 30 m (s)",Barèmes!$B$6:$B$28,H472,Barèmes!$C$6:$C$28,IF(H472="6ème","Mixte",G472)),Barèmes!$C$2,IF(R472&gt;=SUMIFS(Barèmes!$H$6:$H$28,Barèmes!$A$6:$A$28,"Vitesse — 30 m (s)",Barèmes!$B$6:$B$28,H472,Barèmes!$C$6:$C$28,IF(H472="6ème","Mixte",G472)),Barèmes!$D$2,IF(R472&gt;=SUMIFS(Barèmes!$I$6:$I$28,Barèmes!$A$6:$A$28,"Vitesse — 30 m (s)",Barèmes!$B$6:$B$28,H472,Barèmes!$C$6:$C$28,IF(H472="6ème","Mixte",G472)),Barèmes!$E$2,Barèmes!$F$2))))))</f>
        <v/>
      </c>
      <c r="U472" s="22"/>
      <c r="V472" s="25" t="str">
        <f>IF(OR(U472="",SUMPRODUCT((Barèmes!$A$6:$A$28="Vitesse — 50 m (s)")*(Barèmes!$B$6:$B$28=H472)*(Barèmes!$C$6:$C$28=IF(H472="6ème","Mixte",G472)))=0),"",IF(SUMPRODUCT((Barèmes!$A$6:$A$28="Vitesse — 50 m (s)")*(Barèmes!$B$6:$B$28=H472)*(Barèmes!$C$6:$C$28=IF(H472="6ème","Mixte",G472))*(Barèmes!$J$6:$J$28="+"))&gt;0,IF(U472&lt;=SUMIFS(Barèmes!$D$6:$D$28,Barèmes!$A$6:$A$28,"Vitesse — 50 m (s)",Barèmes!$B$6:$B$28,H472,Barèmes!$C$6:$C$28,IF(H472="6ème","Mixte",G472)),"à besoin",IF(U472&lt;=SUMIFS(Barèmes!$E$6:$E$28,Barèmes!$A$6:$A$28,"Vitesse — 50 m (s)",Barèmes!$B$6:$B$28,H472,Barèmes!$C$6:$C$28,IF(H472="6ème","Mixte",G472)),"fragile","satisfaisant")),IF(U472&gt;=SUMIFS(Barèmes!$D$6:$D$28,Barèmes!$A$6:$A$28,"Vitesse — 50 m (s)",Barèmes!$B$6:$B$28,H472,Barèmes!$C$6:$C$28,IF(H472="6ème","Mixte",G472)),"à besoin",IF(U472&gt;=SUMIFS(Barèmes!$E$6:$E$28,Barèmes!$A$6:$A$28,"Vitesse — 50 m (s)",Barèmes!$B$6:$B$28,H472,Barèmes!$C$6:$C$28,IF(H472="6ème","Mixte",G472)),"fragile","satisfaisant"))))</f>
        <v/>
      </c>
      <c r="W472" s="25" t="str">
        <f>IF(OR(U472="",SUMPRODUCT((Barèmes!$A$6:$A$28="Vitesse — 50 m (s)")*(Barèmes!$B$6:$B$28=H472)*(Barèmes!$C$6:$C$28=IF(H472="6ème","Mixte",G472)))=0),"",IF(SUMPRODUCT((Barèmes!$A$6:$A$28="Vitesse — 50 m (s)")*(Barèmes!$B$6:$B$28=H472)*(Barèmes!$C$6:$C$28=IF(H472="6ème","Mixte",G472))*(Barèmes!$J$6:$J$28="+"))&gt;0,IF(U472&lt;=SUMIFS(Barèmes!$F$6:$F$28,Barèmes!$A$6:$A$28,"Vitesse — 50 m (s)",Barèmes!$B$6:$B$28,H472,Barèmes!$C$6:$C$28,IF(H472="6ème","Mixte",G472)),Barèmes!$B$2,IF(U472&lt;=SUMIFS(Barèmes!$G$6:$G$28,Barèmes!$A$6:$A$28,"Vitesse — 50 m (s)",Barèmes!$B$6:$B$28,H472,Barèmes!$C$6:$C$28,IF(H472="6ème","Mixte",G472)),Barèmes!$C$2,IF(U472&lt;=SUMIFS(Barèmes!$H$6:$H$28,Barèmes!$A$6:$A$28,"Vitesse — 50 m (s)",Barèmes!$B$6:$B$28,H472,Barèmes!$C$6:$C$28,IF(H472="6ème","Mixte",G472)),Barèmes!$D$2,IF(U472&lt;=SUMIFS(Barèmes!$I$6:$I$28,Barèmes!$A$6:$A$28,"Vitesse — 50 m (s)",Barèmes!$B$6:$B$28,H472,Barèmes!$C$6:$C$28,IF(H472="6ème","Mixte",G472)),Barèmes!$E$2,Barèmes!$F$2)))),IF(U472&gt;=SUMIFS(Barèmes!$F$6:$F$28,Barèmes!$A$6:$A$28,"Vitesse — 50 m (s)",Barèmes!$B$6:$B$28,H472,Barèmes!$C$6:$C$28,IF(H472="6ème","Mixte",G472)),Barèmes!$B$2,IF(U472&gt;=SUMIFS(Barèmes!$G$6:$G$28,Barèmes!$A$6:$A$28,"Vitesse — 50 m (s)",Barèmes!$B$6:$B$28,H472,Barèmes!$C$6:$C$28,IF(H472="6ème","Mixte",G472)),Barèmes!$C$2,IF(U472&gt;=SUMIFS(Barèmes!$H$6:$H$28,Barèmes!$A$6:$A$28,"Vitesse — 50 m (s)",Barèmes!$B$6:$B$28,H472,Barèmes!$C$6:$C$28,IF(H472="6ème","Mixte",G472)),Barèmes!$D$2,IF(U472&gt;=SUMIFS(Barèmes!$I$6:$I$28,Barèmes!$A$6:$A$28,"Vitesse — 50 m (s)",Barèmes!$B$6:$B$28,H472,Barèmes!$C$6:$C$28,IF(H472="6ème","Mixte",G472)),Barèmes!$E$2,Barèmes!$F$2))))))</f>
        <v/>
      </c>
      <c r="X472" s="18"/>
      <c r="Y472" s="26" t="str" cm="1">
        <f t="array" ref="Y472">IF(OR(X472="",SUMPRODUCT((Barèmes!$A$6:$A$28="Souplesse (score 1-5)")*(Barèmes!$B$6:$B$28=H472)*(Barèmes!$C$6:$C$28=IF(H472="6ème","Mixte",G472)))=0),"",IF(SUMPRODUCT((Barèmes!$A$6:$A$28="Souplesse (score 1-5)")*(Barèmes!$B$6:$B$28=H472)*(Barèmes!$C$6:$C$28=IF(H472="6ème","Mixte",G472))*(Barèmes!$J$6:$J$28="+"))&gt;0,IF(X472&lt;=SUMIFS(Barèmes!$D$6:$D$28,Barèmes!$A$6:$A$28,"Souplesse (score 1-5)",Barèmes!$B$6:$B$28,H472,Barèmes!$C$6:$C$28,IF(H472="6ème","Mixte",G472)),"à besoin",IF(X472&lt;=SUMIFS(Barèmes!$E$6:$E$28,Barèmes!$A$6:$A$28,"Souplesse (score 1-5)",Barèmes!$B$6:$B$28,H472,Barèmes!$C$6:$C$28,IF(H472="6ème","Mixte",G472)),"fragile","satisfaisant")),IF(X472&gt;=SUMIFS(Barèmes!$D$6:$D$28,Barèmes!$A$6:$A$28,"Souplesse (score 1-5)",Barèmes!$B$6:$B$28,H472,Barèmes!$C$6:$C$28,IF(H472="6ème","Mixte",G472)),"à besoin",IF(X472&gt;=SUMIFS(Barèmes!$E$6:$E$28,Barèmes!$A$6:$A$28,"Souplesse (score 1-5)",Barèmes!$B$6:$B$28,H472,Barèmes!$C$6:$C$28,IF(H472="6ème","Mixte",G472)),"fragile","satisfaisant"))))</f>
        <v/>
      </c>
      <c r="Z472" s="26" t="str" cm="1">
        <f t="array" ref="Z472">IF(OR(X472="",SUMPRODUCT((Barèmes!$A$6:$A$28="Souplesse (score 1-5)")*(Barèmes!$B$6:$B$28=H472)*(Barèmes!$C$6:$C$28=IF(H472="6ème","Mixte",G472)))=0),"",IF(SUMPRODUCT((Barèmes!$A$6:$A$28="Souplesse (score 1-5)")*(Barèmes!$B$6:$B$28=H472)*(Barèmes!$C$6:$C$28=IF(H472="6ème","Mixte",G472))*(Barèmes!$J$6:$J$28="+"))&gt;0,IF(X472&lt;=SUMIFS(Barèmes!$F$6:$F$28,Barèmes!$A$6:$A$28,"Souplesse (score 1-5)",Barèmes!$B$6:$B$28,H472,Barèmes!$C$6:$C$28,IF(H472="6ème","Mixte",G472)),Barèmes!$B$2,IF(X472&lt;=SUMIFS(Barèmes!$G$6:$G$28,Barèmes!$A$6:$A$28,"Souplesse (score 1-5)",Barèmes!$B$6:$B$28,H472,Barèmes!$C$6:$C$28,IF(H472="6ème","Mixte",G472)),Barèmes!$C$2,IF(X472&lt;=SUMIFS(Barèmes!$H$6:$H$28,Barèmes!$A$6:$A$28,"Souplesse (score 1-5)",Barèmes!$B$6:$B$28,H472,Barèmes!$C$6:$C$28,IF(H472="6ème","Mixte",G472)),Barèmes!$D$2,IF(X472&lt;=SUMIFS(Barèmes!$I$6:$I$28,Barèmes!$A$6:$A$28,"Souplesse (score 1-5)",Barèmes!$B$6:$B$28,H472,Barèmes!$C$6:$C$28,IF(H472="6ème","Mixte",G472)),Barèmes!$E$2,Barèmes!$F$2)))),IF(X472&gt;=SUMIFS(Barèmes!$F$6:$F$28,Barèmes!$A$6:$A$28,"Souplesse (score 1-5)",Barèmes!$B$6:$B$28,H472,Barèmes!$C$6:$C$28,IF(H472="6ème","Mixte",G472)),Barèmes!$B$2,IF(X472&gt;=SUMIFS(Barèmes!$G$6:$G$28,Barèmes!$A$6:$A$28,"Souplesse (score 1-5)",Barèmes!$B$6:$B$28,H472,Barèmes!$C$6:$C$28,IF(H472="6ème","Mixte",G472)),Barèmes!$C$2,IF(X472&gt;=SUMIFS(Barèmes!$H$6:$H$28,Barèmes!$A$6:$A$28,"Souplesse (score 1-5)",Barèmes!$B$6:$B$28,H472,Barèmes!$C$6:$C$28,IF(H472="6ème","Mixte",G472)),Barèmes!$D$2,IF(X472&gt;=SUMIFS(Barèmes!$I$6:$I$28,Barèmes!$A$6:$A$28,"Souplesse (score 1-5)",Barèmes!$B$6:$B$28,H472,Barèmes!$C$6:$C$28,IF(H472="6ème","Mixte",G472)),Barèmes!$E$2,Barèmes!$F$2))))))</f>
        <v/>
      </c>
      <c r="AA472" s="22"/>
      <c r="AB472" s="27" t="str">
        <f>IF(OR(AA472="",SUMPRODUCT((Barèmes!$A$6:$A$28="Agilité — T-test 974 (s)")*(Barèmes!$B$6:$B$28=H472)*(Barèmes!$C$6:$C$28=IF(H472="6ème","Mixte",G472)))=0),"",IF(SUMPRODUCT((Barèmes!$A$6:$A$28="Agilité — T-test 974 (s)")*(Barèmes!$B$6:$B$28=H472)*(Barèmes!$C$6:$C$28=IF(H472="6ème","Mixte",G472))*(Barèmes!$J$6:$J$28="+"))&gt;0,IF(AA472&lt;=SUMIFS(Barèmes!$D$6:$D$28,Barèmes!$A$6:$A$28,"Agilité — T-test 974 (s)",Barèmes!$B$6:$B$28,H472,Barèmes!$C$6:$C$28,IF(H472="6ème","Mixte",G472)),"à besoin",IF(AA472&lt;=SUMIFS(Barèmes!$E$6:$E$28,Barèmes!$A$6:$A$28,"Agilité — T-test 974 (s)",Barèmes!$B$6:$B$28,H472,Barèmes!$C$6:$C$28,IF(H472="6ème","Mixte",G472)),"fragile","satisfaisant")),IF(AA472&gt;=SUMIFS(Barèmes!$D$6:$D$28,Barèmes!$A$6:$A$28,"Agilité — T-test 974 (s)",Barèmes!$B$6:$B$28,H472,Barèmes!$C$6:$C$28,IF(H472="6ème","Mixte",G472)),"à besoin",IF(AA472&gt;=SUMIFS(Barèmes!$E$6:$E$28,Barèmes!$A$6:$A$28,"Agilité — T-test 974 (s)",Barèmes!$B$6:$B$28,H472,Barèmes!$C$6:$C$28,IF(H472="6ème","Mixte",G472)),"fragile","satisfaisant"))))</f>
        <v/>
      </c>
      <c r="AC472" s="27" t="str">
        <f>IF(OR(AA472="",SUMPRODUCT((Barèmes!$A$6:$A$28="Agilité — T-test 974 (s)")*(Barèmes!$B$6:$B$28=H472)*(Barèmes!$C$6:$C$28=IF(H472="6ème","Mixte",G472)))=0),"",IF(SUMPRODUCT((Barèmes!$A$6:$A$28="Agilité — T-test 974 (s)")*(Barèmes!$B$6:$B$28=H472)*(Barèmes!$C$6:$C$28=IF(H472="6ème","Mixte",G472))*(Barèmes!$J$6:$J$28="+"))&gt;0,IF(AA472&lt;=SUMIFS(Barèmes!$F$6:$F$28,Barèmes!$A$6:$A$28,"Agilité — T-test 974 (s)",Barèmes!$B$6:$B$28,H472,Barèmes!$C$6:$C$28,IF(H472="6ème","Mixte",G472)),Barèmes!$B$2,IF(AA472&lt;=SUMIFS(Barèmes!$G$6:$G$28,Barèmes!$A$6:$A$28,"Agilité — T-test 974 (s)",Barèmes!$B$6:$B$28,H472,Barèmes!$C$6:$C$28,IF(H472="6ème","Mixte",G472)),Barèmes!$C$2,IF(AA472&lt;=SUMIFS(Barèmes!$H$6:$H$28,Barèmes!$A$6:$A$28,"Agilité — T-test 974 (s)",Barèmes!$B$6:$B$28,H472,Barèmes!$C$6:$C$28,IF(H472="6ème","Mixte",G472)),Barèmes!$D$2,IF(AA472&lt;=SUMIFS(Barèmes!$I$6:$I$28,Barèmes!$A$6:$A$28,"Agilité — T-test 974 (s)",Barèmes!$B$6:$B$28,H472,Barèmes!$C$6:$C$28,IF(H472="6ème","Mixte",G472)),Barèmes!$E$2,Barèmes!$F$2)))),IF(AA472&gt;=SUMIFS(Barèmes!$F$6:$F$28,Barèmes!$A$6:$A$28,"Agilité — T-test 974 (s)",Barèmes!$B$6:$B$28,H472,Barèmes!$C$6:$C$28,IF(H472="6ème","Mixte",G472)),Barèmes!$B$2,IF(AA472&gt;=SUMIFS(Barèmes!$G$6:$G$28,Barèmes!$A$6:$A$28,"Agilité — T-test 974 (s)",Barèmes!$B$6:$B$28,H472,Barèmes!$C$6:$C$28,IF(H472="6ème","Mixte",G472)),Barèmes!$C$2,IF(AA472&gt;=SUMIFS(Barèmes!$H$6:$H$28,Barèmes!$A$6:$A$28,"Agilité — T-test 974 (s)",Barèmes!$B$6:$B$28,H472,Barèmes!$C$6:$C$28,IF(H472="6ème","Mixte",G472)),Barèmes!$D$2,IF(AA472&gt;=SUMIFS(Barèmes!$I$6:$I$28,Barèmes!$A$6:$A$28,"Agilité — T-test 974 (s)",Barèmes!$B$6:$B$28,H472,Barèmes!$C$6:$C$28,IF(H472="6ème","Mixte",G472)),Barèmes!$E$2,Barèmes!$F$2))))))</f>
        <v/>
      </c>
      <c r="AD472" s="28" t="str">
        <f t="shared" si="58"/>
        <v/>
      </c>
      <c r="AE472" s="29" t="str">
        <f t="shared" si="59"/>
        <v/>
      </c>
      <c r="AF472" s="30" t="str">
        <f>IF(OR(AD472="",SUMPRODUCT((Barèmes!$A$6:$A$28="Surcoût d'agilité (s) — technique")*(Barèmes!$B$6:$B$28=H472)*(Barèmes!$C$6:$C$28=IF(H472="6ème","Mixte",G472)))=0),"",IF(SUMPRODUCT((Barèmes!$A$6:$A$28="Surcoût d'agilité (s) — technique")*(Barèmes!$B$6:$B$28=H472)*(Barèmes!$C$6:$C$28=IF(H472="6ème","Mixte",G472))*(Barèmes!$J$6:$J$28="+"))&gt;0,IF(AD472&lt;=SUMIFS(Barèmes!$D$6:$D$28,Barèmes!$A$6:$A$28,"Surcoût d'agilité (s) — technique",Barèmes!$B$6:$B$28,H472,Barèmes!$C$6:$C$28,IF(H472="6ème","Mixte",G472)),"à besoin",IF(AD472&lt;=SUMIFS(Barèmes!$E$6:$E$28,Barèmes!$A$6:$A$28,"Surcoût d'agilité (s) — technique",Barèmes!$B$6:$B$28,H472,Barèmes!$C$6:$C$28,IF(H472="6ème","Mixte",G472)),"fragile","satisfaisant")),IF(AD472&gt;=SUMIFS(Barèmes!$D$6:$D$28,Barèmes!$A$6:$A$28,"Surcoût d'agilité (s) — technique",Barèmes!$B$6:$B$28,H472,Barèmes!$C$6:$C$28,IF(H472="6ème","Mixte",G472)),"à besoin",IF(AD472&gt;=SUMIFS(Barèmes!$E$6:$E$28,Barèmes!$A$6:$A$28,"Surcoût d'agilité (s) — technique",Barèmes!$B$6:$B$28,H472,Barèmes!$C$6:$C$28,IF(H472="6ème","Mixte",G472)),"fragile","satisfaisant"))))</f>
        <v/>
      </c>
      <c r="AG472" s="30" t="str">
        <f>IF(OR(AD472="",SUMPRODUCT((Barèmes!$A$6:$A$28="Surcoût d'agilité (s) — technique")*(Barèmes!$B$6:$B$28=H472)*(Barèmes!$C$6:$C$28=IF(H472="6ème","Mixte",G472)))=0),"",IF(SUMPRODUCT((Barèmes!$A$6:$A$28="Surcoût d'agilité (s) — technique")*(Barèmes!$B$6:$B$28=H472)*(Barèmes!$C$6:$C$28=IF(H472="6ème","Mixte",G472))*(Barèmes!$J$6:$J$28="+"))&gt;0,IF(AD472&lt;=SUMIFS(Barèmes!$F$6:$F$28,Barèmes!$A$6:$A$28,"Surcoût d'agilité (s) — technique",Barèmes!$B$6:$B$28,H472,Barèmes!$C$6:$C$28,IF(H472="6ème","Mixte",G472)),Barèmes!$B$2,IF(AD472&lt;=SUMIFS(Barèmes!$G$6:$G$28,Barèmes!$A$6:$A$28,"Surcoût d'agilité (s) — technique",Barèmes!$B$6:$B$28,H472,Barèmes!$C$6:$C$28,IF(H472="6ème","Mixte",G472)),Barèmes!$C$2,IF(AD472&lt;=SUMIFS(Barèmes!$H$6:$H$28,Barèmes!$A$6:$A$28,"Surcoût d'agilité (s) — technique",Barèmes!$B$6:$B$28,H472,Barèmes!$C$6:$C$28,IF(H472="6ème","Mixte",G472)),Barèmes!$D$2,IF(AD472&lt;=SUMIFS(Barèmes!$I$6:$I$28,Barèmes!$A$6:$A$28,"Surcoût d'agilité (s) — technique",Barèmes!$B$6:$B$28,H472,Barèmes!$C$6:$C$28,IF(H472="6ème","Mixte",G472)),Barèmes!$E$2,Barèmes!$F$2)))),IF(AD472&gt;=SUMIFS(Barèmes!$F$6:$F$28,Barèmes!$A$6:$A$28,"Surcoût d'agilité (s) — technique",Barèmes!$B$6:$B$28,H472,Barèmes!$C$6:$C$28,IF(H472="6ème","Mixte",G472)),Barèmes!$B$2,IF(AD472&gt;=SUMIFS(Barèmes!$G$6:$G$28,Barèmes!$A$6:$A$28,"Surcoût d'agilité (s) — technique",Barèmes!$B$6:$B$28,H472,Barèmes!$C$6:$C$28,IF(H472="6ème","Mixte",G472)),Barèmes!$C$2,IF(AD472&gt;=SUMIFS(Barèmes!$H$6:$H$28,Barèmes!$A$6:$A$28,"Surcoût d'agilité (s) — technique",Barèmes!$B$6:$B$28,H472,Barèmes!$C$6:$C$28,IF(H472="6ème","Mixte",G472)),Barèmes!$D$2,IF(AD472&gt;=SUMIFS(Barèmes!$I$6:$I$28,Barèmes!$A$6:$A$28,"Surcoût d'agilité (s) — technique",Barèmes!$B$6:$B$28,H472,Barèmes!$C$6:$C$28,IF(H472="6ème","Mixte",G472)),Barèmes!$E$2,Barèmes!$F$2))))))</f>
        <v/>
      </c>
      <c r="AH472" s="31" t="str">
        <f>IF((IF(N472="",0,1)+IF(Q472="",0,1)+IF(W472="",0,1)+IF(Z472="",0,1)+IF(AC472="",0,1))=0,"",3*IF(N472=Barèmes!$B$2,1,IF(N472=Barèmes!$C$2,2,IF(N472=Barèmes!$D$2,3,IF(N472=Barèmes!$E$2,4,IF(N472=Barèmes!$F$2,5,0)))))+3*IF(Q472=Barèmes!$B$2,1,IF(Q472=Barèmes!$C$2,2,IF(Q472=Barèmes!$D$2,3,IF(Q472=Barèmes!$E$2,4,IF(Q472=Barèmes!$F$2,5,0)))))+2*IF(W472=Barèmes!$B$2,1,IF(W472=Barèmes!$C$2,2,IF(W472=Barèmes!$D$2,3,IF(W472=Barèmes!$E$2,4,IF(W472=Barèmes!$F$2,5,0)))))+1*IF(Z472=Barèmes!$B$2,1,IF(Z472=Barèmes!$C$2,2,IF(Z472=Barèmes!$D$2,3,IF(Z472=Barèmes!$E$2,4,IF(Z472=Barèmes!$F$2,5,0)))))+1*IF(AC472=Barèmes!$B$2,1,IF(AC472=Barèmes!$C$2,2,IF(AC472=Barèmes!$D$2,3,IF(AC472=Barèmes!$E$2,4,IF(AC472=Barèmes!$F$2,5,0))))))</f>
        <v/>
      </c>
      <c r="AI472" s="31"/>
      <c r="AJ472" s="32" t="str">
        <f>IFERROR(INDEX(Croissance!$B$5:$B$604,MATCH(A472,Croissance!$A$5:$A$604,0)),"")</f>
        <v/>
      </c>
      <c r="AK472" s="32" t="str">
        <f>IFERROR(INDEX(Croissance!$C$5:$C$604,MATCH(A472,Croissance!$A$5:$A$604,0)),"")</f>
        <v/>
      </c>
      <c r="AL472" s="32" t="str">
        <f>IFERROR(INDEX(Croissance!$D$5:$D$604,MATCH(A472,Croissance!$A$5:$A$604,0)),"")</f>
        <v/>
      </c>
      <c r="AM472" s="32" t="str">
        <f>IFERROR(INDEX(Croissance!$E$5:$E$604,MATCH(A472,Croissance!$A$5:$A$604,0)),"")</f>
        <v/>
      </c>
      <c r="AO472" s="33">
        <f t="shared" si="64"/>
        <v>0</v>
      </c>
      <c r="AP472" s="33">
        <f t="shared" si="60"/>
        <v>0</v>
      </c>
      <c r="AQ472" s="33">
        <f>IF(A472="",0,IF(AND(OR('Synthèse classe'!$C$2="Tous",C472='Synthèse classe'!$C$2),OR('Synthèse classe'!$C$3="Toutes",D472='Synthèse classe'!$C$3),OR('Synthèse classe'!$C$4="Toutes",AND('Synthèse classe'!$C$4="Dernière",AP472=1),B472=IFERROR(VALUE('Synthèse classe'!$C$4),0))),1,0))</f>
        <v>0</v>
      </c>
      <c r="AR472" s="34" t="str">
        <f t="shared" si="61"/>
        <v/>
      </c>
    </row>
    <row r="473" spans="1:44" x14ac:dyDescent="0.2">
      <c r="A473" s="17" t="str">
        <f t="shared" si="57"/>
        <v/>
      </c>
      <c r="B473" s="18"/>
      <c r="C473" s="19"/>
      <c r="D473" s="19"/>
      <c r="E473" s="19"/>
      <c r="F473" s="19"/>
      <c r="G473" s="19"/>
      <c r="H473" s="17" t="str">
        <f t="shared" si="62"/>
        <v/>
      </c>
      <c r="I473" s="20"/>
      <c r="J473" s="18"/>
      <c r="K473" s="19"/>
      <c r="L473" s="21" t="str">
        <f t="shared" si="63"/>
        <v/>
      </c>
      <c r="M473" s="21" t="str">
        <f>IF(OR(J473="",SUMPRODUCT((Barèmes!$A$6:$A$28="Endurance — Luc Léger (palier)")*(Barèmes!$B$6:$B$28=H473)*(Barèmes!$C$6:$C$28=IF(H473="6ème","Mixte",G473)))=0),"",IF(SUMPRODUCT((Barèmes!$A$6:$A$28="Endurance — Luc Léger (palier)")*(Barèmes!$B$6:$B$28=H473)*(Barèmes!$C$6:$C$28=IF(H473="6ème","Mixte",G473))*(Barèmes!$J$6:$J$28="+"))&gt;0,IF(J473&lt;=SUMIFS(Barèmes!$D$6:$D$28,Barèmes!$A$6:$A$28,"Endurance — Luc Léger (palier)",Barèmes!$B$6:$B$28,H473,Barèmes!$C$6:$C$28,IF(H473="6ème","Mixte",G473)),"à besoin",IF(J473&lt;=SUMIFS(Barèmes!$E$6:$E$28,Barèmes!$A$6:$A$28,"Endurance — Luc Léger (palier)",Barèmes!$B$6:$B$28,H473,Barèmes!$C$6:$C$28,IF(H473="6ème","Mixte",G473)),"fragile","satisfaisant")),IF(J473&gt;=SUMIFS(Barèmes!$D$6:$D$28,Barèmes!$A$6:$A$28,"Endurance — Luc Léger (palier)",Barèmes!$B$6:$B$28,H473,Barèmes!$C$6:$C$28,IF(H473="6ème","Mixte",G473)),"à besoin",IF(J473&gt;=SUMIFS(Barèmes!$E$6:$E$28,Barèmes!$A$6:$A$28,"Endurance — Luc Léger (palier)",Barèmes!$B$6:$B$28,H473,Barèmes!$C$6:$C$28,IF(H473="6ème","Mixte",G473)),"fragile","satisfaisant"))))</f>
        <v/>
      </c>
      <c r="N473" s="21" t="str">
        <f>IF(OR(J473="",SUMPRODUCT((Barèmes!$A$6:$A$28="Endurance — Luc Léger (palier)")*(Barèmes!$B$6:$B$28=H473)*(Barèmes!$C$6:$C$28=IF(H473="6ème","Mixte",G473)))=0),"",IF(SUMPRODUCT((Barèmes!$A$6:$A$28="Endurance — Luc Léger (palier)")*(Barèmes!$B$6:$B$28=H473)*(Barèmes!$C$6:$C$28=IF(H473="6ème","Mixte",G473))*(Barèmes!$J$6:$J$28="+"))&gt;0,IF(J473&lt;=SUMIFS(Barèmes!$F$6:$F$28,Barèmes!$A$6:$A$28,"Endurance — Luc Léger (palier)",Barèmes!$B$6:$B$28,H473,Barèmes!$C$6:$C$28,IF(H473="6ème","Mixte",G473)),Barèmes!$B$2,IF(J473&lt;=SUMIFS(Barèmes!$G$6:$G$28,Barèmes!$A$6:$A$28,"Endurance — Luc Léger (palier)",Barèmes!$B$6:$B$28,H473,Barèmes!$C$6:$C$28,IF(H473="6ème","Mixte",G473)),Barèmes!$C$2,IF(J473&lt;=SUMIFS(Barèmes!$H$6:$H$28,Barèmes!$A$6:$A$28,"Endurance — Luc Léger (palier)",Barèmes!$B$6:$B$28,H473,Barèmes!$C$6:$C$28,IF(H473="6ème","Mixte",G473)),Barèmes!$D$2,IF(J473&lt;=SUMIFS(Barèmes!$I$6:$I$28,Barèmes!$A$6:$A$28,"Endurance — Luc Léger (palier)",Barèmes!$B$6:$B$28,H473,Barèmes!$C$6:$C$28,IF(H473="6ème","Mixte",G473)),Barèmes!$E$2,Barèmes!$F$2)))),IF(J473&gt;=SUMIFS(Barèmes!$F$6:$F$28,Barèmes!$A$6:$A$28,"Endurance — Luc Léger (palier)",Barèmes!$B$6:$B$28,H473,Barèmes!$C$6:$C$28,IF(H473="6ème","Mixte",G473)),Barèmes!$B$2,IF(J473&gt;=SUMIFS(Barèmes!$G$6:$G$28,Barèmes!$A$6:$A$28,"Endurance — Luc Léger (palier)",Barèmes!$B$6:$B$28,H473,Barèmes!$C$6:$C$28,IF(H473="6ème","Mixte",G473)),Barèmes!$C$2,IF(J473&gt;=SUMIFS(Barèmes!$H$6:$H$28,Barèmes!$A$6:$A$28,"Endurance — Luc Léger (palier)",Barèmes!$B$6:$B$28,H473,Barèmes!$C$6:$C$28,IF(H473="6ème","Mixte",G473)),Barèmes!$D$2,IF(J473&gt;=SUMIFS(Barèmes!$I$6:$I$28,Barèmes!$A$6:$A$28,"Endurance — Luc Léger (palier)",Barèmes!$B$6:$B$28,H473,Barèmes!$C$6:$C$28,IF(H473="6ème","Mixte",G473)),Barèmes!$E$2,Barèmes!$F$2))))))</f>
        <v/>
      </c>
      <c r="O473" s="22"/>
      <c r="P473" s="23" t="str">
        <f>IF(OR(O473="",SUMPRODUCT((Barèmes!$A$6:$A$28="Force bas du corps — Saut en longueur (m)")*(Barèmes!$B$6:$B$28=H473)*(Barèmes!$C$6:$C$28=IF(H473="6ème","Mixte",G473)))=0),"",IF(SUMPRODUCT((Barèmes!$A$6:$A$28="Force bas du corps — Saut en longueur (m)")*(Barèmes!$B$6:$B$28=H473)*(Barèmes!$C$6:$C$28=IF(H473="6ème","Mixte",G473))*(Barèmes!$J$6:$J$28="+"))&gt;0,IF(O473&lt;=SUMIFS(Barèmes!$D$6:$D$28,Barèmes!$A$6:$A$28,"Force bas du corps — Saut en longueur (m)",Barèmes!$B$6:$B$28,H473,Barèmes!$C$6:$C$28,IF(H473="6ème","Mixte",G473)),"à besoin",IF(O473&lt;=SUMIFS(Barèmes!$E$6:$E$28,Barèmes!$A$6:$A$28,"Force bas du corps — Saut en longueur (m)",Barèmes!$B$6:$B$28,H473,Barèmes!$C$6:$C$28,IF(H473="6ème","Mixte",G473)),"fragile","satisfaisant")),IF(O473&gt;=SUMIFS(Barèmes!$D$6:$D$28,Barèmes!$A$6:$A$28,"Force bas du corps — Saut en longueur (m)",Barèmes!$B$6:$B$28,H473,Barèmes!$C$6:$C$28,IF(H473="6ème","Mixte",G473)),"à besoin",IF(O473&gt;=SUMIFS(Barèmes!$E$6:$E$28,Barèmes!$A$6:$A$28,"Force bas du corps — Saut en longueur (m)",Barèmes!$B$6:$B$28,H473,Barèmes!$C$6:$C$28,IF(H473="6ème","Mixte",G473)),"fragile","satisfaisant"))))</f>
        <v/>
      </c>
      <c r="Q473" s="23" t="str">
        <f>IF(OR(O473="",SUMPRODUCT((Barèmes!$A$6:$A$28="Force bas du corps — Saut en longueur (m)")*(Barèmes!$B$6:$B$28=H473)*(Barèmes!$C$6:$C$28=IF(H473="6ème","Mixte",G473)))=0),"",IF(SUMPRODUCT((Barèmes!$A$6:$A$28="Force bas du corps — Saut en longueur (m)")*(Barèmes!$B$6:$B$28=H473)*(Barèmes!$C$6:$C$28=IF(H473="6ème","Mixte",G473))*(Barèmes!$J$6:$J$28="+"))&gt;0,IF(O473&lt;=SUMIFS(Barèmes!$F$6:$F$28,Barèmes!$A$6:$A$28,"Force bas du corps — Saut en longueur (m)",Barèmes!$B$6:$B$28,H473,Barèmes!$C$6:$C$28,IF(H473="6ème","Mixte",G473)),Barèmes!$B$2,IF(O473&lt;=SUMIFS(Barèmes!$G$6:$G$28,Barèmes!$A$6:$A$28,"Force bas du corps — Saut en longueur (m)",Barèmes!$B$6:$B$28,H473,Barèmes!$C$6:$C$28,IF(H473="6ème","Mixte",G473)),Barèmes!$C$2,IF(O473&lt;=SUMIFS(Barèmes!$H$6:$H$28,Barèmes!$A$6:$A$28,"Force bas du corps — Saut en longueur (m)",Barèmes!$B$6:$B$28,H473,Barèmes!$C$6:$C$28,IF(H473="6ème","Mixte",G473)),Barèmes!$D$2,IF(O473&lt;=SUMIFS(Barèmes!$I$6:$I$28,Barèmes!$A$6:$A$28,"Force bas du corps — Saut en longueur (m)",Barèmes!$B$6:$B$28,H473,Barèmes!$C$6:$C$28,IF(H473="6ème","Mixte",G473)),Barèmes!$E$2,Barèmes!$F$2)))),IF(O473&gt;=SUMIFS(Barèmes!$F$6:$F$28,Barèmes!$A$6:$A$28,"Force bas du corps — Saut en longueur (m)",Barèmes!$B$6:$B$28,H473,Barèmes!$C$6:$C$28,IF(H473="6ème","Mixte",G473)),Barèmes!$B$2,IF(O473&gt;=SUMIFS(Barèmes!$G$6:$G$28,Barèmes!$A$6:$A$28,"Force bas du corps — Saut en longueur (m)",Barèmes!$B$6:$B$28,H473,Barèmes!$C$6:$C$28,IF(H473="6ème","Mixte",G473)),Barèmes!$C$2,IF(O473&gt;=SUMIFS(Barèmes!$H$6:$H$28,Barèmes!$A$6:$A$28,"Force bas du corps — Saut en longueur (m)",Barèmes!$B$6:$B$28,H473,Barèmes!$C$6:$C$28,IF(H473="6ème","Mixte",G473)),Barèmes!$D$2,IF(O473&gt;=SUMIFS(Barèmes!$I$6:$I$28,Barèmes!$A$6:$A$28,"Force bas du corps — Saut en longueur (m)",Barèmes!$B$6:$B$28,H473,Barèmes!$C$6:$C$28,IF(H473="6ème","Mixte",G473)),Barèmes!$E$2,Barèmes!$F$2))))))</f>
        <v/>
      </c>
      <c r="R473" s="22"/>
      <c r="S473" s="24" t="str">
        <f>IF(OR(R473="",SUMPRODUCT((Barèmes!$A$6:$A$28="Vitesse — 30 m (s)")*(Barèmes!$B$6:$B$28=H473)*(Barèmes!$C$6:$C$28=IF(H473="6ème","Mixte",G473)))=0),"",IF(SUMPRODUCT((Barèmes!$A$6:$A$28="Vitesse — 30 m (s)")*(Barèmes!$B$6:$B$28=H473)*(Barèmes!$C$6:$C$28=IF(H473="6ème","Mixte",G473))*(Barèmes!$J$6:$J$28="+"))&gt;0,IF(R473&lt;=SUMIFS(Barèmes!$D$6:$D$28,Barèmes!$A$6:$A$28,"Vitesse — 30 m (s)",Barèmes!$B$6:$B$28,H473,Barèmes!$C$6:$C$28,IF(H473="6ème","Mixte",G473)),"à besoin",IF(R473&lt;=SUMIFS(Barèmes!$E$6:$E$28,Barèmes!$A$6:$A$28,"Vitesse — 30 m (s)",Barèmes!$B$6:$B$28,H473,Barèmes!$C$6:$C$28,IF(H473="6ème","Mixte",G473)),"fragile","satisfaisant")),IF(R473&gt;=SUMIFS(Barèmes!$D$6:$D$28,Barèmes!$A$6:$A$28,"Vitesse — 30 m (s)",Barèmes!$B$6:$B$28,H473,Barèmes!$C$6:$C$28,IF(H473="6ème","Mixte",G473)),"à besoin",IF(R473&gt;=SUMIFS(Barèmes!$E$6:$E$28,Barèmes!$A$6:$A$28,"Vitesse — 30 m (s)",Barèmes!$B$6:$B$28,H473,Barèmes!$C$6:$C$28,IF(H473="6ème","Mixte",G473)),"fragile","satisfaisant"))))</f>
        <v/>
      </c>
      <c r="T473" s="24" t="str">
        <f>IF(OR(R473="",SUMPRODUCT((Barèmes!$A$6:$A$28="Vitesse — 30 m (s)")*(Barèmes!$B$6:$B$28=H473)*(Barèmes!$C$6:$C$28=IF(H473="6ème","Mixte",G473)))=0),"",IF(SUMPRODUCT((Barèmes!$A$6:$A$28="Vitesse — 30 m (s)")*(Barèmes!$B$6:$B$28=H473)*(Barèmes!$C$6:$C$28=IF(H473="6ème","Mixte",G473))*(Barèmes!$J$6:$J$28="+"))&gt;0,IF(R473&lt;=SUMIFS(Barèmes!$F$6:$F$28,Barèmes!$A$6:$A$28,"Vitesse — 30 m (s)",Barèmes!$B$6:$B$28,H473,Barèmes!$C$6:$C$28,IF(H473="6ème","Mixte",G473)),Barèmes!$B$2,IF(R473&lt;=SUMIFS(Barèmes!$G$6:$G$28,Barèmes!$A$6:$A$28,"Vitesse — 30 m (s)",Barèmes!$B$6:$B$28,H473,Barèmes!$C$6:$C$28,IF(H473="6ème","Mixte",G473)),Barèmes!$C$2,IF(R473&lt;=SUMIFS(Barèmes!$H$6:$H$28,Barèmes!$A$6:$A$28,"Vitesse — 30 m (s)",Barèmes!$B$6:$B$28,H473,Barèmes!$C$6:$C$28,IF(H473="6ème","Mixte",G473)),Barèmes!$D$2,IF(R473&lt;=SUMIFS(Barèmes!$I$6:$I$28,Barèmes!$A$6:$A$28,"Vitesse — 30 m (s)",Barèmes!$B$6:$B$28,H473,Barèmes!$C$6:$C$28,IF(H473="6ème","Mixte",G473)),Barèmes!$E$2,Barèmes!$F$2)))),IF(R473&gt;=SUMIFS(Barèmes!$F$6:$F$28,Barèmes!$A$6:$A$28,"Vitesse — 30 m (s)",Barèmes!$B$6:$B$28,H473,Barèmes!$C$6:$C$28,IF(H473="6ème","Mixte",G473)),Barèmes!$B$2,IF(R473&gt;=SUMIFS(Barèmes!$G$6:$G$28,Barèmes!$A$6:$A$28,"Vitesse — 30 m (s)",Barèmes!$B$6:$B$28,H473,Barèmes!$C$6:$C$28,IF(H473="6ème","Mixte",G473)),Barèmes!$C$2,IF(R473&gt;=SUMIFS(Barèmes!$H$6:$H$28,Barèmes!$A$6:$A$28,"Vitesse — 30 m (s)",Barèmes!$B$6:$B$28,H473,Barèmes!$C$6:$C$28,IF(H473="6ème","Mixte",G473)),Barèmes!$D$2,IF(R473&gt;=SUMIFS(Barèmes!$I$6:$I$28,Barèmes!$A$6:$A$28,"Vitesse — 30 m (s)",Barèmes!$B$6:$B$28,H473,Barèmes!$C$6:$C$28,IF(H473="6ème","Mixte",G473)),Barèmes!$E$2,Barèmes!$F$2))))))</f>
        <v/>
      </c>
      <c r="U473" s="22"/>
      <c r="V473" s="25" t="str">
        <f>IF(OR(U473="",SUMPRODUCT((Barèmes!$A$6:$A$28="Vitesse — 50 m (s)")*(Barèmes!$B$6:$B$28=H473)*(Barèmes!$C$6:$C$28=IF(H473="6ème","Mixte",G473)))=0),"",IF(SUMPRODUCT((Barèmes!$A$6:$A$28="Vitesse — 50 m (s)")*(Barèmes!$B$6:$B$28=H473)*(Barèmes!$C$6:$C$28=IF(H473="6ème","Mixte",G473))*(Barèmes!$J$6:$J$28="+"))&gt;0,IF(U473&lt;=SUMIFS(Barèmes!$D$6:$D$28,Barèmes!$A$6:$A$28,"Vitesse — 50 m (s)",Barèmes!$B$6:$B$28,H473,Barèmes!$C$6:$C$28,IF(H473="6ème","Mixte",G473)),"à besoin",IF(U473&lt;=SUMIFS(Barèmes!$E$6:$E$28,Barèmes!$A$6:$A$28,"Vitesse — 50 m (s)",Barèmes!$B$6:$B$28,H473,Barèmes!$C$6:$C$28,IF(H473="6ème","Mixte",G473)),"fragile","satisfaisant")),IF(U473&gt;=SUMIFS(Barèmes!$D$6:$D$28,Barèmes!$A$6:$A$28,"Vitesse — 50 m (s)",Barèmes!$B$6:$B$28,H473,Barèmes!$C$6:$C$28,IF(H473="6ème","Mixte",G473)),"à besoin",IF(U473&gt;=SUMIFS(Barèmes!$E$6:$E$28,Barèmes!$A$6:$A$28,"Vitesse — 50 m (s)",Barèmes!$B$6:$B$28,H473,Barèmes!$C$6:$C$28,IF(H473="6ème","Mixte",G473)),"fragile","satisfaisant"))))</f>
        <v/>
      </c>
      <c r="W473" s="25" t="str">
        <f>IF(OR(U473="",SUMPRODUCT((Barèmes!$A$6:$A$28="Vitesse — 50 m (s)")*(Barèmes!$B$6:$B$28=H473)*(Barèmes!$C$6:$C$28=IF(H473="6ème","Mixte",G473)))=0),"",IF(SUMPRODUCT((Barèmes!$A$6:$A$28="Vitesse — 50 m (s)")*(Barèmes!$B$6:$B$28=H473)*(Barèmes!$C$6:$C$28=IF(H473="6ème","Mixte",G473))*(Barèmes!$J$6:$J$28="+"))&gt;0,IF(U473&lt;=SUMIFS(Barèmes!$F$6:$F$28,Barèmes!$A$6:$A$28,"Vitesse — 50 m (s)",Barèmes!$B$6:$B$28,H473,Barèmes!$C$6:$C$28,IF(H473="6ème","Mixte",G473)),Barèmes!$B$2,IF(U473&lt;=SUMIFS(Barèmes!$G$6:$G$28,Barèmes!$A$6:$A$28,"Vitesse — 50 m (s)",Barèmes!$B$6:$B$28,H473,Barèmes!$C$6:$C$28,IF(H473="6ème","Mixte",G473)),Barèmes!$C$2,IF(U473&lt;=SUMIFS(Barèmes!$H$6:$H$28,Barèmes!$A$6:$A$28,"Vitesse — 50 m (s)",Barèmes!$B$6:$B$28,H473,Barèmes!$C$6:$C$28,IF(H473="6ème","Mixte",G473)),Barèmes!$D$2,IF(U473&lt;=SUMIFS(Barèmes!$I$6:$I$28,Barèmes!$A$6:$A$28,"Vitesse — 50 m (s)",Barèmes!$B$6:$B$28,H473,Barèmes!$C$6:$C$28,IF(H473="6ème","Mixte",G473)),Barèmes!$E$2,Barèmes!$F$2)))),IF(U473&gt;=SUMIFS(Barèmes!$F$6:$F$28,Barèmes!$A$6:$A$28,"Vitesse — 50 m (s)",Barèmes!$B$6:$B$28,H473,Barèmes!$C$6:$C$28,IF(H473="6ème","Mixte",G473)),Barèmes!$B$2,IF(U473&gt;=SUMIFS(Barèmes!$G$6:$G$28,Barèmes!$A$6:$A$28,"Vitesse — 50 m (s)",Barèmes!$B$6:$B$28,H473,Barèmes!$C$6:$C$28,IF(H473="6ème","Mixte",G473)),Barèmes!$C$2,IF(U473&gt;=SUMIFS(Barèmes!$H$6:$H$28,Barèmes!$A$6:$A$28,"Vitesse — 50 m (s)",Barèmes!$B$6:$B$28,H473,Barèmes!$C$6:$C$28,IF(H473="6ème","Mixte",G473)),Barèmes!$D$2,IF(U473&gt;=SUMIFS(Barèmes!$I$6:$I$28,Barèmes!$A$6:$A$28,"Vitesse — 50 m (s)",Barèmes!$B$6:$B$28,H473,Barèmes!$C$6:$C$28,IF(H473="6ème","Mixte",G473)),Barèmes!$E$2,Barèmes!$F$2))))))</f>
        <v/>
      </c>
      <c r="X473" s="18"/>
      <c r="Y473" s="26" t="str" cm="1">
        <f t="array" ref="Y473">IF(OR(X473="",SUMPRODUCT((Barèmes!$A$6:$A$28="Souplesse (score 1-5)")*(Barèmes!$B$6:$B$28=H473)*(Barèmes!$C$6:$C$28=IF(H473="6ème","Mixte",G473)))=0),"",IF(SUMPRODUCT((Barèmes!$A$6:$A$28="Souplesse (score 1-5)")*(Barèmes!$B$6:$B$28=H473)*(Barèmes!$C$6:$C$28=IF(H473="6ème","Mixte",G473))*(Barèmes!$J$6:$J$28="+"))&gt;0,IF(X473&lt;=SUMIFS(Barèmes!$D$6:$D$28,Barèmes!$A$6:$A$28,"Souplesse (score 1-5)",Barèmes!$B$6:$B$28,H473,Barèmes!$C$6:$C$28,IF(H473="6ème","Mixte",G473)),"à besoin",IF(X473&lt;=SUMIFS(Barèmes!$E$6:$E$28,Barèmes!$A$6:$A$28,"Souplesse (score 1-5)",Barèmes!$B$6:$B$28,H473,Barèmes!$C$6:$C$28,IF(H473="6ème","Mixte",G473)),"fragile","satisfaisant")),IF(X473&gt;=SUMIFS(Barèmes!$D$6:$D$28,Barèmes!$A$6:$A$28,"Souplesse (score 1-5)",Barèmes!$B$6:$B$28,H473,Barèmes!$C$6:$C$28,IF(H473="6ème","Mixte",G473)),"à besoin",IF(X473&gt;=SUMIFS(Barèmes!$E$6:$E$28,Barèmes!$A$6:$A$28,"Souplesse (score 1-5)",Barèmes!$B$6:$B$28,H473,Barèmes!$C$6:$C$28,IF(H473="6ème","Mixte",G473)),"fragile","satisfaisant"))))</f>
        <v/>
      </c>
      <c r="Z473" s="26" t="str" cm="1">
        <f t="array" ref="Z473">IF(OR(X473="",SUMPRODUCT((Barèmes!$A$6:$A$28="Souplesse (score 1-5)")*(Barèmes!$B$6:$B$28=H473)*(Barèmes!$C$6:$C$28=IF(H473="6ème","Mixte",G473)))=0),"",IF(SUMPRODUCT((Barèmes!$A$6:$A$28="Souplesse (score 1-5)")*(Barèmes!$B$6:$B$28=H473)*(Barèmes!$C$6:$C$28=IF(H473="6ème","Mixte",G473))*(Barèmes!$J$6:$J$28="+"))&gt;0,IF(X473&lt;=SUMIFS(Barèmes!$F$6:$F$28,Barèmes!$A$6:$A$28,"Souplesse (score 1-5)",Barèmes!$B$6:$B$28,H473,Barèmes!$C$6:$C$28,IF(H473="6ème","Mixte",G473)),Barèmes!$B$2,IF(X473&lt;=SUMIFS(Barèmes!$G$6:$G$28,Barèmes!$A$6:$A$28,"Souplesse (score 1-5)",Barèmes!$B$6:$B$28,H473,Barèmes!$C$6:$C$28,IF(H473="6ème","Mixte",G473)),Barèmes!$C$2,IF(X473&lt;=SUMIFS(Barèmes!$H$6:$H$28,Barèmes!$A$6:$A$28,"Souplesse (score 1-5)",Barèmes!$B$6:$B$28,H473,Barèmes!$C$6:$C$28,IF(H473="6ème","Mixte",G473)),Barèmes!$D$2,IF(X473&lt;=SUMIFS(Barèmes!$I$6:$I$28,Barèmes!$A$6:$A$28,"Souplesse (score 1-5)",Barèmes!$B$6:$B$28,H473,Barèmes!$C$6:$C$28,IF(H473="6ème","Mixte",G473)),Barèmes!$E$2,Barèmes!$F$2)))),IF(X473&gt;=SUMIFS(Barèmes!$F$6:$F$28,Barèmes!$A$6:$A$28,"Souplesse (score 1-5)",Barèmes!$B$6:$B$28,H473,Barèmes!$C$6:$C$28,IF(H473="6ème","Mixte",G473)),Barèmes!$B$2,IF(X473&gt;=SUMIFS(Barèmes!$G$6:$G$28,Barèmes!$A$6:$A$28,"Souplesse (score 1-5)",Barèmes!$B$6:$B$28,H473,Barèmes!$C$6:$C$28,IF(H473="6ème","Mixte",G473)),Barèmes!$C$2,IF(X473&gt;=SUMIFS(Barèmes!$H$6:$H$28,Barèmes!$A$6:$A$28,"Souplesse (score 1-5)",Barèmes!$B$6:$B$28,H473,Barèmes!$C$6:$C$28,IF(H473="6ème","Mixte",G473)),Barèmes!$D$2,IF(X473&gt;=SUMIFS(Barèmes!$I$6:$I$28,Barèmes!$A$6:$A$28,"Souplesse (score 1-5)",Barèmes!$B$6:$B$28,H473,Barèmes!$C$6:$C$28,IF(H473="6ème","Mixte",G473)),Barèmes!$E$2,Barèmes!$F$2))))))</f>
        <v/>
      </c>
      <c r="AA473" s="22"/>
      <c r="AB473" s="27" t="str">
        <f>IF(OR(AA473="",SUMPRODUCT((Barèmes!$A$6:$A$28="Agilité — T-test 974 (s)")*(Barèmes!$B$6:$B$28=H473)*(Barèmes!$C$6:$C$28=IF(H473="6ème","Mixte",G473)))=0),"",IF(SUMPRODUCT((Barèmes!$A$6:$A$28="Agilité — T-test 974 (s)")*(Barèmes!$B$6:$B$28=H473)*(Barèmes!$C$6:$C$28=IF(H473="6ème","Mixte",G473))*(Barèmes!$J$6:$J$28="+"))&gt;0,IF(AA473&lt;=SUMIFS(Barèmes!$D$6:$D$28,Barèmes!$A$6:$A$28,"Agilité — T-test 974 (s)",Barèmes!$B$6:$B$28,H473,Barèmes!$C$6:$C$28,IF(H473="6ème","Mixte",G473)),"à besoin",IF(AA473&lt;=SUMIFS(Barèmes!$E$6:$E$28,Barèmes!$A$6:$A$28,"Agilité — T-test 974 (s)",Barèmes!$B$6:$B$28,H473,Barèmes!$C$6:$C$28,IF(H473="6ème","Mixte",G473)),"fragile","satisfaisant")),IF(AA473&gt;=SUMIFS(Barèmes!$D$6:$D$28,Barèmes!$A$6:$A$28,"Agilité — T-test 974 (s)",Barèmes!$B$6:$B$28,H473,Barèmes!$C$6:$C$28,IF(H473="6ème","Mixte",G473)),"à besoin",IF(AA473&gt;=SUMIFS(Barèmes!$E$6:$E$28,Barèmes!$A$6:$A$28,"Agilité — T-test 974 (s)",Barèmes!$B$6:$B$28,H473,Barèmes!$C$6:$C$28,IF(H473="6ème","Mixte",G473)),"fragile","satisfaisant"))))</f>
        <v/>
      </c>
      <c r="AC473" s="27" t="str">
        <f>IF(OR(AA473="",SUMPRODUCT((Barèmes!$A$6:$A$28="Agilité — T-test 974 (s)")*(Barèmes!$B$6:$B$28=H473)*(Barèmes!$C$6:$C$28=IF(H473="6ème","Mixte",G473)))=0),"",IF(SUMPRODUCT((Barèmes!$A$6:$A$28="Agilité — T-test 974 (s)")*(Barèmes!$B$6:$B$28=H473)*(Barèmes!$C$6:$C$28=IF(H473="6ème","Mixte",G473))*(Barèmes!$J$6:$J$28="+"))&gt;0,IF(AA473&lt;=SUMIFS(Barèmes!$F$6:$F$28,Barèmes!$A$6:$A$28,"Agilité — T-test 974 (s)",Barèmes!$B$6:$B$28,H473,Barèmes!$C$6:$C$28,IF(H473="6ème","Mixte",G473)),Barèmes!$B$2,IF(AA473&lt;=SUMIFS(Barèmes!$G$6:$G$28,Barèmes!$A$6:$A$28,"Agilité — T-test 974 (s)",Barèmes!$B$6:$B$28,H473,Barèmes!$C$6:$C$28,IF(H473="6ème","Mixte",G473)),Barèmes!$C$2,IF(AA473&lt;=SUMIFS(Barèmes!$H$6:$H$28,Barèmes!$A$6:$A$28,"Agilité — T-test 974 (s)",Barèmes!$B$6:$B$28,H473,Barèmes!$C$6:$C$28,IF(H473="6ème","Mixte",G473)),Barèmes!$D$2,IF(AA473&lt;=SUMIFS(Barèmes!$I$6:$I$28,Barèmes!$A$6:$A$28,"Agilité — T-test 974 (s)",Barèmes!$B$6:$B$28,H473,Barèmes!$C$6:$C$28,IF(H473="6ème","Mixte",G473)),Barèmes!$E$2,Barèmes!$F$2)))),IF(AA473&gt;=SUMIFS(Barèmes!$F$6:$F$28,Barèmes!$A$6:$A$28,"Agilité — T-test 974 (s)",Barèmes!$B$6:$B$28,H473,Barèmes!$C$6:$C$28,IF(H473="6ème","Mixte",G473)),Barèmes!$B$2,IF(AA473&gt;=SUMIFS(Barèmes!$G$6:$G$28,Barèmes!$A$6:$A$28,"Agilité — T-test 974 (s)",Barèmes!$B$6:$B$28,H473,Barèmes!$C$6:$C$28,IF(H473="6ème","Mixte",G473)),Barèmes!$C$2,IF(AA473&gt;=SUMIFS(Barèmes!$H$6:$H$28,Barèmes!$A$6:$A$28,"Agilité — T-test 974 (s)",Barèmes!$B$6:$B$28,H473,Barèmes!$C$6:$C$28,IF(H473="6ème","Mixte",G473)),Barèmes!$D$2,IF(AA473&gt;=SUMIFS(Barèmes!$I$6:$I$28,Barèmes!$A$6:$A$28,"Agilité — T-test 974 (s)",Barèmes!$B$6:$B$28,H473,Barèmes!$C$6:$C$28,IF(H473="6ème","Mixte",G473)),Barèmes!$E$2,Barèmes!$F$2))))))</f>
        <v/>
      </c>
      <c r="AD473" s="28" t="str">
        <f t="shared" si="58"/>
        <v/>
      </c>
      <c r="AE473" s="29" t="str">
        <f t="shared" si="59"/>
        <v/>
      </c>
      <c r="AF473" s="30" t="str">
        <f>IF(OR(AD473="",SUMPRODUCT((Barèmes!$A$6:$A$28="Surcoût d'agilité (s) — technique")*(Barèmes!$B$6:$B$28=H473)*(Barèmes!$C$6:$C$28=IF(H473="6ème","Mixte",G473)))=0),"",IF(SUMPRODUCT((Barèmes!$A$6:$A$28="Surcoût d'agilité (s) — technique")*(Barèmes!$B$6:$B$28=H473)*(Barèmes!$C$6:$C$28=IF(H473="6ème","Mixte",G473))*(Barèmes!$J$6:$J$28="+"))&gt;0,IF(AD473&lt;=SUMIFS(Barèmes!$D$6:$D$28,Barèmes!$A$6:$A$28,"Surcoût d'agilité (s) — technique",Barèmes!$B$6:$B$28,H473,Barèmes!$C$6:$C$28,IF(H473="6ème","Mixte",G473)),"à besoin",IF(AD473&lt;=SUMIFS(Barèmes!$E$6:$E$28,Barèmes!$A$6:$A$28,"Surcoût d'agilité (s) — technique",Barèmes!$B$6:$B$28,H473,Barèmes!$C$6:$C$28,IF(H473="6ème","Mixte",G473)),"fragile","satisfaisant")),IF(AD473&gt;=SUMIFS(Barèmes!$D$6:$D$28,Barèmes!$A$6:$A$28,"Surcoût d'agilité (s) — technique",Barèmes!$B$6:$B$28,H473,Barèmes!$C$6:$C$28,IF(H473="6ème","Mixte",G473)),"à besoin",IF(AD473&gt;=SUMIFS(Barèmes!$E$6:$E$28,Barèmes!$A$6:$A$28,"Surcoût d'agilité (s) — technique",Barèmes!$B$6:$B$28,H473,Barèmes!$C$6:$C$28,IF(H473="6ème","Mixte",G473)),"fragile","satisfaisant"))))</f>
        <v/>
      </c>
      <c r="AG473" s="30" t="str">
        <f>IF(OR(AD473="",SUMPRODUCT((Barèmes!$A$6:$A$28="Surcoût d'agilité (s) — technique")*(Barèmes!$B$6:$B$28=H473)*(Barèmes!$C$6:$C$28=IF(H473="6ème","Mixte",G473)))=0),"",IF(SUMPRODUCT((Barèmes!$A$6:$A$28="Surcoût d'agilité (s) — technique")*(Barèmes!$B$6:$B$28=H473)*(Barèmes!$C$6:$C$28=IF(H473="6ème","Mixte",G473))*(Barèmes!$J$6:$J$28="+"))&gt;0,IF(AD473&lt;=SUMIFS(Barèmes!$F$6:$F$28,Barèmes!$A$6:$A$28,"Surcoût d'agilité (s) — technique",Barèmes!$B$6:$B$28,H473,Barèmes!$C$6:$C$28,IF(H473="6ème","Mixte",G473)),Barèmes!$B$2,IF(AD473&lt;=SUMIFS(Barèmes!$G$6:$G$28,Barèmes!$A$6:$A$28,"Surcoût d'agilité (s) — technique",Barèmes!$B$6:$B$28,H473,Barèmes!$C$6:$C$28,IF(H473="6ème","Mixte",G473)),Barèmes!$C$2,IF(AD473&lt;=SUMIFS(Barèmes!$H$6:$H$28,Barèmes!$A$6:$A$28,"Surcoût d'agilité (s) — technique",Barèmes!$B$6:$B$28,H473,Barèmes!$C$6:$C$28,IF(H473="6ème","Mixte",G473)),Barèmes!$D$2,IF(AD473&lt;=SUMIFS(Barèmes!$I$6:$I$28,Barèmes!$A$6:$A$28,"Surcoût d'agilité (s) — technique",Barèmes!$B$6:$B$28,H473,Barèmes!$C$6:$C$28,IF(H473="6ème","Mixte",G473)),Barèmes!$E$2,Barèmes!$F$2)))),IF(AD473&gt;=SUMIFS(Barèmes!$F$6:$F$28,Barèmes!$A$6:$A$28,"Surcoût d'agilité (s) — technique",Barèmes!$B$6:$B$28,H473,Barèmes!$C$6:$C$28,IF(H473="6ème","Mixte",G473)),Barèmes!$B$2,IF(AD473&gt;=SUMIFS(Barèmes!$G$6:$G$28,Barèmes!$A$6:$A$28,"Surcoût d'agilité (s) — technique",Barèmes!$B$6:$B$28,H473,Barèmes!$C$6:$C$28,IF(H473="6ème","Mixte",G473)),Barèmes!$C$2,IF(AD473&gt;=SUMIFS(Barèmes!$H$6:$H$28,Barèmes!$A$6:$A$28,"Surcoût d'agilité (s) — technique",Barèmes!$B$6:$B$28,H473,Barèmes!$C$6:$C$28,IF(H473="6ème","Mixte",G473)),Barèmes!$D$2,IF(AD473&gt;=SUMIFS(Barèmes!$I$6:$I$28,Barèmes!$A$6:$A$28,"Surcoût d'agilité (s) — technique",Barèmes!$B$6:$B$28,H473,Barèmes!$C$6:$C$28,IF(H473="6ème","Mixte",G473)),Barèmes!$E$2,Barèmes!$F$2))))))</f>
        <v/>
      </c>
      <c r="AH473" s="31" t="str">
        <f>IF((IF(N473="",0,1)+IF(Q473="",0,1)+IF(W473="",0,1)+IF(Z473="",0,1)+IF(AC473="",0,1))=0,"",3*IF(N473=Barèmes!$B$2,1,IF(N473=Barèmes!$C$2,2,IF(N473=Barèmes!$D$2,3,IF(N473=Barèmes!$E$2,4,IF(N473=Barèmes!$F$2,5,0)))))+3*IF(Q473=Barèmes!$B$2,1,IF(Q473=Barèmes!$C$2,2,IF(Q473=Barèmes!$D$2,3,IF(Q473=Barèmes!$E$2,4,IF(Q473=Barèmes!$F$2,5,0)))))+2*IF(W473=Barèmes!$B$2,1,IF(W473=Barèmes!$C$2,2,IF(W473=Barèmes!$D$2,3,IF(W473=Barèmes!$E$2,4,IF(W473=Barèmes!$F$2,5,0)))))+1*IF(Z473=Barèmes!$B$2,1,IF(Z473=Barèmes!$C$2,2,IF(Z473=Barèmes!$D$2,3,IF(Z473=Barèmes!$E$2,4,IF(Z473=Barèmes!$F$2,5,0)))))+1*IF(AC473=Barèmes!$B$2,1,IF(AC473=Barèmes!$C$2,2,IF(AC473=Barèmes!$D$2,3,IF(AC473=Barèmes!$E$2,4,IF(AC473=Barèmes!$F$2,5,0))))))</f>
        <v/>
      </c>
      <c r="AI473" s="31"/>
      <c r="AJ473" s="32" t="str">
        <f>IFERROR(INDEX(Croissance!$B$5:$B$604,MATCH(A473,Croissance!$A$5:$A$604,0)),"")</f>
        <v/>
      </c>
      <c r="AK473" s="32" t="str">
        <f>IFERROR(INDEX(Croissance!$C$5:$C$604,MATCH(A473,Croissance!$A$5:$A$604,0)),"")</f>
        <v/>
      </c>
      <c r="AL473" s="32" t="str">
        <f>IFERROR(INDEX(Croissance!$D$5:$D$604,MATCH(A473,Croissance!$A$5:$A$604,0)),"")</f>
        <v/>
      </c>
      <c r="AM473" s="32" t="str">
        <f>IFERROR(INDEX(Croissance!$E$5:$E$604,MATCH(A473,Croissance!$A$5:$A$604,0)),"")</f>
        <v/>
      </c>
      <c r="AO473" s="33">
        <f t="shared" si="64"/>
        <v>0</v>
      </c>
      <c r="AP473" s="33">
        <f t="shared" si="60"/>
        <v>0</v>
      </c>
      <c r="AQ473" s="33">
        <f>IF(A473="",0,IF(AND(OR('Synthèse classe'!$C$2="Tous",C473='Synthèse classe'!$C$2),OR('Synthèse classe'!$C$3="Toutes",D473='Synthèse classe'!$C$3),OR('Synthèse classe'!$C$4="Toutes",AND('Synthèse classe'!$C$4="Dernière",AP473=1),B473=IFERROR(VALUE('Synthèse classe'!$C$4),0))),1,0))</f>
        <v>0</v>
      </c>
      <c r="AR473" s="34" t="str">
        <f t="shared" si="61"/>
        <v/>
      </c>
    </row>
    <row r="474" spans="1:44" x14ac:dyDescent="0.2">
      <c r="A474" s="17" t="str">
        <f t="shared" si="57"/>
        <v/>
      </c>
      <c r="B474" s="18"/>
      <c r="C474" s="19"/>
      <c r="D474" s="19"/>
      <c r="E474" s="19"/>
      <c r="F474" s="19"/>
      <c r="G474" s="19"/>
      <c r="H474" s="17" t="str">
        <f t="shared" si="62"/>
        <v/>
      </c>
      <c r="I474" s="20"/>
      <c r="J474" s="18"/>
      <c r="K474" s="19"/>
      <c r="L474" s="21" t="str">
        <f t="shared" si="63"/>
        <v/>
      </c>
      <c r="M474" s="21" t="str">
        <f>IF(OR(J474="",SUMPRODUCT((Barèmes!$A$6:$A$28="Endurance — Luc Léger (palier)")*(Barèmes!$B$6:$B$28=H474)*(Barèmes!$C$6:$C$28=IF(H474="6ème","Mixte",G474)))=0),"",IF(SUMPRODUCT((Barèmes!$A$6:$A$28="Endurance — Luc Léger (palier)")*(Barèmes!$B$6:$B$28=H474)*(Barèmes!$C$6:$C$28=IF(H474="6ème","Mixte",G474))*(Barèmes!$J$6:$J$28="+"))&gt;0,IF(J474&lt;=SUMIFS(Barèmes!$D$6:$D$28,Barèmes!$A$6:$A$28,"Endurance — Luc Léger (palier)",Barèmes!$B$6:$B$28,H474,Barèmes!$C$6:$C$28,IF(H474="6ème","Mixte",G474)),"à besoin",IF(J474&lt;=SUMIFS(Barèmes!$E$6:$E$28,Barèmes!$A$6:$A$28,"Endurance — Luc Léger (palier)",Barèmes!$B$6:$B$28,H474,Barèmes!$C$6:$C$28,IF(H474="6ème","Mixte",G474)),"fragile","satisfaisant")),IF(J474&gt;=SUMIFS(Barèmes!$D$6:$D$28,Barèmes!$A$6:$A$28,"Endurance — Luc Léger (palier)",Barèmes!$B$6:$B$28,H474,Barèmes!$C$6:$C$28,IF(H474="6ème","Mixte",G474)),"à besoin",IF(J474&gt;=SUMIFS(Barèmes!$E$6:$E$28,Barèmes!$A$6:$A$28,"Endurance — Luc Léger (palier)",Barèmes!$B$6:$B$28,H474,Barèmes!$C$6:$C$28,IF(H474="6ème","Mixte",G474)),"fragile","satisfaisant"))))</f>
        <v/>
      </c>
      <c r="N474" s="21" t="str">
        <f>IF(OR(J474="",SUMPRODUCT((Barèmes!$A$6:$A$28="Endurance — Luc Léger (palier)")*(Barèmes!$B$6:$B$28=H474)*(Barèmes!$C$6:$C$28=IF(H474="6ème","Mixte",G474)))=0),"",IF(SUMPRODUCT((Barèmes!$A$6:$A$28="Endurance — Luc Léger (palier)")*(Barèmes!$B$6:$B$28=H474)*(Barèmes!$C$6:$C$28=IF(H474="6ème","Mixte",G474))*(Barèmes!$J$6:$J$28="+"))&gt;0,IF(J474&lt;=SUMIFS(Barèmes!$F$6:$F$28,Barèmes!$A$6:$A$28,"Endurance — Luc Léger (palier)",Barèmes!$B$6:$B$28,H474,Barèmes!$C$6:$C$28,IF(H474="6ème","Mixte",G474)),Barèmes!$B$2,IF(J474&lt;=SUMIFS(Barèmes!$G$6:$G$28,Barèmes!$A$6:$A$28,"Endurance — Luc Léger (palier)",Barèmes!$B$6:$B$28,H474,Barèmes!$C$6:$C$28,IF(H474="6ème","Mixte",G474)),Barèmes!$C$2,IF(J474&lt;=SUMIFS(Barèmes!$H$6:$H$28,Barèmes!$A$6:$A$28,"Endurance — Luc Léger (palier)",Barèmes!$B$6:$B$28,H474,Barèmes!$C$6:$C$28,IF(H474="6ème","Mixte",G474)),Barèmes!$D$2,IF(J474&lt;=SUMIFS(Barèmes!$I$6:$I$28,Barèmes!$A$6:$A$28,"Endurance — Luc Léger (palier)",Barèmes!$B$6:$B$28,H474,Barèmes!$C$6:$C$28,IF(H474="6ème","Mixte",G474)),Barèmes!$E$2,Barèmes!$F$2)))),IF(J474&gt;=SUMIFS(Barèmes!$F$6:$F$28,Barèmes!$A$6:$A$28,"Endurance — Luc Léger (palier)",Barèmes!$B$6:$B$28,H474,Barèmes!$C$6:$C$28,IF(H474="6ème","Mixte",G474)),Barèmes!$B$2,IF(J474&gt;=SUMIFS(Barèmes!$G$6:$G$28,Barèmes!$A$6:$A$28,"Endurance — Luc Léger (palier)",Barèmes!$B$6:$B$28,H474,Barèmes!$C$6:$C$28,IF(H474="6ème","Mixte",G474)),Barèmes!$C$2,IF(J474&gt;=SUMIFS(Barèmes!$H$6:$H$28,Barèmes!$A$6:$A$28,"Endurance — Luc Léger (palier)",Barèmes!$B$6:$B$28,H474,Barèmes!$C$6:$C$28,IF(H474="6ème","Mixte",G474)),Barèmes!$D$2,IF(J474&gt;=SUMIFS(Barèmes!$I$6:$I$28,Barèmes!$A$6:$A$28,"Endurance — Luc Léger (palier)",Barèmes!$B$6:$B$28,H474,Barèmes!$C$6:$C$28,IF(H474="6ème","Mixte",G474)),Barèmes!$E$2,Barèmes!$F$2))))))</f>
        <v/>
      </c>
      <c r="O474" s="22"/>
      <c r="P474" s="23" t="str">
        <f>IF(OR(O474="",SUMPRODUCT((Barèmes!$A$6:$A$28="Force bas du corps — Saut en longueur (m)")*(Barèmes!$B$6:$B$28=H474)*(Barèmes!$C$6:$C$28=IF(H474="6ème","Mixte",G474)))=0),"",IF(SUMPRODUCT((Barèmes!$A$6:$A$28="Force bas du corps — Saut en longueur (m)")*(Barèmes!$B$6:$B$28=H474)*(Barèmes!$C$6:$C$28=IF(H474="6ème","Mixte",G474))*(Barèmes!$J$6:$J$28="+"))&gt;0,IF(O474&lt;=SUMIFS(Barèmes!$D$6:$D$28,Barèmes!$A$6:$A$28,"Force bas du corps — Saut en longueur (m)",Barèmes!$B$6:$B$28,H474,Barèmes!$C$6:$C$28,IF(H474="6ème","Mixte",G474)),"à besoin",IF(O474&lt;=SUMIFS(Barèmes!$E$6:$E$28,Barèmes!$A$6:$A$28,"Force bas du corps — Saut en longueur (m)",Barèmes!$B$6:$B$28,H474,Barèmes!$C$6:$C$28,IF(H474="6ème","Mixte",G474)),"fragile","satisfaisant")),IF(O474&gt;=SUMIFS(Barèmes!$D$6:$D$28,Barèmes!$A$6:$A$28,"Force bas du corps — Saut en longueur (m)",Barèmes!$B$6:$B$28,H474,Barèmes!$C$6:$C$28,IF(H474="6ème","Mixte",G474)),"à besoin",IF(O474&gt;=SUMIFS(Barèmes!$E$6:$E$28,Barèmes!$A$6:$A$28,"Force bas du corps — Saut en longueur (m)",Barèmes!$B$6:$B$28,H474,Barèmes!$C$6:$C$28,IF(H474="6ème","Mixte",G474)),"fragile","satisfaisant"))))</f>
        <v/>
      </c>
      <c r="Q474" s="23" t="str">
        <f>IF(OR(O474="",SUMPRODUCT((Barèmes!$A$6:$A$28="Force bas du corps — Saut en longueur (m)")*(Barèmes!$B$6:$B$28=H474)*(Barèmes!$C$6:$C$28=IF(H474="6ème","Mixte",G474)))=0),"",IF(SUMPRODUCT((Barèmes!$A$6:$A$28="Force bas du corps — Saut en longueur (m)")*(Barèmes!$B$6:$B$28=H474)*(Barèmes!$C$6:$C$28=IF(H474="6ème","Mixte",G474))*(Barèmes!$J$6:$J$28="+"))&gt;0,IF(O474&lt;=SUMIFS(Barèmes!$F$6:$F$28,Barèmes!$A$6:$A$28,"Force bas du corps — Saut en longueur (m)",Barèmes!$B$6:$B$28,H474,Barèmes!$C$6:$C$28,IF(H474="6ème","Mixte",G474)),Barèmes!$B$2,IF(O474&lt;=SUMIFS(Barèmes!$G$6:$G$28,Barèmes!$A$6:$A$28,"Force bas du corps — Saut en longueur (m)",Barèmes!$B$6:$B$28,H474,Barèmes!$C$6:$C$28,IF(H474="6ème","Mixte",G474)),Barèmes!$C$2,IF(O474&lt;=SUMIFS(Barèmes!$H$6:$H$28,Barèmes!$A$6:$A$28,"Force bas du corps — Saut en longueur (m)",Barèmes!$B$6:$B$28,H474,Barèmes!$C$6:$C$28,IF(H474="6ème","Mixte",G474)),Barèmes!$D$2,IF(O474&lt;=SUMIFS(Barèmes!$I$6:$I$28,Barèmes!$A$6:$A$28,"Force bas du corps — Saut en longueur (m)",Barèmes!$B$6:$B$28,H474,Barèmes!$C$6:$C$28,IF(H474="6ème","Mixte",G474)),Barèmes!$E$2,Barèmes!$F$2)))),IF(O474&gt;=SUMIFS(Barèmes!$F$6:$F$28,Barèmes!$A$6:$A$28,"Force bas du corps — Saut en longueur (m)",Barèmes!$B$6:$B$28,H474,Barèmes!$C$6:$C$28,IF(H474="6ème","Mixte",G474)),Barèmes!$B$2,IF(O474&gt;=SUMIFS(Barèmes!$G$6:$G$28,Barèmes!$A$6:$A$28,"Force bas du corps — Saut en longueur (m)",Barèmes!$B$6:$B$28,H474,Barèmes!$C$6:$C$28,IF(H474="6ème","Mixte",G474)),Barèmes!$C$2,IF(O474&gt;=SUMIFS(Barèmes!$H$6:$H$28,Barèmes!$A$6:$A$28,"Force bas du corps — Saut en longueur (m)",Barèmes!$B$6:$B$28,H474,Barèmes!$C$6:$C$28,IF(H474="6ème","Mixte",G474)),Barèmes!$D$2,IF(O474&gt;=SUMIFS(Barèmes!$I$6:$I$28,Barèmes!$A$6:$A$28,"Force bas du corps — Saut en longueur (m)",Barèmes!$B$6:$B$28,H474,Barèmes!$C$6:$C$28,IF(H474="6ème","Mixte",G474)),Barèmes!$E$2,Barèmes!$F$2))))))</f>
        <v/>
      </c>
      <c r="R474" s="22"/>
      <c r="S474" s="24" t="str">
        <f>IF(OR(R474="",SUMPRODUCT((Barèmes!$A$6:$A$28="Vitesse — 30 m (s)")*(Barèmes!$B$6:$B$28=H474)*(Barèmes!$C$6:$C$28=IF(H474="6ème","Mixte",G474)))=0),"",IF(SUMPRODUCT((Barèmes!$A$6:$A$28="Vitesse — 30 m (s)")*(Barèmes!$B$6:$B$28=H474)*(Barèmes!$C$6:$C$28=IF(H474="6ème","Mixte",G474))*(Barèmes!$J$6:$J$28="+"))&gt;0,IF(R474&lt;=SUMIFS(Barèmes!$D$6:$D$28,Barèmes!$A$6:$A$28,"Vitesse — 30 m (s)",Barèmes!$B$6:$B$28,H474,Barèmes!$C$6:$C$28,IF(H474="6ème","Mixte",G474)),"à besoin",IF(R474&lt;=SUMIFS(Barèmes!$E$6:$E$28,Barèmes!$A$6:$A$28,"Vitesse — 30 m (s)",Barèmes!$B$6:$B$28,H474,Barèmes!$C$6:$C$28,IF(H474="6ème","Mixte",G474)),"fragile","satisfaisant")),IF(R474&gt;=SUMIFS(Barèmes!$D$6:$D$28,Barèmes!$A$6:$A$28,"Vitesse — 30 m (s)",Barèmes!$B$6:$B$28,H474,Barèmes!$C$6:$C$28,IF(H474="6ème","Mixte",G474)),"à besoin",IF(R474&gt;=SUMIFS(Barèmes!$E$6:$E$28,Barèmes!$A$6:$A$28,"Vitesse — 30 m (s)",Barèmes!$B$6:$B$28,H474,Barèmes!$C$6:$C$28,IF(H474="6ème","Mixte",G474)),"fragile","satisfaisant"))))</f>
        <v/>
      </c>
      <c r="T474" s="24" t="str">
        <f>IF(OR(R474="",SUMPRODUCT((Barèmes!$A$6:$A$28="Vitesse — 30 m (s)")*(Barèmes!$B$6:$B$28=H474)*(Barèmes!$C$6:$C$28=IF(H474="6ème","Mixte",G474)))=0),"",IF(SUMPRODUCT((Barèmes!$A$6:$A$28="Vitesse — 30 m (s)")*(Barèmes!$B$6:$B$28=H474)*(Barèmes!$C$6:$C$28=IF(H474="6ème","Mixte",G474))*(Barèmes!$J$6:$J$28="+"))&gt;0,IF(R474&lt;=SUMIFS(Barèmes!$F$6:$F$28,Barèmes!$A$6:$A$28,"Vitesse — 30 m (s)",Barèmes!$B$6:$B$28,H474,Barèmes!$C$6:$C$28,IF(H474="6ème","Mixte",G474)),Barèmes!$B$2,IF(R474&lt;=SUMIFS(Barèmes!$G$6:$G$28,Barèmes!$A$6:$A$28,"Vitesse — 30 m (s)",Barèmes!$B$6:$B$28,H474,Barèmes!$C$6:$C$28,IF(H474="6ème","Mixte",G474)),Barèmes!$C$2,IF(R474&lt;=SUMIFS(Barèmes!$H$6:$H$28,Barèmes!$A$6:$A$28,"Vitesse — 30 m (s)",Barèmes!$B$6:$B$28,H474,Barèmes!$C$6:$C$28,IF(H474="6ème","Mixte",G474)),Barèmes!$D$2,IF(R474&lt;=SUMIFS(Barèmes!$I$6:$I$28,Barèmes!$A$6:$A$28,"Vitesse — 30 m (s)",Barèmes!$B$6:$B$28,H474,Barèmes!$C$6:$C$28,IF(H474="6ème","Mixte",G474)),Barèmes!$E$2,Barèmes!$F$2)))),IF(R474&gt;=SUMIFS(Barèmes!$F$6:$F$28,Barèmes!$A$6:$A$28,"Vitesse — 30 m (s)",Barèmes!$B$6:$B$28,H474,Barèmes!$C$6:$C$28,IF(H474="6ème","Mixte",G474)),Barèmes!$B$2,IF(R474&gt;=SUMIFS(Barèmes!$G$6:$G$28,Barèmes!$A$6:$A$28,"Vitesse — 30 m (s)",Barèmes!$B$6:$B$28,H474,Barèmes!$C$6:$C$28,IF(H474="6ème","Mixte",G474)),Barèmes!$C$2,IF(R474&gt;=SUMIFS(Barèmes!$H$6:$H$28,Barèmes!$A$6:$A$28,"Vitesse — 30 m (s)",Barèmes!$B$6:$B$28,H474,Barèmes!$C$6:$C$28,IF(H474="6ème","Mixte",G474)),Barèmes!$D$2,IF(R474&gt;=SUMIFS(Barèmes!$I$6:$I$28,Barèmes!$A$6:$A$28,"Vitesse — 30 m (s)",Barèmes!$B$6:$B$28,H474,Barèmes!$C$6:$C$28,IF(H474="6ème","Mixte",G474)),Barèmes!$E$2,Barèmes!$F$2))))))</f>
        <v/>
      </c>
      <c r="U474" s="22"/>
      <c r="V474" s="25" t="str">
        <f>IF(OR(U474="",SUMPRODUCT((Barèmes!$A$6:$A$28="Vitesse — 50 m (s)")*(Barèmes!$B$6:$B$28=H474)*(Barèmes!$C$6:$C$28=IF(H474="6ème","Mixte",G474)))=0),"",IF(SUMPRODUCT((Barèmes!$A$6:$A$28="Vitesse — 50 m (s)")*(Barèmes!$B$6:$B$28=H474)*(Barèmes!$C$6:$C$28=IF(H474="6ème","Mixte",G474))*(Barèmes!$J$6:$J$28="+"))&gt;0,IF(U474&lt;=SUMIFS(Barèmes!$D$6:$D$28,Barèmes!$A$6:$A$28,"Vitesse — 50 m (s)",Barèmes!$B$6:$B$28,H474,Barèmes!$C$6:$C$28,IF(H474="6ème","Mixte",G474)),"à besoin",IF(U474&lt;=SUMIFS(Barèmes!$E$6:$E$28,Barèmes!$A$6:$A$28,"Vitesse — 50 m (s)",Barèmes!$B$6:$B$28,H474,Barèmes!$C$6:$C$28,IF(H474="6ème","Mixte",G474)),"fragile","satisfaisant")),IF(U474&gt;=SUMIFS(Barèmes!$D$6:$D$28,Barèmes!$A$6:$A$28,"Vitesse — 50 m (s)",Barèmes!$B$6:$B$28,H474,Barèmes!$C$6:$C$28,IF(H474="6ème","Mixte",G474)),"à besoin",IF(U474&gt;=SUMIFS(Barèmes!$E$6:$E$28,Barèmes!$A$6:$A$28,"Vitesse — 50 m (s)",Barèmes!$B$6:$B$28,H474,Barèmes!$C$6:$C$28,IF(H474="6ème","Mixte",G474)),"fragile","satisfaisant"))))</f>
        <v/>
      </c>
      <c r="W474" s="25" t="str">
        <f>IF(OR(U474="",SUMPRODUCT((Barèmes!$A$6:$A$28="Vitesse — 50 m (s)")*(Barèmes!$B$6:$B$28=H474)*(Barèmes!$C$6:$C$28=IF(H474="6ème","Mixte",G474)))=0),"",IF(SUMPRODUCT((Barèmes!$A$6:$A$28="Vitesse — 50 m (s)")*(Barèmes!$B$6:$B$28=H474)*(Barèmes!$C$6:$C$28=IF(H474="6ème","Mixte",G474))*(Barèmes!$J$6:$J$28="+"))&gt;0,IF(U474&lt;=SUMIFS(Barèmes!$F$6:$F$28,Barèmes!$A$6:$A$28,"Vitesse — 50 m (s)",Barèmes!$B$6:$B$28,H474,Barèmes!$C$6:$C$28,IF(H474="6ème","Mixte",G474)),Barèmes!$B$2,IF(U474&lt;=SUMIFS(Barèmes!$G$6:$G$28,Barèmes!$A$6:$A$28,"Vitesse — 50 m (s)",Barèmes!$B$6:$B$28,H474,Barèmes!$C$6:$C$28,IF(H474="6ème","Mixte",G474)),Barèmes!$C$2,IF(U474&lt;=SUMIFS(Barèmes!$H$6:$H$28,Barèmes!$A$6:$A$28,"Vitesse — 50 m (s)",Barèmes!$B$6:$B$28,H474,Barèmes!$C$6:$C$28,IF(H474="6ème","Mixte",G474)),Barèmes!$D$2,IF(U474&lt;=SUMIFS(Barèmes!$I$6:$I$28,Barèmes!$A$6:$A$28,"Vitesse — 50 m (s)",Barèmes!$B$6:$B$28,H474,Barèmes!$C$6:$C$28,IF(H474="6ème","Mixte",G474)),Barèmes!$E$2,Barèmes!$F$2)))),IF(U474&gt;=SUMIFS(Barèmes!$F$6:$F$28,Barèmes!$A$6:$A$28,"Vitesse — 50 m (s)",Barèmes!$B$6:$B$28,H474,Barèmes!$C$6:$C$28,IF(H474="6ème","Mixte",G474)),Barèmes!$B$2,IF(U474&gt;=SUMIFS(Barèmes!$G$6:$G$28,Barèmes!$A$6:$A$28,"Vitesse — 50 m (s)",Barèmes!$B$6:$B$28,H474,Barèmes!$C$6:$C$28,IF(H474="6ème","Mixte",G474)),Barèmes!$C$2,IF(U474&gt;=SUMIFS(Barèmes!$H$6:$H$28,Barèmes!$A$6:$A$28,"Vitesse — 50 m (s)",Barèmes!$B$6:$B$28,H474,Barèmes!$C$6:$C$28,IF(H474="6ème","Mixte",G474)),Barèmes!$D$2,IF(U474&gt;=SUMIFS(Barèmes!$I$6:$I$28,Barèmes!$A$6:$A$28,"Vitesse — 50 m (s)",Barèmes!$B$6:$B$28,H474,Barèmes!$C$6:$C$28,IF(H474="6ème","Mixte",G474)),Barèmes!$E$2,Barèmes!$F$2))))))</f>
        <v/>
      </c>
      <c r="X474" s="18"/>
      <c r="Y474" s="26" t="str" cm="1">
        <f t="array" ref="Y474">IF(OR(X474="",SUMPRODUCT((Barèmes!$A$6:$A$28="Souplesse (score 1-5)")*(Barèmes!$B$6:$B$28=H474)*(Barèmes!$C$6:$C$28=IF(H474="6ème","Mixte",G474)))=0),"",IF(SUMPRODUCT((Barèmes!$A$6:$A$28="Souplesse (score 1-5)")*(Barèmes!$B$6:$B$28=H474)*(Barèmes!$C$6:$C$28=IF(H474="6ème","Mixte",G474))*(Barèmes!$J$6:$J$28="+"))&gt;0,IF(X474&lt;=SUMIFS(Barèmes!$D$6:$D$28,Barèmes!$A$6:$A$28,"Souplesse (score 1-5)",Barèmes!$B$6:$B$28,H474,Barèmes!$C$6:$C$28,IF(H474="6ème","Mixte",G474)),"à besoin",IF(X474&lt;=SUMIFS(Barèmes!$E$6:$E$28,Barèmes!$A$6:$A$28,"Souplesse (score 1-5)",Barèmes!$B$6:$B$28,H474,Barèmes!$C$6:$C$28,IF(H474="6ème","Mixte",G474)),"fragile","satisfaisant")),IF(X474&gt;=SUMIFS(Barèmes!$D$6:$D$28,Barèmes!$A$6:$A$28,"Souplesse (score 1-5)",Barèmes!$B$6:$B$28,H474,Barèmes!$C$6:$C$28,IF(H474="6ème","Mixte",G474)),"à besoin",IF(X474&gt;=SUMIFS(Barèmes!$E$6:$E$28,Barèmes!$A$6:$A$28,"Souplesse (score 1-5)",Barèmes!$B$6:$B$28,H474,Barèmes!$C$6:$C$28,IF(H474="6ème","Mixte",G474)),"fragile","satisfaisant"))))</f>
        <v/>
      </c>
      <c r="Z474" s="26" t="str" cm="1">
        <f t="array" ref="Z474">IF(OR(X474="",SUMPRODUCT((Barèmes!$A$6:$A$28="Souplesse (score 1-5)")*(Barèmes!$B$6:$B$28=H474)*(Barèmes!$C$6:$C$28=IF(H474="6ème","Mixte",G474)))=0),"",IF(SUMPRODUCT((Barèmes!$A$6:$A$28="Souplesse (score 1-5)")*(Barèmes!$B$6:$B$28=H474)*(Barèmes!$C$6:$C$28=IF(H474="6ème","Mixte",G474))*(Barèmes!$J$6:$J$28="+"))&gt;0,IF(X474&lt;=SUMIFS(Barèmes!$F$6:$F$28,Barèmes!$A$6:$A$28,"Souplesse (score 1-5)",Barèmes!$B$6:$B$28,H474,Barèmes!$C$6:$C$28,IF(H474="6ème","Mixte",G474)),Barèmes!$B$2,IF(X474&lt;=SUMIFS(Barèmes!$G$6:$G$28,Barèmes!$A$6:$A$28,"Souplesse (score 1-5)",Barèmes!$B$6:$B$28,H474,Barèmes!$C$6:$C$28,IF(H474="6ème","Mixte",G474)),Barèmes!$C$2,IF(X474&lt;=SUMIFS(Barèmes!$H$6:$H$28,Barèmes!$A$6:$A$28,"Souplesse (score 1-5)",Barèmes!$B$6:$B$28,H474,Barèmes!$C$6:$C$28,IF(H474="6ème","Mixte",G474)),Barèmes!$D$2,IF(X474&lt;=SUMIFS(Barèmes!$I$6:$I$28,Barèmes!$A$6:$A$28,"Souplesse (score 1-5)",Barèmes!$B$6:$B$28,H474,Barèmes!$C$6:$C$28,IF(H474="6ème","Mixte",G474)),Barèmes!$E$2,Barèmes!$F$2)))),IF(X474&gt;=SUMIFS(Barèmes!$F$6:$F$28,Barèmes!$A$6:$A$28,"Souplesse (score 1-5)",Barèmes!$B$6:$B$28,H474,Barèmes!$C$6:$C$28,IF(H474="6ème","Mixte",G474)),Barèmes!$B$2,IF(X474&gt;=SUMIFS(Barèmes!$G$6:$G$28,Barèmes!$A$6:$A$28,"Souplesse (score 1-5)",Barèmes!$B$6:$B$28,H474,Barèmes!$C$6:$C$28,IF(H474="6ème","Mixte",G474)),Barèmes!$C$2,IF(X474&gt;=SUMIFS(Barèmes!$H$6:$H$28,Barèmes!$A$6:$A$28,"Souplesse (score 1-5)",Barèmes!$B$6:$B$28,H474,Barèmes!$C$6:$C$28,IF(H474="6ème","Mixte",G474)),Barèmes!$D$2,IF(X474&gt;=SUMIFS(Barèmes!$I$6:$I$28,Barèmes!$A$6:$A$28,"Souplesse (score 1-5)",Barèmes!$B$6:$B$28,H474,Barèmes!$C$6:$C$28,IF(H474="6ème","Mixte",G474)),Barèmes!$E$2,Barèmes!$F$2))))))</f>
        <v/>
      </c>
      <c r="AA474" s="22"/>
      <c r="AB474" s="27" t="str">
        <f>IF(OR(AA474="",SUMPRODUCT((Barèmes!$A$6:$A$28="Agilité — T-test 974 (s)")*(Barèmes!$B$6:$B$28=H474)*(Barèmes!$C$6:$C$28=IF(H474="6ème","Mixte",G474)))=0),"",IF(SUMPRODUCT((Barèmes!$A$6:$A$28="Agilité — T-test 974 (s)")*(Barèmes!$B$6:$B$28=H474)*(Barèmes!$C$6:$C$28=IF(H474="6ème","Mixte",G474))*(Barèmes!$J$6:$J$28="+"))&gt;0,IF(AA474&lt;=SUMIFS(Barèmes!$D$6:$D$28,Barèmes!$A$6:$A$28,"Agilité — T-test 974 (s)",Barèmes!$B$6:$B$28,H474,Barèmes!$C$6:$C$28,IF(H474="6ème","Mixte",G474)),"à besoin",IF(AA474&lt;=SUMIFS(Barèmes!$E$6:$E$28,Barèmes!$A$6:$A$28,"Agilité — T-test 974 (s)",Barèmes!$B$6:$B$28,H474,Barèmes!$C$6:$C$28,IF(H474="6ème","Mixte",G474)),"fragile","satisfaisant")),IF(AA474&gt;=SUMIFS(Barèmes!$D$6:$D$28,Barèmes!$A$6:$A$28,"Agilité — T-test 974 (s)",Barèmes!$B$6:$B$28,H474,Barèmes!$C$6:$C$28,IF(H474="6ème","Mixte",G474)),"à besoin",IF(AA474&gt;=SUMIFS(Barèmes!$E$6:$E$28,Barèmes!$A$6:$A$28,"Agilité — T-test 974 (s)",Barèmes!$B$6:$B$28,H474,Barèmes!$C$6:$C$28,IF(H474="6ème","Mixte",G474)),"fragile","satisfaisant"))))</f>
        <v/>
      </c>
      <c r="AC474" s="27" t="str">
        <f>IF(OR(AA474="",SUMPRODUCT((Barèmes!$A$6:$A$28="Agilité — T-test 974 (s)")*(Barèmes!$B$6:$B$28=H474)*(Barèmes!$C$6:$C$28=IF(H474="6ème","Mixte",G474)))=0),"",IF(SUMPRODUCT((Barèmes!$A$6:$A$28="Agilité — T-test 974 (s)")*(Barèmes!$B$6:$B$28=H474)*(Barèmes!$C$6:$C$28=IF(H474="6ème","Mixte",G474))*(Barèmes!$J$6:$J$28="+"))&gt;0,IF(AA474&lt;=SUMIFS(Barèmes!$F$6:$F$28,Barèmes!$A$6:$A$28,"Agilité — T-test 974 (s)",Barèmes!$B$6:$B$28,H474,Barèmes!$C$6:$C$28,IF(H474="6ème","Mixte",G474)),Barèmes!$B$2,IF(AA474&lt;=SUMIFS(Barèmes!$G$6:$G$28,Barèmes!$A$6:$A$28,"Agilité — T-test 974 (s)",Barèmes!$B$6:$B$28,H474,Barèmes!$C$6:$C$28,IF(H474="6ème","Mixte",G474)),Barèmes!$C$2,IF(AA474&lt;=SUMIFS(Barèmes!$H$6:$H$28,Barèmes!$A$6:$A$28,"Agilité — T-test 974 (s)",Barèmes!$B$6:$B$28,H474,Barèmes!$C$6:$C$28,IF(H474="6ème","Mixte",G474)),Barèmes!$D$2,IF(AA474&lt;=SUMIFS(Barèmes!$I$6:$I$28,Barèmes!$A$6:$A$28,"Agilité — T-test 974 (s)",Barèmes!$B$6:$B$28,H474,Barèmes!$C$6:$C$28,IF(H474="6ème","Mixte",G474)),Barèmes!$E$2,Barèmes!$F$2)))),IF(AA474&gt;=SUMIFS(Barèmes!$F$6:$F$28,Barèmes!$A$6:$A$28,"Agilité — T-test 974 (s)",Barèmes!$B$6:$B$28,H474,Barèmes!$C$6:$C$28,IF(H474="6ème","Mixte",G474)),Barèmes!$B$2,IF(AA474&gt;=SUMIFS(Barèmes!$G$6:$G$28,Barèmes!$A$6:$A$28,"Agilité — T-test 974 (s)",Barèmes!$B$6:$B$28,H474,Barèmes!$C$6:$C$28,IF(H474="6ème","Mixte",G474)),Barèmes!$C$2,IF(AA474&gt;=SUMIFS(Barèmes!$H$6:$H$28,Barèmes!$A$6:$A$28,"Agilité — T-test 974 (s)",Barèmes!$B$6:$B$28,H474,Barèmes!$C$6:$C$28,IF(H474="6ème","Mixte",G474)),Barèmes!$D$2,IF(AA474&gt;=SUMIFS(Barèmes!$I$6:$I$28,Barèmes!$A$6:$A$28,"Agilité — T-test 974 (s)",Barèmes!$B$6:$B$28,H474,Barèmes!$C$6:$C$28,IF(H474="6ème","Mixte",G474)),Barèmes!$E$2,Barèmes!$F$2))))))</f>
        <v/>
      </c>
      <c r="AD474" s="28" t="str">
        <f t="shared" si="58"/>
        <v/>
      </c>
      <c r="AE474" s="29" t="str">
        <f t="shared" si="59"/>
        <v/>
      </c>
      <c r="AF474" s="30" t="str">
        <f>IF(OR(AD474="",SUMPRODUCT((Barèmes!$A$6:$A$28="Surcoût d'agilité (s) — technique")*(Barèmes!$B$6:$B$28=H474)*(Barèmes!$C$6:$C$28=IF(H474="6ème","Mixte",G474)))=0),"",IF(SUMPRODUCT((Barèmes!$A$6:$A$28="Surcoût d'agilité (s) — technique")*(Barèmes!$B$6:$B$28=H474)*(Barèmes!$C$6:$C$28=IF(H474="6ème","Mixte",G474))*(Barèmes!$J$6:$J$28="+"))&gt;0,IF(AD474&lt;=SUMIFS(Barèmes!$D$6:$D$28,Barèmes!$A$6:$A$28,"Surcoût d'agilité (s) — technique",Barèmes!$B$6:$B$28,H474,Barèmes!$C$6:$C$28,IF(H474="6ème","Mixte",G474)),"à besoin",IF(AD474&lt;=SUMIFS(Barèmes!$E$6:$E$28,Barèmes!$A$6:$A$28,"Surcoût d'agilité (s) — technique",Barèmes!$B$6:$B$28,H474,Barèmes!$C$6:$C$28,IF(H474="6ème","Mixte",G474)),"fragile","satisfaisant")),IF(AD474&gt;=SUMIFS(Barèmes!$D$6:$D$28,Barèmes!$A$6:$A$28,"Surcoût d'agilité (s) — technique",Barèmes!$B$6:$B$28,H474,Barèmes!$C$6:$C$28,IF(H474="6ème","Mixte",G474)),"à besoin",IF(AD474&gt;=SUMIFS(Barèmes!$E$6:$E$28,Barèmes!$A$6:$A$28,"Surcoût d'agilité (s) — technique",Barèmes!$B$6:$B$28,H474,Barèmes!$C$6:$C$28,IF(H474="6ème","Mixte",G474)),"fragile","satisfaisant"))))</f>
        <v/>
      </c>
      <c r="AG474" s="30" t="str">
        <f>IF(OR(AD474="",SUMPRODUCT((Barèmes!$A$6:$A$28="Surcoût d'agilité (s) — technique")*(Barèmes!$B$6:$B$28=H474)*(Barèmes!$C$6:$C$28=IF(H474="6ème","Mixte",G474)))=0),"",IF(SUMPRODUCT((Barèmes!$A$6:$A$28="Surcoût d'agilité (s) — technique")*(Barèmes!$B$6:$B$28=H474)*(Barèmes!$C$6:$C$28=IF(H474="6ème","Mixte",G474))*(Barèmes!$J$6:$J$28="+"))&gt;0,IF(AD474&lt;=SUMIFS(Barèmes!$F$6:$F$28,Barèmes!$A$6:$A$28,"Surcoût d'agilité (s) — technique",Barèmes!$B$6:$B$28,H474,Barèmes!$C$6:$C$28,IF(H474="6ème","Mixte",G474)),Barèmes!$B$2,IF(AD474&lt;=SUMIFS(Barèmes!$G$6:$G$28,Barèmes!$A$6:$A$28,"Surcoût d'agilité (s) — technique",Barèmes!$B$6:$B$28,H474,Barèmes!$C$6:$C$28,IF(H474="6ème","Mixte",G474)),Barèmes!$C$2,IF(AD474&lt;=SUMIFS(Barèmes!$H$6:$H$28,Barèmes!$A$6:$A$28,"Surcoût d'agilité (s) — technique",Barèmes!$B$6:$B$28,H474,Barèmes!$C$6:$C$28,IF(H474="6ème","Mixte",G474)),Barèmes!$D$2,IF(AD474&lt;=SUMIFS(Barèmes!$I$6:$I$28,Barèmes!$A$6:$A$28,"Surcoût d'agilité (s) — technique",Barèmes!$B$6:$B$28,H474,Barèmes!$C$6:$C$28,IF(H474="6ème","Mixte",G474)),Barèmes!$E$2,Barèmes!$F$2)))),IF(AD474&gt;=SUMIFS(Barèmes!$F$6:$F$28,Barèmes!$A$6:$A$28,"Surcoût d'agilité (s) — technique",Barèmes!$B$6:$B$28,H474,Barèmes!$C$6:$C$28,IF(H474="6ème","Mixte",G474)),Barèmes!$B$2,IF(AD474&gt;=SUMIFS(Barèmes!$G$6:$G$28,Barèmes!$A$6:$A$28,"Surcoût d'agilité (s) — technique",Barèmes!$B$6:$B$28,H474,Barèmes!$C$6:$C$28,IF(H474="6ème","Mixte",G474)),Barèmes!$C$2,IF(AD474&gt;=SUMIFS(Barèmes!$H$6:$H$28,Barèmes!$A$6:$A$28,"Surcoût d'agilité (s) — technique",Barèmes!$B$6:$B$28,H474,Barèmes!$C$6:$C$28,IF(H474="6ème","Mixte",G474)),Barèmes!$D$2,IF(AD474&gt;=SUMIFS(Barèmes!$I$6:$I$28,Barèmes!$A$6:$A$28,"Surcoût d'agilité (s) — technique",Barèmes!$B$6:$B$28,H474,Barèmes!$C$6:$C$28,IF(H474="6ème","Mixte",G474)),Barèmes!$E$2,Barèmes!$F$2))))))</f>
        <v/>
      </c>
      <c r="AH474" s="31" t="str">
        <f>IF((IF(N474="",0,1)+IF(Q474="",0,1)+IF(W474="",0,1)+IF(Z474="",0,1)+IF(AC474="",0,1))=0,"",3*IF(N474=Barèmes!$B$2,1,IF(N474=Barèmes!$C$2,2,IF(N474=Barèmes!$D$2,3,IF(N474=Barèmes!$E$2,4,IF(N474=Barèmes!$F$2,5,0)))))+3*IF(Q474=Barèmes!$B$2,1,IF(Q474=Barèmes!$C$2,2,IF(Q474=Barèmes!$D$2,3,IF(Q474=Barèmes!$E$2,4,IF(Q474=Barèmes!$F$2,5,0)))))+2*IF(W474=Barèmes!$B$2,1,IF(W474=Barèmes!$C$2,2,IF(W474=Barèmes!$D$2,3,IF(W474=Barèmes!$E$2,4,IF(W474=Barèmes!$F$2,5,0)))))+1*IF(Z474=Barèmes!$B$2,1,IF(Z474=Barèmes!$C$2,2,IF(Z474=Barèmes!$D$2,3,IF(Z474=Barèmes!$E$2,4,IF(Z474=Barèmes!$F$2,5,0)))))+1*IF(AC474=Barèmes!$B$2,1,IF(AC474=Barèmes!$C$2,2,IF(AC474=Barèmes!$D$2,3,IF(AC474=Barèmes!$E$2,4,IF(AC474=Barèmes!$F$2,5,0))))))</f>
        <v/>
      </c>
      <c r="AI474" s="31"/>
      <c r="AJ474" s="32" t="str">
        <f>IFERROR(INDEX(Croissance!$B$5:$B$604,MATCH(A474,Croissance!$A$5:$A$604,0)),"")</f>
        <v/>
      </c>
      <c r="AK474" s="32" t="str">
        <f>IFERROR(INDEX(Croissance!$C$5:$C$604,MATCH(A474,Croissance!$A$5:$A$604,0)),"")</f>
        <v/>
      </c>
      <c r="AL474" s="32" t="str">
        <f>IFERROR(INDEX(Croissance!$D$5:$D$604,MATCH(A474,Croissance!$A$5:$A$604,0)),"")</f>
        <v/>
      </c>
      <c r="AM474" s="32" t="str">
        <f>IFERROR(INDEX(Croissance!$E$5:$E$604,MATCH(A474,Croissance!$A$5:$A$604,0)),"")</f>
        <v/>
      </c>
      <c r="AO474" s="33">
        <f t="shared" si="64"/>
        <v>0</v>
      </c>
      <c r="AP474" s="33">
        <f t="shared" si="60"/>
        <v>0</v>
      </c>
      <c r="AQ474" s="33">
        <f>IF(A474="",0,IF(AND(OR('Synthèse classe'!$C$2="Tous",C474='Synthèse classe'!$C$2),OR('Synthèse classe'!$C$3="Toutes",D474='Synthèse classe'!$C$3),OR('Synthèse classe'!$C$4="Toutes",AND('Synthèse classe'!$C$4="Dernière",AP474=1),B474=IFERROR(VALUE('Synthèse classe'!$C$4),0))),1,0))</f>
        <v>0</v>
      </c>
      <c r="AR474" s="34" t="str">
        <f t="shared" si="61"/>
        <v/>
      </c>
    </row>
    <row r="475" spans="1:44" x14ac:dyDescent="0.2">
      <c r="A475" s="17" t="str">
        <f t="shared" si="57"/>
        <v/>
      </c>
      <c r="B475" s="18"/>
      <c r="C475" s="19"/>
      <c r="D475" s="19"/>
      <c r="E475" s="19"/>
      <c r="F475" s="19"/>
      <c r="G475" s="19"/>
      <c r="H475" s="17" t="str">
        <f t="shared" si="62"/>
        <v/>
      </c>
      <c r="I475" s="20"/>
      <c r="J475" s="18"/>
      <c r="K475" s="19"/>
      <c r="L475" s="21" t="str">
        <f t="shared" si="63"/>
        <v/>
      </c>
      <c r="M475" s="21" t="str">
        <f>IF(OR(J475="",SUMPRODUCT((Barèmes!$A$6:$A$28="Endurance — Luc Léger (palier)")*(Barèmes!$B$6:$B$28=H475)*(Barèmes!$C$6:$C$28=IF(H475="6ème","Mixte",G475)))=0),"",IF(SUMPRODUCT((Barèmes!$A$6:$A$28="Endurance — Luc Léger (palier)")*(Barèmes!$B$6:$B$28=H475)*(Barèmes!$C$6:$C$28=IF(H475="6ème","Mixte",G475))*(Barèmes!$J$6:$J$28="+"))&gt;0,IF(J475&lt;=SUMIFS(Barèmes!$D$6:$D$28,Barèmes!$A$6:$A$28,"Endurance — Luc Léger (palier)",Barèmes!$B$6:$B$28,H475,Barèmes!$C$6:$C$28,IF(H475="6ème","Mixte",G475)),"à besoin",IF(J475&lt;=SUMIFS(Barèmes!$E$6:$E$28,Barèmes!$A$6:$A$28,"Endurance — Luc Léger (palier)",Barèmes!$B$6:$B$28,H475,Barèmes!$C$6:$C$28,IF(H475="6ème","Mixte",G475)),"fragile","satisfaisant")),IF(J475&gt;=SUMIFS(Barèmes!$D$6:$D$28,Barèmes!$A$6:$A$28,"Endurance — Luc Léger (palier)",Barèmes!$B$6:$B$28,H475,Barèmes!$C$6:$C$28,IF(H475="6ème","Mixte",G475)),"à besoin",IF(J475&gt;=SUMIFS(Barèmes!$E$6:$E$28,Barèmes!$A$6:$A$28,"Endurance — Luc Léger (palier)",Barèmes!$B$6:$B$28,H475,Barèmes!$C$6:$C$28,IF(H475="6ème","Mixte",G475)),"fragile","satisfaisant"))))</f>
        <v/>
      </c>
      <c r="N475" s="21" t="str">
        <f>IF(OR(J475="",SUMPRODUCT((Barèmes!$A$6:$A$28="Endurance — Luc Léger (palier)")*(Barèmes!$B$6:$B$28=H475)*(Barèmes!$C$6:$C$28=IF(H475="6ème","Mixte",G475)))=0),"",IF(SUMPRODUCT((Barèmes!$A$6:$A$28="Endurance — Luc Léger (palier)")*(Barèmes!$B$6:$B$28=H475)*(Barèmes!$C$6:$C$28=IF(H475="6ème","Mixte",G475))*(Barèmes!$J$6:$J$28="+"))&gt;0,IF(J475&lt;=SUMIFS(Barèmes!$F$6:$F$28,Barèmes!$A$6:$A$28,"Endurance — Luc Léger (palier)",Barèmes!$B$6:$B$28,H475,Barèmes!$C$6:$C$28,IF(H475="6ème","Mixte",G475)),Barèmes!$B$2,IF(J475&lt;=SUMIFS(Barèmes!$G$6:$G$28,Barèmes!$A$6:$A$28,"Endurance — Luc Léger (palier)",Barèmes!$B$6:$B$28,H475,Barèmes!$C$6:$C$28,IF(H475="6ème","Mixte",G475)),Barèmes!$C$2,IF(J475&lt;=SUMIFS(Barèmes!$H$6:$H$28,Barèmes!$A$6:$A$28,"Endurance — Luc Léger (palier)",Barèmes!$B$6:$B$28,H475,Barèmes!$C$6:$C$28,IF(H475="6ème","Mixte",G475)),Barèmes!$D$2,IF(J475&lt;=SUMIFS(Barèmes!$I$6:$I$28,Barèmes!$A$6:$A$28,"Endurance — Luc Léger (palier)",Barèmes!$B$6:$B$28,H475,Barèmes!$C$6:$C$28,IF(H475="6ème","Mixte",G475)),Barèmes!$E$2,Barèmes!$F$2)))),IF(J475&gt;=SUMIFS(Barèmes!$F$6:$F$28,Barèmes!$A$6:$A$28,"Endurance — Luc Léger (palier)",Barèmes!$B$6:$B$28,H475,Barèmes!$C$6:$C$28,IF(H475="6ème","Mixte",G475)),Barèmes!$B$2,IF(J475&gt;=SUMIFS(Barèmes!$G$6:$G$28,Barèmes!$A$6:$A$28,"Endurance — Luc Léger (palier)",Barèmes!$B$6:$B$28,H475,Barèmes!$C$6:$C$28,IF(H475="6ème","Mixte",G475)),Barèmes!$C$2,IF(J475&gt;=SUMIFS(Barèmes!$H$6:$H$28,Barèmes!$A$6:$A$28,"Endurance — Luc Léger (palier)",Barèmes!$B$6:$B$28,H475,Barèmes!$C$6:$C$28,IF(H475="6ème","Mixte",G475)),Barèmes!$D$2,IF(J475&gt;=SUMIFS(Barèmes!$I$6:$I$28,Barèmes!$A$6:$A$28,"Endurance — Luc Léger (palier)",Barèmes!$B$6:$B$28,H475,Barèmes!$C$6:$C$28,IF(H475="6ème","Mixte",G475)),Barèmes!$E$2,Barèmes!$F$2))))))</f>
        <v/>
      </c>
      <c r="O475" s="22"/>
      <c r="P475" s="23" t="str">
        <f>IF(OR(O475="",SUMPRODUCT((Barèmes!$A$6:$A$28="Force bas du corps — Saut en longueur (m)")*(Barèmes!$B$6:$B$28=H475)*(Barèmes!$C$6:$C$28=IF(H475="6ème","Mixte",G475)))=0),"",IF(SUMPRODUCT((Barèmes!$A$6:$A$28="Force bas du corps — Saut en longueur (m)")*(Barèmes!$B$6:$B$28=H475)*(Barèmes!$C$6:$C$28=IF(H475="6ème","Mixte",G475))*(Barèmes!$J$6:$J$28="+"))&gt;0,IF(O475&lt;=SUMIFS(Barèmes!$D$6:$D$28,Barèmes!$A$6:$A$28,"Force bas du corps — Saut en longueur (m)",Barèmes!$B$6:$B$28,H475,Barèmes!$C$6:$C$28,IF(H475="6ème","Mixte",G475)),"à besoin",IF(O475&lt;=SUMIFS(Barèmes!$E$6:$E$28,Barèmes!$A$6:$A$28,"Force bas du corps — Saut en longueur (m)",Barèmes!$B$6:$B$28,H475,Barèmes!$C$6:$C$28,IF(H475="6ème","Mixte",G475)),"fragile","satisfaisant")),IF(O475&gt;=SUMIFS(Barèmes!$D$6:$D$28,Barèmes!$A$6:$A$28,"Force bas du corps — Saut en longueur (m)",Barèmes!$B$6:$B$28,H475,Barèmes!$C$6:$C$28,IF(H475="6ème","Mixte",G475)),"à besoin",IF(O475&gt;=SUMIFS(Barèmes!$E$6:$E$28,Barèmes!$A$6:$A$28,"Force bas du corps — Saut en longueur (m)",Barèmes!$B$6:$B$28,H475,Barèmes!$C$6:$C$28,IF(H475="6ème","Mixte",G475)),"fragile","satisfaisant"))))</f>
        <v/>
      </c>
      <c r="Q475" s="23" t="str">
        <f>IF(OR(O475="",SUMPRODUCT((Barèmes!$A$6:$A$28="Force bas du corps — Saut en longueur (m)")*(Barèmes!$B$6:$B$28=H475)*(Barèmes!$C$6:$C$28=IF(H475="6ème","Mixte",G475)))=0),"",IF(SUMPRODUCT((Barèmes!$A$6:$A$28="Force bas du corps — Saut en longueur (m)")*(Barèmes!$B$6:$B$28=H475)*(Barèmes!$C$6:$C$28=IF(H475="6ème","Mixte",G475))*(Barèmes!$J$6:$J$28="+"))&gt;0,IF(O475&lt;=SUMIFS(Barèmes!$F$6:$F$28,Barèmes!$A$6:$A$28,"Force bas du corps — Saut en longueur (m)",Barèmes!$B$6:$B$28,H475,Barèmes!$C$6:$C$28,IF(H475="6ème","Mixte",G475)),Barèmes!$B$2,IF(O475&lt;=SUMIFS(Barèmes!$G$6:$G$28,Barèmes!$A$6:$A$28,"Force bas du corps — Saut en longueur (m)",Barèmes!$B$6:$B$28,H475,Barèmes!$C$6:$C$28,IF(H475="6ème","Mixte",G475)),Barèmes!$C$2,IF(O475&lt;=SUMIFS(Barèmes!$H$6:$H$28,Barèmes!$A$6:$A$28,"Force bas du corps — Saut en longueur (m)",Barèmes!$B$6:$B$28,H475,Barèmes!$C$6:$C$28,IF(H475="6ème","Mixte",G475)),Barèmes!$D$2,IF(O475&lt;=SUMIFS(Barèmes!$I$6:$I$28,Barèmes!$A$6:$A$28,"Force bas du corps — Saut en longueur (m)",Barèmes!$B$6:$B$28,H475,Barèmes!$C$6:$C$28,IF(H475="6ème","Mixte",G475)),Barèmes!$E$2,Barèmes!$F$2)))),IF(O475&gt;=SUMIFS(Barèmes!$F$6:$F$28,Barèmes!$A$6:$A$28,"Force bas du corps — Saut en longueur (m)",Barèmes!$B$6:$B$28,H475,Barèmes!$C$6:$C$28,IF(H475="6ème","Mixte",G475)),Barèmes!$B$2,IF(O475&gt;=SUMIFS(Barèmes!$G$6:$G$28,Barèmes!$A$6:$A$28,"Force bas du corps — Saut en longueur (m)",Barèmes!$B$6:$B$28,H475,Barèmes!$C$6:$C$28,IF(H475="6ème","Mixte",G475)),Barèmes!$C$2,IF(O475&gt;=SUMIFS(Barèmes!$H$6:$H$28,Barèmes!$A$6:$A$28,"Force bas du corps — Saut en longueur (m)",Barèmes!$B$6:$B$28,H475,Barèmes!$C$6:$C$28,IF(H475="6ème","Mixte",G475)),Barèmes!$D$2,IF(O475&gt;=SUMIFS(Barèmes!$I$6:$I$28,Barèmes!$A$6:$A$28,"Force bas du corps — Saut en longueur (m)",Barèmes!$B$6:$B$28,H475,Barèmes!$C$6:$C$28,IF(H475="6ème","Mixte",G475)),Barèmes!$E$2,Barèmes!$F$2))))))</f>
        <v/>
      </c>
      <c r="R475" s="22"/>
      <c r="S475" s="24" t="str">
        <f>IF(OR(R475="",SUMPRODUCT((Barèmes!$A$6:$A$28="Vitesse — 30 m (s)")*(Barèmes!$B$6:$B$28=H475)*(Barèmes!$C$6:$C$28=IF(H475="6ème","Mixte",G475)))=0),"",IF(SUMPRODUCT((Barèmes!$A$6:$A$28="Vitesse — 30 m (s)")*(Barèmes!$B$6:$B$28=H475)*(Barèmes!$C$6:$C$28=IF(H475="6ème","Mixte",G475))*(Barèmes!$J$6:$J$28="+"))&gt;0,IF(R475&lt;=SUMIFS(Barèmes!$D$6:$D$28,Barèmes!$A$6:$A$28,"Vitesse — 30 m (s)",Barèmes!$B$6:$B$28,H475,Barèmes!$C$6:$C$28,IF(H475="6ème","Mixte",G475)),"à besoin",IF(R475&lt;=SUMIFS(Barèmes!$E$6:$E$28,Barèmes!$A$6:$A$28,"Vitesse — 30 m (s)",Barèmes!$B$6:$B$28,H475,Barèmes!$C$6:$C$28,IF(H475="6ème","Mixte",G475)),"fragile","satisfaisant")),IF(R475&gt;=SUMIFS(Barèmes!$D$6:$D$28,Barèmes!$A$6:$A$28,"Vitesse — 30 m (s)",Barèmes!$B$6:$B$28,H475,Barèmes!$C$6:$C$28,IF(H475="6ème","Mixte",G475)),"à besoin",IF(R475&gt;=SUMIFS(Barèmes!$E$6:$E$28,Barèmes!$A$6:$A$28,"Vitesse — 30 m (s)",Barèmes!$B$6:$B$28,H475,Barèmes!$C$6:$C$28,IF(H475="6ème","Mixte",G475)),"fragile","satisfaisant"))))</f>
        <v/>
      </c>
      <c r="T475" s="24" t="str">
        <f>IF(OR(R475="",SUMPRODUCT((Barèmes!$A$6:$A$28="Vitesse — 30 m (s)")*(Barèmes!$B$6:$B$28=H475)*(Barèmes!$C$6:$C$28=IF(H475="6ème","Mixte",G475)))=0),"",IF(SUMPRODUCT((Barèmes!$A$6:$A$28="Vitesse — 30 m (s)")*(Barèmes!$B$6:$B$28=H475)*(Barèmes!$C$6:$C$28=IF(H475="6ème","Mixte",G475))*(Barèmes!$J$6:$J$28="+"))&gt;0,IF(R475&lt;=SUMIFS(Barèmes!$F$6:$F$28,Barèmes!$A$6:$A$28,"Vitesse — 30 m (s)",Barèmes!$B$6:$B$28,H475,Barèmes!$C$6:$C$28,IF(H475="6ème","Mixte",G475)),Barèmes!$B$2,IF(R475&lt;=SUMIFS(Barèmes!$G$6:$G$28,Barèmes!$A$6:$A$28,"Vitesse — 30 m (s)",Barèmes!$B$6:$B$28,H475,Barèmes!$C$6:$C$28,IF(H475="6ème","Mixte",G475)),Barèmes!$C$2,IF(R475&lt;=SUMIFS(Barèmes!$H$6:$H$28,Barèmes!$A$6:$A$28,"Vitesse — 30 m (s)",Barèmes!$B$6:$B$28,H475,Barèmes!$C$6:$C$28,IF(H475="6ème","Mixte",G475)),Barèmes!$D$2,IF(R475&lt;=SUMIFS(Barèmes!$I$6:$I$28,Barèmes!$A$6:$A$28,"Vitesse — 30 m (s)",Barèmes!$B$6:$B$28,H475,Barèmes!$C$6:$C$28,IF(H475="6ème","Mixte",G475)),Barèmes!$E$2,Barèmes!$F$2)))),IF(R475&gt;=SUMIFS(Barèmes!$F$6:$F$28,Barèmes!$A$6:$A$28,"Vitesse — 30 m (s)",Barèmes!$B$6:$B$28,H475,Barèmes!$C$6:$C$28,IF(H475="6ème","Mixte",G475)),Barèmes!$B$2,IF(R475&gt;=SUMIFS(Barèmes!$G$6:$G$28,Barèmes!$A$6:$A$28,"Vitesse — 30 m (s)",Barèmes!$B$6:$B$28,H475,Barèmes!$C$6:$C$28,IF(H475="6ème","Mixte",G475)),Barèmes!$C$2,IF(R475&gt;=SUMIFS(Barèmes!$H$6:$H$28,Barèmes!$A$6:$A$28,"Vitesse — 30 m (s)",Barèmes!$B$6:$B$28,H475,Barèmes!$C$6:$C$28,IF(H475="6ème","Mixte",G475)),Barèmes!$D$2,IF(R475&gt;=SUMIFS(Barèmes!$I$6:$I$28,Barèmes!$A$6:$A$28,"Vitesse — 30 m (s)",Barèmes!$B$6:$B$28,H475,Barèmes!$C$6:$C$28,IF(H475="6ème","Mixte",G475)),Barèmes!$E$2,Barèmes!$F$2))))))</f>
        <v/>
      </c>
      <c r="U475" s="22"/>
      <c r="V475" s="25" t="str">
        <f>IF(OR(U475="",SUMPRODUCT((Barèmes!$A$6:$A$28="Vitesse — 50 m (s)")*(Barèmes!$B$6:$B$28=H475)*(Barèmes!$C$6:$C$28=IF(H475="6ème","Mixte",G475)))=0),"",IF(SUMPRODUCT((Barèmes!$A$6:$A$28="Vitesse — 50 m (s)")*(Barèmes!$B$6:$B$28=H475)*(Barèmes!$C$6:$C$28=IF(H475="6ème","Mixte",G475))*(Barèmes!$J$6:$J$28="+"))&gt;0,IF(U475&lt;=SUMIFS(Barèmes!$D$6:$D$28,Barèmes!$A$6:$A$28,"Vitesse — 50 m (s)",Barèmes!$B$6:$B$28,H475,Barèmes!$C$6:$C$28,IF(H475="6ème","Mixte",G475)),"à besoin",IF(U475&lt;=SUMIFS(Barèmes!$E$6:$E$28,Barèmes!$A$6:$A$28,"Vitesse — 50 m (s)",Barèmes!$B$6:$B$28,H475,Barèmes!$C$6:$C$28,IF(H475="6ème","Mixte",G475)),"fragile","satisfaisant")),IF(U475&gt;=SUMIFS(Barèmes!$D$6:$D$28,Barèmes!$A$6:$A$28,"Vitesse — 50 m (s)",Barèmes!$B$6:$B$28,H475,Barèmes!$C$6:$C$28,IF(H475="6ème","Mixte",G475)),"à besoin",IF(U475&gt;=SUMIFS(Barèmes!$E$6:$E$28,Barèmes!$A$6:$A$28,"Vitesse — 50 m (s)",Barèmes!$B$6:$B$28,H475,Barèmes!$C$6:$C$28,IF(H475="6ème","Mixte",G475)),"fragile","satisfaisant"))))</f>
        <v/>
      </c>
      <c r="W475" s="25" t="str">
        <f>IF(OR(U475="",SUMPRODUCT((Barèmes!$A$6:$A$28="Vitesse — 50 m (s)")*(Barèmes!$B$6:$B$28=H475)*(Barèmes!$C$6:$C$28=IF(H475="6ème","Mixte",G475)))=0),"",IF(SUMPRODUCT((Barèmes!$A$6:$A$28="Vitesse — 50 m (s)")*(Barèmes!$B$6:$B$28=H475)*(Barèmes!$C$6:$C$28=IF(H475="6ème","Mixte",G475))*(Barèmes!$J$6:$J$28="+"))&gt;0,IF(U475&lt;=SUMIFS(Barèmes!$F$6:$F$28,Barèmes!$A$6:$A$28,"Vitesse — 50 m (s)",Barèmes!$B$6:$B$28,H475,Barèmes!$C$6:$C$28,IF(H475="6ème","Mixte",G475)),Barèmes!$B$2,IF(U475&lt;=SUMIFS(Barèmes!$G$6:$G$28,Barèmes!$A$6:$A$28,"Vitesse — 50 m (s)",Barèmes!$B$6:$B$28,H475,Barèmes!$C$6:$C$28,IF(H475="6ème","Mixte",G475)),Barèmes!$C$2,IF(U475&lt;=SUMIFS(Barèmes!$H$6:$H$28,Barèmes!$A$6:$A$28,"Vitesse — 50 m (s)",Barèmes!$B$6:$B$28,H475,Barèmes!$C$6:$C$28,IF(H475="6ème","Mixte",G475)),Barèmes!$D$2,IF(U475&lt;=SUMIFS(Barèmes!$I$6:$I$28,Barèmes!$A$6:$A$28,"Vitesse — 50 m (s)",Barèmes!$B$6:$B$28,H475,Barèmes!$C$6:$C$28,IF(H475="6ème","Mixte",G475)),Barèmes!$E$2,Barèmes!$F$2)))),IF(U475&gt;=SUMIFS(Barèmes!$F$6:$F$28,Barèmes!$A$6:$A$28,"Vitesse — 50 m (s)",Barèmes!$B$6:$B$28,H475,Barèmes!$C$6:$C$28,IF(H475="6ème","Mixte",G475)),Barèmes!$B$2,IF(U475&gt;=SUMIFS(Barèmes!$G$6:$G$28,Barèmes!$A$6:$A$28,"Vitesse — 50 m (s)",Barèmes!$B$6:$B$28,H475,Barèmes!$C$6:$C$28,IF(H475="6ème","Mixte",G475)),Barèmes!$C$2,IF(U475&gt;=SUMIFS(Barèmes!$H$6:$H$28,Barèmes!$A$6:$A$28,"Vitesse — 50 m (s)",Barèmes!$B$6:$B$28,H475,Barèmes!$C$6:$C$28,IF(H475="6ème","Mixte",G475)),Barèmes!$D$2,IF(U475&gt;=SUMIFS(Barèmes!$I$6:$I$28,Barèmes!$A$6:$A$28,"Vitesse — 50 m (s)",Barèmes!$B$6:$B$28,H475,Barèmes!$C$6:$C$28,IF(H475="6ème","Mixte",G475)),Barèmes!$E$2,Barèmes!$F$2))))))</f>
        <v/>
      </c>
      <c r="X475" s="18"/>
      <c r="Y475" s="26" t="str" cm="1">
        <f t="array" ref="Y475">IF(OR(X475="",SUMPRODUCT((Barèmes!$A$6:$A$28="Souplesse (score 1-5)")*(Barèmes!$B$6:$B$28=H475)*(Barèmes!$C$6:$C$28=IF(H475="6ème","Mixte",G475)))=0),"",IF(SUMPRODUCT((Barèmes!$A$6:$A$28="Souplesse (score 1-5)")*(Barèmes!$B$6:$B$28=H475)*(Barèmes!$C$6:$C$28=IF(H475="6ème","Mixte",G475))*(Barèmes!$J$6:$J$28="+"))&gt;0,IF(X475&lt;=SUMIFS(Barèmes!$D$6:$D$28,Barèmes!$A$6:$A$28,"Souplesse (score 1-5)",Barèmes!$B$6:$B$28,H475,Barèmes!$C$6:$C$28,IF(H475="6ème","Mixte",G475)),"à besoin",IF(X475&lt;=SUMIFS(Barèmes!$E$6:$E$28,Barèmes!$A$6:$A$28,"Souplesse (score 1-5)",Barèmes!$B$6:$B$28,H475,Barèmes!$C$6:$C$28,IF(H475="6ème","Mixte",G475)),"fragile","satisfaisant")),IF(X475&gt;=SUMIFS(Barèmes!$D$6:$D$28,Barèmes!$A$6:$A$28,"Souplesse (score 1-5)",Barèmes!$B$6:$B$28,H475,Barèmes!$C$6:$C$28,IF(H475="6ème","Mixte",G475)),"à besoin",IF(X475&gt;=SUMIFS(Barèmes!$E$6:$E$28,Barèmes!$A$6:$A$28,"Souplesse (score 1-5)",Barèmes!$B$6:$B$28,H475,Barèmes!$C$6:$C$28,IF(H475="6ème","Mixte",G475)),"fragile","satisfaisant"))))</f>
        <v/>
      </c>
      <c r="Z475" s="26" t="str" cm="1">
        <f t="array" ref="Z475">IF(OR(X475="",SUMPRODUCT((Barèmes!$A$6:$A$28="Souplesse (score 1-5)")*(Barèmes!$B$6:$B$28=H475)*(Barèmes!$C$6:$C$28=IF(H475="6ème","Mixte",G475)))=0),"",IF(SUMPRODUCT((Barèmes!$A$6:$A$28="Souplesse (score 1-5)")*(Barèmes!$B$6:$B$28=H475)*(Barèmes!$C$6:$C$28=IF(H475="6ème","Mixte",G475))*(Barèmes!$J$6:$J$28="+"))&gt;0,IF(X475&lt;=SUMIFS(Barèmes!$F$6:$F$28,Barèmes!$A$6:$A$28,"Souplesse (score 1-5)",Barèmes!$B$6:$B$28,H475,Barèmes!$C$6:$C$28,IF(H475="6ème","Mixte",G475)),Barèmes!$B$2,IF(X475&lt;=SUMIFS(Barèmes!$G$6:$G$28,Barèmes!$A$6:$A$28,"Souplesse (score 1-5)",Barèmes!$B$6:$B$28,H475,Barèmes!$C$6:$C$28,IF(H475="6ème","Mixte",G475)),Barèmes!$C$2,IF(X475&lt;=SUMIFS(Barèmes!$H$6:$H$28,Barèmes!$A$6:$A$28,"Souplesse (score 1-5)",Barèmes!$B$6:$B$28,H475,Barèmes!$C$6:$C$28,IF(H475="6ème","Mixte",G475)),Barèmes!$D$2,IF(X475&lt;=SUMIFS(Barèmes!$I$6:$I$28,Barèmes!$A$6:$A$28,"Souplesse (score 1-5)",Barèmes!$B$6:$B$28,H475,Barèmes!$C$6:$C$28,IF(H475="6ème","Mixte",G475)),Barèmes!$E$2,Barèmes!$F$2)))),IF(X475&gt;=SUMIFS(Barèmes!$F$6:$F$28,Barèmes!$A$6:$A$28,"Souplesse (score 1-5)",Barèmes!$B$6:$B$28,H475,Barèmes!$C$6:$C$28,IF(H475="6ème","Mixte",G475)),Barèmes!$B$2,IF(X475&gt;=SUMIFS(Barèmes!$G$6:$G$28,Barèmes!$A$6:$A$28,"Souplesse (score 1-5)",Barèmes!$B$6:$B$28,H475,Barèmes!$C$6:$C$28,IF(H475="6ème","Mixte",G475)),Barèmes!$C$2,IF(X475&gt;=SUMIFS(Barèmes!$H$6:$H$28,Barèmes!$A$6:$A$28,"Souplesse (score 1-5)",Barèmes!$B$6:$B$28,H475,Barèmes!$C$6:$C$28,IF(H475="6ème","Mixte",G475)),Barèmes!$D$2,IF(X475&gt;=SUMIFS(Barèmes!$I$6:$I$28,Barèmes!$A$6:$A$28,"Souplesse (score 1-5)",Barèmes!$B$6:$B$28,H475,Barèmes!$C$6:$C$28,IF(H475="6ème","Mixte",G475)),Barèmes!$E$2,Barèmes!$F$2))))))</f>
        <v/>
      </c>
      <c r="AA475" s="22"/>
      <c r="AB475" s="27" t="str">
        <f>IF(OR(AA475="",SUMPRODUCT((Barèmes!$A$6:$A$28="Agilité — T-test 974 (s)")*(Barèmes!$B$6:$B$28=H475)*(Barèmes!$C$6:$C$28=IF(H475="6ème","Mixte",G475)))=0),"",IF(SUMPRODUCT((Barèmes!$A$6:$A$28="Agilité — T-test 974 (s)")*(Barèmes!$B$6:$B$28=H475)*(Barèmes!$C$6:$C$28=IF(H475="6ème","Mixte",G475))*(Barèmes!$J$6:$J$28="+"))&gt;0,IF(AA475&lt;=SUMIFS(Barèmes!$D$6:$D$28,Barèmes!$A$6:$A$28,"Agilité — T-test 974 (s)",Barèmes!$B$6:$B$28,H475,Barèmes!$C$6:$C$28,IF(H475="6ème","Mixte",G475)),"à besoin",IF(AA475&lt;=SUMIFS(Barèmes!$E$6:$E$28,Barèmes!$A$6:$A$28,"Agilité — T-test 974 (s)",Barèmes!$B$6:$B$28,H475,Barèmes!$C$6:$C$28,IF(H475="6ème","Mixte",G475)),"fragile","satisfaisant")),IF(AA475&gt;=SUMIFS(Barèmes!$D$6:$D$28,Barèmes!$A$6:$A$28,"Agilité — T-test 974 (s)",Barèmes!$B$6:$B$28,H475,Barèmes!$C$6:$C$28,IF(H475="6ème","Mixte",G475)),"à besoin",IF(AA475&gt;=SUMIFS(Barèmes!$E$6:$E$28,Barèmes!$A$6:$A$28,"Agilité — T-test 974 (s)",Barèmes!$B$6:$B$28,H475,Barèmes!$C$6:$C$28,IF(H475="6ème","Mixte",G475)),"fragile","satisfaisant"))))</f>
        <v/>
      </c>
      <c r="AC475" s="27" t="str">
        <f>IF(OR(AA475="",SUMPRODUCT((Barèmes!$A$6:$A$28="Agilité — T-test 974 (s)")*(Barèmes!$B$6:$B$28=H475)*(Barèmes!$C$6:$C$28=IF(H475="6ème","Mixte",G475)))=0),"",IF(SUMPRODUCT((Barèmes!$A$6:$A$28="Agilité — T-test 974 (s)")*(Barèmes!$B$6:$B$28=H475)*(Barèmes!$C$6:$C$28=IF(H475="6ème","Mixte",G475))*(Barèmes!$J$6:$J$28="+"))&gt;0,IF(AA475&lt;=SUMIFS(Barèmes!$F$6:$F$28,Barèmes!$A$6:$A$28,"Agilité — T-test 974 (s)",Barèmes!$B$6:$B$28,H475,Barèmes!$C$6:$C$28,IF(H475="6ème","Mixte",G475)),Barèmes!$B$2,IF(AA475&lt;=SUMIFS(Barèmes!$G$6:$G$28,Barèmes!$A$6:$A$28,"Agilité — T-test 974 (s)",Barèmes!$B$6:$B$28,H475,Barèmes!$C$6:$C$28,IF(H475="6ème","Mixte",G475)),Barèmes!$C$2,IF(AA475&lt;=SUMIFS(Barèmes!$H$6:$H$28,Barèmes!$A$6:$A$28,"Agilité — T-test 974 (s)",Barèmes!$B$6:$B$28,H475,Barèmes!$C$6:$C$28,IF(H475="6ème","Mixte",G475)),Barèmes!$D$2,IF(AA475&lt;=SUMIFS(Barèmes!$I$6:$I$28,Barèmes!$A$6:$A$28,"Agilité — T-test 974 (s)",Barèmes!$B$6:$B$28,H475,Barèmes!$C$6:$C$28,IF(H475="6ème","Mixte",G475)),Barèmes!$E$2,Barèmes!$F$2)))),IF(AA475&gt;=SUMIFS(Barèmes!$F$6:$F$28,Barèmes!$A$6:$A$28,"Agilité — T-test 974 (s)",Barèmes!$B$6:$B$28,H475,Barèmes!$C$6:$C$28,IF(H475="6ème","Mixte",G475)),Barèmes!$B$2,IF(AA475&gt;=SUMIFS(Barèmes!$G$6:$G$28,Barèmes!$A$6:$A$28,"Agilité — T-test 974 (s)",Barèmes!$B$6:$B$28,H475,Barèmes!$C$6:$C$28,IF(H475="6ème","Mixte",G475)),Barèmes!$C$2,IF(AA475&gt;=SUMIFS(Barèmes!$H$6:$H$28,Barèmes!$A$6:$A$28,"Agilité — T-test 974 (s)",Barèmes!$B$6:$B$28,H475,Barèmes!$C$6:$C$28,IF(H475="6ème","Mixte",G475)),Barèmes!$D$2,IF(AA475&gt;=SUMIFS(Barèmes!$I$6:$I$28,Barèmes!$A$6:$A$28,"Agilité — T-test 974 (s)",Barèmes!$B$6:$B$28,H475,Barèmes!$C$6:$C$28,IF(H475="6ème","Mixte",G475)),Barèmes!$E$2,Barèmes!$F$2))))))</f>
        <v/>
      </c>
      <c r="AD475" s="28" t="str">
        <f t="shared" si="58"/>
        <v/>
      </c>
      <c r="AE475" s="29" t="str">
        <f t="shared" si="59"/>
        <v/>
      </c>
      <c r="AF475" s="30" t="str">
        <f>IF(OR(AD475="",SUMPRODUCT((Barèmes!$A$6:$A$28="Surcoût d'agilité (s) — technique")*(Barèmes!$B$6:$B$28=H475)*(Barèmes!$C$6:$C$28=IF(H475="6ème","Mixte",G475)))=0),"",IF(SUMPRODUCT((Barèmes!$A$6:$A$28="Surcoût d'agilité (s) — technique")*(Barèmes!$B$6:$B$28=H475)*(Barèmes!$C$6:$C$28=IF(H475="6ème","Mixte",G475))*(Barèmes!$J$6:$J$28="+"))&gt;0,IF(AD475&lt;=SUMIFS(Barèmes!$D$6:$D$28,Barèmes!$A$6:$A$28,"Surcoût d'agilité (s) — technique",Barèmes!$B$6:$B$28,H475,Barèmes!$C$6:$C$28,IF(H475="6ème","Mixte",G475)),"à besoin",IF(AD475&lt;=SUMIFS(Barèmes!$E$6:$E$28,Barèmes!$A$6:$A$28,"Surcoût d'agilité (s) — technique",Barèmes!$B$6:$B$28,H475,Barèmes!$C$6:$C$28,IF(H475="6ème","Mixte",G475)),"fragile","satisfaisant")),IF(AD475&gt;=SUMIFS(Barèmes!$D$6:$D$28,Barèmes!$A$6:$A$28,"Surcoût d'agilité (s) — technique",Barèmes!$B$6:$B$28,H475,Barèmes!$C$6:$C$28,IF(H475="6ème","Mixte",G475)),"à besoin",IF(AD475&gt;=SUMIFS(Barèmes!$E$6:$E$28,Barèmes!$A$6:$A$28,"Surcoût d'agilité (s) — technique",Barèmes!$B$6:$B$28,H475,Barèmes!$C$6:$C$28,IF(H475="6ème","Mixte",G475)),"fragile","satisfaisant"))))</f>
        <v/>
      </c>
      <c r="AG475" s="30" t="str">
        <f>IF(OR(AD475="",SUMPRODUCT((Barèmes!$A$6:$A$28="Surcoût d'agilité (s) — technique")*(Barèmes!$B$6:$B$28=H475)*(Barèmes!$C$6:$C$28=IF(H475="6ème","Mixte",G475)))=0),"",IF(SUMPRODUCT((Barèmes!$A$6:$A$28="Surcoût d'agilité (s) — technique")*(Barèmes!$B$6:$B$28=H475)*(Barèmes!$C$6:$C$28=IF(H475="6ème","Mixte",G475))*(Barèmes!$J$6:$J$28="+"))&gt;0,IF(AD475&lt;=SUMIFS(Barèmes!$F$6:$F$28,Barèmes!$A$6:$A$28,"Surcoût d'agilité (s) — technique",Barèmes!$B$6:$B$28,H475,Barèmes!$C$6:$C$28,IF(H475="6ème","Mixte",G475)),Barèmes!$B$2,IF(AD475&lt;=SUMIFS(Barèmes!$G$6:$G$28,Barèmes!$A$6:$A$28,"Surcoût d'agilité (s) — technique",Barèmes!$B$6:$B$28,H475,Barèmes!$C$6:$C$28,IF(H475="6ème","Mixte",G475)),Barèmes!$C$2,IF(AD475&lt;=SUMIFS(Barèmes!$H$6:$H$28,Barèmes!$A$6:$A$28,"Surcoût d'agilité (s) — technique",Barèmes!$B$6:$B$28,H475,Barèmes!$C$6:$C$28,IF(H475="6ème","Mixte",G475)),Barèmes!$D$2,IF(AD475&lt;=SUMIFS(Barèmes!$I$6:$I$28,Barèmes!$A$6:$A$28,"Surcoût d'agilité (s) — technique",Barèmes!$B$6:$B$28,H475,Barèmes!$C$6:$C$28,IF(H475="6ème","Mixte",G475)),Barèmes!$E$2,Barèmes!$F$2)))),IF(AD475&gt;=SUMIFS(Barèmes!$F$6:$F$28,Barèmes!$A$6:$A$28,"Surcoût d'agilité (s) — technique",Barèmes!$B$6:$B$28,H475,Barèmes!$C$6:$C$28,IF(H475="6ème","Mixte",G475)),Barèmes!$B$2,IF(AD475&gt;=SUMIFS(Barèmes!$G$6:$G$28,Barèmes!$A$6:$A$28,"Surcoût d'agilité (s) — technique",Barèmes!$B$6:$B$28,H475,Barèmes!$C$6:$C$28,IF(H475="6ème","Mixte",G475)),Barèmes!$C$2,IF(AD475&gt;=SUMIFS(Barèmes!$H$6:$H$28,Barèmes!$A$6:$A$28,"Surcoût d'agilité (s) — technique",Barèmes!$B$6:$B$28,H475,Barèmes!$C$6:$C$28,IF(H475="6ème","Mixte",G475)),Barèmes!$D$2,IF(AD475&gt;=SUMIFS(Barèmes!$I$6:$I$28,Barèmes!$A$6:$A$28,"Surcoût d'agilité (s) — technique",Barèmes!$B$6:$B$28,H475,Barèmes!$C$6:$C$28,IF(H475="6ème","Mixte",G475)),Barèmes!$E$2,Barèmes!$F$2))))))</f>
        <v/>
      </c>
      <c r="AH475" s="31" t="str">
        <f>IF((IF(N475="",0,1)+IF(Q475="",0,1)+IF(W475="",0,1)+IF(Z475="",0,1)+IF(AC475="",0,1))=0,"",3*IF(N475=Barèmes!$B$2,1,IF(N475=Barèmes!$C$2,2,IF(N475=Barèmes!$D$2,3,IF(N475=Barèmes!$E$2,4,IF(N475=Barèmes!$F$2,5,0)))))+3*IF(Q475=Barèmes!$B$2,1,IF(Q475=Barèmes!$C$2,2,IF(Q475=Barèmes!$D$2,3,IF(Q475=Barèmes!$E$2,4,IF(Q475=Barèmes!$F$2,5,0)))))+2*IF(W475=Barèmes!$B$2,1,IF(W475=Barèmes!$C$2,2,IF(W475=Barèmes!$D$2,3,IF(W475=Barèmes!$E$2,4,IF(W475=Barèmes!$F$2,5,0)))))+1*IF(Z475=Barèmes!$B$2,1,IF(Z475=Barèmes!$C$2,2,IF(Z475=Barèmes!$D$2,3,IF(Z475=Barèmes!$E$2,4,IF(Z475=Barèmes!$F$2,5,0)))))+1*IF(AC475=Barèmes!$B$2,1,IF(AC475=Barèmes!$C$2,2,IF(AC475=Barèmes!$D$2,3,IF(AC475=Barèmes!$E$2,4,IF(AC475=Barèmes!$F$2,5,0))))))</f>
        <v/>
      </c>
      <c r="AI475" s="31"/>
      <c r="AJ475" s="32" t="str">
        <f>IFERROR(INDEX(Croissance!$B$5:$B$604,MATCH(A475,Croissance!$A$5:$A$604,0)),"")</f>
        <v/>
      </c>
      <c r="AK475" s="32" t="str">
        <f>IFERROR(INDEX(Croissance!$C$5:$C$604,MATCH(A475,Croissance!$A$5:$A$604,0)),"")</f>
        <v/>
      </c>
      <c r="AL475" s="32" t="str">
        <f>IFERROR(INDEX(Croissance!$D$5:$D$604,MATCH(A475,Croissance!$A$5:$A$604,0)),"")</f>
        <v/>
      </c>
      <c r="AM475" s="32" t="str">
        <f>IFERROR(INDEX(Croissance!$E$5:$E$604,MATCH(A475,Croissance!$A$5:$A$604,0)),"")</f>
        <v/>
      </c>
      <c r="AO475" s="33">
        <f t="shared" si="64"/>
        <v>0</v>
      </c>
      <c r="AP475" s="33">
        <f t="shared" si="60"/>
        <v>0</v>
      </c>
      <c r="AQ475" s="33">
        <f>IF(A475="",0,IF(AND(OR('Synthèse classe'!$C$2="Tous",C475='Synthèse classe'!$C$2),OR('Synthèse classe'!$C$3="Toutes",D475='Synthèse classe'!$C$3),OR('Synthèse classe'!$C$4="Toutes",AND('Synthèse classe'!$C$4="Dernière",AP475=1),B475=IFERROR(VALUE('Synthèse classe'!$C$4),0))),1,0))</f>
        <v>0</v>
      </c>
      <c r="AR475" s="34" t="str">
        <f t="shared" si="61"/>
        <v/>
      </c>
    </row>
    <row r="476" spans="1:44" x14ac:dyDescent="0.2">
      <c r="A476" s="17" t="str">
        <f t="shared" si="57"/>
        <v/>
      </c>
      <c r="B476" s="18"/>
      <c r="C476" s="19"/>
      <c r="D476" s="19"/>
      <c r="E476" s="19"/>
      <c r="F476" s="19"/>
      <c r="G476" s="19"/>
      <c r="H476" s="17" t="str">
        <f t="shared" si="62"/>
        <v/>
      </c>
      <c r="I476" s="20"/>
      <c r="J476" s="18"/>
      <c r="K476" s="19"/>
      <c r="L476" s="21" t="str">
        <f t="shared" si="63"/>
        <v/>
      </c>
      <c r="M476" s="21" t="str">
        <f>IF(OR(J476="",SUMPRODUCT((Barèmes!$A$6:$A$28="Endurance — Luc Léger (palier)")*(Barèmes!$B$6:$B$28=H476)*(Barèmes!$C$6:$C$28=IF(H476="6ème","Mixte",G476)))=0),"",IF(SUMPRODUCT((Barèmes!$A$6:$A$28="Endurance — Luc Léger (palier)")*(Barèmes!$B$6:$B$28=H476)*(Barèmes!$C$6:$C$28=IF(H476="6ème","Mixte",G476))*(Barèmes!$J$6:$J$28="+"))&gt;0,IF(J476&lt;=SUMIFS(Barèmes!$D$6:$D$28,Barèmes!$A$6:$A$28,"Endurance — Luc Léger (palier)",Barèmes!$B$6:$B$28,H476,Barèmes!$C$6:$C$28,IF(H476="6ème","Mixte",G476)),"à besoin",IF(J476&lt;=SUMIFS(Barèmes!$E$6:$E$28,Barèmes!$A$6:$A$28,"Endurance — Luc Léger (palier)",Barèmes!$B$6:$B$28,H476,Barèmes!$C$6:$C$28,IF(H476="6ème","Mixte",G476)),"fragile","satisfaisant")),IF(J476&gt;=SUMIFS(Barèmes!$D$6:$D$28,Barèmes!$A$6:$A$28,"Endurance — Luc Léger (palier)",Barèmes!$B$6:$B$28,H476,Barèmes!$C$6:$C$28,IF(H476="6ème","Mixte",G476)),"à besoin",IF(J476&gt;=SUMIFS(Barèmes!$E$6:$E$28,Barèmes!$A$6:$A$28,"Endurance — Luc Léger (palier)",Barèmes!$B$6:$B$28,H476,Barèmes!$C$6:$C$28,IF(H476="6ème","Mixte",G476)),"fragile","satisfaisant"))))</f>
        <v/>
      </c>
      <c r="N476" s="21" t="str">
        <f>IF(OR(J476="",SUMPRODUCT((Barèmes!$A$6:$A$28="Endurance — Luc Léger (palier)")*(Barèmes!$B$6:$B$28=H476)*(Barèmes!$C$6:$C$28=IF(H476="6ème","Mixte",G476)))=0),"",IF(SUMPRODUCT((Barèmes!$A$6:$A$28="Endurance — Luc Léger (palier)")*(Barèmes!$B$6:$B$28=H476)*(Barèmes!$C$6:$C$28=IF(H476="6ème","Mixte",G476))*(Barèmes!$J$6:$J$28="+"))&gt;0,IF(J476&lt;=SUMIFS(Barèmes!$F$6:$F$28,Barèmes!$A$6:$A$28,"Endurance — Luc Léger (palier)",Barèmes!$B$6:$B$28,H476,Barèmes!$C$6:$C$28,IF(H476="6ème","Mixte",G476)),Barèmes!$B$2,IF(J476&lt;=SUMIFS(Barèmes!$G$6:$G$28,Barèmes!$A$6:$A$28,"Endurance — Luc Léger (palier)",Barèmes!$B$6:$B$28,H476,Barèmes!$C$6:$C$28,IF(H476="6ème","Mixte",G476)),Barèmes!$C$2,IF(J476&lt;=SUMIFS(Barèmes!$H$6:$H$28,Barèmes!$A$6:$A$28,"Endurance — Luc Léger (palier)",Barèmes!$B$6:$B$28,H476,Barèmes!$C$6:$C$28,IF(H476="6ème","Mixte",G476)),Barèmes!$D$2,IF(J476&lt;=SUMIFS(Barèmes!$I$6:$I$28,Barèmes!$A$6:$A$28,"Endurance — Luc Léger (palier)",Barèmes!$B$6:$B$28,H476,Barèmes!$C$6:$C$28,IF(H476="6ème","Mixte",G476)),Barèmes!$E$2,Barèmes!$F$2)))),IF(J476&gt;=SUMIFS(Barèmes!$F$6:$F$28,Barèmes!$A$6:$A$28,"Endurance — Luc Léger (palier)",Barèmes!$B$6:$B$28,H476,Barèmes!$C$6:$C$28,IF(H476="6ème","Mixte",G476)),Barèmes!$B$2,IF(J476&gt;=SUMIFS(Barèmes!$G$6:$G$28,Barèmes!$A$6:$A$28,"Endurance — Luc Léger (palier)",Barèmes!$B$6:$B$28,H476,Barèmes!$C$6:$C$28,IF(H476="6ème","Mixte",G476)),Barèmes!$C$2,IF(J476&gt;=SUMIFS(Barèmes!$H$6:$H$28,Barèmes!$A$6:$A$28,"Endurance — Luc Léger (palier)",Barèmes!$B$6:$B$28,H476,Barèmes!$C$6:$C$28,IF(H476="6ème","Mixte",G476)),Barèmes!$D$2,IF(J476&gt;=SUMIFS(Barèmes!$I$6:$I$28,Barèmes!$A$6:$A$28,"Endurance — Luc Léger (palier)",Barèmes!$B$6:$B$28,H476,Barèmes!$C$6:$C$28,IF(H476="6ème","Mixte",G476)),Barèmes!$E$2,Barèmes!$F$2))))))</f>
        <v/>
      </c>
      <c r="O476" s="22"/>
      <c r="P476" s="23" t="str">
        <f>IF(OR(O476="",SUMPRODUCT((Barèmes!$A$6:$A$28="Force bas du corps — Saut en longueur (m)")*(Barèmes!$B$6:$B$28=H476)*(Barèmes!$C$6:$C$28=IF(H476="6ème","Mixte",G476)))=0),"",IF(SUMPRODUCT((Barèmes!$A$6:$A$28="Force bas du corps — Saut en longueur (m)")*(Barèmes!$B$6:$B$28=H476)*(Barèmes!$C$6:$C$28=IF(H476="6ème","Mixte",G476))*(Barèmes!$J$6:$J$28="+"))&gt;0,IF(O476&lt;=SUMIFS(Barèmes!$D$6:$D$28,Barèmes!$A$6:$A$28,"Force bas du corps — Saut en longueur (m)",Barèmes!$B$6:$B$28,H476,Barèmes!$C$6:$C$28,IF(H476="6ème","Mixte",G476)),"à besoin",IF(O476&lt;=SUMIFS(Barèmes!$E$6:$E$28,Barèmes!$A$6:$A$28,"Force bas du corps — Saut en longueur (m)",Barèmes!$B$6:$B$28,H476,Barèmes!$C$6:$C$28,IF(H476="6ème","Mixte",G476)),"fragile","satisfaisant")),IF(O476&gt;=SUMIFS(Barèmes!$D$6:$D$28,Barèmes!$A$6:$A$28,"Force bas du corps — Saut en longueur (m)",Barèmes!$B$6:$B$28,H476,Barèmes!$C$6:$C$28,IF(H476="6ème","Mixte",G476)),"à besoin",IF(O476&gt;=SUMIFS(Barèmes!$E$6:$E$28,Barèmes!$A$6:$A$28,"Force bas du corps — Saut en longueur (m)",Barèmes!$B$6:$B$28,H476,Barèmes!$C$6:$C$28,IF(H476="6ème","Mixte",G476)),"fragile","satisfaisant"))))</f>
        <v/>
      </c>
      <c r="Q476" s="23" t="str">
        <f>IF(OR(O476="",SUMPRODUCT((Barèmes!$A$6:$A$28="Force bas du corps — Saut en longueur (m)")*(Barèmes!$B$6:$B$28=H476)*(Barèmes!$C$6:$C$28=IF(H476="6ème","Mixte",G476)))=0),"",IF(SUMPRODUCT((Barèmes!$A$6:$A$28="Force bas du corps — Saut en longueur (m)")*(Barèmes!$B$6:$B$28=H476)*(Barèmes!$C$6:$C$28=IF(H476="6ème","Mixte",G476))*(Barèmes!$J$6:$J$28="+"))&gt;0,IF(O476&lt;=SUMIFS(Barèmes!$F$6:$F$28,Barèmes!$A$6:$A$28,"Force bas du corps — Saut en longueur (m)",Barèmes!$B$6:$B$28,H476,Barèmes!$C$6:$C$28,IF(H476="6ème","Mixte",G476)),Barèmes!$B$2,IF(O476&lt;=SUMIFS(Barèmes!$G$6:$G$28,Barèmes!$A$6:$A$28,"Force bas du corps — Saut en longueur (m)",Barèmes!$B$6:$B$28,H476,Barèmes!$C$6:$C$28,IF(H476="6ème","Mixte",G476)),Barèmes!$C$2,IF(O476&lt;=SUMIFS(Barèmes!$H$6:$H$28,Barèmes!$A$6:$A$28,"Force bas du corps — Saut en longueur (m)",Barèmes!$B$6:$B$28,H476,Barèmes!$C$6:$C$28,IF(H476="6ème","Mixte",G476)),Barèmes!$D$2,IF(O476&lt;=SUMIFS(Barèmes!$I$6:$I$28,Barèmes!$A$6:$A$28,"Force bas du corps — Saut en longueur (m)",Barèmes!$B$6:$B$28,H476,Barèmes!$C$6:$C$28,IF(H476="6ème","Mixte",G476)),Barèmes!$E$2,Barèmes!$F$2)))),IF(O476&gt;=SUMIFS(Barèmes!$F$6:$F$28,Barèmes!$A$6:$A$28,"Force bas du corps — Saut en longueur (m)",Barèmes!$B$6:$B$28,H476,Barèmes!$C$6:$C$28,IF(H476="6ème","Mixte",G476)),Barèmes!$B$2,IF(O476&gt;=SUMIFS(Barèmes!$G$6:$G$28,Barèmes!$A$6:$A$28,"Force bas du corps — Saut en longueur (m)",Barèmes!$B$6:$B$28,H476,Barèmes!$C$6:$C$28,IF(H476="6ème","Mixte",G476)),Barèmes!$C$2,IF(O476&gt;=SUMIFS(Barèmes!$H$6:$H$28,Barèmes!$A$6:$A$28,"Force bas du corps — Saut en longueur (m)",Barèmes!$B$6:$B$28,H476,Barèmes!$C$6:$C$28,IF(H476="6ème","Mixte",G476)),Barèmes!$D$2,IF(O476&gt;=SUMIFS(Barèmes!$I$6:$I$28,Barèmes!$A$6:$A$28,"Force bas du corps — Saut en longueur (m)",Barèmes!$B$6:$B$28,H476,Barèmes!$C$6:$C$28,IF(H476="6ème","Mixte",G476)),Barèmes!$E$2,Barèmes!$F$2))))))</f>
        <v/>
      </c>
      <c r="R476" s="22"/>
      <c r="S476" s="24" t="str">
        <f>IF(OR(R476="",SUMPRODUCT((Barèmes!$A$6:$A$28="Vitesse — 30 m (s)")*(Barèmes!$B$6:$B$28=H476)*(Barèmes!$C$6:$C$28=IF(H476="6ème","Mixte",G476)))=0),"",IF(SUMPRODUCT((Barèmes!$A$6:$A$28="Vitesse — 30 m (s)")*(Barèmes!$B$6:$B$28=H476)*(Barèmes!$C$6:$C$28=IF(H476="6ème","Mixte",G476))*(Barèmes!$J$6:$J$28="+"))&gt;0,IF(R476&lt;=SUMIFS(Barèmes!$D$6:$D$28,Barèmes!$A$6:$A$28,"Vitesse — 30 m (s)",Barèmes!$B$6:$B$28,H476,Barèmes!$C$6:$C$28,IF(H476="6ème","Mixte",G476)),"à besoin",IF(R476&lt;=SUMIFS(Barèmes!$E$6:$E$28,Barèmes!$A$6:$A$28,"Vitesse — 30 m (s)",Barèmes!$B$6:$B$28,H476,Barèmes!$C$6:$C$28,IF(H476="6ème","Mixte",G476)),"fragile","satisfaisant")),IF(R476&gt;=SUMIFS(Barèmes!$D$6:$D$28,Barèmes!$A$6:$A$28,"Vitesse — 30 m (s)",Barèmes!$B$6:$B$28,H476,Barèmes!$C$6:$C$28,IF(H476="6ème","Mixte",G476)),"à besoin",IF(R476&gt;=SUMIFS(Barèmes!$E$6:$E$28,Barèmes!$A$6:$A$28,"Vitesse — 30 m (s)",Barèmes!$B$6:$B$28,H476,Barèmes!$C$6:$C$28,IF(H476="6ème","Mixte",G476)),"fragile","satisfaisant"))))</f>
        <v/>
      </c>
      <c r="T476" s="24" t="str">
        <f>IF(OR(R476="",SUMPRODUCT((Barèmes!$A$6:$A$28="Vitesse — 30 m (s)")*(Barèmes!$B$6:$B$28=H476)*(Barèmes!$C$6:$C$28=IF(H476="6ème","Mixte",G476)))=0),"",IF(SUMPRODUCT((Barèmes!$A$6:$A$28="Vitesse — 30 m (s)")*(Barèmes!$B$6:$B$28=H476)*(Barèmes!$C$6:$C$28=IF(H476="6ème","Mixte",G476))*(Barèmes!$J$6:$J$28="+"))&gt;0,IF(R476&lt;=SUMIFS(Barèmes!$F$6:$F$28,Barèmes!$A$6:$A$28,"Vitesse — 30 m (s)",Barèmes!$B$6:$B$28,H476,Barèmes!$C$6:$C$28,IF(H476="6ème","Mixte",G476)),Barèmes!$B$2,IF(R476&lt;=SUMIFS(Barèmes!$G$6:$G$28,Barèmes!$A$6:$A$28,"Vitesse — 30 m (s)",Barèmes!$B$6:$B$28,H476,Barèmes!$C$6:$C$28,IF(H476="6ème","Mixte",G476)),Barèmes!$C$2,IF(R476&lt;=SUMIFS(Barèmes!$H$6:$H$28,Barèmes!$A$6:$A$28,"Vitesse — 30 m (s)",Barèmes!$B$6:$B$28,H476,Barèmes!$C$6:$C$28,IF(H476="6ème","Mixte",G476)),Barèmes!$D$2,IF(R476&lt;=SUMIFS(Barèmes!$I$6:$I$28,Barèmes!$A$6:$A$28,"Vitesse — 30 m (s)",Barèmes!$B$6:$B$28,H476,Barèmes!$C$6:$C$28,IF(H476="6ème","Mixte",G476)),Barèmes!$E$2,Barèmes!$F$2)))),IF(R476&gt;=SUMIFS(Barèmes!$F$6:$F$28,Barèmes!$A$6:$A$28,"Vitesse — 30 m (s)",Barèmes!$B$6:$B$28,H476,Barèmes!$C$6:$C$28,IF(H476="6ème","Mixte",G476)),Barèmes!$B$2,IF(R476&gt;=SUMIFS(Barèmes!$G$6:$G$28,Barèmes!$A$6:$A$28,"Vitesse — 30 m (s)",Barèmes!$B$6:$B$28,H476,Barèmes!$C$6:$C$28,IF(H476="6ème","Mixte",G476)),Barèmes!$C$2,IF(R476&gt;=SUMIFS(Barèmes!$H$6:$H$28,Barèmes!$A$6:$A$28,"Vitesse — 30 m (s)",Barèmes!$B$6:$B$28,H476,Barèmes!$C$6:$C$28,IF(H476="6ème","Mixte",G476)),Barèmes!$D$2,IF(R476&gt;=SUMIFS(Barèmes!$I$6:$I$28,Barèmes!$A$6:$A$28,"Vitesse — 30 m (s)",Barèmes!$B$6:$B$28,H476,Barèmes!$C$6:$C$28,IF(H476="6ème","Mixte",G476)),Barèmes!$E$2,Barèmes!$F$2))))))</f>
        <v/>
      </c>
      <c r="U476" s="22"/>
      <c r="V476" s="25" t="str">
        <f>IF(OR(U476="",SUMPRODUCT((Barèmes!$A$6:$A$28="Vitesse — 50 m (s)")*(Barèmes!$B$6:$B$28=H476)*(Barèmes!$C$6:$C$28=IF(H476="6ème","Mixte",G476)))=0),"",IF(SUMPRODUCT((Barèmes!$A$6:$A$28="Vitesse — 50 m (s)")*(Barèmes!$B$6:$B$28=H476)*(Barèmes!$C$6:$C$28=IF(H476="6ème","Mixte",G476))*(Barèmes!$J$6:$J$28="+"))&gt;0,IF(U476&lt;=SUMIFS(Barèmes!$D$6:$D$28,Barèmes!$A$6:$A$28,"Vitesse — 50 m (s)",Barèmes!$B$6:$B$28,H476,Barèmes!$C$6:$C$28,IF(H476="6ème","Mixte",G476)),"à besoin",IF(U476&lt;=SUMIFS(Barèmes!$E$6:$E$28,Barèmes!$A$6:$A$28,"Vitesse — 50 m (s)",Barèmes!$B$6:$B$28,H476,Barèmes!$C$6:$C$28,IF(H476="6ème","Mixte",G476)),"fragile","satisfaisant")),IF(U476&gt;=SUMIFS(Barèmes!$D$6:$D$28,Barèmes!$A$6:$A$28,"Vitesse — 50 m (s)",Barèmes!$B$6:$B$28,H476,Barèmes!$C$6:$C$28,IF(H476="6ème","Mixte",G476)),"à besoin",IF(U476&gt;=SUMIFS(Barèmes!$E$6:$E$28,Barèmes!$A$6:$A$28,"Vitesse — 50 m (s)",Barèmes!$B$6:$B$28,H476,Barèmes!$C$6:$C$28,IF(H476="6ème","Mixte",G476)),"fragile","satisfaisant"))))</f>
        <v/>
      </c>
      <c r="W476" s="25" t="str">
        <f>IF(OR(U476="",SUMPRODUCT((Barèmes!$A$6:$A$28="Vitesse — 50 m (s)")*(Barèmes!$B$6:$B$28=H476)*(Barèmes!$C$6:$C$28=IF(H476="6ème","Mixte",G476)))=0),"",IF(SUMPRODUCT((Barèmes!$A$6:$A$28="Vitesse — 50 m (s)")*(Barèmes!$B$6:$B$28=H476)*(Barèmes!$C$6:$C$28=IF(H476="6ème","Mixte",G476))*(Barèmes!$J$6:$J$28="+"))&gt;0,IF(U476&lt;=SUMIFS(Barèmes!$F$6:$F$28,Barèmes!$A$6:$A$28,"Vitesse — 50 m (s)",Barèmes!$B$6:$B$28,H476,Barèmes!$C$6:$C$28,IF(H476="6ème","Mixte",G476)),Barèmes!$B$2,IF(U476&lt;=SUMIFS(Barèmes!$G$6:$G$28,Barèmes!$A$6:$A$28,"Vitesse — 50 m (s)",Barèmes!$B$6:$B$28,H476,Barèmes!$C$6:$C$28,IF(H476="6ème","Mixte",G476)),Barèmes!$C$2,IF(U476&lt;=SUMIFS(Barèmes!$H$6:$H$28,Barèmes!$A$6:$A$28,"Vitesse — 50 m (s)",Barèmes!$B$6:$B$28,H476,Barèmes!$C$6:$C$28,IF(H476="6ème","Mixte",G476)),Barèmes!$D$2,IF(U476&lt;=SUMIFS(Barèmes!$I$6:$I$28,Barèmes!$A$6:$A$28,"Vitesse — 50 m (s)",Barèmes!$B$6:$B$28,H476,Barèmes!$C$6:$C$28,IF(H476="6ème","Mixte",G476)),Barèmes!$E$2,Barèmes!$F$2)))),IF(U476&gt;=SUMIFS(Barèmes!$F$6:$F$28,Barèmes!$A$6:$A$28,"Vitesse — 50 m (s)",Barèmes!$B$6:$B$28,H476,Barèmes!$C$6:$C$28,IF(H476="6ème","Mixte",G476)),Barèmes!$B$2,IF(U476&gt;=SUMIFS(Barèmes!$G$6:$G$28,Barèmes!$A$6:$A$28,"Vitesse — 50 m (s)",Barèmes!$B$6:$B$28,H476,Barèmes!$C$6:$C$28,IF(H476="6ème","Mixte",G476)),Barèmes!$C$2,IF(U476&gt;=SUMIFS(Barèmes!$H$6:$H$28,Barèmes!$A$6:$A$28,"Vitesse — 50 m (s)",Barèmes!$B$6:$B$28,H476,Barèmes!$C$6:$C$28,IF(H476="6ème","Mixte",G476)),Barèmes!$D$2,IF(U476&gt;=SUMIFS(Barèmes!$I$6:$I$28,Barèmes!$A$6:$A$28,"Vitesse — 50 m (s)",Barèmes!$B$6:$B$28,H476,Barèmes!$C$6:$C$28,IF(H476="6ème","Mixte",G476)),Barèmes!$E$2,Barèmes!$F$2))))))</f>
        <v/>
      </c>
      <c r="X476" s="18"/>
      <c r="Y476" s="26" t="str" cm="1">
        <f t="array" ref="Y476">IF(OR(X476="",SUMPRODUCT((Barèmes!$A$6:$A$28="Souplesse (score 1-5)")*(Barèmes!$B$6:$B$28=H476)*(Barèmes!$C$6:$C$28=IF(H476="6ème","Mixte",G476)))=0),"",IF(SUMPRODUCT((Barèmes!$A$6:$A$28="Souplesse (score 1-5)")*(Barèmes!$B$6:$B$28=H476)*(Barèmes!$C$6:$C$28=IF(H476="6ème","Mixte",G476))*(Barèmes!$J$6:$J$28="+"))&gt;0,IF(X476&lt;=SUMIFS(Barèmes!$D$6:$D$28,Barèmes!$A$6:$A$28,"Souplesse (score 1-5)",Barèmes!$B$6:$B$28,H476,Barèmes!$C$6:$C$28,IF(H476="6ème","Mixte",G476)),"à besoin",IF(X476&lt;=SUMIFS(Barèmes!$E$6:$E$28,Barèmes!$A$6:$A$28,"Souplesse (score 1-5)",Barèmes!$B$6:$B$28,H476,Barèmes!$C$6:$C$28,IF(H476="6ème","Mixte",G476)),"fragile","satisfaisant")),IF(X476&gt;=SUMIFS(Barèmes!$D$6:$D$28,Barèmes!$A$6:$A$28,"Souplesse (score 1-5)",Barèmes!$B$6:$B$28,H476,Barèmes!$C$6:$C$28,IF(H476="6ème","Mixte",G476)),"à besoin",IF(X476&gt;=SUMIFS(Barèmes!$E$6:$E$28,Barèmes!$A$6:$A$28,"Souplesse (score 1-5)",Barèmes!$B$6:$B$28,H476,Barèmes!$C$6:$C$28,IF(H476="6ème","Mixte",G476)),"fragile","satisfaisant"))))</f>
        <v/>
      </c>
      <c r="Z476" s="26" t="str" cm="1">
        <f t="array" ref="Z476">IF(OR(X476="",SUMPRODUCT((Barèmes!$A$6:$A$28="Souplesse (score 1-5)")*(Barèmes!$B$6:$B$28=H476)*(Barèmes!$C$6:$C$28=IF(H476="6ème","Mixte",G476)))=0),"",IF(SUMPRODUCT((Barèmes!$A$6:$A$28="Souplesse (score 1-5)")*(Barèmes!$B$6:$B$28=H476)*(Barèmes!$C$6:$C$28=IF(H476="6ème","Mixte",G476))*(Barèmes!$J$6:$J$28="+"))&gt;0,IF(X476&lt;=SUMIFS(Barèmes!$F$6:$F$28,Barèmes!$A$6:$A$28,"Souplesse (score 1-5)",Barèmes!$B$6:$B$28,H476,Barèmes!$C$6:$C$28,IF(H476="6ème","Mixte",G476)),Barèmes!$B$2,IF(X476&lt;=SUMIFS(Barèmes!$G$6:$G$28,Barèmes!$A$6:$A$28,"Souplesse (score 1-5)",Barèmes!$B$6:$B$28,H476,Barèmes!$C$6:$C$28,IF(H476="6ème","Mixte",G476)),Barèmes!$C$2,IF(X476&lt;=SUMIFS(Barèmes!$H$6:$H$28,Barèmes!$A$6:$A$28,"Souplesse (score 1-5)",Barèmes!$B$6:$B$28,H476,Barèmes!$C$6:$C$28,IF(H476="6ème","Mixte",G476)),Barèmes!$D$2,IF(X476&lt;=SUMIFS(Barèmes!$I$6:$I$28,Barèmes!$A$6:$A$28,"Souplesse (score 1-5)",Barèmes!$B$6:$B$28,H476,Barèmes!$C$6:$C$28,IF(H476="6ème","Mixte",G476)),Barèmes!$E$2,Barèmes!$F$2)))),IF(X476&gt;=SUMIFS(Barèmes!$F$6:$F$28,Barèmes!$A$6:$A$28,"Souplesse (score 1-5)",Barèmes!$B$6:$B$28,H476,Barèmes!$C$6:$C$28,IF(H476="6ème","Mixte",G476)),Barèmes!$B$2,IF(X476&gt;=SUMIFS(Barèmes!$G$6:$G$28,Barèmes!$A$6:$A$28,"Souplesse (score 1-5)",Barèmes!$B$6:$B$28,H476,Barèmes!$C$6:$C$28,IF(H476="6ème","Mixte",G476)),Barèmes!$C$2,IF(X476&gt;=SUMIFS(Barèmes!$H$6:$H$28,Barèmes!$A$6:$A$28,"Souplesse (score 1-5)",Barèmes!$B$6:$B$28,H476,Barèmes!$C$6:$C$28,IF(H476="6ème","Mixte",G476)),Barèmes!$D$2,IF(X476&gt;=SUMIFS(Barèmes!$I$6:$I$28,Barèmes!$A$6:$A$28,"Souplesse (score 1-5)",Barèmes!$B$6:$B$28,H476,Barèmes!$C$6:$C$28,IF(H476="6ème","Mixte",G476)),Barèmes!$E$2,Barèmes!$F$2))))))</f>
        <v/>
      </c>
      <c r="AA476" s="22"/>
      <c r="AB476" s="27" t="str">
        <f>IF(OR(AA476="",SUMPRODUCT((Barèmes!$A$6:$A$28="Agilité — T-test 974 (s)")*(Barèmes!$B$6:$B$28=H476)*(Barèmes!$C$6:$C$28=IF(H476="6ème","Mixte",G476)))=0),"",IF(SUMPRODUCT((Barèmes!$A$6:$A$28="Agilité — T-test 974 (s)")*(Barèmes!$B$6:$B$28=H476)*(Barèmes!$C$6:$C$28=IF(H476="6ème","Mixte",G476))*(Barèmes!$J$6:$J$28="+"))&gt;0,IF(AA476&lt;=SUMIFS(Barèmes!$D$6:$D$28,Barèmes!$A$6:$A$28,"Agilité — T-test 974 (s)",Barèmes!$B$6:$B$28,H476,Barèmes!$C$6:$C$28,IF(H476="6ème","Mixte",G476)),"à besoin",IF(AA476&lt;=SUMIFS(Barèmes!$E$6:$E$28,Barèmes!$A$6:$A$28,"Agilité — T-test 974 (s)",Barèmes!$B$6:$B$28,H476,Barèmes!$C$6:$C$28,IF(H476="6ème","Mixte",G476)),"fragile","satisfaisant")),IF(AA476&gt;=SUMIFS(Barèmes!$D$6:$D$28,Barèmes!$A$6:$A$28,"Agilité — T-test 974 (s)",Barèmes!$B$6:$B$28,H476,Barèmes!$C$6:$C$28,IF(H476="6ème","Mixte",G476)),"à besoin",IF(AA476&gt;=SUMIFS(Barèmes!$E$6:$E$28,Barèmes!$A$6:$A$28,"Agilité — T-test 974 (s)",Barèmes!$B$6:$B$28,H476,Barèmes!$C$6:$C$28,IF(H476="6ème","Mixte",G476)),"fragile","satisfaisant"))))</f>
        <v/>
      </c>
      <c r="AC476" s="27" t="str">
        <f>IF(OR(AA476="",SUMPRODUCT((Barèmes!$A$6:$A$28="Agilité — T-test 974 (s)")*(Barèmes!$B$6:$B$28=H476)*(Barèmes!$C$6:$C$28=IF(H476="6ème","Mixte",G476)))=0),"",IF(SUMPRODUCT((Barèmes!$A$6:$A$28="Agilité — T-test 974 (s)")*(Barèmes!$B$6:$B$28=H476)*(Barèmes!$C$6:$C$28=IF(H476="6ème","Mixte",G476))*(Barèmes!$J$6:$J$28="+"))&gt;0,IF(AA476&lt;=SUMIFS(Barèmes!$F$6:$F$28,Barèmes!$A$6:$A$28,"Agilité — T-test 974 (s)",Barèmes!$B$6:$B$28,H476,Barèmes!$C$6:$C$28,IF(H476="6ème","Mixte",G476)),Barèmes!$B$2,IF(AA476&lt;=SUMIFS(Barèmes!$G$6:$G$28,Barèmes!$A$6:$A$28,"Agilité — T-test 974 (s)",Barèmes!$B$6:$B$28,H476,Barèmes!$C$6:$C$28,IF(H476="6ème","Mixte",G476)),Barèmes!$C$2,IF(AA476&lt;=SUMIFS(Barèmes!$H$6:$H$28,Barèmes!$A$6:$A$28,"Agilité — T-test 974 (s)",Barèmes!$B$6:$B$28,H476,Barèmes!$C$6:$C$28,IF(H476="6ème","Mixte",G476)),Barèmes!$D$2,IF(AA476&lt;=SUMIFS(Barèmes!$I$6:$I$28,Barèmes!$A$6:$A$28,"Agilité — T-test 974 (s)",Barèmes!$B$6:$B$28,H476,Barèmes!$C$6:$C$28,IF(H476="6ème","Mixte",G476)),Barèmes!$E$2,Barèmes!$F$2)))),IF(AA476&gt;=SUMIFS(Barèmes!$F$6:$F$28,Barèmes!$A$6:$A$28,"Agilité — T-test 974 (s)",Barèmes!$B$6:$B$28,H476,Barèmes!$C$6:$C$28,IF(H476="6ème","Mixte",G476)),Barèmes!$B$2,IF(AA476&gt;=SUMIFS(Barèmes!$G$6:$G$28,Barèmes!$A$6:$A$28,"Agilité — T-test 974 (s)",Barèmes!$B$6:$B$28,H476,Barèmes!$C$6:$C$28,IF(H476="6ème","Mixte",G476)),Barèmes!$C$2,IF(AA476&gt;=SUMIFS(Barèmes!$H$6:$H$28,Barèmes!$A$6:$A$28,"Agilité — T-test 974 (s)",Barèmes!$B$6:$B$28,H476,Barèmes!$C$6:$C$28,IF(H476="6ème","Mixte",G476)),Barèmes!$D$2,IF(AA476&gt;=SUMIFS(Barèmes!$I$6:$I$28,Barèmes!$A$6:$A$28,"Agilité — T-test 974 (s)",Barèmes!$B$6:$B$28,H476,Barèmes!$C$6:$C$28,IF(H476="6ème","Mixte",G476)),Barèmes!$E$2,Barèmes!$F$2))))))</f>
        <v/>
      </c>
      <c r="AD476" s="28" t="str">
        <f t="shared" si="58"/>
        <v/>
      </c>
      <c r="AE476" s="29" t="str">
        <f t="shared" si="59"/>
        <v/>
      </c>
      <c r="AF476" s="30" t="str">
        <f>IF(OR(AD476="",SUMPRODUCT((Barèmes!$A$6:$A$28="Surcoût d'agilité (s) — technique")*(Barèmes!$B$6:$B$28=H476)*(Barèmes!$C$6:$C$28=IF(H476="6ème","Mixte",G476)))=0),"",IF(SUMPRODUCT((Barèmes!$A$6:$A$28="Surcoût d'agilité (s) — technique")*(Barèmes!$B$6:$B$28=H476)*(Barèmes!$C$6:$C$28=IF(H476="6ème","Mixte",G476))*(Barèmes!$J$6:$J$28="+"))&gt;0,IF(AD476&lt;=SUMIFS(Barèmes!$D$6:$D$28,Barèmes!$A$6:$A$28,"Surcoût d'agilité (s) — technique",Barèmes!$B$6:$B$28,H476,Barèmes!$C$6:$C$28,IF(H476="6ème","Mixte",G476)),"à besoin",IF(AD476&lt;=SUMIFS(Barèmes!$E$6:$E$28,Barèmes!$A$6:$A$28,"Surcoût d'agilité (s) — technique",Barèmes!$B$6:$B$28,H476,Barèmes!$C$6:$C$28,IF(H476="6ème","Mixte",G476)),"fragile","satisfaisant")),IF(AD476&gt;=SUMIFS(Barèmes!$D$6:$D$28,Barèmes!$A$6:$A$28,"Surcoût d'agilité (s) — technique",Barèmes!$B$6:$B$28,H476,Barèmes!$C$6:$C$28,IF(H476="6ème","Mixte",G476)),"à besoin",IF(AD476&gt;=SUMIFS(Barèmes!$E$6:$E$28,Barèmes!$A$6:$A$28,"Surcoût d'agilité (s) — technique",Barèmes!$B$6:$B$28,H476,Barèmes!$C$6:$C$28,IF(H476="6ème","Mixte",G476)),"fragile","satisfaisant"))))</f>
        <v/>
      </c>
      <c r="AG476" s="30" t="str">
        <f>IF(OR(AD476="",SUMPRODUCT((Barèmes!$A$6:$A$28="Surcoût d'agilité (s) — technique")*(Barèmes!$B$6:$B$28=H476)*(Barèmes!$C$6:$C$28=IF(H476="6ème","Mixte",G476)))=0),"",IF(SUMPRODUCT((Barèmes!$A$6:$A$28="Surcoût d'agilité (s) — technique")*(Barèmes!$B$6:$B$28=H476)*(Barèmes!$C$6:$C$28=IF(H476="6ème","Mixte",G476))*(Barèmes!$J$6:$J$28="+"))&gt;0,IF(AD476&lt;=SUMIFS(Barèmes!$F$6:$F$28,Barèmes!$A$6:$A$28,"Surcoût d'agilité (s) — technique",Barèmes!$B$6:$B$28,H476,Barèmes!$C$6:$C$28,IF(H476="6ème","Mixte",G476)),Barèmes!$B$2,IF(AD476&lt;=SUMIFS(Barèmes!$G$6:$G$28,Barèmes!$A$6:$A$28,"Surcoût d'agilité (s) — technique",Barèmes!$B$6:$B$28,H476,Barèmes!$C$6:$C$28,IF(H476="6ème","Mixte",G476)),Barèmes!$C$2,IF(AD476&lt;=SUMIFS(Barèmes!$H$6:$H$28,Barèmes!$A$6:$A$28,"Surcoût d'agilité (s) — technique",Barèmes!$B$6:$B$28,H476,Barèmes!$C$6:$C$28,IF(H476="6ème","Mixte",G476)),Barèmes!$D$2,IF(AD476&lt;=SUMIFS(Barèmes!$I$6:$I$28,Barèmes!$A$6:$A$28,"Surcoût d'agilité (s) — technique",Barèmes!$B$6:$B$28,H476,Barèmes!$C$6:$C$28,IF(H476="6ème","Mixte",G476)),Barèmes!$E$2,Barèmes!$F$2)))),IF(AD476&gt;=SUMIFS(Barèmes!$F$6:$F$28,Barèmes!$A$6:$A$28,"Surcoût d'agilité (s) — technique",Barèmes!$B$6:$B$28,H476,Barèmes!$C$6:$C$28,IF(H476="6ème","Mixte",G476)),Barèmes!$B$2,IF(AD476&gt;=SUMIFS(Barèmes!$G$6:$G$28,Barèmes!$A$6:$A$28,"Surcoût d'agilité (s) — technique",Barèmes!$B$6:$B$28,H476,Barèmes!$C$6:$C$28,IF(H476="6ème","Mixte",G476)),Barèmes!$C$2,IF(AD476&gt;=SUMIFS(Barèmes!$H$6:$H$28,Barèmes!$A$6:$A$28,"Surcoût d'agilité (s) — technique",Barèmes!$B$6:$B$28,H476,Barèmes!$C$6:$C$28,IF(H476="6ème","Mixte",G476)),Barèmes!$D$2,IF(AD476&gt;=SUMIFS(Barèmes!$I$6:$I$28,Barèmes!$A$6:$A$28,"Surcoût d'agilité (s) — technique",Barèmes!$B$6:$B$28,H476,Barèmes!$C$6:$C$28,IF(H476="6ème","Mixte",G476)),Barèmes!$E$2,Barèmes!$F$2))))))</f>
        <v/>
      </c>
      <c r="AH476" s="31" t="str">
        <f>IF((IF(N476="",0,1)+IF(Q476="",0,1)+IF(W476="",0,1)+IF(Z476="",0,1)+IF(AC476="",0,1))=0,"",3*IF(N476=Barèmes!$B$2,1,IF(N476=Barèmes!$C$2,2,IF(N476=Barèmes!$D$2,3,IF(N476=Barèmes!$E$2,4,IF(N476=Barèmes!$F$2,5,0)))))+3*IF(Q476=Barèmes!$B$2,1,IF(Q476=Barèmes!$C$2,2,IF(Q476=Barèmes!$D$2,3,IF(Q476=Barèmes!$E$2,4,IF(Q476=Barèmes!$F$2,5,0)))))+2*IF(W476=Barèmes!$B$2,1,IF(W476=Barèmes!$C$2,2,IF(W476=Barèmes!$D$2,3,IF(W476=Barèmes!$E$2,4,IF(W476=Barèmes!$F$2,5,0)))))+1*IF(Z476=Barèmes!$B$2,1,IF(Z476=Barèmes!$C$2,2,IF(Z476=Barèmes!$D$2,3,IF(Z476=Barèmes!$E$2,4,IF(Z476=Barèmes!$F$2,5,0)))))+1*IF(AC476=Barèmes!$B$2,1,IF(AC476=Barèmes!$C$2,2,IF(AC476=Barèmes!$D$2,3,IF(AC476=Barèmes!$E$2,4,IF(AC476=Barèmes!$F$2,5,0))))))</f>
        <v/>
      </c>
      <c r="AI476" s="31"/>
      <c r="AJ476" s="32" t="str">
        <f>IFERROR(INDEX(Croissance!$B$5:$B$604,MATCH(A476,Croissance!$A$5:$A$604,0)),"")</f>
        <v/>
      </c>
      <c r="AK476" s="32" t="str">
        <f>IFERROR(INDEX(Croissance!$C$5:$C$604,MATCH(A476,Croissance!$A$5:$A$604,0)),"")</f>
        <v/>
      </c>
      <c r="AL476" s="32" t="str">
        <f>IFERROR(INDEX(Croissance!$D$5:$D$604,MATCH(A476,Croissance!$A$5:$A$604,0)),"")</f>
        <v/>
      </c>
      <c r="AM476" s="32" t="str">
        <f>IFERROR(INDEX(Croissance!$E$5:$E$604,MATCH(A476,Croissance!$A$5:$A$604,0)),"")</f>
        <v/>
      </c>
      <c r="AO476" s="33">
        <f t="shared" si="64"/>
        <v>0</v>
      </c>
      <c r="AP476" s="33">
        <f t="shared" si="60"/>
        <v>0</v>
      </c>
      <c r="AQ476" s="33">
        <f>IF(A476="",0,IF(AND(OR('Synthèse classe'!$C$2="Tous",C476='Synthèse classe'!$C$2),OR('Synthèse classe'!$C$3="Toutes",D476='Synthèse classe'!$C$3),OR('Synthèse classe'!$C$4="Toutes",AND('Synthèse classe'!$C$4="Dernière",AP476=1),B476=IFERROR(VALUE('Synthèse classe'!$C$4),0))),1,0))</f>
        <v>0</v>
      </c>
      <c r="AR476" s="34" t="str">
        <f t="shared" si="61"/>
        <v/>
      </c>
    </row>
    <row r="477" spans="1:44" x14ac:dyDescent="0.2">
      <c r="A477" s="17" t="str">
        <f t="shared" si="57"/>
        <v/>
      </c>
      <c r="B477" s="18"/>
      <c r="C477" s="19"/>
      <c r="D477" s="19"/>
      <c r="E477" s="19"/>
      <c r="F477" s="19"/>
      <c r="G477" s="19"/>
      <c r="H477" s="17" t="str">
        <f t="shared" si="62"/>
        <v/>
      </c>
      <c r="I477" s="20"/>
      <c r="J477" s="18"/>
      <c r="K477" s="19"/>
      <c r="L477" s="21" t="str">
        <f t="shared" si="63"/>
        <v/>
      </c>
      <c r="M477" s="21" t="str">
        <f>IF(OR(J477="",SUMPRODUCT((Barèmes!$A$6:$A$28="Endurance — Luc Léger (palier)")*(Barèmes!$B$6:$B$28=H477)*(Barèmes!$C$6:$C$28=IF(H477="6ème","Mixte",G477)))=0),"",IF(SUMPRODUCT((Barèmes!$A$6:$A$28="Endurance — Luc Léger (palier)")*(Barèmes!$B$6:$B$28=H477)*(Barèmes!$C$6:$C$28=IF(H477="6ème","Mixte",G477))*(Barèmes!$J$6:$J$28="+"))&gt;0,IF(J477&lt;=SUMIFS(Barèmes!$D$6:$D$28,Barèmes!$A$6:$A$28,"Endurance — Luc Léger (palier)",Barèmes!$B$6:$B$28,H477,Barèmes!$C$6:$C$28,IF(H477="6ème","Mixte",G477)),"à besoin",IF(J477&lt;=SUMIFS(Barèmes!$E$6:$E$28,Barèmes!$A$6:$A$28,"Endurance — Luc Léger (palier)",Barèmes!$B$6:$B$28,H477,Barèmes!$C$6:$C$28,IF(H477="6ème","Mixte",G477)),"fragile","satisfaisant")),IF(J477&gt;=SUMIFS(Barèmes!$D$6:$D$28,Barèmes!$A$6:$A$28,"Endurance — Luc Léger (palier)",Barèmes!$B$6:$B$28,H477,Barèmes!$C$6:$C$28,IF(H477="6ème","Mixte",G477)),"à besoin",IF(J477&gt;=SUMIFS(Barèmes!$E$6:$E$28,Barèmes!$A$6:$A$28,"Endurance — Luc Léger (palier)",Barèmes!$B$6:$B$28,H477,Barèmes!$C$6:$C$28,IF(H477="6ème","Mixte",G477)),"fragile","satisfaisant"))))</f>
        <v/>
      </c>
      <c r="N477" s="21" t="str">
        <f>IF(OR(J477="",SUMPRODUCT((Barèmes!$A$6:$A$28="Endurance — Luc Léger (palier)")*(Barèmes!$B$6:$B$28=H477)*(Barèmes!$C$6:$C$28=IF(H477="6ème","Mixte",G477)))=0),"",IF(SUMPRODUCT((Barèmes!$A$6:$A$28="Endurance — Luc Léger (palier)")*(Barèmes!$B$6:$B$28=H477)*(Barèmes!$C$6:$C$28=IF(H477="6ème","Mixte",G477))*(Barèmes!$J$6:$J$28="+"))&gt;0,IF(J477&lt;=SUMIFS(Barèmes!$F$6:$F$28,Barèmes!$A$6:$A$28,"Endurance — Luc Léger (palier)",Barèmes!$B$6:$B$28,H477,Barèmes!$C$6:$C$28,IF(H477="6ème","Mixte",G477)),Barèmes!$B$2,IF(J477&lt;=SUMIFS(Barèmes!$G$6:$G$28,Barèmes!$A$6:$A$28,"Endurance — Luc Léger (palier)",Barèmes!$B$6:$B$28,H477,Barèmes!$C$6:$C$28,IF(H477="6ème","Mixte",G477)),Barèmes!$C$2,IF(J477&lt;=SUMIFS(Barèmes!$H$6:$H$28,Barèmes!$A$6:$A$28,"Endurance — Luc Léger (palier)",Barèmes!$B$6:$B$28,H477,Barèmes!$C$6:$C$28,IF(H477="6ème","Mixte",G477)),Barèmes!$D$2,IF(J477&lt;=SUMIFS(Barèmes!$I$6:$I$28,Barèmes!$A$6:$A$28,"Endurance — Luc Léger (palier)",Barèmes!$B$6:$B$28,H477,Barèmes!$C$6:$C$28,IF(H477="6ème","Mixte",G477)),Barèmes!$E$2,Barèmes!$F$2)))),IF(J477&gt;=SUMIFS(Barèmes!$F$6:$F$28,Barèmes!$A$6:$A$28,"Endurance — Luc Léger (palier)",Barèmes!$B$6:$B$28,H477,Barèmes!$C$6:$C$28,IF(H477="6ème","Mixte",G477)),Barèmes!$B$2,IF(J477&gt;=SUMIFS(Barèmes!$G$6:$G$28,Barèmes!$A$6:$A$28,"Endurance — Luc Léger (palier)",Barèmes!$B$6:$B$28,H477,Barèmes!$C$6:$C$28,IF(H477="6ème","Mixte",G477)),Barèmes!$C$2,IF(J477&gt;=SUMIFS(Barèmes!$H$6:$H$28,Barèmes!$A$6:$A$28,"Endurance — Luc Léger (palier)",Barèmes!$B$6:$B$28,H477,Barèmes!$C$6:$C$28,IF(H477="6ème","Mixte",G477)),Barèmes!$D$2,IF(J477&gt;=SUMIFS(Barèmes!$I$6:$I$28,Barèmes!$A$6:$A$28,"Endurance — Luc Léger (palier)",Barèmes!$B$6:$B$28,H477,Barèmes!$C$6:$C$28,IF(H477="6ème","Mixte",G477)),Barèmes!$E$2,Barèmes!$F$2))))))</f>
        <v/>
      </c>
      <c r="O477" s="22"/>
      <c r="P477" s="23" t="str">
        <f>IF(OR(O477="",SUMPRODUCT((Barèmes!$A$6:$A$28="Force bas du corps — Saut en longueur (m)")*(Barèmes!$B$6:$B$28=H477)*(Barèmes!$C$6:$C$28=IF(H477="6ème","Mixte",G477)))=0),"",IF(SUMPRODUCT((Barèmes!$A$6:$A$28="Force bas du corps — Saut en longueur (m)")*(Barèmes!$B$6:$B$28=H477)*(Barèmes!$C$6:$C$28=IF(H477="6ème","Mixte",G477))*(Barèmes!$J$6:$J$28="+"))&gt;0,IF(O477&lt;=SUMIFS(Barèmes!$D$6:$D$28,Barèmes!$A$6:$A$28,"Force bas du corps — Saut en longueur (m)",Barèmes!$B$6:$B$28,H477,Barèmes!$C$6:$C$28,IF(H477="6ème","Mixte",G477)),"à besoin",IF(O477&lt;=SUMIFS(Barèmes!$E$6:$E$28,Barèmes!$A$6:$A$28,"Force bas du corps — Saut en longueur (m)",Barèmes!$B$6:$B$28,H477,Barèmes!$C$6:$C$28,IF(H477="6ème","Mixte",G477)),"fragile","satisfaisant")),IF(O477&gt;=SUMIFS(Barèmes!$D$6:$D$28,Barèmes!$A$6:$A$28,"Force bas du corps — Saut en longueur (m)",Barèmes!$B$6:$B$28,H477,Barèmes!$C$6:$C$28,IF(H477="6ème","Mixte",G477)),"à besoin",IF(O477&gt;=SUMIFS(Barèmes!$E$6:$E$28,Barèmes!$A$6:$A$28,"Force bas du corps — Saut en longueur (m)",Barèmes!$B$6:$B$28,H477,Barèmes!$C$6:$C$28,IF(H477="6ème","Mixte",G477)),"fragile","satisfaisant"))))</f>
        <v/>
      </c>
      <c r="Q477" s="23" t="str">
        <f>IF(OR(O477="",SUMPRODUCT((Barèmes!$A$6:$A$28="Force bas du corps — Saut en longueur (m)")*(Barèmes!$B$6:$B$28=H477)*(Barèmes!$C$6:$C$28=IF(H477="6ème","Mixte",G477)))=0),"",IF(SUMPRODUCT((Barèmes!$A$6:$A$28="Force bas du corps — Saut en longueur (m)")*(Barèmes!$B$6:$B$28=H477)*(Barèmes!$C$6:$C$28=IF(H477="6ème","Mixte",G477))*(Barèmes!$J$6:$J$28="+"))&gt;0,IF(O477&lt;=SUMIFS(Barèmes!$F$6:$F$28,Barèmes!$A$6:$A$28,"Force bas du corps — Saut en longueur (m)",Barèmes!$B$6:$B$28,H477,Barèmes!$C$6:$C$28,IF(H477="6ème","Mixte",G477)),Barèmes!$B$2,IF(O477&lt;=SUMIFS(Barèmes!$G$6:$G$28,Barèmes!$A$6:$A$28,"Force bas du corps — Saut en longueur (m)",Barèmes!$B$6:$B$28,H477,Barèmes!$C$6:$C$28,IF(H477="6ème","Mixte",G477)),Barèmes!$C$2,IF(O477&lt;=SUMIFS(Barèmes!$H$6:$H$28,Barèmes!$A$6:$A$28,"Force bas du corps — Saut en longueur (m)",Barèmes!$B$6:$B$28,H477,Barèmes!$C$6:$C$28,IF(H477="6ème","Mixte",G477)),Barèmes!$D$2,IF(O477&lt;=SUMIFS(Barèmes!$I$6:$I$28,Barèmes!$A$6:$A$28,"Force bas du corps — Saut en longueur (m)",Barèmes!$B$6:$B$28,H477,Barèmes!$C$6:$C$28,IF(H477="6ème","Mixte",G477)),Barèmes!$E$2,Barèmes!$F$2)))),IF(O477&gt;=SUMIFS(Barèmes!$F$6:$F$28,Barèmes!$A$6:$A$28,"Force bas du corps — Saut en longueur (m)",Barèmes!$B$6:$B$28,H477,Barèmes!$C$6:$C$28,IF(H477="6ème","Mixte",G477)),Barèmes!$B$2,IF(O477&gt;=SUMIFS(Barèmes!$G$6:$G$28,Barèmes!$A$6:$A$28,"Force bas du corps — Saut en longueur (m)",Barèmes!$B$6:$B$28,H477,Barèmes!$C$6:$C$28,IF(H477="6ème","Mixte",G477)),Barèmes!$C$2,IF(O477&gt;=SUMIFS(Barèmes!$H$6:$H$28,Barèmes!$A$6:$A$28,"Force bas du corps — Saut en longueur (m)",Barèmes!$B$6:$B$28,H477,Barèmes!$C$6:$C$28,IF(H477="6ème","Mixte",G477)),Barèmes!$D$2,IF(O477&gt;=SUMIFS(Barèmes!$I$6:$I$28,Barèmes!$A$6:$A$28,"Force bas du corps — Saut en longueur (m)",Barèmes!$B$6:$B$28,H477,Barèmes!$C$6:$C$28,IF(H477="6ème","Mixte",G477)),Barèmes!$E$2,Barèmes!$F$2))))))</f>
        <v/>
      </c>
      <c r="R477" s="22"/>
      <c r="S477" s="24" t="str">
        <f>IF(OR(R477="",SUMPRODUCT((Barèmes!$A$6:$A$28="Vitesse — 30 m (s)")*(Barèmes!$B$6:$B$28=H477)*(Barèmes!$C$6:$C$28=IF(H477="6ème","Mixte",G477)))=0),"",IF(SUMPRODUCT((Barèmes!$A$6:$A$28="Vitesse — 30 m (s)")*(Barèmes!$B$6:$B$28=H477)*(Barèmes!$C$6:$C$28=IF(H477="6ème","Mixte",G477))*(Barèmes!$J$6:$J$28="+"))&gt;0,IF(R477&lt;=SUMIFS(Barèmes!$D$6:$D$28,Barèmes!$A$6:$A$28,"Vitesse — 30 m (s)",Barèmes!$B$6:$B$28,H477,Barèmes!$C$6:$C$28,IF(H477="6ème","Mixte",G477)),"à besoin",IF(R477&lt;=SUMIFS(Barèmes!$E$6:$E$28,Barèmes!$A$6:$A$28,"Vitesse — 30 m (s)",Barèmes!$B$6:$B$28,H477,Barèmes!$C$6:$C$28,IF(H477="6ème","Mixte",G477)),"fragile","satisfaisant")),IF(R477&gt;=SUMIFS(Barèmes!$D$6:$D$28,Barèmes!$A$6:$A$28,"Vitesse — 30 m (s)",Barèmes!$B$6:$B$28,H477,Barèmes!$C$6:$C$28,IF(H477="6ème","Mixte",G477)),"à besoin",IF(R477&gt;=SUMIFS(Barèmes!$E$6:$E$28,Barèmes!$A$6:$A$28,"Vitesse — 30 m (s)",Barèmes!$B$6:$B$28,H477,Barèmes!$C$6:$C$28,IF(H477="6ème","Mixte",G477)),"fragile","satisfaisant"))))</f>
        <v/>
      </c>
      <c r="T477" s="24" t="str">
        <f>IF(OR(R477="",SUMPRODUCT((Barèmes!$A$6:$A$28="Vitesse — 30 m (s)")*(Barèmes!$B$6:$B$28=H477)*(Barèmes!$C$6:$C$28=IF(H477="6ème","Mixte",G477)))=0),"",IF(SUMPRODUCT((Barèmes!$A$6:$A$28="Vitesse — 30 m (s)")*(Barèmes!$B$6:$B$28=H477)*(Barèmes!$C$6:$C$28=IF(H477="6ème","Mixte",G477))*(Barèmes!$J$6:$J$28="+"))&gt;0,IF(R477&lt;=SUMIFS(Barèmes!$F$6:$F$28,Barèmes!$A$6:$A$28,"Vitesse — 30 m (s)",Barèmes!$B$6:$B$28,H477,Barèmes!$C$6:$C$28,IF(H477="6ème","Mixte",G477)),Barèmes!$B$2,IF(R477&lt;=SUMIFS(Barèmes!$G$6:$G$28,Barèmes!$A$6:$A$28,"Vitesse — 30 m (s)",Barèmes!$B$6:$B$28,H477,Barèmes!$C$6:$C$28,IF(H477="6ème","Mixte",G477)),Barèmes!$C$2,IF(R477&lt;=SUMIFS(Barèmes!$H$6:$H$28,Barèmes!$A$6:$A$28,"Vitesse — 30 m (s)",Barèmes!$B$6:$B$28,H477,Barèmes!$C$6:$C$28,IF(H477="6ème","Mixte",G477)),Barèmes!$D$2,IF(R477&lt;=SUMIFS(Barèmes!$I$6:$I$28,Barèmes!$A$6:$A$28,"Vitesse — 30 m (s)",Barèmes!$B$6:$B$28,H477,Barèmes!$C$6:$C$28,IF(H477="6ème","Mixte",G477)),Barèmes!$E$2,Barèmes!$F$2)))),IF(R477&gt;=SUMIFS(Barèmes!$F$6:$F$28,Barèmes!$A$6:$A$28,"Vitesse — 30 m (s)",Barèmes!$B$6:$B$28,H477,Barèmes!$C$6:$C$28,IF(H477="6ème","Mixte",G477)),Barèmes!$B$2,IF(R477&gt;=SUMIFS(Barèmes!$G$6:$G$28,Barèmes!$A$6:$A$28,"Vitesse — 30 m (s)",Barèmes!$B$6:$B$28,H477,Barèmes!$C$6:$C$28,IF(H477="6ème","Mixte",G477)),Barèmes!$C$2,IF(R477&gt;=SUMIFS(Barèmes!$H$6:$H$28,Barèmes!$A$6:$A$28,"Vitesse — 30 m (s)",Barèmes!$B$6:$B$28,H477,Barèmes!$C$6:$C$28,IF(H477="6ème","Mixte",G477)),Barèmes!$D$2,IF(R477&gt;=SUMIFS(Barèmes!$I$6:$I$28,Barèmes!$A$6:$A$28,"Vitesse — 30 m (s)",Barèmes!$B$6:$B$28,H477,Barèmes!$C$6:$C$28,IF(H477="6ème","Mixte",G477)),Barèmes!$E$2,Barèmes!$F$2))))))</f>
        <v/>
      </c>
      <c r="U477" s="22"/>
      <c r="V477" s="25" t="str">
        <f>IF(OR(U477="",SUMPRODUCT((Barèmes!$A$6:$A$28="Vitesse — 50 m (s)")*(Barèmes!$B$6:$B$28=H477)*(Barèmes!$C$6:$C$28=IF(H477="6ème","Mixte",G477)))=0),"",IF(SUMPRODUCT((Barèmes!$A$6:$A$28="Vitesse — 50 m (s)")*(Barèmes!$B$6:$B$28=H477)*(Barèmes!$C$6:$C$28=IF(H477="6ème","Mixte",G477))*(Barèmes!$J$6:$J$28="+"))&gt;0,IF(U477&lt;=SUMIFS(Barèmes!$D$6:$D$28,Barèmes!$A$6:$A$28,"Vitesse — 50 m (s)",Barèmes!$B$6:$B$28,H477,Barèmes!$C$6:$C$28,IF(H477="6ème","Mixte",G477)),"à besoin",IF(U477&lt;=SUMIFS(Barèmes!$E$6:$E$28,Barèmes!$A$6:$A$28,"Vitesse — 50 m (s)",Barèmes!$B$6:$B$28,H477,Barèmes!$C$6:$C$28,IF(H477="6ème","Mixte",G477)),"fragile","satisfaisant")),IF(U477&gt;=SUMIFS(Barèmes!$D$6:$D$28,Barèmes!$A$6:$A$28,"Vitesse — 50 m (s)",Barèmes!$B$6:$B$28,H477,Barèmes!$C$6:$C$28,IF(H477="6ème","Mixte",G477)),"à besoin",IF(U477&gt;=SUMIFS(Barèmes!$E$6:$E$28,Barèmes!$A$6:$A$28,"Vitesse — 50 m (s)",Barèmes!$B$6:$B$28,H477,Barèmes!$C$6:$C$28,IF(H477="6ème","Mixte",G477)),"fragile","satisfaisant"))))</f>
        <v/>
      </c>
      <c r="W477" s="25" t="str">
        <f>IF(OR(U477="",SUMPRODUCT((Barèmes!$A$6:$A$28="Vitesse — 50 m (s)")*(Barèmes!$B$6:$B$28=H477)*(Barèmes!$C$6:$C$28=IF(H477="6ème","Mixte",G477)))=0),"",IF(SUMPRODUCT((Barèmes!$A$6:$A$28="Vitesse — 50 m (s)")*(Barèmes!$B$6:$B$28=H477)*(Barèmes!$C$6:$C$28=IF(H477="6ème","Mixte",G477))*(Barèmes!$J$6:$J$28="+"))&gt;0,IF(U477&lt;=SUMIFS(Barèmes!$F$6:$F$28,Barèmes!$A$6:$A$28,"Vitesse — 50 m (s)",Barèmes!$B$6:$B$28,H477,Barèmes!$C$6:$C$28,IF(H477="6ème","Mixte",G477)),Barèmes!$B$2,IF(U477&lt;=SUMIFS(Barèmes!$G$6:$G$28,Barèmes!$A$6:$A$28,"Vitesse — 50 m (s)",Barèmes!$B$6:$B$28,H477,Barèmes!$C$6:$C$28,IF(H477="6ème","Mixte",G477)),Barèmes!$C$2,IF(U477&lt;=SUMIFS(Barèmes!$H$6:$H$28,Barèmes!$A$6:$A$28,"Vitesse — 50 m (s)",Barèmes!$B$6:$B$28,H477,Barèmes!$C$6:$C$28,IF(H477="6ème","Mixte",G477)),Barèmes!$D$2,IF(U477&lt;=SUMIFS(Barèmes!$I$6:$I$28,Barèmes!$A$6:$A$28,"Vitesse — 50 m (s)",Barèmes!$B$6:$B$28,H477,Barèmes!$C$6:$C$28,IF(H477="6ème","Mixte",G477)),Barèmes!$E$2,Barèmes!$F$2)))),IF(U477&gt;=SUMIFS(Barèmes!$F$6:$F$28,Barèmes!$A$6:$A$28,"Vitesse — 50 m (s)",Barèmes!$B$6:$B$28,H477,Barèmes!$C$6:$C$28,IF(H477="6ème","Mixte",G477)),Barèmes!$B$2,IF(U477&gt;=SUMIFS(Barèmes!$G$6:$G$28,Barèmes!$A$6:$A$28,"Vitesse — 50 m (s)",Barèmes!$B$6:$B$28,H477,Barèmes!$C$6:$C$28,IF(H477="6ème","Mixte",G477)),Barèmes!$C$2,IF(U477&gt;=SUMIFS(Barèmes!$H$6:$H$28,Barèmes!$A$6:$A$28,"Vitesse — 50 m (s)",Barèmes!$B$6:$B$28,H477,Barèmes!$C$6:$C$28,IF(H477="6ème","Mixte",G477)),Barèmes!$D$2,IF(U477&gt;=SUMIFS(Barèmes!$I$6:$I$28,Barèmes!$A$6:$A$28,"Vitesse — 50 m (s)",Barèmes!$B$6:$B$28,H477,Barèmes!$C$6:$C$28,IF(H477="6ème","Mixte",G477)),Barèmes!$E$2,Barèmes!$F$2))))))</f>
        <v/>
      </c>
      <c r="X477" s="18"/>
      <c r="Y477" s="26" t="str" cm="1">
        <f t="array" ref="Y477">IF(OR(X477="",SUMPRODUCT((Barèmes!$A$6:$A$28="Souplesse (score 1-5)")*(Barèmes!$B$6:$B$28=H477)*(Barèmes!$C$6:$C$28=IF(H477="6ème","Mixte",G477)))=0),"",IF(SUMPRODUCT((Barèmes!$A$6:$A$28="Souplesse (score 1-5)")*(Barèmes!$B$6:$B$28=H477)*(Barèmes!$C$6:$C$28=IF(H477="6ème","Mixte",G477))*(Barèmes!$J$6:$J$28="+"))&gt;0,IF(X477&lt;=SUMIFS(Barèmes!$D$6:$D$28,Barèmes!$A$6:$A$28,"Souplesse (score 1-5)",Barèmes!$B$6:$B$28,H477,Barèmes!$C$6:$C$28,IF(H477="6ème","Mixte",G477)),"à besoin",IF(X477&lt;=SUMIFS(Barèmes!$E$6:$E$28,Barèmes!$A$6:$A$28,"Souplesse (score 1-5)",Barèmes!$B$6:$B$28,H477,Barèmes!$C$6:$C$28,IF(H477="6ème","Mixte",G477)),"fragile","satisfaisant")),IF(X477&gt;=SUMIFS(Barèmes!$D$6:$D$28,Barèmes!$A$6:$A$28,"Souplesse (score 1-5)",Barèmes!$B$6:$B$28,H477,Barèmes!$C$6:$C$28,IF(H477="6ème","Mixte",G477)),"à besoin",IF(X477&gt;=SUMIFS(Barèmes!$E$6:$E$28,Barèmes!$A$6:$A$28,"Souplesse (score 1-5)",Barèmes!$B$6:$B$28,H477,Barèmes!$C$6:$C$28,IF(H477="6ème","Mixte",G477)),"fragile","satisfaisant"))))</f>
        <v/>
      </c>
      <c r="Z477" s="26" t="str" cm="1">
        <f t="array" ref="Z477">IF(OR(X477="",SUMPRODUCT((Barèmes!$A$6:$A$28="Souplesse (score 1-5)")*(Barèmes!$B$6:$B$28=H477)*(Barèmes!$C$6:$C$28=IF(H477="6ème","Mixte",G477)))=0),"",IF(SUMPRODUCT((Barèmes!$A$6:$A$28="Souplesse (score 1-5)")*(Barèmes!$B$6:$B$28=H477)*(Barèmes!$C$6:$C$28=IF(H477="6ème","Mixte",G477))*(Barèmes!$J$6:$J$28="+"))&gt;0,IF(X477&lt;=SUMIFS(Barèmes!$F$6:$F$28,Barèmes!$A$6:$A$28,"Souplesse (score 1-5)",Barèmes!$B$6:$B$28,H477,Barèmes!$C$6:$C$28,IF(H477="6ème","Mixte",G477)),Barèmes!$B$2,IF(X477&lt;=SUMIFS(Barèmes!$G$6:$G$28,Barèmes!$A$6:$A$28,"Souplesse (score 1-5)",Barèmes!$B$6:$B$28,H477,Barèmes!$C$6:$C$28,IF(H477="6ème","Mixte",G477)),Barèmes!$C$2,IF(X477&lt;=SUMIFS(Barèmes!$H$6:$H$28,Barèmes!$A$6:$A$28,"Souplesse (score 1-5)",Barèmes!$B$6:$B$28,H477,Barèmes!$C$6:$C$28,IF(H477="6ème","Mixte",G477)),Barèmes!$D$2,IF(X477&lt;=SUMIFS(Barèmes!$I$6:$I$28,Barèmes!$A$6:$A$28,"Souplesse (score 1-5)",Barèmes!$B$6:$B$28,H477,Barèmes!$C$6:$C$28,IF(H477="6ème","Mixte",G477)),Barèmes!$E$2,Barèmes!$F$2)))),IF(X477&gt;=SUMIFS(Barèmes!$F$6:$F$28,Barèmes!$A$6:$A$28,"Souplesse (score 1-5)",Barèmes!$B$6:$B$28,H477,Barèmes!$C$6:$C$28,IF(H477="6ème","Mixte",G477)),Barèmes!$B$2,IF(X477&gt;=SUMIFS(Barèmes!$G$6:$G$28,Barèmes!$A$6:$A$28,"Souplesse (score 1-5)",Barèmes!$B$6:$B$28,H477,Barèmes!$C$6:$C$28,IF(H477="6ème","Mixte",G477)),Barèmes!$C$2,IF(X477&gt;=SUMIFS(Barèmes!$H$6:$H$28,Barèmes!$A$6:$A$28,"Souplesse (score 1-5)",Barèmes!$B$6:$B$28,H477,Barèmes!$C$6:$C$28,IF(H477="6ème","Mixte",G477)),Barèmes!$D$2,IF(X477&gt;=SUMIFS(Barèmes!$I$6:$I$28,Barèmes!$A$6:$A$28,"Souplesse (score 1-5)",Barèmes!$B$6:$B$28,H477,Barèmes!$C$6:$C$28,IF(H477="6ème","Mixte",G477)),Barèmes!$E$2,Barèmes!$F$2))))))</f>
        <v/>
      </c>
      <c r="AA477" s="22"/>
      <c r="AB477" s="27" t="str">
        <f>IF(OR(AA477="",SUMPRODUCT((Barèmes!$A$6:$A$28="Agilité — T-test 974 (s)")*(Barèmes!$B$6:$B$28=H477)*(Barèmes!$C$6:$C$28=IF(H477="6ème","Mixte",G477)))=0),"",IF(SUMPRODUCT((Barèmes!$A$6:$A$28="Agilité — T-test 974 (s)")*(Barèmes!$B$6:$B$28=H477)*(Barèmes!$C$6:$C$28=IF(H477="6ème","Mixte",G477))*(Barèmes!$J$6:$J$28="+"))&gt;0,IF(AA477&lt;=SUMIFS(Barèmes!$D$6:$D$28,Barèmes!$A$6:$A$28,"Agilité — T-test 974 (s)",Barèmes!$B$6:$B$28,H477,Barèmes!$C$6:$C$28,IF(H477="6ème","Mixte",G477)),"à besoin",IF(AA477&lt;=SUMIFS(Barèmes!$E$6:$E$28,Barèmes!$A$6:$A$28,"Agilité — T-test 974 (s)",Barèmes!$B$6:$B$28,H477,Barèmes!$C$6:$C$28,IF(H477="6ème","Mixte",G477)),"fragile","satisfaisant")),IF(AA477&gt;=SUMIFS(Barèmes!$D$6:$D$28,Barèmes!$A$6:$A$28,"Agilité — T-test 974 (s)",Barèmes!$B$6:$B$28,H477,Barèmes!$C$6:$C$28,IF(H477="6ème","Mixte",G477)),"à besoin",IF(AA477&gt;=SUMIFS(Barèmes!$E$6:$E$28,Barèmes!$A$6:$A$28,"Agilité — T-test 974 (s)",Barèmes!$B$6:$B$28,H477,Barèmes!$C$6:$C$28,IF(H477="6ème","Mixte",G477)),"fragile","satisfaisant"))))</f>
        <v/>
      </c>
      <c r="AC477" s="27" t="str">
        <f>IF(OR(AA477="",SUMPRODUCT((Barèmes!$A$6:$A$28="Agilité — T-test 974 (s)")*(Barèmes!$B$6:$B$28=H477)*(Barèmes!$C$6:$C$28=IF(H477="6ème","Mixte",G477)))=0),"",IF(SUMPRODUCT((Barèmes!$A$6:$A$28="Agilité — T-test 974 (s)")*(Barèmes!$B$6:$B$28=H477)*(Barèmes!$C$6:$C$28=IF(H477="6ème","Mixte",G477))*(Barèmes!$J$6:$J$28="+"))&gt;0,IF(AA477&lt;=SUMIFS(Barèmes!$F$6:$F$28,Barèmes!$A$6:$A$28,"Agilité — T-test 974 (s)",Barèmes!$B$6:$B$28,H477,Barèmes!$C$6:$C$28,IF(H477="6ème","Mixte",G477)),Barèmes!$B$2,IF(AA477&lt;=SUMIFS(Barèmes!$G$6:$G$28,Barèmes!$A$6:$A$28,"Agilité — T-test 974 (s)",Barèmes!$B$6:$B$28,H477,Barèmes!$C$6:$C$28,IF(H477="6ème","Mixte",G477)),Barèmes!$C$2,IF(AA477&lt;=SUMIFS(Barèmes!$H$6:$H$28,Barèmes!$A$6:$A$28,"Agilité — T-test 974 (s)",Barèmes!$B$6:$B$28,H477,Barèmes!$C$6:$C$28,IF(H477="6ème","Mixte",G477)),Barèmes!$D$2,IF(AA477&lt;=SUMIFS(Barèmes!$I$6:$I$28,Barèmes!$A$6:$A$28,"Agilité — T-test 974 (s)",Barèmes!$B$6:$B$28,H477,Barèmes!$C$6:$C$28,IF(H477="6ème","Mixte",G477)),Barèmes!$E$2,Barèmes!$F$2)))),IF(AA477&gt;=SUMIFS(Barèmes!$F$6:$F$28,Barèmes!$A$6:$A$28,"Agilité — T-test 974 (s)",Barèmes!$B$6:$B$28,H477,Barèmes!$C$6:$C$28,IF(H477="6ème","Mixte",G477)),Barèmes!$B$2,IF(AA477&gt;=SUMIFS(Barèmes!$G$6:$G$28,Barèmes!$A$6:$A$28,"Agilité — T-test 974 (s)",Barèmes!$B$6:$B$28,H477,Barèmes!$C$6:$C$28,IF(H477="6ème","Mixte",G477)),Barèmes!$C$2,IF(AA477&gt;=SUMIFS(Barèmes!$H$6:$H$28,Barèmes!$A$6:$A$28,"Agilité — T-test 974 (s)",Barèmes!$B$6:$B$28,H477,Barèmes!$C$6:$C$28,IF(H477="6ème","Mixte",G477)),Barèmes!$D$2,IF(AA477&gt;=SUMIFS(Barèmes!$I$6:$I$28,Barèmes!$A$6:$A$28,"Agilité — T-test 974 (s)",Barèmes!$B$6:$B$28,H477,Barèmes!$C$6:$C$28,IF(H477="6ème","Mixte",G477)),Barèmes!$E$2,Barèmes!$F$2))))))</f>
        <v/>
      </c>
      <c r="AD477" s="28" t="str">
        <f t="shared" si="58"/>
        <v/>
      </c>
      <c r="AE477" s="29" t="str">
        <f t="shared" si="59"/>
        <v/>
      </c>
      <c r="AF477" s="30" t="str">
        <f>IF(OR(AD477="",SUMPRODUCT((Barèmes!$A$6:$A$28="Surcoût d'agilité (s) — technique")*(Barèmes!$B$6:$B$28=H477)*(Barèmes!$C$6:$C$28=IF(H477="6ème","Mixte",G477)))=0),"",IF(SUMPRODUCT((Barèmes!$A$6:$A$28="Surcoût d'agilité (s) — technique")*(Barèmes!$B$6:$B$28=H477)*(Barèmes!$C$6:$C$28=IF(H477="6ème","Mixte",G477))*(Barèmes!$J$6:$J$28="+"))&gt;0,IF(AD477&lt;=SUMIFS(Barèmes!$D$6:$D$28,Barèmes!$A$6:$A$28,"Surcoût d'agilité (s) — technique",Barèmes!$B$6:$B$28,H477,Barèmes!$C$6:$C$28,IF(H477="6ème","Mixte",G477)),"à besoin",IF(AD477&lt;=SUMIFS(Barèmes!$E$6:$E$28,Barèmes!$A$6:$A$28,"Surcoût d'agilité (s) — technique",Barèmes!$B$6:$B$28,H477,Barèmes!$C$6:$C$28,IF(H477="6ème","Mixte",G477)),"fragile","satisfaisant")),IF(AD477&gt;=SUMIFS(Barèmes!$D$6:$D$28,Barèmes!$A$6:$A$28,"Surcoût d'agilité (s) — technique",Barèmes!$B$6:$B$28,H477,Barèmes!$C$6:$C$28,IF(H477="6ème","Mixte",G477)),"à besoin",IF(AD477&gt;=SUMIFS(Barèmes!$E$6:$E$28,Barèmes!$A$6:$A$28,"Surcoût d'agilité (s) — technique",Barèmes!$B$6:$B$28,H477,Barèmes!$C$6:$C$28,IF(H477="6ème","Mixte",G477)),"fragile","satisfaisant"))))</f>
        <v/>
      </c>
      <c r="AG477" s="30" t="str">
        <f>IF(OR(AD477="",SUMPRODUCT((Barèmes!$A$6:$A$28="Surcoût d'agilité (s) — technique")*(Barèmes!$B$6:$B$28=H477)*(Barèmes!$C$6:$C$28=IF(H477="6ème","Mixte",G477)))=0),"",IF(SUMPRODUCT((Barèmes!$A$6:$A$28="Surcoût d'agilité (s) — technique")*(Barèmes!$B$6:$B$28=H477)*(Barèmes!$C$6:$C$28=IF(H477="6ème","Mixte",G477))*(Barèmes!$J$6:$J$28="+"))&gt;0,IF(AD477&lt;=SUMIFS(Barèmes!$F$6:$F$28,Barèmes!$A$6:$A$28,"Surcoût d'agilité (s) — technique",Barèmes!$B$6:$B$28,H477,Barèmes!$C$6:$C$28,IF(H477="6ème","Mixte",G477)),Barèmes!$B$2,IF(AD477&lt;=SUMIFS(Barèmes!$G$6:$G$28,Barèmes!$A$6:$A$28,"Surcoût d'agilité (s) — technique",Barèmes!$B$6:$B$28,H477,Barèmes!$C$6:$C$28,IF(H477="6ème","Mixte",G477)),Barèmes!$C$2,IF(AD477&lt;=SUMIFS(Barèmes!$H$6:$H$28,Barèmes!$A$6:$A$28,"Surcoût d'agilité (s) — technique",Barèmes!$B$6:$B$28,H477,Barèmes!$C$6:$C$28,IF(H477="6ème","Mixte",G477)),Barèmes!$D$2,IF(AD477&lt;=SUMIFS(Barèmes!$I$6:$I$28,Barèmes!$A$6:$A$28,"Surcoût d'agilité (s) — technique",Barèmes!$B$6:$B$28,H477,Barèmes!$C$6:$C$28,IF(H477="6ème","Mixte",G477)),Barèmes!$E$2,Barèmes!$F$2)))),IF(AD477&gt;=SUMIFS(Barèmes!$F$6:$F$28,Barèmes!$A$6:$A$28,"Surcoût d'agilité (s) — technique",Barèmes!$B$6:$B$28,H477,Barèmes!$C$6:$C$28,IF(H477="6ème","Mixte",G477)),Barèmes!$B$2,IF(AD477&gt;=SUMIFS(Barèmes!$G$6:$G$28,Barèmes!$A$6:$A$28,"Surcoût d'agilité (s) — technique",Barèmes!$B$6:$B$28,H477,Barèmes!$C$6:$C$28,IF(H477="6ème","Mixte",G477)),Barèmes!$C$2,IF(AD477&gt;=SUMIFS(Barèmes!$H$6:$H$28,Barèmes!$A$6:$A$28,"Surcoût d'agilité (s) — technique",Barèmes!$B$6:$B$28,H477,Barèmes!$C$6:$C$28,IF(H477="6ème","Mixte",G477)),Barèmes!$D$2,IF(AD477&gt;=SUMIFS(Barèmes!$I$6:$I$28,Barèmes!$A$6:$A$28,"Surcoût d'agilité (s) — technique",Barèmes!$B$6:$B$28,H477,Barèmes!$C$6:$C$28,IF(H477="6ème","Mixte",G477)),Barèmes!$E$2,Barèmes!$F$2))))))</f>
        <v/>
      </c>
      <c r="AH477" s="31" t="str">
        <f>IF((IF(N477="",0,1)+IF(Q477="",0,1)+IF(W477="",0,1)+IF(Z477="",0,1)+IF(AC477="",0,1))=0,"",3*IF(N477=Barèmes!$B$2,1,IF(N477=Barèmes!$C$2,2,IF(N477=Barèmes!$D$2,3,IF(N477=Barèmes!$E$2,4,IF(N477=Barèmes!$F$2,5,0)))))+3*IF(Q477=Barèmes!$B$2,1,IF(Q477=Barèmes!$C$2,2,IF(Q477=Barèmes!$D$2,3,IF(Q477=Barèmes!$E$2,4,IF(Q477=Barèmes!$F$2,5,0)))))+2*IF(W477=Barèmes!$B$2,1,IF(W477=Barèmes!$C$2,2,IF(W477=Barèmes!$D$2,3,IF(W477=Barèmes!$E$2,4,IF(W477=Barèmes!$F$2,5,0)))))+1*IF(Z477=Barèmes!$B$2,1,IF(Z477=Barèmes!$C$2,2,IF(Z477=Barèmes!$D$2,3,IF(Z477=Barèmes!$E$2,4,IF(Z477=Barèmes!$F$2,5,0)))))+1*IF(AC477=Barèmes!$B$2,1,IF(AC477=Barèmes!$C$2,2,IF(AC477=Barèmes!$D$2,3,IF(AC477=Barèmes!$E$2,4,IF(AC477=Barèmes!$F$2,5,0))))))</f>
        <v/>
      </c>
      <c r="AI477" s="31"/>
      <c r="AJ477" s="32" t="str">
        <f>IFERROR(INDEX(Croissance!$B$5:$B$604,MATCH(A477,Croissance!$A$5:$A$604,0)),"")</f>
        <v/>
      </c>
      <c r="AK477" s="32" t="str">
        <f>IFERROR(INDEX(Croissance!$C$5:$C$604,MATCH(A477,Croissance!$A$5:$A$604,0)),"")</f>
        <v/>
      </c>
      <c r="AL477" s="32" t="str">
        <f>IFERROR(INDEX(Croissance!$D$5:$D$604,MATCH(A477,Croissance!$A$5:$A$604,0)),"")</f>
        <v/>
      </c>
      <c r="AM477" s="32" t="str">
        <f>IFERROR(INDEX(Croissance!$E$5:$E$604,MATCH(A477,Croissance!$A$5:$A$604,0)),"")</f>
        <v/>
      </c>
      <c r="AO477" s="33">
        <f t="shared" si="64"/>
        <v>0</v>
      </c>
      <c r="AP477" s="33">
        <f t="shared" si="60"/>
        <v>0</v>
      </c>
      <c r="AQ477" s="33">
        <f>IF(A477="",0,IF(AND(OR('Synthèse classe'!$C$2="Tous",C477='Synthèse classe'!$C$2),OR('Synthèse classe'!$C$3="Toutes",D477='Synthèse classe'!$C$3),OR('Synthèse classe'!$C$4="Toutes",AND('Synthèse classe'!$C$4="Dernière",AP477=1),B477=IFERROR(VALUE('Synthèse classe'!$C$4),0))),1,0))</f>
        <v>0</v>
      </c>
      <c r="AR477" s="34" t="str">
        <f t="shared" si="61"/>
        <v/>
      </c>
    </row>
    <row r="478" spans="1:44" x14ac:dyDescent="0.2">
      <c r="A478" s="17" t="str">
        <f t="shared" si="57"/>
        <v/>
      </c>
      <c r="B478" s="18"/>
      <c r="C478" s="19"/>
      <c r="D478" s="19"/>
      <c r="E478" s="19"/>
      <c r="F478" s="19"/>
      <c r="G478" s="19"/>
      <c r="H478" s="17" t="str">
        <f t="shared" si="62"/>
        <v/>
      </c>
      <c r="I478" s="20"/>
      <c r="J478" s="18"/>
      <c r="K478" s="19"/>
      <c r="L478" s="21" t="str">
        <f t="shared" si="63"/>
        <v/>
      </c>
      <c r="M478" s="21" t="str">
        <f>IF(OR(J478="",SUMPRODUCT((Barèmes!$A$6:$A$28="Endurance — Luc Léger (palier)")*(Barèmes!$B$6:$B$28=H478)*(Barèmes!$C$6:$C$28=IF(H478="6ème","Mixte",G478)))=0),"",IF(SUMPRODUCT((Barèmes!$A$6:$A$28="Endurance — Luc Léger (palier)")*(Barèmes!$B$6:$B$28=H478)*(Barèmes!$C$6:$C$28=IF(H478="6ème","Mixte",G478))*(Barèmes!$J$6:$J$28="+"))&gt;0,IF(J478&lt;=SUMIFS(Barèmes!$D$6:$D$28,Barèmes!$A$6:$A$28,"Endurance — Luc Léger (palier)",Barèmes!$B$6:$B$28,H478,Barèmes!$C$6:$C$28,IF(H478="6ème","Mixte",G478)),"à besoin",IF(J478&lt;=SUMIFS(Barèmes!$E$6:$E$28,Barèmes!$A$6:$A$28,"Endurance — Luc Léger (palier)",Barèmes!$B$6:$B$28,H478,Barèmes!$C$6:$C$28,IF(H478="6ème","Mixte",G478)),"fragile","satisfaisant")),IF(J478&gt;=SUMIFS(Barèmes!$D$6:$D$28,Barèmes!$A$6:$A$28,"Endurance — Luc Léger (palier)",Barèmes!$B$6:$B$28,H478,Barèmes!$C$6:$C$28,IF(H478="6ème","Mixte",G478)),"à besoin",IF(J478&gt;=SUMIFS(Barèmes!$E$6:$E$28,Barèmes!$A$6:$A$28,"Endurance — Luc Léger (palier)",Barèmes!$B$6:$B$28,H478,Barèmes!$C$6:$C$28,IF(H478="6ème","Mixte",G478)),"fragile","satisfaisant"))))</f>
        <v/>
      </c>
      <c r="N478" s="21" t="str">
        <f>IF(OR(J478="",SUMPRODUCT((Barèmes!$A$6:$A$28="Endurance — Luc Léger (palier)")*(Barèmes!$B$6:$B$28=H478)*(Barèmes!$C$6:$C$28=IF(H478="6ème","Mixte",G478)))=0),"",IF(SUMPRODUCT((Barèmes!$A$6:$A$28="Endurance — Luc Léger (palier)")*(Barèmes!$B$6:$B$28=H478)*(Barèmes!$C$6:$C$28=IF(H478="6ème","Mixte",G478))*(Barèmes!$J$6:$J$28="+"))&gt;0,IF(J478&lt;=SUMIFS(Barèmes!$F$6:$F$28,Barèmes!$A$6:$A$28,"Endurance — Luc Léger (palier)",Barèmes!$B$6:$B$28,H478,Barèmes!$C$6:$C$28,IF(H478="6ème","Mixte",G478)),Barèmes!$B$2,IF(J478&lt;=SUMIFS(Barèmes!$G$6:$G$28,Barèmes!$A$6:$A$28,"Endurance — Luc Léger (palier)",Barèmes!$B$6:$B$28,H478,Barèmes!$C$6:$C$28,IF(H478="6ème","Mixte",G478)),Barèmes!$C$2,IF(J478&lt;=SUMIFS(Barèmes!$H$6:$H$28,Barèmes!$A$6:$A$28,"Endurance — Luc Léger (palier)",Barèmes!$B$6:$B$28,H478,Barèmes!$C$6:$C$28,IF(H478="6ème","Mixte",G478)),Barèmes!$D$2,IF(J478&lt;=SUMIFS(Barèmes!$I$6:$I$28,Barèmes!$A$6:$A$28,"Endurance — Luc Léger (palier)",Barèmes!$B$6:$B$28,H478,Barèmes!$C$6:$C$28,IF(H478="6ème","Mixte",G478)),Barèmes!$E$2,Barèmes!$F$2)))),IF(J478&gt;=SUMIFS(Barèmes!$F$6:$F$28,Barèmes!$A$6:$A$28,"Endurance — Luc Léger (palier)",Barèmes!$B$6:$B$28,H478,Barèmes!$C$6:$C$28,IF(H478="6ème","Mixte",G478)),Barèmes!$B$2,IF(J478&gt;=SUMIFS(Barèmes!$G$6:$G$28,Barèmes!$A$6:$A$28,"Endurance — Luc Léger (palier)",Barèmes!$B$6:$B$28,H478,Barèmes!$C$6:$C$28,IF(H478="6ème","Mixte",G478)),Barèmes!$C$2,IF(J478&gt;=SUMIFS(Barèmes!$H$6:$H$28,Barèmes!$A$6:$A$28,"Endurance — Luc Léger (palier)",Barèmes!$B$6:$B$28,H478,Barèmes!$C$6:$C$28,IF(H478="6ème","Mixte",G478)),Barèmes!$D$2,IF(J478&gt;=SUMIFS(Barèmes!$I$6:$I$28,Barèmes!$A$6:$A$28,"Endurance — Luc Léger (palier)",Barèmes!$B$6:$B$28,H478,Barèmes!$C$6:$C$28,IF(H478="6ème","Mixte",G478)),Barèmes!$E$2,Barèmes!$F$2))))))</f>
        <v/>
      </c>
      <c r="O478" s="22"/>
      <c r="P478" s="23" t="str">
        <f>IF(OR(O478="",SUMPRODUCT((Barèmes!$A$6:$A$28="Force bas du corps — Saut en longueur (m)")*(Barèmes!$B$6:$B$28=H478)*(Barèmes!$C$6:$C$28=IF(H478="6ème","Mixte",G478)))=0),"",IF(SUMPRODUCT((Barèmes!$A$6:$A$28="Force bas du corps — Saut en longueur (m)")*(Barèmes!$B$6:$B$28=H478)*(Barèmes!$C$6:$C$28=IF(H478="6ème","Mixte",G478))*(Barèmes!$J$6:$J$28="+"))&gt;0,IF(O478&lt;=SUMIFS(Barèmes!$D$6:$D$28,Barèmes!$A$6:$A$28,"Force bas du corps — Saut en longueur (m)",Barèmes!$B$6:$B$28,H478,Barèmes!$C$6:$C$28,IF(H478="6ème","Mixte",G478)),"à besoin",IF(O478&lt;=SUMIFS(Barèmes!$E$6:$E$28,Barèmes!$A$6:$A$28,"Force bas du corps — Saut en longueur (m)",Barèmes!$B$6:$B$28,H478,Barèmes!$C$6:$C$28,IF(H478="6ème","Mixte",G478)),"fragile","satisfaisant")),IF(O478&gt;=SUMIFS(Barèmes!$D$6:$D$28,Barèmes!$A$6:$A$28,"Force bas du corps — Saut en longueur (m)",Barèmes!$B$6:$B$28,H478,Barèmes!$C$6:$C$28,IF(H478="6ème","Mixte",G478)),"à besoin",IF(O478&gt;=SUMIFS(Barèmes!$E$6:$E$28,Barèmes!$A$6:$A$28,"Force bas du corps — Saut en longueur (m)",Barèmes!$B$6:$B$28,H478,Barèmes!$C$6:$C$28,IF(H478="6ème","Mixte",G478)),"fragile","satisfaisant"))))</f>
        <v/>
      </c>
      <c r="Q478" s="23" t="str">
        <f>IF(OR(O478="",SUMPRODUCT((Barèmes!$A$6:$A$28="Force bas du corps — Saut en longueur (m)")*(Barèmes!$B$6:$B$28=H478)*(Barèmes!$C$6:$C$28=IF(H478="6ème","Mixte",G478)))=0),"",IF(SUMPRODUCT((Barèmes!$A$6:$A$28="Force bas du corps — Saut en longueur (m)")*(Barèmes!$B$6:$B$28=H478)*(Barèmes!$C$6:$C$28=IF(H478="6ème","Mixte",G478))*(Barèmes!$J$6:$J$28="+"))&gt;0,IF(O478&lt;=SUMIFS(Barèmes!$F$6:$F$28,Barèmes!$A$6:$A$28,"Force bas du corps — Saut en longueur (m)",Barèmes!$B$6:$B$28,H478,Barèmes!$C$6:$C$28,IF(H478="6ème","Mixte",G478)),Barèmes!$B$2,IF(O478&lt;=SUMIFS(Barèmes!$G$6:$G$28,Barèmes!$A$6:$A$28,"Force bas du corps — Saut en longueur (m)",Barèmes!$B$6:$B$28,H478,Barèmes!$C$6:$C$28,IF(H478="6ème","Mixte",G478)),Barèmes!$C$2,IF(O478&lt;=SUMIFS(Barèmes!$H$6:$H$28,Barèmes!$A$6:$A$28,"Force bas du corps — Saut en longueur (m)",Barèmes!$B$6:$B$28,H478,Barèmes!$C$6:$C$28,IF(H478="6ème","Mixte",G478)),Barèmes!$D$2,IF(O478&lt;=SUMIFS(Barèmes!$I$6:$I$28,Barèmes!$A$6:$A$28,"Force bas du corps — Saut en longueur (m)",Barèmes!$B$6:$B$28,H478,Barèmes!$C$6:$C$28,IF(H478="6ème","Mixte",G478)),Barèmes!$E$2,Barèmes!$F$2)))),IF(O478&gt;=SUMIFS(Barèmes!$F$6:$F$28,Barèmes!$A$6:$A$28,"Force bas du corps — Saut en longueur (m)",Barèmes!$B$6:$B$28,H478,Barèmes!$C$6:$C$28,IF(H478="6ème","Mixte",G478)),Barèmes!$B$2,IF(O478&gt;=SUMIFS(Barèmes!$G$6:$G$28,Barèmes!$A$6:$A$28,"Force bas du corps — Saut en longueur (m)",Barèmes!$B$6:$B$28,H478,Barèmes!$C$6:$C$28,IF(H478="6ème","Mixte",G478)),Barèmes!$C$2,IF(O478&gt;=SUMIFS(Barèmes!$H$6:$H$28,Barèmes!$A$6:$A$28,"Force bas du corps — Saut en longueur (m)",Barèmes!$B$6:$B$28,H478,Barèmes!$C$6:$C$28,IF(H478="6ème","Mixte",G478)),Barèmes!$D$2,IF(O478&gt;=SUMIFS(Barèmes!$I$6:$I$28,Barèmes!$A$6:$A$28,"Force bas du corps — Saut en longueur (m)",Barèmes!$B$6:$B$28,H478,Barèmes!$C$6:$C$28,IF(H478="6ème","Mixte",G478)),Barèmes!$E$2,Barèmes!$F$2))))))</f>
        <v/>
      </c>
      <c r="R478" s="22"/>
      <c r="S478" s="24" t="str">
        <f>IF(OR(R478="",SUMPRODUCT((Barèmes!$A$6:$A$28="Vitesse — 30 m (s)")*(Barèmes!$B$6:$B$28=H478)*(Barèmes!$C$6:$C$28=IF(H478="6ème","Mixte",G478)))=0),"",IF(SUMPRODUCT((Barèmes!$A$6:$A$28="Vitesse — 30 m (s)")*(Barèmes!$B$6:$B$28=H478)*(Barèmes!$C$6:$C$28=IF(H478="6ème","Mixte",G478))*(Barèmes!$J$6:$J$28="+"))&gt;0,IF(R478&lt;=SUMIFS(Barèmes!$D$6:$D$28,Barèmes!$A$6:$A$28,"Vitesse — 30 m (s)",Barèmes!$B$6:$B$28,H478,Barèmes!$C$6:$C$28,IF(H478="6ème","Mixte",G478)),"à besoin",IF(R478&lt;=SUMIFS(Barèmes!$E$6:$E$28,Barèmes!$A$6:$A$28,"Vitesse — 30 m (s)",Barèmes!$B$6:$B$28,H478,Barèmes!$C$6:$C$28,IF(H478="6ème","Mixte",G478)),"fragile","satisfaisant")),IF(R478&gt;=SUMIFS(Barèmes!$D$6:$D$28,Barèmes!$A$6:$A$28,"Vitesse — 30 m (s)",Barèmes!$B$6:$B$28,H478,Barèmes!$C$6:$C$28,IF(H478="6ème","Mixte",G478)),"à besoin",IF(R478&gt;=SUMIFS(Barèmes!$E$6:$E$28,Barèmes!$A$6:$A$28,"Vitesse — 30 m (s)",Barèmes!$B$6:$B$28,H478,Barèmes!$C$6:$C$28,IF(H478="6ème","Mixte",G478)),"fragile","satisfaisant"))))</f>
        <v/>
      </c>
      <c r="T478" s="24" t="str">
        <f>IF(OR(R478="",SUMPRODUCT((Barèmes!$A$6:$A$28="Vitesse — 30 m (s)")*(Barèmes!$B$6:$B$28=H478)*(Barèmes!$C$6:$C$28=IF(H478="6ème","Mixte",G478)))=0),"",IF(SUMPRODUCT((Barèmes!$A$6:$A$28="Vitesse — 30 m (s)")*(Barèmes!$B$6:$B$28=H478)*(Barèmes!$C$6:$C$28=IF(H478="6ème","Mixte",G478))*(Barèmes!$J$6:$J$28="+"))&gt;0,IF(R478&lt;=SUMIFS(Barèmes!$F$6:$F$28,Barèmes!$A$6:$A$28,"Vitesse — 30 m (s)",Barèmes!$B$6:$B$28,H478,Barèmes!$C$6:$C$28,IF(H478="6ème","Mixte",G478)),Barèmes!$B$2,IF(R478&lt;=SUMIFS(Barèmes!$G$6:$G$28,Barèmes!$A$6:$A$28,"Vitesse — 30 m (s)",Barèmes!$B$6:$B$28,H478,Barèmes!$C$6:$C$28,IF(H478="6ème","Mixte",G478)),Barèmes!$C$2,IF(R478&lt;=SUMIFS(Barèmes!$H$6:$H$28,Barèmes!$A$6:$A$28,"Vitesse — 30 m (s)",Barèmes!$B$6:$B$28,H478,Barèmes!$C$6:$C$28,IF(H478="6ème","Mixte",G478)),Barèmes!$D$2,IF(R478&lt;=SUMIFS(Barèmes!$I$6:$I$28,Barèmes!$A$6:$A$28,"Vitesse — 30 m (s)",Barèmes!$B$6:$B$28,H478,Barèmes!$C$6:$C$28,IF(H478="6ème","Mixte",G478)),Barèmes!$E$2,Barèmes!$F$2)))),IF(R478&gt;=SUMIFS(Barèmes!$F$6:$F$28,Barèmes!$A$6:$A$28,"Vitesse — 30 m (s)",Barèmes!$B$6:$B$28,H478,Barèmes!$C$6:$C$28,IF(H478="6ème","Mixte",G478)),Barèmes!$B$2,IF(R478&gt;=SUMIFS(Barèmes!$G$6:$G$28,Barèmes!$A$6:$A$28,"Vitesse — 30 m (s)",Barèmes!$B$6:$B$28,H478,Barèmes!$C$6:$C$28,IF(H478="6ème","Mixte",G478)),Barèmes!$C$2,IF(R478&gt;=SUMIFS(Barèmes!$H$6:$H$28,Barèmes!$A$6:$A$28,"Vitesse — 30 m (s)",Barèmes!$B$6:$B$28,H478,Barèmes!$C$6:$C$28,IF(H478="6ème","Mixte",G478)),Barèmes!$D$2,IF(R478&gt;=SUMIFS(Barèmes!$I$6:$I$28,Barèmes!$A$6:$A$28,"Vitesse — 30 m (s)",Barèmes!$B$6:$B$28,H478,Barèmes!$C$6:$C$28,IF(H478="6ème","Mixte",G478)),Barèmes!$E$2,Barèmes!$F$2))))))</f>
        <v/>
      </c>
      <c r="U478" s="22"/>
      <c r="V478" s="25" t="str">
        <f>IF(OR(U478="",SUMPRODUCT((Barèmes!$A$6:$A$28="Vitesse — 50 m (s)")*(Barèmes!$B$6:$B$28=H478)*(Barèmes!$C$6:$C$28=IF(H478="6ème","Mixte",G478)))=0),"",IF(SUMPRODUCT((Barèmes!$A$6:$A$28="Vitesse — 50 m (s)")*(Barèmes!$B$6:$B$28=H478)*(Barèmes!$C$6:$C$28=IF(H478="6ème","Mixte",G478))*(Barèmes!$J$6:$J$28="+"))&gt;0,IF(U478&lt;=SUMIFS(Barèmes!$D$6:$D$28,Barèmes!$A$6:$A$28,"Vitesse — 50 m (s)",Barèmes!$B$6:$B$28,H478,Barèmes!$C$6:$C$28,IF(H478="6ème","Mixte",G478)),"à besoin",IF(U478&lt;=SUMIFS(Barèmes!$E$6:$E$28,Barèmes!$A$6:$A$28,"Vitesse — 50 m (s)",Barèmes!$B$6:$B$28,H478,Barèmes!$C$6:$C$28,IF(H478="6ème","Mixte",G478)),"fragile","satisfaisant")),IF(U478&gt;=SUMIFS(Barèmes!$D$6:$D$28,Barèmes!$A$6:$A$28,"Vitesse — 50 m (s)",Barèmes!$B$6:$B$28,H478,Barèmes!$C$6:$C$28,IF(H478="6ème","Mixte",G478)),"à besoin",IF(U478&gt;=SUMIFS(Barèmes!$E$6:$E$28,Barèmes!$A$6:$A$28,"Vitesse — 50 m (s)",Barèmes!$B$6:$B$28,H478,Barèmes!$C$6:$C$28,IF(H478="6ème","Mixte",G478)),"fragile","satisfaisant"))))</f>
        <v/>
      </c>
      <c r="W478" s="25" t="str">
        <f>IF(OR(U478="",SUMPRODUCT((Barèmes!$A$6:$A$28="Vitesse — 50 m (s)")*(Barèmes!$B$6:$B$28=H478)*(Barèmes!$C$6:$C$28=IF(H478="6ème","Mixte",G478)))=0),"",IF(SUMPRODUCT((Barèmes!$A$6:$A$28="Vitesse — 50 m (s)")*(Barèmes!$B$6:$B$28=H478)*(Barèmes!$C$6:$C$28=IF(H478="6ème","Mixte",G478))*(Barèmes!$J$6:$J$28="+"))&gt;0,IF(U478&lt;=SUMIFS(Barèmes!$F$6:$F$28,Barèmes!$A$6:$A$28,"Vitesse — 50 m (s)",Barèmes!$B$6:$B$28,H478,Barèmes!$C$6:$C$28,IF(H478="6ème","Mixte",G478)),Barèmes!$B$2,IF(U478&lt;=SUMIFS(Barèmes!$G$6:$G$28,Barèmes!$A$6:$A$28,"Vitesse — 50 m (s)",Barèmes!$B$6:$B$28,H478,Barèmes!$C$6:$C$28,IF(H478="6ème","Mixte",G478)),Barèmes!$C$2,IF(U478&lt;=SUMIFS(Barèmes!$H$6:$H$28,Barèmes!$A$6:$A$28,"Vitesse — 50 m (s)",Barèmes!$B$6:$B$28,H478,Barèmes!$C$6:$C$28,IF(H478="6ème","Mixte",G478)),Barèmes!$D$2,IF(U478&lt;=SUMIFS(Barèmes!$I$6:$I$28,Barèmes!$A$6:$A$28,"Vitesse — 50 m (s)",Barèmes!$B$6:$B$28,H478,Barèmes!$C$6:$C$28,IF(H478="6ème","Mixte",G478)),Barèmes!$E$2,Barèmes!$F$2)))),IF(U478&gt;=SUMIFS(Barèmes!$F$6:$F$28,Barèmes!$A$6:$A$28,"Vitesse — 50 m (s)",Barèmes!$B$6:$B$28,H478,Barèmes!$C$6:$C$28,IF(H478="6ème","Mixte",G478)),Barèmes!$B$2,IF(U478&gt;=SUMIFS(Barèmes!$G$6:$G$28,Barèmes!$A$6:$A$28,"Vitesse — 50 m (s)",Barèmes!$B$6:$B$28,H478,Barèmes!$C$6:$C$28,IF(H478="6ème","Mixte",G478)),Barèmes!$C$2,IF(U478&gt;=SUMIFS(Barèmes!$H$6:$H$28,Barèmes!$A$6:$A$28,"Vitesse — 50 m (s)",Barèmes!$B$6:$B$28,H478,Barèmes!$C$6:$C$28,IF(H478="6ème","Mixte",G478)),Barèmes!$D$2,IF(U478&gt;=SUMIFS(Barèmes!$I$6:$I$28,Barèmes!$A$6:$A$28,"Vitesse — 50 m (s)",Barèmes!$B$6:$B$28,H478,Barèmes!$C$6:$C$28,IF(H478="6ème","Mixte",G478)),Barèmes!$E$2,Barèmes!$F$2))))))</f>
        <v/>
      </c>
      <c r="X478" s="18"/>
      <c r="Y478" s="26" t="str" cm="1">
        <f t="array" ref="Y478">IF(OR(X478="",SUMPRODUCT((Barèmes!$A$6:$A$28="Souplesse (score 1-5)")*(Barèmes!$B$6:$B$28=H478)*(Barèmes!$C$6:$C$28=IF(H478="6ème","Mixte",G478)))=0),"",IF(SUMPRODUCT((Barèmes!$A$6:$A$28="Souplesse (score 1-5)")*(Barèmes!$B$6:$B$28=H478)*(Barèmes!$C$6:$C$28=IF(H478="6ème","Mixte",G478))*(Barèmes!$J$6:$J$28="+"))&gt;0,IF(X478&lt;=SUMIFS(Barèmes!$D$6:$D$28,Barèmes!$A$6:$A$28,"Souplesse (score 1-5)",Barèmes!$B$6:$B$28,H478,Barèmes!$C$6:$C$28,IF(H478="6ème","Mixte",G478)),"à besoin",IF(X478&lt;=SUMIFS(Barèmes!$E$6:$E$28,Barèmes!$A$6:$A$28,"Souplesse (score 1-5)",Barèmes!$B$6:$B$28,H478,Barèmes!$C$6:$C$28,IF(H478="6ème","Mixte",G478)),"fragile","satisfaisant")),IF(X478&gt;=SUMIFS(Barèmes!$D$6:$D$28,Barèmes!$A$6:$A$28,"Souplesse (score 1-5)",Barèmes!$B$6:$B$28,H478,Barèmes!$C$6:$C$28,IF(H478="6ème","Mixte",G478)),"à besoin",IF(X478&gt;=SUMIFS(Barèmes!$E$6:$E$28,Barèmes!$A$6:$A$28,"Souplesse (score 1-5)",Barèmes!$B$6:$B$28,H478,Barèmes!$C$6:$C$28,IF(H478="6ème","Mixte",G478)),"fragile","satisfaisant"))))</f>
        <v/>
      </c>
      <c r="Z478" s="26" t="str" cm="1">
        <f t="array" ref="Z478">IF(OR(X478="",SUMPRODUCT((Barèmes!$A$6:$A$28="Souplesse (score 1-5)")*(Barèmes!$B$6:$B$28=H478)*(Barèmes!$C$6:$C$28=IF(H478="6ème","Mixte",G478)))=0),"",IF(SUMPRODUCT((Barèmes!$A$6:$A$28="Souplesse (score 1-5)")*(Barèmes!$B$6:$B$28=H478)*(Barèmes!$C$6:$C$28=IF(H478="6ème","Mixte",G478))*(Barèmes!$J$6:$J$28="+"))&gt;0,IF(X478&lt;=SUMIFS(Barèmes!$F$6:$F$28,Barèmes!$A$6:$A$28,"Souplesse (score 1-5)",Barèmes!$B$6:$B$28,H478,Barèmes!$C$6:$C$28,IF(H478="6ème","Mixte",G478)),Barèmes!$B$2,IF(X478&lt;=SUMIFS(Barèmes!$G$6:$G$28,Barèmes!$A$6:$A$28,"Souplesse (score 1-5)",Barèmes!$B$6:$B$28,H478,Barèmes!$C$6:$C$28,IF(H478="6ème","Mixte",G478)),Barèmes!$C$2,IF(X478&lt;=SUMIFS(Barèmes!$H$6:$H$28,Barèmes!$A$6:$A$28,"Souplesse (score 1-5)",Barèmes!$B$6:$B$28,H478,Barèmes!$C$6:$C$28,IF(H478="6ème","Mixte",G478)),Barèmes!$D$2,IF(X478&lt;=SUMIFS(Barèmes!$I$6:$I$28,Barèmes!$A$6:$A$28,"Souplesse (score 1-5)",Barèmes!$B$6:$B$28,H478,Barèmes!$C$6:$C$28,IF(H478="6ème","Mixte",G478)),Barèmes!$E$2,Barèmes!$F$2)))),IF(X478&gt;=SUMIFS(Barèmes!$F$6:$F$28,Barèmes!$A$6:$A$28,"Souplesse (score 1-5)",Barèmes!$B$6:$B$28,H478,Barèmes!$C$6:$C$28,IF(H478="6ème","Mixte",G478)),Barèmes!$B$2,IF(X478&gt;=SUMIFS(Barèmes!$G$6:$G$28,Barèmes!$A$6:$A$28,"Souplesse (score 1-5)",Barèmes!$B$6:$B$28,H478,Barèmes!$C$6:$C$28,IF(H478="6ème","Mixte",G478)),Barèmes!$C$2,IF(X478&gt;=SUMIFS(Barèmes!$H$6:$H$28,Barèmes!$A$6:$A$28,"Souplesse (score 1-5)",Barèmes!$B$6:$B$28,H478,Barèmes!$C$6:$C$28,IF(H478="6ème","Mixte",G478)),Barèmes!$D$2,IF(X478&gt;=SUMIFS(Barèmes!$I$6:$I$28,Barèmes!$A$6:$A$28,"Souplesse (score 1-5)",Barèmes!$B$6:$B$28,H478,Barèmes!$C$6:$C$28,IF(H478="6ème","Mixte",G478)),Barèmes!$E$2,Barèmes!$F$2))))))</f>
        <v/>
      </c>
      <c r="AA478" s="22"/>
      <c r="AB478" s="27" t="str">
        <f>IF(OR(AA478="",SUMPRODUCT((Barèmes!$A$6:$A$28="Agilité — T-test 974 (s)")*(Barèmes!$B$6:$B$28=H478)*(Barèmes!$C$6:$C$28=IF(H478="6ème","Mixte",G478)))=0),"",IF(SUMPRODUCT((Barèmes!$A$6:$A$28="Agilité — T-test 974 (s)")*(Barèmes!$B$6:$B$28=H478)*(Barèmes!$C$6:$C$28=IF(H478="6ème","Mixte",G478))*(Barèmes!$J$6:$J$28="+"))&gt;0,IF(AA478&lt;=SUMIFS(Barèmes!$D$6:$D$28,Barèmes!$A$6:$A$28,"Agilité — T-test 974 (s)",Barèmes!$B$6:$B$28,H478,Barèmes!$C$6:$C$28,IF(H478="6ème","Mixte",G478)),"à besoin",IF(AA478&lt;=SUMIFS(Barèmes!$E$6:$E$28,Barèmes!$A$6:$A$28,"Agilité — T-test 974 (s)",Barèmes!$B$6:$B$28,H478,Barèmes!$C$6:$C$28,IF(H478="6ème","Mixte",G478)),"fragile","satisfaisant")),IF(AA478&gt;=SUMIFS(Barèmes!$D$6:$D$28,Barèmes!$A$6:$A$28,"Agilité — T-test 974 (s)",Barèmes!$B$6:$B$28,H478,Barèmes!$C$6:$C$28,IF(H478="6ème","Mixte",G478)),"à besoin",IF(AA478&gt;=SUMIFS(Barèmes!$E$6:$E$28,Barèmes!$A$6:$A$28,"Agilité — T-test 974 (s)",Barèmes!$B$6:$B$28,H478,Barèmes!$C$6:$C$28,IF(H478="6ème","Mixte",G478)),"fragile","satisfaisant"))))</f>
        <v/>
      </c>
      <c r="AC478" s="27" t="str">
        <f>IF(OR(AA478="",SUMPRODUCT((Barèmes!$A$6:$A$28="Agilité — T-test 974 (s)")*(Barèmes!$B$6:$B$28=H478)*(Barèmes!$C$6:$C$28=IF(H478="6ème","Mixte",G478)))=0),"",IF(SUMPRODUCT((Barèmes!$A$6:$A$28="Agilité — T-test 974 (s)")*(Barèmes!$B$6:$B$28=H478)*(Barèmes!$C$6:$C$28=IF(H478="6ème","Mixte",G478))*(Barèmes!$J$6:$J$28="+"))&gt;0,IF(AA478&lt;=SUMIFS(Barèmes!$F$6:$F$28,Barèmes!$A$6:$A$28,"Agilité — T-test 974 (s)",Barèmes!$B$6:$B$28,H478,Barèmes!$C$6:$C$28,IF(H478="6ème","Mixte",G478)),Barèmes!$B$2,IF(AA478&lt;=SUMIFS(Barèmes!$G$6:$G$28,Barèmes!$A$6:$A$28,"Agilité — T-test 974 (s)",Barèmes!$B$6:$B$28,H478,Barèmes!$C$6:$C$28,IF(H478="6ème","Mixte",G478)),Barèmes!$C$2,IF(AA478&lt;=SUMIFS(Barèmes!$H$6:$H$28,Barèmes!$A$6:$A$28,"Agilité — T-test 974 (s)",Barèmes!$B$6:$B$28,H478,Barèmes!$C$6:$C$28,IF(H478="6ème","Mixte",G478)),Barèmes!$D$2,IF(AA478&lt;=SUMIFS(Barèmes!$I$6:$I$28,Barèmes!$A$6:$A$28,"Agilité — T-test 974 (s)",Barèmes!$B$6:$B$28,H478,Barèmes!$C$6:$C$28,IF(H478="6ème","Mixte",G478)),Barèmes!$E$2,Barèmes!$F$2)))),IF(AA478&gt;=SUMIFS(Barèmes!$F$6:$F$28,Barèmes!$A$6:$A$28,"Agilité — T-test 974 (s)",Barèmes!$B$6:$B$28,H478,Barèmes!$C$6:$C$28,IF(H478="6ème","Mixte",G478)),Barèmes!$B$2,IF(AA478&gt;=SUMIFS(Barèmes!$G$6:$G$28,Barèmes!$A$6:$A$28,"Agilité — T-test 974 (s)",Barèmes!$B$6:$B$28,H478,Barèmes!$C$6:$C$28,IF(H478="6ème","Mixte",G478)),Barèmes!$C$2,IF(AA478&gt;=SUMIFS(Barèmes!$H$6:$H$28,Barèmes!$A$6:$A$28,"Agilité — T-test 974 (s)",Barèmes!$B$6:$B$28,H478,Barèmes!$C$6:$C$28,IF(H478="6ème","Mixte",G478)),Barèmes!$D$2,IF(AA478&gt;=SUMIFS(Barèmes!$I$6:$I$28,Barèmes!$A$6:$A$28,"Agilité — T-test 974 (s)",Barèmes!$B$6:$B$28,H478,Barèmes!$C$6:$C$28,IF(H478="6ème","Mixte",G478)),Barèmes!$E$2,Barèmes!$F$2))))))</f>
        <v/>
      </c>
      <c r="AD478" s="28" t="str">
        <f t="shared" si="58"/>
        <v/>
      </c>
      <c r="AE478" s="29" t="str">
        <f t="shared" si="59"/>
        <v/>
      </c>
      <c r="AF478" s="30" t="str">
        <f>IF(OR(AD478="",SUMPRODUCT((Barèmes!$A$6:$A$28="Surcoût d'agilité (s) — technique")*(Barèmes!$B$6:$B$28=H478)*(Barèmes!$C$6:$C$28=IF(H478="6ème","Mixte",G478)))=0),"",IF(SUMPRODUCT((Barèmes!$A$6:$A$28="Surcoût d'agilité (s) — technique")*(Barèmes!$B$6:$B$28=H478)*(Barèmes!$C$6:$C$28=IF(H478="6ème","Mixte",G478))*(Barèmes!$J$6:$J$28="+"))&gt;0,IF(AD478&lt;=SUMIFS(Barèmes!$D$6:$D$28,Barèmes!$A$6:$A$28,"Surcoût d'agilité (s) — technique",Barèmes!$B$6:$B$28,H478,Barèmes!$C$6:$C$28,IF(H478="6ème","Mixte",G478)),"à besoin",IF(AD478&lt;=SUMIFS(Barèmes!$E$6:$E$28,Barèmes!$A$6:$A$28,"Surcoût d'agilité (s) — technique",Barèmes!$B$6:$B$28,H478,Barèmes!$C$6:$C$28,IF(H478="6ème","Mixte",G478)),"fragile","satisfaisant")),IF(AD478&gt;=SUMIFS(Barèmes!$D$6:$D$28,Barèmes!$A$6:$A$28,"Surcoût d'agilité (s) — technique",Barèmes!$B$6:$B$28,H478,Barèmes!$C$6:$C$28,IF(H478="6ème","Mixte",G478)),"à besoin",IF(AD478&gt;=SUMIFS(Barèmes!$E$6:$E$28,Barèmes!$A$6:$A$28,"Surcoût d'agilité (s) — technique",Barèmes!$B$6:$B$28,H478,Barèmes!$C$6:$C$28,IF(H478="6ème","Mixte",G478)),"fragile","satisfaisant"))))</f>
        <v/>
      </c>
      <c r="AG478" s="30" t="str">
        <f>IF(OR(AD478="",SUMPRODUCT((Barèmes!$A$6:$A$28="Surcoût d'agilité (s) — technique")*(Barèmes!$B$6:$B$28=H478)*(Barèmes!$C$6:$C$28=IF(H478="6ème","Mixte",G478)))=0),"",IF(SUMPRODUCT((Barèmes!$A$6:$A$28="Surcoût d'agilité (s) — technique")*(Barèmes!$B$6:$B$28=H478)*(Barèmes!$C$6:$C$28=IF(H478="6ème","Mixte",G478))*(Barèmes!$J$6:$J$28="+"))&gt;0,IF(AD478&lt;=SUMIFS(Barèmes!$F$6:$F$28,Barèmes!$A$6:$A$28,"Surcoût d'agilité (s) — technique",Barèmes!$B$6:$B$28,H478,Barèmes!$C$6:$C$28,IF(H478="6ème","Mixte",G478)),Barèmes!$B$2,IF(AD478&lt;=SUMIFS(Barèmes!$G$6:$G$28,Barèmes!$A$6:$A$28,"Surcoût d'agilité (s) — technique",Barèmes!$B$6:$B$28,H478,Barèmes!$C$6:$C$28,IF(H478="6ème","Mixte",G478)),Barèmes!$C$2,IF(AD478&lt;=SUMIFS(Barèmes!$H$6:$H$28,Barèmes!$A$6:$A$28,"Surcoût d'agilité (s) — technique",Barèmes!$B$6:$B$28,H478,Barèmes!$C$6:$C$28,IF(H478="6ème","Mixte",G478)),Barèmes!$D$2,IF(AD478&lt;=SUMIFS(Barèmes!$I$6:$I$28,Barèmes!$A$6:$A$28,"Surcoût d'agilité (s) — technique",Barèmes!$B$6:$B$28,H478,Barèmes!$C$6:$C$28,IF(H478="6ème","Mixte",G478)),Barèmes!$E$2,Barèmes!$F$2)))),IF(AD478&gt;=SUMIFS(Barèmes!$F$6:$F$28,Barèmes!$A$6:$A$28,"Surcoût d'agilité (s) — technique",Barèmes!$B$6:$B$28,H478,Barèmes!$C$6:$C$28,IF(H478="6ème","Mixte",G478)),Barèmes!$B$2,IF(AD478&gt;=SUMIFS(Barèmes!$G$6:$G$28,Barèmes!$A$6:$A$28,"Surcoût d'agilité (s) — technique",Barèmes!$B$6:$B$28,H478,Barèmes!$C$6:$C$28,IF(H478="6ème","Mixte",G478)),Barèmes!$C$2,IF(AD478&gt;=SUMIFS(Barèmes!$H$6:$H$28,Barèmes!$A$6:$A$28,"Surcoût d'agilité (s) — technique",Barèmes!$B$6:$B$28,H478,Barèmes!$C$6:$C$28,IF(H478="6ème","Mixte",G478)),Barèmes!$D$2,IF(AD478&gt;=SUMIFS(Barèmes!$I$6:$I$28,Barèmes!$A$6:$A$28,"Surcoût d'agilité (s) — technique",Barèmes!$B$6:$B$28,H478,Barèmes!$C$6:$C$28,IF(H478="6ème","Mixte",G478)),Barèmes!$E$2,Barèmes!$F$2))))))</f>
        <v/>
      </c>
      <c r="AH478" s="31" t="str">
        <f>IF((IF(N478="",0,1)+IF(Q478="",0,1)+IF(W478="",0,1)+IF(Z478="",0,1)+IF(AC478="",0,1))=0,"",3*IF(N478=Barèmes!$B$2,1,IF(N478=Barèmes!$C$2,2,IF(N478=Barèmes!$D$2,3,IF(N478=Barèmes!$E$2,4,IF(N478=Barèmes!$F$2,5,0)))))+3*IF(Q478=Barèmes!$B$2,1,IF(Q478=Barèmes!$C$2,2,IF(Q478=Barèmes!$D$2,3,IF(Q478=Barèmes!$E$2,4,IF(Q478=Barèmes!$F$2,5,0)))))+2*IF(W478=Barèmes!$B$2,1,IF(W478=Barèmes!$C$2,2,IF(W478=Barèmes!$D$2,3,IF(W478=Barèmes!$E$2,4,IF(W478=Barèmes!$F$2,5,0)))))+1*IF(Z478=Barèmes!$B$2,1,IF(Z478=Barèmes!$C$2,2,IF(Z478=Barèmes!$D$2,3,IF(Z478=Barèmes!$E$2,4,IF(Z478=Barèmes!$F$2,5,0)))))+1*IF(AC478=Barèmes!$B$2,1,IF(AC478=Barèmes!$C$2,2,IF(AC478=Barèmes!$D$2,3,IF(AC478=Barèmes!$E$2,4,IF(AC478=Barèmes!$F$2,5,0))))))</f>
        <v/>
      </c>
      <c r="AI478" s="31"/>
      <c r="AJ478" s="32" t="str">
        <f>IFERROR(INDEX(Croissance!$B$5:$B$604,MATCH(A478,Croissance!$A$5:$A$604,0)),"")</f>
        <v/>
      </c>
      <c r="AK478" s="32" t="str">
        <f>IFERROR(INDEX(Croissance!$C$5:$C$604,MATCH(A478,Croissance!$A$5:$A$604,0)),"")</f>
        <v/>
      </c>
      <c r="AL478" s="32" t="str">
        <f>IFERROR(INDEX(Croissance!$D$5:$D$604,MATCH(A478,Croissance!$A$5:$A$604,0)),"")</f>
        <v/>
      </c>
      <c r="AM478" s="32" t="str">
        <f>IFERROR(INDEX(Croissance!$E$5:$E$604,MATCH(A478,Croissance!$A$5:$A$604,0)),"")</f>
        <v/>
      </c>
      <c r="AO478" s="33">
        <f t="shared" si="64"/>
        <v>0</v>
      </c>
      <c r="AP478" s="33">
        <f t="shared" si="60"/>
        <v>0</v>
      </c>
      <c r="AQ478" s="33">
        <f>IF(A478="",0,IF(AND(OR('Synthèse classe'!$C$2="Tous",C478='Synthèse classe'!$C$2),OR('Synthèse classe'!$C$3="Toutes",D478='Synthèse classe'!$C$3),OR('Synthèse classe'!$C$4="Toutes",AND('Synthèse classe'!$C$4="Dernière",AP478=1),B478=IFERROR(VALUE('Synthèse classe'!$C$4),0))),1,0))</f>
        <v>0</v>
      </c>
      <c r="AR478" s="34" t="str">
        <f t="shared" si="61"/>
        <v/>
      </c>
    </row>
    <row r="479" spans="1:44" x14ac:dyDescent="0.2">
      <c r="A479" s="17" t="str">
        <f t="shared" si="57"/>
        <v/>
      </c>
      <c r="B479" s="18"/>
      <c r="C479" s="19"/>
      <c r="D479" s="19"/>
      <c r="E479" s="19"/>
      <c r="F479" s="19"/>
      <c r="G479" s="19"/>
      <c r="H479" s="17" t="str">
        <f t="shared" si="62"/>
        <v/>
      </c>
      <c r="I479" s="20"/>
      <c r="J479" s="18"/>
      <c r="K479" s="19"/>
      <c r="L479" s="21" t="str">
        <f t="shared" si="63"/>
        <v/>
      </c>
      <c r="M479" s="21" t="str">
        <f>IF(OR(J479="",SUMPRODUCT((Barèmes!$A$6:$A$28="Endurance — Luc Léger (palier)")*(Barèmes!$B$6:$B$28=H479)*(Barèmes!$C$6:$C$28=IF(H479="6ème","Mixte",G479)))=0),"",IF(SUMPRODUCT((Barèmes!$A$6:$A$28="Endurance — Luc Léger (palier)")*(Barèmes!$B$6:$B$28=H479)*(Barèmes!$C$6:$C$28=IF(H479="6ème","Mixte",G479))*(Barèmes!$J$6:$J$28="+"))&gt;0,IF(J479&lt;=SUMIFS(Barèmes!$D$6:$D$28,Barèmes!$A$6:$A$28,"Endurance — Luc Léger (palier)",Barèmes!$B$6:$B$28,H479,Barèmes!$C$6:$C$28,IF(H479="6ème","Mixte",G479)),"à besoin",IF(J479&lt;=SUMIFS(Barèmes!$E$6:$E$28,Barèmes!$A$6:$A$28,"Endurance — Luc Léger (palier)",Barèmes!$B$6:$B$28,H479,Barèmes!$C$6:$C$28,IF(H479="6ème","Mixte",G479)),"fragile","satisfaisant")),IF(J479&gt;=SUMIFS(Barèmes!$D$6:$D$28,Barèmes!$A$6:$A$28,"Endurance — Luc Léger (palier)",Barèmes!$B$6:$B$28,H479,Barèmes!$C$6:$C$28,IF(H479="6ème","Mixte",G479)),"à besoin",IF(J479&gt;=SUMIFS(Barèmes!$E$6:$E$28,Barèmes!$A$6:$A$28,"Endurance — Luc Léger (palier)",Barèmes!$B$6:$B$28,H479,Barèmes!$C$6:$C$28,IF(H479="6ème","Mixte",G479)),"fragile","satisfaisant"))))</f>
        <v/>
      </c>
      <c r="N479" s="21" t="str">
        <f>IF(OR(J479="",SUMPRODUCT((Barèmes!$A$6:$A$28="Endurance — Luc Léger (palier)")*(Barèmes!$B$6:$B$28=H479)*(Barèmes!$C$6:$C$28=IF(H479="6ème","Mixte",G479)))=0),"",IF(SUMPRODUCT((Barèmes!$A$6:$A$28="Endurance — Luc Léger (palier)")*(Barèmes!$B$6:$B$28=H479)*(Barèmes!$C$6:$C$28=IF(H479="6ème","Mixte",G479))*(Barèmes!$J$6:$J$28="+"))&gt;0,IF(J479&lt;=SUMIFS(Barèmes!$F$6:$F$28,Barèmes!$A$6:$A$28,"Endurance — Luc Léger (palier)",Barèmes!$B$6:$B$28,H479,Barèmes!$C$6:$C$28,IF(H479="6ème","Mixte",G479)),Barèmes!$B$2,IF(J479&lt;=SUMIFS(Barèmes!$G$6:$G$28,Barèmes!$A$6:$A$28,"Endurance — Luc Léger (palier)",Barèmes!$B$6:$B$28,H479,Barèmes!$C$6:$C$28,IF(H479="6ème","Mixte",G479)),Barèmes!$C$2,IF(J479&lt;=SUMIFS(Barèmes!$H$6:$H$28,Barèmes!$A$6:$A$28,"Endurance — Luc Léger (palier)",Barèmes!$B$6:$B$28,H479,Barèmes!$C$6:$C$28,IF(H479="6ème","Mixte",G479)),Barèmes!$D$2,IF(J479&lt;=SUMIFS(Barèmes!$I$6:$I$28,Barèmes!$A$6:$A$28,"Endurance — Luc Léger (palier)",Barèmes!$B$6:$B$28,H479,Barèmes!$C$6:$C$28,IF(H479="6ème","Mixte",G479)),Barèmes!$E$2,Barèmes!$F$2)))),IF(J479&gt;=SUMIFS(Barèmes!$F$6:$F$28,Barèmes!$A$6:$A$28,"Endurance — Luc Léger (palier)",Barèmes!$B$6:$B$28,H479,Barèmes!$C$6:$C$28,IF(H479="6ème","Mixte",G479)),Barèmes!$B$2,IF(J479&gt;=SUMIFS(Barèmes!$G$6:$G$28,Barèmes!$A$6:$A$28,"Endurance — Luc Léger (palier)",Barèmes!$B$6:$B$28,H479,Barèmes!$C$6:$C$28,IF(H479="6ème","Mixte",G479)),Barèmes!$C$2,IF(J479&gt;=SUMIFS(Barèmes!$H$6:$H$28,Barèmes!$A$6:$A$28,"Endurance — Luc Léger (palier)",Barèmes!$B$6:$B$28,H479,Barèmes!$C$6:$C$28,IF(H479="6ème","Mixte",G479)),Barèmes!$D$2,IF(J479&gt;=SUMIFS(Barèmes!$I$6:$I$28,Barèmes!$A$6:$A$28,"Endurance — Luc Léger (palier)",Barèmes!$B$6:$B$28,H479,Barèmes!$C$6:$C$28,IF(H479="6ème","Mixte",G479)),Barèmes!$E$2,Barèmes!$F$2))))))</f>
        <v/>
      </c>
      <c r="O479" s="22"/>
      <c r="P479" s="23" t="str">
        <f>IF(OR(O479="",SUMPRODUCT((Barèmes!$A$6:$A$28="Force bas du corps — Saut en longueur (m)")*(Barèmes!$B$6:$B$28=H479)*(Barèmes!$C$6:$C$28=IF(H479="6ème","Mixte",G479)))=0),"",IF(SUMPRODUCT((Barèmes!$A$6:$A$28="Force bas du corps — Saut en longueur (m)")*(Barèmes!$B$6:$B$28=H479)*(Barèmes!$C$6:$C$28=IF(H479="6ème","Mixte",G479))*(Barèmes!$J$6:$J$28="+"))&gt;0,IF(O479&lt;=SUMIFS(Barèmes!$D$6:$D$28,Barèmes!$A$6:$A$28,"Force bas du corps — Saut en longueur (m)",Barèmes!$B$6:$B$28,H479,Barèmes!$C$6:$C$28,IF(H479="6ème","Mixte",G479)),"à besoin",IF(O479&lt;=SUMIFS(Barèmes!$E$6:$E$28,Barèmes!$A$6:$A$28,"Force bas du corps — Saut en longueur (m)",Barèmes!$B$6:$B$28,H479,Barèmes!$C$6:$C$28,IF(H479="6ème","Mixte",G479)),"fragile","satisfaisant")),IF(O479&gt;=SUMIFS(Barèmes!$D$6:$D$28,Barèmes!$A$6:$A$28,"Force bas du corps — Saut en longueur (m)",Barèmes!$B$6:$B$28,H479,Barèmes!$C$6:$C$28,IF(H479="6ème","Mixte",G479)),"à besoin",IF(O479&gt;=SUMIFS(Barèmes!$E$6:$E$28,Barèmes!$A$6:$A$28,"Force bas du corps — Saut en longueur (m)",Barèmes!$B$6:$B$28,H479,Barèmes!$C$6:$C$28,IF(H479="6ème","Mixte",G479)),"fragile","satisfaisant"))))</f>
        <v/>
      </c>
      <c r="Q479" s="23" t="str">
        <f>IF(OR(O479="",SUMPRODUCT((Barèmes!$A$6:$A$28="Force bas du corps — Saut en longueur (m)")*(Barèmes!$B$6:$B$28=H479)*(Barèmes!$C$6:$C$28=IF(H479="6ème","Mixte",G479)))=0),"",IF(SUMPRODUCT((Barèmes!$A$6:$A$28="Force bas du corps — Saut en longueur (m)")*(Barèmes!$B$6:$B$28=H479)*(Barèmes!$C$6:$C$28=IF(H479="6ème","Mixte",G479))*(Barèmes!$J$6:$J$28="+"))&gt;0,IF(O479&lt;=SUMIFS(Barèmes!$F$6:$F$28,Barèmes!$A$6:$A$28,"Force bas du corps — Saut en longueur (m)",Barèmes!$B$6:$B$28,H479,Barèmes!$C$6:$C$28,IF(H479="6ème","Mixte",G479)),Barèmes!$B$2,IF(O479&lt;=SUMIFS(Barèmes!$G$6:$G$28,Barèmes!$A$6:$A$28,"Force bas du corps — Saut en longueur (m)",Barèmes!$B$6:$B$28,H479,Barèmes!$C$6:$C$28,IF(H479="6ème","Mixte",G479)),Barèmes!$C$2,IF(O479&lt;=SUMIFS(Barèmes!$H$6:$H$28,Barèmes!$A$6:$A$28,"Force bas du corps — Saut en longueur (m)",Barèmes!$B$6:$B$28,H479,Barèmes!$C$6:$C$28,IF(H479="6ème","Mixte",G479)),Barèmes!$D$2,IF(O479&lt;=SUMIFS(Barèmes!$I$6:$I$28,Barèmes!$A$6:$A$28,"Force bas du corps — Saut en longueur (m)",Barèmes!$B$6:$B$28,H479,Barèmes!$C$6:$C$28,IF(H479="6ème","Mixte",G479)),Barèmes!$E$2,Barèmes!$F$2)))),IF(O479&gt;=SUMIFS(Barèmes!$F$6:$F$28,Barèmes!$A$6:$A$28,"Force bas du corps — Saut en longueur (m)",Barèmes!$B$6:$B$28,H479,Barèmes!$C$6:$C$28,IF(H479="6ème","Mixte",G479)),Barèmes!$B$2,IF(O479&gt;=SUMIFS(Barèmes!$G$6:$G$28,Barèmes!$A$6:$A$28,"Force bas du corps — Saut en longueur (m)",Barèmes!$B$6:$B$28,H479,Barèmes!$C$6:$C$28,IF(H479="6ème","Mixte",G479)),Barèmes!$C$2,IF(O479&gt;=SUMIFS(Barèmes!$H$6:$H$28,Barèmes!$A$6:$A$28,"Force bas du corps — Saut en longueur (m)",Barèmes!$B$6:$B$28,H479,Barèmes!$C$6:$C$28,IF(H479="6ème","Mixte",G479)),Barèmes!$D$2,IF(O479&gt;=SUMIFS(Barèmes!$I$6:$I$28,Barèmes!$A$6:$A$28,"Force bas du corps — Saut en longueur (m)",Barèmes!$B$6:$B$28,H479,Barèmes!$C$6:$C$28,IF(H479="6ème","Mixte",G479)),Barèmes!$E$2,Barèmes!$F$2))))))</f>
        <v/>
      </c>
      <c r="R479" s="22"/>
      <c r="S479" s="24" t="str">
        <f>IF(OR(R479="",SUMPRODUCT((Barèmes!$A$6:$A$28="Vitesse — 30 m (s)")*(Barèmes!$B$6:$B$28=H479)*(Barèmes!$C$6:$C$28=IF(H479="6ème","Mixte",G479)))=0),"",IF(SUMPRODUCT((Barèmes!$A$6:$A$28="Vitesse — 30 m (s)")*(Barèmes!$B$6:$B$28=H479)*(Barèmes!$C$6:$C$28=IF(H479="6ème","Mixte",G479))*(Barèmes!$J$6:$J$28="+"))&gt;0,IF(R479&lt;=SUMIFS(Barèmes!$D$6:$D$28,Barèmes!$A$6:$A$28,"Vitesse — 30 m (s)",Barèmes!$B$6:$B$28,H479,Barèmes!$C$6:$C$28,IF(H479="6ème","Mixte",G479)),"à besoin",IF(R479&lt;=SUMIFS(Barèmes!$E$6:$E$28,Barèmes!$A$6:$A$28,"Vitesse — 30 m (s)",Barèmes!$B$6:$B$28,H479,Barèmes!$C$6:$C$28,IF(H479="6ème","Mixte",G479)),"fragile","satisfaisant")),IF(R479&gt;=SUMIFS(Barèmes!$D$6:$D$28,Barèmes!$A$6:$A$28,"Vitesse — 30 m (s)",Barèmes!$B$6:$B$28,H479,Barèmes!$C$6:$C$28,IF(H479="6ème","Mixte",G479)),"à besoin",IF(R479&gt;=SUMIFS(Barèmes!$E$6:$E$28,Barèmes!$A$6:$A$28,"Vitesse — 30 m (s)",Barèmes!$B$6:$B$28,H479,Barèmes!$C$6:$C$28,IF(H479="6ème","Mixte",G479)),"fragile","satisfaisant"))))</f>
        <v/>
      </c>
      <c r="T479" s="24" t="str">
        <f>IF(OR(R479="",SUMPRODUCT((Barèmes!$A$6:$A$28="Vitesse — 30 m (s)")*(Barèmes!$B$6:$B$28=H479)*(Barèmes!$C$6:$C$28=IF(H479="6ème","Mixte",G479)))=0),"",IF(SUMPRODUCT((Barèmes!$A$6:$A$28="Vitesse — 30 m (s)")*(Barèmes!$B$6:$B$28=H479)*(Barèmes!$C$6:$C$28=IF(H479="6ème","Mixte",G479))*(Barèmes!$J$6:$J$28="+"))&gt;0,IF(R479&lt;=SUMIFS(Barèmes!$F$6:$F$28,Barèmes!$A$6:$A$28,"Vitesse — 30 m (s)",Barèmes!$B$6:$B$28,H479,Barèmes!$C$6:$C$28,IF(H479="6ème","Mixte",G479)),Barèmes!$B$2,IF(R479&lt;=SUMIFS(Barèmes!$G$6:$G$28,Barèmes!$A$6:$A$28,"Vitesse — 30 m (s)",Barèmes!$B$6:$B$28,H479,Barèmes!$C$6:$C$28,IF(H479="6ème","Mixte",G479)),Barèmes!$C$2,IF(R479&lt;=SUMIFS(Barèmes!$H$6:$H$28,Barèmes!$A$6:$A$28,"Vitesse — 30 m (s)",Barèmes!$B$6:$B$28,H479,Barèmes!$C$6:$C$28,IF(H479="6ème","Mixte",G479)),Barèmes!$D$2,IF(R479&lt;=SUMIFS(Barèmes!$I$6:$I$28,Barèmes!$A$6:$A$28,"Vitesse — 30 m (s)",Barèmes!$B$6:$B$28,H479,Barèmes!$C$6:$C$28,IF(H479="6ème","Mixte",G479)),Barèmes!$E$2,Barèmes!$F$2)))),IF(R479&gt;=SUMIFS(Barèmes!$F$6:$F$28,Barèmes!$A$6:$A$28,"Vitesse — 30 m (s)",Barèmes!$B$6:$B$28,H479,Barèmes!$C$6:$C$28,IF(H479="6ème","Mixte",G479)),Barèmes!$B$2,IF(R479&gt;=SUMIFS(Barèmes!$G$6:$G$28,Barèmes!$A$6:$A$28,"Vitesse — 30 m (s)",Barèmes!$B$6:$B$28,H479,Barèmes!$C$6:$C$28,IF(H479="6ème","Mixte",G479)),Barèmes!$C$2,IF(R479&gt;=SUMIFS(Barèmes!$H$6:$H$28,Barèmes!$A$6:$A$28,"Vitesse — 30 m (s)",Barèmes!$B$6:$B$28,H479,Barèmes!$C$6:$C$28,IF(H479="6ème","Mixte",G479)),Barèmes!$D$2,IF(R479&gt;=SUMIFS(Barèmes!$I$6:$I$28,Barèmes!$A$6:$A$28,"Vitesse — 30 m (s)",Barèmes!$B$6:$B$28,H479,Barèmes!$C$6:$C$28,IF(H479="6ème","Mixte",G479)),Barèmes!$E$2,Barèmes!$F$2))))))</f>
        <v/>
      </c>
      <c r="U479" s="22"/>
      <c r="V479" s="25" t="str">
        <f>IF(OR(U479="",SUMPRODUCT((Barèmes!$A$6:$A$28="Vitesse — 50 m (s)")*(Barèmes!$B$6:$B$28=H479)*(Barèmes!$C$6:$C$28=IF(H479="6ème","Mixte",G479)))=0),"",IF(SUMPRODUCT((Barèmes!$A$6:$A$28="Vitesse — 50 m (s)")*(Barèmes!$B$6:$B$28=H479)*(Barèmes!$C$6:$C$28=IF(H479="6ème","Mixte",G479))*(Barèmes!$J$6:$J$28="+"))&gt;0,IF(U479&lt;=SUMIFS(Barèmes!$D$6:$D$28,Barèmes!$A$6:$A$28,"Vitesse — 50 m (s)",Barèmes!$B$6:$B$28,H479,Barèmes!$C$6:$C$28,IF(H479="6ème","Mixte",G479)),"à besoin",IF(U479&lt;=SUMIFS(Barèmes!$E$6:$E$28,Barèmes!$A$6:$A$28,"Vitesse — 50 m (s)",Barèmes!$B$6:$B$28,H479,Barèmes!$C$6:$C$28,IF(H479="6ème","Mixte",G479)),"fragile","satisfaisant")),IF(U479&gt;=SUMIFS(Barèmes!$D$6:$D$28,Barèmes!$A$6:$A$28,"Vitesse — 50 m (s)",Barèmes!$B$6:$B$28,H479,Barèmes!$C$6:$C$28,IF(H479="6ème","Mixte",G479)),"à besoin",IF(U479&gt;=SUMIFS(Barèmes!$E$6:$E$28,Barèmes!$A$6:$A$28,"Vitesse — 50 m (s)",Barèmes!$B$6:$B$28,H479,Barèmes!$C$6:$C$28,IF(H479="6ème","Mixte",G479)),"fragile","satisfaisant"))))</f>
        <v/>
      </c>
      <c r="W479" s="25" t="str">
        <f>IF(OR(U479="",SUMPRODUCT((Barèmes!$A$6:$A$28="Vitesse — 50 m (s)")*(Barèmes!$B$6:$B$28=H479)*(Barèmes!$C$6:$C$28=IF(H479="6ème","Mixte",G479)))=0),"",IF(SUMPRODUCT((Barèmes!$A$6:$A$28="Vitesse — 50 m (s)")*(Barèmes!$B$6:$B$28=H479)*(Barèmes!$C$6:$C$28=IF(H479="6ème","Mixte",G479))*(Barèmes!$J$6:$J$28="+"))&gt;0,IF(U479&lt;=SUMIFS(Barèmes!$F$6:$F$28,Barèmes!$A$6:$A$28,"Vitesse — 50 m (s)",Barèmes!$B$6:$B$28,H479,Barèmes!$C$6:$C$28,IF(H479="6ème","Mixte",G479)),Barèmes!$B$2,IF(U479&lt;=SUMIFS(Barèmes!$G$6:$G$28,Barèmes!$A$6:$A$28,"Vitesse — 50 m (s)",Barèmes!$B$6:$B$28,H479,Barèmes!$C$6:$C$28,IF(H479="6ème","Mixte",G479)),Barèmes!$C$2,IF(U479&lt;=SUMIFS(Barèmes!$H$6:$H$28,Barèmes!$A$6:$A$28,"Vitesse — 50 m (s)",Barèmes!$B$6:$B$28,H479,Barèmes!$C$6:$C$28,IF(H479="6ème","Mixte",G479)),Barèmes!$D$2,IF(U479&lt;=SUMIFS(Barèmes!$I$6:$I$28,Barèmes!$A$6:$A$28,"Vitesse — 50 m (s)",Barèmes!$B$6:$B$28,H479,Barèmes!$C$6:$C$28,IF(H479="6ème","Mixte",G479)),Barèmes!$E$2,Barèmes!$F$2)))),IF(U479&gt;=SUMIFS(Barèmes!$F$6:$F$28,Barèmes!$A$6:$A$28,"Vitesse — 50 m (s)",Barèmes!$B$6:$B$28,H479,Barèmes!$C$6:$C$28,IF(H479="6ème","Mixte",G479)),Barèmes!$B$2,IF(U479&gt;=SUMIFS(Barèmes!$G$6:$G$28,Barèmes!$A$6:$A$28,"Vitesse — 50 m (s)",Barèmes!$B$6:$B$28,H479,Barèmes!$C$6:$C$28,IF(H479="6ème","Mixte",G479)),Barèmes!$C$2,IF(U479&gt;=SUMIFS(Barèmes!$H$6:$H$28,Barèmes!$A$6:$A$28,"Vitesse — 50 m (s)",Barèmes!$B$6:$B$28,H479,Barèmes!$C$6:$C$28,IF(H479="6ème","Mixte",G479)),Barèmes!$D$2,IF(U479&gt;=SUMIFS(Barèmes!$I$6:$I$28,Barèmes!$A$6:$A$28,"Vitesse — 50 m (s)",Barèmes!$B$6:$B$28,H479,Barèmes!$C$6:$C$28,IF(H479="6ème","Mixte",G479)),Barèmes!$E$2,Barèmes!$F$2))))))</f>
        <v/>
      </c>
      <c r="X479" s="18"/>
      <c r="Y479" s="26" t="str" cm="1">
        <f t="array" ref="Y479">IF(OR(X479="",SUMPRODUCT((Barèmes!$A$6:$A$28="Souplesse (score 1-5)")*(Barèmes!$B$6:$B$28=H479)*(Barèmes!$C$6:$C$28=IF(H479="6ème","Mixte",G479)))=0),"",IF(SUMPRODUCT((Barèmes!$A$6:$A$28="Souplesse (score 1-5)")*(Barèmes!$B$6:$B$28=H479)*(Barèmes!$C$6:$C$28=IF(H479="6ème","Mixte",G479))*(Barèmes!$J$6:$J$28="+"))&gt;0,IF(X479&lt;=SUMIFS(Barèmes!$D$6:$D$28,Barèmes!$A$6:$A$28,"Souplesse (score 1-5)",Barèmes!$B$6:$B$28,H479,Barèmes!$C$6:$C$28,IF(H479="6ème","Mixte",G479)),"à besoin",IF(X479&lt;=SUMIFS(Barèmes!$E$6:$E$28,Barèmes!$A$6:$A$28,"Souplesse (score 1-5)",Barèmes!$B$6:$B$28,H479,Barèmes!$C$6:$C$28,IF(H479="6ème","Mixte",G479)),"fragile","satisfaisant")),IF(X479&gt;=SUMIFS(Barèmes!$D$6:$D$28,Barèmes!$A$6:$A$28,"Souplesse (score 1-5)",Barèmes!$B$6:$B$28,H479,Barèmes!$C$6:$C$28,IF(H479="6ème","Mixte",G479)),"à besoin",IF(X479&gt;=SUMIFS(Barèmes!$E$6:$E$28,Barèmes!$A$6:$A$28,"Souplesse (score 1-5)",Barèmes!$B$6:$B$28,H479,Barèmes!$C$6:$C$28,IF(H479="6ème","Mixte",G479)),"fragile","satisfaisant"))))</f>
        <v/>
      </c>
      <c r="Z479" s="26" t="str" cm="1">
        <f t="array" ref="Z479">IF(OR(X479="",SUMPRODUCT((Barèmes!$A$6:$A$28="Souplesse (score 1-5)")*(Barèmes!$B$6:$B$28=H479)*(Barèmes!$C$6:$C$28=IF(H479="6ème","Mixte",G479)))=0),"",IF(SUMPRODUCT((Barèmes!$A$6:$A$28="Souplesse (score 1-5)")*(Barèmes!$B$6:$B$28=H479)*(Barèmes!$C$6:$C$28=IF(H479="6ème","Mixte",G479))*(Barèmes!$J$6:$J$28="+"))&gt;0,IF(X479&lt;=SUMIFS(Barèmes!$F$6:$F$28,Barèmes!$A$6:$A$28,"Souplesse (score 1-5)",Barèmes!$B$6:$B$28,H479,Barèmes!$C$6:$C$28,IF(H479="6ème","Mixte",G479)),Barèmes!$B$2,IF(X479&lt;=SUMIFS(Barèmes!$G$6:$G$28,Barèmes!$A$6:$A$28,"Souplesse (score 1-5)",Barèmes!$B$6:$B$28,H479,Barèmes!$C$6:$C$28,IF(H479="6ème","Mixte",G479)),Barèmes!$C$2,IF(X479&lt;=SUMIFS(Barèmes!$H$6:$H$28,Barèmes!$A$6:$A$28,"Souplesse (score 1-5)",Barèmes!$B$6:$B$28,H479,Barèmes!$C$6:$C$28,IF(H479="6ème","Mixte",G479)),Barèmes!$D$2,IF(X479&lt;=SUMIFS(Barèmes!$I$6:$I$28,Barèmes!$A$6:$A$28,"Souplesse (score 1-5)",Barèmes!$B$6:$B$28,H479,Barèmes!$C$6:$C$28,IF(H479="6ème","Mixte",G479)),Barèmes!$E$2,Barèmes!$F$2)))),IF(X479&gt;=SUMIFS(Barèmes!$F$6:$F$28,Barèmes!$A$6:$A$28,"Souplesse (score 1-5)",Barèmes!$B$6:$B$28,H479,Barèmes!$C$6:$C$28,IF(H479="6ème","Mixte",G479)),Barèmes!$B$2,IF(X479&gt;=SUMIFS(Barèmes!$G$6:$G$28,Barèmes!$A$6:$A$28,"Souplesse (score 1-5)",Barèmes!$B$6:$B$28,H479,Barèmes!$C$6:$C$28,IF(H479="6ème","Mixte",G479)),Barèmes!$C$2,IF(X479&gt;=SUMIFS(Barèmes!$H$6:$H$28,Barèmes!$A$6:$A$28,"Souplesse (score 1-5)",Barèmes!$B$6:$B$28,H479,Barèmes!$C$6:$C$28,IF(H479="6ème","Mixte",G479)),Barèmes!$D$2,IF(X479&gt;=SUMIFS(Barèmes!$I$6:$I$28,Barèmes!$A$6:$A$28,"Souplesse (score 1-5)",Barèmes!$B$6:$B$28,H479,Barèmes!$C$6:$C$28,IF(H479="6ème","Mixte",G479)),Barèmes!$E$2,Barèmes!$F$2))))))</f>
        <v/>
      </c>
      <c r="AA479" s="22"/>
      <c r="AB479" s="27" t="str">
        <f>IF(OR(AA479="",SUMPRODUCT((Barèmes!$A$6:$A$28="Agilité — T-test 974 (s)")*(Barèmes!$B$6:$B$28=H479)*(Barèmes!$C$6:$C$28=IF(H479="6ème","Mixte",G479)))=0),"",IF(SUMPRODUCT((Barèmes!$A$6:$A$28="Agilité — T-test 974 (s)")*(Barèmes!$B$6:$B$28=H479)*(Barèmes!$C$6:$C$28=IF(H479="6ème","Mixte",G479))*(Barèmes!$J$6:$J$28="+"))&gt;0,IF(AA479&lt;=SUMIFS(Barèmes!$D$6:$D$28,Barèmes!$A$6:$A$28,"Agilité — T-test 974 (s)",Barèmes!$B$6:$B$28,H479,Barèmes!$C$6:$C$28,IF(H479="6ème","Mixte",G479)),"à besoin",IF(AA479&lt;=SUMIFS(Barèmes!$E$6:$E$28,Barèmes!$A$6:$A$28,"Agilité — T-test 974 (s)",Barèmes!$B$6:$B$28,H479,Barèmes!$C$6:$C$28,IF(H479="6ème","Mixte",G479)),"fragile","satisfaisant")),IF(AA479&gt;=SUMIFS(Barèmes!$D$6:$D$28,Barèmes!$A$6:$A$28,"Agilité — T-test 974 (s)",Barèmes!$B$6:$B$28,H479,Barèmes!$C$6:$C$28,IF(H479="6ème","Mixte",G479)),"à besoin",IF(AA479&gt;=SUMIFS(Barèmes!$E$6:$E$28,Barèmes!$A$6:$A$28,"Agilité — T-test 974 (s)",Barèmes!$B$6:$B$28,H479,Barèmes!$C$6:$C$28,IF(H479="6ème","Mixte",G479)),"fragile","satisfaisant"))))</f>
        <v/>
      </c>
      <c r="AC479" s="27" t="str">
        <f>IF(OR(AA479="",SUMPRODUCT((Barèmes!$A$6:$A$28="Agilité — T-test 974 (s)")*(Barèmes!$B$6:$B$28=H479)*(Barèmes!$C$6:$C$28=IF(H479="6ème","Mixte",G479)))=0),"",IF(SUMPRODUCT((Barèmes!$A$6:$A$28="Agilité — T-test 974 (s)")*(Barèmes!$B$6:$B$28=H479)*(Barèmes!$C$6:$C$28=IF(H479="6ème","Mixte",G479))*(Barèmes!$J$6:$J$28="+"))&gt;0,IF(AA479&lt;=SUMIFS(Barèmes!$F$6:$F$28,Barèmes!$A$6:$A$28,"Agilité — T-test 974 (s)",Barèmes!$B$6:$B$28,H479,Barèmes!$C$6:$C$28,IF(H479="6ème","Mixte",G479)),Barèmes!$B$2,IF(AA479&lt;=SUMIFS(Barèmes!$G$6:$G$28,Barèmes!$A$6:$A$28,"Agilité — T-test 974 (s)",Barèmes!$B$6:$B$28,H479,Barèmes!$C$6:$C$28,IF(H479="6ème","Mixte",G479)),Barèmes!$C$2,IF(AA479&lt;=SUMIFS(Barèmes!$H$6:$H$28,Barèmes!$A$6:$A$28,"Agilité — T-test 974 (s)",Barèmes!$B$6:$B$28,H479,Barèmes!$C$6:$C$28,IF(H479="6ème","Mixte",G479)),Barèmes!$D$2,IF(AA479&lt;=SUMIFS(Barèmes!$I$6:$I$28,Barèmes!$A$6:$A$28,"Agilité — T-test 974 (s)",Barèmes!$B$6:$B$28,H479,Barèmes!$C$6:$C$28,IF(H479="6ème","Mixte",G479)),Barèmes!$E$2,Barèmes!$F$2)))),IF(AA479&gt;=SUMIFS(Barèmes!$F$6:$F$28,Barèmes!$A$6:$A$28,"Agilité — T-test 974 (s)",Barèmes!$B$6:$B$28,H479,Barèmes!$C$6:$C$28,IF(H479="6ème","Mixte",G479)),Barèmes!$B$2,IF(AA479&gt;=SUMIFS(Barèmes!$G$6:$G$28,Barèmes!$A$6:$A$28,"Agilité — T-test 974 (s)",Barèmes!$B$6:$B$28,H479,Barèmes!$C$6:$C$28,IF(H479="6ème","Mixte",G479)),Barèmes!$C$2,IF(AA479&gt;=SUMIFS(Barèmes!$H$6:$H$28,Barèmes!$A$6:$A$28,"Agilité — T-test 974 (s)",Barèmes!$B$6:$B$28,H479,Barèmes!$C$6:$C$28,IF(H479="6ème","Mixte",G479)),Barèmes!$D$2,IF(AA479&gt;=SUMIFS(Barèmes!$I$6:$I$28,Barèmes!$A$6:$A$28,"Agilité — T-test 974 (s)",Barèmes!$B$6:$B$28,H479,Barèmes!$C$6:$C$28,IF(H479="6ème","Mixte",G479)),Barèmes!$E$2,Barèmes!$F$2))))))</f>
        <v/>
      </c>
      <c r="AD479" s="28" t="str">
        <f t="shared" si="58"/>
        <v/>
      </c>
      <c r="AE479" s="29" t="str">
        <f t="shared" si="59"/>
        <v/>
      </c>
      <c r="AF479" s="30" t="str">
        <f>IF(OR(AD479="",SUMPRODUCT((Barèmes!$A$6:$A$28="Surcoût d'agilité (s) — technique")*(Barèmes!$B$6:$B$28=H479)*(Barèmes!$C$6:$C$28=IF(H479="6ème","Mixte",G479)))=0),"",IF(SUMPRODUCT((Barèmes!$A$6:$A$28="Surcoût d'agilité (s) — technique")*(Barèmes!$B$6:$B$28=H479)*(Barèmes!$C$6:$C$28=IF(H479="6ème","Mixte",G479))*(Barèmes!$J$6:$J$28="+"))&gt;0,IF(AD479&lt;=SUMIFS(Barèmes!$D$6:$D$28,Barèmes!$A$6:$A$28,"Surcoût d'agilité (s) — technique",Barèmes!$B$6:$B$28,H479,Barèmes!$C$6:$C$28,IF(H479="6ème","Mixte",G479)),"à besoin",IF(AD479&lt;=SUMIFS(Barèmes!$E$6:$E$28,Barèmes!$A$6:$A$28,"Surcoût d'agilité (s) — technique",Barèmes!$B$6:$B$28,H479,Barèmes!$C$6:$C$28,IF(H479="6ème","Mixte",G479)),"fragile","satisfaisant")),IF(AD479&gt;=SUMIFS(Barèmes!$D$6:$D$28,Barèmes!$A$6:$A$28,"Surcoût d'agilité (s) — technique",Barèmes!$B$6:$B$28,H479,Barèmes!$C$6:$C$28,IF(H479="6ème","Mixte",G479)),"à besoin",IF(AD479&gt;=SUMIFS(Barèmes!$E$6:$E$28,Barèmes!$A$6:$A$28,"Surcoût d'agilité (s) — technique",Barèmes!$B$6:$B$28,H479,Barèmes!$C$6:$C$28,IF(H479="6ème","Mixte",G479)),"fragile","satisfaisant"))))</f>
        <v/>
      </c>
      <c r="AG479" s="30" t="str">
        <f>IF(OR(AD479="",SUMPRODUCT((Barèmes!$A$6:$A$28="Surcoût d'agilité (s) — technique")*(Barèmes!$B$6:$B$28=H479)*(Barèmes!$C$6:$C$28=IF(H479="6ème","Mixte",G479)))=0),"",IF(SUMPRODUCT((Barèmes!$A$6:$A$28="Surcoût d'agilité (s) — technique")*(Barèmes!$B$6:$B$28=H479)*(Barèmes!$C$6:$C$28=IF(H479="6ème","Mixte",G479))*(Barèmes!$J$6:$J$28="+"))&gt;0,IF(AD479&lt;=SUMIFS(Barèmes!$F$6:$F$28,Barèmes!$A$6:$A$28,"Surcoût d'agilité (s) — technique",Barèmes!$B$6:$B$28,H479,Barèmes!$C$6:$C$28,IF(H479="6ème","Mixte",G479)),Barèmes!$B$2,IF(AD479&lt;=SUMIFS(Barèmes!$G$6:$G$28,Barèmes!$A$6:$A$28,"Surcoût d'agilité (s) — technique",Barèmes!$B$6:$B$28,H479,Barèmes!$C$6:$C$28,IF(H479="6ème","Mixte",G479)),Barèmes!$C$2,IF(AD479&lt;=SUMIFS(Barèmes!$H$6:$H$28,Barèmes!$A$6:$A$28,"Surcoût d'agilité (s) — technique",Barèmes!$B$6:$B$28,H479,Barèmes!$C$6:$C$28,IF(H479="6ème","Mixte",G479)),Barèmes!$D$2,IF(AD479&lt;=SUMIFS(Barèmes!$I$6:$I$28,Barèmes!$A$6:$A$28,"Surcoût d'agilité (s) — technique",Barèmes!$B$6:$B$28,H479,Barèmes!$C$6:$C$28,IF(H479="6ème","Mixte",G479)),Barèmes!$E$2,Barèmes!$F$2)))),IF(AD479&gt;=SUMIFS(Barèmes!$F$6:$F$28,Barèmes!$A$6:$A$28,"Surcoût d'agilité (s) — technique",Barèmes!$B$6:$B$28,H479,Barèmes!$C$6:$C$28,IF(H479="6ème","Mixte",G479)),Barèmes!$B$2,IF(AD479&gt;=SUMIFS(Barèmes!$G$6:$G$28,Barèmes!$A$6:$A$28,"Surcoût d'agilité (s) — technique",Barèmes!$B$6:$B$28,H479,Barèmes!$C$6:$C$28,IF(H479="6ème","Mixte",G479)),Barèmes!$C$2,IF(AD479&gt;=SUMIFS(Barèmes!$H$6:$H$28,Barèmes!$A$6:$A$28,"Surcoût d'agilité (s) — technique",Barèmes!$B$6:$B$28,H479,Barèmes!$C$6:$C$28,IF(H479="6ème","Mixte",G479)),Barèmes!$D$2,IF(AD479&gt;=SUMIFS(Barèmes!$I$6:$I$28,Barèmes!$A$6:$A$28,"Surcoût d'agilité (s) — technique",Barèmes!$B$6:$B$28,H479,Barèmes!$C$6:$C$28,IF(H479="6ème","Mixte",G479)),Barèmes!$E$2,Barèmes!$F$2))))))</f>
        <v/>
      </c>
      <c r="AH479" s="31" t="str">
        <f>IF((IF(N479="",0,1)+IF(Q479="",0,1)+IF(W479="",0,1)+IF(Z479="",0,1)+IF(AC479="",0,1))=0,"",3*IF(N479=Barèmes!$B$2,1,IF(N479=Barèmes!$C$2,2,IF(N479=Barèmes!$D$2,3,IF(N479=Barèmes!$E$2,4,IF(N479=Barèmes!$F$2,5,0)))))+3*IF(Q479=Barèmes!$B$2,1,IF(Q479=Barèmes!$C$2,2,IF(Q479=Barèmes!$D$2,3,IF(Q479=Barèmes!$E$2,4,IF(Q479=Barèmes!$F$2,5,0)))))+2*IF(W479=Barèmes!$B$2,1,IF(W479=Barèmes!$C$2,2,IF(W479=Barèmes!$D$2,3,IF(W479=Barèmes!$E$2,4,IF(W479=Barèmes!$F$2,5,0)))))+1*IF(Z479=Barèmes!$B$2,1,IF(Z479=Barèmes!$C$2,2,IF(Z479=Barèmes!$D$2,3,IF(Z479=Barèmes!$E$2,4,IF(Z479=Barèmes!$F$2,5,0)))))+1*IF(AC479=Barèmes!$B$2,1,IF(AC479=Barèmes!$C$2,2,IF(AC479=Barèmes!$D$2,3,IF(AC479=Barèmes!$E$2,4,IF(AC479=Barèmes!$F$2,5,0))))))</f>
        <v/>
      </c>
      <c r="AI479" s="31"/>
      <c r="AJ479" s="32" t="str">
        <f>IFERROR(INDEX(Croissance!$B$5:$B$604,MATCH(A479,Croissance!$A$5:$A$604,0)),"")</f>
        <v/>
      </c>
      <c r="AK479" s="32" t="str">
        <f>IFERROR(INDEX(Croissance!$C$5:$C$604,MATCH(A479,Croissance!$A$5:$A$604,0)),"")</f>
        <v/>
      </c>
      <c r="AL479" s="32" t="str">
        <f>IFERROR(INDEX(Croissance!$D$5:$D$604,MATCH(A479,Croissance!$A$5:$A$604,0)),"")</f>
        <v/>
      </c>
      <c r="AM479" s="32" t="str">
        <f>IFERROR(INDEX(Croissance!$E$5:$E$604,MATCH(A479,Croissance!$A$5:$A$604,0)),"")</f>
        <v/>
      </c>
      <c r="AO479" s="33">
        <f t="shared" si="64"/>
        <v>0</v>
      </c>
      <c r="AP479" s="33">
        <f t="shared" si="60"/>
        <v>0</v>
      </c>
      <c r="AQ479" s="33">
        <f>IF(A479="",0,IF(AND(OR('Synthèse classe'!$C$2="Tous",C479='Synthèse classe'!$C$2),OR('Synthèse classe'!$C$3="Toutes",D479='Synthèse classe'!$C$3),OR('Synthèse classe'!$C$4="Toutes",AND('Synthèse classe'!$C$4="Dernière",AP479=1),B479=IFERROR(VALUE('Synthèse classe'!$C$4),0))),1,0))</f>
        <v>0</v>
      </c>
      <c r="AR479" s="34" t="str">
        <f t="shared" si="61"/>
        <v/>
      </c>
    </row>
    <row r="480" spans="1:44" x14ac:dyDescent="0.2">
      <c r="A480" s="17" t="str">
        <f t="shared" si="57"/>
        <v/>
      </c>
      <c r="B480" s="18"/>
      <c r="C480" s="19"/>
      <c r="D480" s="19"/>
      <c r="E480" s="19"/>
      <c r="F480" s="19"/>
      <c r="G480" s="19"/>
      <c r="H480" s="17" t="str">
        <f t="shared" si="62"/>
        <v/>
      </c>
      <c r="I480" s="20"/>
      <c r="J480" s="18"/>
      <c r="K480" s="19"/>
      <c r="L480" s="21" t="str">
        <f t="shared" si="63"/>
        <v/>
      </c>
      <c r="M480" s="21" t="str">
        <f>IF(OR(J480="",SUMPRODUCT((Barèmes!$A$6:$A$28="Endurance — Luc Léger (palier)")*(Barèmes!$B$6:$B$28=H480)*(Barèmes!$C$6:$C$28=IF(H480="6ème","Mixte",G480)))=0),"",IF(SUMPRODUCT((Barèmes!$A$6:$A$28="Endurance — Luc Léger (palier)")*(Barèmes!$B$6:$B$28=H480)*(Barèmes!$C$6:$C$28=IF(H480="6ème","Mixte",G480))*(Barèmes!$J$6:$J$28="+"))&gt;0,IF(J480&lt;=SUMIFS(Barèmes!$D$6:$D$28,Barèmes!$A$6:$A$28,"Endurance — Luc Léger (palier)",Barèmes!$B$6:$B$28,H480,Barèmes!$C$6:$C$28,IF(H480="6ème","Mixte",G480)),"à besoin",IF(J480&lt;=SUMIFS(Barèmes!$E$6:$E$28,Barèmes!$A$6:$A$28,"Endurance — Luc Léger (palier)",Barèmes!$B$6:$B$28,H480,Barèmes!$C$6:$C$28,IF(H480="6ème","Mixte",G480)),"fragile","satisfaisant")),IF(J480&gt;=SUMIFS(Barèmes!$D$6:$D$28,Barèmes!$A$6:$A$28,"Endurance — Luc Léger (palier)",Barèmes!$B$6:$B$28,H480,Barèmes!$C$6:$C$28,IF(H480="6ème","Mixte",G480)),"à besoin",IF(J480&gt;=SUMIFS(Barèmes!$E$6:$E$28,Barèmes!$A$6:$A$28,"Endurance — Luc Léger (palier)",Barèmes!$B$6:$B$28,H480,Barèmes!$C$6:$C$28,IF(H480="6ème","Mixte",G480)),"fragile","satisfaisant"))))</f>
        <v/>
      </c>
      <c r="N480" s="21" t="str">
        <f>IF(OR(J480="",SUMPRODUCT((Barèmes!$A$6:$A$28="Endurance — Luc Léger (palier)")*(Barèmes!$B$6:$B$28=H480)*(Barèmes!$C$6:$C$28=IF(H480="6ème","Mixte",G480)))=0),"",IF(SUMPRODUCT((Barèmes!$A$6:$A$28="Endurance — Luc Léger (palier)")*(Barèmes!$B$6:$B$28=H480)*(Barèmes!$C$6:$C$28=IF(H480="6ème","Mixte",G480))*(Barèmes!$J$6:$J$28="+"))&gt;0,IF(J480&lt;=SUMIFS(Barèmes!$F$6:$F$28,Barèmes!$A$6:$A$28,"Endurance — Luc Léger (palier)",Barèmes!$B$6:$B$28,H480,Barèmes!$C$6:$C$28,IF(H480="6ème","Mixte",G480)),Barèmes!$B$2,IF(J480&lt;=SUMIFS(Barèmes!$G$6:$G$28,Barèmes!$A$6:$A$28,"Endurance — Luc Léger (palier)",Barèmes!$B$6:$B$28,H480,Barèmes!$C$6:$C$28,IF(H480="6ème","Mixte",G480)),Barèmes!$C$2,IF(J480&lt;=SUMIFS(Barèmes!$H$6:$H$28,Barèmes!$A$6:$A$28,"Endurance — Luc Léger (palier)",Barèmes!$B$6:$B$28,H480,Barèmes!$C$6:$C$28,IF(H480="6ème","Mixte",G480)),Barèmes!$D$2,IF(J480&lt;=SUMIFS(Barèmes!$I$6:$I$28,Barèmes!$A$6:$A$28,"Endurance — Luc Léger (palier)",Barèmes!$B$6:$B$28,H480,Barèmes!$C$6:$C$28,IF(H480="6ème","Mixte",G480)),Barèmes!$E$2,Barèmes!$F$2)))),IF(J480&gt;=SUMIFS(Barèmes!$F$6:$F$28,Barèmes!$A$6:$A$28,"Endurance — Luc Léger (palier)",Barèmes!$B$6:$B$28,H480,Barèmes!$C$6:$C$28,IF(H480="6ème","Mixte",G480)),Barèmes!$B$2,IF(J480&gt;=SUMIFS(Barèmes!$G$6:$G$28,Barèmes!$A$6:$A$28,"Endurance — Luc Léger (palier)",Barèmes!$B$6:$B$28,H480,Barèmes!$C$6:$C$28,IF(H480="6ème","Mixte",G480)),Barèmes!$C$2,IF(J480&gt;=SUMIFS(Barèmes!$H$6:$H$28,Barèmes!$A$6:$A$28,"Endurance — Luc Léger (palier)",Barèmes!$B$6:$B$28,H480,Barèmes!$C$6:$C$28,IF(H480="6ème","Mixte",G480)),Barèmes!$D$2,IF(J480&gt;=SUMIFS(Barèmes!$I$6:$I$28,Barèmes!$A$6:$A$28,"Endurance — Luc Léger (palier)",Barèmes!$B$6:$B$28,H480,Barèmes!$C$6:$C$28,IF(H480="6ème","Mixte",G480)),Barèmes!$E$2,Barèmes!$F$2))))))</f>
        <v/>
      </c>
      <c r="O480" s="22"/>
      <c r="P480" s="23" t="str">
        <f>IF(OR(O480="",SUMPRODUCT((Barèmes!$A$6:$A$28="Force bas du corps — Saut en longueur (m)")*(Barèmes!$B$6:$B$28=H480)*(Barèmes!$C$6:$C$28=IF(H480="6ème","Mixte",G480)))=0),"",IF(SUMPRODUCT((Barèmes!$A$6:$A$28="Force bas du corps — Saut en longueur (m)")*(Barèmes!$B$6:$B$28=H480)*(Barèmes!$C$6:$C$28=IF(H480="6ème","Mixte",G480))*(Barèmes!$J$6:$J$28="+"))&gt;0,IF(O480&lt;=SUMIFS(Barèmes!$D$6:$D$28,Barèmes!$A$6:$A$28,"Force bas du corps — Saut en longueur (m)",Barèmes!$B$6:$B$28,H480,Barèmes!$C$6:$C$28,IF(H480="6ème","Mixte",G480)),"à besoin",IF(O480&lt;=SUMIFS(Barèmes!$E$6:$E$28,Barèmes!$A$6:$A$28,"Force bas du corps — Saut en longueur (m)",Barèmes!$B$6:$B$28,H480,Barèmes!$C$6:$C$28,IF(H480="6ème","Mixte",G480)),"fragile","satisfaisant")),IF(O480&gt;=SUMIFS(Barèmes!$D$6:$D$28,Barèmes!$A$6:$A$28,"Force bas du corps — Saut en longueur (m)",Barèmes!$B$6:$B$28,H480,Barèmes!$C$6:$C$28,IF(H480="6ème","Mixte",G480)),"à besoin",IF(O480&gt;=SUMIFS(Barèmes!$E$6:$E$28,Barèmes!$A$6:$A$28,"Force bas du corps — Saut en longueur (m)",Barèmes!$B$6:$B$28,H480,Barèmes!$C$6:$C$28,IF(H480="6ème","Mixte",G480)),"fragile","satisfaisant"))))</f>
        <v/>
      </c>
      <c r="Q480" s="23" t="str">
        <f>IF(OR(O480="",SUMPRODUCT((Barèmes!$A$6:$A$28="Force bas du corps — Saut en longueur (m)")*(Barèmes!$B$6:$B$28=H480)*(Barèmes!$C$6:$C$28=IF(H480="6ème","Mixte",G480)))=0),"",IF(SUMPRODUCT((Barèmes!$A$6:$A$28="Force bas du corps — Saut en longueur (m)")*(Barèmes!$B$6:$B$28=H480)*(Barèmes!$C$6:$C$28=IF(H480="6ème","Mixte",G480))*(Barèmes!$J$6:$J$28="+"))&gt;0,IF(O480&lt;=SUMIFS(Barèmes!$F$6:$F$28,Barèmes!$A$6:$A$28,"Force bas du corps — Saut en longueur (m)",Barèmes!$B$6:$B$28,H480,Barèmes!$C$6:$C$28,IF(H480="6ème","Mixte",G480)),Barèmes!$B$2,IF(O480&lt;=SUMIFS(Barèmes!$G$6:$G$28,Barèmes!$A$6:$A$28,"Force bas du corps — Saut en longueur (m)",Barèmes!$B$6:$B$28,H480,Barèmes!$C$6:$C$28,IF(H480="6ème","Mixte",G480)),Barèmes!$C$2,IF(O480&lt;=SUMIFS(Barèmes!$H$6:$H$28,Barèmes!$A$6:$A$28,"Force bas du corps — Saut en longueur (m)",Barèmes!$B$6:$B$28,H480,Barèmes!$C$6:$C$28,IF(H480="6ème","Mixte",G480)),Barèmes!$D$2,IF(O480&lt;=SUMIFS(Barèmes!$I$6:$I$28,Barèmes!$A$6:$A$28,"Force bas du corps — Saut en longueur (m)",Barèmes!$B$6:$B$28,H480,Barèmes!$C$6:$C$28,IF(H480="6ème","Mixte",G480)),Barèmes!$E$2,Barèmes!$F$2)))),IF(O480&gt;=SUMIFS(Barèmes!$F$6:$F$28,Barèmes!$A$6:$A$28,"Force bas du corps — Saut en longueur (m)",Barèmes!$B$6:$B$28,H480,Barèmes!$C$6:$C$28,IF(H480="6ème","Mixte",G480)),Barèmes!$B$2,IF(O480&gt;=SUMIFS(Barèmes!$G$6:$G$28,Barèmes!$A$6:$A$28,"Force bas du corps — Saut en longueur (m)",Barèmes!$B$6:$B$28,H480,Barèmes!$C$6:$C$28,IF(H480="6ème","Mixte",G480)),Barèmes!$C$2,IF(O480&gt;=SUMIFS(Barèmes!$H$6:$H$28,Barèmes!$A$6:$A$28,"Force bas du corps — Saut en longueur (m)",Barèmes!$B$6:$B$28,H480,Barèmes!$C$6:$C$28,IF(H480="6ème","Mixte",G480)),Barèmes!$D$2,IF(O480&gt;=SUMIFS(Barèmes!$I$6:$I$28,Barèmes!$A$6:$A$28,"Force bas du corps — Saut en longueur (m)",Barèmes!$B$6:$B$28,H480,Barèmes!$C$6:$C$28,IF(H480="6ème","Mixte",G480)),Barèmes!$E$2,Barèmes!$F$2))))))</f>
        <v/>
      </c>
      <c r="R480" s="22"/>
      <c r="S480" s="24" t="str">
        <f>IF(OR(R480="",SUMPRODUCT((Barèmes!$A$6:$A$28="Vitesse — 30 m (s)")*(Barèmes!$B$6:$B$28=H480)*(Barèmes!$C$6:$C$28=IF(H480="6ème","Mixte",G480)))=0),"",IF(SUMPRODUCT((Barèmes!$A$6:$A$28="Vitesse — 30 m (s)")*(Barèmes!$B$6:$B$28=H480)*(Barèmes!$C$6:$C$28=IF(H480="6ème","Mixte",G480))*(Barèmes!$J$6:$J$28="+"))&gt;0,IF(R480&lt;=SUMIFS(Barèmes!$D$6:$D$28,Barèmes!$A$6:$A$28,"Vitesse — 30 m (s)",Barèmes!$B$6:$B$28,H480,Barèmes!$C$6:$C$28,IF(H480="6ème","Mixte",G480)),"à besoin",IF(R480&lt;=SUMIFS(Barèmes!$E$6:$E$28,Barèmes!$A$6:$A$28,"Vitesse — 30 m (s)",Barèmes!$B$6:$B$28,H480,Barèmes!$C$6:$C$28,IF(H480="6ème","Mixte",G480)),"fragile","satisfaisant")),IF(R480&gt;=SUMIFS(Barèmes!$D$6:$D$28,Barèmes!$A$6:$A$28,"Vitesse — 30 m (s)",Barèmes!$B$6:$B$28,H480,Barèmes!$C$6:$C$28,IF(H480="6ème","Mixte",G480)),"à besoin",IF(R480&gt;=SUMIFS(Barèmes!$E$6:$E$28,Barèmes!$A$6:$A$28,"Vitesse — 30 m (s)",Barèmes!$B$6:$B$28,H480,Barèmes!$C$6:$C$28,IF(H480="6ème","Mixte",G480)),"fragile","satisfaisant"))))</f>
        <v/>
      </c>
      <c r="T480" s="24" t="str">
        <f>IF(OR(R480="",SUMPRODUCT((Barèmes!$A$6:$A$28="Vitesse — 30 m (s)")*(Barèmes!$B$6:$B$28=H480)*(Barèmes!$C$6:$C$28=IF(H480="6ème","Mixte",G480)))=0),"",IF(SUMPRODUCT((Barèmes!$A$6:$A$28="Vitesse — 30 m (s)")*(Barèmes!$B$6:$B$28=H480)*(Barèmes!$C$6:$C$28=IF(H480="6ème","Mixte",G480))*(Barèmes!$J$6:$J$28="+"))&gt;0,IF(R480&lt;=SUMIFS(Barèmes!$F$6:$F$28,Barèmes!$A$6:$A$28,"Vitesse — 30 m (s)",Barèmes!$B$6:$B$28,H480,Barèmes!$C$6:$C$28,IF(H480="6ème","Mixte",G480)),Barèmes!$B$2,IF(R480&lt;=SUMIFS(Barèmes!$G$6:$G$28,Barèmes!$A$6:$A$28,"Vitesse — 30 m (s)",Barèmes!$B$6:$B$28,H480,Barèmes!$C$6:$C$28,IF(H480="6ème","Mixte",G480)),Barèmes!$C$2,IF(R480&lt;=SUMIFS(Barèmes!$H$6:$H$28,Barèmes!$A$6:$A$28,"Vitesse — 30 m (s)",Barèmes!$B$6:$B$28,H480,Barèmes!$C$6:$C$28,IF(H480="6ème","Mixte",G480)),Barèmes!$D$2,IF(R480&lt;=SUMIFS(Barèmes!$I$6:$I$28,Barèmes!$A$6:$A$28,"Vitesse — 30 m (s)",Barèmes!$B$6:$B$28,H480,Barèmes!$C$6:$C$28,IF(H480="6ème","Mixte",G480)),Barèmes!$E$2,Barèmes!$F$2)))),IF(R480&gt;=SUMIFS(Barèmes!$F$6:$F$28,Barèmes!$A$6:$A$28,"Vitesse — 30 m (s)",Barèmes!$B$6:$B$28,H480,Barèmes!$C$6:$C$28,IF(H480="6ème","Mixte",G480)),Barèmes!$B$2,IF(R480&gt;=SUMIFS(Barèmes!$G$6:$G$28,Barèmes!$A$6:$A$28,"Vitesse — 30 m (s)",Barèmes!$B$6:$B$28,H480,Barèmes!$C$6:$C$28,IF(H480="6ème","Mixte",G480)),Barèmes!$C$2,IF(R480&gt;=SUMIFS(Barèmes!$H$6:$H$28,Barèmes!$A$6:$A$28,"Vitesse — 30 m (s)",Barèmes!$B$6:$B$28,H480,Barèmes!$C$6:$C$28,IF(H480="6ème","Mixte",G480)),Barèmes!$D$2,IF(R480&gt;=SUMIFS(Barèmes!$I$6:$I$28,Barèmes!$A$6:$A$28,"Vitesse — 30 m (s)",Barèmes!$B$6:$B$28,H480,Barèmes!$C$6:$C$28,IF(H480="6ème","Mixte",G480)),Barèmes!$E$2,Barèmes!$F$2))))))</f>
        <v/>
      </c>
      <c r="U480" s="22"/>
      <c r="V480" s="25" t="str">
        <f>IF(OR(U480="",SUMPRODUCT((Barèmes!$A$6:$A$28="Vitesse — 50 m (s)")*(Barèmes!$B$6:$B$28=H480)*(Barèmes!$C$6:$C$28=IF(H480="6ème","Mixte",G480)))=0),"",IF(SUMPRODUCT((Barèmes!$A$6:$A$28="Vitesse — 50 m (s)")*(Barèmes!$B$6:$B$28=H480)*(Barèmes!$C$6:$C$28=IF(H480="6ème","Mixte",G480))*(Barèmes!$J$6:$J$28="+"))&gt;0,IF(U480&lt;=SUMIFS(Barèmes!$D$6:$D$28,Barèmes!$A$6:$A$28,"Vitesse — 50 m (s)",Barèmes!$B$6:$B$28,H480,Barèmes!$C$6:$C$28,IF(H480="6ème","Mixte",G480)),"à besoin",IF(U480&lt;=SUMIFS(Barèmes!$E$6:$E$28,Barèmes!$A$6:$A$28,"Vitesse — 50 m (s)",Barèmes!$B$6:$B$28,H480,Barèmes!$C$6:$C$28,IF(H480="6ème","Mixte",G480)),"fragile","satisfaisant")),IF(U480&gt;=SUMIFS(Barèmes!$D$6:$D$28,Barèmes!$A$6:$A$28,"Vitesse — 50 m (s)",Barèmes!$B$6:$B$28,H480,Barèmes!$C$6:$C$28,IF(H480="6ème","Mixte",G480)),"à besoin",IF(U480&gt;=SUMIFS(Barèmes!$E$6:$E$28,Barèmes!$A$6:$A$28,"Vitesse — 50 m (s)",Barèmes!$B$6:$B$28,H480,Barèmes!$C$6:$C$28,IF(H480="6ème","Mixte",G480)),"fragile","satisfaisant"))))</f>
        <v/>
      </c>
      <c r="W480" s="25" t="str">
        <f>IF(OR(U480="",SUMPRODUCT((Barèmes!$A$6:$A$28="Vitesse — 50 m (s)")*(Barèmes!$B$6:$B$28=H480)*(Barèmes!$C$6:$C$28=IF(H480="6ème","Mixte",G480)))=0),"",IF(SUMPRODUCT((Barèmes!$A$6:$A$28="Vitesse — 50 m (s)")*(Barèmes!$B$6:$B$28=H480)*(Barèmes!$C$6:$C$28=IF(H480="6ème","Mixte",G480))*(Barèmes!$J$6:$J$28="+"))&gt;0,IF(U480&lt;=SUMIFS(Barèmes!$F$6:$F$28,Barèmes!$A$6:$A$28,"Vitesse — 50 m (s)",Barèmes!$B$6:$B$28,H480,Barèmes!$C$6:$C$28,IF(H480="6ème","Mixte",G480)),Barèmes!$B$2,IF(U480&lt;=SUMIFS(Barèmes!$G$6:$G$28,Barèmes!$A$6:$A$28,"Vitesse — 50 m (s)",Barèmes!$B$6:$B$28,H480,Barèmes!$C$6:$C$28,IF(H480="6ème","Mixte",G480)),Barèmes!$C$2,IF(U480&lt;=SUMIFS(Barèmes!$H$6:$H$28,Barèmes!$A$6:$A$28,"Vitesse — 50 m (s)",Barèmes!$B$6:$B$28,H480,Barèmes!$C$6:$C$28,IF(H480="6ème","Mixte",G480)),Barèmes!$D$2,IF(U480&lt;=SUMIFS(Barèmes!$I$6:$I$28,Barèmes!$A$6:$A$28,"Vitesse — 50 m (s)",Barèmes!$B$6:$B$28,H480,Barèmes!$C$6:$C$28,IF(H480="6ème","Mixte",G480)),Barèmes!$E$2,Barèmes!$F$2)))),IF(U480&gt;=SUMIFS(Barèmes!$F$6:$F$28,Barèmes!$A$6:$A$28,"Vitesse — 50 m (s)",Barèmes!$B$6:$B$28,H480,Barèmes!$C$6:$C$28,IF(H480="6ème","Mixte",G480)),Barèmes!$B$2,IF(U480&gt;=SUMIFS(Barèmes!$G$6:$G$28,Barèmes!$A$6:$A$28,"Vitesse — 50 m (s)",Barèmes!$B$6:$B$28,H480,Barèmes!$C$6:$C$28,IF(H480="6ème","Mixte",G480)),Barèmes!$C$2,IF(U480&gt;=SUMIFS(Barèmes!$H$6:$H$28,Barèmes!$A$6:$A$28,"Vitesse — 50 m (s)",Barèmes!$B$6:$B$28,H480,Barèmes!$C$6:$C$28,IF(H480="6ème","Mixte",G480)),Barèmes!$D$2,IF(U480&gt;=SUMIFS(Barèmes!$I$6:$I$28,Barèmes!$A$6:$A$28,"Vitesse — 50 m (s)",Barèmes!$B$6:$B$28,H480,Barèmes!$C$6:$C$28,IF(H480="6ème","Mixte",G480)),Barèmes!$E$2,Barèmes!$F$2))))))</f>
        <v/>
      </c>
      <c r="X480" s="18"/>
      <c r="Y480" s="26" t="str" cm="1">
        <f t="array" ref="Y480">IF(OR(X480="",SUMPRODUCT((Barèmes!$A$6:$A$28="Souplesse (score 1-5)")*(Barèmes!$B$6:$B$28=H480)*(Barèmes!$C$6:$C$28=IF(H480="6ème","Mixte",G480)))=0),"",IF(SUMPRODUCT((Barèmes!$A$6:$A$28="Souplesse (score 1-5)")*(Barèmes!$B$6:$B$28=H480)*(Barèmes!$C$6:$C$28=IF(H480="6ème","Mixte",G480))*(Barèmes!$J$6:$J$28="+"))&gt;0,IF(X480&lt;=SUMIFS(Barèmes!$D$6:$D$28,Barèmes!$A$6:$A$28,"Souplesse (score 1-5)",Barèmes!$B$6:$B$28,H480,Barèmes!$C$6:$C$28,IF(H480="6ème","Mixte",G480)),"à besoin",IF(X480&lt;=SUMIFS(Barèmes!$E$6:$E$28,Barèmes!$A$6:$A$28,"Souplesse (score 1-5)",Barèmes!$B$6:$B$28,H480,Barèmes!$C$6:$C$28,IF(H480="6ème","Mixte",G480)),"fragile","satisfaisant")),IF(X480&gt;=SUMIFS(Barèmes!$D$6:$D$28,Barèmes!$A$6:$A$28,"Souplesse (score 1-5)",Barèmes!$B$6:$B$28,H480,Barèmes!$C$6:$C$28,IF(H480="6ème","Mixte",G480)),"à besoin",IF(X480&gt;=SUMIFS(Barèmes!$E$6:$E$28,Barèmes!$A$6:$A$28,"Souplesse (score 1-5)",Barèmes!$B$6:$B$28,H480,Barèmes!$C$6:$C$28,IF(H480="6ème","Mixte",G480)),"fragile","satisfaisant"))))</f>
        <v/>
      </c>
      <c r="Z480" s="26" t="str" cm="1">
        <f t="array" ref="Z480">IF(OR(X480="",SUMPRODUCT((Barèmes!$A$6:$A$28="Souplesse (score 1-5)")*(Barèmes!$B$6:$B$28=H480)*(Barèmes!$C$6:$C$28=IF(H480="6ème","Mixte",G480)))=0),"",IF(SUMPRODUCT((Barèmes!$A$6:$A$28="Souplesse (score 1-5)")*(Barèmes!$B$6:$B$28=H480)*(Barèmes!$C$6:$C$28=IF(H480="6ème","Mixte",G480))*(Barèmes!$J$6:$J$28="+"))&gt;0,IF(X480&lt;=SUMIFS(Barèmes!$F$6:$F$28,Barèmes!$A$6:$A$28,"Souplesse (score 1-5)",Barèmes!$B$6:$B$28,H480,Barèmes!$C$6:$C$28,IF(H480="6ème","Mixte",G480)),Barèmes!$B$2,IF(X480&lt;=SUMIFS(Barèmes!$G$6:$G$28,Barèmes!$A$6:$A$28,"Souplesse (score 1-5)",Barèmes!$B$6:$B$28,H480,Barèmes!$C$6:$C$28,IF(H480="6ème","Mixte",G480)),Barèmes!$C$2,IF(X480&lt;=SUMIFS(Barèmes!$H$6:$H$28,Barèmes!$A$6:$A$28,"Souplesse (score 1-5)",Barèmes!$B$6:$B$28,H480,Barèmes!$C$6:$C$28,IF(H480="6ème","Mixte",G480)),Barèmes!$D$2,IF(X480&lt;=SUMIFS(Barèmes!$I$6:$I$28,Barèmes!$A$6:$A$28,"Souplesse (score 1-5)",Barèmes!$B$6:$B$28,H480,Barèmes!$C$6:$C$28,IF(H480="6ème","Mixte",G480)),Barèmes!$E$2,Barèmes!$F$2)))),IF(X480&gt;=SUMIFS(Barèmes!$F$6:$F$28,Barèmes!$A$6:$A$28,"Souplesse (score 1-5)",Barèmes!$B$6:$B$28,H480,Barèmes!$C$6:$C$28,IF(H480="6ème","Mixte",G480)),Barèmes!$B$2,IF(X480&gt;=SUMIFS(Barèmes!$G$6:$G$28,Barèmes!$A$6:$A$28,"Souplesse (score 1-5)",Barèmes!$B$6:$B$28,H480,Barèmes!$C$6:$C$28,IF(H480="6ème","Mixte",G480)),Barèmes!$C$2,IF(X480&gt;=SUMIFS(Barèmes!$H$6:$H$28,Barèmes!$A$6:$A$28,"Souplesse (score 1-5)",Barèmes!$B$6:$B$28,H480,Barèmes!$C$6:$C$28,IF(H480="6ème","Mixte",G480)),Barèmes!$D$2,IF(X480&gt;=SUMIFS(Barèmes!$I$6:$I$28,Barèmes!$A$6:$A$28,"Souplesse (score 1-5)",Barèmes!$B$6:$B$28,H480,Barèmes!$C$6:$C$28,IF(H480="6ème","Mixte",G480)),Barèmes!$E$2,Barèmes!$F$2))))))</f>
        <v/>
      </c>
      <c r="AA480" s="22"/>
      <c r="AB480" s="27" t="str">
        <f>IF(OR(AA480="",SUMPRODUCT((Barèmes!$A$6:$A$28="Agilité — T-test 974 (s)")*(Barèmes!$B$6:$B$28=H480)*(Barèmes!$C$6:$C$28=IF(H480="6ème","Mixte",G480)))=0),"",IF(SUMPRODUCT((Barèmes!$A$6:$A$28="Agilité — T-test 974 (s)")*(Barèmes!$B$6:$B$28=H480)*(Barèmes!$C$6:$C$28=IF(H480="6ème","Mixte",G480))*(Barèmes!$J$6:$J$28="+"))&gt;0,IF(AA480&lt;=SUMIFS(Barèmes!$D$6:$D$28,Barèmes!$A$6:$A$28,"Agilité — T-test 974 (s)",Barèmes!$B$6:$B$28,H480,Barèmes!$C$6:$C$28,IF(H480="6ème","Mixte",G480)),"à besoin",IF(AA480&lt;=SUMIFS(Barèmes!$E$6:$E$28,Barèmes!$A$6:$A$28,"Agilité — T-test 974 (s)",Barèmes!$B$6:$B$28,H480,Barèmes!$C$6:$C$28,IF(H480="6ème","Mixte",G480)),"fragile","satisfaisant")),IF(AA480&gt;=SUMIFS(Barèmes!$D$6:$D$28,Barèmes!$A$6:$A$28,"Agilité — T-test 974 (s)",Barèmes!$B$6:$B$28,H480,Barèmes!$C$6:$C$28,IF(H480="6ème","Mixte",G480)),"à besoin",IF(AA480&gt;=SUMIFS(Barèmes!$E$6:$E$28,Barèmes!$A$6:$A$28,"Agilité — T-test 974 (s)",Barèmes!$B$6:$B$28,H480,Barèmes!$C$6:$C$28,IF(H480="6ème","Mixte",G480)),"fragile","satisfaisant"))))</f>
        <v/>
      </c>
      <c r="AC480" s="27" t="str">
        <f>IF(OR(AA480="",SUMPRODUCT((Barèmes!$A$6:$A$28="Agilité — T-test 974 (s)")*(Barèmes!$B$6:$B$28=H480)*(Barèmes!$C$6:$C$28=IF(H480="6ème","Mixte",G480)))=0),"",IF(SUMPRODUCT((Barèmes!$A$6:$A$28="Agilité — T-test 974 (s)")*(Barèmes!$B$6:$B$28=H480)*(Barèmes!$C$6:$C$28=IF(H480="6ème","Mixte",G480))*(Barèmes!$J$6:$J$28="+"))&gt;0,IF(AA480&lt;=SUMIFS(Barèmes!$F$6:$F$28,Barèmes!$A$6:$A$28,"Agilité — T-test 974 (s)",Barèmes!$B$6:$B$28,H480,Barèmes!$C$6:$C$28,IF(H480="6ème","Mixte",G480)),Barèmes!$B$2,IF(AA480&lt;=SUMIFS(Barèmes!$G$6:$G$28,Barèmes!$A$6:$A$28,"Agilité — T-test 974 (s)",Barèmes!$B$6:$B$28,H480,Barèmes!$C$6:$C$28,IF(H480="6ème","Mixte",G480)),Barèmes!$C$2,IF(AA480&lt;=SUMIFS(Barèmes!$H$6:$H$28,Barèmes!$A$6:$A$28,"Agilité — T-test 974 (s)",Barèmes!$B$6:$B$28,H480,Barèmes!$C$6:$C$28,IF(H480="6ème","Mixte",G480)),Barèmes!$D$2,IF(AA480&lt;=SUMIFS(Barèmes!$I$6:$I$28,Barèmes!$A$6:$A$28,"Agilité — T-test 974 (s)",Barèmes!$B$6:$B$28,H480,Barèmes!$C$6:$C$28,IF(H480="6ème","Mixte",G480)),Barèmes!$E$2,Barèmes!$F$2)))),IF(AA480&gt;=SUMIFS(Barèmes!$F$6:$F$28,Barèmes!$A$6:$A$28,"Agilité — T-test 974 (s)",Barèmes!$B$6:$B$28,H480,Barèmes!$C$6:$C$28,IF(H480="6ème","Mixte",G480)),Barèmes!$B$2,IF(AA480&gt;=SUMIFS(Barèmes!$G$6:$G$28,Barèmes!$A$6:$A$28,"Agilité — T-test 974 (s)",Barèmes!$B$6:$B$28,H480,Barèmes!$C$6:$C$28,IF(H480="6ème","Mixte",G480)),Barèmes!$C$2,IF(AA480&gt;=SUMIFS(Barèmes!$H$6:$H$28,Barèmes!$A$6:$A$28,"Agilité — T-test 974 (s)",Barèmes!$B$6:$B$28,H480,Barèmes!$C$6:$C$28,IF(H480="6ème","Mixte",G480)),Barèmes!$D$2,IF(AA480&gt;=SUMIFS(Barèmes!$I$6:$I$28,Barèmes!$A$6:$A$28,"Agilité — T-test 974 (s)",Barèmes!$B$6:$B$28,H480,Barèmes!$C$6:$C$28,IF(H480="6ème","Mixte",G480)),Barèmes!$E$2,Barèmes!$F$2))))))</f>
        <v/>
      </c>
      <c r="AD480" s="28" t="str">
        <f t="shared" si="58"/>
        <v/>
      </c>
      <c r="AE480" s="29" t="str">
        <f t="shared" si="59"/>
        <v/>
      </c>
      <c r="AF480" s="30" t="str">
        <f>IF(OR(AD480="",SUMPRODUCT((Barèmes!$A$6:$A$28="Surcoût d'agilité (s) — technique")*(Barèmes!$B$6:$B$28=H480)*(Barèmes!$C$6:$C$28=IF(H480="6ème","Mixte",G480)))=0),"",IF(SUMPRODUCT((Barèmes!$A$6:$A$28="Surcoût d'agilité (s) — technique")*(Barèmes!$B$6:$B$28=H480)*(Barèmes!$C$6:$C$28=IF(H480="6ème","Mixte",G480))*(Barèmes!$J$6:$J$28="+"))&gt;0,IF(AD480&lt;=SUMIFS(Barèmes!$D$6:$D$28,Barèmes!$A$6:$A$28,"Surcoût d'agilité (s) — technique",Barèmes!$B$6:$B$28,H480,Barèmes!$C$6:$C$28,IF(H480="6ème","Mixte",G480)),"à besoin",IF(AD480&lt;=SUMIFS(Barèmes!$E$6:$E$28,Barèmes!$A$6:$A$28,"Surcoût d'agilité (s) — technique",Barèmes!$B$6:$B$28,H480,Barèmes!$C$6:$C$28,IF(H480="6ème","Mixte",G480)),"fragile","satisfaisant")),IF(AD480&gt;=SUMIFS(Barèmes!$D$6:$D$28,Barèmes!$A$6:$A$28,"Surcoût d'agilité (s) — technique",Barèmes!$B$6:$B$28,H480,Barèmes!$C$6:$C$28,IF(H480="6ème","Mixte",G480)),"à besoin",IF(AD480&gt;=SUMIFS(Barèmes!$E$6:$E$28,Barèmes!$A$6:$A$28,"Surcoût d'agilité (s) — technique",Barèmes!$B$6:$B$28,H480,Barèmes!$C$6:$C$28,IF(H480="6ème","Mixte",G480)),"fragile","satisfaisant"))))</f>
        <v/>
      </c>
      <c r="AG480" s="30" t="str">
        <f>IF(OR(AD480="",SUMPRODUCT((Barèmes!$A$6:$A$28="Surcoût d'agilité (s) — technique")*(Barèmes!$B$6:$B$28=H480)*(Barèmes!$C$6:$C$28=IF(H480="6ème","Mixte",G480)))=0),"",IF(SUMPRODUCT((Barèmes!$A$6:$A$28="Surcoût d'agilité (s) — technique")*(Barèmes!$B$6:$B$28=H480)*(Barèmes!$C$6:$C$28=IF(H480="6ème","Mixte",G480))*(Barèmes!$J$6:$J$28="+"))&gt;0,IF(AD480&lt;=SUMIFS(Barèmes!$F$6:$F$28,Barèmes!$A$6:$A$28,"Surcoût d'agilité (s) — technique",Barèmes!$B$6:$B$28,H480,Barèmes!$C$6:$C$28,IF(H480="6ème","Mixte",G480)),Barèmes!$B$2,IF(AD480&lt;=SUMIFS(Barèmes!$G$6:$G$28,Barèmes!$A$6:$A$28,"Surcoût d'agilité (s) — technique",Barèmes!$B$6:$B$28,H480,Barèmes!$C$6:$C$28,IF(H480="6ème","Mixte",G480)),Barèmes!$C$2,IF(AD480&lt;=SUMIFS(Barèmes!$H$6:$H$28,Barèmes!$A$6:$A$28,"Surcoût d'agilité (s) — technique",Barèmes!$B$6:$B$28,H480,Barèmes!$C$6:$C$28,IF(H480="6ème","Mixte",G480)),Barèmes!$D$2,IF(AD480&lt;=SUMIFS(Barèmes!$I$6:$I$28,Barèmes!$A$6:$A$28,"Surcoût d'agilité (s) — technique",Barèmes!$B$6:$B$28,H480,Barèmes!$C$6:$C$28,IF(H480="6ème","Mixte",G480)),Barèmes!$E$2,Barèmes!$F$2)))),IF(AD480&gt;=SUMIFS(Barèmes!$F$6:$F$28,Barèmes!$A$6:$A$28,"Surcoût d'agilité (s) — technique",Barèmes!$B$6:$B$28,H480,Barèmes!$C$6:$C$28,IF(H480="6ème","Mixte",G480)),Barèmes!$B$2,IF(AD480&gt;=SUMIFS(Barèmes!$G$6:$G$28,Barèmes!$A$6:$A$28,"Surcoût d'agilité (s) — technique",Barèmes!$B$6:$B$28,H480,Barèmes!$C$6:$C$28,IF(H480="6ème","Mixte",G480)),Barèmes!$C$2,IF(AD480&gt;=SUMIFS(Barèmes!$H$6:$H$28,Barèmes!$A$6:$A$28,"Surcoût d'agilité (s) — technique",Barèmes!$B$6:$B$28,H480,Barèmes!$C$6:$C$28,IF(H480="6ème","Mixte",G480)),Barèmes!$D$2,IF(AD480&gt;=SUMIFS(Barèmes!$I$6:$I$28,Barèmes!$A$6:$A$28,"Surcoût d'agilité (s) — technique",Barèmes!$B$6:$B$28,H480,Barèmes!$C$6:$C$28,IF(H480="6ème","Mixte",G480)),Barèmes!$E$2,Barèmes!$F$2))))))</f>
        <v/>
      </c>
      <c r="AH480" s="31" t="str">
        <f>IF((IF(N480="",0,1)+IF(Q480="",0,1)+IF(W480="",0,1)+IF(Z480="",0,1)+IF(AC480="",0,1))=0,"",3*IF(N480=Barèmes!$B$2,1,IF(N480=Barèmes!$C$2,2,IF(N480=Barèmes!$D$2,3,IF(N480=Barèmes!$E$2,4,IF(N480=Barèmes!$F$2,5,0)))))+3*IF(Q480=Barèmes!$B$2,1,IF(Q480=Barèmes!$C$2,2,IF(Q480=Barèmes!$D$2,3,IF(Q480=Barèmes!$E$2,4,IF(Q480=Barèmes!$F$2,5,0)))))+2*IF(W480=Barèmes!$B$2,1,IF(W480=Barèmes!$C$2,2,IF(W480=Barèmes!$D$2,3,IF(W480=Barèmes!$E$2,4,IF(W480=Barèmes!$F$2,5,0)))))+1*IF(Z480=Barèmes!$B$2,1,IF(Z480=Barèmes!$C$2,2,IF(Z480=Barèmes!$D$2,3,IF(Z480=Barèmes!$E$2,4,IF(Z480=Barèmes!$F$2,5,0)))))+1*IF(AC480=Barèmes!$B$2,1,IF(AC480=Barèmes!$C$2,2,IF(AC480=Barèmes!$D$2,3,IF(AC480=Barèmes!$E$2,4,IF(AC480=Barèmes!$F$2,5,0))))))</f>
        <v/>
      </c>
      <c r="AI480" s="31"/>
      <c r="AJ480" s="32" t="str">
        <f>IFERROR(INDEX(Croissance!$B$5:$B$604,MATCH(A480,Croissance!$A$5:$A$604,0)),"")</f>
        <v/>
      </c>
      <c r="AK480" s="32" t="str">
        <f>IFERROR(INDEX(Croissance!$C$5:$C$604,MATCH(A480,Croissance!$A$5:$A$604,0)),"")</f>
        <v/>
      </c>
      <c r="AL480" s="32" t="str">
        <f>IFERROR(INDEX(Croissance!$D$5:$D$604,MATCH(A480,Croissance!$A$5:$A$604,0)),"")</f>
        <v/>
      </c>
      <c r="AM480" s="32" t="str">
        <f>IFERROR(INDEX(Croissance!$E$5:$E$604,MATCH(A480,Croissance!$A$5:$A$604,0)),"")</f>
        <v/>
      </c>
      <c r="AO480" s="33">
        <f t="shared" si="64"/>
        <v>0</v>
      </c>
      <c r="AP480" s="33">
        <f t="shared" si="60"/>
        <v>0</v>
      </c>
      <c r="AQ480" s="33">
        <f>IF(A480="",0,IF(AND(OR('Synthèse classe'!$C$2="Tous",C480='Synthèse classe'!$C$2),OR('Synthèse classe'!$C$3="Toutes",D480='Synthèse classe'!$C$3),OR('Synthèse classe'!$C$4="Toutes",AND('Synthèse classe'!$C$4="Dernière",AP480=1),B480=IFERROR(VALUE('Synthèse classe'!$C$4),0))),1,0))</f>
        <v>0</v>
      </c>
      <c r="AR480" s="34" t="str">
        <f t="shared" si="61"/>
        <v/>
      </c>
    </row>
    <row r="481" spans="1:44" x14ac:dyDescent="0.2">
      <c r="A481" s="17" t="str">
        <f t="shared" si="57"/>
        <v/>
      </c>
      <c r="B481" s="18"/>
      <c r="C481" s="19"/>
      <c r="D481" s="19"/>
      <c r="E481" s="19"/>
      <c r="F481" s="19"/>
      <c r="G481" s="19"/>
      <c r="H481" s="17" t="str">
        <f t="shared" si="62"/>
        <v/>
      </c>
      <c r="I481" s="20"/>
      <c r="J481" s="18"/>
      <c r="K481" s="19"/>
      <c r="L481" s="21" t="str">
        <f t="shared" si="63"/>
        <v/>
      </c>
      <c r="M481" s="21" t="str">
        <f>IF(OR(J481="",SUMPRODUCT((Barèmes!$A$6:$A$28="Endurance — Luc Léger (palier)")*(Barèmes!$B$6:$B$28=H481)*(Barèmes!$C$6:$C$28=IF(H481="6ème","Mixte",G481)))=0),"",IF(SUMPRODUCT((Barèmes!$A$6:$A$28="Endurance — Luc Léger (palier)")*(Barèmes!$B$6:$B$28=H481)*(Barèmes!$C$6:$C$28=IF(H481="6ème","Mixte",G481))*(Barèmes!$J$6:$J$28="+"))&gt;0,IF(J481&lt;=SUMIFS(Barèmes!$D$6:$D$28,Barèmes!$A$6:$A$28,"Endurance — Luc Léger (palier)",Barèmes!$B$6:$B$28,H481,Barèmes!$C$6:$C$28,IF(H481="6ème","Mixte",G481)),"à besoin",IF(J481&lt;=SUMIFS(Barèmes!$E$6:$E$28,Barèmes!$A$6:$A$28,"Endurance — Luc Léger (palier)",Barèmes!$B$6:$B$28,H481,Barèmes!$C$6:$C$28,IF(H481="6ème","Mixte",G481)),"fragile","satisfaisant")),IF(J481&gt;=SUMIFS(Barèmes!$D$6:$D$28,Barèmes!$A$6:$A$28,"Endurance — Luc Léger (palier)",Barèmes!$B$6:$B$28,H481,Barèmes!$C$6:$C$28,IF(H481="6ème","Mixte",G481)),"à besoin",IF(J481&gt;=SUMIFS(Barèmes!$E$6:$E$28,Barèmes!$A$6:$A$28,"Endurance — Luc Léger (palier)",Barèmes!$B$6:$B$28,H481,Barèmes!$C$6:$C$28,IF(H481="6ème","Mixte",G481)),"fragile","satisfaisant"))))</f>
        <v/>
      </c>
      <c r="N481" s="21" t="str">
        <f>IF(OR(J481="",SUMPRODUCT((Barèmes!$A$6:$A$28="Endurance — Luc Léger (palier)")*(Barèmes!$B$6:$B$28=H481)*(Barèmes!$C$6:$C$28=IF(H481="6ème","Mixte",G481)))=0),"",IF(SUMPRODUCT((Barèmes!$A$6:$A$28="Endurance — Luc Léger (palier)")*(Barèmes!$B$6:$B$28=H481)*(Barèmes!$C$6:$C$28=IF(H481="6ème","Mixte",G481))*(Barèmes!$J$6:$J$28="+"))&gt;0,IF(J481&lt;=SUMIFS(Barèmes!$F$6:$F$28,Barèmes!$A$6:$A$28,"Endurance — Luc Léger (palier)",Barèmes!$B$6:$B$28,H481,Barèmes!$C$6:$C$28,IF(H481="6ème","Mixte",G481)),Barèmes!$B$2,IF(J481&lt;=SUMIFS(Barèmes!$G$6:$G$28,Barèmes!$A$6:$A$28,"Endurance — Luc Léger (palier)",Barèmes!$B$6:$B$28,H481,Barèmes!$C$6:$C$28,IF(H481="6ème","Mixte",G481)),Barèmes!$C$2,IF(J481&lt;=SUMIFS(Barèmes!$H$6:$H$28,Barèmes!$A$6:$A$28,"Endurance — Luc Léger (palier)",Barèmes!$B$6:$B$28,H481,Barèmes!$C$6:$C$28,IF(H481="6ème","Mixte",G481)),Barèmes!$D$2,IF(J481&lt;=SUMIFS(Barèmes!$I$6:$I$28,Barèmes!$A$6:$A$28,"Endurance — Luc Léger (palier)",Barèmes!$B$6:$B$28,H481,Barèmes!$C$6:$C$28,IF(H481="6ème","Mixte",G481)),Barèmes!$E$2,Barèmes!$F$2)))),IF(J481&gt;=SUMIFS(Barèmes!$F$6:$F$28,Barèmes!$A$6:$A$28,"Endurance — Luc Léger (palier)",Barèmes!$B$6:$B$28,H481,Barèmes!$C$6:$C$28,IF(H481="6ème","Mixte",G481)),Barèmes!$B$2,IF(J481&gt;=SUMIFS(Barèmes!$G$6:$G$28,Barèmes!$A$6:$A$28,"Endurance — Luc Léger (palier)",Barèmes!$B$6:$B$28,H481,Barèmes!$C$6:$C$28,IF(H481="6ème","Mixte",G481)),Barèmes!$C$2,IF(J481&gt;=SUMIFS(Barèmes!$H$6:$H$28,Barèmes!$A$6:$A$28,"Endurance — Luc Léger (palier)",Barèmes!$B$6:$B$28,H481,Barèmes!$C$6:$C$28,IF(H481="6ème","Mixte",G481)),Barèmes!$D$2,IF(J481&gt;=SUMIFS(Barèmes!$I$6:$I$28,Barèmes!$A$6:$A$28,"Endurance — Luc Léger (palier)",Barèmes!$B$6:$B$28,H481,Barèmes!$C$6:$C$28,IF(H481="6ème","Mixte",G481)),Barèmes!$E$2,Barèmes!$F$2))))))</f>
        <v/>
      </c>
      <c r="O481" s="22"/>
      <c r="P481" s="23" t="str">
        <f>IF(OR(O481="",SUMPRODUCT((Barèmes!$A$6:$A$28="Force bas du corps — Saut en longueur (m)")*(Barèmes!$B$6:$B$28=H481)*(Barèmes!$C$6:$C$28=IF(H481="6ème","Mixte",G481)))=0),"",IF(SUMPRODUCT((Barèmes!$A$6:$A$28="Force bas du corps — Saut en longueur (m)")*(Barèmes!$B$6:$B$28=H481)*(Barèmes!$C$6:$C$28=IF(H481="6ème","Mixte",G481))*(Barèmes!$J$6:$J$28="+"))&gt;0,IF(O481&lt;=SUMIFS(Barèmes!$D$6:$D$28,Barèmes!$A$6:$A$28,"Force bas du corps — Saut en longueur (m)",Barèmes!$B$6:$B$28,H481,Barèmes!$C$6:$C$28,IF(H481="6ème","Mixte",G481)),"à besoin",IF(O481&lt;=SUMIFS(Barèmes!$E$6:$E$28,Barèmes!$A$6:$A$28,"Force bas du corps — Saut en longueur (m)",Barèmes!$B$6:$B$28,H481,Barèmes!$C$6:$C$28,IF(H481="6ème","Mixte",G481)),"fragile","satisfaisant")),IF(O481&gt;=SUMIFS(Barèmes!$D$6:$D$28,Barèmes!$A$6:$A$28,"Force bas du corps — Saut en longueur (m)",Barèmes!$B$6:$B$28,H481,Barèmes!$C$6:$C$28,IF(H481="6ème","Mixte",G481)),"à besoin",IF(O481&gt;=SUMIFS(Barèmes!$E$6:$E$28,Barèmes!$A$6:$A$28,"Force bas du corps — Saut en longueur (m)",Barèmes!$B$6:$B$28,H481,Barèmes!$C$6:$C$28,IF(H481="6ème","Mixte",G481)),"fragile","satisfaisant"))))</f>
        <v/>
      </c>
      <c r="Q481" s="23" t="str">
        <f>IF(OR(O481="",SUMPRODUCT((Barèmes!$A$6:$A$28="Force bas du corps — Saut en longueur (m)")*(Barèmes!$B$6:$B$28=H481)*(Barèmes!$C$6:$C$28=IF(H481="6ème","Mixte",G481)))=0),"",IF(SUMPRODUCT((Barèmes!$A$6:$A$28="Force bas du corps — Saut en longueur (m)")*(Barèmes!$B$6:$B$28=H481)*(Barèmes!$C$6:$C$28=IF(H481="6ème","Mixte",G481))*(Barèmes!$J$6:$J$28="+"))&gt;0,IF(O481&lt;=SUMIFS(Barèmes!$F$6:$F$28,Barèmes!$A$6:$A$28,"Force bas du corps — Saut en longueur (m)",Barèmes!$B$6:$B$28,H481,Barèmes!$C$6:$C$28,IF(H481="6ème","Mixte",G481)),Barèmes!$B$2,IF(O481&lt;=SUMIFS(Barèmes!$G$6:$G$28,Barèmes!$A$6:$A$28,"Force bas du corps — Saut en longueur (m)",Barèmes!$B$6:$B$28,H481,Barèmes!$C$6:$C$28,IF(H481="6ème","Mixte",G481)),Barèmes!$C$2,IF(O481&lt;=SUMIFS(Barèmes!$H$6:$H$28,Barèmes!$A$6:$A$28,"Force bas du corps — Saut en longueur (m)",Barèmes!$B$6:$B$28,H481,Barèmes!$C$6:$C$28,IF(H481="6ème","Mixte",G481)),Barèmes!$D$2,IF(O481&lt;=SUMIFS(Barèmes!$I$6:$I$28,Barèmes!$A$6:$A$28,"Force bas du corps — Saut en longueur (m)",Barèmes!$B$6:$B$28,H481,Barèmes!$C$6:$C$28,IF(H481="6ème","Mixte",G481)),Barèmes!$E$2,Barèmes!$F$2)))),IF(O481&gt;=SUMIFS(Barèmes!$F$6:$F$28,Barèmes!$A$6:$A$28,"Force bas du corps — Saut en longueur (m)",Barèmes!$B$6:$B$28,H481,Barèmes!$C$6:$C$28,IF(H481="6ème","Mixte",G481)),Barèmes!$B$2,IF(O481&gt;=SUMIFS(Barèmes!$G$6:$G$28,Barèmes!$A$6:$A$28,"Force bas du corps — Saut en longueur (m)",Barèmes!$B$6:$B$28,H481,Barèmes!$C$6:$C$28,IF(H481="6ème","Mixte",G481)),Barèmes!$C$2,IF(O481&gt;=SUMIFS(Barèmes!$H$6:$H$28,Barèmes!$A$6:$A$28,"Force bas du corps — Saut en longueur (m)",Barèmes!$B$6:$B$28,H481,Barèmes!$C$6:$C$28,IF(H481="6ème","Mixte",G481)),Barèmes!$D$2,IF(O481&gt;=SUMIFS(Barèmes!$I$6:$I$28,Barèmes!$A$6:$A$28,"Force bas du corps — Saut en longueur (m)",Barèmes!$B$6:$B$28,H481,Barèmes!$C$6:$C$28,IF(H481="6ème","Mixte",G481)),Barèmes!$E$2,Barèmes!$F$2))))))</f>
        <v/>
      </c>
      <c r="R481" s="22"/>
      <c r="S481" s="24" t="str">
        <f>IF(OR(R481="",SUMPRODUCT((Barèmes!$A$6:$A$28="Vitesse — 30 m (s)")*(Barèmes!$B$6:$B$28=H481)*(Barèmes!$C$6:$C$28=IF(H481="6ème","Mixte",G481)))=0),"",IF(SUMPRODUCT((Barèmes!$A$6:$A$28="Vitesse — 30 m (s)")*(Barèmes!$B$6:$B$28=H481)*(Barèmes!$C$6:$C$28=IF(H481="6ème","Mixte",G481))*(Barèmes!$J$6:$J$28="+"))&gt;0,IF(R481&lt;=SUMIFS(Barèmes!$D$6:$D$28,Barèmes!$A$6:$A$28,"Vitesse — 30 m (s)",Barèmes!$B$6:$B$28,H481,Barèmes!$C$6:$C$28,IF(H481="6ème","Mixte",G481)),"à besoin",IF(R481&lt;=SUMIFS(Barèmes!$E$6:$E$28,Barèmes!$A$6:$A$28,"Vitesse — 30 m (s)",Barèmes!$B$6:$B$28,H481,Barèmes!$C$6:$C$28,IF(H481="6ème","Mixte",G481)),"fragile","satisfaisant")),IF(R481&gt;=SUMIFS(Barèmes!$D$6:$D$28,Barèmes!$A$6:$A$28,"Vitesse — 30 m (s)",Barèmes!$B$6:$B$28,H481,Barèmes!$C$6:$C$28,IF(H481="6ème","Mixte",G481)),"à besoin",IF(R481&gt;=SUMIFS(Barèmes!$E$6:$E$28,Barèmes!$A$6:$A$28,"Vitesse — 30 m (s)",Barèmes!$B$6:$B$28,H481,Barèmes!$C$6:$C$28,IF(H481="6ème","Mixte",G481)),"fragile","satisfaisant"))))</f>
        <v/>
      </c>
      <c r="T481" s="24" t="str">
        <f>IF(OR(R481="",SUMPRODUCT((Barèmes!$A$6:$A$28="Vitesse — 30 m (s)")*(Barèmes!$B$6:$B$28=H481)*(Barèmes!$C$6:$C$28=IF(H481="6ème","Mixte",G481)))=0),"",IF(SUMPRODUCT((Barèmes!$A$6:$A$28="Vitesse — 30 m (s)")*(Barèmes!$B$6:$B$28=H481)*(Barèmes!$C$6:$C$28=IF(H481="6ème","Mixte",G481))*(Barèmes!$J$6:$J$28="+"))&gt;0,IF(R481&lt;=SUMIFS(Barèmes!$F$6:$F$28,Barèmes!$A$6:$A$28,"Vitesse — 30 m (s)",Barèmes!$B$6:$B$28,H481,Barèmes!$C$6:$C$28,IF(H481="6ème","Mixte",G481)),Barèmes!$B$2,IF(R481&lt;=SUMIFS(Barèmes!$G$6:$G$28,Barèmes!$A$6:$A$28,"Vitesse — 30 m (s)",Barèmes!$B$6:$B$28,H481,Barèmes!$C$6:$C$28,IF(H481="6ème","Mixte",G481)),Barèmes!$C$2,IF(R481&lt;=SUMIFS(Barèmes!$H$6:$H$28,Barèmes!$A$6:$A$28,"Vitesse — 30 m (s)",Barèmes!$B$6:$B$28,H481,Barèmes!$C$6:$C$28,IF(H481="6ème","Mixte",G481)),Barèmes!$D$2,IF(R481&lt;=SUMIFS(Barèmes!$I$6:$I$28,Barèmes!$A$6:$A$28,"Vitesse — 30 m (s)",Barèmes!$B$6:$B$28,H481,Barèmes!$C$6:$C$28,IF(H481="6ème","Mixte",G481)),Barèmes!$E$2,Barèmes!$F$2)))),IF(R481&gt;=SUMIFS(Barèmes!$F$6:$F$28,Barèmes!$A$6:$A$28,"Vitesse — 30 m (s)",Barèmes!$B$6:$B$28,H481,Barèmes!$C$6:$C$28,IF(H481="6ème","Mixte",G481)),Barèmes!$B$2,IF(R481&gt;=SUMIFS(Barèmes!$G$6:$G$28,Barèmes!$A$6:$A$28,"Vitesse — 30 m (s)",Barèmes!$B$6:$B$28,H481,Barèmes!$C$6:$C$28,IF(H481="6ème","Mixte",G481)),Barèmes!$C$2,IF(R481&gt;=SUMIFS(Barèmes!$H$6:$H$28,Barèmes!$A$6:$A$28,"Vitesse — 30 m (s)",Barèmes!$B$6:$B$28,H481,Barèmes!$C$6:$C$28,IF(H481="6ème","Mixte",G481)),Barèmes!$D$2,IF(R481&gt;=SUMIFS(Barèmes!$I$6:$I$28,Barèmes!$A$6:$A$28,"Vitesse — 30 m (s)",Barèmes!$B$6:$B$28,H481,Barèmes!$C$6:$C$28,IF(H481="6ème","Mixte",G481)),Barèmes!$E$2,Barèmes!$F$2))))))</f>
        <v/>
      </c>
      <c r="U481" s="22"/>
      <c r="V481" s="25" t="str">
        <f>IF(OR(U481="",SUMPRODUCT((Barèmes!$A$6:$A$28="Vitesse — 50 m (s)")*(Barèmes!$B$6:$B$28=H481)*(Barèmes!$C$6:$C$28=IF(H481="6ème","Mixte",G481)))=0),"",IF(SUMPRODUCT((Barèmes!$A$6:$A$28="Vitesse — 50 m (s)")*(Barèmes!$B$6:$B$28=H481)*(Barèmes!$C$6:$C$28=IF(H481="6ème","Mixte",G481))*(Barèmes!$J$6:$J$28="+"))&gt;0,IF(U481&lt;=SUMIFS(Barèmes!$D$6:$D$28,Barèmes!$A$6:$A$28,"Vitesse — 50 m (s)",Barèmes!$B$6:$B$28,H481,Barèmes!$C$6:$C$28,IF(H481="6ème","Mixte",G481)),"à besoin",IF(U481&lt;=SUMIFS(Barèmes!$E$6:$E$28,Barèmes!$A$6:$A$28,"Vitesse — 50 m (s)",Barèmes!$B$6:$B$28,H481,Barèmes!$C$6:$C$28,IF(H481="6ème","Mixte",G481)),"fragile","satisfaisant")),IF(U481&gt;=SUMIFS(Barèmes!$D$6:$D$28,Barèmes!$A$6:$A$28,"Vitesse — 50 m (s)",Barèmes!$B$6:$B$28,H481,Barèmes!$C$6:$C$28,IF(H481="6ème","Mixte",G481)),"à besoin",IF(U481&gt;=SUMIFS(Barèmes!$E$6:$E$28,Barèmes!$A$6:$A$28,"Vitesse — 50 m (s)",Barèmes!$B$6:$B$28,H481,Barèmes!$C$6:$C$28,IF(H481="6ème","Mixte",G481)),"fragile","satisfaisant"))))</f>
        <v/>
      </c>
      <c r="W481" s="25" t="str">
        <f>IF(OR(U481="",SUMPRODUCT((Barèmes!$A$6:$A$28="Vitesse — 50 m (s)")*(Barèmes!$B$6:$B$28=H481)*(Barèmes!$C$6:$C$28=IF(H481="6ème","Mixte",G481)))=0),"",IF(SUMPRODUCT((Barèmes!$A$6:$A$28="Vitesse — 50 m (s)")*(Barèmes!$B$6:$B$28=H481)*(Barèmes!$C$6:$C$28=IF(H481="6ème","Mixte",G481))*(Barèmes!$J$6:$J$28="+"))&gt;0,IF(U481&lt;=SUMIFS(Barèmes!$F$6:$F$28,Barèmes!$A$6:$A$28,"Vitesse — 50 m (s)",Barèmes!$B$6:$B$28,H481,Barèmes!$C$6:$C$28,IF(H481="6ème","Mixte",G481)),Barèmes!$B$2,IF(U481&lt;=SUMIFS(Barèmes!$G$6:$G$28,Barèmes!$A$6:$A$28,"Vitesse — 50 m (s)",Barèmes!$B$6:$B$28,H481,Barèmes!$C$6:$C$28,IF(H481="6ème","Mixte",G481)),Barèmes!$C$2,IF(U481&lt;=SUMIFS(Barèmes!$H$6:$H$28,Barèmes!$A$6:$A$28,"Vitesse — 50 m (s)",Barèmes!$B$6:$B$28,H481,Barèmes!$C$6:$C$28,IF(H481="6ème","Mixte",G481)),Barèmes!$D$2,IF(U481&lt;=SUMIFS(Barèmes!$I$6:$I$28,Barèmes!$A$6:$A$28,"Vitesse — 50 m (s)",Barèmes!$B$6:$B$28,H481,Barèmes!$C$6:$C$28,IF(H481="6ème","Mixte",G481)),Barèmes!$E$2,Barèmes!$F$2)))),IF(U481&gt;=SUMIFS(Barèmes!$F$6:$F$28,Barèmes!$A$6:$A$28,"Vitesse — 50 m (s)",Barèmes!$B$6:$B$28,H481,Barèmes!$C$6:$C$28,IF(H481="6ème","Mixte",G481)),Barèmes!$B$2,IF(U481&gt;=SUMIFS(Barèmes!$G$6:$G$28,Barèmes!$A$6:$A$28,"Vitesse — 50 m (s)",Barèmes!$B$6:$B$28,H481,Barèmes!$C$6:$C$28,IF(H481="6ème","Mixte",G481)),Barèmes!$C$2,IF(U481&gt;=SUMIFS(Barèmes!$H$6:$H$28,Barèmes!$A$6:$A$28,"Vitesse — 50 m (s)",Barèmes!$B$6:$B$28,H481,Barèmes!$C$6:$C$28,IF(H481="6ème","Mixte",G481)),Barèmes!$D$2,IF(U481&gt;=SUMIFS(Barèmes!$I$6:$I$28,Barèmes!$A$6:$A$28,"Vitesse — 50 m (s)",Barèmes!$B$6:$B$28,H481,Barèmes!$C$6:$C$28,IF(H481="6ème","Mixte",G481)),Barèmes!$E$2,Barèmes!$F$2))))))</f>
        <v/>
      </c>
      <c r="X481" s="18"/>
      <c r="Y481" s="26" t="str" cm="1">
        <f t="array" ref="Y481">IF(OR(X481="",SUMPRODUCT((Barèmes!$A$6:$A$28="Souplesse (score 1-5)")*(Barèmes!$B$6:$B$28=H481)*(Barèmes!$C$6:$C$28=IF(H481="6ème","Mixte",G481)))=0),"",IF(SUMPRODUCT((Barèmes!$A$6:$A$28="Souplesse (score 1-5)")*(Barèmes!$B$6:$B$28=H481)*(Barèmes!$C$6:$C$28=IF(H481="6ème","Mixte",G481))*(Barèmes!$J$6:$J$28="+"))&gt;0,IF(X481&lt;=SUMIFS(Barèmes!$D$6:$D$28,Barèmes!$A$6:$A$28,"Souplesse (score 1-5)",Barèmes!$B$6:$B$28,H481,Barèmes!$C$6:$C$28,IF(H481="6ème","Mixte",G481)),"à besoin",IF(X481&lt;=SUMIFS(Barèmes!$E$6:$E$28,Barèmes!$A$6:$A$28,"Souplesse (score 1-5)",Barèmes!$B$6:$B$28,H481,Barèmes!$C$6:$C$28,IF(H481="6ème","Mixte",G481)),"fragile","satisfaisant")),IF(X481&gt;=SUMIFS(Barèmes!$D$6:$D$28,Barèmes!$A$6:$A$28,"Souplesse (score 1-5)",Barèmes!$B$6:$B$28,H481,Barèmes!$C$6:$C$28,IF(H481="6ème","Mixte",G481)),"à besoin",IF(X481&gt;=SUMIFS(Barèmes!$E$6:$E$28,Barèmes!$A$6:$A$28,"Souplesse (score 1-5)",Barèmes!$B$6:$B$28,H481,Barèmes!$C$6:$C$28,IF(H481="6ème","Mixte",G481)),"fragile","satisfaisant"))))</f>
        <v/>
      </c>
      <c r="Z481" s="26" t="str" cm="1">
        <f t="array" ref="Z481">IF(OR(X481="",SUMPRODUCT((Barèmes!$A$6:$A$28="Souplesse (score 1-5)")*(Barèmes!$B$6:$B$28=H481)*(Barèmes!$C$6:$C$28=IF(H481="6ème","Mixte",G481)))=0),"",IF(SUMPRODUCT((Barèmes!$A$6:$A$28="Souplesse (score 1-5)")*(Barèmes!$B$6:$B$28=H481)*(Barèmes!$C$6:$C$28=IF(H481="6ème","Mixte",G481))*(Barèmes!$J$6:$J$28="+"))&gt;0,IF(X481&lt;=SUMIFS(Barèmes!$F$6:$F$28,Barèmes!$A$6:$A$28,"Souplesse (score 1-5)",Barèmes!$B$6:$B$28,H481,Barèmes!$C$6:$C$28,IF(H481="6ème","Mixte",G481)),Barèmes!$B$2,IF(X481&lt;=SUMIFS(Barèmes!$G$6:$G$28,Barèmes!$A$6:$A$28,"Souplesse (score 1-5)",Barèmes!$B$6:$B$28,H481,Barèmes!$C$6:$C$28,IF(H481="6ème","Mixte",G481)),Barèmes!$C$2,IF(X481&lt;=SUMIFS(Barèmes!$H$6:$H$28,Barèmes!$A$6:$A$28,"Souplesse (score 1-5)",Barèmes!$B$6:$B$28,H481,Barèmes!$C$6:$C$28,IF(H481="6ème","Mixte",G481)),Barèmes!$D$2,IF(X481&lt;=SUMIFS(Barèmes!$I$6:$I$28,Barèmes!$A$6:$A$28,"Souplesse (score 1-5)",Barèmes!$B$6:$B$28,H481,Barèmes!$C$6:$C$28,IF(H481="6ème","Mixte",G481)),Barèmes!$E$2,Barèmes!$F$2)))),IF(X481&gt;=SUMIFS(Barèmes!$F$6:$F$28,Barèmes!$A$6:$A$28,"Souplesse (score 1-5)",Barèmes!$B$6:$B$28,H481,Barèmes!$C$6:$C$28,IF(H481="6ème","Mixte",G481)),Barèmes!$B$2,IF(X481&gt;=SUMIFS(Barèmes!$G$6:$G$28,Barèmes!$A$6:$A$28,"Souplesse (score 1-5)",Barèmes!$B$6:$B$28,H481,Barèmes!$C$6:$C$28,IF(H481="6ème","Mixte",G481)),Barèmes!$C$2,IF(X481&gt;=SUMIFS(Barèmes!$H$6:$H$28,Barèmes!$A$6:$A$28,"Souplesse (score 1-5)",Barèmes!$B$6:$B$28,H481,Barèmes!$C$6:$C$28,IF(H481="6ème","Mixte",G481)),Barèmes!$D$2,IF(X481&gt;=SUMIFS(Barèmes!$I$6:$I$28,Barèmes!$A$6:$A$28,"Souplesse (score 1-5)",Barèmes!$B$6:$B$28,H481,Barèmes!$C$6:$C$28,IF(H481="6ème","Mixte",G481)),Barèmes!$E$2,Barèmes!$F$2))))))</f>
        <v/>
      </c>
      <c r="AA481" s="22"/>
      <c r="AB481" s="27" t="str">
        <f>IF(OR(AA481="",SUMPRODUCT((Barèmes!$A$6:$A$28="Agilité — T-test 974 (s)")*(Barèmes!$B$6:$B$28=H481)*(Barèmes!$C$6:$C$28=IF(H481="6ème","Mixte",G481)))=0),"",IF(SUMPRODUCT((Barèmes!$A$6:$A$28="Agilité — T-test 974 (s)")*(Barèmes!$B$6:$B$28=H481)*(Barèmes!$C$6:$C$28=IF(H481="6ème","Mixte",G481))*(Barèmes!$J$6:$J$28="+"))&gt;0,IF(AA481&lt;=SUMIFS(Barèmes!$D$6:$D$28,Barèmes!$A$6:$A$28,"Agilité — T-test 974 (s)",Barèmes!$B$6:$B$28,H481,Barèmes!$C$6:$C$28,IF(H481="6ème","Mixte",G481)),"à besoin",IF(AA481&lt;=SUMIFS(Barèmes!$E$6:$E$28,Barèmes!$A$6:$A$28,"Agilité — T-test 974 (s)",Barèmes!$B$6:$B$28,H481,Barèmes!$C$6:$C$28,IF(H481="6ème","Mixte",G481)),"fragile","satisfaisant")),IF(AA481&gt;=SUMIFS(Barèmes!$D$6:$D$28,Barèmes!$A$6:$A$28,"Agilité — T-test 974 (s)",Barèmes!$B$6:$B$28,H481,Barèmes!$C$6:$C$28,IF(H481="6ème","Mixte",G481)),"à besoin",IF(AA481&gt;=SUMIFS(Barèmes!$E$6:$E$28,Barèmes!$A$6:$A$28,"Agilité — T-test 974 (s)",Barèmes!$B$6:$B$28,H481,Barèmes!$C$6:$C$28,IF(H481="6ème","Mixte",G481)),"fragile","satisfaisant"))))</f>
        <v/>
      </c>
      <c r="AC481" s="27" t="str">
        <f>IF(OR(AA481="",SUMPRODUCT((Barèmes!$A$6:$A$28="Agilité — T-test 974 (s)")*(Barèmes!$B$6:$B$28=H481)*(Barèmes!$C$6:$C$28=IF(H481="6ème","Mixte",G481)))=0),"",IF(SUMPRODUCT((Barèmes!$A$6:$A$28="Agilité — T-test 974 (s)")*(Barèmes!$B$6:$B$28=H481)*(Barèmes!$C$6:$C$28=IF(H481="6ème","Mixte",G481))*(Barèmes!$J$6:$J$28="+"))&gt;0,IF(AA481&lt;=SUMIFS(Barèmes!$F$6:$F$28,Barèmes!$A$6:$A$28,"Agilité — T-test 974 (s)",Barèmes!$B$6:$B$28,H481,Barèmes!$C$6:$C$28,IF(H481="6ème","Mixte",G481)),Barèmes!$B$2,IF(AA481&lt;=SUMIFS(Barèmes!$G$6:$G$28,Barèmes!$A$6:$A$28,"Agilité — T-test 974 (s)",Barèmes!$B$6:$B$28,H481,Barèmes!$C$6:$C$28,IF(H481="6ème","Mixte",G481)),Barèmes!$C$2,IF(AA481&lt;=SUMIFS(Barèmes!$H$6:$H$28,Barèmes!$A$6:$A$28,"Agilité — T-test 974 (s)",Barèmes!$B$6:$B$28,H481,Barèmes!$C$6:$C$28,IF(H481="6ème","Mixte",G481)),Barèmes!$D$2,IF(AA481&lt;=SUMIFS(Barèmes!$I$6:$I$28,Barèmes!$A$6:$A$28,"Agilité — T-test 974 (s)",Barèmes!$B$6:$B$28,H481,Barèmes!$C$6:$C$28,IF(H481="6ème","Mixte",G481)),Barèmes!$E$2,Barèmes!$F$2)))),IF(AA481&gt;=SUMIFS(Barèmes!$F$6:$F$28,Barèmes!$A$6:$A$28,"Agilité — T-test 974 (s)",Barèmes!$B$6:$B$28,H481,Barèmes!$C$6:$C$28,IF(H481="6ème","Mixte",G481)),Barèmes!$B$2,IF(AA481&gt;=SUMIFS(Barèmes!$G$6:$G$28,Barèmes!$A$6:$A$28,"Agilité — T-test 974 (s)",Barèmes!$B$6:$B$28,H481,Barèmes!$C$6:$C$28,IF(H481="6ème","Mixte",G481)),Barèmes!$C$2,IF(AA481&gt;=SUMIFS(Barèmes!$H$6:$H$28,Barèmes!$A$6:$A$28,"Agilité — T-test 974 (s)",Barèmes!$B$6:$B$28,H481,Barèmes!$C$6:$C$28,IF(H481="6ème","Mixte",G481)),Barèmes!$D$2,IF(AA481&gt;=SUMIFS(Barèmes!$I$6:$I$28,Barèmes!$A$6:$A$28,"Agilité — T-test 974 (s)",Barèmes!$B$6:$B$28,H481,Barèmes!$C$6:$C$28,IF(H481="6ème","Mixte",G481)),Barèmes!$E$2,Barèmes!$F$2))))))</f>
        <v/>
      </c>
      <c r="AD481" s="28" t="str">
        <f t="shared" si="58"/>
        <v/>
      </c>
      <c r="AE481" s="29" t="str">
        <f t="shared" si="59"/>
        <v/>
      </c>
      <c r="AF481" s="30" t="str">
        <f>IF(OR(AD481="",SUMPRODUCT((Barèmes!$A$6:$A$28="Surcoût d'agilité (s) — technique")*(Barèmes!$B$6:$B$28=H481)*(Barèmes!$C$6:$C$28=IF(H481="6ème","Mixte",G481)))=0),"",IF(SUMPRODUCT((Barèmes!$A$6:$A$28="Surcoût d'agilité (s) — technique")*(Barèmes!$B$6:$B$28=H481)*(Barèmes!$C$6:$C$28=IF(H481="6ème","Mixte",G481))*(Barèmes!$J$6:$J$28="+"))&gt;0,IF(AD481&lt;=SUMIFS(Barèmes!$D$6:$D$28,Barèmes!$A$6:$A$28,"Surcoût d'agilité (s) — technique",Barèmes!$B$6:$B$28,H481,Barèmes!$C$6:$C$28,IF(H481="6ème","Mixte",G481)),"à besoin",IF(AD481&lt;=SUMIFS(Barèmes!$E$6:$E$28,Barèmes!$A$6:$A$28,"Surcoût d'agilité (s) — technique",Barèmes!$B$6:$B$28,H481,Barèmes!$C$6:$C$28,IF(H481="6ème","Mixte",G481)),"fragile","satisfaisant")),IF(AD481&gt;=SUMIFS(Barèmes!$D$6:$D$28,Barèmes!$A$6:$A$28,"Surcoût d'agilité (s) — technique",Barèmes!$B$6:$B$28,H481,Barèmes!$C$6:$C$28,IF(H481="6ème","Mixte",G481)),"à besoin",IF(AD481&gt;=SUMIFS(Barèmes!$E$6:$E$28,Barèmes!$A$6:$A$28,"Surcoût d'agilité (s) — technique",Barèmes!$B$6:$B$28,H481,Barèmes!$C$6:$C$28,IF(H481="6ème","Mixte",G481)),"fragile","satisfaisant"))))</f>
        <v/>
      </c>
      <c r="AG481" s="30" t="str">
        <f>IF(OR(AD481="",SUMPRODUCT((Barèmes!$A$6:$A$28="Surcoût d'agilité (s) — technique")*(Barèmes!$B$6:$B$28=H481)*(Barèmes!$C$6:$C$28=IF(H481="6ème","Mixte",G481)))=0),"",IF(SUMPRODUCT((Barèmes!$A$6:$A$28="Surcoût d'agilité (s) — technique")*(Barèmes!$B$6:$B$28=H481)*(Barèmes!$C$6:$C$28=IF(H481="6ème","Mixte",G481))*(Barèmes!$J$6:$J$28="+"))&gt;0,IF(AD481&lt;=SUMIFS(Barèmes!$F$6:$F$28,Barèmes!$A$6:$A$28,"Surcoût d'agilité (s) — technique",Barèmes!$B$6:$B$28,H481,Barèmes!$C$6:$C$28,IF(H481="6ème","Mixte",G481)),Barèmes!$B$2,IF(AD481&lt;=SUMIFS(Barèmes!$G$6:$G$28,Barèmes!$A$6:$A$28,"Surcoût d'agilité (s) — technique",Barèmes!$B$6:$B$28,H481,Barèmes!$C$6:$C$28,IF(H481="6ème","Mixte",G481)),Barèmes!$C$2,IF(AD481&lt;=SUMIFS(Barèmes!$H$6:$H$28,Barèmes!$A$6:$A$28,"Surcoût d'agilité (s) — technique",Barèmes!$B$6:$B$28,H481,Barèmes!$C$6:$C$28,IF(H481="6ème","Mixte",G481)),Barèmes!$D$2,IF(AD481&lt;=SUMIFS(Barèmes!$I$6:$I$28,Barèmes!$A$6:$A$28,"Surcoût d'agilité (s) — technique",Barèmes!$B$6:$B$28,H481,Barèmes!$C$6:$C$28,IF(H481="6ème","Mixte",G481)),Barèmes!$E$2,Barèmes!$F$2)))),IF(AD481&gt;=SUMIFS(Barèmes!$F$6:$F$28,Barèmes!$A$6:$A$28,"Surcoût d'agilité (s) — technique",Barèmes!$B$6:$B$28,H481,Barèmes!$C$6:$C$28,IF(H481="6ème","Mixte",G481)),Barèmes!$B$2,IF(AD481&gt;=SUMIFS(Barèmes!$G$6:$G$28,Barèmes!$A$6:$A$28,"Surcoût d'agilité (s) — technique",Barèmes!$B$6:$B$28,H481,Barèmes!$C$6:$C$28,IF(H481="6ème","Mixte",G481)),Barèmes!$C$2,IF(AD481&gt;=SUMIFS(Barèmes!$H$6:$H$28,Barèmes!$A$6:$A$28,"Surcoût d'agilité (s) — technique",Barèmes!$B$6:$B$28,H481,Barèmes!$C$6:$C$28,IF(H481="6ème","Mixte",G481)),Barèmes!$D$2,IF(AD481&gt;=SUMIFS(Barèmes!$I$6:$I$28,Barèmes!$A$6:$A$28,"Surcoût d'agilité (s) — technique",Barèmes!$B$6:$B$28,H481,Barèmes!$C$6:$C$28,IF(H481="6ème","Mixte",G481)),Barèmes!$E$2,Barèmes!$F$2))))))</f>
        <v/>
      </c>
      <c r="AH481" s="31" t="str">
        <f>IF((IF(N481="",0,1)+IF(Q481="",0,1)+IF(W481="",0,1)+IF(Z481="",0,1)+IF(AC481="",0,1))=0,"",3*IF(N481=Barèmes!$B$2,1,IF(N481=Barèmes!$C$2,2,IF(N481=Barèmes!$D$2,3,IF(N481=Barèmes!$E$2,4,IF(N481=Barèmes!$F$2,5,0)))))+3*IF(Q481=Barèmes!$B$2,1,IF(Q481=Barèmes!$C$2,2,IF(Q481=Barèmes!$D$2,3,IF(Q481=Barèmes!$E$2,4,IF(Q481=Barèmes!$F$2,5,0)))))+2*IF(W481=Barèmes!$B$2,1,IF(W481=Barèmes!$C$2,2,IF(W481=Barèmes!$D$2,3,IF(W481=Barèmes!$E$2,4,IF(W481=Barèmes!$F$2,5,0)))))+1*IF(Z481=Barèmes!$B$2,1,IF(Z481=Barèmes!$C$2,2,IF(Z481=Barèmes!$D$2,3,IF(Z481=Barèmes!$E$2,4,IF(Z481=Barèmes!$F$2,5,0)))))+1*IF(AC481=Barèmes!$B$2,1,IF(AC481=Barèmes!$C$2,2,IF(AC481=Barèmes!$D$2,3,IF(AC481=Barèmes!$E$2,4,IF(AC481=Barèmes!$F$2,5,0))))))</f>
        <v/>
      </c>
      <c r="AI481" s="31"/>
      <c r="AJ481" s="32" t="str">
        <f>IFERROR(INDEX(Croissance!$B$5:$B$604,MATCH(A481,Croissance!$A$5:$A$604,0)),"")</f>
        <v/>
      </c>
      <c r="AK481" s="32" t="str">
        <f>IFERROR(INDEX(Croissance!$C$5:$C$604,MATCH(A481,Croissance!$A$5:$A$604,0)),"")</f>
        <v/>
      </c>
      <c r="AL481" s="32" t="str">
        <f>IFERROR(INDEX(Croissance!$D$5:$D$604,MATCH(A481,Croissance!$A$5:$A$604,0)),"")</f>
        <v/>
      </c>
      <c r="AM481" s="32" t="str">
        <f>IFERROR(INDEX(Croissance!$E$5:$E$604,MATCH(A481,Croissance!$A$5:$A$604,0)),"")</f>
        <v/>
      </c>
      <c r="AO481" s="33">
        <f t="shared" si="64"/>
        <v>0</v>
      </c>
      <c r="AP481" s="33">
        <f t="shared" si="60"/>
        <v>0</v>
      </c>
      <c r="AQ481" s="33">
        <f>IF(A481="",0,IF(AND(OR('Synthèse classe'!$C$2="Tous",C481='Synthèse classe'!$C$2),OR('Synthèse classe'!$C$3="Toutes",D481='Synthèse classe'!$C$3),OR('Synthèse classe'!$C$4="Toutes",AND('Synthèse classe'!$C$4="Dernière",AP481=1),B481=IFERROR(VALUE('Synthèse classe'!$C$4),0))),1,0))</f>
        <v>0</v>
      </c>
      <c r="AR481" s="34" t="str">
        <f t="shared" si="61"/>
        <v/>
      </c>
    </row>
    <row r="482" spans="1:44" x14ac:dyDescent="0.2">
      <c r="A482" s="17" t="str">
        <f t="shared" si="57"/>
        <v/>
      </c>
      <c r="B482" s="18"/>
      <c r="C482" s="19"/>
      <c r="D482" s="19"/>
      <c r="E482" s="19"/>
      <c r="F482" s="19"/>
      <c r="G482" s="19"/>
      <c r="H482" s="17" t="str">
        <f t="shared" si="62"/>
        <v/>
      </c>
      <c r="I482" s="20"/>
      <c r="J482" s="18"/>
      <c r="K482" s="19"/>
      <c r="L482" s="21" t="str">
        <f t="shared" si="63"/>
        <v/>
      </c>
      <c r="M482" s="21" t="str">
        <f>IF(OR(J482="",SUMPRODUCT((Barèmes!$A$6:$A$28="Endurance — Luc Léger (palier)")*(Barèmes!$B$6:$B$28=H482)*(Barèmes!$C$6:$C$28=IF(H482="6ème","Mixte",G482)))=0),"",IF(SUMPRODUCT((Barèmes!$A$6:$A$28="Endurance — Luc Léger (palier)")*(Barèmes!$B$6:$B$28=H482)*(Barèmes!$C$6:$C$28=IF(H482="6ème","Mixte",G482))*(Barèmes!$J$6:$J$28="+"))&gt;0,IF(J482&lt;=SUMIFS(Barèmes!$D$6:$D$28,Barèmes!$A$6:$A$28,"Endurance — Luc Léger (palier)",Barèmes!$B$6:$B$28,H482,Barèmes!$C$6:$C$28,IF(H482="6ème","Mixte",G482)),"à besoin",IF(J482&lt;=SUMIFS(Barèmes!$E$6:$E$28,Barèmes!$A$6:$A$28,"Endurance — Luc Léger (palier)",Barèmes!$B$6:$B$28,H482,Barèmes!$C$6:$C$28,IF(H482="6ème","Mixte",G482)),"fragile","satisfaisant")),IF(J482&gt;=SUMIFS(Barèmes!$D$6:$D$28,Barèmes!$A$6:$A$28,"Endurance — Luc Léger (palier)",Barèmes!$B$6:$B$28,H482,Barèmes!$C$6:$C$28,IF(H482="6ème","Mixte",G482)),"à besoin",IF(J482&gt;=SUMIFS(Barèmes!$E$6:$E$28,Barèmes!$A$6:$A$28,"Endurance — Luc Léger (palier)",Barèmes!$B$6:$B$28,H482,Barèmes!$C$6:$C$28,IF(H482="6ème","Mixte",G482)),"fragile","satisfaisant"))))</f>
        <v/>
      </c>
      <c r="N482" s="21" t="str">
        <f>IF(OR(J482="",SUMPRODUCT((Barèmes!$A$6:$A$28="Endurance — Luc Léger (palier)")*(Barèmes!$B$6:$B$28=H482)*(Barèmes!$C$6:$C$28=IF(H482="6ème","Mixte",G482)))=0),"",IF(SUMPRODUCT((Barèmes!$A$6:$A$28="Endurance — Luc Léger (palier)")*(Barèmes!$B$6:$B$28=H482)*(Barèmes!$C$6:$C$28=IF(H482="6ème","Mixte",G482))*(Barèmes!$J$6:$J$28="+"))&gt;0,IF(J482&lt;=SUMIFS(Barèmes!$F$6:$F$28,Barèmes!$A$6:$A$28,"Endurance — Luc Léger (palier)",Barèmes!$B$6:$B$28,H482,Barèmes!$C$6:$C$28,IF(H482="6ème","Mixte",G482)),Barèmes!$B$2,IF(J482&lt;=SUMIFS(Barèmes!$G$6:$G$28,Barèmes!$A$6:$A$28,"Endurance — Luc Léger (palier)",Barèmes!$B$6:$B$28,H482,Barèmes!$C$6:$C$28,IF(H482="6ème","Mixte",G482)),Barèmes!$C$2,IF(J482&lt;=SUMIFS(Barèmes!$H$6:$H$28,Barèmes!$A$6:$A$28,"Endurance — Luc Léger (palier)",Barèmes!$B$6:$B$28,H482,Barèmes!$C$6:$C$28,IF(H482="6ème","Mixte",G482)),Barèmes!$D$2,IF(J482&lt;=SUMIFS(Barèmes!$I$6:$I$28,Barèmes!$A$6:$A$28,"Endurance — Luc Léger (palier)",Barèmes!$B$6:$B$28,H482,Barèmes!$C$6:$C$28,IF(H482="6ème","Mixte",G482)),Barèmes!$E$2,Barèmes!$F$2)))),IF(J482&gt;=SUMIFS(Barèmes!$F$6:$F$28,Barèmes!$A$6:$A$28,"Endurance — Luc Léger (palier)",Barèmes!$B$6:$B$28,H482,Barèmes!$C$6:$C$28,IF(H482="6ème","Mixte",G482)),Barèmes!$B$2,IF(J482&gt;=SUMIFS(Barèmes!$G$6:$G$28,Barèmes!$A$6:$A$28,"Endurance — Luc Léger (palier)",Barèmes!$B$6:$B$28,H482,Barèmes!$C$6:$C$28,IF(H482="6ème","Mixte",G482)),Barèmes!$C$2,IF(J482&gt;=SUMIFS(Barèmes!$H$6:$H$28,Barèmes!$A$6:$A$28,"Endurance — Luc Léger (palier)",Barèmes!$B$6:$B$28,H482,Barèmes!$C$6:$C$28,IF(H482="6ème","Mixte",G482)),Barèmes!$D$2,IF(J482&gt;=SUMIFS(Barèmes!$I$6:$I$28,Barèmes!$A$6:$A$28,"Endurance — Luc Léger (palier)",Barèmes!$B$6:$B$28,H482,Barèmes!$C$6:$C$28,IF(H482="6ème","Mixte",G482)),Barèmes!$E$2,Barèmes!$F$2))))))</f>
        <v/>
      </c>
      <c r="O482" s="22"/>
      <c r="P482" s="23" t="str">
        <f>IF(OR(O482="",SUMPRODUCT((Barèmes!$A$6:$A$28="Force bas du corps — Saut en longueur (m)")*(Barèmes!$B$6:$B$28=H482)*(Barèmes!$C$6:$C$28=IF(H482="6ème","Mixte",G482)))=0),"",IF(SUMPRODUCT((Barèmes!$A$6:$A$28="Force bas du corps — Saut en longueur (m)")*(Barèmes!$B$6:$B$28=H482)*(Barèmes!$C$6:$C$28=IF(H482="6ème","Mixte",G482))*(Barèmes!$J$6:$J$28="+"))&gt;0,IF(O482&lt;=SUMIFS(Barèmes!$D$6:$D$28,Barèmes!$A$6:$A$28,"Force bas du corps — Saut en longueur (m)",Barèmes!$B$6:$B$28,H482,Barèmes!$C$6:$C$28,IF(H482="6ème","Mixte",G482)),"à besoin",IF(O482&lt;=SUMIFS(Barèmes!$E$6:$E$28,Barèmes!$A$6:$A$28,"Force bas du corps — Saut en longueur (m)",Barèmes!$B$6:$B$28,H482,Barèmes!$C$6:$C$28,IF(H482="6ème","Mixte",G482)),"fragile","satisfaisant")),IF(O482&gt;=SUMIFS(Barèmes!$D$6:$D$28,Barèmes!$A$6:$A$28,"Force bas du corps — Saut en longueur (m)",Barèmes!$B$6:$B$28,H482,Barèmes!$C$6:$C$28,IF(H482="6ème","Mixte",G482)),"à besoin",IF(O482&gt;=SUMIFS(Barèmes!$E$6:$E$28,Barèmes!$A$6:$A$28,"Force bas du corps — Saut en longueur (m)",Barèmes!$B$6:$B$28,H482,Barèmes!$C$6:$C$28,IF(H482="6ème","Mixte",G482)),"fragile","satisfaisant"))))</f>
        <v/>
      </c>
      <c r="Q482" s="23" t="str">
        <f>IF(OR(O482="",SUMPRODUCT((Barèmes!$A$6:$A$28="Force bas du corps — Saut en longueur (m)")*(Barèmes!$B$6:$B$28=H482)*(Barèmes!$C$6:$C$28=IF(H482="6ème","Mixte",G482)))=0),"",IF(SUMPRODUCT((Barèmes!$A$6:$A$28="Force bas du corps — Saut en longueur (m)")*(Barèmes!$B$6:$B$28=H482)*(Barèmes!$C$6:$C$28=IF(H482="6ème","Mixte",G482))*(Barèmes!$J$6:$J$28="+"))&gt;0,IF(O482&lt;=SUMIFS(Barèmes!$F$6:$F$28,Barèmes!$A$6:$A$28,"Force bas du corps — Saut en longueur (m)",Barèmes!$B$6:$B$28,H482,Barèmes!$C$6:$C$28,IF(H482="6ème","Mixte",G482)),Barèmes!$B$2,IF(O482&lt;=SUMIFS(Barèmes!$G$6:$G$28,Barèmes!$A$6:$A$28,"Force bas du corps — Saut en longueur (m)",Barèmes!$B$6:$B$28,H482,Barèmes!$C$6:$C$28,IF(H482="6ème","Mixte",G482)),Barèmes!$C$2,IF(O482&lt;=SUMIFS(Barèmes!$H$6:$H$28,Barèmes!$A$6:$A$28,"Force bas du corps — Saut en longueur (m)",Barèmes!$B$6:$B$28,H482,Barèmes!$C$6:$C$28,IF(H482="6ème","Mixte",G482)),Barèmes!$D$2,IF(O482&lt;=SUMIFS(Barèmes!$I$6:$I$28,Barèmes!$A$6:$A$28,"Force bas du corps — Saut en longueur (m)",Barèmes!$B$6:$B$28,H482,Barèmes!$C$6:$C$28,IF(H482="6ème","Mixte",G482)),Barèmes!$E$2,Barèmes!$F$2)))),IF(O482&gt;=SUMIFS(Barèmes!$F$6:$F$28,Barèmes!$A$6:$A$28,"Force bas du corps — Saut en longueur (m)",Barèmes!$B$6:$B$28,H482,Barèmes!$C$6:$C$28,IF(H482="6ème","Mixte",G482)),Barèmes!$B$2,IF(O482&gt;=SUMIFS(Barèmes!$G$6:$G$28,Barèmes!$A$6:$A$28,"Force bas du corps — Saut en longueur (m)",Barèmes!$B$6:$B$28,H482,Barèmes!$C$6:$C$28,IF(H482="6ème","Mixte",G482)),Barèmes!$C$2,IF(O482&gt;=SUMIFS(Barèmes!$H$6:$H$28,Barèmes!$A$6:$A$28,"Force bas du corps — Saut en longueur (m)",Barèmes!$B$6:$B$28,H482,Barèmes!$C$6:$C$28,IF(H482="6ème","Mixte",G482)),Barèmes!$D$2,IF(O482&gt;=SUMIFS(Barèmes!$I$6:$I$28,Barèmes!$A$6:$A$28,"Force bas du corps — Saut en longueur (m)",Barèmes!$B$6:$B$28,H482,Barèmes!$C$6:$C$28,IF(H482="6ème","Mixte",G482)),Barèmes!$E$2,Barèmes!$F$2))))))</f>
        <v/>
      </c>
      <c r="R482" s="22"/>
      <c r="S482" s="24" t="str">
        <f>IF(OR(R482="",SUMPRODUCT((Barèmes!$A$6:$A$28="Vitesse — 30 m (s)")*(Barèmes!$B$6:$B$28=H482)*(Barèmes!$C$6:$C$28=IF(H482="6ème","Mixte",G482)))=0),"",IF(SUMPRODUCT((Barèmes!$A$6:$A$28="Vitesse — 30 m (s)")*(Barèmes!$B$6:$B$28=H482)*(Barèmes!$C$6:$C$28=IF(H482="6ème","Mixte",G482))*(Barèmes!$J$6:$J$28="+"))&gt;0,IF(R482&lt;=SUMIFS(Barèmes!$D$6:$D$28,Barèmes!$A$6:$A$28,"Vitesse — 30 m (s)",Barèmes!$B$6:$B$28,H482,Barèmes!$C$6:$C$28,IF(H482="6ème","Mixte",G482)),"à besoin",IF(R482&lt;=SUMIFS(Barèmes!$E$6:$E$28,Barèmes!$A$6:$A$28,"Vitesse — 30 m (s)",Barèmes!$B$6:$B$28,H482,Barèmes!$C$6:$C$28,IF(H482="6ème","Mixte",G482)),"fragile","satisfaisant")),IF(R482&gt;=SUMIFS(Barèmes!$D$6:$D$28,Barèmes!$A$6:$A$28,"Vitesse — 30 m (s)",Barèmes!$B$6:$B$28,H482,Barèmes!$C$6:$C$28,IF(H482="6ème","Mixte",G482)),"à besoin",IF(R482&gt;=SUMIFS(Barèmes!$E$6:$E$28,Barèmes!$A$6:$A$28,"Vitesse — 30 m (s)",Barèmes!$B$6:$B$28,H482,Barèmes!$C$6:$C$28,IF(H482="6ème","Mixte",G482)),"fragile","satisfaisant"))))</f>
        <v/>
      </c>
      <c r="T482" s="24" t="str">
        <f>IF(OR(R482="",SUMPRODUCT((Barèmes!$A$6:$A$28="Vitesse — 30 m (s)")*(Barèmes!$B$6:$B$28=H482)*(Barèmes!$C$6:$C$28=IF(H482="6ème","Mixte",G482)))=0),"",IF(SUMPRODUCT((Barèmes!$A$6:$A$28="Vitesse — 30 m (s)")*(Barèmes!$B$6:$B$28=H482)*(Barèmes!$C$6:$C$28=IF(H482="6ème","Mixte",G482))*(Barèmes!$J$6:$J$28="+"))&gt;0,IF(R482&lt;=SUMIFS(Barèmes!$F$6:$F$28,Barèmes!$A$6:$A$28,"Vitesse — 30 m (s)",Barèmes!$B$6:$B$28,H482,Barèmes!$C$6:$C$28,IF(H482="6ème","Mixte",G482)),Barèmes!$B$2,IF(R482&lt;=SUMIFS(Barèmes!$G$6:$G$28,Barèmes!$A$6:$A$28,"Vitesse — 30 m (s)",Barèmes!$B$6:$B$28,H482,Barèmes!$C$6:$C$28,IF(H482="6ème","Mixte",G482)),Barèmes!$C$2,IF(R482&lt;=SUMIFS(Barèmes!$H$6:$H$28,Barèmes!$A$6:$A$28,"Vitesse — 30 m (s)",Barèmes!$B$6:$B$28,H482,Barèmes!$C$6:$C$28,IF(H482="6ème","Mixte",G482)),Barèmes!$D$2,IF(R482&lt;=SUMIFS(Barèmes!$I$6:$I$28,Barèmes!$A$6:$A$28,"Vitesse — 30 m (s)",Barèmes!$B$6:$B$28,H482,Barèmes!$C$6:$C$28,IF(H482="6ème","Mixte",G482)),Barèmes!$E$2,Barèmes!$F$2)))),IF(R482&gt;=SUMIFS(Barèmes!$F$6:$F$28,Barèmes!$A$6:$A$28,"Vitesse — 30 m (s)",Barèmes!$B$6:$B$28,H482,Barèmes!$C$6:$C$28,IF(H482="6ème","Mixte",G482)),Barèmes!$B$2,IF(R482&gt;=SUMIFS(Barèmes!$G$6:$G$28,Barèmes!$A$6:$A$28,"Vitesse — 30 m (s)",Barèmes!$B$6:$B$28,H482,Barèmes!$C$6:$C$28,IF(H482="6ème","Mixte",G482)),Barèmes!$C$2,IF(R482&gt;=SUMIFS(Barèmes!$H$6:$H$28,Barèmes!$A$6:$A$28,"Vitesse — 30 m (s)",Barèmes!$B$6:$B$28,H482,Barèmes!$C$6:$C$28,IF(H482="6ème","Mixte",G482)),Barèmes!$D$2,IF(R482&gt;=SUMIFS(Barèmes!$I$6:$I$28,Barèmes!$A$6:$A$28,"Vitesse — 30 m (s)",Barèmes!$B$6:$B$28,H482,Barèmes!$C$6:$C$28,IF(H482="6ème","Mixte",G482)),Barèmes!$E$2,Barèmes!$F$2))))))</f>
        <v/>
      </c>
      <c r="U482" s="22"/>
      <c r="V482" s="25" t="str">
        <f>IF(OR(U482="",SUMPRODUCT((Barèmes!$A$6:$A$28="Vitesse — 50 m (s)")*(Barèmes!$B$6:$B$28=H482)*(Barèmes!$C$6:$C$28=IF(H482="6ème","Mixte",G482)))=0),"",IF(SUMPRODUCT((Barèmes!$A$6:$A$28="Vitesse — 50 m (s)")*(Barèmes!$B$6:$B$28=H482)*(Barèmes!$C$6:$C$28=IF(H482="6ème","Mixte",G482))*(Barèmes!$J$6:$J$28="+"))&gt;0,IF(U482&lt;=SUMIFS(Barèmes!$D$6:$D$28,Barèmes!$A$6:$A$28,"Vitesse — 50 m (s)",Barèmes!$B$6:$B$28,H482,Barèmes!$C$6:$C$28,IF(H482="6ème","Mixte",G482)),"à besoin",IF(U482&lt;=SUMIFS(Barèmes!$E$6:$E$28,Barèmes!$A$6:$A$28,"Vitesse — 50 m (s)",Barèmes!$B$6:$B$28,H482,Barèmes!$C$6:$C$28,IF(H482="6ème","Mixte",G482)),"fragile","satisfaisant")),IF(U482&gt;=SUMIFS(Barèmes!$D$6:$D$28,Barèmes!$A$6:$A$28,"Vitesse — 50 m (s)",Barèmes!$B$6:$B$28,H482,Barèmes!$C$6:$C$28,IF(H482="6ème","Mixte",G482)),"à besoin",IF(U482&gt;=SUMIFS(Barèmes!$E$6:$E$28,Barèmes!$A$6:$A$28,"Vitesse — 50 m (s)",Barèmes!$B$6:$B$28,H482,Barèmes!$C$6:$C$28,IF(H482="6ème","Mixte",G482)),"fragile","satisfaisant"))))</f>
        <v/>
      </c>
      <c r="W482" s="25" t="str">
        <f>IF(OR(U482="",SUMPRODUCT((Barèmes!$A$6:$A$28="Vitesse — 50 m (s)")*(Barèmes!$B$6:$B$28=H482)*(Barèmes!$C$6:$C$28=IF(H482="6ème","Mixte",G482)))=0),"",IF(SUMPRODUCT((Barèmes!$A$6:$A$28="Vitesse — 50 m (s)")*(Barèmes!$B$6:$B$28=H482)*(Barèmes!$C$6:$C$28=IF(H482="6ème","Mixte",G482))*(Barèmes!$J$6:$J$28="+"))&gt;0,IF(U482&lt;=SUMIFS(Barèmes!$F$6:$F$28,Barèmes!$A$6:$A$28,"Vitesse — 50 m (s)",Barèmes!$B$6:$B$28,H482,Barèmes!$C$6:$C$28,IF(H482="6ème","Mixte",G482)),Barèmes!$B$2,IF(U482&lt;=SUMIFS(Barèmes!$G$6:$G$28,Barèmes!$A$6:$A$28,"Vitesse — 50 m (s)",Barèmes!$B$6:$B$28,H482,Barèmes!$C$6:$C$28,IF(H482="6ème","Mixte",G482)),Barèmes!$C$2,IF(U482&lt;=SUMIFS(Barèmes!$H$6:$H$28,Barèmes!$A$6:$A$28,"Vitesse — 50 m (s)",Barèmes!$B$6:$B$28,H482,Barèmes!$C$6:$C$28,IF(H482="6ème","Mixte",G482)),Barèmes!$D$2,IF(U482&lt;=SUMIFS(Barèmes!$I$6:$I$28,Barèmes!$A$6:$A$28,"Vitesse — 50 m (s)",Barèmes!$B$6:$B$28,H482,Barèmes!$C$6:$C$28,IF(H482="6ème","Mixte",G482)),Barèmes!$E$2,Barèmes!$F$2)))),IF(U482&gt;=SUMIFS(Barèmes!$F$6:$F$28,Barèmes!$A$6:$A$28,"Vitesse — 50 m (s)",Barèmes!$B$6:$B$28,H482,Barèmes!$C$6:$C$28,IF(H482="6ème","Mixte",G482)),Barèmes!$B$2,IF(U482&gt;=SUMIFS(Barèmes!$G$6:$G$28,Barèmes!$A$6:$A$28,"Vitesse — 50 m (s)",Barèmes!$B$6:$B$28,H482,Barèmes!$C$6:$C$28,IF(H482="6ème","Mixte",G482)),Barèmes!$C$2,IF(U482&gt;=SUMIFS(Barèmes!$H$6:$H$28,Barèmes!$A$6:$A$28,"Vitesse — 50 m (s)",Barèmes!$B$6:$B$28,H482,Barèmes!$C$6:$C$28,IF(H482="6ème","Mixte",G482)),Barèmes!$D$2,IF(U482&gt;=SUMIFS(Barèmes!$I$6:$I$28,Barèmes!$A$6:$A$28,"Vitesse — 50 m (s)",Barèmes!$B$6:$B$28,H482,Barèmes!$C$6:$C$28,IF(H482="6ème","Mixte",G482)),Barèmes!$E$2,Barèmes!$F$2))))))</f>
        <v/>
      </c>
      <c r="X482" s="18"/>
      <c r="Y482" s="26" t="str" cm="1">
        <f t="array" ref="Y482">IF(OR(X482="",SUMPRODUCT((Barèmes!$A$6:$A$28="Souplesse (score 1-5)")*(Barèmes!$B$6:$B$28=H482)*(Barèmes!$C$6:$C$28=IF(H482="6ème","Mixte",G482)))=0),"",IF(SUMPRODUCT((Barèmes!$A$6:$A$28="Souplesse (score 1-5)")*(Barèmes!$B$6:$B$28=H482)*(Barèmes!$C$6:$C$28=IF(H482="6ème","Mixte",G482))*(Barèmes!$J$6:$J$28="+"))&gt;0,IF(X482&lt;=SUMIFS(Barèmes!$D$6:$D$28,Barèmes!$A$6:$A$28,"Souplesse (score 1-5)",Barèmes!$B$6:$B$28,H482,Barèmes!$C$6:$C$28,IF(H482="6ème","Mixte",G482)),"à besoin",IF(X482&lt;=SUMIFS(Barèmes!$E$6:$E$28,Barèmes!$A$6:$A$28,"Souplesse (score 1-5)",Barèmes!$B$6:$B$28,H482,Barèmes!$C$6:$C$28,IF(H482="6ème","Mixte",G482)),"fragile","satisfaisant")),IF(X482&gt;=SUMIFS(Barèmes!$D$6:$D$28,Barèmes!$A$6:$A$28,"Souplesse (score 1-5)",Barèmes!$B$6:$B$28,H482,Barèmes!$C$6:$C$28,IF(H482="6ème","Mixte",G482)),"à besoin",IF(X482&gt;=SUMIFS(Barèmes!$E$6:$E$28,Barèmes!$A$6:$A$28,"Souplesse (score 1-5)",Barèmes!$B$6:$B$28,H482,Barèmes!$C$6:$C$28,IF(H482="6ème","Mixte",G482)),"fragile","satisfaisant"))))</f>
        <v/>
      </c>
      <c r="Z482" s="26" t="str" cm="1">
        <f t="array" ref="Z482">IF(OR(X482="",SUMPRODUCT((Barèmes!$A$6:$A$28="Souplesse (score 1-5)")*(Barèmes!$B$6:$B$28=H482)*(Barèmes!$C$6:$C$28=IF(H482="6ème","Mixte",G482)))=0),"",IF(SUMPRODUCT((Barèmes!$A$6:$A$28="Souplesse (score 1-5)")*(Barèmes!$B$6:$B$28=H482)*(Barèmes!$C$6:$C$28=IF(H482="6ème","Mixte",G482))*(Barèmes!$J$6:$J$28="+"))&gt;0,IF(X482&lt;=SUMIFS(Barèmes!$F$6:$F$28,Barèmes!$A$6:$A$28,"Souplesse (score 1-5)",Barèmes!$B$6:$B$28,H482,Barèmes!$C$6:$C$28,IF(H482="6ème","Mixte",G482)),Barèmes!$B$2,IF(X482&lt;=SUMIFS(Barèmes!$G$6:$G$28,Barèmes!$A$6:$A$28,"Souplesse (score 1-5)",Barèmes!$B$6:$B$28,H482,Barèmes!$C$6:$C$28,IF(H482="6ème","Mixte",G482)),Barèmes!$C$2,IF(X482&lt;=SUMIFS(Barèmes!$H$6:$H$28,Barèmes!$A$6:$A$28,"Souplesse (score 1-5)",Barèmes!$B$6:$B$28,H482,Barèmes!$C$6:$C$28,IF(H482="6ème","Mixte",G482)),Barèmes!$D$2,IF(X482&lt;=SUMIFS(Barèmes!$I$6:$I$28,Barèmes!$A$6:$A$28,"Souplesse (score 1-5)",Barèmes!$B$6:$B$28,H482,Barèmes!$C$6:$C$28,IF(H482="6ème","Mixte",G482)),Barèmes!$E$2,Barèmes!$F$2)))),IF(X482&gt;=SUMIFS(Barèmes!$F$6:$F$28,Barèmes!$A$6:$A$28,"Souplesse (score 1-5)",Barèmes!$B$6:$B$28,H482,Barèmes!$C$6:$C$28,IF(H482="6ème","Mixte",G482)),Barèmes!$B$2,IF(X482&gt;=SUMIFS(Barèmes!$G$6:$G$28,Barèmes!$A$6:$A$28,"Souplesse (score 1-5)",Barèmes!$B$6:$B$28,H482,Barèmes!$C$6:$C$28,IF(H482="6ème","Mixte",G482)),Barèmes!$C$2,IF(X482&gt;=SUMIFS(Barèmes!$H$6:$H$28,Barèmes!$A$6:$A$28,"Souplesse (score 1-5)",Barèmes!$B$6:$B$28,H482,Barèmes!$C$6:$C$28,IF(H482="6ème","Mixte",G482)),Barèmes!$D$2,IF(X482&gt;=SUMIFS(Barèmes!$I$6:$I$28,Barèmes!$A$6:$A$28,"Souplesse (score 1-5)",Barèmes!$B$6:$B$28,H482,Barèmes!$C$6:$C$28,IF(H482="6ème","Mixte",G482)),Barèmes!$E$2,Barèmes!$F$2))))))</f>
        <v/>
      </c>
      <c r="AA482" s="22"/>
      <c r="AB482" s="27" t="str">
        <f>IF(OR(AA482="",SUMPRODUCT((Barèmes!$A$6:$A$28="Agilité — T-test 974 (s)")*(Barèmes!$B$6:$B$28=H482)*(Barèmes!$C$6:$C$28=IF(H482="6ème","Mixte",G482)))=0),"",IF(SUMPRODUCT((Barèmes!$A$6:$A$28="Agilité — T-test 974 (s)")*(Barèmes!$B$6:$B$28=H482)*(Barèmes!$C$6:$C$28=IF(H482="6ème","Mixte",G482))*(Barèmes!$J$6:$J$28="+"))&gt;0,IF(AA482&lt;=SUMIFS(Barèmes!$D$6:$D$28,Barèmes!$A$6:$A$28,"Agilité — T-test 974 (s)",Barèmes!$B$6:$B$28,H482,Barèmes!$C$6:$C$28,IF(H482="6ème","Mixte",G482)),"à besoin",IF(AA482&lt;=SUMIFS(Barèmes!$E$6:$E$28,Barèmes!$A$6:$A$28,"Agilité — T-test 974 (s)",Barèmes!$B$6:$B$28,H482,Barèmes!$C$6:$C$28,IF(H482="6ème","Mixte",G482)),"fragile","satisfaisant")),IF(AA482&gt;=SUMIFS(Barèmes!$D$6:$D$28,Barèmes!$A$6:$A$28,"Agilité — T-test 974 (s)",Barèmes!$B$6:$B$28,H482,Barèmes!$C$6:$C$28,IF(H482="6ème","Mixte",G482)),"à besoin",IF(AA482&gt;=SUMIFS(Barèmes!$E$6:$E$28,Barèmes!$A$6:$A$28,"Agilité — T-test 974 (s)",Barèmes!$B$6:$B$28,H482,Barèmes!$C$6:$C$28,IF(H482="6ème","Mixte",G482)),"fragile","satisfaisant"))))</f>
        <v/>
      </c>
      <c r="AC482" s="27" t="str">
        <f>IF(OR(AA482="",SUMPRODUCT((Barèmes!$A$6:$A$28="Agilité — T-test 974 (s)")*(Barèmes!$B$6:$B$28=H482)*(Barèmes!$C$6:$C$28=IF(H482="6ème","Mixte",G482)))=0),"",IF(SUMPRODUCT((Barèmes!$A$6:$A$28="Agilité — T-test 974 (s)")*(Barèmes!$B$6:$B$28=H482)*(Barèmes!$C$6:$C$28=IF(H482="6ème","Mixte",G482))*(Barèmes!$J$6:$J$28="+"))&gt;0,IF(AA482&lt;=SUMIFS(Barèmes!$F$6:$F$28,Barèmes!$A$6:$A$28,"Agilité — T-test 974 (s)",Barèmes!$B$6:$B$28,H482,Barèmes!$C$6:$C$28,IF(H482="6ème","Mixte",G482)),Barèmes!$B$2,IF(AA482&lt;=SUMIFS(Barèmes!$G$6:$G$28,Barèmes!$A$6:$A$28,"Agilité — T-test 974 (s)",Barèmes!$B$6:$B$28,H482,Barèmes!$C$6:$C$28,IF(H482="6ème","Mixte",G482)),Barèmes!$C$2,IF(AA482&lt;=SUMIFS(Barèmes!$H$6:$H$28,Barèmes!$A$6:$A$28,"Agilité — T-test 974 (s)",Barèmes!$B$6:$B$28,H482,Barèmes!$C$6:$C$28,IF(H482="6ème","Mixte",G482)),Barèmes!$D$2,IF(AA482&lt;=SUMIFS(Barèmes!$I$6:$I$28,Barèmes!$A$6:$A$28,"Agilité — T-test 974 (s)",Barèmes!$B$6:$B$28,H482,Barèmes!$C$6:$C$28,IF(H482="6ème","Mixte",G482)),Barèmes!$E$2,Barèmes!$F$2)))),IF(AA482&gt;=SUMIFS(Barèmes!$F$6:$F$28,Barèmes!$A$6:$A$28,"Agilité — T-test 974 (s)",Barèmes!$B$6:$B$28,H482,Barèmes!$C$6:$C$28,IF(H482="6ème","Mixte",G482)),Barèmes!$B$2,IF(AA482&gt;=SUMIFS(Barèmes!$G$6:$G$28,Barèmes!$A$6:$A$28,"Agilité — T-test 974 (s)",Barèmes!$B$6:$B$28,H482,Barèmes!$C$6:$C$28,IF(H482="6ème","Mixte",G482)),Barèmes!$C$2,IF(AA482&gt;=SUMIFS(Barèmes!$H$6:$H$28,Barèmes!$A$6:$A$28,"Agilité — T-test 974 (s)",Barèmes!$B$6:$B$28,H482,Barèmes!$C$6:$C$28,IF(H482="6ème","Mixte",G482)),Barèmes!$D$2,IF(AA482&gt;=SUMIFS(Barèmes!$I$6:$I$28,Barèmes!$A$6:$A$28,"Agilité — T-test 974 (s)",Barèmes!$B$6:$B$28,H482,Barèmes!$C$6:$C$28,IF(H482="6ème","Mixte",G482)),Barèmes!$E$2,Barèmes!$F$2))))))</f>
        <v/>
      </c>
      <c r="AD482" s="28" t="str">
        <f t="shared" si="58"/>
        <v/>
      </c>
      <c r="AE482" s="29" t="str">
        <f t="shared" si="59"/>
        <v/>
      </c>
      <c r="AF482" s="30" t="str">
        <f>IF(OR(AD482="",SUMPRODUCT((Barèmes!$A$6:$A$28="Surcoût d'agilité (s) — technique")*(Barèmes!$B$6:$B$28=H482)*(Barèmes!$C$6:$C$28=IF(H482="6ème","Mixte",G482)))=0),"",IF(SUMPRODUCT((Barèmes!$A$6:$A$28="Surcoût d'agilité (s) — technique")*(Barèmes!$B$6:$B$28=H482)*(Barèmes!$C$6:$C$28=IF(H482="6ème","Mixte",G482))*(Barèmes!$J$6:$J$28="+"))&gt;0,IF(AD482&lt;=SUMIFS(Barèmes!$D$6:$D$28,Barèmes!$A$6:$A$28,"Surcoût d'agilité (s) — technique",Barèmes!$B$6:$B$28,H482,Barèmes!$C$6:$C$28,IF(H482="6ème","Mixte",G482)),"à besoin",IF(AD482&lt;=SUMIFS(Barèmes!$E$6:$E$28,Barèmes!$A$6:$A$28,"Surcoût d'agilité (s) — technique",Barèmes!$B$6:$B$28,H482,Barèmes!$C$6:$C$28,IF(H482="6ème","Mixte",G482)),"fragile","satisfaisant")),IF(AD482&gt;=SUMIFS(Barèmes!$D$6:$D$28,Barèmes!$A$6:$A$28,"Surcoût d'agilité (s) — technique",Barèmes!$B$6:$B$28,H482,Barèmes!$C$6:$C$28,IF(H482="6ème","Mixte",G482)),"à besoin",IF(AD482&gt;=SUMIFS(Barèmes!$E$6:$E$28,Barèmes!$A$6:$A$28,"Surcoût d'agilité (s) — technique",Barèmes!$B$6:$B$28,H482,Barèmes!$C$6:$C$28,IF(H482="6ème","Mixte",G482)),"fragile","satisfaisant"))))</f>
        <v/>
      </c>
      <c r="AG482" s="30" t="str">
        <f>IF(OR(AD482="",SUMPRODUCT((Barèmes!$A$6:$A$28="Surcoût d'agilité (s) — technique")*(Barèmes!$B$6:$B$28=H482)*(Barèmes!$C$6:$C$28=IF(H482="6ème","Mixte",G482)))=0),"",IF(SUMPRODUCT((Barèmes!$A$6:$A$28="Surcoût d'agilité (s) — technique")*(Barèmes!$B$6:$B$28=H482)*(Barèmes!$C$6:$C$28=IF(H482="6ème","Mixte",G482))*(Barèmes!$J$6:$J$28="+"))&gt;0,IF(AD482&lt;=SUMIFS(Barèmes!$F$6:$F$28,Barèmes!$A$6:$A$28,"Surcoût d'agilité (s) — technique",Barèmes!$B$6:$B$28,H482,Barèmes!$C$6:$C$28,IF(H482="6ème","Mixte",G482)),Barèmes!$B$2,IF(AD482&lt;=SUMIFS(Barèmes!$G$6:$G$28,Barèmes!$A$6:$A$28,"Surcoût d'agilité (s) — technique",Barèmes!$B$6:$B$28,H482,Barèmes!$C$6:$C$28,IF(H482="6ème","Mixte",G482)),Barèmes!$C$2,IF(AD482&lt;=SUMIFS(Barèmes!$H$6:$H$28,Barèmes!$A$6:$A$28,"Surcoût d'agilité (s) — technique",Barèmes!$B$6:$B$28,H482,Barèmes!$C$6:$C$28,IF(H482="6ème","Mixte",G482)),Barèmes!$D$2,IF(AD482&lt;=SUMIFS(Barèmes!$I$6:$I$28,Barèmes!$A$6:$A$28,"Surcoût d'agilité (s) — technique",Barèmes!$B$6:$B$28,H482,Barèmes!$C$6:$C$28,IF(H482="6ème","Mixte",G482)),Barèmes!$E$2,Barèmes!$F$2)))),IF(AD482&gt;=SUMIFS(Barèmes!$F$6:$F$28,Barèmes!$A$6:$A$28,"Surcoût d'agilité (s) — technique",Barèmes!$B$6:$B$28,H482,Barèmes!$C$6:$C$28,IF(H482="6ème","Mixte",G482)),Barèmes!$B$2,IF(AD482&gt;=SUMIFS(Barèmes!$G$6:$G$28,Barèmes!$A$6:$A$28,"Surcoût d'agilité (s) — technique",Barèmes!$B$6:$B$28,H482,Barèmes!$C$6:$C$28,IF(H482="6ème","Mixte",G482)),Barèmes!$C$2,IF(AD482&gt;=SUMIFS(Barèmes!$H$6:$H$28,Barèmes!$A$6:$A$28,"Surcoût d'agilité (s) — technique",Barèmes!$B$6:$B$28,H482,Barèmes!$C$6:$C$28,IF(H482="6ème","Mixte",G482)),Barèmes!$D$2,IF(AD482&gt;=SUMIFS(Barèmes!$I$6:$I$28,Barèmes!$A$6:$A$28,"Surcoût d'agilité (s) — technique",Barèmes!$B$6:$B$28,H482,Barèmes!$C$6:$C$28,IF(H482="6ème","Mixte",G482)),Barèmes!$E$2,Barèmes!$F$2))))))</f>
        <v/>
      </c>
      <c r="AH482" s="31" t="str">
        <f>IF((IF(N482="",0,1)+IF(Q482="",0,1)+IF(W482="",0,1)+IF(Z482="",0,1)+IF(AC482="",0,1))=0,"",3*IF(N482=Barèmes!$B$2,1,IF(N482=Barèmes!$C$2,2,IF(N482=Barèmes!$D$2,3,IF(N482=Barèmes!$E$2,4,IF(N482=Barèmes!$F$2,5,0)))))+3*IF(Q482=Barèmes!$B$2,1,IF(Q482=Barèmes!$C$2,2,IF(Q482=Barèmes!$D$2,3,IF(Q482=Barèmes!$E$2,4,IF(Q482=Barèmes!$F$2,5,0)))))+2*IF(W482=Barèmes!$B$2,1,IF(W482=Barèmes!$C$2,2,IF(W482=Barèmes!$D$2,3,IF(W482=Barèmes!$E$2,4,IF(W482=Barèmes!$F$2,5,0)))))+1*IF(Z482=Barèmes!$B$2,1,IF(Z482=Barèmes!$C$2,2,IF(Z482=Barèmes!$D$2,3,IF(Z482=Barèmes!$E$2,4,IF(Z482=Barèmes!$F$2,5,0)))))+1*IF(AC482=Barèmes!$B$2,1,IF(AC482=Barèmes!$C$2,2,IF(AC482=Barèmes!$D$2,3,IF(AC482=Barèmes!$E$2,4,IF(AC482=Barèmes!$F$2,5,0))))))</f>
        <v/>
      </c>
      <c r="AI482" s="31"/>
      <c r="AJ482" s="32" t="str">
        <f>IFERROR(INDEX(Croissance!$B$5:$B$604,MATCH(A482,Croissance!$A$5:$A$604,0)),"")</f>
        <v/>
      </c>
      <c r="AK482" s="32" t="str">
        <f>IFERROR(INDEX(Croissance!$C$5:$C$604,MATCH(A482,Croissance!$A$5:$A$604,0)),"")</f>
        <v/>
      </c>
      <c r="AL482" s="32" t="str">
        <f>IFERROR(INDEX(Croissance!$D$5:$D$604,MATCH(A482,Croissance!$A$5:$A$604,0)),"")</f>
        <v/>
      </c>
      <c r="AM482" s="32" t="str">
        <f>IFERROR(INDEX(Croissance!$E$5:$E$604,MATCH(A482,Croissance!$A$5:$A$604,0)),"")</f>
        <v/>
      </c>
      <c r="AO482" s="33">
        <f t="shared" si="64"/>
        <v>0</v>
      </c>
      <c r="AP482" s="33">
        <f t="shared" si="60"/>
        <v>0</v>
      </c>
      <c r="AQ482" s="33">
        <f>IF(A482="",0,IF(AND(OR('Synthèse classe'!$C$2="Tous",C482='Synthèse classe'!$C$2),OR('Synthèse classe'!$C$3="Toutes",D482='Synthèse classe'!$C$3),OR('Synthèse classe'!$C$4="Toutes",AND('Synthèse classe'!$C$4="Dernière",AP482=1),B482=IFERROR(VALUE('Synthèse classe'!$C$4),0))),1,0))</f>
        <v>0</v>
      </c>
      <c r="AR482" s="34" t="str">
        <f t="shared" si="61"/>
        <v/>
      </c>
    </row>
    <row r="483" spans="1:44" x14ac:dyDescent="0.2">
      <c r="A483" s="17" t="str">
        <f t="shared" si="57"/>
        <v/>
      </c>
      <c r="B483" s="18"/>
      <c r="C483" s="19"/>
      <c r="D483" s="19"/>
      <c r="E483" s="19"/>
      <c r="F483" s="19"/>
      <c r="G483" s="19"/>
      <c r="H483" s="17" t="str">
        <f t="shared" si="62"/>
        <v/>
      </c>
      <c r="I483" s="20"/>
      <c r="J483" s="18"/>
      <c r="K483" s="19"/>
      <c r="L483" s="21" t="str">
        <f t="shared" si="63"/>
        <v/>
      </c>
      <c r="M483" s="21" t="str">
        <f>IF(OR(J483="",SUMPRODUCT((Barèmes!$A$6:$A$28="Endurance — Luc Léger (palier)")*(Barèmes!$B$6:$B$28=H483)*(Barèmes!$C$6:$C$28=IF(H483="6ème","Mixte",G483)))=0),"",IF(SUMPRODUCT((Barèmes!$A$6:$A$28="Endurance — Luc Léger (palier)")*(Barèmes!$B$6:$B$28=H483)*(Barèmes!$C$6:$C$28=IF(H483="6ème","Mixte",G483))*(Barèmes!$J$6:$J$28="+"))&gt;0,IF(J483&lt;=SUMIFS(Barèmes!$D$6:$D$28,Barèmes!$A$6:$A$28,"Endurance — Luc Léger (palier)",Barèmes!$B$6:$B$28,H483,Barèmes!$C$6:$C$28,IF(H483="6ème","Mixte",G483)),"à besoin",IF(J483&lt;=SUMIFS(Barèmes!$E$6:$E$28,Barèmes!$A$6:$A$28,"Endurance — Luc Léger (palier)",Barèmes!$B$6:$B$28,H483,Barèmes!$C$6:$C$28,IF(H483="6ème","Mixte",G483)),"fragile","satisfaisant")),IF(J483&gt;=SUMIFS(Barèmes!$D$6:$D$28,Barèmes!$A$6:$A$28,"Endurance — Luc Léger (palier)",Barèmes!$B$6:$B$28,H483,Barèmes!$C$6:$C$28,IF(H483="6ème","Mixte",G483)),"à besoin",IF(J483&gt;=SUMIFS(Barèmes!$E$6:$E$28,Barèmes!$A$6:$A$28,"Endurance — Luc Léger (palier)",Barèmes!$B$6:$B$28,H483,Barèmes!$C$6:$C$28,IF(H483="6ème","Mixte",G483)),"fragile","satisfaisant"))))</f>
        <v/>
      </c>
      <c r="N483" s="21" t="str">
        <f>IF(OR(J483="",SUMPRODUCT((Barèmes!$A$6:$A$28="Endurance — Luc Léger (palier)")*(Barèmes!$B$6:$B$28=H483)*(Barèmes!$C$6:$C$28=IF(H483="6ème","Mixte",G483)))=0),"",IF(SUMPRODUCT((Barèmes!$A$6:$A$28="Endurance — Luc Léger (palier)")*(Barèmes!$B$6:$B$28=H483)*(Barèmes!$C$6:$C$28=IF(H483="6ème","Mixte",G483))*(Barèmes!$J$6:$J$28="+"))&gt;0,IF(J483&lt;=SUMIFS(Barèmes!$F$6:$F$28,Barèmes!$A$6:$A$28,"Endurance — Luc Léger (palier)",Barèmes!$B$6:$B$28,H483,Barèmes!$C$6:$C$28,IF(H483="6ème","Mixte",G483)),Barèmes!$B$2,IF(J483&lt;=SUMIFS(Barèmes!$G$6:$G$28,Barèmes!$A$6:$A$28,"Endurance — Luc Léger (palier)",Barèmes!$B$6:$B$28,H483,Barèmes!$C$6:$C$28,IF(H483="6ème","Mixte",G483)),Barèmes!$C$2,IF(J483&lt;=SUMIFS(Barèmes!$H$6:$H$28,Barèmes!$A$6:$A$28,"Endurance — Luc Léger (palier)",Barèmes!$B$6:$B$28,H483,Barèmes!$C$6:$C$28,IF(H483="6ème","Mixte",G483)),Barèmes!$D$2,IF(J483&lt;=SUMIFS(Barèmes!$I$6:$I$28,Barèmes!$A$6:$A$28,"Endurance — Luc Léger (palier)",Barèmes!$B$6:$B$28,H483,Barèmes!$C$6:$C$28,IF(H483="6ème","Mixte",G483)),Barèmes!$E$2,Barèmes!$F$2)))),IF(J483&gt;=SUMIFS(Barèmes!$F$6:$F$28,Barèmes!$A$6:$A$28,"Endurance — Luc Léger (palier)",Barèmes!$B$6:$B$28,H483,Barèmes!$C$6:$C$28,IF(H483="6ème","Mixte",G483)),Barèmes!$B$2,IF(J483&gt;=SUMIFS(Barèmes!$G$6:$G$28,Barèmes!$A$6:$A$28,"Endurance — Luc Léger (palier)",Barèmes!$B$6:$B$28,H483,Barèmes!$C$6:$C$28,IF(H483="6ème","Mixte",G483)),Barèmes!$C$2,IF(J483&gt;=SUMIFS(Barèmes!$H$6:$H$28,Barèmes!$A$6:$A$28,"Endurance — Luc Léger (palier)",Barèmes!$B$6:$B$28,H483,Barèmes!$C$6:$C$28,IF(H483="6ème","Mixte",G483)),Barèmes!$D$2,IF(J483&gt;=SUMIFS(Barèmes!$I$6:$I$28,Barèmes!$A$6:$A$28,"Endurance — Luc Léger (palier)",Barèmes!$B$6:$B$28,H483,Barèmes!$C$6:$C$28,IF(H483="6ème","Mixte",G483)),Barèmes!$E$2,Barèmes!$F$2))))))</f>
        <v/>
      </c>
      <c r="O483" s="22"/>
      <c r="P483" s="23" t="str">
        <f>IF(OR(O483="",SUMPRODUCT((Barèmes!$A$6:$A$28="Force bas du corps — Saut en longueur (m)")*(Barèmes!$B$6:$B$28=H483)*(Barèmes!$C$6:$C$28=IF(H483="6ème","Mixte",G483)))=0),"",IF(SUMPRODUCT((Barèmes!$A$6:$A$28="Force bas du corps — Saut en longueur (m)")*(Barèmes!$B$6:$B$28=H483)*(Barèmes!$C$6:$C$28=IF(H483="6ème","Mixte",G483))*(Barèmes!$J$6:$J$28="+"))&gt;0,IF(O483&lt;=SUMIFS(Barèmes!$D$6:$D$28,Barèmes!$A$6:$A$28,"Force bas du corps — Saut en longueur (m)",Barèmes!$B$6:$B$28,H483,Barèmes!$C$6:$C$28,IF(H483="6ème","Mixte",G483)),"à besoin",IF(O483&lt;=SUMIFS(Barèmes!$E$6:$E$28,Barèmes!$A$6:$A$28,"Force bas du corps — Saut en longueur (m)",Barèmes!$B$6:$B$28,H483,Barèmes!$C$6:$C$28,IF(H483="6ème","Mixte",G483)),"fragile","satisfaisant")),IF(O483&gt;=SUMIFS(Barèmes!$D$6:$D$28,Barèmes!$A$6:$A$28,"Force bas du corps — Saut en longueur (m)",Barèmes!$B$6:$B$28,H483,Barèmes!$C$6:$C$28,IF(H483="6ème","Mixte",G483)),"à besoin",IF(O483&gt;=SUMIFS(Barèmes!$E$6:$E$28,Barèmes!$A$6:$A$28,"Force bas du corps — Saut en longueur (m)",Barèmes!$B$6:$B$28,H483,Barèmes!$C$6:$C$28,IF(H483="6ème","Mixte",G483)),"fragile","satisfaisant"))))</f>
        <v/>
      </c>
      <c r="Q483" s="23" t="str">
        <f>IF(OR(O483="",SUMPRODUCT((Barèmes!$A$6:$A$28="Force bas du corps — Saut en longueur (m)")*(Barèmes!$B$6:$B$28=H483)*(Barèmes!$C$6:$C$28=IF(H483="6ème","Mixte",G483)))=0),"",IF(SUMPRODUCT((Barèmes!$A$6:$A$28="Force bas du corps — Saut en longueur (m)")*(Barèmes!$B$6:$B$28=H483)*(Barèmes!$C$6:$C$28=IF(H483="6ème","Mixte",G483))*(Barèmes!$J$6:$J$28="+"))&gt;0,IF(O483&lt;=SUMIFS(Barèmes!$F$6:$F$28,Barèmes!$A$6:$A$28,"Force bas du corps — Saut en longueur (m)",Barèmes!$B$6:$B$28,H483,Barèmes!$C$6:$C$28,IF(H483="6ème","Mixte",G483)),Barèmes!$B$2,IF(O483&lt;=SUMIFS(Barèmes!$G$6:$G$28,Barèmes!$A$6:$A$28,"Force bas du corps — Saut en longueur (m)",Barèmes!$B$6:$B$28,H483,Barèmes!$C$6:$C$28,IF(H483="6ème","Mixte",G483)),Barèmes!$C$2,IF(O483&lt;=SUMIFS(Barèmes!$H$6:$H$28,Barèmes!$A$6:$A$28,"Force bas du corps — Saut en longueur (m)",Barèmes!$B$6:$B$28,H483,Barèmes!$C$6:$C$28,IF(H483="6ème","Mixte",G483)),Barèmes!$D$2,IF(O483&lt;=SUMIFS(Barèmes!$I$6:$I$28,Barèmes!$A$6:$A$28,"Force bas du corps — Saut en longueur (m)",Barèmes!$B$6:$B$28,H483,Barèmes!$C$6:$C$28,IF(H483="6ème","Mixte",G483)),Barèmes!$E$2,Barèmes!$F$2)))),IF(O483&gt;=SUMIFS(Barèmes!$F$6:$F$28,Barèmes!$A$6:$A$28,"Force bas du corps — Saut en longueur (m)",Barèmes!$B$6:$B$28,H483,Barèmes!$C$6:$C$28,IF(H483="6ème","Mixte",G483)),Barèmes!$B$2,IF(O483&gt;=SUMIFS(Barèmes!$G$6:$G$28,Barèmes!$A$6:$A$28,"Force bas du corps — Saut en longueur (m)",Barèmes!$B$6:$B$28,H483,Barèmes!$C$6:$C$28,IF(H483="6ème","Mixte",G483)),Barèmes!$C$2,IF(O483&gt;=SUMIFS(Barèmes!$H$6:$H$28,Barèmes!$A$6:$A$28,"Force bas du corps — Saut en longueur (m)",Barèmes!$B$6:$B$28,H483,Barèmes!$C$6:$C$28,IF(H483="6ème","Mixte",G483)),Barèmes!$D$2,IF(O483&gt;=SUMIFS(Barèmes!$I$6:$I$28,Barèmes!$A$6:$A$28,"Force bas du corps — Saut en longueur (m)",Barèmes!$B$6:$B$28,H483,Barèmes!$C$6:$C$28,IF(H483="6ème","Mixte",G483)),Barèmes!$E$2,Barèmes!$F$2))))))</f>
        <v/>
      </c>
      <c r="R483" s="22"/>
      <c r="S483" s="24" t="str">
        <f>IF(OR(R483="",SUMPRODUCT((Barèmes!$A$6:$A$28="Vitesse — 30 m (s)")*(Barèmes!$B$6:$B$28=H483)*(Barèmes!$C$6:$C$28=IF(H483="6ème","Mixte",G483)))=0),"",IF(SUMPRODUCT((Barèmes!$A$6:$A$28="Vitesse — 30 m (s)")*(Barèmes!$B$6:$B$28=H483)*(Barèmes!$C$6:$C$28=IF(H483="6ème","Mixte",G483))*(Barèmes!$J$6:$J$28="+"))&gt;0,IF(R483&lt;=SUMIFS(Barèmes!$D$6:$D$28,Barèmes!$A$6:$A$28,"Vitesse — 30 m (s)",Barèmes!$B$6:$B$28,H483,Barèmes!$C$6:$C$28,IF(H483="6ème","Mixte",G483)),"à besoin",IF(R483&lt;=SUMIFS(Barèmes!$E$6:$E$28,Barèmes!$A$6:$A$28,"Vitesse — 30 m (s)",Barèmes!$B$6:$B$28,H483,Barèmes!$C$6:$C$28,IF(H483="6ème","Mixte",G483)),"fragile","satisfaisant")),IF(R483&gt;=SUMIFS(Barèmes!$D$6:$D$28,Barèmes!$A$6:$A$28,"Vitesse — 30 m (s)",Barèmes!$B$6:$B$28,H483,Barèmes!$C$6:$C$28,IF(H483="6ème","Mixte",G483)),"à besoin",IF(R483&gt;=SUMIFS(Barèmes!$E$6:$E$28,Barèmes!$A$6:$A$28,"Vitesse — 30 m (s)",Barèmes!$B$6:$B$28,H483,Barèmes!$C$6:$C$28,IF(H483="6ème","Mixte",G483)),"fragile","satisfaisant"))))</f>
        <v/>
      </c>
      <c r="T483" s="24" t="str">
        <f>IF(OR(R483="",SUMPRODUCT((Barèmes!$A$6:$A$28="Vitesse — 30 m (s)")*(Barèmes!$B$6:$B$28=H483)*(Barèmes!$C$6:$C$28=IF(H483="6ème","Mixte",G483)))=0),"",IF(SUMPRODUCT((Barèmes!$A$6:$A$28="Vitesse — 30 m (s)")*(Barèmes!$B$6:$B$28=H483)*(Barèmes!$C$6:$C$28=IF(H483="6ème","Mixte",G483))*(Barèmes!$J$6:$J$28="+"))&gt;0,IF(R483&lt;=SUMIFS(Barèmes!$F$6:$F$28,Barèmes!$A$6:$A$28,"Vitesse — 30 m (s)",Barèmes!$B$6:$B$28,H483,Barèmes!$C$6:$C$28,IF(H483="6ème","Mixte",G483)),Barèmes!$B$2,IF(R483&lt;=SUMIFS(Barèmes!$G$6:$G$28,Barèmes!$A$6:$A$28,"Vitesse — 30 m (s)",Barèmes!$B$6:$B$28,H483,Barèmes!$C$6:$C$28,IF(H483="6ème","Mixte",G483)),Barèmes!$C$2,IF(R483&lt;=SUMIFS(Barèmes!$H$6:$H$28,Barèmes!$A$6:$A$28,"Vitesse — 30 m (s)",Barèmes!$B$6:$B$28,H483,Barèmes!$C$6:$C$28,IF(H483="6ème","Mixte",G483)),Barèmes!$D$2,IF(R483&lt;=SUMIFS(Barèmes!$I$6:$I$28,Barèmes!$A$6:$A$28,"Vitesse — 30 m (s)",Barèmes!$B$6:$B$28,H483,Barèmes!$C$6:$C$28,IF(H483="6ème","Mixte",G483)),Barèmes!$E$2,Barèmes!$F$2)))),IF(R483&gt;=SUMIFS(Barèmes!$F$6:$F$28,Barèmes!$A$6:$A$28,"Vitesse — 30 m (s)",Barèmes!$B$6:$B$28,H483,Barèmes!$C$6:$C$28,IF(H483="6ème","Mixte",G483)),Barèmes!$B$2,IF(R483&gt;=SUMIFS(Barèmes!$G$6:$G$28,Barèmes!$A$6:$A$28,"Vitesse — 30 m (s)",Barèmes!$B$6:$B$28,H483,Barèmes!$C$6:$C$28,IF(H483="6ème","Mixte",G483)),Barèmes!$C$2,IF(R483&gt;=SUMIFS(Barèmes!$H$6:$H$28,Barèmes!$A$6:$A$28,"Vitesse — 30 m (s)",Barèmes!$B$6:$B$28,H483,Barèmes!$C$6:$C$28,IF(H483="6ème","Mixte",G483)),Barèmes!$D$2,IF(R483&gt;=SUMIFS(Barèmes!$I$6:$I$28,Barèmes!$A$6:$A$28,"Vitesse — 30 m (s)",Barèmes!$B$6:$B$28,H483,Barèmes!$C$6:$C$28,IF(H483="6ème","Mixte",G483)),Barèmes!$E$2,Barèmes!$F$2))))))</f>
        <v/>
      </c>
      <c r="U483" s="22"/>
      <c r="V483" s="25" t="str">
        <f>IF(OR(U483="",SUMPRODUCT((Barèmes!$A$6:$A$28="Vitesse — 50 m (s)")*(Barèmes!$B$6:$B$28=H483)*(Barèmes!$C$6:$C$28=IF(H483="6ème","Mixte",G483)))=0),"",IF(SUMPRODUCT((Barèmes!$A$6:$A$28="Vitesse — 50 m (s)")*(Barèmes!$B$6:$B$28=H483)*(Barèmes!$C$6:$C$28=IF(H483="6ème","Mixte",G483))*(Barèmes!$J$6:$J$28="+"))&gt;0,IF(U483&lt;=SUMIFS(Barèmes!$D$6:$D$28,Barèmes!$A$6:$A$28,"Vitesse — 50 m (s)",Barèmes!$B$6:$B$28,H483,Barèmes!$C$6:$C$28,IF(H483="6ème","Mixte",G483)),"à besoin",IF(U483&lt;=SUMIFS(Barèmes!$E$6:$E$28,Barèmes!$A$6:$A$28,"Vitesse — 50 m (s)",Barèmes!$B$6:$B$28,H483,Barèmes!$C$6:$C$28,IF(H483="6ème","Mixte",G483)),"fragile","satisfaisant")),IF(U483&gt;=SUMIFS(Barèmes!$D$6:$D$28,Barèmes!$A$6:$A$28,"Vitesse — 50 m (s)",Barèmes!$B$6:$B$28,H483,Barèmes!$C$6:$C$28,IF(H483="6ème","Mixte",G483)),"à besoin",IF(U483&gt;=SUMIFS(Barèmes!$E$6:$E$28,Barèmes!$A$6:$A$28,"Vitesse — 50 m (s)",Barèmes!$B$6:$B$28,H483,Barèmes!$C$6:$C$28,IF(H483="6ème","Mixte",G483)),"fragile","satisfaisant"))))</f>
        <v/>
      </c>
      <c r="W483" s="25" t="str">
        <f>IF(OR(U483="",SUMPRODUCT((Barèmes!$A$6:$A$28="Vitesse — 50 m (s)")*(Barèmes!$B$6:$B$28=H483)*(Barèmes!$C$6:$C$28=IF(H483="6ème","Mixte",G483)))=0),"",IF(SUMPRODUCT((Barèmes!$A$6:$A$28="Vitesse — 50 m (s)")*(Barèmes!$B$6:$B$28=H483)*(Barèmes!$C$6:$C$28=IF(H483="6ème","Mixte",G483))*(Barèmes!$J$6:$J$28="+"))&gt;0,IF(U483&lt;=SUMIFS(Barèmes!$F$6:$F$28,Barèmes!$A$6:$A$28,"Vitesse — 50 m (s)",Barèmes!$B$6:$B$28,H483,Barèmes!$C$6:$C$28,IF(H483="6ème","Mixte",G483)),Barèmes!$B$2,IF(U483&lt;=SUMIFS(Barèmes!$G$6:$G$28,Barèmes!$A$6:$A$28,"Vitesse — 50 m (s)",Barèmes!$B$6:$B$28,H483,Barèmes!$C$6:$C$28,IF(H483="6ème","Mixte",G483)),Barèmes!$C$2,IF(U483&lt;=SUMIFS(Barèmes!$H$6:$H$28,Barèmes!$A$6:$A$28,"Vitesse — 50 m (s)",Barèmes!$B$6:$B$28,H483,Barèmes!$C$6:$C$28,IF(H483="6ème","Mixte",G483)),Barèmes!$D$2,IF(U483&lt;=SUMIFS(Barèmes!$I$6:$I$28,Barèmes!$A$6:$A$28,"Vitesse — 50 m (s)",Barèmes!$B$6:$B$28,H483,Barèmes!$C$6:$C$28,IF(H483="6ème","Mixte",G483)),Barèmes!$E$2,Barèmes!$F$2)))),IF(U483&gt;=SUMIFS(Barèmes!$F$6:$F$28,Barèmes!$A$6:$A$28,"Vitesse — 50 m (s)",Barèmes!$B$6:$B$28,H483,Barèmes!$C$6:$C$28,IF(H483="6ème","Mixte",G483)),Barèmes!$B$2,IF(U483&gt;=SUMIFS(Barèmes!$G$6:$G$28,Barèmes!$A$6:$A$28,"Vitesse — 50 m (s)",Barèmes!$B$6:$B$28,H483,Barèmes!$C$6:$C$28,IF(H483="6ème","Mixte",G483)),Barèmes!$C$2,IF(U483&gt;=SUMIFS(Barèmes!$H$6:$H$28,Barèmes!$A$6:$A$28,"Vitesse — 50 m (s)",Barèmes!$B$6:$B$28,H483,Barèmes!$C$6:$C$28,IF(H483="6ème","Mixte",G483)),Barèmes!$D$2,IF(U483&gt;=SUMIFS(Barèmes!$I$6:$I$28,Barèmes!$A$6:$A$28,"Vitesse — 50 m (s)",Barèmes!$B$6:$B$28,H483,Barèmes!$C$6:$C$28,IF(H483="6ème","Mixte",G483)),Barèmes!$E$2,Barèmes!$F$2))))))</f>
        <v/>
      </c>
      <c r="X483" s="18"/>
      <c r="Y483" s="26" t="str" cm="1">
        <f t="array" ref="Y483">IF(OR(X483="",SUMPRODUCT((Barèmes!$A$6:$A$28="Souplesse (score 1-5)")*(Barèmes!$B$6:$B$28=H483)*(Barèmes!$C$6:$C$28=IF(H483="6ème","Mixte",G483)))=0),"",IF(SUMPRODUCT((Barèmes!$A$6:$A$28="Souplesse (score 1-5)")*(Barèmes!$B$6:$B$28=H483)*(Barèmes!$C$6:$C$28=IF(H483="6ème","Mixte",G483))*(Barèmes!$J$6:$J$28="+"))&gt;0,IF(X483&lt;=SUMIFS(Barèmes!$D$6:$D$28,Barèmes!$A$6:$A$28,"Souplesse (score 1-5)",Barèmes!$B$6:$B$28,H483,Barèmes!$C$6:$C$28,IF(H483="6ème","Mixte",G483)),"à besoin",IF(X483&lt;=SUMIFS(Barèmes!$E$6:$E$28,Barèmes!$A$6:$A$28,"Souplesse (score 1-5)",Barèmes!$B$6:$B$28,H483,Barèmes!$C$6:$C$28,IF(H483="6ème","Mixte",G483)),"fragile","satisfaisant")),IF(X483&gt;=SUMIFS(Barèmes!$D$6:$D$28,Barèmes!$A$6:$A$28,"Souplesse (score 1-5)",Barèmes!$B$6:$B$28,H483,Barèmes!$C$6:$C$28,IF(H483="6ème","Mixte",G483)),"à besoin",IF(X483&gt;=SUMIFS(Barèmes!$E$6:$E$28,Barèmes!$A$6:$A$28,"Souplesse (score 1-5)",Barèmes!$B$6:$B$28,H483,Barèmes!$C$6:$C$28,IF(H483="6ème","Mixte",G483)),"fragile","satisfaisant"))))</f>
        <v/>
      </c>
      <c r="Z483" s="26" t="str" cm="1">
        <f t="array" ref="Z483">IF(OR(X483="",SUMPRODUCT((Barèmes!$A$6:$A$28="Souplesse (score 1-5)")*(Barèmes!$B$6:$B$28=H483)*(Barèmes!$C$6:$C$28=IF(H483="6ème","Mixte",G483)))=0),"",IF(SUMPRODUCT((Barèmes!$A$6:$A$28="Souplesse (score 1-5)")*(Barèmes!$B$6:$B$28=H483)*(Barèmes!$C$6:$C$28=IF(H483="6ème","Mixte",G483))*(Barèmes!$J$6:$J$28="+"))&gt;0,IF(X483&lt;=SUMIFS(Barèmes!$F$6:$F$28,Barèmes!$A$6:$A$28,"Souplesse (score 1-5)",Barèmes!$B$6:$B$28,H483,Barèmes!$C$6:$C$28,IF(H483="6ème","Mixte",G483)),Barèmes!$B$2,IF(X483&lt;=SUMIFS(Barèmes!$G$6:$G$28,Barèmes!$A$6:$A$28,"Souplesse (score 1-5)",Barèmes!$B$6:$B$28,H483,Barèmes!$C$6:$C$28,IF(H483="6ème","Mixte",G483)),Barèmes!$C$2,IF(X483&lt;=SUMIFS(Barèmes!$H$6:$H$28,Barèmes!$A$6:$A$28,"Souplesse (score 1-5)",Barèmes!$B$6:$B$28,H483,Barèmes!$C$6:$C$28,IF(H483="6ème","Mixte",G483)),Barèmes!$D$2,IF(X483&lt;=SUMIFS(Barèmes!$I$6:$I$28,Barèmes!$A$6:$A$28,"Souplesse (score 1-5)",Barèmes!$B$6:$B$28,H483,Barèmes!$C$6:$C$28,IF(H483="6ème","Mixte",G483)),Barèmes!$E$2,Barèmes!$F$2)))),IF(X483&gt;=SUMIFS(Barèmes!$F$6:$F$28,Barèmes!$A$6:$A$28,"Souplesse (score 1-5)",Barèmes!$B$6:$B$28,H483,Barèmes!$C$6:$C$28,IF(H483="6ème","Mixte",G483)),Barèmes!$B$2,IF(X483&gt;=SUMIFS(Barèmes!$G$6:$G$28,Barèmes!$A$6:$A$28,"Souplesse (score 1-5)",Barèmes!$B$6:$B$28,H483,Barèmes!$C$6:$C$28,IF(H483="6ème","Mixte",G483)),Barèmes!$C$2,IF(X483&gt;=SUMIFS(Barèmes!$H$6:$H$28,Barèmes!$A$6:$A$28,"Souplesse (score 1-5)",Barèmes!$B$6:$B$28,H483,Barèmes!$C$6:$C$28,IF(H483="6ème","Mixte",G483)),Barèmes!$D$2,IF(X483&gt;=SUMIFS(Barèmes!$I$6:$I$28,Barèmes!$A$6:$A$28,"Souplesse (score 1-5)",Barèmes!$B$6:$B$28,H483,Barèmes!$C$6:$C$28,IF(H483="6ème","Mixte",G483)),Barèmes!$E$2,Barèmes!$F$2))))))</f>
        <v/>
      </c>
      <c r="AA483" s="22"/>
      <c r="AB483" s="27" t="str">
        <f>IF(OR(AA483="",SUMPRODUCT((Barèmes!$A$6:$A$28="Agilité — T-test 974 (s)")*(Barèmes!$B$6:$B$28=H483)*(Barèmes!$C$6:$C$28=IF(H483="6ème","Mixte",G483)))=0),"",IF(SUMPRODUCT((Barèmes!$A$6:$A$28="Agilité — T-test 974 (s)")*(Barèmes!$B$6:$B$28=H483)*(Barèmes!$C$6:$C$28=IF(H483="6ème","Mixte",G483))*(Barèmes!$J$6:$J$28="+"))&gt;0,IF(AA483&lt;=SUMIFS(Barèmes!$D$6:$D$28,Barèmes!$A$6:$A$28,"Agilité — T-test 974 (s)",Barèmes!$B$6:$B$28,H483,Barèmes!$C$6:$C$28,IF(H483="6ème","Mixte",G483)),"à besoin",IF(AA483&lt;=SUMIFS(Barèmes!$E$6:$E$28,Barèmes!$A$6:$A$28,"Agilité — T-test 974 (s)",Barèmes!$B$6:$B$28,H483,Barèmes!$C$6:$C$28,IF(H483="6ème","Mixte",G483)),"fragile","satisfaisant")),IF(AA483&gt;=SUMIFS(Barèmes!$D$6:$D$28,Barèmes!$A$6:$A$28,"Agilité — T-test 974 (s)",Barèmes!$B$6:$B$28,H483,Barèmes!$C$6:$C$28,IF(H483="6ème","Mixte",G483)),"à besoin",IF(AA483&gt;=SUMIFS(Barèmes!$E$6:$E$28,Barèmes!$A$6:$A$28,"Agilité — T-test 974 (s)",Barèmes!$B$6:$B$28,H483,Barèmes!$C$6:$C$28,IF(H483="6ème","Mixte",G483)),"fragile","satisfaisant"))))</f>
        <v/>
      </c>
      <c r="AC483" s="27" t="str">
        <f>IF(OR(AA483="",SUMPRODUCT((Barèmes!$A$6:$A$28="Agilité — T-test 974 (s)")*(Barèmes!$B$6:$B$28=H483)*(Barèmes!$C$6:$C$28=IF(H483="6ème","Mixte",G483)))=0),"",IF(SUMPRODUCT((Barèmes!$A$6:$A$28="Agilité — T-test 974 (s)")*(Barèmes!$B$6:$B$28=H483)*(Barèmes!$C$6:$C$28=IF(H483="6ème","Mixte",G483))*(Barèmes!$J$6:$J$28="+"))&gt;0,IF(AA483&lt;=SUMIFS(Barèmes!$F$6:$F$28,Barèmes!$A$6:$A$28,"Agilité — T-test 974 (s)",Barèmes!$B$6:$B$28,H483,Barèmes!$C$6:$C$28,IF(H483="6ème","Mixte",G483)),Barèmes!$B$2,IF(AA483&lt;=SUMIFS(Barèmes!$G$6:$G$28,Barèmes!$A$6:$A$28,"Agilité — T-test 974 (s)",Barèmes!$B$6:$B$28,H483,Barèmes!$C$6:$C$28,IF(H483="6ème","Mixte",G483)),Barèmes!$C$2,IF(AA483&lt;=SUMIFS(Barèmes!$H$6:$H$28,Barèmes!$A$6:$A$28,"Agilité — T-test 974 (s)",Barèmes!$B$6:$B$28,H483,Barèmes!$C$6:$C$28,IF(H483="6ème","Mixte",G483)),Barèmes!$D$2,IF(AA483&lt;=SUMIFS(Barèmes!$I$6:$I$28,Barèmes!$A$6:$A$28,"Agilité — T-test 974 (s)",Barèmes!$B$6:$B$28,H483,Barèmes!$C$6:$C$28,IF(H483="6ème","Mixte",G483)),Barèmes!$E$2,Barèmes!$F$2)))),IF(AA483&gt;=SUMIFS(Barèmes!$F$6:$F$28,Barèmes!$A$6:$A$28,"Agilité — T-test 974 (s)",Barèmes!$B$6:$B$28,H483,Barèmes!$C$6:$C$28,IF(H483="6ème","Mixte",G483)),Barèmes!$B$2,IF(AA483&gt;=SUMIFS(Barèmes!$G$6:$G$28,Barèmes!$A$6:$A$28,"Agilité — T-test 974 (s)",Barèmes!$B$6:$B$28,H483,Barèmes!$C$6:$C$28,IF(H483="6ème","Mixte",G483)),Barèmes!$C$2,IF(AA483&gt;=SUMIFS(Barèmes!$H$6:$H$28,Barèmes!$A$6:$A$28,"Agilité — T-test 974 (s)",Barèmes!$B$6:$B$28,H483,Barèmes!$C$6:$C$28,IF(H483="6ème","Mixte",G483)),Barèmes!$D$2,IF(AA483&gt;=SUMIFS(Barèmes!$I$6:$I$28,Barèmes!$A$6:$A$28,"Agilité — T-test 974 (s)",Barèmes!$B$6:$B$28,H483,Barèmes!$C$6:$C$28,IF(H483="6ème","Mixte",G483)),Barèmes!$E$2,Barèmes!$F$2))))))</f>
        <v/>
      </c>
      <c r="AD483" s="28" t="str">
        <f t="shared" si="58"/>
        <v/>
      </c>
      <c r="AE483" s="29" t="str">
        <f t="shared" si="59"/>
        <v/>
      </c>
      <c r="AF483" s="30" t="str">
        <f>IF(OR(AD483="",SUMPRODUCT((Barèmes!$A$6:$A$28="Surcoût d'agilité (s) — technique")*(Barèmes!$B$6:$B$28=H483)*(Barèmes!$C$6:$C$28=IF(H483="6ème","Mixte",G483)))=0),"",IF(SUMPRODUCT((Barèmes!$A$6:$A$28="Surcoût d'agilité (s) — technique")*(Barèmes!$B$6:$B$28=H483)*(Barèmes!$C$6:$C$28=IF(H483="6ème","Mixte",G483))*(Barèmes!$J$6:$J$28="+"))&gt;0,IF(AD483&lt;=SUMIFS(Barèmes!$D$6:$D$28,Barèmes!$A$6:$A$28,"Surcoût d'agilité (s) — technique",Barèmes!$B$6:$B$28,H483,Barèmes!$C$6:$C$28,IF(H483="6ème","Mixte",G483)),"à besoin",IF(AD483&lt;=SUMIFS(Barèmes!$E$6:$E$28,Barèmes!$A$6:$A$28,"Surcoût d'agilité (s) — technique",Barèmes!$B$6:$B$28,H483,Barèmes!$C$6:$C$28,IF(H483="6ème","Mixte",G483)),"fragile","satisfaisant")),IF(AD483&gt;=SUMIFS(Barèmes!$D$6:$D$28,Barèmes!$A$6:$A$28,"Surcoût d'agilité (s) — technique",Barèmes!$B$6:$B$28,H483,Barèmes!$C$6:$C$28,IF(H483="6ème","Mixte",G483)),"à besoin",IF(AD483&gt;=SUMIFS(Barèmes!$E$6:$E$28,Barèmes!$A$6:$A$28,"Surcoût d'agilité (s) — technique",Barèmes!$B$6:$B$28,H483,Barèmes!$C$6:$C$28,IF(H483="6ème","Mixte",G483)),"fragile","satisfaisant"))))</f>
        <v/>
      </c>
      <c r="AG483" s="30" t="str">
        <f>IF(OR(AD483="",SUMPRODUCT((Barèmes!$A$6:$A$28="Surcoût d'agilité (s) — technique")*(Barèmes!$B$6:$B$28=H483)*(Barèmes!$C$6:$C$28=IF(H483="6ème","Mixte",G483)))=0),"",IF(SUMPRODUCT((Barèmes!$A$6:$A$28="Surcoût d'agilité (s) — technique")*(Barèmes!$B$6:$B$28=H483)*(Barèmes!$C$6:$C$28=IF(H483="6ème","Mixte",G483))*(Barèmes!$J$6:$J$28="+"))&gt;0,IF(AD483&lt;=SUMIFS(Barèmes!$F$6:$F$28,Barèmes!$A$6:$A$28,"Surcoût d'agilité (s) — technique",Barèmes!$B$6:$B$28,H483,Barèmes!$C$6:$C$28,IF(H483="6ème","Mixte",G483)),Barèmes!$B$2,IF(AD483&lt;=SUMIFS(Barèmes!$G$6:$G$28,Barèmes!$A$6:$A$28,"Surcoût d'agilité (s) — technique",Barèmes!$B$6:$B$28,H483,Barèmes!$C$6:$C$28,IF(H483="6ème","Mixte",G483)),Barèmes!$C$2,IF(AD483&lt;=SUMIFS(Barèmes!$H$6:$H$28,Barèmes!$A$6:$A$28,"Surcoût d'agilité (s) — technique",Barèmes!$B$6:$B$28,H483,Barèmes!$C$6:$C$28,IF(H483="6ème","Mixte",G483)),Barèmes!$D$2,IF(AD483&lt;=SUMIFS(Barèmes!$I$6:$I$28,Barèmes!$A$6:$A$28,"Surcoût d'agilité (s) — technique",Barèmes!$B$6:$B$28,H483,Barèmes!$C$6:$C$28,IF(H483="6ème","Mixte",G483)),Barèmes!$E$2,Barèmes!$F$2)))),IF(AD483&gt;=SUMIFS(Barèmes!$F$6:$F$28,Barèmes!$A$6:$A$28,"Surcoût d'agilité (s) — technique",Barèmes!$B$6:$B$28,H483,Barèmes!$C$6:$C$28,IF(H483="6ème","Mixte",G483)),Barèmes!$B$2,IF(AD483&gt;=SUMIFS(Barèmes!$G$6:$G$28,Barèmes!$A$6:$A$28,"Surcoût d'agilité (s) — technique",Barèmes!$B$6:$B$28,H483,Barèmes!$C$6:$C$28,IF(H483="6ème","Mixte",G483)),Barèmes!$C$2,IF(AD483&gt;=SUMIFS(Barèmes!$H$6:$H$28,Barèmes!$A$6:$A$28,"Surcoût d'agilité (s) — technique",Barèmes!$B$6:$B$28,H483,Barèmes!$C$6:$C$28,IF(H483="6ème","Mixte",G483)),Barèmes!$D$2,IF(AD483&gt;=SUMIFS(Barèmes!$I$6:$I$28,Barèmes!$A$6:$A$28,"Surcoût d'agilité (s) — technique",Barèmes!$B$6:$B$28,H483,Barèmes!$C$6:$C$28,IF(H483="6ème","Mixte",G483)),Barèmes!$E$2,Barèmes!$F$2))))))</f>
        <v/>
      </c>
      <c r="AH483" s="31" t="str">
        <f>IF((IF(N483="",0,1)+IF(Q483="",0,1)+IF(W483="",0,1)+IF(Z483="",0,1)+IF(AC483="",0,1))=0,"",3*IF(N483=Barèmes!$B$2,1,IF(N483=Barèmes!$C$2,2,IF(N483=Barèmes!$D$2,3,IF(N483=Barèmes!$E$2,4,IF(N483=Barèmes!$F$2,5,0)))))+3*IF(Q483=Barèmes!$B$2,1,IF(Q483=Barèmes!$C$2,2,IF(Q483=Barèmes!$D$2,3,IF(Q483=Barèmes!$E$2,4,IF(Q483=Barèmes!$F$2,5,0)))))+2*IF(W483=Barèmes!$B$2,1,IF(W483=Barèmes!$C$2,2,IF(W483=Barèmes!$D$2,3,IF(W483=Barèmes!$E$2,4,IF(W483=Barèmes!$F$2,5,0)))))+1*IF(Z483=Barèmes!$B$2,1,IF(Z483=Barèmes!$C$2,2,IF(Z483=Barèmes!$D$2,3,IF(Z483=Barèmes!$E$2,4,IF(Z483=Barèmes!$F$2,5,0)))))+1*IF(AC483=Barèmes!$B$2,1,IF(AC483=Barèmes!$C$2,2,IF(AC483=Barèmes!$D$2,3,IF(AC483=Barèmes!$E$2,4,IF(AC483=Barèmes!$F$2,5,0))))))</f>
        <v/>
      </c>
      <c r="AI483" s="31"/>
      <c r="AJ483" s="32" t="str">
        <f>IFERROR(INDEX(Croissance!$B$5:$B$604,MATCH(A483,Croissance!$A$5:$A$604,0)),"")</f>
        <v/>
      </c>
      <c r="AK483" s="32" t="str">
        <f>IFERROR(INDEX(Croissance!$C$5:$C$604,MATCH(A483,Croissance!$A$5:$A$604,0)),"")</f>
        <v/>
      </c>
      <c r="AL483" s="32" t="str">
        <f>IFERROR(INDEX(Croissance!$D$5:$D$604,MATCH(A483,Croissance!$A$5:$A$604,0)),"")</f>
        <v/>
      </c>
      <c r="AM483" s="32" t="str">
        <f>IFERROR(INDEX(Croissance!$E$5:$E$604,MATCH(A483,Croissance!$A$5:$A$604,0)),"")</f>
        <v/>
      </c>
      <c r="AO483" s="33">
        <f t="shared" si="64"/>
        <v>0</v>
      </c>
      <c r="AP483" s="33">
        <f t="shared" si="60"/>
        <v>0</v>
      </c>
      <c r="AQ483" s="33">
        <f>IF(A483="",0,IF(AND(OR('Synthèse classe'!$C$2="Tous",C483='Synthèse classe'!$C$2),OR('Synthèse classe'!$C$3="Toutes",D483='Synthèse classe'!$C$3),OR('Synthèse classe'!$C$4="Toutes",AND('Synthèse classe'!$C$4="Dernière",AP483=1),B483=IFERROR(VALUE('Synthèse classe'!$C$4),0))),1,0))</f>
        <v>0</v>
      </c>
      <c r="AR483" s="34" t="str">
        <f t="shared" si="61"/>
        <v/>
      </c>
    </row>
    <row r="484" spans="1:44" x14ac:dyDescent="0.2">
      <c r="A484" s="17" t="str">
        <f t="shared" si="57"/>
        <v/>
      </c>
      <c r="B484" s="18"/>
      <c r="C484" s="19"/>
      <c r="D484" s="19"/>
      <c r="E484" s="19"/>
      <c r="F484" s="19"/>
      <c r="G484" s="19"/>
      <c r="H484" s="17" t="str">
        <f t="shared" si="62"/>
        <v/>
      </c>
      <c r="I484" s="20"/>
      <c r="J484" s="18"/>
      <c r="K484" s="19"/>
      <c r="L484" s="21" t="str">
        <f t="shared" si="63"/>
        <v/>
      </c>
      <c r="M484" s="21" t="str">
        <f>IF(OR(J484="",SUMPRODUCT((Barèmes!$A$6:$A$28="Endurance — Luc Léger (palier)")*(Barèmes!$B$6:$B$28=H484)*(Barèmes!$C$6:$C$28=IF(H484="6ème","Mixte",G484)))=0),"",IF(SUMPRODUCT((Barèmes!$A$6:$A$28="Endurance — Luc Léger (palier)")*(Barèmes!$B$6:$B$28=H484)*(Barèmes!$C$6:$C$28=IF(H484="6ème","Mixte",G484))*(Barèmes!$J$6:$J$28="+"))&gt;0,IF(J484&lt;=SUMIFS(Barèmes!$D$6:$D$28,Barèmes!$A$6:$A$28,"Endurance — Luc Léger (palier)",Barèmes!$B$6:$B$28,H484,Barèmes!$C$6:$C$28,IF(H484="6ème","Mixte",G484)),"à besoin",IF(J484&lt;=SUMIFS(Barèmes!$E$6:$E$28,Barèmes!$A$6:$A$28,"Endurance — Luc Léger (palier)",Barèmes!$B$6:$B$28,H484,Barèmes!$C$6:$C$28,IF(H484="6ème","Mixte",G484)),"fragile","satisfaisant")),IF(J484&gt;=SUMIFS(Barèmes!$D$6:$D$28,Barèmes!$A$6:$A$28,"Endurance — Luc Léger (palier)",Barèmes!$B$6:$B$28,H484,Barèmes!$C$6:$C$28,IF(H484="6ème","Mixte",G484)),"à besoin",IF(J484&gt;=SUMIFS(Barèmes!$E$6:$E$28,Barèmes!$A$6:$A$28,"Endurance — Luc Léger (palier)",Barèmes!$B$6:$B$28,H484,Barèmes!$C$6:$C$28,IF(H484="6ème","Mixte",G484)),"fragile","satisfaisant"))))</f>
        <v/>
      </c>
      <c r="N484" s="21" t="str">
        <f>IF(OR(J484="",SUMPRODUCT((Barèmes!$A$6:$A$28="Endurance — Luc Léger (palier)")*(Barèmes!$B$6:$B$28=H484)*(Barèmes!$C$6:$C$28=IF(H484="6ème","Mixte",G484)))=0),"",IF(SUMPRODUCT((Barèmes!$A$6:$A$28="Endurance — Luc Léger (palier)")*(Barèmes!$B$6:$B$28=H484)*(Barèmes!$C$6:$C$28=IF(H484="6ème","Mixte",G484))*(Barèmes!$J$6:$J$28="+"))&gt;0,IF(J484&lt;=SUMIFS(Barèmes!$F$6:$F$28,Barèmes!$A$6:$A$28,"Endurance — Luc Léger (palier)",Barèmes!$B$6:$B$28,H484,Barèmes!$C$6:$C$28,IF(H484="6ème","Mixte",G484)),Barèmes!$B$2,IF(J484&lt;=SUMIFS(Barèmes!$G$6:$G$28,Barèmes!$A$6:$A$28,"Endurance — Luc Léger (palier)",Barèmes!$B$6:$B$28,H484,Barèmes!$C$6:$C$28,IF(H484="6ème","Mixte",G484)),Barèmes!$C$2,IF(J484&lt;=SUMIFS(Barèmes!$H$6:$H$28,Barèmes!$A$6:$A$28,"Endurance — Luc Léger (palier)",Barèmes!$B$6:$B$28,H484,Barèmes!$C$6:$C$28,IF(H484="6ème","Mixte",G484)),Barèmes!$D$2,IF(J484&lt;=SUMIFS(Barèmes!$I$6:$I$28,Barèmes!$A$6:$A$28,"Endurance — Luc Léger (palier)",Barèmes!$B$6:$B$28,H484,Barèmes!$C$6:$C$28,IF(H484="6ème","Mixte",G484)),Barèmes!$E$2,Barèmes!$F$2)))),IF(J484&gt;=SUMIFS(Barèmes!$F$6:$F$28,Barèmes!$A$6:$A$28,"Endurance — Luc Léger (palier)",Barèmes!$B$6:$B$28,H484,Barèmes!$C$6:$C$28,IF(H484="6ème","Mixte",G484)),Barèmes!$B$2,IF(J484&gt;=SUMIFS(Barèmes!$G$6:$G$28,Barèmes!$A$6:$A$28,"Endurance — Luc Léger (palier)",Barèmes!$B$6:$B$28,H484,Barèmes!$C$6:$C$28,IF(H484="6ème","Mixte",G484)),Barèmes!$C$2,IF(J484&gt;=SUMIFS(Barèmes!$H$6:$H$28,Barèmes!$A$6:$A$28,"Endurance — Luc Léger (palier)",Barèmes!$B$6:$B$28,H484,Barèmes!$C$6:$C$28,IF(H484="6ème","Mixte",G484)),Barèmes!$D$2,IF(J484&gt;=SUMIFS(Barèmes!$I$6:$I$28,Barèmes!$A$6:$A$28,"Endurance — Luc Léger (palier)",Barèmes!$B$6:$B$28,H484,Barèmes!$C$6:$C$28,IF(H484="6ème","Mixte",G484)),Barèmes!$E$2,Barèmes!$F$2))))))</f>
        <v/>
      </c>
      <c r="O484" s="22"/>
      <c r="P484" s="23" t="str">
        <f>IF(OR(O484="",SUMPRODUCT((Barèmes!$A$6:$A$28="Force bas du corps — Saut en longueur (m)")*(Barèmes!$B$6:$B$28=H484)*(Barèmes!$C$6:$C$28=IF(H484="6ème","Mixte",G484)))=0),"",IF(SUMPRODUCT((Barèmes!$A$6:$A$28="Force bas du corps — Saut en longueur (m)")*(Barèmes!$B$6:$B$28=H484)*(Barèmes!$C$6:$C$28=IF(H484="6ème","Mixte",G484))*(Barèmes!$J$6:$J$28="+"))&gt;0,IF(O484&lt;=SUMIFS(Barèmes!$D$6:$D$28,Barèmes!$A$6:$A$28,"Force bas du corps — Saut en longueur (m)",Barèmes!$B$6:$B$28,H484,Barèmes!$C$6:$C$28,IF(H484="6ème","Mixte",G484)),"à besoin",IF(O484&lt;=SUMIFS(Barèmes!$E$6:$E$28,Barèmes!$A$6:$A$28,"Force bas du corps — Saut en longueur (m)",Barèmes!$B$6:$B$28,H484,Barèmes!$C$6:$C$28,IF(H484="6ème","Mixte",G484)),"fragile","satisfaisant")),IF(O484&gt;=SUMIFS(Barèmes!$D$6:$D$28,Barèmes!$A$6:$A$28,"Force bas du corps — Saut en longueur (m)",Barèmes!$B$6:$B$28,H484,Barèmes!$C$6:$C$28,IF(H484="6ème","Mixte",G484)),"à besoin",IF(O484&gt;=SUMIFS(Barèmes!$E$6:$E$28,Barèmes!$A$6:$A$28,"Force bas du corps — Saut en longueur (m)",Barèmes!$B$6:$B$28,H484,Barèmes!$C$6:$C$28,IF(H484="6ème","Mixte",G484)),"fragile","satisfaisant"))))</f>
        <v/>
      </c>
      <c r="Q484" s="23" t="str">
        <f>IF(OR(O484="",SUMPRODUCT((Barèmes!$A$6:$A$28="Force bas du corps — Saut en longueur (m)")*(Barèmes!$B$6:$B$28=H484)*(Barèmes!$C$6:$C$28=IF(H484="6ème","Mixte",G484)))=0),"",IF(SUMPRODUCT((Barèmes!$A$6:$A$28="Force bas du corps — Saut en longueur (m)")*(Barèmes!$B$6:$B$28=H484)*(Barèmes!$C$6:$C$28=IF(H484="6ème","Mixte",G484))*(Barèmes!$J$6:$J$28="+"))&gt;0,IF(O484&lt;=SUMIFS(Barèmes!$F$6:$F$28,Barèmes!$A$6:$A$28,"Force bas du corps — Saut en longueur (m)",Barèmes!$B$6:$B$28,H484,Barèmes!$C$6:$C$28,IF(H484="6ème","Mixte",G484)),Barèmes!$B$2,IF(O484&lt;=SUMIFS(Barèmes!$G$6:$G$28,Barèmes!$A$6:$A$28,"Force bas du corps — Saut en longueur (m)",Barèmes!$B$6:$B$28,H484,Barèmes!$C$6:$C$28,IF(H484="6ème","Mixte",G484)),Barèmes!$C$2,IF(O484&lt;=SUMIFS(Barèmes!$H$6:$H$28,Barèmes!$A$6:$A$28,"Force bas du corps — Saut en longueur (m)",Barèmes!$B$6:$B$28,H484,Barèmes!$C$6:$C$28,IF(H484="6ème","Mixte",G484)),Barèmes!$D$2,IF(O484&lt;=SUMIFS(Barèmes!$I$6:$I$28,Barèmes!$A$6:$A$28,"Force bas du corps — Saut en longueur (m)",Barèmes!$B$6:$B$28,H484,Barèmes!$C$6:$C$28,IF(H484="6ème","Mixte",G484)),Barèmes!$E$2,Barèmes!$F$2)))),IF(O484&gt;=SUMIFS(Barèmes!$F$6:$F$28,Barèmes!$A$6:$A$28,"Force bas du corps — Saut en longueur (m)",Barèmes!$B$6:$B$28,H484,Barèmes!$C$6:$C$28,IF(H484="6ème","Mixte",G484)),Barèmes!$B$2,IF(O484&gt;=SUMIFS(Barèmes!$G$6:$G$28,Barèmes!$A$6:$A$28,"Force bas du corps — Saut en longueur (m)",Barèmes!$B$6:$B$28,H484,Barèmes!$C$6:$C$28,IF(H484="6ème","Mixte",G484)),Barèmes!$C$2,IF(O484&gt;=SUMIFS(Barèmes!$H$6:$H$28,Barèmes!$A$6:$A$28,"Force bas du corps — Saut en longueur (m)",Barèmes!$B$6:$B$28,H484,Barèmes!$C$6:$C$28,IF(H484="6ème","Mixte",G484)),Barèmes!$D$2,IF(O484&gt;=SUMIFS(Barèmes!$I$6:$I$28,Barèmes!$A$6:$A$28,"Force bas du corps — Saut en longueur (m)",Barèmes!$B$6:$B$28,H484,Barèmes!$C$6:$C$28,IF(H484="6ème","Mixte",G484)),Barèmes!$E$2,Barèmes!$F$2))))))</f>
        <v/>
      </c>
      <c r="R484" s="22"/>
      <c r="S484" s="24" t="str">
        <f>IF(OR(R484="",SUMPRODUCT((Barèmes!$A$6:$A$28="Vitesse — 30 m (s)")*(Barèmes!$B$6:$B$28=H484)*(Barèmes!$C$6:$C$28=IF(H484="6ème","Mixte",G484)))=0),"",IF(SUMPRODUCT((Barèmes!$A$6:$A$28="Vitesse — 30 m (s)")*(Barèmes!$B$6:$B$28=H484)*(Barèmes!$C$6:$C$28=IF(H484="6ème","Mixte",G484))*(Barèmes!$J$6:$J$28="+"))&gt;0,IF(R484&lt;=SUMIFS(Barèmes!$D$6:$D$28,Barèmes!$A$6:$A$28,"Vitesse — 30 m (s)",Barèmes!$B$6:$B$28,H484,Barèmes!$C$6:$C$28,IF(H484="6ème","Mixte",G484)),"à besoin",IF(R484&lt;=SUMIFS(Barèmes!$E$6:$E$28,Barèmes!$A$6:$A$28,"Vitesse — 30 m (s)",Barèmes!$B$6:$B$28,H484,Barèmes!$C$6:$C$28,IF(H484="6ème","Mixte",G484)),"fragile","satisfaisant")),IF(R484&gt;=SUMIFS(Barèmes!$D$6:$D$28,Barèmes!$A$6:$A$28,"Vitesse — 30 m (s)",Barèmes!$B$6:$B$28,H484,Barèmes!$C$6:$C$28,IF(H484="6ème","Mixte",G484)),"à besoin",IF(R484&gt;=SUMIFS(Barèmes!$E$6:$E$28,Barèmes!$A$6:$A$28,"Vitesse — 30 m (s)",Barèmes!$B$6:$B$28,H484,Barèmes!$C$6:$C$28,IF(H484="6ème","Mixte",G484)),"fragile","satisfaisant"))))</f>
        <v/>
      </c>
      <c r="T484" s="24" t="str">
        <f>IF(OR(R484="",SUMPRODUCT((Barèmes!$A$6:$A$28="Vitesse — 30 m (s)")*(Barèmes!$B$6:$B$28=H484)*(Barèmes!$C$6:$C$28=IF(H484="6ème","Mixte",G484)))=0),"",IF(SUMPRODUCT((Barèmes!$A$6:$A$28="Vitesse — 30 m (s)")*(Barèmes!$B$6:$B$28=H484)*(Barèmes!$C$6:$C$28=IF(H484="6ème","Mixte",G484))*(Barèmes!$J$6:$J$28="+"))&gt;0,IF(R484&lt;=SUMIFS(Barèmes!$F$6:$F$28,Barèmes!$A$6:$A$28,"Vitesse — 30 m (s)",Barèmes!$B$6:$B$28,H484,Barèmes!$C$6:$C$28,IF(H484="6ème","Mixte",G484)),Barèmes!$B$2,IF(R484&lt;=SUMIFS(Barèmes!$G$6:$G$28,Barèmes!$A$6:$A$28,"Vitesse — 30 m (s)",Barèmes!$B$6:$B$28,H484,Barèmes!$C$6:$C$28,IF(H484="6ème","Mixte",G484)),Barèmes!$C$2,IF(R484&lt;=SUMIFS(Barèmes!$H$6:$H$28,Barèmes!$A$6:$A$28,"Vitesse — 30 m (s)",Barèmes!$B$6:$B$28,H484,Barèmes!$C$6:$C$28,IF(H484="6ème","Mixte",G484)),Barèmes!$D$2,IF(R484&lt;=SUMIFS(Barèmes!$I$6:$I$28,Barèmes!$A$6:$A$28,"Vitesse — 30 m (s)",Barèmes!$B$6:$B$28,H484,Barèmes!$C$6:$C$28,IF(H484="6ème","Mixte",G484)),Barèmes!$E$2,Barèmes!$F$2)))),IF(R484&gt;=SUMIFS(Barèmes!$F$6:$F$28,Barèmes!$A$6:$A$28,"Vitesse — 30 m (s)",Barèmes!$B$6:$B$28,H484,Barèmes!$C$6:$C$28,IF(H484="6ème","Mixte",G484)),Barèmes!$B$2,IF(R484&gt;=SUMIFS(Barèmes!$G$6:$G$28,Barèmes!$A$6:$A$28,"Vitesse — 30 m (s)",Barèmes!$B$6:$B$28,H484,Barèmes!$C$6:$C$28,IF(H484="6ème","Mixte",G484)),Barèmes!$C$2,IF(R484&gt;=SUMIFS(Barèmes!$H$6:$H$28,Barèmes!$A$6:$A$28,"Vitesse — 30 m (s)",Barèmes!$B$6:$B$28,H484,Barèmes!$C$6:$C$28,IF(H484="6ème","Mixte",G484)),Barèmes!$D$2,IF(R484&gt;=SUMIFS(Barèmes!$I$6:$I$28,Barèmes!$A$6:$A$28,"Vitesse — 30 m (s)",Barèmes!$B$6:$B$28,H484,Barèmes!$C$6:$C$28,IF(H484="6ème","Mixte",G484)),Barèmes!$E$2,Barèmes!$F$2))))))</f>
        <v/>
      </c>
      <c r="U484" s="22"/>
      <c r="V484" s="25" t="str">
        <f>IF(OR(U484="",SUMPRODUCT((Barèmes!$A$6:$A$28="Vitesse — 50 m (s)")*(Barèmes!$B$6:$B$28=H484)*(Barèmes!$C$6:$C$28=IF(H484="6ème","Mixte",G484)))=0),"",IF(SUMPRODUCT((Barèmes!$A$6:$A$28="Vitesse — 50 m (s)")*(Barèmes!$B$6:$B$28=H484)*(Barèmes!$C$6:$C$28=IF(H484="6ème","Mixte",G484))*(Barèmes!$J$6:$J$28="+"))&gt;0,IF(U484&lt;=SUMIFS(Barèmes!$D$6:$D$28,Barèmes!$A$6:$A$28,"Vitesse — 50 m (s)",Barèmes!$B$6:$B$28,H484,Barèmes!$C$6:$C$28,IF(H484="6ème","Mixte",G484)),"à besoin",IF(U484&lt;=SUMIFS(Barèmes!$E$6:$E$28,Barèmes!$A$6:$A$28,"Vitesse — 50 m (s)",Barèmes!$B$6:$B$28,H484,Barèmes!$C$6:$C$28,IF(H484="6ème","Mixte",G484)),"fragile","satisfaisant")),IF(U484&gt;=SUMIFS(Barèmes!$D$6:$D$28,Barèmes!$A$6:$A$28,"Vitesse — 50 m (s)",Barèmes!$B$6:$B$28,H484,Barèmes!$C$6:$C$28,IF(H484="6ème","Mixte",G484)),"à besoin",IF(U484&gt;=SUMIFS(Barèmes!$E$6:$E$28,Barèmes!$A$6:$A$28,"Vitesse — 50 m (s)",Barèmes!$B$6:$B$28,H484,Barèmes!$C$6:$C$28,IF(H484="6ème","Mixte",G484)),"fragile","satisfaisant"))))</f>
        <v/>
      </c>
      <c r="W484" s="25" t="str">
        <f>IF(OR(U484="",SUMPRODUCT((Barèmes!$A$6:$A$28="Vitesse — 50 m (s)")*(Barèmes!$B$6:$B$28=H484)*(Barèmes!$C$6:$C$28=IF(H484="6ème","Mixte",G484)))=0),"",IF(SUMPRODUCT((Barèmes!$A$6:$A$28="Vitesse — 50 m (s)")*(Barèmes!$B$6:$B$28=H484)*(Barèmes!$C$6:$C$28=IF(H484="6ème","Mixte",G484))*(Barèmes!$J$6:$J$28="+"))&gt;0,IF(U484&lt;=SUMIFS(Barèmes!$F$6:$F$28,Barèmes!$A$6:$A$28,"Vitesse — 50 m (s)",Barèmes!$B$6:$B$28,H484,Barèmes!$C$6:$C$28,IF(H484="6ème","Mixte",G484)),Barèmes!$B$2,IF(U484&lt;=SUMIFS(Barèmes!$G$6:$G$28,Barèmes!$A$6:$A$28,"Vitesse — 50 m (s)",Barèmes!$B$6:$B$28,H484,Barèmes!$C$6:$C$28,IF(H484="6ème","Mixte",G484)),Barèmes!$C$2,IF(U484&lt;=SUMIFS(Barèmes!$H$6:$H$28,Barèmes!$A$6:$A$28,"Vitesse — 50 m (s)",Barèmes!$B$6:$B$28,H484,Barèmes!$C$6:$C$28,IF(H484="6ème","Mixte",G484)),Barèmes!$D$2,IF(U484&lt;=SUMIFS(Barèmes!$I$6:$I$28,Barèmes!$A$6:$A$28,"Vitesse — 50 m (s)",Barèmes!$B$6:$B$28,H484,Barèmes!$C$6:$C$28,IF(H484="6ème","Mixte",G484)),Barèmes!$E$2,Barèmes!$F$2)))),IF(U484&gt;=SUMIFS(Barèmes!$F$6:$F$28,Barèmes!$A$6:$A$28,"Vitesse — 50 m (s)",Barèmes!$B$6:$B$28,H484,Barèmes!$C$6:$C$28,IF(H484="6ème","Mixte",G484)),Barèmes!$B$2,IF(U484&gt;=SUMIFS(Barèmes!$G$6:$G$28,Barèmes!$A$6:$A$28,"Vitesse — 50 m (s)",Barèmes!$B$6:$B$28,H484,Barèmes!$C$6:$C$28,IF(H484="6ème","Mixte",G484)),Barèmes!$C$2,IF(U484&gt;=SUMIFS(Barèmes!$H$6:$H$28,Barèmes!$A$6:$A$28,"Vitesse — 50 m (s)",Barèmes!$B$6:$B$28,H484,Barèmes!$C$6:$C$28,IF(H484="6ème","Mixte",G484)),Barèmes!$D$2,IF(U484&gt;=SUMIFS(Barèmes!$I$6:$I$28,Barèmes!$A$6:$A$28,"Vitesse — 50 m (s)",Barèmes!$B$6:$B$28,H484,Barèmes!$C$6:$C$28,IF(H484="6ème","Mixte",G484)),Barèmes!$E$2,Barèmes!$F$2))))))</f>
        <v/>
      </c>
      <c r="X484" s="18"/>
      <c r="Y484" s="26" t="str" cm="1">
        <f t="array" ref="Y484">IF(OR(X484="",SUMPRODUCT((Barèmes!$A$6:$A$28="Souplesse (score 1-5)")*(Barèmes!$B$6:$B$28=H484)*(Barèmes!$C$6:$C$28=IF(H484="6ème","Mixte",G484)))=0),"",IF(SUMPRODUCT((Barèmes!$A$6:$A$28="Souplesse (score 1-5)")*(Barèmes!$B$6:$B$28=H484)*(Barèmes!$C$6:$C$28=IF(H484="6ème","Mixte",G484))*(Barèmes!$J$6:$J$28="+"))&gt;0,IF(X484&lt;=SUMIFS(Barèmes!$D$6:$D$28,Barèmes!$A$6:$A$28,"Souplesse (score 1-5)",Barèmes!$B$6:$B$28,H484,Barèmes!$C$6:$C$28,IF(H484="6ème","Mixte",G484)),"à besoin",IF(X484&lt;=SUMIFS(Barèmes!$E$6:$E$28,Barèmes!$A$6:$A$28,"Souplesse (score 1-5)",Barèmes!$B$6:$B$28,H484,Barèmes!$C$6:$C$28,IF(H484="6ème","Mixte",G484)),"fragile","satisfaisant")),IF(X484&gt;=SUMIFS(Barèmes!$D$6:$D$28,Barèmes!$A$6:$A$28,"Souplesse (score 1-5)",Barèmes!$B$6:$B$28,H484,Barèmes!$C$6:$C$28,IF(H484="6ème","Mixte",G484)),"à besoin",IF(X484&gt;=SUMIFS(Barèmes!$E$6:$E$28,Barèmes!$A$6:$A$28,"Souplesse (score 1-5)",Barèmes!$B$6:$B$28,H484,Barèmes!$C$6:$C$28,IF(H484="6ème","Mixte",G484)),"fragile","satisfaisant"))))</f>
        <v/>
      </c>
      <c r="Z484" s="26" t="str" cm="1">
        <f t="array" ref="Z484">IF(OR(X484="",SUMPRODUCT((Barèmes!$A$6:$A$28="Souplesse (score 1-5)")*(Barèmes!$B$6:$B$28=H484)*(Barèmes!$C$6:$C$28=IF(H484="6ème","Mixte",G484)))=0),"",IF(SUMPRODUCT((Barèmes!$A$6:$A$28="Souplesse (score 1-5)")*(Barèmes!$B$6:$B$28=H484)*(Barèmes!$C$6:$C$28=IF(H484="6ème","Mixte",G484))*(Barèmes!$J$6:$J$28="+"))&gt;0,IF(X484&lt;=SUMIFS(Barèmes!$F$6:$F$28,Barèmes!$A$6:$A$28,"Souplesse (score 1-5)",Barèmes!$B$6:$B$28,H484,Barèmes!$C$6:$C$28,IF(H484="6ème","Mixte",G484)),Barèmes!$B$2,IF(X484&lt;=SUMIFS(Barèmes!$G$6:$G$28,Barèmes!$A$6:$A$28,"Souplesse (score 1-5)",Barèmes!$B$6:$B$28,H484,Barèmes!$C$6:$C$28,IF(H484="6ème","Mixte",G484)),Barèmes!$C$2,IF(X484&lt;=SUMIFS(Barèmes!$H$6:$H$28,Barèmes!$A$6:$A$28,"Souplesse (score 1-5)",Barèmes!$B$6:$B$28,H484,Barèmes!$C$6:$C$28,IF(H484="6ème","Mixte",G484)),Barèmes!$D$2,IF(X484&lt;=SUMIFS(Barèmes!$I$6:$I$28,Barèmes!$A$6:$A$28,"Souplesse (score 1-5)",Barèmes!$B$6:$B$28,H484,Barèmes!$C$6:$C$28,IF(H484="6ème","Mixte",G484)),Barèmes!$E$2,Barèmes!$F$2)))),IF(X484&gt;=SUMIFS(Barèmes!$F$6:$F$28,Barèmes!$A$6:$A$28,"Souplesse (score 1-5)",Barèmes!$B$6:$B$28,H484,Barèmes!$C$6:$C$28,IF(H484="6ème","Mixte",G484)),Barèmes!$B$2,IF(X484&gt;=SUMIFS(Barèmes!$G$6:$G$28,Barèmes!$A$6:$A$28,"Souplesse (score 1-5)",Barèmes!$B$6:$B$28,H484,Barèmes!$C$6:$C$28,IF(H484="6ème","Mixte",G484)),Barèmes!$C$2,IF(X484&gt;=SUMIFS(Barèmes!$H$6:$H$28,Barèmes!$A$6:$A$28,"Souplesse (score 1-5)",Barèmes!$B$6:$B$28,H484,Barèmes!$C$6:$C$28,IF(H484="6ème","Mixte",G484)),Barèmes!$D$2,IF(X484&gt;=SUMIFS(Barèmes!$I$6:$I$28,Barèmes!$A$6:$A$28,"Souplesse (score 1-5)",Barèmes!$B$6:$B$28,H484,Barèmes!$C$6:$C$28,IF(H484="6ème","Mixte",G484)),Barèmes!$E$2,Barèmes!$F$2))))))</f>
        <v/>
      </c>
      <c r="AA484" s="22"/>
      <c r="AB484" s="27" t="str">
        <f>IF(OR(AA484="",SUMPRODUCT((Barèmes!$A$6:$A$28="Agilité — T-test 974 (s)")*(Barèmes!$B$6:$B$28=H484)*(Barèmes!$C$6:$C$28=IF(H484="6ème","Mixte",G484)))=0),"",IF(SUMPRODUCT((Barèmes!$A$6:$A$28="Agilité — T-test 974 (s)")*(Barèmes!$B$6:$B$28=H484)*(Barèmes!$C$6:$C$28=IF(H484="6ème","Mixte",G484))*(Barèmes!$J$6:$J$28="+"))&gt;0,IF(AA484&lt;=SUMIFS(Barèmes!$D$6:$D$28,Barèmes!$A$6:$A$28,"Agilité — T-test 974 (s)",Barèmes!$B$6:$B$28,H484,Barèmes!$C$6:$C$28,IF(H484="6ème","Mixte",G484)),"à besoin",IF(AA484&lt;=SUMIFS(Barèmes!$E$6:$E$28,Barèmes!$A$6:$A$28,"Agilité — T-test 974 (s)",Barèmes!$B$6:$B$28,H484,Barèmes!$C$6:$C$28,IF(H484="6ème","Mixte",G484)),"fragile","satisfaisant")),IF(AA484&gt;=SUMIFS(Barèmes!$D$6:$D$28,Barèmes!$A$6:$A$28,"Agilité — T-test 974 (s)",Barèmes!$B$6:$B$28,H484,Barèmes!$C$6:$C$28,IF(H484="6ème","Mixte",G484)),"à besoin",IF(AA484&gt;=SUMIFS(Barèmes!$E$6:$E$28,Barèmes!$A$6:$A$28,"Agilité — T-test 974 (s)",Barèmes!$B$6:$B$28,H484,Barèmes!$C$6:$C$28,IF(H484="6ème","Mixte",G484)),"fragile","satisfaisant"))))</f>
        <v/>
      </c>
      <c r="AC484" s="27" t="str">
        <f>IF(OR(AA484="",SUMPRODUCT((Barèmes!$A$6:$A$28="Agilité — T-test 974 (s)")*(Barèmes!$B$6:$B$28=H484)*(Barèmes!$C$6:$C$28=IF(H484="6ème","Mixte",G484)))=0),"",IF(SUMPRODUCT((Barèmes!$A$6:$A$28="Agilité — T-test 974 (s)")*(Barèmes!$B$6:$B$28=H484)*(Barèmes!$C$6:$C$28=IF(H484="6ème","Mixte",G484))*(Barèmes!$J$6:$J$28="+"))&gt;0,IF(AA484&lt;=SUMIFS(Barèmes!$F$6:$F$28,Barèmes!$A$6:$A$28,"Agilité — T-test 974 (s)",Barèmes!$B$6:$B$28,H484,Barèmes!$C$6:$C$28,IF(H484="6ème","Mixte",G484)),Barèmes!$B$2,IF(AA484&lt;=SUMIFS(Barèmes!$G$6:$G$28,Barèmes!$A$6:$A$28,"Agilité — T-test 974 (s)",Barèmes!$B$6:$B$28,H484,Barèmes!$C$6:$C$28,IF(H484="6ème","Mixte",G484)),Barèmes!$C$2,IF(AA484&lt;=SUMIFS(Barèmes!$H$6:$H$28,Barèmes!$A$6:$A$28,"Agilité — T-test 974 (s)",Barèmes!$B$6:$B$28,H484,Barèmes!$C$6:$C$28,IF(H484="6ème","Mixte",G484)),Barèmes!$D$2,IF(AA484&lt;=SUMIFS(Barèmes!$I$6:$I$28,Barèmes!$A$6:$A$28,"Agilité — T-test 974 (s)",Barèmes!$B$6:$B$28,H484,Barèmes!$C$6:$C$28,IF(H484="6ème","Mixte",G484)),Barèmes!$E$2,Barèmes!$F$2)))),IF(AA484&gt;=SUMIFS(Barèmes!$F$6:$F$28,Barèmes!$A$6:$A$28,"Agilité — T-test 974 (s)",Barèmes!$B$6:$B$28,H484,Barèmes!$C$6:$C$28,IF(H484="6ème","Mixte",G484)),Barèmes!$B$2,IF(AA484&gt;=SUMIFS(Barèmes!$G$6:$G$28,Barèmes!$A$6:$A$28,"Agilité — T-test 974 (s)",Barèmes!$B$6:$B$28,H484,Barèmes!$C$6:$C$28,IF(H484="6ème","Mixte",G484)),Barèmes!$C$2,IF(AA484&gt;=SUMIFS(Barèmes!$H$6:$H$28,Barèmes!$A$6:$A$28,"Agilité — T-test 974 (s)",Barèmes!$B$6:$B$28,H484,Barèmes!$C$6:$C$28,IF(H484="6ème","Mixte",G484)),Barèmes!$D$2,IF(AA484&gt;=SUMIFS(Barèmes!$I$6:$I$28,Barèmes!$A$6:$A$28,"Agilité — T-test 974 (s)",Barèmes!$B$6:$B$28,H484,Barèmes!$C$6:$C$28,IF(H484="6ème","Mixte",G484)),Barèmes!$E$2,Barèmes!$F$2))))))</f>
        <v/>
      </c>
      <c r="AD484" s="28" t="str">
        <f t="shared" si="58"/>
        <v/>
      </c>
      <c r="AE484" s="29" t="str">
        <f t="shared" si="59"/>
        <v/>
      </c>
      <c r="AF484" s="30" t="str">
        <f>IF(OR(AD484="",SUMPRODUCT((Barèmes!$A$6:$A$28="Surcoût d'agilité (s) — technique")*(Barèmes!$B$6:$B$28=H484)*(Barèmes!$C$6:$C$28=IF(H484="6ème","Mixte",G484)))=0),"",IF(SUMPRODUCT((Barèmes!$A$6:$A$28="Surcoût d'agilité (s) — technique")*(Barèmes!$B$6:$B$28=H484)*(Barèmes!$C$6:$C$28=IF(H484="6ème","Mixte",G484))*(Barèmes!$J$6:$J$28="+"))&gt;0,IF(AD484&lt;=SUMIFS(Barèmes!$D$6:$D$28,Barèmes!$A$6:$A$28,"Surcoût d'agilité (s) — technique",Barèmes!$B$6:$B$28,H484,Barèmes!$C$6:$C$28,IF(H484="6ème","Mixte",G484)),"à besoin",IF(AD484&lt;=SUMIFS(Barèmes!$E$6:$E$28,Barèmes!$A$6:$A$28,"Surcoût d'agilité (s) — technique",Barèmes!$B$6:$B$28,H484,Barèmes!$C$6:$C$28,IF(H484="6ème","Mixte",G484)),"fragile","satisfaisant")),IF(AD484&gt;=SUMIFS(Barèmes!$D$6:$D$28,Barèmes!$A$6:$A$28,"Surcoût d'agilité (s) — technique",Barèmes!$B$6:$B$28,H484,Barèmes!$C$6:$C$28,IF(H484="6ème","Mixte",G484)),"à besoin",IF(AD484&gt;=SUMIFS(Barèmes!$E$6:$E$28,Barèmes!$A$6:$A$28,"Surcoût d'agilité (s) — technique",Barèmes!$B$6:$B$28,H484,Barèmes!$C$6:$C$28,IF(H484="6ème","Mixte",G484)),"fragile","satisfaisant"))))</f>
        <v/>
      </c>
      <c r="AG484" s="30" t="str">
        <f>IF(OR(AD484="",SUMPRODUCT((Barèmes!$A$6:$A$28="Surcoût d'agilité (s) — technique")*(Barèmes!$B$6:$B$28=H484)*(Barèmes!$C$6:$C$28=IF(H484="6ème","Mixte",G484)))=0),"",IF(SUMPRODUCT((Barèmes!$A$6:$A$28="Surcoût d'agilité (s) — technique")*(Barèmes!$B$6:$B$28=H484)*(Barèmes!$C$6:$C$28=IF(H484="6ème","Mixte",G484))*(Barèmes!$J$6:$J$28="+"))&gt;0,IF(AD484&lt;=SUMIFS(Barèmes!$F$6:$F$28,Barèmes!$A$6:$A$28,"Surcoût d'agilité (s) — technique",Barèmes!$B$6:$B$28,H484,Barèmes!$C$6:$C$28,IF(H484="6ème","Mixte",G484)),Barèmes!$B$2,IF(AD484&lt;=SUMIFS(Barèmes!$G$6:$G$28,Barèmes!$A$6:$A$28,"Surcoût d'agilité (s) — technique",Barèmes!$B$6:$B$28,H484,Barèmes!$C$6:$C$28,IF(H484="6ème","Mixte",G484)),Barèmes!$C$2,IF(AD484&lt;=SUMIFS(Barèmes!$H$6:$H$28,Barèmes!$A$6:$A$28,"Surcoût d'agilité (s) — technique",Barèmes!$B$6:$B$28,H484,Barèmes!$C$6:$C$28,IF(H484="6ème","Mixte",G484)),Barèmes!$D$2,IF(AD484&lt;=SUMIFS(Barèmes!$I$6:$I$28,Barèmes!$A$6:$A$28,"Surcoût d'agilité (s) — technique",Barèmes!$B$6:$B$28,H484,Barèmes!$C$6:$C$28,IF(H484="6ème","Mixte",G484)),Barèmes!$E$2,Barèmes!$F$2)))),IF(AD484&gt;=SUMIFS(Barèmes!$F$6:$F$28,Barèmes!$A$6:$A$28,"Surcoût d'agilité (s) — technique",Barèmes!$B$6:$B$28,H484,Barèmes!$C$6:$C$28,IF(H484="6ème","Mixte",G484)),Barèmes!$B$2,IF(AD484&gt;=SUMIFS(Barèmes!$G$6:$G$28,Barèmes!$A$6:$A$28,"Surcoût d'agilité (s) — technique",Barèmes!$B$6:$B$28,H484,Barèmes!$C$6:$C$28,IF(H484="6ème","Mixte",G484)),Barèmes!$C$2,IF(AD484&gt;=SUMIFS(Barèmes!$H$6:$H$28,Barèmes!$A$6:$A$28,"Surcoût d'agilité (s) — technique",Barèmes!$B$6:$B$28,H484,Barèmes!$C$6:$C$28,IF(H484="6ème","Mixte",G484)),Barèmes!$D$2,IF(AD484&gt;=SUMIFS(Barèmes!$I$6:$I$28,Barèmes!$A$6:$A$28,"Surcoût d'agilité (s) — technique",Barèmes!$B$6:$B$28,H484,Barèmes!$C$6:$C$28,IF(H484="6ème","Mixte",G484)),Barèmes!$E$2,Barèmes!$F$2))))))</f>
        <v/>
      </c>
      <c r="AH484" s="31" t="str">
        <f>IF((IF(N484="",0,1)+IF(Q484="",0,1)+IF(W484="",0,1)+IF(Z484="",0,1)+IF(AC484="",0,1))=0,"",3*IF(N484=Barèmes!$B$2,1,IF(N484=Barèmes!$C$2,2,IF(N484=Barèmes!$D$2,3,IF(N484=Barèmes!$E$2,4,IF(N484=Barèmes!$F$2,5,0)))))+3*IF(Q484=Barèmes!$B$2,1,IF(Q484=Barèmes!$C$2,2,IF(Q484=Barèmes!$D$2,3,IF(Q484=Barèmes!$E$2,4,IF(Q484=Barèmes!$F$2,5,0)))))+2*IF(W484=Barèmes!$B$2,1,IF(W484=Barèmes!$C$2,2,IF(W484=Barèmes!$D$2,3,IF(W484=Barèmes!$E$2,4,IF(W484=Barèmes!$F$2,5,0)))))+1*IF(Z484=Barèmes!$B$2,1,IF(Z484=Barèmes!$C$2,2,IF(Z484=Barèmes!$D$2,3,IF(Z484=Barèmes!$E$2,4,IF(Z484=Barèmes!$F$2,5,0)))))+1*IF(AC484=Barèmes!$B$2,1,IF(AC484=Barèmes!$C$2,2,IF(AC484=Barèmes!$D$2,3,IF(AC484=Barèmes!$E$2,4,IF(AC484=Barèmes!$F$2,5,0))))))</f>
        <v/>
      </c>
      <c r="AI484" s="31"/>
      <c r="AJ484" s="32" t="str">
        <f>IFERROR(INDEX(Croissance!$B$5:$B$604,MATCH(A484,Croissance!$A$5:$A$604,0)),"")</f>
        <v/>
      </c>
      <c r="AK484" s="32" t="str">
        <f>IFERROR(INDEX(Croissance!$C$5:$C$604,MATCH(A484,Croissance!$A$5:$A$604,0)),"")</f>
        <v/>
      </c>
      <c r="AL484" s="32" t="str">
        <f>IFERROR(INDEX(Croissance!$D$5:$D$604,MATCH(A484,Croissance!$A$5:$A$604,0)),"")</f>
        <v/>
      </c>
      <c r="AM484" s="32" t="str">
        <f>IFERROR(INDEX(Croissance!$E$5:$E$604,MATCH(A484,Croissance!$A$5:$A$604,0)),"")</f>
        <v/>
      </c>
      <c r="AO484" s="33">
        <f t="shared" si="64"/>
        <v>0</v>
      </c>
      <c r="AP484" s="33">
        <f t="shared" si="60"/>
        <v>0</v>
      </c>
      <c r="AQ484" s="33">
        <f>IF(A484="",0,IF(AND(OR('Synthèse classe'!$C$2="Tous",C484='Synthèse classe'!$C$2),OR('Synthèse classe'!$C$3="Toutes",D484='Synthèse classe'!$C$3),OR('Synthèse classe'!$C$4="Toutes",AND('Synthèse classe'!$C$4="Dernière",AP484=1),B484=IFERROR(VALUE('Synthèse classe'!$C$4),0))),1,0))</f>
        <v>0</v>
      </c>
      <c r="AR484" s="34" t="str">
        <f t="shared" si="61"/>
        <v/>
      </c>
    </row>
    <row r="485" spans="1:44" x14ac:dyDescent="0.2">
      <c r="A485" s="17" t="str">
        <f t="shared" si="57"/>
        <v/>
      </c>
      <c r="B485" s="18"/>
      <c r="C485" s="19"/>
      <c r="D485" s="19"/>
      <c r="E485" s="19"/>
      <c r="F485" s="19"/>
      <c r="G485" s="19"/>
      <c r="H485" s="17" t="str">
        <f t="shared" si="62"/>
        <v/>
      </c>
      <c r="I485" s="20"/>
      <c r="J485" s="18"/>
      <c r="K485" s="19"/>
      <c r="L485" s="21" t="str">
        <f t="shared" si="63"/>
        <v/>
      </c>
      <c r="M485" s="21" t="str">
        <f>IF(OR(J485="",SUMPRODUCT((Barèmes!$A$6:$A$28="Endurance — Luc Léger (palier)")*(Barèmes!$B$6:$B$28=H485)*(Barèmes!$C$6:$C$28=IF(H485="6ème","Mixte",G485)))=0),"",IF(SUMPRODUCT((Barèmes!$A$6:$A$28="Endurance — Luc Léger (palier)")*(Barèmes!$B$6:$B$28=H485)*(Barèmes!$C$6:$C$28=IF(H485="6ème","Mixte",G485))*(Barèmes!$J$6:$J$28="+"))&gt;0,IF(J485&lt;=SUMIFS(Barèmes!$D$6:$D$28,Barèmes!$A$6:$A$28,"Endurance — Luc Léger (palier)",Barèmes!$B$6:$B$28,H485,Barèmes!$C$6:$C$28,IF(H485="6ème","Mixte",G485)),"à besoin",IF(J485&lt;=SUMIFS(Barèmes!$E$6:$E$28,Barèmes!$A$6:$A$28,"Endurance — Luc Léger (palier)",Barèmes!$B$6:$B$28,H485,Barèmes!$C$6:$C$28,IF(H485="6ème","Mixte",G485)),"fragile","satisfaisant")),IF(J485&gt;=SUMIFS(Barèmes!$D$6:$D$28,Barèmes!$A$6:$A$28,"Endurance — Luc Léger (palier)",Barèmes!$B$6:$B$28,H485,Barèmes!$C$6:$C$28,IF(H485="6ème","Mixte",G485)),"à besoin",IF(J485&gt;=SUMIFS(Barèmes!$E$6:$E$28,Barèmes!$A$6:$A$28,"Endurance — Luc Léger (palier)",Barèmes!$B$6:$B$28,H485,Barèmes!$C$6:$C$28,IF(H485="6ème","Mixte",G485)),"fragile","satisfaisant"))))</f>
        <v/>
      </c>
      <c r="N485" s="21" t="str">
        <f>IF(OR(J485="",SUMPRODUCT((Barèmes!$A$6:$A$28="Endurance — Luc Léger (palier)")*(Barèmes!$B$6:$B$28=H485)*(Barèmes!$C$6:$C$28=IF(H485="6ème","Mixte",G485)))=0),"",IF(SUMPRODUCT((Barèmes!$A$6:$A$28="Endurance — Luc Léger (palier)")*(Barèmes!$B$6:$B$28=H485)*(Barèmes!$C$6:$C$28=IF(H485="6ème","Mixte",G485))*(Barèmes!$J$6:$J$28="+"))&gt;0,IF(J485&lt;=SUMIFS(Barèmes!$F$6:$F$28,Barèmes!$A$6:$A$28,"Endurance — Luc Léger (palier)",Barèmes!$B$6:$B$28,H485,Barèmes!$C$6:$C$28,IF(H485="6ème","Mixte",G485)),Barèmes!$B$2,IF(J485&lt;=SUMIFS(Barèmes!$G$6:$G$28,Barèmes!$A$6:$A$28,"Endurance — Luc Léger (palier)",Barèmes!$B$6:$B$28,H485,Barèmes!$C$6:$C$28,IF(H485="6ème","Mixte",G485)),Barèmes!$C$2,IF(J485&lt;=SUMIFS(Barèmes!$H$6:$H$28,Barèmes!$A$6:$A$28,"Endurance — Luc Léger (palier)",Barèmes!$B$6:$B$28,H485,Barèmes!$C$6:$C$28,IF(H485="6ème","Mixte",G485)),Barèmes!$D$2,IF(J485&lt;=SUMIFS(Barèmes!$I$6:$I$28,Barèmes!$A$6:$A$28,"Endurance — Luc Léger (palier)",Barèmes!$B$6:$B$28,H485,Barèmes!$C$6:$C$28,IF(H485="6ème","Mixte",G485)),Barèmes!$E$2,Barèmes!$F$2)))),IF(J485&gt;=SUMIFS(Barèmes!$F$6:$F$28,Barèmes!$A$6:$A$28,"Endurance — Luc Léger (palier)",Barèmes!$B$6:$B$28,H485,Barèmes!$C$6:$C$28,IF(H485="6ème","Mixte",G485)),Barèmes!$B$2,IF(J485&gt;=SUMIFS(Barèmes!$G$6:$G$28,Barèmes!$A$6:$A$28,"Endurance — Luc Léger (palier)",Barèmes!$B$6:$B$28,H485,Barèmes!$C$6:$C$28,IF(H485="6ème","Mixte",G485)),Barèmes!$C$2,IF(J485&gt;=SUMIFS(Barèmes!$H$6:$H$28,Barèmes!$A$6:$A$28,"Endurance — Luc Léger (palier)",Barèmes!$B$6:$B$28,H485,Barèmes!$C$6:$C$28,IF(H485="6ème","Mixte",G485)),Barèmes!$D$2,IF(J485&gt;=SUMIFS(Barèmes!$I$6:$I$28,Barèmes!$A$6:$A$28,"Endurance — Luc Léger (palier)",Barèmes!$B$6:$B$28,H485,Barèmes!$C$6:$C$28,IF(H485="6ème","Mixte",G485)),Barèmes!$E$2,Barèmes!$F$2))))))</f>
        <v/>
      </c>
      <c r="O485" s="22"/>
      <c r="P485" s="23" t="str">
        <f>IF(OR(O485="",SUMPRODUCT((Barèmes!$A$6:$A$28="Force bas du corps — Saut en longueur (m)")*(Barèmes!$B$6:$B$28=H485)*(Barèmes!$C$6:$C$28=IF(H485="6ème","Mixte",G485)))=0),"",IF(SUMPRODUCT((Barèmes!$A$6:$A$28="Force bas du corps — Saut en longueur (m)")*(Barèmes!$B$6:$B$28=H485)*(Barèmes!$C$6:$C$28=IF(H485="6ème","Mixte",G485))*(Barèmes!$J$6:$J$28="+"))&gt;0,IF(O485&lt;=SUMIFS(Barèmes!$D$6:$D$28,Barèmes!$A$6:$A$28,"Force bas du corps — Saut en longueur (m)",Barèmes!$B$6:$B$28,H485,Barèmes!$C$6:$C$28,IF(H485="6ème","Mixte",G485)),"à besoin",IF(O485&lt;=SUMIFS(Barèmes!$E$6:$E$28,Barèmes!$A$6:$A$28,"Force bas du corps — Saut en longueur (m)",Barèmes!$B$6:$B$28,H485,Barèmes!$C$6:$C$28,IF(H485="6ème","Mixte",G485)),"fragile","satisfaisant")),IF(O485&gt;=SUMIFS(Barèmes!$D$6:$D$28,Barèmes!$A$6:$A$28,"Force bas du corps — Saut en longueur (m)",Barèmes!$B$6:$B$28,H485,Barèmes!$C$6:$C$28,IF(H485="6ème","Mixte",G485)),"à besoin",IF(O485&gt;=SUMIFS(Barèmes!$E$6:$E$28,Barèmes!$A$6:$A$28,"Force bas du corps — Saut en longueur (m)",Barèmes!$B$6:$B$28,H485,Barèmes!$C$6:$C$28,IF(H485="6ème","Mixte",G485)),"fragile","satisfaisant"))))</f>
        <v/>
      </c>
      <c r="Q485" s="23" t="str">
        <f>IF(OR(O485="",SUMPRODUCT((Barèmes!$A$6:$A$28="Force bas du corps — Saut en longueur (m)")*(Barèmes!$B$6:$B$28=H485)*(Barèmes!$C$6:$C$28=IF(H485="6ème","Mixte",G485)))=0),"",IF(SUMPRODUCT((Barèmes!$A$6:$A$28="Force bas du corps — Saut en longueur (m)")*(Barèmes!$B$6:$B$28=H485)*(Barèmes!$C$6:$C$28=IF(H485="6ème","Mixte",G485))*(Barèmes!$J$6:$J$28="+"))&gt;0,IF(O485&lt;=SUMIFS(Barèmes!$F$6:$F$28,Barèmes!$A$6:$A$28,"Force bas du corps — Saut en longueur (m)",Barèmes!$B$6:$B$28,H485,Barèmes!$C$6:$C$28,IF(H485="6ème","Mixte",G485)),Barèmes!$B$2,IF(O485&lt;=SUMIFS(Barèmes!$G$6:$G$28,Barèmes!$A$6:$A$28,"Force bas du corps — Saut en longueur (m)",Barèmes!$B$6:$B$28,H485,Barèmes!$C$6:$C$28,IF(H485="6ème","Mixte",G485)),Barèmes!$C$2,IF(O485&lt;=SUMIFS(Barèmes!$H$6:$H$28,Barèmes!$A$6:$A$28,"Force bas du corps — Saut en longueur (m)",Barèmes!$B$6:$B$28,H485,Barèmes!$C$6:$C$28,IF(H485="6ème","Mixte",G485)),Barèmes!$D$2,IF(O485&lt;=SUMIFS(Barèmes!$I$6:$I$28,Barèmes!$A$6:$A$28,"Force bas du corps — Saut en longueur (m)",Barèmes!$B$6:$B$28,H485,Barèmes!$C$6:$C$28,IF(H485="6ème","Mixte",G485)),Barèmes!$E$2,Barèmes!$F$2)))),IF(O485&gt;=SUMIFS(Barèmes!$F$6:$F$28,Barèmes!$A$6:$A$28,"Force bas du corps — Saut en longueur (m)",Barèmes!$B$6:$B$28,H485,Barèmes!$C$6:$C$28,IF(H485="6ème","Mixte",G485)),Barèmes!$B$2,IF(O485&gt;=SUMIFS(Barèmes!$G$6:$G$28,Barèmes!$A$6:$A$28,"Force bas du corps — Saut en longueur (m)",Barèmes!$B$6:$B$28,H485,Barèmes!$C$6:$C$28,IF(H485="6ème","Mixte",G485)),Barèmes!$C$2,IF(O485&gt;=SUMIFS(Barèmes!$H$6:$H$28,Barèmes!$A$6:$A$28,"Force bas du corps — Saut en longueur (m)",Barèmes!$B$6:$B$28,H485,Barèmes!$C$6:$C$28,IF(H485="6ème","Mixte",G485)),Barèmes!$D$2,IF(O485&gt;=SUMIFS(Barèmes!$I$6:$I$28,Barèmes!$A$6:$A$28,"Force bas du corps — Saut en longueur (m)",Barèmes!$B$6:$B$28,H485,Barèmes!$C$6:$C$28,IF(H485="6ème","Mixte",G485)),Barèmes!$E$2,Barèmes!$F$2))))))</f>
        <v/>
      </c>
      <c r="R485" s="22"/>
      <c r="S485" s="24" t="str">
        <f>IF(OR(R485="",SUMPRODUCT((Barèmes!$A$6:$A$28="Vitesse — 30 m (s)")*(Barèmes!$B$6:$B$28=H485)*(Barèmes!$C$6:$C$28=IF(H485="6ème","Mixte",G485)))=0),"",IF(SUMPRODUCT((Barèmes!$A$6:$A$28="Vitesse — 30 m (s)")*(Barèmes!$B$6:$B$28=H485)*(Barèmes!$C$6:$C$28=IF(H485="6ème","Mixte",G485))*(Barèmes!$J$6:$J$28="+"))&gt;0,IF(R485&lt;=SUMIFS(Barèmes!$D$6:$D$28,Barèmes!$A$6:$A$28,"Vitesse — 30 m (s)",Barèmes!$B$6:$B$28,H485,Barèmes!$C$6:$C$28,IF(H485="6ème","Mixte",G485)),"à besoin",IF(R485&lt;=SUMIFS(Barèmes!$E$6:$E$28,Barèmes!$A$6:$A$28,"Vitesse — 30 m (s)",Barèmes!$B$6:$B$28,H485,Barèmes!$C$6:$C$28,IF(H485="6ème","Mixte",G485)),"fragile","satisfaisant")),IF(R485&gt;=SUMIFS(Barèmes!$D$6:$D$28,Barèmes!$A$6:$A$28,"Vitesse — 30 m (s)",Barèmes!$B$6:$B$28,H485,Barèmes!$C$6:$C$28,IF(H485="6ème","Mixte",G485)),"à besoin",IF(R485&gt;=SUMIFS(Barèmes!$E$6:$E$28,Barèmes!$A$6:$A$28,"Vitesse — 30 m (s)",Barèmes!$B$6:$B$28,H485,Barèmes!$C$6:$C$28,IF(H485="6ème","Mixte",G485)),"fragile","satisfaisant"))))</f>
        <v/>
      </c>
      <c r="T485" s="24" t="str">
        <f>IF(OR(R485="",SUMPRODUCT((Barèmes!$A$6:$A$28="Vitesse — 30 m (s)")*(Barèmes!$B$6:$B$28=H485)*(Barèmes!$C$6:$C$28=IF(H485="6ème","Mixte",G485)))=0),"",IF(SUMPRODUCT((Barèmes!$A$6:$A$28="Vitesse — 30 m (s)")*(Barèmes!$B$6:$B$28=H485)*(Barèmes!$C$6:$C$28=IF(H485="6ème","Mixte",G485))*(Barèmes!$J$6:$J$28="+"))&gt;0,IF(R485&lt;=SUMIFS(Barèmes!$F$6:$F$28,Barèmes!$A$6:$A$28,"Vitesse — 30 m (s)",Barèmes!$B$6:$B$28,H485,Barèmes!$C$6:$C$28,IF(H485="6ème","Mixte",G485)),Barèmes!$B$2,IF(R485&lt;=SUMIFS(Barèmes!$G$6:$G$28,Barèmes!$A$6:$A$28,"Vitesse — 30 m (s)",Barèmes!$B$6:$B$28,H485,Barèmes!$C$6:$C$28,IF(H485="6ème","Mixte",G485)),Barèmes!$C$2,IF(R485&lt;=SUMIFS(Barèmes!$H$6:$H$28,Barèmes!$A$6:$A$28,"Vitesse — 30 m (s)",Barèmes!$B$6:$B$28,H485,Barèmes!$C$6:$C$28,IF(H485="6ème","Mixte",G485)),Barèmes!$D$2,IF(R485&lt;=SUMIFS(Barèmes!$I$6:$I$28,Barèmes!$A$6:$A$28,"Vitesse — 30 m (s)",Barèmes!$B$6:$B$28,H485,Barèmes!$C$6:$C$28,IF(H485="6ème","Mixte",G485)),Barèmes!$E$2,Barèmes!$F$2)))),IF(R485&gt;=SUMIFS(Barèmes!$F$6:$F$28,Barèmes!$A$6:$A$28,"Vitesse — 30 m (s)",Barèmes!$B$6:$B$28,H485,Barèmes!$C$6:$C$28,IF(H485="6ème","Mixte",G485)),Barèmes!$B$2,IF(R485&gt;=SUMIFS(Barèmes!$G$6:$G$28,Barèmes!$A$6:$A$28,"Vitesse — 30 m (s)",Barèmes!$B$6:$B$28,H485,Barèmes!$C$6:$C$28,IF(H485="6ème","Mixte",G485)),Barèmes!$C$2,IF(R485&gt;=SUMIFS(Barèmes!$H$6:$H$28,Barèmes!$A$6:$A$28,"Vitesse — 30 m (s)",Barèmes!$B$6:$B$28,H485,Barèmes!$C$6:$C$28,IF(H485="6ème","Mixte",G485)),Barèmes!$D$2,IF(R485&gt;=SUMIFS(Barèmes!$I$6:$I$28,Barèmes!$A$6:$A$28,"Vitesse — 30 m (s)",Barèmes!$B$6:$B$28,H485,Barèmes!$C$6:$C$28,IF(H485="6ème","Mixte",G485)),Barèmes!$E$2,Barèmes!$F$2))))))</f>
        <v/>
      </c>
      <c r="U485" s="22"/>
      <c r="V485" s="25" t="str">
        <f>IF(OR(U485="",SUMPRODUCT((Barèmes!$A$6:$A$28="Vitesse — 50 m (s)")*(Barèmes!$B$6:$B$28=H485)*(Barèmes!$C$6:$C$28=IF(H485="6ème","Mixte",G485)))=0),"",IF(SUMPRODUCT((Barèmes!$A$6:$A$28="Vitesse — 50 m (s)")*(Barèmes!$B$6:$B$28=H485)*(Barèmes!$C$6:$C$28=IF(H485="6ème","Mixte",G485))*(Barèmes!$J$6:$J$28="+"))&gt;0,IF(U485&lt;=SUMIFS(Barèmes!$D$6:$D$28,Barèmes!$A$6:$A$28,"Vitesse — 50 m (s)",Barèmes!$B$6:$B$28,H485,Barèmes!$C$6:$C$28,IF(H485="6ème","Mixte",G485)),"à besoin",IF(U485&lt;=SUMIFS(Barèmes!$E$6:$E$28,Barèmes!$A$6:$A$28,"Vitesse — 50 m (s)",Barèmes!$B$6:$B$28,H485,Barèmes!$C$6:$C$28,IF(H485="6ème","Mixte",G485)),"fragile","satisfaisant")),IF(U485&gt;=SUMIFS(Barèmes!$D$6:$D$28,Barèmes!$A$6:$A$28,"Vitesse — 50 m (s)",Barèmes!$B$6:$B$28,H485,Barèmes!$C$6:$C$28,IF(H485="6ème","Mixte",G485)),"à besoin",IF(U485&gt;=SUMIFS(Barèmes!$E$6:$E$28,Barèmes!$A$6:$A$28,"Vitesse — 50 m (s)",Barèmes!$B$6:$B$28,H485,Barèmes!$C$6:$C$28,IF(H485="6ème","Mixte",G485)),"fragile","satisfaisant"))))</f>
        <v/>
      </c>
      <c r="W485" s="25" t="str">
        <f>IF(OR(U485="",SUMPRODUCT((Barèmes!$A$6:$A$28="Vitesse — 50 m (s)")*(Barèmes!$B$6:$B$28=H485)*(Barèmes!$C$6:$C$28=IF(H485="6ème","Mixte",G485)))=0),"",IF(SUMPRODUCT((Barèmes!$A$6:$A$28="Vitesse — 50 m (s)")*(Barèmes!$B$6:$B$28=H485)*(Barèmes!$C$6:$C$28=IF(H485="6ème","Mixte",G485))*(Barèmes!$J$6:$J$28="+"))&gt;0,IF(U485&lt;=SUMIFS(Barèmes!$F$6:$F$28,Barèmes!$A$6:$A$28,"Vitesse — 50 m (s)",Barèmes!$B$6:$B$28,H485,Barèmes!$C$6:$C$28,IF(H485="6ème","Mixte",G485)),Barèmes!$B$2,IF(U485&lt;=SUMIFS(Barèmes!$G$6:$G$28,Barèmes!$A$6:$A$28,"Vitesse — 50 m (s)",Barèmes!$B$6:$B$28,H485,Barèmes!$C$6:$C$28,IF(H485="6ème","Mixte",G485)),Barèmes!$C$2,IF(U485&lt;=SUMIFS(Barèmes!$H$6:$H$28,Barèmes!$A$6:$A$28,"Vitesse — 50 m (s)",Barèmes!$B$6:$B$28,H485,Barèmes!$C$6:$C$28,IF(H485="6ème","Mixte",G485)),Barèmes!$D$2,IF(U485&lt;=SUMIFS(Barèmes!$I$6:$I$28,Barèmes!$A$6:$A$28,"Vitesse — 50 m (s)",Barèmes!$B$6:$B$28,H485,Barèmes!$C$6:$C$28,IF(H485="6ème","Mixte",G485)),Barèmes!$E$2,Barèmes!$F$2)))),IF(U485&gt;=SUMIFS(Barèmes!$F$6:$F$28,Barèmes!$A$6:$A$28,"Vitesse — 50 m (s)",Barèmes!$B$6:$B$28,H485,Barèmes!$C$6:$C$28,IF(H485="6ème","Mixte",G485)),Barèmes!$B$2,IF(U485&gt;=SUMIFS(Barèmes!$G$6:$G$28,Barèmes!$A$6:$A$28,"Vitesse — 50 m (s)",Barèmes!$B$6:$B$28,H485,Barèmes!$C$6:$C$28,IF(H485="6ème","Mixte",G485)),Barèmes!$C$2,IF(U485&gt;=SUMIFS(Barèmes!$H$6:$H$28,Barèmes!$A$6:$A$28,"Vitesse — 50 m (s)",Barèmes!$B$6:$B$28,H485,Barèmes!$C$6:$C$28,IF(H485="6ème","Mixte",G485)),Barèmes!$D$2,IF(U485&gt;=SUMIFS(Barèmes!$I$6:$I$28,Barèmes!$A$6:$A$28,"Vitesse — 50 m (s)",Barèmes!$B$6:$B$28,H485,Barèmes!$C$6:$C$28,IF(H485="6ème","Mixte",G485)),Barèmes!$E$2,Barèmes!$F$2))))))</f>
        <v/>
      </c>
      <c r="X485" s="18"/>
      <c r="Y485" s="26" t="str" cm="1">
        <f t="array" ref="Y485">IF(OR(X485="",SUMPRODUCT((Barèmes!$A$6:$A$28="Souplesse (score 1-5)")*(Barèmes!$B$6:$B$28=H485)*(Barèmes!$C$6:$C$28=IF(H485="6ème","Mixte",G485)))=0),"",IF(SUMPRODUCT((Barèmes!$A$6:$A$28="Souplesse (score 1-5)")*(Barèmes!$B$6:$B$28=H485)*(Barèmes!$C$6:$C$28=IF(H485="6ème","Mixte",G485))*(Barèmes!$J$6:$J$28="+"))&gt;0,IF(X485&lt;=SUMIFS(Barèmes!$D$6:$D$28,Barèmes!$A$6:$A$28,"Souplesse (score 1-5)",Barèmes!$B$6:$B$28,H485,Barèmes!$C$6:$C$28,IF(H485="6ème","Mixte",G485)),"à besoin",IF(X485&lt;=SUMIFS(Barèmes!$E$6:$E$28,Barèmes!$A$6:$A$28,"Souplesse (score 1-5)",Barèmes!$B$6:$B$28,H485,Barèmes!$C$6:$C$28,IF(H485="6ème","Mixte",G485)),"fragile","satisfaisant")),IF(X485&gt;=SUMIFS(Barèmes!$D$6:$D$28,Barèmes!$A$6:$A$28,"Souplesse (score 1-5)",Barèmes!$B$6:$B$28,H485,Barèmes!$C$6:$C$28,IF(H485="6ème","Mixte",G485)),"à besoin",IF(X485&gt;=SUMIFS(Barèmes!$E$6:$E$28,Barèmes!$A$6:$A$28,"Souplesse (score 1-5)",Barèmes!$B$6:$B$28,H485,Barèmes!$C$6:$C$28,IF(H485="6ème","Mixte",G485)),"fragile","satisfaisant"))))</f>
        <v/>
      </c>
      <c r="Z485" s="26" t="str" cm="1">
        <f t="array" ref="Z485">IF(OR(X485="",SUMPRODUCT((Barèmes!$A$6:$A$28="Souplesse (score 1-5)")*(Barèmes!$B$6:$B$28=H485)*(Barèmes!$C$6:$C$28=IF(H485="6ème","Mixte",G485)))=0),"",IF(SUMPRODUCT((Barèmes!$A$6:$A$28="Souplesse (score 1-5)")*(Barèmes!$B$6:$B$28=H485)*(Barèmes!$C$6:$C$28=IF(H485="6ème","Mixte",G485))*(Barèmes!$J$6:$J$28="+"))&gt;0,IF(X485&lt;=SUMIFS(Barèmes!$F$6:$F$28,Barèmes!$A$6:$A$28,"Souplesse (score 1-5)",Barèmes!$B$6:$B$28,H485,Barèmes!$C$6:$C$28,IF(H485="6ème","Mixte",G485)),Barèmes!$B$2,IF(X485&lt;=SUMIFS(Barèmes!$G$6:$G$28,Barèmes!$A$6:$A$28,"Souplesse (score 1-5)",Barèmes!$B$6:$B$28,H485,Barèmes!$C$6:$C$28,IF(H485="6ème","Mixte",G485)),Barèmes!$C$2,IF(X485&lt;=SUMIFS(Barèmes!$H$6:$H$28,Barèmes!$A$6:$A$28,"Souplesse (score 1-5)",Barèmes!$B$6:$B$28,H485,Barèmes!$C$6:$C$28,IF(H485="6ème","Mixte",G485)),Barèmes!$D$2,IF(X485&lt;=SUMIFS(Barèmes!$I$6:$I$28,Barèmes!$A$6:$A$28,"Souplesse (score 1-5)",Barèmes!$B$6:$B$28,H485,Barèmes!$C$6:$C$28,IF(H485="6ème","Mixte",G485)),Barèmes!$E$2,Barèmes!$F$2)))),IF(X485&gt;=SUMIFS(Barèmes!$F$6:$F$28,Barèmes!$A$6:$A$28,"Souplesse (score 1-5)",Barèmes!$B$6:$B$28,H485,Barèmes!$C$6:$C$28,IF(H485="6ème","Mixte",G485)),Barèmes!$B$2,IF(X485&gt;=SUMIFS(Barèmes!$G$6:$G$28,Barèmes!$A$6:$A$28,"Souplesse (score 1-5)",Barèmes!$B$6:$B$28,H485,Barèmes!$C$6:$C$28,IF(H485="6ème","Mixte",G485)),Barèmes!$C$2,IF(X485&gt;=SUMIFS(Barèmes!$H$6:$H$28,Barèmes!$A$6:$A$28,"Souplesse (score 1-5)",Barèmes!$B$6:$B$28,H485,Barèmes!$C$6:$C$28,IF(H485="6ème","Mixte",G485)),Barèmes!$D$2,IF(X485&gt;=SUMIFS(Barèmes!$I$6:$I$28,Barèmes!$A$6:$A$28,"Souplesse (score 1-5)",Barèmes!$B$6:$B$28,H485,Barèmes!$C$6:$C$28,IF(H485="6ème","Mixte",G485)),Barèmes!$E$2,Barèmes!$F$2))))))</f>
        <v/>
      </c>
      <c r="AA485" s="22"/>
      <c r="AB485" s="27" t="str">
        <f>IF(OR(AA485="",SUMPRODUCT((Barèmes!$A$6:$A$28="Agilité — T-test 974 (s)")*(Barèmes!$B$6:$B$28=H485)*(Barèmes!$C$6:$C$28=IF(H485="6ème","Mixte",G485)))=0),"",IF(SUMPRODUCT((Barèmes!$A$6:$A$28="Agilité — T-test 974 (s)")*(Barèmes!$B$6:$B$28=H485)*(Barèmes!$C$6:$C$28=IF(H485="6ème","Mixte",G485))*(Barèmes!$J$6:$J$28="+"))&gt;0,IF(AA485&lt;=SUMIFS(Barèmes!$D$6:$D$28,Barèmes!$A$6:$A$28,"Agilité — T-test 974 (s)",Barèmes!$B$6:$B$28,H485,Barèmes!$C$6:$C$28,IF(H485="6ème","Mixte",G485)),"à besoin",IF(AA485&lt;=SUMIFS(Barèmes!$E$6:$E$28,Barèmes!$A$6:$A$28,"Agilité — T-test 974 (s)",Barèmes!$B$6:$B$28,H485,Barèmes!$C$6:$C$28,IF(H485="6ème","Mixte",G485)),"fragile","satisfaisant")),IF(AA485&gt;=SUMIFS(Barèmes!$D$6:$D$28,Barèmes!$A$6:$A$28,"Agilité — T-test 974 (s)",Barèmes!$B$6:$B$28,H485,Barèmes!$C$6:$C$28,IF(H485="6ème","Mixte",G485)),"à besoin",IF(AA485&gt;=SUMIFS(Barèmes!$E$6:$E$28,Barèmes!$A$6:$A$28,"Agilité — T-test 974 (s)",Barèmes!$B$6:$B$28,H485,Barèmes!$C$6:$C$28,IF(H485="6ème","Mixte",G485)),"fragile","satisfaisant"))))</f>
        <v/>
      </c>
      <c r="AC485" s="27" t="str">
        <f>IF(OR(AA485="",SUMPRODUCT((Barèmes!$A$6:$A$28="Agilité — T-test 974 (s)")*(Barèmes!$B$6:$B$28=H485)*(Barèmes!$C$6:$C$28=IF(H485="6ème","Mixte",G485)))=0),"",IF(SUMPRODUCT((Barèmes!$A$6:$A$28="Agilité — T-test 974 (s)")*(Barèmes!$B$6:$B$28=H485)*(Barèmes!$C$6:$C$28=IF(H485="6ème","Mixte",G485))*(Barèmes!$J$6:$J$28="+"))&gt;0,IF(AA485&lt;=SUMIFS(Barèmes!$F$6:$F$28,Barèmes!$A$6:$A$28,"Agilité — T-test 974 (s)",Barèmes!$B$6:$B$28,H485,Barèmes!$C$6:$C$28,IF(H485="6ème","Mixte",G485)),Barèmes!$B$2,IF(AA485&lt;=SUMIFS(Barèmes!$G$6:$G$28,Barèmes!$A$6:$A$28,"Agilité — T-test 974 (s)",Barèmes!$B$6:$B$28,H485,Barèmes!$C$6:$C$28,IF(H485="6ème","Mixte",G485)),Barèmes!$C$2,IF(AA485&lt;=SUMIFS(Barèmes!$H$6:$H$28,Barèmes!$A$6:$A$28,"Agilité — T-test 974 (s)",Barèmes!$B$6:$B$28,H485,Barèmes!$C$6:$C$28,IF(H485="6ème","Mixte",G485)),Barèmes!$D$2,IF(AA485&lt;=SUMIFS(Barèmes!$I$6:$I$28,Barèmes!$A$6:$A$28,"Agilité — T-test 974 (s)",Barèmes!$B$6:$B$28,H485,Barèmes!$C$6:$C$28,IF(H485="6ème","Mixte",G485)),Barèmes!$E$2,Barèmes!$F$2)))),IF(AA485&gt;=SUMIFS(Barèmes!$F$6:$F$28,Barèmes!$A$6:$A$28,"Agilité — T-test 974 (s)",Barèmes!$B$6:$B$28,H485,Barèmes!$C$6:$C$28,IF(H485="6ème","Mixte",G485)),Barèmes!$B$2,IF(AA485&gt;=SUMIFS(Barèmes!$G$6:$G$28,Barèmes!$A$6:$A$28,"Agilité — T-test 974 (s)",Barèmes!$B$6:$B$28,H485,Barèmes!$C$6:$C$28,IF(H485="6ème","Mixte",G485)),Barèmes!$C$2,IF(AA485&gt;=SUMIFS(Barèmes!$H$6:$H$28,Barèmes!$A$6:$A$28,"Agilité — T-test 974 (s)",Barèmes!$B$6:$B$28,H485,Barèmes!$C$6:$C$28,IF(H485="6ème","Mixte",G485)),Barèmes!$D$2,IF(AA485&gt;=SUMIFS(Barèmes!$I$6:$I$28,Barèmes!$A$6:$A$28,"Agilité — T-test 974 (s)",Barèmes!$B$6:$B$28,H485,Barèmes!$C$6:$C$28,IF(H485="6ème","Mixte",G485)),Barèmes!$E$2,Barèmes!$F$2))))))</f>
        <v/>
      </c>
      <c r="AD485" s="28" t="str">
        <f t="shared" si="58"/>
        <v/>
      </c>
      <c r="AE485" s="29" t="str">
        <f t="shared" si="59"/>
        <v/>
      </c>
      <c r="AF485" s="30" t="str">
        <f>IF(OR(AD485="",SUMPRODUCT((Barèmes!$A$6:$A$28="Surcoût d'agilité (s) — technique")*(Barèmes!$B$6:$B$28=H485)*(Barèmes!$C$6:$C$28=IF(H485="6ème","Mixte",G485)))=0),"",IF(SUMPRODUCT((Barèmes!$A$6:$A$28="Surcoût d'agilité (s) — technique")*(Barèmes!$B$6:$B$28=H485)*(Barèmes!$C$6:$C$28=IF(H485="6ème","Mixte",G485))*(Barèmes!$J$6:$J$28="+"))&gt;0,IF(AD485&lt;=SUMIFS(Barèmes!$D$6:$D$28,Barèmes!$A$6:$A$28,"Surcoût d'agilité (s) — technique",Barèmes!$B$6:$B$28,H485,Barèmes!$C$6:$C$28,IF(H485="6ème","Mixte",G485)),"à besoin",IF(AD485&lt;=SUMIFS(Barèmes!$E$6:$E$28,Barèmes!$A$6:$A$28,"Surcoût d'agilité (s) — technique",Barèmes!$B$6:$B$28,H485,Barèmes!$C$6:$C$28,IF(H485="6ème","Mixte",G485)),"fragile","satisfaisant")),IF(AD485&gt;=SUMIFS(Barèmes!$D$6:$D$28,Barèmes!$A$6:$A$28,"Surcoût d'agilité (s) — technique",Barèmes!$B$6:$B$28,H485,Barèmes!$C$6:$C$28,IF(H485="6ème","Mixte",G485)),"à besoin",IF(AD485&gt;=SUMIFS(Barèmes!$E$6:$E$28,Barèmes!$A$6:$A$28,"Surcoût d'agilité (s) — technique",Barèmes!$B$6:$B$28,H485,Barèmes!$C$6:$C$28,IF(H485="6ème","Mixte",G485)),"fragile","satisfaisant"))))</f>
        <v/>
      </c>
      <c r="AG485" s="30" t="str">
        <f>IF(OR(AD485="",SUMPRODUCT((Barèmes!$A$6:$A$28="Surcoût d'agilité (s) — technique")*(Barèmes!$B$6:$B$28=H485)*(Barèmes!$C$6:$C$28=IF(H485="6ème","Mixte",G485)))=0),"",IF(SUMPRODUCT((Barèmes!$A$6:$A$28="Surcoût d'agilité (s) — technique")*(Barèmes!$B$6:$B$28=H485)*(Barèmes!$C$6:$C$28=IF(H485="6ème","Mixte",G485))*(Barèmes!$J$6:$J$28="+"))&gt;0,IF(AD485&lt;=SUMIFS(Barèmes!$F$6:$F$28,Barèmes!$A$6:$A$28,"Surcoût d'agilité (s) — technique",Barèmes!$B$6:$B$28,H485,Barèmes!$C$6:$C$28,IF(H485="6ème","Mixte",G485)),Barèmes!$B$2,IF(AD485&lt;=SUMIFS(Barèmes!$G$6:$G$28,Barèmes!$A$6:$A$28,"Surcoût d'agilité (s) — technique",Barèmes!$B$6:$B$28,H485,Barèmes!$C$6:$C$28,IF(H485="6ème","Mixte",G485)),Barèmes!$C$2,IF(AD485&lt;=SUMIFS(Barèmes!$H$6:$H$28,Barèmes!$A$6:$A$28,"Surcoût d'agilité (s) — technique",Barèmes!$B$6:$B$28,H485,Barèmes!$C$6:$C$28,IF(H485="6ème","Mixte",G485)),Barèmes!$D$2,IF(AD485&lt;=SUMIFS(Barèmes!$I$6:$I$28,Barèmes!$A$6:$A$28,"Surcoût d'agilité (s) — technique",Barèmes!$B$6:$B$28,H485,Barèmes!$C$6:$C$28,IF(H485="6ème","Mixte",G485)),Barèmes!$E$2,Barèmes!$F$2)))),IF(AD485&gt;=SUMIFS(Barèmes!$F$6:$F$28,Barèmes!$A$6:$A$28,"Surcoût d'agilité (s) — technique",Barèmes!$B$6:$B$28,H485,Barèmes!$C$6:$C$28,IF(H485="6ème","Mixte",G485)),Barèmes!$B$2,IF(AD485&gt;=SUMIFS(Barèmes!$G$6:$G$28,Barèmes!$A$6:$A$28,"Surcoût d'agilité (s) — technique",Barèmes!$B$6:$B$28,H485,Barèmes!$C$6:$C$28,IF(H485="6ème","Mixte",G485)),Barèmes!$C$2,IF(AD485&gt;=SUMIFS(Barèmes!$H$6:$H$28,Barèmes!$A$6:$A$28,"Surcoût d'agilité (s) — technique",Barèmes!$B$6:$B$28,H485,Barèmes!$C$6:$C$28,IF(H485="6ème","Mixte",G485)),Barèmes!$D$2,IF(AD485&gt;=SUMIFS(Barèmes!$I$6:$I$28,Barèmes!$A$6:$A$28,"Surcoût d'agilité (s) — technique",Barèmes!$B$6:$B$28,H485,Barèmes!$C$6:$C$28,IF(H485="6ème","Mixte",G485)),Barèmes!$E$2,Barèmes!$F$2))))))</f>
        <v/>
      </c>
      <c r="AH485" s="31" t="str">
        <f>IF((IF(N485="",0,1)+IF(Q485="",0,1)+IF(W485="",0,1)+IF(Z485="",0,1)+IF(AC485="",0,1))=0,"",3*IF(N485=Barèmes!$B$2,1,IF(N485=Barèmes!$C$2,2,IF(N485=Barèmes!$D$2,3,IF(N485=Barèmes!$E$2,4,IF(N485=Barèmes!$F$2,5,0)))))+3*IF(Q485=Barèmes!$B$2,1,IF(Q485=Barèmes!$C$2,2,IF(Q485=Barèmes!$D$2,3,IF(Q485=Barèmes!$E$2,4,IF(Q485=Barèmes!$F$2,5,0)))))+2*IF(W485=Barèmes!$B$2,1,IF(W485=Barèmes!$C$2,2,IF(W485=Barèmes!$D$2,3,IF(W485=Barèmes!$E$2,4,IF(W485=Barèmes!$F$2,5,0)))))+1*IF(Z485=Barèmes!$B$2,1,IF(Z485=Barèmes!$C$2,2,IF(Z485=Barèmes!$D$2,3,IF(Z485=Barèmes!$E$2,4,IF(Z485=Barèmes!$F$2,5,0)))))+1*IF(AC485=Barèmes!$B$2,1,IF(AC485=Barèmes!$C$2,2,IF(AC485=Barèmes!$D$2,3,IF(AC485=Barèmes!$E$2,4,IF(AC485=Barèmes!$F$2,5,0))))))</f>
        <v/>
      </c>
      <c r="AI485" s="31"/>
      <c r="AJ485" s="32" t="str">
        <f>IFERROR(INDEX(Croissance!$B$5:$B$604,MATCH(A485,Croissance!$A$5:$A$604,0)),"")</f>
        <v/>
      </c>
      <c r="AK485" s="32" t="str">
        <f>IFERROR(INDEX(Croissance!$C$5:$C$604,MATCH(A485,Croissance!$A$5:$A$604,0)),"")</f>
        <v/>
      </c>
      <c r="AL485" s="32" t="str">
        <f>IFERROR(INDEX(Croissance!$D$5:$D$604,MATCH(A485,Croissance!$A$5:$A$604,0)),"")</f>
        <v/>
      </c>
      <c r="AM485" s="32" t="str">
        <f>IFERROR(INDEX(Croissance!$E$5:$E$604,MATCH(A485,Croissance!$A$5:$A$604,0)),"")</f>
        <v/>
      </c>
      <c r="AO485" s="33">
        <f t="shared" si="64"/>
        <v>0</v>
      </c>
      <c r="AP485" s="33">
        <f t="shared" si="60"/>
        <v>0</v>
      </c>
      <c r="AQ485" s="33">
        <f>IF(A485="",0,IF(AND(OR('Synthèse classe'!$C$2="Tous",C485='Synthèse classe'!$C$2),OR('Synthèse classe'!$C$3="Toutes",D485='Synthèse classe'!$C$3),OR('Synthèse classe'!$C$4="Toutes",AND('Synthèse classe'!$C$4="Dernière",AP485=1),B485=IFERROR(VALUE('Synthèse classe'!$C$4),0))),1,0))</f>
        <v>0</v>
      </c>
      <c r="AR485" s="34" t="str">
        <f t="shared" si="61"/>
        <v/>
      </c>
    </row>
    <row r="486" spans="1:44" x14ac:dyDescent="0.2">
      <c r="A486" s="17" t="str">
        <f t="shared" si="57"/>
        <v/>
      </c>
      <c r="B486" s="18"/>
      <c r="C486" s="19"/>
      <c r="D486" s="19"/>
      <c r="E486" s="19"/>
      <c r="F486" s="19"/>
      <c r="G486" s="19"/>
      <c r="H486" s="17" t="str">
        <f t="shared" si="62"/>
        <v/>
      </c>
      <c r="I486" s="20"/>
      <c r="J486" s="18"/>
      <c r="K486" s="19"/>
      <c r="L486" s="21" t="str">
        <f t="shared" si="63"/>
        <v/>
      </c>
      <c r="M486" s="21" t="str">
        <f>IF(OR(J486="",SUMPRODUCT((Barèmes!$A$6:$A$28="Endurance — Luc Léger (palier)")*(Barèmes!$B$6:$B$28=H486)*(Barèmes!$C$6:$C$28=IF(H486="6ème","Mixte",G486)))=0),"",IF(SUMPRODUCT((Barèmes!$A$6:$A$28="Endurance — Luc Léger (palier)")*(Barèmes!$B$6:$B$28=H486)*(Barèmes!$C$6:$C$28=IF(H486="6ème","Mixte",G486))*(Barèmes!$J$6:$J$28="+"))&gt;0,IF(J486&lt;=SUMIFS(Barèmes!$D$6:$D$28,Barèmes!$A$6:$A$28,"Endurance — Luc Léger (palier)",Barèmes!$B$6:$B$28,H486,Barèmes!$C$6:$C$28,IF(H486="6ème","Mixte",G486)),"à besoin",IF(J486&lt;=SUMIFS(Barèmes!$E$6:$E$28,Barèmes!$A$6:$A$28,"Endurance — Luc Léger (palier)",Barèmes!$B$6:$B$28,H486,Barèmes!$C$6:$C$28,IF(H486="6ème","Mixte",G486)),"fragile","satisfaisant")),IF(J486&gt;=SUMIFS(Barèmes!$D$6:$D$28,Barèmes!$A$6:$A$28,"Endurance — Luc Léger (palier)",Barèmes!$B$6:$B$28,H486,Barèmes!$C$6:$C$28,IF(H486="6ème","Mixte",G486)),"à besoin",IF(J486&gt;=SUMIFS(Barèmes!$E$6:$E$28,Barèmes!$A$6:$A$28,"Endurance — Luc Léger (palier)",Barèmes!$B$6:$B$28,H486,Barèmes!$C$6:$C$28,IF(H486="6ème","Mixte",G486)),"fragile","satisfaisant"))))</f>
        <v/>
      </c>
      <c r="N486" s="21" t="str">
        <f>IF(OR(J486="",SUMPRODUCT((Barèmes!$A$6:$A$28="Endurance — Luc Léger (palier)")*(Barèmes!$B$6:$B$28=H486)*(Barèmes!$C$6:$C$28=IF(H486="6ème","Mixte",G486)))=0),"",IF(SUMPRODUCT((Barèmes!$A$6:$A$28="Endurance — Luc Léger (palier)")*(Barèmes!$B$6:$B$28=H486)*(Barèmes!$C$6:$C$28=IF(H486="6ème","Mixte",G486))*(Barèmes!$J$6:$J$28="+"))&gt;0,IF(J486&lt;=SUMIFS(Barèmes!$F$6:$F$28,Barèmes!$A$6:$A$28,"Endurance — Luc Léger (palier)",Barèmes!$B$6:$B$28,H486,Barèmes!$C$6:$C$28,IF(H486="6ème","Mixte",G486)),Barèmes!$B$2,IF(J486&lt;=SUMIFS(Barèmes!$G$6:$G$28,Barèmes!$A$6:$A$28,"Endurance — Luc Léger (palier)",Barèmes!$B$6:$B$28,H486,Barèmes!$C$6:$C$28,IF(H486="6ème","Mixte",G486)),Barèmes!$C$2,IF(J486&lt;=SUMIFS(Barèmes!$H$6:$H$28,Barèmes!$A$6:$A$28,"Endurance — Luc Léger (palier)",Barèmes!$B$6:$B$28,H486,Barèmes!$C$6:$C$28,IF(H486="6ème","Mixte",G486)),Barèmes!$D$2,IF(J486&lt;=SUMIFS(Barèmes!$I$6:$I$28,Barèmes!$A$6:$A$28,"Endurance — Luc Léger (palier)",Barèmes!$B$6:$B$28,H486,Barèmes!$C$6:$C$28,IF(H486="6ème","Mixte",G486)),Barèmes!$E$2,Barèmes!$F$2)))),IF(J486&gt;=SUMIFS(Barèmes!$F$6:$F$28,Barèmes!$A$6:$A$28,"Endurance — Luc Léger (palier)",Barèmes!$B$6:$B$28,H486,Barèmes!$C$6:$C$28,IF(H486="6ème","Mixte",G486)),Barèmes!$B$2,IF(J486&gt;=SUMIFS(Barèmes!$G$6:$G$28,Barèmes!$A$6:$A$28,"Endurance — Luc Léger (palier)",Barèmes!$B$6:$B$28,H486,Barèmes!$C$6:$C$28,IF(H486="6ème","Mixte",G486)),Barèmes!$C$2,IF(J486&gt;=SUMIFS(Barèmes!$H$6:$H$28,Barèmes!$A$6:$A$28,"Endurance — Luc Léger (palier)",Barèmes!$B$6:$B$28,H486,Barèmes!$C$6:$C$28,IF(H486="6ème","Mixte",G486)),Barèmes!$D$2,IF(J486&gt;=SUMIFS(Barèmes!$I$6:$I$28,Barèmes!$A$6:$A$28,"Endurance — Luc Léger (palier)",Barèmes!$B$6:$B$28,H486,Barèmes!$C$6:$C$28,IF(H486="6ème","Mixte",G486)),Barèmes!$E$2,Barèmes!$F$2))))))</f>
        <v/>
      </c>
      <c r="O486" s="22"/>
      <c r="P486" s="23" t="str">
        <f>IF(OR(O486="",SUMPRODUCT((Barèmes!$A$6:$A$28="Force bas du corps — Saut en longueur (m)")*(Barèmes!$B$6:$B$28=H486)*(Barèmes!$C$6:$C$28=IF(H486="6ème","Mixte",G486)))=0),"",IF(SUMPRODUCT((Barèmes!$A$6:$A$28="Force bas du corps — Saut en longueur (m)")*(Barèmes!$B$6:$B$28=H486)*(Barèmes!$C$6:$C$28=IF(H486="6ème","Mixte",G486))*(Barèmes!$J$6:$J$28="+"))&gt;0,IF(O486&lt;=SUMIFS(Barèmes!$D$6:$D$28,Barèmes!$A$6:$A$28,"Force bas du corps — Saut en longueur (m)",Barèmes!$B$6:$B$28,H486,Barèmes!$C$6:$C$28,IF(H486="6ème","Mixte",G486)),"à besoin",IF(O486&lt;=SUMIFS(Barèmes!$E$6:$E$28,Barèmes!$A$6:$A$28,"Force bas du corps — Saut en longueur (m)",Barèmes!$B$6:$B$28,H486,Barèmes!$C$6:$C$28,IF(H486="6ème","Mixte",G486)),"fragile","satisfaisant")),IF(O486&gt;=SUMIFS(Barèmes!$D$6:$D$28,Barèmes!$A$6:$A$28,"Force bas du corps — Saut en longueur (m)",Barèmes!$B$6:$B$28,H486,Barèmes!$C$6:$C$28,IF(H486="6ème","Mixte",G486)),"à besoin",IF(O486&gt;=SUMIFS(Barèmes!$E$6:$E$28,Barèmes!$A$6:$A$28,"Force bas du corps — Saut en longueur (m)",Barèmes!$B$6:$B$28,H486,Barèmes!$C$6:$C$28,IF(H486="6ème","Mixte",G486)),"fragile","satisfaisant"))))</f>
        <v/>
      </c>
      <c r="Q486" s="23" t="str">
        <f>IF(OR(O486="",SUMPRODUCT((Barèmes!$A$6:$A$28="Force bas du corps — Saut en longueur (m)")*(Barèmes!$B$6:$B$28=H486)*(Barèmes!$C$6:$C$28=IF(H486="6ème","Mixte",G486)))=0),"",IF(SUMPRODUCT((Barèmes!$A$6:$A$28="Force bas du corps — Saut en longueur (m)")*(Barèmes!$B$6:$B$28=H486)*(Barèmes!$C$6:$C$28=IF(H486="6ème","Mixte",G486))*(Barèmes!$J$6:$J$28="+"))&gt;0,IF(O486&lt;=SUMIFS(Barèmes!$F$6:$F$28,Barèmes!$A$6:$A$28,"Force bas du corps — Saut en longueur (m)",Barèmes!$B$6:$B$28,H486,Barèmes!$C$6:$C$28,IF(H486="6ème","Mixte",G486)),Barèmes!$B$2,IF(O486&lt;=SUMIFS(Barèmes!$G$6:$G$28,Barèmes!$A$6:$A$28,"Force bas du corps — Saut en longueur (m)",Barèmes!$B$6:$B$28,H486,Barèmes!$C$6:$C$28,IF(H486="6ème","Mixte",G486)),Barèmes!$C$2,IF(O486&lt;=SUMIFS(Barèmes!$H$6:$H$28,Barèmes!$A$6:$A$28,"Force bas du corps — Saut en longueur (m)",Barèmes!$B$6:$B$28,H486,Barèmes!$C$6:$C$28,IF(H486="6ème","Mixte",G486)),Barèmes!$D$2,IF(O486&lt;=SUMIFS(Barèmes!$I$6:$I$28,Barèmes!$A$6:$A$28,"Force bas du corps — Saut en longueur (m)",Barèmes!$B$6:$B$28,H486,Barèmes!$C$6:$C$28,IF(H486="6ème","Mixte",G486)),Barèmes!$E$2,Barèmes!$F$2)))),IF(O486&gt;=SUMIFS(Barèmes!$F$6:$F$28,Barèmes!$A$6:$A$28,"Force bas du corps — Saut en longueur (m)",Barèmes!$B$6:$B$28,H486,Barèmes!$C$6:$C$28,IF(H486="6ème","Mixte",G486)),Barèmes!$B$2,IF(O486&gt;=SUMIFS(Barèmes!$G$6:$G$28,Barèmes!$A$6:$A$28,"Force bas du corps — Saut en longueur (m)",Barèmes!$B$6:$B$28,H486,Barèmes!$C$6:$C$28,IF(H486="6ème","Mixte",G486)),Barèmes!$C$2,IF(O486&gt;=SUMIFS(Barèmes!$H$6:$H$28,Barèmes!$A$6:$A$28,"Force bas du corps — Saut en longueur (m)",Barèmes!$B$6:$B$28,H486,Barèmes!$C$6:$C$28,IF(H486="6ème","Mixte",G486)),Barèmes!$D$2,IF(O486&gt;=SUMIFS(Barèmes!$I$6:$I$28,Barèmes!$A$6:$A$28,"Force bas du corps — Saut en longueur (m)",Barèmes!$B$6:$B$28,H486,Barèmes!$C$6:$C$28,IF(H486="6ème","Mixte",G486)),Barèmes!$E$2,Barèmes!$F$2))))))</f>
        <v/>
      </c>
      <c r="R486" s="22"/>
      <c r="S486" s="24" t="str">
        <f>IF(OR(R486="",SUMPRODUCT((Barèmes!$A$6:$A$28="Vitesse — 30 m (s)")*(Barèmes!$B$6:$B$28=H486)*(Barèmes!$C$6:$C$28=IF(H486="6ème","Mixte",G486)))=0),"",IF(SUMPRODUCT((Barèmes!$A$6:$A$28="Vitesse — 30 m (s)")*(Barèmes!$B$6:$B$28=H486)*(Barèmes!$C$6:$C$28=IF(H486="6ème","Mixte",G486))*(Barèmes!$J$6:$J$28="+"))&gt;0,IF(R486&lt;=SUMIFS(Barèmes!$D$6:$D$28,Barèmes!$A$6:$A$28,"Vitesse — 30 m (s)",Barèmes!$B$6:$B$28,H486,Barèmes!$C$6:$C$28,IF(H486="6ème","Mixte",G486)),"à besoin",IF(R486&lt;=SUMIFS(Barèmes!$E$6:$E$28,Barèmes!$A$6:$A$28,"Vitesse — 30 m (s)",Barèmes!$B$6:$B$28,H486,Barèmes!$C$6:$C$28,IF(H486="6ème","Mixte",G486)),"fragile","satisfaisant")),IF(R486&gt;=SUMIFS(Barèmes!$D$6:$D$28,Barèmes!$A$6:$A$28,"Vitesse — 30 m (s)",Barèmes!$B$6:$B$28,H486,Barèmes!$C$6:$C$28,IF(H486="6ème","Mixte",G486)),"à besoin",IF(R486&gt;=SUMIFS(Barèmes!$E$6:$E$28,Barèmes!$A$6:$A$28,"Vitesse — 30 m (s)",Barèmes!$B$6:$B$28,H486,Barèmes!$C$6:$C$28,IF(H486="6ème","Mixte",G486)),"fragile","satisfaisant"))))</f>
        <v/>
      </c>
      <c r="T486" s="24" t="str">
        <f>IF(OR(R486="",SUMPRODUCT((Barèmes!$A$6:$A$28="Vitesse — 30 m (s)")*(Barèmes!$B$6:$B$28=H486)*(Barèmes!$C$6:$C$28=IF(H486="6ème","Mixte",G486)))=0),"",IF(SUMPRODUCT((Barèmes!$A$6:$A$28="Vitesse — 30 m (s)")*(Barèmes!$B$6:$B$28=H486)*(Barèmes!$C$6:$C$28=IF(H486="6ème","Mixte",G486))*(Barèmes!$J$6:$J$28="+"))&gt;0,IF(R486&lt;=SUMIFS(Barèmes!$F$6:$F$28,Barèmes!$A$6:$A$28,"Vitesse — 30 m (s)",Barèmes!$B$6:$B$28,H486,Barèmes!$C$6:$C$28,IF(H486="6ème","Mixte",G486)),Barèmes!$B$2,IF(R486&lt;=SUMIFS(Barèmes!$G$6:$G$28,Barèmes!$A$6:$A$28,"Vitesse — 30 m (s)",Barèmes!$B$6:$B$28,H486,Barèmes!$C$6:$C$28,IF(H486="6ème","Mixte",G486)),Barèmes!$C$2,IF(R486&lt;=SUMIFS(Barèmes!$H$6:$H$28,Barèmes!$A$6:$A$28,"Vitesse — 30 m (s)",Barèmes!$B$6:$B$28,H486,Barèmes!$C$6:$C$28,IF(H486="6ème","Mixte",G486)),Barèmes!$D$2,IF(R486&lt;=SUMIFS(Barèmes!$I$6:$I$28,Barèmes!$A$6:$A$28,"Vitesse — 30 m (s)",Barèmes!$B$6:$B$28,H486,Barèmes!$C$6:$C$28,IF(H486="6ème","Mixte",G486)),Barèmes!$E$2,Barèmes!$F$2)))),IF(R486&gt;=SUMIFS(Barèmes!$F$6:$F$28,Barèmes!$A$6:$A$28,"Vitesse — 30 m (s)",Barèmes!$B$6:$B$28,H486,Barèmes!$C$6:$C$28,IF(H486="6ème","Mixte",G486)),Barèmes!$B$2,IF(R486&gt;=SUMIFS(Barèmes!$G$6:$G$28,Barèmes!$A$6:$A$28,"Vitesse — 30 m (s)",Barèmes!$B$6:$B$28,H486,Barèmes!$C$6:$C$28,IF(H486="6ème","Mixte",G486)),Barèmes!$C$2,IF(R486&gt;=SUMIFS(Barèmes!$H$6:$H$28,Barèmes!$A$6:$A$28,"Vitesse — 30 m (s)",Barèmes!$B$6:$B$28,H486,Barèmes!$C$6:$C$28,IF(H486="6ème","Mixte",G486)),Barèmes!$D$2,IF(R486&gt;=SUMIFS(Barèmes!$I$6:$I$28,Barèmes!$A$6:$A$28,"Vitesse — 30 m (s)",Barèmes!$B$6:$B$28,H486,Barèmes!$C$6:$C$28,IF(H486="6ème","Mixte",G486)),Barèmes!$E$2,Barèmes!$F$2))))))</f>
        <v/>
      </c>
      <c r="U486" s="22"/>
      <c r="V486" s="25" t="str">
        <f>IF(OR(U486="",SUMPRODUCT((Barèmes!$A$6:$A$28="Vitesse — 50 m (s)")*(Barèmes!$B$6:$B$28=H486)*(Barèmes!$C$6:$C$28=IF(H486="6ème","Mixte",G486)))=0),"",IF(SUMPRODUCT((Barèmes!$A$6:$A$28="Vitesse — 50 m (s)")*(Barèmes!$B$6:$B$28=H486)*(Barèmes!$C$6:$C$28=IF(H486="6ème","Mixte",G486))*(Barèmes!$J$6:$J$28="+"))&gt;0,IF(U486&lt;=SUMIFS(Barèmes!$D$6:$D$28,Barèmes!$A$6:$A$28,"Vitesse — 50 m (s)",Barèmes!$B$6:$B$28,H486,Barèmes!$C$6:$C$28,IF(H486="6ème","Mixte",G486)),"à besoin",IF(U486&lt;=SUMIFS(Barèmes!$E$6:$E$28,Barèmes!$A$6:$A$28,"Vitesse — 50 m (s)",Barèmes!$B$6:$B$28,H486,Barèmes!$C$6:$C$28,IF(H486="6ème","Mixte",G486)),"fragile","satisfaisant")),IF(U486&gt;=SUMIFS(Barèmes!$D$6:$D$28,Barèmes!$A$6:$A$28,"Vitesse — 50 m (s)",Barèmes!$B$6:$B$28,H486,Barèmes!$C$6:$C$28,IF(H486="6ème","Mixte",G486)),"à besoin",IF(U486&gt;=SUMIFS(Barèmes!$E$6:$E$28,Barèmes!$A$6:$A$28,"Vitesse — 50 m (s)",Barèmes!$B$6:$B$28,H486,Barèmes!$C$6:$C$28,IF(H486="6ème","Mixte",G486)),"fragile","satisfaisant"))))</f>
        <v/>
      </c>
      <c r="W486" s="25" t="str">
        <f>IF(OR(U486="",SUMPRODUCT((Barèmes!$A$6:$A$28="Vitesse — 50 m (s)")*(Barèmes!$B$6:$B$28=H486)*(Barèmes!$C$6:$C$28=IF(H486="6ème","Mixte",G486)))=0),"",IF(SUMPRODUCT((Barèmes!$A$6:$A$28="Vitesse — 50 m (s)")*(Barèmes!$B$6:$B$28=H486)*(Barèmes!$C$6:$C$28=IF(H486="6ème","Mixte",G486))*(Barèmes!$J$6:$J$28="+"))&gt;0,IF(U486&lt;=SUMIFS(Barèmes!$F$6:$F$28,Barèmes!$A$6:$A$28,"Vitesse — 50 m (s)",Barèmes!$B$6:$B$28,H486,Barèmes!$C$6:$C$28,IF(H486="6ème","Mixte",G486)),Barèmes!$B$2,IF(U486&lt;=SUMIFS(Barèmes!$G$6:$G$28,Barèmes!$A$6:$A$28,"Vitesse — 50 m (s)",Barèmes!$B$6:$B$28,H486,Barèmes!$C$6:$C$28,IF(H486="6ème","Mixte",G486)),Barèmes!$C$2,IF(U486&lt;=SUMIFS(Barèmes!$H$6:$H$28,Barèmes!$A$6:$A$28,"Vitesse — 50 m (s)",Barèmes!$B$6:$B$28,H486,Barèmes!$C$6:$C$28,IF(H486="6ème","Mixte",G486)),Barèmes!$D$2,IF(U486&lt;=SUMIFS(Barèmes!$I$6:$I$28,Barèmes!$A$6:$A$28,"Vitesse — 50 m (s)",Barèmes!$B$6:$B$28,H486,Barèmes!$C$6:$C$28,IF(H486="6ème","Mixte",G486)),Barèmes!$E$2,Barèmes!$F$2)))),IF(U486&gt;=SUMIFS(Barèmes!$F$6:$F$28,Barèmes!$A$6:$A$28,"Vitesse — 50 m (s)",Barèmes!$B$6:$B$28,H486,Barèmes!$C$6:$C$28,IF(H486="6ème","Mixte",G486)),Barèmes!$B$2,IF(U486&gt;=SUMIFS(Barèmes!$G$6:$G$28,Barèmes!$A$6:$A$28,"Vitesse — 50 m (s)",Barèmes!$B$6:$B$28,H486,Barèmes!$C$6:$C$28,IF(H486="6ème","Mixte",G486)),Barèmes!$C$2,IF(U486&gt;=SUMIFS(Barèmes!$H$6:$H$28,Barèmes!$A$6:$A$28,"Vitesse — 50 m (s)",Barèmes!$B$6:$B$28,H486,Barèmes!$C$6:$C$28,IF(H486="6ème","Mixte",G486)),Barèmes!$D$2,IF(U486&gt;=SUMIFS(Barèmes!$I$6:$I$28,Barèmes!$A$6:$A$28,"Vitesse — 50 m (s)",Barèmes!$B$6:$B$28,H486,Barèmes!$C$6:$C$28,IF(H486="6ème","Mixte",G486)),Barèmes!$E$2,Barèmes!$F$2))))))</f>
        <v/>
      </c>
      <c r="X486" s="18"/>
      <c r="Y486" s="26" t="str" cm="1">
        <f t="array" ref="Y486">IF(OR(X486="",SUMPRODUCT((Barèmes!$A$6:$A$28="Souplesse (score 1-5)")*(Barèmes!$B$6:$B$28=H486)*(Barèmes!$C$6:$C$28=IF(H486="6ème","Mixte",G486)))=0),"",IF(SUMPRODUCT((Barèmes!$A$6:$A$28="Souplesse (score 1-5)")*(Barèmes!$B$6:$B$28=H486)*(Barèmes!$C$6:$C$28=IF(H486="6ème","Mixte",G486))*(Barèmes!$J$6:$J$28="+"))&gt;0,IF(X486&lt;=SUMIFS(Barèmes!$D$6:$D$28,Barèmes!$A$6:$A$28,"Souplesse (score 1-5)",Barèmes!$B$6:$B$28,H486,Barèmes!$C$6:$C$28,IF(H486="6ème","Mixte",G486)),"à besoin",IF(X486&lt;=SUMIFS(Barèmes!$E$6:$E$28,Barèmes!$A$6:$A$28,"Souplesse (score 1-5)",Barèmes!$B$6:$B$28,H486,Barèmes!$C$6:$C$28,IF(H486="6ème","Mixte",G486)),"fragile","satisfaisant")),IF(X486&gt;=SUMIFS(Barèmes!$D$6:$D$28,Barèmes!$A$6:$A$28,"Souplesse (score 1-5)",Barèmes!$B$6:$B$28,H486,Barèmes!$C$6:$C$28,IF(H486="6ème","Mixte",G486)),"à besoin",IF(X486&gt;=SUMIFS(Barèmes!$E$6:$E$28,Barèmes!$A$6:$A$28,"Souplesse (score 1-5)",Barèmes!$B$6:$B$28,H486,Barèmes!$C$6:$C$28,IF(H486="6ème","Mixte",G486)),"fragile","satisfaisant"))))</f>
        <v/>
      </c>
      <c r="Z486" s="26" t="str" cm="1">
        <f t="array" ref="Z486">IF(OR(X486="",SUMPRODUCT((Barèmes!$A$6:$A$28="Souplesse (score 1-5)")*(Barèmes!$B$6:$B$28=H486)*(Barèmes!$C$6:$C$28=IF(H486="6ème","Mixte",G486)))=0),"",IF(SUMPRODUCT((Barèmes!$A$6:$A$28="Souplesse (score 1-5)")*(Barèmes!$B$6:$B$28=H486)*(Barèmes!$C$6:$C$28=IF(H486="6ème","Mixte",G486))*(Barèmes!$J$6:$J$28="+"))&gt;0,IF(X486&lt;=SUMIFS(Barèmes!$F$6:$F$28,Barèmes!$A$6:$A$28,"Souplesse (score 1-5)",Barèmes!$B$6:$B$28,H486,Barèmes!$C$6:$C$28,IF(H486="6ème","Mixte",G486)),Barèmes!$B$2,IF(X486&lt;=SUMIFS(Barèmes!$G$6:$G$28,Barèmes!$A$6:$A$28,"Souplesse (score 1-5)",Barèmes!$B$6:$B$28,H486,Barèmes!$C$6:$C$28,IF(H486="6ème","Mixte",G486)),Barèmes!$C$2,IF(X486&lt;=SUMIFS(Barèmes!$H$6:$H$28,Barèmes!$A$6:$A$28,"Souplesse (score 1-5)",Barèmes!$B$6:$B$28,H486,Barèmes!$C$6:$C$28,IF(H486="6ème","Mixte",G486)),Barèmes!$D$2,IF(X486&lt;=SUMIFS(Barèmes!$I$6:$I$28,Barèmes!$A$6:$A$28,"Souplesse (score 1-5)",Barèmes!$B$6:$B$28,H486,Barèmes!$C$6:$C$28,IF(H486="6ème","Mixte",G486)),Barèmes!$E$2,Barèmes!$F$2)))),IF(X486&gt;=SUMIFS(Barèmes!$F$6:$F$28,Barèmes!$A$6:$A$28,"Souplesse (score 1-5)",Barèmes!$B$6:$B$28,H486,Barèmes!$C$6:$C$28,IF(H486="6ème","Mixte",G486)),Barèmes!$B$2,IF(X486&gt;=SUMIFS(Barèmes!$G$6:$G$28,Barèmes!$A$6:$A$28,"Souplesse (score 1-5)",Barèmes!$B$6:$B$28,H486,Barèmes!$C$6:$C$28,IF(H486="6ème","Mixte",G486)),Barèmes!$C$2,IF(X486&gt;=SUMIFS(Barèmes!$H$6:$H$28,Barèmes!$A$6:$A$28,"Souplesse (score 1-5)",Barèmes!$B$6:$B$28,H486,Barèmes!$C$6:$C$28,IF(H486="6ème","Mixte",G486)),Barèmes!$D$2,IF(X486&gt;=SUMIFS(Barèmes!$I$6:$I$28,Barèmes!$A$6:$A$28,"Souplesse (score 1-5)",Barèmes!$B$6:$B$28,H486,Barèmes!$C$6:$C$28,IF(H486="6ème","Mixte",G486)),Barèmes!$E$2,Barèmes!$F$2))))))</f>
        <v/>
      </c>
      <c r="AA486" s="22"/>
      <c r="AB486" s="27" t="str">
        <f>IF(OR(AA486="",SUMPRODUCT((Barèmes!$A$6:$A$28="Agilité — T-test 974 (s)")*(Barèmes!$B$6:$B$28=H486)*(Barèmes!$C$6:$C$28=IF(H486="6ème","Mixte",G486)))=0),"",IF(SUMPRODUCT((Barèmes!$A$6:$A$28="Agilité — T-test 974 (s)")*(Barèmes!$B$6:$B$28=H486)*(Barèmes!$C$6:$C$28=IF(H486="6ème","Mixte",G486))*(Barèmes!$J$6:$J$28="+"))&gt;0,IF(AA486&lt;=SUMIFS(Barèmes!$D$6:$D$28,Barèmes!$A$6:$A$28,"Agilité — T-test 974 (s)",Barèmes!$B$6:$B$28,H486,Barèmes!$C$6:$C$28,IF(H486="6ème","Mixte",G486)),"à besoin",IF(AA486&lt;=SUMIFS(Barèmes!$E$6:$E$28,Barèmes!$A$6:$A$28,"Agilité — T-test 974 (s)",Barèmes!$B$6:$B$28,H486,Barèmes!$C$6:$C$28,IF(H486="6ème","Mixte",G486)),"fragile","satisfaisant")),IF(AA486&gt;=SUMIFS(Barèmes!$D$6:$D$28,Barèmes!$A$6:$A$28,"Agilité — T-test 974 (s)",Barèmes!$B$6:$B$28,H486,Barèmes!$C$6:$C$28,IF(H486="6ème","Mixte",G486)),"à besoin",IF(AA486&gt;=SUMIFS(Barèmes!$E$6:$E$28,Barèmes!$A$6:$A$28,"Agilité — T-test 974 (s)",Barèmes!$B$6:$B$28,H486,Barèmes!$C$6:$C$28,IF(H486="6ème","Mixte",G486)),"fragile","satisfaisant"))))</f>
        <v/>
      </c>
      <c r="AC486" s="27" t="str">
        <f>IF(OR(AA486="",SUMPRODUCT((Barèmes!$A$6:$A$28="Agilité — T-test 974 (s)")*(Barèmes!$B$6:$B$28=H486)*(Barèmes!$C$6:$C$28=IF(H486="6ème","Mixte",G486)))=0),"",IF(SUMPRODUCT((Barèmes!$A$6:$A$28="Agilité — T-test 974 (s)")*(Barèmes!$B$6:$B$28=H486)*(Barèmes!$C$6:$C$28=IF(H486="6ème","Mixte",G486))*(Barèmes!$J$6:$J$28="+"))&gt;0,IF(AA486&lt;=SUMIFS(Barèmes!$F$6:$F$28,Barèmes!$A$6:$A$28,"Agilité — T-test 974 (s)",Barèmes!$B$6:$B$28,H486,Barèmes!$C$6:$C$28,IF(H486="6ème","Mixte",G486)),Barèmes!$B$2,IF(AA486&lt;=SUMIFS(Barèmes!$G$6:$G$28,Barèmes!$A$6:$A$28,"Agilité — T-test 974 (s)",Barèmes!$B$6:$B$28,H486,Barèmes!$C$6:$C$28,IF(H486="6ème","Mixte",G486)),Barèmes!$C$2,IF(AA486&lt;=SUMIFS(Barèmes!$H$6:$H$28,Barèmes!$A$6:$A$28,"Agilité — T-test 974 (s)",Barèmes!$B$6:$B$28,H486,Barèmes!$C$6:$C$28,IF(H486="6ème","Mixte",G486)),Barèmes!$D$2,IF(AA486&lt;=SUMIFS(Barèmes!$I$6:$I$28,Barèmes!$A$6:$A$28,"Agilité — T-test 974 (s)",Barèmes!$B$6:$B$28,H486,Barèmes!$C$6:$C$28,IF(H486="6ème","Mixte",G486)),Barèmes!$E$2,Barèmes!$F$2)))),IF(AA486&gt;=SUMIFS(Barèmes!$F$6:$F$28,Barèmes!$A$6:$A$28,"Agilité — T-test 974 (s)",Barèmes!$B$6:$B$28,H486,Barèmes!$C$6:$C$28,IF(H486="6ème","Mixte",G486)),Barèmes!$B$2,IF(AA486&gt;=SUMIFS(Barèmes!$G$6:$G$28,Barèmes!$A$6:$A$28,"Agilité — T-test 974 (s)",Barèmes!$B$6:$B$28,H486,Barèmes!$C$6:$C$28,IF(H486="6ème","Mixte",G486)),Barèmes!$C$2,IF(AA486&gt;=SUMIFS(Barèmes!$H$6:$H$28,Barèmes!$A$6:$A$28,"Agilité — T-test 974 (s)",Barèmes!$B$6:$B$28,H486,Barèmes!$C$6:$C$28,IF(H486="6ème","Mixte",G486)),Barèmes!$D$2,IF(AA486&gt;=SUMIFS(Barèmes!$I$6:$I$28,Barèmes!$A$6:$A$28,"Agilité — T-test 974 (s)",Barèmes!$B$6:$B$28,H486,Barèmes!$C$6:$C$28,IF(H486="6ème","Mixte",G486)),Barèmes!$E$2,Barèmes!$F$2))))))</f>
        <v/>
      </c>
      <c r="AD486" s="28" t="str">
        <f t="shared" si="58"/>
        <v/>
      </c>
      <c r="AE486" s="29" t="str">
        <f t="shared" si="59"/>
        <v/>
      </c>
      <c r="AF486" s="30" t="str">
        <f>IF(OR(AD486="",SUMPRODUCT((Barèmes!$A$6:$A$28="Surcoût d'agilité (s) — technique")*(Barèmes!$B$6:$B$28=H486)*(Barèmes!$C$6:$C$28=IF(H486="6ème","Mixte",G486)))=0),"",IF(SUMPRODUCT((Barèmes!$A$6:$A$28="Surcoût d'agilité (s) — technique")*(Barèmes!$B$6:$B$28=H486)*(Barèmes!$C$6:$C$28=IF(H486="6ème","Mixte",G486))*(Barèmes!$J$6:$J$28="+"))&gt;0,IF(AD486&lt;=SUMIFS(Barèmes!$D$6:$D$28,Barèmes!$A$6:$A$28,"Surcoût d'agilité (s) — technique",Barèmes!$B$6:$B$28,H486,Barèmes!$C$6:$C$28,IF(H486="6ème","Mixte",G486)),"à besoin",IF(AD486&lt;=SUMIFS(Barèmes!$E$6:$E$28,Barèmes!$A$6:$A$28,"Surcoût d'agilité (s) — technique",Barèmes!$B$6:$B$28,H486,Barèmes!$C$6:$C$28,IF(H486="6ème","Mixte",G486)),"fragile","satisfaisant")),IF(AD486&gt;=SUMIFS(Barèmes!$D$6:$D$28,Barèmes!$A$6:$A$28,"Surcoût d'agilité (s) — technique",Barèmes!$B$6:$B$28,H486,Barèmes!$C$6:$C$28,IF(H486="6ème","Mixte",G486)),"à besoin",IF(AD486&gt;=SUMIFS(Barèmes!$E$6:$E$28,Barèmes!$A$6:$A$28,"Surcoût d'agilité (s) — technique",Barèmes!$B$6:$B$28,H486,Barèmes!$C$6:$C$28,IF(H486="6ème","Mixte",G486)),"fragile","satisfaisant"))))</f>
        <v/>
      </c>
      <c r="AG486" s="30" t="str">
        <f>IF(OR(AD486="",SUMPRODUCT((Barèmes!$A$6:$A$28="Surcoût d'agilité (s) — technique")*(Barèmes!$B$6:$B$28=H486)*(Barèmes!$C$6:$C$28=IF(H486="6ème","Mixte",G486)))=0),"",IF(SUMPRODUCT((Barèmes!$A$6:$A$28="Surcoût d'agilité (s) — technique")*(Barèmes!$B$6:$B$28=H486)*(Barèmes!$C$6:$C$28=IF(H486="6ème","Mixte",G486))*(Barèmes!$J$6:$J$28="+"))&gt;0,IF(AD486&lt;=SUMIFS(Barèmes!$F$6:$F$28,Barèmes!$A$6:$A$28,"Surcoût d'agilité (s) — technique",Barèmes!$B$6:$B$28,H486,Barèmes!$C$6:$C$28,IF(H486="6ème","Mixte",G486)),Barèmes!$B$2,IF(AD486&lt;=SUMIFS(Barèmes!$G$6:$G$28,Barèmes!$A$6:$A$28,"Surcoût d'agilité (s) — technique",Barèmes!$B$6:$B$28,H486,Barèmes!$C$6:$C$28,IF(H486="6ème","Mixte",G486)),Barèmes!$C$2,IF(AD486&lt;=SUMIFS(Barèmes!$H$6:$H$28,Barèmes!$A$6:$A$28,"Surcoût d'agilité (s) — technique",Barèmes!$B$6:$B$28,H486,Barèmes!$C$6:$C$28,IF(H486="6ème","Mixte",G486)),Barèmes!$D$2,IF(AD486&lt;=SUMIFS(Barèmes!$I$6:$I$28,Barèmes!$A$6:$A$28,"Surcoût d'agilité (s) — technique",Barèmes!$B$6:$B$28,H486,Barèmes!$C$6:$C$28,IF(H486="6ème","Mixte",G486)),Barèmes!$E$2,Barèmes!$F$2)))),IF(AD486&gt;=SUMIFS(Barèmes!$F$6:$F$28,Barèmes!$A$6:$A$28,"Surcoût d'agilité (s) — technique",Barèmes!$B$6:$B$28,H486,Barèmes!$C$6:$C$28,IF(H486="6ème","Mixte",G486)),Barèmes!$B$2,IF(AD486&gt;=SUMIFS(Barèmes!$G$6:$G$28,Barèmes!$A$6:$A$28,"Surcoût d'agilité (s) — technique",Barèmes!$B$6:$B$28,H486,Barèmes!$C$6:$C$28,IF(H486="6ème","Mixte",G486)),Barèmes!$C$2,IF(AD486&gt;=SUMIFS(Barèmes!$H$6:$H$28,Barèmes!$A$6:$A$28,"Surcoût d'agilité (s) — technique",Barèmes!$B$6:$B$28,H486,Barèmes!$C$6:$C$28,IF(H486="6ème","Mixte",G486)),Barèmes!$D$2,IF(AD486&gt;=SUMIFS(Barèmes!$I$6:$I$28,Barèmes!$A$6:$A$28,"Surcoût d'agilité (s) — technique",Barèmes!$B$6:$B$28,H486,Barèmes!$C$6:$C$28,IF(H486="6ème","Mixte",G486)),Barèmes!$E$2,Barèmes!$F$2))))))</f>
        <v/>
      </c>
      <c r="AH486" s="31" t="str">
        <f>IF((IF(N486="",0,1)+IF(Q486="",0,1)+IF(W486="",0,1)+IF(Z486="",0,1)+IF(AC486="",0,1))=0,"",3*IF(N486=Barèmes!$B$2,1,IF(N486=Barèmes!$C$2,2,IF(N486=Barèmes!$D$2,3,IF(N486=Barèmes!$E$2,4,IF(N486=Barèmes!$F$2,5,0)))))+3*IF(Q486=Barèmes!$B$2,1,IF(Q486=Barèmes!$C$2,2,IF(Q486=Barèmes!$D$2,3,IF(Q486=Barèmes!$E$2,4,IF(Q486=Barèmes!$F$2,5,0)))))+2*IF(W486=Barèmes!$B$2,1,IF(W486=Barèmes!$C$2,2,IF(W486=Barèmes!$D$2,3,IF(W486=Barèmes!$E$2,4,IF(W486=Barèmes!$F$2,5,0)))))+1*IF(Z486=Barèmes!$B$2,1,IF(Z486=Barèmes!$C$2,2,IF(Z486=Barèmes!$D$2,3,IF(Z486=Barèmes!$E$2,4,IF(Z486=Barèmes!$F$2,5,0)))))+1*IF(AC486=Barèmes!$B$2,1,IF(AC486=Barèmes!$C$2,2,IF(AC486=Barèmes!$D$2,3,IF(AC486=Barèmes!$E$2,4,IF(AC486=Barèmes!$F$2,5,0))))))</f>
        <v/>
      </c>
      <c r="AI486" s="31"/>
      <c r="AJ486" s="32" t="str">
        <f>IFERROR(INDEX(Croissance!$B$5:$B$604,MATCH(A486,Croissance!$A$5:$A$604,0)),"")</f>
        <v/>
      </c>
      <c r="AK486" s="32" t="str">
        <f>IFERROR(INDEX(Croissance!$C$5:$C$604,MATCH(A486,Croissance!$A$5:$A$604,0)),"")</f>
        <v/>
      </c>
      <c r="AL486" s="32" t="str">
        <f>IFERROR(INDEX(Croissance!$D$5:$D$604,MATCH(A486,Croissance!$A$5:$A$604,0)),"")</f>
        <v/>
      </c>
      <c r="AM486" s="32" t="str">
        <f>IFERROR(INDEX(Croissance!$E$5:$E$604,MATCH(A486,Croissance!$A$5:$A$604,0)),"")</f>
        <v/>
      </c>
      <c r="AO486" s="33">
        <f t="shared" si="64"/>
        <v>0</v>
      </c>
      <c r="AP486" s="33">
        <f t="shared" si="60"/>
        <v>0</v>
      </c>
      <c r="AQ486" s="33">
        <f>IF(A486="",0,IF(AND(OR('Synthèse classe'!$C$2="Tous",C486='Synthèse classe'!$C$2),OR('Synthèse classe'!$C$3="Toutes",D486='Synthèse classe'!$C$3),OR('Synthèse classe'!$C$4="Toutes",AND('Synthèse classe'!$C$4="Dernière",AP486=1),B486=IFERROR(VALUE('Synthèse classe'!$C$4),0))),1,0))</f>
        <v>0</v>
      </c>
      <c r="AR486" s="34" t="str">
        <f t="shared" si="61"/>
        <v/>
      </c>
    </row>
    <row r="487" spans="1:44" x14ac:dyDescent="0.2">
      <c r="A487" s="17" t="str">
        <f t="shared" si="57"/>
        <v/>
      </c>
      <c r="B487" s="18"/>
      <c r="C487" s="19"/>
      <c r="D487" s="19"/>
      <c r="E487" s="19"/>
      <c r="F487" s="19"/>
      <c r="G487" s="19"/>
      <c r="H487" s="17" t="str">
        <f t="shared" si="62"/>
        <v/>
      </c>
      <c r="I487" s="20"/>
      <c r="J487" s="18"/>
      <c r="K487" s="19"/>
      <c r="L487" s="21" t="str">
        <f t="shared" si="63"/>
        <v/>
      </c>
      <c r="M487" s="21" t="str">
        <f>IF(OR(J487="",SUMPRODUCT((Barèmes!$A$6:$A$28="Endurance — Luc Léger (palier)")*(Barèmes!$B$6:$B$28=H487)*(Barèmes!$C$6:$C$28=IF(H487="6ème","Mixte",G487)))=0),"",IF(SUMPRODUCT((Barèmes!$A$6:$A$28="Endurance — Luc Léger (palier)")*(Barèmes!$B$6:$B$28=H487)*(Barèmes!$C$6:$C$28=IF(H487="6ème","Mixte",G487))*(Barèmes!$J$6:$J$28="+"))&gt;0,IF(J487&lt;=SUMIFS(Barèmes!$D$6:$D$28,Barèmes!$A$6:$A$28,"Endurance — Luc Léger (palier)",Barèmes!$B$6:$B$28,H487,Barèmes!$C$6:$C$28,IF(H487="6ème","Mixte",G487)),"à besoin",IF(J487&lt;=SUMIFS(Barèmes!$E$6:$E$28,Barèmes!$A$6:$A$28,"Endurance — Luc Léger (palier)",Barèmes!$B$6:$B$28,H487,Barèmes!$C$6:$C$28,IF(H487="6ème","Mixte",G487)),"fragile","satisfaisant")),IF(J487&gt;=SUMIFS(Barèmes!$D$6:$D$28,Barèmes!$A$6:$A$28,"Endurance — Luc Léger (palier)",Barèmes!$B$6:$B$28,H487,Barèmes!$C$6:$C$28,IF(H487="6ème","Mixte",G487)),"à besoin",IF(J487&gt;=SUMIFS(Barèmes!$E$6:$E$28,Barèmes!$A$6:$A$28,"Endurance — Luc Léger (palier)",Barèmes!$B$6:$B$28,H487,Barèmes!$C$6:$C$28,IF(H487="6ème","Mixte",G487)),"fragile","satisfaisant"))))</f>
        <v/>
      </c>
      <c r="N487" s="21" t="str">
        <f>IF(OR(J487="",SUMPRODUCT((Barèmes!$A$6:$A$28="Endurance — Luc Léger (palier)")*(Barèmes!$B$6:$B$28=H487)*(Barèmes!$C$6:$C$28=IF(H487="6ème","Mixte",G487)))=0),"",IF(SUMPRODUCT((Barèmes!$A$6:$A$28="Endurance — Luc Léger (palier)")*(Barèmes!$B$6:$B$28=H487)*(Barèmes!$C$6:$C$28=IF(H487="6ème","Mixte",G487))*(Barèmes!$J$6:$J$28="+"))&gt;0,IF(J487&lt;=SUMIFS(Barèmes!$F$6:$F$28,Barèmes!$A$6:$A$28,"Endurance — Luc Léger (palier)",Barèmes!$B$6:$B$28,H487,Barèmes!$C$6:$C$28,IF(H487="6ème","Mixte",G487)),Barèmes!$B$2,IF(J487&lt;=SUMIFS(Barèmes!$G$6:$G$28,Barèmes!$A$6:$A$28,"Endurance — Luc Léger (palier)",Barèmes!$B$6:$B$28,H487,Barèmes!$C$6:$C$28,IF(H487="6ème","Mixte",G487)),Barèmes!$C$2,IF(J487&lt;=SUMIFS(Barèmes!$H$6:$H$28,Barèmes!$A$6:$A$28,"Endurance — Luc Léger (palier)",Barèmes!$B$6:$B$28,H487,Barèmes!$C$6:$C$28,IF(H487="6ème","Mixte",G487)),Barèmes!$D$2,IF(J487&lt;=SUMIFS(Barèmes!$I$6:$I$28,Barèmes!$A$6:$A$28,"Endurance — Luc Léger (palier)",Barèmes!$B$6:$B$28,H487,Barèmes!$C$6:$C$28,IF(H487="6ème","Mixte",G487)),Barèmes!$E$2,Barèmes!$F$2)))),IF(J487&gt;=SUMIFS(Barèmes!$F$6:$F$28,Barèmes!$A$6:$A$28,"Endurance — Luc Léger (palier)",Barèmes!$B$6:$B$28,H487,Barèmes!$C$6:$C$28,IF(H487="6ème","Mixte",G487)),Barèmes!$B$2,IF(J487&gt;=SUMIFS(Barèmes!$G$6:$G$28,Barèmes!$A$6:$A$28,"Endurance — Luc Léger (palier)",Barèmes!$B$6:$B$28,H487,Barèmes!$C$6:$C$28,IF(H487="6ème","Mixte",G487)),Barèmes!$C$2,IF(J487&gt;=SUMIFS(Barèmes!$H$6:$H$28,Barèmes!$A$6:$A$28,"Endurance — Luc Léger (palier)",Barèmes!$B$6:$B$28,H487,Barèmes!$C$6:$C$28,IF(H487="6ème","Mixte",G487)),Barèmes!$D$2,IF(J487&gt;=SUMIFS(Barèmes!$I$6:$I$28,Barèmes!$A$6:$A$28,"Endurance — Luc Léger (palier)",Barèmes!$B$6:$B$28,H487,Barèmes!$C$6:$C$28,IF(H487="6ème","Mixte",G487)),Barèmes!$E$2,Barèmes!$F$2))))))</f>
        <v/>
      </c>
      <c r="O487" s="22"/>
      <c r="P487" s="23" t="str">
        <f>IF(OR(O487="",SUMPRODUCT((Barèmes!$A$6:$A$28="Force bas du corps — Saut en longueur (m)")*(Barèmes!$B$6:$B$28=H487)*(Barèmes!$C$6:$C$28=IF(H487="6ème","Mixte",G487)))=0),"",IF(SUMPRODUCT((Barèmes!$A$6:$A$28="Force bas du corps — Saut en longueur (m)")*(Barèmes!$B$6:$B$28=H487)*(Barèmes!$C$6:$C$28=IF(H487="6ème","Mixte",G487))*(Barèmes!$J$6:$J$28="+"))&gt;0,IF(O487&lt;=SUMIFS(Barèmes!$D$6:$D$28,Barèmes!$A$6:$A$28,"Force bas du corps — Saut en longueur (m)",Barèmes!$B$6:$B$28,H487,Barèmes!$C$6:$C$28,IF(H487="6ème","Mixte",G487)),"à besoin",IF(O487&lt;=SUMIFS(Barèmes!$E$6:$E$28,Barèmes!$A$6:$A$28,"Force bas du corps — Saut en longueur (m)",Barèmes!$B$6:$B$28,H487,Barèmes!$C$6:$C$28,IF(H487="6ème","Mixte",G487)),"fragile","satisfaisant")),IF(O487&gt;=SUMIFS(Barèmes!$D$6:$D$28,Barèmes!$A$6:$A$28,"Force bas du corps — Saut en longueur (m)",Barèmes!$B$6:$B$28,H487,Barèmes!$C$6:$C$28,IF(H487="6ème","Mixte",G487)),"à besoin",IF(O487&gt;=SUMIFS(Barèmes!$E$6:$E$28,Barèmes!$A$6:$A$28,"Force bas du corps — Saut en longueur (m)",Barèmes!$B$6:$B$28,H487,Barèmes!$C$6:$C$28,IF(H487="6ème","Mixte",G487)),"fragile","satisfaisant"))))</f>
        <v/>
      </c>
      <c r="Q487" s="23" t="str">
        <f>IF(OR(O487="",SUMPRODUCT((Barèmes!$A$6:$A$28="Force bas du corps — Saut en longueur (m)")*(Barèmes!$B$6:$B$28=H487)*(Barèmes!$C$6:$C$28=IF(H487="6ème","Mixte",G487)))=0),"",IF(SUMPRODUCT((Barèmes!$A$6:$A$28="Force bas du corps — Saut en longueur (m)")*(Barèmes!$B$6:$B$28=H487)*(Barèmes!$C$6:$C$28=IF(H487="6ème","Mixte",G487))*(Barèmes!$J$6:$J$28="+"))&gt;0,IF(O487&lt;=SUMIFS(Barèmes!$F$6:$F$28,Barèmes!$A$6:$A$28,"Force bas du corps — Saut en longueur (m)",Barèmes!$B$6:$B$28,H487,Barèmes!$C$6:$C$28,IF(H487="6ème","Mixte",G487)),Barèmes!$B$2,IF(O487&lt;=SUMIFS(Barèmes!$G$6:$G$28,Barèmes!$A$6:$A$28,"Force bas du corps — Saut en longueur (m)",Barèmes!$B$6:$B$28,H487,Barèmes!$C$6:$C$28,IF(H487="6ème","Mixte",G487)),Barèmes!$C$2,IF(O487&lt;=SUMIFS(Barèmes!$H$6:$H$28,Barèmes!$A$6:$A$28,"Force bas du corps — Saut en longueur (m)",Barèmes!$B$6:$B$28,H487,Barèmes!$C$6:$C$28,IF(H487="6ème","Mixte",G487)),Barèmes!$D$2,IF(O487&lt;=SUMIFS(Barèmes!$I$6:$I$28,Barèmes!$A$6:$A$28,"Force bas du corps — Saut en longueur (m)",Barèmes!$B$6:$B$28,H487,Barèmes!$C$6:$C$28,IF(H487="6ème","Mixte",G487)),Barèmes!$E$2,Barèmes!$F$2)))),IF(O487&gt;=SUMIFS(Barèmes!$F$6:$F$28,Barèmes!$A$6:$A$28,"Force bas du corps — Saut en longueur (m)",Barèmes!$B$6:$B$28,H487,Barèmes!$C$6:$C$28,IF(H487="6ème","Mixte",G487)),Barèmes!$B$2,IF(O487&gt;=SUMIFS(Barèmes!$G$6:$G$28,Barèmes!$A$6:$A$28,"Force bas du corps — Saut en longueur (m)",Barèmes!$B$6:$B$28,H487,Barèmes!$C$6:$C$28,IF(H487="6ème","Mixte",G487)),Barèmes!$C$2,IF(O487&gt;=SUMIFS(Barèmes!$H$6:$H$28,Barèmes!$A$6:$A$28,"Force bas du corps — Saut en longueur (m)",Barèmes!$B$6:$B$28,H487,Barèmes!$C$6:$C$28,IF(H487="6ème","Mixte",G487)),Barèmes!$D$2,IF(O487&gt;=SUMIFS(Barèmes!$I$6:$I$28,Barèmes!$A$6:$A$28,"Force bas du corps — Saut en longueur (m)",Barèmes!$B$6:$B$28,H487,Barèmes!$C$6:$C$28,IF(H487="6ème","Mixte",G487)),Barèmes!$E$2,Barèmes!$F$2))))))</f>
        <v/>
      </c>
      <c r="R487" s="22"/>
      <c r="S487" s="24" t="str">
        <f>IF(OR(R487="",SUMPRODUCT((Barèmes!$A$6:$A$28="Vitesse — 30 m (s)")*(Barèmes!$B$6:$B$28=H487)*(Barèmes!$C$6:$C$28=IF(H487="6ème","Mixte",G487)))=0),"",IF(SUMPRODUCT((Barèmes!$A$6:$A$28="Vitesse — 30 m (s)")*(Barèmes!$B$6:$B$28=H487)*(Barèmes!$C$6:$C$28=IF(H487="6ème","Mixte",G487))*(Barèmes!$J$6:$J$28="+"))&gt;0,IF(R487&lt;=SUMIFS(Barèmes!$D$6:$D$28,Barèmes!$A$6:$A$28,"Vitesse — 30 m (s)",Barèmes!$B$6:$B$28,H487,Barèmes!$C$6:$C$28,IF(H487="6ème","Mixte",G487)),"à besoin",IF(R487&lt;=SUMIFS(Barèmes!$E$6:$E$28,Barèmes!$A$6:$A$28,"Vitesse — 30 m (s)",Barèmes!$B$6:$B$28,H487,Barèmes!$C$6:$C$28,IF(H487="6ème","Mixte",G487)),"fragile","satisfaisant")),IF(R487&gt;=SUMIFS(Barèmes!$D$6:$D$28,Barèmes!$A$6:$A$28,"Vitesse — 30 m (s)",Barèmes!$B$6:$B$28,H487,Barèmes!$C$6:$C$28,IF(H487="6ème","Mixte",G487)),"à besoin",IF(R487&gt;=SUMIFS(Barèmes!$E$6:$E$28,Barèmes!$A$6:$A$28,"Vitesse — 30 m (s)",Barèmes!$B$6:$B$28,H487,Barèmes!$C$6:$C$28,IF(H487="6ème","Mixte",G487)),"fragile","satisfaisant"))))</f>
        <v/>
      </c>
      <c r="T487" s="24" t="str">
        <f>IF(OR(R487="",SUMPRODUCT((Barèmes!$A$6:$A$28="Vitesse — 30 m (s)")*(Barèmes!$B$6:$B$28=H487)*(Barèmes!$C$6:$C$28=IF(H487="6ème","Mixte",G487)))=0),"",IF(SUMPRODUCT((Barèmes!$A$6:$A$28="Vitesse — 30 m (s)")*(Barèmes!$B$6:$B$28=H487)*(Barèmes!$C$6:$C$28=IF(H487="6ème","Mixte",G487))*(Barèmes!$J$6:$J$28="+"))&gt;0,IF(R487&lt;=SUMIFS(Barèmes!$F$6:$F$28,Barèmes!$A$6:$A$28,"Vitesse — 30 m (s)",Barèmes!$B$6:$B$28,H487,Barèmes!$C$6:$C$28,IF(H487="6ème","Mixte",G487)),Barèmes!$B$2,IF(R487&lt;=SUMIFS(Barèmes!$G$6:$G$28,Barèmes!$A$6:$A$28,"Vitesse — 30 m (s)",Barèmes!$B$6:$B$28,H487,Barèmes!$C$6:$C$28,IF(H487="6ème","Mixte",G487)),Barèmes!$C$2,IF(R487&lt;=SUMIFS(Barèmes!$H$6:$H$28,Barèmes!$A$6:$A$28,"Vitesse — 30 m (s)",Barèmes!$B$6:$B$28,H487,Barèmes!$C$6:$C$28,IF(H487="6ème","Mixte",G487)),Barèmes!$D$2,IF(R487&lt;=SUMIFS(Barèmes!$I$6:$I$28,Barèmes!$A$6:$A$28,"Vitesse — 30 m (s)",Barèmes!$B$6:$B$28,H487,Barèmes!$C$6:$C$28,IF(H487="6ème","Mixte",G487)),Barèmes!$E$2,Barèmes!$F$2)))),IF(R487&gt;=SUMIFS(Barèmes!$F$6:$F$28,Barèmes!$A$6:$A$28,"Vitesse — 30 m (s)",Barèmes!$B$6:$B$28,H487,Barèmes!$C$6:$C$28,IF(H487="6ème","Mixte",G487)),Barèmes!$B$2,IF(R487&gt;=SUMIFS(Barèmes!$G$6:$G$28,Barèmes!$A$6:$A$28,"Vitesse — 30 m (s)",Barèmes!$B$6:$B$28,H487,Barèmes!$C$6:$C$28,IF(H487="6ème","Mixte",G487)),Barèmes!$C$2,IF(R487&gt;=SUMIFS(Barèmes!$H$6:$H$28,Barèmes!$A$6:$A$28,"Vitesse — 30 m (s)",Barèmes!$B$6:$B$28,H487,Barèmes!$C$6:$C$28,IF(H487="6ème","Mixte",G487)),Barèmes!$D$2,IF(R487&gt;=SUMIFS(Barèmes!$I$6:$I$28,Barèmes!$A$6:$A$28,"Vitesse — 30 m (s)",Barèmes!$B$6:$B$28,H487,Barèmes!$C$6:$C$28,IF(H487="6ème","Mixte",G487)),Barèmes!$E$2,Barèmes!$F$2))))))</f>
        <v/>
      </c>
      <c r="U487" s="22"/>
      <c r="V487" s="25" t="str">
        <f>IF(OR(U487="",SUMPRODUCT((Barèmes!$A$6:$A$28="Vitesse — 50 m (s)")*(Barèmes!$B$6:$B$28=H487)*(Barèmes!$C$6:$C$28=IF(H487="6ème","Mixte",G487)))=0),"",IF(SUMPRODUCT((Barèmes!$A$6:$A$28="Vitesse — 50 m (s)")*(Barèmes!$B$6:$B$28=H487)*(Barèmes!$C$6:$C$28=IF(H487="6ème","Mixte",G487))*(Barèmes!$J$6:$J$28="+"))&gt;0,IF(U487&lt;=SUMIFS(Barèmes!$D$6:$D$28,Barèmes!$A$6:$A$28,"Vitesse — 50 m (s)",Barèmes!$B$6:$B$28,H487,Barèmes!$C$6:$C$28,IF(H487="6ème","Mixte",G487)),"à besoin",IF(U487&lt;=SUMIFS(Barèmes!$E$6:$E$28,Barèmes!$A$6:$A$28,"Vitesse — 50 m (s)",Barèmes!$B$6:$B$28,H487,Barèmes!$C$6:$C$28,IF(H487="6ème","Mixte",G487)),"fragile","satisfaisant")),IF(U487&gt;=SUMIFS(Barèmes!$D$6:$D$28,Barèmes!$A$6:$A$28,"Vitesse — 50 m (s)",Barèmes!$B$6:$B$28,H487,Barèmes!$C$6:$C$28,IF(H487="6ème","Mixte",G487)),"à besoin",IF(U487&gt;=SUMIFS(Barèmes!$E$6:$E$28,Barèmes!$A$6:$A$28,"Vitesse — 50 m (s)",Barèmes!$B$6:$B$28,H487,Barèmes!$C$6:$C$28,IF(H487="6ème","Mixte",G487)),"fragile","satisfaisant"))))</f>
        <v/>
      </c>
      <c r="W487" s="25" t="str">
        <f>IF(OR(U487="",SUMPRODUCT((Barèmes!$A$6:$A$28="Vitesse — 50 m (s)")*(Barèmes!$B$6:$B$28=H487)*(Barèmes!$C$6:$C$28=IF(H487="6ème","Mixte",G487)))=0),"",IF(SUMPRODUCT((Barèmes!$A$6:$A$28="Vitesse — 50 m (s)")*(Barèmes!$B$6:$B$28=H487)*(Barèmes!$C$6:$C$28=IF(H487="6ème","Mixte",G487))*(Barèmes!$J$6:$J$28="+"))&gt;0,IF(U487&lt;=SUMIFS(Barèmes!$F$6:$F$28,Barèmes!$A$6:$A$28,"Vitesse — 50 m (s)",Barèmes!$B$6:$B$28,H487,Barèmes!$C$6:$C$28,IF(H487="6ème","Mixte",G487)),Barèmes!$B$2,IF(U487&lt;=SUMIFS(Barèmes!$G$6:$G$28,Barèmes!$A$6:$A$28,"Vitesse — 50 m (s)",Barèmes!$B$6:$B$28,H487,Barèmes!$C$6:$C$28,IF(H487="6ème","Mixte",G487)),Barèmes!$C$2,IF(U487&lt;=SUMIFS(Barèmes!$H$6:$H$28,Barèmes!$A$6:$A$28,"Vitesse — 50 m (s)",Barèmes!$B$6:$B$28,H487,Barèmes!$C$6:$C$28,IF(H487="6ème","Mixte",G487)),Barèmes!$D$2,IF(U487&lt;=SUMIFS(Barèmes!$I$6:$I$28,Barèmes!$A$6:$A$28,"Vitesse — 50 m (s)",Barèmes!$B$6:$B$28,H487,Barèmes!$C$6:$C$28,IF(H487="6ème","Mixte",G487)),Barèmes!$E$2,Barèmes!$F$2)))),IF(U487&gt;=SUMIFS(Barèmes!$F$6:$F$28,Barèmes!$A$6:$A$28,"Vitesse — 50 m (s)",Barèmes!$B$6:$B$28,H487,Barèmes!$C$6:$C$28,IF(H487="6ème","Mixte",G487)),Barèmes!$B$2,IF(U487&gt;=SUMIFS(Barèmes!$G$6:$G$28,Barèmes!$A$6:$A$28,"Vitesse — 50 m (s)",Barèmes!$B$6:$B$28,H487,Barèmes!$C$6:$C$28,IF(H487="6ème","Mixte",G487)),Barèmes!$C$2,IF(U487&gt;=SUMIFS(Barèmes!$H$6:$H$28,Barèmes!$A$6:$A$28,"Vitesse — 50 m (s)",Barèmes!$B$6:$B$28,H487,Barèmes!$C$6:$C$28,IF(H487="6ème","Mixte",G487)),Barèmes!$D$2,IF(U487&gt;=SUMIFS(Barèmes!$I$6:$I$28,Barèmes!$A$6:$A$28,"Vitesse — 50 m (s)",Barèmes!$B$6:$B$28,H487,Barèmes!$C$6:$C$28,IF(H487="6ème","Mixte",G487)),Barèmes!$E$2,Barèmes!$F$2))))))</f>
        <v/>
      </c>
      <c r="X487" s="18"/>
      <c r="Y487" s="26" t="str" cm="1">
        <f t="array" ref="Y487">IF(OR(X487="",SUMPRODUCT((Barèmes!$A$6:$A$28="Souplesse (score 1-5)")*(Barèmes!$B$6:$B$28=H487)*(Barèmes!$C$6:$C$28=IF(H487="6ème","Mixte",G487)))=0),"",IF(SUMPRODUCT((Barèmes!$A$6:$A$28="Souplesse (score 1-5)")*(Barèmes!$B$6:$B$28=H487)*(Barèmes!$C$6:$C$28=IF(H487="6ème","Mixte",G487))*(Barèmes!$J$6:$J$28="+"))&gt;0,IF(X487&lt;=SUMIFS(Barèmes!$D$6:$D$28,Barèmes!$A$6:$A$28,"Souplesse (score 1-5)",Barèmes!$B$6:$B$28,H487,Barèmes!$C$6:$C$28,IF(H487="6ème","Mixte",G487)),"à besoin",IF(X487&lt;=SUMIFS(Barèmes!$E$6:$E$28,Barèmes!$A$6:$A$28,"Souplesse (score 1-5)",Barèmes!$B$6:$B$28,H487,Barèmes!$C$6:$C$28,IF(H487="6ème","Mixte",G487)),"fragile","satisfaisant")),IF(X487&gt;=SUMIFS(Barèmes!$D$6:$D$28,Barèmes!$A$6:$A$28,"Souplesse (score 1-5)",Barèmes!$B$6:$B$28,H487,Barèmes!$C$6:$C$28,IF(H487="6ème","Mixte",G487)),"à besoin",IF(X487&gt;=SUMIFS(Barèmes!$E$6:$E$28,Barèmes!$A$6:$A$28,"Souplesse (score 1-5)",Barèmes!$B$6:$B$28,H487,Barèmes!$C$6:$C$28,IF(H487="6ème","Mixte",G487)),"fragile","satisfaisant"))))</f>
        <v/>
      </c>
      <c r="Z487" s="26" t="str" cm="1">
        <f t="array" ref="Z487">IF(OR(X487="",SUMPRODUCT((Barèmes!$A$6:$A$28="Souplesse (score 1-5)")*(Barèmes!$B$6:$B$28=H487)*(Barèmes!$C$6:$C$28=IF(H487="6ème","Mixte",G487)))=0),"",IF(SUMPRODUCT((Barèmes!$A$6:$A$28="Souplesse (score 1-5)")*(Barèmes!$B$6:$B$28=H487)*(Barèmes!$C$6:$C$28=IF(H487="6ème","Mixte",G487))*(Barèmes!$J$6:$J$28="+"))&gt;0,IF(X487&lt;=SUMIFS(Barèmes!$F$6:$F$28,Barèmes!$A$6:$A$28,"Souplesse (score 1-5)",Barèmes!$B$6:$B$28,H487,Barèmes!$C$6:$C$28,IF(H487="6ème","Mixte",G487)),Barèmes!$B$2,IF(X487&lt;=SUMIFS(Barèmes!$G$6:$G$28,Barèmes!$A$6:$A$28,"Souplesse (score 1-5)",Barèmes!$B$6:$B$28,H487,Barèmes!$C$6:$C$28,IF(H487="6ème","Mixte",G487)),Barèmes!$C$2,IF(X487&lt;=SUMIFS(Barèmes!$H$6:$H$28,Barèmes!$A$6:$A$28,"Souplesse (score 1-5)",Barèmes!$B$6:$B$28,H487,Barèmes!$C$6:$C$28,IF(H487="6ème","Mixte",G487)),Barèmes!$D$2,IF(X487&lt;=SUMIFS(Barèmes!$I$6:$I$28,Barèmes!$A$6:$A$28,"Souplesse (score 1-5)",Barèmes!$B$6:$B$28,H487,Barèmes!$C$6:$C$28,IF(H487="6ème","Mixte",G487)),Barèmes!$E$2,Barèmes!$F$2)))),IF(X487&gt;=SUMIFS(Barèmes!$F$6:$F$28,Barèmes!$A$6:$A$28,"Souplesse (score 1-5)",Barèmes!$B$6:$B$28,H487,Barèmes!$C$6:$C$28,IF(H487="6ème","Mixte",G487)),Barèmes!$B$2,IF(X487&gt;=SUMIFS(Barèmes!$G$6:$G$28,Barèmes!$A$6:$A$28,"Souplesse (score 1-5)",Barèmes!$B$6:$B$28,H487,Barèmes!$C$6:$C$28,IF(H487="6ème","Mixte",G487)),Barèmes!$C$2,IF(X487&gt;=SUMIFS(Barèmes!$H$6:$H$28,Barèmes!$A$6:$A$28,"Souplesse (score 1-5)",Barèmes!$B$6:$B$28,H487,Barèmes!$C$6:$C$28,IF(H487="6ème","Mixte",G487)),Barèmes!$D$2,IF(X487&gt;=SUMIFS(Barèmes!$I$6:$I$28,Barèmes!$A$6:$A$28,"Souplesse (score 1-5)",Barèmes!$B$6:$B$28,H487,Barèmes!$C$6:$C$28,IF(H487="6ème","Mixte",G487)),Barèmes!$E$2,Barèmes!$F$2))))))</f>
        <v/>
      </c>
      <c r="AA487" s="22"/>
      <c r="AB487" s="27" t="str">
        <f>IF(OR(AA487="",SUMPRODUCT((Barèmes!$A$6:$A$28="Agilité — T-test 974 (s)")*(Barèmes!$B$6:$B$28=H487)*(Barèmes!$C$6:$C$28=IF(H487="6ème","Mixte",G487)))=0),"",IF(SUMPRODUCT((Barèmes!$A$6:$A$28="Agilité — T-test 974 (s)")*(Barèmes!$B$6:$B$28=H487)*(Barèmes!$C$6:$C$28=IF(H487="6ème","Mixte",G487))*(Barèmes!$J$6:$J$28="+"))&gt;0,IF(AA487&lt;=SUMIFS(Barèmes!$D$6:$D$28,Barèmes!$A$6:$A$28,"Agilité — T-test 974 (s)",Barèmes!$B$6:$B$28,H487,Barèmes!$C$6:$C$28,IF(H487="6ème","Mixte",G487)),"à besoin",IF(AA487&lt;=SUMIFS(Barèmes!$E$6:$E$28,Barèmes!$A$6:$A$28,"Agilité — T-test 974 (s)",Barèmes!$B$6:$B$28,H487,Barèmes!$C$6:$C$28,IF(H487="6ème","Mixte",G487)),"fragile","satisfaisant")),IF(AA487&gt;=SUMIFS(Barèmes!$D$6:$D$28,Barèmes!$A$6:$A$28,"Agilité — T-test 974 (s)",Barèmes!$B$6:$B$28,H487,Barèmes!$C$6:$C$28,IF(H487="6ème","Mixte",G487)),"à besoin",IF(AA487&gt;=SUMIFS(Barèmes!$E$6:$E$28,Barèmes!$A$6:$A$28,"Agilité — T-test 974 (s)",Barèmes!$B$6:$B$28,H487,Barèmes!$C$6:$C$28,IF(H487="6ème","Mixte",G487)),"fragile","satisfaisant"))))</f>
        <v/>
      </c>
      <c r="AC487" s="27" t="str">
        <f>IF(OR(AA487="",SUMPRODUCT((Barèmes!$A$6:$A$28="Agilité — T-test 974 (s)")*(Barèmes!$B$6:$B$28=H487)*(Barèmes!$C$6:$C$28=IF(H487="6ème","Mixte",G487)))=0),"",IF(SUMPRODUCT((Barèmes!$A$6:$A$28="Agilité — T-test 974 (s)")*(Barèmes!$B$6:$B$28=H487)*(Barèmes!$C$6:$C$28=IF(H487="6ème","Mixte",G487))*(Barèmes!$J$6:$J$28="+"))&gt;0,IF(AA487&lt;=SUMIFS(Barèmes!$F$6:$F$28,Barèmes!$A$6:$A$28,"Agilité — T-test 974 (s)",Barèmes!$B$6:$B$28,H487,Barèmes!$C$6:$C$28,IF(H487="6ème","Mixte",G487)),Barèmes!$B$2,IF(AA487&lt;=SUMIFS(Barèmes!$G$6:$G$28,Barèmes!$A$6:$A$28,"Agilité — T-test 974 (s)",Barèmes!$B$6:$B$28,H487,Barèmes!$C$6:$C$28,IF(H487="6ème","Mixte",G487)),Barèmes!$C$2,IF(AA487&lt;=SUMIFS(Barèmes!$H$6:$H$28,Barèmes!$A$6:$A$28,"Agilité — T-test 974 (s)",Barèmes!$B$6:$B$28,H487,Barèmes!$C$6:$C$28,IF(H487="6ème","Mixte",G487)),Barèmes!$D$2,IF(AA487&lt;=SUMIFS(Barèmes!$I$6:$I$28,Barèmes!$A$6:$A$28,"Agilité — T-test 974 (s)",Barèmes!$B$6:$B$28,H487,Barèmes!$C$6:$C$28,IF(H487="6ème","Mixte",G487)),Barèmes!$E$2,Barèmes!$F$2)))),IF(AA487&gt;=SUMIFS(Barèmes!$F$6:$F$28,Barèmes!$A$6:$A$28,"Agilité — T-test 974 (s)",Barèmes!$B$6:$B$28,H487,Barèmes!$C$6:$C$28,IF(H487="6ème","Mixte",G487)),Barèmes!$B$2,IF(AA487&gt;=SUMIFS(Barèmes!$G$6:$G$28,Barèmes!$A$6:$A$28,"Agilité — T-test 974 (s)",Barèmes!$B$6:$B$28,H487,Barèmes!$C$6:$C$28,IF(H487="6ème","Mixte",G487)),Barèmes!$C$2,IF(AA487&gt;=SUMIFS(Barèmes!$H$6:$H$28,Barèmes!$A$6:$A$28,"Agilité — T-test 974 (s)",Barèmes!$B$6:$B$28,H487,Barèmes!$C$6:$C$28,IF(H487="6ème","Mixte",G487)),Barèmes!$D$2,IF(AA487&gt;=SUMIFS(Barèmes!$I$6:$I$28,Barèmes!$A$6:$A$28,"Agilité — T-test 974 (s)",Barèmes!$B$6:$B$28,H487,Barèmes!$C$6:$C$28,IF(H487="6ème","Mixte",G487)),Barèmes!$E$2,Barèmes!$F$2))))))</f>
        <v/>
      </c>
      <c r="AD487" s="28" t="str">
        <f t="shared" si="58"/>
        <v/>
      </c>
      <c r="AE487" s="29" t="str">
        <f t="shared" si="59"/>
        <v/>
      </c>
      <c r="AF487" s="30" t="str">
        <f>IF(OR(AD487="",SUMPRODUCT((Barèmes!$A$6:$A$28="Surcoût d'agilité (s) — technique")*(Barèmes!$B$6:$B$28=H487)*(Barèmes!$C$6:$C$28=IF(H487="6ème","Mixte",G487)))=0),"",IF(SUMPRODUCT((Barèmes!$A$6:$A$28="Surcoût d'agilité (s) — technique")*(Barèmes!$B$6:$B$28=H487)*(Barèmes!$C$6:$C$28=IF(H487="6ème","Mixte",G487))*(Barèmes!$J$6:$J$28="+"))&gt;0,IF(AD487&lt;=SUMIFS(Barèmes!$D$6:$D$28,Barèmes!$A$6:$A$28,"Surcoût d'agilité (s) — technique",Barèmes!$B$6:$B$28,H487,Barèmes!$C$6:$C$28,IF(H487="6ème","Mixte",G487)),"à besoin",IF(AD487&lt;=SUMIFS(Barèmes!$E$6:$E$28,Barèmes!$A$6:$A$28,"Surcoût d'agilité (s) — technique",Barèmes!$B$6:$B$28,H487,Barèmes!$C$6:$C$28,IF(H487="6ème","Mixte",G487)),"fragile","satisfaisant")),IF(AD487&gt;=SUMIFS(Barèmes!$D$6:$D$28,Barèmes!$A$6:$A$28,"Surcoût d'agilité (s) — technique",Barèmes!$B$6:$B$28,H487,Barèmes!$C$6:$C$28,IF(H487="6ème","Mixte",G487)),"à besoin",IF(AD487&gt;=SUMIFS(Barèmes!$E$6:$E$28,Barèmes!$A$6:$A$28,"Surcoût d'agilité (s) — technique",Barèmes!$B$6:$B$28,H487,Barèmes!$C$6:$C$28,IF(H487="6ème","Mixte",G487)),"fragile","satisfaisant"))))</f>
        <v/>
      </c>
      <c r="AG487" s="30" t="str">
        <f>IF(OR(AD487="",SUMPRODUCT((Barèmes!$A$6:$A$28="Surcoût d'agilité (s) — technique")*(Barèmes!$B$6:$B$28=H487)*(Barèmes!$C$6:$C$28=IF(H487="6ème","Mixte",G487)))=0),"",IF(SUMPRODUCT((Barèmes!$A$6:$A$28="Surcoût d'agilité (s) — technique")*(Barèmes!$B$6:$B$28=H487)*(Barèmes!$C$6:$C$28=IF(H487="6ème","Mixte",G487))*(Barèmes!$J$6:$J$28="+"))&gt;0,IF(AD487&lt;=SUMIFS(Barèmes!$F$6:$F$28,Barèmes!$A$6:$A$28,"Surcoût d'agilité (s) — technique",Barèmes!$B$6:$B$28,H487,Barèmes!$C$6:$C$28,IF(H487="6ème","Mixte",G487)),Barèmes!$B$2,IF(AD487&lt;=SUMIFS(Barèmes!$G$6:$G$28,Barèmes!$A$6:$A$28,"Surcoût d'agilité (s) — technique",Barèmes!$B$6:$B$28,H487,Barèmes!$C$6:$C$28,IF(H487="6ème","Mixte",G487)),Barèmes!$C$2,IF(AD487&lt;=SUMIFS(Barèmes!$H$6:$H$28,Barèmes!$A$6:$A$28,"Surcoût d'agilité (s) — technique",Barèmes!$B$6:$B$28,H487,Barèmes!$C$6:$C$28,IF(H487="6ème","Mixte",G487)),Barèmes!$D$2,IF(AD487&lt;=SUMIFS(Barèmes!$I$6:$I$28,Barèmes!$A$6:$A$28,"Surcoût d'agilité (s) — technique",Barèmes!$B$6:$B$28,H487,Barèmes!$C$6:$C$28,IF(H487="6ème","Mixte",G487)),Barèmes!$E$2,Barèmes!$F$2)))),IF(AD487&gt;=SUMIFS(Barèmes!$F$6:$F$28,Barèmes!$A$6:$A$28,"Surcoût d'agilité (s) — technique",Barèmes!$B$6:$B$28,H487,Barèmes!$C$6:$C$28,IF(H487="6ème","Mixte",G487)),Barèmes!$B$2,IF(AD487&gt;=SUMIFS(Barèmes!$G$6:$G$28,Barèmes!$A$6:$A$28,"Surcoût d'agilité (s) — technique",Barèmes!$B$6:$B$28,H487,Barèmes!$C$6:$C$28,IF(H487="6ème","Mixte",G487)),Barèmes!$C$2,IF(AD487&gt;=SUMIFS(Barèmes!$H$6:$H$28,Barèmes!$A$6:$A$28,"Surcoût d'agilité (s) — technique",Barèmes!$B$6:$B$28,H487,Barèmes!$C$6:$C$28,IF(H487="6ème","Mixte",G487)),Barèmes!$D$2,IF(AD487&gt;=SUMIFS(Barèmes!$I$6:$I$28,Barèmes!$A$6:$A$28,"Surcoût d'agilité (s) — technique",Barèmes!$B$6:$B$28,H487,Barèmes!$C$6:$C$28,IF(H487="6ème","Mixte",G487)),Barèmes!$E$2,Barèmes!$F$2))))))</f>
        <v/>
      </c>
      <c r="AH487" s="31" t="str">
        <f>IF((IF(N487="",0,1)+IF(Q487="",0,1)+IF(W487="",0,1)+IF(Z487="",0,1)+IF(AC487="",0,1))=0,"",3*IF(N487=Barèmes!$B$2,1,IF(N487=Barèmes!$C$2,2,IF(N487=Barèmes!$D$2,3,IF(N487=Barèmes!$E$2,4,IF(N487=Barèmes!$F$2,5,0)))))+3*IF(Q487=Barèmes!$B$2,1,IF(Q487=Barèmes!$C$2,2,IF(Q487=Barèmes!$D$2,3,IF(Q487=Barèmes!$E$2,4,IF(Q487=Barèmes!$F$2,5,0)))))+2*IF(W487=Barèmes!$B$2,1,IF(W487=Barèmes!$C$2,2,IF(W487=Barèmes!$D$2,3,IF(W487=Barèmes!$E$2,4,IF(W487=Barèmes!$F$2,5,0)))))+1*IF(Z487=Barèmes!$B$2,1,IF(Z487=Barèmes!$C$2,2,IF(Z487=Barèmes!$D$2,3,IF(Z487=Barèmes!$E$2,4,IF(Z487=Barèmes!$F$2,5,0)))))+1*IF(AC487=Barèmes!$B$2,1,IF(AC487=Barèmes!$C$2,2,IF(AC487=Barèmes!$D$2,3,IF(AC487=Barèmes!$E$2,4,IF(AC487=Barèmes!$F$2,5,0))))))</f>
        <v/>
      </c>
      <c r="AI487" s="31"/>
      <c r="AJ487" s="32" t="str">
        <f>IFERROR(INDEX(Croissance!$B$5:$B$604,MATCH(A487,Croissance!$A$5:$A$604,0)),"")</f>
        <v/>
      </c>
      <c r="AK487" s="32" t="str">
        <f>IFERROR(INDEX(Croissance!$C$5:$C$604,MATCH(A487,Croissance!$A$5:$A$604,0)),"")</f>
        <v/>
      </c>
      <c r="AL487" s="32" t="str">
        <f>IFERROR(INDEX(Croissance!$D$5:$D$604,MATCH(A487,Croissance!$A$5:$A$604,0)),"")</f>
        <v/>
      </c>
      <c r="AM487" s="32" t="str">
        <f>IFERROR(INDEX(Croissance!$E$5:$E$604,MATCH(A487,Croissance!$A$5:$A$604,0)),"")</f>
        <v/>
      </c>
      <c r="AO487" s="33">
        <f t="shared" si="64"/>
        <v>0</v>
      </c>
      <c r="AP487" s="33">
        <f t="shared" si="60"/>
        <v>0</v>
      </c>
      <c r="AQ487" s="33">
        <f>IF(A487="",0,IF(AND(OR('Synthèse classe'!$C$2="Tous",C487='Synthèse classe'!$C$2),OR('Synthèse classe'!$C$3="Toutes",D487='Synthèse classe'!$C$3),OR('Synthèse classe'!$C$4="Toutes",AND('Synthèse classe'!$C$4="Dernière",AP487=1),B487=IFERROR(VALUE('Synthèse classe'!$C$4),0))),1,0))</f>
        <v>0</v>
      </c>
      <c r="AR487" s="34" t="str">
        <f t="shared" si="61"/>
        <v/>
      </c>
    </row>
    <row r="488" spans="1:44" x14ac:dyDescent="0.2">
      <c r="A488" s="17" t="str">
        <f t="shared" si="57"/>
        <v/>
      </c>
      <c r="B488" s="18"/>
      <c r="C488" s="19"/>
      <c r="D488" s="19"/>
      <c r="E488" s="19"/>
      <c r="F488" s="19"/>
      <c r="G488" s="19"/>
      <c r="H488" s="17" t="str">
        <f t="shared" si="62"/>
        <v/>
      </c>
      <c r="I488" s="20"/>
      <c r="J488" s="18"/>
      <c r="K488" s="19"/>
      <c r="L488" s="21" t="str">
        <f t="shared" si="63"/>
        <v/>
      </c>
      <c r="M488" s="21" t="str">
        <f>IF(OR(J488="",SUMPRODUCT((Barèmes!$A$6:$A$28="Endurance — Luc Léger (palier)")*(Barèmes!$B$6:$B$28=H488)*(Barèmes!$C$6:$C$28=IF(H488="6ème","Mixte",G488)))=0),"",IF(SUMPRODUCT((Barèmes!$A$6:$A$28="Endurance — Luc Léger (palier)")*(Barèmes!$B$6:$B$28=H488)*(Barèmes!$C$6:$C$28=IF(H488="6ème","Mixte",G488))*(Barèmes!$J$6:$J$28="+"))&gt;0,IF(J488&lt;=SUMIFS(Barèmes!$D$6:$D$28,Barèmes!$A$6:$A$28,"Endurance — Luc Léger (palier)",Barèmes!$B$6:$B$28,H488,Barèmes!$C$6:$C$28,IF(H488="6ème","Mixte",G488)),"à besoin",IF(J488&lt;=SUMIFS(Barèmes!$E$6:$E$28,Barèmes!$A$6:$A$28,"Endurance — Luc Léger (palier)",Barèmes!$B$6:$B$28,H488,Barèmes!$C$6:$C$28,IF(H488="6ème","Mixte",G488)),"fragile","satisfaisant")),IF(J488&gt;=SUMIFS(Barèmes!$D$6:$D$28,Barèmes!$A$6:$A$28,"Endurance — Luc Léger (palier)",Barèmes!$B$6:$B$28,H488,Barèmes!$C$6:$C$28,IF(H488="6ème","Mixte",G488)),"à besoin",IF(J488&gt;=SUMIFS(Barèmes!$E$6:$E$28,Barèmes!$A$6:$A$28,"Endurance — Luc Léger (palier)",Barèmes!$B$6:$B$28,H488,Barèmes!$C$6:$C$28,IF(H488="6ème","Mixte",G488)),"fragile","satisfaisant"))))</f>
        <v/>
      </c>
      <c r="N488" s="21" t="str">
        <f>IF(OR(J488="",SUMPRODUCT((Barèmes!$A$6:$A$28="Endurance — Luc Léger (palier)")*(Barèmes!$B$6:$B$28=H488)*(Barèmes!$C$6:$C$28=IF(H488="6ème","Mixte",G488)))=0),"",IF(SUMPRODUCT((Barèmes!$A$6:$A$28="Endurance — Luc Léger (palier)")*(Barèmes!$B$6:$B$28=H488)*(Barèmes!$C$6:$C$28=IF(H488="6ème","Mixte",G488))*(Barèmes!$J$6:$J$28="+"))&gt;0,IF(J488&lt;=SUMIFS(Barèmes!$F$6:$F$28,Barèmes!$A$6:$A$28,"Endurance — Luc Léger (palier)",Barèmes!$B$6:$B$28,H488,Barèmes!$C$6:$C$28,IF(H488="6ème","Mixte",G488)),Barèmes!$B$2,IF(J488&lt;=SUMIFS(Barèmes!$G$6:$G$28,Barèmes!$A$6:$A$28,"Endurance — Luc Léger (palier)",Barèmes!$B$6:$B$28,H488,Barèmes!$C$6:$C$28,IF(H488="6ème","Mixte",G488)),Barèmes!$C$2,IF(J488&lt;=SUMIFS(Barèmes!$H$6:$H$28,Barèmes!$A$6:$A$28,"Endurance — Luc Léger (palier)",Barèmes!$B$6:$B$28,H488,Barèmes!$C$6:$C$28,IF(H488="6ème","Mixte",G488)),Barèmes!$D$2,IF(J488&lt;=SUMIFS(Barèmes!$I$6:$I$28,Barèmes!$A$6:$A$28,"Endurance — Luc Léger (palier)",Barèmes!$B$6:$B$28,H488,Barèmes!$C$6:$C$28,IF(H488="6ème","Mixte",G488)),Barèmes!$E$2,Barèmes!$F$2)))),IF(J488&gt;=SUMIFS(Barèmes!$F$6:$F$28,Barèmes!$A$6:$A$28,"Endurance — Luc Léger (palier)",Barèmes!$B$6:$B$28,H488,Barèmes!$C$6:$C$28,IF(H488="6ème","Mixte",G488)),Barèmes!$B$2,IF(J488&gt;=SUMIFS(Barèmes!$G$6:$G$28,Barèmes!$A$6:$A$28,"Endurance — Luc Léger (palier)",Barèmes!$B$6:$B$28,H488,Barèmes!$C$6:$C$28,IF(H488="6ème","Mixte",G488)),Barèmes!$C$2,IF(J488&gt;=SUMIFS(Barèmes!$H$6:$H$28,Barèmes!$A$6:$A$28,"Endurance — Luc Léger (palier)",Barèmes!$B$6:$B$28,H488,Barèmes!$C$6:$C$28,IF(H488="6ème","Mixte",G488)),Barèmes!$D$2,IF(J488&gt;=SUMIFS(Barèmes!$I$6:$I$28,Barèmes!$A$6:$A$28,"Endurance — Luc Léger (palier)",Barèmes!$B$6:$B$28,H488,Barèmes!$C$6:$C$28,IF(H488="6ème","Mixte",G488)),Barèmes!$E$2,Barèmes!$F$2))))))</f>
        <v/>
      </c>
      <c r="O488" s="22"/>
      <c r="P488" s="23" t="str">
        <f>IF(OR(O488="",SUMPRODUCT((Barèmes!$A$6:$A$28="Force bas du corps — Saut en longueur (m)")*(Barèmes!$B$6:$B$28=H488)*(Barèmes!$C$6:$C$28=IF(H488="6ème","Mixte",G488)))=0),"",IF(SUMPRODUCT((Barèmes!$A$6:$A$28="Force bas du corps — Saut en longueur (m)")*(Barèmes!$B$6:$B$28=H488)*(Barèmes!$C$6:$C$28=IF(H488="6ème","Mixte",G488))*(Barèmes!$J$6:$J$28="+"))&gt;0,IF(O488&lt;=SUMIFS(Barèmes!$D$6:$D$28,Barèmes!$A$6:$A$28,"Force bas du corps — Saut en longueur (m)",Barèmes!$B$6:$B$28,H488,Barèmes!$C$6:$C$28,IF(H488="6ème","Mixte",G488)),"à besoin",IF(O488&lt;=SUMIFS(Barèmes!$E$6:$E$28,Barèmes!$A$6:$A$28,"Force bas du corps — Saut en longueur (m)",Barèmes!$B$6:$B$28,H488,Barèmes!$C$6:$C$28,IF(H488="6ème","Mixte",G488)),"fragile","satisfaisant")),IF(O488&gt;=SUMIFS(Barèmes!$D$6:$D$28,Barèmes!$A$6:$A$28,"Force bas du corps — Saut en longueur (m)",Barèmes!$B$6:$B$28,H488,Barèmes!$C$6:$C$28,IF(H488="6ème","Mixte",G488)),"à besoin",IF(O488&gt;=SUMIFS(Barèmes!$E$6:$E$28,Barèmes!$A$6:$A$28,"Force bas du corps — Saut en longueur (m)",Barèmes!$B$6:$B$28,H488,Barèmes!$C$6:$C$28,IF(H488="6ème","Mixte",G488)),"fragile","satisfaisant"))))</f>
        <v/>
      </c>
      <c r="Q488" s="23" t="str">
        <f>IF(OR(O488="",SUMPRODUCT((Barèmes!$A$6:$A$28="Force bas du corps — Saut en longueur (m)")*(Barèmes!$B$6:$B$28=H488)*(Barèmes!$C$6:$C$28=IF(H488="6ème","Mixte",G488)))=0),"",IF(SUMPRODUCT((Barèmes!$A$6:$A$28="Force bas du corps — Saut en longueur (m)")*(Barèmes!$B$6:$B$28=H488)*(Barèmes!$C$6:$C$28=IF(H488="6ème","Mixte",G488))*(Barèmes!$J$6:$J$28="+"))&gt;0,IF(O488&lt;=SUMIFS(Barèmes!$F$6:$F$28,Barèmes!$A$6:$A$28,"Force bas du corps — Saut en longueur (m)",Barèmes!$B$6:$B$28,H488,Barèmes!$C$6:$C$28,IF(H488="6ème","Mixte",G488)),Barèmes!$B$2,IF(O488&lt;=SUMIFS(Barèmes!$G$6:$G$28,Barèmes!$A$6:$A$28,"Force bas du corps — Saut en longueur (m)",Barèmes!$B$6:$B$28,H488,Barèmes!$C$6:$C$28,IF(H488="6ème","Mixte",G488)),Barèmes!$C$2,IF(O488&lt;=SUMIFS(Barèmes!$H$6:$H$28,Barèmes!$A$6:$A$28,"Force bas du corps — Saut en longueur (m)",Barèmes!$B$6:$B$28,H488,Barèmes!$C$6:$C$28,IF(H488="6ème","Mixte",G488)),Barèmes!$D$2,IF(O488&lt;=SUMIFS(Barèmes!$I$6:$I$28,Barèmes!$A$6:$A$28,"Force bas du corps — Saut en longueur (m)",Barèmes!$B$6:$B$28,H488,Barèmes!$C$6:$C$28,IF(H488="6ème","Mixte",G488)),Barèmes!$E$2,Barèmes!$F$2)))),IF(O488&gt;=SUMIFS(Barèmes!$F$6:$F$28,Barèmes!$A$6:$A$28,"Force bas du corps — Saut en longueur (m)",Barèmes!$B$6:$B$28,H488,Barèmes!$C$6:$C$28,IF(H488="6ème","Mixte",G488)),Barèmes!$B$2,IF(O488&gt;=SUMIFS(Barèmes!$G$6:$G$28,Barèmes!$A$6:$A$28,"Force bas du corps — Saut en longueur (m)",Barèmes!$B$6:$B$28,H488,Barèmes!$C$6:$C$28,IF(H488="6ème","Mixte",G488)),Barèmes!$C$2,IF(O488&gt;=SUMIFS(Barèmes!$H$6:$H$28,Barèmes!$A$6:$A$28,"Force bas du corps — Saut en longueur (m)",Barèmes!$B$6:$B$28,H488,Barèmes!$C$6:$C$28,IF(H488="6ème","Mixte",G488)),Barèmes!$D$2,IF(O488&gt;=SUMIFS(Barèmes!$I$6:$I$28,Barèmes!$A$6:$A$28,"Force bas du corps — Saut en longueur (m)",Barèmes!$B$6:$B$28,H488,Barèmes!$C$6:$C$28,IF(H488="6ème","Mixte",G488)),Barèmes!$E$2,Barèmes!$F$2))))))</f>
        <v/>
      </c>
      <c r="R488" s="22"/>
      <c r="S488" s="24" t="str">
        <f>IF(OR(R488="",SUMPRODUCT((Barèmes!$A$6:$A$28="Vitesse — 30 m (s)")*(Barèmes!$B$6:$B$28=H488)*(Barèmes!$C$6:$C$28=IF(H488="6ème","Mixte",G488)))=0),"",IF(SUMPRODUCT((Barèmes!$A$6:$A$28="Vitesse — 30 m (s)")*(Barèmes!$B$6:$B$28=H488)*(Barèmes!$C$6:$C$28=IF(H488="6ème","Mixte",G488))*(Barèmes!$J$6:$J$28="+"))&gt;0,IF(R488&lt;=SUMIFS(Barèmes!$D$6:$D$28,Barèmes!$A$6:$A$28,"Vitesse — 30 m (s)",Barèmes!$B$6:$B$28,H488,Barèmes!$C$6:$C$28,IF(H488="6ème","Mixte",G488)),"à besoin",IF(R488&lt;=SUMIFS(Barèmes!$E$6:$E$28,Barèmes!$A$6:$A$28,"Vitesse — 30 m (s)",Barèmes!$B$6:$B$28,H488,Barèmes!$C$6:$C$28,IF(H488="6ème","Mixte",G488)),"fragile","satisfaisant")),IF(R488&gt;=SUMIFS(Barèmes!$D$6:$D$28,Barèmes!$A$6:$A$28,"Vitesse — 30 m (s)",Barèmes!$B$6:$B$28,H488,Barèmes!$C$6:$C$28,IF(H488="6ème","Mixte",G488)),"à besoin",IF(R488&gt;=SUMIFS(Barèmes!$E$6:$E$28,Barèmes!$A$6:$A$28,"Vitesse — 30 m (s)",Barèmes!$B$6:$B$28,H488,Barèmes!$C$6:$C$28,IF(H488="6ème","Mixte",G488)),"fragile","satisfaisant"))))</f>
        <v/>
      </c>
      <c r="T488" s="24" t="str">
        <f>IF(OR(R488="",SUMPRODUCT((Barèmes!$A$6:$A$28="Vitesse — 30 m (s)")*(Barèmes!$B$6:$B$28=H488)*(Barèmes!$C$6:$C$28=IF(H488="6ème","Mixte",G488)))=0),"",IF(SUMPRODUCT((Barèmes!$A$6:$A$28="Vitesse — 30 m (s)")*(Barèmes!$B$6:$B$28=H488)*(Barèmes!$C$6:$C$28=IF(H488="6ème","Mixte",G488))*(Barèmes!$J$6:$J$28="+"))&gt;0,IF(R488&lt;=SUMIFS(Barèmes!$F$6:$F$28,Barèmes!$A$6:$A$28,"Vitesse — 30 m (s)",Barèmes!$B$6:$B$28,H488,Barèmes!$C$6:$C$28,IF(H488="6ème","Mixte",G488)),Barèmes!$B$2,IF(R488&lt;=SUMIFS(Barèmes!$G$6:$G$28,Barèmes!$A$6:$A$28,"Vitesse — 30 m (s)",Barèmes!$B$6:$B$28,H488,Barèmes!$C$6:$C$28,IF(H488="6ème","Mixte",G488)),Barèmes!$C$2,IF(R488&lt;=SUMIFS(Barèmes!$H$6:$H$28,Barèmes!$A$6:$A$28,"Vitesse — 30 m (s)",Barèmes!$B$6:$B$28,H488,Barèmes!$C$6:$C$28,IF(H488="6ème","Mixte",G488)),Barèmes!$D$2,IF(R488&lt;=SUMIFS(Barèmes!$I$6:$I$28,Barèmes!$A$6:$A$28,"Vitesse — 30 m (s)",Barèmes!$B$6:$B$28,H488,Barèmes!$C$6:$C$28,IF(H488="6ème","Mixte",G488)),Barèmes!$E$2,Barèmes!$F$2)))),IF(R488&gt;=SUMIFS(Barèmes!$F$6:$F$28,Barèmes!$A$6:$A$28,"Vitesse — 30 m (s)",Barèmes!$B$6:$B$28,H488,Barèmes!$C$6:$C$28,IF(H488="6ème","Mixte",G488)),Barèmes!$B$2,IF(R488&gt;=SUMIFS(Barèmes!$G$6:$G$28,Barèmes!$A$6:$A$28,"Vitesse — 30 m (s)",Barèmes!$B$6:$B$28,H488,Barèmes!$C$6:$C$28,IF(H488="6ème","Mixte",G488)),Barèmes!$C$2,IF(R488&gt;=SUMIFS(Barèmes!$H$6:$H$28,Barèmes!$A$6:$A$28,"Vitesse — 30 m (s)",Barèmes!$B$6:$B$28,H488,Barèmes!$C$6:$C$28,IF(H488="6ème","Mixte",G488)),Barèmes!$D$2,IF(R488&gt;=SUMIFS(Barèmes!$I$6:$I$28,Barèmes!$A$6:$A$28,"Vitesse — 30 m (s)",Barèmes!$B$6:$B$28,H488,Barèmes!$C$6:$C$28,IF(H488="6ème","Mixte",G488)),Barèmes!$E$2,Barèmes!$F$2))))))</f>
        <v/>
      </c>
      <c r="U488" s="22"/>
      <c r="V488" s="25" t="str">
        <f>IF(OR(U488="",SUMPRODUCT((Barèmes!$A$6:$A$28="Vitesse — 50 m (s)")*(Barèmes!$B$6:$B$28=H488)*(Barèmes!$C$6:$C$28=IF(H488="6ème","Mixte",G488)))=0),"",IF(SUMPRODUCT((Barèmes!$A$6:$A$28="Vitesse — 50 m (s)")*(Barèmes!$B$6:$B$28=H488)*(Barèmes!$C$6:$C$28=IF(H488="6ème","Mixte",G488))*(Barèmes!$J$6:$J$28="+"))&gt;0,IF(U488&lt;=SUMIFS(Barèmes!$D$6:$D$28,Barèmes!$A$6:$A$28,"Vitesse — 50 m (s)",Barèmes!$B$6:$B$28,H488,Barèmes!$C$6:$C$28,IF(H488="6ème","Mixte",G488)),"à besoin",IF(U488&lt;=SUMIFS(Barèmes!$E$6:$E$28,Barèmes!$A$6:$A$28,"Vitesse — 50 m (s)",Barèmes!$B$6:$B$28,H488,Barèmes!$C$6:$C$28,IF(H488="6ème","Mixte",G488)),"fragile","satisfaisant")),IF(U488&gt;=SUMIFS(Barèmes!$D$6:$D$28,Barèmes!$A$6:$A$28,"Vitesse — 50 m (s)",Barèmes!$B$6:$B$28,H488,Barèmes!$C$6:$C$28,IF(H488="6ème","Mixte",G488)),"à besoin",IF(U488&gt;=SUMIFS(Barèmes!$E$6:$E$28,Barèmes!$A$6:$A$28,"Vitesse — 50 m (s)",Barèmes!$B$6:$B$28,H488,Barèmes!$C$6:$C$28,IF(H488="6ème","Mixte",G488)),"fragile","satisfaisant"))))</f>
        <v/>
      </c>
      <c r="W488" s="25" t="str">
        <f>IF(OR(U488="",SUMPRODUCT((Barèmes!$A$6:$A$28="Vitesse — 50 m (s)")*(Barèmes!$B$6:$B$28=H488)*(Barèmes!$C$6:$C$28=IF(H488="6ème","Mixte",G488)))=0),"",IF(SUMPRODUCT((Barèmes!$A$6:$A$28="Vitesse — 50 m (s)")*(Barèmes!$B$6:$B$28=H488)*(Barèmes!$C$6:$C$28=IF(H488="6ème","Mixte",G488))*(Barèmes!$J$6:$J$28="+"))&gt;0,IF(U488&lt;=SUMIFS(Barèmes!$F$6:$F$28,Barèmes!$A$6:$A$28,"Vitesse — 50 m (s)",Barèmes!$B$6:$B$28,H488,Barèmes!$C$6:$C$28,IF(H488="6ème","Mixte",G488)),Barèmes!$B$2,IF(U488&lt;=SUMIFS(Barèmes!$G$6:$G$28,Barèmes!$A$6:$A$28,"Vitesse — 50 m (s)",Barèmes!$B$6:$B$28,H488,Barèmes!$C$6:$C$28,IF(H488="6ème","Mixte",G488)),Barèmes!$C$2,IF(U488&lt;=SUMIFS(Barèmes!$H$6:$H$28,Barèmes!$A$6:$A$28,"Vitesse — 50 m (s)",Barèmes!$B$6:$B$28,H488,Barèmes!$C$6:$C$28,IF(H488="6ème","Mixte",G488)),Barèmes!$D$2,IF(U488&lt;=SUMIFS(Barèmes!$I$6:$I$28,Barèmes!$A$6:$A$28,"Vitesse — 50 m (s)",Barèmes!$B$6:$B$28,H488,Barèmes!$C$6:$C$28,IF(H488="6ème","Mixte",G488)),Barèmes!$E$2,Barèmes!$F$2)))),IF(U488&gt;=SUMIFS(Barèmes!$F$6:$F$28,Barèmes!$A$6:$A$28,"Vitesse — 50 m (s)",Barèmes!$B$6:$B$28,H488,Barèmes!$C$6:$C$28,IF(H488="6ème","Mixte",G488)),Barèmes!$B$2,IF(U488&gt;=SUMIFS(Barèmes!$G$6:$G$28,Barèmes!$A$6:$A$28,"Vitesse — 50 m (s)",Barèmes!$B$6:$B$28,H488,Barèmes!$C$6:$C$28,IF(H488="6ème","Mixte",G488)),Barèmes!$C$2,IF(U488&gt;=SUMIFS(Barèmes!$H$6:$H$28,Barèmes!$A$6:$A$28,"Vitesse — 50 m (s)",Barèmes!$B$6:$B$28,H488,Barèmes!$C$6:$C$28,IF(H488="6ème","Mixte",G488)),Barèmes!$D$2,IF(U488&gt;=SUMIFS(Barèmes!$I$6:$I$28,Barèmes!$A$6:$A$28,"Vitesse — 50 m (s)",Barèmes!$B$6:$B$28,H488,Barèmes!$C$6:$C$28,IF(H488="6ème","Mixte",G488)),Barèmes!$E$2,Barèmes!$F$2))))))</f>
        <v/>
      </c>
      <c r="X488" s="18"/>
      <c r="Y488" s="26" t="str" cm="1">
        <f t="array" ref="Y488">IF(OR(X488="",SUMPRODUCT((Barèmes!$A$6:$A$28="Souplesse (score 1-5)")*(Barèmes!$B$6:$B$28=H488)*(Barèmes!$C$6:$C$28=IF(H488="6ème","Mixte",G488)))=0),"",IF(SUMPRODUCT((Barèmes!$A$6:$A$28="Souplesse (score 1-5)")*(Barèmes!$B$6:$B$28=H488)*(Barèmes!$C$6:$C$28=IF(H488="6ème","Mixte",G488))*(Barèmes!$J$6:$J$28="+"))&gt;0,IF(X488&lt;=SUMIFS(Barèmes!$D$6:$D$28,Barèmes!$A$6:$A$28,"Souplesse (score 1-5)",Barèmes!$B$6:$B$28,H488,Barèmes!$C$6:$C$28,IF(H488="6ème","Mixte",G488)),"à besoin",IF(X488&lt;=SUMIFS(Barèmes!$E$6:$E$28,Barèmes!$A$6:$A$28,"Souplesse (score 1-5)",Barèmes!$B$6:$B$28,H488,Barèmes!$C$6:$C$28,IF(H488="6ème","Mixte",G488)),"fragile","satisfaisant")),IF(X488&gt;=SUMIFS(Barèmes!$D$6:$D$28,Barèmes!$A$6:$A$28,"Souplesse (score 1-5)",Barèmes!$B$6:$B$28,H488,Barèmes!$C$6:$C$28,IF(H488="6ème","Mixte",G488)),"à besoin",IF(X488&gt;=SUMIFS(Barèmes!$E$6:$E$28,Barèmes!$A$6:$A$28,"Souplesse (score 1-5)",Barèmes!$B$6:$B$28,H488,Barèmes!$C$6:$C$28,IF(H488="6ème","Mixte",G488)),"fragile","satisfaisant"))))</f>
        <v/>
      </c>
      <c r="Z488" s="26" t="str" cm="1">
        <f t="array" ref="Z488">IF(OR(X488="",SUMPRODUCT((Barèmes!$A$6:$A$28="Souplesse (score 1-5)")*(Barèmes!$B$6:$B$28=H488)*(Barèmes!$C$6:$C$28=IF(H488="6ème","Mixte",G488)))=0),"",IF(SUMPRODUCT((Barèmes!$A$6:$A$28="Souplesse (score 1-5)")*(Barèmes!$B$6:$B$28=H488)*(Barèmes!$C$6:$C$28=IF(H488="6ème","Mixte",G488))*(Barèmes!$J$6:$J$28="+"))&gt;0,IF(X488&lt;=SUMIFS(Barèmes!$F$6:$F$28,Barèmes!$A$6:$A$28,"Souplesse (score 1-5)",Barèmes!$B$6:$B$28,H488,Barèmes!$C$6:$C$28,IF(H488="6ème","Mixte",G488)),Barèmes!$B$2,IF(X488&lt;=SUMIFS(Barèmes!$G$6:$G$28,Barèmes!$A$6:$A$28,"Souplesse (score 1-5)",Barèmes!$B$6:$B$28,H488,Barèmes!$C$6:$C$28,IF(H488="6ème","Mixte",G488)),Barèmes!$C$2,IF(X488&lt;=SUMIFS(Barèmes!$H$6:$H$28,Barèmes!$A$6:$A$28,"Souplesse (score 1-5)",Barèmes!$B$6:$B$28,H488,Barèmes!$C$6:$C$28,IF(H488="6ème","Mixte",G488)),Barèmes!$D$2,IF(X488&lt;=SUMIFS(Barèmes!$I$6:$I$28,Barèmes!$A$6:$A$28,"Souplesse (score 1-5)",Barèmes!$B$6:$B$28,H488,Barèmes!$C$6:$C$28,IF(H488="6ème","Mixte",G488)),Barèmes!$E$2,Barèmes!$F$2)))),IF(X488&gt;=SUMIFS(Barèmes!$F$6:$F$28,Barèmes!$A$6:$A$28,"Souplesse (score 1-5)",Barèmes!$B$6:$B$28,H488,Barèmes!$C$6:$C$28,IF(H488="6ème","Mixte",G488)),Barèmes!$B$2,IF(X488&gt;=SUMIFS(Barèmes!$G$6:$G$28,Barèmes!$A$6:$A$28,"Souplesse (score 1-5)",Barèmes!$B$6:$B$28,H488,Barèmes!$C$6:$C$28,IF(H488="6ème","Mixte",G488)),Barèmes!$C$2,IF(X488&gt;=SUMIFS(Barèmes!$H$6:$H$28,Barèmes!$A$6:$A$28,"Souplesse (score 1-5)",Barèmes!$B$6:$B$28,H488,Barèmes!$C$6:$C$28,IF(H488="6ème","Mixte",G488)),Barèmes!$D$2,IF(X488&gt;=SUMIFS(Barèmes!$I$6:$I$28,Barèmes!$A$6:$A$28,"Souplesse (score 1-5)",Barèmes!$B$6:$B$28,H488,Barèmes!$C$6:$C$28,IF(H488="6ème","Mixte",G488)),Barèmes!$E$2,Barèmes!$F$2))))))</f>
        <v/>
      </c>
      <c r="AA488" s="22"/>
      <c r="AB488" s="27" t="str">
        <f>IF(OR(AA488="",SUMPRODUCT((Barèmes!$A$6:$A$28="Agilité — T-test 974 (s)")*(Barèmes!$B$6:$B$28=H488)*(Barèmes!$C$6:$C$28=IF(H488="6ème","Mixte",G488)))=0),"",IF(SUMPRODUCT((Barèmes!$A$6:$A$28="Agilité — T-test 974 (s)")*(Barèmes!$B$6:$B$28=H488)*(Barèmes!$C$6:$C$28=IF(H488="6ème","Mixte",G488))*(Barèmes!$J$6:$J$28="+"))&gt;0,IF(AA488&lt;=SUMIFS(Barèmes!$D$6:$D$28,Barèmes!$A$6:$A$28,"Agilité — T-test 974 (s)",Barèmes!$B$6:$B$28,H488,Barèmes!$C$6:$C$28,IF(H488="6ème","Mixte",G488)),"à besoin",IF(AA488&lt;=SUMIFS(Barèmes!$E$6:$E$28,Barèmes!$A$6:$A$28,"Agilité — T-test 974 (s)",Barèmes!$B$6:$B$28,H488,Barèmes!$C$6:$C$28,IF(H488="6ème","Mixte",G488)),"fragile","satisfaisant")),IF(AA488&gt;=SUMIFS(Barèmes!$D$6:$D$28,Barèmes!$A$6:$A$28,"Agilité — T-test 974 (s)",Barèmes!$B$6:$B$28,H488,Barèmes!$C$6:$C$28,IF(H488="6ème","Mixte",G488)),"à besoin",IF(AA488&gt;=SUMIFS(Barèmes!$E$6:$E$28,Barèmes!$A$6:$A$28,"Agilité — T-test 974 (s)",Barèmes!$B$6:$B$28,H488,Barèmes!$C$6:$C$28,IF(H488="6ème","Mixte",G488)),"fragile","satisfaisant"))))</f>
        <v/>
      </c>
      <c r="AC488" s="27" t="str">
        <f>IF(OR(AA488="",SUMPRODUCT((Barèmes!$A$6:$A$28="Agilité — T-test 974 (s)")*(Barèmes!$B$6:$B$28=H488)*(Barèmes!$C$6:$C$28=IF(H488="6ème","Mixte",G488)))=0),"",IF(SUMPRODUCT((Barèmes!$A$6:$A$28="Agilité — T-test 974 (s)")*(Barèmes!$B$6:$B$28=H488)*(Barèmes!$C$6:$C$28=IF(H488="6ème","Mixte",G488))*(Barèmes!$J$6:$J$28="+"))&gt;0,IF(AA488&lt;=SUMIFS(Barèmes!$F$6:$F$28,Barèmes!$A$6:$A$28,"Agilité — T-test 974 (s)",Barèmes!$B$6:$B$28,H488,Barèmes!$C$6:$C$28,IF(H488="6ème","Mixte",G488)),Barèmes!$B$2,IF(AA488&lt;=SUMIFS(Barèmes!$G$6:$G$28,Barèmes!$A$6:$A$28,"Agilité — T-test 974 (s)",Barèmes!$B$6:$B$28,H488,Barèmes!$C$6:$C$28,IF(H488="6ème","Mixte",G488)),Barèmes!$C$2,IF(AA488&lt;=SUMIFS(Barèmes!$H$6:$H$28,Barèmes!$A$6:$A$28,"Agilité — T-test 974 (s)",Barèmes!$B$6:$B$28,H488,Barèmes!$C$6:$C$28,IF(H488="6ème","Mixte",G488)),Barèmes!$D$2,IF(AA488&lt;=SUMIFS(Barèmes!$I$6:$I$28,Barèmes!$A$6:$A$28,"Agilité — T-test 974 (s)",Barèmes!$B$6:$B$28,H488,Barèmes!$C$6:$C$28,IF(H488="6ème","Mixte",G488)),Barèmes!$E$2,Barèmes!$F$2)))),IF(AA488&gt;=SUMIFS(Barèmes!$F$6:$F$28,Barèmes!$A$6:$A$28,"Agilité — T-test 974 (s)",Barèmes!$B$6:$B$28,H488,Barèmes!$C$6:$C$28,IF(H488="6ème","Mixte",G488)),Barèmes!$B$2,IF(AA488&gt;=SUMIFS(Barèmes!$G$6:$G$28,Barèmes!$A$6:$A$28,"Agilité — T-test 974 (s)",Barèmes!$B$6:$B$28,H488,Barèmes!$C$6:$C$28,IF(H488="6ème","Mixte",G488)),Barèmes!$C$2,IF(AA488&gt;=SUMIFS(Barèmes!$H$6:$H$28,Barèmes!$A$6:$A$28,"Agilité — T-test 974 (s)",Barèmes!$B$6:$B$28,H488,Barèmes!$C$6:$C$28,IF(H488="6ème","Mixte",G488)),Barèmes!$D$2,IF(AA488&gt;=SUMIFS(Barèmes!$I$6:$I$28,Barèmes!$A$6:$A$28,"Agilité — T-test 974 (s)",Barèmes!$B$6:$B$28,H488,Barèmes!$C$6:$C$28,IF(H488="6ème","Mixte",G488)),Barèmes!$E$2,Barèmes!$F$2))))))</f>
        <v/>
      </c>
      <c r="AD488" s="28" t="str">
        <f t="shared" si="58"/>
        <v/>
      </c>
      <c r="AE488" s="29" t="str">
        <f t="shared" si="59"/>
        <v/>
      </c>
      <c r="AF488" s="30" t="str">
        <f>IF(OR(AD488="",SUMPRODUCT((Barèmes!$A$6:$A$28="Surcoût d'agilité (s) — technique")*(Barèmes!$B$6:$B$28=H488)*(Barèmes!$C$6:$C$28=IF(H488="6ème","Mixte",G488)))=0),"",IF(SUMPRODUCT((Barèmes!$A$6:$A$28="Surcoût d'agilité (s) — technique")*(Barèmes!$B$6:$B$28=H488)*(Barèmes!$C$6:$C$28=IF(H488="6ème","Mixte",G488))*(Barèmes!$J$6:$J$28="+"))&gt;0,IF(AD488&lt;=SUMIFS(Barèmes!$D$6:$D$28,Barèmes!$A$6:$A$28,"Surcoût d'agilité (s) — technique",Barèmes!$B$6:$B$28,H488,Barèmes!$C$6:$C$28,IF(H488="6ème","Mixte",G488)),"à besoin",IF(AD488&lt;=SUMIFS(Barèmes!$E$6:$E$28,Barèmes!$A$6:$A$28,"Surcoût d'agilité (s) — technique",Barèmes!$B$6:$B$28,H488,Barèmes!$C$6:$C$28,IF(H488="6ème","Mixte",G488)),"fragile","satisfaisant")),IF(AD488&gt;=SUMIFS(Barèmes!$D$6:$D$28,Barèmes!$A$6:$A$28,"Surcoût d'agilité (s) — technique",Barèmes!$B$6:$B$28,H488,Barèmes!$C$6:$C$28,IF(H488="6ème","Mixte",G488)),"à besoin",IF(AD488&gt;=SUMIFS(Barèmes!$E$6:$E$28,Barèmes!$A$6:$A$28,"Surcoût d'agilité (s) — technique",Barèmes!$B$6:$B$28,H488,Barèmes!$C$6:$C$28,IF(H488="6ème","Mixte",G488)),"fragile","satisfaisant"))))</f>
        <v/>
      </c>
      <c r="AG488" s="30" t="str">
        <f>IF(OR(AD488="",SUMPRODUCT((Barèmes!$A$6:$A$28="Surcoût d'agilité (s) — technique")*(Barèmes!$B$6:$B$28=H488)*(Barèmes!$C$6:$C$28=IF(H488="6ème","Mixte",G488)))=0),"",IF(SUMPRODUCT((Barèmes!$A$6:$A$28="Surcoût d'agilité (s) — technique")*(Barèmes!$B$6:$B$28=H488)*(Barèmes!$C$6:$C$28=IF(H488="6ème","Mixte",G488))*(Barèmes!$J$6:$J$28="+"))&gt;0,IF(AD488&lt;=SUMIFS(Barèmes!$F$6:$F$28,Barèmes!$A$6:$A$28,"Surcoût d'agilité (s) — technique",Barèmes!$B$6:$B$28,H488,Barèmes!$C$6:$C$28,IF(H488="6ème","Mixte",G488)),Barèmes!$B$2,IF(AD488&lt;=SUMIFS(Barèmes!$G$6:$G$28,Barèmes!$A$6:$A$28,"Surcoût d'agilité (s) — technique",Barèmes!$B$6:$B$28,H488,Barèmes!$C$6:$C$28,IF(H488="6ème","Mixte",G488)),Barèmes!$C$2,IF(AD488&lt;=SUMIFS(Barèmes!$H$6:$H$28,Barèmes!$A$6:$A$28,"Surcoût d'agilité (s) — technique",Barèmes!$B$6:$B$28,H488,Barèmes!$C$6:$C$28,IF(H488="6ème","Mixte",G488)),Barèmes!$D$2,IF(AD488&lt;=SUMIFS(Barèmes!$I$6:$I$28,Barèmes!$A$6:$A$28,"Surcoût d'agilité (s) — technique",Barèmes!$B$6:$B$28,H488,Barèmes!$C$6:$C$28,IF(H488="6ème","Mixte",G488)),Barèmes!$E$2,Barèmes!$F$2)))),IF(AD488&gt;=SUMIFS(Barèmes!$F$6:$F$28,Barèmes!$A$6:$A$28,"Surcoût d'agilité (s) — technique",Barèmes!$B$6:$B$28,H488,Barèmes!$C$6:$C$28,IF(H488="6ème","Mixte",G488)),Barèmes!$B$2,IF(AD488&gt;=SUMIFS(Barèmes!$G$6:$G$28,Barèmes!$A$6:$A$28,"Surcoût d'agilité (s) — technique",Barèmes!$B$6:$B$28,H488,Barèmes!$C$6:$C$28,IF(H488="6ème","Mixte",G488)),Barèmes!$C$2,IF(AD488&gt;=SUMIFS(Barèmes!$H$6:$H$28,Barèmes!$A$6:$A$28,"Surcoût d'agilité (s) — technique",Barèmes!$B$6:$B$28,H488,Barèmes!$C$6:$C$28,IF(H488="6ème","Mixte",G488)),Barèmes!$D$2,IF(AD488&gt;=SUMIFS(Barèmes!$I$6:$I$28,Barèmes!$A$6:$A$28,"Surcoût d'agilité (s) — technique",Barèmes!$B$6:$B$28,H488,Barèmes!$C$6:$C$28,IF(H488="6ème","Mixte",G488)),Barèmes!$E$2,Barèmes!$F$2))))))</f>
        <v/>
      </c>
      <c r="AH488" s="31" t="str">
        <f>IF((IF(N488="",0,1)+IF(Q488="",0,1)+IF(W488="",0,1)+IF(Z488="",0,1)+IF(AC488="",0,1))=0,"",3*IF(N488=Barèmes!$B$2,1,IF(N488=Barèmes!$C$2,2,IF(N488=Barèmes!$D$2,3,IF(N488=Barèmes!$E$2,4,IF(N488=Barèmes!$F$2,5,0)))))+3*IF(Q488=Barèmes!$B$2,1,IF(Q488=Barèmes!$C$2,2,IF(Q488=Barèmes!$D$2,3,IF(Q488=Barèmes!$E$2,4,IF(Q488=Barèmes!$F$2,5,0)))))+2*IF(W488=Barèmes!$B$2,1,IF(W488=Barèmes!$C$2,2,IF(W488=Barèmes!$D$2,3,IF(W488=Barèmes!$E$2,4,IF(W488=Barèmes!$F$2,5,0)))))+1*IF(Z488=Barèmes!$B$2,1,IF(Z488=Barèmes!$C$2,2,IF(Z488=Barèmes!$D$2,3,IF(Z488=Barèmes!$E$2,4,IF(Z488=Barèmes!$F$2,5,0)))))+1*IF(AC488=Barèmes!$B$2,1,IF(AC488=Barèmes!$C$2,2,IF(AC488=Barèmes!$D$2,3,IF(AC488=Barèmes!$E$2,4,IF(AC488=Barèmes!$F$2,5,0))))))</f>
        <v/>
      </c>
      <c r="AI488" s="31"/>
      <c r="AJ488" s="32" t="str">
        <f>IFERROR(INDEX(Croissance!$B$5:$B$604,MATCH(A488,Croissance!$A$5:$A$604,0)),"")</f>
        <v/>
      </c>
      <c r="AK488" s="32" t="str">
        <f>IFERROR(INDEX(Croissance!$C$5:$C$604,MATCH(A488,Croissance!$A$5:$A$604,0)),"")</f>
        <v/>
      </c>
      <c r="AL488" s="32" t="str">
        <f>IFERROR(INDEX(Croissance!$D$5:$D$604,MATCH(A488,Croissance!$A$5:$A$604,0)),"")</f>
        <v/>
      </c>
      <c r="AM488" s="32" t="str">
        <f>IFERROR(INDEX(Croissance!$E$5:$E$604,MATCH(A488,Croissance!$A$5:$A$604,0)),"")</f>
        <v/>
      </c>
      <c r="AO488" s="33">
        <f t="shared" si="64"/>
        <v>0</v>
      </c>
      <c r="AP488" s="33">
        <f t="shared" si="60"/>
        <v>0</v>
      </c>
      <c r="AQ488" s="33">
        <f>IF(A488="",0,IF(AND(OR('Synthèse classe'!$C$2="Tous",C488='Synthèse classe'!$C$2),OR('Synthèse classe'!$C$3="Toutes",D488='Synthèse classe'!$C$3),OR('Synthèse classe'!$C$4="Toutes",AND('Synthèse classe'!$C$4="Dernière",AP488=1),B488=IFERROR(VALUE('Synthèse classe'!$C$4),0))),1,0))</f>
        <v>0</v>
      </c>
      <c r="AR488" s="34" t="str">
        <f t="shared" si="61"/>
        <v/>
      </c>
    </row>
    <row r="489" spans="1:44" x14ac:dyDescent="0.2">
      <c r="A489" s="17" t="str">
        <f t="shared" si="57"/>
        <v/>
      </c>
      <c r="B489" s="18"/>
      <c r="C489" s="19"/>
      <c r="D489" s="19"/>
      <c r="E489" s="19"/>
      <c r="F489" s="19"/>
      <c r="G489" s="19"/>
      <c r="H489" s="17" t="str">
        <f t="shared" si="62"/>
        <v/>
      </c>
      <c r="I489" s="20"/>
      <c r="J489" s="18"/>
      <c r="K489" s="19"/>
      <c r="L489" s="21" t="str">
        <f t="shared" si="63"/>
        <v/>
      </c>
      <c r="M489" s="21" t="str">
        <f>IF(OR(J489="",SUMPRODUCT((Barèmes!$A$6:$A$28="Endurance — Luc Léger (palier)")*(Barèmes!$B$6:$B$28=H489)*(Barèmes!$C$6:$C$28=IF(H489="6ème","Mixte",G489)))=0),"",IF(SUMPRODUCT((Barèmes!$A$6:$A$28="Endurance — Luc Léger (palier)")*(Barèmes!$B$6:$B$28=H489)*(Barèmes!$C$6:$C$28=IF(H489="6ème","Mixte",G489))*(Barèmes!$J$6:$J$28="+"))&gt;0,IF(J489&lt;=SUMIFS(Barèmes!$D$6:$D$28,Barèmes!$A$6:$A$28,"Endurance — Luc Léger (palier)",Barèmes!$B$6:$B$28,H489,Barèmes!$C$6:$C$28,IF(H489="6ème","Mixte",G489)),"à besoin",IF(J489&lt;=SUMIFS(Barèmes!$E$6:$E$28,Barèmes!$A$6:$A$28,"Endurance — Luc Léger (palier)",Barèmes!$B$6:$B$28,H489,Barèmes!$C$6:$C$28,IF(H489="6ème","Mixte",G489)),"fragile","satisfaisant")),IF(J489&gt;=SUMIFS(Barèmes!$D$6:$D$28,Barèmes!$A$6:$A$28,"Endurance — Luc Léger (palier)",Barèmes!$B$6:$B$28,H489,Barèmes!$C$6:$C$28,IF(H489="6ème","Mixte",G489)),"à besoin",IF(J489&gt;=SUMIFS(Barèmes!$E$6:$E$28,Barèmes!$A$6:$A$28,"Endurance — Luc Léger (palier)",Barèmes!$B$6:$B$28,H489,Barèmes!$C$6:$C$28,IF(H489="6ème","Mixte",G489)),"fragile","satisfaisant"))))</f>
        <v/>
      </c>
      <c r="N489" s="21" t="str">
        <f>IF(OR(J489="",SUMPRODUCT((Barèmes!$A$6:$A$28="Endurance — Luc Léger (palier)")*(Barèmes!$B$6:$B$28=H489)*(Barèmes!$C$6:$C$28=IF(H489="6ème","Mixte",G489)))=0),"",IF(SUMPRODUCT((Barèmes!$A$6:$A$28="Endurance — Luc Léger (palier)")*(Barèmes!$B$6:$B$28=H489)*(Barèmes!$C$6:$C$28=IF(H489="6ème","Mixte",G489))*(Barèmes!$J$6:$J$28="+"))&gt;0,IF(J489&lt;=SUMIFS(Barèmes!$F$6:$F$28,Barèmes!$A$6:$A$28,"Endurance — Luc Léger (palier)",Barèmes!$B$6:$B$28,H489,Barèmes!$C$6:$C$28,IF(H489="6ème","Mixte",G489)),Barèmes!$B$2,IF(J489&lt;=SUMIFS(Barèmes!$G$6:$G$28,Barèmes!$A$6:$A$28,"Endurance — Luc Léger (palier)",Barèmes!$B$6:$B$28,H489,Barèmes!$C$6:$C$28,IF(H489="6ème","Mixte",G489)),Barèmes!$C$2,IF(J489&lt;=SUMIFS(Barèmes!$H$6:$H$28,Barèmes!$A$6:$A$28,"Endurance — Luc Léger (palier)",Barèmes!$B$6:$B$28,H489,Barèmes!$C$6:$C$28,IF(H489="6ème","Mixte",G489)),Barèmes!$D$2,IF(J489&lt;=SUMIFS(Barèmes!$I$6:$I$28,Barèmes!$A$6:$A$28,"Endurance — Luc Léger (palier)",Barèmes!$B$6:$B$28,H489,Barèmes!$C$6:$C$28,IF(H489="6ème","Mixte",G489)),Barèmes!$E$2,Barèmes!$F$2)))),IF(J489&gt;=SUMIFS(Barèmes!$F$6:$F$28,Barèmes!$A$6:$A$28,"Endurance — Luc Léger (palier)",Barèmes!$B$6:$B$28,H489,Barèmes!$C$6:$C$28,IF(H489="6ème","Mixte",G489)),Barèmes!$B$2,IF(J489&gt;=SUMIFS(Barèmes!$G$6:$G$28,Barèmes!$A$6:$A$28,"Endurance — Luc Léger (palier)",Barèmes!$B$6:$B$28,H489,Barèmes!$C$6:$C$28,IF(H489="6ème","Mixte",G489)),Barèmes!$C$2,IF(J489&gt;=SUMIFS(Barèmes!$H$6:$H$28,Barèmes!$A$6:$A$28,"Endurance — Luc Léger (palier)",Barèmes!$B$6:$B$28,H489,Barèmes!$C$6:$C$28,IF(H489="6ème","Mixte",G489)),Barèmes!$D$2,IF(J489&gt;=SUMIFS(Barèmes!$I$6:$I$28,Barèmes!$A$6:$A$28,"Endurance — Luc Léger (palier)",Barèmes!$B$6:$B$28,H489,Barèmes!$C$6:$C$28,IF(H489="6ème","Mixte",G489)),Barèmes!$E$2,Barèmes!$F$2))))))</f>
        <v/>
      </c>
      <c r="O489" s="22"/>
      <c r="P489" s="23" t="str">
        <f>IF(OR(O489="",SUMPRODUCT((Barèmes!$A$6:$A$28="Force bas du corps — Saut en longueur (m)")*(Barèmes!$B$6:$B$28=H489)*(Barèmes!$C$6:$C$28=IF(H489="6ème","Mixte",G489)))=0),"",IF(SUMPRODUCT((Barèmes!$A$6:$A$28="Force bas du corps — Saut en longueur (m)")*(Barèmes!$B$6:$B$28=H489)*(Barèmes!$C$6:$C$28=IF(H489="6ème","Mixte",G489))*(Barèmes!$J$6:$J$28="+"))&gt;0,IF(O489&lt;=SUMIFS(Barèmes!$D$6:$D$28,Barèmes!$A$6:$A$28,"Force bas du corps — Saut en longueur (m)",Barèmes!$B$6:$B$28,H489,Barèmes!$C$6:$C$28,IF(H489="6ème","Mixte",G489)),"à besoin",IF(O489&lt;=SUMIFS(Barèmes!$E$6:$E$28,Barèmes!$A$6:$A$28,"Force bas du corps — Saut en longueur (m)",Barèmes!$B$6:$B$28,H489,Barèmes!$C$6:$C$28,IF(H489="6ème","Mixte",G489)),"fragile","satisfaisant")),IF(O489&gt;=SUMIFS(Barèmes!$D$6:$D$28,Barèmes!$A$6:$A$28,"Force bas du corps — Saut en longueur (m)",Barèmes!$B$6:$B$28,H489,Barèmes!$C$6:$C$28,IF(H489="6ème","Mixte",G489)),"à besoin",IF(O489&gt;=SUMIFS(Barèmes!$E$6:$E$28,Barèmes!$A$6:$A$28,"Force bas du corps — Saut en longueur (m)",Barèmes!$B$6:$B$28,H489,Barèmes!$C$6:$C$28,IF(H489="6ème","Mixte",G489)),"fragile","satisfaisant"))))</f>
        <v/>
      </c>
      <c r="Q489" s="23" t="str">
        <f>IF(OR(O489="",SUMPRODUCT((Barèmes!$A$6:$A$28="Force bas du corps — Saut en longueur (m)")*(Barèmes!$B$6:$B$28=H489)*(Barèmes!$C$6:$C$28=IF(H489="6ème","Mixte",G489)))=0),"",IF(SUMPRODUCT((Barèmes!$A$6:$A$28="Force bas du corps — Saut en longueur (m)")*(Barèmes!$B$6:$B$28=H489)*(Barèmes!$C$6:$C$28=IF(H489="6ème","Mixte",G489))*(Barèmes!$J$6:$J$28="+"))&gt;0,IF(O489&lt;=SUMIFS(Barèmes!$F$6:$F$28,Barèmes!$A$6:$A$28,"Force bas du corps — Saut en longueur (m)",Barèmes!$B$6:$B$28,H489,Barèmes!$C$6:$C$28,IF(H489="6ème","Mixte",G489)),Barèmes!$B$2,IF(O489&lt;=SUMIFS(Barèmes!$G$6:$G$28,Barèmes!$A$6:$A$28,"Force bas du corps — Saut en longueur (m)",Barèmes!$B$6:$B$28,H489,Barèmes!$C$6:$C$28,IF(H489="6ème","Mixte",G489)),Barèmes!$C$2,IF(O489&lt;=SUMIFS(Barèmes!$H$6:$H$28,Barèmes!$A$6:$A$28,"Force bas du corps — Saut en longueur (m)",Barèmes!$B$6:$B$28,H489,Barèmes!$C$6:$C$28,IF(H489="6ème","Mixte",G489)),Barèmes!$D$2,IF(O489&lt;=SUMIFS(Barèmes!$I$6:$I$28,Barèmes!$A$6:$A$28,"Force bas du corps — Saut en longueur (m)",Barèmes!$B$6:$B$28,H489,Barèmes!$C$6:$C$28,IF(H489="6ème","Mixte",G489)),Barèmes!$E$2,Barèmes!$F$2)))),IF(O489&gt;=SUMIFS(Barèmes!$F$6:$F$28,Barèmes!$A$6:$A$28,"Force bas du corps — Saut en longueur (m)",Barèmes!$B$6:$B$28,H489,Barèmes!$C$6:$C$28,IF(H489="6ème","Mixte",G489)),Barèmes!$B$2,IF(O489&gt;=SUMIFS(Barèmes!$G$6:$G$28,Barèmes!$A$6:$A$28,"Force bas du corps — Saut en longueur (m)",Barèmes!$B$6:$B$28,H489,Barèmes!$C$6:$C$28,IF(H489="6ème","Mixte",G489)),Barèmes!$C$2,IF(O489&gt;=SUMIFS(Barèmes!$H$6:$H$28,Barèmes!$A$6:$A$28,"Force bas du corps — Saut en longueur (m)",Barèmes!$B$6:$B$28,H489,Barèmes!$C$6:$C$28,IF(H489="6ème","Mixte",G489)),Barèmes!$D$2,IF(O489&gt;=SUMIFS(Barèmes!$I$6:$I$28,Barèmes!$A$6:$A$28,"Force bas du corps — Saut en longueur (m)",Barèmes!$B$6:$B$28,H489,Barèmes!$C$6:$C$28,IF(H489="6ème","Mixte",G489)),Barèmes!$E$2,Barèmes!$F$2))))))</f>
        <v/>
      </c>
      <c r="R489" s="22"/>
      <c r="S489" s="24" t="str">
        <f>IF(OR(R489="",SUMPRODUCT((Barèmes!$A$6:$A$28="Vitesse — 30 m (s)")*(Barèmes!$B$6:$B$28=H489)*(Barèmes!$C$6:$C$28=IF(H489="6ème","Mixte",G489)))=0),"",IF(SUMPRODUCT((Barèmes!$A$6:$A$28="Vitesse — 30 m (s)")*(Barèmes!$B$6:$B$28=H489)*(Barèmes!$C$6:$C$28=IF(H489="6ème","Mixte",G489))*(Barèmes!$J$6:$J$28="+"))&gt;0,IF(R489&lt;=SUMIFS(Barèmes!$D$6:$D$28,Barèmes!$A$6:$A$28,"Vitesse — 30 m (s)",Barèmes!$B$6:$B$28,H489,Barèmes!$C$6:$C$28,IF(H489="6ème","Mixte",G489)),"à besoin",IF(R489&lt;=SUMIFS(Barèmes!$E$6:$E$28,Barèmes!$A$6:$A$28,"Vitesse — 30 m (s)",Barèmes!$B$6:$B$28,H489,Barèmes!$C$6:$C$28,IF(H489="6ème","Mixte",G489)),"fragile","satisfaisant")),IF(R489&gt;=SUMIFS(Barèmes!$D$6:$D$28,Barèmes!$A$6:$A$28,"Vitesse — 30 m (s)",Barèmes!$B$6:$B$28,H489,Barèmes!$C$6:$C$28,IF(H489="6ème","Mixte",G489)),"à besoin",IF(R489&gt;=SUMIFS(Barèmes!$E$6:$E$28,Barèmes!$A$6:$A$28,"Vitesse — 30 m (s)",Barèmes!$B$6:$B$28,H489,Barèmes!$C$6:$C$28,IF(H489="6ème","Mixte",G489)),"fragile","satisfaisant"))))</f>
        <v/>
      </c>
      <c r="T489" s="24" t="str">
        <f>IF(OR(R489="",SUMPRODUCT((Barèmes!$A$6:$A$28="Vitesse — 30 m (s)")*(Barèmes!$B$6:$B$28=H489)*(Barèmes!$C$6:$C$28=IF(H489="6ème","Mixte",G489)))=0),"",IF(SUMPRODUCT((Barèmes!$A$6:$A$28="Vitesse — 30 m (s)")*(Barèmes!$B$6:$B$28=H489)*(Barèmes!$C$6:$C$28=IF(H489="6ème","Mixte",G489))*(Barèmes!$J$6:$J$28="+"))&gt;0,IF(R489&lt;=SUMIFS(Barèmes!$F$6:$F$28,Barèmes!$A$6:$A$28,"Vitesse — 30 m (s)",Barèmes!$B$6:$B$28,H489,Barèmes!$C$6:$C$28,IF(H489="6ème","Mixte",G489)),Barèmes!$B$2,IF(R489&lt;=SUMIFS(Barèmes!$G$6:$G$28,Barèmes!$A$6:$A$28,"Vitesse — 30 m (s)",Barèmes!$B$6:$B$28,H489,Barèmes!$C$6:$C$28,IF(H489="6ème","Mixte",G489)),Barèmes!$C$2,IF(R489&lt;=SUMIFS(Barèmes!$H$6:$H$28,Barèmes!$A$6:$A$28,"Vitesse — 30 m (s)",Barèmes!$B$6:$B$28,H489,Barèmes!$C$6:$C$28,IF(H489="6ème","Mixte",G489)),Barèmes!$D$2,IF(R489&lt;=SUMIFS(Barèmes!$I$6:$I$28,Barèmes!$A$6:$A$28,"Vitesse — 30 m (s)",Barèmes!$B$6:$B$28,H489,Barèmes!$C$6:$C$28,IF(H489="6ème","Mixte",G489)),Barèmes!$E$2,Barèmes!$F$2)))),IF(R489&gt;=SUMIFS(Barèmes!$F$6:$F$28,Barèmes!$A$6:$A$28,"Vitesse — 30 m (s)",Barèmes!$B$6:$B$28,H489,Barèmes!$C$6:$C$28,IF(H489="6ème","Mixte",G489)),Barèmes!$B$2,IF(R489&gt;=SUMIFS(Barèmes!$G$6:$G$28,Barèmes!$A$6:$A$28,"Vitesse — 30 m (s)",Barèmes!$B$6:$B$28,H489,Barèmes!$C$6:$C$28,IF(H489="6ème","Mixte",G489)),Barèmes!$C$2,IF(R489&gt;=SUMIFS(Barèmes!$H$6:$H$28,Barèmes!$A$6:$A$28,"Vitesse — 30 m (s)",Barèmes!$B$6:$B$28,H489,Barèmes!$C$6:$C$28,IF(H489="6ème","Mixte",G489)),Barèmes!$D$2,IF(R489&gt;=SUMIFS(Barèmes!$I$6:$I$28,Barèmes!$A$6:$A$28,"Vitesse — 30 m (s)",Barèmes!$B$6:$B$28,H489,Barèmes!$C$6:$C$28,IF(H489="6ème","Mixte",G489)),Barèmes!$E$2,Barèmes!$F$2))))))</f>
        <v/>
      </c>
      <c r="U489" s="22"/>
      <c r="V489" s="25" t="str">
        <f>IF(OR(U489="",SUMPRODUCT((Barèmes!$A$6:$A$28="Vitesse — 50 m (s)")*(Barèmes!$B$6:$B$28=H489)*(Barèmes!$C$6:$C$28=IF(H489="6ème","Mixte",G489)))=0),"",IF(SUMPRODUCT((Barèmes!$A$6:$A$28="Vitesse — 50 m (s)")*(Barèmes!$B$6:$B$28=H489)*(Barèmes!$C$6:$C$28=IF(H489="6ème","Mixte",G489))*(Barèmes!$J$6:$J$28="+"))&gt;0,IF(U489&lt;=SUMIFS(Barèmes!$D$6:$D$28,Barèmes!$A$6:$A$28,"Vitesse — 50 m (s)",Barèmes!$B$6:$B$28,H489,Barèmes!$C$6:$C$28,IF(H489="6ème","Mixte",G489)),"à besoin",IF(U489&lt;=SUMIFS(Barèmes!$E$6:$E$28,Barèmes!$A$6:$A$28,"Vitesse — 50 m (s)",Barèmes!$B$6:$B$28,H489,Barèmes!$C$6:$C$28,IF(H489="6ème","Mixte",G489)),"fragile","satisfaisant")),IF(U489&gt;=SUMIFS(Barèmes!$D$6:$D$28,Barèmes!$A$6:$A$28,"Vitesse — 50 m (s)",Barèmes!$B$6:$B$28,H489,Barèmes!$C$6:$C$28,IF(H489="6ème","Mixte",G489)),"à besoin",IF(U489&gt;=SUMIFS(Barèmes!$E$6:$E$28,Barèmes!$A$6:$A$28,"Vitesse — 50 m (s)",Barèmes!$B$6:$B$28,H489,Barèmes!$C$6:$C$28,IF(H489="6ème","Mixte",G489)),"fragile","satisfaisant"))))</f>
        <v/>
      </c>
      <c r="W489" s="25" t="str">
        <f>IF(OR(U489="",SUMPRODUCT((Barèmes!$A$6:$A$28="Vitesse — 50 m (s)")*(Barèmes!$B$6:$B$28=H489)*(Barèmes!$C$6:$C$28=IF(H489="6ème","Mixte",G489)))=0),"",IF(SUMPRODUCT((Barèmes!$A$6:$A$28="Vitesse — 50 m (s)")*(Barèmes!$B$6:$B$28=H489)*(Barèmes!$C$6:$C$28=IF(H489="6ème","Mixte",G489))*(Barèmes!$J$6:$J$28="+"))&gt;0,IF(U489&lt;=SUMIFS(Barèmes!$F$6:$F$28,Barèmes!$A$6:$A$28,"Vitesse — 50 m (s)",Barèmes!$B$6:$B$28,H489,Barèmes!$C$6:$C$28,IF(H489="6ème","Mixte",G489)),Barèmes!$B$2,IF(U489&lt;=SUMIFS(Barèmes!$G$6:$G$28,Barèmes!$A$6:$A$28,"Vitesse — 50 m (s)",Barèmes!$B$6:$B$28,H489,Barèmes!$C$6:$C$28,IF(H489="6ème","Mixte",G489)),Barèmes!$C$2,IF(U489&lt;=SUMIFS(Barèmes!$H$6:$H$28,Barèmes!$A$6:$A$28,"Vitesse — 50 m (s)",Barèmes!$B$6:$B$28,H489,Barèmes!$C$6:$C$28,IF(H489="6ème","Mixte",G489)),Barèmes!$D$2,IF(U489&lt;=SUMIFS(Barèmes!$I$6:$I$28,Barèmes!$A$6:$A$28,"Vitesse — 50 m (s)",Barèmes!$B$6:$B$28,H489,Barèmes!$C$6:$C$28,IF(H489="6ème","Mixte",G489)),Barèmes!$E$2,Barèmes!$F$2)))),IF(U489&gt;=SUMIFS(Barèmes!$F$6:$F$28,Barèmes!$A$6:$A$28,"Vitesse — 50 m (s)",Barèmes!$B$6:$B$28,H489,Barèmes!$C$6:$C$28,IF(H489="6ème","Mixte",G489)),Barèmes!$B$2,IF(U489&gt;=SUMIFS(Barèmes!$G$6:$G$28,Barèmes!$A$6:$A$28,"Vitesse — 50 m (s)",Barèmes!$B$6:$B$28,H489,Barèmes!$C$6:$C$28,IF(H489="6ème","Mixte",G489)),Barèmes!$C$2,IF(U489&gt;=SUMIFS(Barèmes!$H$6:$H$28,Barèmes!$A$6:$A$28,"Vitesse — 50 m (s)",Barèmes!$B$6:$B$28,H489,Barèmes!$C$6:$C$28,IF(H489="6ème","Mixte",G489)),Barèmes!$D$2,IF(U489&gt;=SUMIFS(Barèmes!$I$6:$I$28,Barèmes!$A$6:$A$28,"Vitesse — 50 m (s)",Barèmes!$B$6:$B$28,H489,Barèmes!$C$6:$C$28,IF(H489="6ème","Mixte",G489)),Barèmes!$E$2,Barèmes!$F$2))))))</f>
        <v/>
      </c>
      <c r="X489" s="18"/>
      <c r="Y489" s="26" t="str" cm="1">
        <f t="array" ref="Y489">IF(OR(X489="",SUMPRODUCT((Barèmes!$A$6:$A$28="Souplesse (score 1-5)")*(Barèmes!$B$6:$B$28=H489)*(Barèmes!$C$6:$C$28=IF(H489="6ème","Mixte",G489)))=0),"",IF(SUMPRODUCT((Barèmes!$A$6:$A$28="Souplesse (score 1-5)")*(Barèmes!$B$6:$B$28=H489)*(Barèmes!$C$6:$C$28=IF(H489="6ème","Mixte",G489))*(Barèmes!$J$6:$J$28="+"))&gt;0,IF(X489&lt;=SUMIFS(Barèmes!$D$6:$D$28,Barèmes!$A$6:$A$28,"Souplesse (score 1-5)",Barèmes!$B$6:$B$28,H489,Barèmes!$C$6:$C$28,IF(H489="6ème","Mixte",G489)),"à besoin",IF(X489&lt;=SUMIFS(Barèmes!$E$6:$E$28,Barèmes!$A$6:$A$28,"Souplesse (score 1-5)",Barèmes!$B$6:$B$28,H489,Barèmes!$C$6:$C$28,IF(H489="6ème","Mixte",G489)),"fragile","satisfaisant")),IF(X489&gt;=SUMIFS(Barèmes!$D$6:$D$28,Barèmes!$A$6:$A$28,"Souplesse (score 1-5)",Barèmes!$B$6:$B$28,H489,Barèmes!$C$6:$C$28,IF(H489="6ème","Mixte",G489)),"à besoin",IF(X489&gt;=SUMIFS(Barèmes!$E$6:$E$28,Barèmes!$A$6:$A$28,"Souplesse (score 1-5)",Barèmes!$B$6:$B$28,H489,Barèmes!$C$6:$C$28,IF(H489="6ème","Mixte",G489)),"fragile","satisfaisant"))))</f>
        <v/>
      </c>
      <c r="Z489" s="26" t="str" cm="1">
        <f t="array" ref="Z489">IF(OR(X489="",SUMPRODUCT((Barèmes!$A$6:$A$28="Souplesse (score 1-5)")*(Barèmes!$B$6:$B$28=H489)*(Barèmes!$C$6:$C$28=IF(H489="6ème","Mixte",G489)))=0),"",IF(SUMPRODUCT((Barèmes!$A$6:$A$28="Souplesse (score 1-5)")*(Barèmes!$B$6:$B$28=H489)*(Barèmes!$C$6:$C$28=IF(H489="6ème","Mixte",G489))*(Barèmes!$J$6:$J$28="+"))&gt;0,IF(X489&lt;=SUMIFS(Barèmes!$F$6:$F$28,Barèmes!$A$6:$A$28,"Souplesse (score 1-5)",Barèmes!$B$6:$B$28,H489,Barèmes!$C$6:$C$28,IF(H489="6ème","Mixte",G489)),Barèmes!$B$2,IF(X489&lt;=SUMIFS(Barèmes!$G$6:$G$28,Barèmes!$A$6:$A$28,"Souplesse (score 1-5)",Barèmes!$B$6:$B$28,H489,Barèmes!$C$6:$C$28,IF(H489="6ème","Mixte",G489)),Barèmes!$C$2,IF(X489&lt;=SUMIFS(Barèmes!$H$6:$H$28,Barèmes!$A$6:$A$28,"Souplesse (score 1-5)",Barèmes!$B$6:$B$28,H489,Barèmes!$C$6:$C$28,IF(H489="6ème","Mixte",G489)),Barèmes!$D$2,IF(X489&lt;=SUMIFS(Barèmes!$I$6:$I$28,Barèmes!$A$6:$A$28,"Souplesse (score 1-5)",Barèmes!$B$6:$B$28,H489,Barèmes!$C$6:$C$28,IF(H489="6ème","Mixte",G489)),Barèmes!$E$2,Barèmes!$F$2)))),IF(X489&gt;=SUMIFS(Barèmes!$F$6:$F$28,Barèmes!$A$6:$A$28,"Souplesse (score 1-5)",Barèmes!$B$6:$B$28,H489,Barèmes!$C$6:$C$28,IF(H489="6ème","Mixte",G489)),Barèmes!$B$2,IF(X489&gt;=SUMIFS(Barèmes!$G$6:$G$28,Barèmes!$A$6:$A$28,"Souplesse (score 1-5)",Barèmes!$B$6:$B$28,H489,Barèmes!$C$6:$C$28,IF(H489="6ème","Mixte",G489)),Barèmes!$C$2,IF(X489&gt;=SUMIFS(Barèmes!$H$6:$H$28,Barèmes!$A$6:$A$28,"Souplesse (score 1-5)",Barèmes!$B$6:$B$28,H489,Barèmes!$C$6:$C$28,IF(H489="6ème","Mixte",G489)),Barèmes!$D$2,IF(X489&gt;=SUMIFS(Barèmes!$I$6:$I$28,Barèmes!$A$6:$A$28,"Souplesse (score 1-5)",Barèmes!$B$6:$B$28,H489,Barèmes!$C$6:$C$28,IF(H489="6ème","Mixte",G489)),Barèmes!$E$2,Barèmes!$F$2))))))</f>
        <v/>
      </c>
      <c r="AA489" s="22"/>
      <c r="AB489" s="27" t="str">
        <f>IF(OR(AA489="",SUMPRODUCT((Barèmes!$A$6:$A$28="Agilité — T-test 974 (s)")*(Barèmes!$B$6:$B$28=H489)*(Barèmes!$C$6:$C$28=IF(H489="6ème","Mixte",G489)))=0),"",IF(SUMPRODUCT((Barèmes!$A$6:$A$28="Agilité — T-test 974 (s)")*(Barèmes!$B$6:$B$28=H489)*(Barèmes!$C$6:$C$28=IF(H489="6ème","Mixte",G489))*(Barèmes!$J$6:$J$28="+"))&gt;0,IF(AA489&lt;=SUMIFS(Barèmes!$D$6:$D$28,Barèmes!$A$6:$A$28,"Agilité — T-test 974 (s)",Barèmes!$B$6:$B$28,H489,Barèmes!$C$6:$C$28,IF(H489="6ème","Mixte",G489)),"à besoin",IF(AA489&lt;=SUMIFS(Barèmes!$E$6:$E$28,Barèmes!$A$6:$A$28,"Agilité — T-test 974 (s)",Barèmes!$B$6:$B$28,H489,Barèmes!$C$6:$C$28,IF(H489="6ème","Mixte",G489)),"fragile","satisfaisant")),IF(AA489&gt;=SUMIFS(Barèmes!$D$6:$D$28,Barèmes!$A$6:$A$28,"Agilité — T-test 974 (s)",Barèmes!$B$6:$B$28,H489,Barèmes!$C$6:$C$28,IF(H489="6ème","Mixte",G489)),"à besoin",IF(AA489&gt;=SUMIFS(Barèmes!$E$6:$E$28,Barèmes!$A$6:$A$28,"Agilité — T-test 974 (s)",Barèmes!$B$6:$B$28,H489,Barèmes!$C$6:$C$28,IF(H489="6ème","Mixte",G489)),"fragile","satisfaisant"))))</f>
        <v/>
      </c>
      <c r="AC489" s="27" t="str">
        <f>IF(OR(AA489="",SUMPRODUCT((Barèmes!$A$6:$A$28="Agilité — T-test 974 (s)")*(Barèmes!$B$6:$B$28=H489)*(Barèmes!$C$6:$C$28=IF(H489="6ème","Mixte",G489)))=0),"",IF(SUMPRODUCT((Barèmes!$A$6:$A$28="Agilité — T-test 974 (s)")*(Barèmes!$B$6:$B$28=H489)*(Barèmes!$C$6:$C$28=IF(H489="6ème","Mixte",G489))*(Barèmes!$J$6:$J$28="+"))&gt;0,IF(AA489&lt;=SUMIFS(Barèmes!$F$6:$F$28,Barèmes!$A$6:$A$28,"Agilité — T-test 974 (s)",Barèmes!$B$6:$B$28,H489,Barèmes!$C$6:$C$28,IF(H489="6ème","Mixte",G489)),Barèmes!$B$2,IF(AA489&lt;=SUMIFS(Barèmes!$G$6:$G$28,Barèmes!$A$6:$A$28,"Agilité — T-test 974 (s)",Barèmes!$B$6:$B$28,H489,Barèmes!$C$6:$C$28,IF(H489="6ème","Mixte",G489)),Barèmes!$C$2,IF(AA489&lt;=SUMIFS(Barèmes!$H$6:$H$28,Barèmes!$A$6:$A$28,"Agilité — T-test 974 (s)",Barèmes!$B$6:$B$28,H489,Barèmes!$C$6:$C$28,IF(H489="6ème","Mixte",G489)),Barèmes!$D$2,IF(AA489&lt;=SUMIFS(Barèmes!$I$6:$I$28,Barèmes!$A$6:$A$28,"Agilité — T-test 974 (s)",Barèmes!$B$6:$B$28,H489,Barèmes!$C$6:$C$28,IF(H489="6ème","Mixte",G489)),Barèmes!$E$2,Barèmes!$F$2)))),IF(AA489&gt;=SUMIFS(Barèmes!$F$6:$F$28,Barèmes!$A$6:$A$28,"Agilité — T-test 974 (s)",Barèmes!$B$6:$B$28,H489,Barèmes!$C$6:$C$28,IF(H489="6ème","Mixte",G489)),Barèmes!$B$2,IF(AA489&gt;=SUMIFS(Barèmes!$G$6:$G$28,Barèmes!$A$6:$A$28,"Agilité — T-test 974 (s)",Barèmes!$B$6:$B$28,H489,Barèmes!$C$6:$C$28,IF(H489="6ème","Mixte",G489)),Barèmes!$C$2,IF(AA489&gt;=SUMIFS(Barèmes!$H$6:$H$28,Barèmes!$A$6:$A$28,"Agilité — T-test 974 (s)",Barèmes!$B$6:$B$28,H489,Barèmes!$C$6:$C$28,IF(H489="6ème","Mixte",G489)),Barèmes!$D$2,IF(AA489&gt;=SUMIFS(Barèmes!$I$6:$I$28,Barèmes!$A$6:$A$28,"Agilité — T-test 974 (s)",Barèmes!$B$6:$B$28,H489,Barèmes!$C$6:$C$28,IF(H489="6ème","Mixte",G489)),Barèmes!$E$2,Barèmes!$F$2))))))</f>
        <v/>
      </c>
      <c r="AD489" s="28" t="str">
        <f t="shared" si="58"/>
        <v/>
      </c>
      <c r="AE489" s="29" t="str">
        <f t="shared" si="59"/>
        <v/>
      </c>
      <c r="AF489" s="30" t="str">
        <f>IF(OR(AD489="",SUMPRODUCT((Barèmes!$A$6:$A$28="Surcoût d'agilité (s) — technique")*(Barèmes!$B$6:$B$28=H489)*(Barèmes!$C$6:$C$28=IF(H489="6ème","Mixte",G489)))=0),"",IF(SUMPRODUCT((Barèmes!$A$6:$A$28="Surcoût d'agilité (s) — technique")*(Barèmes!$B$6:$B$28=H489)*(Barèmes!$C$6:$C$28=IF(H489="6ème","Mixte",G489))*(Barèmes!$J$6:$J$28="+"))&gt;0,IF(AD489&lt;=SUMIFS(Barèmes!$D$6:$D$28,Barèmes!$A$6:$A$28,"Surcoût d'agilité (s) — technique",Barèmes!$B$6:$B$28,H489,Barèmes!$C$6:$C$28,IF(H489="6ème","Mixte",G489)),"à besoin",IF(AD489&lt;=SUMIFS(Barèmes!$E$6:$E$28,Barèmes!$A$6:$A$28,"Surcoût d'agilité (s) — technique",Barèmes!$B$6:$B$28,H489,Barèmes!$C$6:$C$28,IF(H489="6ème","Mixte",G489)),"fragile","satisfaisant")),IF(AD489&gt;=SUMIFS(Barèmes!$D$6:$D$28,Barèmes!$A$6:$A$28,"Surcoût d'agilité (s) — technique",Barèmes!$B$6:$B$28,H489,Barèmes!$C$6:$C$28,IF(H489="6ème","Mixte",G489)),"à besoin",IF(AD489&gt;=SUMIFS(Barèmes!$E$6:$E$28,Barèmes!$A$6:$A$28,"Surcoût d'agilité (s) — technique",Barèmes!$B$6:$B$28,H489,Barèmes!$C$6:$C$28,IF(H489="6ème","Mixte",G489)),"fragile","satisfaisant"))))</f>
        <v/>
      </c>
      <c r="AG489" s="30" t="str">
        <f>IF(OR(AD489="",SUMPRODUCT((Barèmes!$A$6:$A$28="Surcoût d'agilité (s) — technique")*(Barèmes!$B$6:$B$28=H489)*(Barèmes!$C$6:$C$28=IF(H489="6ème","Mixte",G489)))=0),"",IF(SUMPRODUCT((Barèmes!$A$6:$A$28="Surcoût d'agilité (s) — technique")*(Barèmes!$B$6:$B$28=H489)*(Barèmes!$C$6:$C$28=IF(H489="6ème","Mixte",G489))*(Barèmes!$J$6:$J$28="+"))&gt;0,IF(AD489&lt;=SUMIFS(Barèmes!$F$6:$F$28,Barèmes!$A$6:$A$28,"Surcoût d'agilité (s) — technique",Barèmes!$B$6:$B$28,H489,Barèmes!$C$6:$C$28,IF(H489="6ème","Mixte",G489)),Barèmes!$B$2,IF(AD489&lt;=SUMIFS(Barèmes!$G$6:$G$28,Barèmes!$A$6:$A$28,"Surcoût d'agilité (s) — technique",Barèmes!$B$6:$B$28,H489,Barèmes!$C$6:$C$28,IF(H489="6ème","Mixte",G489)),Barèmes!$C$2,IF(AD489&lt;=SUMIFS(Barèmes!$H$6:$H$28,Barèmes!$A$6:$A$28,"Surcoût d'agilité (s) — technique",Barèmes!$B$6:$B$28,H489,Barèmes!$C$6:$C$28,IF(H489="6ème","Mixte",G489)),Barèmes!$D$2,IF(AD489&lt;=SUMIFS(Barèmes!$I$6:$I$28,Barèmes!$A$6:$A$28,"Surcoût d'agilité (s) — technique",Barèmes!$B$6:$B$28,H489,Barèmes!$C$6:$C$28,IF(H489="6ème","Mixte",G489)),Barèmes!$E$2,Barèmes!$F$2)))),IF(AD489&gt;=SUMIFS(Barèmes!$F$6:$F$28,Barèmes!$A$6:$A$28,"Surcoût d'agilité (s) — technique",Barèmes!$B$6:$B$28,H489,Barèmes!$C$6:$C$28,IF(H489="6ème","Mixte",G489)),Barèmes!$B$2,IF(AD489&gt;=SUMIFS(Barèmes!$G$6:$G$28,Barèmes!$A$6:$A$28,"Surcoût d'agilité (s) — technique",Barèmes!$B$6:$B$28,H489,Barèmes!$C$6:$C$28,IF(H489="6ème","Mixte",G489)),Barèmes!$C$2,IF(AD489&gt;=SUMIFS(Barèmes!$H$6:$H$28,Barèmes!$A$6:$A$28,"Surcoût d'agilité (s) — technique",Barèmes!$B$6:$B$28,H489,Barèmes!$C$6:$C$28,IF(H489="6ème","Mixte",G489)),Barèmes!$D$2,IF(AD489&gt;=SUMIFS(Barèmes!$I$6:$I$28,Barèmes!$A$6:$A$28,"Surcoût d'agilité (s) — technique",Barèmes!$B$6:$B$28,H489,Barèmes!$C$6:$C$28,IF(H489="6ème","Mixte",G489)),Barèmes!$E$2,Barèmes!$F$2))))))</f>
        <v/>
      </c>
      <c r="AH489" s="31" t="str">
        <f>IF((IF(N489="",0,1)+IF(Q489="",0,1)+IF(W489="",0,1)+IF(Z489="",0,1)+IF(AC489="",0,1))=0,"",3*IF(N489=Barèmes!$B$2,1,IF(N489=Barèmes!$C$2,2,IF(N489=Barèmes!$D$2,3,IF(N489=Barèmes!$E$2,4,IF(N489=Barèmes!$F$2,5,0)))))+3*IF(Q489=Barèmes!$B$2,1,IF(Q489=Barèmes!$C$2,2,IF(Q489=Barèmes!$D$2,3,IF(Q489=Barèmes!$E$2,4,IF(Q489=Barèmes!$F$2,5,0)))))+2*IF(W489=Barèmes!$B$2,1,IF(W489=Barèmes!$C$2,2,IF(W489=Barèmes!$D$2,3,IF(W489=Barèmes!$E$2,4,IF(W489=Barèmes!$F$2,5,0)))))+1*IF(Z489=Barèmes!$B$2,1,IF(Z489=Barèmes!$C$2,2,IF(Z489=Barèmes!$D$2,3,IF(Z489=Barèmes!$E$2,4,IF(Z489=Barèmes!$F$2,5,0)))))+1*IF(AC489=Barèmes!$B$2,1,IF(AC489=Barèmes!$C$2,2,IF(AC489=Barèmes!$D$2,3,IF(AC489=Barèmes!$E$2,4,IF(AC489=Barèmes!$F$2,5,0))))))</f>
        <v/>
      </c>
      <c r="AI489" s="31"/>
      <c r="AJ489" s="32" t="str">
        <f>IFERROR(INDEX(Croissance!$B$5:$B$604,MATCH(A489,Croissance!$A$5:$A$604,0)),"")</f>
        <v/>
      </c>
      <c r="AK489" s="32" t="str">
        <f>IFERROR(INDEX(Croissance!$C$5:$C$604,MATCH(A489,Croissance!$A$5:$A$604,0)),"")</f>
        <v/>
      </c>
      <c r="AL489" s="32" t="str">
        <f>IFERROR(INDEX(Croissance!$D$5:$D$604,MATCH(A489,Croissance!$A$5:$A$604,0)),"")</f>
        <v/>
      </c>
      <c r="AM489" s="32" t="str">
        <f>IFERROR(INDEX(Croissance!$E$5:$E$604,MATCH(A489,Croissance!$A$5:$A$604,0)),"")</f>
        <v/>
      </c>
      <c r="AO489" s="33">
        <f t="shared" si="64"/>
        <v>0</v>
      </c>
      <c r="AP489" s="33">
        <f t="shared" si="60"/>
        <v>0</v>
      </c>
      <c r="AQ489" s="33">
        <f>IF(A489="",0,IF(AND(OR('Synthèse classe'!$C$2="Tous",C489='Synthèse classe'!$C$2),OR('Synthèse classe'!$C$3="Toutes",D489='Synthèse classe'!$C$3),OR('Synthèse classe'!$C$4="Toutes",AND('Synthèse classe'!$C$4="Dernière",AP489=1),B489=IFERROR(VALUE('Synthèse classe'!$C$4),0))),1,0))</f>
        <v>0</v>
      </c>
      <c r="AR489" s="34" t="str">
        <f t="shared" si="61"/>
        <v/>
      </c>
    </row>
    <row r="490" spans="1:44" x14ac:dyDescent="0.2">
      <c r="A490" s="17" t="str">
        <f t="shared" si="57"/>
        <v/>
      </c>
      <c r="B490" s="18"/>
      <c r="C490" s="19"/>
      <c r="D490" s="19"/>
      <c r="E490" s="19"/>
      <c r="F490" s="19"/>
      <c r="G490" s="19"/>
      <c r="H490" s="17" t="str">
        <f t="shared" si="62"/>
        <v/>
      </c>
      <c r="I490" s="20"/>
      <c r="J490" s="18"/>
      <c r="K490" s="19"/>
      <c r="L490" s="21" t="str">
        <f t="shared" si="63"/>
        <v/>
      </c>
      <c r="M490" s="21" t="str">
        <f>IF(OR(J490="",SUMPRODUCT((Barèmes!$A$6:$A$28="Endurance — Luc Léger (palier)")*(Barèmes!$B$6:$B$28=H490)*(Barèmes!$C$6:$C$28=IF(H490="6ème","Mixte",G490)))=0),"",IF(SUMPRODUCT((Barèmes!$A$6:$A$28="Endurance — Luc Léger (palier)")*(Barèmes!$B$6:$B$28=H490)*(Barèmes!$C$6:$C$28=IF(H490="6ème","Mixte",G490))*(Barèmes!$J$6:$J$28="+"))&gt;0,IF(J490&lt;=SUMIFS(Barèmes!$D$6:$D$28,Barèmes!$A$6:$A$28,"Endurance — Luc Léger (palier)",Barèmes!$B$6:$B$28,H490,Barèmes!$C$6:$C$28,IF(H490="6ème","Mixte",G490)),"à besoin",IF(J490&lt;=SUMIFS(Barèmes!$E$6:$E$28,Barèmes!$A$6:$A$28,"Endurance — Luc Léger (palier)",Barèmes!$B$6:$B$28,H490,Barèmes!$C$6:$C$28,IF(H490="6ème","Mixte",G490)),"fragile","satisfaisant")),IF(J490&gt;=SUMIFS(Barèmes!$D$6:$D$28,Barèmes!$A$6:$A$28,"Endurance — Luc Léger (palier)",Barèmes!$B$6:$B$28,H490,Barèmes!$C$6:$C$28,IF(H490="6ème","Mixte",G490)),"à besoin",IF(J490&gt;=SUMIFS(Barèmes!$E$6:$E$28,Barèmes!$A$6:$A$28,"Endurance — Luc Léger (palier)",Barèmes!$B$6:$B$28,H490,Barèmes!$C$6:$C$28,IF(H490="6ème","Mixte",G490)),"fragile","satisfaisant"))))</f>
        <v/>
      </c>
      <c r="N490" s="21" t="str">
        <f>IF(OR(J490="",SUMPRODUCT((Barèmes!$A$6:$A$28="Endurance — Luc Léger (palier)")*(Barèmes!$B$6:$B$28=H490)*(Barèmes!$C$6:$C$28=IF(H490="6ème","Mixte",G490)))=0),"",IF(SUMPRODUCT((Barèmes!$A$6:$A$28="Endurance — Luc Léger (palier)")*(Barèmes!$B$6:$B$28=H490)*(Barèmes!$C$6:$C$28=IF(H490="6ème","Mixte",G490))*(Barèmes!$J$6:$J$28="+"))&gt;0,IF(J490&lt;=SUMIFS(Barèmes!$F$6:$F$28,Barèmes!$A$6:$A$28,"Endurance — Luc Léger (palier)",Barèmes!$B$6:$B$28,H490,Barèmes!$C$6:$C$28,IF(H490="6ème","Mixte",G490)),Barèmes!$B$2,IF(J490&lt;=SUMIFS(Barèmes!$G$6:$G$28,Barèmes!$A$6:$A$28,"Endurance — Luc Léger (palier)",Barèmes!$B$6:$B$28,H490,Barèmes!$C$6:$C$28,IF(H490="6ème","Mixte",G490)),Barèmes!$C$2,IF(J490&lt;=SUMIFS(Barèmes!$H$6:$H$28,Barèmes!$A$6:$A$28,"Endurance — Luc Léger (palier)",Barèmes!$B$6:$B$28,H490,Barèmes!$C$6:$C$28,IF(H490="6ème","Mixte",G490)),Barèmes!$D$2,IF(J490&lt;=SUMIFS(Barèmes!$I$6:$I$28,Barèmes!$A$6:$A$28,"Endurance — Luc Léger (palier)",Barèmes!$B$6:$B$28,H490,Barèmes!$C$6:$C$28,IF(H490="6ème","Mixte",G490)),Barèmes!$E$2,Barèmes!$F$2)))),IF(J490&gt;=SUMIFS(Barèmes!$F$6:$F$28,Barèmes!$A$6:$A$28,"Endurance — Luc Léger (palier)",Barèmes!$B$6:$B$28,H490,Barèmes!$C$6:$C$28,IF(H490="6ème","Mixte",G490)),Barèmes!$B$2,IF(J490&gt;=SUMIFS(Barèmes!$G$6:$G$28,Barèmes!$A$6:$A$28,"Endurance — Luc Léger (palier)",Barèmes!$B$6:$B$28,H490,Barèmes!$C$6:$C$28,IF(H490="6ème","Mixte",G490)),Barèmes!$C$2,IF(J490&gt;=SUMIFS(Barèmes!$H$6:$H$28,Barèmes!$A$6:$A$28,"Endurance — Luc Léger (palier)",Barèmes!$B$6:$B$28,H490,Barèmes!$C$6:$C$28,IF(H490="6ème","Mixte",G490)),Barèmes!$D$2,IF(J490&gt;=SUMIFS(Barèmes!$I$6:$I$28,Barèmes!$A$6:$A$28,"Endurance — Luc Léger (palier)",Barèmes!$B$6:$B$28,H490,Barèmes!$C$6:$C$28,IF(H490="6ème","Mixte",G490)),Barèmes!$E$2,Barèmes!$F$2))))))</f>
        <v/>
      </c>
      <c r="O490" s="22"/>
      <c r="P490" s="23" t="str">
        <f>IF(OR(O490="",SUMPRODUCT((Barèmes!$A$6:$A$28="Force bas du corps — Saut en longueur (m)")*(Barèmes!$B$6:$B$28=H490)*(Barèmes!$C$6:$C$28=IF(H490="6ème","Mixte",G490)))=0),"",IF(SUMPRODUCT((Barèmes!$A$6:$A$28="Force bas du corps — Saut en longueur (m)")*(Barèmes!$B$6:$B$28=H490)*(Barèmes!$C$6:$C$28=IF(H490="6ème","Mixte",G490))*(Barèmes!$J$6:$J$28="+"))&gt;0,IF(O490&lt;=SUMIFS(Barèmes!$D$6:$D$28,Barèmes!$A$6:$A$28,"Force bas du corps — Saut en longueur (m)",Barèmes!$B$6:$B$28,H490,Barèmes!$C$6:$C$28,IF(H490="6ème","Mixte",G490)),"à besoin",IF(O490&lt;=SUMIFS(Barèmes!$E$6:$E$28,Barèmes!$A$6:$A$28,"Force bas du corps — Saut en longueur (m)",Barèmes!$B$6:$B$28,H490,Barèmes!$C$6:$C$28,IF(H490="6ème","Mixte",G490)),"fragile","satisfaisant")),IF(O490&gt;=SUMIFS(Barèmes!$D$6:$D$28,Barèmes!$A$6:$A$28,"Force bas du corps — Saut en longueur (m)",Barèmes!$B$6:$B$28,H490,Barèmes!$C$6:$C$28,IF(H490="6ème","Mixte",G490)),"à besoin",IF(O490&gt;=SUMIFS(Barèmes!$E$6:$E$28,Barèmes!$A$6:$A$28,"Force bas du corps — Saut en longueur (m)",Barèmes!$B$6:$B$28,H490,Barèmes!$C$6:$C$28,IF(H490="6ème","Mixte",G490)),"fragile","satisfaisant"))))</f>
        <v/>
      </c>
      <c r="Q490" s="23" t="str">
        <f>IF(OR(O490="",SUMPRODUCT((Barèmes!$A$6:$A$28="Force bas du corps — Saut en longueur (m)")*(Barèmes!$B$6:$B$28=H490)*(Barèmes!$C$6:$C$28=IF(H490="6ème","Mixte",G490)))=0),"",IF(SUMPRODUCT((Barèmes!$A$6:$A$28="Force bas du corps — Saut en longueur (m)")*(Barèmes!$B$6:$B$28=H490)*(Barèmes!$C$6:$C$28=IF(H490="6ème","Mixte",G490))*(Barèmes!$J$6:$J$28="+"))&gt;0,IF(O490&lt;=SUMIFS(Barèmes!$F$6:$F$28,Barèmes!$A$6:$A$28,"Force bas du corps — Saut en longueur (m)",Barèmes!$B$6:$B$28,H490,Barèmes!$C$6:$C$28,IF(H490="6ème","Mixte",G490)),Barèmes!$B$2,IF(O490&lt;=SUMIFS(Barèmes!$G$6:$G$28,Barèmes!$A$6:$A$28,"Force bas du corps — Saut en longueur (m)",Barèmes!$B$6:$B$28,H490,Barèmes!$C$6:$C$28,IF(H490="6ème","Mixte",G490)),Barèmes!$C$2,IF(O490&lt;=SUMIFS(Barèmes!$H$6:$H$28,Barèmes!$A$6:$A$28,"Force bas du corps — Saut en longueur (m)",Barèmes!$B$6:$B$28,H490,Barèmes!$C$6:$C$28,IF(H490="6ème","Mixte",G490)),Barèmes!$D$2,IF(O490&lt;=SUMIFS(Barèmes!$I$6:$I$28,Barèmes!$A$6:$A$28,"Force bas du corps — Saut en longueur (m)",Barèmes!$B$6:$B$28,H490,Barèmes!$C$6:$C$28,IF(H490="6ème","Mixte",G490)),Barèmes!$E$2,Barèmes!$F$2)))),IF(O490&gt;=SUMIFS(Barèmes!$F$6:$F$28,Barèmes!$A$6:$A$28,"Force bas du corps — Saut en longueur (m)",Barèmes!$B$6:$B$28,H490,Barèmes!$C$6:$C$28,IF(H490="6ème","Mixte",G490)),Barèmes!$B$2,IF(O490&gt;=SUMIFS(Barèmes!$G$6:$G$28,Barèmes!$A$6:$A$28,"Force bas du corps — Saut en longueur (m)",Barèmes!$B$6:$B$28,H490,Barèmes!$C$6:$C$28,IF(H490="6ème","Mixte",G490)),Barèmes!$C$2,IF(O490&gt;=SUMIFS(Barèmes!$H$6:$H$28,Barèmes!$A$6:$A$28,"Force bas du corps — Saut en longueur (m)",Barèmes!$B$6:$B$28,H490,Barèmes!$C$6:$C$28,IF(H490="6ème","Mixte",G490)),Barèmes!$D$2,IF(O490&gt;=SUMIFS(Barèmes!$I$6:$I$28,Barèmes!$A$6:$A$28,"Force bas du corps — Saut en longueur (m)",Barèmes!$B$6:$B$28,H490,Barèmes!$C$6:$C$28,IF(H490="6ème","Mixte",G490)),Barèmes!$E$2,Barèmes!$F$2))))))</f>
        <v/>
      </c>
      <c r="R490" s="22"/>
      <c r="S490" s="24" t="str">
        <f>IF(OR(R490="",SUMPRODUCT((Barèmes!$A$6:$A$28="Vitesse — 30 m (s)")*(Barèmes!$B$6:$B$28=H490)*(Barèmes!$C$6:$C$28=IF(H490="6ème","Mixte",G490)))=0),"",IF(SUMPRODUCT((Barèmes!$A$6:$A$28="Vitesse — 30 m (s)")*(Barèmes!$B$6:$B$28=H490)*(Barèmes!$C$6:$C$28=IF(H490="6ème","Mixte",G490))*(Barèmes!$J$6:$J$28="+"))&gt;0,IF(R490&lt;=SUMIFS(Barèmes!$D$6:$D$28,Barèmes!$A$6:$A$28,"Vitesse — 30 m (s)",Barèmes!$B$6:$B$28,H490,Barèmes!$C$6:$C$28,IF(H490="6ème","Mixte",G490)),"à besoin",IF(R490&lt;=SUMIFS(Barèmes!$E$6:$E$28,Barèmes!$A$6:$A$28,"Vitesse — 30 m (s)",Barèmes!$B$6:$B$28,H490,Barèmes!$C$6:$C$28,IF(H490="6ème","Mixte",G490)),"fragile","satisfaisant")),IF(R490&gt;=SUMIFS(Barèmes!$D$6:$D$28,Barèmes!$A$6:$A$28,"Vitesse — 30 m (s)",Barèmes!$B$6:$B$28,H490,Barèmes!$C$6:$C$28,IF(H490="6ème","Mixte",G490)),"à besoin",IF(R490&gt;=SUMIFS(Barèmes!$E$6:$E$28,Barèmes!$A$6:$A$28,"Vitesse — 30 m (s)",Barèmes!$B$6:$B$28,H490,Barèmes!$C$6:$C$28,IF(H490="6ème","Mixte",G490)),"fragile","satisfaisant"))))</f>
        <v/>
      </c>
      <c r="T490" s="24" t="str">
        <f>IF(OR(R490="",SUMPRODUCT((Barèmes!$A$6:$A$28="Vitesse — 30 m (s)")*(Barèmes!$B$6:$B$28=H490)*(Barèmes!$C$6:$C$28=IF(H490="6ème","Mixte",G490)))=0),"",IF(SUMPRODUCT((Barèmes!$A$6:$A$28="Vitesse — 30 m (s)")*(Barèmes!$B$6:$B$28=H490)*(Barèmes!$C$6:$C$28=IF(H490="6ème","Mixte",G490))*(Barèmes!$J$6:$J$28="+"))&gt;0,IF(R490&lt;=SUMIFS(Barèmes!$F$6:$F$28,Barèmes!$A$6:$A$28,"Vitesse — 30 m (s)",Barèmes!$B$6:$B$28,H490,Barèmes!$C$6:$C$28,IF(H490="6ème","Mixte",G490)),Barèmes!$B$2,IF(R490&lt;=SUMIFS(Barèmes!$G$6:$G$28,Barèmes!$A$6:$A$28,"Vitesse — 30 m (s)",Barèmes!$B$6:$B$28,H490,Barèmes!$C$6:$C$28,IF(H490="6ème","Mixte",G490)),Barèmes!$C$2,IF(R490&lt;=SUMIFS(Barèmes!$H$6:$H$28,Barèmes!$A$6:$A$28,"Vitesse — 30 m (s)",Barèmes!$B$6:$B$28,H490,Barèmes!$C$6:$C$28,IF(H490="6ème","Mixte",G490)),Barèmes!$D$2,IF(R490&lt;=SUMIFS(Barèmes!$I$6:$I$28,Barèmes!$A$6:$A$28,"Vitesse — 30 m (s)",Barèmes!$B$6:$B$28,H490,Barèmes!$C$6:$C$28,IF(H490="6ème","Mixte",G490)),Barèmes!$E$2,Barèmes!$F$2)))),IF(R490&gt;=SUMIFS(Barèmes!$F$6:$F$28,Barèmes!$A$6:$A$28,"Vitesse — 30 m (s)",Barèmes!$B$6:$B$28,H490,Barèmes!$C$6:$C$28,IF(H490="6ème","Mixte",G490)),Barèmes!$B$2,IF(R490&gt;=SUMIFS(Barèmes!$G$6:$G$28,Barèmes!$A$6:$A$28,"Vitesse — 30 m (s)",Barèmes!$B$6:$B$28,H490,Barèmes!$C$6:$C$28,IF(H490="6ème","Mixte",G490)),Barèmes!$C$2,IF(R490&gt;=SUMIFS(Barèmes!$H$6:$H$28,Barèmes!$A$6:$A$28,"Vitesse — 30 m (s)",Barèmes!$B$6:$B$28,H490,Barèmes!$C$6:$C$28,IF(H490="6ème","Mixte",G490)),Barèmes!$D$2,IF(R490&gt;=SUMIFS(Barèmes!$I$6:$I$28,Barèmes!$A$6:$A$28,"Vitesse — 30 m (s)",Barèmes!$B$6:$B$28,H490,Barèmes!$C$6:$C$28,IF(H490="6ème","Mixte",G490)),Barèmes!$E$2,Barèmes!$F$2))))))</f>
        <v/>
      </c>
      <c r="U490" s="22"/>
      <c r="V490" s="25" t="str">
        <f>IF(OR(U490="",SUMPRODUCT((Barèmes!$A$6:$A$28="Vitesse — 50 m (s)")*(Barèmes!$B$6:$B$28=H490)*(Barèmes!$C$6:$C$28=IF(H490="6ème","Mixte",G490)))=0),"",IF(SUMPRODUCT((Barèmes!$A$6:$A$28="Vitesse — 50 m (s)")*(Barèmes!$B$6:$B$28=H490)*(Barèmes!$C$6:$C$28=IF(H490="6ème","Mixte",G490))*(Barèmes!$J$6:$J$28="+"))&gt;0,IF(U490&lt;=SUMIFS(Barèmes!$D$6:$D$28,Barèmes!$A$6:$A$28,"Vitesse — 50 m (s)",Barèmes!$B$6:$B$28,H490,Barèmes!$C$6:$C$28,IF(H490="6ème","Mixte",G490)),"à besoin",IF(U490&lt;=SUMIFS(Barèmes!$E$6:$E$28,Barèmes!$A$6:$A$28,"Vitesse — 50 m (s)",Barèmes!$B$6:$B$28,H490,Barèmes!$C$6:$C$28,IF(H490="6ème","Mixte",G490)),"fragile","satisfaisant")),IF(U490&gt;=SUMIFS(Barèmes!$D$6:$D$28,Barèmes!$A$6:$A$28,"Vitesse — 50 m (s)",Barèmes!$B$6:$B$28,H490,Barèmes!$C$6:$C$28,IF(H490="6ème","Mixte",G490)),"à besoin",IF(U490&gt;=SUMIFS(Barèmes!$E$6:$E$28,Barèmes!$A$6:$A$28,"Vitesse — 50 m (s)",Barèmes!$B$6:$B$28,H490,Barèmes!$C$6:$C$28,IF(H490="6ème","Mixte",G490)),"fragile","satisfaisant"))))</f>
        <v/>
      </c>
      <c r="W490" s="25" t="str">
        <f>IF(OR(U490="",SUMPRODUCT((Barèmes!$A$6:$A$28="Vitesse — 50 m (s)")*(Barèmes!$B$6:$B$28=H490)*(Barèmes!$C$6:$C$28=IF(H490="6ème","Mixte",G490)))=0),"",IF(SUMPRODUCT((Barèmes!$A$6:$A$28="Vitesse — 50 m (s)")*(Barèmes!$B$6:$B$28=H490)*(Barèmes!$C$6:$C$28=IF(H490="6ème","Mixte",G490))*(Barèmes!$J$6:$J$28="+"))&gt;0,IF(U490&lt;=SUMIFS(Barèmes!$F$6:$F$28,Barèmes!$A$6:$A$28,"Vitesse — 50 m (s)",Barèmes!$B$6:$B$28,H490,Barèmes!$C$6:$C$28,IF(H490="6ème","Mixte",G490)),Barèmes!$B$2,IF(U490&lt;=SUMIFS(Barèmes!$G$6:$G$28,Barèmes!$A$6:$A$28,"Vitesse — 50 m (s)",Barèmes!$B$6:$B$28,H490,Barèmes!$C$6:$C$28,IF(H490="6ème","Mixte",G490)),Barèmes!$C$2,IF(U490&lt;=SUMIFS(Barèmes!$H$6:$H$28,Barèmes!$A$6:$A$28,"Vitesse — 50 m (s)",Barèmes!$B$6:$B$28,H490,Barèmes!$C$6:$C$28,IF(H490="6ème","Mixte",G490)),Barèmes!$D$2,IF(U490&lt;=SUMIFS(Barèmes!$I$6:$I$28,Barèmes!$A$6:$A$28,"Vitesse — 50 m (s)",Barèmes!$B$6:$B$28,H490,Barèmes!$C$6:$C$28,IF(H490="6ème","Mixte",G490)),Barèmes!$E$2,Barèmes!$F$2)))),IF(U490&gt;=SUMIFS(Barèmes!$F$6:$F$28,Barèmes!$A$6:$A$28,"Vitesse — 50 m (s)",Barèmes!$B$6:$B$28,H490,Barèmes!$C$6:$C$28,IF(H490="6ème","Mixte",G490)),Barèmes!$B$2,IF(U490&gt;=SUMIFS(Barèmes!$G$6:$G$28,Barèmes!$A$6:$A$28,"Vitesse — 50 m (s)",Barèmes!$B$6:$B$28,H490,Barèmes!$C$6:$C$28,IF(H490="6ème","Mixte",G490)),Barèmes!$C$2,IF(U490&gt;=SUMIFS(Barèmes!$H$6:$H$28,Barèmes!$A$6:$A$28,"Vitesse — 50 m (s)",Barèmes!$B$6:$B$28,H490,Barèmes!$C$6:$C$28,IF(H490="6ème","Mixte",G490)),Barèmes!$D$2,IF(U490&gt;=SUMIFS(Barèmes!$I$6:$I$28,Barèmes!$A$6:$A$28,"Vitesse — 50 m (s)",Barèmes!$B$6:$B$28,H490,Barèmes!$C$6:$C$28,IF(H490="6ème","Mixte",G490)),Barèmes!$E$2,Barèmes!$F$2))))))</f>
        <v/>
      </c>
      <c r="X490" s="18"/>
      <c r="Y490" s="26" t="str" cm="1">
        <f t="array" ref="Y490">IF(OR(X490="",SUMPRODUCT((Barèmes!$A$6:$A$28="Souplesse (score 1-5)")*(Barèmes!$B$6:$B$28=H490)*(Barèmes!$C$6:$C$28=IF(H490="6ème","Mixte",G490)))=0),"",IF(SUMPRODUCT((Barèmes!$A$6:$A$28="Souplesse (score 1-5)")*(Barèmes!$B$6:$B$28=H490)*(Barèmes!$C$6:$C$28=IF(H490="6ème","Mixte",G490))*(Barèmes!$J$6:$J$28="+"))&gt;0,IF(X490&lt;=SUMIFS(Barèmes!$D$6:$D$28,Barèmes!$A$6:$A$28,"Souplesse (score 1-5)",Barèmes!$B$6:$B$28,H490,Barèmes!$C$6:$C$28,IF(H490="6ème","Mixte",G490)),"à besoin",IF(X490&lt;=SUMIFS(Barèmes!$E$6:$E$28,Barèmes!$A$6:$A$28,"Souplesse (score 1-5)",Barèmes!$B$6:$B$28,H490,Barèmes!$C$6:$C$28,IF(H490="6ème","Mixte",G490)),"fragile","satisfaisant")),IF(X490&gt;=SUMIFS(Barèmes!$D$6:$D$28,Barèmes!$A$6:$A$28,"Souplesse (score 1-5)",Barèmes!$B$6:$B$28,H490,Barèmes!$C$6:$C$28,IF(H490="6ème","Mixte",G490)),"à besoin",IF(X490&gt;=SUMIFS(Barèmes!$E$6:$E$28,Barèmes!$A$6:$A$28,"Souplesse (score 1-5)",Barèmes!$B$6:$B$28,H490,Barèmes!$C$6:$C$28,IF(H490="6ème","Mixte",G490)),"fragile","satisfaisant"))))</f>
        <v/>
      </c>
      <c r="Z490" s="26" t="str" cm="1">
        <f t="array" ref="Z490">IF(OR(X490="",SUMPRODUCT((Barèmes!$A$6:$A$28="Souplesse (score 1-5)")*(Barèmes!$B$6:$B$28=H490)*(Barèmes!$C$6:$C$28=IF(H490="6ème","Mixte",G490)))=0),"",IF(SUMPRODUCT((Barèmes!$A$6:$A$28="Souplesse (score 1-5)")*(Barèmes!$B$6:$B$28=H490)*(Barèmes!$C$6:$C$28=IF(H490="6ème","Mixte",G490))*(Barèmes!$J$6:$J$28="+"))&gt;0,IF(X490&lt;=SUMIFS(Barèmes!$F$6:$F$28,Barèmes!$A$6:$A$28,"Souplesse (score 1-5)",Barèmes!$B$6:$B$28,H490,Barèmes!$C$6:$C$28,IF(H490="6ème","Mixte",G490)),Barèmes!$B$2,IF(X490&lt;=SUMIFS(Barèmes!$G$6:$G$28,Barèmes!$A$6:$A$28,"Souplesse (score 1-5)",Barèmes!$B$6:$B$28,H490,Barèmes!$C$6:$C$28,IF(H490="6ème","Mixte",G490)),Barèmes!$C$2,IF(X490&lt;=SUMIFS(Barèmes!$H$6:$H$28,Barèmes!$A$6:$A$28,"Souplesse (score 1-5)",Barèmes!$B$6:$B$28,H490,Barèmes!$C$6:$C$28,IF(H490="6ème","Mixte",G490)),Barèmes!$D$2,IF(X490&lt;=SUMIFS(Barèmes!$I$6:$I$28,Barèmes!$A$6:$A$28,"Souplesse (score 1-5)",Barèmes!$B$6:$B$28,H490,Barèmes!$C$6:$C$28,IF(H490="6ème","Mixte",G490)),Barèmes!$E$2,Barèmes!$F$2)))),IF(X490&gt;=SUMIFS(Barèmes!$F$6:$F$28,Barèmes!$A$6:$A$28,"Souplesse (score 1-5)",Barèmes!$B$6:$B$28,H490,Barèmes!$C$6:$C$28,IF(H490="6ème","Mixte",G490)),Barèmes!$B$2,IF(X490&gt;=SUMIFS(Barèmes!$G$6:$G$28,Barèmes!$A$6:$A$28,"Souplesse (score 1-5)",Barèmes!$B$6:$B$28,H490,Barèmes!$C$6:$C$28,IF(H490="6ème","Mixte",G490)),Barèmes!$C$2,IF(X490&gt;=SUMIFS(Barèmes!$H$6:$H$28,Barèmes!$A$6:$A$28,"Souplesse (score 1-5)",Barèmes!$B$6:$B$28,H490,Barèmes!$C$6:$C$28,IF(H490="6ème","Mixte",G490)),Barèmes!$D$2,IF(X490&gt;=SUMIFS(Barèmes!$I$6:$I$28,Barèmes!$A$6:$A$28,"Souplesse (score 1-5)",Barèmes!$B$6:$B$28,H490,Barèmes!$C$6:$C$28,IF(H490="6ème","Mixte",G490)),Barèmes!$E$2,Barèmes!$F$2))))))</f>
        <v/>
      </c>
      <c r="AA490" s="22"/>
      <c r="AB490" s="27" t="str">
        <f>IF(OR(AA490="",SUMPRODUCT((Barèmes!$A$6:$A$28="Agilité — T-test 974 (s)")*(Barèmes!$B$6:$B$28=H490)*(Barèmes!$C$6:$C$28=IF(H490="6ème","Mixte",G490)))=0),"",IF(SUMPRODUCT((Barèmes!$A$6:$A$28="Agilité — T-test 974 (s)")*(Barèmes!$B$6:$B$28=H490)*(Barèmes!$C$6:$C$28=IF(H490="6ème","Mixte",G490))*(Barèmes!$J$6:$J$28="+"))&gt;0,IF(AA490&lt;=SUMIFS(Barèmes!$D$6:$D$28,Barèmes!$A$6:$A$28,"Agilité — T-test 974 (s)",Barèmes!$B$6:$B$28,H490,Barèmes!$C$6:$C$28,IF(H490="6ème","Mixte",G490)),"à besoin",IF(AA490&lt;=SUMIFS(Barèmes!$E$6:$E$28,Barèmes!$A$6:$A$28,"Agilité — T-test 974 (s)",Barèmes!$B$6:$B$28,H490,Barèmes!$C$6:$C$28,IF(H490="6ème","Mixte",G490)),"fragile","satisfaisant")),IF(AA490&gt;=SUMIFS(Barèmes!$D$6:$D$28,Barèmes!$A$6:$A$28,"Agilité — T-test 974 (s)",Barèmes!$B$6:$B$28,H490,Barèmes!$C$6:$C$28,IF(H490="6ème","Mixte",G490)),"à besoin",IF(AA490&gt;=SUMIFS(Barèmes!$E$6:$E$28,Barèmes!$A$6:$A$28,"Agilité — T-test 974 (s)",Barèmes!$B$6:$B$28,H490,Barèmes!$C$6:$C$28,IF(H490="6ème","Mixte",G490)),"fragile","satisfaisant"))))</f>
        <v/>
      </c>
      <c r="AC490" s="27" t="str">
        <f>IF(OR(AA490="",SUMPRODUCT((Barèmes!$A$6:$A$28="Agilité — T-test 974 (s)")*(Barèmes!$B$6:$B$28=H490)*(Barèmes!$C$6:$C$28=IF(H490="6ème","Mixte",G490)))=0),"",IF(SUMPRODUCT((Barèmes!$A$6:$A$28="Agilité — T-test 974 (s)")*(Barèmes!$B$6:$B$28=H490)*(Barèmes!$C$6:$C$28=IF(H490="6ème","Mixte",G490))*(Barèmes!$J$6:$J$28="+"))&gt;0,IF(AA490&lt;=SUMIFS(Barèmes!$F$6:$F$28,Barèmes!$A$6:$A$28,"Agilité — T-test 974 (s)",Barèmes!$B$6:$B$28,H490,Barèmes!$C$6:$C$28,IF(H490="6ème","Mixte",G490)),Barèmes!$B$2,IF(AA490&lt;=SUMIFS(Barèmes!$G$6:$G$28,Barèmes!$A$6:$A$28,"Agilité — T-test 974 (s)",Barèmes!$B$6:$B$28,H490,Barèmes!$C$6:$C$28,IF(H490="6ème","Mixte",G490)),Barèmes!$C$2,IF(AA490&lt;=SUMIFS(Barèmes!$H$6:$H$28,Barèmes!$A$6:$A$28,"Agilité — T-test 974 (s)",Barèmes!$B$6:$B$28,H490,Barèmes!$C$6:$C$28,IF(H490="6ème","Mixte",G490)),Barèmes!$D$2,IF(AA490&lt;=SUMIFS(Barèmes!$I$6:$I$28,Barèmes!$A$6:$A$28,"Agilité — T-test 974 (s)",Barèmes!$B$6:$B$28,H490,Barèmes!$C$6:$C$28,IF(H490="6ème","Mixte",G490)),Barèmes!$E$2,Barèmes!$F$2)))),IF(AA490&gt;=SUMIFS(Barèmes!$F$6:$F$28,Barèmes!$A$6:$A$28,"Agilité — T-test 974 (s)",Barèmes!$B$6:$B$28,H490,Barèmes!$C$6:$C$28,IF(H490="6ème","Mixte",G490)),Barèmes!$B$2,IF(AA490&gt;=SUMIFS(Barèmes!$G$6:$G$28,Barèmes!$A$6:$A$28,"Agilité — T-test 974 (s)",Barèmes!$B$6:$B$28,H490,Barèmes!$C$6:$C$28,IF(H490="6ème","Mixte",G490)),Barèmes!$C$2,IF(AA490&gt;=SUMIFS(Barèmes!$H$6:$H$28,Barèmes!$A$6:$A$28,"Agilité — T-test 974 (s)",Barèmes!$B$6:$B$28,H490,Barèmes!$C$6:$C$28,IF(H490="6ème","Mixte",G490)),Barèmes!$D$2,IF(AA490&gt;=SUMIFS(Barèmes!$I$6:$I$28,Barèmes!$A$6:$A$28,"Agilité — T-test 974 (s)",Barèmes!$B$6:$B$28,H490,Barèmes!$C$6:$C$28,IF(H490="6ème","Mixte",G490)),Barèmes!$E$2,Barèmes!$F$2))))))</f>
        <v/>
      </c>
      <c r="AD490" s="28" t="str">
        <f t="shared" si="58"/>
        <v/>
      </c>
      <c r="AE490" s="29" t="str">
        <f t="shared" si="59"/>
        <v/>
      </c>
      <c r="AF490" s="30" t="str">
        <f>IF(OR(AD490="",SUMPRODUCT((Barèmes!$A$6:$A$28="Surcoût d'agilité (s) — technique")*(Barèmes!$B$6:$B$28=H490)*(Barèmes!$C$6:$C$28=IF(H490="6ème","Mixte",G490)))=0),"",IF(SUMPRODUCT((Barèmes!$A$6:$A$28="Surcoût d'agilité (s) — technique")*(Barèmes!$B$6:$B$28=H490)*(Barèmes!$C$6:$C$28=IF(H490="6ème","Mixte",G490))*(Barèmes!$J$6:$J$28="+"))&gt;0,IF(AD490&lt;=SUMIFS(Barèmes!$D$6:$D$28,Barèmes!$A$6:$A$28,"Surcoût d'agilité (s) — technique",Barèmes!$B$6:$B$28,H490,Barèmes!$C$6:$C$28,IF(H490="6ème","Mixte",G490)),"à besoin",IF(AD490&lt;=SUMIFS(Barèmes!$E$6:$E$28,Barèmes!$A$6:$A$28,"Surcoût d'agilité (s) — technique",Barèmes!$B$6:$B$28,H490,Barèmes!$C$6:$C$28,IF(H490="6ème","Mixte",G490)),"fragile","satisfaisant")),IF(AD490&gt;=SUMIFS(Barèmes!$D$6:$D$28,Barèmes!$A$6:$A$28,"Surcoût d'agilité (s) — technique",Barèmes!$B$6:$B$28,H490,Barèmes!$C$6:$C$28,IF(H490="6ème","Mixte",G490)),"à besoin",IF(AD490&gt;=SUMIFS(Barèmes!$E$6:$E$28,Barèmes!$A$6:$A$28,"Surcoût d'agilité (s) — technique",Barèmes!$B$6:$B$28,H490,Barèmes!$C$6:$C$28,IF(H490="6ème","Mixte",G490)),"fragile","satisfaisant"))))</f>
        <v/>
      </c>
      <c r="AG490" s="30" t="str">
        <f>IF(OR(AD490="",SUMPRODUCT((Barèmes!$A$6:$A$28="Surcoût d'agilité (s) — technique")*(Barèmes!$B$6:$B$28=H490)*(Barèmes!$C$6:$C$28=IF(H490="6ème","Mixte",G490)))=0),"",IF(SUMPRODUCT((Barèmes!$A$6:$A$28="Surcoût d'agilité (s) — technique")*(Barèmes!$B$6:$B$28=H490)*(Barèmes!$C$6:$C$28=IF(H490="6ème","Mixte",G490))*(Barèmes!$J$6:$J$28="+"))&gt;0,IF(AD490&lt;=SUMIFS(Barèmes!$F$6:$F$28,Barèmes!$A$6:$A$28,"Surcoût d'agilité (s) — technique",Barèmes!$B$6:$B$28,H490,Barèmes!$C$6:$C$28,IF(H490="6ème","Mixte",G490)),Barèmes!$B$2,IF(AD490&lt;=SUMIFS(Barèmes!$G$6:$G$28,Barèmes!$A$6:$A$28,"Surcoût d'agilité (s) — technique",Barèmes!$B$6:$B$28,H490,Barèmes!$C$6:$C$28,IF(H490="6ème","Mixte",G490)),Barèmes!$C$2,IF(AD490&lt;=SUMIFS(Barèmes!$H$6:$H$28,Barèmes!$A$6:$A$28,"Surcoût d'agilité (s) — technique",Barèmes!$B$6:$B$28,H490,Barèmes!$C$6:$C$28,IF(H490="6ème","Mixte",G490)),Barèmes!$D$2,IF(AD490&lt;=SUMIFS(Barèmes!$I$6:$I$28,Barèmes!$A$6:$A$28,"Surcoût d'agilité (s) — technique",Barèmes!$B$6:$B$28,H490,Barèmes!$C$6:$C$28,IF(H490="6ème","Mixte",G490)),Barèmes!$E$2,Barèmes!$F$2)))),IF(AD490&gt;=SUMIFS(Barèmes!$F$6:$F$28,Barèmes!$A$6:$A$28,"Surcoût d'agilité (s) — technique",Barèmes!$B$6:$B$28,H490,Barèmes!$C$6:$C$28,IF(H490="6ème","Mixte",G490)),Barèmes!$B$2,IF(AD490&gt;=SUMIFS(Barèmes!$G$6:$G$28,Barèmes!$A$6:$A$28,"Surcoût d'agilité (s) — technique",Barèmes!$B$6:$B$28,H490,Barèmes!$C$6:$C$28,IF(H490="6ème","Mixte",G490)),Barèmes!$C$2,IF(AD490&gt;=SUMIFS(Barèmes!$H$6:$H$28,Barèmes!$A$6:$A$28,"Surcoût d'agilité (s) — technique",Barèmes!$B$6:$B$28,H490,Barèmes!$C$6:$C$28,IF(H490="6ème","Mixte",G490)),Barèmes!$D$2,IF(AD490&gt;=SUMIFS(Barèmes!$I$6:$I$28,Barèmes!$A$6:$A$28,"Surcoût d'agilité (s) — technique",Barèmes!$B$6:$B$28,H490,Barèmes!$C$6:$C$28,IF(H490="6ème","Mixte",G490)),Barèmes!$E$2,Barèmes!$F$2))))))</f>
        <v/>
      </c>
      <c r="AH490" s="31" t="str">
        <f>IF((IF(N490="",0,1)+IF(Q490="",0,1)+IF(W490="",0,1)+IF(Z490="",0,1)+IF(AC490="",0,1))=0,"",3*IF(N490=Barèmes!$B$2,1,IF(N490=Barèmes!$C$2,2,IF(N490=Barèmes!$D$2,3,IF(N490=Barèmes!$E$2,4,IF(N490=Barèmes!$F$2,5,0)))))+3*IF(Q490=Barèmes!$B$2,1,IF(Q490=Barèmes!$C$2,2,IF(Q490=Barèmes!$D$2,3,IF(Q490=Barèmes!$E$2,4,IF(Q490=Barèmes!$F$2,5,0)))))+2*IF(W490=Barèmes!$B$2,1,IF(W490=Barèmes!$C$2,2,IF(W490=Barèmes!$D$2,3,IF(W490=Barèmes!$E$2,4,IF(W490=Barèmes!$F$2,5,0)))))+1*IF(Z490=Barèmes!$B$2,1,IF(Z490=Barèmes!$C$2,2,IF(Z490=Barèmes!$D$2,3,IF(Z490=Barèmes!$E$2,4,IF(Z490=Barèmes!$F$2,5,0)))))+1*IF(AC490=Barèmes!$B$2,1,IF(AC490=Barèmes!$C$2,2,IF(AC490=Barèmes!$D$2,3,IF(AC490=Barèmes!$E$2,4,IF(AC490=Barèmes!$F$2,5,0))))))</f>
        <v/>
      </c>
      <c r="AI490" s="31"/>
      <c r="AJ490" s="32" t="str">
        <f>IFERROR(INDEX(Croissance!$B$5:$B$604,MATCH(A490,Croissance!$A$5:$A$604,0)),"")</f>
        <v/>
      </c>
      <c r="AK490" s="32" t="str">
        <f>IFERROR(INDEX(Croissance!$C$5:$C$604,MATCH(A490,Croissance!$A$5:$A$604,0)),"")</f>
        <v/>
      </c>
      <c r="AL490" s="32" t="str">
        <f>IFERROR(INDEX(Croissance!$D$5:$D$604,MATCH(A490,Croissance!$A$5:$A$604,0)),"")</f>
        <v/>
      </c>
      <c r="AM490" s="32" t="str">
        <f>IFERROR(INDEX(Croissance!$E$5:$E$604,MATCH(A490,Croissance!$A$5:$A$604,0)),"")</f>
        <v/>
      </c>
      <c r="AO490" s="33">
        <f t="shared" si="64"/>
        <v>0</v>
      </c>
      <c r="AP490" s="33">
        <f t="shared" si="60"/>
        <v>0</v>
      </c>
      <c r="AQ490" s="33">
        <f>IF(A490="",0,IF(AND(OR('Synthèse classe'!$C$2="Tous",C490='Synthèse classe'!$C$2),OR('Synthèse classe'!$C$3="Toutes",D490='Synthèse classe'!$C$3),OR('Synthèse classe'!$C$4="Toutes",AND('Synthèse classe'!$C$4="Dernière",AP490=1),B490=IFERROR(VALUE('Synthèse classe'!$C$4),0))),1,0))</f>
        <v>0</v>
      </c>
      <c r="AR490" s="34" t="str">
        <f t="shared" si="61"/>
        <v/>
      </c>
    </row>
    <row r="491" spans="1:44" x14ac:dyDescent="0.2">
      <c r="A491" s="17" t="str">
        <f t="shared" si="57"/>
        <v/>
      </c>
      <c r="B491" s="18"/>
      <c r="C491" s="19"/>
      <c r="D491" s="19"/>
      <c r="E491" s="19"/>
      <c r="F491" s="19"/>
      <c r="G491" s="19"/>
      <c r="H491" s="17" t="str">
        <f t="shared" si="62"/>
        <v/>
      </c>
      <c r="I491" s="20"/>
      <c r="J491" s="18"/>
      <c r="K491" s="19"/>
      <c r="L491" s="21" t="str">
        <f t="shared" si="63"/>
        <v/>
      </c>
      <c r="M491" s="21" t="str">
        <f>IF(OR(J491="",SUMPRODUCT((Barèmes!$A$6:$A$28="Endurance — Luc Léger (palier)")*(Barèmes!$B$6:$B$28=H491)*(Barèmes!$C$6:$C$28=IF(H491="6ème","Mixte",G491)))=0),"",IF(SUMPRODUCT((Barèmes!$A$6:$A$28="Endurance — Luc Léger (palier)")*(Barèmes!$B$6:$B$28=H491)*(Barèmes!$C$6:$C$28=IF(H491="6ème","Mixte",G491))*(Barèmes!$J$6:$J$28="+"))&gt;0,IF(J491&lt;=SUMIFS(Barèmes!$D$6:$D$28,Barèmes!$A$6:$A$28,"Endurance — Luc Léger (palier)",Barèmes!$B$6:$B$28,H491,Barèmes!$C$6:$C$28,IF(H491="6ème","Mixte",G491)),"à besoin",IF(J491&lt;=SUMIFS(Barèmes!$E$6:$E$28,Barèmes!$A$6:$A$28,"Endurance — Luc Léger (palier)",Barèmes!$B$6:$B$28,H491,Barèmes!$C$6:$C$28,IF(H491="6ème","Mixte",G491)),"fragile","satisfaisant")),IF(J491&gt;=SUMIFS(Barèmes!$D$6:$D$28,Barèmes!$A$6:$A$28,"Endurance — Luc Léger (palier)",Barèmes!$B$6:$B$28,H491,Barèmes!$C$6:$C$28,IF(H491="6ème","Mixte",G491)),"à besoin",IF(J491&gt;=SUMIFS(Barèmes!$E$6:$E$28,Barèmes!$A$6:$A$28,"Endurance — Luc Léger (palier)",Barèmes!$B$6:$B$28,H491,Barèmes!$C$6:$C$28,IF(H491="6ème","Mixte",G491)),"fragile","satisfaisant"))))</f>
        <v/>
      </c>
      <c r="N491" s="21" t="str">
        <f>IF(OR(J491="",SUMPRODUCT((Barèmes!$A$6:$A$28="Endurance — Luc Léger (palier)")*(Barèmes!$B$6:$B$28=H491)*(Barèmes!$C$6:$C$28=IF(H491="6ème","Mixte",G491)))=0),"",IF(SUMPRODUCT((Barèmes!$A$6:$A$28="Endurance — Luc Léger (palier)")*(Barèmes!$B$6:$B$28=H491)*(Barèmes!$C$6:$C$28=IF(H491="6ème","Mixte",G491))*(Barèmes!$J$6:$J$28="+"))&gt;0,IF(J491&lt;=SUMIFS(Barèmes!$F$6:$F$28,Barèmes!$A$6:$A$28,"Endurance — Luc Léger (palier)",Barèmes!$B$6:$B$28,H491,Barèmes!$C$6:$C$28,IF(H491="6ème","Mixte",G491)),Barèmes!$B$2,IF(J491&lt;=SUMIFS(Barèmes!$G$6:$G$28,Barèmes!$A$6:$A$28,"Endurance — Luc Léger (palier)",Barèmes!$B$6:$B$28,H491,Barèmes!$C$6:$C$28,IF(H491="6ème","Mixte",G491)),Barèmes!$C$2,IF(J491&lt;=SUMIFS(Barèmes!$H$6:$H$28,Barèmes!$A$6:$A$28,"Endurance — Luc Léger (palier)",Barèmes!$B$6:$B$28,H491,Barèmes!$C$6:$C$28,IF(H491="6ème","Mixte",G491)),Barèmes!$D$2,IF(J491&lt;=SUMIFS(Barèmes!$I$6:$I$28,Barèmes!$A$6:$A$28,"Endurance — Luc Léger (palier)",Barèmes!$B$6:$B$28,H491,Barèmes!$C$6:$C$28,IF(H491="6ème","Mixte",G491)),Barèmes!$E$2,Barèmes!$F$2)))),IF(J491&gt;=SUMIFS(Barèmes!$F$6:$F$28,Barèmes!$A$6:$A$28,"Endurance — Luc Léger (palier)",Barèmes!$B$6:$B$28,H491,Barèmes!$C$6:$C$28,IF(H491="6ème","Mixte",G491)),Barèmes!$B$2,IF(J491&gt;=SUMIFS(Barèmes!$G$6:$G$28,Barèmes!$A$6:$A$28,"Endurance — Luc Léger (palier)",Barèmes!$B$6:$B$28,H491,Barèmes!$C$6:$C$28,IF(H491="6ème","Mixte",G491)),Barèmes!$C$2,IF(J491&gt;=SUMIFS(Barèmes!$H$6:$H$28,Barèmes!$A$6:$A$28,"Endurance — Luc Léger (palier)",Barèmes!$B$6:$B$28,H491,Barèmes!$C$6:$C$28,IF(H491="6ème","Mixte",G491)),Barèmes!$D$2,IF(J491&gt;=SUMIFS(Barèmes!$I$6:$I$28,Barèmes!$A$6:$A$28,"Endurance — Luc Léger (palier)",Barèmes!$B$6:$B$28,H491,Barèmes!$C$6:$C$28,IF(H491="6ème","Mixte",G491)),Barèmes!$E$2,Barèmes!$F$2))))))</f>
        <v/>
      </c>
      <c r="O491" s="22"/>
      <c r="P491" s="23" t="str">
        <f>IF(OR(O491="",SUMPRODUCT((Barèmes!$A$6:$A$28="Force bas du corps — Saut en longueur (m)")*(Barèmes!$B$6:$B$28=H491)*(Barèmes!$C$6:$C$28=IF(H491="6ème","Mixte",G491)))=0),"",IF(SUMPRODUCT((Barèmes!$A$6:$A$28="Force bas du corps — Saut en longueur (m)")*(Barèmes!$B$6:$B$28=H491)*(Barèmes!$C$6:$C$28=IF(H491="6ème","Mixte",G491))*(Barèmes!$J$6:$J$28="+"))&gt;0,IF(O491&lt;=SUMIFS(Barèmes!$D$6:$D$28,Barèmes!$A$6:$A$28,"Force bas du corps — Saut en longueur (m)",Barèmes!$B$6:$B$28,H491,Barèmes!$C$6:$C$28,IF(H491="6ème","Mixte",G491)),"à besoin",IF(O491&lt;=SUMIFS(Barèmes!$E$6:$E$28,Barèmes!$A$6:$A$28,"Force bas du corps — Saut en longueur (m)",Barèmes!$B$6:$B$28,H491,Barèmes!$C$6:$C$28,IF(H491="6ème","Mixte",G491)),"fragile","satisfaisant")),IF(O491&gt;=SUMIFS(Barèmes!$D$6:$D$28,Barèmes!$A$6:$A$28,"Force bas du corps — Saut en longueur (m)",Barèmes!$B$6:$B$28,H491,Barèmes!$C$6:$C$28,IF(H491="6ème","Mixte",G491)),"à besoin",IF(O491&gt;=SUMIFS(Barèmes!$E$6:$E$28,Barèmes!$A$6:$A$28,"Force bas du corps — Saut en longueur (m)",Barèmes!$B$6:$B$28,H491,Barèmes!$C$6:$C$28,IF(H491="6ème","Mixte",G491)),"fragile","satisfaisant"))))</f>
        <v/>
      </c>
      <c r="Q491" s="23" t="str">
        <f>IF(OR(O491="",SUMPRODUCT((Barèmes!$A$6:$A$28="Force bas du corps — Saut en longueur (m)")*(Barèmes!$B$6:$B$28=H491)*(Barèmes!$C$6:$C$28=IF(H491="6ème","Mixte",G491)))=0),"",IF(SUMPRODUCT((Barèmes!$A$6:$A$28="Force bas du corps — Saut en longueur (m)")*(Barèmes!$B$6:$B$28=H491)*(Barèmes!$C$6:$C$28=IF(H491="6ème","Mixte",G491))*(Barèmes!$J$6:$J$28="+"))&gt;0,IF(O491&lt;=SUMIFS(Barèmes!$F$6:$F$28,Barèmes!$A$6:$A$28,"Force bas du corps — Saut en longueur (m)",Barèmes!$B$6:$B$28,H491,Barèmes!$C$6:$C$28,IF(H491="6ème","Mixte",G491)),Barèmes!$B$2,IF(O491&lt;=SUMIFS(Barèmes!$G$6:$G$28,Barèmes!$A$6:$A$28,"Force bas du corps — Saut en longueur (m)",Barèmes!$B$6:$B$28,H491,Barèmes!$C$6:$C$28,IF(H491="6ème","Mixte",G491)),Barèmes!$C$2,IF(O491&lt;=SUMIFS(Barèmes!$H$6:$H$28,Barèmes!$A$6:$A$28,"Force bas du corps — Saut en longueur (m)",Barèmes!$B$6:$B$28,H491,Barèmes!$C$6:$C$28,IF(H491="6ème","Mixte",G491)),Barèmes!$D$2,IF(O491&lt;=SUMIFS(Barèmes!$I$6:$I$28,Barèmes!$A$6:$A$28,"Force bas du corps — Saut en longueur (m)",Barèmes!$B$6:$B$28,H491,Barèmes!$C$6:$C$28,IF(H491="6ème","Mixte",G491)),Barèmes!$E$2,Barèmes!$F$2)))),IF(O491&gt;=SUMIFS(Barèmes!$F$6:$F$28,Barèmes!$A$6:$A$28,"Force bas du corps — Saut en longueur (m)",Barèmes!$B$6:$B$28,H491,Barèmes!$C$6:$C$28,IF(H491="6ème","Mixte",G491)),Barèmes!$B$2,IF(O491&gt;=SUMIFS(Barèmes!$G$6:$G$28,Barèmes!$A$6:$A$28,"Force bas du corps — Saut en longueur (m)",Barèmes!$B$6:$B$28,H491,Barèmes!$C$6:$C$28,IF(H491="6ème","Mixte",G491)),Barèmes!$C$2,IF(O491&gt;=SUMIFS(Barèmes!$H$6:$H$28,Barèmes!$A$6:$A$28,"Force bas du corps — Saut en longueur (m)",Barèmes!$B$6:$B$28,H491,Barèmes!$C$6:$C$28,IF(H491="6ème","Mixte",G491)),Barèmes!$D$2,IF(O491&gt;=SUMIFS(Barèmes!$I$6:$I$28,Barèmes!$A$6:$A$28,"Force bas du corps — Saut en longueur (m)",Barèmes!$B$6:$B$28,H491,Barèmes!$C$6:$C$28,IF(H491="6ème","Mixte",G491)),Barèmes!$E$2,Barèmes!$F$2))))))</f>
        <v/>
      </c>
      <c r="R491" s="22"/>
      <c r="S491" s="24" t="str">
        <f>IF(OR(R491="",SUMPRODUCT((Barèmes!$A$6:$A$28="Vitesse — 30 m (s)")*(Barèmes!$B$6:$B$28=H491)*(Barèmes!$C$6:$C$28=IF(H491="6ème","Mixte",G491)))=0),"",IF(SUMPRODUCT((Barèmes!$A$6:$A$28="Vitesse — 30 m (s)")*(Barèmes!$B$6:$B$28=H491)*(Barèmes!$C$6:$C$28=IF(H491="6ème","Mixte",G491))*(Barèmes!$J$6:$J$28="+"))&gt;0,IF(R491&lt;=SUMIFS(Barèmes!$D$6:$D$28,Barèmes!$A$6:$A$28,"Vitesse — 30 m (s)",Barèmes!$B$6:$B$28,H491,Barèmes!$C$6:$C$28,IF(H491="6ème","Mixte",G491)),"à besoin",IF(R491&lt;=SUMIFS(Barèmes!$E$6:$E$28,Barèmes!$A$6:$A$28,"Vitesse — 30 m (s)",Barèmes!$B$6:$B$28,H491,Barèmes!$C$6:$C$28,IF(H491="6ème","Mixte",G491)),"fragile","satisfaisant")),IF(R491&gt;=SUMIFS(Barèmes!$D$6:$D$28,Barèmes!$A$6:$A$28,"Vitesse — 30 m (s)",Barèmes!$B$6:$B$28,H491,Barèmes!$C$6:$C$28,IF(H491="6ème","Mixte",G491)),"à besoin",IF(R491&gt;=SUMIFS(Barèmes!$E$6:$E$28,Barèmes!$A$6:$A$28,"Vitesse — 30 m (s)",Barèmes!$B$6:$B$28,H491,Barèmes!$C$6:$C$28,IF(H491="6ème","Mixte",G491)),"fragile","satisfaisant"))))</f>
        <v/>
      </c>
      <c r="T491" s="24" t="str">
        <f>IF(OR(R491="",SUMPRODUCT((Barèmes!$A$6:$A$28="Vitesse — 30 m (s)")*(Barèmes!$B$6:$B$28=H491)*(Barèmes!$C$6:$C$28=IF(H491="6ème","Mixte",G491)))=0),"",IF(SUMPRODUCT((Barèmes!$A$6:$A$28="Vitesse — 30 m (s)")*(Barèmes!$B$6:$B$28=H491)*(Barèmes!$C$6:$C$28=IF(H491="6ème","Mixte",G491))*(Barèmes!$J$6:$J$28="+"))&gt;0,IF(R491&lt;=SUMIFS(Barèmes!$F$6:$F$28,Barèmes!$A$6:$A$28,"Vitesse — 30 m (s)",Barèmes!$B$6:$B$28,H491,Barèmes!$C$6:$C$28,IF(H491="6ème","Mixte",G491)),Barèmes!$B$2,IF(R491&lt;=SUMIFS(Barèmes!$G$6:$G$28,Barèmes!$A$6:$A$28,"Vitesse — 30 m (s)",Barèmes!$B$6:$B$28,H491,Barèmes!$C$6:$C$28,IF(H491="6ème","Mixte",G491)),Barèmes!$C$2,IF(R491&lt;=SUMIFS(Barèmes!$H$6:$H$28,Barèmes!$A$6:$A$28,"Vitesse — 30 m (s)",Barèmes!$B$6:$B$28,H491,Barèmes!$C$6:$C$28,IF(H491="6ème","Mixte",G491)),Barèmes!$D$2,IF(R491&lt;=SUMIFS(Barèmes!$I$6:$I$28,Barèmes!$A$6:$A$28,"Vitesse — 30 m (s)",Barèmes!$B$6:$B$28,H491,Barèmes!$C$6:$C$28,IF(H491="6ème","Mixte",G491)),Barèmes!$E$2,Barèmes!$F$2)))),IF(R491&gt;=SUMIFS(Barèmes!$F$6:$F$28,Barèmes!$A$6:$A$28,"Vitesse — 30 m (s)",Barèmes!$B$6:$B$28,H491,Barèmes!$C$6:$C$28,IF(H491="6ème","Mixte",G491)),Barèmes!$B$2,IF(R491&gt;=SUMIFS(Barèmes!$G$6:$G$28,Barèmes!$A$6:$A$28,"Vitesse — 30 m (s)",Barèmes!$B$6:$B$28,H491,Barèmes!$C$6:$C$28,IF(H491="6ème","Mixte",G491)),Barèmes!$C$2,IF(R491&gt;=SUMIFS(Barèmes!$H$6:$H$28,Barèmes!$A$6:$A$28,"Vitesse — 30 m (s)",Barèmes!$B$6:$B$28,H491,Barèmes!$C$6:$C$28,IF(H491="6ème","Mixte",G491)),Barèmes!$D$2,IF(R491&gt;=SUMIFS(Barèmes!$I$6:$I$28,Barèmes!$A$6:$A$28,"Vitesse — 30 m (s)",Barèmes!$B$6:$B$28,H491,Barèmes!$C$6:$C$28,IF(H491="6ème","Mixte",G491)),Barèmes!$E$2,Barèmes!$F$2))))))</f>
        <v/>
      </c>
      <c r="U491" s="22"/>
      <c r="V491" s="25" t="str">
        <f>IF(OR(U491="",SUMPRODUCT((Barèmes!$A$6:$A$28="Vitesse — 50 m (s)")*(Barèmes!$B$6:$B$28=H491)*(Barèmes!$C$6:$C$28=IF(H491="6ème","Mixte",G491)))=0),"",IF(SUMPRODUCT((Barèmes!$A$6:$A$28="Vitesse — 50 m (s)")*(Barèmes!$B$6:$B$28=H491)*(Barèmes!$C$6:$C$28=IF(H491="6ème","Mixte",G491))*(Barèmes!$J$6:$J$28="+"))&gt;0,IF(U491&lt;=SUMIFS(Barèmes!$D$6:$D$28,Barèmes!$A$6:$A$28,"Vitesse — 50 m (s)",Barèmes!$B$6:$B$28,H491,Barèmes!$C$6:$C$28,IF(H491="6ème","Mixte",G491)),"à besoin",IF(U491&lt;=SUMIFS(Barèmes!$E$6:$E$28,Barèmes!$A$6:$A$28,"Vitesse — 50 m (s)",Barèmes!$B$6:$B$28,H491,Barèmes!$C$6:$C$28,IF(H491="6ème","Mixte",G491)),"fragile","satisfaisant")),IF(U491&gt;=SUMIFS(Barèmes!$D$6:$D$28,Barèmes!$A$6:$A$28,"Vitesse — 50 m (s)",Barèmes!$B$6:$B$28,H491,Barèmes!$C$6:$C$28,IF(H491="6ème","Mixte",G491)),"à besoin",IF(U491&gt;=SUMIFS(Barèmes!$E$6:$E$28,Barèmes!$A$6:$A$28,"Vitesse — 50 m (s)",Barèmes!$B$6:$B$28,H491,Barèmes!$C$6:$C$28,IF(H491="6ème","Mixte",G491)),"fragile","satisfaisant"))))</f>
        <v/>
      </c>
      <c r="W491" s="25" t="str">
        <f>IF(OR(U491="",SUMPRODUCT((Barèmes!$A$6:$A$28="Vitesse — 50 m (s)")*(Barèmes!$B$6:$B$28=H491)*(Barèmes!$C$6:$C$28=IF(H491="6ème","Mixte",G491)))=0),"",IF(SUMPRODUCT((Barèmes!$A$6:$A$28="Vitesse — 50 m (s)")*(Barèmes!$B$6:$B$28=H491)*(Barèmes!$C$6:$C$28=IF(H491="6ème","Mixte",G491))*(Barèmes!$J$6:$J$28="+"))&gt;0,IF(U491&lt;=SUMIFS(Barèmes!$F$6:$F$28,Barèmes!$A$6:$A$28,"Vitesse — 50 m (s)",Barèmes!$B$6:$B$28,H491,Barèmes!$C$6:$C$28,IF(H491="6ème","Mixte",G491)),Barèmes!$B$2,IF(U491&lt;=SUMIFS(Barèmes!$G$6:$G$28,Barèmes!$A$6:$A$28,"Vitesse — 50 m (s)",Barèmes!$B$6:$B$28,H491,Barèmes!$C$6:$C$28,IF(H491="6ème","Mixte",G491)),Barèmes!$C$2,IF(U491&lt;=SUMIFS(Barèmes!$H$6:$H$28,Barèmes!$A$6:$A$28,"Vitesse — 50 m (s)",Barèmes!$B$6:$B$28,H491,Barèmes!$C$6:$C$28,IF(H491="6ème","Mixte",G491)),Barèmes!$D$2,IF(U491&lt;=SUMIFS(Barèmes!$I$6:$I$28,Barèmes!$A$6:$A$28,"Vitesse — 50 m (s)",Barèmes!$B$6:$B$28,H491,Barèmes!$C$6:$C$28,IF(H491="6ème","Mixte",G491)),Barèmes!$E$2,Barèmes!$F$2)))),IF(U491&gt;=SUMIFS(Barèmes!$F$6:$F$28,Barèmes!$A$6:$A$28,"Vitesse — 50 m (s)",Barèmes!$B$6:$B$28,H491,Barèmes!$C$6:$C$28,IF(H491="6ème","Mixte",G491)),Barèmes!$B$2,IF(U491&gt;=SUMIFS(Barèmes!$G$6:$G$28,Barèmes!$A$6:$A$28,"Vitesse — 50 m (s)",Barèmes!$B$6:$B$28,H491,Barèmes!$C$6:$C$28,IF(H491="6ème","Mixte",G491)),Barèmes!$C$2,IF(U491&gt;=SUMIFS(Barèmes!$H$6:$H$28,Barèmes!$A$6:$A$28,"Vitesse — 50 m (s)",Barèmes!$B$6:$B$28,H491,Barèmes!$C$6:$C$28,IF(H491="6ème","Mixte",G491)),Barèmes!$D$2,IF(U491&gt;=SUMIFS(Barèmes!$I$6:$I$28,Barèmes!$A$6:$A$28,"Vitesse — 50 m (s)",Barèmes!$B$6:$B$28,H491,Barèmes!$C$6:$C$28,IF(H491="6ème","Mixte",G491)),Barèmes!$E$2,Barèmes!$F$2))))))</f>
        <v/>
      </c>
      <c r="X491" s="18"/>
      <c r="Y491" s="26" t="str" cm="1">
        <f t="array" ref="Y491">IF(OR(X491="",SUMPRODUCT((Barèmes!$A$6:$A$28="Souplesse (score 1-5)")*(Barèmes!$B$6:$B$28=H491)*(Barèmes!$C$6:$C$28=IF(H491="6ème","Mixte",G491)))=0),"",IF(SUMPRODUCT((Barèmes!$A$6:$A$28="Souplesse (score 1-5)")*(Barèmes!$B$6:$B$28=H491)*(Barèmes!$C$6:$C$28=IF(H491="6ème","Mixte",G491))*(Barèmes!$J$6:$J$28="+"))&gt;0,IF(X491&lt;=SUMIFS(Barèmes!$D$6:$D$28,Barèmes!$A$6:$A$28,"Souplesse (score 1-5)",Barèmes!$B$6:$B$28,H491,Barèmes!$C$6:$C$28,IF(H491="6ème","Mixte",G491)),"à besoin",IF(X491&lt;=SUMIFS(Barèmes!$E$6:$E$28,Barèmes!$A$6:$A$28,"Souplesse (score 1-5)",Barèmes!$B$6:$B$28,H491,Barèmes!$C$6:$C$28,IF(H491="6ème","Mixte",G491)),"fragile","satisfaisant")),IF(X491&gt;=SUMIFS(Barèmes!$D$6:$D$28,Barèmes!$A$6:$A$28,"Souplesse (score 1-5)",Barèmes!$B$6:$B$28,H491,Barèmes!$C$6:$C$28,IF(H491="6ème","Mixte",G491)),"à besoin",IF(X491&gt;=SUMIFS(Barèmes!$E$6:$E$28,Barèmes!$A$6:$A$28,"Souplesse (score 1-5)",Barèmes!$B$6:$B$28,H491,Barèmes!$C$6:$C$28,IF(H491="6ème","Mixte",G491)),"fragile","satisfaisant"))))</f>
        <v/>
      </c>
      <c r="Z491" s="26" t="str" cm="1">
        <f t="array" ref="Z491">IF(OR(X491="",SUMPRODUCT((Barèmes!$A$6:$A$28="Souplesse (score 1-5)")*(Barèmes!$B$6:$B$28=H491)*(Barèmes!$C$6:$C$28=IF(H491="6ème","Mixte",G491)))=0),"",IF(SUMPRODUCT((Barèmes!$A$6:$A$28="Souplesse (score 1-5)")*(Barèmes!$B$6:$B$28=H491)*(Barèmes!$C$6:$C$28=IF(H491="6ème","Mixte",G491))*(Barèmes!$J$6:$J$28="+"))&gt;0,IF(X491&lt;=SUMIFS(Barèmes!$F$6:$F$28,Barèmes!$A$6:$A$28,"Souplesse (score 1-5)",Barèmes!$B$6:$B$28,H491,Barèmes!$C$6:$C$28,IF(H491="6ème","Mixte",G491)),Barèmes!$B$2,IF(X491&lt;=SUMIFS(Barèmes!$G$6:$G$28,Barèmes!$A$6:$A$28,"Souplesse (score 1-5)",Barèmes!$B$6:$B$28,H491,Barèmes!$C$6:$C$28,IF(H491="6ème","Mixte",G491)),Barèmes!$C$2,IF(X491&lt;=SUMIFS(Barèmes!$H$6:$H$28,Barèmes!$A$6:$A$28,"Souplesse (score 1-5)",Barèmes!$B$6:$B$28,H491,Barèmes!$C$6:$C$28,IF(H491="6ème","Mixte",G491)),Barèmes!$D$2,IF(X491&lt;=SUMIFS(Barèmes!$I$6:$I$28,Barèmes!$A$6:$A$28,"Souplesse (score 1-5)",Barèmes!$B$6:$B$28,H491,Barèmes!$C$6:$C$28,IF(H491="6ème","Mixte",G491)),Barèmes!$E$2,Barèmes!$F$2)))),IF(X491&gt;=SUMIFS(Barèmes!$F$6:$F$28,Barèmes!$A$6:$A$28,"Souplesse (score 1-5)",Barèmes!$B$6:$B$28,H491,Barèmes!$C$6:$C$28,IF(H491="6ème","Mixte",G491)),Barèmes!$B$2,IF(X491&gt;=SUMIFS(Barèmes!$G$6:$G$28,Barèmes!$A$6:$A$28,"Souplesse (score 1-5)",Barèmes!$B$6:$B$28,H491,Barèmes!$C$6:$C$28,IF(H491="6ème","Mixte",G491)),Barèmes!$C$2,IF(X491&gt;=SUMIFS(Barèmes!$H$6:$H$28,Barèmes!$A$6:$A$28,"Souplesse (score 1-5)",Barèmes!$B$6:$B$28,H491,Barèmes!$C$6:$C$28,IF(H491="6ème","Mixte",G491)),Barèmes!$D$2,IF(X491&gt;=SUMIFS(Barèmes!$I$6:$I$28,Barèmes!$A$6:$A$28,"Souplesse (score 1-5)",Barèmes!$B$6:$B$28,H491,Barèmes!$C$6:$C$28,IF(H491="6ème","Mixte",G491)),Barèmes!$E$2,Barèmes!$F$2))))))</f>
        <v/>
      </c>
      <c r="AA491" s="22"/>
      <c r="AB491" s="27" t="str">
        <f>IF(OR(AA491="",SUMPRODUCT((Barèmes!$A$6:$A$28="Agilité — T-test 974 (s)")*(Barèmes!$B$6:$B$28=H491)*(Barèmes!$C$6:$C$28=IF(H491="6ème","Mixte",G491)))=0),"",IF(SUMPRODUCT((Barèmes!$A$6:$A$28="Agilité — T-test 974 (s)")*(Barèmes!$B$6:$B$28=H491)*(Barèmes!$C$6:$C$28=IF(H491="6ème","Mixte",G491))*(Barèmes!$J$6:$J$28="+"))&gt;0,IF(AA491&lt;=SUMIFS(Barèmes!$D$6:$D$28,Barèmes!$A$6:$A$28,"Agilité — T-test 974 (s)",Barèmes!$B$6:$B$28,H491,Barèmes!$C$6:$C$28,IF(H491="6ème","Mixte",G491)),"à besoin",IF(AA491&lt;=SUMIFS(Barèmes!$E$6:$E$28,Barèmes!$A$6:$A$28,"Agilité — T-test 974 (s)",Barèmes!$B$6:$B$28,H491,Barèmes!$C$6:$C$28,IF(H491="6ème","Mixte",G491)),"fragile","satisfaisant")),IF(AA491&gt;=SUMIFS(Barèmes!$D$6:$D$28,Barèmes!$A$6:$A$28,"Agilité — T-test 974 (s)",Barèmes!$B$6:$B$28,H491,Barèmes!$C$6:$C$28,IF(H491="6ème","Mixte",G491)),"à besoin",IF(AA491&gt;=SUMIFS(Barèmes!$E$6:$E$28,Barèmes!$A$6:$A$28,"Agilité — T-test 974 (s)",Barèmes!$B$6:$B$28,H491,Barèmes!$C$6:$C$28,IF(H491="6ème","Mixte",G491)),"fragile","satisfaisant"))))</f>
        <v/>
      </c>
      <c r="AC491" s="27" t="str">
        <f>IF(OR(AA491="",SUMPRODUCT((Barèmes!$A$6:$A$28="Agilité — T-test 974 (s)")*(Barèmes!$B$6:$B$28=H491)*(Barèmes!$C$6:$C$28=IF(H491="6ème","Mixte",G491)))=0),"",IF(SUMPRODUCT((Barèmes!$A$6:$A$28="Agilité — T-test 974 (s)")*(Barèmes!$B$6:$B$28=H491)*(Barèmes!$C$6:$C$28=IF(H491="6ème","Mixte",G491))*(Barèmes!$J$6:$J$28="+"))&gt;0,IF(AA491&lt;=SUMIFS(Barèmes!$F$6:$F$28,Barèmes!$A$6:$A$28,"Agilité — T-test 974 (s)",Barèmes!$B$6:$B$28,H491,Barèmes!$C$6:$C$28,IF(H491="6ème","Mixte",G491)),Barèmes!$B$2,IF(AA491&lt;=SUMIFS(Barèmes!$G$6:$G$28,Barèmes!$A$6:$A$28,"Agilité — T-test 974 (s)",Barèmes!$B$6:$B$28,H491,Barèmes!$C$6:$C$28,IF(H491="6ème","Mixte",G491)),Barèmes!$C$2,IF(AA491&lt;=SUMIFS(Barèmes!$H$6:$H$28,Barèmes!$A$6:$A$28,"Agilité — T-test 974 (s)",Barèmes!$B$6:$B$28,H491,Barèmes!$C$6:$C$28,IF(H491="6ème","Mixte",G491)),Barèmes!$D$2,IF(AA491&lt;=SUMIFS(Barèmes!$I$6:$I$28,Barèmes!$A$6:$A$28,"Agilité — T-test 974 (s)",Barèmes!$B$6:$B$28,H491,Barèmes!$C$6:$C$28,IF(H491="6ème","Mixte",G491)),Barèmes!$E$2,Barèmes!$F$2)))),IF(AA491&gt;=SUMIFS(Barèmes!$F$6:$F$28,Barèmes!$A$6:$A$28,"Agilité — T-test 974 (s)",Barèmes!$B$6:$B$28,H491,Barèmes!$C$6:$C$28,IF(H491="6ème","Mixte",G491)),Barèmes!$B$2,IF(AA491&gt;=SUMIFS(Barèmes!$G$6:$G$28,Barèmes!$A$6:$A$28,"Agilité — T-test 974 (s)",Barèmes!$B$6:$B$28,H491,Barèmes!$C$6:$C$28,IF(H491="6ème","Mixte",G491)),Barèmes!$C$2,IF(AA491&gt;=SUMIFS(Barèmes!$H$6:$H$28,Barèmes!$A$6:$A$28,"Agilité — T-test 974 (s)",Barèmes!$B$6:$B$28,H491,Barèmes!$C$6:$C$28,IF(H491="6ème","Mixte",G491)),Barèmes!$D$2,IF(AA491&gt;=SUMIFS(Barèmes!$I$6:$I$28,Barèmes!$A$6:$A$28,"Agilité — T-test 974 (s)",Barèmes!$B$6:$B$28,H491,Barèmes!$C$6:$C$28,IF(H491="6ème","Mixte",G491)),Barèmes!$E$2,Barèmes!$F$2))))))</f>
        <v/>
      </c>
      <c r="AD491" s="28" t="str">
        <f t="shared" si="58"/>
        <v/>
      </c>
      <c r="AE491" s="29" t="str">
        <f t="shared" si="59"/>
        <v/>
      </c>
      <c r="AF491" s="30" t="str">
        <f>IF(OR(AD491="",SUMPRODUCT((Barèmes!$A$6:$A$28="Surcoût d'agilité (s) — technique")*(Barèmes!$B$6:$B$28=H491)*(Barèmes!$C$6:$C$28=IF(H491="6ème","Mixte",G491)))=0),"",IF(SUMPRODUCT((Barèmes!$A$6:$A$28="Surcoût d'agilité (s) — technique")*(Barèmes!$B$6:$B$28=H491)*(Barèmes!$C$6:$C$28=IF(H491="6ème","Mixte",G491))*(Barèmes!$J$6:$J$28="+"))&gt;0,IF(AD491&lt;=SUMIFS(Barèmes!$D$6:$D$28,Barèmes!$A$6:$A$28,"Surcoût d'agilité (s) — technique",Barèmes!$B$6:$B$28,H491,Barèmes!$C$6:$C$28,IF(H491="6ème","Mixte",G491)),"à besoin",IF(AD491&lt;=SUMIFS(Barèmes!$E$6:$E$28,Barèmes!$A$6:$A$28,"Surcoût d'agilité (s) — technique",Barèmes!$B$6:$B$28,H491,Barèmes!$C$6:$C$28,IF(H491="6ème","Mixte",G491)),"fragile","satisfaisant")),IF(AD491&gt;=SUMIFS(Barèmes!$D$6:$D$28,Barèmes!$A$6:$A$28,"Surcoût d'agilité (s) — technique",Barèmes!$B$6:$B$28,H491,Barèmes!$C$6:$C$28,IF(H491="6ème","Mixte",G491)),"à besoin",IF(AD491&gt;=SUMIFS(Barèmes!$E$6:$E$28,Barèmes!$A$6:$A$28,"Surcoût d'agilité (s) — technique",Barèmes!$B$6:$B$28,H491,Barèmes!$C$6:$C$28,IF(H491="6ème","Mixte",G491)),"fragile","satisfaisant"))))</f>
        <v/>
      </c>
      <c r="AG491" s="30" t="str">
        <f>IF(OR(AD491="",SUMPRODUCT((Barèmes!$A$6:$A$28="Surcoût d'agilité (s) — technique")*(Barèmes!$B$6:$B$28=H491)*(Barèmes!$C$6:$C$28=IF(H491="6ème","Mixte",G491)))=0),"",IF(SUMPRODUCT((Barèmes!$A$6:$A$28="Surcoût d'agilité (s) — technique")*(Barèmes!$B$6:$B$28=H491)*(Barèmes!$C$6:$C$28=IF(H491="6ème","Mixte",G491))*(Barèmes!$J$6:$J$28="+"))&gt;0,IF(AD491&lt;=SUMIFS(Barèmes!$F$6:$F$28,Barèmes!$A$6:$A$28,"Surcoût d'agilité (s) — technique",Barèmes!$B$6:$B$28,H491,Barèmes!$C$6:$C$28,IF(H491="6ème","Mixte",G491)),Barèmes!$B$2,IF(AD491&lt;=SUMIFS(Barèmes!$G$6:$G$28,Barèmes!$A$6:$A$28,"Surcoût d'agilité (s) — technique",Barèmes!$B$6:$B$28,H491,Barèmes!$C$6:$C$28,IF(H491="6ème","Mixte",G491)),Barèmes!$C$2,IF(AD491&lt;=SUMIFS(Barèmes!$H$6:$H$28,Barèmes!$A$6:$A$28,"Surcoût d'agilité (s) — technique",Barèmes!$B$6:$B$28,H491,Barèmes!$C$6:$C$28,IF(H491="6ème","Mixte",G491)),Barèmes!$D$2,IF(AD491&lt;=SUMIFS(Barèmes!$I$6:$I$28,Barèmes!$A$6:$A$28,"Surcoût d'agilité (s) — technique",Barèmes!$B$6:$B$28,H491,Barèmes!$C$6:$C$28,IF(H491="6ème","Mixte",G491)),Barèmes!$E$2,Barèmes!$F$2)))),IF(AD491&gt;=SUMIFS(Barèmes!$F$6:$F$28,Barèmes!$A$6:$A$28,"Surcoût d'agilité (s) — technique",Barèmes!$B$6:$B$28,H491,Barèmes!$C$6:$C$28,IF(H491="6ème","Mixte",G491)),Barèmes!$B$2,IF(AD491&gt;=SUMIFS(Barèmes!$G$6:$G$28,Barèmes!$A$6:$A$28,"Surcoût d'agilité (s) — technique",Barèmes!$B$6:$B$28,H491,Barèmes!$C$6:$C$28,IF(H491="6ème","Mixte",G491)),Barèmes!$C$2,IF(AD491&gt;=SUMIFS(Barèmes!$H$6:$H$28,Barèmes!$A$6:$A$28,"Surcoût d'agilité (s) — technique",Barèmes!$B$6:$B$28,H491,Barèmes!$C$6:$C$28,IF(H491="6ème","Mixte",G491)),Barèmes!$D$2,IF(AD491&gt;=SUMIFS(Barèmes!$I$6:$I$28,Barèmes!$A$6:$A$28,"Surcoût d'agilité (s) — technique",Barèmes!$B$6:$B$28,H491,Barèmes!$C$6:$C$28,IF(H491="6ème","Mixte",G491)),Barèmes!$E$2,Barèmes!$F$2))))))</f>
        <v/>
      </c>
      <c r="AH491" s="31" t="str">
        <f>IF((IF(N491="",0,1)+IF(Q491="",0,1)+IF(W491="",0,1)+IF(Z491="",0,1)+IF(AC491="",0,1))=0,"",3*IF(N491=Barèmes!$B$2,1,IF(N491=Barèmes!$C$2,2,IF(N491=Barèmes!$D$2,3,IF(N491=Barèmes!$E$2,4,IF(N491=Barèmes!$F$2,5,0)))))+3*IF(Q491=Barèmes!$B$2,1,IF(Q491=Barèmes!$C$2,2,IF(Q491=Barèmes!$D$2,3,IF(Q491=Barèmes!$E$2,4,IF(Q491=Barèmes!$F$2,5,0)))))+2*IF(W491=Barèmes!$B$2,1,IF(W491=Barèmes!$C$2,2,IF(W491=Barèmes!$D$2,3,IF(W491=Barèmes!$E$2,4,IF(W491=Barèmes!$F$2,5,0)))))+1*IF(Z491=Barèmes!$B$2,1,IF(Z491=Barèmes!$C$2,2,IF(Z491=Barèmes!$D$2,3,IF(Z491=Barèmes!$E$2,4,IF(Z491=Barèmes!$F$2,5,0)))))+1*IF(AC491=Barèmes!$B$2,1,IF(AC491=Barèmes!$C$2,2,IF(AC491=Barèmes!$D$2,3,IF(AC491=Barèmes!$E$2,4,IF(AC491=Barèmes!$F$2,5,0))))))</f>
        <v/>
      </c>
      <c r="AI491" s="31"/>
      <c r="AJ491" s="32" t="str">
        <f>IFERROR(INDEX(Croissance!$B$5:$B$604,MATCH(A491,Croissance!$A$5:$A$604,0)),"")</f>
        <v/>
      </c>
      <c r="AK491" s="32" t="str">
        <f>IFERROR(INDEX(Croissance!$C$5:$C$604,MATCH(A491,Croissance!$A$5:$A$604,0)),"")</f>
        <v/>
      </c>
      <c r="AL491" s="32" t="str">
        <f>IFERROR(INDEX(Croissance!$D$5:$D$604,MATCH(A491,Croissance!$A$5:$A$604,0)),"")</f>
        <v/>
      </c>
      <c r="AM491" s="32" t="str">
        <f>IFERROR(INDEX(Croissance!$E$5:$E$604,MATCH(A491,Croissance!$A$5:$A$604,0)),"")</f>
        <v/>
      </c>
      <c r="AO491" s="33">
        <f t="shared" si="64"/>
        <v>0</v>
      </c>
      <c r="AP491" s="33">
        <f t="shared" si="60"/>
        <v>0</v>
      </c>
      <c r="AQ491" s="33">
        <f>IF(A491="",0,IF(AND(OR('Synthèse classe'!$C$2="Tous",C491='Synthèse classe'!$C$2),OR('Synthèse classe'!$C$3="Toutes",D491='Synthèse classe'!$C$3),OR('Synthèse classe'!$C$4="Toutes",AND('Synthèse classe'!$C$4="Dernière",AP491=1),B491=IFERROR(VALUE('Synthèse classe'!$C$4),0))),1,0))</f>
        <v>0</v>
      </c>
      <c r="AR491" s="34" t="str">
        <f t="shared" si="61"/>
        <v/>
      </c>
    </row>
    <row r="492" spans="1:44" x14ac:dyDescent="0.2">
      <c r="A492" s="17" t="str">
        <f t="shared" si="57"/>
        <v/>
      </c>
      <c r="B492" s="18"/>
      <c r="C492" s="19"/>
      <c r="D492" s="19"/>
      <c r="E492" s="19"/>
      <c r="F492" s="19"/>
      <c r="G492" s="19"/>
      <c r="H492" s="17" t="str">
        <f t="shared" si="62"/>
        <v/>
      </c>
      <c r="I492" s="20"/>
      <c r="J492" s="18"/>
      <c r="K492" s="19"/>
      <c r="L492" s="21" t="str">
        <f t="shared" si="63"/>
        <v/>
      </c>
      <c r="M492" s="21" t="str">
        <f>IF(OR(J492="",SUMPRODUCT((Barèmes!$A$6:$A$28="Endurance — Luc Léger (palier)")*(Barèmes!$B$6:$B$28=H492)*(Barèmes!$C$6:$C$28=IF(H492="6ème","Mixte",G492)))=0),"",IF(SUMPRODUCT((Barèmes!$A$6:$A$28="Endurance — Luc Léger (palier)")*(Barèmes!$B$6:$B$28=H492)*(Barèmes!$C$6:$C$28=IF(H492="6ème","Mixte",G492))*(Barèmes!$J$6:$J$28="+"))&gt;0,IF(J492&lt;=SUMIFS(Barèmes!$D$6:$D$28,Barèmes!$A$6:$A$28,"Endurance — Luc Léger (palier)",Barèmes!$B$6:$B$28,H492,Barèmes!$C$6:$C$28,IF(H492="6ème","Mixte",G492)),"à besoin",IF(J492&lt;=SUMIFS(Barèmes!$E$6:$E$28,Barèmes!$A$6:$A$28,"Endurance — Luc Léger (palier)",Barèmes!$B$6:$B$28,H492,Barèmes!$C$6:$C$28,IF(H492="6ème","Mixte",G492)),"fragile","satisfaisant")),IF(J492&gt;=SUMIFS(Barèmes!$D$6:$D$28,Barèmes!$A$6:$A$28,"Endurance — Luc Léger (palier)",Barèmes!$B$6:$B$28,H492,Barèmes!$C$6:$C$28,IF(H492="6ème","Mixte",G492)),"à besoin",IF(J492&gt;=SUMIFS(Barèmes!$E$6:$E$28,Barèmes!$A$6:$A$28,"Endurance — Luc Léger (palier)",Barèmes!$B$6:$B$28,H492,Barèmes!$C$6:$C$28,IF(H492="6ème","Mixte",G492)),"fragile","satisfaisant"))))</f>
        <v/>
      </c>
      <c r="N492" s="21" t="str">
        <f>IF(OR(J492="",SUMPRODUCT((Barèmes!$A$6:$A$28="Endurance — Luc Léger (palier)")*(Barèmes!$B$6:$B$28=H492)*(Barèmes!$C$6:$C$28=IF(H492="6ème","Mixte",G492)))=0),"",IF(SUMPRODUCT((Barèmes!$A$6:$A$28="Endurance — Luc Léger (palier)")*(Barèmes!$B$6:$B$28=H492)*(Barèmes!$C$6:$C$28=IF(H492="6ème","Mixte",G492))*(Barèmes!$J$6:$J$28="+"))&gt;0,IF(J492&lt;=SUMIFS(Barèmes!$F$6:$F$28,Barèmes!$A$6:$A$28,"Endurance — Luc Léger (palier)",Barèmes!$B$6:$B$28,H492,Barèmes!$C$6:$C$28,IF(H492="6ème","Mixte",G492)),Barèmes!$B$2,IF(J492&lt;=SUMIFS(Barèmes!$G$6:$G$28,Barèmes!$A$6:$A$28,"Endurance — Luc Léger (palier)",Barèmes!$B$6:$B$28,H492,Barèmes!$C$6:$C$28,IF(H492="6ème","Mixte",G492)),Barèmes!$C$2,IF(J492&lt;=SUMIFS(Barèmes!$H$6:$H$28,Barèmes!$A$6:$A$28,"Endurance — Luc Léger (palier)",Barèmes!$B$6:$B$28,H492,Barèmes!$C$6:$C$28,IF(H492="6ème","Mixte",G492)),Barèmes!$D$2,IF(J492&lt;=SUMIFS(Barèmes!$I$6:$I$28,Barèmes!$A$6:$A$28,"Endurance — Luc Léger (palier)",Barèmes!$B$6:$B$28,H492,Barèmes!$C$6:$C$28,IF(H492="6ème","Mixte",G492)),Barèmes!$E$2,Barèmes!$F$2)))),IF(J492&gt;=SUMIFS(Barèmes!$F$6:$F$28,Barèmes!$A$6:$A$28,"Endurance — Luc Léger (palier)",Barèmes!$B$6:$B$28,H492,Barèmes!$C$6:$C$28,IF(H492="6ème","Mixte",G492)),Barèmes!$B$2,IF(J492&gt;=SUMIFS(Barèmes!$G$6:$G$28,Barèmes!$A$6:$A$28,"Endurance — Luc Léger (palier)",Barèmes!$B$6:$B$28,H492,Barèmes!$C$6:$C$28,IF(H492="6ème","Mixte",G492)),Barèmes!$C$2,IF(J492&gt;=SUMIFS(Barèmes!$H$6:$H$28,Barèmes!$A$6:$A$28,"Endurance — Luc Léger (palier)",Barèmes!$B$6:$B$28,H492,Barèmes!$C$6:$C$28,IF(H492="6ème","Mixte",G492)),Barèmes!$D$2,IF(J492&gt;=SUMIFS(Barèmes!$I$6:$I$28,Barèmes!$A$6:$A$28,"Endurance — Luc Léger (palier)",Barèmes!$B$6:$B$28,H492,Barèmes!$C$6:$C$28,IF(H492="6ème","Mixte",G492)),Barèmes!$E$2,Barèmes!$F$2))))))</f>
        <v/>
      </c>
      <c r="O492" s="22"/>
      <c r="P492" s="23" t="str">
        <f>IF(OR(O492="",SUMPRODUCT((Barèmes!$A$6:$A$28="Force bas du corps — Saut en longueur (m)")*(Barèmes!$B$6:$B$28=H492)*(Barèmes!$C$6:$C$28=IF(H492="6ème","Mixte",G492)))=0),"",IF(SUMPRODUCT((Barèmes!$A$6:$A$28="Force bas du corps — Saut en longueur (m)")*(Barèmes!$B$6:$B$28=H492)*(Barèmes!$C$6:$C$28=IF(H492="6ème","Mixte",G492))*(Barèmes!$J$6:$J$28="+"))&gt;0,IF(O492&lt;=SUMIFS(Barèmes!$D$6:$D$28,Barèmes!$A$6:$A$28,"Force bas du corps — Saut en longueur (m)",Barèmes!$B$6:$B$28,H492,Barèmes!$C$6:$C$28,IF(H492="6ème","Mixte",G492)),"à besoin",IF(O492&lt;=SUMIFS(Barèmes!$E$6:$E$28,Barèmes!$A$6:$A$28,"Force bas du corps — Saut en longueur (m)",Barèmes!$B$6:$B$28,H492,Barèmes!$C$6:$C$28,IF(H492="6ème","Mixte",G492)),"fragile","satisfaisant")),IF(O492&gt;=SUMIFS(Barèmes!$D$6:$D$28,Barèmes!$A$6:$A$28,"Force bas du corps — Saut en longueur (m)",Barèmes!$B$6:$B$28,H492,Barèmes!$C$6:$C$28,IF(H492="6ème","Mixte",G492)),"à besoin",IF(O492&gt;=SUMIFS(Barèmes!$E$6:$E$28,Barèmes!$A$6:$A$28,"Force bas du corps — Saut en longueur (m)",Barèmes!$B$6:$B$28,H492,Barèmes!$C$6:$C$28,IF(H492="6ème","Mixte",G492)),"fragile","satisfaisant"))))</f>
        <v/>
      </c>
      <c r="Q492" s="23" t="str">
        <f>IF(OR(O492="",SUMPRODUCT((Barèmes!$A$6:$A$28="Force bas du corps — Saut en longueur (m)")*(Barèmes!$B$6:$B$28=H492)*(Barèmes!$C$6:$C$28=IF(H492="6ème","Mixte",G492)))=0),"",IF(SUMPRODUCT((Barèmes!$A$6:$A$28="Force bas du corps — Saut en longueur (m)")*(Barèmes!$B$6:$B$28=H492)*(Barèmes!$C$6:$C$28=IF(H492="6ème","Mixte",G492))*(Barèmes!$J$6:$J$28="+"))&gt;0,IF(O492&lt;=SUMIFS(Barèmes!$F$6:$F$28,Barèmes!$A$6:$A$28,"Force bas du corps — Saut en longueur (m)",Barèmes!$B$6:$B$28,H492,Barèmes!$C$6:$C$28,IF(H492="6ème","Mixte",G492)),Barèmes!$B$2,IF(O492&lt;=SUMIFS(Barèmes!$G$6:$G$28,Barèmes!$A$6:$A$28,"Force bas du corps — Saut en longueur (m)",Barèmes!$B$6:$B$28,H492,Barèmes!$C$6:$C$28,IF(H492="6ème","Mixte",G492)),Barèmes!$C$2,IF(O492&lt;=SUMIFS(Barèmes!$H$6:$H$28,Barèmes!$A$6:$A$28,"Force bas du corps — Saut en longueur (m)",Barèmes!$B$6:$B$28,H492,Barèmes!$C$6:$C$28,IF(H492="6ème","Mixte",G492)),Barèmes!$D$2,IF(O492&lt;=SUMIFS(Barèmes!$I$6:$I$28,Barèmes!$A$6:$A$28,"Force bas du corps — Saut en longueur (m)",Barèmes!$B$6:$B$28,H492,Barèmes!$C$6:$C$28,IF(H492="6ème","Mixte",G492)),Barèmes!$E$2,Barèmes!$F$2)))),IF(O492&gt;=SUMIFS(Barèmes!$F$6:$F$28,Barèmes!$A$6:$A$28,"Force bas du corps — Saut en longueur (m)",Barèmes!$B$6:$B$28,H492,Barèmes!$C$6:$C$28,IF(H492="6ème","Mixte",G492)),Barèmes!$B$2,IF(O492&gt;=SUMIFS(Barèmes!$G$6:$G$28,Barèmes!$A$6:$A$28,"Force bas du corps — Saut en longueur (m)",Barèmes!$B$6:$B$28,H492,Barèmes!$C$6:$C$28,IF(H492="6ème","Mixte",G492)),Barèmes!$C$2,IF(O492&gt;=SUMIFS(Barèmes!$H$6:$H$28,Barèmes!$A$6:$A$28,"Force bas du corps — Saut en longueur (m)",Barèmes!$B$6:$B$28,H492,Barèmes!$C$6:$C$28,IF(H492="6ème","Mixte",G492)),Barèmes!$D$2,IF(O492&gt;=SUMIFS(Barèmes!$I$6:$I$28,Barèmes!$A$6:$A$28,"Force bas du corps — Saut en longueur (m)",Barèmes!$B$6:$B$28,H492,Barèmes!$C$6:$C$28,IF(H492="6ème","Mixte",G492)),Barèmes!$E$2,Barèmes!$F$2))))))</f>
        <v/>
      </c>
      <c r="R492" s="22"/>
      <c r="S492" s="24" t="str">
        <f>IF(OR(R492="",SUMPRODUCT((Barèmes!$A$6:$A$28="Vitesse — 30 m (s)")*(Barèmes!$B$6:$B$28=H492)*(Barèmes!$C$6:$C$28=IF(H492="6ème","Mixte",G492)))=0),"",IF(SUMPRODUCT((Barèmes!$A$6:$A$28="Vitesse — 30 m (s)")*(Barèmes!$B$6:$B$28=H492)*(Barèmes!$C$6:$C$28=IF(H492="6ème","Mixte",G492))*(Barèmes!$J$6:$J$28="+"))&gt;0,IF(R492&lt;=SUMIFS(Barèmes!$D$6:$D$28,Barèmes!$A$6:$A$28,"Vitesse — 30 m (s)",Barèmes!$B$6:$B$28,H492,Barèmes!$C$6:$C$28,IF(H492="6ème","Mixte",G492)),"à besoin",IF(R492&lt;=SUMIFS(Barèmes!$E$6:$E$28,Barèmes!$A$6:$A$28,"Vitesse — 30 m (s)",Barèmes!$B$6:$B$28,H492,Barèmes!$C$6:$C$28,IF(H492="6ème","Mixte",G492)),"fragile","satisfaisant")),IF(R492&gt;=SUMIFS(Barèmes!$D$6:$D$28,Barèmes!$A$6:$A$28,"Vitesse — 30 m (s)",Barèmes!$B$6:$B$28,H492,Barèmes!$C$6:$C$28,IF(H492="6ème","Mixte",G492)),"à besoin",IF(R492&gt;=SUMIFS(Barèmes!$E$6:$E$28,Barèmes!$A$6:$A$28,"Vitesse — 30 m (s)",Barèmes!$B$6:$B$28,H492,Barèmes!$C$6:$C$28,IF(H492="6ème","Mixte",G492)),"fragile","satisfaisant"))))</f>
        <v/>
      </c>
      <c r="T492" s="24" t="str">
        <f>IF(OR(R492="",SUMPRODUCT((Barèmes!$A$6:$A$28="Vitesse — 30 m (s)")*(Barèmes!$B$6:$B$28=H492)*(Barèmes!$C$6:$C$28=IF(H492="6ème","Mixte",G492)))=0),"",IF(SUMPRODUCT((Barèmes!$A$6:$A$28="Vitesse — 30 m (s)")*(Barèmes!$B$6:$B$28=H492)*(Barèmes!$C$6:$C$28=IF(H492="6ème","Mixte",G492))*(Barèmes!$J$6:$J$28="+"))&gt;0,IF(R492&lt;=SUMIFS(Barèmes!$F$6:$F$28,Barèmes!$A$6:$A$28,"Vitesse — 30 m (s)",Barèmes!$B$6:$B$28,H492,Barèmes!$C$6:$C$28,IF(H492="6ème","Mixte",G492)),Barèmes!$B$2,IF(R492&lt;=SUMIFS(Barèmes!$G$6:$G$28,Barèmes!$A$6:$A$28,"Vitesse — 30 m (s)",Barèmes!$B$6:$B$28,H492,Barèmes!$C$6:$C$28,IF(H492="6ème","Mixte",G492)),Barèmes!$C$2,IF(R492&lt;=SUMIFS(Barèmes!$H$6:$H$28,Barèmes!$A$6:$A$28,"Vitesse — 30 m (s)",Barèmes!$B$6:$B$28,H492,Barèmes!$C$6:$C$28,IF(H492="6ème","Mixte",G492)),Barèmes!$D$2,IF(R492&lt;=SUMIFS(Barèmes!$I$6:$I$28,Barèmes!$A$6:$A$28,"Vitesse — 30 m (s)",Barèmes!$B$6:$B$28,H492,Barèmes!$C$6:$C$28,IF(H492="6ème","Mixte",G492)),Barèmes!$E$2,Barèmes!$F$2)))),IF(R492&gt;=SUMIFS(Barèmes!$F$6:$F$28,Barèmes!$A$6:$A$28,"Vitesse — 30 m (s)",Barèmes!$B$6:$B$28,H492,Barèmes!$C$6:$C$28,IF(H492="6ème","Mixte",G492)),Barèmes!$B$2,IF(R492&gt;=SUMIFS(Barèmes!$G$6:$G$28,Barèmes!$A$6:$A$28,"Vitesse — 30 m (s)",Barèmes!$B$6:$B$28,H492,Barèmes!$C$6:$C$28,IF(H492="6ème","Mixte",G492)),Barèmes!$C$2,IF(R492&gt;=SUMIFS(Barèmes!$H$6:$H$28,Barèmes!$A$6:$A$28,"Vitesse — 30 m (s)",Barèmes!$B$6:$B$28,H492,Barèmes!$C$6:$C$28,IF(H492="6ème","Mixte",G492)),Barèmes!$D$2,IF(R492&gt;=SUMIFS(Barèmes!$I$6:$I$28,Barèmes!$A$6:$A$28,"Vitesse — 30 m (s)",Barèmes!$B$6:$B$28,H492,Barèmes!$C$6:$C$28,IF(H492="6ème","Mixte",G492)),Barèmes!$E$2,Barèmes!$F$2))))))</f>
        <v/>
      </c>
      <c r="U492" s="22"/>
      <c r="V492" s="25" t="str">
        <f>IF(OR(U492="",SUMPRODUCT((Barèmes!$A$6:$A$28="Vitesse — 50 m (s)")*(Barèmes!$B$6:$B$28=H492)*(Barèmes!$C$6:$C$28=IF(H492="6ème","Mixte",G492)))=0),"",IF(SUMPRODUCT((Barèmes!$A$6:$A$28="Vitesse — 50 m (s)")*(Barèmes!$B$6:$B$28=H492)*(Barèmes!$C$6:$C$28=IF(H492="6ème","Mixte",G492))*(Barèmes!$J$6:$J$28="+"))&gt;0,IF(U492&lt;=SUMIFS(Barèmes!$D$6:$D$28,Barèmes!$A$6:$A$28,"Vitesse — 50 m (s)",Barèmes!$B$6:$B$28,H492,Barèmes!$C$6:$C$28,IF(H492="6ème","Mixte",G492)),"à besoin",IF(U492&lt;=SUMIFS(Barèmes!$E$6:$E$28,Barèmes!$A$6:$A$28,"Vitesse — 50 m (s)",Barèmes!$B$6:$B$28,H492,Barèmes!$C$6:$C$28,IF(H492="6ème","Mixte",G492)),"fragile","satisfaisant")),IF(U492&gt;=SUMIFS(Barèmes!$D$6:$D$28,Barèmes!$A$6:$A$28,"Vitesse — 50 m (s)",Barèmes!$B$6:$B$28,H492,Barèmes!$C$6:$C$28,IF(H492="6ème","Mixte",G492)),"à besoin",IF(U492&gt;=SUMIFS(Barèmes!$E$6:$E$28,Barèmes!$A$6:$A$28,"Vitesse — 50 m (s)",Barèmes!$B$6:$B$28,H492,Barèmes!$C$6:$C$28,IF(H492="6ème","Mixte",G492)),"fragile","satisfaisant"))))</f>
        <v/>
      </c>
      <c r="W492" s="25" t="str">
        <f>IF(OR(U492="",SUMPRODUCT((Barèmes!$A$6:$A$28="Vitesse — 50 m (s)")*(Barèmes!$B$6:$B$28=H492)*(Barèmes!$C$6:$C$28=IF(H492="6ème","Mixte",G492)))=0),"",IF(SUMPRODUCT((Barèmes!$A$6:$A$28="Vitesse — 50 m (s)")*(Barèmes!$B$6:$B$28=H492)*(Barèmes!$C$6:$C$28=IF(H492="6ème","Mixte",G492))*(Barèmes!$J$6:$J$28="+"))&gt;0,IF(U492&lt;=SUMIFS(Barèmes!$F$6:$F$28,Barèmes!$A$6:$A$28,"Vitesse — 50 m (s)",Barèmes!$B$6:$B$28,H492,Barèmes!$C$6:$C$28,IF(H492="6ème","Mixte",G492)),Barèmes!$B$2,IF(U492&lt;=SUMIFS(Barèmes!$G$6:$G$28,Barèmes!$A$6:$A$28,"Vitesse — 50 m (s)",Barèmes!$B$6:$B$28,H492,Barèmes!$C$6:$C$28,IF(H492="6ème","Mixte",G492)),Barèmes!$C$2,IF(U492&lt;=SUMIFS(Barèmes!$H$6:$H$28,Barèmes!$A$6:$A$28,"Vitesse — 50 m (s)",Barèmes!$B$6:$B$28,H492,Barèmes!$C$6:$C$28,IF(H492="6ème","Mixte",G492)),Barèmes!$D$2,IF(U492&lt;=SUMIFS(Barèmes!$I$6:$I$28,Barèmes!$A$6:$A$28,"Vitesse — 50 m (s)",Barèmes!$B$6:$B$28,H492,Barèmes!$C$6:$C$28,IF(H492="6ème","Mixte",G492)),Barèmes!$E$2,Barèmes!$F$2)))),IF(U492&gt;=SUMIFS(Barèmes!$F$6:$F$28,Barèmes!$A$6:$A$28,"Vitesse — 50 m (s)",Barèmes!$B$6:$B$28,H492,Barèmes!$C$6:$C$28,IF(H492="6ème","Mixte",G492)),Barèmes!$B$2,IF(U492&gt;=SUMIFS(Barèmes!$G$6:$G$28,Barèmes!$A$6:$A$28,"Vitesse — 50 m (s)",Barèmes!$B$6:$B$28,H492,Barèmes!$C$6:$C$28,IF(H492="6ème","Mixte",G492)),Barèmes!$C$2,IF(U492&gt;=SUMIFS(Barèmes!$H$6:$H$28,Barèmes!$A$6:$A$28,"Vitesse — 50 m (s)",Barèmes!$B$6:$B$28,H492,Barèmes!$C$6:$C$28,IF(H492="6ème","Mixte",G492)),Barèmes!$D$2,IF(U492&gt;=SUMIFS(Barèmes!$I$6:$I$28,Barèmes!$A$6:$A$28,"Vitesse — 50 m (s)",Barèmes!$B$6:$B$28,H492,Barèmes!$C$6:$C$28,IF(H492="6ème","Mixte",G492)),Barèmes!$E$2,Barèmes!$F$2))))))</f>
        <v/>
      </c>
      <c r="X492" s="18"/>
      <c r="Y492" s="26" t="str" cm="1">
        <f t="array" ref="Y492">IF(OR(X492="",SUMPRODUCT((Barèmes!$A$6:$A$28="Souplesse (score 1-5)")*(Barèmes!$B$6:$B$28=H492)*(Barèmes!$C$6:$C$28=IF(H492="6ème","Mixte",G492)))=0),"",IF(SUMPRODUCT((Barèmes!$A$6:$A$28="Souplesse (score 1-5)")*(Barèmes!$B$6:$B$28=H492)*(Barèmes!$C$6:$C$28=IF(H492="6ème","Mixte",G492))*(Barèmes!$J$6:$J$28="+"))&gt;0,IF(X492&lt;=SUMIFS(Barèmes!$D$6:$D$28,Barèmes!$A$6:$A$28,"Souplesse (score 1-5)",Barèmes!$B$6:$B$28,H492,Barèmes!$C$6:$C$28,IF(H492="6ème","Mixte",G492)),"à besoin",IF(X492&lt;=SUMIFS(Barèmes!$E$6:$E$28,Barèmes!$A$6:$A$28,"Souplesse (score 1-5)",Barèmes!$B$6:$B$28,H492,Barèmes!$C$6:$C$28,IF(H492="6ème","Mixte",G492)),"fragile","satisfaisant")),IF(X492&gt;=SUMIFS(Barèmes!$D$6:$D$28,Barèmes!$A$6:$A$28,"Souplesse (score 1-5)",Barèmes!$B$6:$B$28,H492,Barèmes!$C$6:$C$28,IF(H492="6ème","Mixte",G492)),"à besoin",IF(X492&gt;=SUMIFS(Barèmes!$E$6:$E$28,Barèmes!$A$6:$A$28,"Souplesse (score 1-5)",Barèmes!$B$6:$B$28,H492,Barèmes!$C$6:$C$28,IF(H492="6ème","Mixte",G492)),"fragile","satisfaisant"))))</f>
        <v/>
      </c>
      <c r="Z492" s="26" t="str" cm="1">
        <f t="array" ref="Z492">IF(OR(X492="",SUMPRODUCT((Barèmes!$A$6:$A$28="Souplesse (score 1-5)")*(Barèmes!$B$6:$B$28=H492)*(Barèmes!$C$6:$C$28=IF(H492="6ème","Mixte",G492)))=0),"",IF(SUMPRODUCT((Barèmes!$A$6:$A$28="Souplesse (score 1-5)")*(Barèmes!$B$6:$B$28=H492)*(Barèmes!$C$6:$C$28=IF(H492="6ème","Mixte",G492))*(Barèmes!$J$6:$J$28="+"))&gt;0,IF(X492&lt;=SUMIFS(Barèmes!$F$6:$F$28,Barèmes!$A$6:$A$28,"Souplesse (score 1-5)",Barèmes!$B$6:$B$28,H492,Barèmes!$C$6:$C$28,IF(H492="6ème","Mixte",G492)),Barèmes!$B$2,IF(X492&lt;=SUMIFS(Barèmes!$G$6:$G$28,Barèmes!$A$6:$A$28,"Souplesse (score 1-5)",Barèmes!$B$6:$B$28,H492,Barèmes!$C$6:$C$28,IF(H492="6ème","Mixte",G492)),Barèmes!$C$2,IF(X492&lt;=SUMIFS(Barèmes!$H$6:$H$28,Barèmes!$A$6:$A$28,"Souplesse (score 1-5)",Barèmes!$B$6:$B$28,H492,Barèmes!$C$6:$C$28,IF(H492="6ème","Mixte",G492)),Barèmes!$D$2,IF(X492&lt;=SUMIFS(Barèmes!$I$6:$I$28,Barèmes!$A$6:$A$28,"Souplesse (score 1-5)",Barèmes!$B$6:$B$28,H492,Barèmes!$C$6:$C$28,IF(H492="6ème","Mixte",G492)),Barèmes!$E$2,Barèmes!$F$2)))),IF(X492&gt;=SUMIFS(Barèmes!$F$6:$F$28,Barèmes!$A$6:$A$28,"Souplesse (score 1-5)",Barèmes!$B$6:$B$28,H492,Barèmes!$C$6:$C$28,IF(H492="6ème","Mixte",G492)),Barèmes!$B$2,IF(X492&gt;=SUMIFS(Barèmes!$G$6:$G$28,Barèmes!$A$6:$A$28,"Souplesse (score 1-5)",Barèmes!$B$6:$B$28,H492,Barèmes!$C$6:$C$28,IF(H492="6ème","Mixte",G492)),Barèmes!$C$2,IF(X492&gt;=SUMIFS(Barèmes!$H$6:$H$28,Barèmes!$A$6:$A$28,"Souplesse (score 1-5)",Barèmes!$B$6:$B$28,H492,Barèmes!$C$6:$C$28,IF(H492="6ème","Mixte",G492)),Barèmes!$D$2,IF(X492&gt;=SUMIFS(Barèmes!$I$6:$I$28,Barèmes!$A$6:$A$28,"Souplesse (score 1-5)",Barèmes!$B$6:$B$28,H492,Barèmes!$C$6:$C$28,IF(H492="6ème","Mixte",G492)),Barèmes!$E$2,Barèmes!$F$2))))))</f>
        <v/>
      </c>
      <c r="AA492" s="22"/>
      <c r="AB492" s="27" t="str">
        <f>IF(OR(AA492="",SUMPRODUCT((Barèmes!$A$6:$A$28="Agilité — T-test 974 (s)")*(Barèmes!$B$6:$B$28=H492)*(Barèmes!$C$6:$C$28=IF(H492="6ème","Mixte",G492)))=0),"",IF(SUMPRODUCT((Barèmes!$A$6:$A$28="Agilité — T-test 974 (s)")*(Barèmes!$B$6:$B$28=H492)*(Barèmes!$C$6:$C$28=IF(H492="6ème","Mixte",G492))*(Barèmes!$J$6:$J$28="+"))&gt;0,IF(AA492&lt;=SUMIFS(Barèmes!$D$6:$D$28,Barèmes!$A$6:$A$28,"Agilité — T-test 974 (s)",Barèmes!$B$6:$B$28,H492,Barèmes!$C$6:$C$28,IF(H492="6ème","Mixte",G492)),"à besoin",IF(AA492&lt;=SUMIFS(Barèmes!$E$6:$E$28,Barèmes!$A$6:$A$28,"Agilité — T-test 974 (s)",Barèmes!$B$6:$B$28,H492,Barèmes!$C$6:$C$28,IF(H492="6ème","Mixte",G492)),"fragile","satisfaisant")),IF(AA492&gt;=SUMIFS(Barèmes!$D$6:$D$28,Barèmes!$A$6:$A$28,"Agilité — T-test 974 (s)",Barèmes!$B$6:$B$28,H492,Barèmes!$C$6:$C$28,IF(H492="6ème","Mixte",G492)),"à besoin",IF(AA492&gt;=SUMIFS(Barèmes!$E$6:$E$28,Barèmes!$A$6:$A$28,"Agilité — T-test 974 (s)",Barèmes!$B$6:$B$28,H492,Barèmes!$C$6:$C$28,IF(H492="6ème","Mixte",G492)),"fragile","satisfaisant"))))</f>
        <v/>
      </c>
      <c r="AC492" s="27" t="str">
        <f>IF(OR(AA492="",SUMPRODUCT((Barèmes!$A$6:$A$28="Agilité — T-test 974 (s)")*(Barèmes!$B$6:$B$28=H492)*(Barèmes!$C$6:$C$28=IF(H492="6ème","Mixte",G492)))=0),"",IF(SUMPRODUCT((Barèmes!$A$6:$A$28="Agilité — T-test 974 (s)")*(Barèmes!$B$6:$B$28=H492)*(Barèmes!$C$6:$C$28=IF(H492="6ème","Mixte",G492))*(Barèmes!$J$6:$J$28="+"))&gt;0,IF(AA492&lt;=SUMIFS(Barèmes!$F$6:$F$28,Barèmes!$A$6:$A$28,"Agilité — T-test 974 (s)",Barèmes!$B$6:$B$28,H492,Barèmes!$C$6:$C$28,IF(H492="6ème","Mixte",G492)),Barèmes!$B$2,IF(AA492&lt;=SUMIFS(Barèmes!$G$6:$G$28,Barèmes!$A$6:$A$28,"Agilité — T-test 974 (s)",Barèmes!$B$6:$B$28,H492,Barèmes!$C$6:$C$28,IF(H492="6ème","Mixte",G492)),Barèmes!$C$2,IF(AA492&lt;=SUMIFS(Barèmes!$H$6:$H$28,Barèmes!$A$6:$A$28,"Agilité — T-test 974 (s)",Barèmes!$B$6:$B$28,H492,Barèmes!$C$6:$C$28,IF(H492="6ème","Mixte",G492)),Barèmes!$D$2,IF(AA492&lt;=SUMIFS(Barèmes!$I$6:$I$28,Barèmes!$A$6:$A$28,"Agilité — T-test 974 (s)",Barèmes!$B$6:$B$28,H492,Barèmes!$C$6:$C$28,IF(H492="6ème","Mixte",G492)),Barèmes!$E$2,Barèmes!$F$2)))),IF(AA492&gt;=SUMIFS(Barèmes!$F$6:$F$28,Barèmes!$A$6:$A$28,"Agilité — T-test 974 (s)",Barèmes!$B$6:$B$28,H492,Barèmes!$C$6:$C$28,IF(H492="6ème","Mixte",G492)),Barèmes!$B$2,IF(AA492&gt;=SUMIFS(Barèmes!$G$6:$G$28,Barèmes!$A$6:$A$28,"Agilité — T-test 974 (s)",Barèmes!$B$6:$B$28,H492,Barèmes!$C$6:$C$28,IF(H492="6ème","Mixte",G492)),Barèmes!$C$2,IF(AA492&gt;=SUMIFS(Barèmes!$H$6:$H$28,Barèmes!$A$6:$A$28,"Agilité — T-test 974 (s)",Barèmes!$B$6:$B$28,H492,Barèmes!$C$6:$C$28,IF(H492="6ème","Mixte",G492)),Barèmes!$D$2,IF(AA492&gt;=SUMIFS(Barèmes!$I$6:$I$28,Barèmes!$A$6:$A$28,"Agilité — T-test 974 (s)",Barèmes!$B$6:$B$28,H492,Barèmes!$C$6:$C$28,IF(H492="6ème","Mixte",G492)),Barèmes!$E$2,Barèmes!$F$2))))))</f>
        <v/>
      </c>
      <c r="AD492" s="28" t="str">
        <f t="shared" si="58"/>
        <v/>
      </c>
      <c r="AE492" s="29" t="str">
        <f t="shared" si="59"/>
        <v/>
      </c>
      <c r="AF492" s="30" t="str">
        <f>IF(OR(AD492="",SUMPRODUCT((Barèmes!$A$6:$A$28="Surcoût d'agilité (s) — technique")*(Barèmes!$B$6:$B$28=H492)*(Barèmes!$C$6:$C$28=IF(H492="6ème","Mixte",G492)))=0),"",IF(SUMPRODUCT((Barèmes!$A$6:$A$28="Surcoût d'agilité (s) — technique")*(Barèmes!$B$6:$B$28=H492)*(Barèmes!$C$6:$C$28=IF(H492="6ème","Mixte",G492))*(Barèmes!$J$6:$J$28="+"))&gt;0,IF(AD492&lt;=SUMIFS(Barèmes!$D$6:$D$28,Barèmes!$A$6:$A$28,"Surcoût d'agilité (s) — technique",Barèmes!$B$6:$B$28,H492,Barèmes!$C$6:$C$28,IF(H492="6ème","Mixte",G492)),"à besoin",IF(AD492&lt;=SUMIFS(Barèmes!$E$6:$E$28,Barèmes!$A$6:$A$28,"Surcoût d'agilité (s) — technique",Barèmes!$B$6:$B$28,H492,Barèmes!$C$6:$C$28,IF(H492="6ème","Mixte",G492)),"fragile","satisfaisant")),IF(AD492&gt;=SUMIFS(Barèmes!$D$6:$D$28,Barèmes!$A$6:$A$28,"Surcoût d'agilité (s) — technique",Barèmes!$B$6:$B$28,H492,Barèmes!$C$6:$C$28,IF(H492="6ème","Mixte",G492)),"à besoin",IF(AD492&gt;=SUMIFS(Barèmes!$E$6:$E$28,Barèmes!$A$6:$A$28,"Surcoût d'agilité (s) — technique",Barèmes!$B$6:$B$28,H492,Barèmes!$C$6:$C$28,IF(H492="6ème","Mixte",G492)),"fragile","satisfaisant"))))</f>
        <v/>
      </c>
      <c r="AG492" s="30" t="str">
        <f>IF(OR(AD492="",SUMPRODUCT((Barèmes!$A$6:$A$28="Surcoût d'agilité (s) — technique")*(Barèmes!$B$6:$B$28=H492)*(Barèmes!$C$6:$C$28=IF(H492="6ème","Mixte",G492)))=0),"",IF(SUMPRODUCT((Barèmes!$A$6:$A$28="Surcoût d'agilité (s) — technique")*(Barèmes!$B$6:$B$28=H492)*(Barèmes!$C$6:$C$28=IF(H492="6ème","Mixte",G492))*(Barèmes!$J$6:$J$28="+"))&gt;0,IF(AD492&lt;=SUMIFS(Barèmes!$F$6:$F$28,Barèmes!$A$6:$A$28,"Surcoût d'agilité (s) — technique",Barèmes!$B$6:$B$28,H492,Barèmes!$C$6:$C$28,IF(H492="6ème","Mixte",G492)),Barèmes!$B$2,IF(AD492&lt;=SUMIFS(Barèmes!$G$6:$G$28,Barèmes!$A$6:$A$28,"Surcoût d'agilité (s) — technique",Barèmes!$B$6:$B$28,H492,Barèmes!$C$6:$C$28,IF(H492="6ème","Mixte",G492)),Barèmes!$C$2,IF(AD492&lt;=SUMIFS(Barèmes!$H$6:$H$28,Barèmes!$A$6:$A$28,"Surcoût d'agilité (s) — technique",Barèmes!$B$6:$B$28,H492,Barèmes!$C$6:$C$28,IF(H492="6ème","Mixte",G492)),Barèmes!$D$2,IF(AD492&lt;=SUMIFS(Barèmes!$I$6:$I$28,Barèmes!$A$6:$A$28,"Surcoût d'agilité (s) — technique",Barèmes!$B$6:$B$28,H492,Barèmes!$C$6:$C$28,IF(H492="6ème","Mixte",G492)),Barèmes!$E$2,Barèmes!$F$2)))),IF(AD492&gt;=SUMIFS(Barèmes!$F$6:$F$28,Barèmes!$A$6:$A$28,"Surcoût d'agilité (s) — technique",Barèmes!$B$6:$B$28,H492,Barèmes!$C$6:$C$28,IF(H492="6ème","Mixte",G492)),Barèmes!$B$2,IF(AD492&gt;=SUMIFS(Barèmes!$G$6:$G$28,Barèmes!$A$6:$A$28,"Surcoût d'agilité (s) — technique",Barèmes!$B$6:$B$28,H492,Barèmes!$C$6:$C$28,IF(H492="6ème","Mixte",G492)),Barèmes!$C$2,IF(AD492&gt;=SUMIFS(Barèmes!$H$6:$H$28,Barèmes!$A$6:$A$28,"Surcoût d'agilité (s) — technique",Barèmes!$B$6:$B$28,H492,Barèmes!$C$6:$C$28,IF(H492="6ème","Mixte",G492)),Barèmes!$D$2,IF(AD492&gt;=SUMIFS(Barèmes!$I$6:$I$28,Barèmes!$A$6:$A$28,"Surcoût d'agilité (s) — technique",Barèmes!$B$6:$B$28,H492,Barèmes!$C$6:$C$28,IF(H492="6ème","Mixte",G492)),Barèmes!$E$2,Barèmes!$F$2))))))</f>
        <v/>
      </c>
      <c r="AH492" s="31" t="str">
        <f>IF((IF(N492="",0,1)+IF(Q492="",0,1)+IF(W492="",0,1)+IF(Z492="",0,1)+IF(AC492="",0,1))=0,"",3*IF(N492=Barèmes!$B$2,1,IF(N492=Barèmes!$C$2,2,IF(N492=Barèmes!$D$2,3,IF(N492=Barèmes!$E$2,4,IF(N492=Barèmes!$F$2,5,0)))))+3*IF(Q492=Barèmes!$B$2,1,IF(Q492=Barèmes!$C$2,2,IF(Q492=Barèmes!$D$2,3,IF(Q492=Barèmes!$E$2,4,IF(Q492=Barèmes!$F$2,5,0)))))+2*IF(W492=Barèmes!$B$2,1,IF(W492=Barèmes!$C$2,2,IF(W492=Barèmes!$D$2,3,IF(W492=Barèmes!$E$2,4,IF(W492=Barèmes!$F$2,5,0)))))+1*IF(Z492=Barèmes!$B$2,1,IF(Z492=Barèmes!$C$2,2,IF(Z492=Barèmes!$D$2,3,IF(Z492=Barèmes!$E$2,4,IF(Z492=Barèmes!$F$2,5,0)))))+1*IF(AC492=Barèmes!$B$2,1,IF(AC492=Barèmes!$C$2,2,IF(AC492=Barèmes!$D$2,3,IF(AC492=Barèmes!$E$2,4,IF(AC492=Barèmes!$F$2,5,0))))))</f>
        <v/>
      </c>
      <c r="AI492" s="31"/>
      <c r="AJ492" s="32" t="str">
        <f>IFERROR(INDEX(Croissance!$B$5:$B$604,MATCH(A492,Croissance!$A$5:$A$604,0)),"")</f>
        <v/>
      </c>
      <c r="AK492" s="32" t="str">
        <f>IFERROR(INDEX(Croissance!$C$5:$C$604,MATCH(A492,Croissance!$A$5:$A$604,0)),"")</f>
        <v/>
      </c>
      <c r="AL492" s="32" t="str">
        <f>IFERROR(INDEX(Croissance!$D$5:$D$604,MATCH(A492,Croissance!$A$5:$A$604,0)),"")</f>
        <v/>
      </c>
      <c r="AM492" s="32" t="str">
        <f>IFERROR(INDEX(Croissance!$E$5:$E$604,MATCH(A492,Croissance!$A$5:$A$604,0)),"")</f>
        <v/>
      </c>
      <c r="AO492" s="33">
        <f t="shared" si="64"/>
        <v>0</v>
      </c>
      <c r="AP492" s="33">
        <f t="shared" si="60"/>
        <v>0</v>
      </c>
      <c r="AQ492" s="33">
        <f>IF(A492="",0,IF(AND(OR('Synthèse classe'!$C$2="Tous",C492='Synthèse classe'!$C$2),OR('Synthèse classe'!$C$3="Toutes",D492='Synthèse classe'!$C$3),OR('Synthèse classe'!$C$4="Toutes",AND('Synthèse classe'!$C$4="Dernière",AP492=1),B492=IFERROR(VALUE('Synthèse classe'!$C$4),0))),1,0))</f>
        <v>0</v>
      </c>
      <c r="AR492" s="34" t="str">
        <f t="shared" si="61"/>
        <v/>
      </c>
    </row>
    <row r="493" spans="1:44" x14ac:dyDescent="0.2">
      <c r="A493" s="17" t="str">
        <f t="shared" si="57"/>
        <v/>
      </c>
      <c r="B493" s="18"/>
      <c r="C493" s="19"/>
      <c r="D493" s="19"/>
      <c r="E493" s="19"/>
      <c r="F493" s="19"/>
      <c r="G493" s="19"/>
      <c r="H493" s="17" t="str">
        <f t="shared" si="62"/>
        <v/>
      </c>
      <c r="I493" s="20"/>
      <c r="J493" s="18"/>
      <c r="K493" s="19"/>
      <c r="L493" s="21" t="str">
        <f t="shared" si="63"/>
        <v/>
      </c>
      <c r="M493" s="21" t="str">
        <f>IF(OR(J493="",SUMPRODUCT((Barèmes!$A$6:$A$28="Endurance — Luc Léger (palier)")*(Barèmes!$B$6:$B$28=H493)*(Barèmes!$C$6:$C$28=IF(H493="6ème","Mixte",G493)))=0),"",IF(SUMPRODUCT((Barèmes!$A$6:$A$28="Endurance — Luc Léger (palier)")*(Barèmes!$B$6:$B$28=H493)*(Barèmes!$C$6:$C$28=IF(H493="6ème","Mixte",G493))*(Barèmes!$J$6:$J$28="+"))&gt;0,IF(J493&lt;=SUMIFS(Barèmes!$D$6:$D$28,Barèmes!$A$6:$A$28,"Endurance — Luc Léger (palier)",Barèmes!$B$6:$B$28,H493,Barèmes!$C$6:$C$28,IF(H493="6ème","Mixte",G493)),"à besoin",IF(J493&lt;=SUMIFS(Barèmes!$E$6:$E$28,Barèmes!$A$6:$A$28,"Endurance — Luc Léger (palier)",Barèmes!$B$6:$B$28,H493,Barèmes!$C$6:$C$28,IF(H493="6ème","Mixte",G493)),"fragile","satisfaisant")),IF(J493&gt;=SUMIFS(Barèmes!$D$6:$D$28,Barèmes!$A$6:$A$28,"Endurance — Luc Léger (palier)",Barèmes!$B$6:$B$28,H493,Barèmes!$C$6:$C$28,IF(H493="6ème","Mixte",G493)),"à besoin",IF(J493&gt;=SUMIFS(Barèmes!$E$6:$E$28,Barèmes!$A$6:$A$28,"Endurance — Luc Léger (palier)",Barèmes!$B$6:$B$28,H493,Barèmes!$C$6:$C$28,IF(H493="6ème","Mixte",G493)),"fragile","satisfaisant"))))</f>
        <v/>
      </c>
      <c r="N493" s="21" t="str">
        <f>IF(OR(J493="",SUMPRODUCT((Barèmes!$A$6:$A$28="Endurance — Luc Léger (palier)")*(Barèmes!$B$6:$B$28=H493)*(Barèmes!$C$6:$C$28=IF(H493="6ème","Mixte",G493)))=0),"",IF(SUMPRODUCT((Barèmes!$A$6:$A$28="Endurance — Luc Léger (palier)")*(Barèmes!$B$6:$B$28=H493)*(Barèmes!$C$6:$C$28=IF(H493="6ème","Mixte",G493))*(Barèmes!$J$6:$J$28="+"))&gt;0,IF(J493&lt;=SUMIFS(Barèmes!$F$6:$F$28,Barèmes!$A$6:$A$28,"Endurance — Luc Léger (palier)",Barèmes!$B$6:$B$28,H493,Barèmes!$C$6:$C$28,IF(H493="6ème","Mixte",G493)),Barèmes!$B$2,IF(J493&lt;=SUMIFS(Barèmes!$G$6:$G$28,Barèmes!$A$6:$A$28,"Endurance — Luc Léger (palier)",Barèmes!$B$6:$B$28,H493,Barèmes!$C$6:$C$28,IF(H493="6ème","Mixte",G493)),Barèmes!$C$2,IF(J493&lt;=SUMIFS(Barèmes!$H$6:$H$28,Barèmes!$A$6:$A$28,"Endurance — Luc Léger (palier)",Barèmes!$B$6:$B$28,H493,Barèmes!$C$6:$C$28,IF(H493="6ème","Mixte",G493)),Barèmes!$D$2,IF(J493&lt;=SUMIFS(Barèmes!$I$6:$I$28,Barèmes!$A$6:$A$28,"Endurance — Luc Léger (palier)",Barèmes!$B$6:$B$28,H493,Barèmes!$C$6:$C$28,IF(H493="6ème","Mixte",G493)),Barèmes!$E$2,Barèmes!$F$2)))),IF(J493&gt;=SUMIFS(Barèmes!$F$6:$F$28,Barèmes!$A$6:$A$28,"Endurance — Luc Léger (palier)",Barèmes!$B$6:$B$28,H493,Barèmes!$C$6:$C$28,IF(H493="6ème","Mixte",G493)),Barèmes!$B$2,IF(J493&gt;=SUMIFS(Barèmes!$G$6:$G$28,Barèmes!$A$6:$A$28,"Endurance — Luc Léger (palier)",Barèmes!$B$6:$B$28,H493,Barèmes!$C$6:$C$28,IF(H493="6ème","Mixte",G493)),Barèmes!$C$2,IF(J493&gt;=SUMIFS(Barèmes!$H$6:$H$28,Barèmes!$A$6:$A$28,"Endurance — Luc Léger (palier)",Barèmes!$B$6:$B$28,H493,Barèmes!$C$6:$C$28,IF(H493="6ème","Mixte",G493)),Barèmes!$D$2,IF(J493&gt;=SUMIFS(Barèmes!$I$6:$I$28,Barèmes!$A$6:$A$28,"Endurance — Luc Léger (palier)",Barèmes!$B$6:$B$28,H493,Barèmes!$C$6:$C$28,IF(H493="6ème","Mixte",G493)),Barèmes!$E$2,Barèmes!$F$2))))))</f>
        <v/>
      </c>
      <c r="O493" s="22"/>
      <c r="P493" s="23" t="str">
        <f>IF(OR(O493="",SUMPRODUCT((Barèmes!$A$6:$A$28="Force bas du corps — Saut en longueur (m)")*(Barèmes!$B$6:$B$28=H493)*(Barèmes!$C$6:$C$28=IF(H493="6ème","Mixte",G493)))=0),"",IF(SUMPRODUCT((Barèmes!$A$6:$A$28="Force bas du corps — Saut en longueur (m)")*(Barèmes!$B$6:$B$28=H493)*(Barèmes!$C$6:$C$28=IF(H493="6ème","Mixte",G493))*(Barèmes!$J$6:$J$28="+"))&gt;0,IF(O493&lt;=SUMIFS(Barèmes!$D$6:$D$28,Barèmes!$A$6:$A$28,"Force bas du corps — Saut en longueur (m)",Barèmes!$B$6:$B$28,H493,Barèmes!$C$6:$C$28,IF(H493="6ème","Mixte",G493)),"à besoin",IF(O493&lt;=SUMIFS(Barèmes!$E$6:$E$28,Barèmes!$A$6:$A$28,"Force bas du corps — Saut en longueur (m)",Barèmes!$B$6:$B$28,H493,Barèmes!$C$6:$C$28,IF(H493="6ème","Mixte",G493)),"fragile","satisfaisant")),IF(O493&gt;=SUMIFS(Barèmes!$D$6:$D$28,Barèmes!$A$6:$A$28,"Force bas du corps — Saut en longueur (m)",Barèmes!$B$6:$B$28,H493,Barèmes!$C$6:$C$28,IF(H493="6ème","Mixte",G493)),"à besoin",IF(O493&gt;=SUMIFS(Barèmes!$E$6:$E$28,Barèmes!$A$6:$A$28,"Force bas du corps — Saut en longueur (m)",Barèmes!$B$6:$B$28,H493,Barèmes!$C$6:$C$28,IF(H493="6ème","Mixte",G493)),"fragile","satisfaisant"))))</f>
        <v/>
      </c>
      <c r="Q493" s="23" t="str">
        <f>IF(OR(O493="",SUMPRODUCT((Barèmes!$A$6:$A$28="Force bas du corps — Saut en longueur (m)")*(Barèmes!$B$6:$B$28=H493)*(Barèmes!$C$6:$C$28=IF(H493="6ème","Mixte",G493)))=0),"",IF(SUMPRODUCT((Barèmes!$A$6:$A$28="Force bas du corps — Saut en longueur (m)")*(Barèmes!$B$6:$B$28=H493)*(Barèmes!$C$6:$C$28=IF(H493="6ème","Mixte",G493))*(Barèmes!$J$6:$J$28="+"))&gt;0,IF(O493&lt;=SUMIFS(Barèmes!$F$6:$F$28,Barèmes!$A$6:$A$28,"Force bas du corps — Saut en longueur (m)",Barèmes!$B$6:$B$28,H493,Barèmes!$C$6:$C$28,IF(H493="6ème","Mixte",G493)),Barèmes!$B$2,IF(O493&lt;=SUMIFS(Barèmes!$G$6:$G$28,Barèmes!$A$6:$A$28,"Force bas du corps — Saut en longueur (m)",Barèmes!$B$6:$B$28,H493,Barèmes!$C$6:$C$28,IF(H493="6ème","Mixte",G493)),Barèmes!$C$2,IF(O493&lt;=SUMIFS(Barèmes!$H$6:$H$28,Barèmes!$A$6:$A$28,"Force bas du corps — Saut en longueur (m)",Barèmes!$B$6:$B$28,H493,Barèmes!$C$6:$C$28,IF(H493="6ème","Mixte",G493)),Barèmes!$D$2,IF(O493&lt;=SUMIFS(Barèmes!$I$6:$I$28,Barèmes!$A$6:$A$28,"Force bas du corps — Saut en longueur (m)",Barèmes!$B$6:$B$28,H493,Barèmes!$C$6:$C$28,IF(H493="6ème","Mixte",G493)),Barèmes!$E$2,Barèmes!$F$2)))),IF(O493&gt;=SUMIFS(Barèmes!$F$6:$F$28,Barèmes!$A$6:$A$28,"Force bas du corps — Saut en longueur (m)",Barèmes!$B$6:$B$28,H493,Barèmes!$C$6:$C$28,IF(H493="6ème","Mixte",G493)),Barèmes!$B$2,IF(O493&gt;=SUMIFS(Barèmes!$G$6:$G$28,Barèmes!$A$6:$A$28,"Force bas du corps — Saut en longueur (m)",Barèmes!$B$6:$B$28,H493,Barèmes!$C$6:$C$28,IF(H493="6ème","Mixte",G493)),Barèmes!$C$2,IF(O493&gt;=SUMIFS(Barèmes!$H$6:$H$28,Barèmes!$A$6:$A$28,"Force bas du corps — Saut en longueur (m)",Barèmes!$B$6:$B$28,H493,Barèmes!$C$6:$C$28,IF(H493="6ème","Mixte",G493)),Barèmes!$D$2,IF(O493&gt;=SUMIFS(Barèmes!$I$6:$I$28,Barèmes!$A$6:$A$28,"Force bas du corps — Saut en longueur (m)",Barèmes!$B$6:$B$28,H493,Barèmes!$C$6:$C$28,IF(H493="6ème","Mixte",G493)),Barèmes!$E$2,Barèmes!$F$2))))))</f>
        <v/>
      </c>
      <c r="R493" s="22"/>
      <c r="S493" s="24" t="str">
        <f>IF(OR(R493="",SUMPRODUCT((Barèmes!$A$6:$A$28="Vitesse — 30 m (s)")*(Barèmes!$B$6:$B$28=H493)*(Barèmes!$C$6:$C$28=IF(H493="6ème","Mixte",G493)))=0),"",IF(SUMPRODUCT((Barèmes!$A$6:$A$28="Vitesse — 30 m (s)")*(Barèmes!$B$6:$B$28=H493)*(Barèmes!$C$6:$C$28=IF(H493="6ème","Mixte",G493))*(Barèmes!$J$6:$J$28="+"))&gt;0,IF(R493&lt;=SUMIFS(Barèmes!$D$6:$D$28,Barèmes!$A$6:$A$28,"Vitesse — 30 m (s)",Barèmes!$B$6:$B$28,H493,Barèmes!$C$6:$C$28,IF(H493="6ème","Mixte",G493)),"à besoin",IF(R493&lt;=SUMIFS(Barèmes!$E$6:$E$28,Barèmes!$A$6:$A$28,"Vitesse — 30 m (s)",Barèmes!$B$6:$B$28,H493,Barèmes!$C$6:$C$28,IF(H493="6ème","Mixte",G493)),"fragile","satisfaisant")),IF(R493&gt;=SUMIFS(Barèmes!$D$6:$D$28,Barèmes!$A$6:$A$28,"Vitesse — 30 m (s)",Barèmes!$B$6:$B$28,H493,Barèmes!$C$6:$C$28,IF(H493="6ème","Mixte",G493)),"à besoin",IF(R493&gt;=SUMIFS(Barèmes!$E$6:$E$28,Barèmes!$A$6:$A$28,"Vitesse — 30 m (s)",Barèmes!$B$6:$B$28,H493,Barèmes!$C$6:$C$28,IF(H493="6ème","Mixte",G493)),"fragile","satisfaisant"))))</f>
        <v/>
      </c>
      <c r="T493" s="24" t="str">
        <f>IF(OR(R493="",SUMPRODUCT((Barèmes!$A$6:$A$28="Vitesse — 30 m (s)")*(Barèmes!$B$6:$B$28=H493)*(Barèmes!$C$6:$C$28=IF(H493="6ème","Mixte",G493)))=0),"",IF(SUMPRODUCT((Barèmes!$A$6:$A$28="Vitesse — 30 m (s)")*(Barèmes!$B$6:$B$28=H493)*(Barèmes!$C$6:$C$28=IF(H493="6ème","Mixte",G493))*(Barèmes!$J$6:$J$28="+"))&gt;0,IF(R493&lt;=SUMIFS(Barèmes!$F$6:$F$28,Barèmes!$A$6:$A$28,"Vitesse — 30 m (s)",Barèmes!$B$6:$B$28,H493,Barèmes!$C$6:$C$28,IF(H493="6ème","Mixte",G493)),Barèmes!$B$2,IF(R493&lt;=SUMIFS(Barèmes!$G$6:$G$28,Barèmes!$A$6:$A$28,"Vitesse — 30 m (s)",Barèmes!$B$6:$B$28,H493,Barèmes!$C$6:$C$28,IF(H493="6ème","Mixte",G493)),Barèmes!$C$2,IF(R493&lt;=SUMIFS(Barèmes!$H$6:$H$28,Barèmes!$A$6:$A$28,"Vitesse — 30 m (s)",Barèmes!$B$6:$B$28,H493,Barèmes!$C$6:$C$28,IF(H493="6ème","Mixte",G493)),Barèmes!$D$2,IF(R493&lt;=SUMIFS(Barèmes!$I$6:$I$28,Barèmes!$A$6:$A$28,"Vitesse — 30 m (s)",Barèmes!$B$6:$B$28,H493,Barèmes!$C$6:$C$28,IF(H493="6ème","Mixte",G493)),Barèmes!$E$2,Barèmes!$F$2)))),IF(R493&gt;=SUMIFS(Barèmes!$F$6:$F$28,Barèmes!$A$6:$A$28,"Vitesse — 30 m (s)",Barèmes!$B$6:$B$28,H493,Barèmes!$C$6:$C$28,IF(H493="6ème","Mixte",G493)),Barèmes!$B$2,IF(R493&gt;=SUMIFS(Barèmes!$G$6:$G$28,Barèmes!$A$6:$A$28,"Vitesse — 30 m (s)",Barèmes!$B$6:$B$28,H493,Barèmes!$C$6:$C$28,IF(H493="6ème","Mixte",G493)),Barèmes!$C$2,IF(R493&gt;=SUMIFS(Barèmes!$H$6:$H$28,Barèmes!$A$6:$A$28,"Vitesse — 30 m (s)",Barèmes!$B$6:$B$28,H493,Barèmes!$C$6:$C$28,IF(H493="6ème","Mixte",G493)),Barèmes!$D$2,IF(R493&gt;=SUMIFS(Barèmes!$I$6:$I$28,Barèmes!$A$6:$A$28,"Vitesse — 30 m (s)",Barèmes!$B$6:$B$28,H493,Barèmes!$C$6:$C$28,IF(H493="6ème","Mixte",G493)),Barèmes!$E$2,Barèmes!$F$2))))))</f>
        <v/>
      </c>
      <c r="U493" s="22"/>
      <c r="V493" s="25" t="str">
        <f>IF(OR(U493="",SUMPRODUCT((Barèmes!$A$6:$A$28="Vitesse — 50 m (s)")*(Barèmes!$B$6:$B$28=H493)*(Barèmes!$C$6:$C$28=IF(H493="6ème","Mixte",G493)))=0),"",IF(SUMPRODUCT((Barèmes!$A$6:$A$28="Vitesse — 50 m (s)")*(Barèmes!$B$6:$B$28=H493)*(Barèmes!$C$6:$C$28=IF(H493="6ème","Mixte",G493))*(Barèmes!$J$6:$J$28="+"))&gt;0,IF(U493&lt;=SUMIFS(Barèmes!$D$6:$D$28,Barèmes!$A$6:$A$28,"Vitesse — 50 m (s)",Barèmes!$B$6:$B$28,H493,Barèmes!$C$6:$C$28,IF(H493="6ème","Mixte",G493)),"à besoin",IF(U493&lt;=SUMIFS(Barèmes!$E$6:$E$28,Barèmes!$A$6:$A$28,"Vitesse — 50 m (s)",Barèmes!$B$6:$B$28,H493,Barèmes!$C$6:$C$28,IF(H493="6ème","Mixte",G493)),"fragile","satisfaisant")),IF(U493&gt;=SUMIFS(Barèmes!$D$6:$D$28,Barèmes!$A$6:$A$28,"Vitesse — 50 m (s)",Barèmes!$B$6:$B$28,H493,Barèmes!$C$6:$C$28,IF(H493="6ème","Mixte",G493)),"à besoin",IF(U493&gt;=SUMIFS(Barèmes!$E$6:$E$28,Barèmes!$A$6:$A$28,"Vitesse — 50 m (s)",Barèmes!$B$6:$B$28,H493,Barèmes!$C$6:$C$28,IF(H493="6ème","Mixte",G493)),"fragile","satisfaisant"))))</f>
        <v/>
      </c>
      <c r="W493" s="25" t="str">
        <f>IF(OR(U493="",SUMPRODUCT((Barèmes!$A$6:$A$28="Vitesse — 50 m (s)")*(Barèmes!$B$6:$B$28=H493)*(Barèmes!$C$6:$C$28=IF(H493="6ème","Mixte",G493)))=0),"",IF(SUMPRODUCT((Barèmes!$A$6:$A$28="Vitesse — 50 m (s)")*(Barèmes!$B$6:$B$28=H493)*(Barèmes!$C$6:$C$28=IF(H493="6ème","Mixte",G493))*(Barèmes!$J$6:$J$28="+"))&gt;0,IF(U493&lt;=SUMIFS(Barèmes!$F$6:$F$28,Barèmes!$A$6:$A$28,"Vitesse — 50 m (s)",Barèmes!$B$6:$B$28,H493,Barèmes!$C$6:$C$28,IF(H493="6ème","Mixte",G493)),Barèmes!$B$2,IF(U493&lt;=SUMIFS(Barèmes!$G$6:$G$28,Barèmes!$A$6:$A$28,"Vitesse — 50 m (s)",Barèmes!$B$6:$B$28,H493,Barèmes!$C$6:$C$28,IF(H493="6ème","Mixte",G493)),Barèmes!$C$2,IF(U493&lt;=SUMIFS(Barèmes!$H$6:$H$28,Barèmes!$A$6:$A$28,"Vitesse — 50 m (s)",Barèmes!$B$6:$B$28,H493,Barèmes!$C$6:$C$28,IF(H493="6ème","Mixte",G493)),Barèmes!$D$2,IF(U493&lt;=SUMIFS(Barèmes!$I$6:$I$28,Barèmes!$A$6:$A$28,"Vitesse — 50 m (s)",Barèmes!$B$6:$B$28,H493,Barèmes!$C$6:$C$28,IF(H493="6ème","Mixte",G493)),Barèmes!$E$2,Barèmes!$F$2)))),IF(U493&gt;=SUMIFS(Barèmes!$F$6:$F$28,Barèmes!$A$6:$A$28,"Vitesse — 50 m (s)",Barèmes!$B$6:$B$28,H493,Barèmes!$C$6:$C$28,IF(H493="6ème","Mixte",G493)),Barèmes!$B$2,IF(U493&gt;=SUMIFS(Barèmes!$G$6:$G$28,Barèmes!$A$6:$A$28,"Vitesse — 50 m (s)",Barèmes!$B$6:$B$28,H493,Barèmes!$C$6:$C$28,IF(H493="6ème","Mixte",G493)),Barèmes!$C$2,IF(U493&gt;=SUMIFS(Barèmes!$H$6:$H$28,Barèmes!$A$6:$A$28,"Vitesse — 50 m (s)",Barèmes!$B$6:$B$28,H493,Barèmes!$C$6:$C$28,IF(H493="6ème","Mixte",G493)),Barèmes!$D$2,IF(U493&gt;=SUMIFS(Barèmes!$I$6:$I$28,Barèmes!$A$6:$A$28,"Vitesse — 50 m (s)",Barèmes!$B$6:$B$28,H493,Barèmes!$C$6:$C$28,IF(H493="6ème","Mixte",G493)),Barèmes!$E$2,Barèmes!$F$2))))))</f>
        <v/>
      </c>
      <c r="X493" s="18"/>
      <c r="Y493" s="26" t="str" cm="1">
        <f t="array" ref="Y493">IF(OR(X493="",SUMPRODUCT((Barèmes!$A$6:$A$28="Souplesse (score 1-5)")*(Barèmes!$B$6:$B$28=H493)*(Barèmes!$C$6:$C$28=IF(H493="6ème","Mixte",G493)))=0),"",IF(SUMPRODUCT((Barèmes!$A$6:$A$28="Souplesse (score 1-5)")*(Barèmes!$B$6:$B$28=H493)*(Barèmes!$C$6:$C$28=IF(H493="6ème","Mixte",G493))*(Barèmes!$J$6:$J$28="+"))&gt;0,IF(X493&lt;=SUMIFS(Barèmes!$D$6:$D$28,Barèmes!$A$6:$A$28,"Souplesse (score 1-5)",Barèmes!$B$6:$B$28,H493,Barèmes!$C$6:$C$28,IF(H493="6ème","Mixte",G493)),"à besoin",IF(X493&lt;=SUMIFS(Barèmes!$E$6:$E$28,Barèmes!$A$6:$A$28,"Souplesse (score 1-5)",Barèmes!$B$6:$B$28,H493,Barèmes!$C$6:$C$28,IF(H493="6ème","Mixte",G493)),"fragile","satisfaisant")),IF(X493&gt;=SUMIFS(Barèmes!$D$6:$D$28,Barèmes!$A$6:$A$28,"Souplesse (score 1-5)",Barèmes!$B$6:$B$28,H493,Barèmes!$C$6:$C$28,IF(H493="6ème","Mixte",G493)),"à besoin",IF(X493&gt;=SUMIFS(Barèmes!$E$6:$E$28,Barèmes!$A$6:$A$28,"Souplesse (score 1-5)",Barèmes!$B$6:$B$28,H493,Barèmes!$C$6:$C$28,IF(H493="6ème","Mixte",G493)),"fragile","satisfaisant"))))</f>
        <v/>
      </c>
      <c r="Z493" s="26" t="str" cm="1">
        <f t="array" ref="Z493">IF(OR(X493="",SUMPRODUCT((Barèmes!$A$6:$A$28="Souplesse (score 1-5)")*(Barèmes!$B$6:$B$28=H493)*(Barèmes!$C$6:$C$28=IF(H493="6ème","Mixte",G493)))=0),"",IF(SUMPRODUCT((Barèmes!$A$6:$A$28="Souplesse (score 1-5)")*(Barèmes!$B$6:$B$28=H493)*(Barèmes!$C$6:$C$28=IF(H493="6ème","Mixte",G493))*(Barèmes!$J$6:$J$28="+"))&gt;0,IF(X493&lt;=SUMIFS(Barèmes!$F$6:$F$28,Barèmes!$A$6:$A$28,"Souplesse (score 1-5)",Barèmes!$B$6:$B$28,H493,Barèmes!$C$6:$C$28,IF(H493="6ème","Mixte",G493)),Barèmes!$B$2,IF(X493&lt;=SUMIFS(Barèmes!$G$6:$G$28,Barèmes!$A$6:$A$28,"Souplesse (score 1-5)",Barèmes!$B$6:$B$28,H493,Barèmes!$C$6:$C$28,IF(H493="6ème","Mixte",G493)),Barèmes!$C$2,IF(X493&lt;=SUMIFS(Barèmes!$H$6:$H$28,Barèmes!$A$6:$A$28,"Souplesse (score 1-5)",Barèmes!$B$6:$B$28,H493,Barèmes!$C$6:$C$28,IF(H493="6ème","Mixte",G493)),Barèmes!$D$2,IF(X493&lt;=SUMIFS(Barèmes!$I$6:$I$28,Barèmes!$A$6:$A$28,"Souplesse (score 1-5)",Barèmes!$B$6:$B$28,H493,Barèmes!$C$6:$C$28,IF(H493="6ème","Mixte",G493)),Barèmes!$E$2,Barèmes!$F$2)))),IF(X493&gt;=SUMIFS(Barèmes!$F$6:$F$28,Barèmes!$A$6:$A$28,"Souplesse (score 1-5)",Barèmes!$B$6:$B$28,H493,Barèmes!$C$6:$C$28,IF(H493="6ème","Mixte",G493)),Barèmes!$B$2,IF(X493&gt;=SUMIFS(Barèmes!$G$6:$G$28,Barèmes!$A$6:$A$28,"Souplesse (score 1-5)",Barèmes!$B$6:$B$28,H493,Barèmes!$C$6:$C$28,IF(H493="6ème","Mixte",G493)),Barèmes!$C$2,IF(X493&gt;=SUMIFS(Barèmes!$H$6:$H$28,Barèmes!$A$6:$A$28,"Souplesse (score 1-5)",Barèmes!$B$6:$B$28,H493,Barèmes!$C$6:$C$28,IF(H493="6ème","Mixte",G493)),Barèmes!$D$2,IF(X493&gt;=SUMIFS(Barèmes!$I$6:$I$28,Barèmes!$A$6:$A$28,"Souplesse (score 1-5)",Barèmes!$B$6:$B$28,H493,Barèmes!$C$6:$C$28,IF(H493="6ème","Mixte",G493)),Barèmes!$E$2,Barèmes!$F$2))))))</f>
        <v/>
      </c>
      <c r="AA493" s="22"/>
      <c r="AB493" s="27" t="str">
        <f>IF(OR(AA493="",SUMPRODUCT((Barèmes!$A$6:$A$28="Agilité — T-test 974 (s)")*(Barèmes!$B$6:$B$28=H493)*(Barèmes!$C$6:$C$28=IF(H493="6ème","Mixte",G493)))=0),"",IF(SUMPRODUCT((Barèmes!$A$6:$A$28="Agilité — T-test 974 (s)")*(Barèmes!$B$6:$B$28=H493)*(Barèmes!$C$6:$C$28=IF(H493="6ème","Mixte",G493))*(Barèmes!$J$6:$J$28="+"))&gt;0,IF(AA493&lt;=SUMIFS(Barèmes!$D$6:$D$28,Barèmes!$A$6:$A$28,"Agilité — T-test 974 (s)",Barèmes!$B$6:$B$28,H493,Barèmes!$C$6:$C$28,IF(H493="6ème","Mixte",G493)),"à besoin",IF(AA493&lt;=SUMIFS(Barèmes!$E$6:$E$28,Barèmes!$A$6:$A$28,"Agilité — T-test 974 (s)",Barèmes!$B$6:$B$28,H493,Barèmes!$C$6:$C$28,IF(H493="6ème","Mixte",G493)),"fragile","satisfaisant")),IF(AA493&gt;=SUMIFS(Barèmes!$D$6:$D$28,Barèmes!$A$6:$A$28,"Agilité — T-test 974 (s)",Barèmes!$B$6:$B$28,H493,Barèmes!$C$6:$C$28,IF(H493="6ème","Mixte",G493)),"à besoin",IF(AA493&gt;=SUMIFS(Barèmes!$E$6:$E$28,Barèmes!$A$6:$A$28,"Agilité — T-test 974 (s)",Barèmes!$B$6:$B$28,H493,Barèmes!$C$6:$C$28,IF(H493="6ème","Mixte",G493)),"fragile","satisfaisant"))))</f>
        <v/>
      </c>
      <c r="AC493" s="27" t="str">
        <f>IF(OR(AA493="",SUMPRODUCT((Barèmes!$A$6:$A$28="Agilité — T-test 974 (s)")*(Barèmes!$B$6:$B$28=H493)*(Barèmes!$C$6:$C$28=IF(H493="6ème","Mixte",G493)))=0),"",IF(SUMPRODUCT((Barèmes!$A$6:$A$28="Agilité — T-test 974 (s)")*(Barèmes!$B$6:$B$28=H493)*(Barèmes!$C$6:$C$28=IF(H493="6ème","Mixte",G493))*(Barèmes!$J$6:$J$28="+"))&gt;0,IF(AA493&lt;=SUMIFS(Barèmes!$F$6:$F$28,Barèmes!$A$6:$A$28,"Agilité — T-test 974 (s)",Barèmes!$B$6:$B$28,H493,Barèmes!$C$6:$C$28,IF(H493="6ème","Mixte",G493)),Barèmes!$B$2,IF(AA493&lt;=SUMIFS(Barèmes!$G$6:$G$28,Barèmes!$A$6:$A$28,"Agilité — T-test 974 (s)",Barèmes!$B$6:$B$28,H493,Barèmes!$C$6:$C$28,IF(H493="6ème","Mixte",G493)),Barèmes!$C$2,IF(AA493&lt;=SUMIFS(Barèmes!$H$6:$H$28,Barèmes!$A$6:$A$28,"Agilité — T-test 974 (s)",Barèmes!$B$6:$B$28,H493,Barèmes!$C$6:$C$28,IF(H493="6ème","Mixte",G493)),Barèmes!$D$2,IF(AA493&lt;=SUMIFS(Barèmes!$I$6:$I$28,Barèmes!$A$6:$A$28,"Agilité — T-test 974 (s)",Barèmes!$B$6:$B$28,H493,Barèmes!$C$6:$C$28,IF(H493="6ème","Mixte",G493)),Barèmes!$E$2,Barèmes!$F$2)))),IF(AA493&gt;=SUMIFS(Barèmes!$F$6:$F$28,Barèmes!$A$6:$A$28,"Agilité — T-test 974 (s)",Barèmes!$B$6:$B$28,H493,Barèmes!$C$6:$C$28,IF(H493="6ème","Mixte",G493)),Barèmes!$B$2,IF(AA493&gt;=SUMIFS(Barèmes!$G$6:$G$28,Barèmes!$A$6:$A$28,"Agilité — T-test 974 (s)",Barèmes!$B$6:$B$28,H493,Barèmes!$C$6:$C$28,IF(H493="6ème","Mixte",G493)),Barèmes!$C$2,IF(AA493&gt;=SUMIFS(Barèmes!$H$6:$H$28,Barèmes!$A$6:$A$28,"Agilité — T-test 974 (s)",Barèmes!$B$6:$B$28,H493,Barèmes!$C$6:$C$28,IF(H493="6ème","Mixte",G493)),Barèmes!$D$2,IF(AA493&gt;=SUMIFS(Barèmes!$I$6:$I$28,Barèmes!$A$6:$A$28,"Agilité — T-test 974 (s)",Barèmes!$B$6:$B$28,H493,Barèmes!$C$6:$C$28,IF(H493="6ème","Mixte",G493)),Barèmes!$E$2,Barèmes!$F$2))))))</f>
        <v/>
      </c>
      <c r="AD493" s="28" t="str">
        <f t="shared" si="58"/>
        <v/>
      </c>
      <c r="AE493" s="29" t="str">
        <f t="shared" si="59"/>
        <v/>
      </c>
      <c r="AF493" s="30" t="str">
        <f>IF(OR(AD493="",SUMPRODUCT((Barèmes!$A$6:$A$28="Surcoût d'agilité (s) — technique")*(Barèmes!$B$6:$B$28=H493)*(Barèmes!$C$6:$C$28=IF(H493="6ème","Mixte",G493)))=0),"",IF(SUMPRODUCT((Barèmes!$A$6:$A$28="Surcoût d'agilité (s) — technique")*(Barèmes!$B$6:$B$28=H493)*(Barèmes!$C$6:$C$28=IF(H493="6ème","Mixte",G493))*(Barèmes!$J$6:$J$28="+"))&gt;0,IF(AD493&lt;=SUMIFS(Barèmes!$D$6:$D$28,Barèmes!$A$6:$A$28,"Surcoût d'agilité (s) — technique",Barèmes!$B$6:$B$28,H493,Barèmes!$C$6:$C$28,IF(H493="6ème","Mixte",G493)),"à besoin",IF(AD493&lt;=SUMIFS(Barèmes!$E$6:$E$28,Barèmes!$A$6:$A$28,"Surcoût d'agilité (s) — technique",Barèmes!$B$6:$B$28,H493,Barèmes!$C$6:$C$28,IF(H493="6ème","Mixte",G493)),"fragile","satisfaisant")),IF(AD493&gt;=SUMIFS(Barèmes!$D$6:$D$28,Barèmes!$A$6:$A$28,"Surcoût d'agilité (s) — technique",Barèmes!$B$6:$B$28,H493,Barèmes!$C$6:$C$28,IF(H493="6ème","Mixte",G493)),"à besoin",IF(AD493&gt;=SUMIFS(Barèmes!$E$6:$E$28,Barèmes!$A$6:$A$28,"Surcoût d'agilité (s) — technique",Barèmes!$B$6:$B$28,H493,Barèmes!$C$6:$C$28,IF(H493="6ème","Mixte",G493)),"fragile","satisfaisant"))))</f>
        <v/>
      </c>
      <c r="AG493" s="30" t="str">
        <f>IF(OR(AD493="",SUMPRODUCT((Barèmes!$A$6:$A$28="Surcoût d'agilité (s) — technique")*(Barèmes!$B$6:$B$28=H493)*(Barèmes!$C$6:$C$28=IF(H493="6ème","Mixte",G493)))=0),"",IF(SUMPRODUCT((Barèmes!$A$6:$A$28="Surcoût d'agilité (s) — technique")*(Barèmes!$B$6:$B$28=H493)*(Barèmes!$C$6:$C$28=IF(H493="6ème","Mixte",G493))*(Barèmes!$J$6:$J$28="+"))&gt;0,IF(AD493&lt;=SUMIFS(Barèmes!$F$6:$F$28,Barèmes!$A$6:$A$28,"Surcoût d'agilité (s) — technique",Barèmes!$B$6:$B$28,H493,Barèmes!$C$6:$C$28,IF(H493="6ème","Mixte",G493)),Barèmes!$B$2,IF(AD493&lt;=SUMIFS(Barèmes!$G$6:$G$28,Barèmes!$A$6:$A$28,"Surcoût d'agilité (s) — technique",Barèmes!$B$6:$B$28,H493,Barèmes!$C$6:$C$28,IF(H493="6ème","Mixte",G493)),Barèmes!$C$2,IF(AD493&lt;=SUMIFS(Barèmes!$H$6:$H$28,Barèmes!$A$6:$A$28,"Surcoût d'agilité (s) — technique",Barèmes!$B$6:$B$28,H493,Barèmes!$C$6:$C$28,IF(H493="6ème","Mixte",G493)),Barèmes!$D$2,IF(AD493&lt;=SUMIFS(Barèmes!$I$6:$I$28,Barèmes!$A$6:$A$28,"Surcoût d'agilité (s) — technique",Barèmes!$B$6:$B$28,H493,Barèmes!$C$6:$C$28,IF(H493="6ème","Mixte",G493)),Barèmes!$E$2,Barèmes!$F$2)))),IF(AD493&gt;=SUMIFS(Barèmes!$F$6:$F$28,Barèmes!$A$6:$A$28,"Surcoût d'agilité (s) — technique",Barèmes!$B$6:$B$28,H493,Barèmes!$C$6:$C$28,IF(H493="6ème","Mixte",G493)),Barèmes!$B$2,IF(AD493&gt;=SUMIFS(Barèmes!$G$6:$G$28,Barèmes!$A$6:$A$28,"Surcoût d'agilité (s) — technique",Barèmes!$B$6:$B$28,H493,Barèmes!$C$6:$C$28,IF(H493="6ème","Mixte",G493)),Barèmes!$C$2,IF(AD493&gt;=SUMIFS(Barèmes!$H$6:$H$28,Barèmes!$A$6:$A$28,"Surcoût d'agilité (s) — technique",Barèmes!$B$6:$B$28,H493,Barèmes!$C$6:$C$28,IF(H493="6ème","Mixte",G493)),Barèmes!$D$2,IF(AD493&gt;=SUMIFS(Barèmes!$I$6:$I$28,Barèmes!$A$6:$A$28,"Surcoût d'agilité (s) — technique",Barèmes!$B$6:$B$28,H493,Barèmes!$C$6:$C$28,IF(H493="6ème","Mixte",G493)),Barèmes!$E$2,Barèmes!$F$2))))))</f>
        <v/>
      </c>
      <c r="AH493" s="31" t="str">
        <f>IF((IF(N493="",0,1)+IF(Q493="",0,1)+IF(W493="",0,1)+IF(Z493="",0,1)+IF(AC493="",0,1))=0,"",3*IF(N493=Barèmes!$B$2,1,IF(N493=Barèmes!$C$2,2,IF(N493=Barèmes!$D$2,3,IF(N493=Barèmes!$E$2,4,IF(N493=Barèmes!$F$2,5,0)))))+3*IF(Q493=Barèmes!$B$2,1,IF(Q493=Barèmes!$C$2,2,IF(Q493=Barèmes!$D$2,3,IF(Q493=Barèmes!$E$2,4,IF(Q493=Barèmes!$F$2,5,0)))))+2*IF(W493=Barèmes!$B$2,1,IF(W493=Barèmes!$C$2,2,IF(W493=Barèmes!$D$2,3,IF(W493=Barèmes!$E$2,4,IF(W493=Barèmes!$F$2,5,0)))))+1*IF(Z493=Barèmes!$B$2,1,IF(Z493=Barèmes!$C$2,2,IF(Z493=Barèmes!$D$2,3,IF(Z493=Barèmes!$E$2,4,IF(Z493=Barèmes!$F$2,5,0)))))+1*IF(AC493=Barèmes!$B$2,1,IF(AC493=Barèmes!$C$2,2,IF(AC493=Barèmes!$D$2,3,IF(AC493=Barèmes!$E$2,4,IF(AC493=Barèmes!$F$2,5,0))))))</f>
        <v/>
      </c>
      <c r="AI493" s="31"/>
      <c r="AJ493" s="32" t="str">
        <f>IFERROR(INDEX(Croissance!$B$5:$B$604,MATCH(A493,Croissance!$A$5:$A$604,0)),"")</f>
        <v/>
      </c>
      <c r="AK493" s="32" t="str">
        <f>IFERROR(INDEX(Croissance!$C$5:$C$604,MATCH(A493,Croissance!$A$5:$A$604,0)),"")</f>
        <v/>
      </c>
      <c r="AL493" s="32" t="str">
        <f>IFERROR(INDEX(Croissance!$D$5:$D$604,MATCH(A493,Croissance!$A$5:$A$604,0)),"")</f>
        <v/>
      </c>
      <c r="AM493" s="32" t="str">
        <f>IFERROR(INDEX(Croissance!$E$5:$E$604,MATCH(A493,Croissance!$A$5:$A$604,0)),"")</f>
        <v/>
      </c>
      <c r="AO493" s="33">
        <f t="shared" si="64"/>
        <v>0</v>
      </c>
      <c r="AP493" s="33">
        <f t="shared" si="60"/>
        <v>0</v>
      </c>
      <c r="AQ493" s="33">
        <f>IF(A493="",0,IF(AND(OR('Synthèse classe'!$C$2="Tous",C493='Synthèse classe'!$C$2),OR('Synthèse classe'!$C$3="Toutes",D493='Synthèse classe'!$C$3),OR('Synthèse classe'!$C$4="Toutes",AND('Synthèse classe'!$C$4="Dernière",AP493=1),B493=IFERROR(VALUE('Synthèse classe'!$C$4),0))),1,0))</f>
        <v>0</v>
      </c>
      <c r="AR493" s="34" t="str">
        <f t="shared" si="61"/>
        <v/>
      </c>
    </row>
    <row r="494" spans="1:44" x14ac:dyDescent="0.2">
      <c r="A494" s="17" t="str">
        <f t="shared" si="57"/>
        <v/>
      </c>
      <c r="B494" s="18"/>
      <c r="C494" s="19"/>
      <c r="D494" s="19"/>
      <c r="E494" s="19"/>
      <c r="F494" s="19"/>
      <c r="G494" s="19"/>
      <c r="H494" s="17" t="str">
        <f t="shared" si="62"/>
        <v/>
      </c>
      <c r="I494" s="20"/>
      <c r="J494" s="18"/>
      <c r="K494" s="19"/>
      <c r="L494" s="21" t="str">
        <f t="shared" si="63"/>
        <v/>
      </c>
      <c r="M494" s="21" t="str">
        <f>IF(OR(J494="",SUMPRODUCT((Barèmes!$A$6:$A$28="Endurance — Luc Léger (palier)")*(Barèmes!$B$6:$B$28=H494)*(Barèmes!$C$6:$C$28=IF(H494="6ème","Mixte",G494)))=0),"",IF(SUMPRODUCT((Barèmes!$A$6:$A$28="Endurance — Luc Léger (palier)")*(Barèmes!$B$6:$B$28=H494)*(Barèmes!$C$6:$C$28=IF(H494="6ème","Mixte",G494))*(Barèmes!$J$6:$J$28="+"))&gt;0,IF(J494&lt;=SUMIFS(Barèmes!$D$6:$D$28,Barèmes!$A$6:$A$28,"Endurance — Luc Léger (palier)",Barèmes!$B$6:$B$28,H494,Barèmes!$C$6:$C$28,IF(H494="6ème","Mixte",G494)),"à besoin",IF(J494&lt;=SUMIFS(Barèmes!$E$6:$E$28,Barèmes!$A$6:$A$28,"Endurance — Luc Léger (palier)",Barèmes!$B$6:$B$28,H494,Barèmes!$C$6:$C$28,IF(H494="6ème","Mixte",G494)),"fragile","satisfaisant")),IF(J494&gt;=SUMIFS(Barèmes!$D$6:$D$28,Barèmes!$A$6:$A$28,"Endurance — Luc Léger (palier)",Barèmes!$B$6:$B$28,H494,Barèmes!$C$6:$C$28,IF(H494="6ème","Mixte",G494)),"à besoin",IF(J494&gt;=SUMIFS(Barèmes!$E$6:$E$28,Barèmes!$A$6:$A$28,"Endurance — Luc Léger (palier)",Barèmes!$B$6:$B$28,H494,Barèmes!$C$6:$C$28,IF(H494="6ème","Mixte",G494)),"fragile","satisfaisant"))))</f>
        <v/>
      </c>
      <c r="N494" s="21" t="str">
        <f>IF(OR(J494="",SUMPRODUCT((Barèmes!$A$6:$A$28="Endurance — Luc Léger (palier)")*(Barèmes!$B$6:$B$28=H494)*(Barèmes!$C$6:$C$28=IF(H494="6ème","Mixte",G494)))=0),"",IF(SUMPRODUCT((Barèmes!$A$6:$A$28="Endurance — Luc Léger (palier)")*(Barèmes!$B$6:$B$28=H494)*(Barèmes!$C$6:$C$28=IF(H494="6ème","Mixte",G494))*(Barèmes!$J$6:$J$28="+"))&gt;0,IF(J494&lt;=SUMIFS(Barèmes!$F$6:$F$28,Barèmes!$A$6:$A$28,"Endurance — Luc Léger (palier)",Barèmes!$B$6:$B$28,H494,Barèmes!$C$6:$C$28,IF(H494="6ème","Mixte",G494)),Barèmes!$B$2,IF(J494&lt;=SUMIFS(Barèmes!$G$6:$G$28,Barèmes!$A$6:$A$28,"Endurance — Luc Léger (palier)",Barèmes!$B$6:$B$28,H494,Barèmes!$C$6:$C$28,IF(H494="6ème","Mixte",G494)),Barèmes!$C$2,IF(J494&lt;=SUMIFS(Barèmes!$H$6:$H$28,Barèmes!$A$6:$A$28,"Endurance — Luc Léger (palier)",Barèmes!$B$6:$B$28,H494,Barèmes!$C$6:$C$28,IF(H494="6ème","Mixte",G494)),Barèmes!$D$2,IF(J494&lt;=SUMIFS(Barèmes!$I$6:$I$28,Barèmes!$A$6:$A$28,"Endurance — Luc Léger (palier)",Barèmes!$B$6:$B$28,H494,Barèmes!$C$6:$C$28,IF(H494="6ème","Mixte",G494)),Barèmes!$E$2,Barèmes!$F$2)))),IF(J494&gt;=SUMIFS(Barèmes!$F$6:$F$28,Barèmes!$A$6:$A$28,"Endurance — Luc Léger (palier)",Barèmes!$B$6:$B$28,H494,Barèmes!$C$6:$C$28,IF(H494="6ème","Mixte",G494)),Barèmes!$B$2,IF(J494&gt;=SUMIFS(Barèmes!$G$6:$G$28,Barèmes!$A$6:$A$28,"Endurance — Luc Léger (palier)",Barèmes!$B$6:$B$28,H494,Barèmes!$C$6:$C$28,IF(H494="6ème","Mixte",G494)),Barèmes!$C$2,IF(J494&gt;=SUMIFS(Barèmes!$H$6:$H$28,Barèmes!$A$6:$A$28,"Endurance — Luc Léger (palier)",Barèmes!$B$6:$B$28,H494,Barèmes!$C$6:$C$28,IF(H494="6ème","Mixte",G494)),Barèmes!$D$2,IF(J494&gt;=SUMIFS(Barèmes!$I$6:$I$28,Barèmes!$A$6:$A$28,"Endurance — Luc Léger (palier)",Barèmes!$B$6:$B$28,H494,Barèmes!$C$6:$C$28,IF(H494="6ème","Mixte",G494)),Barèmes!$E$2,Barèmes!$F$2))))))</f>
        <v/>
      </c>
      <c r="O494" s="22"/>
      <c r="P494" s="23" t="str">
        <f>IF(OR(O494="",SUMPRODUCT((Barèmes!$A$6:$A$28="Force bas du corps — Saut en longueur (m)")*(Barèmes!$B$6:$B$28=H494)*(Barèmes!$C$6:$C$28=IF(H494="6ème","Mixte",G494)))=0),"",IF(SUMPRODUCT((Barèmes!$A$6:$A$28="Force bas du corps — Saut en longueur (m)")*(Barèmes!$B$6:$B$28=H494)*(Barèmes!$C$6:$C$28=IF(H494="6ème","Mixte",G494))*(Barèmes!$J$6:$J$28="+"))&gt;0,IF(O494&lt;=SUMIFS(Barèmes!$D$6:$D$28,Barèmes!$A$6:$A$28,"Force bas du corps — Saut en longueur (m)",Barèmes!$B$6:$B$28,H494,Barèmes!$C$6:$C$28,IF(H494="6ème","Mixte",G494)),"à besoin",IF(O494&lt;=SUMIFS(Barèmes!$E$6:$E$28,Barèmes!$A$6:$A$28,"Force bas du corps — Saut en longueur (m)",Barèmes!$B$6:$B$28,H494,Barèmes!$C$6:$C$28,IF(H494="6ème","Mixte",G494)),"fragile","satisfaisant")),IF(O494&gt;=SUMIFS(Barèmes!$D$6:$D$28,Barèmes!$A$6:$A$28,"Force bas du corps — Saut en longueur (m)",Barèmes!$B$6:$B$28,H494,Barèmes!$C$6:$C$28,IF(H494="6ème","Mixte",G494)),"à besoin",IF(O494&gt;=SUMIFS(Barèmes!$E$6:$E$28,Barèmes!$A$6:$A$28,"Force bas du corps — Saut en longueur (m)",Barèmes!$B$6:$B$28,H494,Barèmes!$C$6:$C$28,IF(H494="6ème","Mixte",G494)),"fragile","satisfaisant"))))</f>
        <v/>
      </c>
      <c r="Q494" s="23" t="str">
        <f>IF(OR(O494="",SUMPRODUCT((Barèmes!$A$6:$A$28="Force bas du corps — Saut en longueur (m)")*(Barèmes!$B$6:$B$28=H494)*(Barèmes!$C$6:$C$28=IF(H494="6ème","Mixte",G494)))=0),"",IF(SUMPRODUCT((Barèmes!$A$6:$A$28="Force bas du corps — Saut en longueur (m)")*(Barèmes!$B$6:$B$28=H494)*(Barèmes!$C$6:$C$28=IF(H494="6ème","Mixte",G494))*(Barèmes!$J$6:$J$28="+"))&gt;0,IF(O494&lt;=SUMIFS(Barèmes!$F$6:$F$28,Barèmes!$A$6:$A$28,"Force bas du corps — Saut en longueur (m)",Barèmes!$B$6:$B$28,H494,Barèmes!$C$6:$C$28,IF(H494="6ème","Mixte",G494)),Barèmes!$B$2,IF(O494&lt;=SUMIFS(Barèmes!$G$6:$G$28,Barèmes!$A$6:$A$28,"Force bas du corps — Saut en longueur (m)",Barèmes!$B$6:$B$28,H494,Barèmes!$C$6:$C$28,IF(H494="6ème","Mixte",G494)),Barèmes!$C$2,IF(O494&lt;=SUMIFS(Barèmes!$H$6:$H$28,Barèmes!$A$6:$A$28,"Force bas du corps — Saut en longueur (m)",Barèmes!$B$6:$B$28,H494,Barèmes!$C$6:$C$28,IF(H494="6ème","Mixte",G494)),Barèmes!$D$2,IF(O494&lt;=SUMIFS(Barèmes!$I$6:$I$28,Barèmes!$A$6:$A$28,"Force bas du corps — Saut en longueur (m)",Barèmes!$B$6:$B$28,H494,Barèmes!$C$6:$C$28,IF(H494="6ème","Mixte",G494)),Barèmes!$E$2,Barèmes!$F$2)))),IF(O494&gt;=SUMIFS(Barèmes!$F$6:$F$28,Barèmes!$A$6:$A$28,"Force bas du corps — Saut en longueur (m)",Barèmes!$B$6:$B$28,H494,Barèmes!$C$6:$C$28,IF(H494="6ème","Mixte",G494)),Barèmes!$B$2,IF(O494&gt;=SUMIFS(Barèmes!$G$6:$G$28,Barèmes!$A$6:$A$28,"Force bas du corps — Saut en longueur (m)",Barèmes!$B$6:$B$28,H494,Barèmes!$C$6:$C$28,IF(H494="6ème","Mixte",G494)),Barèmes!$C$2,IF(O494&gt;=SUMIFS(Barèmes!$H$6:$H$28,Barèmes!$A$6:$A$28,"Force bas du corps — Saut en longueur (m)",Barèmes!$B$6:$B$28,H494,Barèmes!$C$6:$C$28,IF(H494="6ème","Mixte",G494)),Barèmes!$D$2,IF(O494&gt;=SUMIFS(Barèmes!$I$6:$I$28,Barèmes!$A$6:$A$28,"Force bas du corps — Saut en longueur (m)",Barèmes!$B$6:$B$28,H494,Barèmes!$C$6:$C$28,IF(H494="6ème","Mixte",G494)),Barèmes!$E$2,Barèmes!$F$2))))))</f>
        <v/>
      </c>
      <c r="R494" s="22"/>
      <c r="S494" s="24" t="str">
        <f>IF(OR(R494="",SUMPRODUCT((Barèmes!$A$6:$A$28="Vitesse — 30 m (s)")*(Barèmes!$B$6:$B$28=H494)*(Barèmes!$C$6:$C$28=IF(H494="6ème","Mixte",G494)))=0),"",IF(SUMPRODUCT((Barèmes!$A$6:$A$28="Vitesse — 30 m (s)")*(Barèmes!$B$6:$B$28=H494)*(Barèmes!$C$6:$C$28=IF(H494="6ème","Mixte",G494))*(Barèmes!$J$6:$J$28="+"))&gt;0,IF(R494&lt;=SUMIFS(Barèmes!$D$6:$D$28,Barèmes!$A$6:$A$28,"Vitesse — 30 m (s)",Barèmes!$B$6:$B$28,H494,Barèmes!$C$6:$C$28,IF(H494="6ème","Mixte",G494)),"à besoin",IF(R494&lt;=SUMIFS(Barèmes!$E$6:$E$28,Barèmes!$A$6:$A$28,"Vitesse — 30 m (s)",Barèmes!$B$6:$B$28,H494,Barèmes!$C$6:$C$28,IF(H494="6ème","Mixte",G494)),"fragile","satisfaisant")),IF(R494&gt;=SUMIFS(Barèmes!$D$6:$D$28,Barèmes!$A$6:$A$28,"Vitesse — 30 m (s)",Barèmes!$B$6:$B$28,H494,Barèmes!$C$6:$C$28,IF(H494="6ème","Mixte",G494)),"à besoin",IF(R494&gt;=SUMIFS(Barèmes!$E$6:$E$28,Barèmes!$A$6:$A$28,"Vitesse — 30 m (s)",Barèmes!$B$6:$B$28,H494,Barèmes!$C$6:$C$28,IF(H494="6ème","Mixte",G494)),"fragile","satisfaisant"))))</f>
        <v/>
      </c>
      <c r="T494" s="24" t="str">
        <f>IF(OR(R494="",SUMPRODUCT((Barèmes!$A$6:$A$28="Vitesse — 30 m (s)")*(Barèmes!$B$6:$B$28=H494)*(Barèmes!$C$6:$C$28=IF(H494="6ème","Mixte",G494)))=0),"",IF(SUMPRODUCT((Barèmes!$A$6:$A$28="Vitesse — 30 m (s)")*(Barèmes!$B$6:$B$28=H494)*(Barèmes!$C$6:$C$28=IF(H494="6ème","Mixte",G494))*(Barèmes!$J$6:$J$28="+"))&gt;0,IF(R494&lt;=SUMIFS(Barèmes!$F$6:$F$28,Barèmes!$A$6:$A$28,"Vitesse — 30 m (s)",Barèmes!$B$6:$B$28,H494,Barèmes!$C$6:$C$28,IF(H494="6ème","Mixte",G494)),Barèmes!$B$2,IF(R494&lt;=SUMIFS(Barèmes!$G$6:$G$28,Barèmes!$A$6:$A$28,"Vitesse — 30 m (s)",Barèmes!$B$6:$B$28,H494,Barèmes!$C$6:$C$28,IF(H494="6ème","Mixte",G494)),Barèmes!$C$2,IF(R494&lt;=SUMIFS(Barèmes!$H$6:$H$28,Barèmes!$A$6:$A$28,"Vitesse — 30 m (s)",Barèmes!$B$6:$B$28,H494,Barèmes!$C$6:$C$28,IF(H494="6ème","Mixte",G494)),Barèmes!$D$2,IF(R494&lt;=SUMIFS(Barèmes!$I$6:$I$28,Barèmes!$A$6:$A$28,"Vitesse — 30 m (s)",Barèmes!$B$6:$B$28,H494,Barèmes!$C$6:$C$28,IF(H494="6ème","Mixte",G494)),Barèmes!$E$2,Barèmes!$F$2)))),IF(R494&gt;=SUMIFS(Barèmes!$F$6:$F$28,Barèmes!$A$6:$A$28,"Vitesse — 30 m (s)",Barèmes!$B$6:$B$28,H494,Barèmes!$C$6:$C$28,IF(H494="6ème","Mixte",G494)),Barèmes!$B$2,IF(R494&gt;=SUMIFS(Barèmes!$G$6:$G$28,Barèmes!$A$6:$A$28,"Vitesse — 30 m (s)",Barèmes!$B$6:$B$28,H494,Barèmes!$C$6:$C$28,IF(H494="6ème","Mixte",G494)),Barèmes!$C$2,IF(R494&gt;=SUMIFS(Barèmes!$H$6:$H$28,Barèmes!$A$6:$A$28,"Vitesse — 30 m (s)",Barèmes!$B$6:$B$28,H494,Barèmes!$C$6:$C$28,IF(H494="6ème","Mixte",G494)),Barèmes!$D$2,IF(R494&gt;=SUMIFS(Barèmes!$I$6:$I$28,Barèmes!$A$6:$A$28,"Vitesse — 30 m (s)",Barèmes!$B$6:$B$28,H494,Barèmes!$C$6:$C$28,IF(H494="6ème","Mixte",G494)),Barèmes!$E$2,Barèmes!$F$2))))))</f>
        <v/>
      </c>
      <c r="U494" s="22"/>
      <c r="V494" s="25" t="str">
        <f>IF(OR(U494="",SUMPRODUCT((Barèmes!$A$6:$A$28="Vitesse — 50 m (s)")*(Barèmes!$B$6:$B$28=H494)*(Barèmes!$C$6:$C$28=IF(H494="6ème","Mixte",G494)))=0),"",IF(SUMPRODUCT((Barèmes!$A$6:$A$28="Vitesse — 50 m (s)")*(Barèmes!$B$6:$B$28=H494)*(Barèmes!$C$6:$C$28=IF(H494="6ème","Mixte",G494))*(Barèmes!$J$6:$J$28="+"))&gt;0,IF(U494&lt;=SUMIFS(Barèmes!$D$6:$D$28,Barèmes!$A$6:$A$28,"Vitesse — 50 m (s)",Barèmes!$B$6:$B$28,H494,Barèmes!$C$6:$C$28,IF(H494="6ème","Mixte",G494)),"à besoin",IF(U494&lt;=SUMIFS(Barèmes!$E$6:$E$28,Barèmes!$A$6:$A$28,"Vitesse — 50 m (s)",Barèmes!$B$6:$B$28,H494,Barèmes!$C$6:$C$28,IF(H494="6ème","Mixte",G494)),"fragile","satisfaisant")),IF(U494&gt;=SUMIFS(Barèmes!$D$6:$D$28,Barèmes!$A$6:$A$28,"Vitesse — 50 m (s)",Barèmes!$B$6:$B$28,H494,Barèmes!$C$6:$C$28,IF(H494="6ème","Mixte",G494)),"à besoin",IF(U494&gt;=SUMIFS(Barèmes!$E$6:$E$28,Barèmes!$A$6:$A$28,"Vitesse — 50 m (s)",Barèmes!$B$6:$B$28,H494,Barèmes!$C$6:$C$28,IF(H494="6ème","Mixte",G494)),"fragile","satisfaisant"))))</f>
        <v/>
      </c>
      <c r="W494" s="25" t="str">
        <f>IF(OR(U494="",SUMPRODUCT((Barèmes!$A$6:$A$28="Vitesse — 50 m (s)")*(Barèmes!$B$6:$B$28=H494)*(Barèmes!$C$6:$C$28=IF(H494="6ème","Mixte",G494)))=0),"",IF(SUMPRODUCT((Barèmes!$A$6:$A$28="Vitesse — 50 m (s)")*(Barèmes!$B$6:$B$28=H494)*(Barèmes!$C$6:$C$28=IF(H494="6ème","Mixte",G494))*(Barèmes!$J$6:$J$28="+"))&gt;0,IF(U494&lt;=SUMIFS(Barèmes!$F$6:$F$28,Barèmes!$A$6:$A$28,"Vitesse — 50 m (s)",Barèmes!$B$6:$B$28,H494,Barèmes!$C$6:$C$28,IF(H494="6ème","Mixte",G494)),Barèmes!$B$2,IF(U494&lt;=SUMIFS(Barèmes!$G$6:$G$28,Barèmes!$A$6:$A$28,"Vitesse — 50 m (s)",Barèmes!$B$6:$B$28,H494,Barèmes!$C$6:$C$28,IF(H494="6ème","Mixte",G494)),Barèmes!$C$2,IF(U494&lt;=SUMIFS(Barèmes!$H$6:$H$28,Barèmes!$A$6:$A$28,"Vitesse — 50 m (s)",Barèmes!$B$6:$B$28,H494,Barèmes!$C$6:$C$28,IF(H494="6ème","Mixte",G494)),Barèmes!$D$2,IF(U494&lt;=SUMIFS(Barèmes!$I$6:$I$28,Barèmes!$A$6:$A$28,"Vitesse — 50 m (s)",Barèmes!$B$6:$B$28,H494,Barèmes!$C$6:$C$28,IF(H494="6ème","Mixte",G494)),Barèmes!$E$2,Barèmes!$F$2)))),IF(U494&gt;=SUMIFS(Barèmes!$F$6:$F$28,Barèmes!$A$6:$A$28,"Vitesse — 50 m (s)",Barèmes!$B$6:$B$28,H494,Barèmes!$C$6:$C$28,IF(H494="6ème","Mixte",G494)),Barèmes!$B$2,IF(U494&gt;=SUMIFS(Barèmes!$G$6:$G$28,Barèmes!$A$6:$A$28,"Vitesse — 50 m (s)",Barèmes!$B$6:$B$28,H494,Barèmes!$C$6:$C$28,IF(H494="6ème","Mixte",G494)),Barèmes!$C$2,IF(U494&gt;=SUMIFS(Barèmes!$H$6:$H$28,Barèmes!$A$6:$A$28,"Vitesse — 50 m (s)",Barèmes!$B$6:$B$28,H494,Barèmes!$C$6:$C$28,IF(H494="6ème","Mixte",G494)),Barèmes!$D$2,IF(U494&gt;=SUMIFS(Barèmes!$I$6:$I$28,Barèmes!$A$6:$A$28,"Vitesse — 50 m (s)",Barèmes!$B$6:$B$28,H494,Barèmes!$C$6:$C$28,IF(H494="6ème","Mixte",G494)),Barèmes!$E$2,Barèmes!$F$2))))))</f>
        <v/>
      </c>
      <c r="X494" s="18"/>
      <c r="Y494" s="26" t="str" cm="1">
        <f t="array" ref="Y494">IF(OR(X494="",SUMPRODUCT((Barèmes!$A$6:$A$28="Souplesse (score 1-5)")*(Barèmes!$B$6:$B$28=H494)*(Barèmes!$C$6:$C$28=IF(H494="6ème","Mixte",G494)))=0),"",IF(SUMPRODUCT((Barèmes!$A$6:$A$28="Souplesse (score 1-5)")*(Barèmes!$B$6:$B$28=H494)*(Barèmes!$C$6:$C$28=IF(H494="6ème","Mixte",G494))*(Barèmes!$J$6:$J$28="+"))&gt;0,IF(X494&lt;=SUMIFS(Barèmes!$D$6:$D$28,Barèmes!$A$6:$A$28,"Souplesse (score 1-5)",Barèmes!$B$6:$B$28,H494,Barèmes!$C$6:$C$28,IF(H494="6ème","Mixte",G494)),"à besoin",IF(X494&lt;=SUMIFS(Barèmes!$E$6:$E$28,Barèmes!$A$6:$A$28,"Souplesse (score 1-5)",Barèmes!$B$6:$B$28,H494,Barèmes!$C$6:$C$28,IF(H494="6ème","Mixte",G494)),"fragile","satisfaisant")),IF(X494&gt;=SUMIFS(Barèmes!$D$6:$D$28,Barèmes!$A$6:$A$28,"Souplesse (score 1-5)",Barèmes!$B$6:$B$28,H494,Barèmes!$C$6:$C$28,IF(H494="6ème","Mixte",G494)),"à besoin",IF(X494&gt;=SUMIFS(Barèmes!$E$6:$E$28,Barèmes!$A$6:$A$28,"Souplesse (score 1-5)",Barèmes!$B$6:$B$28,H494,Barèmes!$C$6:$C$28,IF(H494="6ème","Mixte",G494)),"fragile","satisfaisant"))))</f>
        <v/>
      </c>
      <c r="Z494" s="26" t="str" cm="1">
        <f t="array" ref="Z494">IF(OR(X494="",SUMPRODUCT((Barèmes!$A$6:$A$28="Souplesse (score 1-5)")*(Barèmes!$B$6:$B$28=H494)*(Barèmes!$C$6:$C$28=IF(H494="6ème","Mixte",G494)))=0),"",IF(SUMPRODUCT((Barèmes!$A$6:$A$28="Souplesse (score 1-5)")*(Barèmes!$B$6:$B$28=H494)*(Barèmes!$C$6:$C$28=IF(H494="6ème","Mixte",G494))*(Barèmes!$J$6:$J$28="+"))&gt;0,IF(X494&lt;=SUMIFS(Barèmes!$F$6:$F$28,Barèmes!$A$6:$A$28,"Souplesse (score 1-5)",Barèmes!$B$6:$B$28,H494,Barèmes!$C$6:$C$28,IF(H494="6ème","Mixte",G494)),Barèmes!$B$2,IF(X494&lt;=SUMIFS(Barèmes!$G$6:$G$28,Barèmes!$A$6:$A$28,"Souplesse (score 1-5)",Barèmes!$B$6:$B$28,H494,Barèmes!$C$6:$C$28,IF(H494="6ème","Mixte",G494)),Barèmes!$C$2,IF(X494&lt;=SUMIFS(Barèmes!$H$6:$H$28,Barèmes!$A$6:$A$28,"Souplesse (score 1-5)",Barèmes!$B$6:$B$28,H494,Barèmes!$C$6:$C$28,IF(H494="6ème","Mixte",G494)),Barèmes!$D$2,IF(X494&lt;=SUMIFS(Barèmes!$I$6:$I$28,Barèmes!$A$6:$A$28,"Souplesse (score 1-5)",Barèmes!$B$6:$B$28,H494,Barèmes!$C$6:$C$28,IF(H494="6ème","Mixte",G494)),Barèmes!$E$2,Barèmes!$F$2)))),IF(X494&gt;=SUMIFS(Barèmes!$F$6:$F$28,Barèmes!$A$6:$A$28,"Souplesse (score 1-5)",Barèmes!$B$6:$B$28,H494,Barèmes!$C$6:$C$28,IF(H494="6ème","Mixte",G494)),Barèmes!$B$2,IF(X494&gt;=SUMIFS(Barèmes!$G$6:$G$28,Barèmes!$A$6:$A$28,"Souplesse (score 1-5)",Barèmes!$B$6:$B$28,H494,Barèmes!$C$6:$C$28,IF(H494="6ème","Mixte",G494)),Barèmes!$C$2,IF(X494&gt;=SUMIFS(Barèmes!$H$6:$H$28,Barèmes!$A$6:$A$28,"Souplesse (score 1-5)",Barèmes!$B$6:$B$28,H494,Barèmes!$C$6:$C$28,IF(H494="6ème","Mixte",G494)),Barèmes!$D$2,IF(X494&gt;=SUMIFS(Barèmes!$I$6:$I$28,Barèmes!$A$6:$A$28,"Souplesse (score 1-5)",Barèmes!$B$6:$B$28,H494,Barèmes!$C$6:$C$28,IF(H494="6ème","Mixte",G494)),Barèmes!$E$2,Barèmes!$F$2))))))</f>
        <v/>
      </c>
      <c r="AA494" s="22"/>
      <c r="AB494" s="27" t="str">
        <f>IF(OR(AA494="",SUMPRODUCT((Barèmes!$A$6:$A$28="Agilité — T-test 974 (s)")*(Barèmes!$B$6:$B$28=H494)*(Barèmes!$C$6:$C$28=IF(H494="6ème","Mixte",G494)))=0),"",IF(SUMPRODUCT((Barèmes!$A$6:$A$28="Agilité — T-test 974 (s)")*(Barèmes!$B$6:$B$28=H494)*(Barèmes!$C$6:$C$28=IF(H494="6ème","Mixte",G494))*(Barèmes!$J$6:$J$28="+"))&gt;0,IF(AA494&lt;=SUMIFS(Barèmes!$D$6:$D$28,Barèmes!$A$6:$A$28,"Agilité — T-test 974 (s)",Barèmes!$B$6:$B$28,H494,Barèmes!$C$6:$C$28,IF(H494="6ème","Mixte",G494)),"à besoin",IF(AA494&lt;=SUMIFS(Barèmes!$E$6:$E$28,Barèmes!$A$6:$A$28,"Agilité — T-test 974 (s)",Barèmes!$B$6:$B$28,H494,Barèmes!$C$6:$C$28,IF(H494="6ème","Mixte",G494)),"fragile","satisfaisant")),IF(AA494&gt;=SUMIFS(Barèmes!$D$6:$D$28,Barèmes!$A$6:$A$28,"Agilité — T-test 974 (s)",Barèmes!$B$6:$B$28,H494,Barèmes!$C$6:$C$28,IF(H494="6ème","Mixte",G494)),"à besoin",IF(AA494&gt;=SUMIFS(Barèmes!$E$6:$E$28,Barèmes!$A$6:$A$28,"Agilité — T-test 974 (s)",Barèmes!$B$6:$B$28,H494,Barèmes!$C$6:$C$28,IF(H494="6ème","Mixte",G494)),"fragile","satisfaisant"))))</f>
        <v/>
      </c>
      <c r="AC494" s="27" t="str">
        <f>IF(OR(AA494="",SUMPRODUCT((Barèmes!$A$6:$A$28="Agilité — T-test 974 (s)")*(Barèmes!$B$6:$B$28=H494)*(Barèmes!$C$6:$C$28=IF(H494="6ème","Mixte",G494)))=0),"",IF(SUMPRODUCT((Barèmes!$A$6:$A$28="Agilité — T-test 974 (s)")*(Barèmes!$B$6:$B$28=H494)*(Barèmes!$C$6:$C$28=IF(H494="6ème","Mixte",G494))*(Barèmes!$J$6:$J$28="+"))&gt;0,IF(AA494&lt;=SUMIFS(Barèmes!$F$6:$F$28,Barèmes!$A$6:$A$28,"Agilité — T-test 974 (s)",Barèmes!$B$6:$B$28,H494,Barèmes!$C$6:$C$28,IF(H494="6ème","Mixte",G494)),Barèmes!$B$2,IF(AA494&lt;=SUMIFS(Barèmes!$G$6:$G$28,Barèmes!$A$6:$A$28,"Agilité — T-test 974 (s)",Barèmes!$B$6:$B$28,H494,Barèmes!$C$6:$C$28,IF(H494="6ème","Mixte",G494)),Barèmes!$C$2,IF(AA494&lt;=SUMIFS(Barèmes!$H$6:$H$28,Barèmes!$A$6:$A$28,"Agilité — T-test 974 (s)",Barèmes!$B$6:$B$28,H494,Barèmes!$C$6:$C$28,IF(H494="6ème","Mixte",G494)),Barèmes!$D$2,IF(AA494&lt;=SUMIFS(Barèmes!$I$6:$I$28,Barèmes!$A$6:$A$28,"Agilité — T-test 974 (s)",Barèmes!$B$6:$B$28,H494,Barèmes!$C$6:$C$28,IF(H494="6ème","Mixte",G494)),Barèmes!$E$2,Barèmes!$F$2)))),IF(AA494&gt;=SUMIFS(Barèmes!$F$6:$F$28,Barèmes!$A$6:$A$28,"Agilité — T-test 974 (s)",Barèmes!$B$6:$B$28,H494,Barèmes!$C$6:$C$28,IF(H494="6ème","Mixte",G494)),Barèmes!$B$2,IF(AA494&gt;=SUMIFS(Barèmes!$G$6:$G$28,Barèmes!$A$6:$A$28,"Agilité — T-test 974 (s)",Barèmes!$B$6:$B$28,H494,Barèmes!$C$6:$C$28,IF(H494="6ème","Mixte",G494)),Barèmes!$C$2,IF(AA494&gt;=SUMIFS(Barèmes!$H$6:$H$28,Barèmes!$A$6:$A$28,"Agilité — T-test 974 (s)",Barèmes!$B$6:$B$28,H494,Barèmes!$C$6:$C$28,IF(H494="6ème","Mixte",G494)),Barèmes!$D$2,IF(AA494&gt;=SUMIFS(Barèmes!$I$6:$I$28,Barèmes!$A$6:$A$28,"Agilité — T-test 974 (s)",Barèmes!$B$6:$B$28,H494,Barèmes!$C$6:$C$28,IF(H494="6ème","Mixte",G494)),Barèmes!$E$2,Barèmes!$F$2))))))</f>
        <v/>
      </c>
      <c r="AD494" s="28" t="str">
        <f t="shared" si="58"/>
        <v/>
      </c>
      <c r="AE494" s="29" t="str">
        <f t="shared" si="59"/>
        <v/>
      </c>
      <c r="AF494" s="30" t="str">
        <f>IF(OR(AD494="",SUMPRODUCT((Barèmes!$A$6:$A$28="Surcoût d'agilité (s) — technique")*(Barèmes!$B$6:$B$28=H494)*(Barèmes!$C$6:$C$28=IF(H494="6ème","Mixte",G494)))=0),"",IF(SUMPRODUCT((Barèmes!$A$6:$A$28="Surcoût d'agilité (s) — technique")*(Barèmes!$B$6:$B$28=H494)*(Barèmes!$C$6:$C$28=IF(H494="6ème","Mixte",G494))*(Barèmes!$J$6:$J$28="+"))&gt;0,IF(AD494&lt;=SUMIFS(Barèmes!$D$6:$D$28,Barèmes!$A$6:$A$28,"Surcoût d'agilité (s) — technique",Barèmes!$B$6:$B$28,H494,Barèmes!$C$6:$C$28,IF(H494="6ème","Mixte",G494)),"à besoin",IF(AD494&lt;=SUMIFS(Barèmes!$E$6:$E$28,Barèmes!$A$6:$A$28,"Surcoût d'agilité (s) — technique",Barèmes!$B$6:$B$28,H494,Barèmes!$C$6:$C$28,IF(H494="6ème","Mixte",G494)),"fragile","satisfaisant")),IF(AD494&gt;=SUMIFS(Barèmes!$D$6:$D$28,Barèmes!$A$6:$A$28,"Surcoût d'agilité (s) — technique",Barèmes!$B$6:$B$28,H494,Barèmes!$C$6:$C$28,IF(H494="6ème","Mixte",G494)),"à besoin",IF(AD494&gt;=SUMIFS(Barèmes!$E$6:$E$28,Barèmes!$A$6:$A$28,"Surcoût d'agilité (s) — technique",Barèmes!$B$6:$B$28,H494,Barèmes!$C$6:$C$28,IF(H494="6ème","Mixte",G494)),"fragile","satisfaisant"))))</f>
        <v/>
      </c>
      <c r="AG494" s="30" t="str">
        <f>IF(OR(AD494="",SUMPRODUCT((Barèmes!$A$6:$A$28="Surcoût d'agilité (s) — technique")*(Barèmes!$B$6:$B$28=H494)*(Barèmes!$C$6:$C$28=IF(H494="6ème","Mixte",G494)))=0),"",IF(SUMPRODUCT((Barèmes!$A$6:$A$28="Surcoût d'agilité (s) — technique")*(Barèmes!$B$6:$B$28=H494)*(Barèmes!$C$6:$C$28=IF(H494="6ème","Mixte",G494))*(Barèmes!$J$6:$J$28="+"))&gt;0,IF(AD494&lt;=SUMIFS(Barèmes!$F$6:$F$28,Barèmes!$A$6:$A$28,"Surcoût d'agilité (s) — technique",Barèmes!$B$6:$B$28,H494,Barèmes!$C$6:$C$28,IF(H494="6ème","Mixte",G494)),Barèmes!$B$2,IF(AD494&lt;=SUMIFS(Barèmes!$G$6:$G$28,Barèmes!$A$6:$A$28,"Surcoût d'agilité (s) — technique",Barèmes!$B$6:$B$28,H494,Barèmes!$C$6:$C$28,IF(H494="6ème","Mixte",G494)),Barèmes!$C$2,IF(AD494&lt;=SUMIFS(Barèmes!$H$6:$H$28,Barèmes!$A$6:$A$28,"Surcoût d'agilité (s) — technique",Barèmes!$B$6:$B$28,H494,Barèmes!$C$6:$C$28,IF(H494="6ème","Mixte",G494)),Barèmes!$D$2,IF(AD494&lt;=SUMIFS(Barèmes!$I$6:$I$28,Barèmes!$A$6:$A$28,"Surcoût d'agilité (s) — technique",Barèmes!$B$6:$B$28,H494,Barèmes!$C$6:$C$28,IF(H494="6ème","Mixte",G494)),Barèmes!$E$2,Barèmes!$F$2)))),IF(AD494&gt;=SUMIFS(Barèmes!$F$6:$F$28,Barèmes!$A$6:$A$28,"Surcoût d'agilité (s) — technique",Barèmes!$B$6:$B$28,H494,Barèmes!$C$6:$C$28,IF(H494="6ème","Mixte",G494)),Barèmes!$B$2,IF(AD494&gt;=SUMIFS(Barèmes!$G$6:$G$28,Barèmes!$A$6:$A$28,"Surcoût d'agilité (s) — technique",Barèmes!$B$6:$B$28,H494,Barèmes!$C$6:$C$28,IF(H494="6ème","Mixte",G494)),Barèmes!$C$2,IF(AD494&gt;=SUMIFS(Barèmes!$H$6:$H$28,Barèmes!$A$6:$A$28,"Surcoût d'agilité (s) — technique",Barèmes!$B$6:$B$28,H494,Barèmes!$C$6:$C$28,IF(H494="6ème","Mixte",G494)),Barèmes!$D$2,IF(AD494&gt;=SUMIFS(Barèmes!$I$6:$I$28,Barèmes!$A$6:$A$28,"Surcoût d'agilité (s) — technique",Barèmes!$B$6:$B$28,H494,Barèmes!$C$6:$C$28,IF(H494="6ème","Mixte",G494)),Barèmes!$E$2,Barèmes!$F$2))))))</f>
        <v/>
      </c>
      <c r="AH494" s="31" t="str">
        <f>IF((IF(N494="",0,1)+IF(Q494="",0,1)+IF(W494="",0,1)+IF(Z494="",0,1)+IF(AC494="",0,1))=0,"",3*IF(N494=Barèmes!$B$2,1,IF(N494=Barèmes!$C$2,2,IF(N494=Barèmes!$D$2,3,IF(N494=Barèmes!$E$2,4,IF(N494=Barèmes!$F$2,5,0)))))+3*IF(Q494=Barèmes!$B$2,1,IF(Q494=Barèmes!$C$2,2,IF(Q494=Barèmes!$D$2,3,IF(Q494=Barèmes!$E$2,4,IF(Q494=Barèmes!$F$2,5,0)))))+2*IF(W494=Barèmes!$B$2,1,IF(W494=Barèmes!$C$2,2,IF(W494=Barèmes!$D$2,3,IF(W494=Barèmes!$E$2,4,IF(W494=Barèmes!$F$2,5,0)))))+1*IF(Z494=Barèmes!$B$2,1,IF(Z494=Barèmes!$C$2,2,IF(Z494=Barèmes!$D$2,3,IF(Z494=Barèmes!$E$2,4,IF(Z494=Barèmes!$F$2,5,0)))))+1*IF(AC494=Barèmes!$B$2,1,IF(AC494=Barèmes!$C$2,2,IF(AC494=Barèmes!$D$2,3,IF(AC494=Barèmes!$E$2,4,IF(AC494=Barèmes!$F$2,5,0))))))</f>
        <v/>
      </c>
      <c r="AI494" s="31"/>
      <c r="AJ494" s="32" t="str">
        <f>IFERROR(INDEX(Croissance!$B$5:$B$604,MATCH(A494,Croissance!$A$5:$A$604,0)),"")</f>
        <v/>
      </c>
      <c r="AK494" s="32" t="str">
        <f>IFERROR(INDEX(Croissance!$C$5:$C$604,MATCH(A494,Croissance!$A$5:$A$604,0)),"")</f>
        <v/>
      </c>
      <c r="AL494" s="32" t="str">
        <f>IFERROR(INDEX(Croissance!$D$5:$D$604,MATCH(A494,Croissance!$A$5:$A$604,0)),"")</f>
        <v/>
      </c>
      <c r="AM494" s="32" t="str">
        <f>IFERROR(INDEX(Croissance!$E$5:$E$604,MATCH(A494,Croissance!$A$5:$A$604,0)),"")</f>
        <v/>
      </c>
      <c r="AO494" s="33">
        <f t="shared" si="64"/>
        <v>0</v>
      </c>
      <c r="AP494" s="33">
        <f t="shared" si="60"/>
        <v>0</v>
      </c>
      <c r="AQ494" s="33">
        <f>IF(A494="",0,IF(AND(OR('Synthèse classe'!$C$2="Tous",C494='Synthèse classe'!$C$2),OR('Synthèse classe'!$C$3="Toutes",D494='Synthèse classe'!$C$3),OR('Synthèse classe'!$C$4="Toutes",AND('Synthèse classe'!$C$4="Dernière",AP494=1),B494=IFERROR(VALUE('Synthèse classe'!$C$4),0))),1,0))</f>
        <v>0</v>
      </c>
      <c r="AR494" s="34" t="str">
        <f t="shared" si="61"/>
        <v/>
      </c>
    </row>
    <row r="495" spans="1:44" x14ac:dyDescent="0.2">
      <c r="A495" s="17" t="str">
        <f t="shared" si="57"/>
        <v/>
      </c>
      <c r="B495" s="18"/>
      <c r="C495" s="19"/>
      <c r="D495" s="19"/>
      <c r="E495" s="19"/>
      <c r="F495" s="19"/>
      <c r="G495" s="19"/>
      <c r="H495" s="17" t="str">
        <f t="shared" si="62"/>
        <v/>
      </c>
      <c r="I495" s="20"/>
      <c r="J495" s="18"/>
      <c r="K495" s="19"/>
      <c r="L495" s="21" t="str">
        <f t="shared" si="63"/>
        <v/>
      </c>
      <c r="M495" s="21" t="str">
        <f>IF(OR(J495="",SUMPRODUCT((Barèmes!$A$6:$A$28="Endurance — Luc Léger (palier)")*(Barèmes!$B$6:$B$28=H495)*(Barèmes!$C$6:$C$28=IF(H495="6ème","Mixte",G495)))=0),"",IF(SUMPRODUCT((Barèmes!$A$6:$A$28="Endurance — Luc Léger (palier)")*(Barèmes!$B$6:$B$28=H495)*(Barèmes!$C$6:$C$28=IF(H495="6ème","Mixte",G495))*(Barèmes!$J$6:$J$28="+"))&gt;0,IF(J495&lt;=SUMIFS(Barèmes!$D$6:$D$28,Barèmes!$A$6:$A$28,"Endurance — Luc Léger (palier)",Barèmes!$B$6:$B$28,H495,Barèmes!$C$6:$C$28,IF(H495="6ème","Mixte",G495)),"à besoin",IF(J495&lt;=SUMIFS(Barèmes!$E$6:$E$28,Barèmes!$A$6:$A$28,"Endurance — Luc Léger (palier)",Barèmes!$B$6:$B$28,H495,Barèmes!$C$6:$C$28,IF(H495="6ème","Mixte",G495)),"fragile","satisfaisant")),IF(J495&gt;=SUMIFS(Barèmes!$D$6:$D$28,Barèmes!$A$6:$A$28,"Endurance — Luc Léger (palier)",Barèmes!$B$6:$B$28,H495,Barèmes!$C$6:$C$28,IF(H495="6ème","Mixte",G495)),"à besoin",IF(J495&gt;=SUMIFS(Barèmes!$E$6:$E$28,Barèmes!$A$6:$A$28,"Endurance — Luc Léger (palier)",Barèmes!$B$6:$B$28,H495,Barèmes!$C$6:$C$28,IF(H495="6ème","Mixte",G495)),"fragile","satisfaisant"))))</f>
        <v/>
      </c>
      <c r="N495" s="21" t="str">
        <f>IF(OR(J495="",SUMPRODUCT((Barèmes!$A$6:$A$28="Endurance — Luc Léger (palier)")*(Barèmes!$B$6:$B$28=H495)*(Barèmes!$C$6:$C$28=IF(H495="6ème","Mixte",G495)))=0),"",IF(SUMPRODUCT((Barèmes!$A$6:$A$28="Endurance — Luc Léger (palier)")*(Barèmes!$B$6:$B$28=H495)*(Barèmes!$C$6:$C$28=IF(H495="6ème","Mixte",G495))*(Barèmes!$J$6:$J$28="+"))&gt;0,IF(J495&lt;=SUMIFS(Barèmes!$F$6:$F$28,Barèmes!$A$6:$A$28,"Endurance — Luc Léger (palier)",Barèmes!$B$6:$B$28,H495,Barèmes!$C$6:$C$28,IF(H495="6ème","Mixte",G495)),Barèmes!$B$2,IF(J495&lt;=SUMIFS(Barèmes!$G$6:$G$28,Barèmes!$A$6:$A$28,"Endurance — Luc Léger (palier)",Barèmes!$B$6:$B$28,H495,Barèmes!$C$6:$C$28,IF(H495="6ème","Mixte",G495)),Barèmes!$C$2,IF(J495&lt;=SUMIFS(Barèmes!$H$6:$H$28,Barèmes!$A$6:$A$28,"Endurance — Luc Léger (palier)",Barèmes!$B$6:$B$28,H495,Barèmes!$C$6:$C$28,IF(H495="6ème","Mixte",G495)),Barèmes!$D$2,IF(J495&lt;=SUMIFS(Barèmes!$I$6:$I$28,Barèmes!$A$6:$A$28,"Endurance — Luc Léger (palier)",Barèmes!$B$6:$B$28,H495,Barèmes!$C$6:$C$28,IF(H495="6ème","Mixte",G495)),Barèmes!$E$2,Barèmes!$F$2)))),IF(J495&gt;=SUMIFS(Barèmes!$F$6:$F$28,Barèmes!$A$6:$A$28,"Endurance — Luc Léger (palier)",Barèmes!$B$6:$B$28,H495,Barèmes!$C$6:$C$28,IF(H495="6ème","Mixte",G495)),Barèmes!$B$2,IF(J495&gt;=SUMIFS(Barèmes!$G$6:$G$28,Barèmes!$A$6:$A$28,"Endurance — Luc Léger (palier)",Barèmes!$B$6:$B$28,H495,Barèmes!$C$6:$C$28,IF(H495="6ème","Mixte",G495)),Barèmes!$C$2,IF(J495&gt;=SUMIFS(Barèmes!$H$6:$H$28,Barèmes!$A$6:$A$28,"Endurance — Luc Léger (palier)",Barèmes!$B$6:$B$28,H495,Barèmes!$C$6:$C$28,IF(H495="6ème","Mixte",G495)),Barèmes!$D$2,IF(J495&gt;=SUMIFS(Barèmes!$I$6:$I$28,Barèmes!$A$6:$A$28,"Endurance — Luc Léger (palier)",Barèmes!$B$6:$B$28,H495,Barèmes!$C$6:$C$28,IF(H495="6ème","Mixte",G495)),Barèmes!$E$2,Barèmes!$F$2))))))</f>
        <v/>
      </c>
      <c r="O495" s="22"/>
      <c r="P495" s="23" t="str">
        <f>IF(OR(O495="",SUMPRODUCT((Barèmes!$A$6:$A$28="Force bas du corps — Saut en longueur (m)")*(Barèmes!$B$6:$B$28=H495)*(Barèmes!$C$6:$C$28=IF(H495="6ème","Mixte",G495)))=0),"",IF(SUMPRODUCT((Barèmes!$A$6:$A$28="Force bas du corps — Saut en longueur (m)")*(Barèmes!$B$6:$B$28=H495)*(Barèmes!$C$6:$C$28=IF(H495="6ème","Mixte",G495))*(Barèmes!$J$6:$J$28="+"))&gt;0,IF(O495&lt;=SUMIFS(Barèmes!$D$6:$D$28,Barèmes!$A$6:$A$28,"Force bas du corps — Saut en longueur (m)",Barèmes!$B$6:$B$28,H495,Barèmes!$C$6:$C$28,IF(H495="6ème","Mixte",G495)),"à besoin",IF(O495&lt;=SUMIFS(Barèmes!$E$6:$E$28,Barèmes!$A$6:$A$28,"Force bas du corps — Saut en longueur (m)",Barèmes!$B$6:$B$28,H495,Barèmes!$C$6:$C$28,IF(H495="6ème","Mixte",G495)),"fragile","satisfaisant")),IF(O495&gt;=SUMIFS(Barèmes!$D$6:$D$28,Barèmes!$A$6:$A$28,"Force bas du corps — Saut en longueur (m)",Barèmes!$B$6:$B$28,H495,Barèmes!$C$6:$C$28,IF(H495="6ème","Mixte",G495)),"à besoin",IF(O495&gt;=SUMIFS(Barèmes!$E$6:$E$28,Barèmes!$A$6:$A$28,"Force bas du corps — Saut en longueur (m)",Barèmes!$B$6:$B$28,H495,Barèmes!$C$6:$C$28,IF(H495="6ème","Mixte",G495)),"fragile","satisfaisant"))))</f>
        <v/>
      </c>
      <c r="Q495" s="23" t="str">
        <f>IF(OR(O495="",SUMPRODUCT((Barèmes!$A$6:$A$28="Force bas du corps — Saut en longueur (m)")*(Barèmes!$B$6:$B$28=H495)*(Barèmes!$C$6:$C$28=IF(H495="6ème","Mixte",G495)))=0),"",IF(SUMPRODUCT((Barèmes!$A$6:$A$28="Force bas du corps — Saut en longueur (m)")*(Barèmes!$B$6:$B$28=H495)*(Barèmes!$C$6:$C$28=IF(H495="6ème","Mixte",G495))*(Barèmes!$J$6:$J$28="+"))&gt;0,IF(O495&lt;=SUMIFS(Barèmes!$F$6:$F$28,Barèmes!$A$6:$A$28,"Force bas du corps — Saut en longueur (m)",Barèmes!$B$6:$B$28,H495,Barèmes!$C$6:$C$28,IF(H495="6ème","Mixte",G495)),Barèmes!$B$2,IF(O495&lt;=SUMIFS(Barèmes!$G$6:$G$28,Barèmes!$A$6:$A$28,"Force bas du corps — Saut en longueur (m)",Barèmes!$B$6:$B$28,H495,Barèmes!$C$6:$C$28,IF(H495="6ème","Mixte",G495)),Barèmes!$C$2,IF(O495&lt;=SUMIFS(Barèmes!$H$6:$H$28,Barèmes!$A$6:$A$28,"Force bas du corps — Saut en longueur (m)",Barèmes!$B$6:$B$28,H495,Barèmes!$C$6:$C$28,IF(H495="6ème","Mixte",G495)),Barèmes!$D$2,IF(O495&lt;=SUMIFS(Barèmes!$I$6:$I$28,Barèmes!$A$6:$A$28,"Force bas du corps — Saut en longueur (m)",Barèmes!$B$6:$B$28,H495,Barèmes!$C$6:$C$28,IF(H495="6ème","Mixte",G495)),Barèmes!$E$2,Barèmes!$F$2)))),IF(O495&gt;=SUMIFS(Barèmes!$F$6:$F$28,Barèmes!$A$6:$A$28,"Force bas du corps — Saut en longueur (m)",Barèmes!$B$6:$B$28,H495,Barèmes!$C$6:$C$28,IF(H495="6ème","Mixte",G495)),Barèmes!$B$2,IF(O495&gt;=SUMIFS(Barèmes!$G$6:$G$28,Barèmes!$A$6:$A$28,"Force bas du corps — Saut en longueur (m)",Barèmes!$B$6:$B$28,H495,Barèmes!$C$6:$C$28,IF(H495="6ème","Mixte",G495)),Barèmes!$C$2,IF(O495&gt;=SUMIFS(Barèmes!$H$6:$H$28,Barèmes!$A$6:$A$28,"Force bas du corps — Saut en longueur (m)",Barèmes!$B$6:$B$28,H495,Barèmes!$C$6:$C$28,IF(H495="6ème","Mixte",G495)),Barèmes!$D$2,IF(O495&gt;=SUMIFS(Barèmes!$I$6:$I$28,Barèmes!$A$6:$A$28,"Force bas du corps — Saut en longueur (m)",Barèmes!$B$6:$B$28,H495,Barèmes!$C$6:$C$28,IF(H495="6ème","Mixte",G495)),Barèmes!$E$2,Barèmes!$F$2))))))</f>
        <v/>
      </c>
      <c r="R495" s="22"/>
      <c r="S495" s="24" t="str">
        <f>IF(OR(R495="",SUMPRODUCT((Barèmes!$A$6:$A$28="Vitesse — 30 m (s)")*(Barèmes!$B$6:$B$28=H495)*(Barèmes!$C$6:$C$28=IF(H495="6ème","Mixte",G495)))=0),"",IF(SUMPRODUCT((Barèmes!$A$6:$A$28="Vitesse — 30 m (s)")*(Barèmes!$B$6:$B$28=H495)*(Barèmes!$C$6:$C$28=IF(H495="6ème","Mixte",G495))*(Barèmes!$J$6:$J$28="+"))&gt;0,IF(R495&lt;=SUMIFS(Barèmes!$D$6:$D$28,Barèmes!$A$6:$A$28,"Vitesse — 30 m (s)",Barèmes!$B$6:$B$28,H495,Barèmes!$C$6:$C$28,IF(H495="6ème","Mixte",G495)),"à besoin",IF(R495&lt;=SUMIFS(Barèmes!$E$6:$E$28,Barèmes!$A$6:$A$28,"Vitesse — 30 m (s)",Barèmes!$B$6:$B$28,H495,Barèmes!$C$6:$C$28,IF(H495="6ème","Mixte",G495)),"fragile","satisfaisant")),IF(R495&gt;=SUMIFS(Barèmes!$D$6:$D$28,Barèmes!$A$6:$A$28,"Vitesse — 30 m (s)",Barèmes!$B$6:$B$28,H495,Barèmes!$C$6:$C$28,IF(H495="6ème","Mixte",G495)),"à besoin",IF(R495&gt;=SUMIFS(Barèmes!$E$6:$E$28,Barèmes!$A$6:$A$28,"Vitesse — 30 m (s)",Barèmes!$B$6:$B$28,H495,Barèmes!$C$6:$C$28,IF(H495="6ème","Mixte",G495)),"fragile","satisfaisant"))))</f>
        <v/>
      </c>
      <c r="T495" s="24" t="str">
        <f>IF(OR(R495="",SUMPRODUCT((Barèmes!$A$6:$A$28="Vitesse — 30 m (s)")*(Barèmes!$B$6:$B$28=H495)*(Barèmes!$C$6:$C$28=IF(H495="6ème","Mixte",G495)))=0),"",IF(SUMPRODUCT((Barèmes!$A$6:$A$28="Vitesse — 30 m (s)")*(Barèmes!$B$6:$B$28=H495)*(Barèmes!$C$6:$C$28=IF(H495="6ème","Mixte",G495))*(Barèmes!$J$6:$J$28="+"))&gt;0,IF(R495&lt;=SUMIFS(Barèmes!$F$6:$F$28,Barèmes!$A$6:$A$28,"Vitesse — 30 m (s)",Barèmes!$B$6:$B$28,H495,Barèmes!$C$6:$C$28,IF(H495="6ème","Mixte",G495)),Barèmes!$B$2,IF(R495&lt;=SUMIFS(Barèmes!$G$6:$G$28,Barèmes!$A$6:$A$28,"Vitesse — 30 m (s)",Barèmes!$B$6:$B$28,H495,Barèmes!$C$6:$C$28,IF(H495="6ème","Mixte",G495)),Barèmes!$C$2,IF(R495&lt;=SUMIFS(Barèmes!$H$6:$H$28,Barèmes!$A$6:$A$28,"Vitesse — 30 m (s)",Barèmes!$B$6:$B$28,H495,Barèmes!$C$6:$C$28,IF(H495="6ème","Mixte",G495)),Barèmes!$D$2,IF(R495&lt;=SUMIFS(Barèmes!$I$6:$I$28,Barèmes!$A$6:$A$28,"Vitesse — 30 m (s)",Barèmes!$B$6:$B$28,H495,Barèmes!$C$6:$C$28,IF(H495="6ème","Mixte",G495)),Barèmes!$E$2,Barèmes!$F$2)))),IF(R495&gt;=SUMIFS(Barèmes!$F$6:$F$28,Barèmes!$A$6:$A$28,"Vitesse — 30 m (s)",Barèmes!$B$6:$B$28,H495,Barèmes!$C$6:$C$28,IF(H495="6ème","Mixte",G495)),Barèmes!$B$2,IF(R495&gt;=SUMIFS(Barèmes!$G$6:$G$28,Barèmes!$A$6:$A$28,"Vitesse — 30 m (s)",Barèmes!$B$6:$B$28,H495,Barèmes!$C$6:$C$28,IF(H495="6ème","Mixte",G495)),Barèmes!$C$2,IF(R495&gt;=SUMIFS(Barèmes!$H$6:$H$28,Barèmes!$A$6:$A$28,"Vitesse — 30 m (s)",Barèmes!$B$6:$B$28,H495,Barèmes!$C$6:$C$28,IF(H495="6ème","Mixte",G495)),Barèmes!$D$2,IF(R495&gt;=SUMIFS(Barèmes!$I$6:$I$28,Barèmes!$A$6:$A$28,"Vitesse — 30 m (s)",Barèmes!$B$6:$B$28,H495,Barèmes!$C$6:$C$28,IF(H495="6ème","Mixte",G495)),Barèmes!$E$2,Barèmes!$F$2))))))</f>
        <v/>
      </c>
      <c r="U495" s="22"/>
      <c r="V495" s="25" t="str">
        <f>IF(OR(U495="",SUMPRODUCT((Barèmes!$A$6:$A$28="Vitesse — 50 m (s)")*(Barèmes!$B$6:$B$28=H495)*(Barèmes!$C$6:$C$28=IF(H495="6ème","Mixte",G495)))=0),"",IF(SUMPRODUCT((Barèmes!$A$6:$A$28="Vitesse — 50 m (s)")*(Barèmes!$B$6:$B$28=H495)*(Barèmes!$C$6:$C$28=IF(H495="6ème","Mixte",G495))*(Barèmes!$J$6:$J$28="+"))&gt;0,IF(U495&lt;=SUMIFS(Barèmes!$D$6:$D$28,Barèmes!$A$6:$A$28,"Vitesse — 50 m (s)",Barèmes!$B$6:$B$28,H495,Barèmes!$C$6:$C$28,IF(H495="6ème","Mixte",G495)),"à besoin",IF(U495&lt;=SUMIFS(Barèmes!$E$6:$E$28,Barèmes!$A$6:$A$28,"Vitesse — 50 m (s)",Barèmes!$B$6:$B$28,H495,Barèmes!$C$6:$C$28,IF(H495="6ème","Mixte",G495)),"fragile","satisfaisant")),IF(U495&gt;=SUMIFS(Barèmes!$D$6:$D$28,Barèmes!$A$6:$A$28,"Vitesse — 50 m (s)",Barèmes!$B$6:$B$28,H495,Barèmes!$C$6:$C$28,IF(H495="6ème","Mixte",G495)),"à besoin",IF(U495&gt;=SUMIFS(Barèmes!$E$6:$E$28,Barèmes!$A$6:$A$28,"Vitesse — 50 m (s)",Barèmes!$B$6:$B$28,H495,Barèmes!$C$6:$C$28,IF(H495="6ème","Mixte",G495)),"fragile","satisfaisant"))))</f>
        <v/>
      </c>
      <c r="W495" s="25" t="str">
        <f>IF(OR(U495="",SUMPRODUCT((Barèmes!$A$6:$A$28="Vitesse — 50 m (s)")*(Barèmes!$B$6:$B$28=H495)*(Barèmes!$C$6:$C$28=IF(H495="6ème","Mixte",G495)))=0),"",IF(SUMPRODUCT((Barèmes!$A$6:$A$28="Vitesse — 50 m (s)")*(Barèmes!$B$6:$B$28=H495)*(Barèmes!$C$6:$C$28=IF(H495="6ème","Mixte",G495))*(Barèmes!$J$6:$J$28="+"))&gt;0,IF(U495&lt;=SUMIFS(Barèmes!$F$6:$F$28,Barèmes!$A$6:$A$28,"Vitesse — 50 m (s)",Barèmes!$B$6:$B$28,H495,Barèmes!$C$6:$C$28,IF(H495="6ème","Mixte",G495)),Barèmes!$B$2,IF(U495&lt;=SUMIFS(Barèmes!$G$6:$G$28,Barèmes!$A$6:$A$28,"Vitesse — 50 m (s)",Barèmes!$B$6:$B$28,H495,Barèmes!$C$6:$C$28,IF(H495="6ème","Mixte",G495)),Barèmes!$C$2,IF(U495&lt;=SUMIFS(Barèmes!$H$6:$H$28,Barèmes!$A$6:$A$28,"Vitesse — 50 m (s)",Barèmes!$B$6:$B$28,H495,Barèmes!$C$6:$C$28,IF(H495="6ème","Mixte",G495)),Barèmes!$D$2,IF(U495&lt;=SUMIFS(Barèmes!$I$6:$I$28,Barèmes!$A$6:$A$28,"Vitesse — 50 m (s)",Barèmes!$B$6:$B$28,H495,Barèmes!$C$6:$C$28,IF(H495="6ème","Mixte",G495)),Barèmes!$E$2,Barèmes!$F$2)))),IF(U495&gt;=SUMIFS(Barèmes!$F$6:$F$28,Barèmes!$A$6:$A$28,"Vitesse — 50 m (s)",Barèmes!$B$6:$B$28,H495,Barèmes!$C$6:$C$28,IF(H495="6ème","Mixte",G495)),Barèmes!$B$2,IF(U495&gt;=SUMIFS(Barèmes!$G$6:$G$28,Barèmes!$A$6:$A$28,"Vitesse — 50 m (s)",Barèmes!$B$6:$B$28,H495,Barèmes!$C$6:$C$28,IF(H495="6ème","Mixte",G495)),Barèmes!$C$2,IF(U495&gt;=SUMIFS(Barèmes!$H$6:$H$28,Barèmes!$A$6:$A$28,"Vitesse — 50 m (s)",Barèmes!$B$6:$B$28,H495,Barèmes!$C$6:$C$28,IF(H495="6ème","Mixte",G495)),Barèmes!$D$2,IF(U495&gt;=SUMIFS(Barèmes!$I$6:$I$28,Barèmes!$A$6:$A$28,"Vitesse — 50 m (s)",Barèmes!$B$6:$B$28,H495,Barèmes!$C$6:$C$28,IF(H495="6ème","Mixte",G495)),Barèmes!$E$2,Barèmes!$F$2))))))</f>
        <v/>
      </c>
      <c r="X495" s="18"/>
      <c r="Y495" s="26" t="str" cm="1">
        <f t="array" ref="Y495">IF(OR(X495="",SUMPRODUCT((Barèmes!$A$6:$A$28="Souplesse (score 1-5)")*(Barèmes!$B$6:$B$28=H495)*(Barèmes!$C$6:$C$28=IF(H495="6ème","Mixte",G495)))=0),"",IF(SUMPRODUCT((Barèmes!$A$6:$A$28="Souplesse (score 1-5)")*(Barèmes!$B$6:$B$28=H495)*(Barèmes!$C$6:$C$28=IF(H495="6ème","Mixte",G495))*(Barèmes!$J$6:$J$28="+"))&gt;0,IF(X495&lt;=SUMIFS(Barèmes!$D$6:$D$28,Barèmes!$A$6:$A$28,"Souplesse (score 1-5)",Barèmes!$B$6:$B$28,H495,Barèmes!$C$6:$C$28,IF(H495="6ème","Mixte",G495)),"à besoin",IF(X495&lt;=SUMIFS(Barèmes!$E$6:$E$28,Barèmes!$A$6:$A$28,"Souplesse (score 1-5)",Barèmes!$B$6:$B$28,H495,Barèmes!$C$6:$C$28,IF(H495="6ème","Mixte",G495)),"fragile","satisfaisant")),IF(X495&gt;=SUMIFS(Barèmes!$D$6:$D$28,Barèmes!$A$6:$A$28,"Souplesse (score 1-5)",Barèmes!$B$6:$B$28,H495,Barèmes!$C$6:$C$28,IF(H495="6ème","Mixte",G495)),"à besoin",IF(X495&gt;=SUMIFS(Barèmes!$E$6:$E$28,Barèmes!$A$6:$A$28,"Souplesse (score 1-5)",Barèmes!$B$6:$B$28,H495,Barèmes!$C$6:$C$28,IF(H495="6ème","Mixte",G495)),"fragile","satisfaisant"))))</f>
        <v/>
      </c>
      <c r="Z495" s="26" t="str" cm="1">
        <f t="array" ref="Z495">IF(OR(X495="",SUMPRODUCT((Barèmes!$A$6:$A$28="Souplesse (score 1-5)")*(Barèmes!$B$6:$B$28=H495)*(Barèmes!$C$6:$C$28=IF(H495="6ème","Mixte",G495)))=0),"",IF(SUMPRODUCT((Barèmes!$A$6:$A$28="Souplesse (score 1-5)")*(Barèmes!$B$6:$B$28=H495)*(Barèmes!$C$6:$C$28=IF(H495="6ème","Mixte",G495))*(Barèmes!$J$6:$J$28="+"))&gt;0,IF(X495&lt;=SUMIFS(Barèmes!$F$6:$F$28,Barèmes!$A$6:$A$28,"Souplesse (score 1-5)",Barèmes!$B$6:$B$28,H495,Barèmes!$C$6:$C$28,IF(H495="6ème","Mixte",G495)),Barèmes!$B$2,IF(X495&lt;=SUMIFS(Barèmes!$G$6:$G$28,Barèmes!$A$6:$A$28,"Souplesse (score 1-5)",Barèmes!$B$6:$B$28,H495,Barèmes!$C$6:$C$28,IF(H495="6ème","Mixte",G495)),Barèmes!$C$2,IF(X495&lt;=SUMIFS(Barèmes!$H$6:$H$28,Barèmes!$A$6:$A$28,"Souplesse (score 1-5)",Barèmes!$B$6:$B$28,H495,Barèmes!$C$6:$C$28,IF(H495="6ème","Mixte",G495)),Barèmes!$D$2,IF(X495&lt;=SUMIFS(Barèmes!$I$6:$I$28,Barèmes!$A$6:$A$28,"Souplesse (score 1-5)",Barèmes!$B$6:$B$28,H495,Barèmes!$C$6:$C$28,IF(H495="6ème","Mixte",G495)),Barèmes!$E$2,Barèmes!$F$2)))),IF(X495&gt;=SUMIFS(Barèmes!$F$6:$F$28,Barèmes!$A$6:$A$28,"Souplesse (score 1-5)",Barèmes!$B$6:$B$28,H495,Barèmes!$C$6:$C$28,IF(H495="6ème","Mixte",G495)),Barèmes!$B$2,IF(X495&gt;=SUMIFS(Barèmes!$G$6:$G$28,Barèmes!$A$6:$A$28,"Souplesse (score 1-5)",Barèmes!$B$6:$B$28,H495,Barèmes!$C$6:$C$28,IF(H495="6ème","Mixte",G495)),Barèmes!$C$2,IF(X495&gt;=SUMIFS(Barèmes!$H$6:$H$28,Barèmes!$A$6:$A$28,"Souplesse (score 1-5)",Barèmes!$B$6:$B$28,H495,Barèmes!$C$6:$C$28,IF(H495="6ème","Mixte",G495)),Barèmes!$D$2,IF(X495&gt;=SUMIFS(Barèmes!$I$6:$I$28,Barèmes!$A$6:$A$28,"Souplesse (score 1-5)",Barèmes!$B$6:$B$28,H495,Barèmes!$C$6:$C$28,IF(H495="6ème","Mixte",G495)),Barèmes!$E$2,Barèmes!$F$2))))))</f>
        <v/>
      </c>
      <c r="AA495" s="22"/>
      <c r="AB495" s="27" t="str">
        <f>IF(OR(AA495="",SUMPRODUCT((Barèmes!$A$6:$A$28="Agilité — T-test 974 (s)")*(Barèmes!$B$6:$B$28=H495)*(Barèmes!$C$6:$C$28=IF(H495="6ème","Mixte",G495)))=0),"",IF(SUMPRODUCT((Barèmes!$A$6:$A$28="Agilité — T-test 974 (s)")*(Barèmes!$B$6:$B$28=H495)*(Barèmes!$C$6:$C$28=IF(H495="6ème","Mixte",G495))*(Barèmes!$J$6:$J$28="+"))&gt;0,IF(AA495&lt;=SUMIFS(Barèmes!$D$6:$D$28,Barèmes!$A$6:$A$28,"Agilité — T-test 974 (s)",Barèmes!$B$6:$B$28,H495,Barèmes!$C$6:$C$28,IF(H495="6ème","Mixte",G495)),"à besoin",IF(AA495&lt;=SUMIFS(Barèmes!$E$6:$E$28,Barèmes!$A$6:$A$28,"Agilité — T-test 974 (s)",Barèmes!$B$6:$B$28,H495,Barèmes!$C$6:$C$28,IF(H495="6ème","Mixte",G495)),"fragile","satisfaisant")),IF(AA495&gt;=SUMIFS(Barèmes!$D$6:$D$28,Barèmes!$A$6:$A$28,"Agilité — T-test 974 (s)",Barèmes!$B$6:$B$28,H495,Barèmes!$C$6:$C$28,IF(H495="6ème","Mixte",G495)),"à besoin",IF(AA495&gt;=SUMIFS(Barèmes!$E$6:$E$28,Barèmes!$A$6:$A$28,"Agilité — T-test 974 (s)",Barèmes!$B$6:$B$28,H495,Barèmes!$C$6:$C$28,IF(H495="6ème","Mixte",G495)),"fragile","satisfaisant"))))</f>
        <v/>
      </c>
      <c r="AC495" s="27" t="str">
        <f>IF(OR(AA495="",SUMPRODUCT((Barèmes!$A$6:$A$28="Agilité — T-test 974 (s)")*(Barèmes!$B$6:$B$28=H495)*(Barèmes!$C$6:$C$28=IF(H495="6ème","Mixte",G495)))=0),"",IF(SUMPRODUCT((Barèmes!$A$6:$A$28="Agilité — T-test 974 (s)")*(Barèmes!$B$6:$B$28=H495)*(Barèmes!$C$6:$C$28=IF(H495="6ème","Mixte",G495))*(Barèmes!$J$6:$J$28="+"))&gt;0,IF(AA495&lt;=SUMIFS(Barèmes!$F$6:$F$28,Barèmes!$A$6:$A$28,"Agilité — T-test 974 (s)",Barèmes!$B$6:$B$28,H495,Barèmes!$C$6:$C$28,IF(H495="6ème","Mixte",G495)),Barèmes!$B$2,IF(AA495&lt;=SUMIFS(Barèmes!$G$6:$G$28,Barèmes!$A$6:$A$28,"Agilité — T-test 974 (s)",Barèmes!$B$6:$B$28,H495,Barèmes!$C$6:$C$28,IF(H495="6ème","Mixte",G495)),Barèmes!$C$2,IF(AA495&lt;=SUMIFS(Barèmes!$H$6:$H$28,Barèmes!$A$6:$A$28,"Agilité — T-test 974 (s)",Barèmes!$B$6:$B$28,H495,Barèmes!$C$6:$C$28,IF(H495="6ème","Mixte",G495)),Barèmes!$D$2,IF(AA495&lt;=SUMIFS(Barèmes!$I$6:$I$28,Barèmes!$A$6:$A$28,"Agilité — T-test 974 (s)",Barèmes!$B$6:$B$28,H495,Barèmes!$C$6:$C$28,IF(H495="6ème","Mixte",G495)),Barèmes!$E$2,Barèmes!$F$2)))),IF(AA495&gt;=SUMIFS(Barèmes!$F$6:$F$28,Barèmes!$A$6:$A$28,"Agilité — T-test 974 (s)",Barèmes!$B$6:$B$28,H495,Barèmes!$C$6:$C$28,IF(H495="6ème","Mixte",G495)),Barèmes!$B$2,IF(AA495&gt;=SUMIFS(Barèmes!$G$6:$G$28,Barèmes!$A$6:$A$28,"Agilité — T-test 974 (s)",Barèmes!$B$6:$B$28,H495,Barèmes!$C$6:$C$28,IF(H495="6ème","Mixte",G495)),Barèmes!$C$2,IF(AA495&gt;=SUMIFS(Barèmes!$H$6:$H$28,Barèmes!$A$6:$A$28,"Agilité — T-test 974 (s)",Barèmes!$B$6:$B$28,H495,Barèmes!$C$6:$C$28,IF(H495="6ème","Mixte",G495)),Barèmes!$D$2,IF(AA495&gt;=SUMIFS(Barèmes!$I$6:$I$28,Barèmes!$A$6:$A$28,"Agilité — T-test 974 (s)",Barèmes!$B$6:$B$28,H495,Barèmes!$C$6:$C$28,IF(H495="6ème","Mixte",G495)),Barèmes!$E$2,Barèmes!$F$2))))))</f>
        <v/>
      </c>
      <c r="AD495" s="28" t="str">
        <f t="shared" si="58"/>
        <v/>
      </c>
      <c r="AE495" s="29" t="str">
        <f t="shared" si="59"/>
        <v/>
      </c>
      <c r="AF495" s="30" t="str">
        <f>IF(OR(AD495="",SUMPRODUCT((Barèmes!$A$6:$A$28="Surcoût d'agilité (s) — technique")*(Barèmes!$B$6:$B$28=H495)*(Barèmes!$C$6:$C$28=IF(H495="6ème","Mixte",G495)))=0),"",IF(SUMPRODUCT((Barèmes!$A$6:$A$28="Surcoût d'agilité (s) — technique")*(Barèmes!$B$6:$B$28=H495)*(Barèmes!$C$6:$C$28=IF(H495="6ème","Mixte",G495))*(Barèmes!$J$6:$J$28="+"))&gt;0,IF(AD495&lt;=SUMIFS(Barèmes!$D$6:$D$28,Barèmes!$A$6:$A$28,"Surcoût d'agilité (s) — technique",Barèmes!$B$6:$B$28,H495,Barèmes!$C$6:$C$28,IF(H495="6ème","Mixte",G495)),"à besoin",IF(AD495&lt;=SUMIFS(Barèmes!$E$6:$E$28,Barèmes!$A$6:$A$28,"Surcoût d'agilité (s) — technique",Barèmes!$B$6:$B$28,H495,Barèmes!$C$6:$C$28,IF(H495="6ème","Mixte",G495)),"fragile","satisfaisant")),IF(AD495&gt;=SUMIFS(Barèmes!$D$6:$D$28,Barèmes!$A$6:$A$28,"Surcoût d'agilité (s) — technique",Barèmes!$B$6:$B$28,H495,Barèmes!$C$6:$C$28,IF(H495="6ème","Mixte",G495)),"à besoin",IF(AD495&gt;=SUMIFS(Barèmes!$E$6:$E$28,Barèmes!$A$6:$A$28,"Surcoût d'agilité (s) — technique",Barèmes!$B$6:$B$28,H495,Barèmes!$C$6:$C$28,IF(H495="6ème","Mixte",G495)),"fragile","satisfaisant"))))</f>
        <v/>
      </c>
      <c r="AG495" s="30" t="str">
        <f>IF(OR(AD495="",SUMPRODUCT((Barèmes!$A$6:$A$28="Surcoût d'agilité (s) — technique")*(Barèmes!$B$6:$B$28=H495)*(Barèmes!$C$6:$C$28=IF(H495="6ème","Mixte",G495)))=0),"",IF(SUMPRODUCT((Barèmes!$A$6:$A$28="Surcoût d'agilité (s) — technique")*(Barèmes!$B$6:$B$28=H495)*(Barèmes!$C$6:$C$28=IF(H495="6ème","Mixte",G495))*(Barèmes!$J$6:$J$28="+"))&gt;0,IF(AD495&lt;=SUMIFS(Barèmes!$F$6:$F$28,Barèmes!$A$6:$A$28,"Surcoût d'agilité (s) — technique",Barèmes!$B$6:$B$28,H495,Barèmes!$C$6:$C$28,IF(H495="6ème","Mixte",G495)),Barèmes!$B$2,IF(AD495&lt;=SUMIFS(Barèmes!$G$6:$G$28,Barèmes!$A$6:$A$28,"Surcoût d'agilité (s) — technique",Barèmes!$B$6:$B$28,H495,Barèmes!$C$6:$C$28,IF(H495="6ème","Mixte",G495)),Barèmes!$C$2,IF(AD495&lt;=SUMIFS(Barèmes!$H$6:$H$28,Barèmes!$A$6:$A$28,"Surcoût d'agilité (s) — technique",Barèmes!$B$6:$B$28,H495,Barèmes!$C$6:$C$28,IF(H495="6ème","Mixte",G495)),Barèmes!$D$2,IF(AD495&lt;=SUMIFS(Barèmes!$I$6:$I$28,Barèmes!$A$6:$A$28,"Surcoût d'agilité (s) — technique",Barèmes!$B$6:$B$28,H495,Barèmes!$C$6:$C$28,IF(H495="6ème","Mixte",G495)),Barèmes!$E$2,Barèmes!$F$2)))),IF(AD495&gt;=SUMIFS(Barèmes!$F$6:$F$28,Barèmes!$A$6:$A$28,"Surcoût d'agilité (s) — technique",Barèmes!$B$6:$B$28,H495,Barèmes!$C$6:$C$28,IF(H495="6ème","Mixte",G495)),Barèmes!$B$2,IF(AD495&gt;=SUMIFS(Barèmes!$G$6:$G$28,Barèmes!$A$6:$A$28,"Surcoût d'agilité (s) — technique",Barèmes!$B$6:$B$28,H495,Barèmes!$C$6:$C$28,IF(H495="6ème","Mixte",G495)),Barèmes!$C$2,IF(AD495&gt;=SUMIFS(Barèmes!$H$6:$H$28,Barèmes!$A$6:$A$28,"Surcoût d'agilité (s) — technique",Barèmes!$B$6:$B$28,H495,Barèmes!$C$6:$C$28,IF(H495="6ème","Mixte",G495)),Barèmes!$D$2,IF(AD495&gt;=SUMIFS(Barèmes!$I$6:$I$28,Barèmes!$A$6:$A$28,"Surcoût d'agilité (s) — technique",Barèmes!$B$6:$B$28,H495,Barèmes!$C$6:$C$28,IF(H495="6ème","Mixte",G495)),Barèmes!$E$2,Barèmes!$F$2))))))</f>
        <v/>
      </c>
      <c r="AH495" s="31" t="str">
        <f>IF((IF(N495="",0,1)+IF(Q495="",0,1)+IF(W495="",0,1)+IF(Z495="",0,1)+IF(AC495="",0,1))=0,"",3*IF(N495=Barèmes!$B$2,1,IF(N495=Barèmes!$C$2,2,IF(N495=Barèmes!$D$2,3,IF(N495=Barèmes!$E$2,4,IF(N495=Barèmes!$F$2,5,0)))))+3*IF(Q495=Barèmes!$B$2,1,IF(Q495=Barèmes!$C$2,2,IF(Q495=Barèmes!$D$2,3,IF(Q495=Barèmes!$E$2,4,IF(Q495=Barèmes!$F$2,5,0)))))+2*IF(W495=Barèmes!$B$2,1,IF(W495=Barèmes!$C$2,2,IF(W495=Barèmes!$D$2,3,IF(W495=Barèmes!$E$2,4,IF(W495=Barèmes!$F$2,5,0)))))+1*IF(Z495=Barèmes!$B$2,1,IF(Z495=Barèmes!$C$2,2,IF(Z495=Barèmes!$D$2,3,IF(Z495=Barèmes!$E$2,4,IF(Z495=Barèmes!$F$2,5,0)))))+1*IF(AC495=Barèmes!$B$2,1,IF(AC495=Barèmes!$C$2,2,IF(AC495=Barèmes!$D$2,3,IF(AC495=Barèmes!$E$2,4,IF(AC495=Barèmes!$F$2,5,0))))))</f>
        <v/>
      </c>
      <c r="AI495" s="31"/>
      <c r="AJ495" s="32" t="str">
        <f>IFERROR(INDEX(Croissance!$B$5:$B$604,MATCH(A495,Croissance!$A$5:$A$604,0)),"")</f>
        <v/>
      </c>
      <c r="AK495" s="32" t="str">
        <f>IFERROR(INDEX(Croissance!$C$5:$C$604,MATCH(A495,Croissance!$A$5:$A$604,0)),"")</f>
        <v/>
      </c>
      <c r="AL495" s="32" t="str">
        <f>IFERROR(INDEX(Croissance!$D$5:$D$604,MATCH(A495,Croissance!$A$5:$A$604,0)),"")</f>
        <v/>
      </c>
      <c r="AM495" s="32" t="str">
        <f>IFERROR(INDEX(Croissance!$E$5:$E$604,MATCH(A495,Croissance!$A$5:$A$604,0)),"")</f>
        <v/>
      </c>
      <c r="AO495" s="33">
        <f t="shared" si="64"/>
        <v>0</v>
      </c>
      <c r="AP495" s="33">
        <f t="shared" si="60"/>
        <v>0</v>
      </c>
      <c r="AQ495" s="33">
        <f>IF(A495="",0,IF(AND(OR('Synthèse classe'!$C$2="Tous",C495='Synthèse classe'!$C$2),OR('Synthèse classe'!$C$3="Toutes",D495='Synthèse classe'!$C$3),OR('Synthèse classe'!$C$4="Toutes",AND('Synthèse classe'!$C$4="Dernière",AP495=1),B495=IFERROR(VALUE('Synthèse classe'!$C$4),0))),1,0))</f>
        <v>0</v>
      </c>
      <c r="AR495" s="34" t="str">
        <f t="shared" si="61"/>
        <v/>
      </c>
    </row>
    <row r="496" spans="1:44" x14ac:dyDescent="0.2">
      <c r="A496" s="17" t="str">
        <f t="shared" si="57"/>
        <v/>
      </c>
      <c r="B496" s="18"/>
      <c r="C496" s="19"/>
      <c r="D496" s="19"/>
      <c r="E496" s="19"/>
      <c r="F496" s="19"/>
      <c r="G496" s="19"/>
      <c r="H496" s="17" t="str">
        <f t="shared" si="62"/>
        <v/>
      </c>
      <c r="I496" s="20"/>
      <c r="J496" s="18"/>
      <c r="K496" s="19"/>
      <c r="L496" s="21" t="str">
        <f t="shared" si="63"/>
        <v/>
      </c>
      <c r="M496" s="21" t="str">
        <f>IF(OR(J496="",SUMPRODUCT((Barèmes!$A$6:$A$28="Endurance — Luc Léger (palier)")*(Barèmes!$B$6:$B$28=H496)*(Barèmes!$C$6:$C$28=IF(H496="6ème","Mixte",G496)))=0),"",IF(SUMPRODUCT((Barèmes!$A$6:$A$28="Endurance — Luc Léger (palier)")*(Barèmes!$B$6:$B$28=H496)*(Barèmes!$C$6:$C$28=IF(H496="6ème","Mixte",G496))*(Barèmes!$J$6:$J$28="+"))&gt;0,IF(J496&lt;=SUMIFS(Barèmes!$D$6:$D$28,Barèmes!$A$6:$A$28,"Endurance — Luc Léger (palier)",Barèmes!$B$6:$B$28,H496,Barèmes!$C$6:$C$28,IF(H496="6ème","Mixte",G496)),"à besoin",IF(J496&lt;=SUMIFS(Barèmes!$E$6:$E$28,Barèmes!$A$6:$A$28,"Endurance — Luc Léger (palier)",Barèmes!$B$6:$B$28,H496,Barèmes!$C$6:$C$28,IF(H496="6ème","Mixte",G496)),"fragile","satisfaisant")),IF(J496&gt;=SUMIFS(Barèmes!$D$6:$D$28,Barèmes!$A$6:$A$28,"Endurance — Luc Léger (palier)",Barèmes!$B$6:$B$28,H496,Barèmes!$C$6:$C$28,IF(H496="6ème","Mixte",G496)),"à besoin",IF(J496&gt;=SUMIFS(Barèmes!$E$6:$E$28,Barèmes!$A$6:$A$28,"Endurance — Luc Léger (palier)",Barèmes!$B$6:$B$28,H496,Barèmes!$C$6:$C$28,IF(H496="6ème","Mixte",G496)),"fragile","satisfaisant"))))</f>
        <v/>
      </c>
      <c r="N496" s="21" t="str">
        <f>IF(OR(J496="",SUMPRODUCT((Barèmes!$A$6:$A$28="Endurance — Luc Léger (palier)")*(Barèmes!$B$6:$B$28=H496)*(Barèmes!$C$6:$C$28=IF(H496="6ème","Mixte",G496)))=0),"",IF(SUMPRODUCT((Barèmes!$A$6:$A$28="Endurance — Luc Léger (palier)")*(Barèmes!$B$6:$B$28=H496)*(Barèmes!$C$6:$C$28=IF(H496="6ème","Mixte",G496))*(Barèmes!$J$6:$J$28="+"))&gt;0,IF(J496&lt;=SUMIFS(Barèmes!$F$6:$F$28,Barèmes!$A$6:$A$28,"Endurance — Luc Léger (palier)",Barèmes!$B$6:$B$28,H496,Barèmes!$C$6:$C$28,IF(H496="6ème","Mixte",G496)),Barèmes!$B$2,IF(J496&lt;=SUMIFS(Barèmes!$G$6:$G$28,Barèmes!$A$6:$A$28,"Endurance — Luc Léger (palier)",Barèmes!$B$6:$B$28,H496,Barèmes!$C$6:$C$28,IF(H496="6ème","Mixte",G496)),Barèmes!$C$2,IF(J496&lt;=SUMIFS(Barèmes!$H$6:$H$28,Barèmes!$A$6:$A$28,"Endurance — Luc Léger (palier)",Barèmes!$B$6:$B$28,H496,Barèmes!$C$6:$C$28,IF(H496="6ème","Mixte",G496)),Barèmes!$D$2,IF(J496&lt;=SUMIFS(Barèmes!$I$6:$I$28,Barèmes!$A$6:$A$28,"Endurance — Luc Léger (palier)",Barèmes!$B$6:$B$28,H496,Barèmes!$C$6:$C$28,IF(H496="6ème","Mixte",G496)),Barèmes!$E$2,Barèmes!$F$2)))),IF(J496&gt;=SUMIFS(Barèmes!$F$6:$F$28,Barèmes!$A$6:$A$28,"Endurance — Luc Léger (palier)",Barèmes!$B$6:$B$28,H496,Barèmes!$C$6:$C$28,IF(H496="6ème","Mixte",G496)),Barèmes!$B$2,IF(J496&gt;=SUMIFS(Barèmes!$G$6:$G$28,Barèmes!$A$6:$A$28,"Endurance — Luc Léger (palier)",Barèmes!$B$6:$B$28,H496,Barèmes!$C$6:$C$28,IF(H496="6ème","Mixte",G496)),Barèmes!$C$2,IF(J496&gt;=SUMIFS(Barèmes!$H$6:$H$28,Barèmes!$A$6:$A$28,"Endurance — Luc Léger (palier)",Barèmes!$B$6:$B$28,H496,Barèmes!$C$6:$C$28,IF(H496="6ème","Mixte",G496)),Barèmes!$D$2,IF(J496&gt;=SUMIFS(Barèmes!$I$6:$I$28,Barèmes!$A$6:$A$28,"Endurance — Luc Léger (palier)",Barèmes!$B$6:$B$28,H496,Barèmes!$C$6:$C$28,IF(H496="6ème","Mixte",G496)),Barèmes!$E$2,Barèmes!$F$2))))))</f>
        <v/>
      </c>
      <c r="O496" s="22"/>
      <c r="P496" s="23" t="str">
        <f>IF(OR(O496="",SUMPRODUCT((Barèmes!$A$6:$A$28="Force bas du corps — Saut en longueur (m)")*(Barèmes!$B$6:$B$28=H496)*(Barèmes!$C$6:$C$28=IF(H496="6ème","Mixte",G496)))=0),"",IF(SUMPRODUCT((Barèmes!$A$6:$A$28="Force bas du corps — Saut en longueur (m)")*(Barèmes!$B$6:$B$28=H496)*(Barèmes!$C$6:$C$28=IF(H496="6ème","Mixte",G496))*(Barèmes!$J$6:$J$28="+"))&gt;0,IF(O496&lt;=SUMIFS(Barèmes!$D$6:$D$28,Barèmes!$A$6:$A$28,"Force bas du corps — Saut en longueur (m)",Barèmes!$B$6:$B$28,H496,Barèmes!$C$6:$C$28,IF(H496="6ème","Mixte",G496)),"à besoin",IF(O496&lt;=SUMIFS(Barèmes!$E$6:$E$28,Barèmes!$A$6:$A$28,"Force bas du corps — Saut en longueur (m)",Barèmes!$B$6:$B$28,H496,Barèmes!$C$6:$C$28,IF(H496="6ème","Mixte",G496)),"fragile","satisfaisant")),IF(O496&gt;=SUMIFS(Barèmes!$D$6:$D$28,Barèmes!$A$6:$A$28,"Force bas du corps — Saut en longueur (m)",Barèmes!$B$6:$B$28,H496,Barèmes!$C$6:$C$28,IF(H496="6ème","Mixte",G496)),"à besoin",IF(O496&gt;=SUMIFS(Barèmes!$E$6:$E$28,Barèmes!$A$6:$A$28,"Force bas du corps — Saut en longueur (m)",Barèmes!$B$6:$B$28,H496,Barèmes!$C$6:$C$28,IF(H496="6ème","Mixte",G496)),"fragile","satisfaisant"))))</f>
        <v/>
      </c>
      <c r="Q496" s="23" t="str">
        <f>IF(OR(O496="",SUMPRODUCT((Barèmes!$A$6:$A$28="Force bas du corps — Saut en longueur (m)")*(Barèmes!$B$6:$B$28=H496)*(Barèmes!$C$6:$C$28=IF(H496="6ème","Mixte",G496)))=0),"",IF(SUMPRODUCT((Barèmes!$A$6:$A$28="Force bas du corps — Saut en longueur (m)")*(Barèmes!$B$6:$B$28=H496)*(Barèmes!$C$6:$C$28=IF(H496="6ème","Mixte",G496))*(Barèmes!$J$6:$J$28="+"))&gt;0,IF(O496&lt;=SUMIFS(Barèmes!$F$6:$F$28,Barèmes!$A$6:$A$28,"Force bas du corps — Saut en longueur (m)",Barèmes!$B$6:$B$28,H496,Barèmes!$C$6:$C$28,IF(H496="6ème","Mixte",G496)),Barèmes!$B$2,IF(O496&lt;=SUMIFS(Barèmes!$G$6:$G$28,Barèmes!$A$6:$A$28,"Force bas du corps — Saut en longueur (m)",Barèmes!$B$6:$B$28,H496,Barèmes!$C$6:$C$28,IF(H496="6ème","Mixte",G496)),Barèmes!$C$2,IF(O496&lt;=SUMIFS(Barèmes!$H$6:$H$28,Barèmes!$A$6:$A$28,"Force bas du corps — Saut en longueur (m)",Barèmes!$B$6:$B$28,H496,Barèmes!$C$6:$C$28,IF(H496="6ème","Mixte",G496)),Barèmes!$D$2,IF(O496&lt;=SUMIFS(Barèmes!$I$6:$I$28,Barèmes!$A$6:$A$28,"Force bas du corps — Saut en longueur (m)",Barèmes!$B$6:$B$28,H496,Barèmes!$C$6:$C$28,IF(H496="6ème","Mixte",G496)),Barèmes!$E$2,Barèmes!$F$2)))),IF(O496&gt;=SUMIFS(Barèmes!$F$6:$F$28,Barèmes!$A$6:$A$28,"Force bas du corps — Saut en longueur (m)",Barèmes!$B$6:$B$28,H496,Barèmes!$C$6:$C$28,IF(H496="6ème","Mixte",G496)),Barèmes!$B$2,IF(O496&gt;=SUMIFS(Barèmes!$G$6:$G$28,Barèmes!$A$6:$A$28,"Force bas du corps — Saut en longueur (m)",Barèmes!$B$6:$B$28,H496,Barèmes!$C$6:$C$28,IF(H496="6ème","Mixte",G496)),Barèmes!$C$2,IF(O496&gt;=SUMIFS(Barèmes!$H$6:$H$28,Barèmes!$A$6:$A$28,"Force bas du corps — Saut en longueur (m)",Barèmes!$B$6:$B$28,H496,Barèmes!$C$6:$C$28,IF(H496="6ème","Mixte",G496)),Barèmes!$D$2,IF(O496&gt;=SUMIFS(Barèmes!$I$6:$I$28,Barèmes!$A$6:$A$28,"Force bas du corps — Saut en longueur (m)",Barèmes!$B$6:$B$28,H496,Barèmes!$C$6:$C$28,IF(H496="6ème","Mixte",G496)),Barèmes!$E$2,Barèmes!$F$2))))))</f>
        <v/>
      </c>
      <c r="R496" s="22"/>
      <c r="S496" s="24" t="str">
        <f>IF(OR(R496="",SUMPRODUCT((Barèmes!$A$6:$A$28="Vitesse — 30 m (s)")*(Barèmes!$B$6:$B$28=H496)*(Barèmes!$C$6:$C$28=IF(H496="6ème","Mixte",G496)))=0),"",IF(SUMPRODUCT((Barèmes!$A$6:$A$28="Vitesse — 30 m (s)")*(Barèmes!$B$6:$B$28=H496)*(Barèmes!$C$6:$C$28=IF(H496="6ème","Mixte",G496))*(Barèmes!$J$6:$J$28="+"))&gt;0,IF(R496&lt;=SUMIFS(Barèmes!$D$6:$D$28,Barèmes!$A$6:$A$28,"Vitesse — 30 m (s)",Barèmes!$B$6:$B$28,H496,Barèmes!$C$6:$C$28,IF(H496="6ème","Mixte",G496)),"à besoin",IF(R496&lt;=SUMIFS(Barèmes!$E$6:$E$28,Barèmes!$A$6:$A$28,"Vitesse — 30 m (s)",Barèmes!$B$6:$B$28,H496,Barèmes!$C$6:$C$28,IF(H496="6ème","Mixte",G496)),"fragile","satisfaisant")),IF(R496&gt;=SUMIFS(Barèmes!$D$6:$D$28,Barèmes!$A$6:$A$28,"Vitesse — 30 m (s)",Barèmes!$B$6:$B$28,H496,Barèmes!$C$6:$C$28,IF(H496="6ème","Mixte",G496)),"à besoin",IF(R496&gt;=SUMIFS(Barèmes!$E$6:$E$28,Barèmes!$A$6:$A$28,"Vitesse — 30 m (s)",Barèmes!$B$6:$B$28,H496,Barèmes!$C$6:$C$28,IF(H496="6ème","Mixte",G496)),"fragile","satisfaisant"))))</f>
        <v/>
      </c>
      <c r="T496" s="24" t="str">
        <f>IF(OR(R496="",SUMPRODUCT((Barèmes!$A$6:$A$28="Vitesse — 30 m (s)")*(Barèmes!$B$6:$B$28=H496)*(Barèmes!$C$6:$C$28=IF(H496="6ème","Mixte",G496)))=0),"",IF(SUMPRODUCT((Barèmes!$A$6:$A$28="Vitesse — 30 m (s)")*(Barèmes!$B$6:$B$28=H496)*(Barèmes!$C$6:$C$28=IF(H496="6ème","Mixte",G496))*(Barèmes!$J$6:$J$28="+"))&gt;0,IF(R496&lt;=SUMIFS(Barèmes!$F$6:$F$28,Barèmes!$A$6:$A$28,"Vitesse — 30 m (s)",Barèmes!$B$6:$B$28,H496,Barèmes!$C$6:$C$28,IF(H496="6ème","Mixte",G496)),Barèmes!$B$2,IF(R496&lt;=SUMIFS(Barèmes!$G$6:$G$28,Barèmes!$A$6:$A$28,"Vitesse — 30 m (s)",Barèmes!$B$6:$B$28,H496,Barèmes!$C$6:$C$28,IF(H496="6ème","Mixte",G496)),Barèmes!$C$2,IF(R496&lt;=SUMIFS(Barèmes!$H$6:$H$28,Barèmes!$A$6:$A$28,"Vitesse — 30 m (s)",Barèmes!$B$6:$B$28,H496,Barèmes!$C$6:$C$28,IF(H496="6ème","Mixte",G496)),Barèmes!$D$2,IF(R496&lt;=SUMIFS(Barèmes!$I$6:$I$28,Barèmes!$A$6:$A$28,"Vitesse — 30 m (s)",Barèmes!$B$6:$B$28,H496,Barèmes!$C$6:$C$28,IF(H496="6ème","Mixte",G496)),Barèmes!$E$2,Barèmes!$F$2)))),IF(R496&gt;=SUMIFS(Barèmes!$F$6:$F$28,Barèmes!$A$6:$A$28,"Vitesse — 30 m (s)",Barèmes!$B$6:$B$28,H496,Barèmes!$C$6:$C$28,IF(H496="6ème","Mixte",G496)),Barèmes!$B$2,IF(R496&gt;=SUMIFS(Barèmes!$G$6:$G$28,Barèmes!$A$6:$A$28,"Vitesse — 30 m (s)",Barèmes!$B$6:$B$28,H496,Barèmes!$C$6:$C$28,IF(H496="6ème","Mixte",G496)),Barèmes!$C$2,IF(R496&gt;=SUMIFS(Barèmes!$H$6:$H$28,Barèmes!$A$6:$A$28,"Vitesse — 30 m (s)",Barèmes!$B$6:$B$28,H496,Barèmes!$C$6:$C$28,IF(H496="6ème","Mixte",G496)),Barèmes!$D$2,IF(R496&gt;=SUMIFS(Barèmes!$I$6:$I$28,Barèmes!$A$6:$A$28,"Vitesse — 30 m (s)",Barèmes!$B$6:$B$28,H496,Barèmes!$C$6:$C$28,IF(H496="6ème","Mixte",G496)),Barèmes!$E$2,Barèmes!$F$2))))))</f>
        <v/>
      </c>
      <c r="U496" s="22"/>
      <c r="V496" s="25" t="str">
        <f>IF(OR(U496="",SUMPRODUCT((Barèmes!$A$6:$A$28="Vitesse — 50 m (s)")*(Barèmes!$B$6:$B$28=H496)*(Barèmes!$C$6:$C$28=IF(H496="6ème","Mixte",G496)))=0),"",IF(SUMPRODUCT((Barèmes!$A$6:$A$28="Vitesse — 50 m (s)")*(Barèmes!$B$6:$B$28=H496)*(Barèmes!$C$6:$C$28=IF(H496="6ème","Mixte",G496))*(Barèmes!$J$6:$J$28="+"))&gt;0,IF(U496&lt;=SUMIFS(Barèmes!$D$6:$D$28,Barèmes!$A$6:$A$28,"Vitesse — 50 m (s)",Barèmes!$B$6:$B$28,H496,Barèmes!$C$6:$C$28,IF(H496="6ème","Mixte",G496)),"à besoin",IF(U496&lt;=SUMIFS(Barèmes!$E$6:$E$28,Barèmes!$A$6:$A$28,"Vitesse — 50 m (s)",Barèmes!$B$6:$B$28,H496,Barèmes!$C$6:$C$28,IF(H496="6ème","Mixte",G496)),"fragile","satisfaisant")),IF(U496&gt;=SUMIFS(Barèmes!$D$6:$D$28,Barèmes!$A$6:$A$28,"Vitesse — 50 m (s)",Barèmes!$B$6:$B$28,H496,Barèmes!$C$6:$C$28,IF(H496="6ème","Mixte",G496)),"à besoin",IF(U496&gt;=SUMIFS(Barèmes!$E$6:$E$28,Barèmes!$A$6:$A$28,"Vitesse — 50 m (s)",Barèmes!$B$6:$B$28,H496,Barèmes!$C$6:$C$28,IF(H496="6ème","Mixte",G496)),"fragile","satisfaisant"))))</f>
        <v/>
      </c>
      <c r="W496" s="25" t="str">
        <f>IF(OR(U496="",SUMPRODUCT((Barèmes!$A$6:$A$28="Vitesse — 50 m (s)")*(Barèmes!$B$6:$B$28=H496)*(Barèmes!$C$6:$C$28=IF(H496="6ème","Mixte",G496)))=0),"",IF(SUMPRODUCT((Barèmes!$A$6:$A$28="Vitesse — 50 m (s)")*(Barèmes!$B$6:$B$28=H496)*(Barèmes!$C$6:$C$28=IF(H496="6ème","Mixte",G496))*(Barèmes!$J$6:$J$28="+"))&gt;0,IF(U496&lt;=SUMIFS(Barèmes!$F$6:$F$28,Barèmes!$A$6:$A$28,"Vitesse — 50 m (s)",Barèmes!$B$6:$B$28,H496,Barèmes!$C$6:$C$28,IF(H496="6ème","Mixte",G496)),Barèmes!$B$2,IF(U496&lt;=SUMIFS(Barèmes!$G$6:$G$28,Barèmes!$A$6:$A$28,"Vitesse — 50 m (s)",Barèmes!$B$6:$B$28,H496,Barèmes!$C$6:$C$28,IF(H496="6ème","Mixte",G496)),Barèmes!$C$2,IF(U496&lt;=SUMIFS(Barèmes!$H$6:$H$28,Barèmes!$A$6:$A$28,"Vitesse — 50 m (s)",Barèmes!$B$6:$B$28,H496,Barèmes!$C$6:$C$28,IF(H496="6ème","Mixte",G496)),Barèmes!$D$2,IF(U496&lt;=SUMIFS(Barèmes!$I$6:$I$28,Barèmes!$A$6:$A$28,"Vitesse — 50 m (s)",Barèmes!$B$6:$B$28,H496,Barèmes!$C$6:$C$28,IF(H496="6ème","Mixte",G496)),Barèmes!$E$2,Barèmes!$F$2)))),IF(U496&gt;=SUMIFS(Barèmes!$F$6:$F$28,Barèmes!$A$6:$A$28,"Vitesse — 50 m (s)",Barèmes!$B$6:$B$28,H496,Barèmes!$C$6:$C$28,IF(H496="6ème","Mixte",G496)),Barèmes!$B$2,IF(U496&gt;=SUMIFS(Barèmes!$G$6:$G$28,Barèmes!$A$6:$A$28,"Vitesse — 50 m (s)",Barèmes!$B$6:$B$28,H496,Barèmes!$C$6:$C$28,IF(H496="6ème","Mixte",G496)),Barèmes!$C$2,IF(U496&gt;=SUMIFS(Barèmes!$H$6:$H$28,Barèmes!$A$6:$A$28,"Vitesse — 50 m (s)",Barèmes!$B$6:$B$28,H496,Barèmes!$C$6:$C$28,IF(H496="6ème","Mixte",G496)),Barèmes!$D$2,IF(U496&gt;=SUMIFS(Barèmes!$I$6:$I$28,Barèmes!$A$6:$A$28,"Vitesse — 50 m (s)",Barèmes!$B$6:$B$28,H496,Barèmes!$C$6:$C$28,IF(H496="6ème","Mixte",G496)),Barèmes!$E$2,Barèmes!$F$2))))))</f>
        <v/>
      </c>
      <c r="X496" s="18"/>
      <c r="Y496" s="26" t="str" cm="1">
        <f t="array" ref="Y496">IF(OR(X496="",SUMPRODUCT((Barèmes!$A$6:$A$28="Souplesse (score 1-5)")*(Barèmes!$B$6:$B$28=H496)*(Barèmes!$C$6:$C$28=IF(H496="6ème","Mixte",G496)))=0),"",IF(SUMPRODUCT((Barèmes!$A$6:$A$28="Souplesse (score 1-5)")*(Barèmes!$B$6:$B$28=H496)*(Barèmes!$C$6:$C$28=IF(H496="6ème","Mixte",G496))*(Barèmes!$J$6:$J$28="+"))&gt;0,IF(X496&lt;=SUMIFS(Barèmes!$D$6:$D$28,Barèmes!$A$6:$A$28,"Souplesse (score 1-5)",Barèmes!$B$6:$B$28,H496,Barèmes!$C$6:$C$28,IF(H496="6ème","Mixte",G496)),"à besoin",IF(X496&lt;=SUMIFS(Barèmes!$E$6:$E$28,Barèmes!$A$6:$A$28,"Souplesse (score 1-5)",Barèmes!$B$6:$B$28,H496,Barèmes!$C$6:$C$28,IF(H496="6ème","Mixte",G496)),"fragile","satisfaisant")),IF(X496&gt;=SUMIFS(Barèmes!$D$6:$D$28,Barèmes!$A$6:$A$28,"Souplesse (score 1-5)",Barèmes!$B$6:$B$28,H496,Barèmes!$C$6:$C$28,IF(H496="6ème","Mixte",G496)),"à besoin",IF(X496&gt;=SUMIFS(Barèmes!$E$6:$E$28,Barèmes!$A$6:$A$28,"Souplesse (score 1-5)",Barèmes!$B$6:$B$28,H496,Barèmes!$C$6:$C$28,IF(H496="6ème","Mixte",G496)),"fragile","satisfaisant"))))</f>
        <v/>
      </c>
      <c r="Z496" s="26" t="str" cm="1">
        <f t="array" ref="Z496">IF(OR(X496="",SUMPRODUCT((Barèmes!$A$6:$A$28="Souplesse (score 1-5)")*(Barèmes!$B$6:$B$28=H496)*(Barèmes!$C$6:$C$28=IF(H496="6ème","Mixte",G496)))=0),"",IF(SUMPRODUCT((Barèmes!$A$6:$A$28="Souplesse (score 1-5)")*(Barèmes!$B$6:$B$28=H496)*(Barèmes!$C$6:$C$28=IF(H496="6ème","Mixte",G496))*(Barèmes!$J$6:$J$28="+"))&gt;0,IF(X496&lt;=SUMIFS(Barèmes!$F$6:$F$28,Barèmes!$A$6:$A$28,"Souplesse (score 1-5)",Barèmes!$B$6:$B$28,H496,Barèmes!$C$6:$C$28,IF(H496="6ème","Mixte",G496)),Barèmes!$B$2,IF(X496&lt;=SUMIFS(Barèmes!$G$6:$G$28,Barèmes!$A$6:$A$28,"Souplesse (score 1-5)",Barèmes!$B$6:$B$28,H496,Barèmes!$C$6:$C$28,IF(H496="6ème","Mixte",G496)),Barèmes!$C$2,IF(X496&lt;=SUMIFS(Barèmes!$H$6:$H$28,Barèmes!$A$6:$A$28,"Souplesse (score 1-5)",Barèmes!$B$6:$B$28,H496,Barèmes!$C$6:$C$28,IF(H496="6ème","Mixte",G496)),Barèmes!$D$2,IF(X496&lt;=SUMIFS(Barèmes!$I$6:$I$28,Barèmes!$A$6:$A$28,"Souplesse (score 1-5)",Barèmes!$B$6:$B$28,H496,Barèmes!$C$6:$C$28,IF(H496="6ème","Mixte",G496)),Barèmes!$E$2,Barèmes!$F$2)))),IF(X496&gt;=SUMIFS(Barèmes!$F$6:$F$28,Barèmes!$A$6:$A$28,"Souplesse (score 1-5)",Barèmes!$B$6:$B$28,H496,Barèmes!$C$6:$C$28,IF(H496="6ème","Mixte",G496)),Barèmes!$B$2,IF(X496&gt;=SUMIFS(Barèmes!$G$6:$G$28,Barèmes!$A$6:$A$28,"Souplesse (score 1-5)",Barèmes!$B$6:$B$28,H496,Barèmes!$C$6:$C$28,IF(H496="6ème","Mixte",G496)),Barèmes!$C$2,IF(X496&gt;=SUMIFS(Barèmes!$H$6:$H$28,Barèmes!$A$6:$A$28,"Souplesse (score 1-5)",Barèmes!$B$6:$B$28,H496,Barèmes!$C$6:$C$28,IF(H496="6ème","Mixte",G496)),Barèmes!$D$2,IF(X496&gt;=SUMIFS(Barèmes!$I$6:$I$28,Barèmes!$A$6:$A$28,"Souplesse (score 1-5)",Barèmes!$B$6:$B$28,H496,Barèmes!$C$6:$C$28,IF(H496="6ème","Mixte",G496)),Barèmes!$E$2,Barèmes!$F$2))))))</f>
        <v/>
      </c>
      <c r="AA496" s="22"/>
      <c r="AB496" s="27" t="str">
        <f>IF(OR(AA496="",SUMPRODUCT((Barèmes!$A$6:$A$28="Agilité — T-test 974 (s)")*(Barèmes!$B$6:$B$28=H496)*(Barèmes!$C$6:$C$28=IF(H496="6ème","Mixte",G496)))=0),"",IF(SUMPRODUCT((Barèmes!$A$6:$A$28="Agilité — T-test 974 (s)")*(Barèmes!$B$6:$B$28=H496)*(Barèmes!$C$6:$C$28=IF(H496="6ème","Mixte",G496))*(Barèmes!$J$6:$J$28="+"))&gt;0,IF(AA496&lt;=SUMIFS(Barèmes!$D$6:$D$28,Barèmes!$A$6:$A$28,"Agilité — T-test 974 (s)",Barèmes!$B$6:$B$28,H496,Barèmes!$C$6:$C$28,IF(H496="6ème","Mixte",G496)),"à besoin",IF(AA496&lt;=SUMIFS(Barèmes!$E$6:$E$28,Barèmes!$A$6:$A$28,"Agilité — T-test 974 (s)",Barèmes!$B$6:$B$28,H496,Barèmes!$C$6:$C$28,IF(H496="6ème","Mixte",G496)),"fragile","satisfaisant")),IF(AA496&gt;=SUMIFS(Barèmes!$D$6:$D$28,Barèmes!$A$6:$A$28,"Agilité — T-test 974 (s)",Barèmes!$B$6:$B$28,H496,Barèmes!$C$6:$C$28,IF(H496="6ème","Mixte",G496)),"à besoin",IF(AA496&gt;=SUMIFS(Barèmes!$E$6:$E$28,Barèmes!$A$6:$A$28,"Agilité — T-test 974 (s)",Barèmes!$B$6:$B$28,H496,Barèmes!$C$6:$C$28,IF(H496="6ème","Mixte",G496)),"fragile","satisfaisant"))))</f>
        <v/>
      </c>
      <c r="AC496" s="27" t="str">
        <f>IF(OR(AA496="",SUMPRODUCT((Barèmes!$A$6:$A$28="Agilité — T-test 974 (s)")*(Barèmes!$B$6:$B$28=H496)*(Barèmes!$C$6:$C$28=IF(H496="6ème","Mixte",G496)))=0),"",IF(SUMPRODUCT((Barèmes!$A$6:$A$28="Agilité — T-test 974 (s)")*(Barèmes!$B$6:$B$28=H496)*(Barèmes!$C$6:$C$28=IF(H496="6ème","Mixte",G496))*(Barèmes!$J$6:$J$28="+"))&gt;0,IF(AA496&lt;=SUMIFS(Barèmes!$F$6:$F$28,Barèmes!$A$6:$A$28,"Agilité — T-test 974 (s)",Barèmes!$B$6:$B$28,H496,Barèmes!$C$6:$C$28,IF(H496="6ème","Mixte",G496)),Barèmes!$B$2,IF(AA496&lt;=SUMIFS(Barèmes!$G$6:$G$28,Barèmes!$A$6:$A$28,"Agilité — T-test 974 (s)",Barèmes!$B$6:$B$28,H496,Barèmes!$C$6:$C$28,IF(H496="6ème","Mixte",G496)),Barèmes!$C$2,IF(AA496&lt;=SUMIFS(Barèmes!$H$6:$H$28,Barèmes!$A$6:$A$28,"Agilité — T-test 974 (s)",Barèmes!$B$6:$B$28,H496,Barèmes!$C$6:$C$28,IF(H496="6ème","Mixte",G496)),Barèmes!$D$2,IF(AA496&lt;=SUMIFS(Barèmes!$I$6:$I$28,Barèmes!$A$6:$A$28,"Agilité — T-test 974 (s)",Barèmes!$B$6:$B$28,H496,Barèmes!$C$6:$C$28,IF(H496="6ème","Mixte",G496)),Barèmes!$E$2,Barèmes!$F$2)))),IF(AA496&gt;=SUMIFS(Barèmes!$F$6:$F$28,Barèmes!$A$6:$A$28,"Agilité — T-test 974 (s)",Barèmes!$B$6:$B$28,H496,Barèmes!$C$6:$C$28,IF(H496="6ème","Mixte",G496)),Barèmes!$B$2,IF(AA496&gt;=SUMIFS(Barèmes!$G$6:$G$28,Barèmes!$A$6:$A$28,"Agilité — T-test 974 (s)",Barèmes!$B$6:$B$28,H496,Barèmes!$C$6:$C$28,IF(H496="6ème","Mixte",G496)),Barèmes!$C$2,IF(AA496&gt;=SUMIFS(Barèmes!$H$6:$H$28,Barèmes!$A$6:$A$28,"Agilité — T-test 974 (s)",Barèmes!$B$6:$B$28,H496,Barèmes!$C$6:$C$28,IF(H496="6ème","Mixte",G496)),Barèmes!$D$2,IF(AA496&gt;=SUMIFS(Barèmes!$I$6:$I$28,Barèmes!$A$6:$A$28,"Agilité — T-test 974 (s)",Barèmes!$B$6:$B$28,H496,Barèmes!$C$6:$C$28,IF(H496="6ème","Mixte",G496)),Barèmes!$E$2,Barèmes!$F$2))))))</f>
        <v/>
      </c>
      <c r="AD496" s="28" t="str">
        <f t="shared" si="58"/>
        <v/>
      </c>
      <c r="AE496" s="29" t="str">
        <f t="shared" si="59"/>
        <v/>
      </c>
      <c r="AF496" s="30" t="str">
        <f>IF(OR(AD496="",SUMPRODUCT((Barèmes!$A$6:$A$28="Surcoût d'agilité (s) — technique")*(Barèmes!$B$6:$B$28=H496)*(Barèmes!$C$6:$C$28=IF(H496="6ème","Mixte",G496)))=0),"",IF(SUMPRODUCT((Barèmes!$A$6:$A$28="Surcoût d'agilité (s) — technique")*(Barèmes!$B$6:$B$28=H496)*(Barèmes!$C$6:$C$28=IF(H496="6ème","Mixte",G496))*(Barèmes!$J$6:$J$28="+"))&gt;0,IF(AD496&lt;=SUMIFS(Barèmes!$D$6:$D$28,Barèmes!$A$6:$A$28,"Surcoût d'agilité (s) — technique",Barèmes!$B$6:$B$28,H496,Barèmes!$C$6:$C$28,IF(H496="6ème","Mixte",G496)),"à besoin",IF(AD496&lt;=SUMIFS(Barèmes!$E$6:$E$28,Barèmes!$A$6:$A$28,"Surcoût d'agilité (s) — technique",Barèmes!$B$6:$B$28,H496,Barèmes!$C$6:$C$28,IF(H496="6ème","Mixte",G496)),"fragile","satisfaisant")),IF(AD496&gt;=SUMIFS(Barèmes!$D$6:$D$28,Barèmes!$A$6:$A$28,"Surcoût d'agilité (s) — technique",Barèmes!$B$6:$B$28,H496,Barèmes!$C$6:$C$28,IF(H496="6ème","Mixte",G496)),"à besoin",IF(AD496&gt;=SUMIFS(Barèmes!$E$6:$E$28,Barèmes!$A$6:$A$28,"Surcoût d'agilité (s) — technique",Barèmes!$B$6:$B$28,H496,Barèmes!$C$6:$C$28,IF(H496="6ème","Mixte",G496)),"fragile","satisfaisant"))))</f>
        <v/>
      </c>
      <c r="AG496" s="30" t="str">
        <f>IF(OR(AD496="",SUMPRODUCT((Barèmes!$A$6:$A$28="Surcoût d'agilité (s) — technique")*(Barèmes!$B$6:$B$28=H496)*(Barèmes!$C$6:$C$28=IF(H496="6ème","Mixte",G496)))=0),"",IF(SUMPRODUCT((Barèmes!$A$6:$A$28="Surcoût d'agilité (s) — technique")*(Barèmes!$B$6:$B$28=H496)*(Barèmes!$C$6:$C$28=IF(H496="6ème","Mixte",G496))*(Barèmes!$J$6:$J$28="+"))&gt;0,IF(AD496&lt;=SUMIFS(Barèmes!$F$6:$F$28,Barèmes!$A$6:$A$28,"Surcoût d'agilité (s) — technique",Barèmes!$B$6:$B$28,H496,Barèmes!$C$6:$C$28,IF(H496="6ème","Mixte",G496)),Barèmes!$B$2,IF(AD496&lt;=SUMIFS(Barèmes!$G$6:$G$28,Barèmes!$A$6:$A$28,"Surcoût d'agilité (s) — technique",Barèmes!$B$6:$B$28,H496,Barèmes!$C$6:$C$28,IF(H496="6ème","Mixte",G496)),Barèmes!$C$2,IF(AD496&lt;=SUMIFS(Barèmes!$H$6:$H$28,Barèmes!$A$6:$A$28,"Surcoût d'agilité (s) — technique",Barèmes!$B$6:$B$28,H496,Barèmes!$C$6:$C$28,IF(H496="6ème","Mixte",G496)),Barèmes!$D$2,IF(AD496&lt;=SUMIFS(Barèmes!$I$6:$I$28,Barèmes!$A$6:$A$28,"Surcoût d'agilité (s) — technique",Barèmes!$B$6:$B$28,H496,Barèmes!$C$6:$C$28,IF(H496="6ème","Mixte",G496)),Barèmes!$E$2,Barèmes!$F$2)))),IF(AD496&gt;=SUMIFS(Barèmes!$F$6:$F$28,Barèmes!$A$6:$A$28,"Surcoût d'agilité (s) — technique",Barèmes!$B$6:$B$28,H496,Barèmes!$C$6:$C$28,IF(H496="6ème","Mixte",G496)),Barèmes!$B$2,IF(AD496&gt;=SUMIFS(Barèmes!$G$6:$G$28,Barèmes!$A$6:$A$28,"Surcoût d'agilité (s) — technique",Barèmes!$B$6:$B$28,H496,Barèmes!$C$6:$C$28,IF(H496="6ème","Mixte",G496)),Barèmes!$C$2,IF(AD496&gt;=SUMIFS(Barèmes!$H$6:$H$28,Barèmes!$A$6:$A$28,"Surcoût d'agilité (s) — technique",Barèmes!$B$6:$B$28,H496,Barèmes!$C$6:$C$28,IF(H496="6ème","Mixte",G496)),Barèmes!$D$2,IF(AD496&gt;=SUMIFS(Barèmes!$I$6:$I$28,Barèmes!$A$6:$A$28,"Surcoût d'agilité (s) — technique",Barèmes!$B$6:$B$28,H496,Barèmes!$C$6:$C$28,IF(H496="6ème","Mixte",G496)),Barèmes!$E$2,Barèmes!$F$2))))))</f>
        <v/>
      </c>
      <c r="AH496" s="31" t="str">
        <f>IF((IF(N496="",0,1)+IF(Q496="",0,1)+IF(W496="",0,1)+IF(Z496="",0,1)+IF(AC496="",0,1))=0,"",3*IF(N496=Barèmes!$B$2,1,IF(N496=Barèmes!$C$2,2,IF(N496=Barèmes!$D$2,3,IF(N496=Barèmes!$E$2,4,IF(N496=Barèmes!$F$2,5,0)))))+3*IF(Q496=Barèmes!$B$2,1,IF(Q496=Barèmes!$C$2,2,IF(Q496=Barèmes!$D$2,3,IF(Q496=Barèmes!$E$2,4,IF(Q496=Barèmes!$F$2,5,0)))))+2*IF(W496=Barèmes!$B$2,1,IF(W496=Barèmes!$C$2,2,IF(W496=Barèmes!$D$2,3,IF(W496=Barèmes!$E$2,4,IF(W496=Barèmes!$F$2,5,0)))))+1*IF(Z496=Barèmes!$B$2,1,IF(Z496=Barèmes!$C$2,2,IF(Z496=Barèmes!$D$2,3,IF(Z496=Barèmes!$E$2,4,IF(Z496=Barèmes!$F$2,5,0)))))+1*IF(AC496=Barèmes!$B$2,1,IF(AC496=Barèmes!$C$2,2,IF(AC496=Barèmes!$D$2,3,IF(AC496=Barèmes!$E$2,4,IF(AC496=Barèmes!$F$2,5,0))))))</f>
        <v/>
      </c>
      <c r="AI496" s="31"/>
      <c r="AJ496" s="32" t="str">
        <f>IFERROR(INDEX(Croissance!$B$5:$B$604,MATCH(A496,Croissance!$A$5:$A$604,0)),"")</f>
        <v/>
      </c>
      <c r="AK496" s="32" t="str">
        <f>IFERROR(INDEX(Croissance!$C$5:$C$604,MATCH(A496,Croissance!$A$5:$A$604,0)),"")</f>
        <v/>
      </c>
      <c r="AL496" s="32" t="str">
        <f>IFERROR(INDEX(Croissance!$D$5:$D$604,MATCH(A496,Croissance!$A$5:$A$604,0)),"")</f>
        <v/>
      </c>
      <c r="AM496" s="32" t="str">
        <f>IFERROR(INDEX(Croissance!$E$5:$E$604,MATCH(A496,Croissance!$A$5:$A$604,0)),"")</f>
        <v/>
      </c>
      <c r="AO496" s="33">
        <f t="shared" si="64"/>
        <v>0</v>
      </c>
      <c r="AP496" s="33">
        <f t="shared" si="60"/>
        <v>0</v>
      </c>
      <c r="AQ496" s="33">
        <f>IF(A496="",0,IF(AND(OR('Synthèse classe'!$C$2="Tous",C496='Synthèse classe'!$C$2),OR('Synthèse classe'!$C$3="Toutes",D496='Synthèse classe'!$C$3),OR('Synthèse classe'!$C$4="Toutes",AND('Synthèse classe'!$C$4="Dernière",AP496=1),B496=IFERROR(VALUE('Synthèse classe'!$C$4),0))),1,0))</f>
        <v>0</v>
      </c>
      <c r="AR496" s="34" t="str">
        <f t="shared" si="61"/>
        <v/>
      </c>
    </row>
    <row r="497" spans="1:44" x14ac:dyDescent="0.2">
      <c r="A497" s="17" t="str">
        <f t="shared" si="57"/>
        <v/>
      </c>
      <c r="B497" s="18"/>
      <c r="C497" s="19"/>
      <c r="D497" s="19"/>
      <c r="E497" s="19"/>
      <c r="F497" s="19"/>
      <c r="G497" s="19"/>
      <c r="H497" s="17" t="str">
        <f t="shared" si="62"/>
        <v/>
      </c>
      <c r="I497" s="20"/>
      <c r="J497" s="18"/>
      <c r="K497" s="19"/>
      <c r="L497" s="21" t="str">
        <f t="shared" si="63"/>
        <v/>
      </c>
      <c r="M497" s="21" t="str">
        <f>IF(OR(J497="",SUMPRODUCT((Barèmes!$A$6:$A$28="Endurance — Luc Léger (palier)")*(Barèmes!$B$6:$B$28=H497)*(Barèmes!$C$6:$C$28=IF(H497="6ème","Mixte",G497)))=0),"",IF(SUMPRODUCT((Barèmes!$A$6:$A$28="Endurance — Luc Léger (palier)")*(Barèmes!$B$6:$B$28=H497)*(Barèmes!$C$6:$C$28=IF(H497="6ème","Mixte",G497))*(Barèmes!$J$6:$J$28="+"))&gt;0,IF(J497&lt;=SUMIFS(Barèmes!$D$6:$D$28,Barèmes!$A$6:$A$28,"Endurance — Luc Léger (palier)",Barèmes!$B$6:$B$28,H497,Barèmes!$C$6:$C$28,IF(H497="6ème","Mixte",G497)),"à besoin",IF(J497&lt;=SUMIFS(Barèmes!$E$6:$E$28,Barèmes!$A$6:$A$28,"Endurance — Luc Léger (palier)",Barèmes!$B$6:$B$28,H497,Barèmes!$C$6:$C$28,IF(H497="6ème","Mixte",G497)),"fragile","satisfaisant")),IF(J497&gt;=SUMIFS(Barèmes!$D$6:$D$28,Barèmes!$A$6:$A$28,"Endurance — Luc Léger (palier)",Barèmes!$B$6:$B$28,H497,Barèmes!$C$6:$C$28,IF(H497="6ème","Mixte",G497)),"à besoin",IF(J497&gt;=SUMIFS(Barèmes!$E$6:$E$28,Barèmes!$A$6:$A$28,"Endurance — Luc Léger (palier)",Barèmes!$B$6:$B$28,H497,Barèmes!$C$6:$C$28,IF(H497="6ème","Mixte",G497)),"fragile","satisfaisant"))))</f>
        <v/>
      </c>
      <c r="N497" s="21" t="str">
        <f>IF(OR(J497="",SUMPRODUCT((Barèmes!$A$6:$A$28="Endurance — Luc Léger (palier)")*(Barèmes!$B$6:$B$28=H497)*(Barèmes!$C$6:$C$28=IF(H497="6ème","Mixte",G497)))=0),"",IF(SUMPRODUCT((Barèmes!$A$6:$A$28="Endurance — Luc Léger (palier)")*(Barèmes!$B$6:$B$28=H497)*(Barèmes!$C$6:$C$28=IF(H497="6ème","Mixte",G497))*(Barèmes!$J$6:$J$28="+"))&gt;0,IF(J497&lt;=SUMIFS(Barèmes!$F$6:$F$28,Barèmes!$A$6:$A$28,"Endurance — Luc Léger (palier)",Barèmes!$B$6:$B$28,H497,Barèmes!$C$6:$C$28,IF(H497="6ème","Mixte",G497)),Barèmes!$B$2,IF(J497&lt;=SUMIFS(Barèmes!$G$6:$G$28,Barèmes!$A$6:$A$28,"Endurance — Luc Léger (palier)",Barèmes!$B$6:$B$28,H497,Barèmes!$C$6:$C$28,IF(H497="6ème","Mixte",G497)),Barèmes!$C$2,IF(J497&lt;=SUMIFS(Barèmes!$H$6:$H$28,Barèmes!$A$6:$A$28,"Endurance — Luc Léger (palier)",Barèmes!$B$6:$B$28,H497,Barèmes!$C$6:$C$28,IF(H497="6ème","Mixte",G497)),Barèmes!$D$2,IF(J497&lt;=SUMIFS(Barèmes!$I$6:$I$28,Barèmes!$A$6:$A$28,"Endurance — Luc Léger (palier)",Barèmes!$B$6:$B$28,H497,Barèmes!$C$6:$C$28,IF(H497="6ème","Mixte",G497)),Barèmes!$E$2,Barèmes!$F$2)))),IF(J497&gt;=SUMIFS(Barèmes!$F$6:$F$28,Barèmes!$A$6:$A$28,"Endurance — Luc Léger (palier)",Barèmes!$B$6:$B$28,H497,Barèmes!$C$6:$C$28,IF(H497="6ème","Mixte",G497)),Barèmes!$B$2,IF(J497&gt;=SUMIFS(Barèmes!$G$6:$G$28,Barèmes!$A$6:$A$28,"Endurance — Luc Léger (palier)",Barèmes!$B$6:$B$28,H497,Barèmes!$C$6:$C$28,IF(H497="6ème","Mixte",G497)),Barèmes!$C$2,IF(J497&gt;=SUMIFS(Barèmes!$H$6:$H$28,Barèmes!$A$6:$A$28,"Endurance — Luc Léger (palier)",Barèmes!$B$6:$B$28,H497,Barèmes!$C$6:$C$28,IF(H497="6ème","Mixte",G497)),Barèmes!$D$2,IF(J497&gt;=SUMIFS(Barèmes!$I$6:$I$28,Barèmes!$A$6:$A$28,"Endurance — Luc Léger (palier)",Barèmes!$B$6:$B$28,H497,Barèmes!$C$6:$C$28,IF(H497="6ème","Mixte",G497)),Barèmes!$E$2,Barèmes!$F$2))))))</f>
        <v/>
      </c>
      <c r="O497" s="22"/>
      <c r="P497" s="23" t="str">
        <f>IF(OR(O497="",SUMPRODUCT((Barèmes!$A$6:$A$28="Force bas du corps — Saut en longueur (m)")*(Barèmes!$B$6:$B$28=H497)*(Barèmes!$C$6:$C$28=IF(H497="6ème","Mixte",G497)))=0),"",IF(SUMPRODUCT((Barèmes!$A$6:$A$28="Force bas du corps — Saut en longueur (m)")*(Barèmes!$B$6:$B$28=H497)*(Barèmes!$C$6:$C$28=IF(H497="6ème","Mixte",G497))*(Barèmes!$J$6:$J$28="+"))&gt;0,IF(O497&lt;=SUMIFS(Barèmes!$D$6:$D$28,Barèmes!$A$6:$A$28,"Force bas du corps — Saut en longueur (m)",Barèmes!$B$6:$B$28,H497,Barèmes!$C$6:$C$28,IF(H497="6ème","Mixte",G497)),"à besoin",IF(O497&lt;=SUMIFS(Barèmes!$E$6:$E$28,Barèmes!$A$6:$A$28,"Force bas du corps — Saut en longueur (m)",Barèmes!$B$6:$B$28,H497,Barèmes!$C$6:$C$28,IF(H497="6ème","Mixte",G497)),"fragile","satisfaisant")),IF(O497&gt;=SUMIFS(Barèmes!$D$6:$D$28,Barèmes!$A$6:$A$28,"Force bas du corps — Saut en longueur (m)",Barèmes!$B$6:$B$28,H497,Barèmes!$C$6:$C$28,IF(H497="6ème","Mixte",G497)),"à besoin",IF(O497&gt;=SUMIFS(Barèmes!$E$6:$E$28,Barèmes!$A$6:$A$28,"Force bas du corps — Saut en longueur (m)",Barèmes!$B$6:$B$28,H497,Barèmes!$C$6:$C$28,IF(H497="6ème","Mixte",G497)),"fragile","satisfaisant"))))</f>
        <v/>
      </c>
      <c r="Q497" s="23" t="str">
        <f>IF(OR(O497="",SUMPRODUCT((Barèmes!$A$6:$A$28="Force bas du corps — Saut en longueur (m)")*(Barèmes!$B$6:$B$28=H497)*(Barèmes!$C$6:$C$28=IF(H497="6ème","Mixte",G497)))=0),"",IF(SUMPRODUCT((Barèmes!$A$6:$A$28="Force bas du corps — Saut en longueur (m)")*(Barèmes!$B$6:$B$28=H497)*(Barèmes!$C$6:$C$28=IF(H497="6ème","Mixte",G497))*(Barèmes!$J$6:$J$28="+"))&gt;0,IF(O497&lt;=SUMIFS(Barèmes!$F$6:$F$28,Barèmes!$A$6:$A$28,"Force bas du corps — Saut en longueur (m)",Barèmes!$B$6:$B$28,H497,Barèmes!$C$6:$C$28,IF(H497="6ème","Mixte",G497)),Barèmes!$B$2,IF(O497&lt;=SUMIFS(Barèmes!$G$6:$G$28,Barèmes!$A$6:$A$28,"Force bas du corps — Saut en longueur (m)",Barèmes!$B$6:$B$28,H497,Barèmes!$C$6:$C$28,IF(H497="6ème","Mixte",G497)),Barèmes!$C$2,IF(O497&lt;=SUMIFS(Barèmes!$H$6:$H$28,Barèmes!$A$6:$A$28,"Force bas du corps — Saut en longueur (m)",Barèmes!$B$6:$B$28,H497,Barèmes!$C$6:$C$28,IF(H497="6ème","Mixte",G497)),Barèmes!$D$2,IF(O497&lt;=SUMIFS(Barèmes!$I$6:$I$28,Barèmes!$A$6:$A$28,"Force bas du corps — Saut en longueur (m)",Barèmes!$B$6:$B$28,H497,Barèmes!$C$6:$C$28,IF(H497="6ème","Mixte",G497)),Barèmes!$E$2,Barèmes!$F$2)))),IF(O497&gt;=SUMIFS(Barèmes!$F$6:$F$28,Barèmes!$A$6:$A$28,"Force bas du corps — Saut en longueur (m)",Barèmes!$B$6:$B$28,H497,Barèmes!$C$6:$C$28,IF(H497="6ème","Mixte",G497)),Barèmes!$B$2,IF(O497&gt;=SUMIFS(Barèmes!$G$6:$G$28,Barèmes!$A$6:$A$28,"Force bas du corps — Saut en longueur (m)",Barèmes!$B$6:$B$28,H497,Barèmes!$C$6:$C$28,IF(H497="6ème","Mixte",G497)),Barèmes!$C$2,IF(O497&gt;=SUMIFS(Barèmes!$H$6:$H$28,Barèmes!$A$6:$A$28,"Force bas du corps — Saut en longueur (m)",Barèmes!$B$6:$B$28,H497,Barèmes!$C$6:$C$28,IF(H497="6ème","Mixte",G497)),Barèmes!$D$2,IF(O497&gt;=SUMIFS(Barèmes!$I$6:$I$28,Barèmes!$A$6:$A$28,"Force bas du corps — Saut en longueur (m)",Barèmes!$B$6:$B$28,H497,Barèmes!$C$6:$C$28,IF(H497="6ème","Mixte",G497)),Barèmes!$E$2,Barèmes!$F$2))))))</f>
        <v/>
      </c>
      <c r="R497" s="22"/>
      <c r="S497" s="24" t="str">
        <f>IF(OR(R497="",SUMPRODUCT((Barèmes!$A$6:$A$28="Vitesse — 30 m (s)")*(Barèmes!$B$6:$B$28=H497)*(Barèmes!$C$6:$C$28=IF(H497="6ème","Mixte",G497)))=0),"",IF(SUMPRODUCT((Barèmes!$A$6:$A$28="Vitesse — 30 m (s)")*(Barèmes!$B$6:$B$28=H497)*(Barèmes!$C$6:$C$28=IF(H497="6ème","Mixte",G497))*(Barèmes!$J$6:$J$28="+"))&gt;0,IF(R497&lt;=SUMIFS(Barèmes!$D$6:$D$28,Barèmes!$A$6:$A$28,"Vitesse — 30 m (s)",Barèmes!$B$6:$B$28,H497,Barèmes!$C$6:$C$28,IF(H497="6ème","Mixte",G497)),"à besoin",IF(R497&lt;=SUMIFS(Barèmes!$E$6:$E$28,Barèmes!$A$6:$A$28,"Vitesse — 30 m (s)",Barèmes!$B$6:$B$28,H497,Barèmes!$C$6:$C$28,IF(H497="6ème","Mixte",G497)),"fragile","satisfaisant")),IF(R497&gt;=SUMIFS(Barèmes!$D$6:$D$28,Barèmes!$A$6:$A$28,"Vitesse — 30 m (s)",Barèmes!$B$6:$B$28,H497,Barèmes!$C$6:$C$28,IF(H497="6ème","Mixte",G497)),"à besoin",IF(R497&gt;=SUMIFS(Barèmes!$E$6:$E$28,Barèmes!$A$6:$A$28,"Vitesse — 30 m (s)",Barèmes!$B$6:$B$28,H497,Barèmes!$C$6:$C$28,IF(H497="6ème","Mixte",G497)),"fragile","satisfaisant"))))</f>
        <v/>
      </c>
      <c r="T497" s="24" t="str">
        <f>IF(OR(R497="",SUMPRODUCT((Barèmes!$A$6:$A$28="Vitesse — 30 m (s)")*(Barèmes!$B$6:$B$28=H497)*(Barèmes!$C$6:$C$28=IF(H497="6ème","Mixte",G497)))=0),"",IF(SUMPRODUCT((Barèmes!$A$6:$A$28="Vitesse — 30 m (s)")*(Barèmes!$B$6:$B$28=H497)*(Barèmes!$C$6:$C$28=IF(H497="6ème","Mixte",G497))*(Barèmes!$J$6:$J$28="+"))&gt;0,IF(R497&lt;=SUMIFS(Barèmes!$F$6:$F$28,Barèmes!$A$6:$A$28,"Vitesse — 30 m (s)",Barèmes!$B$6:$B$28,H497,Barèmes!$C$6:$C$28,IF(H497="6ème","Mixte",G497)),Barèmes!$B$2,IF(R497&lt;=SUMIFS(Barèmes!$G$6:$G$28,Barèmes!$A$6:$A$28,"Vitesse — 30 m (s)",Barèmes!$B$6:$B$28,H497,Barèmes!$C$6:$C$28,IF(H497="6ème","Mixte",G497)),Barèmes!$C$2,IF(R497&lt;=SUMIFS(Barèmes!$H$6:$H$28,Barèmes!$A$6:$A$28,"Vitesse — 30 m (s)",Barèmes!$B$6:$B$28,H497,Barèmes!$C$6:$C$28,IF(H497="6ème","Mixte",G497)),Barèmes!$D$2,IF(R497&lt;=SUMIFS(Barèmes!$I$6:$I$28,Barèmes!$A$6:$A$28,"Vitesse — 30 m (s)",Barèmes!$B$6:$B$28,H497,Barèmes!$C$6:$C$28,IF(H497="6ème","Mixte",G497)),Barèmes!$E$2,Barèmes!$F$2)))),IF(R497&gt;=SUMIFS(Barèmes!$F$6:$F$28,Barèmes!$A$6:$A$28,"Vitesse — 30 m (s)",Barèmes!$B$6:$B$28,H497,Barèmes!$C$6:$C$28,IF(H497="6ème","Mixte",G497)),Barèmes!$B$2,IF(R497&gt;=SUMIFS(Barèmes!$G$6:$G$28,Barèmes!$A$6:$A$28,"Vitesse — 30 m (s)",Barèmes!$B$6:$B$28,H497,Barèmes!$C$6:$C$28,IF(H497="6ème","Mixte",G497)),Barèmes!$C$2,IF(R497&gt;=SUMIFS(Barèmes!$H$6:$H$28,Barèmes!$A$6:$A$28,"Vitesse — 30 m (s)",Barèmes!$B$6:$B$28,H497,Barèmes!$C$6:$C$28,IF(H497="6ème","Mixte",G497)),Barèmes!$D$2,IF(R497&gt;=SUMIFS(Barèmes!$I$6:$I$28,Barèmes!$A$6:$A$28,"Vitesse — 30 m (s)",Barèmes!$B$6:$B$28,H497,Barèmes!$C$6:$C$28,IF(H497="6ème","Mixte",G497)),Barèmes!$E$2,Barèmes!$F$2))))))</f>
        <v/>
      </c>
      <c r="U497" s="22"/>
      <c r="V497" s="25" t="str">
        <f>IF(OR(U497="",SUMPRODUCT((Barèmes!$A$6:$A$28="Vitesse — 50 m (s)")*(Barèmes!$B$6:$B$28=H497)*(Barèmes!$C$6:$C$28=IF(H497="6ème","Mixte",G497)))=0),"",IF(SUMPRODUCT((Barèmes!$A$6:$A$28="Vitesse — 50 m (s)")*(Barèmes!$B$6:$B$28=H497)*(Barèmes!$C$6:$C$28=IF(H497="6ème","Mixte",G497))*(Barèmes!$J$6:$J$28="+"))&gt;0,IF(U497&lt;=SUMIFS(Barèmes!$D$6:$D$28,Barèmes!$A$6:$A$28,"Vitesse — 50 m (s)",Barèmes!$B$6:$B$28,H497,Barèmes!$C$6:$C$28,IF(H497="6ème","Mixte",G497)),"à besoin",IF(U497&lt;=SUMIFS(Barèmes!$E$6:$E$28,Barèmes!$A$6:$A$28,"Vitesse — 50 m (s)",Barèmes!$B$6:$B$28,H497,Barèmes!$C$6:$C$28,IF(H497="6ème","Mixte",G497)),"fragile","satisfaisant")),IF(U497&gt;=SUMIFS(Barèmes!$D$6:$D$28,Barèmes!$A$6:$A$28,"Vitesse — 50 m (s)",Barèmes!$B$6:$B$28,H497,Barèmes!$C$6:$C$28,IF(H497="6ème","Mixte",G497)),"à besoin",IF(U497&gt;=SUMIFS(Barèmes!$E$6:$E$28,Barèmes!$A$6:$A$28,"Vitesse — 50 m (s)",Barèmes!$B$6:$B$28,H497,Barèmes!$C$6:$C$28,IF(H497="6ème","Mixte",G497)),"fragile","satisfaisant"))))</f>
        <v/>
      </c>
      <c r="W497" s="25" t="str">
        <f>IF(OR(U497="",SUMPRODUCT((Barèmes!$A$6:$A$28="Vitesse — 50 m (s)")*(Barèmes!$B$6:$B$28=H497)*(Barèmes!$C$6:$C$28=IF(H497="6ème","Mixte",G497)))=0),"",IF(SUMPRODUCT((Barèmes!$A$6:$A$28="Vitesse — 50 m (s)")*(Barèmes!$B$6:$B$28=H497)*(Barèmes!$C$6:$C$28=IF(H497="6ème","Mixte",G497))*(Barèmes!$J$6:$J$28="+"))&gt;0,IF(U497&lt;=SUMIFS(Barèmes!$F$6:$F$28,Barèmes!$A$6:$A$28,"Vitesse — 50 m (s)",Barèmes!$B$6:$B$28,H497,Barèmes!$C$6:$C$28,IF(H497="6ème","Mixte",G497)),Barèmes!$B$2,IF(U497&lt;=SUMIFS(Barèmes!$G$6:$G$28,Barèmes!$A$6:$A$28,"Vitesse — 50 m (s)",Barèmes!$B$6:$B$28,H497,Barèmes!$C$6:$C$28,IF(H497="6ème","Mixte",G497)),Barèmes!$C$2,IF(U497&lt;=SUMIFS(Barèmes!$H$6:$H$28,Barèmes!$A$6:$A$28,"Vitesse — 50 m (s)",Barèmes!$B$6:$B$28,H497,Barèmes!$C$6:$C$28,IF(H497="6ème","Mixte",G497)),Barèmes!$D$2,IF(U497&lt;=SUMIFS(Barèmes!$I$6:$I$28,Barèmes!$A$6:$A$28,"Vitesse — 50 m (s)",Barèmes!$B$6:$B$28,H497,Barèmes!$C$6:$C$28,IF(H497="6ème","Mixte",G497)),Barèmes!$E$2,Barèmes!$F$2)))),IF(U497&gt;=SUMIFS(Barèmes!$F$6:$F$28,Barèmes!$A$6:$A$28,"Vitesse — 50 m (s)",Barèmes!$B$6:$B$28,H497,Barèmes!$C$6:$C$28,IF(H497="6ème","Mixte",G497)),Barèmes!$B$2,IF(U497&gt;=SUMIFS(Barèmes!$G$6:$G$28,Barèmes!$A$6:$A$28,"Vitesse — 50 m (s)",Barèmes!$B$6:$B$28,H497,Barèmes!$C$6:$C$28,IF(H497="6ème","Mixte",G497)),Barèmes!$C$2,IF(U497&gt;=SUMIFS(Barèmes!$H$6:$H$28,Barèmes!$A$6:$A$28,"Vitesse — 50 m (s)",Barèmes!$B$6:$B$28,H497,Barèmes!$C$6:$C$28,IF(H497="6ème","Mixte",G497)),Barèmes!$D$2,IF(U497&gt;=SUMIFS(Barèmes!$I$6:$I$28,Barèmes!$A$6:$A$28,"Vitesse — 50 m (s)",Barèmes!$B$6:$B$28,H497,Barèmes!$C$6:$C$28,IF(H497="6ème","Mixte",G497)),Barèmes!$E$2,Barèmes!$F$2))))))</f>
        <v/>
      </c>
      <c r="X497" s="18"/>
      <c r="Y497" s="26" t="str" cm="1">
        <f t="array" ref="Y497">IF(OR(X497="",SUMPRODUCT((Barèmes!$A$6:$A$28="Souplesse (score 1-5)")*(Barèmes!$B$6:$B$28=H497)*(Barèmes!$C$6:$C$28=IF(H497="6ème","Mixte",G497)))=0),"",IF(SUMPRODUCT((Barèmes!$A$6:$A$28="Souplesse (score 1-5)")*(Barèmes!$B$6:$B$28=H497)*(Barèmes!$C$6:$C$28=IF(H497="6ème","Mixte",G497))*(Barèmes!$J$6:$J$28="+"))&gt;0,IF(X497&lt;=SUMIFS(Barèmes!$D$6:$D$28,Barèmes!$A$6:$A$28,"Souplesse (score 1-5)",Barèmes!$B$6:$B$28,H497,Barèmes!$C$6:$C$28,IF(H497="6ème","Mixte",G497)),"à besoin",IF(X497&lt;=SUMIFS(Barèmes!$E$6:$E$28,Barèmes!$A$6:$A$28,"Souplesse (score 1-5)",Barèmes!$B$6:$B$28,H497,Barèmes!$C$6:$C$28,IF(H497="6ème","Mixte",G497)),"fragile","satisfaisant")),IF(X497&gt;=SUMIFS(Barèmes!$D$6:$D$28,Barèmes!$A$6:$A$28,"Souplesse (score 1-5)",Barèmes!$B$6:$B$28,H497,Barèmes!$C$6:$C$28,IF(H497="6ème","Mixte",G497)),"à besoin",IF(X497&gt;=SUMIFS(Barèmes!$E$6:$E$28,Barèmes!$A$6:$A$28,"Souplesse (score 1-5)",Barèmes!$B$6:$B$28,H497,Barèmes!$C$6:$C$28,IF(H497="6ème","Mixte",G497)),"fragile","satisfaisant"))))</f>
        <v/>
      </c>
      <c r="Z497" s="26" t="str" cm="1">
        <f t="array" ref="Z497">IF(OR(X497="",SUMPRODUCT((Barèmes!$A$6:$A$28="Souplesse (score 1-5)")*(Barèmes!$B$6:$B$28=H497)*(Barèmes!$C$6:$C$28=IF(H497="6ème","Mixte",G497)))=0),"",IF(SUMPRODUCT((Barèmes!$A$6:$A$28="Souplesse (score 1-5)")*(Barèmes!$B$6:$B$28=H497)*(Barèmes!$C$6:$C$28=IF(H497="6ème","Mixte",G497))*(Barèmes!$J$6:$J$28="+"))&gt;0,IF(X497&lt;=SUMIFS(Barèmes!$F$6:$F$28,Barèmes!$A$6:$A$28,"Souplesse (score 1-5)",Barèmes!$B$6:$B$28,H497,Barèmes!$C$6:$C$28,IF(H497="6ème","Mixte",G497)),Barèmes!$B$2,IF(X497&lt;=SUMIFS(Barèmes!$G$6:$G$28,Barèmes!$A$6:$A$28,"Souplesse (score 1-5)",Barèmes!$B$6:$B$28,H497,Barèmes!$C$6:$C$28,IF(H497="6ème","Mixte",G497)),Barèmes!$C$2,IF(X497&lt;=SUMIFS(Barèmes!$H$6:$H$28,Barèmes!$A$6:$A$28,"Souplesse (score 1-5)",Barèmes!$B$6:$B$28,H497,Barèmes!$C$6:$C$28,IF(H497="6ème","Mixte",G497)),Barèmes!$D$2,IF(X497&lt;=SUMIFS(Barèmes!$I$6:$I$28,Barèmes!$A$6:$A$28,"Souplesse (score 1-5)",Barèmes!$B$6:$B$28,H497,Barèmes!$C$6:$C$28,IF(H497="6ème","Mixte",G497)),Barèmes!$E$2,Barèmes!$F$2)))),IF(X497&gt;=SUMIFS(Barèmes!$F$6:$F$28,Barèmes!$A$6:$A$28,"Souplesse (score 1-5)",Barèmes!$B$6:$B$28,H497,Barèmes!$C$6:$C$28,IF(H497="6ème","Mixte",G497)),Barèmes!$B$2,IF(X497&gt;=SUMIFS(Barèmes!$G$6:$G$28,Barèmes!$A$6:$A$28,"Souplesse (score 1-5)",Barèmes!$B$6:$B$28,H497,Barèmes!$C$6:$C$28,IF(H497="6ème","Mixte",G497)),Barèmes!$C$2,IF(X497&gt;=SUMIFS(Barèmes!$H$6:$H$28,Barèmes!$A$6:$A$28,"Souplesse (score 1-5)",Barèmes!$B$6:$B$28,H497,Barèmes!$C$6:$C$28,IF(H497="6ème","Mixte",G497)),Barèmes!$D$2,IF(X497&gt;=SUMIFS(Barèmes!$I$6:$I$28,Barèmes!$A$6:$A$28,"Souplesse (score 1-5)",Barèmes!$B$6:$B$28,H497,Barèmes!$C$6:$C$28,IF(H497="6ème","Mixte",G497)),Barèmes!$E$2,Barèmes!$F$2))))))</f>
        <v/>
      </c>
      <c r="AA497" s="22"/>
      <c r="AB497" s="27" t="str">
        <f>IF(OR(AA497="",SUMPRODUCT((Barèmes!$A$6:$A$28="Agilité — T-test 974 (s)")*(Barèmes!$B$6:$B$28=H497)*(Barèmes!$C$6:$C$28=IF(H497="6ème","Mixte",G497)))=0),"",IF(SUMPRODUCT((Barèmes!$A$6:$A$28="Agilité — T-test 974 (s)")*(Barèmes!$B$6:$B$28=H497)*(Barèmes!$C$6:$C$28=IF(H497="6ème","Mixte",G497))*(Barèmes!$J$6:$J$28="+"))&gt;0,IF(AA497&lt;=SUMIFS(Barèmes!$D$6:$D$28,Barèmes!$A$6:$A$28,"Agilité — T-test 974 (s)",Barèmes!$B$6:$B$28,H497,Barèmes!$C$6:$C$28,IF(H497="6ème","Mixte",G497)),"à besoin",IF(AA497&lt;=SUMIFS(Barèmes!$E$6:$E$28,Barèmes!$A$6:$A$28,"Agilité — T-test 974 (s)",Barèmes!$B$6:$B$28,H497,Barèmes!$C$6:$C$28,IF(H497="6ème","Mixte",G497)),"fragile","satisfaisant")),IF(AA497&gt;=SUMIFS(Barèmes!$D$6:$D$28,Barèmes!$A$6:$A$28,"Agilité — T-test 974 (s)",Barèmes!$B$6:$B$28,H497,Barèmes!$C$6:$C$28,IF(H497="6ème","Mixte",G497)),"à besoin",IF(AA497&gt;=SUMIFS(Barèmes!$E$6:$E$28,Barèmes!$A$6:$A$28,"Agilité — T-test 974 (s)",Barèmes!$B$6:$B$28,H497,Barèmes!$C$6:$C$28,IF(H497="6ème","Mixte",G497)),"fragile","satisfaisant"))))</f>
        <v/>
      </c>
      <c r="AC497" s="27" t="str">
        <f>IF(OR(AA497="",SUMPRODUCT((Barèmes!$A$6:$A$28="Agilité — T-test 974 (s)")*(Barèmes!$B$6:$B$28=H497)*(Barèmes!$C$6:$C$28=IF(H497="6ème","Mixte",G497)))=0),"",IF(SUMPRODUCT((Barèmes!$A$6:$A$28="Agilité — T-test 974 (s)")*(Barèmes!$B$6:$B$28=H497)*(Barèmes!$C$6:$C$28=IF(H497="6ème","Mixte",G497))*(Barèmes!$J$6:$J$28="+"))&gt;0,IF(AA497&lt;=SUMIFS(Barèmes!$F$6:$F$28,Barèmes!$A$6:$A$28,"Agilité — T-test 974 (s)",Barèmes!$B$6:$B$28,H497,Barèmes!$C$6:$C$28,IF(H497="6ème","Mixte",G497)),Barèmes!$B$2,IF(AA497&lt;=SUMIFS(Barèmes!$G$6:$G$28,Barèmes!$A$6:$A$28,"Agilité — T-test 974 (s)",Barèmes!$B$6:$B$28,H497,Barèmes!$C$6:$C$28,IF(H497="6ème","Mixte",G497)),Barèmes!$C$2,IF(AA497&lt;=SUMIFS(Barèmes!$H$6:$H$28,Barèmes!$A$6:$A$28,"Agilité — T-test 974 (s)",Barèmes!$B$6:$B$28,H497,Barèmes!$C$6:$C$28,IF(H497="6ème","Mixte",G497)),Barèmes!$D$2,IF(AA497&lt;=SUMIFS(Barèmes!$I$6:$I$28,Barèmes!$A$6:$A$28,"Agilité — T-test 974 (s)",Barèmes!$B$6:$B$28,H497,Barèmes!$C$6:$C$28,IF(H497="6ème","Mixte",G497)),Barèmes!$E$2,Barèmes!$F$2)))),IF(AA497&gt;=SUMIFS(Barèmes!$F$6:$F$28,Barèmes!$A$6:$A$28,"Agilité — T-test 974 (s)",Barèmes!$B$6:$B$28,H497,Barèmes!$C$6:$C$28,IF(H497="6ème","Mixte",G497)),Barèmes!$B$2,IF(AA497&gt;=SUMIFS(Barèmes!$G$6:$G$28,Barèmes!$A$6:$A$28,"Agilité — T-test 974 (s)",Barèmes!$B$6:$B$28,H497,Barèmes!$C$6:$C$28,IF(H497="6ème","Mixte",G497)),Barèmes!$C$2,IF(AA497&gt;=SUMIFS(Barèmes!$H$6:$H$28,Barèmes!$A$6:$A$28,"Agilité — T-test 974 (s)",Barèmes!$B$6:$B$28,H497,Barèmes!$C$6:$C$28,IF(H497="6ème","Mixte",G497)),Barèmes!$D$2,IF(AA497&gt;=SUMIFS(Barèmes!$I$6:$I$28,Barèmes!$A$6:$A$28,"Agilité — T-test 974 (s)",Barèmes!$B$6:$B$28,H497,Barèmes!$C$6:$C$28,IF(H497="6ème","Mixte",G497)),Barèmes!$E$2,Barèmes!$F$2))))))</f>
        <v/>
      </c>
      <c r="AD497" s="28" t="str">
        <f t="shared" si="58"/>
        <v/>
      </c>
      <c r="AE497" s="29" t="str">
        <f t="shared" si="59"/>
        <v/>
      </c>
      <c r="AF497" s="30" t="str">
        <f>IF(OR(AD497="",SUMPRODUCT((Barèmes!$A$6:$A$28="Surcoût d'agilité (s) — technique")*(Barèmes!$B$6:$B$28=H497)*(Barèmes!$C$6:$C$28=IF(H497="6ème","Mixte",G497)))=0),"",IF(SUMPRODUCT((Barèmes!$A$6:$A$28="Surcoût d'agilité (s) — technique")*(Barèmes!$B$6:$B$28=H497)*(Barèmes!$C$6:$C$28=IF(H497="6ème","Mixte",G497))*(Barèmes!$J$6:$J$28="+"))&gt;0,IF(AD497&lt;=SUMIFS(Barèmes!$D$6:$D$28,Barèmes!$A$6:$A$28,"Surcoût d'agilité (s) — technique",Barèmes!$B$6:$B$28,H497,Barèmes!$C$6:$C$28,IF(H497="6ème","Mixte",G497)),"à besoin",IF(AD497&lt;=SUMIFS(Barèmes!$E$6:$E$28,Barèmes!$A$6:$A$28,"Surcoût d'agilité (s) — technique",Barèmes!$B$6:$B$28,H497,Barèmes!$C$6:$C$28,IF(H497="6ème","Mixte",G497)),"fragile","satisfaisant")),IF(AD497&gt;=SUMIFS(Barèmes!$D$6:$D$28,Barèmes!$A$6:$A$28,"Surcoût d'agilité (s) — technique",Barèmes!$B$6:$B$28,H497,Barèmes!$C$6:$C$28,IF(H497="6ème","Mixte",G497)),"à besoin",IF(AD497&gt;=SUMIFS(Barèmes!$E$6:$E$28,Barèmes!$A$6:$A$28,"Surcoût d'agilité (s) — technique",Barèmes!$B$6:$B$28,H497,Barèmes!$C$6:$C$28,IF(H497="6ème","Mixte",G497)),"fragile","satisfaisant"))))</f>
        <v/>
      </c>
      <c r="AG497" s="30" t="str">
        <f>IF(OR(AD497="",SUMPRODUCT((Barèmes!$A$6:$A$28="Surcoût d'agilité (s) — technique")*(Barèmes!$B$6:$B$28=H497)*(Barèmes!$C$6:$C$28=IF(H497="6ème","Mixte",G497)))=0),"",IF(SUMPRODUCT((Barèmes!$A$6:$A$28="Surcoût d'agilité (s) — technique")*(Barèmes!$B$6:$B$28=H497)*(Barèmes!$C$6:$C$28=IF(H497="6ème","Mixte",G497))*(Barèmes!$J$6:$J$28="+"))&gt;0,IF(AD497&lt;=SUMIFS(Barèmes!$F$6:$F$28,Barèmes!$A$6:$A$28,"Surcoût d'agilité (s) — technique",Barèmes!$B$6:$B$28,H497,Barèmes!$C$6:$C$28,IF(H497="6ème","Mixte",G497)),Barèmes!$B$2,IF(AD497&lt;=SUMIFS(Barèmes!$G$6:$G$28,Barèmes!$A$6:$A$28,"Surcoût d'agilité (s) — technique",Barèmes!$B$6:$B$28,H497,Barèmes!$C$6:$C$28,IF(H497="6ème","Mixte",G497)),Barèmes!$C$2,IF(AD497&lt;=SUMIFS(Barèmes!$H$6:$H$28,Barèmes!$A$6:$A$28,"Surcoût d'agilité (s) — technique",Barèmes!$B$6:$B$28,H497,Barèmes!$C$6:$C$28,IF(H497="6ème","Mixte",G497)),Barèmes!$D$2,IF(AD497&lt;=SUMIFS(Barèmes!$I$6:$I$28,Barèmes!$A$6:$A$28,"Surcoût d'agilité (s) — technique",Barèmes!$B$6:$B$28,H497,Barèmes!$C$6:$C$28,IF(H497="6ème","Mixte",G497)),Barèmes!$E$2,Barèmes!$F$2)))),IF(AD497&gt;=SUMIFS(Barèmes!$F$6:$F$28,Barèmes!$A$6:$A$28,"Surcoût d'agilité (s) — technique",Barèmes!$B$6:$B$28,H497,Barèmes!$C$6:$C$28,IF(H497="6ème","Mixte",G497)),Barèmes!$B$2,IF(AD497&gt;=SUMIFS(Barèmes!$G$6:$G$28,Barèmes!$A$6:$A$28,"Surcoût d'agilité (s) — technique",Barèmes!$B$6:$B$28,H497,Barèmes!$C$6:$C$28,IF(H497="6ème","Mixte",G497)),Barèmes!$C$2,IF(AD497&gt;=SUMIFS(Barèmes!$H$6:$H$28,Barèmes!$A$6:$A$28,"Surcoût d'agilité (s) — technique",Barèmes!$B$6:$B$28,H497,Barèmes!$C$6:$C$28,IF(H497="6ème","Mixte",G497)),Barèmes!$D$2,IF(AD497&gt;=SUMIFS(Barèmes!$I$6:$I$28,Barèmes!$A$6:$A$28,"Surcoût d'agilité (s) — technique",Barèmes!$B$6:$B$28,H497,Barèmes!$C$6:$C$28,IF(H497="6ème","Mixte",G497)),Barèmes!$E$2,Barèmes!$F$2))))))</f>
        <v/>
      </c>
      <c r="AH497" s="31" t="str">
        <f>IF((IF(N497="",0,1)+IF(Q497="",0,1)+IF(W497="",0,1)+IF(Z497="",0,1)+IF(AC497="",0,1))=0,"",3*IF(N497=Barèmes!$B$2,1,IF(N497=Barèmes!$C$2,2,IF(N497=Barèmes!$D$2,3,IF(N497=Barèmes!$E$2,4,IF(N497=Barèmes!$F$2,5,0)))))+3*IF(Q497=Barèmes!$B$2,1,IF(Q497=Barèmes!$C$2,2,IF(Q497=Barèmes!$D$2,3,IF(Q497=Barèmes!$E$2,4,IF(Q497=Barèmes!$F$2,5,0)))))+2*IF(W497=Barèmes!$B$2,1,IF(W497=Barèmes!$C$2,2,IF(W497=Barèmes!$D$2,3,IF(W497=Barèmes!$E$2,4,IF(W497=Barèmes!$F$2,5,0)))))+1*IF(Z497=Barèmes!$B$2,1,IF(Z497=Barèmes!$C$2,2,IF(Z497=Barèmes!$D$2,3,IF(Z497=Barèmes!$E$2,4,IF(Z497=Barèmes!$F$2,5,0)))))+1*IF(AC497=Barèmes!$B$2,1,IF(AC497=Barèmes!$C$2,2,IF(AC497=Barèmes!$D$2,3,IF(AC497=Barèmes!$E$2,4,IF(AC497=Barèmes!$F$2,5,0))))))</f>
        <v/>
      </c>
      <c r="AI497" s="31"/>
      <c r="AJ497" s="32" t="str">
        <f>IFERROR(INDEX(Croissance!$B$5:$B$604,MATCH(A497,Croissance!$A$5:$A$604,0)),"")</f>
        <v/>
      </c>
      <c r="AK497" s="32" t="str">
        <f>IFERROR(INDEX(Croissance!$C$5:$C$604,MATCH(A497,Croissance!$A$5:$A$604,0)),"")</f>
        <v/>
      </c>
      <c r="AL497" s="32" t="str">
        <f>IFERROR(INDEX(Croissance!$D$5:$D$604,MATCH(A497,Croissance!$A$5:$A$604,0)),"")</f>
        <v/>
      </c>
      <c r="AM497" s="32" t="str">
        <f>IFERROR(INDEX(Croissance!$E$5:$E$604,MATCH(A497,Croissance!$A$5:$A$604,0)),"")</f>
        <v/>
      </c>
      <c r="AO497" s="33">
        <f t="shared" si="64"/>
        <v>0</v>
      </c>
      <c r="AP497" s="33">
        <f t="shared" si="60"/>
        <v>0</v>
      </c>
      <c r="AQ497" s="33">
        <f>IF(A497="",0,IF(AND(OR('Synthèse classe'!$C$2="Tous",C497='Synthèse classe'!$C$2),OR('Synthèse classe'!$C$3="Toutes",D497='Synthèse classe'!$C$3),OR('Synthèse classe'!$C$4="Toutes",AND('Synthèse classe'!$C$4="Dernière",AP497=1),B497=IFERROR(VALUE('Synthèse classe'!$C$4),0))),1,0))</f>
        <v>0</v>
      </c>
      <c r="AR497" s="34" t="str">
        <f t="shared" si="61"/>
        <v/>
      </c>
    </row>
    <row r="498" spans="1:44" x14ac:dyDescent="0.2">
      <c r="A498" s="17" t="str">
        <f t="shared" si="57"/>
        <v/>
      </c>
      <c r="B498" s="18"/>
      <c r="C498" s="19"/>
      <c r="D498" s="19"/>
      <c r="E498" s="19"/>
      <c r="F498" s="19"/>
      <c r="G498" s="19"/>
      <c r="H498" s="17" t="str">
        <f t="shared" si="62"/>
        <v/>
      </c>
      <c r="I498" s="20"/>
      <c r="J498" s="18"/>
      <c r="K498" s="19"/>
      <c r="L498" s="21" t="str">
        <f t="shared" si="63"/>
        <v/>
      </c>
      <c r="M498" s="21" t="str">
        <f>IF(OR(J498="",SUMPRODUCT((Barèmes!$A$6:$A$28="Endurance — Luc Léger (palier)")*(Barèmes!$B$6:$B$28=H498)*(Barèmes!$C$6:$C$28=IF(H498="6ème","Mixte",G498)))=0),"",IF(SUMPRODUCT((Barèmes!$A$6:$A$28="Endurance — Luc Léger (palier)")*(Barèmes!$B$6:$B$28=H498)*(Barèmes!$C$6:$C$28=IF(H498="6ème","Mixte",G498))*(Barèmes!$J$6:$J$28="+"))&gt;0,IF(J498&lt;=SUMIFS(Barèmes!$D$6:$D$28,Barèmes!$A$6:$A$28,"Endurance — Luc Léger (palier)",Barèmes!$B$6:$B$28,H498,Barèmes!$C$6:$C$28,IF(H498="6ème","Mixte",G498)),"à besoin",IF(J498&lt;=SUMIFS(Barèmes!$E$6:$E$28,Barèmes!$A$6:$A$28,"Endurance — Luc Léger (palier)",Barèmes!$B$6:$B$28,H498,Barèmes!$C$6:$C$28,IF(H498="6ème","Mixte",G498)),"fragile","satisfaisant")),IF(J498&gt;=SUMIFS(Barèmes!$D$6:$D$28,Barèmes!$A$6:$A$28,"Endurance — Luc Léger (palier)",Barèmes!$B$6:$B$28,H498,Barèmes!$C$6:$C$28,IF(H498="6ème","Mixte",G498)),"à besoin",IF(J498&gt;=SUMIFS(Barèmes!$E$6:$E$28,Barèmes!$A$6:$A$28,"Endurance — Luc Léger (palier)",Barèmes!$B$6:$B$28,H498,Barèmes!$C$6:$C$28,IF(H498="6ème","Mixte",G498)),"fragile","satisfaisant"))))</f>
        <v/>
      </c>
      <c r="N498" s="21" t="str">
        <f>IF(OR(J498="",SUMPRODUCT((Barèmes!$A$6:$A$28="Endurance — Luc Léger (palier)")*(Barèmes!$B$6:$B$28=H498)*(Barèmes!$C$6:$C$28=IF(H498="6ème","Mixte",G498)))=0),"",IF(SUMPRODUCT((Barèmes!$A$6:$A$28="Endurance — Luc Léger (palier)")*(Barèmes!$B$6:$B$28=H498)*(Barèmes!$C$6:$C$28=IF(H498="6ème","Mixte",G498))*(Barèmes!$J$6:$J$28="+"))&gt;0,IF(J498&lt;=SUMIFS(Barèmes!$F$6:$F$28,Barèmes!$A$6:$A$28,"Endurance — Luc Léger (palier)",Barèmes!$B$6:$B$28,H498,Barèmes!$C$6:$C$28,IF(H498="6ème","Mixte",G498)),Barèmes!$B$2,IF(J498&lt;=SUMIFS(Barèmes!$G$6:$G$28,Barèmes!$A$6:$A$28,"Endurance — Luc Léger (palier)",Barèmes!$B$6:$B$28,H498,Barèmes!$C$6:$C$28,IF(H498="6ème","Mixte",G498)),Barèmes!$C$2,IF(J498&lt;=SUMIFS(Barèmes!$H$6:$H$28,Barèmes!$A$6:$A$28,"Endurance — Luc Léger (palier)",Barèmes!$B$6:$B$28,H498,Barèmes!$C$6:$C$28,IF(H498="6ème","Mixte",G498)),Barèmes!$D$2,IF(J498&lt;=SUMIFS(Barèmes!$I$6:$I$28,Barèmes!$A$6:$A$28,"Endurance — Luc Léger (palier)",Barèmes!$B$6:$B$28,H498,Barèmes!$C$6:$C$28,IF(H498="6ème","Mixte",G498)),Barèmes!$E$2,Barèmes!$F$2)))),IF(J498&gt;=SUMIFS(Barèmes!$F$6:$F$28,Barèmes!$A$6:$A$28,"Endurance — Luc Léger (palier)",Barèmes!$B$6:$B$28,H498,Barèmes!$C$6:$C$28,IF(H498="6ème","Mixte",G498)),Barèmes!$B$2,IF(J498&gt;=SUMIFS(Barèmes!$G$6:$G$28,Barèmes!$A$6:$A$28,"Endurance — Luc Léger (palier)",Barèmes!$B$6:$B$28,H498,Barèmes!$C$6:$C$28,IF(H498="6ème","Mixte",G498)),Barèmes!$C$2,IF(J498&gt;=SUMIFS(Barèmes!$H$6:$H$28,Barèmes!$A$6:$A$28,"Endurance — Luc Léger (palier)",Barèmes!$B$6:$B$28,H498,Barèmes!$C$6:$C$28,IF(H498="6ème","Mixte",G498)),Barèmes!$D$2,IF(J498&gt;=SUMIFS(Barèmes!$I$6:$I$28,Barèmes!$A$6:$A$28,"Endurance — Luc Léger (palier)",Barèmes!$B$6:$B$28,H498,Barèmes!$C$6:$C$28,IF(H498="6ème","Mixte",G498)),Barèmes!$E$2,Barèmes!$F$2))))))</f>
        <v/>
      </c>
      <c r="O498" s="22"/>
      <c r="P498" s="23" t="str">
        <f>IF(OR(O498="",SUMPRODUCT((Barèmes!$A$6:$A$28="Force bas du corps — Saut en longueur (m)")*(Barèmes!$B$6:$B$28=H498)*(Barèmes!$C$6:$C$28=IF(H498="6ème","Mixte",G498)))=0),"",IF(SUMPRODUCT((Barèmes!$A$6:$A$28="Force bas du corps — Saut en longueur (m)")*(Barèmes!$B$6:$B$28=H498)*(Barèmes!$C$6:$C$28=IF(H498="6ème","Mixte",G498))*(Barèmes!$J$6:$J$28="+"))&gt;0,IF(O498&lt;=SUMIFS(Barèmes!$D$6:$D$28,Barèmes!$A$6:$A$28,"Force bas du corps — Saut en longueur (m)",Barèmes!$B$6:$B$28,H498,Barèmes!$C$6:$C$28,IF(H498="6ème","Mixte",G498)),"à besoin",IF(O498&lt;=SUMIFS(Barèmes!$E$6:$E$28,Barèmes!$A$6:$A$28,"Force bas du corps — Saut en longueur (m)",Barèmes!$B$6:$B$28,H498,Barèmes!$C$6:$C$28,IF(H498="6ème","Mixte",G498)),"fragile","satisfaisant")),IF(O498&gt;=SUMIFS(Barèmes!$D$6:$D$28,Barèmes!$A$6:$A$28,"Force bas du corps — Saut en longueur (m)",Barèmes!$B$6:$B$28,H498,Barèmes!$C$6:$C$28,IF(H498="6ème","Mixte",G498)),"à besoin",IF(O498&gt;=SUMIFS(Barèmes!$E$6:$E$28,Barèmes!$A$6:$A$28,"Force bas du corps — Saut en longueur (m)",Barèmes!$B$6:$B$28,H498,Barèmes!$C$6:$C$28,IF(H498="6ème","Mixte",G498)),"fragile","satisfaisant"))))</f>
        <v/>
      </c>
      <c r="Q498" s="23" t="str">
        <f>IF(OR(O498="",SUMPRODUCT((Barèmes!$A$6:$A$28="Force bas du corps — Saut en longueur (m)")*(Barèmes!$B$6:$B$28=H498)*(Barèmes!$C$6:$C$28=IF(H498="6ème","Mixte",G498)))=0),"",IF(SUMPRODUCT((Barèmes!$A$6:$A$28="Force bas du corps — Saut en longueur (m)")*(Barèmes!$B$6:$B$28=H498)*(Barèmes!$C$6:$C$28=IF(H498="6ème","Mixte",G498))*(Barèmes!$J$6:$J$28="+"))&gt;0,IF(O498&lt;=SUMIFS(Barèmes!$F$6:$F$28,Barèmes!$A$6:$A$28,"Force bas du corps — Saut en longueur (m)",Barèmes!$B$6:$B$28,H498,Barèmes!$C$6:$C$28,IF(H498="6ème","Mixte",G498)),Barèmes!$B$2,IF(O498&lt;=SUMIFS(Barèmes!$G$6:$G$28,Barèmes!$A$6:$A$28,"Force bas du corps — Saut en longueur (m)",Barèmes!$B$6:$B$28,H498,Barèmes!$C$6:$C$28,IF(H498="6ème","Mixte",G498)),Barèmes!$C$2,IF(O498&lt;=SUMIFS(Barèmes!$H$6:$H$28,Barèmes!$A$6:$A$28,"Force bas du corps — Saut en longueur (m)",Barèmes!$B$6:$B$28,H498,Barèmes!$C$6:$C$28,IF(H498="6ème","Mixte",G498)),Barèmes!$D$2,IF(O498&lt;=SUMIFS(Barèmes!$I$6:$I$28,Barèmes!$A$6:$A$28,"Force bas du corps — Saut en longueur (m)",Barèmes!$B$6:$B$28,H498,Barèmes!$C$6:$C$28,IF(H498="6ème","Mixte",G498)),Barèmes!$E$2,Barèmes!$F$2)))),IF(O498&gt;=SUMIFS(Barèmes!$F$6:$F$28,Barèmes!$A$6:$A$28,"Force bas du corps — Saut en longueur (m)",Barèmes!$B$6:$B$28,H498,Barèmes!$C$6:$C$28,IF(H498="6ème","Mixte",G498)),Barèmes!$B$2,IF(O498&gt;=SUMIFS(Barèmes!$G$6:$G$28,Barèmes!$A$6:$A$28,"Force bas du corps — Saut en longueur (m)",Barèmes!$B$6:$B$28,H498,Barèmes!$C$6:$C$28,IF(H498="6ème","Mixte",G498)),Barèmes!$C$2,IF(O498&gt;=SUMIFS(Barèmes!$H$6:$H$28,Barèmes!$A$6:$A$28,"Force bas du corps — Saut en longueur (m)",Barèmes!$B$6:$B$28,H498,Barèmes!$C$6:$C$28,IF(H498="6ème","Mixte",G498)),Barèmes!$D$2,IF(O498&gt;=SUMIFS(Barèmes!$I$6:$I$28,Barèmes!$A$6:$A$28,"Force bas du corps — Saut en longueur (m)",Barèmes!$B$6:$B$28,H498,Barèmes!$C$6:$C$28,IF(H498="6ème","Mixte",G498)),Barèmes!$E$2,Barèmes!$F$2))))))</f>
        <v/>
      </c>
      <c r="R498" s="22"/>
      <c r="S498" s="24" t="str">
        <f>IF(OR(R498="",SUMPRODUCT((Barèmes!$A$6:$A$28="Vitesse — 30 m (s)")*(Barèmes!$B$6:$B$28=H498)*(Barèmes!$C$6:$C$28=IF(H498="6ème","Mixte",G498)))=0),"",IF(SUMPRODUCT((Barèmes!$A$6:$A$28="Vitesse — 30 m (s)")*(Barèmes!$B$6:$B$28=H498)*(Barèmes!$C$6:$C$28=IF(H498="6ème","Mixte",G498))*(Barèmes!$J$6:$J$28="+"))&gt;0,IF(R498&lt;=SUMIFS(Barèmes!$D$6:$D$28,Barèmes!$A$6:$A$28,"Vitesse — 30 m (s)",Barèmes!$B$6:$B$28,H498,Barèmes!$C$6:$C$28,IF(H498="6ème","Mixte",G498)),"à besoin",IF(R498&lt;=SUMIFS(Barèmes!$E$6:$E$28,Barèmes!$A$6:$A$28,"Vitesse — 30 m (s)",Barèmes!$B$6:$B$28,H498,Barèmes!$C$6:$C$28,IF(H498="6ème","Mixte",G498)),"fragile","satisfaisant")),IF(R498&gt;=SUMIFS(Barèmes!$D$6:$D$28,Barèmes!$A$6:$A$28,"Vitesse — 30 m (s)",Barèmes!$B$6:$B$28,H498,Barèmes!$C$6:$C$28,IF(H498="6ème","Mixte",G498)),"à besoin",IF(R498&gt;=SUMIFS(Barèmes!$E$6:$E$28,Barèmes!$A$6:$A$28,"Vitesse — 30 m (s)",Barèmes!$B$6:$B$28,H498,Barèmes!$C$6:$C$28,IF(H498="6ème","Mixte",G498)),"fragile","satisfaisant"))))</f>
        <v/>
      </c>
      <c r="T498" s="24" t="str">
        <f>IF(OR(R498="",SUMPRODUCT((Barèmes!$A$6:$A$28="Vitesse — 30 m (s)")*(Barèmes!$B$6:$B$28=H498)*(Barèmes!$C$6:$C$28=IF(H498="6ème","Mixte",G498)))=0),"",IF(SUMPRODUCT((Barèmes!$A$6:$A$28="Vitesse — 30 m (s)")*(Barèmes!$B$6:$B$28=H498)*(Barèmes!$C$6:$C$28=IF(H498="6ème","Mixte",G498))*(Barèmes!$J$6:$J$28="+"))&gt;0,IF(R498&lt;=SUMIFS(Barèmes!$F$6:$F$28,Barèmes!$A$6:$A$28,"Vitesse — 30 m (s)",Barèmes!$B$6:$B$28,H498,Barèmes!$C$6:$C$28,IF(H498="6ème","Mixte",G498)),Barèmes!$B$2,IF(R498&lt;=SUMIFS(Barèmes!$G$6:$G$28,Barèmes!$A$6:$A$28,"Vitesse — 30 m (s)",Barèmes!$B$6:$B$28,H498,Barèmes!$C$6:$C$28,IF(H498="6ème","Mixte",G498)),Barèmes!$C$2,IF(R498&lt;=SUMIFS(Barèmes!$H$6:$H$28,Barèmes!$A$6:$A$28,"Vitesse — 30 m (s)",Barèmes!$B$6:$B$28,H498,Barèmes!$C$6:$C$28,IF(H498="6ème","Mixte",G498)),Barèmes!$D$2,IF(R498&lt;=SUMIFS(Barèmes!$I$6:$I$28,Barèmes!$A$6:$A$28,"Vitesse — 30 m (s)",Barèmes!$B$6:$B$28,H498,Barèmes!$C$6:$C$28,IF(H498="6ème","Mixte",G498)),Barèmes!$E$2,Barèmes!$F$2)))),IF(R498&gt;=SUMIFS(Barèmes!$F$6:$F$28,Barèmes!$A$6:$A$28,"Vitesse — 30 m (s)",Barèmes!$B$6:$B$28,H498,Barèmes!$C$6:$C$28,IF(H498="6ème","Mixte",G498)),Barèmes!$B$2,IF(R498&gt;=SUMIFS(Barèmes!$G$6:$G$28,Barèmes!$A$6:$A$28,"Vitesse — 30 m (s)",Barèmes!$B$6:$B$28,H498,Barèmes!$C$6:$C$28,IF(H498="6ème","Mixte",G498)),Barèmes!$C$2,IF(R498&gt;=SUMIFS(Barèmes!$H$6:$H$28,Barèmes!$A$6:$A$28,"Vitesse — 30 m (s)",Barèmes!$B$6:$B$28,H498,Barèmes!$C$6:$C$28,IF(H498="6ème","Mixte",G498)),Barèmes!$D$2,IF(R498&gt;=SUMIFS(Barèmes!$I$6:$I$28,Barèmes!$A$6:$A$28,"Vitesse — 30 m (s)",Barèmes!$B$6:$B$28,H498,Barèmes!$C$6:$C$28,IF(H498="6ème","Mixte",G498)),Barèmes!$E$2,Barèmes!$F$2))))))</f>
        <v/>
      </c>
      <c r="U498" s="22"/>
      <c r="V498" s="25" t="str">
        <f>IF(OR(U498="",SUMPRODUCT((Barèmes!$A$6:$A$28="Vitesse — 50 m (s)")*(Barèmes!$B$6:$B$28=H498)*(Barèmes!$C$6:$C$28=IF(H498="6ème","Mixte",G498)))=0),"",IF(SUMPRODUCT((Barèmes!$A$6:$A$28="Vitesse — 50 m (s)")*(Barèmes!$B$6:$B$28=H498)*(Barèmes!$C$6:$C$28=IF(H498="6ème","Mixte",G498))*(Barèmes!$J$6:$J$28="+"))&gt;0,IF(U498&lt;=SUMIFS(Barèmes!$D$6:$D$28,Barèmes!$A$6:$A$28,"Vitesse — 50 m (s)",Barèmes!$B$6:$B$28,H498,Barèmes!$C$6:$C$28,IF(H498="6ème","Mixte",G498)),"à besoin",IF(U498&lt;=SUMIFS(Barèmes!$E$6:$E$28,Barèmes!$A$6:$A$28,"Vitesse — 50 m (s)",Barèmes!$B$6:$B$28,H498,Barèmes!$C$6:$C$28,IF(H498="6ème","Mixte",G498)),"fragile","satisfaisant")),IF(U498&gt;=SUMIFS(Barèmes!$D$6:$D$28,Barèmes!$A$6:$A$28,"Vitesse — 50 m (s)",Barèmes!$B$6:$B$28,H498,Barèmes!$C$6:$C$28,IF(H498="6ème","Mixte",G498)),"à besoin",IF(U498&gt;=SUMIFS(Barèmes!$E$6:$E$28,Barèmes!$A$6:$A$28,"Vitesse — 50 m (s)",Barèmes!$B$6:$B$28,H498,Barèmes!$C$6:$C$28,IF(H498="6ème","Mixte",G498)),"fragile","satisfaisant"))))</f>
        <v/>
      </c>
      <c r="W498" s="25" t="str">
        <f>IF(OR(U498="",SUMPRODUCT((Barèmes!$A$6:$A$28="Vitesse — 50 m (s)")*(Barèmes!$B$6:$B$28=H498)*(Barèmes!$C$6:$C$28=IF(H498="6ème","Mixte",G498)))=0),"",IF(SUMPRODUCT((Barèmes!$A$6:$A$28="Vitesse — 50 m (s)")*(Barèmes!$B$6:$B$28=H498)*(Barèmes!$C$6:$C$28=IF(H498="6ème","Mixte",G498))*(Barèmes!$J$6:$J$28="+"))&gt;0,IF(U498&lt;=SUMIFS(Barèmes!$F$6:$F$28,Barèmes!$A$6:$A$28,"Vitesse — 50 m (s)",Barèmes!$B$6:$B$28,H498,Barèmes!$C$6:$C$28,IF(H498="6ème","Mixte",G498)),Barèmes!$B$2,IF(U498&lt;=SUMIFS(Barèmes!$G$6:$G$28,Barèmes!$A$6:$A$28,"Vitesse — 50 m (s)",Barèmes!$B$6:$B$28,H498,Barèmes!$C$6:$C$28,IF(H498="6ème","Mixte",G498)),Barèmes!$C$2,IF(U498&lt;=SUMIFS(Barèmes!$H$6:$H$28,Barèmes!$A$6:$A$28,"Vitesse — 50 m (s)",Barèmes!$B$6:$B$28,H498,Barèmes!$C$6:$C$28,IF(H498="6ème","Mixte",G498)),Barèmes!$D$2,IF(U498&lt;=SUMIFS(Barèmes!$I$6:$I$28,Barèmes!$A$6:$A$28,"Vitesse — 50 m (s)",Barèmes!$B$6:$B$28,H498,Barèmes!$C$6:$C$28,IF(H498="6ème","Mixte",G498)),Barèmes!$E$2,Barèmes!$F$2)))),IF(U498&gt;=SUMIFS(Barèmes!$F$6:$F$28,Barèmes!$A$6:$A$28,"Vitesse — 50 m (s)",Barèmes!$B$6:$B$28,H498,Barèmes!$C$6:$C$28,IF(H498="6ème","Mixte",G498)),Barèmes!$B$2,IF(U498&gt;=SUMIFS(Barèmes!$G$6:$G$28,Barèmes!$A$6:$A$28,"Vitesse — 50 m (s)",Barèmes!$B$6:$B$28,H498,Barèmes!$C$6:$C$28,IF(H498="6ème","Mixte",G498)),Barèmes!$C$2,IF(U498&gt;=SUMIFS(Barèmes!$H$6:$H$28,Barèmes!$A$6:$A$28,"Vitesse — 50 m (s)",Barèmes!$B$6:$B$28,H498,Barèmes!$C$6:$C$28,IF(H498="6ème","Mixte",G498)),Barèmes!$D$2,IF(U498&gt;=SUMIFS(Barèmes!$I$6:$I$28,Barèmes!$A$6:$A$28,"Vitesse — 50 m (s)",Barèmes!$B$6:$B$28,H498,Barèmes!$C$6:$C$28,IF(H498="6ème","Mixte",G498)),Barèmes!$E$2,Barèmes!$F$2))))))</f>
        <v/>
      </c>
      <c r="X498" s="18"/>
      <c r="Y498" s="26" t="str" cm="1">
        <f t="array" ref="Y498">IF(OR(X498="",SUMPRODUCT((Barèmes!$A$6:$A$28="Souplesse (score 1-5)")*(Barèmes!$B$6:$B$28=H498)*(Barèmes!$C$6:$C$28=IF(H498="6ème","Mixte",G498)))=0),"",IF(SUMPRODUCT((Barèmes!$A$6:$A$28="Souplesse (score 1-5)")*(Barèmes!$B$6:$B$28=H498)*(Barèmes!$C$6:$C$28=IF(H498="6ème","Mixte",G498))*(Barèmes!$J$6:$J$28="+"))&gt;0,IF(X498&lt;=SUMIFS(Barèmes!$D$6:$D$28,Barèmes!$A$6:$A$28,"Souplesse (score 1-5)",Barèmes!$B$6:$B$28,H498,Barèmes!$C$6:$C$28,IF(H498="6ème","Mixte",G498)),"à besoin",IF(X498&lt;=SUMIFS(Barèmes!$E$6:$E$28,Barèmes!$A$6:$A$28,"Souplesse (score 1-5)",Barèmes!$B$6:$B$28,H498,Barèmes!$C$6:$C$28,IF(H498="6ème","Mixte",G498)),"fragile","satisfaisant")),IF(X498&gt;=SUMIFS(Barèmes!$D$6:$D$28,Barèmes!$A$6:$A$28,"Souplesse (score 1-5)",Barèmes!$B$6:$B$28,H498,Barèmes!$C$6:$C$28,IF(H498="6ème","Mixte",G498)),"à besoin",IF(X498&gt;=SUMIFS(Barèmes!$E$6:$E$28,Barèmes!$A$6:$A$28,"Souplesse (score 1-5)",Barèmes!$B$6:$B$28,H498,Barèmes!$C$6:$C$28,IF(H498="6ème","Mixte",G498)),"fragile","satisfaisant"))))</f>
        <v/>
      </c>
      <c r="Z498" s="26" t="str" cm="1">
        <f t="array" ref="Z498">IF(OR(X498="",SUMPRODUCT((Barèmes!$A$6:$A$28="Souplesse (score 1-5)")*(Barèmes!$B$6:$B$28=H498)*(Barèmes!$C$6:$C$28=IF(H498="6ème","Mixte",G498)))=0),"",IF(SUMPRODUCT((Barèmes!$A$6:$A$28="Souplesse (score 1-5)")*(Barèmes!$B$6:$B$28=H498)*(Barèmes!$C$6:$C$28=IF(H498="6ème","Mixte",G498))*(Barèmes!$J$6:$J$28="+"))&gt;0,IF(X498&lt;=SUMIFS(Barèmes!$F$6:$F$28,Barèmes!$A$6:$A$28,"Souplesse (score 1-5)",Barèmes!$B$6:$B$28,H498,Barèmes!$C$6:$C$28,IF(H498="6ème","Mixte",G498)),Barèmes!$B$2,IF(X498&lt;=SUMIFS(Barèmes!$G$6:$G$28,Barèmes!$A$6:$A$28,"Souplesse (score 1-5)",Barèmes!$B$6:$B$28,H498,Barèmes!$C$6:$C$28,IF(H498="6ème","Mixte",G498)),Barèmes!$C$2,IF(X498&lt;=SUMIFS(Barèmes!$H$6:$H$28,Barèmes!$A$6:$A$28,"Souplesse (score 1-5)",Barèmes!$B$6:$B$28,H498,Barèmes!$C$6:$C$28,IF(H498="6ème","Mixte",G498)),Barèmes!$D$2,IF(X498&lt;=SUMIFS(Barèmes!$I$6:$I$28,Barèmes!$A$6:$A$28,"Souplesse (score 1-5)",Barèmes!$B$6:$B$28,H498,Barèmes!$C$6:$C$28,IF(H498="6ème","Mixte",G498)),Barèmes!$E$2,Barèmes!$F$2)))),IF(X498&gt;=SUMIFS(Barèmes!$F$6:$F$28,Barèmes!$A$6:$A$28,"Souplesse (score 1-5)",Barèmes!$B$6:$B$28,H498,Barèmes!$C$6:$C$28,IF(H498="6ème","Mixte",G498)),Barèmes!$B$2,IF(X498&gt;=SUMIFS(Barèmes!$G$6:$G$28,Barèmes!$A$6:$A$28,"Souplesse (score 1-5)",Barèmes!$B$6:$B$28,H498,Barèmes!$C$6:$C$28,IF(H498="6ème","Mixte",G498)),Barèmes!$C$2,IF(X498&gt;=SUMIFS(Barèmes!$H$6:$H$28,Barèmes!$A$6:$A$28,"Souplesse (score 1-5)",Barèmes!$B$6:$B$28,H498,Barèmes!$C$6:$C$28,IF(H498="6ème","Mixte",G498)),Barèmes!$D$2,IF(X498&gt;=SUMIFS(Barèmes!$I$6:$I$28,Barèmes!$A$6:$A$28,"Souplesse (score 1-5)",Barèmes!$B$6:$B$28,H498,Barèmes!$C$6:$C$28,IF(H498="6ème","Mixte",G498)),Barèmes!$E$2,Barèmes!$F$2))))))</f>
        <v/>
      </c>
      <c r="AA498" s="22"/>
      <c r="AB498" s="27" t="str">
        <f>IF(OR(AA498="",SUMPRODUCT((Barèmes!$A$6:$A$28="Agilité — T-test 974 (s)")*(Barèmes!$B$6:$B$28=H498)*(Barèmes!$C$6:$C$28=IF(H498="6ème","Mixte",G498)))=0),"",IF(SUMPRODUCT((Barèmes!$A$6:$A$28="Agilité — T-test 974 (s)")*(Barèmes!$B$6:$B$28=H498)*(Barèmes!$C$6:$C$28=IF(H498="6ème","Mixte",G498))*(Barèmes!$J$6:$J$28="+"))&gt;0,IF(AA498&lt;=SUMIFS(Barèmes!$D$6:$D$28,Barèmes!$A$6:$A$28,"Agilité — T-test 974 (s)",Barèmes!$B$6:$B$28,H498,Barèmes!$C$6:$C$28,IF(H498="6ème","Mixte",G498)),"à besoin",IF(AA498&lt;=SUMIFS(Barèmes!$E$6:$E$28,Barèmes!$A$6:$A$28,"Agilité — T-test 974 (s)",Barèmes!$B$6:$B$28,H498,Barèmes!$C$6:$C$28,IF(H498="6ème","Mixte",G498)),"fragile","satisfaisant")),IF(AA498&gt;=SUMIFS(Barèmes!$D$6:$D$28,Barèmes!$A$6:$A$28,"Agilité — T-test 974 (s)",Barèmes!$B$6:$B$28,H498,Barèmes!$C$6:$C$28,IF(H498="6ème","Mixte",G498)),"à besoin",IF(AA498&gt;=SUMIFS(Barèmes!$E$6:$E$28,Barèmes!$A$6:$A$28,"Agilité — T-test 974 (s)",Barèmes!$B$6:$B$28,H498,Barèmes!$C$6:$C$28,IF(H498="6ème","Mixte",G498)),"fragile","satisfaisant"))))</f>
        <v/>
      </c>
      <c r="AC498" s="27" t="str">
        <f>IF(OR(AA498="",SUMPRODUCT((Barèmes!$A$6:$A$28="Agilité — T-test 974 (s)")*(Barèmes!$B$6:$B$28=H498)*(Barèmes!$C$6:$C$28=IF(H498="6ème","Mixte",G498)))=0),"",IF(SUMPRODUCT((Barèmes!$A$6:$A$28="Agilité — T-test 974 (s)")*(Barèmes!$B$6:$B$28=H498)*(Barèmes!$C$6:$C$28=IF(H498="6ème","Mixte",G498))*(Barèmes!$J$6:$J$28="+"))&gt;0,IF(AA498&lt;=SUMIFS(Barèmes!$F$6:$F$28,Barèmes!$A$6:$A$28,"Agilité — T-test 974 (s)",Barèmes!$B$6:$B$28,H498,Barèmes!$C$6:$C$28,IF(H498="6ème","Mixte",G498)),Barèmes!$B$2,IF(AA498&lt;=SUMIFS(Barèmes!$G$6:$G$28,Barèmes!$A$6:$A$28,"Agilité — T-test 974 (s)",Barèmes!$B$6:$B$28,H498,Barèmes!$C$6:$C$28,IF(H498="6ème","Mixte",G498)),Barèmes!$C$2,IF(AA498&lt;=SUMIFS(Barèmes!$H$6:$H$28,Barèmes!$A$6:$A$28,"Agilité — T-test 974 (s)",Barèmes!$B$6:$B$28,H498,Barèmes!$C$6:$C$28,IF(H498="6ème","Mixte",G498)),Barèmes!$D$2,IF(AA498&lt;=SUMIFS(Barèmes!$I$6:$I$28,Barèmes!$A$6:$A$28,"Agilité — T-test 974 (s)",Barèmes!$B$6:$B$28,H498,Barèmes!$C$6:$C$28,IF(H498="6ème","Mixte",G498)),Barèmes!$E$2,Barèmes!$F$2)))),IF(AA498&gt;=SUMIFS(Barèmes!$F$6:$F$28,Barèmes!$A$6:$A$28,"Agilité — T-test 974 (s)",Barèmes!$B$6:$B$28,H498,Barèmes!$C$6:$C$28,IF(H498="6ème","Mixte",G498)),Barèmes!$B$2,IF(AA498&gt;=SUMIFS(Barèmes!$G$6:$G$28,Barèmes!$A$6:$A$28,"Agilité — T-test 974 (s)",Barèmes!$B$6:$B$28,H498,Barèmes!$C$6:$C$28,IF(H498="6ème","Mixte",G498)),Barèmes!$C$2,IF(AA498&gt;=SUMIFS(Barèmes!$H$6:$H$28,Barèmes!$A$6:$A$28,"Agilité — T-test 974 (s)",Barèmes!$B$6:$B$28,H498,Barèmes!$C$6:$C$28,IF(H498="6ème","Mixte",G498)),Barèmes!$D$2,IF(AA498&gt;=SUMIFS(Barèmes!$I$6:$I$28,Barèmes!$A$6:$A$28,"Agilité — T-test 974 (s)",Barèmes!$B$6:$B$28,H498,Barèmes!$C$6:$C$28,IF(H498="6ème","Mixte",G498)),Barèmes!$E$2,Barèmes!$F$2))))))</f>
        <v/>
      </c>
      <c r="AD498" s="28" t="str">
        <f t="shared" si="58"/>
        <v/>
      </c>
      <c r="AE498" s="29" t="str">
        <f t="shared" si="59"/>
        <v/>
      </c>
      <c r="AF498" s="30" t="str">
        <f>IF(OR(AD498="",SUMPRODUCT((Barèmes!$A$6:$A$28="Surcoût d'agilité (s) — technique")*(Barèmes!$B$6:$B$28=H498)*(Barèmes!$C$6:$C$28=IF(H498="6ème","Mixte",G498)))=0),"",IF(SUMPRODUCT((Barèmes!$A$6:$A$28="Surcoût d'agilité (s) — technique")*(Barèmes!$B$6:$B$28=H498)*(Barèmes!$C$6:$C$28=IF(H498="6ème","Mixte",G498))*(Barèmes!$J$6:$J$28="+"))&gt;0,IF(AD498&lt;=SUMIFS(Barèmes!$D$6:$D$28,Barèmes!$A$6:$A$28,"Surcoût d'agilité (s) — technique",Barèmes!$B$6:$B$28,H498,Barèmes!$C$6:$C$28,IF(H498="6ème","Mixte",G498)),"à besoin",IF(AD498&lt;=SUMIFS(Barèmes!$E$6:$E$28,Barèmes!$A$6:$A$28,"Surcoût d'agilité (s) — technique",Barèmes!$B$6:$B$28,H498,Barèmes!$C$6:$C$28,IF(H498="6ème","Mixte",G498)),"fragile","satisfaisant")),IF(AD498&gt;=SUMIFS(Barèmes!$D$6:$D$28,Barèmes!$A$6:$A$28,"Surcoût d'agilité (s) — technique",Barèmes!$B$6:$B$28,H498,Barèmes!$C$6:$C$28,IF(H498="6ème","Mixte",G498)),"à besoin",IF(AD498&gt;=SUMIFS(Barèmes!$E$6:$E$28,Barèmes!$A$6:$A$28,"Surcoût d'agilité (s) — technique",Barèmes!$B$6:$B$28,H498,Barèmes!$C$6:$C$28,IF(H498="6ème","Mixte",G498)),"fragile","satisfaisant"))))</f>
        <v/>
      </c>
      <c r="AG498" s="30" t="str">
        <f>IF(OR(AD498="",SUMPRODUCT((Barèmes!$A$6:$A$28="Surcoût d'agilité (s) — technique")*(Barèmes!$B$6:$B$28=H498)*(Barèmes!$C$6:$C$28=IF(H498="6ème","Mixte",G498)))=0),"",IF(SUMPRODUCT((Barèmes!$A$6:$A$28="Surcoût d'agilité (s) — technique")*(Barèmes!$B$6:$B$28=H498)*(Barèmes!$C$6:$C$28=IF(H498="6ème","Mixte",G498))*(Barèmes!$J$6:$J$28="+"))&gt;0,IF(AD498&lt;=SUMIFS(Barèmes!$F$6:$F$28,Barèmes!$A$6:$A$28,"Surcoût d'agilité (s) — technique",Barèmes!$B$6:$B$28,H498,Barèmes!$C$6:$C$28,IF(H498="6ème","Mixte",G498)),Barèmes!$B$2,IF(AD498&lt;=SUMIFS(Barèmes!$G$6:$G$28,Barèmes!$A$6:$A$28,"Surcoût d'agilité (s) — technique",Barèmes!$B$6:$B$28,H498,Barèmes!$C$6:$C$28,IF(H498="6ème","Mixte",G498)),Barèmes!$C$2,IF(AD498&lt;=SUMIFS(Barèmes!$H$6:$H$28,Barèmes!$A$6:$A$28,"Surcoût d'agilité (s) — technique",Barèmes!$B$6:$B$28,H498,Barèmes!$C$6:$C$28,IF(H498="6ème","Mixte",G498)),Barèmes!$D$2,IF(AD498&lt;=SUMIFS(Barèmes!$I$6:$I$28,Barèmes!$A$6:$A$28,"Surcoût d'agilité (s) — technique",Barèmes!$B$6:$B$28,H498,Barèmes!$C$6:$C$28,IF(H498="6ème","Mixte",G498)),Barèmes!$E$2,Barèmes!$F$2)))),IF(AD498&gt;=SUMIFS(Barèmes!$F$6:$F$28,Barèmes!$A$6:$A$28,"Surcoût d'agilité (s) — technique",Barèmes!$B$6:$B$28,H498,Barèmes!$C$6:$C$28,IF(H498="6ème","Mixte",G498)),Barèmes!$B$2,IF(AD498&gt;=SUMIFS(Barèmes!$G$6:$G$28,Barèmes!$A$6:$A$28,"Surcoût d'agilité (s) — technique",Barèmes!$B$6:$B$28,H498,Barèmes!$C$6:$C$28,IF(H498="6ème","Mixte",G498)),Barèmes!$C$2,IF(AD498&gt;=SUMIFS(Barèmes!$H$6:$H$28,Barèmes!$A$6:$A$28,"Surcoût d'agilité (s) — technique",Barèmes!$B$6:$B$28,H498,Barèmes!$C$6:$C$28,IF(H498="6ème","Mixte",G498)),Barèmes!$D$2,IF(AD498&gt;=SUMIFS(Barèmes!$I$6:$I$28,Barèmes!$A$6:$A$28,"Surcoût d'agilité (s) — technique",Barèmes!$B$6:$B$28,H498,Barèmes!$C$6:$C$28,IF(H498="6ème","Mixte",G498)),Barèmes!$E$2,Barèmes!$F$2))))))</f>
        <v/>
      </c>
      <c r="AH498" s="31" t="str">
        <f>IF((IF(N498="",0,1)+IF(Q498="",0,1)+IF(W498="",0,1)+IF(Z498="",0,1)+IF(AC498="",0,1))=0,"",3*IF(N498=Barèmes!$B$2,1,IF(N498=Barèmes!$C$2,2,IF(N498=Barèmes!$D$2,3,IF(N498=Barèmes!$E$2,4,IF(N498=Barèmes!$F$2,5,0)))))+3*IF(Q498=Barèmes!$B$2,1,IF(Q498=Barèmes!$C$2,2,IF(Q498=Barèmes!$D$2,3,IF(Q498=Barèmes!$E$2,4,IF(Q498=Barèmes!$F$2,5,0)))))+2*IF(W498=Barèmes!$B$2,1,IF(W498=Barèmes!$C$2,2,IF(W498=Barèmes!$D$2,3,IF(W498=Barèmes!$E$2,4,IF(W498=Barèmes!$F$2,5,0)))))+1*IF(Z498=Barèmes!$B$2,1,IF(Z498=Barèmes!$C$2,2,IF(Z498=Barèmes!$D$2,3,IF(Z498=Barèmes!$E$2,4,IF(Z498=Barèmes!$F$2,5,0)))))+1*IF(AC498=Barèmes!$B$2,1,IF(AC498=Barèmes!$C$2,2,IF(AC498=Barèmes!$D$2,3,IF(AC498=Barèmes!$E$2,4,IF(AC498=Barèmes!$F$2,5,0))))))</f>
        <v/>
      </c>
      <c r="AI498" s="31"/>
      <c r="AJ498" s="32" t="str">
        <f>IFERROR(INDEX(Croissance!$B$5:$B$604,MATCH(A498,Croissance!$A$5:$A$604,0)),"")</f>
        <v/>
      </c>
      <c r="AK498" s="32" t="str">
        <f>IFERROR(INDEX(Croissance!$C$5:$C$604,MATCH(A498,Croissance!$A$5:$A$604,0)),"")</f>
        <v/>
      </c>
      <c r="AL498" s="32" t="str">
        <f>IFERROR(INDEX(Croissance!$D$5:$D$604,MATCH(A498,Croissance!$A$5:$A$604,0)),"")</f>
        <v/>
      </c>
      <c r="AM498" s="32" t="str">
        <f>IFERROR(INDEX(Croissance!$E$5:$E$604,MATCH(A498,Croissance!$A$5:$A$604,0)),"")</f>
        <v/>
      </c>
      <c r="AO498" s="33">
        <f t="shared" si="64"/>
        <v>0</v>
      </c>
      <c r="AP498" s="33">
        <f t="shared" si="60"/>
        <v>0</v>
      </c>
      <c r="AQ498" s="33">
        <f>IF(A498="",0,IF(AND(OR('Synthèse classe'!$C$2="Tous",C498='Synthèse classe'!$C$2),OR('Synthèse classe'!$C$3="Toutes",D498='Synthèse classe'!$C$3),OR('Synthèse classe'!$C$4="Toutes",AND('Synthèse classe'!$C$4="Dernière",AP498=1),B498=IFERROR(VALUE('Synthèse classe'!$C$4),0))),1,0))</f>
        <v>0</v>
      </c>
      <c r="AR498" s="34" t="str">
        <f t="shared" si="61"/>
        <v/>
      </c>
    </row>
    <row r="499" spans="1:44" x14ac:dyDescent="0.2">
      <c r="A499" s="17" t="str">
        <f t="shared" si="57"/>
        <v/>
      </c>
      <c r="B499" s="18"/>
      <c r="C499" s="19"/>
      <c r="D499" s="19"/>
      <c r="E499" s="19"/>
      <c r="F499" s="19"/>
      <c r="G499" s="19"/>
      <c r="H499" s="17" t="str">
        <f t="shared" si="62"/>
        <v/>
      </c>
      <c r="I499" s="20"/>
      <c r="J499" s="18"/>
      <c r="K499" s="19"/>
      <c r="L499" s="21" t="str">
        <f t="shared" si="63"/>
        <v/>
      </c>
      <c r="M499" s="21" t="str">
        <f>IF(OR(J499="",SUMPRODUCT((Barèmes!$A$6:$A$28="Endurance — Luc Léger (palier)")*(Barèmes!$B$6:$B$28=H499)*(Barèmes!$C$6:$C$28=IF(H499="6ème","Mixte",G499)))=0),"",IF(SUMPRODUCT((Barèmes!$A$6:$A$28="Endurance — Luc Léger (palier)")*(Barèmes!$B$6:$B$28=H499)*(Barèmes!$C$6:$C$28=IF(H499="6ème","Mixte",G499))*(Barèmes!$J$6:$J$28="+"))&gt;0,IF(J499&lt;=SUMIFS(Barèmes!$D$6:$D$28,Barèmes!$A$6:$A$28,"Endurance — Luc Léger (palier)",Barèmes!$B$6:$B$28,H499,Barèmes!$C$6:$C$28,IF(H499="6ème","Mixte",G499)),"à besoin",IF(J499&lt;=SUMIFS(Barèmes!$E$6:$E$28,Barèmes!$A$6:$A$28,"Endurance — Luc Léger (palier)",Barèmes!$B$6:$B$28,H499,Barèmes!$C$6:$C$28,IF(H499="6ème","Mixte",G499)),"fragile","satisfaisant")),IF(J499&gt;=SUMIFS(Barèmes!$D$6:$D$28,Barèmes!$A$6:$A$28,"Endurance — Luc Léger (palier)",Barèmes!$B$6:$B$28,H499,Barèmes!$C$6:$C$28,IF(H499="6ème","Mixte",G499)),"à besoin",IF(J499&gt;=SUMIFS(Barèmes!$E$6:$E$28,Barèmes!$A$6:$A$28,"Endurance — Luc Léger (palier)",Barèmes!$B$6:$B$28,H499,Barèmes!$C$6:$C$28,IF(H499="6ème","Mixte",G499)),"fragile","satisfaisant"))))</f>
        <v/>
      </c>
      <c r="N499" s="21" t="str">
        <f>IF(OR(J499="",SUMPRODUCT((Barèmes!$A$6:$A$28="Endurance — Luc Léger (palier)")*(Barèmes!$B$6:$B$28=H499)*(Barèmes!$C$6:$C$28=IF(H499="6ème","Mixte",G499)))=0),"",IF(SUMPRODUCT((Barèmes!$A$6:$A$28="Endurance — Luc Léger (palier)")*(Barèmes!$B$6:$B$28=H499)*(Barèmes!$C$6:$C$28=IF(H499="6ème","Mixte",G499))*(Barèmes!$J$6:$J$28="+"))&gt;0,IF(J499&lt;=SUMIFS(Barèmes!$F$6:$F$28,Barèmes!$A$6:$A$28,"Endurance — Luc Léger (palier)",Barèmes!$B$6:$B$28,H499,Barèmes!$C$6:$C$28,IF(H499="6ème","Mixte",G499)),Barèmes!$B$2,IF(J499&lt;=SUMIFS(Barèmes!$G$6:$G$28,Barèmes!$A$6:$A$28,"Endurance — Luc Léger (palier)",Barèmes!$B$6:$B$28,H499,Barèmes!$C$6:$C$28,IF(H499="6ème","Mixte",G499)),Barèmes!$C$2,IF(J499&lt;=SUMIFS(Barèmes!$H$6:$H$28,Barèmes!$A$6:$A$28,"Endurance — Luc Léger (palier)",Barèmes!$B$6:$B$28,H499,Barèmes!$C$6:$C$28,IF(H499="6ème","Mixte",G499)),Barèmes!$D$2,IF(J499&lt;=SUMIFS(Barèmes!$I$6:$I$28,Barèmes!$A$6:$A$28,"Endurance — Luc Léger (palier)",Barèmes!$B$6:$B$28,H499,Barèmes!$C$6:$C$28,IF(H499="6ème","Mixte",G499)),Barèmes!$E$2,Barèmes!$F$2)))),IF(J499&gt;=SUMIFS(Barèmes!$F$6:$F$28,Barèmes!$A$6:$A$28,"Endurance — Luc Léger (palier)",Barèmes!$B$6:$B$28,H499,Barèmes!$C$6:$C$28,IF(H499="6ème","Mixte",G499)),Barèmes!$B$2,IF(J499&gt;=SUMIFS(Barèmes!$G$6:$G$28,Barèmes!$A$6:$A$28,"Endurance — Luc Léger (palier)",Barèmes!$B$6:$B$28,H499,Barèmes!$C$6:$C$28,IF(H499="6ème","Mixte",G499)),Barèmes!$C$2,IF(J499&gt;=SUMIFS(Barèmes!$H$6:$H$28,Barèmes!$A$6:$A$28,"Endurance — Luc Léger (palier)",Barèmes!$B$6:$B$28,H499,Barèmes!$C$6:$C$28,IF(H499="6ème","Mixte",G499)),Barèmes!$D$2,IF(J499&gt;=SUMIFS(Barèmes!$I$6:$I$28,Barèmes!$A$6:$A$28,"Endurance — Luc Léger (palier)",Barèmes!$B$6:$B$28,H499,Barèmes!$C$6:$C$28,IF(H499="6ème","Mixte",G499)),Barèmes!$E$2,Barèmes!$F$2))))))</f>
        <v/>
      </c>
      <c r="O499" s="22"/>
      <c r="P499" s="23" t="str">
        <f>IF(OR(O499="",SUMPRODUCT((Barèmes!$A$6:$A$28="Force bas du corps — Saut en longueur (m)")*(Barèmes!$B$6:$B$28=H499)*(Barèmes!$C$6:$C$28=IF(H499="6ème","Mixte",G499)))=0),"",IF(SUMPRODUCT((Barèmes!$A$6:$A$28="Force bas du corps — Saut en longueur (m)")*(Barèmes!$B$6:$B$28=H499)*(Barèmes!$C$6:$C$28=IF(H499="6ème","Mixte",G499))*(Barèmes!$J$6:$J$28="+"))&gt;0,IF(O499&lt;=SUMIFS(Barèmes!$D$6:$D$28,Barèmes!$A$6:$A$28,"Force bas du corps — Saut en longueur (m)",Barèmes!$B$6:$B$28,H499,Barèmes!$C$6:$C$28,IF(H499="6ème","Mixte",G499)),"à besoin",IF(O499&lt;=SUMIFS(Barèmes!$E$6:$E$28,Barèmes!$A$6:$A$28,"Force bas du corps — Saut en longueur (m)",Barèmes!$B$6:$B$28,H499,Barèmes!$C$6:$C$28,IF(H499="6ème","Mixte",G499)),"fragile","satisfaisant")),IF(O499&gt;=SUMIFS(Barèmes!$D$6:$D$28,Barèmes!$A$6:$A$28,"Force bas du corps — Saut en longueur (m)",Barèmes!$B$6:$B$28,H499,Barèmes!$C$6:$C$28,IF(H499="6ème","Mixte",G499)),"à besoin",IF(O499&gt;=SUMIFS(Barèmes!$E$6:$E$28,Barèmes!$A$6:$A$28,"Force bas du corps — Saut en longueur (m)",Barèmes!$B$6:$B$28,H499,Barèmes!$C$6:$C$28,IF(H499="6ème","Mixte",G499)),"fragile","satisfaisant"))))</f>
        <v/>
      </c>
      <c r="Q499" s="23" t="str">
        <f>IF(OR(O499="",SUMPRODUCT((Barèmes!$A$6:$A$28="Force bas du corps — Saut en longueur (m)")*(Barèmes!$B$6:$B$28=H499)*(Barèmes!$C$6:$C$28=IF(H499="6ème","Mixte",G499)))=0),"",IF(SUMPRODUCT((Barèmes!$A$6:$A$28="Force bas du corps — Saut en longueur (m)")*(Barèmes!$B$6:$B$28=H499)*(Barèmes!$C$6:$C$28=IF(H499="6ème","Mixte",G499))*(Barèmes!$J$6:$J$28="+"))&gt;0,IF(O499&lt;=SUMIFS(Barèmes!$F$6:$F$28,Barèmes!$A$6:$A$28,"Force bas du corps — Saut en longueur (m)",Barèmes!$B$6:$B$28,H499,Barèmes!$C$6:$C$28,IF(H499="6ème","Mixte",G499)),Barèmes!$B$2,IF(O499&lt;=SUMIFS(Barèmes!$G$6:$G$28,Barèmes!$A$6:$A$28,"Force bas du corps — Saut en longueur (m)",Barèmes!$B$6:$B$28,H499,Barèmes!$C$6:$C$28,IF(H499="6ème","Mixte",G499)),Barèmes!$C$2,IF(O499&lt;=SUMIFS(Barèmes!$H$6:$H$28,Barèmes!$A$6:$A$28,"Force bas du corps — Saut en longueur (m)",Barèmes!$B$6:$B$28,H499,Barèmes!$C$6:$C$28,IF(H499="6ème","Mixte",G499)),Barèmes!$D$2,IF(O499&lt;=SUMIFS(Barèmes!$I$6:$I$28,Barèmes!$A$6:$A$28,"Force bas du corps — Saut en longueur (m)",Barèmes!$B$6:$B$28,H499,Barèmes!$C$6:$C$28,IF(H499="6ème","Mixte",G499)),Barèmes!$E$2,Barèmes!$F$2)))),IF(O499&gt;=SUMIFS(Barèmes!$F$6:$F$28,Barèmes!$A$6:$A$28,"Force bas du corps — Saut en longueur (m)",Barèmes!$B$6:$B$28,H499,Barèmes!$C$6:$C$28,IF(H499="6ème","Mixte",G499)),Barèmes!$B$2,IF(O499&gt;=SUMIFS(Barèmes!$G$6:$G$28,Barèmes!$A$6:$A$28,"Force bas du corps — Saut en longueur (m)",Barèmes!$B$6:$B$28,H499,Barèmes!$C$6:$C$28,IF(H499="6ème","Mixte",G499)),Barèmes!$C$2,IF(O499&gt;=SUMIFS(Barèmes!$H$6:$H$28,Barèmes!$A$6:$A$28,"Force bas du corps — Saut en longueur (m)",Barèmes!$B$6:$B$28,H499,Barèmes!$C$6:$C$28,IF(H499="6ème","Mixte",G499)),Barèmes!$D$2,IF(O499&gt;=SUMIFS(Barèmes!$I$6:$I$28,Barèmes!$A$6:$A$28,"Force bas du corps — Saut en longueur (m)",Barèmes!$B$6:$B$28,H499,Barèmes!$C$6:$C$28,IF(H499="6ème","Mixte",G499)),Barèmes!$E$2,Barèmes!$F$2))))))</f>
        <v/>
      </c>
      <c r="R499" s="22"/>
      <c r="S499" s="24" t="str">
        <f>IF(OR(R499="",SUMPRODUCT((Barèmes!$A$6:$A$28="Vitesse — 30 m (s)")*(Barèmes!$B$6:$B$28=H499)*(Barèmes!$C$6:$C$28=IF(H499="6ème","Mixte",G499)))=0),"",IF(SUMPRODUCT((Barèmes!$A$6:$A$28="Vitesse — 30 m (s)")*(Barèmes!$B$6:$B$28=H499)*(Barèmes!$C$6:$C$28=IF(H499="6ème","Mixte",G499))*(Barèmes!$J$6:$J$28="+"))&gt;0,IF(R499&lt;=SUMIFS(Barèmes!$D$6:$D$28,Barèmes!$A$6:$A$28,"Vitesse — 30 m (s)",Barèmes!$B$6:$B$28,H499,Barèmes!$C$6:$C$28,IF(H499="6ème","Mixte",G499)),"à besoin",IF(R499&lt;=SUMIFS(Barèmes!$E$6:$E$28,Barèmes!$A$6:$A$28,"Vitesse — 30 m (s)",Barèmes!$B$6:$B$28,H499,Barèmes!$C$6:$C$28,IF(H499="6ème","Mixte",G499)),"fragile","satisfaisant")),IF(R499&gt;=SUMIFS(Barèmes!$D$6:$D$28,Barèmes!$A$6:$A$28,"Vitesse — 30 m (s)",Barèmes!$B$6:$B$28,H499,Barèmes!$C$6:$C$28,IF(H499="6ème","Mixte",G499)),"à besoin",IF(R499&gt;=SUMIFS(Barèmes!$E$6:$E$28,Barèmes!$A$6:$A$28,"Vitesse — 30 m (s)",Barèmes!$B$6:$B$28,H499,Barèmes!$C$6:$C$28,IF(H499="6ème","Mixte",G499)),"fragile","satisfaisant"))))</f>
        <v/>
      </c>
      <c r="T499" s="24" t="str">
        <f>IF(OR(R499="",SUMPRODUCT((Barèmes!$A$6:$A$28="Vitesse — 30 m (s)")*(Barèmes!$B$6:$B$28=H499)*(Barèmes!$C$6:$C$28=IF(H499="6ème","Mixte",G499)))=0),"",IF(SUMPRODUCT((Barèmes!$A$6:$A$28="Vitesse — 30 m (s)")*(Barèmes!$B$6:$B$28=H499)*(Barèmes!$C$6:$C$28=IF(H499="6ème","Mixte",G499))*(Barèmes!$J$6:$J$28="+"))&gt;0,IF(R499&lt;=SUMIFS(Barèmes!$F$6:$F$28,Barèmes!$A$6:$A$28,"Vitesse — 30 m (s)",Barèmes!$B$6:$B$28,H499,Barèmes!$C$6:$C$28,IF(H499="6ème","Mixte",G499)),Barèmes!$B$2,IF(R499&lt;=SUMIFS(Barèmes!$G$6:$G$28,Barèmes!$A$6:$A$28,"Vitesse — 30 m (s)",Barèmes!$B$6:$B$28,H499,Barèmes!$C$6:$C$28,IF(H499="6ème","Mixte",G499)),Barèmes!$C$2,IF(R499&lt;=SUMIFS(Barèmes!$H$6:$H$28,Barèmes!$A$6:$A$28,"Vitesse — 30 m (s)",Barèmes!$B$6:$B$28,H499,Barèmes!$C$6:$C$28,IF(H499="6ème","Mixte",G499)),Barèmes!$D$2,IF(R499&lt;=SUMIFS(Barèmes!$I$6:$I$28,Barèmes!$A$6:$A$28,"Vitesse — 30 m (s)",Barèmes!$B$6:$B$28,H499,Barèmes!$C$6:$C$28,IF(H499="6ème","Mixte",G499)),Barèmes!$E$2,Barèmes!$F$2)))),IF(R499&gt;=SUMIFS(Barèmes!$F$6:$F$28,Barèmes!$A$6:$A$28,"Vitesse — 30 m (s)",Barèmes!$B$6:$B$28,H499,Barèmes!$C$6:$C$28,IF(H499="6ème","Mixte",G499)),Barèmes!$B$2,IF(R499&gt;=SUMIFS(Barèmes!$G$6:$G$28,Barèmes!$A$6:$A$28,"Vitesse — 30 m (s)",Barèmes!$B$6:$B$28,H499,Barèmes!$C$6:$C$28,IF(H499="6ème","Mixte",G499)),Barèmes!$C$2,IF(R499&gt;=SUMIFS(Barèmes!$H$6:$H$28,Barèmes!$A$6:$A$28,"Vitesse — 30 m (s)",Barèmes!$B$6:$B$28,H499,Barèmes!$C$6:$C$28,IF(H499="6ème","Mixte",G499)),Barèmes!$D$2,IF(R499&gt;=SUMIFS(Barèmes!$I$6:$I$28,Barèmes!$A$6:$A$28,"Vitesse — 30 m (s)",Barèmes!$B$6:$B$28,H499,Barèmes!$C$6:$C$28,IF(H499="6ème","Mixte",G499)),Barèmes!$E$2,Barèmes!$F$2))))))</f>
        <v/>
      </c>
      <c r="U499" s="22"/>
      <c r="V499" s="25" t="str">
        <f>IF(OR(U499="",SUMPRODUCT((Barèmes!$A$6:$A$28="Vitesse — 50 m (s)")*(Barèmes!$B$6:$B$28=H499)*(Barèmes!$C$6:$C$28=IF(H499="6ème","Mixte",G499)))=0),"",IF(SUMPRODUCT((Barèmes!$A$6:$A$28="Vitesse — 50 m (s)")*(Barèmes!$B$6:$B$28=H499)*(Barèmes!$C$6:$C$28=IF(H499="6ème","Mixte",G499))*(Barèmes!$J$6:$J$28="+"))&gt;0,IF(U499&lt;=SUMIFS(Barèmes!$D$6:$D$28,Barèmes!$A$6:$A$28,"Vitesse — 50 m (s)",Barèmes!$B$6:$B$28,H499,Barèmes!$C$6:$C$28,IF(H499="6ème","Mixte",G499)),"à besoin",IF(U499&lt;=SUMIFS(Barèmes!$E$6:$E$28,Barèmes!$A$6:$A$28,"Vitesse — 50 m (s)",Barèmes!$B$6:$B$28,H499,Barèmes!$C$6:$C$28,IF(H499="6ème","Mixte",G499)),"fragile","satisfaisant")),IF(U499&gt;=SUMIFS(Barèmes!$D$6:$D$28,Barèmes!$A$6:$A$28,"Vitesse — 50 m (s)",Barèmes!$B$6:$B$28,H499,Barèmes!$C$6:$C$28,IF(H499="6ème","Mixte",G499)),"à besoin",IF(U499&gt;=SUMIFS(Barèmes!$E$6:$E$28,Barèmes!$A$6:$A$28,"Vitesse — 50 m (s)",Barèmes!$B$6:$B$28,H499,Barèmes!$C$6:$C$28,IF(H499="6ème","Mixte",G499)),"fragile","satisfaisant"))))</f>
        <v/>
      </c>
      <c r="W499" s="25" t="str">
        <f>IF(OR(U499="",SUMPRODUCT((Barèmes!$A$6:$A$28="Vitesse — 50 m (s)")*(Barèmes!$B$6:$B$28=H499)*(Barèmes!$C$6:$C$28=IF(H499="6ème","Mixte",G499)))=0),"",IF(SUMPRODUCT((Barèmes!$A$6:$A$28="Vitesse — 50 m (s)")*(Barèmes!$B$6:$B$28=H499)*(Barèmes!$C$6:$C$28=IF(H499="6ème","Mixte",G499))*(Barèmes!$J$6:$J$28="+"))&gt;0,IF(U499&lt;=SUMIFS(Barèmes!$F$6:$F$28,Barèmes!$A$6:$A$28,"Vitesse — 50 m (s)",Barèmes!$B$6:$B$28,H499,Barèmes!$C$6:$C$28,IF(H499="6ème","Mixte",G499)),Barèmes!$B$2,IF(U499&lt;=SUMIFS(Barèmes!$G$6:$G$28,Barèmes!$A$6:$A$28,"Vitesse — 50 m (s)",Barèmes!$B$6:$B$28,H499,Barèmes!$C$6:$C$28,IF(H499="6ème","Mixte",G499)),Barèmes!$C$2,IF(U499&lt;=SUMIFS(Barèmes!$H$6:$H$28,Barèmes!$A$6:$A$28,"Vitesse — 50 m (s)",Barèmes!$B$6:$B$28,H499,Barèmes!$C$6:$C$28,IF(H499="6ème","Mixte",G499)),Barèmes!$D$2,IF(U499&lt;=SUMIFS(Barèmes!$I$6:$I$28,Barèmes!$A$6:$A$28,"Vitesse — 50 m (s)",Barèmes!$B$6:$B$28,H499,Barèmes!$C$6:$C$28,IF(H499="6ème","Mixte",G499)),Barèmes!$E$2,Barèmes!$F$2)))),IF(U499&gt;=SUMIFS(Barèmes!$F$6:$F$28,Barèmes!$A$6:$A$28,"Vitesse — 50 m (s)",Barèmes!$B$6:$B$28,H499,Barèmes!$C$6:$C$28,IF(H499="6ème","Mixte",G499)),Barèmes!$B$2,IF(U499&gt;=SUMIFS(Barèmes!$G$6:$G$28,Barèmes!$A$6:$A$28,"Vitesse — 50 m (s)",Barèmes!$B$6:$B$28,H499,Barèmes!$C$6:$C$28,IF(H499="6ème","Mixte",G499)),Barèmes!$C$2,IF(U499&gt;=SUMIFS(Barèmes!$H$6:$H$28,Barèmes!$A$6:$A$28,"Vitesse — 50 m (s)",Barèmes!$B$6:$B$28,H499,Barèmes!$C$6:$C$28,IF(H499="6ème","Mixte",G499)),Barèmes!$D$2,IF(U499&gt;=SUMIFS(Barèmes!$I$6:$I$28,Barèmes!$A$6:$A$28,"Vitesse — 50 m (s)",Barèmes!$B$6:$B$28,H499,Barèmes!$C$6:$C$28,IF(H499="6ème","Mixte",G499)),Barèmes!$E$2,Barèmes!$F$2))))))</f>
        <v/>
      </c>
      <c r="X499" s="18"/>
      <c r="Y499" s="26" t="str" cm="1">
        <f t="array" ref="Y499">IF(OR(X499="",SUMPRODUCT((Barèmes!$A$6:$A$28="Souplesse (score 1-5)")*(Barèmes!$B$6:$B$28=H499)*(Barèmes!$C$6:$C$28=IF(H499="6ème","Mixte",G499)))=0),"",IF(SUMPRODUCT((Barèmes!$A$6:$A$28="Souplesse (score 1-5)")*(Barèmes!$B$6:$B$28=H499)*(Barèmes!$C$6:$C$28=IF(H499="6ème","Mixte",G499))*(Barèmes!$J$6:$J$28="+"))&gt;0,IF(X499&lt;=SUMIFS(Barèmes!$D$6:$D$28,Barèmes!$A$6:$A$28,"Souplesse (score 1-5)",Barèmes!$B$6:$B$28,H499,Barèmes!$C$6:$C$28,IF(H499="6ème","Mixte",G499)),"à besoin",IF(X499&lt;=SUMIFS(Barèmes!$E$6:$E$28,Barèmes!$A$6:$A$28,"Souplesse (score 1-5)",Barèmes!$B$6:$B$28,H499,Barèmes!$C$6:$C$28,IF(H499="6ème","Mixte",G499)),"fragile","satisfaisant")),IF(X499&gt;=SUMIFS(Barèmes!$D$6:$D$28,Barèmes!$A$6:$A$28,"Souplesse (score 1-5)",Barèmes!$B$6:$B$28,H499,Barèmes!$C$6:$C$28,IF(H499="6ème","Mixte",G499)),"à besoin",IF(X499&gt;=SUMIFS(Barèmes!$E$6:$E$28,Barèmes!$A$6:$A$28,"Souplesse (score 1-5)",Barèmes!$B$6:$B$28,H499,Barèmes!$C$6:$C$28,IF(H499="6ème","Mixte",G499)),"fragile","satisfaisant"))))</f>
        <v/>
      </c>
      <c r="Z499" s="26" t="str" cm="1">
        <f t="array" ref="Z499">IF(OR(X499="",SUMPRODUCT((Barèmes!$A$6:$A$28="Souplesse (score 1-5)")*(Barèmes!$B$6:$B$28=H499)*(Barèmes!$C$6:$C$28=IF(H499="6ème","Mixte",G499)))=0),"",IF(SUMPRODUCT((Barèmes!$A$6:$A$28="Souplesse (score 1-5)")*(Barèmes!$B$6:$B$28=H499)*(Barèmes!$C$6:$C$28=IF(H499="6ème","Mixte",G499))*(Barèmes!$J$6:$J$28="+"))&gt;0,IF(X499&lt;=SUMIFS(Barèmes!$F$6:$F$28,Barèmes!$A$6:$A$28,"Souplesse (score 1-5)",Barèmes!$B$6:$B$28,H499,Barèmes!$C$6:$C$28,IF(H499="6ème","Mixte",G499)),Barèmes!$B$2,IF(X499&lt;=SUMIFS(Barèmes!$G$6:$G$28,Barèmes!$A$6:$A$28,"Souplesse (score 1-5)",Barèmes!$B$6:$B$28,H499,Barèmes!$C$6:$C$28,IF(H499="6ème","Mixte",G499)),Barèmes!$C$2,IF(X499&lt;=SUMIFS(Barèmes!$H$6:$H$28,Barèmes!$A$6:$A$28,"Souplesse (score 1-5)",Barèmes!$B$6:$B$28,H499,Barèmes!$C$6:$C$28,IF(H499="6ème","Mixte",G499)),Barèmes!$D$2,IF(X499&lt;=SUMIFS(Barèmes!$I$6:$I$28,Barèmes!$A$6:$A$28,"Souplesse (score 1-5)",Barèmes!$B$6:$B$28,H499,Barèmes!$C$6:$C$28,IF(H499="6ème","Mixte",G499)),Barèmes!$E$2,Barèmes!$F$2)))),IF(X499&gt;=SUMIFS(Barèmes!$F$6:$F$28,Barèmes!$A$6:$A$28,"Souplesse (score 1-5)",Barèmes!$B$6:$B$28,H499,Barèmes!$C$6:$C$28,IF(H499="6ème","Mixte",G499)),Barèmes!$B$2,IF(X499&gt;=SUMIFS(Barèmes!$G$6:$G$28,Barèmes!$A$6:$A$28,"Souplesse (score 1-5)",Barèmes!$B$6:$B$28,H499,Barèmes!$C$6:$C$28,IF(H499="6ème","Mixte",G499)),Barèmes!$C$2,IF(X499&gt;=SUMIFS(Barèmes!$H$6:$H$28,Barèmes!$A$6:$A$28,"Souplesse (score 1-5)",Barèmes!$B$6:$B$28,H499,Barèmes!$C$6:$C$28,IF(H499="6ème","Mixte",G499)),Barèmes!$D$2,IF(X499&gt;=SUMIFS(Barèmes!$I$6:$I$28,Barèmes!$A$6:$A$28,"Souplesse (score 1-5)",Barèmes!$B$6:$B$28,H499,Barèmes!$C$6:$C$28,IF(H499="6ème","Mixte",G499)),Barèmes!$E$2,Barèmes!$F$2))))))</f>
        <v/>
      </c>
      <c r="AA499" s="22"/>
      <c r="AB499" s="27" t="str">
        <f>IF(OR(AA499="",SUMPRODUCT((Barèmes!$A$6:$A$28="Agilité — T-test 974 (s)")*(Barèmes!$B$6:$B$28=H499)*(Barèmes!$C$6:$C$28=IF(H499="6ème","Mixte",G499)))=0),"",IF(SUMPRODUCT((Barèmes!$A$6:$A$28="Agilité — T-test 974 (s)")*(Barèmes!$B$6:$B$28=H499)*(Barèmes!$C$6:$C$28=IF(H499="6ème","Mixte",G499))*(Barèmes!$J$6:$J$28="+"))&gt;0,IF(AA499&lt;=SUMIFS(Barèmes!$D$6:$D$28,Barèmes!$A$6:$A$28,"Agilité — T-test 974 (s)",Barèmes!$B$6:$B$28,H499,Barèmes!$C$6:$C$28,IF(H499="6ème","Mixte",G499)),"à besoin",IF(AA499&lt;=SUMIFS(Barèmes!$E$6:$E$28,Barèmes!$A$6:$A$28,"Agilité — T-test 974 (s)",Barèmes!$B$6:$B$28,H499,Barèmes!$C$6:$C$28,IF(H499="6ème","Mixte",G499)),"fragile","satisfaisant")),IF(AA499&gt;=SUMIFS(Barèmes!$D$6:$D$28,Barèmes!$A$6:$A$28,"Agilité — T-test 974 (s)",Barèmes!$B$6:$B$28,H499,Barèmes!$C$6:$C$28,IF(H499="6ème","Mixte",G499)),"à besoin",IF(AA499&gt;=SUMIFS(Barèmes!$E$6:$E$28,Barèmes!$A$6:$A$28,"Agilité — T-test 974 (s)",Barèmes!$B$6:$B$28,H499,Barèmes!$C$6:$C$28,IF(H499="6ème","Mixte",G499)),"fragile","satisfaisant"))))</f>
        <v/>
      </c>
      <c r="AC499" s="27" t="str">
        <f>IF(OR(AA499="",SUMPRODUCT((Barèmes!$A$6:$A$28="Agilité — T-test 974 (s)")*(Barèmes!$B$6:$B$28=H499)*(Barèmes!$C$6:$C$28=IF(H499="6ème","Mixte",G499)))=0),"",IF(SUMPRODUCT((Barèmes!$A$6:$A$28="Agilité — T-test 974 (s)")*(Barèmes!$B$6:$B$28=H499)*(Barèmes!$C$6:$C$28=IF(H499="6ème","Mixte",G499))*(Barèmes!$J$6:$J$28="+"))&gt;0,IF(AA499&lt;=SUMIFS(Barèmes!$F$6:$F$28,Barèmes!$A$6:$A$28,"Agilité — T-test 974 (s)",Barèmes!$B$6:$B$28,H499,Barèmes!$C$6:$C$28,IF(H499="6ème","Mixte",G499)),Barèmes!$B$2,IF(AA499&lt;=SUMIFS(Barèmes!$G$6:$G$28,Barèmes!$A$6:$A$28,"Agilité — T-test 974 (s)",Barèmes!$B$6:$B$28,H499,Barèmes!$C$6:$C$28,IF(H499="6ème","Mixte",G499)),Barèmes!$C$2,IF(AA499&lt;=SUMIFS(Barèmes!$H$6:$H$28,Barèmes!$A$6:$A$28,"Agilité — T-test 974 (s)",Barèmes!$B$6:$B$28,H499,Barèmes!$C$6:$C$28,IF(H499="6ème","Mixte",G499)),Barèmes!$D$2,IF(AA499&lt;=SUMIFS(Barèmes!$I$6:$I$28,Barèmes!$A$6:$A$28,"Agilité — T-test 974 (s)",Barèmes!$B$6:$B$28,H499,Barèmes!$C$6:$C$28,IF(H499="6ème","Mixte",G499)),Barèmes!$E$2,Barèmes!$F$2)))),IF(AA499&gt;=SUMIFS(Barèmes!$F$6:$F$28,Barèmes!$A$6:$A$28,"Agilité — T-test 974 (s)",Barèmes!$B$6:$B$28,H499,Barèmes!$C$6:$C$28,IF(H499="6ème","Mixte",G499)),Barèmes!$B$2,IF(AA499&gt;=SUMIFS(Barèmes!$G$6:$G$28,Barèmes!$A$6:$A$28,"Agilité — T-test 974 (s)",Barèmes!$B$6:$B$28,H499,Barèmes!$C$6:$C$28,IF(H499="6ème","Mixte",G499)),Barèmes!$C$2,IF(AA499&gt;=SUMIFS(Barèmes!$H$6:$H$28,Barèmes!$A$6:$A$28,"Agilité — T-test 974 (s)",Barèmes!$B$6:$B$28,H499,Barèmes!$C$6:$C$28,IF(H499="6ème","Mixte",G499)),Barèmes!$D$2,IF(AA499&gt;=SUMIFS(Barèmes!$I$6:$I$28,Barèmes!$A$6:$A$28,"Agilité — T-test 974 (s)",Barèmes!$B$6:$B$28,H499,Barèmes!$C$6:$C$28,IF(H499="6ème","Mixte",G499)),Barèmes!$E$2,Barèmes!$F$2))))))</f>
        <v/>
      </c>
      <c r="AD499" s="28" t="str">
        <f t="shared" si="58"/>
        <v/>
      </c>
      <c r="AE499" s="29" t="str">
        <f t="shared" si="59"/>
        <v/>
      </c>
      <c r="AF499" s="30" t="str">
        <f>IF(OR(AD499="",SUMPRODUCT((Barèmes!$A$6:$A$28="Surcoût d'agilité (s) — technique")*(Barèmes!$B$6:$B$28=H499)*(Barèmes!$C$6:$C$28=IF(H499="6ème","Mixte",G499)))=0),"",IF(SUMPRODUCT((Barèmes!$A$6:$A$28="Surcoût d'agilité (s) — technique")*(Barèmes!$B$6:$B$28=H499)*(Barèmes!$C$6:$C$28=IF(H499="6ème","Mixte",G499))*(Barèmes!$J$6:$J$28="+"))&gt;0,IF(AD499&lt;=SUMIFS(Barèmes!$D$6:$D$28,Barèmes!$A$6:$A$28,"Surcoût d'agilité (s) — technique",Barèmes!$B$6:$B$28,H499,Barèmes!$C$6:$C$28,IF(H499="6ème","Mixte",G499)),"à besoin",IF(AD499&lt;=SUMIFS(Barèmes!$E$6:$E$28,Barèmes!$A$6:$A$28,"Surcoût d'agilité (s) — technique",Barèmes!$B$6:$B$28,H499,Barèmes!$C$6:$C$28,IF(H499="6ème","Mixte",G499)),"fragile","satisfaisant")),IF(AD499&gt;=SUMIFS(Barèmes!$D$6:$D$28,Barèmes!$A$6:$A$28,"Surcoût d'agilité (s) — technique",Barèmes!$B$6:$B$28,H499,Barèmes!$C$6:$C$28,IF(H499="6ème","Mixte",G499)),"à besoin",IF(AD499&gt;=SUMIFS(Barèmes!$E$6:$E$28,Barèmes!$A$6:$A$28,"Surcoût d'agilité (s) — technique",Barèmes!$B$6:$B$28,H499,Barèmes!$C$6:$C$28,IF(H499="6ème","Mixte",G499)),"fragile","satisfaisant"))))</f>
        <v/>
      </c>
      <c r="AG499" s="30" t="str">
        <f>IF(OR(AD499="",SUMPRODUCT((Barèmes!$A$6:$A$28="Surcoût d'agilité (s) — technique")*(Barèmes!$B$6:$B$28=H499)*(Barèmes!$C$6:$C$28=IF(H499="6ème","Mixte",G499)))=0),"",IF(SUMPRODUCT((Barèmes!$A$6:$A$28="Surcoût d'agilité (s) — technique")*(Barèmes!$B$6:$B$28=H499)*(Barèmes!$C$6:$C$28=IF(H499="6ème","Mixte",G499))*(Barèmes!$J$6:$J$28="+"))&gt;0,IF(AD499&lt;=SUMIFS(Barèmes!$F$6:$F$28,Barèmes!$A$6:$A$28,"Surcoût d'agilité (s) — technique",Barèmes!$B$6:$B$28,H499,Barèmes!$C$6:$C$28,IF(H499="6ème","Mixte",G499)),Barèmes!$B$2,IF(AD499&lt;=SUMIFS(Barèmes!$G$6:$G$28,Barèmes!$A$6:$A$28,"Surcoût d'agilité (s) — technique",Barèmes!$B$6:$B$28,H499,Barèmes!$C$6:$C$28,IF(H499="6ème","Mixte",G499)),Barèmes!$C$2,IF(AD499&lt;=SUMIFS(Barèmes!$H$6:$H$28,Barèmes!$A$6:$A$28,"Surcoût d'agilité (s) — technique",Barèmes!$B$6:$B$28,H499,Barèmes!$C$6:$C$28,IF(H499="6ème","Mixte",G499)),Barèmes!$D$2,IF(AD499&lt;=SUMIFS(Barèmes!$I$6:$I$28,Barèmes!$A$6:$A$28,"Surcoût d'agilité (s) — technique",Barèmes!$B$6:$B$28,H499,Barèmes!$C$6:$C$28,IF(H499="6ème","Mixte",G499)),Barèmes!$E$2,Barèmes!$F$2)))),IF(AD499&gt;=SUMIFS(Barèmes!$F$6:$F$28,Barèmes!$A$6:$A$28,"Surcoût d'agilité (s) — technique",Barèmes!$B$6:$B$28,H499,Barèmes!$C$6:$C$28,IF(H499="6ème","Mixte",G499)),Barèmes!$B$2,IF(AD499&gt;=SUMIFS(Barèmes!$G$6:$G$28,Barèmes!$A$6:$A$28,"Surcoût d'agilité (s) — technique",Barèmes!$B$6:$B$28,H499,Barèmes!$C$6:$C$28,IF(H499="6ème","Mixte",G499)),Barèmes!$C$2,IF(AD499&gt;=SUMIFS(Barèmes!$H$6:$H$28,Barèmes!$A$6:$A$28,"Surcoût d'agilité (s) — technique",Barèmes!$B$6:$B$28,H499,Barèmes!$C$6:$C$28,IF(H499="6ème","Mixte",G499)),Barèmes!$D$2,IF(AD499&gt;=SUMIFS(Barèmes!$I$6:$I$28,Barèmes!$A$6:$A$28,"Surcoût d'agilité (s) — technique",Barèmes!$B$6:$B$28,H499,Barèmes!$C$6:$C$28,IF(H499="6ème","Mixte",G499)),Barèmes!$E$2,Barèmes!$F$2))))))</f>
        <v/>
      </c>
      <c r="AH499" s="31" t="str">
        <f>IF((IF(N499="",0,1)+IF(Q499="",0,1)+IF(W499="",0,1)+IF(Z499="",0,1)+IF(AC499="",0,1))=0,"",3*IF(N499=Barèmes!$B$2,1,IF(N499=Barèmes!$C$2,2,IF(N499=Barèmes!$D$2,3,IF(N499=Barèmes!$E$2,4,IF(N499=Barèmes!$F$2,5,0)))))+3*IF(Q499=Barèmes!$B$2,1,IF(Q499=Barèmes!$C$2,2,IF(Q499=Barèmes!$D$2,3,IF(Q499=Barèmes!$E$2,4,IF(Q499=Barèmes!$F$2,5,0)))))+2*IF(W499=Barèmes!$B$2,1,IF(W499=Barèmes!$C$2,2,IF(W499=Barèmes!$D$2,3,IF(W499=Barèmes!$E$2,4,IF(W499=Barèmes!$F$2,5,0)))))+1*IF(Z499=Barèmes!$B$2,1,IF(Z499=Barèmes!$C$2,2,IF(Z499=Barèmes!$D$2,3,IF(Z499=Barèmes!$E$2,4,IF(Z499=Barèmes!$F$2,5,0)))))+1*IF(AC499=Barèmes!$B$2,1,IF(AC499=Barèmes!$C$2,2,IF(AC499=Barèmes!$D$2,3,IF(AC499=Barèmes!$E$2,4,IF(AC499=Barèmes!$F$2,5,0))))))</f>
        <v/>
      </c>
      <c r="AI499" s="31"/>
      <c r="AJ499" s="32" t="str">
        <f>IFERROR(INDEX(Croissance!$B$5:$B$604,MATCH(A499,Croissance!$A$5:$A$604,0)),"")</f>
        <v/>
      </c>
      <c r="AK499" s="32" t="str">
        <f>IFERROR(INDEX(Croissance!$C$5:$C$604,MATCH(A499,Croissance!$A$5:$A$604,0)),"")</f>
        <v/>
      </c>
      <c r="AL499" s="32" t="str">
        <f>IFERROR(INDEX(Croissance!$D$5:$D$604,MATCH(A499,Croissance!$A$5:$A$604,0)),"")</f>
        <v/>
      </c>
      <c r="AM499" s="32" t="str">
        <f>IFERROR(INDEX(Croissance!$E$5:$E$604,MATCH(A499,Croissance!$A$5:$A$604,0)),"")</f>
        <v/>
      </c>
      <c r="AO499" s="33">
        <f t="shared" si="64"/>
        <v>0</v>
      </c>
      <c r="AP499" s="33">
        <f t="shared" si="60"/>
        <v>0</v>
      </c>
      <c r="AQ499" s="33">
        <f>IF(A499="",0,IF(AND(OR('Synthèse classe'!$C$2="Tous",C499='Synthèse classe'!$C$2),OR('Synthèse classe'!$C$3="Toutes",D499='Synthèse classe'!$C$3),OR('Synthèse classe'!$C$4="Toutes",AND('Synthèse classe'!$C$4="Dernière",AP499=1),B499=IFERROR(VALUE('Synthèse classe'!$C$4),0))),1,0))</f>
        <v>0</v>
      </c>
      <c r="AR499" s="34" t="str">
        <f t="shared" si="61"/>
        <v/>
      </c>
    </row>
    <row r="500" spans="1:44" x14ac:dyDescent="0.2">
      <c r="A500" s="17" t="str">
        <f t="shared" si="57"/>
        <v/>
      </c>
      <c r="B500" s="18"/>
      <c r="C500" s="19"/>
      <c r="D500" s="19"/>
      <c r="E500" s="19"/>
      <c r="F500" s="19"/>
      <c r="G500" s="19"/>
      <c r="H500" s="17" t="str">
        <f t="shared" si="62"/>
        <v/>
      </c>
      <c r="I500" s="20"/>
      <c r="J500" s="18"/>
      <c r="K500" s="19"/>
      <c r="L500" s="21" t="str">
        <f t="shared" si="63"/>
        <v/>
      </c>
      <c r="M500" s="21" t="str">
        <f>IF(OR(J500="",SUMPRODUCT((Barèmes!$A$6:$A$28="Endurance — Luc Léger (palier)")*(Barèmes!$B$6:$B$28=H500)*(Barèmes!$C$6:$C$28=IF(H500="6ème","Mixte",G500)))=0),"",IF(SUMPRODUCT((Barèmes!$A$6:$A$28="Endurance — Luc Léger (palier)")*(Barèmes!$B$6:$B$28=H500)*(Barèmes!$C$6:$C$28=IF(H500="6ème","Mixte",G500))*(Barèmes!$J$6:$J$28="+"))&gt;0,IF(J500&lt;=SUMIFS(Barèmes!$D$6:$D$28,Barèmes!$A$6:$A$28,"Endurance — Luc Léger (palier)",Barèmes!$B$6:$B$28,H500,Barèmes!$C$6:$C$28,IF(H500="6ème","Mixte",G500)),"à besoin",IF(J500&lt;=SUMIFS(Barèmes!$E$6:$E$28,Barèmes!$A$6:$A$28,"Endurance — Luc Léger (palier)",Barèmes!$B$6:$B$28,H500,Barèmes!$C$6:$C$28,IF(H500="6ème","Mixte",G500)),"fragile","satisfaisant")),IF(J500&gt;=SUMIFS(Barèmes!$D$6:$D$28,Barèmes!$A$6:$A$28,"Endurance — Luc Léger (palier)",Barèmes!$B$6:$B$28,H500,Barèmes!$C$6:$C$28,IF(H500="6ème","Mixte",G500)),"à besoin",IF(J500&gt;=SUMIFS(Barèmes!$E$6:$E$28,Barèmes!$A$6:$A$28,"Endurance — Luc Léger (palier)",Barèmes!$B$6:$B$28,H500,Barèmes!$C$6:$C$28,IF(H500="6ème","Mixte",G500)),"fragile","satisfaisant"))))</f>
        <v/>
      </c>
      <c r="N500" s="21" t="str">
        <f>IF(OR(J500="",SUMPRODUCT((Barèmes!$A$6:$A$28="Endurance — Luc Léger (palier)")*(Barèmes!$B$6:$B$28=H500)*(Barèmes!$C$6:$C$28=IF(H500="6ème","Mixte",G500)))=0),"",IF(SUMPRODUCT((Barèmes!$A$6:$A$28="Endurance — Luc Léger (palier)")*(Barèmes!$B$6:$B$28=H500)*(Barèmes!$C$6:$C$28=IF(H500="6ème","Mixte",G500))*(Barèmes!$J$6:$J$28="+"))&gt;0,IF(J500&lt;=SUMIFS(Barèmes!$F$6:$F$28,Barèmes!$A$6:$A$28,"Endurance — Luc Léger (palier)",Barèmes!$B$6:$B$28,H500,Barèmes!$C$6:$C$28,IF(H500="6ème","Mixte",G500)),Barèmes!$B$2,IF(J500&lt;=SUMIFS(Barèmes!$G$6:$G$28,Barèmes!$A$6:$A$28,"Endurance — Luc Léger (palier)",Barèmes!$B$6:$B$28,H500,Barèmes!$C$6:$C$28,IF(H500="6ème","Mixte",G500)),Barèmes!$C$2,IF(J500&lt;=SUMIFS(Barèmes!$H$6:$H$28,Barèmes!$A$6:$A$28,"Endurance — Luc Léger (palier)",Barèmes!$B$6:$B$28,H500,Barèmes!$C$6:$C$28,IF(H500="6ème","Mixte",G500)),Barèmes!$D$2,IF(J500&lt;=SUMIFS(Barèmes!$I$6:$I$28,Barèmes!$A$6:$A$28,"Endurance — Luc Léger (palier)",Barèmes!$B$6:$B$28,H500,Barèmes!$C$6:$C$28,IF(H500="6ème","Mixte",G500)),Barèmes!$E$2,Barèmes!$F$2)))),IF(J500&gt;=SUMIFS(Barèmes!$F$6:$F$28,Barèmes!$A$6:$A$28,"Endurance — Luc Léger (palier)",Barèmes!$B$6:$B$28,H500,Barèmes!$C$6:$C$28,IF(H500="6ème","Mixte",G500)),Barèmes!$B$2,IF(J500&gt;=SUMIFS(Barèmes!$G$6:$G$28,Barèmes!$A$6:$A$28,"Endurance — Luc Léger (palier)",Barèmes!$B$6:$B$28,H500,Barèmes!$C$6:$C$28,IF(H500="6ème","Mixte",G500)),Barèmes!$C$2,IF(J500&gt;=SUMIFS(Barèmes!$H$6:$H$28,Barèmes!$A$6:$A$28,"Endurance — Luc Léger (palier)",Barèmes!$B$6:$B$28,H500,Barèmes!$C$6:$C$28,IF(H500="6ème","Mixte",G500)),Barèmes!$D$2,IF(J500&gt;=SUMIFS(Barèmes!$I$6:$I$28,Barèmes!$A$6:$A$28,"Endurance — Luc Léger (palier)",Barèmes!$B$6:$B$28,H500,Barèmes!$C$6:$C$28,IF(H500="6ème","Mixte",G500)),Barèmes!$E$2,Barèmes!$F$2))))))</f>
        <v/>
      </c>
      <c r="O500" s="22"/>
      <c r="P500" s="23" t="str">
        <f>IF(OR(O500="",SUMPRODUCT((Barèmes!$A$6:$A$28="Force bas du corps — Saut en longueur (m)")*(Barèmes!$B$6:$B$28=H500)*(Barèmes!$C$6:$C$28=IF(H500="6ème","Mixte",G500)))=0),"",IF(SUMPRODUCT((Barèmes!$A$6:$A$28="Force bas du corps — Saut en longueur (m)")*(Barèmes!$B$6:$B$28=H500)*(Barèmes!$C$6:$C$28=IF(H500="6ème","Mixte",G500))*(Barèmes!$J$6:$J$28="+"))&gt;0,IF(O500&lt;=SUMIFS(Barèmes!$D$6:$D$28,Barèmes!$A$6:$A$28,"Force bas du corps — Saut en longueur (m)",Barèmes!$B$6:$B$28,H500,Barèmes!$C$6:$C$28,IF(H500="6ème","Mixte",G500)),"à besoin",IF(O500&lt;=SUMIFS(Barèmes!$E$6:$E$28,Barèmes!$A$6:$A$28,"Force bas du corps — Saut en longueur (m)",Barèmes!$B$6:$B$28,H500,Barèmes!$C$6:$C$28,IF(H500="6ème","Mixte",G500)),"fragile","satisfaisant")),IF(O500&gt;=SUMIFS(Barèmes!$D$6:$D$28,Barèmes!$A$6:$A$28,"Force bas du corps — Saut en longueur (m)",Barèmes!$B$6:$B$28,H500,Barèmes!$C$6:$C$28,IF(H500="6ème","Mixte",G500)),"à besoin",IF(O500&gt;=SUMIFS(Barèmes!$E$6:$E$28,Barèmes!$A$6:$A$28,"Force bas du corps — Saut en longueur (m)",Barèmes!$B$6:$B$28,H500,Barèmes!$C$6:$C$28,IF(H500="6ème","Mixte",G500)),"fragile","satisfaisant"))))</f>
        <v/>
      </c>
      <c r="Q500" s="23" t="str">
        <f>IF(OR(O500="",SUMPRODUCT((Barèmes!$A$6:$A$28="Force bas du corps — Saut en longueur (m)")*(Barèmes!$B$6:$B$28=H500)*(Barèmes!$C$6:$C$28=IF(H500="6ème","Mixte",G500)))=0),"",IF(SUMPRODUCT((Barèmes!$A$6:$A$28="Force bas du corps — Saut en longueur (m)")*(Barèmes!$B$6:$B$28=H500)*(Barèmes!$C$6:$C$28=IF(H500="6ème","Mixte",G500))*(Barèmes!$J$6:$J$28="+"))&gt;0,IF(O500&lt;=SUMIFS(Barèmes!$F$6:$F$28,Barèmes!$A$6:$A$28,"Force bas du corps — Saut en longueur (m)",Barèmes!$B$6:$B$28,H500,Barèmes!$C$6:$C$28,IF(H500="6ème","Mixte",G500)),Barèmes!$B$2,IF(O500&lt;=SUMIFS(Barèmes!$G$6:$G$28,Barèmes!$A$6:$A$28,"Force bas du corps — Saut en longueur (m)",Barèmes!$B$6:$B$28,H500,Barèmes!$C$6:$C$28,IF(H500="6ème","Mixte",G500)),Barèmes!$C$2,IF(O500&lt;=SUMIFS(Barèmes!$H$6:$H$28,Barèmes!$A$6:$A$28,"Force bas du corps — Saut en longueur (m)",Barèmes!$B$6:$B$28,H500,Barèmes!$C$6:$C$28,IF(H500="6ème","Mixte",G500)),Barèmes!$D$2,IF(O500&lt;=SUMIFS(Barèmes!$I$6:$I$28,Barèmes!$A$6:$A$28,"Force bas du corps — Saut en longueur (m)",Barèmes!$B$6:$B$28,H500,Barèmes!$C$6:$C$28,IF(H500="6ème","Mixte",G500)),Barèmes!$E$2,Barèmes!$F$2)))),IF(O500&gt;=SUMIFS(Barèmes!$F$6:$F$28,Barèmes!$A$6:$A$28,"Force bas du corps — Saut en longueur (m)",Barèmes!$B$6:$B$28,H500,Barèmes!$C$6:$C$28,IF(H500="6ème","Mixte",G500)),Barèmes!$B$2,IF(O500&gt;=SUMIFS(Barèmes!$G$6:$G$28,Barèmes!$A$6:$A$28,"Force bas du corps — Saut en longueur (m)",Barèmes!$B$6:$B$28,H500,Barèmes!$C$6:$C$28,IF(H500="6ème","Mixte",G500)),Barèmes!$C$2,IF(O500&gt;=SUMIFS(Barèmes!$H$6:$H$28,Barèmes!$A$6:$A$28,"Force bas du corps — Saut en longueur (m)",Barèmes!$B$6:$B$28,H500,Barèmes!$C$6:$C$28,IF(H500="6ème","Mixte",G500)),Barèmes!$D$2,IF(O500&gt;=SUMIFS(Barèmes!$I$6:$I$28,Barèmes!$A$6:$A$28,"Force bas du corps — Saut en longueur (m)",Barèmes!$B$6:$B$28,H500,Barèmes!$C$6:$C$28,IF(H500="6ème","Mixte",G500)),Barèmes!$E$2,Barèmes!$F$2))))))</f>
        <v/>
      </c>
      <c r="R500" s="22"/>
      <c r="S500" s="24" t="str">
        <f>IF(OR(R500="",SUMPRODUCT((Barèmes!$A$6:$A$28="Vitesse — 30 m (s)")*(Barèmes!$B$6:$B$28=H500)*(Barèmes!$C$6:$C$28=IF(H500="6ème","Mixte",G500)))=0),"",IF(SUMPRODUCT((Barèmes!$A$6:$A$28="Vitesse — 30 m (s)")*(Barèmes!$B$6:$B$28=H500)*(Barèmes!$C$6:$C$28=IF(H500="6ème","Mixte",G500))*(Barèmes!$J$6:$J$28="+"))&gt;0,IF(R500&lt;=SUMIFS(Barèmes!$D$6:$D$28,Barèmes!$A$6:$A$28,"Vitesse — 30 m (s)",Barèmes!$B$6:$B$28,H500,Barèmes!$C$6:$C$28,IF(H500="6ème","Mixte",G500)),"à besoin",IF(R500&lt;=SUMIFS(Barèmes!$E$6:$E$28,Barèmes!$A$6:$A$28,"Vitesse — 30 m (s)",Barèmes!$B$6:$B$28,H500,Barèmes!$C$6:$C$28,IF(H500="6ème","Mixte",G500)),"fragile","satisfaisant")),IF(R500&gt;=SUMIFS(Barèmes!$D$6:$D$28,Barèmes!$A$6:$A$28,"Vitesse — 30 m (s)",Barèmes!$B$6:$B$28,H500,Barèmes!$C$6:$C$28,IF(H500="6ème","Mixte",G500)),"à besoin",IF(R500&gt;=SUMIFS(Barèmes!$E$6:$E$28,Barèmes!$A$6:$A$28,"Vitesse — 30 m (s)",Barèmes!$B$6:$B$28,H500,Barèmes!$C$6:$C$28,IF(H500="6ème","Mixte",G500)),"fragile","satisfaisant"))))</f>
        <v/>
      </c>
      <c r="T500" s="24" t="str">
        <f>IF(OR(R500="",SUMPRODUCT((Barèmes!$A$6:$A$28="Vitesse — 30 m (s)")*(Barèmes!$B$6:$B$28=H500)*(Barèmes!$C$6:$C$28=IF(H500="6ème","Mixte",G500)))=0),"",IF(SUMPRODUCT((Barèmes!$A$6:$A$28="Vitesse — 30 m (s)")*(Barèmes!$B$6:$B$28=H500)*(Barèmes!$C$6:$C$28=IF(H500="6ème","Mixte",G500))*(Barèmes!$J$6:$J$28="+"))&gt;0,IF(R500&lt;=SUMIFS(Barèmes!$F$6:$F$28,Barèmes!$A$6:$A$28,"Vitesse — 30 m (s)",Barèmes!$B$6:$B$28,H500,Barèmes!$C$6:$C$28,IF(H500="6ème","Mixte",G500)),Barèmes!$B$2,IF(R500&lt;=SUMIFS(Barèmes!$G$6:$G$28,Barèmes!$A$6:$A$28,"Vitesse — 30 m (s)",Barèmes!$B$6:$B$28,H500,Barèmes!$C$6:$C$28,IF(H500="6ème","Mixte",G500)),Barèmes!$C$2,IF(R500&lt;=SUMIFS(Barèmes!$H$6:$H$28,Barèmes!$A$6:$A$28,"Vitesse — 30 m (s)",Barèmes!$B$6:$B$28,H500,Barèmes!$C$6:$C$28,IF(H500="6ème","Mixte",G500)),Barèmes!$D$2,IF(R500&lt;=SUMIFS(Barèmes!$I$6:$I$28,Barèmes!$A$6:$A$28,"Vitesse — 30 m (s)",Barèmes!$B$6:$B$28,H500,Barèmes!$C$6:$C$28,IF(H500="6ème","Mixte",G500)),Barèmes!$E$2,Barèmes!$F$2)))),IF(R500&gt;=SUMIFS(Barèmes!$F$6:$F$28,Barèmes!$A$6:$A$28,"Vitesse — 30 m (s)",Barèmes!$B$6:$B$28,H500,Barèmes!$C$6:$C$28,IF(H500="6ème","Mixte",G500)),Barèmes!$B$2,IF(R500&gt;=SUMIFS(Barèmes!$G$6:$G$28,Barèmes!$A$6:$A$28,"Vitesse — 30 m (s)",Barèmes!$B$6:$B$28,H500,Barèmes!$C$6:$C$28,IF(H500="6ème","Mixte",G500)),Barèmes!$C$2,IF(R500&gt;=SUMIFS(Barèmes!$H$6:$H$28,Barèmes!$A$6:$A$28,"Vitesse — 30 m (s)",Barèmes!$B$6:$B$28,H500,Barèmes!$C$6:$C$28,IF(H500="6ème","Mixte",G500)),Barèmes!$D$2,IF(R500&gt;=SUMIFS(Barèmes!$I$6:$I$28,Barèmes!$A$6:$A$28,"Vitesse — 30 m (s)",Barèmes!$B$6:$B$28,H500,Barèmes!$C$6:$C$28,IF(H500="6ème","Mixte",G500)),Barèmes!$E$2,Barèmes!$F$2))))))</f>
        <v/>
      </c>
      <c r="U500" s="22"/>
      <c r="V500" s="25" t="str">
        <f>IF(OR(U500="",SUMPRODUCT((Barèmes!$A$6:$A$28="Vitesse — 50 m (s)")*(Barèmes!$B$6:$B$28=H500)*(Barèmes!$C$6:$C$28=IF(H500="6ème","Mixte",G500)))=0),"",IF(SUMPRODUCT((Barèmes!$A$6:$A$28="Vitesse — 50 m (s)")*(Barèmes!$B$6:$B$28=H500)*(Barèmes!$C$6:$C$28=IF(H500="6ème","Mixte",G500))*(Barèmes!$J$6:$J$28="+"))&gt;0,IF(U500&lt;=SUMIFS(Barèmes!$D$6:$D$28,Barèmes!$A$6:$A$28,"Vitesse — 50 m (s)",Barèmes!$B$6:$B$28,H500,Barèmes!$C$6:$C$28,IF(H500="6ème","Mixte",G500)),"à besoin",IF(U500&lt;=SUMIFS(Barèmes!$E$6:$E$28,Barèmes!$A$6:$A$28,"Vitesse — 50 m (s)",Barèmes!$B$6:$B$28,H500,Barèmes!$C$6:$C$28,IF(H500="6ème","Mixte",G500)),"fragile","satisfaisant")),IF(U500&gt;=SUMIFS(Barèmes!$D$6:$D$28,Barèmes!$A$6:$A$28,"Vitesse — 50 m (s)",Barèmes!$B$6:$B$28,H500,Barèmes!$C$6:$C$28,IF(H500="6ème","Mixte",G500)),"à besoin",IF(U500&gt;=SUMIFS(Barèmes!$E$6:$E$28,Barèmes!$A$6:$A$28,"Vitesse — 50 m (s)",Barèmes!$B$6:$B$28,H500,Barèmes!$C$6:$C$28,IF(H500="6ème","Mixte",G500)),"fragile","satisfaisant"))))</f>
        <v/>
      </c>
      <c r="W500" s="25" t="str">
        <f>IF(OR(U500="",SUMPRODUCT((Barèmes!$A$6:$A$28="Vitesse — 50 m (s)")*(Barèmes!$B$6:$B$28=H500)*(Barèmes!$C$6:$C$28=IF(H500="6ème","Mixte",G500)))=0),"",IF(SUMPRODUCT((Barèmes!$A$6:$A$28="Vitesse — 50 m (s)")*(Barèmes!$B$6:$B$28=H500)*(Barèmes!$C$6:$C$28=IF(H500="6ème","Mixte",G500))*(Barèmes!$J$6:$J$28="+"))&gt;0,IF(U500&lt;=SUMIFS(Barèmes!$F$6:$F$28,Barèmes!$A$6:$A$28,"Vitesse — 50 m (s)",Barèmes!$B$6:$B$28,H500,Barèmes!$C$6:$C$28,IF(H500="6ème","Mixte",G500)),Barèmes!$B$2,IF(U500&lt;=SUMIFS(Barèmes!$G$6:$G$28,Barèmes!$A$6:$A$28,"Vitesse — 50 m (s)",Barèmes!$B$6:$B$28,H500,Barèmes!$C$6:$C$28,IF(H500="6ème","Mixte",G500)),Barèmes!$C$2,IF(U500&lt;=SUMIFS(Barèmes!$H$6:$H$28,Barèmes!$A$6:$A$28,"Vitesse — 50 m (s)",Barèmes!$B$6:$B$28,H500,Barèmes!$C$6:$C$28,IF(H500="6ème","Mixte",G500)),Barèmes!$D$2,IF(U500&lt;=SUMIFS(Barèmes!$I$6:$I$28,Barèmes!$A$6:$A$28,"Vitesse — 50 m (s)",Barèmes!$B$6:$B$28,H500,Barèmes!$C$6:$C$28,IF(H500="6ème","Mixte",G500)),Barèmes!$E$2,Barèmes!$F$2)))),IF(U500&gt;=SUMIFS(Barèmes!$F$6:$F$28,Barèmes!$A$6:$A$28,"Vitesse — 50 m (s)",Barèmes!$B$6:$B$28,H500,Barèmes!$C$6:$C$28,IF(H500="6ème","Mixte",G500)),Barèmes!$B$2,IF(U500&gt;=SUMIFS(Barèmes!$G$6:$G$28,Barèmes!$A$6:$A$28,"Vitesse — 50 m (s)",Barèmes!$B$6:$B$28,H500,Barèmes!$C$6:$C$28,IF(H500="6ème","Mixte",G500)),Barèmes!$C$2,IF(U500&gt;=SUMIFS(Barèmes!$H$6:$H$28,Barèmes!$A$6:$A$28,"Vitesse — 50 m (s)",Barèmes!$B$6:$B$28,H500,Barèmes!$C$6:$C$28,IF(H500="6ème","Mixte",G500)),Barèmes!$D$2,IF(U500&gt;=SUMIFS(Barèmes!$I$6:$I$28,Barèmes!$A$6:$A$28,"Vitesse — 50 m (s)",Barèmes!$B$6:$B$28,H500,Barèmes!$C$6:$C$28,IF(H500="6ème","Mixte",G500)),Barèmes!$E$2,Barèmes!$F$2))))))</f>
        <v/>
      </c>
      <c r="X500" s="18"/>
      <c r="Y500" s="26" t="str" cm="1">
        <f t="array" ref="Y500">IF(OR(X500="",SUMPRODUCT((Barèmes!$A$6:$A$28="Souplesse (score 1-5)")*(Barèmes!$B$6:$B$28=H500)*(Barèmes!$C$6:$C$28=IF(H500="6ème","Mixte",G500)))=0),"",IF(SUMPRODUCT((Barèmes!$A$6:$A$28="Souplesse (score 1-5)")*(Barèmes!$B$6:$B$28=H500)*(Barèmes!$C$6:$C$28=IF(H500="6ème","Mixte",G500))*(Barèmes!$J$6:$J$28="+"))&gt;0,IF(X500&lt;=SUMIFS(Barèmes!$D$6:$D$28,Barèmes!$A$6:$A$28,"Souplesse (score 1-5)",Barèmes!$B$6:$B$28,H500,Barèmes!$C$6:$C$28,IF(H500="6ème","Mixte",G500)),"à besoin",IF(X500&lt;=SUMIFS(Barèmes!$E$6:$E$28,Barèmes!$A$6:$A$28,"Souplesse (score 1-5)",Barèmes!$B$6:$B$28,H500,Barèmes!$C$6:$C$28,IF(H500="6ème","Mixte",G500)),"fragile","satisfaisant")),IF(X500&gt;=SUMIFS(Barèmes!$D$6:$D$28,Barèmes!$A$6:$A$28,"Souplesse (score 1-5)",Barèmes!$B$6:$B$28,H500,Barèmes!$C$6:$C$28,IF(H500="6ème","Mixte",G500)),"à besoin",IF(X500&gt;=SUMIFS(Barèmes!$E$6:$E$28,Barèmes!$A$6:$A$28,"Souplesse (score 1-5)",Barèmes!$B$6:$B$28,H500,Barèmes!$C$6:$C$28,IF(H500="6ème","Mixte",G500)),"fragile","satisfaisant"))))</f>
        <v/>
      </c>
      <c r="Z500" s="26" t="str" cm="1">
        <f t="array" ref="Z500">IF(OR(X500="",SUMPRODUCT((Barèmes!$A$6:$A$28="Souplesse (score 1-5)")*(Barèmes!$B$6:$B$28=H500)*(Barèmes!$C$6:$C$28=IF(H500="6ème","Mixte",G500)))=0),"",IF(SUMPRODUCT((Barèmes!$A$6:$A$28="Souplesse (score 1-5)")*(Barèmes!$B$6:$B$28=H500)*(Barèmes!$C$6:$C$28=IF(H500="6ème","Mixte",G500))*(Barèmes!$J$6:$J$28="+"))&gt;0,IF(X500&lt;=SUMIFS(Barèmes!$F$6:$F$28,Barèmes!$A$6:$A$28,"Souplesse (score 1-5)",Barèmes!$B$6:$B$28,H500,Barèmes!$C$6:$C$28,IF(H500="6ème","Mixte",G500)),Barèmes!$B$2,IF(X500&lt;=SUMIFS(Barèmes!$G$6:$G$28,Barèmes!$A$6:$A$28,"Souplesse (score 1-5)",Barèmes!$B$6:$B$28,H500,Barèmes!$C$6:$C$28,IF(H500="6ème","Mixte",G500)),Barèmes!$C$2,IF(X500&lt;=SUMIFS(Barèmes!$H$6:$H$28,Barèmes!$A$6:$A$28,"Souplesse (score 1-5)",Barèmes!$B$6:$B$28,H500,Barèmes!$C$6:$C$28,IF(H500="6ème","Mixte",G500)),Barèmes!$D$2,IF(X500&lt;=SUMIFS(Barèmes!$I$6:$I$28,Barèmes!$A$6:$A$28,"Souplesse (score 1-5)",Barèmes!$B$6:$B$28,H500,Barèmes!$C$6:$C$28,IF(H500="6ème","Mixte",G500)),Barèmes!$E$2,Barèmes!$F$2)))),IF(X500&gt;=SUMIFS(Barèmes!$F$6:$F$28,Barèmes!$A$6:$A$28,"Souplesse (score 1-5)",Barèmes!$B$6:$B$28,H500,Barèmes!$C$6:$C$28,IF(H500="6ème","Mixte",G500)),Barèmes!$B$2,IF(X500&gt;=SUMIFS(Barèmes!$G$6:$G$28,Barèmes!$A$6:$A$28,"Souplesse (score 1-5)",Barèmes!$B$6:$B$28,H500,Barèmes!$C$6:$C$28,IF(H500="6ème","Mixte",G500)),Barèmes!$C$2,IF(X500&gt;=SUMIFS(Barèmes!$H$6:$H$28,Barèmes!$A$6:$A$28,"Souplesse (score 1-5)",Barèmes!$B$6:$B$28,H500,Barèmes!$C$6:$C$28,IF(H500="6ème","Mixte",G500)),Barèmes!$D$2,IF(X500&gt;=SUMIFS(Barèmes!$I$6:$I$28,Barèmes!$A$6:$A$28,"Souplesse (score 1-5)",Barèmes!$B$6:$B$28,H500,Barèmes!$C$6:$C$28,IF(H500="6ème","Mixte",G500)),Barèmes!$E$2,Barèmes!$F$2))))))</f>
        <v/>
      </c>
      <c r="AA500" s="22"/>
      <c r="AB500" s="27" t="str">
        <f>IF(OR(AA500="",SUMPRODUCT((Barèmes!$A$6:$A$28="Agilité — T-test 974 (s)")*(Barèmes!$B$6:$B$28=H500)*(Barèmes!$C$6:$C$28=IF(H500="6ème","Mixte",G500)))=0),"",IF(SUMPRODUCT((Barèmes!$A$6:$A$28="Agilité — T-test 974 (s)")*(Barèmes!$B$6:$B$28=H500)*(Barèmes!$C$6:$C$28=IF(H500="6ème","Mixte",G500))*(Barèmes!$J$6:$J$28="+"))&gt;0,IF(AA500&lt;=SUMIFS(Barèmes!$D$6:$D$28,Barèmes!$A$6:$A$28,"Agilité — T-test 974 (s)",Barèmes!$B$6:$B$28,H500,Barèmes!$C$6:$C$28,IF(H500="6ème","Mixte",G500)),"à besoin",IF(AA500&lt;=SUMIFS(Barèmes!$E$6:$E$28,Barèmes!$A$6:$A$28,"Agilité — T-test 974 (s)",Barèmes!$B$6:$B$28,H500,Barèmes!$C$6:$C$28,IF(H500="6ème","Mixte",G500)),"fragile","satisfaisant")),IF(AA500&gt;=SUMIFS(Barèmes!$D$6:$D$28,Barèmes!$A$6:$A$28,"Agilité — T-test 974 (s)",Barèmes!$B$6:$B$28,H500,Barèmes!$C$6:$C$28,IF(H500="6ème","Mixte",G500)),"à besoin",IF(AA500&gt;=SUMIFS(Barèmes!$E$6:$E$28,Barèmes!$A$6:$A$28,"Agilité — T-test 974 (s)",Barèmes!$B$6:$B$28,H500,Barèmes!$C$6:$C$28,IF(H500="6ème","Mixte",G500)),"fragile","satisfaisant"))))</f>
        <v/>
      </c>
      <c r="AC500" s="27" t="str">
        <f>IF(OR(AA500="",SUMPRODUCT((Barèmes!$A$6:$A$28="Agilité — T-test 974 (s)")*(Barèmes!$B$6:$B$28=H500)*(Barèmes!$C$6:$C$28=IF(H500="6ème","Mixte",G500)))=0),"",IF(SUMPRODUCT((Barèmes!$A$6:$A$28="Agilité — T-test 974 (s)")*(Barèmes!$B$6:$B$28=H500)*(Barèmes!$C$6:$C$28=IF(H500="6ème","Mixte",G500))*(Barèmes!$J$6:$J$28="+"))&gt;0,IF(AA500&lt;=SUMIFS(Barèmes!$F$6:$F$28,Barèmes!$A$6:$A$28,"Agilité — T-test 974 (s)",Barèmes!$B$6:$B$28,H500,Barèmes!$C$6:$C$28,IF(H500="6ème","Mixte",G500)),Barèmes!$B$2,IF(AA500&lt;=SUMIFS(Barèmes!$G$6:$G$28,Barèmes!$A$6:$A$28,"Agilité — T-test 974 (s)",Barèmes!$B$6:$B$28,H500,Barèmes!$C$6:$C$28,IF(H500="6ème","Mixte",G500)),Barèmes!$C$2,IF(AA500&lt;=SUMIFS(Barèmes!$H$6:$H$28,Barèmes!$A$6:$A$28,"Agilité — T-test 974 (s)",Barèmes!$B$6:$B$28,H500,Barèmes!$C$6:$C$28,IF(H500="6ème","Mixte",G500)),Barèmes!$D$2,IF(AA500&lt;=SUMIFS(Barèmes!$I$6:$I$28,Barèmes!$A$6:$A$28,"Agilité — T-test 974 (s)",Barèmes!$B$6:$B$28,H500,Barèmes!$C$6:$C$28,IF(H500="6ème","Mixte",G500)),Barèmes!$E$2,Barèmes!$F$2)))),IF(AA500&gt;=SUMIFS(Barèmes!$F$6:$F$28,Barèmes!$A$6:$A$28,"Agilité — T-test 974 (s)",Barèmes!$B$6:$B$28,H500,Barèmes!$C$6:$C$28,IF(H500="6ème","Mixte",G500)),Barèmes!$B$2,IF(AA500&gt;=SUMIFS(Barèmes!$G$6:$G$28,Barèmes!$A$6:$A$28,"Agilité — T-test 974 (s)",Barèmes!$B$6:$B$28,H500,Barèmes!$C$6:$C$28,IF(H500="6ème","Mixte",G500)),Barèmes!$C$2,IF(AA500&gt;=SUMIFS(Barèmes!$H$6:$H$28,Barèmes!$A$6:$A$28,"Agilité — T-test 974 (s)",Barèmes!$B$6:$B$28,H500,Barèmes!$C$6:$C$28,IF(H500="6ème","Mixte",G500)),Barèmes!$D$2,IF(AA500&gt;=SUMIFS(Barèmes!$I$6:$I$28,Barèmes!$A$6:$A$28,"Agilité — T-test 974 (s)",Barèmes!$B$6:$B$28,H500,Barèmes!$C$6:$C$28,IF(H500="6ème","Mixte",G500)),Barèmes!$E$2,Barèmes!$F$2))))))</f>
        <v/>
      </c>
      <c r="AD500" s="28" t="str">
        <f t="shared" si="58"/>
        <v/>
      </c>
      <c r="AE500" s="29" t="str">
        <f t="shared" si="59"/>
        <v/>
      </c>
      <c r="AF500" s="30" t="str">
        <f>IF(OR(AD500="",SUMPRODUCT((Barèmes!$A$6:$A$28="Surcoût d'agilité (s) — technique")*(Barèmes!$B$6:$B$28=H500)*(Barèmes!$C$6:$C$28=IF(H500="6ème","Mixte",G500)))=0),"",IF(SUMPRODUCT((Barèmes!$A$6:$A$28="Surcoût d'agilité (s) — technique")*(Barèmes!$B$6:$B$28=H500)*(Barèmes!$C$6:$C$28=IF(H500="6ème","Mixte",G500))*(Barèmes!$J$6:$J$28="+"))&gt;0,IF(AD500&lt;=SUMIFS(Barèmes!$D$6:$D$28,Barèmes!$A$6:$A$28,"Surcoût d'agilité (s) — technique",Barèmes!$B$6:$B$28,H500,Barèmes!$C$6:$C$28,IF(H500="6ème","Mixte",G500)),"à besoin",IF(AD500&lt;=SUMIFS(Barèmes!$E$6:$E$28,Barèmes!$A$6:$A$28,"Surcoût d'agilité (s) — technique",Barèmes!$B$6:$B$28,H500,Barèmes!$C$6:$C$28,IF(H500="6ème","Mixte",G500)),"fragile","satisfaisant")),IF(AD500&gt;=SUMIFS(Barèmes!$D$6:$D$28,Barèmes!$A$6:$A$28,"Surcoût d'agilité (s) — technique",Barèmes!$B$6:$B$28,H500,Barèmes!$C$6:$C$28,IF(H500="6ème","Mixte",G500)),"à besoin",IF(AD500&gt;=SUMIFS(Barèmes!$E$6:$E$28,Barèmes!$A$6:$A$28,"Surcoût d'agilité (s) — technique",Barèmes!$B$6:$B$28,H500,Barèmes!$C$6:$C$28,IF(H500="6ème","Mixte",G500)),"fragile","satisfaisant"))))</f>
        <v/>
      </c>
      <c r="AG500" s="30" t="str">
        <f>IF(OR(AD500="",SUMPRODUCT((Barèmes!$A$6:$A$28="Surcoût d'agilité (s) — technique")*(Barèmes!$B$6:$B$28=H500)*(Barèmes!$C$6:$C$28=IF(H500="6ème","Mixte",G500)))=0),"",IF(SUMPRODUCT((Barèmes!$A$6:$A$28="Surcoût d'agilité (s) — technique")*(Barèmes!$B$6:$B$28=H500)*(Barèmes!$C$6:$C$28=IF(H500="6ème","Mixte",G500))*(Barèmes!$J$6:$J$28="+"))&gt;0,IF(AD500&lt;=SUMIFS(Barèmes!$F$6:$F$28,Barèmes!$A$6:$A$28,"Surcoût d'agilité (s) — technique",Barèmes!$B$6:$B$28,H500,Barèmes!$C$6:$C$28,IF(H500="6ème","Mixte",G500)),Barèmes!$B$2,IF(AD500&lt;=SUMIFS(Barèmes!$G$6:$G$28,Barèmes!$A$6:$A$28,"Surcoût d'agilité (s) — technique",Barèmes!$B$6:$B$28,H500,Barèmes!$C$6:$C$28,IF(H500="6ème","Mixte",G500)),Barèmes!$C$2,IF(AD500&lt;=SUMIFS(Barèmes!$H$6:$H$28,Barèmes!$A$6:$A$28,"Surcoût d'agilité (s) — technique",Barèmes!$B$6:$B$28,H500,Barèmes!$C$6:$C$28,IF(H500="6ème","Mixte",G500)),Barèmes!$D$2,IF(AD500&lt;=SUMIFS(Barèmes!$I$6:$I$28,Barèmes!$A$6:$A$28,"Surcoût d'agilité (s) — technique",Barèmes!$B$6:$B$28,H500,Barèmes!$C$6:$C$28,IF(H500="6ème","Mixte",G500)),Barèmes!$E$2,Barèmes!$F$2)))),IF(AD500&gt;=SUMIFS(Barèmes!$F$6:$F$28,Barèmes!$A$6:$A$28,"Surcoût d'agilité (s) — technique",Barèmes!$B$6:$B$28,H500,Barèmes!$C$6:$C$28,IF(H500="6ème","Mixte",G500)),Barèmes!$B$2,IF(AD500&gt;=SUMIFS(Barèmes!$G$6:$G$28,Barèmes!$A$6:$A$28,"Surcoût d'agilité (s) — technique",Barèmes!$B$6:$B$28,H500,Barèmes!$C$6:$C$28,IF(H500="6ème","Mixte",G500)),Barèmes!$C$2,IF(AD500&gt;=SUMIFS(Barèmes!$H$6:$H$28,Barèmes!$A$6:$A$28,"Surcoût d'agilité (s) — technique",Barèmes!$B$6:$B$28,H500,Barèmes!$C$6:$C$28,IF(H500="6ème","Mixte",G500)),Barèmes!$D$2,IF(AD500&gt;=SUMIFS(Barèmes!$I$6:$I$28,Barèmes!$A$6:$A$28,"Surcoût d'agilité (s) — technique",Barèmes!$B$6:$B$28,H500,Barèmes!$C$6:$C$28,IF(H500="6ème","Mixte",G500)),Barèmes!$E$2,Barèmes!$F$2))))))</f>
        <v/>
      </c>
      <c r="AH500" s="31" t="str">
        <f>IF((IF(N500="",0,1)+IF(Q500="",0,1)+IF(W500="",0,1)+IF(Z500="",0,1)+IF(AC500="",0,1))=0,"",3*IF(N500=Barèmes!$B$2,1,IF(N500=Barèmes!$C$2,2,IF(N500=Barèmes!$D$2,3,IF(N500=Barèmes!$E$2,4,IF(N500=Barèmes!$F$2,5,0)))))+3*IF(Q500=Barèmes!$B$2,1,IF(Q500=Barèmes!$C$2,2,IF(Q500=Barèmes!$D$2,3,IF(Q500=Barèmes!$E$2,4,IF(Q500=Barèmes!$F$2,5,0)))))+2*IF(W500=Barèmes!$B$2,1,IF(W500=Barèmes!$C$2,2,IF(W500=Barèmes!$D$2,3,IF(W500=Barèmes!$E$2,4,IF(W500=Barèmes!$F$2,5,0)))))+1*IF(Z500=Barèmes!$B$2,1,IF(Z500=Barèmes!$C$2,2,IF(Z500=Barèmes!$D$2,3,IF(Z500=Barèmes!$E$2,4,IF(Z500=Barèmes!$F$2,5,0)))))+1*IF(AC500=Barèmes!$B$2,1,IF(AC500=Barèmes!$C$2,2,IF(AC500=Barèmes!$D$2,3,IF(AC500=Barèmes!$E$2,4,IF(AC500=Barèmes!$F$2,5,0))))))</f>
        <v/>
      </c>
      <c r="AI500" s="31"/>
      <c r="AJ500" s="32" t="str">
        <f>IFERROR(INDEX(Croissance!$B$5:$B$604,MATCH(A500,Croissance!$A$5:$A$604,0)),"")</f>
        <v/>
      </c>
      <c r="AK500" s="32" t="str">
        <f>IFERROR(INDEX(Croissance!$C$5:$C$604,MATCH(A500,Croissance!$A$5:$A$604,0)),"")</f>
        <v/>
      </c>
      <c r="AL500" s="32" t="str">
        <f>IFERROR(INDEX(Croissance!$D$5:$D$604,MATCH(A500,Croissance!$A$5:$A$604,0)),"")</f>
        <v/>
      </c>
      <c r="AM500" s="32" t="str">
        <f>IFERROR(INDEX(Croissance!$E$5:$E$604,MATCH(A500,Croissance!$A$5:$A$604,0)),"")</f>
        <v/>
      </c>
      <c r="AO500" s="33">
        <f t="shared" si="64"/>
        <v>0</v>
      </c>
      <c r="AP500" s="33">
        <f t="shared" si="60"/>
        <v>0</v>
      </c>
      <c r="AQ500" s="33">
        <f>IF(A500="",0,IF(AND(OR('Synthèse classe'!$C$2="Tous",C500='Synthèse classe'!$C$2),OR('Synthèse classe'!$C$3="Toutes",D500='Synthèse classe'!$C$3),OR('Synthèse classe'!$C$4="Toutes",AND('Synthèse classe'!$C$4="Dernière",AP500=1),B500=IFERROR(VALUE('Synthèse classe'!$C$4),0))),1,0))</f>
        <v>0</v>
      </c>
      <c r="AR500" s="34" t="str">
        <f t="shared" si="61"/>
        <v/>
      </c>
    </row>
    <row r="501" spans="1:44" x14ac:dyDescent="0.2">
      <c r="A501" s="17" t="str">
        <f t="shared" si="57"/>
        <v/>
      </c>
      <c r="B501" s="18"/>
      <c r="C501" s="19"/>
      <c r="D501" s="19"/>
      <c r="E501" s="19"/>
      <c r="F501" s="19"/>
      <c r="G501" s="19"/>
      <c r="H501" s="17" t="str">
        <f t="shared" si="62"/>
        <v/>
      </c>
      <c r="I501" s="20"/>
      <c r="J501" s="18"/>
      <c r="K501" s="19"/>
      <c r="L501" s="21" t="str">
        <f t="shared" si="63"/>
        <v/>
      </c>
      <c r="M501" s="21" t="str">
        <f>IF(OR(J501="",SUMPRODUCT((Barèmes!$A$6:$A$28="Endurance — Luc Léger (palier)")*(Barèmes!$B$6:$B$28=H501)*(Barèmes!$C$6:$C$28=IF(H501="6ème","Mixte",G501)))=0),"",IF(SUMPRODUCT((Barèmes!$A$6:$A$28="Endurance — Luc Léger (palier)")*(Barèmes!$B$6:$B$28=H501)*(Barèmes!$C$6:$C$28=IF(H501="6ème","Mixte",G501))*(Barèmes!$J$6:$J$28="+"))&gt;0,IF(J501&lt;=SUMIFS(Barèmes!$D$6:$D$28,Barèmes!$A$6:$A$28,"Endurance — Luc Léger (palier)",Barèmes!$B$6:$B$28,H501,Barèmes!$C$6:$C$28,IF(H501="6ème","Mixte",G501)),"à besoin",IF(J501&lt;=SUMIFS(Barèmes!$E$6:$E$28,Barèmes!$A$6:$A$28,"Endurance — Luc Léger (palier)",Barèmes!$B$6:$B$28,H501,Barèmes!$C$6:$C$28,IF(H501="6ème","Mixte",G501)),"fragile","satisfaisant")),IF(J501&gt;=SUMIFS(Barèmes!$D$6:$D$28,Barèmes!$A$6:$A$28,"Endurance — Luc Léger (palier)",Barèmes!$B$6:$B$28,H501,Barèmes!$C$6:$C$28,IF(H501="6ème","Mixte",G501)),"à besoin",IF(J501&gt;=SUMIFS(Barèmes!$E$6:$E$28,Barèmes!$A$6:$A$28,"Endurance — Luc Léger (palier)",Barèmes!$B$6:$B$28,H501,Barèmes!$C$6:$C$28,IF(H501="6ème","Mixte",G501)),"fragile","satisfaisant"))))</f>
        <v/>
      </c>
      <c r="N501" s="21" t="str">
        <f>IF(OR(J501="",SUMPRODUCT((Barèmes!$A$6:$A$28="Endurance — Luc Léger (palier)")*(Barèmes!$B$6:$B$28=H501)*(Barèmes!$C$6:$C$28=IF(H501="6ème","Mixte",G501)))=0),"",IF(SUMPRODUCT((Barèmes!$A$6:$A$28="Endurance — Luc Léger (palier)")*(Barèmes!$B$6:$B$28=H501)*(Barèmes!$C$6:$C$28=IF(H501="6ème","Mixte",G501))*(Barèmes!$J$6:$J$28="+"))&gt;0,IF(J501&lt;=SUMIFS(Barèmes!$F$6:$F$28,Barèmes!$A$6:$A$28,"Endurance — Luc Léger (palier)",Barèmes!$B$6:$B$28,H501,Barèmes!$C$6:$C$28,IF(H501="6ème","Mixte",G501)),Barèmes!$B$2,IF(J501&lt;=SUMIFS(Barèmes!$G$6:$G$28,Barèmes!$A$6:$A$28,"Endurance — Luc Léger (palier)",Barèmes!$B$6:$B$28,H501,Barèmes!$C$6:$C$28,IF(H501="6ème","Mixte",G501)),Barèmes!$C$2,IF(J501&lt;=SUMIFS(Barèmes!$H$6:$H$28,Barèmes!$A$6:$A$28,"Endurance — Luc Léger (palier)",Barèmes!$B$6:$B$28,H501,Barèmes!$C$6:$C$28,IF(H501="6ème","Mixte",G501)),Barèmes!$D$2,IF(J501&lt;=SUMIFS(Barèmes!$I$6:$I$28,Barèmes!$A$6:$A$28,"Endurance — Luc Léger (palier)",Barèmes!$B$6:$B$28,H501,Barèmes!$C$6:$C$28,IF(H501="6ème","Mixte",G501)),Barèmes!$E$2,Barèmes!$F$2)))),IF(J501&gt;=SUMIFS(Barèmes!$F$6:$F$28,Barèmes!$A$6:$A$28,"Endurance — Luc Léger (palier)",Barèmes!$B$6:$B$28,H501,Barèmes!$C$6:$C$28,IF(H501="6ème","Mixte",G501)),Barèmes!$B$2,IF(J501&gt;=SUMIFS(Barèmes!$G$6:$G$28,Barèmes!$A$6:$A$28,"Endurance — Luc Léger (palier)",Barèmes!$B$6:$B$28,H501,Barèmes!$C$6:$C$28,IF(H501="6ème","Mixte",G501)),Barèmes!$C$2,IF(J501&gt;=SUMIFS(Barèmes!$H$6:$H$28,Barèmes!$A$6:$A$28,"Endurance — Luc Léger (palier)",Barèmes!$B$6:$B$28,H501,Barèmes!$C$6:$C$28,IF(H501="6ème","Mixte",G501)),Barèmes!$D$2,IF(J501&gt;=SUMIFS(Barèmes!$I$6:$I$28,Barèmes!$A$6:$A$28,"Endurance — Luc Léger (palier)",Barèmes!$B$6:$B$28,H501,Barèmes!$C$6:$C$28,IF(H501="6ème","Mixte",G501)),Barèmes!$E$2,Barèmes!$F$2))))))</f>
        <v/>
      </c>
      <c r="O501" s="22"/>
      <c r="P501" s="23" t="str">
        <f>IF(OR(O501="",SUMPRODUCT((Barèmes!$A$6:$A$28="Force bas du corps — Saut en longueur (m)")*(Barèmes!$B$6:$B$28=H501)*(Barèmes!$C$6:$C$28=IF(H501="6ème","Mixte",G501)))=0),"",IF(SUMPRODUCT((Barèmes!$A$6:$A$28="Force bas du corps — Saut en longueur (m)")*(Barèmes!$B$6:$B$28=H501)*(Barèmes!$C$6:$C$28=IF(H501="6ème","Mixte",G501))*(Barèmes!$J$6:$J$28="+"))&gt;0,IF(O501&lt;=SUMIFS(Barèmes!$D$6:$D$28,Barèmes!$A$6:$A$28,"Force bas du corps — Saut en longueur (m)",Barèmes!$B$6:$B$28,H501,Barèmes!$C$6:$C$28,IF(H501="6ème","Mixte",G501)),"à besoin",IF(O501&lt;=SUMIFS(Barèmes!$E$6:$E$28,Barèmes!$A$6:$A$28,"Force bas du corps — Saut en longueur (m)",Barèmes!$B$6:$B$28,H501,Barèmes!$C$6:$C$28,IF(H501="6ème","Mixte",G501)),"fragile","satisfaisant")),IF(O501&gt;=SUMIFS(Barèmes!$D$6:$D$28,Barèmes!$A$6:$A$28,"Force bas du corps — Saut en longueur (m)",Barèmes!$B$6:$B$28,H501,Barèmes!$C$6:$C$28,IF(H501="6ème","Mixte",G501)),"à besoin",IF(O501&gt;=SUMIFS(Barèmes!$E$6:$E$28,Barèmes!$A$6:$A$28,"Force bas du corps — Saut en longueur (m)",Barèmes!$B$6:$B$28,H501,Barèmes!$C$6:$C$28,IF(H501="6ème","Mixte",G501)),"fragile","satisfaisant"))))</f>
        <v/>
      </c>
      <c r="Q501" s="23" t="str">
        <f>IF(OR(O501="",SUMPRODUCT((Barèmes!$A$6:$A$28="Force bas du corps — Saut en longueur (m)")*(Barèmes!$B$6:$B$28=H501)*(Barèmes!$C$6:$C$28=IF(H501="6ème","Mixte",G501)))=0),"",IF(SUMPRODUCT((Barèmes!$A$6:$A$28="Force bas du corps — Saut en longueur (m)")*(Barèmes!$B$6:$B$28=H501)*(Barèmes!$C$6:$C$28=IF(H501="6ème","Mixte",G501))*(Barèmes!$J$6:$J$28="+"))&gt;0,IF(O501&lt;=SUMIFS(Barèmes!$F$6:$F$28,Barèmes!$A$6:$A$28,"Force bas du corps — Saut en longueur (m)",Barèmes!$B$6:$B$28,H501,Barèmes!$C$6:$C$28,IF(H501="6ème","Mixte",G501)),Barèmes!$B$2,IF(O501&lt;=SUMIFS(Barèmes!$G$6:$G$28,Barèmes!$A$6:$A$28,"Force bas du corps — Saut en longueur (m)",Barèmes!$B$6:$B$28,H501,Barèmes!$C$6:$C$28,IF(H501="6ème","Mixte",G501)),Barèmes!$C$2,IF(O501&lt;=SUMIFS(Barèmes!$H$6:$H$28,Barèmes!$A$6:$A$28,"Force bas du corps — Saut en longueur (m)",Barèmes!$B$6:$B$28,H501,Barèmes!$C$6:$C$28,IF(H501="6ème","Mixte",G501)),Barèmes!$D$2,IF(O501&lt;=SUMIFS(Barèmes!$I$6:$I$28,Barèmes!$A$6:$A$28,"Force bas du corps — Saut en longueur (m)",Barèmes!$B$6:$B$28,H501,Barèmes!$C$6:$C$28,IF(H501="6ème","Mixte",G501)),Barèmes!$E$2,Barèmes!$F$2)))),IF(O501&gt;=SUMIFS(Barèmes!$F$6:$F$28,Barèmes!$A$6:$A$28,"Force bas du corps — Saut en longueur (m)",Barèmes!$B$6:$B$28,H501,Barèmes!$C$6:$C$28,IF(H501="6ème","Mixte",G501)),Barèmes!$B$2,IF(O501&gt;=SUMIFS(Barèmes!$G$6:$G$28,Barèmes!$A$6:$A$28,"Force bas du corps — Saut en longueur (m)",Barèmes!$B$6:$B$28,H501,Barèmes!$C$6:$C$28,IF(H501="6ème","Mixte",G501)),Barèmes!$C$2,IF(O501&gt;=SUMIFS(Barèmes!$H$6:$H$28,Barèmes!$A$6:$A$28,"Force bas du corps — Saut en longueur (m)",Barèmes!$B$6:$B$28,H501,Barèmes!$C$6:$C$28,IF(H501="6ème","Mixte",G501)),Barèmes!$D$2,IF(O501&gt;=SUMIFS(Barèmes!$I$6:$I$28,Barèmes!$A$6:$A$28,"Force bas du corps — Saut en longueur (m)",Barèmes!$B$6:$B$28,H501,Barèmes!$C$6:$C$28,IF(H501="6ème","Mixte",G501)),Barèmes!$E$2,Barèmes!$F$2))))))</f>
        <v/>
      </c>
      <c r="R501" s="22"/>
      <c r="S501" s="24" t="str">
        <f>IF(OR(R501="",SUMPRODUCT((Barèmes!$A$6:$A$28="Vitesse — 30 m (s)")*(Barèmes!$B$6:$B$28=H501)*(Barèmes!$C$6:$C$28=IF(H501="6ème","Mixte",G501)))=0),"",IF(SUMPRODUCT((Barèmes!$A$6:$A$28="Vitesse — 30 m (s)")*(Barèmes!$B$6:$B$28=H501)*(Barèmes!$C$6:$C$28=IF(H501="6ème","Mixte",G501))*(Barèmes!$J$6:$J$28="+"))&gt;0,IF(R501&lt;=SUMIFS(Barèmes!$D$6:$D$28,Barèmes!$A$6:$A$28,"Vitesse — 30 m (s)",Barèmes!$B$6:$B$28,H501,Barèmes!$C$6:$C$28,IF(H501="6ème","Mixte",G501)),"à besoin",IF(R501&lt;=SUMIFS(Barèmes!$E$6:$E$28,Barèmes!$A$6:$A$28,"Vitesse — 30 m (s)",Barèmes!$B$6:$B$28,H501,Barèmes!$C$6:$C$28,IF(H501="6ème","Mixte",G501)),"fragile","satisfaisant")),IF(R501&gt;=SUMIFS(Barèmes!$D$6:$D$28,Barèmes!$A$6:$A$28,"Vitesse — 30 m (s)",Barèmes!$B$6:$B$28,H501,Barèmes!$C$6:$C$28,IF(H501="6ème","Mixte",G501)),"à besoin",IF(R501&gt;=SUMIFS(Barèmes!$E$6:$E$28,Barèmes!$A$6:$A$28,"Vitesse — 30 m (s)",Barèmes!$B$6:$B$28,H501,Barèmes!$C$6:$C$28,IF(H501="6ème","Mixte",G501)),"fragile","satisfaisant"))))</f>
        <v/>
      </c>
      <c r="T501" s="24" t="str">
        <f>IF(OR(R501="",SUMPRODUCT((Barèmes!$A$6:$A$28="Vitesse — 30 m (s)")*(Barèmes!$B$6:$B$28=H501)*(Barèmes!$C$6:$C$28=IF(H501="6ème","Mixte",G501)))=0),"",IF(SUMPRODUCT((Barèmes!$A$6:$A$28="Vitesse — 30 m (s)")*(Barèmes!$B$6:$B$28=H501)*(Barèmes!$C$6:$C$28=IF(H501="6ème","Mixte",G501))*(Barèmes!$J$6:$J$28="+"))&gt;0,IF(R501&lt;=SUMIFS(Barèmes!$F$6:$F$28,Barèmes!$A$6:$A$28,"Vitesse — 30 m (s)",Barèmes!$B$6:$B$28,H501,Barèmes!$C$6:$C$28,IF(H501="6ème","Mixte",G501)),Barèmes!$B$2,IF(R501&lt;=SUMIFS(Barèmes!$G$6:$G$28,Barèmes!$A$6:$A$28,"Vitesse — 30 m (s)",Barèmes!$B$6:$B$28,H501,Barèmes!$C$6:$C$28,IF(H501="6ème","Mixte",G501)),Barèmes!$C$2,IF(R501&lt;=SUMIFS(Barèmes!$H$6:$H$28,Barèmes!$A$6:$A$28,"Vitesse — 30 m (s)",Barèmes!$B$6:$B$28,H501,Barèmes!$C$6:$C$28,IF(H501="6ème","Mixte",G501)),Barèmes!$D$2,IF(R501&lt;=SUMIFS(Barèmes!$I$6:$I$28,Barèmes!$A$6:$A$28,"Vitesse — 30 m (s)",Barèmes!$B$6:$B$28,H501,Barèmes!$C$6:$C$28,IF(H501="6ème","Mixte",G501)),Barèmes!$E$2,Barèmes!$F$2)))),IF(R501&gt;=SUMIFS(Barèmes!$F$6:$F$28,Barèmes!$A$6:$A$28,"Vitesse — 30 m (s)",Barèmes!$B$6:$B$28,H501,Barèmes!$C$6:$C$28,IF(H501="6ème","Mixte",G501)),Barèmes!$B$2,IF(R501&gt;=SUMIFS(Barèmes!$G$6:$G$28,Barèmes!$A$6:$A$28,"Vitesse — 30 m (s)",Barèmes!$B$6:$B$28,H501,Barèmes!$C$6:$C$28,IF(H501="6ème","Mixte",G501)),Barèmes!$C$2,IF(R501&gt;=SUMIFS(Barèmes!$H$6:$H$28,Barèmes!$A$6:$A$28,"Vitesse — 30 m (s)",Barèmes!$B$6:$B$28,H501,Barèmes!$C$6:$C$28,IF(H501="6ème","Mixte",G501)),Barèmes!$D$2,IF(R501&gt;=SUMIFS(Barèmes!$I$6:$I$28,Barèmes!$A$6:$A$28,"Vitesse — 30 m (s)",Barèmes!$B$6:$B$28,H501,Barèmes!$C$6:$C$28,IF(H501="6ème","Mixte",G501)),Barèmes!$E$2,Barèmes!$F$2))))))</f>
        <v/>
      </c>
      <c r="U501" s="22"/>
      <c r="V501" s="25" t="str">
        <f>IF(OR(U501="",SUMPRODUCT((Barèmes!$A$6:$A$28="Vitesse — 50 m (s)")*(Barèmes!$B$6:$B$28=H501)*(Barèmes!$C$6:$C$28=IF(H501="6ème","Mixte",G501)))=0),"",IF(SUMPRODUCT((Barèmes!$A$6:$A$28="Vitesse — 50 m (s)")*(Barèmes!$B$6:$B$28=H501)*(Barèmes!$C$6:$C$28=IF(H501="6ème","Mixte",G501))*(Barèmes!$J$6:$J$28="+"))&gt;0,IF(U501&lt;=SUMIFS(Barèmes!$D$6:$D$28,Barèmes!$A$6:$A$28,"Vitesse — 50 m (s)",Barèmes!$B$6:$B$28,H501,Barèmes!$C$6:$C$28,IF(H501="6ème","Mixte",G501)),"à besoin",IF(U501&lt;=SUMIFS(Barèmes!$E$6:$E$28,Barèmes!$A$6:$A$28,"Vitesse — 50 m (s)",Barèmes!$B$6:$B$28,H501,Barèmes!$C$6:$C$28,IF(H501="6ème","Mixte",G501)),"fragile","satisfaisant")),IF(U501&gt;=SUMIFS(Barèmes!$D$6:$D$28,Barèmes!$A$6:$A$28,"Vitesse — 50 m (s)",Barèmes!$B$6:$B$28,H501,Barèmes!$C$6:$C$28,IF(H501="6ème","Mixte",G501)),"à besoin",IF(U501&gt;=SUMIFS(Barèmes!$E$6:$E$28,Barèmes!$A$6:$A$28,"Vitesse — 50 m (s)",Barèmes!$B$6:$B$28,H501,Barèmes!$C$6:$C$28,IF(H501="6ème","Mixte",G501)),"fragile","satisfaisant"))))</f>
        <v/>
      </c>
      <c r="W501" s="25" t="str">
        <f>IF(OR(U501="",SUMPRODUCT((Barèmes!$A$6:$A$28="Vitesse — 50 m (s)")*(Barèmes!$B$6:$B$28=H501)*(Barèmes!$C$6:$C$28=IF(H501="6ème","Mixte",G501)))=0),"",IF(SUMPRODUCT((Barèmes!$A$6:$A$28="Vitesse — 50 m (s)")*(Barèmes!$B$6:$B$28=H501)*(Barèmes!$C$6:$C$28=IF(H501="6ème","Mixte",G501))*(Barèmes!$J$6:$J$28="+"))&gt;0,IF(U501&lt;=SUMIFS(Barèmes!$F$6:$F$28,Barèmes!$A$6:$A$28,"Vitesse — 50 m (s)",Barèmes!$B$6:$B$28,H501,Barèmes!$C$6:$C$28,IF(H501="6ème","Mixte",G501)),Barèmes!$B$2,IF(U501&lt;=SUMIFS(Barèmes!$G$6:$G$28,Barèmes!$A$6:$A$28,"Vitesse — 50 m (s)",Barèmes!$B$6:$B$28,H501,Barèmes!$C$6:$C$28,IF(H501="6ème","Mixte",G501)),Barèmes!$C$2,IF(U501&lt;=SUMIFS(Barèmes!$H$6:$H$28,Barèmes!$A$6:$A$28,"Vitesse — 50 m (s)",Barèmes!$B$6:$B$28,H501,Barèmes!$C$6:$C$28,IF(H501="6ème","Mixte",G501)),Barèmes!$D$2,IF(U501&lt;=SUMIFS(Barèmes!$I$6:$I$28,Barèmes!$A$6:$A$28,"Vitesse — 50 m (s)",Barèmes!$B$6:$B$28,H501,Barèmes!$C$6:$C$28,IF(H501="6ème","Mixte",G501)),Barèmes!$E$2,Barèmes!$F$2)))),IF(U501&gt;=SUMIFS(Barèmes!$F$6:$F$28,Barèmes!$A$6:$A$28,"Vitesse — 50 m (s)",Barèmes!$B$6:$B$28,H501,Barèmes!$C$6:$C$28,IF(H501="6ème","Mixte",G501)),Barèmes!$B$2,IF(U501&gt;=SUMIFS(Barèmes!$G$6:$G$28,Barèmes!$A$6:$A$28,"Vitesse — 50 m (s)",Barèmes!$B$6:$B$28,H501,Barèmes!$C$6:$C$28,IF(H501="6ème","Mixte",G501)),Barèmes!$C$2,IF(U501&gt;=SUMIFS(Barèmes!$H$6:$H$28,Barèmes!$A$6:$A$28,"Vitesse — 50 m (s)",Barèmes!$B$6:$B$28,H501,Barèmes!$C$6:$C$28,IF(H501="6ème","Mixte",G501)),Barèmes!$D$2,IF(U501&gt;=SUMIFS(Barèmes!$I$6:$I$28,Barèmes!$A$6:$A$28,"Vitesse — 50 m (s)",Barèmes!$B$6:$B$28,H501,Barèmes!$C$6:$C$28,IF(H501="6ème","Mixte",G501)),Barèmes!$E$2,Barèmes!$F$2))))))</f>
        <v/>
      </c>
      <c r="X501" s="18"/>
      <c r="Y501" s="26" t="str" cm="1">
        <f t="array" ref="Y501">IF(OR(X501="",SUMPRODUCT((Barèmes!$A$6:$A$28="Souplesse (score 1-5)")*(Barèmes!$B$6:$B$28=H501)*(Barèmes!$C$6:$C$28=IF(H501="6ème","Mixte",G501)))=0),"",IF(SUMPRODUCT((Barèmes!$A$6:$A$28="Souplesse (score 1-5)")*(Barèmes!$B$6:$B$28=H501)*(Barèmes!$C$6:$C$28=IF(H501="6ème","Mixte",G501))*(Barèmes!$J$6:$J$28="+"))&gt;0,IF(X501&lt;=SUMIFS(Barèmes!$D$6:$D$28,Barèmes!$A$6:$A$28,"Souplesse (score 1-5)",Barèmes!$B$6:$B$28,H501,Barèmes!$C$6:$C$28,IF(H501="6ème","Mixte",G501)),"à besoin",IF(X501&lt;=SUMIFS(Barèmes!$E$6:$E$28,Barèmes!$A$6:$A$28,"Souplesse (score 1-5)",Barèmes!$B$6:$B$28,H501,Barèmes!$C$6:$C$28,IF(H501="6ème","Mixte",G501)),"fragile","satisfaisant")),IF(X501&gt;=SUMIFS(Barèmes!$D$6:$D$28,Barèmes!$A$6:$A$28,"Souplesse (score 1-5)",Barèmes!$B$6:$B$28,H501,Barèmes!$C$6:$C$28,IF(H501="6ème","Mixte",G501)),"à besoin",IF(X501&gt;=SUMIFS(Barèmes!$E$6:$E$28,Barèmes!$A$6:$A$28,"Souplesse (score 1-5)",Barèmes!$B$6:$B$28,H501,Barèmes!$C$6:$C$28,IF(H501="6ème","Mixte",G501)),"fragile","satisfaisant"))))</f>
        <v/>
      </c>
      <c r="Z501" s="26" t="str" cm="1">
        <f t="array" ref="Z501">IF(OR(X501="",SUMPRODUCT((Barèmes!$A$6:$A$28="Souplesse (score 1-5)")*(Barèmes!$B$6:$B$28=H501)*(Barèmes!$C$6:$C$28=IF(H501="6ème","Mixte",G501)))=0),"",IF(SUMPRODUCT((Barèmes!$A$6:$A$28="Souplesse (score 1-5)")*(Barèmes!$B$6:$B$28=H501)*(Barèmes!$C$6:$C$28=IF(H501="6ème","Mixte",G501))*(Barèmes!$J$6:$J$28="+"))&gt;0,IF(X501&lt;=SUMIFS(Barèmes!$F$6:$F$28,Barèmes!$A$6:$A$28,"Souplesse (score 1-5)",Barèmes!$B$6:$B$28,H501,Barèmes!$C$6:$C$28,IF(H501="6ème","Mixte",G501)),Barèmes!$B$2,IF(X501&lt;=SUMIFS(Barèmes!$G$6:$G$28,Barèmes!$A$6:$A$28,"Souplesse (score 1-5)",Barèmes!$B$6:$B$28,H501,Barèmes!$C$6:$C$28,IF(H501="6ème","Mixte",G501)),Barèmes!$C$2,IF(X501&lt;=SUMIFS(Barèmes!$H$6:$H$28,Barèmes!$A$6:$A$28,"Souplesse (score 1-5)",Barèmes!$B$6:$B$28,H501,Barèmes!$C$6:$C$28,IF(H501="6ème","Mixte",G501)),Barèmes!$D$2,IF(X501&lt;=SUMIFS(Barèmes!$I$6:$I$28,Barèmes!$A$6:$A$28,"Souplesse (score 1-5)",Barèmes!$B$6:$B$28,H501,Barèmes!$C$6:$C$28,IF(H501="6ème","Mixte",G501)),Barèmes!$E$2,Barèmes!$F$2)))),IF(X501&gt;=SUMIFS(Barèmes!$F$6:$F$28,Barèmes!$A$6:$A$28,"Souplesse (score 1-5)",Barèmes!$B$6:$B$28,H501,Barèmes!$C$6:$C$28,IF(H501="6ème","Mixte",G501)),Barèmes!$B$2,IF(X501&gt;=SUMIFS(Barèmes!$G$6:$G$28,Barèmes!$A$6:$A$28,"Souplesse (score 1-5)",Barèmes!$B$6:$B$28,H501,Barèmes!$C$6:$C$28,IF(H501="6ème","Mixte",G501)),Barèmes!$C$2,IF(X501&gt;=SUMIFS(Barèmes!$H$6:$H$28,Barèmes!$A$6:$A$28,"Souplesse (score 1-5)",Barèmes!$B$6:$B$28,H501,Barèmes!$C$6:$C$28,IF(H501="6ème","Mixte",G501)),Barèmes!$D$2,IF(X501&gt;=SUMIFS(Barèmes!$I$6:$I$28,Barèmes!$A$6:$A$28,"Souplesse (score 1-5)",Barèmes!$B$6:$B$28,H501,Barèmes!$C$6:$C$28,IF(H501="6ème","Mixte",G501)),Barèmes!$E$2,Barèmes!$F$2))))))</f>
        <v/>
      </c>
      <c r="AA501" s="22"/>
      <c r="AB501" s="27" t="str">
        <f>IF(OR(AA501="",SUMPRODUCT((Barèmes!$A$6:$A$28="Agilité — T-test 974 (s)")*(Barèmes!$B$6:$B$28=H501)*(Barèmes!$C$6:$C$28=IF(H501="6ème","Mixte",G501)))=0),"",IF(SUMPRODUCT((Barèmes!$A$6:$A$28="Agilité — T-test 974 (s)")*(Barèmes!$B$6:$B$28=H501)*(Barèmes!$C$6:$C$28=IF(H501="6ème","Mixte",G501))*(Barèmes!$J$6:$J$28="+"))&gt;0,IF(AA501&lt;=SUMIFS(Barèmes!$D$6:$D$28,Barèmes!$A$6:$A$28,"Agilité — T-test 974 (s)",Barèmes!$B$6:$B$28,H501,Barèmes!$C$6:$C$28,IF(H501="6ème","Mixte",G501)),"à besoin",IF(AA501&lt;=SUMIFS(Barèmes!$E$6:$E$28,Barèmes!$A$6:$A$28,"Agilité — T-test 974 (s)",Barèmes!$B$6:$B$28,H501,Barèmes!$C$6:$C$28,IF(H501="6ème","Mixte",G501)),"fragile","satisfaisant")),IF(AA501&gt;=SUMIFS(Barèmes!$D$6:$D$28,Barèmes!$A$6:$A$28,"Agilité — T-test 974 (s)",Barèmes!$B$6:$B$28,H501,Barèmes!$C$6:$C$28,IF(H501="6ème","Mixte",G501)),"à besoin",IF(AA501&gt;=SUMIFS(Barèmes!$E$6:$E$28,Barèmes!$A$6:$A$28,"Agilité — T-test 974 (s)",Barèmes!$B$6:$B$28,H501,Barèmes!$C$6:$C$28,IF(H501="6ème","Mixte",G501)),"fragile","satisfaisant"))))</f>
        <v/>
      </c>
      <c r="AC501" s="27" t="str">
        <f>IF(OR(AA501="",SUMPRODUCT((Barèmes!$A$6:$A$28="Agilité — T-test 974 (s)")*(Barèmes!$B$6:$B$28=H501)*(Barèmes!$C$6:$C$28=IF(H501="6ème","Mixte",G501)))=0),"",IF(SUMPRODUCT((Barèmes!$A$6:$A$28="Agilité — T-test 974 (s)")*(Barèmes!$B$6:$B$28=H501)*(Barèmes!$C$6:$C$28=IF(H501="6ème","Mixte",G501))*(Barèmes!$J$6:$J$28="+"))&gt;0,IF(AA501&lt;=SUMIFS(Barèmes!$F$6:$F$28,Barèmes!$A$6:$A$28,"Agilité — T-test 974 (s)",Barèmes!$B$6:$B$28,H501,Barèmes!$C$6:$C$28,IF(H501="6ème","Mixte",G501)),Barèmes!$B$2,IF(AA501&lt;=SUMIFS(Barèmes!$G$6:$G$28,Barèmes!$A$6:$A$28,"Agilité — T-test 974 (s)",Barèmes!$B$6:$B$28,H501,Barèmes!$C$6:$C$28,IF(H501="6ème","Mixte",G501)),Barèmes!$C$2,IF(AA501&lt;=SUMIFS(Barèmes!$H$6:$H$28,Barèmes!$A$6:$A$28,"Agilité — T-test 974 (s)",Barèmes!$B$6:$B$28,H501,Barèmes!$C$6:$C$28,IF(H501="6ème","Mixte",G501)),Barèmes!$D$2,IF(AA501&lt;=SUMIFS(Barèmes!$I$6:$I$28,Barèmes!$A$6:$A$28,"Agilité — T-test 974 (s)",Barèmes!$B$6:$B$28,H501,Barèmes!$C$6:$C$28,IF(H501="6ème","Mixte",G501)),Barèmes!$E$2,Barèmes!$F$2)))),IF(AA501&gt;=SUMIFS(Barèmes!$F$6:$F$28,Barèmes!$A$6:$A$28,"Agilité — T-test 974 (s)",Barèmes!$B$6:$B$28,H501,Barèmes!$C$6:$C$28,IF(H501="6ème","Mixte",G501)),Barèmes!$B$2,IF(AA501&gt;=SUMIFS(Barèmes!$G$6:$G$28,Barèmes!$A$6:$A$28,"Agilité — T-test 974 (s)",Barèmes!$B$6:$B$28,H501,Barèmes!$C$6:$C$28,IF(H501="6ème","Mixte",G501)),Barèmes!$C$2,IF(AA501&gt;=SUMIFS(Barèmes!$H$6:$H$28,Barèmes!$A$6:$A$28,"Agilité — T-test 974 (s)",Barèmes!$B$6:$B$28,H501,Barèmes!$C$6:$C$28,IF(H501="6ème","Mixte",G501)),Barèmes!$D$2,IF(AA501&gt;=SUMIFS(Barèmes!$I$6:$I$28,Barèmes!$A$6:$A$28,"Agilité — T-test 974 (s)",Barèmes!$B$6:$B$28,H501,Barèmes!$C$6:$C$28,IF(H501="6ème","Mixte",G501)),Barèmes!$E$2,Barèmes!$F$2))))))</f>
        <v/>
      </c>
      <c r="AD501" s="28" t="str">
        <f t="shared" si="58"/>
        <v/>
      </c>
      <c r="AE501" s="29" t="str">
        <f t="shared" si="59"/>
        <v/>
      </c>
      <c r="AF501" s="30" t="str">
        <f>IF(OR(AD501="",SUMPRODUCT((Barèmes!$A$6:$A$28="Surcoût d'agilité (s) — technique")*(Barèmes!$B$6:$B$28=H501)*(Barèmes!$C$6:$C$28=IF(H501="6ème","Mixte",G501)))=0),"",IF(SUMPRODUCT((Barèmes!$A$6:$A$28="Surcoût d'agilité (s) — technique")*(Barèmes!$B$6:$B$28=H501)*(Barèmes!$C$6:$C$28=IF(H501="6ème","Mixte",G501))*(Barèmes!$J$6:$J$28="+"))&gt;0,IF(AD501&lt;=SUMIFS(Barèmes!$D$6:$D$28,Barèmes!$A$6:$A$28,"Surcoût d'agilité (s) — technique",Barèmes!$B$6:$B$28,H501,Barèmes!$C$6:$C$28,IF(H501="6ème","Mixte",G501)),"à besoin",IF(AD501&lt;=SUMIFS(Barèmes!$E$6:$E$28,Barèmes!$A$6:$A$28,"Surcoût d'agilité (s) — technique",Barèmes!$B$6:$B$28,H501,Barèmes!$C$6:$C$28,IF(H501="6ème","Mixte",G501)),"fragile","satisfaisant")),IF(AD501&gt;=SUMIFS(Barèmes!$D$6:$D$28,Barèmes!$A$6:$A$28,"Surcoût d'agilité (s) — technique",Barèmes!$B$6:$B$28,H501,Barèmes!$C$6:$C$28,IF(H501="6ème","Mixte",G501)),"à besoin",IF(AD501&gt;=SUMIFS(Barèmes!$E$6:$E$28,Barèmes!$A$6:$A$28,"Surcoût d'agilité (s) — technique",Barèmes!$B$6:$B$28,H501,Barèmes!$C$6:$C$28,IF(H501="6ème","Mixte",G501)),"fragile","satisfaisant"))))</f>
        <v/>
      </c>
      <c r="AG501" s="30" t="str">
        <f>IF(OR(AD501="",SUMPRODUCT((Barèmes!$A$6:$A$28="Surcoût d'agilité (s) — technique")*(Barèmes!$B$6:$B$28=H501)*(Barèmes!$C$6:$C$28=IF(H501="6ème","Mixte",G501)))=0),"",IF(SUMPRODUCT((Barèmes!$A$6:$A$28="Surcoût d'agilité (s) — technique")*(Barèmes!$B$6:$B$28=H501)*(Barèmes!$C$6:$C$28=IF(H501="6ème","Mixte",G501))*(Barèmes!$J$6:$J$28="+"))&gt;0,IF(AD501&lt;=SUMIFS(Barèmes!$F$6:$F$28,Barèmes!$A$6:$A$28,"Surcoût d'agilité (s) — technique",Barèmes!$B$6:$B$28,H501,Barèmes!$C$6:$C$28,IF(H501="6ème","Mixte",G501)),Barèmes!$B$2,IF(AD501&lt;=SUMIFS(Barèmes!$G$6:$G$28,Barèmes!$A$6:$A$28,"Surcoût d'agilité (s) — technique",Barèmes!$B$6:$B$28,H501,Barèmes!$C$6:$C$28,IF(H501="6ème","Mixte",G501)),Barèmes!$C$2,IF(AD501&lt;=SUMIFS(Barèmes!$H$6:$H$28,Barèmes!$A$6:$A$28,"Surcoût d'agilité (s) — technique",Barèmes!$B$6:$B$28,H501,Barèmes!$C$6:$C$28,IF(H501="6ème","Mixte",G501)),Barèmes!$D$2,IF(AD501&lt;=SUMIFS(Barèmes!$I$6:$I$28,Barèmes!$A$6:$A$28,"Surcoût d'agilité (s) — technique",Barèmes!$B$6:$B$28,H501,Barèmes!$C$6:$C$28,IF(H501="6ème","Mixte",G501)),Barèmes!$E$2,Barèmes!$F$2)))),IF(AD501&gt;=SUMIFS(Barèmes!$F$6:$F$28,Barèmes!$A$6:$A$28,"Surcoût d'agilité (s) — technique",Barèmes!$B$6:$B$28,H501,Barèmes!$C$6:$C$28,IF(H501="6ème","Mixte",G501)),Barèmes!$B$2,IF(AD501&gt;=SUMIFS(Barèmes!$G$6:$G$28,Barèmes!$A$6:$A$28,"Surcoût d'agilité (s) — technique",Barèmes!$B$6:$B$28,H501,Barèmes!$C$6:$C$28,IF(H501="6ème","Mixte",G501)),Barèmes!$C$2,IF(AD501&gt;=SUMIFS(Barèmes!$H$6:$H$28,Barèmes!$A$6:$A$28,"Surcoût d'agilité (s) — technique",Barèmes!$B$6:$B$28,H501,Barèmes!$C$6:$C$28,IF(H501="6ème","Mixte",G501)),Barèmes!$D$2,IF(AD501&gt;=SUMIFS(Barèmes!$I$6:$I$28,Barèmes!$A$6:$A$28,"Surcoût d'agilité (s) — technique",Barèmes!$B$6:$B$28,H501,Barèmes!$C$6:$C$28,IF(H501="6ème","Mixte",G501)),Barèmes!$E$2,Barèmes!$F$2))))))</f>
        <v/>
      </c>
      <c r="AH501" s="31" t="str">
        <f>IF((IF(N501="",0,1)+IF(Q501="",0,1)+IF(W501="",0,1)+IF(Z501="",0,1)+IF(AC501="",0,1))=0,"",3*IF(N501=Barèmes!$B$2,1,IF(N501=Barèmes!$C$2,2,IF(N501=Barèmes!$D$2,3,IF(N501=Barèmes!$E$2,4,IF(N501=Barèmes!$F$2,5,0)))))+3*IF(Q501=Barèmes!$B$2,1,IF(Q501=Barèmes!$C$2,2,IF(Q501=Barèmes!$D$2,3,IF(Q501=Barèmes!$E$2,4,IF(Q501=Barèmes!$F$2,5,0)))))+2*IF(W501=Barèmes!$B$2,1,IF(W501=Barèmes!$C$2,2,IF(W501=Barèmes!$D$2,3,IF(W501=Barèmes!$E$2,4,IF(W501=Barèmes!$F$2,5,0)))))+1*IF(Z501=Barèmes!$B$2,1,IF(Z501=Barèmes!$C$2,2,IF(Z501=Barèmes!$D$2,3,IF(Z501=Barèmes!$E$2,4,IF(Z501=Barèmes!$F$2,5,0)))))+1*IF(AC501=Barèmes!$B$2,1,IF(AC501=Barèmes!$C$2,2,IF(AC501=Barèmes!$D$2,3,IF(AC501=Barèmes!$E$2,4,IF(AC501=Barèmes!$F$2,5,0))))))</f>
        <v/>
      </c>
      <c r="AI501" s="31"/>
      <c r="AJ501" s="32" t="str">
        <f>IFERROR(INDEX(Croissance!$B$5:$B$604,MATCH(A501,Croissance!$A$5:$A$604,0)),"")</f>
        <v/>
      </c>
      <c r="AK501" s="32" t="str">
        <f>IFERROR(INDEX(Croissance!$C$5:$C$604,MATCH(A501,Croissance!$A$5:$A$604,0)),"")</f>
        <v/>
      </c>
      <c r="AL501" s="32" t="str">
        <f>IFERROR(INDEX(Croissance!$D$5:$D$604,MATCH(A501,Croissance!$A$5:$A$604,0)),"")</f>
        <v/>
      </c>
      <c r="AM501" s="32" t="str">
        <f>IFERROR(INDEX(Croissance!$E$5:$E$604,MATCH(A501,Croissance!$A$5:$A$604,0)),"")</f>
        <v/>
      </c>
      <c r="AO501" s="33">
        <f t="shared" si="64"/>
        <v>0</v>
      </c>
      <c r="AP501" s="33">
        <f t="shared" si="60"/>
        <v>0</v>
      </c>
      <c r="AQ501" s="33">
        <f>IF(A501="",0,IF(AND(OR('Synthèse classe'!$C$2="Tous",C501='Synthèse classe'!$C$2),OR('Synthèse classe'!$C$3="Toutes",D501='Synthèse classe'!$C$3),OR('Synthèse classe'!$C$4="Toutes",AND('Synthèse classe'!$C$4="Dernière",AP501=1),B501=IFERROR(VALUE('Synthèse classe'!$C$4),0))),1,0))</f>
        <v>0</v>
      </c>
      <c r="AR501" s="34" t="str">
        <f t="shared" si="61"/>
        <v/>
      </c>
    </row>
    <row r="502" spans="1:44" x14ac:dyDescent="0.2">
      <c r="A502" s="17" t="str">
        <f t="shared" si="57"/>
        <v/>
      </c>
      <c r="B502" s="18"/>
      <c r="C502" s="19"/>
      <c r="D502" s="19"/>
      <c r="E502" s="19"/>
      <c r="F502" s="19"/>
      <c r="G502" s="19"/>
      <c r="H502" s="17" t="str">
        <f t="shared" si="62"/>
        <v/>
      </c>
      <c r="I502" s="20"/>
      <c r="J502" s="18"/>
      <c r="K502" s="19"/>
      <c r="L502" s="21" t="str">
        <f t="shared" si="63"/>
        <v/>
      </c>
      <c r="M502" s="21" t="str">
        <f>IF(OR(J502="",SUMPRODUCT((Barèmes!$A$6:$A$28="Endurance — Luc Léger (palier)")*(Barèmes!$B$6:$B$28=H502)*(Barèmes!$C$6:$C$28=IF(H502="6ème","Mixte",G502)))=0),"",IF(SUMPRODUCT((Barèmes!$A$6:$A$28="Endurance — Luc Léger (palier)")*(Barèmes!$B$6:$B$28=H502)*(Barèmes!$C$6:$C$28=IF(H502="6ème","Mixte",G502))*(Barèmes!$J$6:$J$28="+"))&gt;0,IF(J502&lt;=SUMIFS(Barèmes!$D$6:$D$28,Barèmes!$A$6:$A$28,"Endurance — Luc Léger (palier)",Barèmes!$B$6:$B$28,H502,Barèmes!$C$6:$C$28,IF(H502="6ème","Mixte",G502)),"à besoin",IF(J502&lt;=SUMIFS(Barèmes!$E$6:$E$28,Barèmes!$A$6:$A$28,"Endurance — Luc Léger (palier)",Barèmes!$B$6:$B$28,H502,Barèmes!$C$6:$C$28,IF(H502="6ème","Mixte",G502)),"fragile","satisfaisant")),IF(J502&gt;=SUMIFS(Barèmes!$D$6:$D$28,Barèmes!$A$6:$A$28,"Endurance — Luc Léger (palier)",Barèmes!$B$6:$B$28,H502,Barèmes!$C$6:$C$28,IF(H502="6ème","Mixte",G502)),"à besoin",IF(J502&gt;=SUMIFS(Barèmes!$E$6:$E$28,Barèmes!$A$6:$A$28,"Endurance — Luc Léger (palier)",Barèmes!$B$6:$B$28,H502,Barèmes!$C$6:$C$28,IF(H502="6ème","Mixte",G502)),"fragile","satisfaisant"))))</f>
        <v/>
      </c>
      <c r="N502" s="21" t="str">
        <f>IF(OR(J502="",SUMPRODUCT((Barèmes!$A$6:$A$28="Endurance — Luc Léger (palier)")*(Barèmes!$B$6:$B$28=H502)*(Barèmes!$C$6:$C$28=IF(H502="6ème","Mixte",G502)))=0),"",IF(SUMPRODUCT((Barèmes!$A$6:$A$28="Endurance — Luc Léger (palier)")*(Barèmes!$B$6:$B$28=H502)*(Barèmes!$C$6:$C$28=IF(H502="6ème","Mixte",G502))*(Barèmes!$J$6:$J$28="+"))&gt;0,IF(J502&lt;=SUMIFS(Barèmes!$F$6:$F$28,Barèmes!$A$6:$A$28,"Endurance — Luc Léger (palier)",Barèmes!$B$6:$B$28,H502,Barèmes!$C$6:$C$28,IF(H502="6ème","Mixte",G502)),Barèmes!$B$2,IF(J502&lt;=SUMIFS(Barèmes!$G$6:$G$28,Barèmes!$A$6:$A$28,"Endurance — Luc Léger (palier)",Barèmes!$B$6:$B$28,H502,Barèmes!$C$6:$C$28,IF(H502="6ème","Mixte",G502)),Barèmes!$C$2,IF(J502&lt;=SUMIFS(Barèmes!$H$6:$H$28,Barèmes!$A$6:$A$28,"Endurance — Luc Léger (palier)",Barèmes!$B$6:$B$28,H502,Barèmes!$C$6:$C$28,IF(H502="6ème","Mixte",G502)),Barèmes!$D$2,IF(J502&lt;=SUMIFS(Barèmes!$I$6:$I$28,Barèmes!$A$6:$A$28,"Endurance — Luc Léger (palier)",Barèmes!$B$6:$B$28,H502,Barèmes!$C$6:$C$28,IF(H502="6ème","Mixte",G502)),Barèmes!$E$2,Barèmes!$F$2)))),IF(J502&gt;=SUMIFS(Barèmes!$F$6:$F$28,Barèmes!$A$6:$A$28,"Endurance — Luc Léger (palier)",Barèmes!$B$6:$B$28,H502,Barèmes!$C$6:$C$28,IF(H502="6ème","Mixte",G502)),Barèmes!$B$2,IF(J502&gt;=SUMIFS(Barèmes!$G$6:$G$28,Barèmes!$A$6:$A$28,"Endurance — Luc Léger (palier)",Barèmes!$B$6:$B$28,H502,Barèmes!$C$6:$C$28,IF(H502="6ème","Mixte",G502)),Barèmes!$C$2,IF(J502&gt;=SUMIFS(Barèmes!$H$6:$H$28,Barèmes!$A$6:$A$28,"Endurance — Luc Léger (palier)",Barèmes!$B$6:$B$28,H502,Barèmes!$C$6:$C$28,IF(H502="6ème","Mixte",G502)),Barèmes!$D$2,IF(J502&gt;=SUMIFS(Barèmes!$I$6:$I$28,Barèmes!$A$6:$A$28,"Endurance — Luc Léger (palier)",Barèmes!$B$6:$B$28,H502,Barèmes!$C$6:$C$28,IF(H502="6ème","Mixte",G502)),Barèmes!$E$2,Barèmes!$F$2))))))</f>
        <v/>
      </c>
      <c r="O502" s="22"/>
      <c r="P502" s="23" t="str">
        <f>IF(OR(O502="",SUMPRODUCT((Barèmes!$A$6:$A$28="Force bas du corps — Saut en longueur (m)")*(Barèmes!$B$6:$B$28=H502)*(Barèmes!$C$6:$C$28=IF(H502="6ème","Mixte",G502)))=0),"",IF(SUMPRODUCT((Barèmes!$A$6:$A$28="Force bas du corps — Saut en longueur (m)")*(Barèmes!$B$6:$B$28=H502)*(Barèmes!$C$6:$C$28=IF(H502="6ème","Mixte",G502))*(Barèmes!$J$6:$J$28="+"))&gt;0,IF(O502&lt;=SUMIFS(Barèmes!$D$6:$D$28,Barèmes!$A$6:$A$28,"Force bas du corps — Saut en longueur (m)",Barèmes!$B$6:$B$28,H502,Barèmes!$C$6:$C$28,IF(H502="6ème","Mixte",G502)),"à besoin",IF(O502&lt;=SUMIFS(Barèmes!$E$6:$E$28,Barèmes!$A$6:$A$28,"Force bas du corps — Saut en longueur (m)",Barèmes!$B$6:$B$28,H502,Barèmes!$C$6:$C$28,IF(H502="6ème","Mixte",G502)),"fragile","satisfaisant")),IF(O502&gt;=SUMIFS(Barèmes!$D$6:$D$28,Barèmes!$A$6:$A$28,"Force bas du corps — Saut en longueur (m)",Barèmes!$B$6:$B$28,H502,Barèmes!$C$6:$C$28,IF(H502="6ème","Mixte",G502)),"à besoin",IF(O502&gt;=SUMIFS(Barèmes!$E$6:$E$28,Barèmes!$A$6:$A$28,"Force bas du corps — Saut en longueur (m)",Barèmes!$B$6:$B$28,H502,Barèmes!$C$6:$C$28,IF(H502="6ème","Mixte",G502)),"fragile","satisfaisant"))))</f>
        <v/>
      </c>
      <c r="Q502" s="23" t="str">
        <f>IF(OR(O502="",SUMPRODUCT((Barèmes!$A$6:$A$28="Force bas du corps — Saut en longueur (m)")*(Barèmes!$B$6:$B$28=H502)*(Barèmes!$C$6:$C$28=IF(H502="6ème","Mixte",G502)))=0),"",IF(SUMPRODUCT((Barèmes!$A$6:$A$28="Force bas du corps — Saut en longueur (m)")*(Barèmes!$B$6:$B$28=H502)*(Barèmes!$C$6:$C$28=IF(H502="6ème","Mixte",G502))*(Barèmes!$J$6:$J$28="+"))&gt;0,IF(O502&lt;=SUMIFS(Barèmes!$F$6:$F$28,Barèmes!$A$6:$A$28,"Force bas du corps — Saut en longueur (m)",Barèmes!$B$6:$B$28,H502,Barèmes!$C$6:$C$28,IF(H502="6ème","Mixte",G502)),Barèmes!$B$2,IF(O502&lt;=SUMIFS(Barèmes!$G$6:$G$28,Barèmes!$A$6:$A$28,"Force bas du corps — Saut en longueur (m)",Barèmes!$B$6:$B$28,H502,Barèmes!$C$6:$C$28,IF(H502="6ème","Mixte",G502)),Barèmes!$C$2,IF(O502&lt;=SUMIFS(Barèmes!$H$6:$H$28,Barèmes!$A$6:$A$28,"Force bas du corps — Saut en longueur (m)",Barèmes!$B$6:$B$28,H502,Barèmes!$C$6:$C$28,IF(H502="6ème","Mixte",G502)),Barèmes!$D$2,IF(O502&lt;=SUMIFS(Barèmes!$I$6:$I$28,Barèmes!$A$6:$A$28,"Force bas du corps — Saut en longueur (m)",Barèmes!$B$6:$B$28,H502,Barèmes!$C$6:$C$28,IF(H502="6ème","Mixte",G502)),Barèmes!$E$2,Barèmes!$F$2)))),IF(O502&gt;=SUMIFS(Barèmes!$F$6:$F$28,Barèmes!$A$6:$A$28,"Force bas du corps — Saut en longueur (m)",Barèmes!$B$6:$B$28,H502,Barèmes!$C$6:$C$28,IF(H502="6ème","Mixte",G502)),Barèmes!$B$2,IF(O502&gt;=SUMIFS(Barèmes!$G$6:$G$28,Barèmes!$A$6:$A$28,"Force bas du corps — Saut en longueur (m)",Barèmes!$B$6:$B$28,H502,Barèmes!$C$6:$C$28,IF(H502="6ème","Mixte",G502)),Barèmes!$C$2,IF(O502&gt;=SUMIFS(Barèmes!$H$6:$H$28,Barèmes!$A$6:$A$28,"Force bas du corps — Saut en longueur (m)",Barèmes!$B$6:$B$28,H502,Barèmes!$C$6:$C$28,IF(H502="6ème","Mixte",G502)),Barèmes!$D$2,IF(O502&gt;=SUMIFS(Barèmes!$I$6:$I$28,Barèmes!$A$6:$A$28,"Force bas du corps — Saut en longueur (m)",Barèmes!$B$6:$B$28,H502,Barèmes!$C$6:$C$28,IF(H502="6ème","Mixte",G502)),Barèmes!$E$2,Barèmes!$F$2))))))</f>
        <v/>
      </c>
      <c r="R502" s="22"/>
      <c r="S502" s="24" t="str">
        <f>IF(OR(R502="",SUMPRODUCT((Barèmes!$A$6:$A$28="Vitesse — 30 m (s)")*(Barèmes!$B$6:$B$28=H502)*(Barèmes!$C$6:$C$28=IF(H502="6ème","Mixte",G502)))=0),"",IF(SUMPRODUCT((Barèmes!$A$6:$A$28="Vitesse — 30 m (s)")*(Barèmes!$B$6:$B$28=H502)*(Barèmes!$C$6:$C$28=IF(H502="6ème","Mixte",G502))*(Barèmes!$J$6:$J$28="+"))&gt;0,IF(R502&lt;=SUMIFS(Barèmes!$D$6:$D$28,Barèmes!$A$6:$A$28,"Vitesse — 30 m (s)",Barèmes!$B$6:$B$28,H502,Barèmes!$C$6:$C$28,IF(H502="6ème","Mixte",G502)),"à besoin",IF(R502&lt;=SUMIFS(Barèmes!$E$6:$E$28,Barèmes!$A$6:$A$28,"Vitesse — 30 m (s)",Barèmes!$B$6:$B$28,H502,Barèmes!$C$6:$C$28,IF(H502="6ème","Mixte",G502)),"fragile","satisfaisant")),IF(R502&gt;=SUMIFS(Barèmes!$D$6:$D$28,Barèmes!$A$6:$A$28,"Vitesse — 30 m (s)",Barèmes!$B$6:$B$28,H502,Barèmes!$C$6:$C$28,IF(H502="6ème","Mixte",G502)),"à besoin",IF(R502&gt;=SUMIFS(Barèmes!$E$6:$E$28,Barèmes!$A$6:$A$28,"Vitesse — 30 m (s)",Barèmes!$B$6:$B$28,H502,Barèmes!$C$6:$C$28,IF(H502="6ème","Mixte",G502)),"fragile","satisfaisant"))))</f>
        <v/>
      </c>
      <c r="T502" s="24" t="str">
        <f>IF(OR(R502="",SUMPRODUCT((Barèmes!$A$6:$A$28="Vitesse — 30 m (s)")*(Barèmes!$B$6:$B$28=H502)*(Barèmes!$C$6:$C$28=IF(H502="6ème","Mixte",G502)))=0),"",IF(SUMPRODUCT((Barèmes!$A$6:$A$28="Vitesse — 30 m (s)")*(Barèmes!$B$6:$B$28=H502)*(Barèmes!$C$6:$C$28=IF(H502="6ème","Mixte",G502))*(Barèmes!$J$6:$J$28="+"))&gt;0,IF(R502&lt;=SUMIFS(Barèmes!$F$6:$F$28,Barèmes!$A$6:$A$28,"Vitesse — 30 m (s)",Barèmes!$B$6:$B$28,H502,Barèmes!$C$6:$C$28,IF(H502="6ème","Mixte",G502)),Barèmes!$B$2,IF(R502&lt;=SUMIFS(Barèmes!$G$6:$G$28,Barèmes!$A$6:$A$28,"Vitesse — 30 m (s)",Barèmes!$B$6:$B$28,H502,Barèmes!$C$6:$C$28,IF(H502="6ème","Mixte",G502)),Barèmes!$C$2,IF(R502&lt;=SUMIFS(Barèmes!$H$6:$H$28,Barèmes!$A$6:$A$28,"Vitesse — 30 m (s)",Barèmes!$B$6:$B$28,H502,Barèmes!$C$6:$C$28,IF(H502="6ème","Mixte",G502)),Barèmes!$D$2,IF(R502&lt;=SUMIFS(Barèmes!$I$6:$I$28,Barèmes!$A$6:$A$28,"Vitesse — 30 m (s)",Barèmes!$B$6:$B$28,H502,Barèmes!$C$6:$C$28,IF(H502="6ème","Mixte",G502)),Barèmes!$E$2,Barèmes!$F$2)))),IF(R502&gt;=SUMIFS(Barèmes!$F$6:$F$28,Barèmes!$A$6:$A$28,"Vitesse — 30 m (s)",Barèmes!$B$6:$B$28,H502,Barèmes!$C$6:$C$28,IF(H502="6ème","Mixte",G502)),Barèmes!$B$2,IF(R502&gt;=SUMIFS(Barèmes!$G$6:$G$28,Barèmes!$A$6:$A$28,"Vitesse — 30 m (s)",Barèmes!$B$6:$B$28,H502,Barèmes!$C$6:$C$28,IF(H502="6ème","Mixte",G502)),Barèmes!$C$2,IF(R502&gt;=SUMIFS(Barèmes!$H$6:$H$28,Barèmes!$A$6:$A$28,"Vitesse — 30 m (s)",Barèmes!$B$6:$B$28,H502,Barèmes!$C$6:$C$28,IF(H502="6ème","Mixte",G502)),Barèmes!$D$2,IF(R502&gt;=SUMIFS(Barèmes!$I$6:$I$28,Barèmes!$A$6:$A$28,"Vitesse — 30 m (s)",Barèmes!$B$6:$B$28,H502,Barèmes!$C$6:$C$28,IF(H502="6ème","Mixte",G502)),Barèmes!$E$2,Barèmes!$F$2))))))</f>
        <v/>
      </c>
      <c r="U502" s="22"/>
      <c r="V502" s="25" t="str">
        <f>IF(OR(U502="",SUMPRODUCT((Barèmes!$A$6:$A$28="Vitesse — 50 m (s)")*(Barèmes!$B$6:$B$28=H502)*(Barèmes!$C$6:$C$28=IF(H502="6ème","Mixte",G502)))=0),"",IF(SUMPRODUCT((Barèmes!$A$6:$A$28="Vitesse — 50 m (s)")*(Barèmes!$B$6:$B$28=H502)*(Barèmes!$C$6:$C$28=IF(H502="6ème","Mixte",G502))*(Barèmes!$J$6:$J$28="+"))&gt;0,IF(U502&lt;=SUMIFS(Barèmes!$D$6:$D$28,Barèmes!$A$6:$A$28,"Vitesse — 50 m (s)",Barèmes!$B$6:$B$28,H502,Barèmes!$C$6:$C$28,IF(H502="6ème","Mixte",G502)),"à besoin",IF(U502&lt;=SUMIFS(Barèmes!$E$6:$E$28,Barèmes!$A$6:$A$28,"Vitesse — 50 m (s)",Barèmes!$B$6:$B$28,H502,Barèmes!$C$6:$C$28,IF(H502="6ème","Mixte",G502)),"fragile","satisfaisant")),IF(U502&gt;=SUMIFS(Barèmes!$D$6:$D$28,Barèmes!$A$6:$A$28,"Vitesse — 50 m (s)",Barèmes!$B$6:$B$28,H502,Barèmes!$C$6:$C$28,IF(H502="6ème","Mixte",G502)),"à besoin",IF(U502&gt;=SUMIFS(Barèmes!$E$6:$E$28,Barèmes!$A$6:$A$28,"Vitesse — 50 m (s)",Barèmes!$B$6:$B$28,H502,Barèmes!$C$6:$C$28,IF(H502="6ème","Mixte",G502)),"fragile","satisfaisant"))))</f>
        <v/>
      </c>
      <c r="W502" s="25" t="str">
        <f>IF(OR(U502="",SUMPRODUCT((Barèmes!$A$6:$A$28="Vitesse — 50 m (s)")*(Barèmes!$B$6:$B$28=H502)*(Barèmes!$C$6:$C$28=IF(H502="6ème","Mixte",G502)))=0),"",IF(SUMPRODUCT((Barèmes!$A$6:$A$28="Vitesse — 50 m (s)")*(Barèmes!$B$6:$B$28=H502)*(Barèmes!$C$6:$C$28=IF(H502="6ème","Mixte",G502))*(Barèmes!$J$6:$J$28="+"))&gt;0,IF(U502&lt;=SUMIFS(Barèmes!$F$6:$F$28,Barèmes!$A$6:$A$28,"Vitesse — 50 m (s)",Barèmes!$B$6:$B$28,H502,Barèmes!$C$6:$C$28,IF(H502="6ème","Mixte",G502)),Barèmes!$B$2,IF(U502&lt;=SUMIFS(Barèmes!$G$6:$G$28,Barèmes!$A$6:$A$28,"Vitesse — 50 m (s)",Barèmes!$B$6:$B$28,H502,Barèmes!$C$6:$C$28,IF(H502="6ème","Mixte",G502)),Barèmes!$C$2,IF(U502&lt;=SUMIFS(Barèmes!$H$6:$H$28,Barèmes!$A$6:$A$28,"Vitesse — 50 m (s)",Barèmes!$B$6:$B$28,H502,Barèmes!$C$6:$C$28,IF(H502="6ème","Mixte",G502)),Barèmes!$D$2,IF(U502&lt;=SUMIFS(Barèmes!$I$6:$I$28,Barèmes!$A$6:$A$28,"Vitesse — 50 m (s)",Barèmes!$B$6:$B$28,H502,Barèmes!$C$6:$C$28,IF(H502="6ème","Mixte",G502)),Barèmes!$E$2,Barèmes!$F$2)))),IF(U502&gt;=SUMIFS(Barèmes!$F$6:$F$28,Barèmes!$A$6:$A$28,"Vitesse — 50 m (s)",Barèmes!$B$6:$B$28,H502,Barèmes!$C$6:$C$28,IF(H502="6ème","Mixte",G502)),Barèmes!$B$2,IF(U502&gt;=SUMIFS(Barèmes!$G$6:$G$28,Barèmes!$A$6:$A$28,"Vitesse — 50 m (s)",Barèmes!$B$6:$B$28,H502,Barèmes!$C$6:$C$28,IF(H502="6ème","Mixte",G502)),Barèmes!$C$2,IF(U502&gt;=SUMIFS(Barèmes!$H$6:$H$28,Barèmes!$A$6:$A$28,"Vitesse — 50 m (s)",Barèmes!$B$6:$B$28,H502,Barèmes!$C$6:$C$28,IF(H502="6ème","Mixte",G502)),Barèmes!$D$2,IF(U502&gt;=SUMIFS(Barèmes!$I$6:$I$28,Barèmes!$A$6:$A$28,"Vitesse — 50 m (s)",Barèmes!$B$6:$B$28,H502,Barèmes!$C$6:$C$28,IF(H502="6ème","Mixte",G502)),Barèmes!$E$2,Barèmes!$F$2))))))</f>
        <v/>
      </c>
      <c r="X502" s="18"/>
      <c r="Y502" s="26" t="str" cm="1">
        <f t="array" ref="Y502">IF(OR(X502="",SUMPRODUCT((Barèmes!$A$6:$A$28="Souplesse (score 1-5)")*(Barèmes!$B$6:$B$28=H502)*(Barèmes!$C$6:$C$28=IF(H502="6ème","Mixte",G502)))=0),"",IF(SUMPRODUCT((Barèmes!$A$6:$A$28="Souplesse (score 1-5)")*(Barèmes!$B$6:$B$28=H502)*(Barèmes!$C$6:$C$28=IF(H502="6ème","Mixte",G502))*(Barèmes!$J$6:$J$28="+"))&gt;0,IF(X502&lt;=SUMIFS(Barèmes!$D$6:$D$28,Barèmes!$A$6:$A$28,"Souplesse (score 1-5)",Barèmes!$B$6:$B$28,H502,Barèmes!$C$6:$C$28,IF(H502="6ème","Mixte",G502)),"à besoin",IF(X502&lt;=SUMIFS(Barèmes!$E$6:$E$28,Barèmes!$A$6:$A$28,"Souplesse (score 1-5)",Barèmes!$B$6:$B$28,H502,Barèmes!$C$6:$C$28,IF(H502="6ème","Mixte",G502)),"fragile","satisfaisant")),IF(X502&gt;=SUMIFS(Barèmes!$D$6:$D$28,Barèmes!$A$6:$A$28,"Souplesse (score 1-5)",Barèmes!$B$6:$B$28,H502,Barèmes!$C$6:$C$28,IF(H502="6ème","Mixte",G502)),"à besoin",IF(X502&gt;=SUMIFS(Barèmes!$E$6:$E$28,Barèmes!$A$6:$A$28,"Souplesse (score 1-5)",Barèmes!$B$6:$B$28,H502,Barèmes!$C$6:$C$28,IF(H502="6ème","Mixte",G502)),"fragile","satisfaisant"))))</f>
        <v/>
      </c>
      <c r="Z502" s="26" t="str" cm="1">
        <f t="array" ref="Z502">IF(OR(X502="",SUMPRODUCT((Barèmes!$A$6:$A$28="Souplesse (score 1-5)")*(Barèmes!$B$6:$B$28=H502)*(Barèmes!$C$6:$C$28=IF(H502="6ème","Mixte",G502)))=0),"",IF(SUMPRODUCT((Barèmes!$A$6:$A$28="Souplesse (score 1-5)")*(Barèmes!$B$6:$B$28=H502)*(Barèmes!$C$6:$C$28=IF(H502="6ème","Mixte",G502))*(Barèmes!$J$6:$J$28="+"))&gt;0,IF(X502&lt;=SUMIFS(Barèmes!$F$6:$F$28,Barèmes!$A$6:$A$28,"Souplesse (score 1-5)",Barèmes!$B$6:$B$28,H502,Barèmes!$C$6:$C$28,IF(H502="6ème","Mixte",G502)),Barèmes!$B$2,IF(X502&lt;=SUMIFS(Barèmes!$G$6:$G$28,Barèmes!$A$6:$A$28,"Souplesse (score 1-5)",Barèmes!$B$6:$B$28,H502,Barèmes!$C$6:$C$28,IF(H502="6ème","Mixte",G502)),Barèmes!$C$2,IF(X502&lt;=SUMIFS(Barèmes!$H$6:$H$28,Barèmes!$A$6:$A$28,"Souplesse (score 1-5)",Barèmes!$B$6:$B$28,H502,Barèmes!$C$6:$C$28,IF(H502="6ème","Mixte",G502)),Barèmes!$D$2,IF(X502&lt;=SUMIFS(Barèmes!$I$6:$I$28,Barèmes!$A$6:$A$28,"Souplesse (score 1-5)",Barèmes!$B$6:$B$28,H502,Barèmes!$C$6:$C$28,IF(H502="6ème","Mixte",G502)),Barèmes!$E$2,Barèmes!$F$2)))),IF(X502&gt;=SUMIFS(Barèmes!$F$6:$F$28,Barèmes!$A$6:$A$28,"Souplesse (score 1-5)",Barèmes!$B$6:$B$28,H502,Barèmes!$C$6:$C$28,IF(H502="6ème","Mixte",G502)),Barèmes!$B$2,IF(X502&gt;=SUMIFS(Barèmes!$G$6:$G$28,Barèmes!$A$6:$A$28,"Souplesse (score 1-5)",Barèmes!$B$6:$B$28,H502,Barèmes!$C$6:$C$28,IF(H502="6ème","Mixte",G502)),Barèmes!$C$2,IF(X502&gt;=SUMIFS(Barèmes!$H$6:$H$28,Barèmes!$A$6:$A$28,"Souplesse (score 1-5)",Barèmes!$B$6:$B$28,H502,Barèmes!$C$6:$C$28,IF(H502="6ème","Mixte",G502)),Barèmes!$D$2,IF(X502&gt;=SUMIFS(Barèmes!$I$6:$I$28,Barèmes!$A$6:$A$28,"Souplesse (score 1-5)",Barèmes!$B$6:$B$28,H502,Barèmes!$C$6:$C$28,IF(H502="6ème","Mixte",G502)),Barèmes!$E$2,Barèmes!$F$2))))))</f>
        <v/>
      </c>
      <c r="AA502" s="22"/>
      <c r="AB502" s="27" t="str">
        <f>IF(OR(AA502="",SUMPRODUCT((Barèmes!$A$6:$A$28="Agilité — T-test 974 (s)")*(Barèmes!$B$6:$B$28=H502)*(Barèmes!$C$6:$C$28=IF(H502="6ème","Mixte",G502)))=0),"",IF(SUMPRODUCT((Barèmes!$A$6:$A$28="Agilité — T-test 974 (s)")*(Barèmes!$B$6:$B$28=H502)*(Barèmes!$C$6:$C$28=IF(H502="6ème","Mixte",G502))*(Barèmes!$J$6:$J$28="+"))&gt;0,IF(AA502&lt;=SUMIFS(Barèmes!$D$6:$D$28,Barèmes!$A$6:$A$28,"Agilité — T-test 974 (s)",Barèmes!$B$6:$B$28,H502,Barèmes!$C$6:$C$28,IF(H502="6ème","Mixte",G502)),"à besoin",IF(AA502&lt;=SUMIFS(Barèmes!$E$6:$E$28,Barèmes!$A$6:$A$28,"Agilité — T-test 974 (s)",Barèmes!$B$6:$B$28,H502,Barèmes!$C$6:$C$28,IF(H502="6ème","Mixte",G502)),"fragile","satisfaisant")),IF(AA502&gt;=SUMIFS(Barèmes!$D$6:$D$28,Barèmes!$A$6:$A$28,"Agilité — T-test 974 (s)",Barèmes!$B$6:$B$28,H502,Barèmes!$C$6:$C$28,IF(H502="6ème","Mixte",G502)),"à besoin",IF(AA502&gt;=SUMIFS(Barèmes!$E$6:$E$28,Barèmes!$A$6:$A$28,"Agilité — T-test 974 (s)",Barèmes!$B$6:$B$28,H502,Barèmes!$C$6:$C$28,IF(H502="6ème","Mixte",G502)),"fragile","satisfaisant"))))</f>
        <v/>
      </c>
      <c r="AC502" s="27" t="str">
        <f>IF(OR(AA502="",SUMPRODUCT((Barèmes!$A$6:$A$28="Agilité — T-test 974 (s)")*(Barèmes!$B$6:$B$28=H502)*(Barèmes!$C$6:$C$28=IF(H502="6ème","Mixte",G502)))=0),"",IF(SUMPRODUCT((Barèmes!$A$6:$A$28="Agilité — T-test 974 (s)")*(Barèmes!$B$6:$B$28=H502)*(Barèmes!$C$6:$C$28=IF(H502="6ème","Mixte",G502))*(Barèmes!$J$6:$J$28="+"))&gt;0,IF(AA502&lt;=SUMIFS(Barèmes!$F$6:$F$28,Barèmes!$A$6:$A$28,"Agilité — T-test 974 (s)",Barèmes!$B$6:$B$28,H502,Barèmes!$C$6:$C$28,IF(H502="6ème","Mixte",G502)),Barèmes!$B$2,IF(AA502&lt;=SUMIFS(Barèmes!$G$6:$G$28,Barèmes!$A$6:$A$28,"Agilité — T-test 974 (s)",Barèmes!$B$6:$B$28,H502,Barèmes!$C$6:$C$28,IF(H502="6ème","Mixte",G502)),Barèmes!$C$2,IF(AA502&lt;=SUMIFS(Barèmes!$H$6:$H$28,Barèmes!$A$6:$A$28,"Agilité — T-test 974 (s)",Barèmes!$B$6:$B$28,H502,Barèmes!$C$6:$C$28,IF(H502="6ème","Mixte",G502)),Barèmes!$D$2,IF(AA502&lt;=SUMIFS(Barèmes!$I$6:$I$28,Barèmes!$A$6:$A$28,"Agilité — T-test 974 (s)",Barèmes!$B$6:$B$28,H502,Barèmes!$C$6:$C$28,IF(H502="6ème","Mixte",G502)),Barèmes!$E$2,Barèmes!$F$2)))),IF(AA502&gt;=SUMIFS(Barèmes!$F$6:$F$28,Barèmes!$A$6:$A$28,"Agilité — T-test 974 (s)",Barèmes!$B$6:$B$28,H502,Barèmes!$C$6:$C$28,IF(H502="6ème","Mixte",G502)),Barèmes!$B$2,IF(AA502&gt;=SUMIFS(Barèmes!$G$6:$G$28,Barèmes!$A$6:$A$28,"Agilité — T-test 974 (s)",Barèmes!$B$6:$B$28,H502,Barèmes!$C$6:$C$28,IF(H502="6ème","Mixte",G502)),Barèmes!$C$2,IF(AA502&gt;=SUMIFS(Barèmes!$H$6:$H$28,Barèmes!$A$6:$A$28,"Agilité — T-test 974 (s)",Barèmes!$B$6:$B$28,H502,Barèmes!$C$6:$C$28,IF(H502="6ème","Mixte",G502)),Barèmes!$D$2,IF(AA502&gt;=SUMIFS(Barèmes!$I$6:$I$28,Barèmes!$A$6:$A$28,"Agilité — T-test 974 (s)",Barèmes!$B$6:$B$28,H502,Barèmes!$C$6:$C$28,IF(H502="6ème","Mixte",G502)),Barèmes!$E$2,Barèmes!$F$2))))))</f>
        <v/>
      </c>
      <c r="AD502" s="28" t="str">
        <f t="shared" si="58"/>
        <v/>
      </c>
      <c r="AE502" s="29" t="str">
        <f t="shared" si="59"/>
        <v/>
      </c>
      <c r="AF502" s="30" t="str">
        <f>IF(OR(AD502="",SUMPRODUCT((Barèmes!$A$6:$A$28="Surcoût d'agilité (s) — technique")*(Barèmes!$B$6:$B$28=H502)*(Barèmes!$C$6:$C$28=IF(H502="6ème","Mixte",G502)))=0),"",IF(SUMPRODUCT((Barèmes!$A$6:$A$28="Surcoût d'agilité (s) — technique")*(Barèmes!$B$6:$B$28=H502)*(Barèmes!$C$6:$C$28=IF(H502="6ème","Mixte",G502))*(Barèmes!$J$6:$J$28="+"))&gt;0,IF(AD502&lt;=SUMIFS(Barèmes!$D$6:$D$28,Barèmes!$A$6:$A$28,"Surcoût d'agilité (s) — technique",Barèmes!$B$6:$B$28,H502,Barèmes!$C$6:$C$28,IF(H502="6ème","Mixte",G502)),"à besoin",IF(AD502&lt;=SUMIFS(Barèmes!$E$6:$E$28,Barèmes!$A$6:$A$28,"Surcoût d'agilité (s) — technique",Barèmes!$B$6:$B$28,H502,Barèmes!$C$6:$C$28,IF(H502="6ème","Mixte",G502)),"fragile","satisfaisant")),IF(AD502&gt;=SUMIFS(Barèmes!$D$6:$D$28,Barèmes!$A$6:$A$28,"Surcoût d'agilité (s) — technique",Barèmes!$B$6:$B$28,H502,Barèmes!$C$6:$C$28,IF(H502="6ème","Mixte",G502)),"à besoin",IF(AD502&gt;=SUMIFS(Barèmes!$E$6:$E$28,Barèmes!$A$6:$A$28,"Surcoût d'agilité (s) — technique",Barèmes!$B$6:$B$28,H502,Barèmes!$C$6:$C$28,IF(H502="6ème","Mixte",G502)),"fragile","satisfaisant"))))</f>
        <v/>
      </c>
      <c r="AG502" s="30" t="str">
        <f>IF(OR(AD502="",SUMPRODUCT((Barèmes!$A$6:$A$28="Surcoût d'agilité (s) — technique")*(Barèmes!$B$6:$B$28=H502)*(Barèmes!$C$6:$C$28=IF(H502="6ème","Mixte",G502)))=0),"",IF(SUMPRODUCT((Barèmes!$A$6:$A$28="Surcoût d'agilité (s) — technique")*(Barèmes!$B$6:$B$28=H502)*(Barèmes!$C$6:$C$28=IF(H502="6ème","Mixte",G502))*(Barèmes!$J$6:$J$28="+"))&gt;0,IF(AD502&lt;=SUMIFS(Barèmes!$F$6:$F$28,Barèmes!$A$6:$A$28,"Surcoût d'agilité (s) — technique",Barèmes!$B$6:$B$28,H502,Barèmes!$C$6:$C$28,IF(H502="6ème","Mixte",G502)),Barèmes!$B$2,IF(AD502&lt;=SUMIFS(Barèmes!$G$6:$G$28,Barèmes!$A$6:$A$28,"Surcoût d'agilité (s) — technique",Barèmes!$B$6:$B$28,H502,Barèmes!$C$6:$C$28,IF(H502="6ème","Mixte",G502)),Barèmes!$C$2,IF(AD502&lt;=SUMIFS(Barèmes!$H$6:$H$28,Barèmes!$A$6:$A$28,"Surcoût d'agilité (s) — technique",Barèmes!$B$6:$B$28,H502,Barèmes!$C$6:$C$28,IF(H502="6ème","Mixte",G502)),Barèmes!$D$2,IF(AD502&lt;=SUMIFS(Barèmes!$I$6:$I$28,Barèmes!$A$6:$A$28,"Surcoût d'agilité (s) — technique",Barèmes!$B$6:$B$28,H502,Barèmes!$C$6:$C$28,IF(H502="6ème","Mixte",G502)),Barèmes!$E$2,Barèmes!$F$2)))),IF(AD502&gt;=SUMIFS(Barèmes!$F$6:$F$28,Barèmes!$A$6:$A$28,"Surcoût d'agilité (s) — technique",Barèmes!$B$6:$B$28,H502,Barèmes!$C$6:$C$28,IF(H502="6ème","Mixte",G502)),Barèmes!$B$2,IF(AD502&gt;=SUMIFS(Barèmes!$G$6:$G$28,Barèmes!$A$6:$A$28,"Surcoût d'agilité (s) — technique",Barèmes!$B$6:$B$28,H502,Barèmes!$C$6:$C$28,IF(H502="6ème","Mixte",G502)),Barèmes!$C$2,IF(AD502&gt;=SUMIFS(Barèmes!$H$6:$H$28,Barèmes!$A$6:$A$28,"Surcoût d'agilité (s) — technique",Barèmes!$B$6:$B$28,H502,Barèmes!$C$6:$C$28,IF(H502="6ème","Mixte",G502)),Barèmes!$D$2,IF(AD502&gt;=SUMIFS(Barèmes!$I$6:$I$28,Barèmes!$A$6:$A$28,"Surcoût d'agilité (s) — technique",Barèmes!$B$6:$B$28,H502,Barèmes!$C$6:$C$28,IF(H502="6ème","Mixte",G502)),Barèmes!$E$2,Barèmes!$F$2))))))</f>
        <v/>
      </c>
      <c r="AH502" s="31" t="str">
        <f>IF((IF(N502="",0,1)+IF(Q502="",0,1)+IF(W502="",0,1)+IF(Z502="",0,1)+IF(AC502="",0,1))=0,"",3*IF(N502=Barèmes!$B$2,1,IF(N502=Barèmes!$C$2,2,IF(N502=Barèmes!$D$2,3,IF(N502=Barèmes!$E$2,4,IF(N502=Barèmes!$F$2,5,0)))))+3*IF(Q502=Barèmes!$B$2,1,IF(Q502=Barèmes!$C$2,2,IF(Q502=Barèmes!$D$2,3,IF(Q502=Barèmes!$E$2,4,IF(Q502=Barèmes!$F$2,5,0)))))+2*IF(W502=Barèmes!$B$2,1,IF(W502=Barèmes!$C$2,2,IF(W502=Barèmes!$D$2,3,IF(W502=Barèmes!$E$2,4,IF(W502=Barèmes!$F$2,5,0)))))+1*IF(Z502=Barèmes!$B$2,1,IF(Z502=Barèmes!$C$2,2,IF(Z502=Barèmes!$D$2,3,IF(Z502=Barèmes!$E$2,4,IF(Z502=Barèmes!$F$2,5,0)))))+1*IF(AC502=Barèmes!$B$2,1,IF(AC502=Barèmes!$C$2,2,IF(AC502=Barèmes!$D$2,3,IF(AC502=Barèmes!$E$2,4,IF(AC502=Barèmes!$F$2,5,0))))))</f>
        <v/>
      </c>
      <c r="AI502" s="31"/>
      <c r="AJ502" s="32" t="str">
        <f>IFERROR(INDEX(Croissance!$B$5:$B$604,MATCH(A502,Croissance!$A$5:$A$604,0)),"")</f>
        <v/>
      </c>
      <c r="AK502" s="32" t="str">
        <f>IFERROR(INDEX(Croissance!$C$5:$C$604,MATCH(A502,Croissance!$A$5:$A$604,0)),"")</f>
        <v/>
      </c>
      <c r="AL502" s="32" t="str">
        <f>IFERROR(INDEX(Croissance!$D$5:$D$604,MATCH(A502,Croissance!$A$5:$A$604,0)),"")</f>
        <v/>
      </c>
      <c r="AM502" s="32" t="str">
        <f>IFERROR(INDEX(Croissance!$E$5:$E$604,MATCH(A502,Croissance!$A$5:$A$604,0)),"")</f>
        <v/>
      </c>
      <c r="AO502" s="33">
        <f t="shared" si="64"/>
        <v>0</v>
      </c>
      <c r="AP502" s="33">
        <f t="shared" si="60"/>
        <v>0</v>
      </c>
      <c r="AQ502" s="33">
        <f>IF(A502="",0,IF(AND(OR('Synthèse classe'!$C$2="Tous",C502='Synthèse classe'!$C$2),OR('Synthèse classe'!$C$3="Toutes",D502='Synthèse classe'!$C$3),OR('Synthèse classe'!$C$4="Toutes",AND('Synthèse classe'!$C$4="Dernière",AP502=1),B502=IFERROR(VALUE('Synthèse classe'!$C$4),0))),1,0))</f>
        <v>0</v>
      </c>
      <c r="AR502" s="34" t="str">
        <f t="shared" si="61"/>
        <v/>
      </c>
    </row>
    <row r="503" spans="1:44" x14ac:dyDescent="0.2">
      <c r="A503" s="17" t="str">
        <f t="shared" si="57"/>
        <v/>
      </c>
      <c r="B503" s="18"/>
      <c r="C503" s="19"/>
      <c r="D503" s="19"/>
      <c r="E503" s="19"/>
      <c r="F503" s="19"/>
      <c r="G503" s="19"/>
      <c r="H503" s="17" t="str">
        <f t="shared" si="62"/>
        <v/>
      </c>
      <c r="I503" s="20"/>
      <c r="J503" s="18"/>
      <c r="K503" s="19"/>
      <c r="L503" s="21" t="str">
        <f t="shared" si="63"/>
        <v/>
      </c>
      <c r="M503" s="21" t="str">
        <f>IF(OR(J503="",SUMPRODUCT((Barèmes!$A$6:$A$28="Endurance — Luc Léger (palier)")*(Barèmes!$B$6:$B$28=H503)*(Barèmes!$C$6:$C$28=IF(H503="6ème","Mixte",G503)))=0),"",IF(SUMPRODUCT((Barèmes!$A$6:$A$28="Endurance — Luc Léger (palier)")*(Barèmes!$B$6:$B$28=H503)*(Barèmes!$C$6:$C$28=IF(H503="6ème","Mixte",G503))*(Barèmes!$J$6:$J$28="+"))&gt;0,IF(J503&lt;=SUMIFS(Barèmes!$D$6:$D$28,Barèmes!$A$6:$A$28,"Endurance — Luc Léger (palier)",Barèmes!$B$6:$B$28,H503,Barèmes!$C$6:$C$28,IF(H503="6ème","Mixte",G503)),"à besoin",IF(J503&lt;=SUMIFS(Barèmes!$E$6:$E$28,Barèmes!$A$6:$A$28,"Endurance — Luc Léger (palier)",Barèmes!$B$6:$B$28,H503,Barèmes!$C$6:$C$28,IF(H503="6ème","Mixte",G503)),"fragile","satisfaisant")),IF(J503&gt;=SUMIFS(Barèmes!$D$6:$D$28,Barèmes!$A$6:$A$28,"Endurance — Luc Léger (palier)",Barèmes!$B$6:$B$28,H503,Barèmes!$C$6:$C$28,IF(H503="6ème","Mixte",G503)),"à besoin",IF(J503&gt;=SUMIFS(Barèmes!$E$6:$E$28,Barèmes!$A$6:$A$28,"Endurance — Luc Léger (palier)",Barèmes!$B$6:$B$28,H503,Barèmes!$C$6:$C$28,IF(H503="6ème","Mixte",G503)),"fragile","satisfaisant"))))</f>
        <v/>
      </c>
      <c r="N503" s="21" t="str">
        <f>IF(OR(J503="",SUMPRODUCT((Barèmes!$A$6:$A$28="Endurance — Luc Léger (palier)")*(Barèmes!$B$6:$B$28=H503)*(Barèmes!$C$6:$C$28=IF(H503="6ème","Mixte",G503)))=0),"",IF(SUMPRODUCT((Barèmes!$A$6:$A$28="Endurance — Luc Léger (palier)")*(Barèmes!$B$6:$B$28=H503)*(Barèmes!$C$6:$C$28=IF(H503="6ème","Mixte",G503))*(Barèmes!$J$6:$J$28="+"))&gt;0,IF(J503&lt;=SUMIFS(Barèmes!$F$6:$F$28,Barèmes!$A$6:$A$28,"Endurance — Luc Léger (palier)",Barèmes!$B$6:$B$28,H503,Barèmes!$C$6:$C$28,IF(H503="6ème","Mixte",G503)),Barèmes!$B$2,IF(J503&lt;=SUMIFS(Barèmes!$G$6:$G$28,Barèmes!$A$6:$A$28,"Endurance — Luc Léger (palier)",Barèmes!$B$6:$B$28,H503,Barèmes!$C$6:$C$28,IF(H503="6ème","Mixte",G503)),Barèmes!$C$2,IF(J503&lt;=SUMIFS(Barèmes!$H$6:$H$28,Barèmes!$A$6:$A$28,"Endurance — Luc Léger (palier)",Barèmes!$B$6:$B$28,H503,Barèmes!$C$6:$C$28,IF(H503="6ème","Mixte",G503)),Barèmes!$D$2,IF(J503&lt;=SUMIFS(Barèmes!$I$6:$I$28,Barèmes!$A$6:$A$28,"Endurance — Luc Léger (palier)",Barèmes!$B$6:$B$28,H503,Barèmes!$C$6:$C$28,IF(H503="6ème","Mixte",G503)),Barèmes!$E$2,Barèmes!$F$2)))),IF(J503&gt;=SUMIFS(Barèmes!$F$6:$F$28,Barèmes!$A$6:$A$28,"Endurance — Luc Léger (palier)",Barèmes!$B$6:$B$28,H503,Barèmes!$C$6:$C$28,IF(H503="6ème","Mixte",G503)),Barèmes!$B$2,IF(J503&gt;=SUMIFS(Barèmes!$G$6:$G$28,Barèmes!$A$6:$A$28,"Endurance — Luc Léger (palier)",Barèmes!$B$6:$B$28,H503,Barèmes!$C$6:$C$28,IF(H503="6ème","Mixte",G503)),Barèmes!$C$2,IF(J503&gt;=SUMIFS(Barèmes!$H$6:$H$28,Barèmes!$A$6:$A$28,"Endurance — Luc Léger (palier)",Barèmes!$B$6:$B$28,H503,Barèmes!$C$6:$C$28,IF(H503="6ème","Mixte",G503)),Barèmes!$D$2,IF(J503&gt;=SUMIFS(Barèmes!$I$6:$I$28,Barèmes!$A$6:$A$28,"Endurance — Luc Léger (palier)",Barèmes!$B$6:$B$28,H503,Barèmes!$C$6:$C$28,IF(H503="6ème","Mixte",G503)),Barèmes!$E$2,Barèmes!$F$2))))))</f>
        <v/>
      </c>
      <c r="O503" s="22"/>
      <c r="P503" s="23" t="str">
        <f>IF(OR(O503="",SUMPRODUCT((Barèmes!$A$6:$A$28="Force bas du corps — Saut en longueur (m)")*(Barèmes!$B$6:$B$28=H503)*(Barèmes!$C$6:$C$28=IF(H503="6ème","Mixte",G503)))=0),"",IF(SUMPRODUCT((Barèmes!$A$6:$A$28="Force bas du corps — Saut en longueur (m)")*(Barèmes!$B$6:$B$28=H503)*(Barèmes!$C$6:$C$28=IF(H503="6ème","Mixte",G503))*(Barèmes!$J$6:$J$28="+"))&gt;0,IF(O503&lt;=SUMIFS(Barèmes!$D$6:$D$28,Barèmes!$A$6:$A$28,"Force bas du corps — Saut en longueur (m)",Barèmes!$B$6:$B$28,H503,Barèmes!$C$6:$C$28,IF(H503="6ème","Mixte",G503)),"à besoin",IF(O503&lt;=SUMIFS(Barèmes!$E$6:$E$28,Barèmes!$A$6:$A$28,"Force bas du corps — Saut en longueur (m)",Barèmes!$B$6:$B$28,H503,Barèmes!$C$6:$C$28,IF(H503="6ème","Mixte",G503)),"fragile","satisfaisant")),IF(O503&gt;=SUMIFS(Barèmes!$D$6:$D$28,Barèmes!$A$6:$A$28,"Force bas du corps — Saut en longueur (m)",Barèmes!$B$6:$B$28,H503,Barèmes!$C$6:$C$28,IF(H503="6ème","Mixte",G503)),"à besoin",IF(O503&gt;=SUMIFS(Barèmes!$E$6:$E$28,Barèmes!$A$6:$A$28,"Force bas du corps — Saut en longueur (m)",Barèmes!$B$6:$B$28,H503,Barèmes!$C$6:$C$28,IF(H503="6ème","Mixte",G503)),"fragile","satisfaisant"))))</f>
        <v/>
      </c>
      <c r="Q503" s="23" t="str">
        <f>IF(OR(O503="",SUMPRODUCT((Barèmes!$A$6:$A$28="Force bas du corps — Saut en longueur (m)")*(Barèmes!$B$6:$B$28=H503)*(Barèmes!$C$6:$C$28=IF(H503="6ème","Mixte",G503)))=0),"",IF(SUMPRODUCT((Barèmes!$A$6:$A$28="Force bas du corps — Saut en longueur (m)")*(Barèmes!$B$6:$B$28=H503)*(Barèmes!$C$6:$C$28=IF(H503="6ème","Mixte",G503))*(Barèmes!$J$6:$J$28="+"))&gt;0,IF(O503&lt;=SUMIFS(Barèmes!$F$6:$F$28,Barèmes!$A$6:$A$28,"Force bas du corps — Saut en longueur (m)",Barèmes!$B$6:$B$28,H503,Barèmes!$C$6:$C$28,IF(H503="6ème","Mixte",G503)),Barèmes!$B$2,IF(O503&lt;=SUMIFS(Barèmes!$G$6:$G$28,Barèmes!$A$6:$A$28,"Force bas du corps — Saut en longueur (m)",Barèmes!$B$6:$B$28,H503,Barèmes!$C$6:$C$28,IF(H503="6ème","Mixte",G503)),Barèmes!$C$2,IF(O503&lt;=SUMIFS(Barèmes!$H$6:$H$28,Barèmes!$A$6:$A$28,"Force bas du corps — Saut en longueur (m)",Barèmes!$B$6:$B$28,H503,Barèmes!$C$6:$C$28,IF(H503="6ème","Mixte",G503)),Barèmes!$D$2,IF(O503&lt;=SUMIFS(Barèmes!$I$6:$I$28,Barèmes!$A$6:$A$28,"Force bas du corps — Saut en longueur (m)",Barèmes!$B$6:$B$28,H503,Barèmes!$C$6:$C$28,IF(H503="6ème","Mixte",G503)),Barèmes!$E$2,Barèmes!$F$2)))),IF(O503&gt;=SUMIFS(Barèmes!$F$6:$F$28,Barèmes!$A$6:$A$28,"Force bas du corps — Saut en longueur (m)",Barèmes!$B$6:$B$28,H503,Barèmes!$C$6:$C$28,IF(H503="6ème","Mixte",G503)),Barèmes!$B$2,IF(O503&gt;=SUMIFS(Barèmes!$G$6:$G$28,Barèmes!$A$6:$A$28,"Force bas du corps — Saut en longueur (m)",Barèmes!$B$6:$B$28,H503,Barèmes!$C$6:$C$28,IF(H503="6ème","Mixte",G503)),Barèmes!$C$2,IF(O503&gt;=SUMIFS(Barèmes!$H$6:$H$28,Barèmes!$A$6:$A$28,"Force bas du corps — Saut en longueur (m)",Barèmes!$B$6:$B$28,H503,Barèmes!$C$6:$C$28,IF(H503="6ème","Mixte",G503)),Barèmes!$D$2,IF(O503&gt;=SUMIFS(Barèmes!$I$6:$I$28,Barèmes!$A$6:$A$28,"Force bas du corps — Saut en longueur (m)",Barèmes!$B$6:$B$28,H503,Barèmes!$C$6:$C$28,IF(H503="6ème","Mixte",G503)),Barèmes!$E$2,Barèmes!$F$2))))))</f>
        <v/>
      </c>
      <c r="R503" s="22"/>
      <c r="S503" s="24" t="str">
        <f>IF(OR(R503="",SUMPRODUCT((Barèmes!$A$6:$A$28="Vitesse — 30 m (s)")*(Barèmes!$B$6:$B$28=H503)*(Barèmes!$C$6:$C$28=IF(H503="6ème","Mixte",G503)))=0),"",IF(SUMPRODUCT((Barèmes!$A$6:$A$28="Vitesse — 30 m (s)")*(Barèmes!$B$6:$B$28=H503)*(Barèmes!$C$6:$C$28=IF(H503="6ème","Mixte",G503))*(Barèmes!$J$6:$J$28="+"))&gt;0,IF(R503&lt;=SUMIFS(Barèmes!$D$6:$D$28,Barèmes!$A$6:$A$28,"Vitesse — 30 m (s)",Barèmes!$B$6:$B$28,H503,Barèmes!$C$6:$C$28,IF(H503="6ème","Mixte",G503)),"à besoin",IF(R503&lt;=SUMIFS(Barèmes!$E$6:$E$28,Barèmes!$A$6:$A$28,"Vitesse — 30 m (s)",Barèmes!$B$6:$B$28,H503,Barèmes!$C$6:$C$28,IF(H503="6ème","Mixte",G503)),"fragile","satisfaisant")),IF(R503&gt;=SUMIFS(Barèmes!$D$6:$D$28,Barèmes!$A$6:$A$28,"Vitesse — 30 m (s)",Barèmes!$B$6:$B$28,H503,Barèmes!$C$6:$C$28,IF(H503="6ème","Mixte",G503)),"à besoin",IF(R503&gt;=SUMIFS(Barèmes!$E$6:$E$28,Barèmes!$A$6:$A$28,"Vitesse — 30 m (s)",Barèmes!$B$6:$B$28,H503,Barèmes!$C$6:$C$28,IF(H503="6ème","Mixte",G503)),"fragile","satisfaisant"))))</f>
        <v/>
      </c>
      <c r="T503" s="24" t="str">
        <f>IF(OR(R503="",SUMPRODUCT((Barèmes!$A$6:$A$28="Vitesse — 30 m (s)")*(Barèmes!$B$6:$B$28=H503)*(Barèmes!$C$6:$C$28=IF(H503="6ème","Mixte",G503)))=0),"",IF(SUMPRODUCT((Barèmes!$A$6:$A$28="Vitesse — 30 m (s)")*(Barèmes!$B$6:$B$28=H503)*(Barèmes!$C$6:$C$28=IF(H503="6ème","Mixte",G503))*(Barèmes!$J$6:$J$28="+"))&gt;0,IF(R503&lt;=SUMIFS(Barèmes!$F$6:$F$28,Barèmes!$A$6:$A$28,"Vitesse — 30 m (s)",Barèmes!$B$6:$B$28,H503,Barèmes!$C$6:$C$28,IF(H503="6ème","Mixte",G503)),Barèmes!$B$2,IF(R503&lt;=SUMIFS(Barèmes!$G$6:$G$28,Barèmes!$A$6:$A$28,"Vitesse — 30 m (s)",Barèmes!$B$6:$B$28,H503,Barèmes!$C$6:$C$28,IF(H503="6ème","Mixte",G503)),Barèmes!$C$2,IF(R503&lt;=SUMIFS(Barèmes!$H$6:$H$28,Barèmes!$A$6:$A$28,"Vitesse — 30 m (s)",Barèmes!$B$6:$B$28,H503,Barèmes!$C$6:$C$28,IF(H503="6ème","Mixte",G503)),Barèmes!$D$2,IF(R503&lt;=SUMIFS(Barèmes!$I$6:$I$28,Barèmes!$A$6:$A$28,"Vitesse — 30 m (s)",Barèmes!$B$6:$B$28,H503,Barèmes!$C$6:$C$28,IF(H503="6ème","Mixte",G503)),Barèmes!$E$2,Barèmes!$F$2)))),IF(R503&gt;=SUMIFS(Barèmes!$F$6:$F$28,Barèmes!$A$6:$A$28,"Vitesse — 30 m (s)",Barèmes!$B$6:$B$28,H503,Barèmes!$C$6:$C$28,IF(H503="6ème","Mixte",G503)),Barèmes!$B$2,IF(R503&gt;=SUMIFS(Barèmes!$G$6:$G$28,Barèmes!$A$6:$A$28,"Vitesse — 30 m (s)",Barèmes!$B$6:$B$28,H503,Barèmes!$C$6:$C$28,IF(H503="6ème","Mixte",G503)),Barèmes!$C$2,IF(R503&gt;=SUMIFS(Barèmes!$H$6:$H$28,Barèmes!$A$6:$A$28,"Vitesse — 30 m (s)",Barèmes!$B$6:$B$28,H503,Barèmes!$C$6:$C$28,IF(H503="6ème","Mixte",G503)),Barèmes!$D$2,IF(R503&gt;=SUMIFS(Barèmes!$I$6:$I$28,Barèmes!$A$6:$A$28,"Vitesse — 30 m (s)",Barèmes!$B$6:$B$28,H503,Barèmes!$C$6:$C$28,IF(H503="6ème","Mixte",G503)),Barèmes!$E$2,Barèmes!$F$2))))))</f>
        <v/>
      </c>
      <c r="U503" s="22"/>
      <c r="V503" s="25" t="str">
        <f>IF(OR(U503="",SUMPRODUCT((Barèmes!$A$6:$A$28="Vitesse — 50 m (s)")*(Barèmes!$B$6:$B$28=H503)*(Barèmes!$C$6:$C$28=IF(H503="6ème","Mixte",G503)))=0),"",IF(SUMPRODUCT((Barèmes!$A$6:$A$28="Vitesse — 50 m (s)")*(Barèmes!$B$6:$B$28=H503)*(Barèmes!$C$6:$C$28=IF(H503="6ème","Mixte",G503))*(Barèmes!$J$6:$J$28="+"))&gt;0,IF(U503&lt;=SUMIFS(Barèmes!$D$6:$D$28,Barèmes!$A$6:$A$28,"Vitesse — 50 m (s)",Barèmes!$B$6:$B$28,H503,Barèmes!$C$6:$C$28,IF(H503="6ème","Mixte",G503)),"à besoin",IF(U503&lt;=SUMIFS(Barèmes!$E$6:$E$28,Barèmes!$A$6:$A$28,"Vitesse — 50 m (s)",Barèmes!$B$6:$B$28,H503,Barèmes!$C$6:$C$28,IF(H503="6ème","Mixte",G503)),"fragile","satisfaisant")),IF(U503&gt;=SUMIFS(Barèmes!$D$6:$D$28,Barèmes!$A$6:$A$28,"Vitesse — 50 m (s)",Barèmes!$B$6:$B$28,H503,Barèmes!$C$6:$C$28,IF(H503="6ème","Mixte",G503)),"à besoin",IF(U503&gt;=SUMIFS(Barèmes!$E$6:$E$28,Barèmes!$A$6:$A$28,"Vitesse — 50 m (s)",Barèmes!$B$6:$B$28,H503,Barèmes!$C$6:$C$28,IF(H503="6ème","Mixte",G503)),"fragile","satisfaisant"))))</f>
        <v/>
      </c>
      <c r="W503" s="25" t="str">
        <f>IF(OR(U503="",SUMPRODUCT((Barèmes!$A$6:$A$28="Vitesse — 50 m (s)")*(Barèmes!$B$6:$B$28=H503)*(Barèmes!$C$6:$C$28=IF(H503="6ème","Mixte",G503)))=0),"",IF(SUMPRODUCT((Barèmes!$A$6:$A$28="Vitesse — 50 m (s)")*(Barèmes!$B$6:$B$28=H503)*(Barèmes!$C$6:$C$28=IF(H503="6ème","Mixte",G503))*(Barèmes!$J$6:$J$28="+"))&gt;0,IF(U503&lt;=SUMIFS(Barèmes!$F$6:$F$28,Barèmes!$A$6:$A$28,"Vitesse — 50 m (s)",Barèmes!$B$6:$B$28,H503,Barèmes!$C$6:$C$28,IF(H503="6ème","Mixte",G503)),Barèmes!$B$2,IF(U503&lt;=SUMIFS(Barèmes!$G$6:$G$28,Barèmes!$A$6:$A$28,"Vitesse — 50 m (s)",Barèmes!$B$6:$B$28,H503,Barèmes!$C$6:$C$28,IF(H503="6ème","Mixte",G503)),Barèmes!$C$2,IF(U503&lt;=SUMIFS(Barèmes!$H$6:$H$28,Barèmes!$A$6:$A$28,"Vitesse — 50 m (s)",Barèmes!$B$6:$B$28,H503,Barèmes!$C$6:$C$28,IF(H503="6ème","Mixte",G503)),Barèmes!$D$2,IF(U503&lt;=SUMIFS(Barèmes!$I$6:$I$28,Barèmes!$A$6:$A$28,"Vitesse — 50 m (s)",Barèmes!$B$6:$B$28,H503,Barèmes!$C$6:$C$28,IF(H503="6ème","Mixte",G503)),Barèmes!$E$2,Barèmes!$F$2)))),IF(U503&gt;=SUMIFS(Barèmes!$F$6:$F$28,Barèmes!$A$6:$A$28,"Vitesse — 50 m (s)",Barèmes!$B$6:$B$28,H503,Barèmes!$C$6:$C$28,IF(H503="6ème","Mixte",G503)),Barèmes!$B$2,IF(U503&gt;=SUMIFS(Barèmes!$G$6:$G$28,Barèmes!$A$6:$A$28,"Vitesse — 50 m (s)",Barèmes!$B$6:$B$28,H503,Barèmes!$C$6:$C$28,IF(H503="6ème","Mixte",G503)),Barèmes!$C$2,IF(U503&gt;=SUMIFS(Barèmes!$H$6:$H$28,Barèmes!$A$6:$A$28,"Vitesse — 50 m (s)",Barèmes!$B$6:$B$28,H503,Barèmes!$C$6:$C$28,IF(H503="6ème","Mixte",G503)),Barèmes!$D$2,IF(U503&gt;=SUMIFS(Barèmes!$I$6:$I$28,Barèmes!$A$6:$A$28,"Vitesse — 50 m (s)",Barèmes!$B$6:$B$28,H503,Barèmes!$C$6:$C$28,IF(H503="6ème","Mixte",G503)),Barèmes!$E$2,Barèmes!$F$2))))))</f>
        <v/>
      </c>
      <c r="X503" s="18"/>
      <c r="Y503" s="26" t="str" cm="1">
        <f t="array" ref="Y503">IF(OR(X503="",SUMPRODUCT((Barèmes!$A$6:$A$28="Souplesse (score 1-5)")*(Barèmes!$B$6:$B$28=H503)*(Barèmes!$C$6:$C$28=IF(H503="6ème","Mixte",G503)))=0),"",IF(SUMPRODUCT((Barèmes!$A$6:$A$28="Souplesse (score 1-5)")*(Barèmes!$B$6:$B$28=H503)*(Barèmes!$C$6:$C$28=IF(H503="6ème","Mixte",G503))*(Barèmes!$J$6:$J$28="+"))&gt;0,IF(X503&lt;=SUMIFS(Barèmes!$D$6:$D$28,Barèmes!$A$6:$A$28,"Souplesse (score 1-5)",Barèmes!$B$6:$B$28,H503,Barèmes!$C$6:$C$28,IF(H503="6ème","Mixte",G503)),"à besoin",IF(X503&lt;=SUMIFS(Barèmes!$E$6:$E$28,Barèmes!$A$6:$A$28,"Souplesse (score 1-5)",Barèmes!$B$6:$B$28,H503,Barèmes!$C$6:$C$28,IF(H503="6ème","Mixte",G503)),"fragile","satisfaisant")),IF(X503&gt;=SUMIFS(Barèmes!$D$6:$D$28,Barèmes!$A$6:$A$28,"Souplesse (score 1-5)",Barèmes!$B$6:$B$28,H503,Barèmes!$C$6:$C$28,IF(H503="6ème","Mixte",G503)),"à besoin",IF(X503&gt;=SUMIFS(Barèmes!$E$6:$E$28,Barèmes!$A$6:$A$28,"Souplesse (score 1-5)",Barèmes!$B$6:$B$28,H503,Barèmes!$C$6:$C$28,IF(H503="6ème","Mixte",G503)),"fragile","satisfaisant"))))</f>
        <v/>
      </c>
      <c r="Z503" s="26" t="str" cm="1">
        <f t="array" ref="Z503">IF(OR(X503="",SUMPRODUCT((Barèmes!$A$6:$A$28="Souplesse (score 1-5)")*(Barèmes!$B$6:$B$28=H503)*(Barèmes!$C$6:$C$28=IF(H503="6ème","Mixte",G503)))=0),"",IF(SUMPRODUCT((Barèmes!$A$6:$A$28="Souplesse (score 1-5)")*(Barèmes!$B$6:$B$28=H503)*(Barèmes!$C$6:$C$28=IF(H503="6ème","Mixte",G503))*(Barèmes!$J$6:$J$28="+"))&gt;0,IF(X503&lt;=SUMIFS(Barèmes!$F$6:$F$28,Barèmes!$A$6:$A$28,"Souplesse (score 1-5)",Barèmes!$B$6:$B$28,H503,Barèmes!$C$6:$C$28,IF(H503="6ème","Mixte",G503)),Barèmes!$B$2,IF(X503&lt;=SUMIFS(Barèmes!$G$6:$G$28,Barèmes!$A$6:$A$28,"Souplesse (score 1-5)",Barèmes!$B$6:$B$28,H503,Barèmes!$C$6:$C$28,IF(H503="6ème","Mixte",G503)),Barèmes!$C$2,IF(X503&lt;=SUMIFS(Barèmes!$H$6:$H$28,Barèmes!$A$6:$A$28,"Souplesse (score 1-5)",Barèmes!$B$6:$B$28,H503,Barèmes!$C$6:$C$28,IF(H503="6ème","Mixte",G503)),Barèmes!$D$2,IF(X503&lt;=SUMIFS(Barèmes!$I$6:$I$28,Barèmes!$A$6:$A$28,"Souplesse (score 1-5)",Barèmes!$B$6:$B$28,H503,Barèmes!$C$6:$C$28,IF(H503="6ème","Mixte",G503)),Barèmes!$E$2,Barèmes!$F$2)))),IF(X503&gt;=SUMIFS(Barèmes!$F$6:$F$28,Barèmes!$A$6:$A$28,"Souplesse (score 1-5)",Barèmes!$B$6:$B$28,H503,Barèmes!$C$6:$C$28,IF(H503="6ème","Mixte",G503)),Barèmes!$B$2,IF(X503&gt;=SUMIFS(Barèmes!$G$6:$G$28,Barèmes!$A$6:$A$28,"Souplesse (score 1-5)",Barèmes!$B$6:$B$28,H503,Barèmes!$C$6:$C$28,IF(H503="6ème","Mixte",G503)),Barèmes!$C$2,IF(X503&gt;=SUMIFS(Barèmes!$H$6:$H$28,Barèmes!$A$6:$A$28,"Souplesse (score 1-5)",Barèmes!$B$6:$B$28,H503,Barèmes!$C$6:$C$28,IF(H503="6ème","Mixte",G503)),Barèmes!$D$2,IF(X503&gt;=SUMIFS(Barèmes!$I$6:$I$28,Barèmes!$A$6:$A$28,"Souplesse (score 1-5)",Barèmes!$B$6:$B$28,H503,Barèmes!$C$6:$C$28,IF(H503="6ème","Mixte",G503)),Barèmes!$E$2,Barèmes!$F$2))))))</f>
        <v/>
      </c>
      <c r="AA503" s="22"/>
      <c r="AB503" s="27" t="str">
        <f>IF(OR(AA503="",SUMPRODUCT((Barèmes!$A$6:$A$28="Agilité — T-test 974 (s)")*(Barèmes!$B$6:$B$28=H503)*(Barèmes!$C$6:$C$28=IF(H503="6ème","Mixte",G503)))=0),"",IF(SUMPRODUCT((Barèmes!$A$6:$A$28="Agilité — T-test 974 (s)")*(Barèmes!$B$6:$B$28=H503)*(Barèmes!$C$6:$C$28=IF(H503="6ème","Mixte",G503))*(Barèmes!$J$6:$J$28="+"))&gt;0,IF(AA503&lt;=SUMIFS(Barèmes!$D$6:$D$28,Barèmes!$A$6:$A$28,"Agilité — T-test 974 (s)",Barèmes!$B$6:$B$28,H503,Barèmes!$C$6:$C$28,IF(H503="6ème","Mixte",G503)),"à besoin",IF(AA503&lt;=SUMIFS(Barèmes!$E$6:$E$28,Barèmes!$A$6:$A$28,"Agilité — T-test 974 (s)",Barèmes!$B$6:$B$28,H503,Barèmes!$C$6:$C$28,IF(H503="6ème","Mixte",G503)),"fragile","satisfaisant")),IF(AA503&gt;=SUMIFS(Barèmes!$D$6:$D$28,Barèmes!$A$6:$A$28,"Agilité — T-test 974 (s)",Barèmes!$B$6:$B$28,H503,Barèmes!$C$6:$C$28,IF(H503="6ème","Mixte",G503)),"à besoin",IF(AA503&gt;=SUMIFS(Barèmes!$E$6:$E$28,Barèmes!$A$6:$A$28,"Agilité — T-test 974 (s)",Barèmes!$B$6:$B$28,H503,Barèmes!$C$6:$C$28,IF(H503="6ème","Mixte",G503)),"fragile","satisfaisant"))))</f>
        <v/>
      </c>
      <c r="AC503" s="27" t="str">
        <f>IF(OR(AA503="",SUMPRODUCT((Barèmes!$A$6:$A$28="Agilité — T-test 974 (s)")*(Barèmes!$B$6:$B$28=H503)*(Barèmes!$C$6:$C$28=IF(H503="6ème","Mixte",G503)))=0),"",IF(SUMPRODUCT((Barèmes!$A$6:$A$28="Agilité — T-test 974 (s)")*(Barèmes!$B$6:$B$28=H503)*(Barèmes!$C$6:$C$28=IF(H503="6ème","Mixte",G503))*(Barèmes!$J$6:$J$28="+"))&gt;0,IF(AA503&lt;=SUMIFS(Barèmes!$F$6:$F$28,Barèmes!$A$6:$A$28,"Agilité — T-test 974 (s)",Barèmes!$B$6:$B$28,H503,Barèmes!$C$6:$C$28,IF(H503="6ème","Mixte",G503)),Barèmes!$B$2,IF(AA503&lt;=SUMIFS(Barèmes!$G$6:$G$28,Barèmes!$A$6:$A$28,"Agilité — T-test 974 (s)",Barèmes!$B$6:$B$28,H503,Barèmes!$C$6:$C$28,IF(H503="6ème","Mixte",G503)),Barèmes!$C$2,IF(AA503&lt;=SUMIFS(Barèmes!$H$6:$H$28,Barèmes!$A$6:$A$28,"Agilité — T-test 974 (s)",Barèmes!$B$6:$B$28,H503,Barèmes!$C$6:$C$28,IF(H503="6ème","Mixte",G503)),Barèmes!$D$2,IF(AA503&lt;=SUMIFS(Barèmes!$I$6:$I$28,Barèmes!$A$6:$A$28,"Agilité — T-test 974 (s)",Barèmes!$B$6:$B$28,H503,Barèmes!$C$6:$C$28,IF(H503="6ème","Mixte",G503)),Barèmes!$E$2,Barèmes!$F$2)))),IF(AA503&gt;=SUMIFS(Barèmes!$F$6:$F$28,Barèmes!$A$6:$A$28,"Agilité — T-test 974 (s)",Barèmes!$B$6:$B$28,H503,Barèmes!$C$6:$C$28,IF(H503="6ème","Mixte",G503)),Barèmes!$B$2,IF(AA503&gt;=SUMIFS(Barèmes!$G$6:$G$28,Barèmes!$A$6:$A$28,"Agilité — T-test 974 (s)",Barèmes!$B$6:$B$28,H503,Barèmes!$C$6:$C$28,IF(H503="6ème","Mixte",G503)),Barèmes!$C$2,IF(AA503&gt;=SUMIFS(Barèmes!$H$6:$H$28,Barèmes!$A$6:$A$28,"Agilité — T-test 974 (s)",Barèmes!$B$6:$B$28,H503,Barèmes!$C$6:$C$28,IF(H503="6ème","Mixte",G503)),Barèmes!$D$2,IF(AA503&gt;=SUMIFS(Barèmes!$I$6:$I$28,Barèmes!$A$6:$A$28,"Agilité — T-test 974 (s)",Barèmes!$B$6:$B$28,H503,Barèmes!$C$6:$C$28,IF(H503="6ème","Mixte",G503)),Barèmes!$E$2,Barèmes!$F$2))))))</f>
        <v/>
      </c>
      <c r="AD503" s="28" t="str">
        <f t="shared" si="58"/>
        <v/>
      </c>
      <c r="AE503" s="29" t="str">
        <f t="shared" si="59"/>
        <v/>
      </c>
      <c r="AF503" s="30" t="str">
        <f>IF(OR(AD503="",SUMPRODUCT((Barèmes!$A$6:$A$28="Surcoût d'agilité (s) — technique")*(Barèmes!$B$6:$B$28=H503)*(Barèmes!$C$6:$C$28=IF(H503="6ème","Mixte",G503)))=0),"",IF(SUMPRODUCT((Barèmes!$A$6:$A$28="Surcoût d'agilité (s) — technique")*(Barèmes!$B$6:$B$28=H503)*(Barèmes!$C$6:$C$28=IF(H503="6ème","Mixte",G503))*(Barèmes!$J$6:$J$28="+"))&gt;0,IF(AD503&lt;=SUMIFS(Barèmes!$D$6:$D$28,Barèmes!$A$6:$A$28,"Surcoût d'agilité (s) — technique",Barèmes!$B$6:$B$28,H503,Barèmes!$C$6:$C$28,IF(H503="6ème","Mixte",G503)),"à besoin",IF(AD503&lt;=SUMIFS(Barèmes!$E$6:$E$28,Barèmes!$A$6:$A$28,"Surcoût d'agilité (s) — technique",Barèmes!$B$6:$B$28,H503,Barèmes!$C$6:$C$28,IF(H503="6ème","Mixte",G503)),"fragile","satisfaisant")),IF(AD503&gt;=SUMIFS(Barèmes!$D$6:$D$28,Barèmes!$A$6:$A$28,"Surcoût d'agilité (s) — technique",Barèmes!$B$6:$B$28,H503,Barèmes!$C$6:$C$28,IF(H503="6ème","Mixte",G503)),"à besoin",IF(AD503&gt;=SUMIFS(Barèmes!$E$6:$E$28,Barèmes!$A$6:$A$28,"Surcoût d'agilité (s) — technique",Barèmes!$B$6:$B$28,H503,Barèmes!$C$6:$C$28,IF(H503="6ème","Mixte",G503)),"fragile","satisfaisant"))))</f>
        <v/>
      </c>
      <c r="AG503" s="30" t="str">
        <f>IF(OR(AD503="",SUMPRODUCT((Barèmes!$A$6:$A$28="Surcoût d'agilité (s) — technique")*(Barèmes!$B$6:$B$28=H503)*(Barèmes!$C$6:$C$28=IF(H503="6ème","Mixte",G503)))=0),"",IF(SUMPRODUCT((Barèmes!$A$6:$A$28="Surcoût d'agilité (s) — technique")*(Barèmes!$B$6:$B$28=H503)*(Barèmes!$C$6:$C$28=IF(H503="6ème","Mixte",G503))*(Barèmes!$J$6:$J$28="+"))&gt;0,IF(AD503&lt;=SUMIFS(Barèmes!$F$6:$F$28,Barèmes!$A$6:$A$28,"Surcoût d'agilité (s) — technique",Barèmes!$B$6:$B$28,H503,Barèmes!$C$6:$C$28,IF(H503="6ème","Mixte",G503)),Barèmes!$B$2,IF(AD503&lt;=SUMIFS(Barèmes!$G$6:$G$28,Barèmes!$A$6:$A$28,"Surcoût d'agilité (s) — technique",Barèmes!$B$6:$B$28,H503,Barèmes!$C$6:$C$28,IF(H503="6ème","Mixte",G503)),Barèmes!$C$2,IF(AD503&lt;=SUMIFS(Barèmes!$H$6:$H$28,Barèmes!$A$6:$A$28,"Surcoût d'agilité (s) — technique",Barèmes!$B$6:$B$28,H503,Barèmes!$C$6:$C$28,IF(H503="6ème","Mixte",G503)),Barèmes!$D$2,IF(AD503&lt;=SUMIFS(Barèmes!$I$6:$I$28,Barèmes!$A$6:$A$28,"Surcoût d'agilité (s) — technique",Barèmes!$B$6:$B$28,H503,Barèmes!$C$6:$C$28,IF(H503="6ème","Mixte",G503)),Barèmes!$E$2,Barèmes!$F$2)))),IF(AD503&gt;=SUMIFS(Barèmes!$F$6:$F$28,Barèmes!$A$6:$A$28,"Surcoût d'agilité (s) — technique",Barèmes!$B$6:$B$28,H503,Barèmes!$C$6:$C$28,IF(H503="6ème","Mixte",G503)),Barèmes!$B$2,IF(AD503&gt;=SUMIFS(Barèmes!$G$6:$G$28,Barèmes!$A$6:$A$28,"Surcoût d'agilité (s) — technique",Barèmes!$B$6:$B$28,H503,Barèmes!$C$6:$C$28,IF(H503="6ème","Mixte",G503)),Barèmes!$C$2,IF(AD503&gt;=SUMIFS(Barèmes!$H$6:$H$28,Barèmes!$A$6:$A$28,"Surcoût d'agilité (s) — technique",Barèmes!$B$6:$B$28,H503,Barèmes!$C$6:$C$28,IF(H503="6ème","Mixte",G503)),Barèmes!$D$2,IF(AD503&gt;=SUMIFS(Barèmes!$I$6:$I$28,Barèmes!$A$6:$A$28,"Surcoût d'agilité (s) — technique",Barèmes!$B$6:$B$28,H503,Barèmes!$C$6:$C$28,IF(H503="6ème","Mixte",G503)),Barèmes!$E$2,Barèmes!$F$2))))))</f>
        <v/>
      </c>
      <c r="AH503" s="31" t="str">
        <f>IF((IF(N503="",0,1)+IF(Q503="",0,1)+IF(W503="",0,1)+IF(Z503="",0,1)+IF(AC503="",0,1))=0,"",3*IF(N503=Barèmes!$B$2,1,IF(N503=Barèmes!$C$2,2,IF(N503=Barèmes!$D$2,3,IF(N503=Barèmes!$E$2,4,IF(N503=Barèmes!$F$2,5,0)))))+3*IF(Q503=Barèmes!$B$2,1,IF(Q503=Barèmes!$C$2,2,IF(Q503=Barèmes!$D$2,3,IF(Q503=Barèmes!$E$2,4,IF(Q503=Barèmes!$F$2,5,0)))))+2*IF(W503=Barèmes!$B$2,1,IF(W503=Barèmes!$C$2,2,IF(W503=Barèmes!$D$2,3,IF(W503=Barèmes!$E$2,4,IF(W503=Barèmes!$F$2,5,0)))))+1*IF(Z503=Barèmes!$B$2,1,IF(Z503=Barèmes!$C$2,2,IF(Z503=Barèmes!$D$2,3,IF(Z503=Barèmes!$E$2,4,IF(Z503=Barèmes!$F$2,5,0)))))+1*IF(AC503=Barèmes!$B$2,1,IF(AC503=Barèmes!$C$2,2,IF(AC503=Barèmes!$D$2,3,IF(AC503=Barèmes!$E$2,4,IF(AC503=Barèmes!$F$2,5,0))))))</f>
        <v/>
      </c>
      <c r="AI503" s="31"/>
      <c r="AJ503" s="32" t="str">
        <f>IFERROR(INDEX(Croissance!$B$5:$B$604,MATCH(A503,Croissance!$A$5:$A$604,0)),"")</f>
        <v/>
      </c>
      <c r="AK503" s="32" t="str">
        <f>IFERROR(INDEX(Croissance!$C$5:$C$604,MATCH(A503,Croissance!$A$5:$A$604,0)),"")</f>
        <v/>
      </c>
      <c r="AL503" s="32" t="str">
        <f>IFERROR(INDEX(Croissance!$D$5:$D$604,MATCH(A503,Croissance!$A$5:$A$604,0)),"")</f>
        <v/>
      </c>
      <c r="AM503" s="32" t="str">
        <f>IFERROR(INDEX(Croissance!$E$5:$E$604,MATCH(A503,Croissance!$A$5:$A$604,0)),"")</f>
        <v/>
      </c>
      <c r="AO503" s="33">
        <f t="shared" si="64"/>
        <v>0</v>
      </c>
      <c r="AP503" s="33">
        <f t="shared" si="60"/>
        <v>0</v>
      </c>
      <c r="AQ503" s="33">
        <f>IF(A503="",0,IF(AND(OR('Synthèse classe'!$C$2="Tous",C503='Synthèse classe'!$C$2),OR('Synthèse classe'!$C$3="Toutes",D503='Synthèse classe'!$C$3),OR('Synthèse classe'!$C$4="Toutes",AND('Synthèse classe'!$C$4="Dernière",AP503=1),B503=IFERROR(VALUE('Synthèse classe'!$C$4),0))),1,0))</f>
        <v>0</v>
      </c>
      <c r="AR503" s="34" t="str">
        <f t="shared" si="61"/>
        <v/>
      </c>
    </row>
    <row r="504" spans="1:44" x14ac:dyDescent="0.2">
      <c r="A504" s="17" t="str">
        <f t="shared" si="57"/>
        <v/>
      </c>
      <c r="B504" s="18"/>
      <c r="C504" s="19"/>
      <c r="D504" s="19"/>
      <c r="E504" s="19"/>
      <c r="F504" s="19"/>
      <c r="G504" s="19"/>
      <c r="H504" s="17" t="str">
        <f t="shared" si="62"/>
        <v/>
      </c>
      <c r="I504" s="20"/>
      <c r="J504" s="18"/>
      <c r="K504" s="19"/>
      <c r="L504" s="21" t="str">
        <f t="shared" si="63"/>
        <v/>
      </c>
      <c r="M504" s="21" t="str">
        <f>IF(OR(J504="",SUMPRODUCT((Barèmes!$A$6:$A$28="Endurance — Luc Léger (palier)")*(Barèmes!$B$6:$B$28=H504)*(Barèmes!$C$6:$C$28=IF(H504="6ème","Mixte",G504)))=0),"",IF(SUMPRODUCT((Barèmes!$A$6:$A$28="Endurance — Luc Léger (palier)")*(Barèmes!$B$6:$B$28=H504)*(Barèmes!$C$6:$C$28=IF(H504="6ème","Mixte",G504))*(Barèmes!$J$6:$J$28="+"))&gt;0,IF(J504&lt;=SUMIFS(Barèmes!$D$6:$D$28,Barèmes!$A$6:$A$28,"Endurance — Luc Léger (palier)",Barèmes!$B$6:$B$28,H504,Barèmes!$C$6:$C$28,IF(H504="6ème","Mixte",G504)),"à besoin",IF(J504&lt;=SUMIFS(Barèmes!$E$6:$E$28,Barèmes!$A$6:$A$28,"Endurance — Luc Léger (palier)",Barèmes!$B$6:$B$28,H504,Barèmes!$C$6:$C$28,IF(H504="6ème","Mixte",G504)),"fragile","satisfaisant")),IF(J504&gt;=SUMIFS(Barèmes!$D$6:$D$28,Barèmes!$A$6:$A$28,"Endurance — Luc Léger (palier)",Barèmes!$B$6:$B$28,H504,Barèmes!$C$6:$C$28,IF(H504="6ème","Mixte",G504)),"à besoin",IF(J504&gt;=SUMIFS(Barèmes!$E$6:$E$28,Barèmes!$A$6:$A$28,"Endurance — Luc Léger (palier)",Barèmes!$B$6:$B$28,H504,Barèmes!$C$6:$C$28,IF(H504="6ème","Mixte",G504)),"fragile","satisfaisant"))))</f>
        <v/>
      </c>
      <c r="N504" s="21" t="str">
        <f>IF(OR(J504="",SUMPRODUCT((Barèmes!$A$6:$A$28="Endurance — Luc Léger (palier)")*(Barèmes!$B$6:$B$28=H504)*(Barèmes!$C$6:$C$28=IF(H504="6ème","Mixte",G504)))=0),"",IF(SUMPRODUCT((Barèmes!$A$6:$A$28="Endurance — Luc Léger (palier)")*(Barèmes!$B$6:$B$28=H504)*(Barèmes!$C$6:$C$28=IF(H504="6ème","Mixte",G504))*(Barèmes!$J$6:$J$28="+"))&gt;0,IF(J504&lt;=SUMIFS(Barèmes!$F$6:$F$28,Barèmes!$A$6:$A$28,"Endurance — Luc Léger (palier)",Barèmes!$B$6:$B$28,H504,Barèmes!$C$6:$C$28,IF(H504="6ème","Mixte",G504)),Barèmes!$B$2,IF(J504&lt;=SUMIFS(Barèmes!$G$6:$G$28,Barèmes!$A$6:$A$28,"Endurance — Luc Léger (palier)",Barèmes!$B$6:$B$28,H504,Barèmes!$C$6:$C$28,IF(H504="6ème","Mixte",G504)),Barèmes!$C$2,IF(J504&lt;=SUMIFS(Barèmes!$H$6:$H$28,Barèmes!$A$6:$A$28,"Endurance — Luc Léger (palier)",Barèmes!$B$6:$B$28,H504,Barèmes!$C$6:$C$28,IF(H504="6ème","Mixte",G504)),Barèmes!$D$2,IF(J504&lt;=SUMIFS(Barèmes!$I$6:$I$28,Barèmes!$A$6:$A$28,"Endurance — Luc Léger (palier)",Barèmes!$B$6:$B$28,H504,Barèmes!$C$6:$C$28,IF(H504="6ème","Mixte",G504)),Barèmes!$E$2,Barèmes!$F$2)))),IF(J504&gt;=SUMIFS(Barèmes!$F$6:$F$28,Barèmes!$A$6:$A$28,"Endurance — Luc Léger (palier)",Barèmes!$B$6:$B$28,H504,Barèmes!$C$6:$C$28,IF(H504="6ème","Mixte",G504)),Barèmes!$B$2,IF(J504&gt;=SUMIFS(Barèmes!$G$6:$G$28,Barèmes!$A$6:$A$28,"Endurance — Luc Léger (palier)",Barèmes!$B$6:$B$28,H504,Barèmes!$C$6:$C$28,IF(H504="6ème","Mixte",G504)),Barèmes!$C$2,IF(J504&gt;=SUMIFS(Barèmes!$H$6:$H$28,Barèmes!$A$6:$A$28,"Endurance — Luc Léger (palier)",Barèmes!$B$6:$B$28,H504,Barèmes!$C$6:$C$28,IF(H504="6ème","Mixte",G504)),Barèmes!$D$2,IF(J504&gt;=SUMIFS(Barèmes!$I$6:$I$28,Barèmes!$A$6:$A$28,"Endurance — Luc Léger (palier)",Barèmes!$B$6:$B$28,H504,Barèmes!$C$6:$C$28,IF(H504="6ème","Mixte",G504)),Barèmes!$E$2,Barèmes!$F$2))))))</f>
        <v/>
      </c>
      <c r="O504" s="22"/>
      <c r="P504" s="23" t="str">
        <f>IF(OR(O504="",SUMPRODUCT((Barèmes!$A$6:$A$28="Force bas du corps — Saut en longueur (m)")*(Barèmes!$B$6:$B$28=H504)*(Barèmes!$C$6:$C$28=IF(H504="6ème","Mixte",G504)))=0),"",IF(SUMPRODUCT((Barèmes!$A$6:$A$28="Force bas du corps — Saut en longueur (m)")*(Barèmes!$B$6:$B$28=H504)*(Barèmes!$C$6:$C$28=IF(H504="6ème","Mixte",G504))*(Barèmes!$J$6:$J$28="+"))&gt;0,IF(O504&lt;=SUMIFS(Barèmes!$D$6:$D$28,Barèmes!$A$6:$A$28,"Force bas du corps — Saut en longueur (m)",Barèmes!$B$6:$B$28,H504,Barèmes!$C$6:$C$28,IF(H504="6ème","Mixte",G504)),"à besoin",IF(O504&lt;=SUMIFS(Barèmes!$E$6:$E$28,Barèmes!$A$6:$A$28,"Force bas du corps — Saut en longueur (m)",Barèmes!$B$6:$B$28,H504,Barèmes!$C$6:$C$28,IF(H504="6ème","Mixte",G504)),"fragile","satisfaisant")),IF(O504&gt;=SUMIFS(Barèmes!$D$6:$D$28,Barèmes!$A$6:$A$28,"Force bas du corps — Saut en longueur (m)",Barèmes!$B$6:$B$28,H504,Barèmes!$C$6:$C$28,IF(H504="6ème","Mixte",G504)),"à besoin",IF(O504&gt;=SUMIFS(Barèmes!$E$6:$E$28,Barèmes!$A$6:$A$28,"Force bas du corps — Saut en longueur (m)",Barèmes!$B$6:$B$28,H504,Barèmes!$C$6:$C$28,IF(H504="6ème","Mixte",G504)),"fragile","satisfaisant"))))</f>
        <v/>
      </c>
      <c r="Q504" s="23" t="str">
        <f>IF(OR(O504="",SUMPRODUCT((Barèmes!$A$6:$A$28="Force bas du corps — Saut en longueur (m)")*(Barèmes!$B$6:$B$28=H504)*(Barèmes!$C$6:$C$28=IF(H504="6ème","Mixte",G504)))=0),"",IF(SUMPRODUCT((Barèmes!$A$6:$A$28="Force bas du corps — Saut en longueur (m)")*(Barèmes!$B$6:$B$28=H504)*(Barèmes!$C$6:$C$28=IF(H504="6ème","Mixte",G504))*(Barèmes!$J$6:$J$28="+"))&gt;0,IF(O504&lt;=SUMIFS(Barèmes!$F$6:$F$28,Barèmes!$A$6:$A$28,"Force bas du corps — Saut en longueur (m)",Barèmes!$B$6:$B$28,H504,Barèmes!$C$6:$C$28,IF(H504="6ème","Mixte",G504)),Barèmes!$B$2,IF(O504&lt;=SUMIFS(Barèmes!$G$6:$G$28,Barèmes!$A$6:$A$28,"Force bas du corps — Saut en longueur (m)",Barèmes!$B$6:$B$28,H504,Barèmes!$C$6:$C$28,IF(H504="6ème","Mixte",G504)),Barèmes!$C$2,IF(O504&lt;=SUMIFS(Barèmes!$H$6:$H$28,Barèmes!$A$6:$A$28,"Force bas du corps — Saut en longueur (m)",Barèmes!$B$6:$B$28,H504,Barèmes!$C$6:$C$28,IF(H504="6ème","Mixte",G504)),Barèmes!$D$2,IF(O504&lt;=SUMIFS(Barèmes!$I$6:$I$28,Barèmes!$A$6:$A$28,"Force bas du corps — Saut en longueur (m)",Barèmes!$B$6:$B$28,H504,Barèmes!$C$6:$C$28,IF(H504="6ème","Mixte",G504)),Barèmes!$E$2,Barèmes!$F$2)))),IF(O504&gt;=SUMIFS(Barèmes!$F$6:$F$28,Barèmes!$A$6:$A$28,"Force bas du corps — Saut en longueur (m)",Barèmes!$B$6:$B$28,H504,Barèmes!$C$6:$C$28,IF(H504="6ème","Mixte",G504)),Barèmes!$B$2,IF(O504&gt;=SUMIFS(Barèmes!$G$6:$G$28,Barèmes!$A$6:$A$28,"Force bas du corps — Saut en longueur (m)",Barèmes!$B$6:$B$28,H504,Barèmes!$C$6:$C$28,IF(H504="6ème","Mixte",G504)),Barèmes!$C$2,IF(O504&gt;=SUMIFS(Barèmes!$H$6:$H$28,Barèmes!$A$6:$A$28,"Force bas du corps — Saut en longueur (m)",Barèmes!$B$6:$B$28,H504,Barèmes!$C$6:$C$28,IF(H504="6ème","Mixte",G504)),Barèmes!$D$2,IF(O504&gt;=SUMIFS(Barèmes!$I$6:$I$28,Barèmes!$A$6:$A$28,"Force bas du corps — Saut en longueur (m)",Barèmes!$B$6:$B$28,H504,Barèmes!$C$6:$C$28,IF(H504="6ème","Mixte",G504)),Barèmes!$E$2,Barèmes!$F$2))))))</f>
        <v/>
      </c>
      <c r="R504" s="22"/>
      <c r="S504" s="24" t="str">
        <f>IF(OR(R504="",SUMPRODUCT((Barèmes!$A$6:$A$28="Vitesse — 30 m (s)")*(Barèmes!$B$6:$B$28=H504)*(Barèmes!$C$6:$C$28=IF(H504="6ème","Mixte",G504)))=0),"",IF(SUMPRODUCT((Barèmes!$A$6:$A$28="Vitesse — 30 m (s)")*(Barèmes!$B$6:$B$28=H504)*(Barèmes!$C$6:$C$28=IF(H504="6ème","Mixte",G504))*(Barèmes!$J$6:$J$28="+"))&gt;0,IF(R504&lt;=SUMIFS(Barèmes!$D$6:$D$28,Barèmes!$A$6:$A$28,"Vitesse — 30 m (s)",Barèmes!$B$6:$B$28,H504,Barèmes!$C$6:$C$28,IF(H504="6ème","Mixte",G504)),"à besoin",IF(R504&lt;=SUMIFS(Barèmes!$E$6:$E$28,Barèmes!$A$6:$A$28,"Vitesse — 30 m (s)",Barèmes!$B$6:$B$28,H504,Barèmes!$C$6:$C$28,IF(H504="6ème","Mixte",G504)),"fragile","satisfaisant")),IF(R504&gt;=SUMIFS(Barèmes!$D$6:$D$28,Barèmes!$A$6:$A$28,"Vitesse — 30 m (s)",Barèmes!$B$6:$B$28,H504,Barèmes!$C$6:$C$28,IF(H504="6ème","Mixte",G504)),"à besoin",IF(R504&gt;=SUMIFS(Barèmes!$E$6:$E$28,Barèmes!$A$6:$A$28,"Vitesse — 30 m (s)",Barèmes!$B$6:$B$28,H504,Barèmes!$C$6:$C$28,IF(H504="6ème","Mixte",G504)),"fragile","satisfaisant"))))</f>
        <v/>
      </c>
      <c r="T504" s="24" t="str">
        <f>IF(OR(R504="",SUMPRODUCT((Barèmes!$A$6:$A$28="Vitesse — 30 m (s)")*(Barèmes!$B$6:$B$28=H504)*(Barèmes!$C$6:$C$28=IF(H504="6ème","Mixte",G504)))=0),"",IF(SUMPRODUCT((Barèmes!$A$6:$A$28="Vitesse — 30 m (s)")*(Barèmes!$B$6:$B$28=H504)*(Barèmes!$C$6:$C$28=IF(H504="6ème","Mixte",G504))*(Barèmes!$J$6:$J$28="+"))&gt;0,IF(R504&lt;=SUMIFS(Barèmes!$F$6:$F$28,Barèmes!$A$6:$A$28,"Vitesse — 30 m (s)",Barèmes!$B$6:$B$28,H504,Barèmes!$C$6:$C$28,IF(H504="6ème","Mixte",G504)),Barèmes!$B$2,IF(R504&lt;=SUMIFS(Barèmes!$G$6:$G$28,Barèmes!$A$6:$A$28,"Vitesse — 30 m (s)",Barèmes!$B$6:$B$28,H504,Barèmes!$C$6:$C$28,IF(H504="6ème","Mixte",G504)),Barèmes!$C$2,IF(R504&lt;=SUMIFS(Barèmes!$H$6:$H$28,Barèmes!$A$6:$A$28,"Vitesse — 30 m (s)",Barèmes!$B$6:$B$28,H504,Barèmes!$C$6:$C$28,IF(H504="6ème","Mixte",G504)),Barèmes!$D$2,IF(R504&lt;=SUMIFS(Barèmes!$I$6:$I$28,Barèmes!$A$6:$A$28,"Vitesse — 30 m (s)",Barèmes!$B$6:$B$28,H504,Barèmes!$C$6:$C$28,IF(H504="6ème","Mixte",G504)),Barèmes!$E$2,Barèmes!$F$2)))),IF(R504&gt;=SUMIFS(Barèmes!$F$6:$F$28,Barèmes!$A$6:$A$28,"Vitesse — 30 m (s)",Barèmes!$B$6:$B$28,H504,Barèmes!$C$6:$C$28,IF(H504="6ème","Mixte",G504)),Barèmes!$B$2,IF(R504&gt;=SUMIFS(Barèmes!$G$6:$G$28,Barèmes!$A$6:$A$28,"Vitesse — 30 m (s)",Barèmes!$B$6:$B$28,H504,Barèmes!$C$6:$C$28,IF(H504="6ème","Mixte",G504)),Barèmes!$C$2,IF(R504&gt;=SUMIFS(Barèmes!$H$6:$H$28,Barèmes!$A$6:$A$28,"Vitesse — 30 m (s)",Barèmes!$B$6:$B$28,H504,Barèmes!$C$6:$C$28,IF(H504="6ème","Mixte",G504)),Barèmes!$D$2,IF(R504&gt;=SUMIFS(Barèmes!$I$6:$I$28,Barèmes!$A$6:$A$28,"Vitesse — 30 m (s)",Barèmes!$B$6:$B$28,H504,Barèmes!$C$6:$C$28,IF(H504="6ème","Mixte",G504)),Barèmes!$E$2,Barèmes!$F$2))))))</f>
        <v/>
      </c>
      <c r="U504" s="22"/>
      <c r="V504" s="25" t="str">
        <f>IF(OR(U504="",SUMPRODUCT((Barèmes!$A$6:$A$28="Vitesse — 50 m (s)")*(Barèmes!$B$6:$B$28=H504)*(Barèmes!$C$6:$C$28=IF(H504="6ème","Mixte",G504)))=0),"",IF(SUMPRODUCT((Barèmes!$A$6:$A$28="Vitesse — 50 m (s)")*(Barèmes!$B$6:$B$28=H504)*(Barèmes!$C$6:$C$28=IF(H504="6ème","Mixte",G504))*(Barèmes!$J$6:$J$28="+"))&gt;0,IF(U504&lt;=SUMIFS(Barèmes!$D$6:$D$28,Barèmes!$A$6:$A$28,"Vitesse — 50 m (s)",Barèmes!$B$6:$B$28,H504,Barèmes!$C$6:$C$28,IF(H504="6ème","Mixte",G504)),"à besoin",IF(U504&lt;=SUMIFS(Barèmes!$E$6:$E$28,Barèmes!$A$6:$A$28,"Vitesse — 50 m (s)",Barèmes!$B$6:$B$28,H504,Barèmes!$C$6:$C$28,IF(H504="6ème","Mixte",G504)),"fragile","satisfaisant")),IF(U504&gt;=SUMIFS(Barèmes!$D$6:$D$28,Barèmes!$A$6:$A$28,"Vitesse — 50 m (s)",Barèmes!$B$6:$B$28,H504,Barèmes!$C$6:$C$28,IF(H504="6ème","Mixte",G504)),"à besoin",IF(U504&gt;=SUMIFS(Barèmes!$E$6:$E$28,Barèmes!$A$6:$A$28,"Vitesse — 50 m (s)",Barèmes!$B$6:$B$28,H504,Barèmes!$C$6:$C$28,IF(H504="6ème","Mixte",G504)),"fragile","satisfaisant"))))</f>
        <v/>
      </c>
      <c r="W504" s="25" t="str">
        <f>IF(OR(U504="",SUMPRODUCT((Barèmes!$A$6:$A$28="Vitesse — 50 m (s)")*(Barèmes!$B$6:$B$28=H504)*(Barèmes!$C$6:$C$28=IF(H504="6ème","Mixte",G504)))=0),"",IF(SUMPRODUCT((Barèmes!$A$6:$A$28="Vitesse — 50 m (s)")*(Barèmes!$B$6:$B$28=H504)*(Barèmes!$C$6:$C$28=IF(H504="6ème","Mixte",G504))*(Barèmes!$J$6:$J$28="+"))&gt;0,IF(U504&lt;=SUMIFS(Barèmes!$F$6:$F$28,Barèmes!$A$6:$A$28,"Vitesse — 50 m (s)",Barèmes!$B$6:$B$28,H504,Barèmes!$C$6:$C$28,IF(H504="6ème","Mixte",G504)),Barèmes!$B$2,IF(U504&lt;=SUMIFS(Barèmes!$G$6:$G$28,Barèmes!$A$6:$A$28,"Vitesse — 50 m (s)",Barèmes!$B$6:$B$28,H504,Barèmes!$C$6:$C$28,IF(H504="6ème","Mixte",G504)),Barèmes!$C$2,IF(U504&lt;=SUMIFS(Barèmes!$H$6:$H$28,Barèmes!$A$6:$A$28,"Vitesse — 50 m (s)",Barèmes!$B$6:$B$28,H504,Barèmes!$C$6:$C$28,IF(H504="6ème","Mixte",G504)),Barèmes!$D$2,IF(U504&lt;=SUMIFS(Barèmes!$I$6:$I$28,Barèmes!$A$6:$A$28,"Vitesse — 50 m (s)",Barèmes!$B$6:$B$28,H504,Barèmes!$C$6:$C$28,IF(H504="6ème","Mixte",G504)),Barèmes!$E$2,Barèmes!$F$2)))),IF(U504&gt;=SUMIFS(Barèmes!$F$6:$F$28,Barèmes!$A$6:$A$28,"Vitesse — 50 m (s)",Barèmes!$B$6:$B$28,H504,Barèmes!$C$6:$C$28,IF(H504="6ème","Mixte",G504)),Barèmes!$B$2,IF(U504&gt;=SUMIFS(Barèmes!$G$6:$G$28,Barèmes!$A$6:$A$28,"Vitesse — 50 m (s)",Barèmes!$B$6:$B$28,H504,Barèmes!$C$6:$C$28,IF(H504="6ème","Mixte",G504)),Barèmes!$C$2,IF(U504&gt;=SUMIFS(Barèmes!$H$6:$H$28,Barèmes!$A$6:$A$28,"Vitesse — 50 m (s)",Barèmes!$B$6:$B$28,H504,Barèmes!$C$6:$C$28,IF(H504="6ème","Mixte",G504)),Barèmes!$D$2,IF(U504&gt;=SUMIFS(Barèmes!$I$6:$I$28,Barèmes!$A$6:$A$28,"Vitesse — 50 m (s)",Barèmes!$B$6:$B$28,H504,Barèmes!$C$6:$C$28,IF(H504="6ème","Mixte",G504)),Barèmes!$E$2,Barèmes!$F$2))))))</f>
        <v/>
      </c>
      <c r="X504" s="18"/>
      <c r="Y504" s="26" t="str" cm="1">
        <f t="array" ref="Y504">IF(OR(X504="",SUMPRODUCT((Barèmes!$A$6:$A$28="Souplesse (score 1-5)")*(Barèmes!$B$6:$B$28=H504)*(Barèmes!$C$6:$C$28=IF(H504="6ème","Mixte",G504)))=0),"",IF(SUMPRODUCT((Barèmes!$A$6:$A$28="Souplesse (score 1-5)")*(Barèmes!$B$6:$B$28=H504)*(Barèmes!$C$6:$C$28=IF(H504="6ème","Mixte",G504))*(Barèmes!$J$6:$J$28="+"))&gt;0,IF(X504&lt;=SUMIFS(Barèmes!$D$6:$D$28,Barèmes!$A$6:$A$28,"Souplesse (score 1-5)",Barèmes!$B$6:$B$28,H504,Barèmes!$C$6:$C$28,IF(H504="6ème","Mixte",G504)),"à besoin",IF(X504&lt;=SUMIFS(Barèmes!$E$6:$E$28,Barèmes!$A$6:$A$28,"Souplesse (score 1-5)",Barèmes!$B$6:$B$28,H504,Barèmes!$C$6:$C$28,IF(H504="6ème","Mixte",G504)),"fragile","satisfaisant")),IF(X504&gt;=SUMIFS(Barèmes!$D$6:$D$28,Barèmes!$A$6:$A$28,"Souplesse (score 1-5)",Barèmes!$B$6:$B$28,H504,Barèmes!$C$6:$C$28,IF(H504="6ème","Mixte",G504)),"à besoin",IF(X504&gt;=SUMIFS(Barèmes!$E$6:$E$28,Barèmes!$A$6:$A$28,"Souplesse (score 1-5)",Barèmes!$B$6:$B$28,H504,Barèmes!$C$6:$C$28,IF(H504="6ème","Mixte",G504)),"fragile","satisfaisant"))))</f>
        <v/>
      </c>
      <c r="Z504" s="26" t="str" cm="1">
        <f t="array" ref="Z504">IF(OR(X504="",SUMPRODUCT((Barèmes!$A$6:$A$28="Souplesse (score 1-5)")*(Barèmes!$B$6:$B$28=H504)*(Barèmes!$C$6:$C$28=IF(H504="6ème","Mixte",G504)))=0),"",IF(SUMPRODUCT((Barèmes!$A$6:$A$28="Souplesse (score 1-5)")*(Barèmes!$B$6:$B$28=H504)*(Barèmes!$C$6:$C$28=IF(H504="6ème","Mixte",G504))*(Barèmes!$J$6:$J$28="+"))&gt;0,IF(X504&lt;=SUMIFS(Barèmes!$F$6:$F$28,Barèmes!$A$6:$A$28,"Souplesse (score 1-5)",Barèmes!$B$6:$B$28,H504,Barèmes!$C$6:$C$28,IF(H504="6ème","Mixte",G504)),Barèmes!$B$2,IF(X504&lt;=SUMIFS(Barèmes!$G$6:$G$28,Barèmes!$A$6:$A$28,"Souplesse (score 1-5)",Barèmes!$B$6:$B$28,H504,Barèmes!$C$6:$C$28,IF(H504="6ème","Mixte",G504)),Barèmes!$C$2,IF(X504&lt;=SUMIFS(Barèmes!$H$6:$H$28,Barèmes!$A$6:$A$28,"Souplesse (score 1-5)",Barèmes!$B$6:$B$28,H504,Barèmes!$C$6:$C$28,IF(H504="6ème","Mixte",G504)),Barèmes!$D$2,IF(X504&lt;=SUMIFS(Barèmes!$I$6:$I$28,Barèmes!$A$6:$A$28,"Souplesse (score 1-5)",Barèmes!$B$6:$B$28,H504,Barèmes!$C$6:$C$28,IF(H504="6ème","Mixte",G504)),Barèmes!$E$2,Barèmes!$F$2)))),IF(X504&gt;=SUMIFS(Barèmes!$F$6:$F$28,Barèmes!$A$6:$A$28,"Souplesse (score 1-5)",Barèmes!$B$6:$B$28,H504,Barèmes!$C$6:$C$28,IF(H504="6ème","Mixte",G504)),Barèmes!$B$2,IF(X504&gt;=SUMIFS(Barèmes!$G$6:$G$28,Barèmes!$A$6:$A$28,"Souplesse (score 1-5)",Barèmes!$B$6:$B$28,H504,Barèmes!$C$6:$C$28,IF(H504="6ème","Mixte",G504)),Barèmes!$C$2,IF(X504&gt;=SUMIFS(Barèmes!$H$6:$H$28,Barèmes!$A$6:$A$28,"Souplesse (score 1-5)",Barèmes!$B$6:$B$28,H504,Barèmes!$C$6:$C$28,IF(H504="6ème","Mixte",G504)),Barèmes!$D$2,IF(X504&gt;=SUMIFS(Barèmes!$I$6:$I$28,Barèmes!$A$6:$A$28,"Souplesse (score 1-5)",Barèmes!$B$6:$B$28,H504,Barèmes!$C$6:$C$28,IF(H504="6ème","Mixte",G504)),Barèmes!$E$2,Barèmes!$F$2))))))</f>
        <v/>
      </c>
      <c r="AA504" s="22"/>
      <c r="AB504" s="27" t="str">
        <f>IF(OR(AA504="",SUMPRODUCT((Barèmes!$A$6:$A$28="Agilité — T-test 974 (s)")*(Barèmes!$B$6:$B$28=H504)*(Barèmes!$C$6:$C$28=IF(H504="6ème","Mixte",G504)))=0),"",IF(SUMPRODUCT((Barèmes!$A$6:$A$28="Agilité — T-test 974 (s)")*(Barèmes!$B$6:$B$28=H504)*(Barèmes!$C$6:$C$28=IF(H504="6ème","Mixte",G504))*(Barèmes!$J$6:$J$28="+"))&gt;0,IF(AA504&lt;=SUMIFS(Barèmes!$D$6:$D$28,Barèmes!$A$6:$A$28,"Agilité — T-test 974 (s)",Barèmes!$B$6:$B$28,H504,Barèmes!$C$6:$C$28,IF(H504="6ème","Mixte",G504)),"à besoin",IF(AA504&lt;=SUMIFS(Barèmes!$E$6:$E$28,Barèmes!$A$6:$A$28,"Agilité — T-test 974 (s)",Barèmes!$B$6:$B$28,H504,Barèmes!$C$6:$C$28,IF(H504="6ème","Mixte",G504)),"fragile","satisfaisant")),IF(AA504&gt;=SUMIFS(Barèmes!$D$6:$D$28,Barèmes!$A$6:$A$28,"Agilité — T-test 974 (s)",Barèmes!$B$6:$B$28,H504,Barèmes!$C$6:$C$28,IF(H504="6ème","Mixte",G504)),"à besoin",IF(AA504&gt;=SUMIFS(Barèmes!$E$6:$E$28,Barèmes!$A$6:$A$28,"Agilité — T-test 974 (s)",Barèmes!$B$6:$B$28,H504,Barèmes!$C$6:$C$28,IF(H504="6ème","Mixte",G504)),"fragile","satisfaisant"))))</f>
        <v/>
      </c>
      <c r="AC504" s="27" t="str">
        <f>IF(OR(AA504="",SUMPRODUCT((Barèmes!$A$6:$A$28="Agilité — T-test 974 (s)")*(Barèmes!$B$6:$B$28=H504)*(Barèmes!$C$6:$C$28=IF(H504="6ème","Mixte",G504)))=0),"",IF(SUMPRODUCT((Barèmes!$A$6:$A$28="Agilité — T-test 974 (s)")*(Barèmes!$B$6:$B$28=H504)*(Barèmes!$C$6:$C$28=IF(H504="6ème","Mixte",G504))*(Barèmes!$J$6:$J$28="+"))&gt;0,IF(AA504&lt;=SUMIFS(Barèmes!$F$6:$F$28,Barèmes!$A$6:$A$28,"Agilité — T-test 974 (s)",Barèmes!$B$6:$B$28,H504,Barèmes!$C$6:$C$28,IF(H504="6ème","Mixte",G504)),Barèmes!$B$2,IF(AA504&lt;=SUMIFS(Barèmes!$G$6:$G$28,Barèmes!$A$6:$A$28,"Agilité — T-test 974 (s)",Barèmes!$B$6:$B$28,H504,Barèmes!$C$6:$C$28,IF(H504="6ème","Mixte",G504)),Barèmes!$C$2,IF(AA504&lt;=SUMIFS(Barèmes!$H$6:$H$28,Barèmes!$A$6:$A$28,"Agilité — T-test 974 (s)",Barèmes!$B$6:$B$28,H504,Barèmes!$C$6:$C$28,IF(H504="6ème","Mixte",G504)),Barèmes!$D$2,IF(AA504&lt;=SUMIFS(Barèmes!$I$6:$I$28,Barèmes!$A$6:$A$28,"Agilité — T-test 974 (s)",Barèmes!$B$6:$B$28,H504,Barèmes!$C$6:$C$28,IF(H504="6ème","Mixte",G504)),Barèmes!$E$2,Barèmes!$F$2)))),IF(AA504&gt;=SUMIFS(Barèmes!$F$6:$F$28,Barèmes!$A$6:$A$28,"Agilité — T-test 974 (s)",Barèmes!$B$6:$B$28,H504,Barèmes!$C$6:$C$28,IF(H504="6ème","Mixte",G504)),Barèmes!$B$2,IF(AA504&gt;=SUMIFS(Barèmes!$G$6:$G$28,Barèmes!$A$6:$A$28,"Agilité — T-test 974 (s)",Barèmes!$B$6:$B$28,H504,Barèmes!$C$6:$C$28,IF(H504="6ème","Mixte",G504)),Barèmes!$C$2,IF(AA504&gt;=SUMIFS(Barèmes!$H$6:$H$28,Barèmes!$A$6:$A$28,"Agilité — T-test 974 (s)",Barèmes!$B$6:$B$28,H504,Barèmes!$C$6:$C$28,IF(H504="6ème","Mixte",G504)),Barèmes!$D$2,IF(AA504&gt;=SUMIFS(Barèmes!$I$6:$I$28,Barèmes!$A$6:$A$28,"Agilité — T-test 974 (s)",Barèmes!$B$6:$B$28,H504,Barèmes!$C$6:$C$28,IF(H504="6ème","Mixte",G504)),Barèmes!$E$2,Barèmes!$F$2))))))</f>
        <v/>
      </c>
      <c r="AD504" s="28" t="str">
        <f t="shared" si="58"/>
        <v/>
      </c>
      <c r="AE504" s="29" t="str">
        <f t="shared" si="59"/>
        <v/>
      </c>
      <c r="AF504" s="30" t="str">
        <f>IF(OR(AD504="",SUMPRODUCT((Barèmes!$A$6:$A$28="Surcoût d'agilité (s) — technique")*(Barèmes!$B$6:$B$28=H504)*(Barèmes!$C$6:$C$28=IF(H504="6ème","Mixte",G504)))=0),"",IF(SUMPRODUCT((Barèmes!$A$6:$A$28="Surcoût d'agilité (s) — technique")*(Barèmes!$B$6:$B$28=H504)*(Barèmes!$C$6:$C$28=IF(H504="6ème","Mixte",G504))*(Barèmes!$J$6:$J$28="+"))&gt;0,IF(AD504&lt;=SUMIFS(Barèmes!$D$6:$D$28,Barèmes!$A$6:$A$28,"Surcoût d'agilité (s) — technique",Barèmes!$B$6:$B$28,H504,Barèmes!$C$6:$C$28,IF(H504="6ème","Mixte",G504)),"à besoin",IF(AD504&lt;=SUMIFS(Barèmes!$E$6:$E$28,Barèmes!$A$6:$A$28,"Surcoût d'agilité (s) — technique",Barèmes!$B$6:$B$28,H504,Barèmes!$C$6:$C$28,IF(H504="6ème","Mixte",G504)),"fragile","satisfaisant")),IF(AD504&gt;=SUMIFS(Barèmes!$D$6:$D$28,Barèmes!$A$6:$A$28,"Surcoût d'agilité (s) — technique",Barèmes!$B$6:$B$28,H504,Barèmes!$C$6:$C$28,IF(H504="6ème","Mixte",G504)),"à besoin",IF(AD504&gt;=SUMIFS(Barèmes!$E$6:$E$28,Barèmes!$A$6:$A$28,"Surcoût d'agilité (s) — technique",Barèmes!$B$6:$B$28,H504,Barèmes!$C$6:$C$28,IF(H504="6ème","Mixte",G504)),"fragile","satisfaisant"))))</f>
        <v/>
      </c>
      <c r="AG504" s="30" t="str">
        <f>IF(OR(AD504="",SUMPRODUCT((Barèmes!$A$6:$A$28="Surcoût d'agilité (s) — technique")*(Barèmes!$B$6:$B$28=H504)*(Barèmes!$C$6:$C$28=IF(H504="6ème","Mixte",G504)))=0),"",IF(SUMPRODUCT((Barèmes!$A$6:$A$28="Surcoût d'agilité (s) — technique")*(Barèmes!$B$6:$B$28=H504)*(Barèmes!$C$6:$C$28=IF(H504="6ème","Mixte",G504))*(Barèmes!$J$6:$J$28="+"))&gt;0,IF(AD504&lt;=SUMIFS(Barèmes!$F$6:$F$28,Barèmes!$A$6:$A$28,"Surcoût d'agilité (s) — technique",Barèmes!$B$6:$B$28,H504,Barèmes!$C$6:$C$28,IF(H504="6ème","Mixte",G504)),Barèmes!$B$2,IF(AD504&lt;=SUMIFS(Barèmes!$G$6:$G$28,Barèmes!$A$6:$A$28,"Surcoût d'agilité (s) — technique",Barèmes!$B$6:$B$28,H504,Barèmes!$C$6:$C$28,IF(H504="6ème","Mixte",G504)),Barèmes!$C$2,IF(AD504&lt;=SUMIFS(Barèmes!$H$6:$H$28,Barèmes!$A$6:$A$28,"Surcoût d'agilité (s) — technique",Barèmes!$B$6:$B$28,H504,Barèmes!$C$6:$C$28,IF(H504="6ème","Mixte",G504)),Barèmes!$D$2,IF(AD504&lt;=SUMIFS(Barèmes!$I$6:$I$28,Barèmes!$A$6:$A$28,"Surcoût d'agilité (s) — technique",Barèmes!$B$6:$B$28,H504,Barèmes!$C$6:$C$28,IF(H504="6ème","Mixte",G504)),Barèmes!$E$2,Barèmes!$F$2)))),IF(AD504&gt;=SUMIFS(Barèmes!$F$6:$F$28,Barèmes!$A$6:$A$28,"Surcoût d'agilité (s) — technique",Barèmes!$B$6:$B$28,H504,Barèmes!$C$6:$C$28,IF(H504="6ème","Mixte",G504)),Barèmes!$B$2,IF(AD504&gt;=SUMIFS(Barèmes!$G$6:$G$28,Barèmes!$A$6:$A$28,"Surcoût d'agilité (s) — technique",Barèmes!$B$6:$B$28,H504,Barèmes!$C$6:$C$28,IF(H504="6ème","Mixte",G504)),Barèmes!$C$2,IF(AD504&gt;=SUMIFS(Barèmes!$H$6:$H$28,Barèmes!$A$6:$A$28,"Surcoût d'agilité (s) — technique",Barèmes!$B$6:$B$28,H504,Barèmes!$C$6:$C$28,IF(H504="6ème","Mixte",G504)),Barèmes!$D$2,IF(AD504&gt;=SUMIFS(Barèmes!$I$6:$I$28,Barèmes!$A$6:$A$28,"Surcoût d'agilité (s) — technique",Barèmes!$B$6:$B$28,H504,Barèmes!$C$6:$C$28,IF(H504="6ème","Mixte",G504)),Barèmes!$E$2,Barèmes!$F$2))))))</f>
        <v/>
      </c>
      <c r="AH504" s="31" t="str">
        <f>IF((IF(N504="",0,1)+IF(Q504="",0,1)+IF(W504="",0,1)+IF(Z504="",0,1)+IF(AC504="",0,1))=0,"",3*IF(N504=Barèmes!$B$2,1,IF(N504=Barèmes!$C$2,2,IF(N504=Barèmes!$D$2,3,IF(N504=Barèmes!$E$2,4,IF(N504=Barèmes!$F$2,5,0)))))+3*IF(Q504=Barèmes!$B$2,1,IF(Q504=Barèmes!$C$2,2,IF(Q504=Barèmes!$D$2,3,IF(Q504=Barèmes!$E$2,4,IF(Q504=Barèmes!$F$2,5,0)))))+2*IF(W504=Barèmes!$B$2,1,IF(W504=Barèmes!$C$2,2,IF(W504=Barèmes!$D$2,3,IF(W504=Barèmes!$E$2,4,IF(W504=Barèmes!$F$2,5,0)))))+1*IF(Z504=Barèmes!$B$2,1,IF(Z504=Barèmes!$C$2,2,IF(Z504=Barèmes!$D$2,3,IF(Z504=Barèmes!$E$2,4,IF(Z504=Barèmes!$F$2,5,0)))))+1*IF(AC504=Barèmes!$B$2,1,IF(AC504=Barèmes!$C$2,2,IF(AC504=Barèmes!$D$2,3,IF(AC504=Barèmes!$E$2,4,IF(AC504=Barèmes!$F$2,5,0))))))</f>
        <v/>
      </c>
      <c r="AI504" s="31"/>
      <c r="AJ504" s="32" t="str">
        <f>IFERROR(INDEX(Croissance!$B$5:$B$604,MATCH(A504,Croissance!$A$5:$A$604,0)),"")</f>
        <v/>
      </c>
      <c r="AK504" s="32" t="str">
        <f>IFERROR(INDEX(Croissance!$C$5:$C$604,MATCH(A504,Croissance!$A$5:$A$604,0)),"")</f>
        <v/>
      </c>
      <c r="AL504" s="32" t="str">
        <f>IFERROR(INDEX(Croissance!$D$5:$D$604,MATCH(A504,Croissance!$A$5:$A$604,0)),"")</f>
        <v/>
      </c>
      <c r="AM504" s="32" t="str">
        <f>IFERROR(INDEX(Croissance!$E$5:$E$604,MATCH(A504,Croissance!$A$5:$A$604,0)),"")</f>
        <v/>
      </c>
      <c r="AO504" s="33">
        <f t="shared" si="64"/>
        <v>0</v>
      </c>
      <c r="AP504" s="33">
        <f t="shared" si="60"/>
        <v>0</v>
      </c>
      <c r="AQ504" s="33">
        <f>IF(A504="",0,IF(AND(OR('Synthèse classe'!$C$2="Tous",C504='Synthèse classe'!$C$2),OR('Synthèse classe'!$C$3="Toutes",D504='Synthèse classe'!$C$3),OR('Synthèse classe'!$C$4="Toutes",AND('Synthèse classe'!$C$4="Dernière",AP504=1),B504=IFERROR(VALUE('Synthèse classe'!$C$4),0))),1,0))</f>
        <v>0</v>
      </c>
      <c r="AR504" s="34" t="str">
        <f t="shared" si="61"/>
        <v/>
      </c>
    </row>
    <row r="505" spans="1:44" x14ac:dyDescent="0.2">
      <c r="A505" s="17" t="str">
        <f t="shared" si="57"/>
        <v/>
      </c>
      <c r="B505" s="18"/>
      <c r="C505" s="19"/>
      <c r="D505" s="19"/>
      <c r="E505" s="19"/>
      <c r="F505" s="19"/>
      <c r="G505" s="19"/>
      <c r="H505" s="17" t="str">
        <f t="shared" si="62"/>
        <v/>
      </c>
      <c r="I505" s="20"/>
      <c r="J505" s="18"/>
      <c r="K505" s="19"/>
      <c r="L505" s="21" t="str">
        <f t="shared" si="63"/>
        <v/>
      </c>
      <c r="M505" s="21" t="str">
        <f>IF(OR(J505="",SUMPRODUCT((Barèmes!$A$6:$A$28="Endurance — Luc Léger (palier)")*(Barèmes!$B$6:$B$28=H505)*(Barèmes!$C$6:$C$28=IF(H505="6ème","Mixte",G505)))=0),"",IF(SUMPRODUCT((Barèmes!$A$6:$A$28="Endurance — Luc Léger (palier)")*(Barèmes!$B$6:$B$28=H505)*(Barèmes!$C$6:$C$28=IF(H505="6ème","Mixte",G505))*(Barèmes!$J$6:$J$28="+"))&gt;0,IF(J505&lt;=SUMIFS(Barèmes!$D$6:$D$28,Barèmes!$A$6:$A$28,"Endurance — Luc Léger (palier)",Barèmes!$B$6:$B$28,H505,Barèmes!$C$6:$C$28,IF(H505="6ème","Mixte",G505)),"à besoin",IF(J505&lt;=SUMIFS(Barèmes!$E$6:$E$28,Barèmes!$A$6:$A$28,"Endurance — Luc Léger (palier)",Barèmes!$B$6:$B$28,H505,Barèmes!$C$6:$C$28,IF(H505="6ème","Mixte",G505)),"fragile","satisfaisant")),IF(J505&gt;=SUMIFS(Barèmes!$D$6:$D$28,Barèmes!$A$6:$A$28,"Endurance — Luc Léger (palier)",Barèmes!$B$6:$B$28,H505,Barèmes!$C$6:$C$28,IF(H505="6ème","Mixte",G505)),"à besoin",IF(J505&gt;=SUMIFS(Barèmes!$E$6:$E$28,Barèmes!$A$6:$A$28,"Endurance — Luc Léger (palier)",Barèmes!$B$6:$B$28,H505,Barèmes!$C$6:$C$28,IF(H505="6ème","Mixte",G505)),"fragile","satisfaisant"))))</f>
        <v/>
      </c>
      <c r="N505" s="21" t="str">
        <f>IF(OR(J505="",SUMPRODUCT((Barèmes!$A$6:$A$28="Endurance — Luc Léger (palier)")*(Barèmes!$B$6:$B$28=H505)*(Barèmes!$C$6:$C$28=IF(H505="6ème","Mixte",G505)))=0),"",IF(SUMPRODUCT((Barèmes!$A$6:$A$28="Endurance — Luc Léger (palier)")*(Barèmes!$B$6:$B$28=H505)*(Barèmes!$C$6:$C$28=IF(H505="6ème","Mixte",G505))*(Barèmes!$J$6:$J$28="+"))&gt;0,IF(J505&lt;=SUMIFS(Barèmes!$F$6:$F$28,Barèmes!$A$6:$A$28,"Endurance — Luc Léger (palier)",Barèmes!$B$6:$B$28,H505,Barèmes!$C$6:$C$28,IF(H505="6ème","Mixte",G505)),Barèmes!$B$2,IF(J505&lt;=SUMIFS(Barèmes!$G$6:$G$28,Barèmes!$A$6:$A$28,"Endurance — Luc Léger (palier)",Barèmes!$B$6:$B$28,H505,Barèmes!$C$6:$C$28,IF(H505="6ème","Mixte",G505)),Barèmes!$C$2,IF(J505&lt;=SUMIFS(Barèmes!$H$6:$H$28,Barèmes!$A$6:$A$28,"Endurance — Luc Léger (palier)",Barèmes!$B$6:$B$28,H505,Barèmes!$C$6:$C$28,IF(H505="6ème","Mixte",G505)),Barèmes!$D$2,IF(J505&lt;=SUMIFS(Barèmes!$I$6:$I$28,Barèmes!$A$6:$A$28,"Endurance — Luc Léger (palier)",Barèmes!$B$6:$B$28,H505,Barèmes!$C$6:$C$28,IF(H505="6ème","Mixte",G505)),Barèmes!$E$2,Barèmes!$F$2)))),IF(J505&gt;=SUMIFS(Barèmes!$F$6:$F$28,Barèmes!$A$6:$A$28,"Endurance — Luc Léger (palier)",Barèmes!$B$6:$B$28,H505,Barèmes!$C$6:$C$28,IF(H505="6ème","Mixte",G505)),Barèmes!$B$2,IF(J505&gt;=SUMIFS(Barèmes!$G$6:$G$28,Barèmes!$A$6:$A$28,"Endurance — Luc Léger (palier)",Barèmes!$B$6:$B$28,H505,Barèmes!$C$6:$C$28,IF(H505="6ème","Mixte",G505)),Barèmes!$C$2,IF(J505&gt;=SUMIFS(Barèmes!$H$6:$H$28,Barèmes!$A$6:$A$28,"Endurance — Luc Léger (palier)",Barèmes!$B$6:$B$28,H505,Barèmes!$C$6:$C$28,IF(H505="6ème","Mixte",G505)),Barèmes!$D$2,IF(J505&gt;=SUMIFS(Barèmes!$I$6:$I$28,Barèmes!$A$6:$A$28,"Endurance — Luc Léger (palier)",Barèmes!$B$6:$B$28,H505,Barèmes!$C$6:$C$28,IF(H505="6ème","Mixte",G505)),Barèmes!$E$2,Barèmes!$F$2))))))</f>
        <v/>
      </c>
      <c r="O505" s="22"/>
      <c r="P505" s="23" t="str">
        <f>IF(OR(O505="",SUMPRODUCT((Barèmes!$A$6:$A$28="Force bas du corps — Saut en longueur (m)")*(Barèmes!$B$6:$B$28=H505)*(Barèmes!$C$6:$C$28=IF(H505="6ème","Mixte",G505)))=0),"",IF(SUMPRODUCT((Barèmes!$A$6:$A$28="Force bas du corps — Saut en longueur (m)")*(Barèmes!$B$6:$B$28=H505)*(Barèmes!$C$6:$C$28=IF(H505="6ème","Mixte",G505))*(Barèmes!$J$6:$J$28="+"))&gt;0,IF(O505&lt;=SUMIFS(Barèmes!$D$6:$D$28,Barèmes!$A$6:$A$28,"Force bas du corps — Saut en longueur (m)",Barèmes!$B$6:$B$28,H505,Barèmes!$C$6:$C$28,IF(H505="6ème","Mixte",G505)),"à besoin",IF(O505&lt;=SUMIFS(Barèmes!$E$6:$E$28,Barèmes!$A$6:$A$28,"Force bas du corps — Saut en longueur (m)",Barèmes!$B$6:$B$28,H505,Barèmes!$C$6:$C$28,IF(H505="6ème","Mixte",G505)),"fragile","satisfaisant")),IF(O505&gt;=SUMIFS(Barèmes!$D$6:$D$28,Barèmes!$A$6:$A$28,"Force bas du corps — Saut en longueur (m)",Barèmes!$B$6:$B$28,H505,Barèmes!$C$6:$C$28,IF(H505="6ème","Mixte",G505)),"à besoin",IF(O505&gt;=SUMIFS(Barèmes!$E$6:$E$28,Barèmes!$A$6:$A$28,"Force bas du corps — Saut en longueur (m)",Barèmes!$B$6:$B$28,H505,Barèmes!$C$6:$C$28,IF(H505="6ème","Mixte",G505)),"fragile","satisfaisant"))))</f>
        <v/>
      </c>
      <c r="Q505" s="23" t="str">
        <f>IF(OR(O505="",SUMPRODUCT((Barèmes!$A$6:$A$28="Force bas du corps — Saut en longueur (m)")*(Barèmes!$B$6:$B$28=H505)*(Barèmes!$C$6:$C$28=IF(H505="6ème","Mixte",G505)))=0),"",IF(SUMPRODUCT((Barèmes!$A$6:$A$28="Force bas du corps — Saut en longueur (m)")*(Barèmes!$B$6:$B$28=H505)*(Barèmes!$C$6:$C$28=IF(H505="6ème","Mixte",G505))*(Barèmes!$J$6:$J$28="+"))&gt;0,IF(O505&lt;=SUMIFS(Barèmes!$F$6:$F$28,Barèmes!$A$6:$A$28,"Force bas du corps — Saut en longueur (m)",Barèmes!$B$6:$B$28,H505,Barèmes!$C$6:$C$28,IF(H505="6ème","Mixte",G505)),Barèmes!$B$2,IF(O505&lt;=SUMIFS(Barèmes!$G$6:$G$28,Barèmes!$A$6:$A$28,"Force bas du corps — Saut en longueur (m)",Barèmes!$B$6:$B$28,H505,Barèmes!$C$6:$C$28,IF(H505="6ème","Mixte",G505)),Barèmes!$C$2,IF(O505&lt;=SUMIFS(Barèmes!$H$6:$H$28,Barèmes!$A$6:$A$28,"Force bas du corps — Saut en longueur (m)",Barèmes!$B$6:$B$28,H505,Barèmes!$C$6:$C$28,IF(H505="6ème","Mixte",G505)),Barèmes!$D$2,IF(O505&lt;=SUMIFS(Barèmes!$I$6:$I$28,Barèmes!$A$6:$A$28,"Force bas du corps — Saut en longueur (m)",Barèmes!$B$6:$B$28,H505,Barèmes!$C$6:$C$28,IF(H505="6ème","Mixte",G505)),Barèmes!$E$2,Barèmes!$F$2)))),IF(O505&gt;=SUMIFS(Barèmes!$F$6:$F$28,Barèmes!$A$6:$A$28,"Force bas du corps — Saut en longueur (m)",Barèmes!$B$6:$B$28,H505,Barèmes!$C$6:$C$28,IF(H505="6ème","Mixte",G505)),Barèmes!$B$2,IF(O505&gt;=SUMIFS(Barèmes!$G$6:$G$28,Barèmes!$A$6:$A$28,"Force bas du corps — Saut en longueur (m)",Barèmes!$B$6:$B$28,H505,Barèmes!$C$6:$C$28,IF(H505="6ème","Mixte",G505)),Barèmes!$C$2,IF(O505&gt;=SUMIFS(Barèmes!$H$6:$H$28,Barèmes!$A$6:$A$28,"Force bas du corps — Saut en longueur (m)",Barèmes!$B$6:$B$28,H505,Barèmes!$C$6:$C$28,IF(H505="6ème","Mixte",G505)),Barèmes!$D$2,IF(O505&gt;=SUMIFS(Barèmes!$I$6:$I$28,Barèmes!$A$6:$A$28,"Force bas du corps — Saut en longueur (m)",Barèmes!$B$6:$B$28,H505,Barèmes!$C$6:$C$28,IF(H505="6ème","Mixte",G505)),Barèmes!$E$2,Barèmes!$F$2))))))</f>
        <v/>
      </c>
      <c r="R505" s="22"/>
      <c r="S505" s="24" t="str">
        <f>IF(OR(R505="",SUMPRODUCT((Barèmes!$A$6:$A$28="Vitesse — 30 m (s)")*(Barèmes!$B$6:$B$28=H505)*(Barèmes!$C$6:$C$28=IF(H505="6ème","Mixte",G505)))=0),"",IF(SUMPRODUCT((Barèmes!$A$6:$A$28="Vitesse — 30 m (s)")*(Barèmes!$B$6:$B$28=H505)*(Barèmes!$C$6:$C$28=IF(H505="6ème","Mixte",G505))*(Barèmes!$J$6:$J$28="+"))&gt;0,IF(R505&lt;=SUMIFS(Barèmes!$D$6:$D$28,Barèmes!$A$6:$A$28,"Vitesse — 30 m (s)",Barèmes!$B$6:$B$28,H505,Barèmes!$C$6:$C$28,IF(H505="6ème","Mixte",G505)),"à besoin",IF(R505&lt;=SUMIFS(Barèmes!$E$6:$E$28,Barèmes!$A$6:$A$28,"Vitesse — 30 m (s)",Barèmes!$B$6:$B$28,H505,Barèmes!$C$6:$C$28,IF(H505="6ème","Mixte",G505)),"fragile","satisfaisant")),IF(R505&gt;=SUMIFS(Barèmes!$D$6:$D$28,Barèmes!$A$6:$A$28,"Vitesse — 30 m (s)",Barèmes!$B$6:$B$28,H505,Barèmes!$C$6:$C$28,IF(H505="6ème","Mixte",G505)),"à besoin",IF(R505&gt;=SUMIFS(Barèmes!$E$6:$E$28,Barèmes!$A$6:$A$28,"Vitesse — 30 m (s)",Barèmes!$B$6:$B$28,H505,Barèmes!$C$6:$C$28,IF(H505="6ème","Mixte",G505)),"fragile","satisfaisant"))))</f>
        <v/>
      </c>
      <c r="T505" s="24" t="str">
        <f>IF(OR(R505="",SUMPRODUCT((Barèmes!$A$6:$A$28="Vitesse — 30 m (s)")*(Barèmes!$B$6:$B$28=H505)*(Barèmes!$C$6:$C$28=IF(H505="6ème","Mixte",G505)))=0),"",IF(SUMPRODUCT((Barèmes!$A$6:$A$28="Vitesse — 30 m (s)")*(Barèmes!$B$6:$B$28=H505)*(Barèmes!$C$6:$C$28=IF(H505="6ème","Mixte",G505))*(Barèmes!$J$6:$J$28="+"))&gt;0,IF(R505&lt;=SUMIFS(Barèmes!$F$6:$F$28,Barèmes!$A$6:$A$28,"Vitesse — 30 m (s)",Barèmes!$B$6:$B$28,H505,Barèmes!$C$6:$C$28,IF(H505="6ème","Mixte",G505)),Barèmes!$B$2,IF(R505&lt;=SUMIFS(Barèmes!$G$6:$G$28,Barèmes!$A$6:$A$28,"Vitesse — 30 m (s)",Barèmes!$B$6:$B$28,H505,Barèmes!$C$6:$C$28,IF(H505="6ème","Mixte",G505)),Barèmes!$C$2,IF(R505&lt;=SUMIFS(Barèmes!$H$6:$H$28,Barèmes!$A$6:$A$28,"Vitesse — 30 m (s)",Barèmes!$B$6:$B$28,H505,Barèmes!$C$6:$C$28,IF(H505="6ème","Mixte",G505)),Barèmes!$D$2,IF(R505&lt;=SUMIFS(Barèmes!$I$6:$I$28,Barèmes!$A$6:$A$28,"Vitesse — 30 m (s)",Barèmes!$B$6:$B$28,H505,Barèmes!$C$6:$C$28,IF(H505="6ème","Mixte",G505)),Barèmes!$E$2,Barèmes!$F$2)))),IF(R505&gt;=SUMIFS(Barèmes!$F$6:$F$28,Barèmes!$A$6:$A$28,"Vitesse — 30 m (s)",Barèmes!$B$6:$B$28,H505,Barèmes!$C$6:$C$28,IF(H505="6ème","Mixte",G505)),Barèmes!$B$2,IF(R505&gt;=SUMIFS(Barèmes!$G$6:$G$28,Barèmes!$A$6:$A$28,"Vitesse — 30 m (s)",Barèmes!$B$6:$B$28,H505,Barèmes!$C$6:$C$28,IF(H505="6ème","Mixte",G505)),Barèmes!$C$2,IF(R505&gt;=SUMIFS(Barèmes!$H$6:$H$28,Barèmes!$A$6:$A$28,"Vitesse — 30 m (s)",Barèmes!$B$6:$B$28,H505,Barèmes!$C$6:$C$28,IF(H505="6ème","Mixte",G505)),Barèmes!$D$2,IF(R505&gt;=SUMIFS(Barèmes!$I$6:$I$28,Barèmes!$A$6:$A$28,"Vitesse — 30 m (s)",Barèmes!$B$6:$B$28,H505,Barèmes!$C$6:$C$28,IF(H505="6ème","Mixte",G505)),Barèmes!$E$2,Barèmes!$F$2))))))</f>
        <v/>
      </c>
      <c r="U505" s="22"/>
      <c r="V505" s="25" t="str">
        <f>IF(OR(U505="",SUMPRODUCT((Barèmes!$A$6:$A$28="Vitesse — 50 m (s)")*(Barèmes!$B$6:$B$28=H505)*(Barèmes!$C$6:$C$28=IF(H505="6ème","Mixte",G505)))=0),"",IF(SUMPRODUCT((Barèmes!$A$6:$A$28="Vitesse — 50 m (s)")*(Barèmes!$B$6:$B$28=H505)*(Barèmes!$C$6:$C$28=IF(H505="6ème","Mixte",G505))*(Barèmes!$J$6:$J$28="+"))&gt;0,IF(U505&lt;=SUMIFS(Barèmes!$D$6:$D$28,Barèmes!$A$6:$A$28,"Vitesse — 50 m (s)",Barèmes!$B$6:$B$28,H505,Barèmes!$C$6:$C$28,IF(H505="6ème","Mixte",G505)),"à besoin",IF(U505&lt;=SUMIFS(Barèmes!$E$6:$E$28,Barèmes!$A$6:$A$28,"Vitesse — 50 m (s)",Barèmes!$B$6:$B$28,H505,Barèmes!$C$6:$C$28,IF(H505="6ème","Mixte",G505)),"fragile","satisfaisant")),IF(U505&gt;=SUMIFS(Barèmes!$D$6:$D$28,Barèmes!$A$6:$A$28,"Vitesse — 50 m (s)",Barèmes!$B$6:$B$28,H505,Barèmes!$C$6:$C$28,IF(H505="6ème","Mixte",G505)),"à besoin",IF(U505&gt;=SUMIFS(Barèmes!$E$6:$E$28,Barèmes!$A$6:$A$28,"Vitesse — 50 m (s)",Barèmes!$B$6:$B$28,H505,Barèmes!$C$6:$C$28,IF(H505="6ème","Mixte",G505)),"fragile","satisfaisant"))))</f>
        <v/>
      </c>
      <c r="W505" s="25" t="str">
        <f>IF(OR(U505="",SUMPRODUCT((Barèmes!$A$6:$A$28="Vitesse — 50 m (s)")*(Barèmes!$B$6:$B$28=H505)*(Barèmes!$C$6:$C$28=IF(H505="6ème","Mixte",G505)))=0),"",IF(SUMPRODUCT((Barèmes!$A$6:$A$28="Vitesse — 50 m (s)")*(Barèmes!$B$6:$B$28=H505)*(Barèmes!$C$6:$C$28=IF(H505="6ème","Mixte",G505))*(Barèmes!$J$6:$J$28="+"))&gt;0,IF(U505&lt;=SUMIFS(Barèmes!$F$6:$F$28,Barèmes!$A$6:$A$28,"Vitesse — 50 m (s)",Barèmes!$B$6:$B$28,H505,Barèmes!$C$6:$C$28,IF(H505="6ème","Mixte",G505)),Barèmes!$B$2,IF(U505&lt;=SUMIFS(Barèmes!$G$6:$G$28,Barèmes!$A$6:$A$28,"Vitesse — 50 m (s)",Barèmes!$B$6:$B$28,H505,Barèmes!$C$6:$C$28,IF(H505="6ème","Mixte",G505)),Barèmes!$C$2,IF(U505&lt;=SUMIFS(Barèmes!$H$6:$H$28,Barèmes!$A$6:$A$28,"Vitesse — 50 m (s)",Barèmes!$B$6:$B$28,H505,Barèmes!$C$6:$C$28,IF(H505="6ème","Mixte",G505)),Barèmes!$D$2,IF(U505&lt;=SUMIFS(Barèmes!$I$6:$I$28,Barèmes!$A$6:$A$28,"Vitesse — 50 m (s)",Barèmes!$B$6:$B$28,H505,Barèmes!$C$6:$C$28,IF(H505="6ème","Mixte",G505)),Barèmes!$E$2,Barèmes!$F$2)))),IF(U505&gt;=SUMIFS(Barèmes!$F$6:$F$28,Barèmes!$A$6:$A$28,"Vitesse — 50 m (s)",Barèmes!$B$6:$B$28,H505,Barèmes!$C$6:$C$28,IF(H505="6ème","Mixte",G505)),Barèmes!$B$2,IF(U505&gt;=SUMIFS(Barèmes!$G$6:$G$28,Barèmes!$A$6:$A$28,"Vitesse — 50 m (s)",Barèmes!$B$6:$B$28,H505,Barèmes!$C$6:$C$28,IF(H505="6ème","Mixte",G505)),Barèmes!$C$2,IF(U505&gt;=SUMIFS(Barèmes!$H$6:$H$28,Barèmes!$A$6:$A$28,"Vitesse — 50 m (s)",Barèmes!$B$6:$B$28,H505,Barèmes!$C$6:$C$28,IF(H505="6ème","Mixte",G505)),Barèmes!$D$2,IF(U505&gt;=SUMIFS(Barèmes!$I$6:$I$28,Barèmes!$A$6:$A$28,"Vitesse — 50 m (s)",Barèmes!$B$6:$B$28,H505,Barèmes!$C$6:$C$28,IF(H505="6ème","Mixte",G505)),Barèmes!$E$2,Barèmes!$F$2))))))</f>
        <v/>
      </c>
      <c r="X505" s="18"/>
      <c r="Y505" s="26" t="str" cm="1">
        <f t="array" ref="Y505">IF(OR(X505="",SUMPRODUCT((Barèmes!$A$6:$A$28="Souplesse (score 1-5)")*(Barèmes!$B$6:$B$28=H505)*(Barèmes!$C$6:$C$28=IF(H505="6ème","Mixte",G505)))=0),"",IF(SUMPRODUCT((Barèmes!$A$6:$A$28="Souplesse (score 1-5)")*(Barèmes!$B$6:$B$28=H505)*(Barèmes!$C$6:$C$28=IF(H505="6ème","Mixte",G505))*(Barèmes!$J$6:$J$28="+"))&gt;0,IF(X505&lt;=SUMIFS(Barèmes!$D$6:$D$28,Barèmes!$A$6:$A$28,"Souplesse (score 1-5)",Barèmes!$B$6:$B$28,H505,Barèmes!$C$6:$C$28,IF(H505="6ème","Mixte",G505)),"à besoin",IF(X505&lt;=SUMIFS(Barèmes!$E$6:$E$28,Barèmes!$A$6:$A$28,"Souplesse (score 1-5)",Barèmes!$B$6:$B$28,H505,Barèmes!$C$6:$C$28,IF(H505="6ème","Mixte",G505)),"fragile","satisfaisant")),IF(X505&gt;=SUMIFS(Barèmes!$D$6:$D$28,Barèmes!$A$6:$A$28,"Souplesse (score 1-5)",Barèmes!$B$6:$B$28,H505,Barèmes!$C$6:$C$28,IF(H505="6ème","Mixte",G505)),"à besoin",IF(X505&gt;=SUMIFS(Barèmes!$E$6:$E$28,Barèmes!$A$6:$A$28,"Souplesse (score 1-5)",Barèmes!$B$6:$B$28,H505,Barèmes!$C$6:$C$28,IF(H505="6ème","Mixte",G505)),"fragile","satisfaisant"))))</f>
        <v/>
      </c>
      <c r="Z505" s="26" t="str" cm="1">
        <f t="array" ref="Z505">IF(OR(X505="",SUMPRODUCT((Barèmes!$A$6:$A$28="Souplesse (score 1-5)")*(Barèmes!$B$6:$B$28=H505)*(Barèmes!$C$6:$C$28=IF(H505="6ème","Mixte",G505)))=0),"",IF(SUMPRODUCT((Barèmes!$A$6:$A$28="Souplesse (score 1-5)")*(Barèmes!$B$6:$B$28=H505)*(Barèmes!$C$6:$C$28=IF(H505="6ème","Mixte",G505))*(Barèmes!$J$6:$J$28="+"))&gt;0,IF(X505&lt;=SUMIFS(Barèmes!$F$6:$F$28,Barèmes!$A$6:$A$28,"Souplesse (score 1-5)",Barèmes!$B$6:$B$28,H505,Barèmes!$C$6:$C$28,IF(H505="6ème","Mixte",G505)),Barèmes!$B$2,IF(X505&lt;=SUMIFS(Barèmes!$G$6:$G$28,Barèmes!$A$6:$A$28,"Souplesse (score 1-5)",Barèmes!$B$6:$B$28,H505,Barèmes!$C$6:$C$28,IF(H505="6ème","Mixte",G505)),Barèmes!$C$2,IF(X505&lt;=SUMIFS(Barèmes!$H$6:$H$28,Barèmes!$A$6:$A$28,"Souplesse (score 1-5)",Barèmes!$B$6:$B$28,H505,Barèmes!$C$6:$C$28,IF(H505="6ème","Mixte",G505)),Barèmes!$D$2,IF(X505&lt;=SUMIFS(Barèmes!$I$6:$I$28,Barèmes!$A$6:$A$28,"Souplesse (score 1-5)",Barèmes!$B$6:$B$28,H505,Barèmes!$C$6:$C$28,IF(H505="6ème","Mixte",G505)),Barèmes!$E$2,Barèmes!$F$2)))),IF(X505&gt;=SUMIFS(Barèmes!$F$6:$F$28,Barèmes!$A$6:$A$28,"Souplesse (score 1-5)",Barèmes!$B$6:$B$28,H505,Barèmes!$C$6:$C$28,IF(H505="6ème","Mixte",G505)),Barèmes!$B$2,IF(X505&gt;=SUMIFS(Barèmes!$G$6:$G$28,Barèmes!$A$6:$A$28,"Souplesse (score 1-5)",Barèmes!$B$6:$B$28,H505,Barèmes!$C$6:$C$28,IF(H505="6ème","Mixte",G505)),Barèmes!$C$2,IF(X505&gt;=SUMIFS(Barèmes!$H$6:$H$28,Barèmes!$A$6:$A$28,"Souplesse (score 1-5)",Barèmes!$B$6:$B$28,H505,Barèmes!$C$6:$C$28,IF(H505="6ème","Mixte",G505)),Barèmes!$D$2,IF(X505&gt;=SUMIFS(Barèmes!$I$6:$I$28,Barèmes!$A$6:$A$28,"Souplesse (score 1-5)",Barèmes!$B$6:$B$28,H505,Barèmes!$C$6:$C$28,IF(H505="6ème","Mixte",G505)),Barèmes!$E$2,Barèmes!$F$2))))))</f>
        <v/>
      </c>
      <c r="AA505" s="22"/>
      <c r="AB505" s="27" t="str">
        <f>IF(OR(AA505="",SUMPRODUCT((Barèmes!$A$6:$A$28="Agilité — T-test 974 (s)")*(Barèmes!$B$6:$B$28=H505)*(Barèmes!$C$6:$C$28=IF(H505="6ème","Mixte",G505)))=0),"",IF(SUMPRODUCT((Barèmes!$A$6:$A$28="Agilité — T-test 974 (s)")*(Barèmes!$B$6:$B$28=H505)*(Barèmes!$C$6:$C$28=IF(H505="6ème","Mixte",G505))*(Barèmes!$J$6:$J$28="+"))&gt;0,IF(AA505&lt;=SUMIFS(Barèmes!$D$6:$D$28,Barèmes!$A$6:$A$28,"Agilité — T-test 974 (s)",Barèmes!$B$6:$B$28,H505,Barèmes!$C$6:$C$28,IF(H505="6ème","Mixte",G505)),"à besoin",IF(AA505&lt;=SUMIFS(Barèmes!$E$6:$E$28,Barèmes!$A$6:$A$28,"Agilité — T-test 974 (s)",Barèmes!$B$6:$B$28,H505,Barèmes!$C$6:$C$28,IF(H505="6ème","Mixte",G505)),"fragile","satisfaisant")),IF(AA505&gt;=SUMIFS(Barèmes!$D$6:$D$28,Barèmes!$A$6:$A$28,"Agilité — T-test 974 (s)",Barèmes!$B$6:$B$28,H505,Barèmes!$C$6:$C$28,IF(H505="6ème","Mixte",G505)),"à besoin",IF(AA505&gt;=SUMIFS(Barèmes!$E$6:$E$28,Barèmes!$A$6:$A$28,"Agilité — T-test 974 (s)",Barèmes!$B$6:$B$28,H505,Barèmes!$C$6:$C$28,IF(H505="6ème","Mixte",G505)),"fragile","satisfaisant"))))</f>
        <v/>
      </c>
      <c r="AC505" s="27" t="str">
        <f>IF(OR(AA505="",SUMPRODUCT((Barèmes!$A$6:$A$28="Agilité — T-test 974 (s)")*(Barèmes!$B$6:$B$28=H505)*(Barèmes!$C$6:$C$28=IF(H505="6ème","Mixte",G505)))=0),"",IF(SUMPRODUCT((Barèmes!$A$6:$A$28="Agilité — T-test 974 (s)")*(Barèmes!$B$6:$B$28=H505)*(Barèmes!$C$6:$C$28=IF(H505="6ème","Mixte",G505))*(Barèmes!$J$6:$J$28="+"))&gt;0,IF(AA505&lt;=SUMIFS(Barèmes!$F$6:$F$28,Barèmes!$A$6:$A$28,"Agilité — T-test 974 (s)",Barèmes!$B$6:$B$28,H505,Barèmes!$C$6:$C$28,IF(H505="6ème","Mixte",G505)),Barèmes!$B$2,IF(AA505&lt;=SUMIFS(Barèmes!$G$6:$G$28,Barèmes!$A$6:$A$28,"Agilité — T-test 974 (s)",Barèmes!$B$6:$B$28,H505,Barèmes!$C$6:$C$28,IF(H505="6ème","Mixte",G505)),Barèmes!$C$2,IF(AA505&lt;=SUMIFS(Barèmes!$H$6:$H$28,Barèmes!$A$6:$A$28,"Agilité — T-test 974 (s)",Barèmes!$B$6:$B$28,H505,Barèmes!$C$6:$C$28,IF(H505="6ème","Mixte",G505)),Barèmes!$D$2,IF(AA505&lt;=SUMIFS(Barèmes!$I$6:$I$28,Barèmes!$A$6:$A$28,"Agilité — T-test 974 (s)",Barèmes!$B$6:$B$28,H505,Barèmes!$C$6:$C$28,IF(H505="6ème","Mixte",G505)),Barèmes!$E$2,Barèmes!$F$2)))),IF(AA505&gt;=SUMIFS(Barèmes!$F$6:$F$28,Barèmes!$A$6:$A$28,"Agilité — T-test 974 (s)",Barèmes!$B$6:$B$28,H505,Barèmes!$C$6:$C$28,IF(H505="6ème","Mixte",G505)),Barèmes!$B$2,IF(AA505&gt;=SUMIFS(Barèmes!$G$6:$G$28,Barèmes!$A$6:$A$28,"Agilité — T-test 974 (s)",Barèmes!$B$6:$B$28,H505,Barèmes!$C$6:$C$28,IF(H505="6ème","Mixte",G505)),Barèmes!$C$2,IF(AA505&gt;=SUMIFS(Barèmes!$H$6:$H$28,Barèmes!$A$6:$A$28,"Agilité — T-test 974 (s)",Barèmes!$B$6:$B$28,H505,Barèmes!$C$6:$C$28,IF(H505="6ème","Mixte",G505)),Barèmes!$D$2,IF(AA505&gt;=SUMIFS(Barèmes!$I$6:$I$28,Barèmes!$A$6:$A$28,"Agilité — T-test 974 (s)",Barèmes!$B$6:$B$28,H505,Barèmes!$C$6:$C$28,IF(H505="6ème","Mixte",G505)),Barèmes!$E$2,Barèmes!$F$2))))))</f>
        <v/>
      </c>
      <c r="AD505" s="28" t="str">
        <f t="shared" si="58"/>
        <v/>
      </c>
      <c r="AE505" s="29" t="str">
        <f t="shared" si="59"/>
        <v/>
      </c>
      <c r="AF505" s="30" t="str">
        <f>IF(OR(AD505="",SUMPRODUCT((Barèmes!$A$6:$A$28="Surcoût d'agilité (s) — technique")*(Barèmes!$B$6:$B$28=H505)*(Barèmes!$C$6:$C$28=IF(H505="6ème","Mixte",G505)))=0),"",IF(SUMPRODUCT((Barèmes!$A$6:$A$28="Surcoût d'agilité (s) — technique")*(Barèmes!$B$6:$B$28=H505)*(Barèmes!$C$6:$C$28=IF(H505="6ème","Mixte",G505))*(Barèmes!$J$6:$J$28="+"))&gt;0,IF(AD505&lt;=SUMIFS(Barèmes!$D$6:$D$28,Barèmes!$A$6:$A$28,"Surcoût d'agilité (s) — technique",Barèmes!$B$6:$B$28,H505,Barèmes!$C$6:$C$28,IF(H505="6ème","Mixte",G505)),"à besoin",IF(AD505&lt;=SUMIFS(Barèmes!$E$6:$E$28,Barèmes!$A$6:$A$28,"Surcoût d'agilité (s) — technique",Barèmes!$B$6:$B$28,H505,Barèmes!$C$6:$C$28,IF(H505="6ème","Mixte",G505)),"fragile","satisfaisant")),IF(AD505&gt;=SUMIFS(Barèmes!$D$6:$D$28,Barèmes!$A$6:$A$28,"Surcoût d'agilité (s) — technique",Barèmes!$B$6:$B$28,H505,Barèmes!$C$6:$C$28,IF(H505="6ème","Mixte",G505)),"à besoin",IF(AD505&gt;=SUMIFS(Barèmes!$E$6:$E$28,Barèmes!$A$6:$A$28,"Surcoût d'agilité (s) — technique",Barèmes!$B$6:$B$28,H505,Barèmes!$C$6:$C$28,IF(H505="6ème","Mixte",G505)),"fragile","satisfaisant"))))</f>
        <v/>
      </c>
      <c r="AG505" s="30" t="str">
        <f>IF(OR(AD505="",SUMPRODUCT((Barèmes!$A$6:$A$28="Surcoût d'agilité (s) — technique")*(Barèmes!$B$6:$B$28=H505)*(Barèmes!$C$6:$C$28=IF(H505="6ème","Mixte",G505)))=0),"",IF(SUMPRODUCT((Barèmes!$A$6:$A$28="Surcoût d'agilité (s) — technique")*(Barèmes!$B$6:$B$28=H505)*(Barèmes!$C$6:$C$28=IF(H505="6ème","Mixte",G505))*(Barèmes!$J$6:$J$28="+"))&gt;0,IF(AD505&lt;=SUMIFS(Barèmes!$F$6:$F$28,Barèmes!$A$6:$A$28,"Surcoût d'agilité (s) — technique",Barèmes!$B$6:$B$28,H505,Barèmes!$C$6:$C$28,IF(H505="6ème","Mixte",G505)),Barèmes!$B$2,IF(AD505&lt;=SUMIFS(Barèmes!$G$6:$G$28,Barèmes!$A$6:$A$28,"Surcoût d'agilité (s) — technique",Barèmes!$B$6:$B$28,H505,Barèmes!$C$6:$C$28,IF(H505="6ème","Mixte",G505)),Barèmes!$C$2,IF(AD505&lt;=SUMIFS(Barèmes!$H$6:$H$28,Barèmes!$A$6:$A$28,"Surcoût d'agilité (s) — technique",Barèmes!$B$6:$B$28,H505,Barèmes!$C$6:$C$28,IF(H505="6ème","Mixte",G505)),Barèmes!$D$2,IF(AD505&lt;=SUMIFS(Barèmes!$I$6:$I$28,Barèmes!$A$6:$A$28,"Surcoût d'agilité (s) — technique",Barèmes!$B$6:$B$28,H505,Barèmes!$C$6:$C$28,IF(H505="6ème","Mixte",G505)),Barèmes!$E$2,Barèmes!$F$2)))),IF(AD505&gt;=SUMIFS(Barèmes!$F$6:$F$28,Barèmes!$A$6:$A$28,"Surcoût d'agilité (s) — technique",Barèmes!$B$6:$B$28,H505,Barèmes!$C$6:$C$28,IF(H505="6ème","Mixte",G505)),Barèmes!$B$2,IF(AD505&gt;=SUMIFS(Barèmes!$G$6:$G$28,Barèmes!$A$6:$A$28,"Surcoût d'agilité (s) — technique",Barèmes!$B$6:$B$28,H505,Barèmes!$C$6:$C$28,IF(H505="6ème","Mixte",G505)),Barèmes!$C$2,IF(AD505&gt;=SUMIFS(Barèmes!$H$6:$H$28,Barèmes!$A$6:$A$28,"Surcoût d'agilité (s) — technique",Barèmes!$B$6:$B$28,H505,Barèmes!$C$6:$C$28,IF(H505="6ème","Mixte",G505)),Barèmes!$D$2,IF(AD505&gt;=SUMIFS(Barèmes!$I$6:$I$28,Barèmes!$A$6:$A$28,"Surcoût d'agilité (s) — technique",Barèmes!$B$6:$B$28,H505,Barèmes!$C$6:$C$28,IF(H505="6ème","Mixte",G505)),Barèmes!$E$2,Barèmes!$F$2))))))</f>
        <v/>
      </c>
      <c r="AH505" s="31" t="str">
        <f>IF((IF(N505="",0,1)+IF(Q505="",0,1)+IF(W505="",0,1)+IF(Z505="",0,1)+IF(AC505="",0,1))=0,"",3*IF(N505=Barèmes!$B$2,1,IF(N505=Barèmes!$C$2,2,IF(N505=Barèmes!$D$2,3,IF(N505=Barèmes!$E$2,4,IF(N505=Barèmes!$F$2,5,0)))))+3*IF(Q505=Barèmes!$B$2,1,IF(Q505=Barèmes!$C$2,2,IF(Q505=Barèmes!$D$2,3,IF(Q505=Barèmes!$E$2,4,IF(Q505=Barèmes!$F$2,5,0)))))+2*IF(W505=Barèmes!$B$2,1,IF(W505=Barèmes!$C$2,2,IF(W505=Barèmes!$D$2,3,IF(W505=Barèmes!$E$2,4,IF(W505=Barèmes!$F$2,5,0)))))+1*IF(Z505=Barèmes!$B$2,1,IF(Z505=Barèmes!$C$2,2,IF(Z505=Barèmes!$D$2,3,IF(Z505=Barèmes!$E$2,4,IF(Z505=Barèmes!$F$2,5,0)))))+1*IF(AC505=Barèmes!$B$2,1,IF(AC505=Barèmes!$C$2,2,IF(AC505=Barèmes!$D$2,3,IF(AC505=Barèmes!$E$2,4,IF(AC505=Barèmes!$F$2,5,0))))))</f>
        <v/>
      </c>
      <c r="AI505" s="31"/>
      <c r="AJ505" s="32" t="str">
        <f>IFERROR(INDEX(Croissance!$B$5:$B$604,MATCH(A505,Croissance!$A$5:$A$604,0)),"")</f>
        <v/>
      </c>
      <c r="AK505" s="32" t="str">
        <f>IFERROR(INDEX(Croissance!$C$5:$C$604,MATCH(A505,Croissance!$A$5:$A$604,0)),"")</f>
        <v/>
      </c>
      <c r="AL505" s="32" t="str">
        <f>IFERROR(INDEX(Croissance!$D$5:$D$604,MATCH(A505,Croissance!$A$5:$A$604,0)),"")</f>
        <v/>
      </c>
      <c r="AM505" s="32" t="str">
        <f>IFERROR(INDEX(Croissance!$E$5:$E$604,MATCH(A505,Croissance!$A$5:$A$604,0)),"")</f>
        <v/>
      </c>
      <c r="AO505" s="33">
        <f t="shared" si="64"/>
        <v>0</v>
      </c>
      <c r="AP505" s="33">
        <f t="shared" si="60"/>
        <v>0</v>
      </c>
      <c r="AQ505" s="33">
        <f>IF(A505="",0,IF(AND(OR('Synthèse classe'!$C$2="Tous",C505='Synthèse classe'!$C$2),OR('Synthèse classe'!$C$3="Toutes",D505='Synthèse classe'!$C$3),OR('Synthèse classe'!$C$4="Toutes",AND('Synthèse classe'!$C$4="Dernière",AP505=1),B505=IFERROR(VALUE('Synthèse classe'!$C$4),0))),1,0))</f>
        <v>0</v>
      </c>
      <c r="AR505" s="34" t="str">
        <f t="shared" si="61"/>
        <v/>
      </c>
    </row>
    <row r="506" spans="1:44" x14ac:dyDescent="0.2">
      <c r="A506" s="17" t="str">
        <f t="shared" si="57"/>
        <v/>
      </c>
      <c r="B506" s="18"/>
      <c r="C506" s="19"/>
      <c r="D506" s="19"/>
      <c r="E506" s="19"/>
      <c r="F506" s="19"/>
      <c r="G506" s="19"/>
      <c r="H506" s="17" t="str">
        <f t="shared" si="62"/>
        <v/>
      </c>
      <c r="I506" s="20"/>
      <c r="J506" s="18"/>
      <c r="K506" s="19"/>
      <c r="L506" s="21" t="str">
        <f t="shared" si="63"/>
        <v/>
      </c>
      <c r="M506" s="21" t="str">
        <f>IF(OR(J506="",SUMPRODUCT((Barèmes!$A$6:$A$28="Endurance — Luc Léger (palier)")*(Barèmes!$B$6:$B$28=H506)*(Barèmes!$C$6:$C$28=IF(H506="6ème","Mixte",G506)))=0),"",IF(SUMPRODUCT((Barèmes!$A$6:$A$28="Endurance — Luc Léger (palier)")*(Barèmes!$B$6:$B$28=H506)*(Barèmes!$C$6:$C$28=IF(H506="6ème","Mixte",G506))*(Barèmes!$J$6:$J$28="+"))&gt;0,IF(J506&lt;=SUMIFS(Barèmes!$D$6:$D$28,Barèmes!$A$6:$A$28,"Endurance — Luc Léger (palier)",Barèmes!$B$6:$B$28,H506,Barèmes!$C$6:$C$28,IF(H506="6ème","Mixte",G506)),"à besoin",IF(J506&lt;=SUMIFS(Barèmes!$E$6:$E$28,Barèmes!$A$6:$A$28,"Endurance — Luc Léger (palier)",Barèmes!$B$6:$B$28,H506,Barèmes!$C$6:$C$28,IF(H506="6ème","Mixte",G506)),"fragile","satisfaisant")),IF(J506&gt;=SUMIFS(Barèmes!$D$6:$D$28,Barèmes!$A$6:$A$28,"Endurance — Luc Léger (palier)",Barèmes!$B$6:$B$28,H506,Barèmes!$C$6:$C$28,IF(H506="6ème","Mixte",G506)),"à besoin",IF(J506&gt;=SUMIFS(Barèmes!$E$6:$E$28,Barèmes!$A$6:$A$28,"Endurance — Luc Léger (palier)",Barèmes!$B$6:$B$28,H506,Barèmes!$C$6:$C$28,IF(H506="6ème","Mixte",G506)),"fragile","satisfaisant"))))</f>
        <v/>
      </c>
      <c r="N506" s="21" t="str">
        <f>IF(OR(J506="",SUMPRODUCT((Barèmes!$A$6:$A$28="Endurance — Luc Léger (palier)")*(Barèmes!$B$6:$B$28=H506)*(Barèmes!$C$6:$C$28=IF(H506="6ème","Mixte",G506)))=0),"",IF(SUMPRODUCT((Barèmes!$A$6:$A$28="Endurance — Luc Léger (palier)")*(Barèmes!$B$6:$B$28=H506)*(Barèmes!$C$6:$C$28=IF(H506="6ème","Mixte",G506))*(Barèmes!$J$6:$J$28="+"))&gt;0,IF(J506&lt;=SUMIFS(Barèmes!$F$6:$F$28,Barèmes!$A$6:$A$28,"Endurance — Luc Léger (palier)",Barèmes!$B$6:$B$28,H506,Barèmes!$C$6:$C$28,IF(H506="6ème","Mixte",G506)),Barèmes!$B$2,IF(J506&lt;=SUMIFS(Barèmes!$G$6:$G$28,Barèmes!$A$6:$A$28,"Endurance — Luc Léger (palier)",Barèmes!$B$6:$B$28,H506,Barèmes!$C$6:$C$28,IF(H506="6ème","Mixte",G506)),Barèmes!$C$2,IF(J506&lt;=SUMIFS(Barèmes!$H$6:$H$28,Barèmes!$A$6:$A$28,"Endurance — Luc Léger (palier)",Barèmes!$B$6:$B$28,H506,Barèmes!$C$6:$C$28,IF(H506="6ème","Mixte",G506)),Barèmes!$D$2,IF(J506&lt;=SUMIFS(Barèmes!$I$6:$I$28,Barèmes!$A$6:$A$28,"Endurance — Luc Léger (palier)",Barèmes!$B$6:$B$28,H506,Barèmes!$C$6:$C$28,IF(H506="6ème","Mixte",G506)),Barèmes!$E$2,Barèmes!$F$2)))),IF(J506&gt;=SUMIFS(Barèmes!$F$6:$F$28,Barèmes!$A$6:$A$28,"Endurance — Luc Léger (palier)",Barèmes!$B$6:$B$28,H506,Barèmes!$C$6:$C$28,IF(H506="6ème","Mixte",G506)),Barèmes!$B$2,IF(J506&gt;=SUMIFS(Barèmes!$G$6:$G$28,Barèmes!$A$6:$A$28,"Endurance — Luc Léger (palier)",Barèmes!$B$6:$B$28,H506,Barèmes!$C$6:$C$28,IF(H506="6ème","Mixte",G506)),Barèmes!$C$2,IF(J506&gt;=SUMIFS(Barèmes!$H$6:$H$28,Barèmes!$A$6:$A$28,"Endurance — Luc Léger (palier)",Barèmes!$B$6:$B$28,H506,Barèmes!$C$6:$C$28,IF(H506="6ème","Mixte",G506)),Barèmes!$D$2,IF(J506&gt;=SUMIFS(Barèmes!$I$6:$I$28,Barèmes!$A$6:$A$28,"Endurance — Luc Léger (palier)",Barèmes!$B$6:$B$28,H506,Barèmes!$C$6:$C$28,IF(H506="6ème","Mixte",G506)),Barèmes!$E$2,Barèmes!$F$2))))))</f>
        <v/>
      </c>
      <c r="O506" s="22"/>
      <c r="P506" s="23" t="str">
        <f>IF(OR(O506="",SUMPRODUCT((Barèmes!$A$6:$A$28="Force bas du corps — Saut en longueur (m)")*(Barèmes!$B$6:$B$28=H506)*(Barèmes!$C$6:$C$28=IF(H506="6ème","Mixte",G506)))=0),"",IF(SUMPRODUCT((Barèmes!$A$6:$A$28="Force bas du corps — Saut en longueur (m)")*(Barèmes!$B$6:$B$28=H506)*(Barèmes!$C$6:$C$28=IF(H506="6ème","Mixte",G506))*(Barèmes!$J$6:$J$28="+"))&gt;0,IF(O506&lt;=SUMIFS(Barèmes!$D$6:$D$28,Barèmes!$A$6:$A$28,"Force bas du corps — Saut en longueur (m)",Barèmes!$B$6:$B$28,H506,Barèmes!$C$6:$C$28,IF(H506="6ème","Mixte",G506)),"à besoin",IF(O506&lt;=SUMIFS(Barèmes!$E$6:$E$28,Barèmes!$A$6:$A$28,"Force bas du corps — Saut en longueur (m)",Barèmes!$B$6:$B$28,H506,Barèmes!$C$6:$C$28,IF(H506="6ème","Mixte",G506)),"fragile","satisfaisant")),IF(O506&gt;=SUMIFS(Barèmes!$D$6:$D$28,Barèmes!$A$6:$A$28,"Force bas du corps — Saut en longueur (m)",Barèmes!$B$6:$B$28,H506,Barèmes!$C$6:$C$28,IF(H506="6ème","Mixte",G506)),"à besoin",IF(O506&gt;=SUMIFS(Barèmes!$E$6:$E$28,Barèmes!$A$6:$A$28,"Force bas du corps — Saut en longueur (m)",Barèmes!$B$6:$B$28,H506,Barèmes!$C$6:$C$28,IF(H506="6ème","Mixte",G506)),"fragile","satisfaisant"))))</f>
        <v/>
      </c>
      <c r="Q506" s="23" t="str">
        <f>IF(OR(O506="",SUMPRODUCT((Barèmes!$A$6:$A$28="Force bas du corps — Saut en longueur (m)")*(Barèmes!$B$6:$B$28=H506)*(Barèmes!$C$6:$C$28=IF(H506="6ème","Mixte",G506)))=0),"",IF(SUMPRODUCT((Barèmes!$A$6:$A$28="Force bas du corps — Saut en longueur (m)")*(Barèmes!$B$6:$B$28=H506)*(Barèmes!$C$6:$C$28=IF(H506="6ème","Mixte",G506))*(Barèmes!$J$6:$J$28="+"))&gt;0,IF(O506&lt;=SUMIFS(Barèmes!$F$6:$F$28,Barèmes!$A$6:$A$28,"Force bas du corps — Saut en longueur (m)",Barèmes!$B$6:$B$28,H506,Barèmes!$C$6:$C$28,IF(H506="6ème","Mixte",G506)),Barèmes!$B$2,IF(O506&lt;=SUMIFS(Barèmes!$G$6:$G$28,Barèmes!$A$6:$A$28,"Force bas du corps — Saut en longueur (m)",Barèmes!$B$6:$B$28,H506,Barèmes!$C$6:$C$28,IF(H506="6ème","Mixte",G506)),Barèmes!$C$2,IF(O506&lt;=SUMIFS(Barèmes!$H$6:$H$28,Barèmes!$A$6:$A$28,"Force bas du corps — Saut en longueur (m)",Barèmes!$B$6:$B$28,H506,Barèmes!$C$6:$C$28,IF(H506="6ème","Mixte",G506)),Barèmes!$D$2,IF(O506&lt;=SUMIFS(Barèmes!$I$6:$I$28,Barèmes!$A$6:$A$28,"Force bas du corps — Saut en longueur (m)",Barèmes!$B$6:$B$28,H506,Barèmes!$C$6:$C$28,IF(H506="6ème","Mixte",G506)),Barèmes!$E$2,Barèmes!$F$2)))),IF(O506&gt;=SUMIFS(Barèmes!$F$6:$F$28,Barèmes!$A$6:$A$28,"Force bas du corps — Saut en longueur (m)",Barèmes!$B$6:$B$28,H506,Barèmes!$C$6:$C$28,IF(H506="6ème","Mixte",G506)),Barèmes!$B$2,IF(O506&gt;=SUMIFS(Barèmes!$G$6:$G$28,Barèmes!$A$6:$A$28,"Force bas du corps — Saut en longueur (m)",Barèmes!$B$6:$B$28,H506,Barèmes!$C$6:$C$28,IF(H506="6ème","Mixte",G506)),Barèmes!$C$2,IF(O506&gt;=SUMIFS(Barèmes!$H$6:$H$28,Barèmes!$A$6:$A$28,"Force bas du corps — Saut en longueur (m)",Barèmes!$B$6:$B$28,H506,Barèmes!$C$6:$C$28,IF(H506="6ème","Mixte",G506)),Barèmes!$D$2,IF(O506&gt;=SUMIFS(Barèmes!$I$6:$I$28,Barèmes!$A$6:$A$28,"Force bas du corps — Saut en longueur (m)",Barèmes!$B$6:$B$28,H506,Barèmes!$C$6:$C$28,IF(H506="6ème","Mixte",G506)),Barèmes!$E$2,Barèmes!$F$2))))))</f>
        <v/>
      </c>
      <c r="R506" s="22"/>
      <c r="S506" s="24" t="str">
        <f>IF(OR(R506="",SUMPRODUCT((Barèmes!$A$6:$A$28="Vitesse — 30 m (s)")*(Barèmes!$B$6:$B$28=H506)*(Barèmes!$C$6:$C$28=IF(H506="6ème","Mixte",G506)))=0),"",IF(SUMPRODUCT((Barèmes!$A$6:$A$28="Vitesse — 30 m (s)")*(Barèmes!$B$6:$B$28=H506)*(Barèmes!$C$6:$C$28=IF(H506="6ème","Mixte",G506))*(Barèmes!$J$6:$J$28="+"))&gt;0,IF(R506&lt;=SUMIFS(Barèmes!$D$6:$D$28,Barèmes!$A$6:$A$28,"Vitesse — 30 m (s)",Barèmes!$B$6:$B$28,H506,Barèmes!$C$6:$C$28,IF(H506="6ème","Mixte",G506)),"à besoin",IF(R506&lt;=SUMIFS(Barèmes!$E$6:$E$28,Barèmes!$A$6:$A$28,"Vitesse — 30 m (s)",Barèmes!$B$6:$B$28,H506,Barèmes!$C$6:$C$28,IF(H506="6ème","Mixte",G506)),"fragile","satisfaisant")),IF(R506&gt;=SUMIFS(Barèmes!$D$6:$D$28,Barèmes!$A$6:$A$28,"Vitesse — 30 m (s)",Barèmes!$B$6:$B$28,H506,Barèmes!$C$6:$C$28,IF(H506="6ème","Mixte",G506)),"à besoin",IF(R506&gt;=SUMIFS(Barèmes!$E$6:$E$28,Barèmes!$A$6:$A$28,"Vitesse — 30 m (s)",Barèmes!$B$6:$B$28,H506,Barèmes!$C$6:$C$28,IF(H506="6ème","Mixte",G506)),"fragile","satisfaisant"))))</f>
        <v/>
      </c>
      <c r="T506" s="24" t="str">
        <f>IF(OR(R506="",SUMPRODUCT((Barèmes!$A$6:$A$28="Vitesse — 30 m (s)")*(Barèmes!$B$6:$B$28=H506)*(Barèmes!$C$6:$C$28=IF(H506="6ème","Mixte",G506)))=0),"",IF(SUMPRODUCT((Barèmes!$A$6:$A$28="Vitesse — 30 m (s)")*(Barèmes!$B$6:$B$28=H506)*(Barèmes!$C$6:$C$28=IF(H506="6ème","Mixte",G506))*(Barèmes!$J$6:$J$28="+"))&gt;0,IF(R506&lt;=SUMIFS(Barèmes!$F$6:$F$28,Barèmes!$A$6:$A$28,"Vitesse — 30 m (s)",Barèmes!$B$6:$B$28,H506,Barèmes!$C$6:$C$28,IF(H506="6ème","Mixte",G506)),Barèmes!$B$2,IF(R506&lt;=SUMIFS(Barèmes!$G$6:$G$28,Barèmes!$A$6:$A$28,"Vitesse — 30 m (s)",Barèmes!$B$6:$B$28,H506,Barèmes!$C$6:$C$28,IF(H506="6ème","Mixte",G506)),Barèmes!$C$2,IF(R506&lt;=SUMIFS(Barèmes!$H$6:$H$28,Barèmes!$A$6:$A$28,"Vitesse — 30 m (s)",Barèmes!$B$6:$B$28,H506,Barèmes!$C$6:$C$28,IF(H506="6ème","Mixte",G506)),Barèmes!$D$2,IF(R506&lt;=SUMIFS(Barèmes!$I$6:$I$28,Barèmes!$A$6:$A$28,"Vitesse — 30 m (s)",Barèmes!$B$6:$B$28,H506,Barèmes!$C$6:$C$28,IF(H506="6ème","Mixte",G506)),Barèmes!$E$2,Barèmes!$F$2)))),IF(R506&gt;=SUMIFS(Barèmes!$F$6:$F$28,Barèmes!$A$6:$A$28,"Vitesse — 30 m (s)",Barèmes!$B$6:$B$28,H506,Barèmes!$C$6:$C$28,IF(H506="6ème","Mixte",G506)),Barèmes!$B$2,IF(R506&gt;=SUMIFS(Barèmes!$G$6:$G$28,Barèmes!$A$6:$A$28,"Vitesse — 30 m (s)",Barèmes!$B$6:$B$28,H506,Barèmes!$C$6:$C$28,IF(H506="6ème","Mixte",G506)),Barèmes!$C$2,IF(R506&gt;=SUMIFS(Barèmes!$H$6:$H$28,Barèmes!$A$6:$A$28,"Vitesse — 30 m (s)",Barèmes!$B$6:$B$28,H506,Barèmes!$C$6:$C$28,IF(H506="6ème","Mixte",G506)),Barèmes!$D$2,IF(R506&gt;=SUMIFS(Barèmes!$I$6:$I$28,Barèmes!$A$6:$A$28,"Vitesse — 30 m (s)",Barèmes!$B$6:$B$28,H506,Barèmes!$C$6:$C$28,IF(H506="6ème","Mixte",G506)),Barèmes!$E$2,Barèmes!$F$2))))))</f>
        <v/>
      </c>
      <c r="U506" s="22"/>
      <c r="V506" s="25" t="str">
        <f>IF(OR(U506="",SUMPRODUCT((Barèmes!$A$6:$A$28="Vitesse — 50 m (s)")*(Barèmes!$B$6:$B$28=H506)*(Barèmes!$C$6:$C$28=IF(H506="6ème","Mixte",G506)))=0),"",IF(SUMPRODUCT((Barèmes!$A$6:$A$28="Vitesse — 50 m (s)")*(Barèmes!$B$6:$B$28=H506)*(Barèmes!$C$6:$C$28=IF(H506="6ème","Mixte",G506))*(Barèmes!$J$6:$J$28="+"))&gt;0,IF(U506&lt;=SUMIFS(Barèmes!$D$6:$D$28,Barèmes!$A$6:$A$28,"Vitesse — 50 m (s)",Barèmes!$B$6:$B$28,H506,Barèmes!$C$6:$C$28,IF(H506="6ème","Mixte",G506)),"à besoin",IF(U506&lt;=SUMIFS(Barèmes!$E$6:$E$28,Barèmes!$A$6:$A$28,"Vitesse — 50 m (s)",Barèmes!$B$6:$B$28,H506,Barèmes!$C$6:$C$28,IF(H506="6ème","Mixte",G506)),"fragile","satisfaisant")),IF(U506&gt;=SUMIFS(Barèmes!$D$6:$D$28,Barèmes!$A$6:$A$28,"Vitesse — 50 m (s)",Barèmes!$B$6:$B$28,H506,Barèmes!$C$6:$C$28,IF(H506="6ème","Mixte",G506)),"à besoin",IF(U506&gt;=SUMIFS(Barèmes!$E$6:$E$28,Barèmes!$A$6:$A$28,"Vitesse — 50 m (s)",Barèmes!$B$6:$B$28,H506,Barèmes!$C$6:$C$28,IF(H506="6ème","Mixte",G506)),"fragile","satisfaisant"))))</f>
        <v/>
      </c>
      <c r="W506" s="25" t="str">
        <f>IF(OR(U506="",SUMPRODUCT((Barèmes!$A$6:$A$28="Vitesse — 50 m (s)")*(Barèmes!$B$6:$B$28=H506)*(Barèmes!$C$6:$C$28=IF(H506="6ème","Mixte",G506)))=0),"",IF(SUMPRODUCT((Barèmes!$A$6:$A$28="Vitesse — 50 m (s)")*(Barèmes!$B$6:$B$28=H506)*(Barèmes!$C$6:$C$28=IF(H506="6ème","Mixte",G506))*(Barèmes!$J$6:$J$28="+"))&gt;0,IF(U506&lt;=SUMIFS(Barèmes!$F$6:$F$28,Barèmes!$A$6:$A$28,"Vitesse — 50 m (s)",Barèmes!$B$6:$B$28,H506,Barèmes!$C$6:$C$28,IF(H506="6ème","Mixte",G506)),Barèmes!$B$2,IF(U506&lt;=SUMIFS(Barèmes!$G$6:$G$28,Barèmes!$A$6:$A$28,"Vitesse — 50 m (s)",Barèmes!$B$6:$B$28,H506,Barèmes!$C$6:$C$28,IF(H506="6ème","Mixte",G506)),Barèmes!$C$2,IF(U506&lt;=SUMIFS(Barèmes!$H$6:$H$28,Barèmes!$A$6:$A$28,"Vitesse — 50 m (s)",Barèmes!$B$6:$B$28,H506,Barèmes!$C$6:$C$28,IF(H506="6ème","Mixte",G506)),Barèmes!$D$2,IF(U506&lt;=SUMIFS(Barèmes!$I$6:$I$28,Barèmes!$A$6:$A$28,"Vitesse — 50 m (s)",Barèmes!$B$6:$B$28,H506,Barèmes!$C$6:$C$28,IF(H506="6ème","Mixte",G506)),Barèmes!$E$2,Barèmes!$F$2)))),IF(U506&gt;=SUMIFS(Barèmes!$F$6:$F$28,Barèmes!$A$6:$A$28,"Vitesse — 50 m (s)",Barèmes!$B$6:$B$28,H506,Barèmes!$C$6:$C$28,IF(H506="6ème","Mixte",G506)),Barèmes!$B$2,IF(U506&gt;=SUMIFS(Barèmes!$G$6:$G$28,Barèmes!$A$6:$A$28,"Vitesse — 50 m (s)",Barèmes!$B$6:$B$28,H506,Barèmes!$C$6:$C$28,IF(H506="6ème","Mixte",G506)),Barèmes!$C$2,IF(U506&gt;=SUMIFS(Barèmes!$H$6:$H$28,Barèmes!$A$6:$A$28,"Vitesse — 50 m (s)",Barèmes!$B$6:$B$28,H506,Barèmes!$C$6:$C$28,IF(H506="6ème","Mixte",G506)),Barèmes!$D$2,IF(U506&gt;=SUMIFS(Barèmes!$I$6:$I$28,Barèmes!$A$6:$A$28,"Vitesse — 50 m (s)",Barèmes!$B$6:$B$28,H506,Barèmes!$C$6:$C$28,IF(H506="6ème","Mixte",G506)),Barèmes!$E$2,Barèmes!$F$2))))))</f>
        <v/>
      </c>
      <c r="X506" s="18"/>
      <c r="Y506" s="26" t="str" cm="1">
        <f t="array" ref="Y506">IF(OR(X506="",SUMPRODUCT((Barèmes!$A$6:$A$28="Souplesse (score 1-5)")*(Barèmes!$B$6:$B$28=H506)*(Barèmes!$C$6:$C$28=IF(H506="6ème","Mixte",G506)))=0),"",IF(SUMPRODUCT((Barèmes!$A$6:$A$28="Souplesse (score 1-5)")*(Barèmes!$B$6:$B$28=H506)*(Barèmes!$C$6:$C$28=IF(H506="6ème","Mixte",G506))*(Barèmes!$J$6:$J$28="+"))&gt;0,IF(X506&lt;=SUMIFS(Barèmes!$D$6:$D$28,Barèmes!$A$6:$A$28,"Souplesse (score 1-5)",Barèmes!$B$6:$B$28,H506,Barèmes!$C$6:$C$28,IF(H506="6ème","Mixte",G506)),"à besoin",IF(X506&lt;=SUMIFS(Barèmes!$E$6:$E$28,Barèmes!$A$6:$A$28,"Souplesse (score 1-5)",Barèmes!$B$6:$B$28,H506,Barèmes!$C$6:$C$28,IF(H506="6ème","Mixte",G506)),"fragile","satisfaisant")),IF(X506&gt;=SUMIFS(Barèmes!$D$6:$D$28,Barèmes!$A$6:$A$28,"Souplesse (score 1-5)",Barèmes!$B$6:$B$28,H506,Barèmes!$C$6:$C$28,IF(H506="6ème","Mixte",G506)),"à besoin",IF(X506&gt;=SUMIFS(Barèmes!$E$6:$E$28,Barèmes!$A$6:$A$28,"Souplesse (score 1-5)",Barèmes!$B$6:$B$28,H506,Barèmes!$C$6:$C$28,IF(H506="6ème","Mixte",G506)),"fragile","satisfaisant"))))</f>
        <v/>
      </c>
      <c r="Z506" s="26" t="str" cm="1">
        <f t="array" ref="Z506">IF(OR(X506="",SUMPRODUCT((Barèmes!$A$6:$A$28="Souplesse (score 1-5)")*(Barèmes!$B$6:$B$28=H506)*(Barèmes!$C$6:$C$28=IF(H506="6ème","Mixte",G506)))=0),"",IF(SUMPRODUCT((Barèmes!$A$6:$A$28="Souplesse (score 1-5)")*(Barèmes!$B$6:$B$28=H506)*(Barèmes!$C$6:$C$28=IF(H506="6ème","Mixte",G506))*(Barèmes!$J$6:$J$28="+"))&gt;0,IF(X506&lt;=SUMIFS(Barèmes!$F$6:$F$28,Barèmes!$A$6:$A$28,"Souplesse (score 1-5)",Barèmes!$B$6:$B$28,H506,Barèmes!$C$6:$C$28,IF(H506="6ème","Mixte",G506)),Barèmes!$B$2,IF(X506&lt;=SUMIFS(Barèmes!$G$6:$G$28,Barèmes!$A$6:$A$28,"Souplesse (score 1-5)",Barèmes!$B$6:$B$28,H506,Barèmes!$C$6:$C$28,IF(H506="6ème","Mixte",G506)),Barèmes!$C$2,IF(X506&lt;=SUMIFS(Barèmes!$H$6:$H$28,Barèmes!$A$6:$A$28,"Souplesse (score 1-5)",Barèmes!$B$6:$B$28,H506,Barèmes!$C$6:$C$28,IF(H506="6ème","Mixte",G506)),Barèmes!$D$2,IF(X506&lt;=SUMIFS(Barèmes!$I$6:$I$28,Barèmes!$A$6:$A$28,"Souplesse (score 1-5)",Barèmes!$B$6:$B$28,H506,Barèmes!$C$6:$C$28,IF(H506="6ème","Mixte",G506)),Barèmes!$E$2,Barèmes!$F$2)))),IF(X506&gt;=SUMIFS(Barèmes!$F$6:$F$28,Barèmes!$A$6:$A$28,"Souplesse (score 1-5)",Barèmes!$B$6:$B$28,H506,Barèmes!$C$6:$C$28,IF(H506="6ème","Mixte",G506)),Barèmes!$B$2,IF(X506&gt;=SUMIFS(Barèmes!$G$6:$G$28,Barèmes!$A$6:$A$28,"Souplesse (score 1-5)",Barèmes!$B$6:$B$28,H506,Barèmes!$C$6:$C$28,IF(H506="6ème","Mixte",G506)),Barèmes!$C$2,IF(X506&gt;=SUMIFS(Barèmes!$H$6:$H$28,Barèmes!$A$6:$A$28,"Souplesse (score 1-5)",Barèmes!$B$6:$B$28,H506,Barèmes!$C$6:$C$28,IF(H506="6ème","Mixte",G506)),Barèmes!$D$2,IF(X506&gt;=SUMIFS(Barèmes!$I$6:$I$28,Barèmes!$A$6:$A$28,"Souplesse (score 1-5)",Barèmes!$B$6:$B$28,H506,Barèmes!$C$6:$C$28,IF(H506="6ème","Mixte",G506)),Barèmes!$E$2,Barèmes!$F$2))))))</f>
        <v/>
      </c>
      <c r="AA506" s="22"/>
      <c r="AB506" s="27" t="str">
        <f>IF(OR(AA506="",SUMPRODUCT((Barèmes!$A$6:$A$28="Agilité — T-test 974 (s)")*(Barèmes!$B$6:$B$28=H506)*(Barèmes!$C$6:$C$28=IF(H506="6ème","Mixte",G506)))=0),"",IF(SUMPRODUCT((Barèmes!$A$6:$A$28="Agilité — T-test 974 (s)")*(Barèmes!$B$6:$B$28=H506)*(Barèmes!$C$6:$C$28=IF(H506="6ème","Mixte",G506))*(Barèmes!$J$6:$J$28="+"))&gt;0,IF(AA506&lt;=SUMIFS(Barèmes!$D$6:$D$28,Barèmes!$A$6:$A$28,"Agilité — T-test 974 (s)",Barèmes!$B$6:$B$28,H506,Barèmes!$C$6:$C$28,IF(H506="6ème","Mixte",G506)),"à besoin",IF(AA506&lt;=SUMIFS(Barèmes!$E$6:$E$28,Barèmes!$A$6:$A$28,"Agilité — T-test 974 (s)",Barèmes!$B$6:$B$28,H506,Barèmes!$C$6:$C$28,IF(H506="6ème","Mixte",G506)),"fragile","satisfaisant")),IF(AA506&gt;=SUMIFS(Barèmes!$D$6:$D$28,Barèmes!$A$6:$A$28,"Agilité — T-test 974 (s)",Barèmes!$B$6:$B$28,H506,Barèmes!$C$6:$C$28,IF(H506="6ème","Mixte",G506)),"à besoin",IF(AA506&gt;=SUMIFS(Barèmes!$E$6:$E$28,Barèmes!$A$6:$A$28,"Agilité — T-test 974 (s)",Barèmes!$B$6:$B$28,H506,Barèmes!$C$6:$C$28,IF(H506="6ème","Mixte",G506)),"fragile","satisfaisant"))))</f>
        <v/>
      </c>
      <c r="AC506" s="27" t="str">
        <f>IF(OR(AA506="",SUMPRODUCT((Barèmes!$A$6:$A$28="Agilité — T-test 974 (s)")*(Barèmes!$B$6:$B$28=H506)*(Barèmes!$C$6:$C$28=IF(H506="6ème","Mixte",G506)))=0),"",IF(SUMPRODUCT((Barèmes!$A$6:$A$28="Agilité — T-test 974 (s)")*(Barèmes!$B$6:$B$28=H506)*(Barèmes!$C$6:$C$28=IF(H506="6ème","Mixte",G506))*(Barèmes!$J$6:$J$28="+"))&gt;0,IF(AA506&lt;=SUMIFS(Barèmes!$F$6:$F$28,Barèmes!$A$6:$A$28,"Agilité — T-test 974 (s)",Barèmes!$B$6:$B$28,H506,Barèmes!$C$6:$C$28,IF(H506="6ème","Mixte",G506)),Barèmes!$B$2,IF(AA506&lt;=SUMIFS(Barèmes!$G$6:$G$28,Barèmes!$A$6:$A$28,"Agilité — T-test 974 (s)",Barèmes!$B$6:$B$28,H506,Barèmes!$C$6:$C$28,IF(H506="6ème","Mixte",G506)),Barèmes!$C$2,IF(AA506&lt;=SUMIFS(Barèmes!$H$6:$H$28,Barèmes!$A$6:$A$28,"Agilité — T-test 974 (s)",Barèmes!$B$6:$B$28,H506,Barèmes!$C$6:$C$28,IF(H506="6ème","Mixte",G506)),Barèmes!$D$2,IF(AA506&lt;=SUMIFS(Barèmes!$I$6:$I$28,Barèmes!$A$6:$A$28,"Agilité — T-test 974 (s)",Barèmes!$B$6:$B$28,H506,Barèmes!$C$6:$C$28,IF(H506="6ème","Mixte",G506)),Barèmes!$E$2,Barèmes!$F$2)))),IF(AA506&gt;=SUMIFS(Barèmes!$F$6:$F$28,Barèmes!$A$6:$A$28,"Agilité — T-test 974 (s)",Barèmes!$B$6:$B$28,H506,Barèmes!$C$6:$C$28,IF(H506="6ème","Mixte",G506)),Barèmes!$B$2,IF(AA506&gt;=SUMIFS(Barèmes!$G$6:$G$28,Barèmes!$A$6:$A$28,"Agilité — T-test 974 (s)",Barèmes!$B$6:$B$28,H506,Barèmes!$C$6:$C$28,IF(H506="6ème","Mixte",G506)),Barèmes!$C$2,IF(AA506&gt;=SUMIFS(Barèmes!$H$6:$H$28,Barèmes!$A$6:$A$28,"Agilité — T-test 974 (s)",Barèmes!$B$6:$B$28,H506,Barèmes!$C$6:$C$28,IF(H506="6ème","Mixte",G506)),Barèmes!$D$2,IF(AA506&gt;=SUMIFS(Barèmes!$I$6:$I$28,Barèmes!$A$6:$A$28,"Agilité — T-test 974 (s)",Barèmes!$B$6:$B$28,H506,Barèmes!$C$6:$C$28,IF(H506="6ème","Mixte",G506)),Barèmes!$E$2,Barèmes!$F$2))))))</f>
        <v/>
      </c>
      <c r="AD506" s="28" t="str">
        <f t="shared" si="58"/>
        <v/>
      </c>
      <c r="AE506" s="29" t="str">
        <f t="shared" si="59"/>
        <v/>
      </c>
      <c r="AF506" s="30" t="str">
        <f>IF(OR(AD506="",SUMPRODUCT((Barèmes!$A$6:$A$28="Surcoût d'agilité (s) — technique")*(Barèmes!$B$6:$B$28=H506)*(Barèmes!$C$6:$C$28=IF(H506="6ème","Mixte",G506)))=0),"",IF(SUMPRODUCT((Barèmes!$A$6:$A$28="Surcoût d'agilité (s) — technique")*(Barèmes!$B$6:$B$28=H506)*(Barèmes!$C$6:$C$28=IF(H506="6ème","Mixte",G506))*(Barèmes!$J$6:$J$28="+"))&gt;0,IF(AD506&lt;=SUMIFS(Barèmes!$D$6:$D$28,Barèmes!$A$6:$A$28,"Surcoût d'agilité (s) — technique",Barèmes!$B$6:$B$28,H506,Barèmes!$C$6:$C$28,IF(H506="6ème","Mixte",G506)),"à besoin",IF(AD506&lt;=SUMIFS(Barèmes!$E$6:$E$28,Barèmes!$A$6:$A$28,"Surcoût d'agilité (s) — technique",Barèmes!$B$6:$B$28,H506,Barèmes!$C$6:$C$28,IF(H506="6ème","Mixte",G506)),"fragile","satisfaisant")),IF(AD506&gt;=SUMIFS(Barèmes!$D$6:$D$28,Barèmes!$A$6:$A$28,"Surcoût d'agilité (s) — technique",Barèmes!$B$6:$B$28,H506,Barèmes!$C$6:$C$28,IF(H506="6ème","Mixte",G506)),"à besoin",IF(AD506&gt;=SUMIFS(Barèmes!$E$6:$E$28,Barèmes!$A$6:$A$28,"Surcoût d'agilité (s) — technique",Barèmes!$B$6:$B$28,H506,Barèmes!$C$6:$C$28,IF(H506="6ème","Mixte",G506)),"fragile","satisfaisant"))))</f>
        <v/>
      </c>
      <c r="AG506" s="30" t="str">
        <f>IF(OR(AD506="",SUMPRODUCT((Barèmes!$A$6:$A$28="Surcoût d'agilité (s) — technique")*(Barèmes!$B$6:$B$28=H506)*(Barèmes!$C$6:$C$28=IF(H506="6ème","Mixte",G506)))=0),"",IF(SUMPRODUCT((Barèmes!$A$6:$A$28="Surcoût d'agilité (s) — technique")*(Barèmes!$B$6:$B$28=H506)*(Barèmes!$C$6:$C$28=IF(H506="6ème","Mixte",G506))*(Barèmes!$J$6:$J$28="+"))&gt;0,IF(AD506&lt;=SUMIFS(Barèmes!$F$6:$F$28,Barèmes!$A$6:$A$28,"Surcoût d'agilité (s) — technique",Barèmes!$B$6:$B$28,H506,Barèmes!$C$6:$C$28,IF(H506="6ème","Mixte",G506)),Barèmes!$B$2,IF(AD506&lt;=SUMIFS(Barèmes!$G$6:$G$28,Barèmes!$A$6:$A$28,"Surcoût d'agilité (s) — technique",Barèmes!$B$6:$B$28,H506,Barèmes!$C$6:$C$28,IF(H506="6ème","Mixte",G506)),Barèmes!$C$2,IF(AD506&lt;=SUMIFS(Barèmes!$H$6:$H$28,Barèmes!$A$6:$A$28,"Surcoût d'agilité (s) — technique",Barèmes!$B$6:$B$28,H506,Barèmes!$C$6:$C$28,IF(H506="6ème","Mixte",G506)),Barèmes!$D$2,IF(AD506&lt;=SUMIFS(Barèmes!$I$6:$I$28,Barèmes!$A$6:$A$28,"Surcoût d'agilité (s) — technique",Barèmes!$B$6:$B$28,H506,Barèmes!$C$6:$C$28,IF(H506="6ème","Mixte",G506)),Barèmes!$E$2,Barèmes!$F$2)))),IF(AD506&gt;=SUMIFS(Barèmes!$F$6:$F$28,Barèmes!$A$6:$A$28,"Surcoût d'agilité (s) — technique",Barèmes!$B$6:$B$28,H506,Barèmes!$C$6:$C$28,IF(H506="6ème","Mixte",G506)),Barèmes!$B$2,IF(AD506&gt;=SUMIFS(Barèmes!$G$6:$G$28,Barèmes!$A$6:$A$28,"Surcoût d'agilité (s) — technique",Barèmes!$B$6:$B$28,H506,Barèmes!$C$6:$C$28,IF(H506="6ème","Mixte",G506)),Barèmes!$C$2,IF(AD506&gt;=SUMIFS(Barèmes!$H$6:$H$28,Barèmes!$A$6:$A$28,"Surcoût d'agilité (s) — technique",Barèmes!$B$6:$B$28,H506,Barèmes!$C$6:$C$28,IF(H506="6ème","Mixte",G506)),Barèmes!$D$2,IF(AD506&gt;=SUMIFS(Barèmes!$I$6:$I$28,Barèmes!$A$6:$A$28,"Surcoût d'agilité (s) — technique",Barèmes!$B$6:$B$28,H506,Barèmes!$C$6:$C$28,IF(H506="6ème","Mixte",G506)),Barèmes!$E$2,Barèmes!$F$2))))))</f>
        <v/>
      </c>
      <c r="AH506" s="31" t="str">
        <f>IF((IF(N506="",0,1)+IF(Q506="",0,1)+IF(W506="",0,1)+IF(Z506="",0,1)+IF(AC506="",0,1))=0,"",3*IF(N506=Barèmes!$B$2,1,IF(N506=Barèmes!$C$2,2,IF(N506=Barèmes!$D$2,3,IF(N506=Barèmes!$E$2,4,IF(N506=Barèmes!$F$2,5,0)))))+3*IF(Q506=Barèmes!$B$2,1,IF(Q506=Barèmes!$C$2,2,IF(Q506=Barèmes!$D$2,3,IF(Q506=Barèmes!$E$2,4,IF(Q506=Barèmes!$F$2,5,0)))))+2*IF(W506=Barèmes!$B$2,1,IF(W506=Barèmes!$C$2,2,IF(W506=Barèmes!$D$2,3,IF(W506=Barèmes!$E$2,4,IF(W506=Barèmes!$F$2,5,0)))))+1*IF(Z506=Barèmes!$B$2,1,IF(Z506=Barèmes!$C$2,2,IF(Z506=Barèmes!$D$2,3,IF(Z506=Barèmes!$E$2,4,IF(Z506=Barèmes!$F$2,5,0)))))+1*IF(AC506=Barèmes!$B$2,1,IF(AC506=Barèmes!$C$2,2,IF(AC506=Barèmes!$D$2,3,IF(AC506=Barèmes!$E$2,4,IF(AC506=Barèmes!$F$2,5,0))))))</f>
        <v/>
      </c>
      <c r="AI506" s="31"/>
      <c r="AJ506" s="32" t="str">
        <f>IFERROR(INDEX(Croissance!$B$5:$B$604,MATCH(A506,Croissance!$A$5:$A$604,0)),"")</f>
        <v/>
      </c>
      <c r="AK506" s="32" t="str">
        <f>IFERROR(INDEX(Croissance!$C$5:$C$604,MATCH(A506,Croissance!$A$5:$A$604,0)),"")</f>
        <v/>
      </c>
      <c r="AL506" s="32" t="str">
        <f>IFERROR(INDEX(Croissance!$D$5:$D$604,MATCH(A506,Croissance!$A$5:$A$604,0)),"")</f>
        <v/>
      </c>
      <c r="AM506" s="32" t="str">
        <f>IFERROR(INDEX(Croissance!$E$5:$E$604,MATCH(A506,Croissance!$A$5:$A$604,0)),"")</f>
        <v/>
      </c>
      <c r="AO506" s="33">
        <f t="shared" si="64"/>
        <v>0</v>
      </c>
      <c r="AP506" s="33">
        <f t="shared" si="60"/>
        <v>0</v>
      </c>
      <c r="AQ506" s="33">
        <f>IF(A506="",0,IF(AND(OR('Synthèse classe'!$C$2="Tous",C506='Synthèse classe'!$C$2),OR('Synthèse classe'!$C$3="Toutes",D506='Synthèse classe'!$C$3),OR('Synthèse classe'!$C$4="Toutes",AND('Synthèse classe'!$C$4="Dernière",AP506=1),B506=IFERROR(VALUE('Synthèse classe'!$C$4),0))),1,0))</f>
        <v>0</v>
      </c>
      <c r="AR506" s="34" t="str">
        <f t="shared" si="61"/>
        <v/>
      </c>
    </row>
    <row r="507" spans="1:44" x14ac:dyDescent="0.2">
      <c r="A507" s="17" t="str">
        <f t="shared" si="57"/>
        <v/>
      </c>
      <c r="B507" s="18"/>
      <c r="C507" s="19"/>
      <c r="D507" s="19"/>
      <c r="E507" s="19"/>
      <c r="F507" s="19"/>
      <c r="G507" s="19"/>
      <c r="H507" s="17" t="str">
        <f t="shared" si="62"/>
        <v/>
      </c>
      <c r="I507" s="20"/>
      <c r="J507" s="18"/>
      <c r="K507" s="19"/>
      <c r="L507" s="21" t="str">
        <f t="shared" si="63"/>
        <v/>
      </c>
      <c r="M507" s="21" t="str">
        <f>IF(OR(J507="",SUMPRODUCT((Barèmes!$A$6:$A$28="Endurance — Luc Léger (palier)")*(Barèmes!$B$6:$B$28=H507)*(Barèmes!$C$6:$C$28=IF(H507="6ème","Mixte",G507)))=0),"",IF(SUMPRODUCT((Barèmes!$A$6:$A$28="Endurance — Luc Léger (palier)")*(Barèmes!$B$6:$B$28=H507)*(Barèmes!$C$6:$C$28=IF(H507="6ème","Mixte",G507))*(Barèmes!$J$6:$J$28="+"))&gt;0,IF(J507&lt;=SUMIFS(Barèmes!$D$6:$D$28,Barèmes!$A$6:$A$28,"Endurance — Luc Léger (palier)",Barèmes!$B$6:$B$28,H507,Barèmes!$C$6:$C$28,IF(H507="6ème","Mixte",G507)),"à besoin",IF(J507&lt;=SUMIFS(Barèmes!$E$6:$E$28,Barèmes!$A$6:$A$28,"Endurance — Luc Léger (palier)",Barèmes!$B$6:$B$28,H507,Barèmes!$C$6:$C$28,IF(H507="6ème","Mixte",G507)),"fragile","satisfaisant")),IF(J507&gt;=SUMIFS(Barèmes!$D$6:$D$28,Barèmes!$A$6:$A$28,"Endurance — Luc Léger (palier)",Barèmes!$B$6:$B$28,H507,Barèmes!$C$6:$C$28,IF(H507="6ème","Mixte",G507)),"à besoin",IF(J507&gt;=SUMIFS(Barèmes!$E$6:$E$28,Barèmes!$A$6:$A$28,"Endurance — Luc Léger (palier)",Barèmes!$B$6:$B$28,H507,Barèmes!$C$6:$C$28,IF(H507="6ème","Mixte",G507)),"fragile","satisfaisant"))))</f>
        <v/>
      </c>
      <c r="N507" s="21" t="str">
        <f>IF(OR(J507="",SUMPRODUCT((Barèmes!$A$6:$A$28="Endurance — Luc Léger (palier)")*(Barèmes!$B$6:$B$28=H507)*(Barèmes!$C$6:$C$28=IF(H507="6ème","Mixte",G507)))=0),"",IF(SUMPRODUCT((Barèmes!$A$6:$A$28="Endurance — Luc Léger (palier)")*(Barèmes!$B$6:$B$28=H507)*(Barèmes!$C$6:$C$28=IF(H507="6ème","Mixte",G507))*(Barèmes!$J$6:$J$28="+"))&gt;0,IF(J507&lt;=SUMIFS(Barèmes!$F$6:$F$28,Barèmes!$A$6:$A$28,"Endurance — Luc Léger (palier)",Barèmes!$B$6:$B$28,H507,Barèmes!$C$6:$C$28,IF(H507="6ème","Mixte",G507)),Barèmes!$B$2,IF(J507&lt;=SUMIFS(Barèmes!$G$6:$G$28,Barèmes!$A$6:$A$28,"Endurance — Luc Léger (palier)",Barèmes!$B$6:$B$28,H507,Barèmes!$C$6:$C$28,IF(H507="6ème","Mixte",G507)),Barèmes!$C$2,IF(J507&lt;=SUMIFS(Barèmes!$H$6:$H$28,Barèmes!$A$6:$A$28,"Endurance — Luc Léger (palier)",Barèmes!$B$6:$B$28,H507,Barèmes!$C$6:$C$28,IF(H507="6ème","Mixte",G507)),Barèmes!$D$2,IF(J507&lt;=SUMIFS(Barèmes!$I$6:$I$28,Barèmes!$A$6:$A$28,"Endurance — Luc Léger (palier)",Barèmes!$B$6:$B$28,H507,Barèmes!$C$6:$C$28,IF(H507="6ème","Mixte",G507)),Barèmes!$E$2,Barèmes!$F$2)))),IF(J507&gt;=SUMIFS(Barèmes!$F$6:$F$28,Barèmes!$A$6:$A$28,"Endurance — Luc Léger (palier)",Barèmes!$B$6:$B$28,H507,Barèmes!$C$6:$C$28,IF(H507="6ème","Mixte",G507)),Barèmes!$B$2,IF(J507&gt;=SUMIFS(Barèmes!$G$6:$G$28,Barèmes!$A$6:$A$28,"Endurance — Luc Léger (palier)",Barèmes!$B$6:$B$28,H507,Barèmes!$C$6:$C$28,IF(H507="6ème","Mixte",G507)),Barèmes!$C$2,IF(J507&gt;=SUMIFS(Barèmes!$H$6:$H$28,Barèmes!$A$6:$A$28,"Endurance — Luc Léger (palier)",Barèmes!$B$6:$B$28,H507,Barèmes!$C$6:$C$28,IF(H507="6ème","Mixte",G507)),Barèmes!$D$2,IF(J507&gt;=SUMIFS(Barèmes!$I$6:$I$28,Barèmes!$A$6:$A$28,"Endurance — Luc Léger (palier)",Barèmes!$B$6:$B$28,H507,Barèmes!$C$6:$C$28,IF(H507="6ème","Mixte",G507)),Barèmes!$E$2,Barèmes!$F$2))))))</f>
        <v/>
      </c>
      <c r="O507" s="22"/>
      <c r="P507" s="23" t="str">
        <f>IF(OR(O507="",SUMPRODUCT((Barèmes!$A$6:$A$28="Force bas du corps — Saut en longueur (m)")*(Barèmes!$B$6:$B$28=H507)*(Barèmes!$C$6:$C$28=IF(H507="6ème","Mixte",G507)))=0),"",IF(SUMPRODUCT((Barèmes!$A$6:$A$28="Force bas du corps — Saut en longueur (m)")*(Barèmes!$B$6:$B$28=H507)*(Barèmes!$C$6:$C$28=IF(H507="6ème","Mixte",G507))*(Barèmes!$J$6:$J$28="+"))&gt;0,IF(O507&lt;=SUMIFS(Barèmes!$D$6:$D$28,Barèmes!$A$6:$A$28,"Force bas du corps — Saut en longueur (m)",Barèmes!$B$6:$B$28,H507,Barèmes!$C$6:$C$28,IF(H507="6ème","Mixte",G507)),"à besoin",IF(O507&lt;=SUMIFS(Barèmes!$E$6:$E$28,Barèmes!$A$6:$A$28,"Force bas du corps — Saut en longueur (m)",Barèmes!$B$6:$B$28,H507,Barèmes!$C$6:$C$28,IF(H507="6ème","Mixte",G507)),"fragile","satisfaisant")),IF(O507&gt;=SUMIFS(Barèmes!$D$6:$D$28,Barèmes!$A$6:$A$28,"Force bas du corps — Saut en longueur (m)",Barèmes!$B$6:$B$28,H507,Barèmes!$C$6:$C$28,IF(H507="6ème","Mixte",G507)),"à besoin",IF(O507&gt;=SUMIFS(Barèmes!$E$6:$E$28,Barèmes!$A$6:$A$28,"Force bas du corps — Saut en longueur (m)",Barèmes!$B$6:$B$28,H507,Barèmes!$C$6:$C$28,IF(H507="6ème","Mixte",G507)),"fragile","satisfaisant"))))</f>
        <v/>
      </c>
      <c r="Q507" s="23" t="str">
        <f>IF(OR(O507="",SUMPRODUCT((Barèmes!$A$6:$A$28="Force bas du corps — Saut en longueur (m)")*(Barèmes!$B$6:$B$28=H507)*(Barèmes!$C$6:$C$28=IF(H507="6ème","Mixte",G507)))=0),"",IF(SUMPRODUCT((Barèmes!$A$6:$A$28="Force bas du corps — Saut en longueur (m)")*(Barèmes!$B$6:$B$28=H507)*(Barèmes!$C$6:$C$28=IF(H507="6ème","Mixte",G507))*(Barèmes!$J$6:$J$28="+"))&gt;0,IF(O507&lt;=SUMIFS(Barèmes!$F$6:$F$28,Barèmes!$A$6:$A$28,"Force bas du corps — Saut en longueur (m)",Barèmes!$B$6:$B$28,H507,Barèmes!$C$6:$C$28,IF(H507="6ème","Mixte",G507)),Barèmes!$B$2,IF(O507&lt;=SUMIFS(Barèmes!$G$6:$G$28,Barèmes!$A$6:$A$28,"Force bas du corps — Saut en longueur (m)",Barèmes!$B$6:$B$28,H507,Barèmes!$C$6:$C$28,IF(H507="6ème","Mixte",G507)),Barèmes!$C$2,IF(O507&lt;=SUMIFS(Barèmes!$H$6:$H$28,Barèmes!$A$6:$A$28,"Force bas du corps — Saut en longueur (m)",Barèmes!$B$6:$B$28,H507,Barèmes!$C$6:$C$28,IF(H507="6ème","Mixte",G507)),Barèmes!$D$2,IF(O507&lt;=SUMIFS(Barèmes!$I$6:$I$28,Barèmes!$A$6:$A$28,"Force bas du corps — Saut en longueur (m)",Barèmes!$B$6:$B$28,H507,Barèmes!$C$6:$C$28,IF(H507="6ème","Mixte",G507)),Barèmes!$E$2,Barèmes!$F$2)))),IF(O507&gt;=SUMIFS(Barèmes!$F$6:$F$28,Barèmes!$A$6:$A$28,"Force bas du corps — Saut en longueur (m)",Barèmes!$B$6:$B$28,H507,Barèmes!$C$6:$C$28,IF(H507="6ème","Mixte",G507)),Barèmes!$B$2,IF(O507&gt;=SUMIFS(Barèmes!$G$6:$G$28,Barèmes!$A$6:$A$28,"Force bas du corps — Saut en longueur (m)",Barèmes!$B$6:$B$28,H507,Barèmes!$C$6:$C$28,IF(H507="6ème","Mixte",G507)),Barèmes!$C$2,IF(O507&gt;=SUMIFS(Barèmes!$H$6:$H$28,Barèmes!$A$6:$A$28,"Force bas du corps — Saut en longueur (m)",Barèmes!$B$6:$B$28,H507,Barèmes!$C$6:$C$28,IF(H507="6ème","Mixte",G507)),Barèmes!$D$2,IF(O507&gt;=SUMIFS(Barèmes!$I$6:$I$28,Barèmes!$A$6:$A$28,"Force bas du corps — Saut en longueur (m)",Barèmes!$B$6:$B$28,H507,Barèmes!$C$6:$C$28,IF(H507="6ème","Mixte",G507)),Barèmes!$E$2,Barèmes!$F$2))))))</f>
        <v/>
      </c>
      <c r="R507" s="22"/>
      <c r="S507" s="24" t="str">
        <f>IF(OR(R507="",SUMPRODUCT((Barèmes!$A$6:$A$28="Vitesse — 30 m (s)")*(Barèmes!$B$6:$B$28=H507)*(Barèmes!$C$6:$C$28=IF(H507="6ème","Mixte",G507)))=0),"",IF(SUMPRODUCT((Barèmes!$A$6:$A$28="Vitesse — 30 m (s)")*(Barèmes!$B$6:$B$28=H507)*(Barèmes!$C$6:$C$28=IF(H507="6ème","Mixte",G507))*(Barèmes!$J$6:$J$28="+"))&gt;0,IF(R507&lt;=SUMIFS(Barèmes!$D$6:$D$28,Barèmes!$A$6:$A$28,"Vitesse — 30 m (s)",Barèmes!$B$6:$B$28,H507,Barèmes!$C$6:$C$28,IF(H507="6ème","Mixte",G507)),"à besoin",IF(R507&lt;=SUMIFS(Barèmes!$E$6:$E$28,Barèmes!$A$6:$A$28,"Vitesse — 30 m (s)",Barèmes!$B$6:$B$28,H507,Barèmes!$C$6:$C$28,IF(H507="6ème","Mixte",G507)),"fragile","satisfaisant")),IF(R507&gt;=SUMIFS(Barèmes!$D$6:$D$28,Barèmes!$A$6:$A$28,"Vitesse — 30 m (s)",Barèmes!$B$6:$B$28,H507,Barèmes!$C$6:$C$28,IF(H507="6ème","Mixte",G507)),"à besoin",IF(R507&gt;=SUMIFS(Barèmes!$E$6:$E$28,Barèmes!$A$6:$A$28,"Vitesse — 30 m (s)",Barèmes!$B$6:$B$28,H507,Barèmes!$C$6:$C$28,IF(H507="6ème","Mixte",G507)),"fragile","satisfaisant"))))</f>
        <v/>
      </c>
      <c r="T507" s="24" t="str">
        <f>IF(OR(R507="",SUMPRODUCT((Barèmes!$A$6:$A$28="Vitesse — 30 m (s)")*(Barèmes!$B$6:$B$28=H507)*(Barèmes!$C$6:$C$28=IF(H507="6ème","Mixte",G507)))=0),"",IF(SUMPRODUCT((Barèmes!$A$6:$A$28="Vitesse — 30 m (s)")*(Barèmes!$B$6:$B$28=H507)*(Barèmes!$C$6:$C$28=IF(H507="6ème","Mixte",G507))*(Barèmes!$J$6:$J$28="+"))&gt;0,IF(R507&lt;=SUMIFS(Barèmes!$F$6:$F$28,Barèmes!$A$6:$A$28,"Vitesse — 30 m (s)",Barèmes!$B$6:$B$28,H507,Barèmes!$C$6:$C$28,IF(H507="6ème","Mixte",G507)),Barèmes!$B$2,IF(R507&lt;=SUMIFS(Barèmes!$G$6:$G$28,Barèmes!$A$6:$A$28,"Vitesse — 30 m (s)",Barèmes!$B$6:$B$28,H507,Barèmes!$C$6:$C$28,IF(H507="6ème","Mixte",G507)),Barèmes!$C$2,IF(R507&lt;=SUMIFS(Barèmes!$H$6:$H$28,Barèmes!$A$6:$A$28,"Vitesse — 30 m (s)",Barèmes!$B$6:$B$28,H507,Barèmes!$C$6:$C$28,IF(H507="6ème","Mixte",G507)),Barèmes!$D$2,IF(R507&lt;=SUMIFS(Barèmes!$I$6:$I$28,Barèmes!$A$6:$A$28,"Vitesse — 30 m (s)",Barèmes!$B$6:$B$28,H507,Barèmes!$C$6:$C$28,IF(H507="6ème","Mixte",G507)),Barèmes!$E$2,Barèmes!$F$2)))),IF(R507&gt;=SUMIFS(Barèmes!$F$6:$F$28,Barèmes!$A$6:$A$28,"Vitesse — 30 m (s)",Barèmes!$B$6:$B$28,H507,Barèmes!$C$6:$C$28,IF(H507="6ème","Mixte",G507)),Barèmes!$B$2,IF(R507&gt;=SUMIFS(Barèmes!$G$6:$G$28,Barèmes!$A$6:$A$28,"Vitesse — 30 m (s)",Barèmes!$B$6:$B$28,H507,Barèmes!$C$6:$C$28,IF(H507="6ème","Mixte",G507)),Barèmes!$C$2,IF(R507&gt;=SUMIFS(Barèmes!$H$6:$H$28,Barèmes!$A$6:$A$28,"Vitesse — 30 m (s)",Barèmes!$B$6:$B$28,H507,Barèmes!$C$6:$C$28,IF(H507="6ème","Mixte",G507)),Barèmes!$D$2,IF(R507&gt;=SUMIFS(Barèmes!$I$6:$I$28,Barèmes!$A$6:$A$28,"Vitesse — 30 m (s)",Barèmes!$B$6:$B$28,H507,Barèmes!$C$6:$C$28,IF(H507="6ème","Mixte",G507)),Barèmes!$E$2,Barèmes!$F$2))))))</f>
        <v/>
      </c>
      <c r="U507" s="22"/>
      <c r="V507" s="25" t="str">
        <f>IF(OR(U507="",SUMPRODUCT((Barèmes!$A$6:$A$28="Vitesse — 50 m (s)")*(Barèmes!$B$6:$B$28=H507)*(Barèmes!$C$6:$C$28=IF(H507="6ème","Mixte",G507)))=0),"",IF(SUMPRODUCT((Barèmes!$A$6:$A$28="Vitesse — 50 m (s)")*(Barèmes!$B$6:$B$28=H507)*(Barèmes!$C$6:$C$28=IF(H507="6ème","Mixte",G507))*(Barèmes!$J$6:$J$28="+"))&gt;0,IF(U507&lt;=SUMIFS(Barèmes!$D$6:$D$28,Barèmes!$A$6:$A$28,"Vitesse — 50 m (s)",Barèmes!$B$6:$B$28,H507,Barèmes!$C$6:$C$28,IF(H507="6ème","Mixte",G507)),"à besoin",IF(U507&lt;=SUMIFS(Barèmes!$E$6:$E$28,Barèmes!$A$6:$A$28,"Vitesse — 50 m (s)",Barèmes!$B$6:$B$28,H507,Barèmes!$C$6:$C$28,IF(H507="6ème","Mixte",G507)),"fragile","satisfaisant")),IF(U507&gt;=SUMIFS(Barèmes!$D$6:$D$28,Barèmes!$A$6:$A$28,"Vitesse — 50 m (s)",Barèmes!$B$6:$B$28,H507,Barèmes!$C$6:$C$28,IF(H507="6ème","Mixte",G507)),"à besoin",IF(U507&gt;=SUMIFS(Barèmes!$E$6:$E$28,Barèmes!$A$6:$A$28,"Vitesse — 50 m (s)",Barèmes!$B$6:$B$28,H507,Barèmes!$C$6:$C$28,IF(H507="6ème","Mixte",G507)),"fragile","satisfaisant"))))</f>
        <v/>
      </c>
      <c r="W507" s="25" t="str">
        <f>IF(OR(U507="",SUMPRODUCT((Barèmes!$A$6:$A$28="Vitesse — 50 m (s)")*(Barèmes!$B$6:$B$28=H507)*(Barèmes!$C$6:$C$28=IF(H507="6ème","Mixte",G507)))=0),"",IF(SUMPRODUCT((Barèmes!$A$6:$A$28="Vitesse — 50 m (s)")*(Barèmes!$B$6:$B$28=H507)*(Barèmes!$C$6:$C$28=IF(H507="6ème","Mixte",G507))*(Barèmes!$J$6:$J$28="+"))&gt;0,IF(U507&lt;=SUMIFS(Barèmes!$F$6:$F$28,Barèmes!$A$6:$A$28,"Vitesse — 50 m (s)",Barèmes!$B$6:$B$28,H507,Barèmes!$C$6:$C$28,IF(H507="6ème","Mixte",G507)),Barèmes!$B$2,IF(U507&lt;=SUMIFS(Barèmes!$G$6:$G$28,Barèmes!$A$6:$A$28,"Vitesse — 50 m (s)",Barèmes!$B$6:$B$28,H507,Barèmes!$C$6:$C$28,IF(H507="6ème","Mixte",G507)),Barèmes!$C$2,IF(U507&lt;=SUMIFS(Barèmes!$H$6:$H$28,Barèmes!$A$6:$A$28,"Vitesse — 50 m (s)",Barèmes!$B$6:$B$28,H507,Barèmes!$C$6:$C$28,IF(H507="6ème","Mixte",G507)),Barèmes!$D$2,IF(U507&lt;=SUMIFS(Barèmes!$I$6:$I$28,Barèmes!$A$6:$A$28,"Vitesse — 50 m (s)",Barèmes!$B$6:$B$28,H507,Barèmes!$C$6:$C$28,IF(H507="6ème","Mixte",G507)),Barèmes!$E$2,Barèmes!$F$2)))),IF(U507&gt;=SUMIFS(Barèmes!$F$6:$F$28,Barèmes!$A$6:$A$28,"Vitesse — 50 m (s)",Barèmes!$B$6:$B$28,H507,Barèmes!$C$6:$C$28,IF(H507="6ème","Mixte",G507)),Barèmes!$B$2,IF(U507&gt;=SUMIFS(Barèmes!$G$6:$G$28,Barèmes!$A$6:$A$28,"Vitesse — 50 m (s)",Barèmes!$B$6:$B$28,H507,Barèmes!$C$6:$C$28,IF(H507="6ème","Mixte",G507)),Barèmes!$C$2,IF(U507&gt;=SUMIFS(Barèmes!$H$6:$H$28,Barèmes!$A$6:$A$28,"Vitesse — 50 m (s)",Barèmes!$B$6:$B$28,H507,Barèmes!$C$6:$C$28,IF(H507="6ème","Mixte",G507)),Barèmes!$D$2,IF(U507&gt;=SUMIFS(Barèmes!$I$6:$I$28,Barèmes!$A$6:$A$28,"Vitesse — 50 m (s)",Barèmes!$B$6:$B$28,H507,Barèmes!$C$6:$C$28,IF(H507="6ème","Mixte",G507)),Barèmes!$E$2,Barèmes!$F$2))))))</f>
        <v/>
      </c>
      <c r="X507" s="18"/>
      <c r="Y507" s="26" t="str" cm="1">
        <f t="array" ref="Y507">IF(OR(X507="",SUMPRODUCT((Barèmes!$A$6:$A$28="Souplesse (score 1-5)")*(Barèmes!$B$6:$B$28=H507)*(Barèmes!$C$6:$C$28=IF(H507="6ème","Mixte",G507)))=0),"",IF(SUMPRODUCT((Barèmes!$A$6:$A$28="Souplesse (score 1-5)")*(Barèmes!$B$6:$B$28=H507)*(Barèmes!$C$6:$C$28=IF(H507="6ème","Mixte",G507))*(Barèmes!$J$6:$J$28="+"))&gt;0,IF(X507&lt;=SUMIFS(Barèmes!$D$6:$D$28,Barèmes!$A$6:$A$28,"Souplesse (score 1-5)",Barèmes!$B$6:$B$28,H507,Barèmes!$C$6:$C$28,IF(H507="6ème","Mixte",G507)),"à besoin",IF(X507&lt;=SUMIFS(Barèmes!$E$6:$E$28,Barèmes!$A$6:$A$28,"Souplesse (score 1-5)",Barèmes!$B$6:$B$28,H507,Barèmes!$C$6:$C$28,IF(H507="6ème","Mixte",G507)),"fragile","satisfaisant")),IF(X507&gt;=SUMIFS(Barèmes!$D$6:$D$28,Barèmes!$A$6:$A$28,"Souplesse (score 1-5)",Barèmes!$B$6:$B$28,H507,Barèmes!$C$6:$C$28,IF(H507="6ème","Mixte",G507)),"à besoin",IF(X507&gt;=SUMIFS(Barèmes!$E$6:$E$28,Barèmes!$A$6:$A$28,"Souplesse (score 1-5)",Barèmes!$B$6:$B$28,H507,Barèmes!$C$6:$C$28,IF(H507="6ème","Mixte",G507)),"fragile","satisfaisant"))))</f>
        <v/>
      </c>
      <c r="Z507" s="26" t="str" cm="1">
        <f t="array" ref="Z507">IF(OR(X507="",SUMPRODUCT((Barèmes!$A$6:$A$28="Souplesse (score 1-5)")*(Barèmes!$B$6:$B$28=H507)*(Barèmes!$C$6:$C$28=IF(H507="6ème","Mixte",G507)))=0),"",IF(SUMPRODUCT((Barèmes!$A$6:$A$28="Souplesse (score 1-5)")*(Barèmes!$B$6:$B$28=H507)*(Barèmes!$C$6:$C$28=IF(H507="6ème","Mixte",G507))*(Barèmes!$J$6:$J$28="+"))&gt;0,IF(X507&lt;=SUMIFS(Barèmes!$F$6:$F$28,Barèmes!$A$6:$A$28,"Souplesse (score 1-5)",Barèmes!$B$6:$B$28,H507,Barèmes!$C$6:$C$28,IF(H507="6ème","Mixte",G507)),Barèmes!$B$2,IF(X507&lt;=SUMIFS(Barèmes!$G$6:$G$28,Barèmes!$A$6:$A$28,"Souplesse (score 1-5)",Barèmes!$B$6:$B$28,H507,Barèmes!$C$6:$C$28,IF(H507="6ème","Mixte",G507)),Barèmes!$C$2,IF(X507&lt;=SUMIFS(Barèmes!$H$6:$H$28,Barèmes!$A$6:$A$28,"Souplesse (score 1-5)",Barèmes!$B$6:$B$28,H507,Barèmes!$C$6:$C$28,IF(H507="6ème","Mixte",G507)),Barèmes!$D$2,IF(X507&lt;=SUMIFS(Barèmes!$I$6:$I$28,Barèmes!$A$6:$A$28,"Souplesse (score 1-5)",Barèmes!$B$6:$B$28,H507,Barèmes!$C$6:$C$28,IF(H507="6ème","Mixte",G507)),Barèmes!$E$2,Barèmes!$F$2)))),IF(X507&gt;=SUMIFS(Barèmes!$F$6:$F$28,Barèmes!$A$6:$A$28,"Souplesse (score 1-5)",Barèmes!$B$6:$B$28,H507,Barèmes!$C$6:$C$28,IF(H507="6ème","Mixte",G507)),Barèmes!$B$2,IF(X507&gt;=SUMIFS(Barèmes!$G$6:$G$28,Barèmes!$A$6:$A$28,"Souplesse (score 1-5)",Barèmes!$B$6:$B$28,H507,Barèmes!$C$6:$C$28,IF(H507="6ème","Mixte",G507)),Barèmes!$C$2,IF(X507&gt;=SUMIFS(Barèmes!$H$6:$H$28,Barèmes!$A$6:$A$28,"Souplesse (score 1-5)",Barèmes!$B$6:$B$28,H507,Barèmes!$C$6:$C$28,IF(H507="6ème","Mixte",G507)),Barèmes!$D$2,IF(X507&gt;=SUMIFS(Barèmes!$I$6:$I$28,Barèmes!$A$6:$A$28,"Souplesse (score 1-5)",Barèmes!$B$6:$B$28,H507,Barèmes!$C$6:$C$28,IF(H507="6ème","Mixte",G507)),Barèmes!$E$2,Barèmes!$F$2))))))</f>
        <v/>
      </c>
      <c r="AA507" s="22"/>
      <c r="AB507" s="27" t="str">
        <f>IF(OR(AA507="",SUMPRODUCT((Barèmes!$A$6:$A$28="Agilité — T-test 974 (s)")*(Barèmes!$B$6:$B$28=H507)*(Barèmes!$C$6:$C$28=IF(H507="6ème","Mixte",G507)))=0),"",IF(SUMPRODUCT((Barèmes!$A$6:$A$28="Agilité — T-test 974 (s)")*(Barèmes!$B$6:$B$28=H507)*(Barèmes!$C$6:$C$28=IF(H507="6ème","Mixte",G507))*(Barèmes!$J$6:$J$28="+"))&gt;0,IF(AA507&lt;=SUMIFS(Barèmes!$D$6:$D$28,Barèmes!$A$6:$A$28,"Agilité — T-test 974 (s)",Barèmes!$B$6:$B$28,H507,Barèmes!$C$6:$C$28,IF(H507="6ème","Mixte",G507)),"à besoin",IF(AA507&lt;=SUMIFS(Barèmes!$E$6:$E$28,Barèmes!$A$6:$A$28,"Agilité — T-test 974 (s)",Barèmes!$B$6:$B$28,H507,Barèmes!$C$6:$C$28,IF(H507="6ème","Mixte",G507)),"fragile","satisfaisant")),IF(AA507&gt;=SUMIFS(Barèmes!$D$6:$D$28,Barèmes!$A$6:$A$28,"Agilité — T-test 974 (s)",Barèmes!$B$6:$B$28,H507,Barèmes!$C$6:$C$28,IF(H507="6ème","Mixte",G507)),"à besoin",IF(AA507&gt;=SUMIFS(Barèmes!$E$6:$E$28,Barèmes!$A$6:$A$28,"Agilité — T-test 974 (s)",Barèmes!$B$6:$B$28,H507,Barèmes!$C$6:$C$28,IF(H507="6ème","Mixte",G507)),"fragile","satisfaisant"))))</f>
        <v/>
      </c>
      <c r="AC507" s="27" t="str">
        <f>IF(OR(AA507="",SUMPRODUCT((Barèmes!$A$6:$A$28="Agilité — T-test 974 (s)")*(Barèmes!$B$6:$B$28=H507)*(Barèmes!$C$6:$C$28=IF(H507="6ème","Mixte",G507)))=0),"",IF(SUMPRODUCT((Barèmes!$A$6:$A$28="Agilité — T-test 974 (s)")*(Barèmes!$B$6:$B$28=H507)*(Barèmes!$C$6:$C$28=IF(H507="6ème","Mixte",G507))*(Barèmes!$J$6:$J$28="+"))&gt;0,IF(AA507&lt;=SUMIFS(Barèmes!$F$6:$F$28,Barèmes!$A$6:$A$28,"Agilité — T-test 974 (s)",Barèmes!$B$6:$B$28,H507,Barèmes!$C$6:$C$28,IF(H507="6ème","Mixte",G507)),Barèmes!$B$2,IF(AA507&lt;=SUMIFS(Barèmes!$G$6:$G$28,Barèmes!$A$6:$A$28,"Agilité — T-test 974 (s)",Barèmes!$B$6:$B$28,H507,Barèmes!$C$6:$C$28,IF(H507="6ème","Mixte",G507)),Barèmes!$C$2,IF(AA507&lt;=SUMIFS(Barèmes!$H$6:$H$28,Barèmes!$A$6:$A$28,"Agilité — T-test 974 (s)",Barèmes!$B$6:$B$28,H507,Barèmes!$C$6:$C$28,IF(H507="6ème","Mixte",G507)),Barèmes!$D$2,IF(AA507&lt;=SUMIFS(Barèmes!$I$6:$I$28,Barèmes!$A$6:$A$28,"Agilité — T-test 974 (s)",Barèmes!$B$6:$B$28,H507,Barèmes!$C$6:$C$28,IF(H507="6ème","Mixte",G507)),Barèmes!$E$2,Barèmes!$F$2)))),IF(AA507&gt;=SUMIFS(Barèmes!$F$6:$F$28,Barèmes!$A$6:$A$28,"Agilité — T-test 974 (s)",Barèmes!$B$6:$B$28,H507,Barèmes!$C$6:$C$28,IF(H507="6ème","Mixte",G507)),Barèmes!$B$2,IF(AA507&gt;=SUMIFS(Barèmes!$G$6:$G$28,Barèmes!$A$6:$A$28,"Agilité — T-test 974 (s)",Barèmes!$B$6:$B$28,H507,Barèmes!$C$6:$C$28,IF(H507="6ème","Mixte",G507)),Barèmes!$C$2,IF(AA507&gt;=SUMIFS(Barèmes!$H$6:$H$28,Barèmes!$A$6:$A$28,"Agilité — T-test 974 (s)",Barèmes!$B$6:$B$28,H507,Barèmes!$C$6:$C$28,IF(H507="6ème","Mixte",G507)),Barèmes!$D$2,IF(AA507&gt;=SUMIFS(Barèmes!$I$6:$I$28,Barèmes!$A$6:$A$28,"Agilité — T-test 974 (s)",Barèmes!$B$6:$B$28,H507,Barèmes!$C$6:$C$28,IF(H507="6ème","Mixte",G507)),Barèmes!$E$2,Barèmes!$F$2))))))</f>
        <v/>
      </c>
      <c r="AD507" s="28" t="str">
        <f t="shared" si="58"/>
        <v/>
      </c>
      <c r="AE507" s="29" t="str">
        <f t="shared" si="59"/>
        <v/>
      </c>
      <c r="AF507" s="30" t="str">
        <f>IF(OR(AD507="",SUMPRODUCT((Barèmes!$A$6:$A$28="Surcoût d'agilité (s) — technique")*(Barèmes!$B$6:$B$28=H507)*(Barèmes!$C$6:$C$28=IF(H507="6ème","Mixte",G507)))=0),"",IF(SUMPRODUCT((Barèmes!$A$6:$A$28="Surcoût d'agilité (s) — technique")*(Barèmes!$B$6:$B$28=H507)*(Barèmes!$C$6:$C$28=IF(H507="6ème","Mixte",G507))*(Barèmes!$J$6:$J$28="+"))&gt;0,IF(AD507&lt;=SUMIFS(Barèmes!$D$6:$D$28,Barèmes!$A$6:$A$28,"Surcoût d'agilité (s) — technique",Barèmes!$B$6:$B$28,H507,Barèmes!$C$6:$C$28,IF(H507="6ème","Mixte",G507)),"à besoin",IF(AD507&lt;=SUMIFS(Barèmes!$E$6:$E$28,Barèmes!$A$6:$A$28,"Surcoût d'agilité (s) — technique",Barèmes!$B$6:$B$28,H507,Barèmes!$C$6:$C$28,IF(H507="6ème","Mixte",G507)),"fragile","satisfaisant")),IF(AD507&gt;=SUMIFS(Barèmes!$D$6:$D$28,Barèmes!$A$6:$A$28,"Surcoût d'agilité (s) — technique",Barèmes!$B$6:$B$28,H507,Barèmes!$C$6:$C$28,IF(H507="6ème","Mixte",G507)),"à besoin",IF(AD507&gt;=SUMIFS(Barèmes!$E$6:$E$28,Barèmes!$A$6:$A$28,"Surcoût d'agilité (s) — technique",Barèmes!$B$6:$B$28,H507,Barèmes!$C$6:$C$28,IF(H507="6ème","Mixte",G507)),"fragile","satisfaisant"))))</f>
        <v/>
      </c>
      <c r="AG507" s="30" t="str">
        <f>IF(OR(AD507="",SUMPRODUCT((Barèmes!$A$6:$A$28="Surcoût d'agilité (s) — technique")*(Barèmes!$B$6:$B$28=H507)*(Barèmes!$C$6:$C$28=IF(H507="6ème","Mixte",G507)))=0),"",IF(SUMPRODUCT((Barèmes!$A$6:$A$28="Surcoût d'agilité (s) — technique")*(Barèmes!$B$6:$B$28=H507)*(Barèmes!$C$6:$C$28=IF(H507="6ème","Mixte",G507))*(Barèmes!$J$6:$J$28="+"))&gt;0,IF(AD507&lt;=SUMIFS(Barèmes!$F$6:$F$28,Barèmes!$A$6:$A$28,"Surcoût d'agilité (s) — technique",Barèmes!$B$6:$B$28,H507,Barèmes!$C$6:$C$28,IF(H507="6ème","Mixte",G507)),Barèmes!$B$2,IF(AD507&lt;=SUMIFS(Barèmes!$G$6:$G$28,Barèmes!$A$6:$A$28,"Surcoût d'agilité (s) — technique",Barèmes!$B$6:$B$28,H507,Barèmes!$C$6:$C$28,IF(H507="6ème","Mixte",G507)),Barèmes!$C$2,IF(AD507&lt;=SUMIFS(Barèmes!$H$6:$H$28,Barèmes!$A$6:$A$28,"Surcoût d'agilité (s) — technique",Barèmes!$B$6:$B$28,H507,Barèmes!$C$6:$C$28,IF(H507="6ème","Mixte",G507)),Barèmes!$D$2,IF(AD507&lt;=SUMIFS(Barèmes!$I$6:$I$28,Barèmes!$A$6:$A$28,"Surcoût d'agilité (s) — technique",Barèmes!$B$6:$B$28,H507,Barèmes!$C$6:$C$28,IF(H507="6ème","Mixte",G507)),Barèmes!$E$2,Barèmes!$F$2)))),IF(AD507&gt;=SUMIFS(Barèmes!$F$6:$F$28,Barèmes!$A$6:$A$28,"Surcoût d'agilité (s) — technique",Barèmes!$B$6:$B$28,H507,Barèmes!$C$6:$C$28,IF(H507="6ème","Mixte",G507)),Barèmes!$B$2,IF(AD507&gt;=SUMIFS(Barèmes!$G$6:$G$28,Barèmes!$A$6:$A$28,"Surcoût d'agilité (s) — technique",Barèmes!$B$6:$B$28,H507,Barèmes!$C$6:$C$28,IF(H507="6ème","Mixte",G507)),Barèmes!$C$2,IF(AD507&gt;=SUMIFS(Barèmes!$H$6:$H$28,Barèmes!$A$6:$A$28,"Surcoût d'agilité (s) — technique",Barèmes!$B$6:$B$28,H507,Barèmes!$C$6:$C$28,IF(H507="6ème","Mixte",G507)),Barèmes!$D$2,IF(AD507&gt;=SUMIFS(Barèmes!$I$6:$I$28,Barèmes!$A$6:$A$28,"Surcoût d'agilité (s) — technique",Barèmes!$B$6:$B$28,H507,Barèmes!$C$6:$C$28,IF(H507="6ème","Mixte",G507)),Barèmes!$E$2,Barèmes!$F$2))))))</f>
        <v/>
      </c>
      <c r="AH507" s="31" t="str">
        <f>IF((IF(N507="",0,1)+IF(Q507="",0,1)+IF(W507="",0,1)+IF(Z507="",0,1)+IF(AC507="",0,1))=0,"",3*IF(N507=Barèmes!$B$2,1,IF(N507=Barèmes!$C$2,2,IF(N507=Barèmes!$D$2,3,IF(N507=Barèmes!$E$2,4,IF(N507=Barèmes!$F$2,5,0)))))+3*IF(Q507=Barèmes!$B$2,1,IF(Q507=Barèmes!$C$2,2,IF(Q507=Barèmes!$D$2,3,IF(Q507=Barèmes!$E$2,4,IF(Q507=Barèmes!$F$2,5,0)))))+2*IF(W507=Barèmes!$B$2,1,IF(W507=Barèmes!$C$2,2,IF(W507=Barèmes!$D$2,3,IF(W507=Barèmes!$E$2,4,IF(W507=Barèmes!$F$2,5,0)))))+1*IF(Z507=Barèmes!$B$2,1,IF(Z507=Barèmes!$C$2,2,IF(Z507=Barèmes!$D$2,3,IF(Z507=Barèmes!$E$2,4,IF(Z507=Barèmes!$F$2,5,0)))))+1*IF(AC507=Barèmes!$B$2,1,IF(AC507=Barèmes!$C$2,2,IF(AC507=Barèmes!$D$2,3,IF(AC507=Barèmes!$E$2,4,IF(AC507=Barèmes!$F$2,5,0))))))</f>
        <v/>
      </c>
      <c r="AI507" s="31"/>
      <c r="AJ507" s="32" t="str">
        <f>IFERROR(INDEX(Croissance!$B$5:$B$604,MATCH(A507,Croissance!$A$5:$A$604,0)),"")</f>
        <v/>
      </c>
      <c r="AK507" s="32" t="str">
        <f>IFERROR(INDEX(Croissance!$C$5:$C$604,MATCH(A507,Croissance!$A$5:$A$604,0)),"")</f>
        <v/>
      </c>
      <c r="AL507" s="32" t="str">
        <f>IFERROR(INDEX(Croissance!$D$5:$D$604,MATCH(A507,Croissance!$A$5:$A$604,0)),"")</f>
        <v/>
      </c>
      <c r="AM507" s="32" t="str">
        <f>IFERROR(INDEX(Croissance!$E$5:$E$604,MATCH(A507,Croissance!$A$5:$A$604,0)),"")</f>
        <v/>
      </c>
      <c r="AO507" s="33">
        <f t="shared" si="64"/>
        <v>0</v>
      </c>
      <c r="AP507" s="33">
        <f t="shared" si="60"/>
        <v>0</v>
      </c>
      <c r="AQ507" s="33">
        <f>IF(A507="",0,IF(AND(OR('Synthèse classe'!$C$2="Tous",C507='Synthèse classe'!$C$2),OR('Synthèse classe'!$C$3="Toutes",D507='Synthèse classe'!$C$3),OR('Synthèse classe'!$C$4="Toutes",AND('Synthèse classe'!$C$4="Dernière",AP507=1),B507=IFERROR(VALUE('Synthèse classe'!$C$4),0))),1,0))</f>
        <v>0</v>
      </c>
      <c r="AR507" s="34" t="str">
        <f t="shared" si="61"/>
        <v/>
      </c>
    </row>
    <row r="508" spans="1:44" x14ac:dyDescent="0.2">
      <c r="A508" s="17" t="str">
        <f t="shared" si="57"/>
        <v/>
      </c>
      <c r="B508" s="18"/>
      <c r="C508" s="19"/>
      <c r="D508" s="19"/>
      <c r="E508" s="19"/>
      <c r="F508" s="19"/>
      <c r="G508" s="19"/>
      <c r="H508" s="17" t="str">
        <f t="shared" si="62"/>
        <v/>
      </c>
      <c r="I508" s="20"/>
      <c r="J508" s="18"/>
      <c r="K508" s="19"/>
      <c r="L508" s="21" t="str">
        <f t="shared" si="63"/>
        <v/>
      </c>
      <c r="M508" s="21" t="str">
        <f>IF(OR(J508="",SUMPRODUCT((Barèmes!$A$6:$A$28="Endurance — Luc Léger (palier)")*(Barèmes!$B$6:$B$28=H508)*(Barèmes!$C$6:$C$28=IF(H508="6ème","Mixte",G508)))=0),"",IF(SUMPRODUCT((Barèmes!$A$6:$A$28="Endurance — Luc Léger (palier)")*(Barèmes!$B$6:$B$28=H508)*(Barèmes!$C$6:$C$28=IF(H508="6ème","Mixte",G508))*(Barèmes!$J$6:$J$28="+"))&gt;0,IF(J508&lt;=SUMIFS(Barèmes!$D$6:$D$28,Barèmes!$A$6:$A$28,"Endurance — Luc Léger (palier)",Barèmes!$B$6:$B$28,H508,Barèmes!$C$6:$C$28,IF(H508="6ème","Mixte",G508)),"à besoin",IF(J508&lt;=SUMIFS(Barèmes!$E$6:$E$28,Barèmes!$A$6:$A$28,"Endurance — Luc Léger (palier)",Barèmes!$B$6:$B$28,H508,Barèmes!$C$6:$C$28,IF(H508="6ème","Mixte",G508)),"fragile","satisfaisant")),IF(J508&gt;=SUMIFS(Barèmes!$D$6:$D$28,Barèmes!$A$6:$A$28,"Endurance — Luc Léger (palier)",Barèmes!$B$6:$B$28,H508,Barèmes!$C$6:$C$28,IF(H508="6ème","Mixte",G508)),"à besoin",IF(J508&gt;=SUMIFS(Barèmes!$E$6:$E$28,Barèmes!$A$6:$A$28,"Endurance — Luc Léger (palier)",Barèmes!$B$6:$B$28,H508,Barèmes!$C$6:$C$28,IF(H508="6ème","Mixte",G508)),"fragile","satisfaisant"))))</f>
        <v/>
      </c>
      <c r="N508" s="21" t="str">
        <f>IF(OR(J508="",SUMPRODUCT((Barèmes!$A$6:$A$28="Endurance — Luc Léger (palier)")*(Barèmes!$B$6:$B$28=H508)*(Barèmes!$C$6:$C$28=IF(H508="6ème","Mixte",G508)))=0),"",IF(SUMPRODUCT((Barèmes!$A$6:$A$28="Endurance — Luc Léger (palier)")*(Barèmes!$B$6:$B$28=H508)*(Barèmes!$C$6:$C$28=IF(H508="6ème","Mixte",G508))*(Barèmes!$J$6:$J$28="+"))&gt;0,IF(J508&lt;=SUMIFS(Barèmes!$F$6:$F$28,Barèmes!$A$6:$A$28,"Endurance — Luc Léger (palier)",Barèmes!$B$6:$B$28,H508,Barèmes!$C$6:$C$28,IF(H508="6ème","Mixte",G508)),Barèmes!$B$2,IF(J508&lt;=SUMIFS(Barèmes!$G$6:$G$28,Barèmes!$A$6:$A$28,"Endurance — Luc Léger (palier)",Barèmes!$B$6:$B$28,H508,Barèmes!$C$6:$C$28,IF(H508="6ème","Mixte",G508)),Barèmes!$C$2,IF(J508&lt;=SUMIFS(Barèmes!$H$6:$H$28,Barèmes!$A$6:$A$28,"Endurance — Luc Léger (palier)",Barèmes!$B$6:$B$28,H508,Barèmes!$C$6:$C$28,IF(H508="6ème","Mixte",G508)),Barèmes!$D$2,IF(J508&lt;=SUMIFS(Barèmes!$I$6:$I$28,Barèmes!$A$6:$A$28,"Endurance — Luc Léger (palier)",Barèmes!$B$6:$B$28,H508,Barèmes!$C$6:$C$28,IF(H508="6ème","Mixte",G508)),Barèmes!$E$2,Barèmes!$F$2)))),IF(J508&gt;=SUMIFS(Barèmes!$F$6:$F$28,Barèmes!$A$6:$A$28,"Endurance — Luc Léger (palier)",Barèmes!$B$6:$B$28,H508,Barèmes!$C$6:$C$28,IF(H508="6ème","Mixte",G508)),Barèmes!$B$2,IF(J508&gt;=SUMIFS(Barèmes!$G$6:$G$28,Barèmes!$A$6:$A$28,"Endurance — Luc Léger (palier)",Barèmes!$B$6:$B$28,H508,Barèmes!$C$6:$C$28,IF(H508="6ème","Mixte",G508)),Barèmes!$C$2,IF(J508&gt;=SUMIFS(Barèmes!$H$6:$H$28,Barèmes!$A$6:$A$28,"Endurance — Luc Léger (palier)",Barèmes!$B$6:$B$28,H508,Barèmes!$C$6:$C$28,IF(H508="6ème","Mixte",G508)),Barèmes!$D$2,IF(J508&gt;=SUMIFS(Barèmes!$I$6:$I$28,Barèmes!$A$6:$A$28,"Endurance — Luc Léger (palier)",Barèmes!$B$6:$B$28,H508,Barèmes!$C$6:$C$28,IF(H508="6ème","Mixte",G508)),Barèmes!$E$2,Barèmes!$F$2))))))</f>
        <v/>
      </c>
      <c r="O508" s="22"/>
      <c r="P508" s="23" t="str">
        <f>IF(OR(O508="",SUMPRODUCT((Barèmes!$A$6:$A$28="Force bas du corps — Saut en longueur (m)")*(Barèmes!$B$6:$B$28=H508)*(Barèmes!$C$6:$C$28=IF(H508="6ème","Mixte",G508)))=0),"",IF(SUMPRODUCT((Barèmes!$A$6:$A$28="Force bas du corps — Saut en longueur (m)")*(Barèmes!$B$6:$B$28=H508)*(Barèmes!$C$6:$C$28=IF(H508="6ème","Mixte",G508))*(Barèmes!$J$6:$J$28="+"))&gt;0,IF(O508&lt;=SUMIFS(Barèmes!$D$6:$D$28,Barèmes!$A$6:$A$28,"Force bas du corps — Saut en longueur (m)",Barèmes!$B$6:$B$28,H508,Barèmes!$C$6:$C$28,IF(H508="6ème","Mixte",G508)),"à besoin",IF(O508&lt;=SUMIFS(Barèmes!$E$6:$E$28,Barèmes!$A$6:$A$28,"Force bas du corps — Saut en longueur (m)",Barèmes!$B$6:$B$28,H508,Barèmes!$C$6:$C$28,IF(H508="6ème","Mixte",G508)),"fragile","satisfaisant")),IF(O508&gt;=SUMIFS(Barèmes!$D$6:$D$28,Barèmes!$A$6:$A$28,"Force bas du corps — Saut en longueur (m)",Barèmes!$B$6:$B$28,H508,Barèmes!$C$6:$C$28,IF(H508="6ème","Mixte",G508)),"à besoin",IF(O508&gt;=SUMIFS(Barèmes!$E$6:$E$28,Barèmes!$A$6:$A$28,"Force bas du corps — Saut en longueur (m)",Barèmes!$B$6:$B$28,H508,Barèmes!$C$6:$C$28,IF(H508="6ème","Mixte",G508)),"fragile","satisfaisant"))))</f>
        <v/>
      </c>
      <c r="Q508" s="23" t="str">
        <f>IF(OR(O508="",SUMPRODUCT((Barèmes!$A$6:$A$28="Force bas du corps — Saut en longueur (m)")*(Barèmes!$B$6:$B$28=H508)*(Barèmes!$C$6:$C$28=IF(H508="6ème","Mixte",G508)))=0),"",IF(SUMPRODUCT((Barèmes!$A$6:$A$28="Force bas du corps — Saut en longueur (m)")*(Barèmes!$B$6:$B$28=H508)*(Barèmes!$C$6:$C$28=IF(H508="6ème","Mixte",G508))*(Barèmes!$J$6:$J$28="+"))&gt;0,IF(O508&lt;=SUMIFS(Barèmes!$F$6:$F$28,Barèmes!$A$6:$A$28,"Force bas du corps — Saut en longueur (m)",Barèmes!$B$6:$B$28,H508,Barèmes!$C$6:$C$28,IF(H508="6ème","Mixte",G508)),Barèmes!$B$2,IF(O508&lt;=SUMIFS(Barèmes!$G$6:$G$28,Barèmes!$A$6:$A$28,"Force bas du corps — Saut en longueur (m)",Barèmes!$B$6:$B$28,H508,Barèmes!$C$6:$C$28,IF(H508="6ème","Mixte",G508)),Barèmes!$C$2,IF(O508&lt;=SUMIFS(Barèmes!$H$6:$H$28,Barèmes!$A$6:$A$28,"Force bas du corps — Saut en longueur (m)",Barèmes!$B$6:$B$28,H508,Barèmes!$C$6:$C$28,IF(H508="6ème","Mixte",G508)),Barèmes!$D$2,IF(O508&lt;=SUMIFS(Barèmes!$I$6:$I$28,Barèmes!$A$6:$A$28,"Force bas du corps — Saut en longueur (m)",Barèmes!$B$6:$B$28,H508,Barèmes!$C$6:$C$28,IF(H508="6ème","Mixte",G508)),Barèmes!$E$2,Barèmes!$F$2)))),IF(O508&gt;=SUMIFS(Barèmes!$F$6:$F$28,Barèmes!$A$6:$A$28,"Force bas du corps — Saut en longueur (m)",Barèmes!$B$6:$B$28,H508,Barèmes!$C$6:$C$28,IF(H508="6ème","Mixte",G508)),Barèmes!$B$2,IF(O508&gt;=SUMIFS(Barèmes!$G$6:$G$28,Barèmes!$A$6:$A$28,"Force bas du corps — Saut en longueur (m)",Barèmes!$B$6:$B$28,H508,Barèmes!$C$6:$C$28,IF(H508="6ème","Mixte",G508)),Barèmes!$C$2,IF(O508&gt;=SUMIFS(Barèmes!$H$6:$H$28,Barèmes!$A$6:$A$28,"Force bas du corps — Saut en longueur (m)",Barèmes!$B$6:$B$28,H508,Barèmes!$C$6:$C$28,IF(H508="6ème","Mixte",G508)),Barèmes!$D$2,IF(O508&gt;=SUMIFS(Barèmes!$I$6:$I$28,Barèmes!$A$6:$A$28,"Force bas du corps — Saut en longueur (m)",Barèmes!$B$6:$B$28,H508,Barèmes!$C$6:$C$28,IF(H508="6ème","Mixte",G508)),Barèmes!$E$2,Barèmes!$F$2))))))</f>
        <v/>
      </c>
      <c r="R508" s="22"/>
      <c r="S508" s="24" t="str">
        <f>IF(OR(R508="",SUMPRODUCT((Barèmes!$A$6:$A$28="Vitesse — 30 m (s)")*(Barèmes!$B$6:$B$28=H508)*(Barèmes!$C$6:$C$28=IF(H508="6ème","Mixte",G508)))=0),"",IF(SUMPRODUCT((Barèmes!$A$6:$A$28="Vitesse — 30 m (s)")*(Barèmes!$B$6:$B$28=H508)*(Barèmes!$C$6:$C$28=IF(H508="6ème","Mixte",G508))*(Barèmes!$J$6:$J$28="+"))&gt;0,IF(R508&lt;=SUMIFS(Barèmes!$D$6:$D$28,Barèmes!$A$6:$A$28,"Vitesse — 30 m (s)",Barèmes!$B$6:$B$28,H508,Barèmes!$C$6:$C$28,IF(H508="6ème","Mixte",G508)),"à besoin",IF(R508&lt;=SUMIFS(Barèmes!$E$6:$E$28,Barèmes!$A$6:$A$28,"Vitesse — 30 m (s)",Barèmes!$B$6:$B$28,H508,Barèmes!$C$6:$C$28,IF(H508="6ème","Mixte",G508)),"fragile","satisfaisant")),IF(R508&gt;=SUMIFS(Barèmes!$D$6:$D$28,Barèmes!$A$6:$A$28,"Vitesse — 30 m (s)",Barèmes!$B$6:$B$28,H508,Barèmes!$C$6:$C$28,IF(H508="6ème","Mixte",G508)),"à besoin",IF(R508&gt;=SUMIFS(Barèmes!$E$6:$E$28,Barèmes!$A$6:$A$28,"Vitesse — 30 m (s)",Barèmes!$B$6:$B$28,H508,Barèmes!$C$6:$C$28,IF(H508="6ème","Mixte",G508)),"fragile","satisfaisant"))))</f>
        <v/>
      </c>
      <c r="T508" s="24" t="str">
        <f>IF(OR(R508="",SUMPRODUCT((Barèmes!$A$6:$A$28="Vitesse — 30 m (s)")*(Barèmes!$B$6:$B$28=H508)*(Barèmes!$C$6:$C$28=IF(H508="6ème","Mixte",G508)))=0),"",IF(SUMPRODUCT((Barèmes!$A$6:$A$28="Vitesse — 30 m (s)")*(Barèmes!$B$6:$B$28=H508)*(Barèmes!$C$6:$C$28=IF(H508="6ème","Mixte",G508))*(Barèmes!$J$6:$J$28="+"))&gt;0,IF(R508&lt;=SUMIFS(Barèmes!$F$6:$F$28,Barèmes!$A$6:$A$28,"Vitesse — 30 m (s)",Barèmes!$B$6:$B$28,H508,Barèmes!$C$6:$C$28,IF(H508="6ème","Mixte",G508)),Barèmes!$B$2,IF(R508&lt;=SUMIFS(Barèmes!$G$6:$G$28,Barèmes!$A$6:$A$28,"Vitesse — 30 m (s)",Barèmes!$B$6:$B$28,H508,Barèmes!$C$6:$C$28,IF(H508="6ème","Mixte",G508)),Barèmes!$C$2,IF(R508&lt;=SUMIFS(Barèmes!$H$6:$H$28,Barèmes!$A$6:$A$28,"Vitesse — 30 m (s)",Barèmes!$B$6:$B$28,H508,Barèmes!$C$6:$C$28,IF(H508="6ème","Mixte",G508)),Barèmes!$D$2,IF(R508&lt;=SUMIFS(Barèmes!$I$6:$I$28,Barèmes!$A$6:$A$28,"Vitesse — 30 m (s)",Barèmes!$B$6:$B$28,H508,Barèmes!$C$6:$C$28,IF(H508="6ème","Mixte",G508)),Barèmes!$E$2,Barèmes!$F$2)))),IF(R508&gt;=SUMIFS(Barèmes!$F$6:$F$28,Barèmes!$A$6:$A$28,"Vitesse — 30 m (s)",Barèmes!$B$6:$B$28,H508,Barèmes!$C$6:$C$28,IF(H508="6ème","Mixte",G508)),Barèmes!$B$2,IF(R508&gt;=SUMIFS(Barèmes!$G$6:$G$28,Barèmes!$A$6:$A$28,"Vitesse — 30 m (s)",Barèmes!$B$6:$B$28,H508,Barèmes!$C$6:$C$28,IF(H508="6ème","Mixte",G508)),Barèmes!$C$2,IF(R508&gt;=SUMIFS(Barèmes!$H$6:$H$28,Barèmes!$A$6:$A$28,"Vitesse — 30 m (s)",Barèmes!$B$6:$B$28,H508,Barèmes!$C$6:$C$28,IF(H508="6ème","Mixte",G508)),Barèmes!$D$2,IF(R508&gt;=SUMIFS(Barèmes!$I$6:$I$28,Barèmes!$A$6:$A$28,"Vitesse — 30 m (s)",Barèmes!$B$6:$B$28,H508,Barèmes!$C$6:$C$28,IF(H508="6ème","Mixte",G508)),Barèmes!$E$2,Barèmes!$F$2))))))</f>
        <v/>
      </c>
      <c r="U508" s="22"/>
      <c r="V508" s="25" t="str">
        <f>IF(OR(U508="",SUMPRODUCT((Barèmes!$A$6:$A$28="Vitesse — 50 m (s)")*(Barèmes!$B$6:$B$28=H508)*(Barèmes!$C$6:$C$28=IF(H508="6ème","Mixte",G508)))=0),"",IF(SUMPRODUCT((Barèmes!$A$6:$A$28="Vitesse — 50 m (s)")*(Barèmes!$B$6:$B$28=H508)*(Barèmes!$C$6:$C$28=IF(H508="6ème","Mixte",G508))*(Barèmes!$J$6:$J$28="+"))&gt;0,IF(U508&lt;=SUMIFS(Barèmes!$D$6:$D$28,Barèmes!$A$6:$A$28,"Vitesse — 50 m (s)",Barèmes!$B$6:$B$28,H508,Barèmes!$C$6:$C$28,IF(H508="6ème","Mixte",G508)),"à besoin",IF(U508&lt;=SUMIFS(Barèmes!$E$6:$E$28,Barèmes!$A$6:$A$28,"Vitesse — 50 m (s)",Barèmes!$B$6:$B$28,H508,Barèmes!$C$6:$C$28,IF(H508="6ème","Mixte",G508)),"fragile","satisfaisant")),IF(U508&gt;=SUMIFS(Barèmes!$D$6:$D$28,Barèmes!$A$6:$A$28,"Vitesse — 50 m (s)",Barèmes!$B$6:$B$28,H508,Barèmes!$C$6:$C$28,IF(H508="6ème","Mixte",G508)),"à besoin",IF(U508&gt;=SUMIFS(Barèmes!$E$6:$E$28,Barèmes!$A$6:$A$28,"Vitesse — 50 m (s)",Barèmes!$B$6:$B$28,H508,Barèmes!$C$6:$C$28,IF(H508="6ème","Mixte",G508)),"fragile","satisfaisant"))))</f>
        <v/>
      </c>
      <c r="W508" s="25" t="str">
        <f>IF(OR(U508="",SUMPRODUCT((Barèmes!$A$6:$A$28="Vitesse — 50 m (s)")*(Barèmes!$B$6:$B$28=H508)*(Barèmes!$C$6:$C$28=IF(H508="6ème","Mixte",G508)))=0),"",IF(SUMPRODUCT((Barèmes!$A$6:$A$28="Vitesse — 50 m (s)")*(Barèmes!$B$6:$B$28=H508)*(Barèmes!$C$6:$C$28=IF(H508="6ème","Mixte",G508))*(Barèmes!$J$6:$J$28="+"))&gt;0,IF(U508&lt;=SUMIFS(Barèmes!$F$6:$F$28,Barèmes!$A$6:$A$28,"Vitesse — 50 m (s)",Barèmes!$B$6:$B$28,H508,Barèmes!$C$6:$C$28,IF(H508="6ème","Mixte",G508)),Barèmes!$B$2,IF(U508&lt;=SUMIFS(Barèmes!$G$6:$G$28,Barèmes!$A$6:$A$28,"Vitesse — 50 m (s)",Barèmes!$B$6:$B$28,H508,Barèmes!$C$6:$C$28,IF(H508="6ème","Mixte",G508)),Barèmes!$C$2,IF(U508&lt;=SUMIFS(Barèmes!$H$6:$H$28,Barèmes!$A$6:$A$28,"Vitesse — 50 m (s)",Barèmes!$B$6:$B$28,H508,Barèmes!$C$6:$C$28,IF(H508="6ème","Mixte",G508)),Barèmes!$D$2,IF(U508&lt;=SUMIFS(Barèmes!$I$6:$I$28,Barèmes!$A$6:$A$28,"Vitesse — 50 m (s)",Barèmes!$B$6:$B$28,H508,Barèmes!$C$6:$C$28,IF(H508="6ème","Mixte",G508)),Barèmes!$E$2,Barèmes!$F$2)))),IF(U508&gt;=SUMIFS(Barèmes!$F$6:$F$28,Barèmes!$A$6:$A$28,"Vitesse — 50 m (s)",Barèmes!$B$6:$B$28,H508,Barèmes!$C$6:$C$28,IF(H508="6ème","Mixte",G508)),Barèmes!$B$2,IF(U508&gt;=SUMIFS(Barèmes!$G$6:$G$28,Barèmes!$A$6:$A$28,"Vitesse — 50 m (s)",Barèmes!$B$6:$B$28,H508,Barèmes!$C$6:$C$28,IF(H508="6ème","Mixte",G508)),Barèmes!$C$2,IF(U508&gt;=SUMIFS(Barèmes!$H$6:$H$28,Barèmes!$A$6:$A$28,"Vitesse — 50 m (s)",Barèmes!$B$6:$B$28,H508,Barèmes!$C$6:$C$28,IF(H508="6ème","Mixte",G508)),Barèmes!$D$2,IF(U508&gt;=SUMIFS(Barèmes!$I$6:$I$28,Barèmes!$A$6:$A$28,"Vitesse — 50 m (s)",Barèmes!$B$6:$B$28,H508,Barèmes!$C$6:$C$28,IF(H508="6ème","Mixte",G508)),Barèmes!$E$2,Barèmes!$F$2))))))</f>
        <v/>
      </c>
      <c r="X508" s="18"/>
      <c r="Y508" s="26" t="str" cm="1">
        <f t="array" ref="Y508">IF(OR(X508="",SUMPRODUCT((Barèmes!$A$6:$A$28="Souplesse (score 1-5)")*(Barèmes!$B$6:$B$28=H508)*(Barèmes!$C$6:$C$28=IF(H508="6ème","Mixte",G508)))=0),"",IF(SUMPRODUCT((Barèmes!$A$6:$A$28="Souplesse (score 1-5)")*(Barèmes!$B$6:$B$28=H508)*(Barèmes!$C$6:$C$28=IF(H508="6ème","Mixte",G508))*(Barèmes!$J$6:$J$28="+"))&gt;0,IF(X508&lt;=SUMIFS(Barèmes!$D$6:$D$28,Barèmes!$A$6:$A$28,"Souplesse (score 1-5)",Barèmes!$B$6:$B$28,H508,Barèmes!$C$6:$C$28,IF(H508="6ème","Mixte",G508)),"à besoin",IF(X508&lt;=SUMIFS(Barèmes!$E$6:$E$28,Barèmes!$A$6:$A$28,"Souplesse (score 1-5)",Barèmes!$B$6:$B$28,H508,Barèmes!$C$6:$C$28,IF(H508="6ème","Mixte",G508)),"fragile","satisfaisant")),IF(X508&gt;=SUMIFS(Barèmes!$D$6:$D$28,Barèmes!$A$6:$A$28,"Souplesse (score 1-5)",Barèmes!$B$6:$B$28,H508,Barèmes!$C$6:$C$28,IF(H508="6ème","Mixte",G508)),"à besoin",IF(X508&gt;=SUMIFS(Barèmes!$E$6:$E$28,Barèmes!$A$6:$A$28,"Souplesse (score 1-5)",Barèmes!$B$6:$B$28,H508,Barèmes!$C$6:$C$28,IF(H508="6ème","Mixte",G508)),"fragile","satisfaisant"))))</f>
        <v/>
      </c>
      <c r="Z508" s="26" t="str" cm="1">
        <f t="array" ref="Z508">IF(OR(X508="",SUMPRODUCT((Barèmes!$A$6:$A$28="Souplesse (score 1-5)")*(Barèmes!$B$6:$B$28=H508)*(Barèmes!$C$6:$C$28=IF(H508="6ème","Mixte",G508)))=0),"",IF(SUMPRODUCT((Barèmes!$A$6:$A$28="Souplesse (score 1-5)")*(Barèmes!$B$6:$B$28=H508)*(Barèmes!$C$6:$C$28=IF(H508="6ème","Mixte",G508))*(Barèmes!$J$6:$J$28="+"))&gt;0,IF(X508&lt;=SUMIFS(Barèmes!$F$6:$F$28,Barèmes!$A$6:$A$28,"Souplesse (score 1-5)",Barèmes!$B$6:$B$28,H508,Barèmes!$C$6:$C$28,IF(H508="6ème","Mixte",G508)),Barèmes!$B$2,IF(X508&lt;=SUMIFS(Barèmes!$G$6:$G$28,Barèmes!$A$6:$A$28,"Souplesse (score 1-5)",Barèmes!$B$6:$B$28,H508,Barèmes!$C$6:$C$28,IF(H508="6ème","Mixte",G508)),Barèmes!$C$2,IF(X508&lt;=SUMIFS(Barèmes!$H$6:$H$28,Barèmes!$A$6:$A$28,"Souplesse (score 1-5)",Barèmes!$B$6:$B$28,H508,Barèmes!$C$6:$C$28,IF(H508="6ème","Mixte",G508)),Barèmes!$D$2,IF(X508&lt;=SUMIFS(Barèmes!$I$6:$I$28,Barèmes!$A$6:$A$28,"Souplesse (score 1-5)",Barèmes!$B$6:$B$28,H508,Barèmes!$C$6:$C$28,IF(H508="6ème","Mixte",G508)),Barèmes!$E$2,Barèmes!$F$2)))),IF(X508&gt;=SUMIFS(Barèmes!$F$6:$F$28,Barèmes!$A$6:$A$28,"Souplesse (score 1-5)",Barèmes!$B$6:$B$28,H508,Barèmes!$C$6:$C$28,IF(H508="6ème","Mixte",G508)),Barèmes!$B$2,IF(X508&gt;=SUMIFS(Barèmes!$G$6:$G$28,Barèmes!$A$6:$A$28,"Souplesse (score 1-5)",Barèmes!$B$6:$B$28,H508,Barèmes!$C$6:$C$28,IF(H508="6ème","Mixte",G508)),Barèmes!$C$2,IF(X508&gt;=SUMIFS(Barèmes!$H$6:$H$28,Barèmes!$A$6:$A$28,"Souplesse (score 1-5)",Barèmes!$B$6:$B$28,H508,Barèmes!$C$6:$C$28,IF(H508="6ème","Mixte",G508)),Barèmes!$D$2,IF(X508&gt;=SUMIFS(Barèmes!$I$6:$I$28,Barèmes!$A$6:$A$28,"Souplesse (score 1-5)",Barèmes!$B$6:$B$28,H508,Barèmes!$C$6:$C$28,IF(H508="6ème","Mixte",G508)),Barèmes!$E$2,Barèmes!$F$2))))))</f>
        <v/>
      </c>
      <c r="AA508" s="22"/>
      <c r="AB508" s="27" t="str">
        <f>IF(OR(AA508="",SUMPRODUCT((Barèmes!$A$6:$A$28="Agilité — T-test 974 (s)")*(Barèmes!$B$6:$B$28=H508)*(Barèmes!$C$6:$C$28=IF(H508="6ème","Mixte",G508)))=0),"",IF(SUMPRODUCT((Barèmes!$A$6:$A$28="Agilité — T-test 974 (s)")*(Barèmes!$B$6:$B$28=H508)*(Barèmes!$C$6:$C$28=IF(H508="6ème","Mixte",G508))*(Barèmes!$J$6:$J$28="+"))&gt;0,IF(AA508&lt;=SUMIFS(Barèmes!$D$6:$D$28,Barèmes!$A$6:$A$28,"Agilité — T-test 974 (s)",Barèmes!$B$6:$B$28,H508,Barèmes!$C$6:$C$28,IF(H508="6ème","Mixte",G508)),"à besoin",IF(AA508&lt;=SUMIFS(Barèmes!$E$6:$E$28,Barèmes!$A$6:$A$28,"Agilité — T-test 974 (s)",Barèmes!$B$6:$B$28,H508,Barèmes!$C$6:$C$28,IF(H508="6ème","Mixte",G508)),"fragile","satisfaisant")),IF(AA508&gt;=SUMIFS(Barèmes!$D$6:$D$28,Barèmes!$A$6:$A$28,"Agilité — T-test 974 (s)",Barèmes!$B$6:$B$28,H508,Barèmes!$C$6:$C$28,IF(H508="6ème","Mixte",G508)),"à besoin",IF(AA508&gt;=SUMIFS(Barèmes!$E$6:$E$28,Barèmes!$A$6:$A$28,"Agilité — T-test 974 (s)",Barèmes!$B$6:$B$28,H508,Barèmes!$C$6:$C$28,IF(H508="6ème","Mixte",G508)),"fragile","satisfaisant"))))</f>
        <v/>
      </c>
      <c r="AC508" s="27" t="str">
        <f>IF(OR(AA508="",SUMPRODUCT((Barèmes!$A$6:$A$28="Agilité — T-test 974 (s)")*(Barèmes!$B$6:$B$28=H508)*(Barèmes!$C$6:$C$28=IF(H508="6ème","Mixte",G508)))=0),"",IF(SUMPRODUCT((Barèmes!$A$6:$A$28="Agilité — T-test 974 (s)")*(Barèmes!$B$6:$B$28=H508)*(Barèmes!$C$6:$C$28=IF(H508="6ème","Mixte",G508))*(Barèmes!$J$6:$J$28="+"))&gt;0,IF(AA508&lt;=SUMIFS(Barèmes!$F$6:$F$28,Barèmes!$A$6:$A$28,"Agilité — T-test 974 (s)",Barèmes!$B$6:$B$28,H508,Barèmes!$C$6:$C$28,IF(H508="6ème","Mixte",G508)),Barèmes!$B$2,IF(AA508&lt;=SUMIFS(Barèmes!$G$6:$G$28,Barèmes!$A$6:$A$28,"Agilité — T-test 974 (s)",Barèmes!$B$6:$B$28,H508,Barèmes!$C$6:$C$28,IF(H508="6ème","Mixte",G508)),Barèmes!$C$2,IF(AA508&lt;=SUMIFS(Barèmes!$H$6:$H$28,Barèmes!$A$6:$A$28,"Agilité — T-test 974 (s)",Barèmes!$B$6:$B$28,H508,Barèmes!$C$6:$C$28,IF(H508="6ème","Mixte",G508)),Barèmes!$D$2,IF(AA508&lt;=SUMIFS(Barèmes!$I$6:$I$28,Barèmes!$A$6:$A$28,"Agilité — T-test 974 (s)",Barèmes!$B$6:$B$28,H508,Barèmes!$C$6:$C$28,IF(H508="6ème","Mixte",G508)),Barèmes!$E$2,Barèmes!$F$2)))),IF(AA508&gt;=SUMIFS(Barèmes!$F$6:$F$28,Barèmes!$A$6:$A$28,"Agilité — T-test 974 (s)",Barèmes!$B$6:$B$28,H508,Barèmes!$C$6:$C$28,IF(H508="6ème","Mixte",G508)),Barèmes!$B$2,IF(AA508&gt;=SUMIFS(Barèmes!$G$6:$G$28,Barèmes!$A$6:$A$28,"Agilité — T-test 974 (s)",Barèmes!$B$6:$B$28,H508,Barèmes!$C$6:$C$28,IF(H508="6ème","Mixte",G508)),Barèmes!$C$2,IF(AA508&gt;=SUMIFS(Barèmes!$H$6:$H$28,Barèmes!$A$6:$A$28,"Agilité — T-test 974 (s)",Barèmes!$B$6:$B$28,H508,Barèmes!$C$6:$C$28,IF(H508="6ème","Mixte",G508)),Barèmes!$D$2,IF(AA508&gt;=SUMIFS(Barèmes!$I$6:$I$28,Barèmes!$A$6:$A$28,"Agilité — T-test 974 (s)",Barèmes!$B$6:$B$28,H508,Barèmes!$C$6:$C$28,IF(H508="6ème","Mixte",G508)),Barèmes!$E$2,Barèmes!$F$2))))))</f>
        <v/>
      </c>
      <c r="AD508" s="28" t="str">
        <f t="shared" si="58"/>
        <v/>
      </c>
      <c r="AE508" s="29" t="str">
        <f t="shared" si="59"/>
        <v/>
      </c>
      <c r="AF508" s="30" t="str">
        <f>IF(OR(AD508="",SUMPRODUCT((Barèmes!$A$6:$A$28="Surcoût d'agilité (s) — technique")*(Barèmes!$B$6:$B$28=H508)*(Barèmes!$C$6:$C$28=IF(H508="6ème","Mixte",G508)))=0),"",IF(SUMPRODUCT((Barèmes!$A$6:$A$28="Surcoût d'agilité (s) — technique")*(Barèmes!$B$6:$B$28=H508)*(Barèmes!$C$6:$C$28=IF(H508="6ème","Mixte",G508))*(Barèmes!$J$6:$J$28="+"))&gt;0,IF(AD508&lt;=SUMIFS(Barèmes!$D$6:$D$28,Barèmes!$A$6:$A$28,"Surcoût d'agilité (s) — technique",Barèmes!$B$6:$B$28,H508,Barèmes!$C$6:$C$28,IF(H508="6ème","Mixte",G508)),"à besoin",IF(AD508&lt;=SUMIFS(Barèmes!$E$6:$E$28,Barèmes!$A$6:$A$28,"Surcoût d'agilité (s) — technique",Barèmes!$B$6:$B$28,H508,Barèmes!$C$6:$C$28,IF(H508="6ème","Mixte",G508)),"fragile","satisfaisant")),IF(AD508&gt;=SUMIFS(Barèmes!$D$6:$D$28,Barèmes!$A$6:$A$28,"Surcoût d'agilité (s) — technique",Barèmes!$B$6:$B$28,H508,Barèmes!$C$6:$C$28,IF(H508="6ème","Mixte",G508)),"à besoin",IF(AD508&gt;=SUMIFS(Barèmes!$E$6:$E$28,Barèmes!$A$6:$A$28,"Surcoût d'agilité (s) — technique",Barèmes!$B$6:$B$28,H508,Barèmes!$C$6:$C$28,IF(H508="6ème","Mixte",G508)),"fragile","satisfaisant"))))</f>
        <v/>
      </c>
      <c r="AG508" s="30" t="str">
        <f>IF(OR(AD508="",SUMPRODUCT((Barèmes!$A$6:$A$28="Surcoût d'agilité (s) — technique")*(Barèmes!$B$6:$B$28=H508)*(Barèmes!$C$6:$C$28=IF(H508="6ème","Mixte",G508)))=0),"",IF(SUMPRODUCT((Barèmes!$A$6:$A$28="Surcoût d'agilité (s) — technique")*(Barèmes!$B$6:$B$28=H508)*(Barèmes!$C$6:$C$28=IF(H508="6ème","Mixte",G508))*(Barèmes!$J$6:$J$28="+"))&gt;0,IF(AD508&lt;=SUMIFS(Barèmes!$F$6:$F$28,Barèmes!$A$6:$A$28,"Surcoût d'agilité (s) — technique",Barèmes!$B$6:$B$28,H508,Barèmes!$C$6:$C$28,IF(H508="6ème","Mixte",G508)),Barèmes!$B$2,IF(AD508&lt;=SUMIFS(Barèmes!$G$6:$G$28,Barèmes!$A$6:$A$28,"Surcoût d'agilité (s) — technique",Barèmes!$B$6:$B$28,H508,Barèmes!$C$6:$C$28,IF(H508="6ème","Mixte",G508)),Barèmes!$C$2,IF(AD508&lt;=SUMIFS(Barèmes!$H$6:$H$28,Barèmes!$A$6:$A$28,"Surcoût d'agilité (s) — technique",Barèmes!$B$6:$B$28,H508,Barèmes!$C$6:$C$28,IF(H508="6ème","Mixte",G508)),Barèmes!$D$2,IF(AD508&lt;=SUMIFS(Barèmes!$I$6:$I$28,Barèmes!$A$6:$A$28,"Surcoût d'agilité (s) — technique",Barèmes!$B$6:$B$28,H508,Barèmes!$C$6:$C$28,IF(H508="6ème","Mixte",G508)),Barèmes!$E$2,Barèmes!$F$2)))),IF(AD508&gt;=SUMIFS(Barèmes!$F$6:$F$28,Barèmes!$A$6:$A$28,"Surcoût d'agilité (s) — technique",Barèmes!$B$6:$B$28,H508,Barèmes!$C$6:$C$28,IF(H508="6ème","Mixte",G508)),Barèmes!$B$2,IF(AD508&gt;=SUMIFS(Barèmes!$G$6:$G$28,Barèmes!$A$6:$A$28,"Surcoût d'agilité (s) — technique",Barèmes!$B$6:$B$28,H508,Barèmes!$C$6:$C$28,IF(H508="6ème","Mixte",G508)),Barèmes!$C$2,IF(AD508&gt;=SUMIFS(Barèmes!$H$6:$H$28,Barèmes!$A$6:$A$28,"Surcoût d'agilité (s) — technique",Barèmes!$B$6:$B$28,H508,Barèmes!$C$6:$C$28,IF(H508="6ème","Mixte",G508)),Barèmes!$D$2,IF(AD508&gt;=SUMIFS(Barèmes!$I$6:$I$28,Barèmes!$A$6:$A$28,"Surcoût d'agilité (s) — technique",Barèmes!$B$6:$B$28,H508,Barèmes!$C$6:$C$28,IF(H508="6ème","Mixte",G508)),Barèmes!$E$2,Barèmes!$F$2))))))</f>
        <v/>
      </c>
      <c r="AH508" s="31" t="str">
        <f>IF((IF(N508="",0,1)+IF(Q508="",0,1)+IF(W508="",0,1)+IF(Z508="",0,1)+IF(AC508="",0,1))=0,"",3*IF(N508=Barèmes!$B$2,1,IF(N508=Barèmes!$C$2,2,IF(N508=Barèmes!$D$2,3,IF(N508=Barèmes!$E$2,4,IF(N508=Barèmes!$F$2,5,0)))))+3*IF(Q508=Barèmes!$B$2,1,IF(Q508=Barèmes!$C$2,2,IF(Q508=Barèmes!$D$2,3,IF(Q508=Barèmes!$E$2,4,IF(Q508=Barèmes!$F$2,5,0)))))+2*IF(W508=Barèmes!$B$2,1,IF(W508=Barèmes!$C$2,2,IF(W508=Barèmes!$D$2,3,IF(W508=Barèmes!$E$2,4,IF(W508=Barèmes!$F$2,5,0)))))+1*IF(Z508=Barèmes!$B$2,1,IF(Z508=Barèmes!$C$2,2,IF(Z508=Barèmes!$D$2,3,IF(Z508=Barèmes!$E$2,4,IF(Z508=Barèmes!$F$2,5,0)))))+1*IF(AC508=Barèmes!$B$2,1,IF(AC508=Barèmes!$C$2,2,IF(AC508=Barèmes!$D$2,3,IF(AC508=Barèmes!$E$2,4,IF(AC508=Barèmes!$F$2,5,0))))))</f>
        <v/>
      </c>
      <c r="AI508" s="31"/>
      <c r="AJ508" s="32" t="str">
        <f>IFERROR(INDEX(Croissance!$B$5:$B$604,MATCH(A508,Croissance!$A$5:$A$604,0)),"")</f>
        <v/>
      </c>
      <c r="AK508" s="32" t="str">
        <f>IFERROR(INDEX(Croissance!$C$5:$C$604,MATCH(A508,Croissance!$A$5:$A$604,0)),"")</f>
        <v/>
      </c>
      <c r="AL508" s="32" t="str">
        <f>IFERROR(INDEX(Croissance!$D$5:$D$604,MATCH(A508,Croissance!$A$5:$A$604,0)),"")</f>
        <v/>
      </c>
      <c r="AM508" s="32" t="str">
        <f>IFERROR(INDEX(Croissance!$E$5:$E$604,MATCH(A508,Croissance!$A$5:$A$604,0)),"")</f>
        <v/>
      </c>
      <c r="AO508" s="33">
        <f t="shared" si="64"/>
        <v>0</v>
      </c>
      <c r="AP508" s="33">
        <f t="shared" si="60"/>
        <v>0</v>
      </c>
      <c r="AQ508" s="33">
        <f>IF(A508="",0,IF(AND(OR('Synthèse classe'!$C$2="Tous",C508='Synthèse classe'!$C$2),OR('Synthèse classe'!$C$3="Toutes",D508='Synthèse classe'!$C$3),OR('Synthèse classe'!$C$4="Toutes",AND('Synthèse classe'!$C$4="Dernière",AP508=1),B508=IFERROR(VALUE('Synthèse classe'!$C$4),0))),1,0))</f>
        <v>0</v>
      </c>
      <c r="AR508" s="34" t="str">
        <f t="shared" si="61"/>
        <v/>
      </c>
    </row>
    <row r="509" spans="1:44" x14ac:dyDescent="0.2">
      <c r="A509" s="17" t="str">
        <f t="shared" si="57"/>
        <v/>
      </c>
      <c r="B509" s="18"/>
      <c r="C509" s="19"/>
      <c r="D509" s="19"/>
      <c r="E509" s="19"/>
      <c r="F509" s="19"/>
      <c r="G509" s="19"/>
      <c r="H509" s="17" t="str">
        <f t="shared" si="62"/>
        <v/>
      </c>
      <c r="I509" s="20"/>
      <c r="J509" s="18"/>
      <c r="K509" s="19"/>
      <c r="L509" s="21" t="str">
        <f t="shared" si="63"/>
        <v/>
      </c>
      <c r="M509" s="21" t="str">
        <f>IF(OR(J509="",SUMPRODUCT((Barèmes!$A$6:$A$28="Endurance — Luc Léger (palier)")*(Barèmes!$B$6:$B$28=H509)*(Barèmes!$C$6:$C$28=IF(H509="6ème","Mixte",G509)))=0),"",IF(SUMPRODUCT((Barèmes!$A$6:$A$28="Endurance — Luc Léger (palier)")*(Barèmes!$B$6:$B$28=H509)*(Barèmes!$C$6:$C$28=IF(H509="6ème","Mixte",G509))*(Barèmes!$J$6:$J$28="+"))&gt;0,IF(J509&lt;=SUMIFS(Barèmes!$D$6:$D$28,Barèmes!$A$6:$A$28,"Endurance — Luc Léger (palier)",Barèmes!$B$6:$B$28,H509,Barèmes!$C$6:$C$28,IF(H509="6ème","Mixte",G509)),"à besoin",IF(J509&lt;=SUMIFS(Barèmes!$E$6:$E$28,Barèmes!$A$6:$A$28,"Endurance — Luc Léger (palier)",Barèmes!$B$6:$B$28,H509,Barèmes!$C$6:$C$28,IF(H509="6ème","Mixte",G509)),"fragile","satisfaisant")),IF(J509&gt;=SUMIFS(Barèmes!$D$6:$D$28,Barèmes!$A$6:$A$28,"Endurance — Luc Léger (palier)",Barèmes!$B$6:$B$28,H509,Barèmes!$C$6:$C$28,IF(H509="6ème","Mixte",G509)),"à besoin",IF(J509&gt;=SUMIFS(Barèmes!$E$6:$E$28,Barèmes!$A$6:$A$28,"Endurance — Luc Léger (palier)",Barèmes!$B$6:$B$28,H509,Barèmes!$C$6:$C$28,IF(H509="6ème","Mixte",G509)),"fragile","satisfaisant"))))</f>
        <v/>
      </c>
      <c r="N509" s="21" t="str">
        <f>IF(OR(J509="",SUMPRODUCT((Barèmes!$A$6:$A$28="Endurance — Luc Léger (palier)")*(Barèmes!$B$6:$B$28=H509)*(Barèmes!$C$6:$C$28=IF(H509="6ème","Mixte",G509)))=0),"",IF(SUMPRODUCT((Barèmes!$A$6:$A$28="Endurance — Luc Léger (palier)")*(Barèmes!$B$6:$B$28=H509)*(Barèmes!$C$6:$C$28=IF(H509="6ème","Mixte",G509))*(Barèmes!$J$6:$J$28="+"))&gt;0,IF(J509&lt;=SUMIFS(Barèmes!$F$6:$F$28,Barèmes!$A$6:$A$28,"Endurance — Luc Léger (palier)",Barèmes!$B$6:$B$28,H509,Barèmes!$C$6:$C$28,IF(H509="6ème","Mixte",G509)),Barèmes!$B$2,IF(J509&lt;=SUMIFS(Barèmes!$G$6:$G$28,Barèmes!$A$6:$A$28,"Endurance — Luc Léger (palier)",Barèmes!$B$6:$B$28,H509,Barèmes!$C$6:$C$28,IF(H509="6ème","Mixte",G509)),Barèmes!$C$2,IF(J509&lt;=SUMIFS(Barèmes!$H$6:$H$28,Barèmes!$A$6:$A$28,"Endurance — Luc Léger (palier)",Barèmes!$B$6:$B$28,H509,Barèmes!$C$6:$C$28,IF(H509="6ème","Mixte",G509)),Barèmes!$D$2,IF(J509&lt;=SUMIFS(Barèmes!$I$6:$I$28,Barèmes!$A$6:$A$28,"Endurance — Luc Léger (palier)",Barèmes!$B$6:$B$28,H509,Barèmes!$C$6:$C$28,IF(H509="6ème","Mixte",G509)),Barèmes!$E$2,Barèmes!$F$2)))),IF(J509&gt;=SUMIFS(Barèmes!$F$6:$F$28,Barèmes!$A$6:$A$28,"Endurance — Luc Léger (palier)",Barèmes!$B$6:$B$28,H509,Barèmes!$C$6:$C$28,IF(H509="6ème","Mixte",G509)),Barèmes!$B$2,IF(J509&gt;=SUMIFS(Barèmes!$G$6:$G$28,Barèmes!$A$6:$A$28,"Endurance — Luc Léger (palier)",Barèmes!$B$6:$B$28,H509,Barèmes!$C$6:$C$28,IF(H509="6ème","Mixte",G509)),Barèmes!$C$2,IF(J509&gt;=SUMIFS(Barèmes!$H$6:$H$28,Barèmes!$A$6:$A$28,"Endurance — Luc Léger (palier)",Barèmes!$B$6:$B$28,H509,Barèmes!$C$6:$C$28,IF(H509="6ème","Mixte",G509)),Barèmes!$D$2,IF(J509&gt;=SUMIFS(Barèmes!$I$6:$I$28,Barèmes!$A$6:$A$28,"Endurance — Luc Léger (palier)",Barèmes!$B$6:$B$28,H509,Barèmes!$C$6:$C$28,IF(H509="6ème","Mixte",G509)),Barèmes!$E$2,Barèmes!$F$2))))))</f>
        <v/>
      </c>
      <c r="O509" s="22"/>
      <c r="P509" s="23" t="str">
        <f>IF(OR(O509="",SUMPRODUCT((Barèmes!$A$6:$A$28="Force bas du corps — Saut en longueur (m)")*(Barèmes!$B$6:$B$28=H509)*(Barèmes!$C$6:$C$28=IF(H509="6ème","Mixte",G509)))=0),"",IF(SUMPRODUCT((Barèmes!$A$6:$A$28="Force bas du corps — Saut en longueur (m)")*(Barèmes!$B$6:$B$28=H509)*(Barèmes!$C$6:$C$28=IF(H509="6ème","Mixte",G509))*(Barèmes!$J$6:$J$28="+"))&gt;0,IF(O509&lt;=SUMIFS(Barèmes!$D$6:$D$28,Barèmes!$A$6:$A$28,"Force bas du corps — Saut en longueur (m)",Barèmes!$B$6:$B$28,H509,Barèmes!$C$6:$C$28,IF(H509="6ème","Mixte",G509)),"à besoin",IF(O509&lt;=SUMIFS(Barèmes!$E$6:$E$28,Barèmes!$A$6:$A$28,"Force bas du corps — Saut en longueur (m)",Barèmes!$B$6:$B$28,H509,Barèmes!$C$6:$C$28,IF(H509="6ème","Mixte",G509)),"fragile","satisfaisant")),IF(O509&gt;=SUMIFS(Barèmes!$D$6:$D$28,Barèmes!$A$6:$A$28,"Force bas du corps — Saut en longueur (m)",Barèmes!$B$6:$B$28,H509,Barèmes!$C$6:$C$28,IF(H509="6ème","Mixte",G509)),"à besoin",IF(O509&gt;=SUMIFS(Barèmes!$E$6:$E$28,Barèmes!$A$6:$A$28,"Force bas du corps — Saut en longueur (m)",Barèmes!$B$6:$B$28,H509,Barèmes!$C$6:$C$28,IF(H509="6ème","Mixte",G509)),"fragile","satisfaisant"))))</f>
        <v/>
      </c>
      <c r="Q509" s="23" t="str">
        <f>IF(OR(O509="",SUMPRODUCT((Barèmes!$A$6:$A$28="Force bas du corps — Saut en longueur (m)")*(Barèmes!$B$6:$B$28=H509)*(Barèmes!$C$6:$C$28=IF(H509="6ème","Mixte",G509)))=0),"",IF(SUMPRODUCT((Barèmes!$A$6:$A$28="Force bas du corps — Saut en longueur (m)")*(Barèmes!$B$6:$B$28=H509)*(Barèmes!$C$6:$C$28=IF(H509="6ème","Mixte",G509))*(Barèmes!$J$6:$J$28="+"))&gt;0,IF(O509&lt;=SUMIFS(Barèmes!$F$6:$F$28,Barèmes!$A$6:$A$28,"Force bas du corps — Saut en longueur (m)",Barèmes!$B$6:$B$28,H509,Barèmes!$C$6:$C$28,IF(H509="6ème","Mixte",G509)),Barèmes!$B$2,IF(O509&lt;=SUMIFS(Barèmes!$G$6:$G$28,Barèmes!$A$6:$A$28,"Force bas du corps — Saut en longueur (m)",Barèmes!$B$6:$B$28,H509,Barèmes!$C$6:$C$28,IF(H509="6ème","Mixte",G509)),Barèmes!$C$2,IF(O509&lt;=SUMIFS(Barèmes!$H$6:$H$28,Barèmes!$A$6:$A$28,"Force bas du corps — Saut en longueur (m)",Barèmes!$B$6:$B$28,H509,Barèmes!$C$6:$C$28,IF(H509="6ème","Mixte",G509)),Barèmes!$D$2,IF(O509&lt;=SUMIFS(Barèmes!$I$6:$I$28,Barèmes!$A$6:$A$28,"Force bas du corps — Saut en longueur (m)",Barèmes!$B$6:$B$28,H509,Barèmes!$C$6:$C$28,IF(H509="6ème","Mixte",G509)),Barèmes!$E$2,Barèmes!$F$2)))),IF(O509&gt;=SUMIFS(Barèmes!$F$6:$F$28,Barèmes!$A$6:$A$28,"Force bas du corps — Saut en longueur (m)",Barèmes!$B$6:$B$28,H509,Barèmes!$C$6:$C$28,IF(H509="6ème","Mixte",G509)),Barèmes!$B$2,IF(O509&gt;=SUMIFS(Barèmes!$G$6:$G$28,Barèmes!$A$6:$A$28,"Force bas du corps — Saut en longueur (m)",Barèmes!$B$6:$B$28,H509,Barèmes!$C$6:$C$28,IF(H509="6ème","Mixte",G509)),Barèmes!$C$2,IF(O509&gt;=SUMIFS(Barèmes!$H$6:$H$28,Barèmes!$A$6:$A$28,"Force bas du corps — Saut en longueur (m)",Barèmes!$B$6:$B$28,H509,Barèmes!$C$6:$C$28,IF(H509="6ème","Mixte",G509)),Barèmes!$D$2,IF(O509&gt;=SUMIFS(Barèmes!$I$6:$I$28,Barèmes!$A$6:$A$28,"Force bas du corps — Saut en longueur (m)",Barèmes!$B$6:$B$28,H509,Barèmes!$C$6:$C$28,IF(H509="6ème","Mixte",G509)),Barèmes!$E$2,Barèmes!$F$2))))))</f>
        <v/>
      </c>
      <c r="R509" s="22"/>
      <c r="S509" s="24" t="str">
        <f>IF(OR(R509="",SUMPRODUCT((Barèmes!$A$6:$A$28="Vitesse — 30 m (s)")*(Barèmes!$B$6:$B$28=H509)*(Barèmes!$C$6:$C$28=IF(H509="6ème","Mixte",G509)))=0),"",IF(SUMPRODUCT((Barèmes!$A$6:$A$28="Vitesse — 30 m (s)")*(Barèmes!$B$6:$B$28=H509)*(Barèmes!$C$6:$C$28=IF(H509="6ème","Mixte",G509))*(Barèmes!$J$6:$J$28="+"))&gt;0,IF(R509&lt;=SUMIFS(Barèmes!$D$6:$D$28,Barèmes!$A$6:$A$28,"Vitesse — 30 m (s)",Barèmes!$B$6:$B$28,H509,Barèmes!$C$6:$C$28,IF(H509="6ème","Mixte",G509)),"à besoin",IF(R509&lt;=SUMIFS(Barèmes!$E$6:$E$28,Barèmes!$A$6:$A$28,"Vitesse — 30 m (s)",Barèmes!$B$6:$B$28,H509,Barèmes!$C$6:$C$28,IF(H509="6ème","Mixte",G509)),"fragile","satisfaisant")),IF(R509&gt;=SUMIFS(Barèmes!$D$6:$D$28,Barèmes!$A$6:$A$28,"Vitesse — 30 m (s)",Barèmes!$B$6:$B$28,H509,Barèmes!$C$6:$C$28,IF(H509="6ème","Mixte",G509)),"à besoin",IF(R509&gt;=SUMIFS(Barèmes!$E$6:$E$28,Barèmes!$A$6:$A$28,"Vitesse — 30 m (s)",Barèmes!$B$6:$B$28,H509,Barèmes!$C$6:$C$28,IF(H509="6ème","Mixte",G509)),"fragile","satisfaisant"))))</f>
        <v/>
      </c>
      <c r="T509" s="24" t="str">
        <f>IF(OR(R509="",SUMPRODUCT((Barèmes!$A$6:$A$28="Vitesse — 30 m (s)")*(Barèmes!$B$6:$B$28=H509)*(Barèmes!$C$6:$C$28=IF(H509="6ème","Mixte",G509)))=0),"",IF(SUMPRODUCT((Barèmes!$A$6:$A$28="Vitesse — 30 m (s)")*(Barèmes!$B$6:$B$28=H509)*(Barèmes!$C$6:$C$28=IF(H509="6ème","Mixte",G509))*(Barèmes!$J$6:$J$28="+"))&gt;0,IF(R509&lt;=SUMIFS(Barèmes!$F$6:$F$28,Barèmes!$A$6:$A$28,"Vitesse — 30 m (s)",Barèmes!$B$6:$B$28,H509,Barèmes!$C$6:$C$28,IF(H509="6ème","Mixte",G509)),Barèmes!$B$2,IF(R509&lt;=SUMIFS(Barèmes!$G$6:$G$28,Barèmes!$A$6:$A$28,"Vitesse — 30 m (s)",Barèmes!$B$6:$B$28,H509,Barèmes!$C$6:$C$28,IF(H509="6ème","Mixte",G509)),Barèmes!$C$2,IF(R509&lt;=SUMIFS(Barèmes!$H$6:$H$28,Barèmes!$A$6:$A$28,"Vitesse — 30 m (s)",Barèmes!$B$6:$B$28,H509,Barèmes!$C$6:$C$28,IF(H509="6ème","Mixte",G509)),Barèmes!$D$2,IF(R509&lt;=SUMIFS(Barèmes!$I$6:$I$28,Barèmes!$A$6:$A$28,"Vitesse — 30 m (s)",Barèmes!$B$6:$B$28,H509,Barèmes!$C$6:$C$28,IF(H509="6ème","Mixte",G509)),Barèmes!$E$2,Barèmes!$F$2)))),IF(R509&gt;=SUMIFS(Barèmes!$F$6:$F$28,Barèmes!$A$6:$A$28,"Vitesse — 30 m (s)",Barèmes!$B$6:$B$28,H509,Barèmes!$C$6:$C$28,IF(H509="6ème","Mixte",G509)),Barèmes!$B$2,IF(R509&gt;=SUMIFS(Barèmes!$G$6:$G$28,Barèmes!$A$6:$A$28,"Vitesse — 30 m (s)",Barèmes!$B$6:$B$28,H509,Barèmes!$C$6:$C$28,IF(H509="6ème","Mixte",G509)),Barèmes!$C$2,IF(R509&gt;=SUMIFS(Barèmes!$H$6:$H$28,Barèmes!$A$6:$A$28,"Vitesse — 30 m (s)",Barèmes!$B$6:$B$28,H509,Barèmes!$C$6:$C$28,IF(H509="6ème","Mixte",G509)),Barèmes!$D$2,IF(R509&gt;=SUMIFS(Barèmes!$I$6:$I$28,Barèmes!$A$6:$A$28,"Vitesse — 30 m (s)",Barèmes!$B$6:$B$28,H509,Barèmes!$C$6:$C$28,IF(H509="6ème","Mixte",G509)),Barèmes!$E$2,Barèmes!$F$2))))))</f>
        <v/>
      </c>
      <c r="U509" s="22"/>
      <c r="V509" s="25" t="str">
        <f>IF(OR(U509="",SUMPRODUCT((Barèmes!$A$6:$A$28="Vitesse — 50 m (s)")*(Barèmes!$B$6:$B$28=H509)*(Barèmes!$C$6:$C$28=IF(H509="6ème","Mixte",G509)))=0),"",IF(SUMPRODUCT((Barèmes!$A$6:$A$28="Vitesse — 50 m (s)")*(Barèmes!$B$6:$B$28=H509)*(Barèmes!$C$6:$C$28=IF(H509="6ème","Mixte",G509))*(Barèmes!$J$6:$J$28="+"))&gt;0,IF(U509&lt;=SUMIFS(Barèmes!$D$6:$D$28,Barèmes!$A$6:$A$28,"Vitesse — 50 m (s)",Barèmes!$B$6:$B$28,H509,Barèmes!$C$6:$C$28,IF(H509="6ème","Mixte",G509)),"à besoin",IF(U509&lt;=SUMIFS(Barèmes!$E$6:$E$28,Barèmes!$A$6:$A$28,"Vitesse — 50 m (s)",Barèmes!$B$6:$B$28,H509,Barèmes!$C$6:$C$28,IF(H509="6ème","Mixte",G509)),"fragile","satisfaisant")),IF(U509&gt;=SUMIFS(Barèmes!$D$6:$D$28,Barèmes!$A$6:$A$28,"Vitesse — 50 m (s)",Barèmes!$B$6:$B$28,H509,Barèmes!$C$6:$C$28,IF(H509="6ème","Mixte",G509)),"à besoin",IF(U509&gt;=SUMIFS(Barèmes!$E$6:$E$28,Barèmes!$A$6:$A$28,"Vitesse — 50 m (s)",Barèmes!$B$6:$B$28,H509,Barèmes!$C$6:$C$28,IF(H509="6ème","Mixte",G509)),"fragile","satisfaisant"))))</f>
        <v/>
      </c>
      <c r="W509" s="25" t="str">
        <f>IF(OR(U509="",SUMPRODUCT((Barèmes!$A$6:$A$28="Vitesse — 50 m (s)")*(Barèmes!$B$6:$B$28=H509)*(Barèmes!$C$6:$C$28=IF(H509="6ème","Mixte",G509)))=0),"",IF(SUMPRODUCT((Barèmes!$A$6:$A$28="Vitesse — 50 m (s)")*(Barèmes!$B$6:$B$28=H509)*(Barèmes!$C$6:$C$28=IF(H509="6ème","Mixte",G509))*(Barèmes!$J$6:$J$28="+"))&gt;0,IF(U509&lt;=SUMIFS(Barèmes!$F$6:$F$28,Barèmes!$A$6:$A$28,"Vitesse — 50 m (s)",Barèmes!$B$6:$B$28,H509,Barèmes!$C$6:$C$28,IF(H509="6ème","Mixte",G509)),Barèmes!$B$2,IF(U509&lt;=SUMIFS(Barèmes!$G$6:$G$28,Barèmes!$A$6:$A$28,"Vitesse — 50 m (s)",Barèmes!$B$6:$B$28,H509,Barèmes!$C$6:$C$28,IF(H509="6ème","Mixte",G509)),Barèmes!$C$2,IF(U509&lt;=SUMIFS(Barèmes!$H$6:$H$28,Barèmes!$A$6:$A$28,"Vitesse — 50 m (s)",Barèmes!$B$6:$B$28,H509,Barèmes!$C$6:$C$28,IF(H509="6ème","Mixte",G509)),Barèmes!$D$2,IF(U509&lt;=SUMIFS(Barèmes!$I$6:$I$28,Barèmes!$A$6:$A$28,"Vitesse — 50 m (s)",Barèmes!$B$6:$B$28,H509,Barèmes!$C$6:$C$28,IF(H509="6ème","Mixte",G509)),Barèmes!$E$2,Barèmes!$F$2)))),IF(U509&gt;=SUMIFS(Barèmes!$F$6:$F$28,Barèmes!$A$6:$A$28,"Vitesse — 50 m (s)",Barèmes!$B$6:$B$28,H509,Barèmes!$C$6:$C$28,IF(H509="6ème","Mixte",G509)),Barèmes!$B$2,IF(U509&gt;=SUMIFS(Barèmes!$G$6:$G$28,Barèmes!$A$6:$A$28,"Vitesse — 50 m (s)",Barèmes!$B$6:$B$28,H509,Barèmes!$C$6:$C$28,IF(H509="6ème","Mixte",G509)),Barèmes!$C$2,IF(U509&gt;=SUMIFS(Barèmes!$H$6:$H$28,Barèmes!$A$6:$A$28,"Vitesse — 50 m (s)",Barèmes!$B$6:$B$28,H509,Barèmes!$C$6:$C$28,IF(H509="6ème","Mixte",G509)),Barèmes!$D$2,IF(U509&gt;=SUMIFS(Barèmes!$I$6:$I$28,Barèmes!$A$6:$A$28,"Vitesse — 50 m (s)",Barèmes!$B$6:$B$28,H509,Barèmes!$C$6:$C$28,IF(H509="6ème","Mixte",G509)),Barèmes!$E$2,Barèmes!$F$2))))))</f>
        <v/>
      </c>
      <c r="X509" s="18"/>
      <c r="Y509" s="26" t="str" cm="1">
        <f t="array" ref="Y509">IF(OR(X509="",SUMPRODUCT((Barèmes!$A$6:$A$28="Souplesse (score 1-5)")*(Barèmes!$B$6:$B$28=H509)*(Barèmes!$C$6:$C$28=IF(H509="6ème","Mixte",G509)))=0),"",IF(SUMPRODUCT((Barèmes!$A$6:$A$28="Souplesse (score 1-5)")*(Barèmes!$B$6:$B$28=H509)*(Barèmes!$C$6:$C$28=IF(H509="6ème","Mixte",G509))*(Barèmes!$J$6:$J$28="+"))&gt;0,IF(X509&lt;=SUMIFS(Barèmes!$D$6:$D$28,Barèmes!$A$6:$A$28,"Souplesse (score 1-5)",Barèmes!$B$6:$B$28,H509,Barèmes!$C$6:$C$28,IF(H509="6ème","Mixte",G509)),"à besoin",IF(X509&lt;=SUMIFS(Barèmes!$E$6:$E$28,Barèmes!$A$6:$A$28,"Souplesse (score 1-5)",Barèmes!$B$6:$B$28,H509,Barèmes!$C$6:$C$28,IF(H509="6ème","Mixte",G509)),"fragile","satisfaisant")),IF(X509&gt;=SUMIFS(Barèmes!$D$6:$D$28,Barèmes!$A$6:$A$28,"Souplesse (score 1-5)",Barèmes!$B$6:$B$28,H509,Barèmes!$C$6:$C$28,IF(H509="6ème","Mixte",G509)),"à besoin",IF(X509&gt;=SUMIFS(Barèmes!$E$6:$E$28,Barèmes!$A$6:$A$28,"Souplesse (score 1-5)",Barèmes!$B$6:$B$28,H509,Barèmes!$C$6:$C$28,IF(H509="6ème","Mixte",G509)),"fragile","satisfaisant"))))</f>
        <v/>
      </c>
      <c r="Z509" s="26" t="str" cm="1">
        <f t="array" ref="Z509">IF(OR(X509="",SUMPRODUCT((Barèmes!$A$6:$A$28="Souplesse (score 1-5)")*(Barèmes!$B$6:$B$28=H509)*(Barèmes!$C$6:$C$28=IF(H509="6ème","Mixte",G509)))=0),"",IF(SUMPRODUCT((Barèmes!$A$6:$A$28="Souplesse (score 1-5)")*(Barèmes!$B$6:$B$28=H509)*(Barèmes!$C$6:$C$28=IF(H509="6ème","Mixte",G509))*(Barèmes!$J$6:$J$28="+"))&gt;0,IF(X509&lt;=SUMIFS(Barèmes!$F$6:$F$28,Barèmes!$A$6:$A$28,"Souplesse (score 1-5)",Barèmes!$B$6:$B$28,H509,Barèmes!$C$6:$C$28,IF(H509="6ème","Mixte",G509)),Barèmes!$B$2,IF(X509&lt;=SUMIFS(Barèmes!$G$6:$G$28,Barèmes!$A$6:$A$28,"Souplesse (score 1-5)",Barèmes!$B$6:$B$28,H509,Barèmes!$C$6:$C$28,IF(H509="6ème","Mixte",G509)),Barèmes!$C$2,IF(X509&lt;=SUMIFS(Barèmes!$H$6:$H$28,Barèmes!$A$6:$A$28,"Souplesse (score 1-5)",Barèmes!$B$6:$B$28,H509,Barèmes!$C$6:$C$28,IF(H509="6ème","Mixte",G509)),Barèmes!$D$2,IF(X509&lt;=SUMIFS(Barèmes!$I$6:$I$28,Barèmes!$A$6:$A$28,"Souplesse (score 1-5)",Barèmes!$B$6:$B$28,H509,Barèmes!$C$6:$C$28,IF(H509="6ème","Mixte",G509)),Barèmes!$E$2,Barèmes!$F$2)))),IF(X509&gt;=SUMIFS(Barèmes!$F$6:$F$28,Barèmes!$A$6:$A$28,"Souplesse (score 1-5)",Barèmes!$B$6:$B$28,H509,Barèmes!$C$6:$C$28,IF(H509="6ème","Mixte",G509)),Barèmes!$B$2,IF(X509&gt;=SUMIFS(Barèmes!$G$6:$G$28,Barèmes!$A$6:$A$28,"Souplesse (score 1-5)",Barèmes!$B$6:$B$28,H509,Barèmes!$C$6:$C$28,IF(H509="6ème","Mixte",G509)),Barèmes!$C$2,IF(X509&gt;=SUMIFS(Barèmes!$H$6:$H$28,Barèmes!$A$6:$A$28,"Souplesse (score 1-5)",Barèmes!$B$6:$B$28,H509,Barèmes!$C$6:$C$28,IF(H509="6ème","Mixte",G509)),Barèmes!$D$2,IF(X509&gt;=SUMIFS(Barèmes!$I$6:$I$28,Barèmes!$A$6:$A$28,"Souplesse (score 1-5)",Barèmes!$B$6:$B$28,H509,Barèmes!$C$6:$C$28,IF(H509="6ème","Mixte",G509)),Barèmes!$E$2,Barèmes!$F$2))))))</f>
        <v/>
      </c>
      <c r="AA509" s="22"/>
      <c r="AB509" s="27" t="str">
        <f>IF(OR(AA509="",SUMPRODUCT((Barèmes!$A$6:$A$28="Agilité — T-test 974 (s)")*(Barèmes!$B$6:$B$28=H509)*(Barèmes!$C$6:$C$28=IF(H509="6ème","Mixte",G509)))=0),"",IF(SUMPRODUCT((Barèmes!$A$6:$A$28="Agilité — T-test 974 (s)")*(Barèmes!$B$6:$B$28=H509)*(Barèmes!$C$6:$C$28=IF(H509="6ème","Mixte",G509))*(Barèmes!$J$6:$J$28="+"))&gt;0,IF(AA509&lt;=SUMIFS(Barèmes!$D$6:$D$28,Barèmes!$A$6:$A$28,"Agilité — T-test 974 (s)",Barèmes!$B$6:$B$28,H509,Barèmes!$C$6:$C$28,IF(H509="6ème","Mixte",G509)),"à besoin",IF(AA509&lt;=SUMIFS(Barèmes!$E$6:$E$28,Barèmes!$A$6:$A$28,"Agilité — T-test 974 (s)",Barèmes!$B$6:$B$28,H509,Barèmes!$C$6:$C$28,IF(H509="6ème","Mixte",G509)),"fragile","satisfaisant")),IF(AA509&gt;=SUMIFS(Barèmes!$D$6:$D$28,Barèmes!$A$6:$A$28,"Agilité — T-test 974 (s)",Barèmes!$B$6:$B$28,H509,Barèmes!$C$6:$C$28,IF(H509="6ème","Mixte",G509)),"à besoin",IF(AA509&gt;=SUMIFS(Barèmes!$E$6:$E$28,Barèmes!$A$6:$A$28,"Agilité — T-test 974 (s)",Barèmes!$B$6:$B$28,H509,Barèmes!$C$6:$C$28,IF(H509="6ème","Mixte",G509)),"fragile","satisfaisant"))))</f>
        <v/>
      </c>
      <c r="AC509" s="27" t="str">
        <f>IF(OR(AA509="",SUMPRODUCT((Barèmes!$A$6:$A$28="Agilité — T-test 974 (s)")*(Barèmes!$B$6:$B$28=H509)*(Barèmes!$C$6:$C$28=IF(H509="6ème","Mixte",G509)))=0),"",IF(SUMPRODUCT((Barèmes!$A$6:$A$28="Agilité — T-test 974 (s)")*(Barèmes!$B$6:$B$28=H509)*(Barèmes!$C$6:$C$28=IF(H509="6ème","Mixte",G509))*(Barèmes!$J$6:$J$28="+"))&gt;0,IF(AA509&lt;=SUMIFS(Barèmes!$F$6:$F$28,Barèmes!$A$6:$A$28,"Agilité — T-test 974 (s)",Barèmes!$B$6:$B$28,H509,Barèmes!$C$6:$C$28,IF(H509="6ème","Mixte",G509)),Barèmes!$B$2,IF(AA509&lt;=SUMIFS(Barèmes!$G$6:$G$28,Barèmes!$A$6:$A$28,"Agilité — T-test 974 (s)",Barèmes!$B$6:$B$28,H509,Barèmes!$C$6:$C$28,IF(H509="6ème","Mixte",G509)),Barèmes!$C$2,IF(AA509&lt;=SUMIFS(Barèmes!$H$6:$H$28,Barèmes!$A$6:$A$28,"Agilité — T-test 974 (s)",Barèmes!$B$6:$B$28,H509,Barèmes!$C$6:$C$28,IF(H509="6ème","Mixte",G509)),Barèmes!$D$2,IF(AA509&lt;=SUMIFS(Barèmes!$I$6:$I$28,Barèmes!$A$6:$A$28,"Agilité — T-test 974 (s)",Barèmes!$B$6:$B$28,H509,Barèmes!$C$6:$C$28,IF(H509="6ème","Mixte",G509)),Barèmes!$E$2,Barèmes!$F$2)))),IF(AA509&gt;=SUMIFS(Barèmes!$F$6:$F$28,Barèmes!$A$6:$A$28,"Agilité — T-test 974 (s)",Barèmes!$B$6:$B$28,H509,Barèmes!$C$6:$C$28,IF(H509="6ème","Mixte",G509)),Barèmes!$B$2,IF(AA509&gt;=SUMIFS(Barèmes!$G$6:$G$28,Barèmes!$A$6:$A$28,"Agilité — T-test 974 (s)",Barèmes!$B$6:$B$28,H509,Barèmes!$C$6:$C$28,IF(H509="6ème","Mixte",G509)),Barèmes!$C$2,IF(AA509&gt;=SUMIFS(Barèmes!$H$6:$H$28,Barèmes!$A$6:$A$28,"Agilité — T-test 974 (s)",Barèmes!$B$6:$B$28,H509,Barèmes!$C$6:$C$28,IF(H509="6ème","Mixte",G509)),Barèmes!$D$2,IF(AA509&gt;=SUMIFS(Barèmes!$I$6:$I$28,Barèmes!$A$6:$A$28,"Agilité — T-test 974 (s)",Barèmes!$B$6:$B$28,H509,Barèmes!$C$6:$C$28,IF(H509="6ème","Mixte",G509)),Barèmes!$E$2,Barèmes!$F$2))))))</f>
        <v/>
      </c>
      <c r="AD509" s="28" t="str">
        <f t="shared" si="58"/>
        <v/>
      </c>
      <c r="AE509" s="29" t="str">
        <f t="shared" si="59"/>
        <v/>
      </c>
      <c r="AF509" s="30" t="str">
        <f>IF(OR(AD509="",SUMPRODUCT((Barèmes!$A$6:$A$28="Surcoût d'agilité (s) — technique")*(Barèmes!$B$6:$B$28=H509)*(Barèmes!$C$6:$C$28=IF(H509="6ème","Mixte",G509)))=0),"",IF(SUMPRODUCT((Barèmes!$A$6:$A$28="Surcoût d'agilité (s) — technique")*(Barèmes!$B$6:$B$28=H509)*(Barèmes!$C$6:$C$28=IF(H509="6ème","Mixte",G509))*(Barèmes!$J$6:$J$28="+"))&gt;0,IF(AD509&lt;=SUMIFS(Barèmes!$D$6:$D$28,Barèmes!$A$6:$A$28,"Surcoût d'agilité (s) — technique",Barèmes!$B$6:$B$28,H509,Barèmes!$C$6:$C$28,IF(H509="6ème","Mixte",G509)),"à besoin",IF(AD509&lt;=SUMIFS(Barèmes!$E$6:$E$28,Barèmes!$A$6:$A$28,"Surcoût d'agilité (s) — technique",Barèmes!$B$6:$B$28,H509,Barèmes!$C$6:$C$28,IF(H509="6ème","Mixte",G509)),"fragile","satisfaisant")),IF(AD509&gt;=SUMIFS(Barèmes!$D$6:$D$28,Barèmes!$A$6:$A$28,"Surcoût d'agilité (s) — technique",Barèmes!$B$6:$B$28,H509,Barèmes!$C$6:$C$28,IF(H509="6ème","Mixte",G509)),"à besoin",IF(AD509&gt;=SUMIFS(Barèmes!$E$6:$E$28,Barèmes!$A$6:$A$28,"Surcoût d'agilité (s) — technique",Barèmes!$B$6:$B$28,H509,Barèmes!$C$6:$C$28,IF(H509="6ème","Mixte",G509)),"fragile","satisfaisant"))))</f>
        <v/>
      </c>
      <c r="AG509" s="30" t="str">
        <f>IF(OR(AD509="",SUMPRODUCT((Barèmes!$A$6:$A$28="Surcoût d'agilité (s) — technique")*(Barèmes!$B$6:$B$28=H509)*(Barèmes!$C$6:$C$28=IF(H509="6ème","Mixte",G509)))=0),"",IF(SUMPRODUCT((Barèmes!$A$6:$A$28="Surcoût d'agilité (s) — technique")*(Barèmes!$B$6:$B$28=H509)*(Barèmes!$C$6:$C$28=IF(H509="6ème","Mixte",G509))*(Barèmes!$J$6:$J$28="+"))&gt;0,IF(AD509&lt;=SUMIFS(Barèmes!$F$6:$F$28,Barèmes!$A$6:$A$28,"Surcoût d'agilité (s) — technique",Barèmes!$B$6:$B$28,H509,Barèmes!$C$6:$C$28,IF(H509="6ème","Mixte",G509)),Barèmes!$B$2,IF(AD509&lt;=SUMIFS(Barèmes!$G$6:$G$28,Barèmes!$A$6:$A$28,"Surcoût d'agilité (s) — technique",Barèmes!$B$6:$B$28,H509,Barèmes!$C$6:$C$28,IF(H509="6ème","Mixte",G509)),Barèmes!$C$2,IF(AD509&lt;=SUMIFS(Barèmes!$H$6:$H$28,Barèmes!$A$6:$A$28,"Surcoût d'agilité (s) — technique",Barèmes!$B$6:$B$28,H509,Barèmes!$C$6:$C$28,IF(H509="6ème","Mixte",G509)),Barèmes!$D$2,IF(AD509&lt;=SUMIFS(Barèmes!$I$6:$I$28,Barèmes!$A$6:$A$28,"Surcoût d'agilité (s) — technique",Barèmes!$B$6:$B$28,H509,Barèmes!$C$6:$C$28,IF(H509="6ème","Mixte",G509)),Barèmes!$E$2,Barèmes!$F$2)))),IF(AD509&gt;=SUMIFS(Barèmes!$F$6:$F$28,Barèmes!$A$6:$A$28,"Surcoût d'agilité (s) — technique",Barèmes!$B$6:$B$28,H509,Barèmes!$C$6:$C$28,IF(H509="6ème","Mixte",G509)),Barèmes!$B$2,IF(AD509&gt;=SUMIFS(Barèmes!$G$6:$G$28,Barèmes!$A$6:$A$28,"Surcoût d'agilité (s) — technique",Barèmes!$B$6:$B$28,H509,Barèmes!$C$6:$C$28,IF(H509="6ème","Mixte",G509)),Barèmes!$C$2,IF(AD509&gt;=SUMIFS(Barèmes!$H$6:$H$28,Barèmes!$A$6:$A$28,"Surcoût d'agilité (s) — technique",Barèmes!$B$6:$B$28,H509,Barèmes!$C$6:$C$28,IF(H509="6ème","Mixte",G509)),Barèmes!$D$2,IF(AD509&gt;=SUMIFS(Barèmes!$I$6:$I$28,Barèmes!$A$6:$A$28,"Surcoût d'agilité (s) — technique",Barèmes!$B$6:$B$28,H509,Barèmes!$C$6:$C$28,IF(H509="6ème","Mixte",G509)),Barèmes!$E$2,Barèmes!$F$2))))))</f>
        <v/>
      </c>
      <c r="AH509" s="31" t="str">
        <f>IF((IF(N509="",0,1)+IF(Q509="",0,1)+IF(W509="",0,1)+IF(Z509="",0,1)+IF(AC509="",0,1))=0,"",3*IF(N509=Barèmes!$B$2,1,IF(N509=Barèmes!$C$2,2,IF(N509=Barèmes!$D$2,3,IF(N509=Barèmes!$E$2,4,IF(N509=Barèmes!$F$2,5,0)))))+3*IF(Q509=Barèmes!$B$2,1,IF(Q509=Barèmes!$C$2,2,IF(Q509=Barèmes!$D$2,3,IF(Q509=Barèmes!$E$2,4,IF(Q509=Barèmes!$F$2,5,0)))))+2*IF(W509=Barèmes!$B$2,1,IF(W509=Barèmes!$C$2,2,IF(W509=Barèmes!$D$2,3,IF(W509=Barèmes!$E$2,4,IF(W509=Barèmes!$F$2,5,0)))))+1*IF(Z509=Barèmes!$B$2,1,IF(Z509=Barèmes!$C$2,2,IF(Z509=Barèmes!$D$2,3,IF(Z509=Barèmes!$E$2,4,IF(Z509=Barèmes!$F$2,5,0)))))+1*IF(AC509=Barèmes!$B$2,1,IF(AC509=Barèmes!$C$2,2,IF(AC509=Barèmes!$D$2,3,IF(AC509=Barèmes!$E$2,4,IF(AC509=Barèmes!$F$2,5,0))))))</f>
        <v/>
      </c>
      <c r="AI509" s="31"/>
      <c r="AJ509" s="32" t="str">
        <f>IFERROR(INDEX(Croissance!$B$5:$B$604,MATCH(A509,Croissance!$A$5:$A$604,0)),"")</f>
        <v/>
      </c>
      <c r="AK509" s="32" t="str">
        <f>IFERROR(INDEX(Croissance!$C$5:$C$604,MATCH(A509,Croissance!$A$5:$A$604,0)),"")</f>
        <v/>
      </c>
      <c r="AL509" s="32" t="str">
        <f>IFERROR(INDEX(Croissance!$D$5:$D$604,MATCH(A509,Croissance!$A$5:$A$604,0)),"")</f>
        <v/>
      </c>
      <c r="AM509" s="32" t="str">
        <f>IFERROR(INDEX(Croissance!$E$5:$E$604,MATCH(A509,Croissance!$A$5:$A$604,0)),"")</f>
        <v/>
      </c>
      <c r="AO509" s="33">
        <f t="shared" si="64"/>
        <v>0</v>
      </c>
      <c r="AP509" s="33">
        <f t="shared" si="60"/>
        <v>0</v>
      </c>
      <c r="AQ509" s="33">
        <f>IF(A509="",0,IF(AND(OR('Synthèse classe'!$C$2="Tous",C509='Synthèse classe'!$C$2),OR('Synthèse classe'!$C$3="Toutes",D509='Synthèse classe'!$C$3),OR('Synthèse classe'!$C$4="Toutes",AND('Synthèse classe'!$C$4="Dernière",AP509=1),B509=IFERROR(VALUE('Synthèse classe'!$C$4),0))),1,0))</f>
        <v>0</v>
      </c>
      <c r="AR509" s="34" t="str">
        <f t="shared" si="61"/>
        <v/>
      </c>
    </row>
    <row r="510" spans="1:44" x14ac:dyDescent="0.2">
      <c r="A510" s="17" t="str">
        <f t="shared" si="57"/>
        <v/>
      </c>
      <c r="B510" s="18"/>
      <c r="C510" s="19"/>
      <c r="D510" s="19"/>
      <c r="E510" s="19"/>
      <c r="F510" s="19"/>
      <c r="G510" s="19"/>
      <c r="H510" s="17" t="str">
        <f t="shared" si="62"/>
        <v/>
      </c>
      <c r="I510" s="20"/>
      <c r="J510" s="18"/>
      <c r="K510" s="19"/>
      <c r="L510" s="21" t="str">
        <f t="shared" si="63"/>
        <v/>
      </c>
      <c r="M510" s="21" t="str">
        <f>IF(OR(J510="",SUMPRODUCT((Barèmes!$A$6:$A$28="Endurance — Luc Léger (palier)")*(Barèmes!$B$6:$B$28=H510)*(Barèmes!$C$6:$C$28=IF(H510="6ème","Mixte",G510)))=0),"",IF(SUMPRODUCT((Barèmes!$A$6:$A$28="Endurance — Luc Léger (palier)")*(Barèmes!$B$6:$B$28=H510)*(Barèmes!$C$6:$C$28=IF(H510="6ème","Mixte",G510))*(Barèmes!$J$6:$J$28="+"))&gt;0,IF(J510&lt;=SUMIFS(Barèmes!$D$6:$D$28,Barèmes!$A$6:$A$28,"Endurance — Luc Léger (palier)",Barèmes!$B$6:$B$28,H510,Barèmes!$C$6:$C$28,IF(H510="6ème","Mixte",G510)),"à besoin",IF(J510&lt;=SUMIFS(Barèmes!$E$6:$E$28,Barèmes!$A$6:$A$28,"Endurance — Luc Léger (palier)",Barèmes!$B$6:$B$28,H510,Barèmes!$C$6:$C$28,IF(H510="6ème","Mixte",G510)),"fragile","satisfaisant")),IF(J510&gt;=SUMIFS(Barèmes!$D$6:$D$28,Barèmes!$A$6:$A$28,"Endurance — Luc Léger (palier)",Barèmes!$B$6:$B$28,H510,Barèmes!$C$6:$C$28,IF(H510="6ème","Mixte",G510)),"à besoin",IF(J510&gt;=SUMIFS(Barèmes!$E$6:$E$28,Barèmes!$A$6:$A$28,"Endurance — Luc Léger (palier)",Barèmes!$B$6:$B$28,H510,Barèmes!$C$6:$C$28,IF(H510="6ème","Mixte",G510)),"fragile","satisfaisant"))))</f>
        <v/>
      </c>
      <c r="N510" s="21" t="str">
        <f>IF(OR(J510="",SUMPRODUCT((Barèmes!$A$6:$A$28="Endurance — Luc Léger (palier)")*(Barèmes!$B$6:$B$28=H510)*(Barèmes!$C$6:$C$28=IF(H510="6ème","Mixte",G510)))=0),"",IF(SUMPRODUCT((Barèmes!$A$6:$A$28="Endurance — Luc Léger (palier)")*(Barèmes!$B$6:$B$28=H510)*(Barèmes!$C$6:$C$28=IF(H510="6ème","Mixte",G510))*(Barèmes!$J$6:$J$28="+"))&gt;0,IF(J510&lt;=SUMIFS(Barèmes!$F$6:$F$28,Barèmes!$A$6:$A$28,"Endurance — Luc Léger (palier)",Barèmes!$B$6:$B$28,H510,Barèmes!$C$6:$C$28,IF(H510="6ème","Mixte",G510)),Barèmes!$B$2,IF(J510&lt;=SUMIFS(Barèmes!$G$6:$G$28,Barèmes!$A$6:$A$28,"Endurance — Luc Léger (palier)",Barèmes!$B$6:$B$28,H510,Barèmes!$C$6:$C$28,IF(H510="6ème","Mixte",G510)),Barèmes!$C$2,IF(J510&lt;=SUMIFS(Barèmes!$H$6:$H$28,Barèmes!$A$6:$A$28,"Endurance — Luc Léger (palier)",Barèmes!$B$6:$B$28,H510,Barèmes!$C$6:$C$28,IF(H510="6ème","Mixte",G510)),Barèmes!$D$2,IF(J510&lt;=SUMIFS(Barèmes!$I$6:$I$28,Barèmes!$A$6:$A$28,"Endurance — Luc Léger (palier)",Barèmes!$B$6:$B$28,H510,Barèmes!$C$6:$C$28,IF(H510="6ème","Mixte",G510)),Barèmes!$E$2,Barèmes!$F$2)))),IF(J510&gt;=SUMIFS(Barèmes!$F$6:$F$28,Barèmes!$A$6:$A$28,"Endurance — Luc Léger (palier)",Barèmes!$B$6:$B$28,H510,Barèmes!$C$6:$C$28,IF(H510="6ème","Mixte",G510)),Barèmes!$B$2,IF(J510&gt;=SUMIFS(Barèmes!$G$6:$G$28,Barèmes!$A$6:$A$28,"Endurance — Luc Léger (palier)",Barèmes!$B$6:$B$28,H510,Barèmes!$C$6:$C$28,IF(H510="6ème","Mixte",G510)),Barèmes!$C$2,IF(J510&gt;=SUMIFS(Barèmes!$H$6:$H$28,Barèmes!$A$6:$A$28,"Endurance — Luc Léger (palier)",Barèmes!$B$6:$B$28,H510,Barèmes!$C$6:$C$28,IF(H510="6ème","Mixte",G510)),Barèmes!$D$2,IF(J510&gt;=SUMIFS(Barèmes!$I$6:$I$28,Barèmes!$A$6:$A$28,"Endurance — Luc Léger (palier)",Barèmes!$B$6:$B$28,H510,Barèmes!$C$6:$C$28,IF(H510="6ème","Mixte",G510)),Barèmes!$E$2,Barèmes!$F$2))))))</f>
        <v/>
      </c>
      <c r="O510" s="22"/>
      <c r="P510" s="23" t="str">
        <f>IF(OR(O510="",SUMPRODUCT((Barèmes!$A$6:$A$28="Force bas du corps — Saut en longueur (m)")*(Barèmes!$B$6:$B$28=H510)*(Barèmes!$C$6:$C$28=IF(H510="6ème","Mixte",G510)))=0),"",IF(SUMPRODUCT((Barèmes!$A$6:$A$28="Force bas du corps — Saut en longueur (m)")*(Barèmes!$B$6:$B$28=H510)*(Barèmes!$C$6:$C$28=IF(H510="6ème","Mixte",G510))*(Barèmes!$J$6:$J$28="+"))&gt;0,IF(O510&lt;=SUMIFS(Barèmes!$D$6:$D$28,Barèmes!$A$6:$A$28,"Force bas du corps — Saut en longueur (m)",Barèmes!$B$6:$B$28,H510,Barèmes!$C$6:$C$28,IF(H510="6ème","Mixte",G510)),"à besoin",IF(O510&lt;=SUMIFS(Barèmes!$E$6:$E$28,Barèmes!$A$6:$A$28,"Force bas du corps — Saut en longueur (m)",Barèmes!$B$6:$B$28,H510,Barèmes!$C$6:$C$28,IF(H510="6ème","Mixte",G510)),"fragile","satisfaisant")),IF(O510&gt;=SUMIFS(Barèmes!$D$6:$D$28,Barèmes!$A$6:$A$28,"Force bas du corps — Saut en longueur (m)",Barèmes!$B$6:$B$28,H510,Barèmes!$C$6:$C$28,IF(H510="6ème","Mixte",G510)),"à besoin",IF(O510&gt;=SUMIFS(Barèmes!$E$6:$E$28,Barèmes!$A$6:$A$28,"Force bas du corps — Saut en longueur (m)",Barèmes!$B$6:$B$28,H510,Barèmes!$C$6:$C$28,IF(H510="6ème","Mixte",G510)),"fragile","satisfaisant"))))</f>
        <v/>
      </c>
      <c r="Q510" s="23" t="str">
        <f>IF(OR(O510="",SUMPRODUCT((Barèmes!$A$6:$A$28="Force bas du corps — Saut en longueur (m)")*(Barèmes!$B$6:$B$28=H510)*(Barèmes!$C$6:$C$28=IF(H510="6ème","Mixte",G510)))=0),"",IF(SUMPRODUCT((Barèmes!$A$6:$A$28="Force bas du corps — Saut en longueur (m)")*(Barèmes!$B$6:$B$28=H510)*(Barèmes!$C$6:$C$28=IF(H510="6ème","Mixte",G510))*(Barèmes!$J$6:$J$28="+"))&gt;0,IF(O510&lt;=SUMIFS(Barèmes!$F$6:$F$28,Barèmes!$A$6:$A$28,"Force bas du corps — Saut en longueur (m)",Barèmes!$B$6:$B$28,H510,Barèmes!$C$6:$C$28,IF(H510="6ème","Mixte",G510)),Barèmes!$B$2,IF(O510&lt;=SUMIFS(Barèmes!$G$6:$G$28,Barèmes!$A$6:$A$28,"Force bas du corps — Saut en longueur (m)",Barèmes!$B$6:$B$28,H510,Barèmes!$C$6:$C$28,IF(H510="6ème","Mixte",G510)),Barèmes!$C$2,IF(O510&lt;=SUMIFS(Barèmes!$H$6:$H$28,Barèmes!$A$6:$A$28,"Force bas du corps — Saut en longueur (m)",Barèmes!$B$6:$B$28,H510,Barèmes!$C$6:$C$28,IF(H510="6ème","Mixte",G510)),Barèmes!$D$2,IF(O510&lt;=SUMIFS(Barèmes!$I$6:$I$28,Barèmes!$A$6:$A$28,"Force bas du corps — Saut en longueur (m)",Barèmes!$B$6:$B$28,H510,Barèmes!$C$6:$C$28,IF(H510="6ème","Mixte",G510)),Barèmes!$E$2,Barèmes!$F$2)))),IF(O510&gt;=SUMIFS(Barèmes!$F$6:$F$28,Barèmes!$A$6:$A$28,"Force bas du corps — Saut en longueur (m)",Barèmes!$B$6:$B$28,H510,Barèmes!$C$6:$C$28,IF(H510="6ème","Mixte",G510)),Barèmes!$B$2,IF(O510&gt;=SUMIFS(Barèmes!$G$6:$G$28,Barèmes!$A$6:$A$28,"Force bas du corps — Saut en longueur (m)",Barèmes!$B$6:$B$28,H510,Barèmes!$C$6:$C$28,IF(H510="6ème","Mixte",G510)),Barèmes!$C$2,IF(O510&gt;=SUMIFS(Barèmes!$H$6:$H$28,Barèmes!$A$6:$A$28,"Force bas du corps — Saut en longueur (m)",Barèmes!$B$6:$B$28,H510,Barèmes!$C$6:$C$28,IF(H510="6ème","Mixte",G510)),Barèmes!$D$2,IF(O510&gt;=SUMIFS(Barèmes!$I$6:$I$28,Barèmes!$A$6:$A$28,"Force bas du corps — Saut en longueur (m)",Barèmes!$B$6:$B$28,H510,Barèmes!$C$6:$C$28,IF(H510="6ème","Mixte",G510)),Barèmes!$E$2,Barèmes!$F$2))))))</f>
        <v/>
      </c>
      <c r="R510" s="22"/>
      <c r="S510" s="24" t="str">
        <f>IF(OR(R510="",SUMPRODUCT((Barèmes!$A$6:$A$28="Vitesse — 30 m (s)")*(Barèmes!$B$6:$B$28=H510)*(Barèmes!$C$6:$C$28=IF(H510="6ème","Mixte",G510)))=0),"",IF(SUMPRODUCT((Barèmes!$A$6:$A$28="Vitesse — 30 m (s)")*(Barèmes!$B$6:$B$28=H510)*(Barèmes!$C$6:$C$28=IF(H510="6ème","Mixte",G510))*(Barèmes!$J$6:$J$28="+"))&gt;0,IF(R510&lt;=SUMIFS(Barèmes!$D$6:$D$28,Barèmes!$A$6:$A$28,"Vitesse — 30 m (s)",Barèmes!$B$6:$B$28,H510,Barèmes!$C$6:$C$28,IF(H510="6ème","Mixte",G510)),"à besoin",IF(R510&lt;=SUMIFS(Barèmes!$E$6:$E$28,Barèmes!$A$6:$A$28,"Vitesse — 30 m (s)",Barèmes!$B$6:$B$28,H510,Barèmes!$C$6:$C$28,IF(H510="6ème","Mixte",G510)),"fragile","satisfaisant")),IF(R510&gt;=SUMIFS(Barèmes!$D$6:$D$28,Barèmes!$A$6:$A$28,"Vitesse — 30 m (s)",Barèmes!$B$6:$B$28,H510,Barèmes!$C$6:$C$28,IF(H510="6ème","Mixte",G510)),"à besoin",IF(R510&gt;=SUMIFS(Barèmes!$E$6:$E$28,Barèmes!$A$6:$A$28,"Vitesse — 30 m (s)",Barèmes!$B$6:$B$28,H510,Barèmes!$C$6:$C$28,IF(H510="6ème","Mixte",G510)),"fragile","satisfaisant"))))</f>
        <v/>
      </c>
      <c r="T510" s="24" t="str">
        <f>IF(OR(R510="",SUMPRODUCT((Barèmes!$A$6:$A$28="Vitesse — 30 m (s)")*(Barèmes!$B$6:$B$28=H510)*(Barèmes!$C$6:$C$28=IF(H510="6ème","Mixte",G510)))=0),"",IF(SUMPRODUCT((Barèmes!$A$6:$A$28="Vitesse — 30 m (s)")*(Barèmes!$B$6:$B$28=H510)*(Barèmes!$C$6:$C$28=IF(H510="6ème","Mixte",G510))*(Barèmes!$J$6:$J$28="+"))&gt;0,IF(R510&lt;=SUMIFS(Barèmes!$F$6:$F$28,Barèmes!$A$6:$A$28,"Vitesse — 30 m (s)",Barèmes!$B$6:$B$28,H510,Barèmes!$C$6:$C$28,IF(H510="6ème","Mixte",G510)),Barèmes!$B$2,IF(R510&lt;=SUMIFS(Barèmes!$G$6:$G$28,Barèmes!$A$6:$A$28,"Vitesse — 30 m (s)",Barèmes!$B$6:$B$28,H510,Barèmes!$C$6:$C$28,IF(H510="6ème","Mixte",G510)),Barèmes!$C$2,IF(R510&lt;=SUMIFS(Barèmes!$H$6:$H$28,Barèmes!$A$6:$A$28,"Vitesse — 30 m (s)",Barèmes!$B$6:$B$28,H510,Barèmes!$C$6:$C$28,IF(H510="6ème","Mixte",G510)),Barèmes!$D$2,IF(R510&lt;=SUMIFS(Barèmes!$I$6:$I$28,Barèmes!$A$6:$A$28,"Vitesse — 30 m (s)",Barèmes!$B$6:$B$28,H510,Barèmes!$C$6:$C$28,IF(H510="6ème","Mixte",G510)),Barèmes!$E$2,Barèmes!$F$2)))),IF(R510&gt;=SUMIFS(Barèmes!$F$6:$F$28,Barèmes!$A$6:$A$28,"Vitesse — 30 m (s)",Barèmes!$B$6:$B$28,H510,Barèmes!$C$6:$C$28,IF(H510="6ème","Mixte",G510)),Barèmes!$B$2,IF(R510&gt;=SUMIFS(Barèmes!$G$6:$G$28,Barèmes!$A$6:$A$28,"Vitesse — 30 m (s)",Barèmes!$B$6:$B$28,H510,Barèmes!$C$6:$C$28,IF(H510="6ème","Mixte",G510)),Barèmes!$C$2,IF(R510&gt;=SUMIFS(Barèmes!$H$6:$H$28,Barèmes!$A$6:$A$28,"Vitesse — 30 m (s)",Barèmes!$B$6:$B$28,H510,Barèmes!$C$6:$C$28,IF(H510="6ème","Mixte",G510)),Barèmes!$D$2,IF(R510&gt;=SUMIFS(Barèmes!$I$6:$I$28,Barèmes!$A$6:$A$28,"Vitesse — 30 m (s)",Barèmes!$B$6:$B$28,H510,Barèmes!$C$6:$C$28,IF(H510="6ème","Mixte",G510)),Barèmes!$E$2,Barèmes!$F$2))))))</f>
        <v/>
      </c>
      <c r="U510" s="22"/>
      <c r="V510" s="25" t="str">
        <f>IF(OR(U510="",SUMPRODUCT((Barèmes!$A$6:$A$28="Vitesse — 50 m (s)")*(Barèmes!$B$6:$B$28=H510)*(Barèmes!$C$6:$C$28=IF(H510="6ème","Mixte",G510)))=0),"",IF(SUMPRODUCT((Barèmes!$A$6:$A$28="Vitesse — 50 m (s)")*(Barèmes!$B$6:$B$28=H510)*(Barèmes!$C$6:$C$28=IF(H510="6ème","Mixte",G510))*(Barèmes!$J$6:$J$28="+"))&gt;0,IF(U510&lt;=SUMIFS(Barèmes!$D$6:$D$28,Barèmes!$A$6:$A$28,"Vitesse — 50 m (s)",Barèmes!$B$6:$B$28,H510,Barèmes!$C$6:$C$28,IF(H510="6ème","Mixte",G510)),"à besoin",IF(U510&lt;=SUMIFS(Barèmes!$E$6:$E$28,Barèmes!$A$6:$A$28,"Vitesse — 50 m (s)",Barèmes!$B$6:$B$28,H510,Barèmes!$C$6:$C$28,IF(H510="6ème","Mixte",G510)),"fragile","satisfaisant")),IF(U510&gt;=SUMIFS(Barèmes!$D$6:$D$28,Barèmes!$A$6:$A$28,"Vitesse — 50 m (s)",Barèmes!$B$6:$B$28,H510,Barèmes!$C$6:$C$28,IF(H510="6ème","Mixte",G510)),"à besoin",IF(U510&gt;=SUMIFS(Barèmes!$E$6:$E$28,Barèmes!$A$6:$A$28,"Vitesse — 50 m (s)",Barèmes!$B$6:$B$28,H510,Barèmes!$C$6:$C$28,IF(H510="6ème","Mixte",G510)),"fragile","satisfaisant"))))</f>
        <v/>
      </c>
      <c r="W510" s="25" t="str">
        <f>IF(OR(U510="",SUMPRODUCT((Barèmes!$A$6:$A$28="Vitesse — 50 m (s)")*(Barèmes!$B$6:$B$28=H510)*(Barèmes!$C$6:$C$28=IF(H510="6ème","Mixte",G510)))=0),"",IF(SUMPRODUCT((Barèmes!$A$6:$A$28="Vitesse — 50 m (s)")*(Barèmes!$B$6:$B$28=H510)*(Barèmes!$C$6:$C$28=IF(H510="6ème","Mixte",G510))*(Barèmes!$J$6:$J$28="+"))&gt;0,IF(U510&lt;=SUMIFS(Barèmes!$F$6:$F$28,Barèmes!$A$6:$A$28,"Vitesse — 50 m (s)",Barèmes!$B$6:$B$28,H510,Barèmes!$C$6:$C$28,IF(H510="6ème","Mixte",G510)),Barèmes!$B$2,IF(U510&lt;=SUMIFS(Barèmes!$G$6:$G$28,Barèmes!$A$6:$A$28,"Vitesse — 50 m (s)",Barèmes!$B$6:$B$28,H510,Barèmes!$C$6:$C$28,IF(H510="6ème","Mixte",G510)),Barèmes!$C$2,IF(U510&lt;=SUMIFS(Barèmes!$H$6:$H$28,Barèmes!$A$6:$A$28,"Vitesse — 50 m (s)",Barèmes!$B$6:$B$28,H510,Barèmes!$C$6:$C$28,IF(H510="6ème","Mixte",G510)),Barèmes!$D$2,IF(U510&lt;=SUMIFS(Barèmes!$I$6:$I$28,Barèmes!$A$6:$A$28,"Vitesse — 50 m (s)",Barèmes!$B$6:$B$28,H510,Barèmes!$C$6:$C$28,IF(H510="6ème","Mixte",G510)),Barèmes!$E$2,Barèmes!$F$2)))),IF(U510&gt;=SUMIFS(Barèmes!$F$6:$F$28,Barèmes!$A$6:$A$28,"Vitesse — 50 m (s)",Barèmes!$B$6:$B$28,H510,Barèmes!$C$6:$C$28,IF(H510="6ème","Mixte",G510)),Barèmes!$B$2,IF(U510&gt;=SUMIFS(Barèmes!$G$6:$G$28,Barèmes!$A$6:$A$28,"Vitesse — 50 m (s)",Barèmes!$B$6:$B$28,H510,Barèmes!$C$6:$C$28,IF(H510="6ème","Mixte",G510)),Barèmes!$C$2,IF(U510&gt;=SUMIFS(Barèmes!$H$6:$H$28,Barèmes!$A$6:$A$28,"Vitesse — 50 m (s)",Barèmes!$B$6:$B$28,H510,Barèmes!$C$6:$C$28,IF(H510="6ème","Mixte",G510)),Barèmes!$D$2,IF(U510&gt;=SUMIFS(Barèmes!$I$6:$I$28,Barèmes!$A$6:$A$28,"Vitesse — 50 m (s)",Barèmes!$B$6:$B$28,H510,Barèmes!$C$6:$C$28,IF(H510="6ème","Mixte",G510)),Barèmes!$E$2,Barèmes!$F$2))))))</f>
        <v/>
      </c>
      <c r="X510" s="18"/>
      <c r="Y510" s="26" t="str" cm="1">
        <f t="array" ref="Y510">IF(OR(X510="",SUMPRODUCT((Barèmes!$A$6:$A$28="Souplesse (score 1-5)")*(Barèmes!$B$6:$B$28=H510)*(Barèmes!$C$6:$C$28=IF(H510="6ème","Mixte",G510)))=0),"",IF(SUMPRODUCT((Barèmes!$A$6:$A$28="Souplesse (score 1-5)")*(Barèmes!$B$6:$B$28=H510)*(Barèmes!$C$6:$C$28=IF(H510="6ème","Mixte",G510))*(Barèmes!$J$6:$J$28="+"))&gt;0,IF(X510&lt;=SUMIFS(Barèmes!$D$6:$D$28,Barèmes!$A$6:$A$28,"Souplesse (score 1-5)",Barèmes!$B$6:$B$28,H510,Barèmes!$C$6:$C$28,IF(H510="6ème","Mixte",G510)),"à besoin",IF(X510&lt;=SUMIFS(Barèmes!$E$6:$E$28,Barèmes!$A$6:$A$28,"Souplesse (score 1-5)",Barèmes!$B$6:$B$28,H510,Barèmes!$C$6:$C$28,IF(H510="6ème","Mixte",G510)),"fragile","satisfaisant")),IF(X510&gt;=SUMIFS(Barèmes!$D$6:$D$28,Barèmes!$A$6:$A$28,"Souplesse (score 1-5)",Barèmes!$B$6:$B$28,H510,Barèmes!$C$6:$C$28,IF(H510="6ème","Mixte",G510)),"à besoin",IF(X510&gt;=SUMIFS(Barèmes!$E$6:$E$28,Barèmes!$A$6:$A$28,"Souplesse (score 1-5)",Barèmes!$B$6:$B$28,H510,Barèmes!$C$6:$C$28,IF(H510="6ème","Mixte",G510)),"fragile","satisfaisant"))))</f>
        <v/>
      </c>
      <c r="Z510" s="26" t="str" cm="1">
        <f t="array" ref="Z510">IF(OR(X510="",SUMPRODUCT((Barèmes!$A$6:$A$28="Souplesse (score 1-5)")*(Barèmes!$B$6:$B$28=H510)*(Barèmes!$C$6:$C$28=IF(H510="6ème","Mixte",G510)))=0),"",IF(SUMPRODUCT((Barèmes!$A$6:$A$28="Souplesse (score 1-5)")*(Barèmes!$B$6:$B$28=H510)*(Barèmes!$C$6:$C$28=IF(H510="6ème","Mixte",G510))*(Barèmes!$J$6:$J$28="+"))&gt;0,IF(X510&lt;=SUMIFS(Barèmes!$F$6:$F$28,Barèmes!$A$6:$A$28,"Souplesse (score 1-5)",Barèmes!$B$6:$B$28,H510,Barèmes!$C$6:$C$28,IF(H510="6ème","Mixte",G510)),Barèmes!$B$2,IF(X510&lt;=SUMIFS(Barèmes!$G$6:$G$28,Barèmes!$A$6:$A$28,"Souplesse (score 1-5)",Barèmes!$B$6:$B$28,H510,Barèmes!$C$6:$C$28,IF(H510="6ème","Mixte",G510)),Barèmes!$C$2,IF(X510&lt;=SUMIFS(Barèmes!$H$6:$H$28,Barèmes!$A$6:$A$28,"Souplesse (score 1-5)",Barèmes!$B$6:$B$28,H510,Barèmes!$C$6:$C$28,IF(H510="6ème","Mixte",G510)),Barèmes!$D$2,IF(X510&lt;=SUMIFS(Barèmes!$I$6:$I$28,Barèmes!$A$6:$A$28,"Souplesse (score 1-5)",Barèmes!$B$6:$B$28,H510,Barèmes!$C$6:$C$28,IF(H510="6ème","Mixte",G510)),Barèmes!$E$2,Barèmes!$F$2)))),IF(X510&gt;=SUMIFS(Barèmes!$F$6:$F$28,Barèmes!$A$6:$A$28,"Souplesse (score 1-5)",Barèmes!$B$6:$B$28,H510,Barèmes!$C$6:$C$28,IF(H510="6ème","Mixte",G510)),Barèmes!$B$2,IF(X510&gt;=SUMIFS(Barèmes!$G$6:$G$28,Barèmes!$A$6:$A$28,"Souplesse (score 1-5)",Barèmes!$B$6:$B$28,H510,Barèmes!$C$6:$C$28,IF(H510="6ème","Mixte",G510)),Barèmes!$C$2,IF(X510&gt;=SUMIFS(Barèmes!$H$6:$H$28,Barèmes!$A$6:$A$28,"Souplesse (score 1-5)",Barèmes!$B$6:$B$28,H510,Barèmes!$C$6:$C$28,IF(H510="6ème","Mixte",G510)),Barèmes!$D$2,IF(X510&gt;=SUMIFS(Barèmes!$I$6:$I$28,Barèmes!$A$6:$A$28,"Souplesse (score 1-5)",Barèmes!$B$6:$B$28,H510,Barèmes!$C$6:$C$28,IF(H510="6ème","Mixte",G510)),Barèmes!$E$2,Barèmes!$F$2))))))</f>
        <v/>
      </c>
      <c r="AA510" s="22"/>
      <c r="AB510" s="27" t="str">
        <f>IF(OR(AA510="",SUMPRODUCT((Barèmes!$A$6:$A$28="Agilité — T-test 974 (s)")*(Barèmes!$B$6:$B$28=H510)*(Barèmes!$C$6:$C$28=IF(H510="6ème","Mixte",G510)))=0),"",IF(SUMPRODUCT((Barèmes!$A$6:$A$28="Agilité — T-test 974 (s)")*(Barèmes!$B$6:$B$28=H510)*(Barèmes!$C$6:$C$28=IF(H510="6ème","Mixte",G510))*(Barèmes!$J$6:$J$28="+"))&gt;0,IF(AA510&lt;=SUMIFS(Barèmes!$D$6:$D$28,Barèmes!$A$6:$A$28,"Agilité — T-test 974 (s)",Barèmes!$B$6:$B$28,H510,Barèmes!$C$6:$C$28,IF(H510="6ème","Mixte",G510)),"à besoin",IF(AA510&lt;=SUMIFS(Barèmes!$E$6:$E$28,Barèmes!$A$6:$A$28,"Agilité — T-test 974 (s)",Barèmes!$B$6:$B$28,H510,Barèmes!$C$6:$C$28,IF(H510="6ème","Mixte",G510)),"fragile","satisfaisant")),IF(AA510&gt;=SUMIFS(Barèmes!$D$6:$D$28,Barèmes!$A$6:$A$28,"Agilité — T-test 974 (s)",Barèmes!$B$6:$B$28,H510,Barèmes!$C$6:$C$28,IF(H510="6ème","Mixte",G510)),"à besoin",IF(AA510&gt;=SUMIFS(Barèmes!$E$6:$E$28,Barèmes!$A$6:$A$28,"Agilité — T-test 974 (s)",Barèmes!$B$6:$B$28,H510,Barèmes!$C$6:$C$28,IF(H510="6ème","Mixte",G510)),"fragile","satisfaisant"))))</f>
        <v/>
      </c>
      <c r="AC510" s="27" t="str">
        <f>IF(OR(AA510="",SUMPRODUCT((Barèmes!$A$6:$A$28="Agilité — T-test 974 (s)")*(Barèmes!$B$6:$B$28=H510)*(Barèmes!$C$6:$C$28=IF(H510="6ème","Mixte",G510)))=0),"",IF(SUMPRODUCT((Barèmes!$A$6:$A$28="Agilité — T-test 974 (s)")*(Barèmes!$B$6:$B$28=H510)*(Barèmes!$C$6:$C$28=IF(H510="6ème","Mixte",G510))*(Barèmes!$J$6:$J$28="+"))&gt;0,IF(AA510&lt;=SUMIFS(Barèmes!$F$6:$F$28,Barèmes!$A$6:$A$28,"Agilité — T-test 974 (s)",Barèmes!$B$6:$B$28,H510,Barèmes!$C$6:$C$28,IF(H510="6ème","Mixte",G510)),Barèmes!$B$2,IF(AA510&lt;=SUMIFS(Barèmes!$G$6:$G$28,Barèmes!$A$6:$A$28,"Agilité — T-test 974 (s)",Barèmes!$B$6:$B$28,H510,Barèmes!$C$6:$C$28,IF(H510="6ème","Mixte",G510)),Barèmes!$C$2,IF(AA510&lt;=SUMIFS(Barèmes!$H$6:$H$28,Barèmes!$A$6:$A$28,"Agilité — T-test 974 (s)",Barèmes!$B$6:$B$28,H510,Barèmes!$C$6:$C$28,IF(H510="6ème","Mixte",G510)),Barèmes!$D$2,IF(AA510&lt;=SUMIFS(Barèmes!$I$6:$I$28,Barèmes!$A$6:$A$28,"Agilité — T-test 974 (s)",Barèmes!$B$6:$B$28,H510,Barèmes!$C$6:$C$28,IF(H510="6ème","Mixte",G510)),Barèmes!$E$2,Barèmes!$F$2)))),IF(AA510&gt;=SUMIFS(Barèmes!$F$6:$F$28,Barèmes!$A$6:$A$28,"Agilité — T-test 974 (s)",Barèmes!$B$6:$B$28,H510,Barèmes!$C$6:$C$28,IF(H510="6ème","Mixte",G510)),Barèmes!$B$2,IF(AA510&gt;=SUMIFS(Barèmes!$G$6:$G$28,Barèmes!$A$6:$A$28,"Agilité — T-test 974 (s)",Barèmes!$B$6:$B$28,H510,Barèmes!$C$6:$C$28,IF(H510="6ème","Mixte",G510)),Barèmes!$C$2,IF(AA510&gt;=SUMIFS(Barèmes!$H$6:$H$28,Barèmes!$A$6:$A$28,"Agilité — T-test 974 (s)",Barèmes!$B$6:$B$28,H510,Barèmes!$C$6:$C$28,IF(H510="6ème","Mixte",G510)),Barèmes!$D$2,IF(AA510&gt;=SUMIFS(Barèmes!$I$6:$I$28,Barèmes!$A$6:$A$28,"Agilité — T-test 974 (s)",Barèmes!$B$6:$B$28,H510,Barèmes!$C$6:$C$28,IF(H510="6ème","Mixte",G510)),Barèmes!$E$2,Barèmes!$F$2))))))</f>
        <v/>
      </c>
      <c r="AD510" s="28" t="str">
        <f t="shared" si="58"/>
        <v/>
      </c>
      <c r="AE510" s="29" t="str">
        <f t="shared" si="59"/>
        <v/>
      </c>
      <c r="AF510" s="30" t="str">
        <f>IF(OR(AD510="",SUMPRODUCT((Barèmes!$A$6:$A$28="Surcoût d'agilité (s) — technique")*(Barèmes!$B$6:$B$28=H510)*(Barèmes!$C$6:$C$28=IF(H510="6ème","Mixte",G510)))=0),"",IF(SUMPRODUCT((Barèmes!$A$6:$A$28="Surcoût d'agilité (s) — technique")*(Barèmes!$B$6:$B$28=H510)*(Barèmes!$C$6:$C$28=IF(H510="6ème","Mixte",G510))*(Barèmes!$J$6:$J$28="+"))&gt;0,IF(AD510&lt;=SUMIFS(Barèmes!$D$6:$D$28,Barèmes!$A$6:$A$28,"Surcoût d'agilité (s) — technique",Barèmes!$B$6:$B$28,H510,Barèmes!$C$6:$C$28,IF(H510="6ème","Mixte",G510)),"à besoin",IF(AD510&lt;=SUMIFS(Barèmes!$E$6:$E$28,Barèmes!$A$6:$A$28,"Surcoût d'agilité (s) — technique",Barèmes!$B$6:$B$28,H510,Barèmes!$C$6:$C$28,IF(H510="6ème","Mixte",G510)),"fragile","satisfaisant")),IF(AD510&gt;=SUMIFS(Barèmes!$D$6:$D$28,Barèmes!$A$6:$A$28,"Surcoût d'agilité (s) — technique",Barèmes!$B$6:$B$28,H510,Barèmes!$C$6:$C$28,IF(H510="6ème","Mixte",G510)),"à besoin",IF(AD510&gt;=SUMIFS(Barèmes!$E$6:$E$28,Barèmes!$A$6:$A$28,"Surcoût d'agilité (s) — technique",Barèmes!$B$6:$B$28,H510,Barèmes!$C$6:$C$28,IF(H510="6ème","Mixte",G510)),"fragile","satisfaisant"))))</f>
        <v/>
      </c>
      <c r="AG510" s="30" t="str">
        <f>IF(OR(AD510="",SUMPRODUCT((Barèmes!$A$6:$A$28="Surcoût d'agilité (s) — technique")*(Barèmes!$B$6:$B$28=H510)*(Barèmes!$C$6:$C$28=IF(H510="6ème","Mixte",G510)))=0),"",IF(SUMPRODUCT((Barèmes!$A$6:$A$28="Surcoût d'agilité (s) — technique")*(Barèmes!$B$6:$B$28=H510)*(Barèmes!$C$6:$C$28=IF(H510="6ème","Mixte",G510))*(Barèmes!$J$6:$J$28="+"))&gt;0,IF(AD510&lt;=SUMIFS(Barèmes!$F$6:$F$28,Barèmes!$A$6:$A$28,"Surcoût d'agilité (s) — technique",Barèmes!$B$6:$B$28,H510,Barèmes!$C$6:$C$28,IF(H510="6ème","Mixte",G510)),Barèmes!$B$2,IF(AD510&lt;=SUMIFS(Barèmes!$G$6:$G$28,Barèmes!$A$6:$A$28,"Surcoût d'agilité (s) — technique",Barèmes!$B$6:$B$28,H510,Barèmes!$C$6:$C$28,IF(H510="6ème","Mixte",G510)),Barèmes!$C$2,IF(AD510&lt;=SUMIFS(Barèmes!$H$6:$H$28,Barèmes!$A$6:$A$28,"Surcoût d'agilité (s) — technique",Barèmes!$B$6:$B$28,H510,Barèmes!$C$6:$C$28,IF(H510="6ème","Mixte",G510)),Barèmes!$D$2,IF(AD510&lt;=SUMIFS(Barèmes!$I$6:$I$28,Barèmes!$A$6:$A$28,"Surcoût d'agilité (s) — technique",Barèmes!$B$6:$B$28,H510,Barèmes!$C$6:$C$28,IF(H510="6ème","Mixte",G510)),Barèmes!$E$2,Barèmes!$F$2)))),IF(AD510&gt;=SUMIFS(Barèmes!$F$6:$F$28,Barèmes!$A$6:$A$28,"Surcoût d'agilité (s) — technique",Barèmes!$B$6:$B$28,H510,Barèmes!$C$6:$C$28,IF(H510="6ème","Mixte",G510)),Barèmes!$B$2,IF(AD510&gt;=SUMIFS(Barèmes!$G$6:$G$28,Barèmes!$A$6:$A$28,"Surcoût d'agilité (s) — technique",Barèmes!$B$6:$B$28,H510,Barèmes!$C$6:$C$28,IF(H510="6ème","Mixte",G510)),Barèmes!$C$2,IF(AD510&gt;=SUMIFS(Barèmes!$H$6:$H$28,Barèmes!$A$6:$A$28,"Surcoût d'agilité (s) — technique",Barèmes!$B$6:$B$28,H510,Barèmes!$C$6:$C$28,IF(H510="6ème","Mixte",G510)),Barèmes!$D$2,IF(AD510&gt;=SUMIFS(Barèmes!$I$6:$I$28,Barèmes!$A$6:$A$28,"Surcoût d'agilité (s) — technique",Barèmes!$B$6:$B$28,H510,Barèmes!$C$6:$C$28,IF(H510="6ème","Mixte",G510)),Barèmes!$E$2,Barèmes!$F$2))))))</f>
        <v/>
      </c>
      <c r="AH510" s="31" t="str">
        <f>IF((IF(N510="",0,1)+IF(Q510="",0,1)+IF(W510="",0,1)+IF(Z510="",0,1)+IF(AC510="",0,1))=0,"",3*IF(N510=Barèmes!$B$2,1,IF(N510=Barèmes!$C$2,2,IF(N510=Barèmes!$D$2,3,IF(N510=Barèmes!$E$2,4,IF(N510=Barèmes!$F$2,5,0)))))+3*IF(Q510=Barèmes!$B$2,1,IF(Q510=Barèmes!$C$2,2,IF(Q510=Barèmes!$D$2,3,IF(Q510=Barèmes!$E$2,4,IF(Q510=Barèmes!$F$2,5,0)))))+2*IF(W510=Barèmes!$B$2,1,IF(W510=Barèmes!$C$2,2,IF(W510=Barèmes!$D$2,3,IF(W510=Barèmes!$E$2,4,IF(W510=Barèmes!$F$2,5,0)))))+1*IF(Z510=Barèmes!$B$2,1,IF(Z510=Barèmes!$C$2,2,IF(Z510=Barèmes!$D$2,3,IF(Z510=Barèmes!$E$2,4,IF(Z510=Barèmes!$F$2,5,0)))))+1*IF(AC510=Barèmes!$B$2,1,IF(AC510=Barèmes!$C$2,2,IF(AC510=Barèmes!$D$2,3,IF(AC510=Barèmes!$E$2,4,IF(AC510=Barèmes!$F$2,5,0))))))</f>
        <v/>
      </c>
      <c r="AI510" s="31"/>
      <c r="AJ510" s="32" t="str">
        <f>IFERROR(INDEX(Croissance!$B$5:$B$604,MATCH(A510,Croissance!$A$5:$A$604,0)),"")</f>
        <v/>
      </c>
      <c r="AK510" s="32" t="str">
        <f>IFERROR(INDEX(Croissance!$C$5:$C$604,MATCH(A510,Croissance!$A$5:$A$604,0)),"")</f>
        <v/>
      </c>
      <c r="AL510" s="32" t="str">
        <f>IFERROR(INDEX(Croissance!$D$5:$D$604,MATCH(A510,Croissance!$A$5:$A$604,0)),"")</f>
        <v/>
      </c>
      <c r="AM510" s="32" t="str">
        <f>IFERROR(INDEX(Croissance!$E$5:$E$604,MATCH(A510,Croissance!$A$5:$A$604,0)),"")</f>
        <v/>
      </c>
      <c r="AO510" s="33">
        <f t="shared" si="64"/>
        <v>0</v>
      </c>
      <c r="AP510" s="33">
        <f t="shared" si="60"/>
        <v>0</v>
      </c>
      <c r="AQ510" s="33">
        <f>IF(A510="",0,IF(AND(OR('Synthèse classe'!$C$2="Tous",C510='Synthèse classe'!$C$2),OR('Synthèse classe'!$C$3="Toutes",D510='Synthèse classe'!$C$3),OR('Synthèse classe'!$C$4="Toutes",AND('Synthèse classe'!$C$4="Dernière",AP510=1),B510=IFERROR(VALUE('Synthèse classe'!$C$4),0))),1,0))</f>
        <v>0</v>
      </c>
      <c r="AR510" s="34" t="str">
        <f t="shared" si="61"/>
        <v/>
      </c>
    </row>
    <row r="511" spans="1:44" x14ac:dyDescent="0.2">
      <c r="A511" s="17" t="str">
        <f t="shared" si="57"/>
        <v/>
      </c>
      <c r="B511" s="18"/>
      <c r="C511" s="19"/>
      <c r="D511" s="19"/>
      <c r="E511" s="19"/>
      <c r="F511" s="19"/>
      <c r="G511" s="19"/>
      <c r="H511" s="17" t="str">
        <f t="shared" si="62"/>
        <v/>
      </c>
      <c r="I511" s="20"/>
      <c r="J511" s="18"/>
      <c r="K511" s="19"/>
      <c r="L511" s="21" t="str">
        <f t="shared" si="63"/>
        <v/>
      </c>
      <c r="M511" s="21" t="str">
        <f>IF(OR(J511="",SUMPRODUCT((Barèmes!$A$6:$A$28="Endurance — Luc Léger (palier)")*(Barèmes!$B$6:$B$28=H511)*(Barèmes!$C$6:$C$28=IF(H511="6ème","Mixte",G511)))=0),"",IF(SUMPRODUCT((Barèmes!$A$6:$A$28="Endurance — Luc Léger (palier)")*(Barèmes!$B$6:$B$28=H511)*(Barèmes!$C$6:$C$28=IF(H511="6ème","Mixte",G511))*(Barèmes!$J$6:$J$28="+"))&gt;0,IF(J511&lt;=SUMIFS(Barèmes!$D$6:$D$28,Barèmes!$A$6:$A$28,"Endurance — Luc Léger (palier)",Barèmes!$B$6:$B$28,H511,Barèmes!$C$6:$C$28,IF(H511="6ème","Mixte",G511)),"à besoin",IF(J511&lt;=SUMIFS(Barèmes!$E$6:$E$28,Barèmes!$A$6:$A$28,"Endurance — Luc Léger (palier)",Barèmes!$B$6:$B$28,H511,Barèmes!$C$6:$C$28,IF(H511="6ème","Mixte",G511)),"fragile","satisfaisant")),IF(J511&gt;=SUMIFS(Barèmes!$D$6:$D$28,Barèmes!$A$6:$A$28,"Endurance — Luc Léger (palier)",Barèmes!$B$6:$B$28,H511,Barèmes!$C$6:$C$28,IF(H511="6ème","Mixte",G511)),"à besoin",IF(J511&gt;=SUMIFS(Barèmes!$E$6:$E$28,Barèmes!$A$6:$A$28,"Endurance — Luc Léger (palier)",Barèmes!$B$6:$B$28,H511,Barèmes!$C$6:$C$28,IF(H511="6ème","Mixte",G511)),"fragile","satisfaisant"))))</f>
        <v/>
      </c>
      <c r="N511" s="21" t="str">
        <f>IF(OR(J511="",SUMPRODUCT((Barèmes!$A$6:$A$28="Endurance — Luc Léger (palier)")*(Barèmes!$B$6:$B$28=H511)*(Barèmes!$C$6:$C$28=IF(H511="6ème","Mixte",G511)))=0),"",IF(SUMPRODUCT((Barèmes!$A$6:$A$28="Endurance — Luc Léger (palier)")*(Barèmes!$B$6:$B$28=H511)*(Barèmes!$C$6:$C$28=IF(H511="6ème","Mixte",G511))*(Barèmes!$J$6:$J$28="+"))&gt;0,IF(J511&lt;=SUMIFS(Barèmes!$F$6:$F$28,Barèmes!$A$6:$A$28,"Endurance — Luc Léger (palier)",Barèmes!$B$6:$B$28,H511,Barèmes!$C$6:$C$28,IF(H511="6ème","Mixte",G511)),Barèmes!$B$2,IF(J511&lt;=SUMIFS(Barèmes!$G$6:$G$28,Barèmes!$A$6:$A$28,"Endurance — Luc Léger (palier)",Barèmes!$B$6:$B$28,H511,Barèmes!$C$6:$C$28,IF(H511="6ème","Mixte",G511)),Barèmes!$C$2,IF(J511&lt;=SUMIFS(Barèmes!$H$6:$H$28,Barèmes!$A$6:$A$28,"Endurance — Luc Léger (palier)",Barèmes!$B$6:$B$28,H511,Barèmes!$C$6:$C$28,IF(H511="6ème","Mixte",G511)),Barèmes!$D$2,IF(J511&lt;=SUMIFS(Barèmes!$I$6:$I$28,Barèmes!$A$6:$A$28,"Endurance — Luc Léger (palier)",Barèmes!$B$6:$B$28,H511,Barèmes!$C$6:$C$28,IF(H511="6ème","Mixte",G511)),Barèmes!$E$2,Barèmes!$F$2)))),IF(J511&gt;=SUMIFS(Barèmes!$F$6:$F$28,Barèmes!$A$6:$A$28,"Endurance — Luc Léger (palier)",Barèmes!$B$6:$B$28,H511,Barèmes!$C$6:$C$28,IF(H511="6ème","Mixte",G511)),Barèmes!$B$2,IF(J511&gt;=SUMIFS(Barèmes!$G$6:$G$28,Barèmes!$A$6:$A$28,"Endurance — Luc Léger (palier)",Barèmes!$B$6:$B$28,H511,Barèmes!$C$6:$C$28,IF(H511="6ème","Mixte",G511)),Barèmes!$C$2,IF(J511&gt;=SUMIFS(Barèmes!$H$6:$H$28,Barèmes!$A$6:$A$28,"Endurance — Luc Léger (palier)",Barèmes!$B$6:$B$28,H511,Barèmes!$C$6:$C$28,IF(H511="6ème","Mixte",G511)),Barèmes!$D$2,IF(J511&gt;=SUMIFS(Barèmes!$I$6:$I$28,Barèmes!$A$6:$A$28,"Endurance — Luc Léger (palier)",Barèmes!$B$6:$B$28,H511,Barèmes!$C$6:$C$28,IF(H511="6ème","Mixte",G511)),Barèmes!$E$2,Barèmes!$F$2))))))</f>
        <v/>
      </c>
      <c r="O511" s="22"/>
      <c r="P511" s="23" t="str">
        <f>IF(OR(O511="",SUMPRODUCT((Barèmes!$A$6:$A$28="Force bas du corps — Saut en longueur (m)")*(Barèmes!$B$6:$B$28=H511)*(Barèmes!$C$6:$C$28=IF(H511="6ème","Mixte",G511)))=0),"",IF(SUMPRODUCT((Barèmes!$A$6:$A$28="Force bas du corps — Saut en longueur (m)")*(Barèmes!$B$6:$B$28=H511)*(Barèmes!$C$6:$C$28=IF(H511="6ème","Mixte",G511))*(Barèmes!$J$6:$J$28="+"))&gt;0,IF(O511&lt;=SUMIFS(Barèmes!$D$6:$D$28,Barèmes!$A$6:$A$28,"Force bas du corps — Saut en longueur (m)",Barèmes!$B$6:$B$28,H511,Barèmes!$C$6:$C$28,IF(H511="6ème","Mixte",G511)),"à besoin",IF(O511&lt;=SUMIFS(Barèmes!$E$6:$E$28,Barèmes!$A$6:$A$28,"Force bas du corps — Saut en longueur (m)",Barèmes!$B$6:$B$28,H511,Barèmes!$C$6:$C$28,IF(H511="6ème","Mixte",G511)),"fragile","satisfaisant")),IF(O511&gt;=SUMIFS(Barèmes!$D$6:$D$28,Barèmes!$A$6:$A$28,"Force bas du corps — Saut en longueur (m)",Barèmes!$B$6:$B$28,H511,Barèmes!$C$6:$C$28,IF(H511="6ème","Mixte",G511)),"à besoin",IF(O511&gt;=SUMIFS(Barèmes!$E$6:$E$28,Barèmes!$A$6:$A$28,"Force bas du corps — Saut en longueur (m)",Barèmes!$B$6:$B$28,H511,Barèmes!$C$6:$C$28,IF(H511="6ème","Mixte",G511)),"fragile","satisfaisant"))))</f>
        <v/>
      </c>
      <c r="Q511" s="23" t="str">
        <f>IF(OR(O511="",SUMPRODUCT((Barèmes!$A$6:$A$28="Force bas du corps — Saut en longueur (m)")*(Barèmes!$B$6:$B$28=H511)*(Barèmes!$C$6:$C$28=IF(H511="6ème","Mixte",G511)))=0),"",IF(SUMPRODUCT((Barèmes!$A$6:$A$28="Force bas du corps — Saut en longueur (m)")*(Barèmes!$B$6:$B$28=H511)*(Barèmes!$C$6:$C$28=IF(H511="6ème","Mixte",G511))*(Barèmes!$J$6:$J$28="+"))&gt;0,IF(O511&lt;=SUMIFS(Barèmes!$F$6:$F$28,Barèmes!$A$6:$A$28,"Force bas du corps — Saut en longueur (m)",Barèmes!$B$6:$B$28,H511,Barèmes!$C$6:$C$28,IF(H511="6ème","Mixte",G511)),Barèmes!$B$2,IF(O511&lt;=SUMIFS(Barèmes!$G$6:$G$28,Barèmes!$A$6:$A$28,"Force bas du corps — Saut en longueur (m)",Barèmes!$B$6:$B$28,H511,Barèmes!$C$6:$C$28,IF(H511="6ème","Mixte",G511)),Barèmes!$C$2,IF(O511&lt;=SUMIFS(Barèmes!$H$6:$H$28,Barèmes!$A$6:$A$28,"Force bas du corps — Saut en longueur (m)",Barèmes!$B$6:$B$28,H511,Barèmes!$C$6:$C$28,IF(H511="6ème","Mixte",G511)),Barèmes!$D$2,IF(O511&lt;=SUMIFS(Barèmes!$I$6:$I$28,Barèmes!$A$6:$A$28,"Force bas du corps — Saut en longueur (m)",Barèmes!$B$6:$B$28,H511,Barèmes!$C$6:$C$28,IF(H511="6ème","Mixte",G511)),Barèmes!$E$2,Barèmes!$F$2)))),IF(O511&gt;=SUMIFS(Barèmes!$F$6:$F$28,Barèmes!$A$6:$A$28,"Force bas du corps — Saut en longueur (m)",Barèmes!$B$6:$B$28,H511,Barèmes!$C$6:$C$28,IF(H511="6ème","Mixte",G511)),Barèmes!$B$2,IF(O511&gt;=SUMIFS(Barèmes!$G$6:$G$28,Barèmes!$A$6:$A$28,"Force bas du corps — Saut en longueur (m)",Barèmes!$B$6:$B$28,H511,Barèmes!$C$6:$C$28,IF(H511="6ème","Mixte",G511)),Barèmes!$C$2,IF(O511&gt;=SUMIFS(Barèmes!$H$6:$H$28,Barèmes!$A$6:$A$28,"Force bas du corps — Saut en longueur (m)",Barèmes!$B$6:$B$28,H511,Barèmes!$C$6:$C$28,IF(H511="6ème","Mixte",G511)),Barèmes!$D$2,IF(O511&gt;=SUMIFS(Barèmes!$I$6:$I$28,Barèmes!$A$6:$A$28,"Force bas du corps — Saut en longueur (m)",Barèmes!$B$6:$B$28,H511,Barèmes!$C$6:$C$28,IF(H511="6ème","Mixte",G511)),Barèmes!$E$2,Barèmes!$F$2))))))</f>
        <v/>
      </c>
      <c r="R511" s="22"/>
      <c r="S511" s="24" t="str">
        <f>IF(OR(R511="",SUMPRODUCT((Barèmes!$A$6:$A$28="Vitesse — 30 m (s)")*(Barèmes!$B$6:$B$28=H511)*(Barèmes!$C$6:$C$28=IF(H511="6ème","Mixte",G511)))=0),"",IF(SUMPRODUCT((Barèmes!$A$6:$A$28="Vitesse — 30 m (s)")*(Barèmes!$B$6:$B$28=H511)*(Barèmes!$C$6:$C$28=IF(H511="6ème","Mixte",G511))*(Barèmes!$J$6:$J$28="+"))&gt;0,IF(R511&lt;=SUMIFS(Barèmes!$D$6:$D$28,Barèmes!$A$6:$A$28,"Vitesse — 30 m (s)",Barèmes!$B$6:$B$28,H511,Barèmes!$C$6:$C$28,IF(H511="6ème","Mixte",G511)),"à besoin",IF(R511&lt;=SUMIFS(Barèmes!$E$6:$E$28,Barèmes!$A$6:$A$28,"Vitesse — 30 m (s)",Barèmes!$B$6:$B$28,H511,Barèmes!$C$6:$C$28,IF(H511="6ème","Mixte",G511)),"fragile","satisfaisant")),IF(R511&gt;=SUMIFS(Barèmes!$D$6:$D$28,Barèmes!$A$6:$A$28,"Vitesse — 30 m (s)",Barèmes!$B$6:$B$28,H511,Barèmes!$C$6:$C$28,IF(H511="6ème","Mixte",G511)),"à besoin",IF(R511&gt;=SUMIFS(Barèmes!$E$6:$E$28,Barèmes!$A$6:$A$28,"Vitesse — 30 m (s)",Barèmes!$B$6:$B$28,H511,Barèmes!$C$6:$C$28,IF(H511="6ème","Mixte",G511)),"fragile","satisfaisant"))))</f>
        <v/>
      </c>
      <c r="T511" s="24" t="str">
        <f>IF(OR(R511="",SUMPRODUCT((Barèmes!$A$6:$A$28="Vitesse — 30 m (s)")*(Barèmes!$B$6:$B$28=H511)*(Barèmes!$C$6:$C$28=IF(H511="6ème","Mixte",G511)))=0),"",IF(SUMPRODUCT((Barèmes!$A$6:$A$28="Vitesse — 30 m (s)")*(Barèmes!$B$6:$B$28=H511)*(Barèmes!$C$6:$C$28=IF(H511="6ème","Mixte",G511))*(Barèmes!$J$6:$J$28="+"))&gt;0,IF(R511&lt;=SUMIFS(Barèmes!$F$6:$F$28,Barèmes!$A$6:$A$28,"Vitesse — 30 m (s)",Barèmes!$B$6:$B$28,H511,Barèmes!$C$6:$C$28,IF(H511="6ème","Mixte",G511)),Barèmes!$B$2,IF(R511&lt;=SUMIFS(Barèmes!$G$6:$G$28,Barèmes!$A$6:$A$28,"Vitesse — 30 m (s)",Barèmes!$B$6:$B$28,H511,Barèmes!$C$6:$C$28,IF(H511="6ème","Mixte",G511)),Barèmes!$C$2,IF(R511&lt;=SUMIFS(Barèmes!$H$6:$H$28,Barèmes!$A$6:$A$28,"Vitesse — 30 m (s)",Barèmes!$B$6:$B$28,H511,Barèmes!$C$6:$C$28,IF(H511="6ème","Mixte",G511)),Barèmes!$D$2,IF(R511&lt;=SUMIFS(Barèmes!$I$6:$I$28,Barèmes!$A$6:$A$28,"Vitesse — 30 m (s)",Barèmes!$B$6:$B$28,H511,Barèmes!$C$6:$C$28,IF(H511="6ème","Mixte",G511)),Barèmes!$E$2,Barèmes!$F$2)))),IF(R511&gt;=SUMIFS(Barèmes!$F$6:$F$28,Barèmes!$A$6:$A$28,"Vitesse — 30 m (s)",Barèmes!$B$6:$B$28,H511,Barèmes!$C$6:$C$28,IF(H511="6ème","Mixte",G511)),Barèmes!$B$2,IF(R511&gt;=SUMIFS(Barèmes!$G$6:$G$28,Barèmes!$A$6:$A$28,"Vitesse — 30 m (s)",Barèmes!$B$6:$B$28,H511,Barèmes!$C$6:$C$28,IF(H511="6ème","Mixte",G511)),Barèmes!$C$2,IF(R511&gt;=SUMIFS(Barèmes!$H$6:$H$28,Barèmes!$A$6:$A$28,"Vitesse — 30 m (s)",Barèmes!$B$6:$B$28,H511,Barèmes!$C$6:$C$28,IF(H511="6ème","Mixte",G511)),Barèmes!$D$2,IF(R511&gt;=SUMIFS(Barèmes!$I$6:$I$28,Barèmes!$A$6:$A$28,"Vitesse — 30 m (s)",Barèmes!$B$6:$B$28,H511,Barèmes!$C$6:$C$28,IF(H511="6ème","Mixte",G511)),Barèmes!$E$2,Barèmes!$F$2))))))</f>
        <v/>
      </c>
      <c r="U511" s="22"/>
      <c r="V511" s="25" t="str">
        <f>IF(OR(U511="",SUMPRODUCT((Barèmes!$A$6:$A$28="Vitesse — 50 m (s)")*(Barèmes!$B$6:$B$28=H511)*(Barèmes!$C$6:$C$28=IF(H511="6ème","Mixte",G511)))=0),"",IF(SUMPRODUCT((Barèmes!$A$6:$A$28="Vitesse — 50 m (s)")*(Barèmes!$B$6:$B$28=H511)*(Barèmes!$C$6:$C$28=IF(H511="6ème","Mixte",G511))*(Barèmes!$J$6:$J$28="+"))&gt;0,IF(U511&lt;=SUMIFS(Barèmes!$D$6:$D$28,Barèmes!$A$6:$A$28,"Vitesse — 50 m (s)",Barèmes!$B$6:$B$28,H511,Barèmes!$C$6:$C$28,IF(H511="6ème","Mixte",G511)),"à besoin",IF(U511&lt;=SUMIFS(Barèmes!$E$6:$E$28,Barèmes!$A$6:$A$28,"Vitesse — 50 m (s)",Barèmes!$B$6:$B$28,H511,Barèmes!$C$6:$C$28,IF(H511="6ème","Mixte",G511)),"fragile","satisfaisant")),IF(U511&gt;=SUMIFS(Barèmes!$D$6:$D$28,Barèmes!$A$6:$A$28,"Vitesse — 50 m (s)",Barèmes!$B$6:$B$28,H511,Barèmes!$C$6:$C$28,IF(H511="6ème","Mixte",G511)),"à besoin",IF(U511&gt;=SUMIFS(Barèmes!$E$6:$E$28,Barèmes!$A$6:$A$28,"Vitesse — 50 m (s)",Barèmes!$B$6:$B$28,H511,Barèmes!$C$6:$C$28,IF(H511="6ème","Mixte",G511)),"fragile","satisfaisant"))))</f>
        <v/>
      </c>
      <c r="W511" s="25" t="str">
        <f>IF(OR(U511="",SUMPRODUCT((Barèmes!$A$6:$A$28="Vitesse — 50 m (s)")*(Barèmes!$B$6:$B$28=H511)*(Barèmes!$C$6:$C$28=IF(H511="6ème","Mixte",G511)))=0),"",IF(SUMPRODUCT((Barèmes!$A$6:$A$28="Vitesse — 50 m (s)")*(Barèmes!$B$6:$B$28=H511)*(Barèmes!$C$6:$C$28=IF(H511="6ème","Mixte",G511))*(Barèmes!$J$6:$J$28="+"))&gt;0,IF(U511&lt;=SUMIFS(Barèmes!$F$6:$F$28,Barèmes!$A$6:$A$28,"Vitesse — 50 m (s)",Barèmes!$B$6:$B$28,H511,Barèmes!$C$6:$C$28,IF(H511="6ème","Mixte",G511)),Barèmes!$B$2,IF(U511&lt;=SUMIFS(Barèmes!$G$6:$G$28,Barèmes!$A$6:$A$28,"Vitesse — 50 m (s)",Barèmes!$B$6:$B$28,H511,Barèmes!$C$6:$C$28,IF(H511="6ème","Mixte",G511)),Barèmes!$C$2,IF(U511&lt;=SUMIFS(Barèmes!$H$6:$H$28,Barèmes!$A$6:$A$28,"Vitesse — 50 m (s)",Barèmes!$B$6:$B$28,H511,Barèmes!$C$6:$C$28,IF(H511="6ème","Mixte",G511)),Barèmes!$D$2,IF(U511&lt;=SUMIFS(Barèmes!$I$6:$I$28,Barèmes!$A$6:$A$28,"Vitesse — 50 m (s)",Barèmes!$B$6:$B$28,H511,Barèmes!$C$6:$C$28,IF(H511="6ème","Mixte",G511)),Barèmes!$E$2,Barèmes!$F$2)))),IF(U511&gt;=SUMIFS(Barèmes!$F$6:$F$28,Barèmes!$A$6:$A$28,"Vitesse — 50 m (s)",Barèmes!$B$6:$B$28,H511,Barèmes!$C$6:$C$28,IF(H511="6ème","Mixte",G511)),Barèmes!$B$2,IF(U511&gt;=SUMIFS(Barèmes!$G$6:$G$28,Barèmes!$A$6:$A$28,"Vitesse — 50 m (s)",Barèmes!$B$6:$B$28,H511,Barèmes!$C$6:$C$28,IF(H511="6ème","Mixte",G511)),Barèmes!$C$2,IF(U511&gt;=SUMIFS(Barèmes!$H$6:$H$28,Barèmes!$A$6:$A$28,"Vitesse — 50 m (s)",Barèmes!$B$6:$B$28,H511,Barèmes!$C$6:$C$28,IF(H511="6ème","Mixte",G511)),Barèmes!$D$2,IF(U511&gt;=SUMIFS(Barèmes!$I$6:$I$28,Barèmes!$A$6:$A$28,"Vitesse — 50 m (s)",Barèmes!$B$6:$B$28,H511,Barèmes!$C$6:$C$28,IF(H511="6ème","Mixte",G511)),Barèmes!$E$2,Barèmes!$F$2))))))</f>
        <v/>
      </c>
      <c r="X511" s="18"/>
      <c r="Y511" s="26" t="str" cm="1">
        <f t="array" ref="Y511">IF(OR(X511="",SUMPRODUCT((Barèmes!$A$6:$A$28="Souplesse (score 1-5)")*(Barèmes!$B$6:$B$28=H511)*(Barèmes!$C$6:$C$28=IF(H511="6ème","Mixte",G511)))=0),"",IF(SUMPRODUCT((Barèmes!$A$6:$A$28="Souplesse (score 1-5)")*(Barèmes!$B$6:$B$28=H511)*(Barèmes!$C$6:$C$28=IF(H511="6ème","Mixte",G511))*(Barèmes!$J$6:$J$28="+"))&gt;0,IF(X511&lt;=SUMIFS(Barèmes!$D$6:$D$28,Barèmes!$A$6:$A$28,"Souplesse (score 1-5)",Barèmes!$B$6:$B$28,H511,Barèmes!$C$6:$C$28,IF(H511="6ème","Mixte",G511)),"à besoin",IF(X511&lt;=SUMIFS(Barèmes!$E$6:$E$28,Barèmes!$A$6:$A$28,"Souplesse (score 1-5)",Barèmes!$B$6:$B$28,H511,Barèmes!$C$6:$C$28,IF(H511="6ème","Mixte",G511)),"fragile","satisfaisant")),IF(X511&gt;=SUMIFS(Barèmes!$D$6:$D$28,Barèmes!$A$6:$A$28,"Souplesse (score 1-5)",Barèmes!$B$6:$B$28,H511,Barèmes!$C$6:$C$28,IF(H511="6ème","Mixte",G511)),"à besoin",IF(X511&gt;=SUMIFS(Barèmes!$E$6:$E$28,Barèmes!$A$6:$A$28,"Souplesse (score 1-5)",Barèmes!$B$6:$B$28,H511,Barèmes!$C$6:$C$28,IF(H511="6ème","Mixte",G511)),"fragile","satisfaisant"))))</f>
        <v/>
      </c>
      <c r="Z511" s="26" t="str" cm="1">
        <f t="array" ref="Z511">IF(OR(X511="",SUMPRODUCT((Barèmes!$A$6:$A$28="Souplesse (score 1-5)")*(Barèmes!$B$6:$B$28=H511)*(Barèmes!$C$6:$C$28=IF(H511="6ème","Mixte",G511)))=0),"",IF(SUMPRODUCT((Barèmes!$A$6:$A$28="Souplesse (score 1-5)")*(Barèmes!$B$6:$B$28=H511)*(Barèmes!$C$6:$C$28=IF(H511="6ème","Mixte",G511))*(Barèmes!$J$6:$J$28="+"))&gt;0,IF(X511&lt;=SUMIFS(Barèmes!$F$6:$F$28,Barèmes!$A$6:$A$28,"Souplesse (score 1-5)",Barèmes!$B$6:$B$28,H511,Barèmes!$C$6:$C$28,IF(H511="6ème","Mixte",G511)),Barèmes!$B$2,IF(X511&lt;=SUMIFS(Barèmes!$G$6:$G$28,Barèmes!$A$6:$A$28,"Souplesse (score 1-5)",Barèmes!$B$6:$B$28,H511,Barèmes!$C$6:$C$28,IF(H511="6ème","Mixte",G511)),Barèmes!$C$2,IF(X511&lt;=SUMIFS(Barèmes!$H$6:$H$28,Barèmes!$A$6:$A$28,"Souplesse (score 1-5)",Barèmes!$B$6:$B$28,H511,Barèmes!$C$6:$C$28,IF(H511="6ème","Mixte",G511)),Barèmes!$D$2,IF(X511&lt;=SUMIFS(Barèmes!$I$6:$I$28,Barèmes!$A$6:$A$28,"Souplesse (score 1-5)",Barèmes!$B$6:$B$28,H511,Barèmes!$C$6:$C$28,IF(H511="6ème","Mixte",G511)),Barèmes!$E$2,Barèmes!$F$2)))),IF(X511&gt;=SUMIFS(Barèmes!$F$6:$F$28,Barèmes!$A$6:$A$28,"Souplesse (score 1-5)",Barèmes!$B$6:$B$28,H511,Barèmes!$C$6:$C$28,IF(H511="6ème","Mixte",G511)),Barèmes!$B$2,IF(X511&gt;=SUMIFS(Barèmes!$G$6:$G$28,Barèmes!$A$6:$A$28,"Souplesse (score 1-5)",Barèmes!$B$6:$B$28,H511,Barèmes!$C$6:$C$28,IF(H511="6ème","Mixte",G511)),Barèmes!$C$2,IF(X511&gt;=SUMIFS(Barèmes!$H$6:$H$28,Barèmes!$A$6:$A$28,"Souplesse (score 1-5)",Barèmes!$B$6:$B$28,H511,Barèmes!$C$6:$C$28,IF(H511="6ème","Mixte",G511)),Barèmes!$D$2,IF(X511&gt;=SUMIFS(Barèmes!$I$6:$I$28,Barèmes!$A$6:$A$28,"Souplesse (score 1-5)",Barèmes!$B$6:$B$28,H511,Barèmes!$C$6:$C$28,IF(H511="6ème","Mixte",G511)),Barèmes!$E$2,Barèmes!$F$2))))))</f>
        <v/>
      </c>
      <c r="AA511" s="22"/>
      <c r="AB511" s="27" t="str">
        <f>IF(OR(AA511="",SUMPRODUCT((Barèmes!$A$6:$A$28="Agilité — T-test 974 (s)")*(Barèmes!$B$6:$B$28=H511)*(Barèmes!$C$6:$C$28=IF(H511="6ème","Mixte",G511)))=0),"",IF(SUMPRODUCT((Barèmes!$A$6:$A$28="Agilité — T-test 974 (s)")*(Barèmes!$B$6:$B$28=H511)*(Barèmes!$C$6:$C$28=IF(H511="6ème","Mixte",G511))*(Barèmes!$J$6:$J$28="+"))&gt;0,IF(AA511&lt;=SUMIFS(Barèmes!$D$6:$D$28,Barèmes!$A$6:$A$28,"Agilité — T-test 974 (s)",Barèmes!$B$6:$B$28,H511,Barèmes!$C$6:$C$28,IF(H511="6ème","Mixte",G511)),"à besoin",IF(AA511&lt;=SUMIFS(Barèmes!$E$6:$E$28,Barèmes!$A$6:$A$28,"Agilité — T-test 974 (s)",Barèmes!$B$6:$B$28,H511,Barèmes!$C$6:$C$28,IF(H511="6ème","Mixte",G511)),"fragile","satisfaisant")),IF(AA511&gt;=SUMIFS(Barèmes!$D$6:$D$28,Barèmes!$A$6:$A$28,"Agilité — T-test 974 (s)",Barèmes!$B$6:$B$28,H511,Barèmes!$C$6:$C$28,IF(H511="6ème","Mixte",G511)),"à besoin",IF(AA511&gt;=SUMIFS(Barèmes!$E$6:$E$28,Barèmes!$A$6:$A$28,"Agilité — T-test 974 (s)",Barèmes!$B$6:$B$28,H511,Barèmes!$C$6:$C$28,IF(H511="6ème","Mixte",G511)),"fragile","satisfaisant"))))</f>
        <v/>
      </c>
      <c r="AC511" s="27" t="str">
        <f>IF(OR(AA511="",SUMPRODUCT((Barèmes!$A$6:$A$28="Agilité — T-test 974 (s)")*(Barèmes!$B$6:$B$28=H511)*(Barèmes!$C$6:$C$28=IF(H511="6ème","Mixte",G511)))=0),"",IF(SUMPRODUCT((Barèmes!$A$6:$A$28="Agilité — T-test 974 (s)")*(Barèmes!$B$6:$B$28=H511)*(Barèmes!$C$6:$C$28=IF(H511="6ème","Mixte",G511))*(Barèmes!$J$6:$J$28="+"))&gt;0,IF(AA511&lt;=SUMIFS(Barèmes!$F$6:$F$28,Barèmes!$A$6:$A$28,"Agilité — T-test 974 (s)",Barèmes!$B$6:$B$28,H511,Barèmes!$C$6:$C$28,IF(H511="6ème","Mixte",G511)),Barèmes!$B$2,IF(AA511&lt;=SUMIFS(Barèmes!$G$6:$G$28,Barèmes!$A$6:$A$28,"Agilité — T-test 974 (s)",Barèmes!$B$6:$B$28,H511,Barèmes!$C$6:$C$28,IF(H511="6ème","Mixte",G511)),Barèmes!$C$2,IF(AA511&lt;=SUMIFS(Barèmes!$H$6:$H$28,Barèmes!$A$6:$A$28,"Agilité — T-test 974 (s)",Barèmes!$B$6:$B$28,H511,Barèmes!$C$6:$C$28,IF(H511="6ème","Mixte",G511)),Barèmes!$D$2,IF(AA511&lt;=SUMIFS(Barèmes!$I$6:$I$28,Barèmes!$A$6:$A$28,"Agilité — T-test 974 (s)",Barèmes!$B$6:$B$28,H511,Barèmes!$C$6:$C$28,IF(H511="6ème","Mixte",G511)),Barèmes!$E$2,Barèmes!$F$2)))),IF(AA511&gt;=SUMIFS(Barèmes!$F$6:$F$28,Barèmes!$A$6:$A$28,"Agilité — T-test 974 (s)",Barèmes!$B$6:$B$28,H511,Barèmes!$C$6:$C$28,IF(H511="6ème","Mixte",G511)),Barèmes!$B$2,IF(AA511&gt;=SUMIFS(Barèmes!$G$6:$G$28,Barèmes!$A$6:$A$28,"Agilité — T-test 974 (s)",Barèmes!$B$6:$B$28,H511,Barèmes!$C$6:$C$28,IF(H511="6ème","Mixte",G511)),Barèmes!$C$2,IF(AA511&gt;=SUMIFS(Barèmes!$H$6:$H$28,Barèmes!$A$6:$A$28,"Agilité — T-test 974 (s)",Barèmes!$B$6:$B$28,H511,Barèmes!$C$6:$C$28,IF(H511="6ème","Mixte",G511)),Barèmes!$D$2,IF(AA511&gt;=SUMIFS(Barèmes!$I$6:$I$28,Barèmes!$A$6:$A$28,"Agilité — T-test 974 (s)",Barèmes!$B$6:$B$28,H511,Barèmes!$C$6:$C$28,IF(H511="6ème","Mixte",G511)),Barèmes!$E$2,Barèmes!$F$2))))))</f>
        <v/>
      </c>
      <c r="AD511" s="28" t="str">
        <f t="shared" si="58"/>
        <v/>
      </c>
      <c r="AE511" s="29" t="str">
        <f t="shared" si="59"/>
        <v/>
      </c>
      <c r="AF511" s="30" t="str">
        <f>IF(OR(AD511="",SUMPRODUCT((Barèmes!$A$6:$A$28="Surcoût d'agilité (s) — technique")*(Barèmes!$B$6:$B$28=H511)*(Barèmes!$C$6:$C$28=IF(H511="6ème","Mixte",G511)))=0),"",IF(SUMPRODUCT((Barèmes!$A$6:$A$28="Surcoût d'agilité (s) — technique")*(Barèmes!$B$6:$B$28=H511)*(Barèmes!$C$6:$C$28=IF(H511="6ème","Mixte",G511))*(Barèmes!$J$6:$J$28="+"))&gt;0,IF(AD511&lt;=SUMIFS(Barèmes!$D$6:$D$28,Barèmes!$A$6:$A$28,"Surcoût d'agilité (s) — technique",Barèmes!$B$6:$B$28,H511,Barèmes!$C$6:$C$28,IF(H511="6ème","Mixte",G511)),"à besoin",IF(AD511&lt;=SUMIFS(Barèmes!$E$6:$E$28,Barèmes!$A$6:$A$28,"Surcoût d'agilité (s) — technique",Barèmes!$B$6:$B$28,H511,Barèmes!$C$6:$C$28,IF(H511="6ème","Mixte",G511)),"fragile","satisfaisant")),IF(AD511&gt;=SUMIFS(Barèmes!$D$6:$D$28,Barèmes!$A$6:$A$28,"Surcoût d'agilité (s) — technique",Barèmes!$B$6:$B$28,H511,Barèmes!$C$6:$C$28,IF(H511="6ème","Mixte",G511)),"à besoin",IF(AD511&gt;=SUMIFS(Barèmes!$E$6:$E$28,Barèmes!$A$6:$A$28,"Surcoût d'agilité (s) — technique",Barèmes!$B$6:$B$28,H511,Barèmes!$C$6:$C$28,IF(H511="6ème","Mixte",G511)),"fragile","satisfaisant"))))</f>
        <v/>
      </c>
      <c r="AG511" s="30" t="str">
        <f>IF(OR(AD511="",SUMPRODUCT((Barèmes!$A$6:$A$28="Surcoût d'agilité (s) — technique")*(Barèmes!$B$6:$B$28=H511)*(Barèmes!$C$6:$C$28=IF(H511="6ème","Mixte",G511)))=0),"",IF(SUMPRODUCT((Barèmes!$A$6:$A$28="Surcoût d'agilité (s) — technique")*(Barèmes!$B$6:$B$28=H511)*(Barèmes!$C$6:$C$28=IF(H511="6ème","Mixte",G511))*(Barèmes!$J$6:$J$28="+"))&gt;0,IF(AD511&lt;=SUMIFS(Barèmes!$F$6:$F$28,Barèmes!$A$6:$A$28,"Surcoût d'agilité (s) — technique",Barèmes!$B$6:$B$28,H511,Barèmes!$C$6:$C$28,IF(H511="6ème","Mixte",G511)),Barèmes!$B$2,IF(AD511&lt;=SUMIFS(Barèmes!$G$6:$G$28,Barèmes!$A$6:$A$28,"Surcoût d'agilité (s) — technique",Barèmes!$B$6:$B$28,H511,Barèmes!$C$6:$C$28,IF(H511="6ème","Mixte",G511)),Barèmes!$C$2,IF(AD511&lt;=SUMIFS(Barèmes!$H$6:$H$28,Barèmes!$A$6:$A$28,"Surcoût d'agilité (s) — technique",Barèmes!$B$6:$B$28,H511,Barèmes!$C$6:$C$28,IF(H511="6ème","Mixte",G511)),Barèmes!$D$2,IF(AD511&lt;=SUMIFS(Barèmes!$I$6:$I$28,Barèmes!$A$6:$A$28,"Surcoût d'agilité (s) — technique",Barèmes!$B$6:$B$28,H511,Barèmes!$C$6:$C$28,IF(H511="6ème","Mixte",G511)),Barèmes!$E$2,Barèmes!$F$2)))),IF(AD511&gt;=SUMIFS(Barèmes!$F$6:$F$28,Barèmes!$A$6:$A$28,"Surcoût d'agilité (s) — technique",Barèmes!$B$6:$B$28,H511,Barèmes!$C$6:$C$28,IF(H511="6ème","Mixte",G511)),Barèmes!$B$2,IF(AD511&gt;=SUMIFS(Barèmes!$G$6:$G$28,Barèmes!$A$6:$A$28,"Surcoût d'agilité (s) — technique",Barèmes!$B$6:$B$28,H511,Barèmes!$C$6:$C$28,IF(H511="6ème","Mixte",G511)),Barèmes!$C$2,IF(AD511&gt;=SUMIFS(Barèmes!$H$6:$H$28,Barèmes!$A$6:$A$28,"Surcoût d'agilité (s) — technique",Barèmes!$B$6:$B$28,H511,Barèmes!$C$6:$C$28,IF(H511="6ème","Mixte",G511)),Barèmes!$D$2,IF(AD511&gt;=SUMIFS(Barèmes!$I$6:$I$28,Barèmes!$A$6:$A$28,"Surcoût d'agilité (s) — technique",Barèmes!$B$6:$B$28,H511,Barèmes!$C$6:$C$28,IF(H511="6ème","Mixte",G511)),Barèmes!$E$2,Barèmes!$F$2))))))</f>
        <v/>
      </c>
      <c r="AH511" s="31" t="str">
        <f>IF((IF(N511="",0,1)+IF(Q511="",0,1)+IF(W511="",0,1)+IF(Z511="",0,1)+IF(AC511="",0,1))=0,"",3*IF(N511=Barèmes!$B$2,1,IF(N511=Barèmes!$C$2,2,IF(N511=Barèmes!$D$2,3,IF(N511=Barèmes!$E$2,4,IF(N511=Barèmes!$F$2,5,0)))))+3*IF(Q511=Barèmes!$B$2,1,IF(Q511=Barèmes!$C$2,2,IF(Q511=Barèmes!$D$2,3,IF(Q511=Barèmes!$E$2,4,IF(Q511=Barèmes!$F$2,5,0)))))+2*IF(W511=Barèmes!$B$2,1,IF(W511=Barèmes!$C$2,2,IF(W511=Barèmes!$D$2,3,IF(W511=Barèmes!$E$2,4,IF(W511=Barèmes!$F$2,5,0)))))+1*IF(Z511=Barèmes!$B$2,1,IF(Z511=Barèmes!$C$2,2,IF(Z511=Barèmes!$D$2,3,IF(Z511=Barèmes!$E$2,4,IF(Z511=Barèmes!$F$2,5,0)))))+1*IF(AC511=Barèmes!$B$2,1,IF(AC511=Barèmes!$C$2,2,IF(AC511=Barèmes!$D$2,3,IF(AC511=Barèmes!$E$2,4,IF(AC511=Barèmes!$F$2,5,0))))))</f>
        <v/>
      </c>
      <c r="AI511" s="31"/>
      <c r="AJ511" s="32" t="str">
        <f>IFERROR(INDEX(Croissance!$B$5:$B$604,MATCH(A511,Croissance!$A$5:$A$604,0)),"")</f>
        <v/>
      </c>
      <c r="AK511" s="32" t="str">
        <f>IFERROR(INDEX(Croissance!$C$5:$C$604,MATCH(A511,Croissance!$A$5:$A$604,0)),"")</f>
        <v/>
      </c>
      <c r="AL511" s="32" t="str">
        <f>IFERROR(INDEX(Croissance!$D$5:$D$604,MATCH(A511,Croissance!$A$5:$A$604,0)),"")</f>
        <v/>
      </c>
      <c r="AM511" s="32" t="str">
        <f>IFERROR(INDEX(Croissance!$E$5:$E$604,MATCH(A511,Croissance!$A$5:$A$604,0)),"")</f>
        <v/>
      </c>
      <c r="AO511" s="33">
        <f t="shared" si="64"/>
        <v>0</v>
      </c>
      <c r="AP511" s="33">
        <f t="shared" si="60"/>
        <v>0</v>
      </c>
      <c r="AQ511" s="33">
        <f>IF(A511="",0,IF(AND(OR('Synthèse classe'!$C$2="Tous",C511='Synthèse classe'!$C$2),OR('Synthèse classe'!$C$3="Toutes",D511='Synthèse classe'!$C$3),OR('Synthèse classe'!$C$4="Toutes",AND('Synthèse classe'!$C$4="Dernière",AP511=1),B511=IFERROR(VALUE('Synthèse classe'!$C$4),0))),1,0))</f>
        <v>0</v>
      </c>
      <c r="AR511" s="34" t="str">
        <f t="shared" si="61"/>
        <v/>
      </c>
    </row>
    <row r="512" spans="1:44" x14ac:dyDescent="0.2">
      <c r="A512" s="17" t="str">
        <f t="shared" si="57"/>
        <v/>
      </c>
      <c r="B512" s="18"/>
      <c r="C512" s="19"/>
      <c r="D512" s="19"/>
      <c r="E512" s="19"/>
      <c r="F512" s="19"/>
      <c r="G512" s="19"/>
      <c r="H512" s="17" t="str">
        <f t="shared" si="62"/>
        <v/>
      </c>
      <c r="I512" s="20"/>
      <c r="J512" s="18"/>
      <c r="K512" s="19"/>
      <c r="L512" s="21" t="str">
        <f t="shared" si="63"/>
        <v/>
      </c>
      <c r="M512" s="21" t="str">
        <f>IF(OR(J512="",SUMPRODUCT((Barèmes!$A$6:$A$28="Endurance — Luc Léger (palier)")*(Barèmes!$B$6:$B$28=H512)*(Barèmes!$C$6:$C$28=IF(H512="6ème","Mixte",G512)))=0),"",IF(SUMPRODUCT((Barèmes!$A$6:$A$28="Endurance — Luc Léger (palier)")*(Barèmes!$B$6:$B$28=H512)*(Barèmes!$C$6:$C$28=IF(H512="6ème","Mixte",G512))*(Barèmes!$J$6:$J$28="+"))&gt;0,IF(J512&lt;=SUMIFS(Barèmes!$D$6:$D$28,Barèmes!$A$6:$A$28,"Endurance — Luc Léger (palier)",Barèmes!$B$6:$B$28,H512,Barèmes!$C$6:$C$28,IF(H512="6ème","Mixte",G512)),"à besoin",IF(J512&lt;=SUMIFS(Barèmes!$E$6:$E$28,Barèmes!$A$6:$A$28,"Endurance — Luc Léger (palier)",Barèmes!$B$6:$B$28,H512,Barèmes!$C$6:$C$28,IF(H512="6ème","Mixte",G512)),"fragile","satisfaisant")),IF(J512&gt;=SUMIFS(Barèmes!$D$6:$D$28,Barèmes!$A$6:$A$28,"Endurance — Luc Léger (palier)",Barèmes!$B$6:$B$28,H512,Barèmes!$C$6:$C$28,IF(H512="6ème","Mixte",G512)),"à besoin",IF(J512&gt;=SUMIFS(Barèmes!$E$6:$E$28,Barèmes!$A$6:$A$28,"Endurance — Luc Léger (palier)",Barèmes!$B$6:$B$28,H512,Barèmes!$C$6:$C$28,IF(H512="6ème","Mixte",G512)),"fragile","satisfaisant"))))</f>
        <v/>
      </c>
      <c r="N512" s="21" t="str">
        <f>IF(OR(J512="",SUMPRODUCT((Barèmes!$A$6:$A$28="Endurance — Luc Léger (palier)")*(Barèmes!$B$6:$B$28=H512)*(Barèmes!$C$6:$C$28=IF(H512="6ème","Mixte",G512)))=0),"",IF(SUMPRODUCT((Barèmes!$A$6:$A$28="Endurance — Luc Léger (palier)")*(Barèmes!$B$6:$B$28=H512)*(Barèmes!$C$6:$C$28=IF(H512="6ème","Mixte",G512))*(Barèmes!$J$6:$J$28="+"))&gt;0,IF(J512&lt;=SUMIFS(Barèmes!$F$6:$F$28,Barèmes!$A$6:$A$28,"Endurance — Luc Léger (palier)",Barèmes!$B$6:$B$28,H512,Barèmes!$C$6:$C$28,IF(H512="6ème","Mixte",G512)),Barèmes!$B$2,IF(J512&lt;=SUMIFS(Barèmes!$G$6:$G$28,Barèmes!$A$6:$A$28,"Endurance — Luc Léger (palier)",Barèmes!$B$6:$B$28,H512,Barèmes!$C$6:$C$28,IF(H512="6ème","Mixte",G512)),Barèmes!$C$2,IF(J512&lt;=SUMIFS(Barèmes!$H$6:$H$28,Barèmes!$A$6:$A$28,"Endurance — Luc Léger (palier)",Barèmes!$B$6:$B$28,H512,Barèmes!$C$6:$C$28,IF(H512="6ème","Mixte",G512)),Barèmes!$D$2,IF(J512&lt;=SUMIFS(Barèmes!$I$6:$I$28,Barèmes!$A$6:$A$28,"Endurance — Luc Léger (palier)",Barèmes!$B$6:$B$28,H512,Barèmes!$C$6:$C$28,IF(H512="6ème","Mixte",G512)),Barèmes!$E$2,Barèmes!$F$2)))),IF(J512&gt;=SUMIFS(Barèmes!$F$6:$F$28,Barèmes!$A$6:$A$28,"Endurance — Luc Léger (palier)",Barèmes!$B$6:$B$28,H512,Barèmes!$C$6:$C$28,IF(H512="6ème","Mixte",G512)),Barèmes!$B$2,IF(J512&gt;=SUMIFS(Barèmes!$G$6:$G$28,Barèmes!$A$6:$A$28,"Endurance — Luc Léger (palier)",Barèmes!$B$6:$B$28,H512,Barèmes!$C$6:$C$28,IF(H512="6ème","Mixte",G512)),Barèmes!$C$2,IF(J512&gt;=SUMIFS(Barèmes!$H$6:$H$28,Barèmes!$A$6:$A$28,"Endurance — Luc Léger (palier)",Barèmes!$B$6:$B$28,H512,Barèmes!$C$6:$C$28,IF(H512="6ème","Mixte",G512)),Barèmes!$D$2,IF(J512&gt;=SUMIFS(Barèmes!$I$6:$I$28,Barèmes!$A$6:$A$28,"Endurance — Luc Léger (palier)",Barèmes!$B$6:$B$28,H512,Barèmes!$C$6:$C$28,IF(H512="6ème","Mixte",G512)),Barèmes!$E$2,Barèmes!$F$2))))))</f>
        <v/>
      </c>
      <c r="O512" s="22"/>
      <c r="P512" s="23" t="str">
        <f>IF(OR(O512="",SUMPRODUCT((Barèmes!$A$6:$A$28="Force bas du corps — Saut en longueur (m)")*(Barèmes!$B$6:$B$28=H512)*(Barèmes!$C$6:$C$28=IF(H512="6ème","Mixte",G512)))=0),"",IF(SUMPRODUCT((Barèmes!$A$6:$A$28="Force bas du corps — Saut en longueur (m)")*(Barèmes!$B$6:$B$28=H512)*(Barèmes!$C$6:$C$28=IF(H512="6ème","Mixte",G512))*(Barèmes!$J$6:$J$28="+"))&gt;0,IF(O512&lt;=SUMIFS(Barèmes!$D$6:$D$28,Barèmes!$A$6:$A$28,"Force bas du corps — Saut en longueur (m)",Barèmes!$B$6:$B$28,H512,Barèmes!$C$6:$C$28,IF(H512="6ème","Mixte",G512)),"à besoin",IF(O512&lt;=SUMIFS(Barèmes!$E$6:$E$28,Barèmes!$A$6:$A$28,"Force bas du corps — Saut en longueur (m)",Barèmes!$B$6:$B$28,H512,Barèmes!$C$6:$C$28,IF(H512="6ème","Mixte",G512)),"fragile","satisfaisant")),IF(O512&gt;=SUMIFS(Barèmes!$D$6:$D$28,Barèmes!$A$6:$A$28,"Force bas du corps — Saut en longueur (m)",Barèmes!$B$6:$B$28,H512,Barèmes!$C$6:$C$28,IF(H512="6ème","Mixte",G512)),"à besoin",IF(O512&gt;=SUMIFS(Barèmes!$E$6:$E$28,Barèmes!$A$6:$A$28,"Force bas du corps — Saut en longueur (m)",Barèmes!$B$6:$B$28,H512,Barèmes!$C$6:$C$28,IF(H512="6ème","Mixte",G512)),"fragile","satisfaisant"))))</f>
        <v/>
      </c>
      <c r="Q512" s="23" t="str">
        <f>IF(OR(O512="",SUMPRODUCT((Barèmes!$A$6:$A$28="Force bas du corps — Saut en longueur (m)")*(Barèmes!$B$6:$B$28=H512)*(Barèmes!$C$6:$C$28=IF(H512="6ème","Mixte",G512)))=0),"",IF(SUMPRODUCT((Barèmes!$A$6:$A$28="Force bas du corps — Saut en longueur (m)")*(Barèmes!$B$6:$B$28=H512)*(Barèmes!$C$6:$C$28=IF(H512="6ème","Mixte",G512))*(Barèmes!$J$6:$J$28="+"))&gt;0,IF(O512&lt;=SUMIFS(Barèmes!$F$6:$F$28,Barèmes!$A$6:$A$28,"Force bas du corps — Saut en longueur (m)",Barèmes!$B$6:$B$28,H512,Barèmes!$C$6:$C$28,IF(H512="6ème","Mixte",G512)),Barèmes!$B$2,IF(O512&lt;=SUMIFS(Barèmes!$G$6:$G$28,Barèmes!$A$6:$A$28,"Force bas du corps — Saut en longueur (m)",Barèmes!$B$6:$B$28,H512,Barèmes!$C$6:$C$28,IF(H512="6ème","Mixte",G512)),Barèmes!$C$2,IF(O512&lt;=SUMIFS(Barèmes!$H$6:$H$28,Barèmes!$A$6:$A$28,"Force bas du corps — Saut en longueur (m)",Barèmes!$B$6:$B$28,H512,Barèmes!$C$6:$C$28,IF(H512="6ème","Mixte",G512)),Barèmes!$D$2,IF(O512&lt;=SUMIFS(Barèmes!$I$6:$I$28,Barèmes!$A$6:$A$28,"Force bas du corps — Saut en longueur (m)",Barèmes!$B$6:$B$28,H512,Barèmes!$C$6:$C$28,IF(H512="6ème","Mixte",G512)),Barèmes!$E$2,Barèmes!$F$2)))),IF(O512&gt;=SUMIFS(Barèmes!$F$6:$F$28,Barèmes!$A$6:$A$28,"Force bas du corps — Saut en longueur (m)",Barèmes!$B$6:$B$28,H512,Barèmes!$C$6:$C$28,IF(H512="6ème","Mixte",G512)),Barèmes!$B$2,IF(O512&gt;=SUMIFS(Barèmes!$G$6:$G$28,Barèmes!$A$6:$A$28,"Force bas du corps — Saut en longueur (m)",Barèmes!$B$6:$B$28,H512,Barèmes!$C$6:$C$28,IF(H512="6ème","Mixte",G512)),Barèmes!$C$2,IF(O512&gt;=SUMIFS(Barèmes!$H$6:$H$28,Barèmes!$A$6:$A$28,"Force bas du corps — Saut en longueur (m)",Barèmes!$B$6:$B$28,H512,Barèmes!$C$6:$C$28,IF(H512="6ème","Mixte",G512)),Barèmes!$D$2,IF(O512&gt;=SUMIFS(Barèmes!$I$6:$I$28,Barèmes!$A$6:$A$28,"Force bas du corps — Saut en longueur (m)",Barèmes!$B$6:$B$28,H512,Barèmes!$C$6:$C$28,IF(H512="6ème","Mixte",G512)),Barèmes!$E$2,Barèmes!$F$2))))))</f>
        <v/>
      </c>
      <c r="R512" s="22"/>
      <c r="S512" s="24" t="str">
        <f>IF(OR(R512="",SUMPRODUCT((Barèmes!$A$6:$A$28="Vitesse — 30 m (s)")*(Barèmes!$B$6:$B$28=H512)*(Barèmes!$C$6:$C$28=IF(H512="6ème","Mixte",G512)))=0),"",IF(SUMPRODUCT((Barèmes!$A$6:$A$28="Vitesse — 30 m (s)")*(Barèmes!$B$6:$B$28=H512)*(Barèmes!$C$6:$C$28=IF(H512="6ème","Mixte",G512))*(Barèmes!$J$6:$J$28="+"))&gt;0,IF(R512&lt;=SUMIFS(Barèmes!$D$6:$D$28,Barèmes!$A$6:$A$28,"Vitesse — 30 m (s)",Barèmes!$B$6:$B$28,H512,Barèmes!$C$6:$C$28,IF(H512="6ème","Mixte",G512)),"à besoin",IF(R512&lt;=SUMIFS(Barèmes!$E$6:$E$28,Barèmes!$A$6:$A$28,"Vitesse — 30 m (s)",Barèmes!$B$6:$B$28,H512,Barèmes!$C$6:$C$28,IF(H512="6ème","Mixte",G512)),"fragile","satisfaisant")),IF(R512&gt;=SUMIFS(Barèmes!$D$6:$D$28,Barèmes!$A$6:$A$28,"Vitesse — 30 m (s)",Barèmes!$B$6:$B$28,H512,Barèmes!$C$6:$C$28,IF(H512="6ème","Mixte",G512)),"à besoin",IF(R512&gt;=SUMIFS(Barèmes!$E$6:$E$28,Barèmes!$A$6:$A$28,"Vitesse — 30 m (s)",Barèmes!$B$6:$B$28,H512,Barèmes!$C$6:$C$28,IF(H512="6ème","Mixte",G512)),"fragile","satisfaisant"))))</f>
        <v/>
      </c>
      <c r="T512" s="24" t="str">
        <f>IF(OR(R512="",SUMPRODUCT((Barèmes!$A$6:$A$28="Vitesse — 30 m (s)")*(Barèmes!$B$6:$B$28=H512)*(Barèmes!$C$6:$C$28=IF(H512="6ème","Mixte",G512)))=0),"",IF(SUMPRODUCT((Barèmes!$A$6:$A$28="Vitesse — 30 m (s)")*(Barèmes!$B$6:$B$28=H512)*(Barèmes!$C$6:$C$28=IF(H512="6ème","Mixte",G512))*(Barèmes!$J$6:$J$28="+"))&gt;0,IF(R512&lt;=SUMIFS(Barèmes!$F$6:$F$28,Barèmes!$A$6:$A$28,"Vitesse — 30 m (s)",Barèmes!$B$6:$B$28,H512,Barèmes!$C$6:$C$28,IF(H512="6ème","Mixte",G512)),Barèmes!$B$2,IF(R512&lt;=SUMIFS(Barèmes!$G$6:$G$28,Barèmes!$A$6:$A$28,"Vitesse — 30 m (s)",Barèmes!$B$6:$B$28,H512,Barèmes!$C$6:$C$28,IF(H512="6ème","Mixte",G512)),Barèmes!$C$2,IF(R512&lt;=SUMIFS(Barèmes!$H$6:$H$28,Barèmes!$A$6:$A$28,"Vitesse — 30 m (s)",Barèmes!$B$6:$B$28,H512,Barèmes!$C$6:$C$28,IF(H512="6ème","Mixte",G512)),Barèmes!$D$2,IF(R512&lt;=SUMIFS(Barèmes!$I$6:$I$28,Barèmes!$A$6:$A$28,"Vitesse — 30 m (s)",Barèmes!$B$6:$B$28,H512,Barèmes!$C$6:$C$28,IF(H512="6ème","Mixte",G512)),Barèmes!$E$2,Barèmes!$F$2)))),IF(R512&gt;=SUMIFS(Barèmes!$F$6:$F$28,Barèmes!$A$6:$A$28,"Vitesse — 30 m (s)",Barèmes!$B$6:$B$28,H512,Barèmes!$C$6:$C$28,IF(H512="6ème","Mixte",G512)),Barèmes!$B$2,IF(R512&gt;=SUMIFS(Barèmes!$G$6:$G$28,Barèmes!$A$6:$A$28,"Vitesse — 30 m (s)",Barèmes!$B$6:$B$28,H512,Barèmes!$C$6:$C$28,IF(H512="6ème","Mixte",G512)),Barèmes!$C$2,IF(R512&gt;=SUMIFS(Barèmes!$H$6:$H$28,Barèmes!$A$6:$A$28,"Vitesse — 30 m (s)",Barèmes!$B$6:$B$28,H512,Barèmes!$C$6:$C$28,IF(H512="6ème","Mixte",G512)),Barèmes!$D$2,IF(R512&gt;=SUMIFS(Barèmes!$I$6:$I$28,Barèmes!$A$6:$A$28,"Vitesse — 30 m (s)",Barèmes!$B$6:$B$28,H512,Barèmes!$C$6:$C$28,IF(H512="6ème","Mixte",G512)),Barèmes!$E$2,Barèmes!$F$2))))))</f>
        <v/>
      </c>
      <c r="U512" s="22"/>
      <c r="V512" s="25" t="str">
        <f>IF(OR(U512="",SUMPRODUCT((Barèmes!$A$6:$A$28="Vitesse — 50 m (s)")*(Barèmes!$B$6:$B$28=H512)*(Barèmes!$C$6:$C$28=IF(H512="6ème","Mixte",G512)))=0),"",IF(SUMPRODUCT((Barèmes!$A$6:$A$28="Vitesse — 50 m (s)")*(Barèmes!$B$6:$B$28=H512)*(Barèmes!$C$6:$C$28=IF(H512="6ème","Mixte",G512))*(Barèmes!$J$6:$J$28="+"))&gt;0,IF(U512&lt;=SUMIFS(Barèmes!$D$6:$D$28,Barèmes!$A$6:$A$28,"Vitesse — 50 m (s)",Barèmes!$B$6:$B$28,H512,Barèmes!$C$6:$C$28,IF(H512="6ème","Mixte",G512)),"à besoin",IF(U512&lt;=SUMIFS(Barèmes!$E$6:$E$28,Barèmes!$A$6:$A$28,"Vitesse — 50 m (s)",Barèmes!$B$6:$B$28,H512,Barèmes!$C$6:$C$28,IF(H512="6ème","Mixte",G512)),"fragile","satisfaisant")),IF(U512&gt;=SUMIFS(Barèmes!$D$6:$D$28,Barèmes!$A$6:$A$28,"Vitesse — 50 m (s)",Barèmes!$B$6:$B$28,H512,Barèmes!$C$6:$C$28,IF(H512="6ème","Mixte",G512)),"à besoin",IF(U512&gt;=SUMIFS(Barèmes!$E$6:$E$28,Barèmes!$A$6:$A$28,"Vitesse — 50 m (s)",Barèmes!$B$6:$B$28,H512,Barèmes!$C$6:$C$28,IF(H512="6ème","Mixte",G512)),"fragile","satisfaisant"))))</f>
        <v/>
      </c>
      <c r="W512" s="25" t="str">
        <f>IF(OR(U512="",SUMPRODUCT((Barèmes!$A$6:$A$28="Vitesse — 50 m (s)")*(Barèmes!$B$6:$B$28=H512)*(Barèmes!$C$6:$C$28=IF(H512="6ème","Mixte",G512)))=0),"",IF(SUMPRODUCT((Barèmes!$A$6:$A$28="Vitesse — 50 m (s)")*(Barèmes!$B$6:$B$28=H512)*(Barèmes!$C$6:$C$28=IF(H512="6ème","Mixte",G512))*(Barèmes!$J$6:$J$28="+"))&gt;0,IF(U512&lt;=SUMIFS(Barèmes!$F$6:$F$28,Barèmes!$A$6:$A$28,"Vitesse — 50 m (s)",Barèmes!$B$6:$B$28,H512,Barèmes!$C$6:$C$28,IF(H512="6ème","Mixte",G512)),Barèmes!$B$2,IF(U512&lt;=SUMIFS(Barèmes!$G$6:$G$28,Barèmes!$A$6:$A$28,"Vitesse — 50 m (s)",Barèmes!$B$6:$B$28,H512,Barèmes!$C$6:$C$28,IF(H512="6ème","Mixte",G512)),Barèmes!$C$2,IF(U512&lt;=SUMIFS(Barèmes!$H$6:$H$28,Barèmes!$A$6:$A$28,"Vitesse — 50 m (s)",Barèmes!$B$6:$B$28,H512,Barèmes!$C$6:$C$28,IF(H512="6ème","Mixte",G512)),Barèmes!$D$2,IF(U512&lt;=SUMIFS(Barèmes!$I$6:$I$28,Barèmes!$A$6:$A$28,"Vitesse — 50 m (s)",Barèmes!$B$6:$B$28,H512,Barèmes!$C$6:$C$28,IF(H512="6ème","Mixte",G512)),Barèmes!$E$2,Barèmes!$F$2)))),IF(U512&gt;=SUMIFS(Barèmes!$F$6:$F$28,Barèmes!$A$6:$A$28,"Vitesse — 50 m (s)",Barèmes!$B$6:$B$28,H512,Barèmes!$C$6:$C$28,IF(H512="6ème","Mixte",G512)),Barèmes!$B$2,IF(U512&gt;=SUMIFS(Barèmes!$G$6:$G$28,Barèmes!$A$6:$A$28,"Vitesse — 50 m (s)",Barèmes!$B$6:$B$28,H512,Barèmes!$C$6:$C$28,IF(H512="6ème","Mixte",G512)),Barèmes!$C$2,IF(U512&gt;=SUMIFS(Barèmes!$H$6:$H$28,Barèmes!$A$6:$A$28,"Vitesse — 50 m (s)",Barèmes!$B$6:$B$28,H512,Barèmes!$C$6:$C$28,IF(H512="6ème","Mixte",G512)),Barèmes!$D$2,IF(U512&gt;=SUMIFS(Barèmes!$I$6:$I$28,Barèmes!$A$6:$A$28,"Vitesse — 50 m (s)",Barèmes!$B$6:$B$28,H512,Barèmes!$C$6:$C$28,IF(H512="6ème","Mixte",G512)),Barèmes!$E$2,Barèmes!$F$2))))))</f>
        <v/>
      </c>
      <c r="X512" s="18"/>
      <c r="Y512" s="26" t="str" cm="1">
        <f t="array" ref="Y512">IF(OR(X512="",SUMPRODUCT((Barèmes!$A$6:$A$28="Souplesse (score 1-5)")*(Barèmes!$B$6:$B$28=H512)*(Barèmes!$C$6:$C$28=IF(H512="6ème","Mixte",G512)))=0),"",IF(SUMPRODUCT((Barèmes!$A$6:$A$28="Souplesse (score 1-5)")*(Barèmes!$B$6:$B$28=H512)*(Barèmes!$C$6:$C$28=IF(H512="6ème","Mixte",G512))*(Barèmes!$J$6:$J$28="+"))&gt;0,IF(X512&lt;=SUMIFS(Barèmes!$D$6:$D$28,Barèmes!$A$6:$A$28,"Souplesse (score 1-5)",Barèmes!$B$6:$B$28,H512,Barèmes!$C$6:$C$28,IF(H512="6ème","Mixte",G512)),"à besoin",IF(X512&lt;=SUMIFS(Barèmes!$E$6:$E$28,Barèmes!$A$6:$A$28,"Souplesse (score 1-5)",Barèmes!$B$6:$B$28,H512,Barèmes!$C$6:$C$28,IF(H512="6ème","Mixte",G512)),"fragile","satisfaisant")),IF(X512&gt;=SUMIFS(Barèmes!$D$6:$D$28,Barèmes!$A$6:$A$28,"Souplesse (score 1-5)",Barèmes!$B$6:$B$28,H512,Barèmes!$C$6:$C$28,IF(H512="6ème","Mixte",G512)),"à besoin",IF(X512&gt;=SUMIFS(Barèmes!$E$6:$E$28,Barèmes!$A$6:$A$28,"Souplesse (score 1-5)",Barèmes!$B$6:$B$28,H512,Barèmes!$C$6:$C$28,IF(H512="6ème","Mixte",G512)),"fragile","satisfaisant"))))</f>
        <v/>
      </c>
      <c r="Z512" s="26" t="str" cm="1">
        <f t="array" ref="Z512">IF(OR(X512="",SUMPRODUCT((Barèmes!$A$6:$A$28="Souplesse (score 1-5)")*(Barèmes!$B$6:$B$28=H512)*(Barèmes!$C$6:$C$28=IF(H512="6ème","Mixte",G512)))=0),"",IF(SUMPRODUCT((Barèmes!$A$6:$A$28="Souplesse (score 1-5)")*(Barèmes!$B$6:$B$28=H512)*(Barèmes!$C$6:$C$28=IF(H512="6ème","Mixte",G512))*(Barèmes!$J$6:$J$28="+"))&gt;0,IF(X512&lt;=SUMIFS(Barèmes!$F$6:$F$28,Barèmes!$A$6:$A$28,"Souplesse (score 1-5)",Barèmes!$B$6:$B$28,H512,Barèmes!$C$6:$C$28,IF(H512="6ème","Mixte",G512)),Barèmes!$B$2,IF(X512&lt;=SUMIFS(Barèmes!$G$6:$G$28,Barèmes!$A$6:$A$28,"Souplesse (score 1-5)",Barèmes!$B$6:$B$28,H512,Barèmes!$C$6:$C$28,IF(H512="6ème","Mixte",G512)),Barèmes!$C$2,IF(X512&lt;=SUMIFS(Barèmes!$H$6:$H$28,Barèmes!$A$6:$A$28,"Souplesse (score 1-5)",Barèmes!$B$6:$B$28,H512,Barèmes!$C$6:$C$28,IF(H512="6ème","Mixte",G512)),Barèmes!$D$2,IF(X512&lt;=SUMIFS(Barèmes!$I$6:$I$28,Barèmes!$A$6:$A$28,"Souplesse (score 1-5)",Barèmes!$B$6:$B$28,H512,Barèmes!$C$6:$C$28,IF(H512="6ème","Mixte",G512)),Barèmes!$E$2,Barèmes!$F$2)))),IF(X512&gt;=SUMIFS(Barèmes!$F$6:$F$28,Barèmes!$A$6:$A$28,"Souplesse (score 1-5)",Barèmes!$B$6:$B$28,H512,Barèmes!$C$6:$C$28,IF(H512="6ème","Mixte",G512)),Barèmes!$B$2,IF(X512&gt;=SUMIFS(Barèmes!$G$6:$G$28,Barèmes!$A$6:$A$28,"Souplesse (score 1-5)",Barèmes!$B$6:$B$28,H512,Barèmes!$C$6:$C$28,IF(H512="6ème","Mixte",G512)),Barèmes!$C$2,IF(X512&gt;=SUMIFS(Barèmes!$H$6:$H$28,Barèmes!$A$6:$A$28,"Souplesse (score 1-5)",Barèmes!$B$6:$B$28,H512,Barèmes!$C$6:$C$28,IF(H512="6ème","Mixte",G512)),Barèmes!$D$2,IF(X512&gt;=SUMIFS(Barèmes!$I$6:$I$28,Barèmes!$A$6:$A$28,"Souplesse (score 1-5)",Barèmes!$B$6:$B$28,H512,Barèmes!$C$6:$C$28,IF(H512="6ème","Mixte",G512)),Barèmes!$E$2,Barèmes!$F$2))))))</f>
        <v/>
      </c>
      <c r="AA512" s="22"/>
      <c r="AB512" s="27" t="str">
        <f>IF(OR(AA512="",SUMPRODUCT((Barèmes!$A$6:$A$28="Agilité — T-test 974 (s)")*(Barèmes!$B$6:$B$28=H512)*(Barèmes!$C$6:$C$28=IF(H512="6ème","Mixte",G512)))=0),"",IF(SUMPRODUCT((Barèmes!$A$6:$A$28="Agilité — T-test 974 (s)")*(Barèmes!$B$6:$B$28=H512)*(Barèmes!$C$6:$C$28=IF(H512="6ème","Mixte",G512))*(Barèmes!$J$6:$J$28="+"))&gt;0,IF(AA512&lt;=SUMIFS(Barèmes!$D$6:$D$28,Barèmes!$A$6:$A$28,"Agilité — T-test 974 (s)",Barèmes!$B$6:$B$28,H512,Barèmes!$C$6:$C$28,IF(H512="6ème","Mixte",G512)),"à besoin",IF(AA512&lt;=SUMIFS(Barèmes!$E$6:$E$28,Barèmes!$A$6:$A$28,"Agilité — T-test 974 (s)",Barèmes!$B$6:$B$28,H512,Barèmes!$C$6:$C$28,IF(H512="6ème","Mixte",G512)),"fragile","satisfaisant")),IF(AA512&gt;=SUMIFS(Barèmes!$D$6:$D$28,Barèmes!$A$6:$A$28,"Agilité — T-test 974 (s)",Barèmes!$B$6:$B$28,H512,Barèmes!$C$6:$C$28,IF(H512="6ème","Mixte",G512)),"à besoin",IF(AA512&gt;=SUMIFS(Barèmes!$E$6:$E$28,Barèmes!$A$6:$A$28,"Agilité — T-test 974 (s)",Barèmes!$B$6:$B$28,H512,Barèmes!$C$6:$C$28,IF(H512="6ème","Mixte",G512)),"fragile","satisfaisant"))))</f>
        <v/>
      </c>
      <c r="AC512" s="27" t="str">
        <f>IF(OR(AA512="",SUMPRODUCT((Barèmes!$A$6:$A$28="Agilité — T-test 974 (s)")*(Barèmes!$B$6:$B$28=H512)*(Barèmes!$C$6:$C$28=IF(H512="6ème","Mixte",G512)))=0),"",IF(SUMPRODUCT((Barèmes!$A$6:$A$28="Agilité — T-test 974 (s)")*(Barèmes!$B$6:$B$28=H512)*(Barèmes!$C$6:$C$28=IF(H512="6ème","Mixte",G512))*(Barèmes!$J$6:$J$28="+"))&gt;0,IF(AA512&lt;=SUMIFS(Barèmes!$F$6:$F$28,Barèmes!$A$6:$A$28,"Agilité — T-test 974 (s)",Barèmes!$B$6:$B$28,H512,Barèmes!$C$6:$C$28,IF(H512="6ème","Mixte",G512)),Barèmes!$B$2,IF(AA512&lt;=SUMIFS(Barèmes!$G$6:$G$28,Barèmes!$A$6:$A$28,"Agilité — T-test 974 (s)",Barèmes!$B$6:$B$28,H512,Barèmes!$C$6:$C$28,IF(H512="6ème","Mixte",G512)),Barèmes!$C$2,IF(AA512&lt;=SUMIFS(Barèmes!$H$6:$H$28,Barèmes!$A$6:$A$28,"Agilité — T-test 974 (s)",Barèmes!$B$6:$B$28,H512,Barèmes!$C$6:$C$28,IF(H512="6ème","Mixte",G512)),Barèmes!$D$2,IF(AA512&lt;=SUMIFS(Barèmes!$I$6:$I$28,Barèmes!$A$6:$A$28,"Agilité — T-test 974 (s)",Barèmes!$B$6:$B$28,H512,Barèmes!$C$6:$C$28,IF(H512="6ème","Mixte",G512)),Barèmes!$E$2,Barèmes!$F$2)))),IF(AA512&gt;=SUMIFS(Barèmes!$F$6:$F$28,Barèmes!$A$6:$A$28,"Agilité — T-test 974 (s)",Barèmes!$B$6:$B$28,H512,Barèmes!$C$6:$C$28,IF(H512="6ème","Mixte",G512)),Barèmes!$B$2,IF(AA512&gt;=SUMIFS(Barèmes!$G$6:$G$28,Barèmes!$A$6:$A$28,"Agilité — T-test 974 (s)",Barèmes!$B$6:$B$28,H512,Barèmes!$C$6:$C$28,IF(H512="6ème","Mixte",G512)),Barèmes!$C$2,IF(AA512&gt;=SUMIFS(Barèmes!$H$6:$H$28,Barèmes!$A$6:$A$28,"Agilité — T-test 974 (s)",Barèmes!$B$6:$B$28,H512,Barèmes!$C$6:$C$28,IF(H512="6ème","Mixte",G512)),Barèmes!$D$2,IF(AA512&gt;=SUMIFS(Barèmes!$I$6:$I$28,Barèmes!$A$6:$A$28,"Agilité — T-test 974 (s)",Barèmes!$B$6:$B$28,H512,Barèmes!$C$6:$C$28,IF(H512="6ème","Mixte",G512)),Barèmes!$E$2,Barèmes!$F$2))))))</f>
        <v/>
      </c>
      <c r="AD512" s="28" t="str">
        <f t="shared" si="58"/>
        <v/>
      </c>
      <c r="AE512" s="29" t="str">
        <f t="shared" si="59"/>
        <v/>
      </c>
      <c r="AF512" s="30" t="str">
        <f>IF(OR(AD512="",SUMPRODUCT((Barèmes!$A$6:$A$28="Surcoût d'agilité (s) — technique")*(Barèmes!$B$6:$B$28=H512)*(Barèmes!$C$6:$C$28=IF(H512="6ème","Mixte",G512)))=0),"",IF(SUMPRODUCT((Barèmes!$A$6:$A$28="Surcoût d'agilité (s) — technique")*(Barèmes!$B$6:$B$28=H512)*(Barèmes!$C$6:$C$28=IF(H512="6ème","Mixte",G512))*(Barèmes!$J$6:$J$28="+"))&gt;0,IF(AD512&lt;=SUMIFS(Barèmes!$D$6:$D$28,Barèmes!$A$6:$A$28,"Surcoût d'agilité (s) — technique",Barèmes!$B$6:$B$28,H512,Barèmes!$C$6:$C$28,IF(H512="6ème","Mixte",G512)),"à besoin",IF(AD512&lt;=SUMIFS(Barèmes!$E$6:$E$28,Barèmes!$A$6:$A$28,"Surcoût d'agilité (s) — technique",Barèmes!$B$6:$B$28,H512,Barèmes!$C$6:$C$28,IF(H512="6ème","Mixte",G512)),"fragile","satisfaisant")),IF(AD512&gt;=SUMIFS(Barèmes!$D$6:$D$28,Barèmes!$A$6:$A$28,"Surcoût d'agilité (s) — technique",Barèmes!$B$6:$B$28,H512,Barèmes!$C$6:$C$28,IF(H512="6ème","Mixte",G512)),"à besoin",IF(AD512&gt;=SUMIFS(Barèmes!$E$6:$E$28,Barèmes!$A$6:$A$28,"Surcoût d'agilité (s) — technique",Barèmes!$B$6:$B$28,H512,Barèmes!$C$6:$C$28,IF(H512="6ème","Mixte",G512)),"fragile","satisfaisant"))))</f>
        <v/>
      </c>
      <c r="AG512" s="30" t="str">
        <f>IF(OR(AD512="",SUMPRODUCT((Barèmes!$A$6:$A$28="Surcoût d'agilité (s) — technique")*(Barèmes!$B$6:$B$28=H512)*(Barèmes!$C$6:$C$28=IF(H512="6ème","Mixte",G512)))=0),"",IF(SUMPRODUCT((Barèmes!$A$6:$A$28="Surcoût d'agilité (s) — technique")*(Barèmes!$B$6:$B$28=H512)*(Barèmes!$C$6:$C$28=IF(H512="6ème","Mixte",G512))*(Barèmes!$J$6:$J$28="+"))&gt;0,IF(AD512&lt;=SUMIFS(Barèmes!$F$6:$F$28,Barèmes!$A$6:$A$28,"Surcoût d'agilité (s) — technique",Barèmes!$B$6:$B$28,H512,Barèmes!$C$6:$C$28,IF(H512="6ème","Mixte",G512)),Barèmes!$B$2,IF(AD512&lt;=SUMIFS(Barèmes!$G$6:$G$28,Barèmes!$A$6:$A$28,"Surcoût d'agilité (s) — technique",Barèmes!$B$6:$B$28,H512,Barèmes!$C$6:$C$28,IF(H512="6ème","Mixte",G512)),Barèmes!$C$2,IF(AD512&lt;=SUMIFS(Barèmes!$H$6:$H$28,Barèmes!$A$6:$A$28,"Surcoût d'agilité (s) — technique",Barèmes!$B$6:$B$28,H512,Barèmes!$C$6:$C$28,IF(H512="6ème","Mixte",G512)),Barèmes!$D$2,IF(AD512&lt;=SUMIFS(Barèmes!$I$6:$I$28,Barèmes!$A$6:$A$28,"Surcoût d'agilité (s) — technique",Barèmes!$B$6:$B$28,H512,Barèmes!$C$6:$C$28,IF(H512="6ème","Mixte",G512)),Barèmes!$E$2,Barèmes!$F$2)))),IF(AD512&gt;=SUMIFS(Barèmes!$F$6:$F$28,Barèmes!$A$6:$A$28,"Surcoût d'agilité (s) — technique",Barèmes!$B$6:$B$28,H512,Barèmes!$C$6:$C$28,IF(H512="6ème","Mixte",G512)),Barèmes!$B$2,IF(AD512&gt;=SUMIFS(Barèmes!$G$6:$G$28,Barèmes!$A$6:$A$28,"Surcoût d'agilité (s) — technique",Barèmes!$B$6:$B$28,H512,Barèmes!$C$6:$C$28,IF(H512="6ème","Mixte",G512)),Barèmes!$C$2,IF(AD512&gt;=SUMIFS(Barèmes!$H$6:$H$28,Barèmes!$A$6:$A$28,"Surcoût d'agilité (s) — technique",Barèmes!$B$6:$B$28,H512,Barèmes!$C$6:$C$28,IF(H512="6ème","Mixte",G512)),Barèmes!$D$2,IF(AD512&gt;=SUMIFS(Barèmes!$I$6:$I$28,Barèmes!$A$6:$A$28,"Surcoût d'agilité (s) — technique",Barèmes!$B$6:$B$28,H512,Barèmes!$C$6:$C$28,IF(H512="6ème","Mixte",G512)),Barèmes!$E$2,Barèmes!$F$2))))))</f>
        <v/>
      </c>
      <c r="AH512" s="31" t="str">
        <f>IF((IF(N512="",0,1)+IF(Q512="",0,1)+IF(W512="",0,1)+IF(Z512="",0,1)+IF(AC512="",0,1))=0,"",3*IF(N512=Barèmes!$B$2,1,IF(N512=Barèmes!$C$2,2,IF(N512=Barèmes!$D$2,3,IF(N512=Barèmes!$E$2,4,IF(N512=Barèmes!$F$2,5,0)))))+3*IF(Q512=Barèmes!$B$2,1,IF(Q512=Barèmes!$C$2,2,IF(Q512=Barèmes!$D$2,3,IF(Q512=Barèmes!$E$2,4,IF(Q512=Barèmes!$F$2,5,0)))))+2*IF(W512=Barèmes!$B$2,1,IF(W512=Barèmes!$C$2,2,IF(W512=Barèmes!$D$2,3,IF(W512=Barèmes!$E$2,4,IF(W512=Barèmes!$F$2,5,0)))))+1*IF(Z512=Barèmes!$B$2,1,IF(Z512=Barèmes!$C$2,2,IF(Z512=Barèmes!$D$2,3,IF(Z512=Barèmes!$E$2,4,IF(Z512=Barèmes!$F$2,5,0)))))+1*IF(AC512=Barèmes!$B$2,1,IF(AC512=Barèmes!$C$2,2,IF(AC512=Barèmes!$D$2,3,IF(AC512=Barèmes!$E$2,4,IF(AC512=Barèmes!$F$2,5,0))))))</f>
        <v/>
      </c>
      <c r="AI512" s="31"/>
      <c r="AJ512" s="32" t="str">
        <f>IFERROR(INDEX(Croissance!$B$5:$B$604,MATCH(A512,Croissance!$A$5:$A$604,0)),"")</f>
        <v/>
      </c>
      <c r="AK512" s="32" t="str">
        <f>IFERROR(INDEX(Croissance!$C$5:$C$604,MATCH(A512,Croissance!$A$5:$A$604,0)),"")</f>
        <v/>
      </c>
      <c r="AL512" s="32" t="str">
        <f>IFERROR(INDEX(Croissance!$D$5:$D$604,MATCH(A512,Croissance!$A$5:$A$604,0)),"")</f>
        <v/>
      </c>
      <c r="AM512" s="32" t="str">
        <f>IFERROR(INDEX(Croissance!$E$5:$E$604,MATCH(A512,Croissance!$A$5:$A$604,0)),"")</f>
        <v/>
      </c>
      <c r="AO512" s="33">
        <f t="shared" si="64"/>
        <v>0</v>
      </c>
      <c r="AP512" s="33">
        <f t="shared" si="60"/>
        <v>0</v>
      </c>
      <c r="AQ512" s="33">
        <f>IF(A512="",0,IF(AND(OR('Synthèse classe'!$C$2="Tous",C512='Synthèse classe'!$C$2),OR('Synthèse classe'!$C$3="Toutes",D512='Synthèse classe'!$C$3),OR('Synthèse classe'!$C$4="Toutes",AND('Synthèse classe'!$C$4="Dernière",AP512=1),B512=IFERROR(VALUE('Synthèse classe'!$C$4),0))),1,0))</f>
        <v>0</v>
      </c>
      <c r="AR512" s="34" t="str">
        <f t="shared" si="61"/>
        <v/>
      </c>
    </row>
    <row r="513" spans="1:44" x14ac:dyDescent="0.2">
      <c r="A513" s="17" t="str">
        <f t="shared" si="57"/>
        <v/>
      </c>
      <c r="B513" s="18"/>
      <c r="C513" s="19"/>
      <c r="D513" s="19"/>
      <c r="E513" s="19"/>
      <c r="F513" s="19"/>
      <c r="G513" s="19"/>
      <c r="H513" s="17" t="str">
        <f t="shared" si="62"/>
        <v/>
      </c>
      <c r="I513" s="20"/>
      <c r="J513" s="18"/>
      <c r="K513" s="19"/>
      <c r="L513" s="21" t="str">
        <f t="shared" si="63"/>
        <v/>
      </c>
      <c r="M513" s="21" t="str">
        <f>IF(OR(J513="",SUMPRODUCT((Barèmes!$A$6:$A$28="Endurance — Luc Léger (palier)")*(Barèmes!$B$6:$B$28=H513)*(Barèmes!$C$6:$C$28=IF(H513="6ème","Mixte",G513)))=0),"",IF(SUMPRODUCT((Barèmes!$A$6:$A$28="Endurance — Luc Léger (palier)")*(Barèmes!$B$6:$B$28=H513)*(Barèmes!$C$6:$C$28=IF(H513="6ème","Mixte",G513))*(Barèmes!$J$6:$J$28="+"))&gt;0,IF(J513&lt;=SUMIFS(Barèmes!$D$6:$D$28,Barèmes!$A$6:$A$28,"Endurance — Luc Léger (palier)",Barèmes!$B$6:$B$28,H513,Barèmes!$C$6:$C$28,IF(H513="6ème","Mixte",G513)),"à besoin",IF(J513&lt;=SUMIFS(Barèmes!$E$6:$E$28,Barèmes!$A$6:$A$28,"Endurance — Luc Léger (palier)",Barèmes!$B$6:$B$28,H513,Barèmes!$C$6:$C$28,IF(H513="6ème","Mixte",G513)),"fragile","satisfaisant")),IF(J513&gt;=SUMIFS(Barèmes!$D$6:$D$28,Barèmes!$A$6:$A$28,"Endurance — Luc Léger (palier)",Barèmes!$B$6:$B$28,H513,Barèmes!$C$6:$C$28,IF(H513="6ème","Mixte",G513)),"à besoin",IF(J513&gt;=SUMIFS(Barèmes!$E$6:$E$28,Barèmes!$A$6:$A$28,"Endurance — Luc Léger (palier)",Barèmes!$B$6:$B$28,H513,Barèmes!$C$6:$C$28,IF(H513="6ème","Mixte",G513)),"fragile","satisfaisant"))))</f>
        <v/>
      </c>
      <c r="N513" s="21" t="str">
        <f>IF(OR(J513="",SUMPRODUCT((Barèmes!$A$6:$A$28="Endurance — Luc Léger (palier)")*(Barèmes!$B$6:$B$28=H513)*(Barèmes!$C$6:$C$28=IF(H513="6ème","Mixte",G513)))=0),"",IF(SUMPRODUCT((Barèmes!$A$6:$A$28="Endurance — Luc Léger (palier)")*(Barèmes!$B$6:$B$28=H513)*(Barèmes!$C$6:$C$28=IF(H513="6ème","Mixte",G513))*(Barèmes!$J$6:$J$28="+"))&gt;0,IF(J513&lt;=SUMIFS(Barèmes!$F$6:$F$28,Barèmes!$A$6:$A$28,"Endurance — Luc Léger (palier)",Barèmes!$B$6:$B$28,H513,Barèmes!$C$6:$C$28,IF(H513="6ème","Mixte",G513)),Barèmes!$B$2,IF(J513&lt;=SUMIFS(Barèmes!$G$6:$G$28,Barèmes!$A$6:$A$28,"Endurance — Luc Léger (palier)",Barèmes!$B$6:$B$28,H513,Barèmes!$C$6:$C$28,IF(H513="6ème","Mixte",G513)),Barèmes!$C$2,IF(J513&lt;=SUMIFS(Barèmes!$H$6:$H$28,Barèmes!$A$6:$A$28,"Endurance — Luc Léger (palier)",Barèmes!$B$6:$B$28,H513,Barèmes!$C$6:$C$28,IF(H513="6ème","Mixte",G513)),Barèmes!$D$2,IF(J513&lt;=SUMIFS(Barèmes!$I$6:$I$28,Barèmes!$A$6:$A$28,"Endurance — Luc Léger (palier)",Barèmes!$B$6:$B$28,H513,Barèmes!$C$6:$C$28,IF(H513="6ème","Mixte",G513)),Barèmes!$E$2,Barèmes!$F$2)))),IF(J513&gt;=SUMIFS(Barèmes!$F$6:$F$28,Barèmes!$A$6:$A$28,"Endurance — Luc Léger (palier)",Barèmes!$B$6:$B$28,H513,Barèmes!$C$6:$C$28,IF(H513="6ème","Mixte",G513)),Barèmes!$B$2,IF(J513&gt;=SUMIFS(Barèmes!$G$6:$G$28,Barèmes!$A$6:$A$28,"Endurance — Luc Léger (palier)",Barèmes!$B$6:$B$28,H513,Barèmes!$C$6:$C$28,IF(H513="6ème","Mixte",G513)),Barèmes!$C$2,IF(J513&gt;=SUMIFS(Barèmes!$H$6:$H$28,Barèmes!$A$6:$A$28,"Endurance — Luc Léger (palier)",Barèmes!$B$6:$B$28,H513,Barèmes!$C$6:$C$28,IF(H513="6ème","Mixte",G513)),Barèmes!$D$2,IF(J513&gt;=SUMIFS(Barèmes!$I$6:$I$28,Barèmes!$A$6:$A$28,"Endurance — Luc Léger (palier)",Barèmes!$B$6:$B$28,H513,Barèmes!$C$6:$C$28,IF(H513="6ème","Mixte",G513)),Barèmes!$E$2,Barèmes!$F$2))))))</f>
        <v/>
      </c>
      <c r="O513" s="22"/>
      <c r="P513" s="23" t="str">
        <f>IF(OR(O513="",SUMPRODUCT((Barèmes!$A$6:$A$28="Force bas du corps — Saut en longueur (m)")*(Barèmes!$B$6:$B$28=H513)*(Barèmes!$C$6:$C$28=IF(H513="6ème","Mixte",G513)))=0),"",IF(SUMPRODUCT((Barèmes!$A$6:$A$28="Force bas du corps — Saut en longueur (m)")*(Barèmes!$B$6:$B$28=H513)*(Barèmes!$C$6:$C$28=IF(H513="6ème","Mixte",G513))*(Barèmes!$J$6:$J$28="+"))&gt;0,IF(O513&lt;=SUMIFS(Barèmes!$D$6:$D$28,Barèmes!$A$6:$A$28,"Force bas du corps — Saut en longueur (m)",Barèmes!$B$6:$B$28,H513,Barèmes!$C$6:$C$28,IF(H513="6ème","Mixte",G513)),"à besoin",IF(O513&lt;=SUMIFS(Barèmes!$E$6:$E$28,Barèmes!$A$6:$A$28,"Force bas du corps — Saut en longueur (m)",Barèmes!$B$6:$B$28,H513,Barèmes!$C$6:$C$28,IF(H513="6ème","Mixte",G513)),"fragile","satisfaisant")),IF(O513&gt;=SUMIFS(Barèmes!$D$6:$D$28,Barèmes!$A$6:$A$28,"Force bas du corps — Saut en longueur (m)",Barèmes!$B$6:$B$28,H513,Barèmes!$C$6:$C$28,IF(H513="6ème","Mixte",G513)),"à besoin",IF(O513&gt;=SUMIFS(Barèmes!$E$6:$E$28,Barèmes!$A$6:$A$28,"Force bas du corps — Saut en longueur (m)",Barèmes!$B$6:$B$28,H513,Barèmes!$C$6:$C$28,IF(H513="6ème","Mixte",G513)),"fragile","satisfaisant"))))</f>
        <v/>
      </c>
      <c r="Q513" s="23" t="str">
        <f>IF(OR(O513="",SUMPRODUCT((Barèmes!$A$6:$A$28="Force bas du corps — Saut en longueur (m)")*(Barèmes!$B$6:$B$28=H513)*(Barèmes!$C$6:$C$28=IF(H513="6ème","Mixte",G513)))=0),"",IF(SUMPRODUCT((Barèmes!$A$6:$A$28="Force bas du corps — Saut en longueur (m)")*(Barèmes!$B$6:$B$28=H513)*(Barèmes!$C$6:$C$28=IF(H513="6ème","Mixte",G513))*(Barèmes!$J$6:$J$28="+"))&gt;0,IF(O513&lt;=SUMIFS(Barèmes!$F$6:$F$28,Barèmes!$A$6:$A$28,"Force bas du corps — Saut en longueur (m)",Barèmes!$B$6:$B$28,H513,Barèmes!$C$6:$C$28,IF(H513="6ème","Mixte",G513)),Barèmes!$B$2,IF(O513&lt;=SUMIFS(Barèmes!$G$6:$G$28,Barèmes!$A$6:$A$28,"Force bas du corps — Saut en longueur (m)",Barèmes!$B$6:$B$28,H513,Barèmes!$C$6:$C$28,IF(H513="6ème","Mixte",G513)),Barèmes!$C$2,IF(O513&lt;=SUMIFS(Barèmes!$H$6:$H$28,Barèmes!$A$6:$A$28,"Force bas du corps — Saut en longueur (m)",Barèmes!$B$6:$B$28,H513,Barèmes!$C$6:$C$28,IF(H513="6ème","Mixte",G513)),Barèmes!$D$2,IF(O513&lt;=SUMIFS(Barèmes!$I$6:$I$28,Barèmes!$A$6:$A$28,"Force bas du corps — Saut en longueur (m)",Barèmes!$B$6:$B$28,H513,Barèmes!$C$6:$C$28,IF(H513="6ème","Mixte",G513)),Barèmes!$E$2,Barèmes!$F$2)))),IF(O513&gt;=SUMIFS(Barèmes!$F$6:$F$28,Barèmes!$A$6:$A$28,"Force bas du corps — Saut en longueur (m)",Barèmes!$B$6:$B$28,H513,Barèmes!$C$6:$C$28,IF(H513="6ème","Mixte",G513)),Barèmes!$B$2,IF(O513&gt;=SUMIFS(Barèmes!$G$6:$G$28,Barèmes!$A$6:$A$28,"Force bas du corps — Saut en longueur (m)",Barèmes!$B$6:$B$28,H513,Barèmes!$C$6:$C$28,IF(H513="6ème","Mixte",G513)),Barèmes!$C$2,IF(O513&gt;=SUMIFS(Barèmes!$H$6:$H$28,Barèmes!$A$6:$A$28,"Force bas du corps — Saut en longueur (m)",Barèmes!$B$6:$B$28,H513,Barèmes!$C$6:$C$28,IF(H513="6ème","Mixte",G513)),Barèmes!$D$2,IF(O513&gt;=SUMIFS(Barèmes!$I$6:$I$28,Barèmes!$A$6:$A$28,"Force bas du corps — Saut en longueur (m)",Barèmes!$B$6:$B$28,H513,Barèmes!$C$6:$C$28,IF(H513="6ème","Mixte",G513)),Barèmes!$E$2,Barèmes!$F$2))))))</f>
        <v/>
      </c>
      <c r="R513" s="22"/>
      <c r="S513" s="24" t="str">
        <f>IF(OR(R513="",SUMPRODUCT((Barèmes!$A$6:$A$28="Vitesse — 30 m (s)")*(Barèmes!$B$6:$B$28=H513)*(Barèmes!$C$6:$C$28=IF(H513="6ème","Mixte",G513)))=0),"",IF(SUMPRODUCT((Barèmes!$A$6:$A$28="Vitesse — 30 m (s)")*(Barèmes!$B$6:$B$28=H513)*(Barèmes!$C$6:$C$28=IF(H513="6ème","Mixte",G513))*(Barèmes!$J$6:$J$28="+"))&gt;0,IF(R513&lt;=SUMIFS(Barèmes!$D$6:$D$28,Barèmes!$A$6:$A$28,"Vitesse — 30 m (s)",Barèmes!$B$6:$B$28,H513,Barèmes!$C$6:$C$28,IF(H513="6ème","Mixte",G513)),"à besoin",IF(R513&lt;=SUMIFS(Barèmes!$E$6:$E$28,Barèmes!$A$6:$A$28,"Vitesse — 30 m (s)",Barèmes!$B$6:$B$28,H513,Barèmes!$C$6:$C$28,IF(H513="6ème","Mixte",G513)),"fragile","satisfaisant")),IF(R513&gt;=SUMIFS(Barèmes!$D$6:$D$28,Barèmes!$A$6:$A$28,"Vitesse — 30 m (s)",Barèmes!$B$6:$B$28,H513,Barèmes!$C$6:$C$28,IF(H513="6ème","Mixte",G513)),"à besoin",IF(R513&gt;=SUMIFS(Barèmes!$E$6:$E$28,Barèmes!$A$6:$A$28,"Vitesse — 30 m (s)",Barèmes!$B$6:$B$28,H513,Barèmes!$C$6:$C$28,IF(H513="6ème","Mixte",G513)),"fragile","satisfaisant"))))</f>
        <v/>
      </c>
      <c r="T513" s="24" t="str">
        <f>IF(OR(R513="",SUMPRODUCT((Barèmes!$A$6:$A$28="Vitesse — 30 m (s)")*(Barèmes!$B$6:$B$28=H513)*(Barèmes!$C$6:$C$28=IF(H513="6ème","Mixte",G513)))=0),"",IF(SUMPRODUCT((Barèmes!$A$6:$A$28="Vitesse — 30 m (s)")*(Barèmes!$B$6:$B$28=H513)*(Barèmes!$C$6:$C$28=IF(H513="6ème","Mixte",G513))*(Barèmes!$J$6:$J$28="+"))&gt;0,IF(R513&lt;=SUMIFS(Barèmes!$F$6:$F$28,Barèmes!$A$6:$A$28,"Vitesse — 30 m (s)",Barèmes!$B$6:$B$28,H513,Barèmes!$C$6:$C$28,IF(H513="6ème","Mixte",G513)),Barèmes!$B$2,IF(R513&lt;=SUMIFS(Barèmes!$G$6:$G$28,Barèmes!$A$6:$A$28,"Vitesse — 30 m (s)",Barèmes!$B$6:$B$28,H513,Barèmes!$C$6:$C$28,IF(H513="6ème","Mixte",G513)),Barèmes!$C$2,IF(R513&lt;=SUMIFS(Barèmes!$H$6:$H$28,Barèmes!$A$6:$A$28,"Vitesse — 30 m (s)",Barèmes!$B$6:$B$28,H513,Barèmes!$C$6:$C$28,IF(H513="6ème","Mixte",G513)),Barèmes!$D$2,IF(R513&lt;=SUMIFS(Barèmes!$I$6:$I$28,Barèmes!$A$6:$A$28,"Vitesse — 30 m (s)",Barèmes!$B$6:$B$28,H513,Barèmes!$C$6:$C$28,IF(H513="6ème","Mixte",G513)),Barèmes!$E$2,Barèmes!$F$2)))),IF(R513&gt;=SUMIFS(Barèmes!$F$6:$F$28,Barèmes!$A$6:$A$28,"Vitesse — 30 m (s)",Barèmes!$B$6:$B$28,H513,Barèmes!$C$6:$C$28,IF(H513="6ème","Mixte",G513)),Barèmes!$B$2,IF(R513&gt;=SUMIFS(Barèmes!$G$6:$G$28,Barèmes!$A$6:$A$28,"Vitesse — 30 m (s)",Barèmes!$B$6:$B$28,H513,Barèmes!$C$6:$C$28,IF(H513="6ème","Mixte",G513)),Barèmes!$C$2,IF(R513&gt;=SUMIFS(Barèmes!$H$6:$H$28,Barèmes!$A$6:$A$28,"Vitesse — 30 m (s)",Barèmes!$B$6:$B$28,H513,Barèmes!$C$6:$C$28,IF(H513="6ème","Mixte",G513)),Barèmes!$D$2,IF(R513&gt;=SUMIFS(Barèmes!$I$6:$I$28,Barèmes!$A$6:$A$28,"Vitesse — 30 m (s)",Barèmes!$B$6:$B$28,H513,Barèmes!$C$6:$C$28,IF(H513="6ème","Mixte",G513)),Barèmes!$E$2,Barèmes!$F$2))))))</f>
        <v/>
      </c>
      <c r="U513" s="22"/>
      <c r="V513" s="25" t="str">
        <f>IF(OR(U513="",SUMPRODUCT((Barèmes!$A$6:$A$28="Vitesse — 50 m (s)")*(Barèmes!$B$6:$B$28=H513)*(Barèmes!$C$6:$C$28=IF(H513="6ème","Mixte",G513)))=0),"",IF(SUMPRODUCT((Barèmes!$A$6:$A$28="Vitesse — 50 m (s)")*(Barèmes!$B$6:$B$28=H513)*(Barèmes!$C$6:$C$28=IF(H513="6ème","Mixte",G513))*(Barèmes!$J$6:$J$28="+"))&gt;0,IF(U513&lt;=SUMIFS(Barèmes!$D$6:$D$28,Barèmes!$A$6:$A$28,"Vitesse — 50 m (s)",Barèmes!$B$6:$B$28,H513,Barèmes!$C$6:$C$28,IF(H513="6ème","Mixte",G513)),"à besoin",IF(U513&lt;=SUMIFS(Barèmes!$E$6:$E$28,Barèmes!$A$6:$A$28,"Vitesse — 50 m (s)",Barèmes!$B$6:$B$28,H513,Barèmes!$C$6:$C$28,IF(H513="6ème","Mixte",G513)),"fragile","satisfaisant")),IF(U513&gt;=SUMIFS(Barèmes!$D$6:$D$28,Barèmes!$A$6:$A$28,"Vitesse — 50 m (s)",Barèmes!$B$6:$B$28,H513,Barèmes!$C$6:$C$28,IF(H513="6ème","Mixte",G513)),"à besoin",IF(U513&gt;=SUMIFS(Barèmes!$E$6:$E$28,Barèmes!$A$6:$A$28,"Vitesse — 50 m (s)",Barèmes!$B$6:$B$28,H513,Barèmes!$C$6:$C$28,IF(H513="6ème","Mixte",G513)),"fragile","satisfaisant"))))</f>
        <v/>
      </c>
      <c r="W513" s="25" t="str">
        <f>IF(OR(U513="",SUMPRODUCT((Barèmes!$A$6:$A$28="Vitesse — 50 m (s)")*(Barèmes!$B$6:$B$28=H513)*(Barèmes!$C$6:$C$28=IF(H513="6ème","Mixte",G513)))=0),"",IF(SUMPRODUCT((Barèmes!$A$6:$A$28="Vitesse — 50 m (s)")*(Barèmes!$B$6:$B$28=H513)*(Barèmes!$C$6:$C$28=IF(H513="6ème","Mixte",G513))*(Barèmes!$J$6:$J$28="+"))&gt;0,IF(U513&lt;=SUMIFS(Barèmes!$F$6:$F$28,Barèmes!$A$6:$A$28,"Vitesse — 50 m (s)",Barèmes!$B$6:$B$28,H513,Barèmes!$C$6:$C$28,IF(H513="6ème","Mixte",G513)),Barèmes!$B$2,IF(U513&lt;=SUMIFS(Barèmes!$G$6:$G$28,Barèmes!$A$6:$A$28,"Vitesse — 50 m (s)",Barèmes!$B$6:$B$28,H513,Barèmes!$C$6:$C$28,IF(H513="6ème","Mixte",G513)),Barèmes!$C$2,IF(U513&lt;=SUMIFS(Barèmes!$H$6:$H$28,Barèmes!$A$6:$A$28,"Vitesse — 50 m (s)",Barèmes!$B$6:$B$28,H513,Barèmes!$C$6:$C$28,IF(H513="6ème","Mixte",G513)),Barèmes!$D$2,IF(U513&lt;=SUMIFS(Barèmes!$I$6:$I$28,Barèmes!$A$6:$A$28,"Vitesse — 50 m (s)",Barèmes!$B$6:$B$28,H513,Barèmes!$C$6:$C$28,IF(H513="6ème","Mixte",G513)),Barèmes!$E$2,Barèmes!$F$2)))),IF(U513&gt;=SUMIFS(Barèmes!$F$6:$F$28,Barèmes!$A$6:$A$28,"Vitesse — 50 m (s)",Barèmes!$B$6:$B$28,H513,Barèmes!$C$6:$C$28,IF(H513="6ème","Mixte",G513)),Barèmes!$B$2,IF(U513&gt;=SUMIFS(Barèmes!$G$6:$G$28,Barèmes!$A$6:$A$28,"Vitesse — 50 m (s)",Barèmes!$B$6:$B$28,H513,Barèmes!$C$6:$C$28,IF(H513="6ème","Mixte",G513)),Barèmes!$C$2,IF(U513&gt;=SUMIFS(Barèmes!$H$6:$H$28,Barèmes!$A$6:$A$28,"Vitesse — 50 m (s)",Barèmes!$B$6:$B$28,H513,Barèmes!$C$6:$C$28,IF(H513="6ème","Mixte",G513)),Barèmes!$D$2,IF(U513&gt;=SUMIFS(Barèmes!$I$6:$I$28,Barèmes!$A$6:$A$28,"Vitesse — 50 m (s)",Barèmes!$B$6:$B$28,H513,Barèmes!$C$6:$C$28,IF(H513="6ème","Mixte",G513)),Barèmes!$E$2,Barèmes!$F$2))))))</f>
        <v/>
      </c>
      <c r="X513" s="18"/>
      <c r="Y513" s="26" t="str" cm="1">
        <f t="array" ref="Y513">IF(OR(X513="",SUMPRODUCT((Barèmes!$A$6:$A$28="Souplesse (score 1-5)")*(Barèmes!$B$6:$B$28=H513)*(Barèmes!$C$6:$C$28=IF(H513="6ème","Mixte",G513)))=0),"",IF(SUMPRODUCT((Barèmes!$A$6:$A$28="Souplesse (score 1-5)")*(Barèmes!$B$6:$B$28=H513)*(Barèmes!$C$6:$C$28=IF(H513="6ème","Mixte",G513))*(Barèmes!$J$6:$J$28="+"))&gt;0,IF(X513&lt;=SUMIFS(Barèmes!$D$6:$D$28,Barèmes!$A$6:$A$28,"Souplesse (score 1-5)",Barèmes!$B$6:$B$28,H513,Barèmes!$C$6:$C$28,IF(H513="6ème","Mixte",G513)),"à besoin",IF(X513&lt;=SUMIFS(Barèmes!$E$6:$E$28,Barèmes!$A$6:$A$28,"Souplesse (score 1-5)",Barèmes!$B$6:$B$28,H513,Barèmes!$C$6:$C$28,IF(H513="6ème","Mixte",G513)),"fragile","satisfaisant")),IF(X513&gt;=SUMIFS(Barèmes!$D$6:$D$28,Barèmes!$A$6:$A$28,"Souplesse (score 1-5)",Barèmes!$B$6:$B$28,H513,Barèmes!$C$6:$C$28,IF(H513="6ème","Mixte",G513)),"à besoin",IF(X513&gt;=SUMIFS(Barèmes!$E$6:$E$28,Barèmes!$A$6:$A$28,"Souplesse (score 1-5)",Barèmes!$B$6:$B$28,H513,Barèmes!$C$6:$C$28,IF(H513="6ème","Mixte",G513)),"fragile","satisfaisant"))))</f>
        <v/>
      </c>
      <c r="Z513" s="26" t="str" cm="1">
        <f t="array" ref="Z513">IF(OR(X513="",SUMPRODUCT((Barèmes!$A$6:$A$28="Souplesse (score 1-5)")*(Barèmes!$B$6:$B$28=H513)*(Barèmes!$C$6:$C$28=IF(H513="6ème","Mixte",G513)))=0),"",IF(SUMPRODUCT((Barèmes!$A$6:$A$28="Souplesse (score 1-5)")*(Barèmes!$B$6:$B$28=H513)*(Barèmes!$C$6:$C$28=IF(H513="6ème","Mixte",G513))*(Barèmes!$J$6:$J$28="+"))&gt;0,IF(X513&lt;=SUMIFS(Barèmes!$F$6:$F$28,Barèmes!$A$6:$A$28,"Souplesse (score 1-5)",Barèmes!$B$6:$B$28,H513,Barèmes!$C$6:$C$28,IF(H513="6ème","Mixte",G513)),Barèmes!$B$2,IF(X513&lt;=SUMIFS(Barèmes!$G$6:$G$28,Barèmes!$A$6:$A$28,"Souplesse (score 1-5)",Barèmes!$B$6:$B$28,H513,Barèmes!$C$6:$C$28,IF(H513="6ème","Mixte",G513)),Barèmes!$C$2,IF(X513&lt;=SUMIFS(Barèmes!$H$6:$H$28,Barèmes!$A$6:$A$28,"Souplesse (score 1-5)",Barèmes!$B$6:$B$28,H513,Barèmes!$C$6:$C$28,IF(H513="6ème","Mixte",G513)),Barèmes!$D$2,IF(X513&lt;=SUMIFS(Barèmes!$I$6:$I$28,Barèmes!$A$6:$A$28,"Souplesse (score 1-5)",Barèmes!$B$6:$B$28,H513,Barèmes!$C$6:$C$28,IF(H513="6ème","Mixte",G513)),Barèmes!$E$2,Barèmes!$F$2)))),IF(X513&gt;=SUMIFS(Barèmes!$F$6:$F$28,Barèmes!$A$6:$A$28,"Souplesse (score 1-5)",Barèmes!$B$6:$B$28,H513,Barèmes!$C$6:$C$28,IF(H513="6ème","Mixte",G513)),Barèmes!$B$2,IF(X513&gt;=SUMIFS(Barèmes!$G$6:$G$28,Barèmes!$A$6:$A$28,"Souplesse (score 1-5)",Barèmes!$B$6:$B$28,H513,Barèmes!$C$6:$C$28,IF(H513="6ème","Mixte",G513)),Barèmes!$C$2,IF(X513&gt;=SUMIFS(Barèmes!$H$6:$H$28,Barèmes!$A$6:$A$28,"Souplesse (score 1-5)",Barèmes!$B$6:$B$28,H513,Barèmes!$C$6:$C$28,IF(H513="6ème","Mixte",G513)),Barèmes!$D$2,IF(X513&gt;=SUMIFS(Barèmes!$I$6:$I$28,Barèmes!$A$6:$A$28,"Souplesse (score 1-5)",Barèmes!$B$6:$B$28,H513,Barèmes!$C$6:$C$28,IF(H513="6ème","Mixte",G513)),Barèmes!$E$2,Barèmes!$F$2))))))</f>
        <v/>
      </c>
      <c r="AA513" s="22"/>
      <c r="AB513" s="27" t="str">
        <f>IF(OR(AA513="",SUMPRODUCT((Barèmes!$A$6:$A$28="Agilité — T-test 974 (s)")*(Barèmes!$B$6:$B$28=H513)*(Barèmes!$C$6:$C$28=IF(H513="6ème","Mixte",G513)))=0),"",IF(SUMPRODUCT((Barèmes!$A$6:$A$28="Agilité — T-test 974 (s)")*(Barèmes!$B$6:$B$28=H513)*(Barèmes!$C$6:$C$28=IF(H513="6ème","Mixte",G513))*(Barèmes!$J$6:$J$28="+"))&gt;0,IF(AA513&lt;=SUMIFS(Barèmes!$D$6:$D$28,Barèmes!$A$6:$A$28,"Agilité — T-test 974 (s)",Barèmes!$B$6:$B$28,H513,Barèmes!$C$6:$C$28,IF(H513="6ème","Mixte",G513)),"à besoin",IF(AA513&lt;=SUMIFS(Barèmes!$E$6:$E$28,Barèmes!$A$6:$A$28,"Agilité — T-test 974 (s)",Barèmes!$B$6:$B$28,H513,Barèmes!$C$6:$C$28,IF(H513="6ème","Mixte",G513)),"fragile","satisfaisant")),IF(AA513&gt;=SUMIFS(Barèmes!$D$6:$D$28,Barèmes!$A$6:$A$28,"Agilité — T-test 974 (s)",Barèmes!$B$6:$B$28,H513,Barèmes!$C$6:$C$28,IF(H513="6ème","Mixte",G513)),"à besoin",IF(AA513&gt;=SUMIFS(Barèmes!$E$6:$E$28,Barèmes!$A$6:$A$28,"Agilité — T-test 974 (s)",Barèmes!$B$6:$B$28,H513,Barèmes!$C$6:$C$28,IF(H513="6ème","Mixte",G513)),"fragile","satisfaisant"))))</f>
        <v/>
      </c>
      <c r="AC513" s="27" t="str">
        <f>IF(OR(AA513="",SUMPRODUCT((Barèmes!$A$6:$A$28="Agilité — T-test 974 (s)")*(Barèmes!$B$6:$B$28=H513)*(Barèmes!$C$6:$C$28=IF(H513="6ème","Mixte",G513)))=0),"",IF(SUMPRODUCT((Barèmes!$A$6:$A$28="Agilité — T-test 974 (s)")*(Barèmes!$B$6:$B$28=H513)*(Barèmes!$C$6:$C$28=IF(H513="6ème","Mixte",G513))*(Barèmes!$J$6:$J$28="+"))&gt;0,IF(AA513&lt;=SUMIFS(Barèmes!$F$6:$F$28,Barèmes!$A$6:$A$28,"Agilité — T-test 974 (s)",Barèmes!$B$6:$B$28,H513,Barèmes!$C$6:$C$28,IF(H513="6ème","Mixte",G513)),Barèmes!$B$2,IF(AA513&lt;=SUMIFS(Barèmes!$G$6:$G$28,Barèmes!$A$6:$A$28,"Agilité — T-test 974 (s)",Barèmes!$B$6:$B$28,H513,Barèmes!$C$6:$C$28,IF(H513="6ème","Mixte",G513)),Barèmes!$C$2,IF(AA513&lt;=SUMIFS(Barèmes!$H$6:$H$28,Barèmes!$A$6:$A$28,"Agilité — T-test 974 (s)",Barèmes!$B$6:$B$28,H513,Barèmes!$C$6:$C$28,IF(H513="6ème","Mixte",G513)),Barèmes!$D$2,IF(AA513&lt;=SUMIFS(Barèmes!$I$6:$I$28,Barèmes!$A$6:$A$28,"Agilité — T-test 974 (s)",Barèmes!$B$6:$B$28,H513,Barèmes!$C$6:$C$28,IF(H513="6ème","Mixte",G513)),Barèmes!$E$2,Barèmes!$F$2)))),IF(AA513&gt;=SUMIFS(Barèmes!$F$6:$F$28,Barèmes!$A$6:$A$28,"Agilité — T-test 974 (s)",Barèmes!$B$6:$B$28,H513,Barèmes!$C$6:$C$28,IF(H513="6ème","Mixte",G513)),Barèmes!$B$2,IF(AA513&gt;=SUMIFS(Barèmes!$G$6:$G$28,Barèmes!$A$6:$A$28,"Agilité — T-test 974 (s)",Barèmes!$B$6:$B$28,H513,Barèmes!$C$6:$C$28,IF(H513="6ème","Mixte",G513)),Barèmes!$C$2,IF(AA513&gt;=SUMIFS(Barèmes!$H$6:$H$28,Barèmes!$A$6:$A$28,"Agilité — T-test 974 (s)",Barèmes!$B$6:$B$28,H513,Barèmes!$C$6:$C$28,IF(H513="6ème","Mixte",G513)),Barèmes!$D$2,IF(AA513&gt;=SUMIFS(Barèmes!$I$6:$I$28,Barèmes!$A$6:$A$28,"Agilité — T-test 974 (s)",Barèmes!$B$6:$B$28,H513,Barèmes!$C$6:$C$28,IF(H513="6ème","Mixte",G513)),Barèmes!$E$2,Barèmes!$F$2))))))</f>
        <v/>
      </c>
      <c r="AD513" s="28" t="str">
        <f t="shared" si="58"/>
        <v/>
      </c>
      <c r="AE513" s="29" t="str">
        <f t="shared" si="59"/>
        <v/>
      </c>
      <c r="AF513" s="30" t="str">
        <f>IF(OR(AD513="",SUMPRODUCT((Barèmes!$A$6:$A$28="Surcoût d'agilité (s) — technique")*(Barèmes!$B$6:$B$28=H513)*(Barèmes!$C$6:$C$28=IF(H513="6ème","Mixte",G513)))=0),"",IF(SUMPRODUCT((Barèmes!$A$6:$A$28="Surcoût d'agilité (s) — technique")*(Barèmes!$B$6:$B$28=H513)*(Barèmes!$C$6:$C$28=IF(H513="6ème","Mixte",G513))*(Barèmes!$J$6:$J$28="+"))&gt;0,IF(AD513&lt;=SUMIFS(Barèmes!$D$6:$D$28,Barèmes!$A$6:$A$28,"Surcoût d'agilité (s) — technique",Barèmes!$B$6:$B$28,H513,Barèmes!$C$6:$C$28,IF(H513="6ème","Mixte",G513)),"à besoin",IF(AD513&lt;=SUMIFS(Barèmes!$E$6:$E$28,Barèmes!$A$6:$A$28,"Surcoût d'agilité (s) — technique",Barèmes!$B$6:$B$28,H513,Barèmes!$C$6:$C$28,IF(H513="6ème","Mixte",G513)),"fragile","satisfaisant")),IF(AD513&gt;=SUMIFS(Barèmes!$D$6:$D$28,Barèmes!$A$6:$A$28,"Surcoût d'agilité (s) — technique",Barèmes!$B$6:$B$28,H513,Barèmes!$C$6:$C$28,IF(H513="6ème","Mixte",G513)),"à besoin",IF(AD513&gt;=SUMIFS(Barèmes!$E$6:$E$28,Barèmes!$A$6:$A$28,"Surcoût d'agilité (s) — technique",Barèmes!$B$6:$B$28,H513,Barèmes!$C$6:$C$28,IF(H513="6ème","Mixte",G513)),"fragile","satisfaisant"))))</f>
        <v/>
      </c>
      <c r="AG513" s="30" t="str">
        <f>IF(OR(AD513="",SUMPRODUCT((Barèmes!$A$6:$A$28="Surcoût d'agilité (s) — technique")*(Barèmes!$B$6:$B$28=H513)*(Barèmes!$C$6:$C$28=IF(H513="6ème","Mixte",G513)))=0),"",IF(SUMPRODUCT((Barèmes!$A$6:$A$28="Surcoût d'agilité (s) — technique")*(Barèmes!$B$6:$B$28=H513)*(Barèmes!$C$6:$C$28=IF(H513="6ème","Mixte",G513))*(Barèmes!$J$6:$J$28="+"))&gt;0,IF(AD513&lt;=SUMIFS(Barèmes!$F$6:$F$28,Barèmes!$A$6:$A$28,"Surcoût d'agilité (s) — technique",Barèmes!$B$6:$B$28,H513,Barèmes!$C$6:$C$28,IF(H513="6ème","Mixte",G513)),Barèmes!$B$2,IF(AD513&lt;=SUMIFS(Barèmes!$G$6:$G$28,Barèmes!$A$6:$A$28,"Surcoût d'agilité (s) — technique",Barèmes!$B$6:$B$28,H513,Barèmes!$C$6:$C$28,IF(H513="6ème","Mixte",G513)),Barèmes!$C$2,IF(AD513&lt;=SUMIFS(Barèmes!$H$6:$H$28,Barèmes!$A$6:$A$28,"Surcoût d'agilité (s) — technique",Barèmes!$B$6:$B$28,H513,Barèmes!$C$6:$C$28,IF(H513="6ème","Mixte",G513)),Barèmes!$D$2,IF(AD513&lt;=SUMIFS(Barèmes!$I$6:$I$28,Barèmes!$A$6:$A$28,"Surcoût d'agilité (s) — technique",Barèmes!$B$6:$B$28,H513,Barèmes!$C$6:$C$28,IF(H513="6ème","Mixte",G513)),Barèmes!$E$2,Barèmes!$F$2)))),IF(AD513&gt;=SUMIFS(Barèmes!$F$6:$F$28,Barèmes!$A$6:$A$28,"Surcoût d'agilité (s) — technique",Barèmes!$B$6:$B$28,H513,Barèmes!$C$6:$C$28,IF(H513="6ème","Mixte",G513)),Barèmes!$B$2,IF(AD513&gt;=SUMIFS(Barèmes!$G$6:$G$28,Barèmes!$A$6:$A$28,"Surcoût d'agilité (s) — technique",Barèmes!$B$6:$B$28,H513,Barèmes!$C$6:$C$28,IF(H513="6ème","Mixte",G513)),Barèmes!$C$2,IF(AD513&gt;=SUMIFS(Barèmes!$H$6:$H$28,Barèmes!$A$6:$A$28,"Surcoût d'agilité (s) — technique",Barèmes!$B$6:$B$28,H513,Barèmes!$C$6:$C$28,IF(H513="6ème","Mixte",G513)),Barèmes!$D$2,IF(AD513&gt;=SUMIFS(Barèmes!$I$6:$I$28,Barèmes!$A$6:$A$28,"Surcoût d'agilité (s) — technique",Barèmes!$B$6:$B$28,H513,Barèmes!$C$6:$C$28,IF(H513="6ème","Mixte",G513)),Barèmes!$E$2,Barèmes!$F$2))))))</f>
        <v/>
      </c>
      <c r="AH513" s="31" t="str">
        <f>IF((IF(N513="",0,1)+IF(Q513="",0,1)+IF(W513="",0,1)+IF(Z513="",0,1)+IF(AC513="",0,1))=0,"",3*IF(N513=Barèmes!$B$2,1,IF(N513=Barèmes!$C$2,2,IF(N513=Barèmes!$D$2,3,IF(N513=Barèmes!$E$2,4,IF(N513=Barèmes!$F$2,5,0)))))+3*IF(Q513=Barèmes!$B$2,1,IF(Q513=Barèmes!$C$2,2,IF(Q513=Barèmes!$D$2,3,IF(Q513=Barèmes!$E$2,4,IF(Q513=Barèmes!$F$2,5,0)))))+2*IF(W513=Barèmes!$B$2,1,IF(W513=Barèmes!$C$2,2,IF(W513=Barèmes!$D$2,3,IF(W513=Barèmes!$E$2,4,IF(W513=Barèmes!$F$2,5,0)))))+1*IF(Z513=Barèmes!$B$2,1,IF(Z513=Barèmes!$C$2,2,IF(Z513=Barèmes!$D$2,3,IF(Z513=Barèmes!$E$2,4,IF(Z513=Barèmes!$F$2,5,0)))))+1*IF(AC513=Barèmes!$B$2,1,IF(AC513=Barèmes!$C$2,2,IF(AC513=Barèmes!$D$2,3,IF(AC513=Barèmes!$E$2,4,IF(AC513=Barèmes!$F$2,5,0))))))</f>
        <v/>
      </c>
      <c r="AI513" s="31"/>
      <c r="AJ513" s="32" t="str">
        <f>IFERROR(INDEX(Croissance!$B$5:$B$604,MATCH(A513,Croissance!$A$5:$A$604,0)),"")</f>
        <v/>
      </c>
      <c r="AK513" s="32" t="str">
        <f>IFERROR(INDEX(Croissance!$C$5:$C$604,MATCH(A513,Croissance!$A$5:$A$604,0)),"")</f>
        <v/>
      </c>
      <c r="AL513" s="32" t="str">
        <f>IFERROR(INDEX(Croissance!$D$5:$D$604,MATCH(A513,Croissance!$A$5:$A$604,0)),"")</f>
        <v/>
      </c>
      <c r="AM513" s="32" t="str">
        <f>IFERROR(INDEX(Croissance!$E$5:$E$604,MATCH(A513,Croissance!$A$5:$A$604,0)),"")</f>
        <v/>
      </c>
      <c r="AO513" s="33">
        <f t="shared" si="64"/>
        <v>0</v>
      </c>
      <c r="AP513" s="33">
        <f t="shared" si="60"/>
        <v>0</v>
      </c>
      <c r="AQ513" s="33">
        <f>IF(A513="",0,IF(AND(OR('Synthèse classe'!$C$2="Tous",C513='Synthèse classe'!$C$2),OR('Synthèse classe'!$C$3="Toutes",D513='Synthèse classe'!$C$3),OR('Synthèse classe'!$C$4="Toutes",AND('Synthèse classe'!$C$4="Dernière",AP513=1),B513=IFERROR(VALUE('Synthèse classe'!$C$4),0))),1,0))</f>
        <v>0</v>
      </c>
      <c r="AR513" s="34" t="str">
        <f t="shared" si="61"/>
        <v/>
      </c>
    </row>
    <row r="514" spans="1:44" x14ac:dyDescent="0.2">
      <c r="A514" s="17" t="str">
        <f t="shared" si="57"/>
        <v/>
      </c>
      <c r="B514" s="18"/>
      <c r="C514" s="19"/>
      <c r="D514" s="19"/>
      <c r="E514" s="19"/>
      <c r="F514" s="19"/>
      <c r="G514" s="19"/>
      <c r="H514" s="17" t="str">
        <f t="shared" si="62"/>
        <v/>
      </c>
      <c r="I514" s="20"/>
      <c r="J514" s="18"/>
      <c r="K514" s="19"/>
      <c r="L514" s="21" t="str">
        <f t="shared" si="63"/>
        <v/>
      </c>
      <c r="M514" s="21" t="str">
        <f>IF(OR(J514="",SUMPRODUCT((Barèmes!$A$6:$A$28="Endurance — Luc Léger (palier)")*(Barèmes!$B$6:$B$28=H514)*(Barèmes!$C$6:$C$28=IF(H514="6ème","Mixte",G514)))=0),"",IF(SUMPRODUCT((Barèmes!$A$6:$A$28="Endurance — Luc Léger (palier)")*(Barèmes!$B$6:$B$28=H514)*(Barèmes!$C$6:$C$28=IF(H514="6ème","Mixte",G514))*(Barèmes!$J$6:$J$28="+"))&gt;0,IF(J514&lt;=SUMIFS(Barèmes!$D$6:$D$28,Barèmes!$A$6:$A$28,"Endurance — Luc Léger (palier)",Barèmes!$B$6:$B$28,H514,Barèmes!$C$6:$C$28,IF(H514="6ème","Mixte",G514)),"à besoin",IF(J514&lt;=SUMIFS(Barèmes!$E$6:$E$28,Barèmes!$A$6:$A$28,"Endurance — Luc Léger (palier)",Barèmes!$B$6:$B$28,H514,Barèmes!$C$6:$C$28,IF(H514="6ème","Mixte",G514)),"fragile","satisfaisant")),IF(J514&gt;=SUMIFS(Barèmes!$D$6:$D$28,Barèmes!$A$6:$A$28,"Endurance — Luc Léger (palier)",Barèmes!$B$6:$B$28,H514,Barèmes!$C$6:$C$28,IF(H514="6ème","Mixte",G514)),"à besoin",IF(J514&gt;=SUMIFS(Barèmes!$E$6:$E$28,Barèmes!$A$6:$A$28,"Endurance — Luc Léger (palier)",Barèmes!$B$6:$B$28,H514,Barèmes!$C$6:$C$28,IF(H514="6ème","Mixte",G514)),"fragile","satisfaisant"))))</f>
        <v/>
      </c>
      <c r="N514" s="21" t="str">
        <f>IF(OR(J514="",SUMPRODUCT((Barèmes!$A$6:$A$28="Endurance — Luc Léger (palier)")*(Barèmes!$B$6:$B$28=H514)*(Barèmes!$C$6:$C$28=IF(H514="6ème","Mixte",G514)))=0),"",IF(SUMPRODUCT((Barèmes!$A$6:$A$28="Endurance — Luc Léger (palier)")*(Barèmes!$B$6:$B$28=H514)*(Barèmes!$C$6:$C$28=IF(H514="6ème","Mixte",G514))*(Barèmes!$J$6:$J$28="+"))&gt;0,IF(J514&lt;=SUMIFS(Barèmes!$F$6:$F$28,Barèmes!$A$6:$A$28,"Endurance — Luc Léger (palier)",Barèmes!$B$6:$B$28,H514,Barèmes!$C$6:$C$28,IF(H514="6ème","Mixte",G514)),Barèmes!$B$2,IF(J514&lt;=SUMIFS(Barèmes!$G$6:$G$28,Barèmes!$A$6:$A$28,"Endurance — Luc Léger (palier)",Barèmes!$B$6:$B$28,H514,Barèmes!$C$6:$C$28,IF(H514="6ème","Mixte",G514)),Barèmes!$C$2,IF(J514&lt;=SUMIFS(Barèmes!$H$6:$H$28,Barèmes!$A$6:$A$28,"Endurance — Luc Léger (palier)",Barèmes!$B$6:$B$28,H514,Barèmes!$C$6:$C$28,IF(H514="6ème","Mixte",G514)),Barèmes!$D$2,IF(J514&lt;=SUMIFS(Barèmes!$I$6:$I$28,Barèmes!$A$6:$A$28,"Endurance — Luc Léger (palier)",Barèmes!$B$6:$B$28,H514,Barèmes!$C$6:$C$28,IF(H514="6ème","Mixte",G514)),Barèmes!$E$2,Barèmes!$F$2)))),IF(J514&gt;=SUMIFS(Barèmes!$F$6:$F$28,Barèmes!$A$6:$A$28,"Endurance — Luc Léger (palier)",Barèmes!$B$6:$B$28,H514,Barèmes!$C$6:$C$28,IF(H514="6ème","Mixte",G514)),Barèmes!$B$2,IF(J514&gt;=SUMIFS(Barèmes!$G$6:$G$28,Barèmes!$A$6:$A$28,"Endurance — Luc Léger (palier)",Barèmes!$B$6:$B$28,H514,Barèmes!$C$6:$C$28,IF(H514="6ème","Mixte",G514)),Barèmes!$C$2,IF(J514&gt;=SUMIFS(Barèmes!$H$6:$H$28,Barèmes!$A$6:$A$28,"Endurance — Luc Léger (palier)",Barèmes!$B$6:$B$28,H514,Barèmes!$C$6:$C$28,IF(H514="6ème","Mixte",G514)),Barèmes!$D$2,IF(J514&gt;=SUMIFS(Barèmes!$I$6:$I$28,Barèmes!$A$6:$A$28,"Endurance — Luc Léger (palier)",Barèmes!$B$6:$B$28,H514,Barèmes!$C$6:$C$28,IF(H514="6ème","Mixte",G514)),Barèmes!$E$2,Barèmes!$F$2))))))</f>
        <v/>
      </c>
      <c r="O514" s="22"/>
      <c r="P514" s="23" t="str">
        <f>IF(OR(O514="",SUMPRODUCT((Barèmes!$A$6:$A$28="Force bas du corps — Saut en longueur (m)")*(Barèmes!$B$6:$B$28=H514)*(Barèmes!$C$6:$C$28=IF(H514="6ème","Mixte",G514)))=0),"",IF(SUMPRODUCT((Barèmes!$A$6:$A$28="Force bas du corps — Saut en longueur (m)")*(Barèmes!$B$6:$B$28=H514)*(Barèmes!$C$6:$C$28=IF(H514="6ème","Mixte",G514))*(Barèmes!$J$6:$J$28="+"))&gt;0,IF(O514&lt;=SUMIFS(Barèmes!$D$6:$D$28,Barèmes!$A$6:$A$28,"Force bas du corps — Saut en longueur (m)",Barèmes!$B$6:$B$28,H514,Barèmes!$C$6:$C$28,IF(H514="6ème","Mixte",G514)),"à besoin",IF(O514&lt;=SUMIFS(Barèmes!$E$6:$E$28,Barèmes!$A$6:$A$28,"Force bas du corps — Saut en longueur (m)",Barèmes!$B$6:$B$28,H514,Barèmes!$C$6:$C$28,IF(H514="6ème","Mixte",G514)),"fragile","satisfaisant")),IF(O514&gt;=SUMIFS(Barèmes!$D$6:$D$28,Barèmes!$A$6:$A$28,"Force bas du corps — Saut en longueur (m)",Barèmes!$B$6:$B$28,H514,Barèmes!$C$6:$C$28,IF(H514="6ème","Mixte",G514)),"à besoin",IF(O514&gt;=SUMIFS(Barèmes!$E$6:$E$28,Barèmes!$A$6:$A$28,"Force bas du corps — Saut en longueur (m)",Barèmes!$B$6:$B$28,H514,Barèmes!$C$6:$C$28,IF(H514="6ème","Mixte",G514)),"fragile","satisfaisant"))))</f>
        <v/>
      </c>
      <c r="Q514" s="23" t="str">
        <f>IF(OR(O514="",SUMPRODUCT((Barèmes!$A$6:$A$28="Force bas du corps — Saut en longueur (m)")*(Barèmes!$B$6:$B$28=H514)*(Barèmes!$C$6:$C$28=IF(H514="6ème","Mixte",G514)))=0),"",IF(SUMPRODUCT((Barèmes!$A$6:$A$28="Force bas du corps — Saut en longueur (m)")*(Barèmes!$B$6:$B$28=H514)*(Barèmes!$C$6:$C$28=IF(H514="6ème","Mixte",G514))*(Barèmes!$J$6:$J$28="+"))&gt;0,IF(O514&lt;=SUMIFS(Barèmes!$F$6:$F$28,Barèmes!$A$6:$A$28,"Force bas du corps — Saut en longueur (m)",Barèmes!$B$6:$B$28,H514,Barèmes!$C$6:$C$28,IF(H514="6ème","Mixte",G514)),Barèmes!$B$2,IF(O514&lt;=SUMIFS(Barèmes!$G$6:$G$28,Barèmes!$A$6:$A$28,"Force bas du corps — Saut en longueur (m)",Barèmes!$B$6:$B$28,H514,Barèmes!$C$6:$C$28,IF(H514="6ème","Mixte",G514)),Barèmes!$C$2,IF(O514&lt;=SUMIFS(Barèmes!$H$6:$H$28,Barèmes!$A$6:$A$28,"Force bas du corps — Saut en longueur (m)",Barèmes!$B$6:$B$28,H514,Barèmes!$C$6:$C$28,IF(H514="6ème","Mixte",G514)),Barèmes!$D$2,IF(O514&lt;=SUMIFS(Barèmes!$I$6:$I$28,Barèmes!$A$6:$A$28,"Force bas du corps — Saut en longueur (m)",Barèmes!$B$6:$B$28,H514,Barèmes!$C$6:$C$28,IF(H514="6ème","Mixte",G514)),Barèmes!$E$2,Barèmes!$F$2)))),IF(O514&gt;=SUMIFS(Barèmes!$F$6:$F$28,Barèmes!$A$6:$A$28,"Force bas du corps — Saut en longueur (m)",Barèmes!$B$6:$B$28,H514,Barèmes!$C$6:$C$28,IF(H514="6ème","Mixte",G514)),Barèmes!$B$2,IF(O514&gt;=SUMIFS(Barèmes!$G$6:$G$28,Barèmes!$A$6:$A$28,"Force bas du corps — Saut en longueur (m)",Barèmes!$B$6:$B$28,H514,Barèmes!$C$6:$C$28,IF(H514="6ème","Mixte",G514)),Barèmes!$C$2,IF(O514&gt;=SUMIFS(Barèmes!$H$6:$H$28,Barèmes!$A$6:$A$28,"Force bas du corps — Saut en longueur (m)",Barèmes!$B$6:$B$28,H514,Barèmes!$C$6:$C$28,IF(H514="6ème","Mixte",G514)),Barèmes!$D$2,IF(O514&gt;=SUMIFS(Barèmes!$I$6:$I$28,Barèmes!$A$6:$A$28,"Force bas du corps — Saut en longueur (m)",Barèmes!$B$6:$B$28,H514,Barèmes!$C$6:$C$28,IF(H514="6ème","Mixte",G514)),Barèmes!$E$2,Barèmes!$F$2))))))</f>
        <v/>
      </c>
      <c r="R514" s="22"/>
      <c r="S514" s="24" t="str">
        <f>IF(OR(R514="",SUMPRODUCT((Barèmes!$A$6:$A$28="Vitesse — 30 m (s)")*(Barèmes!$B$6:$B$28=H514)*(Barèmes!$C$6:$C$28=IF(H514="6ème","Mixte",G514)))=0),"",IF(SUMPRODUCT((Barèmes!$A$6:$A$28="Vitesse — 30 m (s)")*(Barèmes!$B$6:$B$28=H514)*(Barèmes!$C$6:$C$28=IF(H514="6ème","Mixte",G514))*(Barèmes!$J$6:$J$28="+"))&gt;0,IF(R514&lt;=SUMIFS(Barèmes!$D$6:$D$28,Barèmes!$A$6:$A$28,"Vitesse — 30 m (s)",Barèmes!$B$6:$B$28,H514,Barèmes!$C$6:$C$28,IF(H514="6ème","Mixte",G514)),"à besoin",IF(R514&lt;=SUMIFS(Barèmes!$E$6:$E$28,Barèmes!$A$6:$A$28,"Vitesse — 30 m (s)",Barèmes!$B$6:$B$28,H514,Barèmes!$C$6:$C$28,IF(H514="6ème","Mixte",G514)),"fragile","satisfaisant")),IF(R514&gt;=SUMIFS(Barèmes!$D$6:$D$28,Barèmes!$A$6:$A$28,"Vitesse — 30 m (s)",Barèmes!$B$6:$B$28,H514,Barèmes!$C$6:$C$28,IF(H514="6ème","Mixte",G514)),"à besoin",IF(R514&gt;=SUMIFS(Barèmes!$E$6:$E$28,Barèmes!$A$6:$A$28,"Vitesse — 30 m (s)",Barèmes!$B$6:$B$28,H514,Barèmes!$C$6:$C$28,IF(H514="6ème","Mixte",G514)),"fragile","satisfaisant"))))</f>
        <v/>
      </c>
      <c r="T514" s="24" t="str">
        <f>IF(OR(R514="",SUMPRODUCT((Barèmes!$A$6:$A$28="Vitesse — 30 m (s)")*(Barèmes!$B$6:$B$28=H514)*(Barèmes!$C$6:$C$28=IF(H514="6ème","Mixte",G514)))=0),"",IF(SUMPRODUCT((Barèmes!$A$6:$A$28="Vitesse — 30 m (s)")*(Barèmes!$B$6:$B$28=H514)*(Barèmes!$C$6:$C$28=IF(H514="6ème","Mixte",G514))*(Barèmes!$J$6:$J$28="+"))&gt;0,IF(R514&lt;=SUMIFS(Barèmes!$F$6:$F$28,Barèmes!$A$6:$A$28,"Vitesse — 30 m (s)",Barèmes!$B$6:$B$28,H514,Barèmes!$C$6:$C$28,IF(H514="6ème","Mixte",G514)),Barèmes!$B$2,IF(R514&lt;=SUMIFS(Barèmes!$G$6:$G$28,Barèmes!$A$6:$A$28,"Vitesse — 30 m (s)",Barèmes!$B$6:$B$28,H514,Barèmes!$C$6:$C$28,IF(H514="6ème","Mixte",G514)),Barèmes!$C$2,IF(R514&lt;=SUMIFS(Barèmes!$H$6:$H$28,Barèmes!$A$6:$A$28,"Vitesse — 30 m (s)",Barèmes!$B$6:$B$28,H514,Barèmes!$C$6:$C$28,IF(H514="6ème","Mixte",G514)),Barèmes!$D$2,IF(R514&lt;=SUMIFS(Barèmes!$I$6:$I$28,Barèmes!$A$6:$A$28,"Vitesse — 30 m (s)",Barèmes!$B$6:$B$28,H514,Barèmes!$C$6:$C$28,IF(H514="6ème","Mixte",G514)),Barèmes!$E$2,Barèmes!$F$2)))),IF(R514&gt;=SUMIFS(Barèmes!$F$6:$F$28,Barèmes!$A$6:$A$28,"Vitesse — 30 m (s)",Barèmes!$B$6:$B$28,H514,Barèmes!$C$6:$C$28,IF(H514="6ème","Mixte",G514)),Barèmes!$B$2,IF(R514&gt;=SUMIFS(Barèmes!$G$6:$G$28,Barèmes!$A$6:$A$28,"Vitesse — 30 m (s)",Barèmes!$B$6:$B$28,H514,Barèmes!$C$6:$C$28,IF(H514="6ème","Mixte",G514)),Barèmes!$C$2,IF(R514&gt;=SUMIFS(Barèmes!$H$6:$H$28,Barèmes!$A$6:$A$28,"Vitesse — 30 m (s)",Barèmes!$B$6:$B$28,H514,Barèmes!$C$6:$C$28,IF(H514="6ème","Mixte",G514)),Barèmes!$D$2,IF(R514&gt;=SUMIFS(Barèmes!$I$6:$I$28,Barèmes!$A$6:$A$28,"Vitesse — 30 m (s)",Barèmes!$B$6:$B$28,H514,Barèmes!$C$6:$C$28,IF(H514="6ème","Mixte",G514)),Barèmes!$E$2,Barèmes!$F$2))))))</f>
        <v/>
      </c>
      <c r="U514" s="22"/>
      <c r="V514" s="25" t="str">
        <f>IF(OR(U514="",SUMPRODUCT((Barèmes!$A$6:$A$28="Vitesse — 50 m (s)")*(Barèmes!$B$6:$B$28=H514)*(Barèmes!$C$6:$C$28=IF(H514="6ème","Mixte",G514)))=0),"",IF(SUMPRODUCT((Barèmes!$A$6:$A$28="Vitesse — 50 m (s)")*(Barèmes!$B$6:$B$28=H514)*(Barèmes!$C$6:$C$28=IF(H514="6ème","Mixte",G514))*(Barèmes!$J$6:$J$28="+"))&gt;0,IF(U514&lt;=SUMIFS(Barèmes!$D$6:$D$28,Barèmes!$A$6:$A$28,"Vitesse — 50 m (s)",Barèmes!$B$6:$B$28,H514,Barèmes!$C$6:$C$28,IF(H514="6ème","Mixte",G514)),"à besoin",IF(U514&lt;=SUMIFS(Barèmes!$E$6:$E$28,Barèmes!$A$6:$A$28,"Vitesse — 50 m (s)",Barèmes!$B$6:$B$28,H514,Barèmes!$C$6:$C$28,IF(H514="6ème","Mixte",G514)),"fragile","satisfaisant")),IF(U514&gt;=SUMIFS(Barèmes!$D$6:$D$28,Barèmes!$A$6:$A$28,"Vitesse — 50 m (s)",Barèmes!$B$6:$B$28,H514,Barèmes!$C$6:$C$28,IF(H514="6ème","Mixte",G514)),"à besoin",IF(U514&gt;=SUMIFS(Barèmes!$E$6:$E$28,Barèmes!$A$6:$A$28,"Vitesse — 50 m (s)",Barèmes!$B$6:$B$28,H514,Barèmes!$C$6:$C$28,IF(H514="6ème","Mixte",G514)),"fragile","satisfaisant"))))</f>
        <v/>
      </c>
      <c r="W514" s="25" t="str">
        <f>IF(OR(U514="",SUMPRODUCT((Barèmes!$A$6:$A$28="Vitesse — 50 m (s)")*(Barèmes!$B$6:$B$28=H514)*(Barèmes!$C$6:$C$28=IF(H514="6ème","Mixte",G514)))=0),"",IF(SUMPRODUCT((Barèmes!$A$6:$A$28="Vitesse — 50 m (s)")*(Barèmes!$B$6:$B$28=H514)*(Barèmes!$C$6:$C$28=IF(H514="6ème","Mixte",G514))*(Barèmes!$J$6:$J$28="+"))&gt;0,IF(U514&lt;=SUMIFS(Barèmes!$F$6:$F$28,Barèmes!$A$6:$A$28,"Vitesse — 50 m (s)",Barèmes!$B$6:$B$28,H514,Barèmes!$C$6:$C$28,IF(H514="6ème","Mixte",G514)),Barèmes!$B$2,IF(U514&lt;=SUMIFS(Barèmes!$G$6:$G$28,Barèmes!$A$6:$A$28,"Vitesse — 50 m (s)",Barèmes!$B$6:$B$28,H514,Barèmes!$C$6:$C$28,IF(H514="6ème","Mixte",G514)),Barèmes!$C$2,IF(U514&lt;=SUMIFS(Barèmes!$H$6:$H$28,Barèmes!$A$6:$A$28,"Vitesse — 50 m (s)",Barèmes!$B$6:$B$28,H514,Barèmes!$C$6:$C$28,IF(H514="6ème","Mixte",G514)),Barèmes!$D$2,IF(U514&lt;=SUMIFS(Barèmes!$I$6:$I$28,Barèmes!$A$6:$A$28,"Vitesse — 50 m (s)",Barèmes!$B$6:$B$28,H514,Barèmes!$C$6:$C$28,IF(H514="6ème","Mixte",G514)),Barèmes!$E$2,Barèmes!$F$2)))),IF(U514&gt;=SUMIFS(Barèmes!$F$6:$F$28,Barèmes!$A$6:$A$28,"Vitesse — 50 m (s)",Barèmes!$B$6:$B$28,H514,Barèmes!$C$6:$C$28,IF(H514="6ème","Mixte",G514)),Barèmes!$B$2,IF(U514&gt;=SUMIFS(Barèmes!$G$6:$G$28,Barèmes!$A$6:$A$28,"Vitesse — 50 m (s)",Barèmes!$B$6:$B$28,H514,Barèmes!$C$6:$C$28,IF(H514="6ème","Mixte",G514)),Barèmes!$C$2,IF(U514&gt;=SUMIFS(Barèmes!$H$6:$H$28,Barèmes!$A$6:$A$28,"Vitesse — 50 m (s)",Barèmes!$B$6:$B$28,H514,Barèmes!$C$6:$C$28,IF(H514="6ème","Mixte",G514)),Barèmes!$D$2,IF(U514&gt;=SUMIFS(Barèmes!$I$6:$I$28,Barèmes!$A$6:$A$28,"Vitesse — 50 m (s)",Barèmes!$B$6:$B$28,H514,Barèmes!$C$6:$C$28,IF(H514="6ème","Mixte",G514)),Barèmes!$E$2,Barèmes!$F$2))))))</f>
        <v/>
      </c>
      <c r="X514" s="18"/>
      <c r="Y514" s="26" t="str" cm="1">
        <f t="array" ref="Y514">IF(OR(X514="",SUMPRODUCT((Barèmes!$A$6:$A$28="Souplesse (score 1-5)")*(Barèmes!$B$6:$B$28=H514)*(Barèmes!$C$6:$C$28=IF(H514="6ème","Mixte",G514)))=0),"",IF(SUMPRODUCT((Barèmes!$A$6:$A$28="Souplesse (score 1-5)")*(Barèmes!$B$6:$B$28=H514)*(Barèmes!$C$6:$C$28=IF(H514="6ème","Mixte",G514))*(Barèmes!$J$6:$J$28="+"))&gt;0,IF(X514&lt;=SUMIFS(Barèmes!$D$6:$D$28,Barèmes!$A$6:$A$28,"Souplesse (score 1-5)",Barèmes!$B$6:$B$28,H514,Barèmes!$C$6:$C$28,IF(H514="6ème","Mixte",G514)),"à besoin",IF(X514&lt;=SUMIFS(Barèmes!$E$6:$E$28,Barèmes!$A$6:$A$28,"Souplesse (score 1-5)",Barèmes!$B$6:$B$28,H514,Barèmes!$C$6:$C$28,IF(H514="6ème","Mixte",G514)),"fragile","satisfaisant")),IF(X514&gt;=SUMIFS(Barèmes!$D$6:$D$28,Barèmes!$A$6:$A$28,"Souplesse (score 1-5)",Barèmes!$B$6:$B$28,H514,Barèmes!$C$6:$C$28,IF(H514="6ème","Mixte",G514)),"à besoin",IF(X514&gt;=SUMIFS(Barèmes!$E$6:$E$28,Barèmes!$A$6:$A$28,"Souplesse (score 1-5)",Barèmes!$B$6:$B$28,H514,Barèmes!$C$6:$C$28,IF(H514="6ème","Mixte",G514)),"fragile","satisfaisant"))))</f>
        <v/>
      </c>
      <c r="Z514" s="26" t="str" cm="1">
        <f t="array" ref="Z514">IF(OR(X514="",SUMPRODUCT((Barèmes!$A$6:$A$28="Souplesse (score 1-5)")*(Barèmes!$B$6:$B$28=H514)*(Barèmes!$C$6:$C$28=IF(H514="6ème","Mixte",G514)))=0),"",IF(SUMPRODUCT((Barèmes!$A$6:$A$28="Souplesse (score 1-5)")*(Barèmes!$B$6:$B$28=H514)*(Barèmes!$C$6:$C$28=IF(H514="6ème","Mixte",G514))*(Barèmes!$J$6:$J$28="+"))&gt;0,IF(X514&lt;=SUMIFS(Barèmes!$F$6:$F$28,Barèmes!$A$6:$A$28,"Souplesse (score 1-5)",Barèmes!$B$6:$B$28,H514,Barèmes!$C$6:$C$28,IF(H514="6ème","Mixte",G514)),Barèmes!$B$2,IF(X514&lt;=SUMIFS(Barèmes!$G$6:$G$28,Barèmes!$A$6:$A$28,"Souplesse (score 1-5)",Barèmes!$B$6:$B$28,H514,Barèmes!$C$6:$C$28,IF(H514="6ème","Mixte",G514)),Barèmes!$C$2,IF(X514&lt;=SUMIFS(Barèmes!$H$6:$H$28,Barèmes!$A$6:$A$28,"Souplesse (score 1-5)",Barèmes!$B$6:$B$28,H514,Barèmes!$C$6:$C$28,IF(H514="6ème","Mixte",G514)),Barèmes!$D$2,IF(X514&lt;=SUMIFS(Barèmes!$I$6:$I$28,Barèmes!$A$6:$A$28,"Souplesse (score 1-5)",Barèmes!$B$6:$B$28,H514,Barèmes!$C$6:$C$28,IF(H514="6ème","Mixte",G514)),Barèmes!$E$2,Barèmes!$F$2)))),IF(X514&gt;=SUMIFS(Barèmes!$F$6:$F$28,Barèmes!$A$6:$A$28,"Souplesse (score 1-5)",Barèmes!$B$6:$B$28,H514,Barèmes!$C$6:$C$28,IF(H514="6ème","Mixte",G514)),Barèmes!$B$2,IF(X514&gt;=SUMIFS(Barèmes!$G$6:$G$28,Barèmes!$A$6:$A$28,"Souplesse (score 1-5)",Barèmes!$B$6:$B$28,H514,Barèmes!$C$6:$C$28,IF(H514="6ème","Mixte",G514)),Barèmes!$C$2,IF(X514&gt;=SUMIFS(Barèmes!$H$6:$H$28,Barèmes!$A$6:$A$28,"Souplesse (score 1-5)",Barèmes!$B$6:$B$28,H514,Barèmes!$C$6:$C$28,IF(H514="6ème","Mixte",G514)),Barèmes!$D$2,IF(X514&gt;=SUMIFS(Barèmes!$I$6:$I$28,Barèmes!$A$6:$A$28,"Souplesse (score 1-5)",Barèmes!$B$6:$B$28,H514,Barèmes!$C$6:$C$28,IF(H514="6ème","Mixte",G514)),Barèmes!$E$2,Barèmes!$F$2))))))</f>
        <v/>
      </c>
      <c r="AA514" s="22"/>
      <c r="AB514" s="27" t="str">
        <f>IF(OR(AA514="",SUMPRODUCT((Barèmes!$A$6:$A$28="Agilité — T-test 974 (s)")*(Barèmes!$B$6:$B$28=H514)*(Barèmes!$C$6:$C$28=IF(H514="6ème","Mixte",G514)))=0),"",IF(SUMPRODUCT((Barèmes!$A$6:$A$28="Agilité — T-test 974 (s)")*(Barèmes!$B$6:$B$28=H514)*(Barèmes!$C$6:$C$28=IF(H514="6ème","Mixte",G514))*(Barèmes!$J$6:$J$28="+"))&gt;0,IF(AA514&lt;=SUMIFS(Barèmes!$D$6:$D$28,Barèmes!$A$6:$A$28,"Agilité — T-test 974 (s)",Barèmes!$B$6:$B$28,H514,Barèmes!$C$6:$C$28,IF(H514="6ème","Mixte",G514)),"à besoin",IF(AA514&lt;=SUMIFS(Barèmes!$E$6:$E$28,Barèmes!$A$6:$A$28,"Agilité — T-test 974 (s)",Barèmes!$B$6:$B$28,H514,Barèmes!$C$6:$C$28,IF(H514="6ème","Mixte",G514)),"fragile","satisfaisant")),IF(AA514&gt;=SUMIFS(Barèmes!$D$6:$D$28,Barèmes!$A$6:$A$28,"Agilité — T-test 974 (s)",Barèmes!$B$6:$B$28,H514,Barèmes!$C$6:$C$28,IF(H514="6ème","Mixte",G514)),"à besoin",IF(AA514&gt;=SUMIFS(Barèmes!$E$6:$E$28,Barèmes!$A$6:$A$28,"Agilité — T-test 974 (s)",Barèmes!$B$6:$B$28,H514,Barèmes!$C$6:$C$28,IF(H514="6ème","Mixte",G514)),"fragile","satisfaisant"))))</f>
        <v/>
      </c>
      <c r="AC514" s="27" t="str">
        <f>IF(OR(AA514="",SUMPRODUCT((Barèmes!$A$6:$A$28="Agilité — T-test 974 (s)")*(Barèmes!$B$6:$B$28=H514)*(Barèmes!$C$6:$C$28=IF(H514="6ème","Mixte",G514)))=0),"",IF(SUMPRODUCT((Barèmes!$A$6:$A$28="Agilité — T-test 974 (s)")*(Barèmes!$B$6:$B$28=H514)*(Barèmes!$C$6:$C$28=IF(H514="6ème","Mixte",G514))*(Barèmes!$J$6:$J$28="+"))&gt;0,IF(AA514&lt;=SUMIFS(Barèmes!$F$6:$F$28,Barèmes!$A$6:$A$28,"Agilité — T-test 974 (s)",Barèmes!$B$6:$B$28,H514,Barèmes!$C$6:$C$28,IF(H514="6ème","Mixte",G514)),Barèmes!$B$2,IF(AA514&lt;=SUMIFS(Barèmes!$G$6:$G$28,Barèmes!$A$6:$A$28,"Agilité — T-test 974 (s)",Barèmes!$B$6:$B$28,H514,Barèmes!$C$6:$C$28,IF(H514="6ème","Mixte",G514)),Barèmes!$C$2,IF(AA514&lt;=SUMIFS(Barèmes!$H$6:$H$28,Barèmes!$A$6:$A$28,"Agilité — T-test 974 (s)",Barèmes!$B$6:$B$28,H514,Barèmes!$C$6:$C$28,IF(H514="6ème","Mixte",G514)),Barèmes!$D$2,IF(AA514&lt;=SUMIFS(Barèmes!$I$6:$I$28,Barèmes!$A$6:$A$28,"Agilité — T-test 974 (s)",Barèmes!$B$6:$B$28,H514,Barèmes!$C$6:$C$28,IF(H514="6ème","Mixte",G514)),Barèmes!$E$2,Barèmes!$F$2)))),IF(AA514&gt;=SUMIFS(Barèmes!$F$6:$F$28,Barèmes!$A$6:$A$28,"Agilité — T-test 974 (s)",Barèmes!$B$6:$B$28,H514,Barèmes!$C$6:$C$28,IF(H514="6ème","Mixte",G514)),Barèmes!$B$2,IF(AA514&gt;=SUMIFS(Barèmes!$G$6:$G$28,Barèmes!$A$6:$A$28,"Agilité — T-test 974 (s)",Barèmes!$B$6:$B$28,H514,Barèmes!$C$6:$C$28,IF(H514="6ème","Mixte",G514)),Barèmes!$C$2,IF(AA514&gt;=SUMIFS(Barèmes!$H$6:$H$28,Barèmes!$A$6:$A$28,"Agilité — T-test 974 (s)",Barèmes!$B$6:$B$28,H514,Barèmes!$C$6:$C$28,IF(H514="6ème","Mixte",G514)),Barèmes!$D$2,IF(AA514&gt;=SUMIFS(Barèmes!$I$6:$I$28,Barèmes!$A$6:$A$28,"Agilité — T-test 974 (s)",Barèmes!$B$6:$B$28,H514,Barèmes!$C$6:$C$28,IF(H514="6ème","Mixte",G514)),Barèmes!$E$2,Barèmes!$F$2))))))</f>
        <v/>
      </c>
      <c r="AD514" s="28" t="str">
        <f t="shared" si="58"/>
        <v/>
      </c>
      <c r="AE514" s="29" t="str">
        <f t="shared" si="59"/>
        <v/>
      </c>
      <c r="AF514" s="30" t="str">
        <f>IF(OR(AD514="",SUMPRODUCT((Barèmes!$A$6:$A$28="Surcoût d'agilité (s) — technique")*(Barèmes!$B$6:$B$28=H514)*(Barèmes!$C$6:$C$28=IF(H514="6ème","Mixte",G514)))=0),"",IF(SUMPRODUCT((Barèmes!$A$6:$A$28="Surcoût d'agilité (s) — technique")*(Barèmes!$B$6:$B$28=H514)*(Barèmes!$C$6:$C$28=IF(H514="6ème","Mixte",G514))*(Barèmes!$J$6:$J$28="+"))&gt;0,IF(AD514&lt;=SUMIFS(Barèmes!$D$6:$D$28,Barèmes!$A$6:$A$28,"Surcoût d'agilité (s) — technique",Barèmes!$B$6:$B$28,H514,Barèmes!$C$6:$C$28,IF(H514="6ème","Mixte",G514)),"à besoin",IF(AD514&lt;=SUMIFS(Barèmes!$E$6:$E$28,Barèmes!$A$6:$A$28,"Surcoût d'agilité (s) — technique",Barèmes!$B$6:$B$28,H514,Barèmes!$C$6:$C$28,IF(H514="6ème","Mixte",G514)),"fragile","satisfaisant")),IF(AD514&gt;=SUMIFS(Barèmes!$D$6:$D$28,Barèmes!$A$6:$A$28,"Surcoût d'agilité (s) — technique",Barèmes!$B$6:$B$28,H514,Barèmes!$C$6:$C$28,IF(H514="6ème","Mixte",G514)),"à besoin",IF(AD514&gt;=SUMIFS(Barèmes!$E$6:$E$28,Barèmes!$A$6:$A$28,"Surcoût d'agilité (s) — technique",Barèmes!$B$6:$B$28,H514,Barèmes!$C$6:$C$28,IF(H514="6ème","Mixte",G514)),"fragile","satisfaisant"))))</f>
        <v/>
      </c>
      <c r="AG514" s="30" t="str">
        <f>IF(OR(AD514="",SUMPRODUCT((Barèmes!$A$6:$A$28="Surcoût d'agilité (s) — technique")*(Barèmes!$B$6:$B$28=H514)*(Barèmes!$C$6:$C$28=IF(H514="6ème","Mixte",G514)))=0),"",IF(SUMPRODUCT((Barèmes!$A$6:$A$28="Surcoût d'agilité (s) — technique")*(Barèmes!$B$6:$B$28=H514)*(Barèmes!$C$6:$C$28=IF(H514="6ème","Mixte",G514))*(Barèmes!$J$6:$J$28="+"))&gt;0,IF(AD514&lt;=SUMIFS(Barèmes!$F$6:$F$28,Barèmes!$A$6:$A$28,"Surcoût d'agilité (s) — technique",Barèmes!$B$6:$B$28,H514,Barèmes!$C$6:$C$28,IF(H514="6ème","Mixte",G514)),Barèmes!$B$2,IF(AD514&lt;=SUMIFS(Barèmes!$G$6:$G$28,Barèmes!$A$6:$A$28,"Surcoût d'agilité (s) — technique",Barèmes!$B$6:$B$28,H514,Barèmes!$C$6:$C$28,IF(H514="6ème","Mixte",G514)),Barèmes!$C$2,IF(AD514&lt;=SUMIFS(Barèmes!$H$6:$H$28,Barèmes!$A$6:$A$28,"Surcoût d'agilité (s) — technique",Barèmes!$B$6:$B$28,H514,Barèmes!$C$6:$C$28,IF(H514="6ème","Mixte",G514)),Barèmes!$D$2,IF(AD514&lt;=SUMIFS(Barèmes!$I$6:$I$28,Barèmes!$A$6:$A$28,"Surcoût d'agilité (s) — technique",Barèmes!$B$6:$B$28,H514,Barèmes!$C$6:$C$28,IF(H514="6ème","Mixte",G514)),Barèmes!$E$2,Barèmes!$F$2)))),IF(AD514&gt;=SUMIFS(Barèmes!$F$6:$F$28,Barèmes!$A$6:$A$28,"Surcoût d'agilité (s) — technique",Barèmes!$B$6:$B$28,H514,Barèmes!$C$6:$C$28,IF(H514="6ème","Mixte",G514)),Barèmes!$B$2,IF(AD514&gt;=SUMIFS(Barèmes!$G$6:$G$28,Barèmes!$A$6:$A$28,"Surcoût d'agilité (s) — technique",Barèmes!$B$6:$B$28,H514,Barèmes!$C$6:$C$28,IF(H514="6ème","Mixte",G514)),Barèmes!$C$2,IF(AD514&gt;=SUMIFS(Barèmes!$H$6:$H$28,Barèmes!$A$6:$A$28,"Surcoût d'agilité (s) — technique",Barèmes!$B$6:$B$28,H514,Barèmes!$C$6:$C$28,IF(H514="6ème","Mixte",G514)),Barèmes!$D$2,IF(AD514&gt;=SUMIFS(Barèmes!$I$6:$I$28,Barèmes!$A$6:$A$28,"Surcoût d'agilité (s) — technique",Barèmes!$B$6:$B$28,H514,Barèmes!$C$6:$C$28,IF(H514="6ème","Mixte",G514)),Barèmes!$E$2,Barèmes!$F$2))))))</f>
        <v/>
      </c>
      <c r="AH514" s="31" t="str">
        <f>IF((IF(N514="",0,1)+IF(Q514="",0,1)+IF(W514="",0,1)+IF(Z514="",0,1)+IF(AC514="",0,1))=0,"",3*IF(N514=Barèmes!$B$2,1,IF(N514=Barèmes!$C$2,2,IF(N514=Barèmes!$D$2,3,IF(N514=Barèmes!$E$2,4,IF(N514=Barèmes!$F$2,5,0)))))+3*IF(Q514=Barèmes!$B$2,1,IF(Q514=Barèmes!$C$2,2,IF(Q514=Barèmes!$D$2,3,IF(Q514=Barèmes!$E$2,4,IF(Q514=Barèmes!$F$2,5,0)))))+2*IF(W514=Barèmes!$B$2,1,IF(W514=Barèmes!$C$2,2,IF(W514=Barèmes!$D$2,3,IF(W514=Barèmes!$E$2,4,IF(W514=Barèmes!$F$2,5,0)))))+1*IF(Z514=Barèmes!$B$2,1,IF(Z514=Barèmes!$C$2,2,IF(Z514=Barèmes!$D$2,3,IF(Z514=Barèmes!$E$2,4,IF(Z514=Barèmes!$F$2,5,0)))))+1*IF(AC514=Barèmes!$B$2,1,IF(AC514=Barèmes!$C$2,2,IF(AC514=Barèmes!$D$2,3,IF(AC514=Barèmes!$E$2,4,IF(AC514=Barèmes!$F$2,5,0))))))</f>
        <v/>
      </c>
      <c r="AI514" s="31"/>
      <c r="AJ514" s="32" t="str">
        <f>IFERROR(INDEX(Croissance!$B$5:$B$604,MATCH(A514,Croissance!$A$5:$A$604,0)),"")</f>
        <v/>
      </c>
      <c r="AK514" s="32" t="str">
        <f>IFERROR(INDEX(Croissance!$C$5:$C$604,MATCH(A514,Croissance!$A$5:$A$604,0)),"")</f>
        <v/>
      </c>
      <c r="AL514" s="32" t="str">
        <f>IFERROR(INDEX(Croissance!$D$5:$D$604,MATCH(A514,Croissance!$A$5:$A$604,0)),"")</f>
        <v/>
      </c>
      <c r="AM514" s="32" t="str">
        <f>IFERROR(INDEX(Croissance!$E$5:$E$604,MATCH(A514,Croissance!$A$5:$A$604,0)),"")</f>
        <v/>
      </c>
      <c r="AO514" s="33">
        <f t="shared" si="64"/>
        <v>0</v>
      </c>
      <c r="AP514" s="33">
        <f t="shared" si="60"/>
        <v>0</v>
      </c>
      <c r="AQ514" s="33">
        <f>IF(A514="",0,IF(AND(OR('Synthèse classe'!$C$2="Tous",C514='Synthèse classe'!$C$2),OR('Synthèse classe'!$C$3="Toutes",D514='Synthèse classe'!$C$3),OR('Synthèse classe'!$C$4="Toutes",AND('Synthèse classe'!$C$4="Dernière",AP514=1),B514=IFERROR(VALUE('Synthèse classe'!$C$4),0))),1,0))</f>
        <v>0</v>
      </c>
      <c r="AR514" s="34" t="str">
        <f t="shared" si="61"/>
        <v/>
      </c>
    </row>
    <row r="515" spans="1:44" x14ac:dyDescent="0.2">
      <c r="A515" s="17" t="str">
        <f t="shared" si="57"/>
        <v/>
      </c>
      <c r="B515" s="18"/>
      <c r="C515" s="19"/>
      <c r="D515" s="19"/>
      <c r="E515" s="19"/>
      <c r="F515" s="19"/>
      <c r="G515" s="19"/>
      <c r="H515" s="17" t="str">
        <f t="shared" si="62"/>
        <v/>
      </c>
      <c r="I515" s="20"/>
      <c r="J515" s="18"/>
      <c r="K515" s="19"/>
      <c r="L515" s="21" t="str">
        <f t="shared" si="63"/>
        <v/>
      </c>
      <c r="M515" s="21" t="str">
        <f>IF(OR(J515="",SUMPRODUCT((Barèmes!$A$6:$A$28="Endurance — Luc Léger (palier)")*(Barèmes!$B$6:$B$28=H515)*(Barèmes!$C$6:$C$28=IF(H515="6ème","Mixte",G515)))=0),"",IF(SUMPRODUCT((Barèmes!$A$6:$A$28="Endurance — Luc Léger (palier)")*(Barèmes!$B$6:$B$28=H515)*(Barèmes!$C$6:$C$28=IF(H515="6ème","Mixte",G515))*(Barèmes!$J$6:$J$28="+"))&gt;0,IF(J515&lt;=SUMIFS(Barèmes!$D$6:$D$28,Barèmes!$A$6:$A$28,"Endurance — Luc Léger (palier)",Barèmes!$B$6:$B$28,H515,Barèmes!$C$6:$C$28,IF(H515="6ème","Mixte",G515)),"à besoin",IF(J515&lt;=SUMIFS(Barèmes!$E$6:$E$28,Barèmes!$A$6:$A$28,"Endurance — Luc Léger (palier)",Barèmes!$B$6:$B$28,H515,Barèmes!$C$6:$C$28,IF(H515="6ème","Mixte",G515)),"fragile","satisfaisant")),IF(J515&gt;=SUMIFS(Barèmes!$D$6:$D$28,Barèmes!$A$6:$A$28,"Endurance — Luc Léger (palier)",Barèmes!$B$6:$B$28,H515,Barèmes!$C$6:$C$28,IF(H515="6ème","Mixte",G515)),"à besoin",IF(J515&gt;=SUMIFS(Barèmes!$E$6:$E$28,Barèmes!$A$6:$A$28,"Endurance — Luc Léger (palier)",Barèmes!$B$6:$B$28,H515,Barèmes!$C$6:$C$28,IF(H515="6ème","Mixte",G515)),"fragile","satisfaisant"))))</f>
        <v/>
      </c>
      <c r="N515" s="21" t="str">
        <f>IF(OR(J515="",SUMPRODUCT((Barèmes!$A$6:$A$28="Endurance — Luc Léger (palier)")*(Barèmes!$B$6:$B$28=H515)*(Barèmes!$C$6:$C$28=IF(H515="6ème","Mixte",G515)))=0),"",IF(SUMPRODUCT((Barèmes!$A$6:$A$28="Endurance — Luc Léger (palier)")*(Barèmes!$B$6:$B$28=H515)*(Barèmes!$C$6:$C$28=IF(H515="6ème","Mixte",G515))*(Barèmes!$J$6:$J$28="+"))&gt;0,IF(J515&lt;=SUMIFS(Barèmes!$F$6:$F$28,Barèmes!$A$6:$A$28,"Endurance — Luc Léger (palier)",Barèmes!$B$6:$B$28,H515,Barèmes!$C$6:$C$28,IF(H515="6ème","Mixte",G515)),Barèmes!$B$2,IF(J515&lt;=SUMIFS(Barèmes!$G$6:$G$28,Barèmes!$A$6:$A$28,"Endurance — Luc Léger (palier)",Barèmes!$B$6:$B$28,H515,Barèmes!$C$6:$C$28,IF(H515="6ème","Mixte",G515)),Barèmes!$C$2,IF(J515&lt;=SUMIFS(Barèmes!$H$6:$H$28,Barèmes!$A$6:$A$28,"Endurance — Luc Léger (palier)",Barèmes!$B$6:$B$28,H515,Barèmes!$C$6:$C$28,IF(H515="6ème","Mixte",G515)),Barèmes!$D$2,IF(J515&lt;=SUMIFS(Barèmes!$I$6:$I$28,Barèmes!$A$6:$A$28,"Endurance — Luc Léger (palier)",Barèmes!$B$6:$B$28,H515,Barèmes!$C$6:$C$28,IF(H515="6ème","Mixte",G515)),Barèmes!$E$2,Barèmes!$F$2)))),IF(J515&gt;=SUMIFS(Barèmes!$F$6:$F$28,Barèmes!$A$6:$A$28,"Endurance — Luc Léger (palier)",Barèmes!$B$6:$B$28,H515,Barèmes!$C$6:$C$28,IF(H515="6ème","Mixte",G515)),Barèmes!$B$2,IF(J515&gt;=SUMIFS(Barèmes!$G$6:$G$28,Barèmes!$A$6:$A$28,"Endurance — Luc Léger (palier)",Barèmes!$B$6:$B$28,H515,Barèmes!$C$6:$C$28,IF(H515="6ème","Mixte",G515)),Barèmes!$C$2,IF(J515&gt;=SUMIFS(Barèmes!$H$6:$H$28,Barèmes!$A$6:$A$28,"Endurance — Luc Léger (palier)",Barèmes!$B$6:$B$28,H515,Barèmes!$C$6:$C$28,IF(H515="6ème","Mixte",G515)),Barèmes!$D$2,IF(J515&gt;=SUMIFS(Barèmes!$I$6:$I$28,Barèmes!$A$6:$A$28,"Endurance — Luc Léger (palier)",Barèmes!$B$6:$B$28,H515,Barèmes!$C$6:$C$28,IF(H515="6ème","Mixte",G515)),Barèmes!$E$2,Barèmes!$F$2))))))</f>
        <v/>
      </c>
      <c r="O515" s="22"/>
      <c r="P515" s="23" t="str">
        <f>IF(OR(O515="",SUMPRODUCT((Barèmes!$A$6:$A$28="Force bas du corps — Saut en longueur (m)")*(Barèmes!$B$6:$B$28=H515)*(Barèmes!$C$6:$C$28=IF(H515="6ème","Mixte",G515)))=0),"",IF(SUMPRODUCT((Barèmes!$A$6:$A$28="Force bas du corps — Saut en longueur (m)")*(Barèmes!$B$6:$B$28=H515)*(Barèmes!$C$6:$C$28=IF(H515="6ème","Mixte",G515))*(Barèmes!$J$6:$J$28="+"))&gt;0,IF(O515&lt;=SUMIFS(Barèmes!$D$6:$D$28,Barèmes!$A$6:$A$28,"Force bas du corps — Saut en longueur (m)",Barèmes!$B$6:$B$28,H515,Barèmes!$C$6:$C$28,IF(H515="6ème","Mixte",G515)),"à besoin",IF(O515&lt;=SUMIFS(Barèmes!$E$6:$E$28,Barèmes!$A$6:$A$28,"Force bas du corps — Saut en longueur (m)",Barèmes!$B$6:$B$28,H515,Barèmes!$C$6:$C$28,IF(H515="6ème","Mixte",G515)),"fragile","satisfaisant")),IF(O515&gt;=SUMIFS(Barèmes!$D$6:$D$28,Barèmes!$A$6:$A$28,"Force bas du corps — Saut en longueur (m)",Barèmes!$B$6:$B$28,H515,Barèmes!$C$6:$C$28,IF(H515="6ème","Mixte",G515)),"à besoin",IF(O515&gt;=SUMIFS(Barèmes!$E$6:$E$28,Barèmes!$A$6:$A$28,"Force bas du corps — Saut en longueur (m)",Barèmes!$B$6:$B$28,H515,Barèmes!$C$6:$C$28,IF(H515="6ème","Mixte",G515)),"fragile","satisfaisant"))))</f>
        <v/>
      </c>
      <c r="Q515" s="23" t="str">
        <f>IF(OR(O515="",SUMPRODUCT((Barèmes!$A$6:$A$28="Force bas du corps — Saut en longueur (m)")*(Barèmes!$B$6:$B$28=H515)*(Barèmes!$C$6:$C$28=IF(H515="6ème","Mixte",G515)))=0),"",IF(SUMPRODUCT((Barèmes!$A$6:$A$28="Force bas du corps — Saut en longueur (m)")*(Barèmes!$B$6:$B$28=H515)*(Barèmes!$C$6:$C$28=IF(H515="6ème","Mixte",G515))*(Barèmes!$J$6:$J$28="+"))&gt;0,IF(O515&lt;=SUMIFS(Barèmes!$F$6:$F$28,Barèmes!$A$6:$A$28,"Force bas du corps — Saut en longueur (m)",Barèmes!$B$6:$B$28,H515,Barèmes!$C$6:$C$28,IF(H515="6ème","Mixte",G515)),Barèmes!$B$2,IF(O515&lt;=SUMIFS(Barèmes!$G$6:$G$28,Barèmes!$A$6:$A$28,"Force bas du corps — Saut en longueur (m)",Barèmes!$B$6:$B$28,H515,Barèmes!$C$6:$C$28,IF(H515="6ème","Mixte",G515)),Barèmes!$C$2,IF(O515&lt;=SUMIFS(Barèmes!$H$6:$H$28,Barèmes!$A$6:$A$28,"Force bas du corps — Saut en longueur (m)",Barèmes!$B$6:$B$28,H515,Barèmes!$C$6:$C$28,IF(H515="6ème","Mixte",G515)),Barèmes!$D$2,IF(O515&lt;=SUMIFS(Barèmes!$I$6:$I$28,Barèmes!$A$6:$A$28,"Force bas du corps — Saut en longueur (m)",Barèmes!$B$6:$B$28,H515,Barèmes!$C$6:$C$28,IF(H515="6ème","Mixte",G515)),Barèmes!$E$2,Barèmes!$F$2)))),IF(O515&gt;=SUMIFS(Barèmes!$F$6:$F$28,Barèmes!$A$6:$A$28,"Force bas du corps — Saut en longueur (m)",Barèmes!$B$6:$B$28,H515,Barèmes!$C$6:$C$28,IF(H515="6ème","Mixte",G515)),Barèmes!$B$2,IF(O515&gt;=SUMIFS(Barèmes!$G$6:$G$28,Barèmes!$A$6:$A$28,"Force bas du corps — Saut en longueur (m)",Barèmes!$B$6:$B$28,H515,Barèmes!$C$6:$C$28,IF(H515="6ème","Mixte",G515)),Barèmes!$C$2,IF(O515&gt;=SUMIFS(Barèmes!$H$6:$H$28,Barèmes!$A$6:$A$28,"Force bas du corps — Saut en longueur (m)",Barèmes!$B$6:$B$28,H515,Barèmes!$C$6:$C$28,IF(H515="6ème","Mixte",G515)),Barèmes!$D$2,IF(O515&gt;=SUMIFS(Barèmes!$I$6:$I$28,Barèmes!$A$6:$A$28,"Force bas du corps — Saut en longueur (m)",Barèmes!$B$6:$B$28,H515,Barèmes!$C$6:$C$28,IF(H515="6ème","Mixte",G515)),Barèmes!$E$2,Barèmes!$F$2))))))</f>
        <v/>
      </c>
      <c r="R515" s="22"/>
      <c r="S515" s="24" t="str">
        <f>IF(OR(R515="",SUMPRODUCT((Barèmes!$A$6:$A$28="Vitesse — 30 m (s)")*(Barèmes!$B$6:$B$28=H515)*(Barèmes!$C$6:$C$28=IF(H515="6ème","Mixte",G515)))=0),"",IF(SUMPRODUCT((Barèmes!$A$6:$A$28="Vitesse — 30 m (s)")*(Barèmes!$B$6:$B$28=H515)*(Barèmes!$C$6:$C$28=IF(H515="6ème","Mixte",G515))*(Barèmes!$J$6:$J$28="+"))&gt;0,IF(R515&lt;=SUMIFS(Barèmes!$D$6:$D$28,Barèmes!$A$6:$A$28,"Vitesse — 30 m (s)",Barèmes!$B$6:$B$28,H515,Barèmes!$C$6:$C$28,IF(H515="6ème","Mixte",G515)),"à besoin",IF(R515&lt;=SUMIFS(Barèmes!$E$6:$E$28,Barèmes!$A$6:$A$28,"Vitesse — 30 m (s)",Barèmes!$B$6:$B$28,H515,Barèmes!$C$6:$C$28,IF(H515="6ème","Mixte",G515)),"fragile","satisfaisant")),IF(R515&gt;=SUMIFS(Barèmes!$D$6:$D$28,Barèmes!$A$6:$A$28,"Vitesse — 30 m (s)",Barèmes!$B$6:$B$28,H515,Barèmes!$C$6:$C$28,IF(H515="6ème","Mixte",G515)),"à besoin",IF(R515&gt;=SUMIFS(Barèmes!$E$6:$E$28,Barèmes!$A$6:$A$28,"Vitesse — 30 m (s)",Barèmes!$B$6:$B$28,H515,Barèmes!$C$6:$C$28,IF(H515="6ème","Mixte",G515)),"fragile","satisfaisant"))))</f>
        <v/>
      </c>
      <c r="T515" s="24" t="str">
        <f>IF(OR(R515="",SUMPRODUCT((Barèmes!$A$6:$A$28="Vitesse — 30 m (s)")*(Barèmes!$B$6:$B$28=H515)*(Barèmes!$C$6:$C$28=IF(H515="6ème","Mixte",G515)))=0),"",IF(SUMPRODUCT((Barèmes!$A$6:$A$28="Vitesse — 30 m (s)")*(Barèmes!$B$6:$B$28=H515)*(Barèmes!$C$6:$C$28=IF(H515="6ème","Mixte",G515))*(Barèmes!$J$6:$J$28="+"))&gt;0,IF(R515&lt;=SUMIFS(Barèmes!$F$6:$F$28,Barèmes!$A$6:$A$28,"Vitesse — 30 m (s)",Barèmes!$B$6:$B$28,H515,Barèmes!$C$6:$C$28,IF(H515="6ème","Mixte",G515)),Barèmes!$B$2,IF(R515&lt;=SUMIFS(Barèmes!$G$6:$G$28,Barèmes!$A$6:$A$28,"Vitesse — 30 m (s)",Barèmes!$B$6:$B$28,H515,Barèmes!$C$6:$C$28,IF(H515="6ème","Mixte",G515)),Barèmes!$C$2,IF(R515&lt;=SUMIFS(Barèmes!$H$6:$H$28,Barèmes!$A$6:$A$28,"Vitesse — 30 m (s)",Barèmes!$B$6:$B$28,H515,Barèmes!$C$6:$C$28,IF(H515="6ème","Mixte",G515)),Barèmes!$D$2,IF(R515&lt;=SUMIFS(Barèmes!$I$6:$I$28,Barèmes!$A$6:$A$28,"Vitesse — 30 m (s)",Barèmes!$B$6:$B$28,H515,Barèmes!$C$6:$C$28,IF(H515="6ème","Mixte",G515)),Barèmes!$E$2,Barèmes!$F$2)))),IF(R515&gt;=SUMIFS(Barèmes!$F$6:$F$28,Barèmes!$A$6:$A$28,"Vitesse — 30 m (s)",Barèmes!$B$6:$B$28,H515,Barèmes!$C$6:$C$28,IF(H515="6ème","Mixte",G515)),Barèmes!$B$2,IF(R515&gt;=SUMIFS(Barèmes!$G$6:$G$28,Barèmes!$A$6:$A$28,"Vitesse — 30 m (s)",Barèmes!$B$6:$B$28,H515,Barèmes!$C$6:$C$28,IF(H515="6ème","Mixte",G515)),Barèmes!$C$2,IF(R515&gt;=SUMIFS(Barèmes!$H$6:$H$28,Barèmes!$A$6:$A$28,"Vitesse — 30 m (s)",Barèmes!$B$6:$B$28,H515,Barèmes!$C$6:$C$28,IF(H515="6ème","Mixte",G515)),Barèmes!$D$2,IF(R515&gt;=SUMIFS(Barèmes!$I$6:$I$28,Barèmes!$A$6:$A$28,"Vitesse — 30 m (s)",Barèmes!$B$6:$B$28,H515,Barèmes!$C$6:$C$28,IF(H515="6ème","Mixte",G515)),Barèmes!$E$2,Barèmes!$F$2))))))</f>
        <v/>
      </c>
      <c r="U515" s="22"/>
      <c r="V515" s="25" t="str">
        <f>IF(OR(U515="",SUMPRODUCT((Barèmes!$A$6:$A$28="Vitesse — 50 m (s)")*(Barèmes!$B$6:$B$28=H515)*(Barèmes!$C$6:$C$28=IF(H515="6ème","Mixte",G515)))=0),"",IF(SUMPRODUCT((Barèmes!$A$6:$A$28="Vitesse — 50 m (s)")*(Barèmes!$B$6:$B$28=H515)*(Barèmes!$C$6:$C$28=IF(H515="6ème","Mixte",G515))*(Barèmes!$J$6:$J$28="+"))&gt;0,IF(U515&lt;=SUMIFS(Barèmes!$D$6:$D$28,Barèmes!$A$6:$A$28,"Vitesse — 50 m (s)",Barèmes!$B$6:$B$28,H515,Barèmes!$C$6:$C$28,IF(H515="6ème","Mixte",G515)),"à besoin",IF(U515&lt;=SUMIFS(Barèmes!$E$6:$E$28,Barèmes!$A$6:$A$28,"Vitesse — 50 m (s)",Barèmes!$B$6:$B$28,H515,Barèmes!$C$6:$C$28,IF(H515="6ème","Mixte",G515)),"fragile","satisfaisant")),IF(U515&gt;=SUMIFS(Barèmes!$D$6:$D$28,Barèmes!$A$6:$A$28,"Vitesse — 50 m (s)",Barèmes!$B$6:$B$28,H515,Barèmes!$C$6:$C$28,IF(H515="6ème","Mixte",G515)),"à besoin",IF(U515&gt;=SUMIFS(Barèmes!$E$6:$E$28,Barèmes!$A$6:$A$28,"Vitesse — 50 m (s)",Barèmes!$B$6:$B$28,H515,Barèmes!$C$6:$C$28,IF(H515="6ème","Mixte",G515)),"fragile","satisfaisant"))))</f>
        <v/>
      </c>
      <c r="W515" s="25" t="str">
        <f>IF(OR(U515="",SUMPRODUCT((Barèmes!$A$6:$A$28="Vitesse — 50 m (s)")*(Barèmes!$B$6:$B$28=H515)*(Barèmes!$C$6:$C$28=IF(H515="6ème","Mixte",G515)))=0),"",IF(SUMPRODUCT((Barèmes!$A$6:$A$28="Vitesse — 50 m (s)")*(Barèmes!$B$6:$B$28=H515)*(Barèmes!$C$6:$C$28=IF(H515="6ème","Mixte",G515))*(Barèmes!$J$6:$J$28="+"))&gt;0,IF(U515&lt;=SUMIFS(Barèmes!$F$6:$F$28,Barèmes!$A$6:$A$28,"Vitesse — 50 m (s)",Barèmes!$B$6:$B$28,H515,Barèmes!$C$6:$C$28,IF(H515="6ème","Mixte",G515)),Barèmes!$B$2,IF(U515&lt;=SUMIFS(Barèmes!$G$6:$G$28,Barèmes!$A$6:$A$28,"Vitesse — 50 m (s)",Barèmes!$B$6:$B$28,H515,Barèmes!$C$6:$C$28,IF(H515="6ème","Mixte",G515)),Barèmes!$C$2,IF(U515&lt;=SUMIFS(Barèmes!$H$6:$H$28,Barèmes!$A$6:$A$28,"Vitesse — 50 m (s)",Barèmes!$B$6:$B$28,H515,Barèmes!$C$6:$C$28,IF(H515="6ème","Mixte",G515)),Barèmes!$D$2,IF(U515&lt;=SUMIFS(Barèmes!$I$6:$I$28,Barèmes!$A$6:$A$28,"Vitesse — 50 m (s)",Barèmes!$B$6:$B$28,H515,Barèmes!$C$6:$C$28,IF(H515="6ème","Mixte",G515)),Barèmes!$E$2,Barèmes!$F$2)))),IF(U515&gt;=SUMIFS(Barèmes!$F$6:$F$28,Barèmes!$A$6:$A$28,"Vitesse — 50 m (s)",Barèmes!$B$6:$B$28,H515,Barèmes!$C$6:$C$28,IF(H515="6ème","Mixte",G515)),Barèmes!$B$2,IF(U515&gt;=SUMIFS(Barèmes!$G$6:$G$28,Barèmes!$A$6:$A$28,"Vitesse — 50 m (s)",Barèmes!$B$6:$B$28,H515,Barèmes!$C$6:$C$28,IF(H515="6ème","Mixte",G515)),Barèmes!$C$2,IF(U515&gt;=SUMIFS(Barèmes!$H$6:$H$28,Barèmes!$A$6:$A$28,"Vitesse — 50 m (s)",Barèmes!$B$6:$B$28,H515,Barèmes!$C$6:$C$28,IF(H515="6ème","Mixte",G515)),Barèmes!$D$2,IF(U515&gt;=SUMIFS(Barèmes!$I$6:$I$28,Barèmes!$A$6:$A$28,"Vitesse — 50 m (s)",Barèmes!$B$6:$B$28,H515,Barèmes!$C$6:$C$28,IF(H515="6ème","Mixte",G515)),Barèmes!$E$2,Barèmes!$F$2))))))</f>
        <v/>
      </c>
      <c r="X515" s="18"/>
      <c r="Y515" s="26" t="str" cm="1">
        <f t="array" ref="Y515">IF(OR(X515="",SUMPRODUCT((Barèmes!$A$6:$A$28="Souplesse (score 1-5)")*(Barèmes!$B$6:$B$28=H515)*(Barèmes!$C$6:$C$28=IF(H515="6ème","Mixte",G515)))=0),"",IF(SUMPRODUCT((Barèmes!$A$6:$A$28="Souplesse (score 1-5)")*(Barèmes!$B$6:$B$28=H515)*(Barèmes!$C$6:$C$28=IF(H515="6ème","Mixte",G515))*(Barèmes!$J$6:$J$28="+"))&gt;0,IF(X515&lt;=SUMIFS(Barèmes!$D$6:$D$28,Barèmes!$A$6:$A$28,"Souplesse (score 1-5)",Barèmes!$B$6:$B$28,H515,Barèmes!$C$6:$C$28,IF(H515="6ème","Mixte",G515)),"à besoin",IF(X515&lt;=SUMIFS(Barèmes!$E$6:$E$28,Barèmes!$A$6:$A$28,"Souplesse (score 1-5)",Barèmes!$B$6:$B$28,H515,Barèmes!$C$6:$C$28,IF(H515="6ème","Mixte",G515)),"fragile","satisfaisant")),IF(X515&gt;=SUMIFS(Barèmes!$D$6:$D$28,Barèmes!$A$6:$A$28,"Souplesse (score 1-5)",Barèmes!$B$6:$B$28,H515,Barèmes!$C$6:$C$28,IF(H515="6ème","Mixte",G515)),"à besoin",IF(X515&gt;=SUMIFS(Barèmes!$E$6:$E$28,Barèmes!$A$6:$A$28,"Souplesse (score 1-5)",Barèmes!$B$6:$B$28,H515,Barèmes!$C$6:$C$28,IF(H515="6ème","Mixte",G515)),"fragile","satisfaisant"))))</f>
        <v/>
      </c>
      <c r="Z515" s="26" t="str" cm="1">
        <f t="array" ref="Z515">IF(OR(X515="",SUMPRODUCT((Barèmes!$A$6:$A$28="Souplesse (score 1-5)")*(Barèmes!$B$6:$B$28=H515)*(Barèmes!$C$6:$C$28=IF(H515="6ème","Mixte",G515)))=0),"",IF(SUMPRODUCT((Barèmes!$A$6:$A$28="Souplesse (score 1-5)")*(Barèmes!$B$6:$B$28=H515)*(Barèmes!$C$6:$C$28=IF(H515="6ème","Mixte",G515))*(Barèmes!$J$6:$J$28="+"))&gt;0,IF(X515&lt;=SUMIFS(Barèmes!$F$6:$F$28,Barèmes!$A$6:$A$28,"Souplesse (score 1-5)",Barèmes!$B$6:$B$28,H515,Barèmes!$C$6:$C$28,IF(H515="6ème","Mixte",G515)),Barèmes!$B$2,IF(X515&lt;=SUMIFS(Barèmes!$G$6:$G$28,Barèmes!$A$6:$A$28,"Souplesse (score 1-5)",Barèmes!$B$6:$B$28,H515,Barèmes!$C$6:$C$28,IF(H515="6ème","Mixte",G515)),Barèmes!$C$2,IF(X515&lt;=SUMIFS(Barèmes!$H$6:$H$28,Barèmes!$A$6:$A$28,"Souplesse (score 1-5)",Barèmes!$B$6:$B$28,H515,Barèmes!$C$6:$C$28,IF(H515="6ème","Mixte",G515)),Barèmes!$D$2,IF(X515&lt;=SUMIFS(Barèmes!$I$6:$I$28,Barèmes!$A$6:$A$28,"Souplesse (score 1-5)",Barèmes!$B$6:$B$28,H515,Barèmes!$C$6:$C$28,IF(H515="6ème","Mixte",G515)),Barèmes!$E$2,Barèmes!$F$2)))),IF(X515&gt;=SUMIFS(Barèmes!$F$6:$F$28,Barèmes!$A$6:$A$28,"Souplesse (score 1-5)",Barèmes!$B$6:$B$28,H515,Barèmes!$C$6:$C$28,IF(H515="6ème","Mixte",G515)),Barèmes!$B$2,IF(X515&gt;=SUMIFS(Barèmes!$G$6:$G$28,Barèmes!$A$6:$A$28,"Souplesse (score 1-5)",Barèmes!$B$6:$B$28,H515,Barèmes!$C$6:$C$28,IF(H515="6ème","Mixte",G515)),Barèmes!$C$2,IF(X515&gt;=SUMIFS(Barèmes!$H$6:$H$28,Barèmes!$A$6:$A$28,"Souplesse (score 1-5)",Barèmes!$B$6:$B$28,H515,Barèmes!$C$6:$C$28,IF(H515="6ème","Mixte",G515)),Barèmes!$D$2,IF(X515&gt;=SUMIFS(Barèmes!$I$6:$I$28,Barèmes!$A$6:$A$28,"Souplesse (score 1-5)",Barèmes!$B$6:$B$28,H515,Barèmes!$C$6:$C$28,IF(H515="6ème","Mixte",G515)),Barèmes!$E$2,Barèmes!$F$2))))))</f>
        <v/>
      </c>
      <c r="AA515" s="22"/>
      <c r="AB515" s="27" t="str">
        <f>IF(OR(AA515="",SUMPRODUCT((Barèmes!$A$6:$A$28="Agilité — T-test 974 (s)")*(Barèmes!$B$6:$B$28=H515)*(Barèmes!$C$6:$C$28=IF(H515="6ème","Mixte",G515)))=0),"",IF(SUMPRODUCT((Barèmes!$A$6:$A$28="Agilité — T-test 974 (s)")*(Barèmes!$B$6:$B$28=H515)*(Barèmes!$C$6:$C$28=IF(H515="6ème","Mixte",G515))*(Barèmes!$J$6:$J$28="+"))&gt;0,IF(AA515&lt;=SUMIFS(Barèmes!$D$6:$D$28,Barèmes!$A$6:$A$28,"Agilité — T-test 974 (s)",Barèmes!$B$6:$B$28,H515,Barèmes!$C$6:$C$28,IF(H515="6ème","Mixte",G515)),"à besoin",IF(AA515&lt;=SUMIFS(Barèmes!$E$6:$E$28,Barèmes!$A$6:$A$28,"Agilité — T-test 974 (s)",Barèmes!$B$6:$B$28,H515,Barèmes!$C$6:$C$28,IF(H515="6ème","Mixte",G515)),"fragile","satisfaisant")),IF(AA515&gt;=SUMIFS(Barèmes!$D$6:$D$28,Barèmes!$A$6:$A$28,"Agilité — T-test 974 (s)",Barèmes!$B$6:$B$28,H515,Barèmes!$C$6:$C$28,IF(H515="6ème","Mixte",G515)),"à besoin",IF(AA515&gt;=SUMIFS(Barèmes!$E$6:$E$28,Barèmes!$A$6:$A$28,"Agilité — T-test 974 (s)",Barèmes!$B$6:$B$28,H515,Barèmes!$C$6:$C$28,IF(H515="6ème","Mixte",G515)),"fragile","satisfaisant"))))</f>
        <v/>
      </c>
      <c r="AC515" s="27" t="str">
        <f>IF(OR(AA515="",SUMPRODUCT((Barèmes!$A$6:$A$28="Agilité — T-test 974 (s)")*(Barèmes!$B$6:$B$28=H515)*(Barèmes!$C$6:$C$28=IF(H515="6ème","Mixte",G515)))=0),"",IF(SUMPRODUCT((Barèmes!$A$6:$A$28="Agilité — T-test 974 (s)")*(Barèmes!$B$6:$B$28=H515)*(Barèmes!$C$6:$C$28=IF(H515="6ème","Mixte",G515))*(Barèmes!$J$6:$J$28="+"))&gt;0,IF(AA515&lt;=SUMIFS(Barèmes!$F$6:$F$28,Barèmes!$A$6:$A$28,"Agilité — T-test 974 (s)",Barèmes!$B$6:$B$28,H515,Barèmes!$C$6:$C$28,IF(H515="6ème","Mixte",G515)),Barèmes!$B$2,IF(AA515&lt;=SUMIFS(Barèmes!$G$6:$G$28,Barèmes!$A$6:$A$28,"Agilité — T-test 974 (s)",Barèmes!$B$6:$B$28,H515,Barèmes!$C$6:$C$28,IF(H515="6ème","Mixte",G515)),Barèmes!$C$2,IF(AA515&lt;=SUMIFS(Barèmes!$H$6:$H$28,Barèmes!$A$6:$A$28,"Agilité — T-test 974 (s)",Barèmes!$B$6:$B$28,H515,Barèmes!$C$6:$C$28,IF(H515="6ème","Mixte",G515)),Barèmes!$D$2,IF(AA515&lt;=SUMIFS(Barèmes!$I$6:$I$28,Barèmes!$A$6:$A$28,"Agilité — T-test 974 (s)",Barèmes!$B$6:$B$28,H515,Barèmes!$C$6:$C$28,IF(H515="6ème","Mixte",G515)),Barèmes!$E$2,Barèmes!$F$2)))),IF(AA515&gt;=SUMIFS(Barèmes!$F$6:$F$28,Barèmes!$A$6:$A$28,"Agilité — T-test 974 (s)",Barèmes!$B$6:$B$28,H515,Barèmes!$C$6:$C$28,IF(H515="6ème","Mixte",G515)),Barèmes!$B$2,IF(AA515&gt;=SUMIFS(Barèmes!$G$6:$G$28,Barèmes!$A$6:$A$28,"Agilité — T-test 974 (s)",Barèmes!$B$6:$B$28,H515,Barèmes!$C$6:$C$28,IF(H515="6ème","Mixte",G515)),Barèmes!$C$2,IF(AA515&gt;=SUMIFS(Barèmes!$H$6:$H$28,Barèmes!$A$6:$A$28,"Agilité — T-test 974 (s)",Barèmes!$B$6:$B$28,H515,Barèmes!$C$6:$C$28,IF(H515="6ème","Mixte",G515)),Barèmes!$D$2,IF(AA515&gt;=SUMIFS(Barèmes!$I$6:$I$28,Barèmes!$A$6:$A$28,"Agilité — T-test 974 (s)",Barèmes!$B$6:$B$28,H515,Barèmes!$C$6:$C$28,IF(H515="6ème","Mixte",G515)),Barèmes!$E$2,Barèmes!$F$2))))))</f>
        <v/>
      </c>
      <c r="AD515" s="28" t="str">
        <f t="shared" si="58"/>
        <v/>
      </c>
      <c r="AE515" s="29" t="str">
        <f t="shared" si="59"/>
        <v/>
      </c>
      <c r="AF515" s="30" t="str">
        <f>IF(OR(AD515="",SUMPRODUCT((Barèmes!$A$6:$A$28="Surcoût d'agilité (s) — technique")*(Barèmes!$B$6:$B$28=H515)*(Barèmes!$C$6:$C$28=IF(H515="6ème","Mixte",G515)))=0),"",IF(SUMPRODUCT((Barèmes!$A$6:$A$28="Surcoût d'agilité (s) — technique")*(Barèmes!$B$6:$B$28=H515)*(Barèmes!$C$6:$C$28=IF(H515="6ème","Mixte",G515))*(Barèmes!$J$6:$J$28="+"))&gt;0,IF(AD515&lt;=SUMIFS(Barèmes!$D$6:$D$28,Barèmes!$A$6:$A$28,"Surcoût d'agilité (s) — technique",Barèmes!$B$6:$B$28,H515,Barèmes!$C$6:$C$28,IF(H515="6ème","Mixte",G515)),"à besoin",IF(AD515&lt;=SUMIFS(Barèmes!$E$6:$E$28,Barèmes!$A$6:$A$28,"Surcoût d'agilité (s) — technique",Barèmes!$B$6:$B$28,H515,Barèmes!$C$6:$C$28,IF(H515="6ème","Mixte",G515)),"fragile","satisfaisant")),IF(AD515&gt;=SUMIFS(Barèmes!$D$6:$D$28,Barèmes!$A$6:$A$28,"Surcoût d'agilité (s) — technique",Barèmes!$B$6:$B$28,H515,Barèmes!$C$6:$C$28,IF(H515="6ème","Mixte",G515)),"à besoin",IF(AD515&gt;=SUMIFS(Barèmes!$E$6:$E$28,Barèmes!$A$6:$A$28,"Surcoût d'agilité (s) — technique",Barèmes!$B$6:$B$28,H515,Barèmes!$C$6:$C$28,IF(H515="6ème","Mixte",G515)),"fragile","satisfaisant"))))</f>
        <v/>
      </c>
      <c r="AG515" s="30" t="str">
        <f>IF(OR(AD515="",SUMPRODUCT((Barèmes!$A$6:$A$28="Surcoût d'agilité (s) — technique")*(Barèmes!$B$6:$B$28=H515)*(Barèmes!$C$6:$C$28=IF(H515="6ème","Mixte",G515)))=0),"",IF(SUMPRODUCT((Barèmes!$A$6:$A$28="Surcoût d'agilité (s) — technique")*(Barèmes!$B$6:$B$28=H515)*(Barèmes!$C$6:$C$28=IF(H515="6ème","Mixte",G515))*(Barèmes!$J$6:$J$28="+"))&gt;0,IF(AD515&lt;=SUMIFS(Barèmes!$F$6:$F$28,Barèmes!$A$6:$A$28,"Surcoût d'agilité (s) — technique",Barèmes!$B$6:$B$28,H515,Barèmes!$C$6:$C$28,IF(H515="6ème","Mixte",G515)),Barèmes!$B$2,IF(AD515&lt;=SUMIFS(Barèmes!$G$6:$G$28,Barèmes!$A$6:$A$28,"Surcoût d'agilité (s) — technique",Barèmes!$B$6:$B$28,H515,Barèmes!$C$6:$C$28,IF(H515="6ème","Mixte",G515)),Barèmes!$C$2,IF(AD515&lt;=SUMIFS(Barèmes!$H$6:$H$28,Barèmes!$A$6:$A$28,"Surcoût d'agilité (s) — technique",Barèmes!$B$6:$B$28,H515,Barèmes!$C$6:$C$28,IF(H515="6ème","Mixte",G515)),Barèmes!$D$2,IF(AD515&lt;=SUMIFS(Barèmes!$I$6:$I$28,Barèmes!$A$6:$A$28,"Surcoût d'agilité (s) — technique",Barèmes!$B$6:$B$28,H515,Barèmes!$C$6:$C$28,IF(H515="6ème","Mixte",G515)),Barèmes!$E$2,Barèmes!$F$2)))),IF(AD515&gt;=SUMIFS(Barèmes!$F$6:$F$28,Barèmes!$A$6:$A$28,"Surcoût d'agilité (s) — technique",Barèmes!$B$6:$B$28,H515,Barèmes!$C$6:$C$28,IF(H515="6ème","Mixte",G515)),Barèmes!$B$2,IF(AD515&gt;=SUMIFS(Barèmes!$G$6:$G$28,Barèmes!$A$6:$A$28,"Surcoût d'agilité (s) — technique",Barèmes!$B$6:$B$28,H515,Barèmes!$C$6:$C$28,IF(H515="6ème","Mixte",G515)),Barèmes!$C$2,IF(AD515&gt;=SUMIFS(Barèmes!$H$6:$H$28,Barèmes!$A$6:$A$28,"Surcoût d'agilité (s) — technique",Barèmes!$B$6:$B$28,H515,Barèmes!$C$6:$C$28,IF(H515="6ème","Mixte",G515)),Barèmes!$D$2,IF(AD515&gt;=SUMIFS(Barèmes!$I$6:$I$28,Barèmes!$A$6:$A$28,"Surcoût d'agilité (s) — technique",Barèmes!$B$6:$B$28,H515,Barèmes!$C$6:$C$28,IF(H515="6ème","Mixte",G515)),Barèmes!$E$2,Barèmes!$F$2))))))</f>
        <v/>
      </c>
      <c r="AH515" s="31" t="str">
        <f>IF((IF(N515="",0,1)+IF(Q515="",0,1)+IF(W515="",0,1)+IF(Z515="",0,1)+IF(AC515="",0,1))=0,"",3*IF(N515=Barèmes!$B$2,1,IF(N515=Barèmes!$C$2,2,IF(N515=Barèmes!$D$2,3,IF(N515=Barèmes!$E$2,4,IF(N515=Barèmes!$F$2,5,0)))))+3*IF(Q515=Barèmes!$B$2,1,IF(Q515=Barèmes!$C$2,2,IF(Q515=Barèmes!$D$2,3,IF(Q515=Barèmes!$E$2,4,IF(Q515=Barèmes!$F$2,5,0)))))+2*IF(W515=Barèmes!$B$2,1,IF(W515=Barèmes!$C$2,2,IF(W515=Barèmes!$D$2,3,IF(W515=Barèmes!$E$2,4,IF(W515=Barèmes!$F$2,5,0)))))+1*IF(Z515=Barèmes!$B$2,1,IF(Z515=Barèmes!$C$2,2,IF(Z515=Barèmes!$D$2,3,IF(Z515=Barèmes!$E$2,4,IF(Z515=Barèmes!$F$2,5,0)))))+1*IF(AC515=Barèmes!$B$2,1,IF(AC515=Barèmes!$C$2,2,IF(AC515=Barèmes!$D$2,3,IF(AC515=Barèmes!$E$2,4,IF(AC515=Barèmes!$F$2,5,0))))))</f>
        <v/>
      </c>
      <c r="AI515" s="31"/>
      <c r="AJ515" s="32" t="str">
        <f>IFERROR(INDEX(Croissance!$B$5:$B$604,MATCH(A515,Croissance!$A$5:$A$604,0)),"")</f>
        <v/>
      </c>
      <c r="AK515" s="32" t="str">
        <f>IFERROR(INDEX(Croissance!$C$5:$C$604,MATCH(A515,Croissance!$A$5:$A$604,0)),"")</f>
        <v/>
      </c>
      <c r="AL515" s="32" t="str">
        <f>IFERROR(INDEX(Croissance!$D$5:$D$604,MATCH(A515,Croissance!$A$5:$A$604,0)),"")</f>
        <v/>
      </c>
      <c r="AM515" s="32" t="str">
        <f>IFERROR(INDEX(Croissance!$E$5:$E$604,MATCH(A515,Croissance!$A$5:$A$604,0)),"")</f>
        <v/>
      </c>
      <c r="AO515" s="33">
        <f t="shared" si="64"/>
        <v>0</v>
      </c>
      <c r="AP515" s="33">
        <f t="shared" si="60"/>
        <v>0</v>
      </c>
      <c r="AQ515" s="33">
        <f>IF(A515="",0,IF(AND(OR('Synthèse classe'!$C$2="Tous",C515='Synthèse classe'!$C$2),OR('Synthèse classe'!$C$3="Toutes",D515='Synthèse classe'!$C$3),OR('Synthèse classe'!$C$4="Toutes",AND('Synthèse classe'!$C$4="Dernière",AP515=1),B515=IFERROR(VALUE('Synthèse classe'!$C$4),0))),1,0))</f>
        <v>0</v>
      </c>
      <c r="AR515" s="34" t="str">
        <f t="shared" si="61"/>
        <v/>
      </c>
    </row>
    <row r="516" spans="1:44" x14ac:dyDescent="0.2">
      <c r="A516" s="17" t="str">
        <f t="shared" si="57"/>
        <v/>
      </c>
      <c r="B516" s="18"/>
      <c r="C516" s="19"/>
      <c r="D516" s="19"/>
      <c r="E516" s="19"/>
      <c r="F516" s="19"/>
      <c r="G516" s="19"/>
      <c r="H516" s="17" t="str">
        <f t="shared" si="62"/>
        <v/>
      </c>
      <c r="I516" s="20"/>
      <c r="J516" s="18"/>
      <c r="K516" s="19"/>
      <c r="L516" s="21" t="str">
        <f t="shared" si="63"/>
        <v/>
      </c>
      <c r="M516" s="21" t="str">
        <f>IF(OR(J516="",SUMPRODUCT((Barèmes!$A$6:$A$28="Endurance — Luc Léger (palier)")*(Barèmes!$B$6:$B$28=H516)*(Barèmes!$C$6:$C$28=IF(H516="6ème","Mixte",G516)))=0),"",IF(SUMPRODUCT((Barèmes!$A$6:$A$28="Endurance — Luc Léger (palier)")*(Barèmes!$B$6:$B$28=H516)*(Barèmes!$C$6:$C$28=IF(H516="6ème","Mixte",G516))*(Barèmes!$J$6:$J$28="+"))&gt;0,IF(J516&lt;=SUMIFS(Barèmes!$D$6:$D$28,Barèmes!$A$6:$A$28,"Endurance — Luc Léger (palier)",Barèmes!$B$6:$B$28,H516,Barèmes!$C$6:$C$28,IF(H516="6ème","Mixte",G516)),"à besoin",IF(J516&lt;=SUMIFS(Barèmes!$E$6:$E$28,Barèmes!$A$6:$A$28,"Endurance — Luc Léger (palier)",Barèmes!$B$6:$B$28,H516,Barèmes!$C$6:$C$28,IF(H516="6ème","Mixte",G516)),"fragile","satisfaisant")),IF(J516&gt;=SUMIFS(Barèmes!$D$6:$D$28,Barèmes!$A$6:$A$28,"Endurance — Luc Léger (palier)",Barèmes!$B$6:$B$28,H516,Barèmes!$C$6:$C$28,IF(H516="6ème","Mixte",G516)),"à besoin",IF(J516&gt;=SUMIFS(Barèmes!$E$6:$E$28,Barèmes!$A$6:$A$28,"Endurance — Luc Léger (palier)",Barèmes!$B$6:$B$28,H516,Barèmes!$C$6:$C$28,IF(H516="6ème","Mixte",G516)),"fragile","satisfaisant"))))</f>
        <v/>
      </c>
      <c r="N516" s="21" t="str">
        <f>IF(OR(J516="",SUMPRODUCT((Barèmes!$A$6:$A$28="Endurance — Luc Léger (palier)")*(Barèmes!$B$6:$B$28=H516)*(Barèmes!$C$6:$C$28=IF(H516="6ème","Mixte",G516)))=0),"",IF(SUMPRODUCT((Barèmes!$A$6:$A$28="Endurance — Luc Léger (palier)")*(Barèmes!$B$6:$B$28=H516)*(Barèmes!$C$6:$C$28=IF(H516="6ème","Mixte",G516))*(Barèmes!$J$6:$J$28="+"))&gt;0,IF(J516&lt;=SUMIFS(Barèmes!$F$6:$F$28,Barèmes!$A$6:$A$28,"Endurance — Luc Léger (palier)",Barèmes!$B$6:$B$28,H516,Barèmes!$C$6:$C$28,IF(H516="6ème","Mixte",G516)),Barèmes!$B$2,IF(J516&lt;=SUMIFS(Barèmes!$G$6:$G$28,Barèmes!$A$6:$A$28,"Endurance — Luc Léger (palier)",Barèmes!$B$6:$B$28,H516,Barèmes!$C$6:$C$28,IF(H516="6ème","Mixte",G516)),Barèmes!$C$2,IF(J516&lt;=SUMIFS(Barèmes!$H$6:$H$28,Barèmes!$A$6:$A$28,"Endurance — Luc Léger (palier)",Barèmes!$B$6:$B$28,H516,Barèmes!$C$6:$C$28,IF(H516="6ème","Mixte",G516)),Barèmes!$D$2,IF(J516&lt;=SUMIFS(Barèmes!$I$6:$I$28,Barèmes!$A$6:$A$28,"Endurance — Luc Léger (palier)",Barèmes!$B$6:$B$28,H516,Barèmes!$C$6:$C$28,IF(H516="6ème","Mixte",G516)),Barèmes!$E$2,Barèmes!$F$2)))),IF(J516&gt;=SUMIFS(Barèmes!$F$6:$F$28,Barèmes!$A$6:$A$28,"Endurance — Luc Léger (palier)",Barèmes!$B$6:$B$28,H516,Barèmes!$C$6:$C$28,IF(H516="6ème","Mixte",G516)),Barèmes!$B$2,IF(J516&gt;=SUMIFS(Barèmes!$G$6:$G$28,Barèmes!$A$6:$A$28,"Endurance — Luc Léger (palier)",Barèmes!$B$6:$B$28,H516,Barèmes!$C$6:$C$28,IF(H516="6ème","Mixte",G516)),Barèmes!$C$2,IF(J516&gt;=SUMIFS(Barèmes!$H$6:$H$28,Barèmes!$A$6:$A$28,"Endurance — Luc Léger (palier)",Barèmes!$B$6:$B$28,H516,Barèmes!$C$6:$C$28,IF(H516="6ème","Mixte",G516)),Barèmes!$D$2,IF(J516&gt;=SUMIFS(Barèmes!$I$6:$I$28,Barèmes!$A$6:$A$28,"Endurance — Luc Léger (palier)",Barèmes!$B$6:$B$28,H516,Barèmes!$C$6:$C$28,IF(H516="6ème","Mixte",G516)),Barèmes!$E$2,Barèmes!$F$2))))))</f>
        <v/>
      </c>
      <c r="O516" s="22"/>
      <c r="P516" s="23" t="str">
        <f>IF(OR(O516="",SUMPRODUCT((Barèmes!$A$6:$A$28="Force bas du corps — Saut en longueur (m)")*(Barèmes!$B$6:$B$28=H516)*(Barèmes!$C$6:$C$28=IF(H516="6ème","Mixte",G516)))=0),"",IF(SUMPRODUCT((Barèmes!$A$6:$A$28="Force bas du corps — Saut en longueur (m)")*(Barèmes!$B$6:$B$28=H516)*(Barèmes!$C$6:$C$28=IF(H516="6ème","Mixte",G516))*(Barèmes!$J$6:$J$28="+"))&gt;0,IF(O516&lt;=SUMIFS(Barèmes!$D$6:$D$28,Barèmes!$A$6:$A$28,"Force bas du corps — Saut en longueur (m)",Barèmes!$B$6:$B$28,H516,Barèmes!$C$6:$C$28,IF(H516="6ème","Mixte",G516)),"à besoin",IF(O516&lt;=SUMIFS(Barèmes!$E$6:$E$28,Barèmes!$A$6:$A$28,"Force bas du corps — Saut en longueur (m)",Barèmes!$B$6:$B$28,H516,Barèmes!$C$6:$C$28,IF(H516="6ème","Mixte",G516)),"fragile","satisfaisant")),IF(O516&gt;=SUMIFS(Barèmes!$D$6:$D$28,Barèmes!$A$6:$A$28,"Force bas du corps — Saut en longueur (m)",Barèmes!$B$6:$B$28,H516,Barèmes!$C$6:$C$28,IF(H516="6ème","Mixte",G516)),"à besoin",IF(O516&gt;=SUMIFS(Barèmes!$E$6:$E$28,Barèmes!$A$6:$A$28,"Force bas du corps — Saut en longueur (m)",Barèmes!$B$6:$B$28,H516,Barèmes!$C$6:$C$28,IF(H516="6ème","Mixte",G516)),"fragile","satisfaisant"))))</f>
        <v/>
      </c>
      <c r="Q516" s="23" t="str">
        <f>IF(OR(O516="",SUMPRODUCT((Barèmes!$A$6:$A$28="Force bas du corps — Saut en longueur (m)")*(Barèmes!$B$6:$B$28=H516)*(Barèmes!$C$6:$C$28=IF(H516="6ème","Mixte",G516)))=0),"",IF(SUMPRODUCT((Barèmes!$A$6:$A$28="Force bas du corps — Saut en longueur (m)")*(Barèmes!$B$6:$B$28=H516)*(Barèmes!$C$6:$C$28=IF(H516="6ème","Mixte",G516))*(Barèmes!$J$6:$J$28="+"))&gt;0,IF(O516&lt;=SUMIFS(Barèmes!$F$6:$F$28,Barèmes!$A$6:$A$28,"Force bas du corps — Saut en longueur (m)",Barèmes!$B$6:$B$28,H516,Barèmes!$C$6:$C$28,IF(H516="6ème","Mixte",G516)),Barèmes!$B$2,IF(O516&lt;=SUMIFS(Barèmes!$G$6:$G$28,Barèmes!$A$6:$A$28,"Force bas du corps — Saut en longueur (m)",Barèmes!$B$6:$B$28,H516,Barèmes!$C$6:$C$28,IF(H516="6ème","Mixte",G516)),Barèmes!$C$2,IF(O516&lt;=SUMIFS(Barèmes!$H$6:$H$28,Barèmes!$A$6:$A$28,"Force bas du corps — Saut en longueur (m)",Barèmes!$B$6:$B$28,H516,Barèmes!$C$6:$C$28,IF(H516="6ème","Mixte",G516)),Barèmes!$D$2,IF(O516&lt;=SUMIFS(Barèmes!$I$6:$I$28,Barèmes!$A$6:$A$28,"Force bas du corps — Saut en longueur (m)",Barèmes!$B$6:$B$28,H516,Barèmes!$C$6:$C$28,IF(H516="6ème","Mixte",G516)),Barèmes!$E$2,Barèmes!$F$2)))),IF(O516&gt;=SUMIFS(Barèmes!$F$6:$F$28,Barèmes!$A$6:$A$28,"Force bas du corps — Saut en longueur (m)",Barèmes!$B$6:$B$28,H516,Barèmes!$C$6:$C$28,IF(H516="6ème","Mixte",G516)),Barèmes!$B$2,IF(O516&gt;=SUMIFS(Barèmes!$G$6:$G$28,Barèmes!$A$6:$A$28,"Force bas du corps — Saut en longueur (m)",Barèmes!$B$6:$B$28,H516,Barèmes!$C$6:$C$28,IF(H516="6ème","Mixte",G516)),Barèmes!$C$2,IF(O516&gt;=SUMIFS(Barèmes!$H$6:$H$28,Barèmes!$A$6:$A$28,"Force bas du corps — Saut en longueur (m)",Barèmes!$B$6:$B$28,H516,Barèmes!$C$6:$C$28,IF(H516="6ème","Mixte",G516)),Barèmes!$D$2,IF(O516&gt;=SUMIFS(Barèmes!$I$6:$I$28,Barèmes!$A$6:$A$28,"Force bas du corps — Saut en longueur (m)",Barèmes!$B$6:$B$28,H516,Barèmes!$C$6:$C$28,IF(H516="6ème","Mixte",G516)),Barèmes!$E$2,Barèmes!$F$2))))))</f>
        <v/>
      </c>
      <c r="R516" s="22"/>
      <c r="S516" s="24" t="str">
        <f>IF(OR(R516="",SUMPRODUCT((Barèmes!$A$6:$A$28="Vitesse — 30 m (s)")*(Barèmes!$B$6:$B$28=H516)*(Barèmes!$C$6:$C$28=IF(H516="6ème","Mixte",G516)))=0),"",IF(SUMPRODUCT((Barèmes!$A$6:$A$28="Vitesse — 30 m (s)")*(Barèmes!$B$6:$B$28=H516)*(Barèmes!$C$6:$C$28=IF(H516="6ème","Mixte",G516))*(Barèmes!$J$6:$J$28="+"))&gt;0,IF(R516&lt;=SUMIFS(Barèmes!$D$6:$D$28,Barèmes!$A$6:$A$28,"Vitesse — 30 m (s)",Barèmes!$B$6:$B$28,H516,Barèmes!$C$6:$C$28,IF(H516="6ème","Mixte",G516)),"à besoin",IF(R516&lt;=SUMIFS(Barèmes!$E$6:$E$28,Barèmes!$A$6:$A$28,"Vitesse — 30 m (s)",Barèmes!$B$6:$B$28,H516,Barèmes!$C$6:$C$28,IF(H516="6ème","Mixte",G516)),"fragile","satisfaisant")),IF(R516&gt;=SUMIFS(Barèmes!$D$6:$D$28,Barèmes!$A$6:$A$28,"Vitesse — 30 m (s)",Barèmes!$B$6:$B$28,H516,Barèmes!$C$6:$C$28,IF(H516="6ème","Mixte",G516)),"à besoin",IF(R516&gt;=SUMIFS(Barèmes!$E$6:$E$28,Barèmes!$A$6:$A$28,"Vitesse — 30 m (s)",Barèmes!$B$6:$B$28,H516,Barèmes!$C$6:$C$28,IF(H516="6ème","Mixte",G516)),"fragile","satisfaisant"))))</f>
        <v/>
      </c>
      <c r="T516" s="24" t="str">
        <f>IF(OR(R516="",SUMPRODUCT((Barèmes!$A$6:$A$28="Vitesse — 30 m (s)")*(Barèmes!$B$6:$B$28=H516)*(Barèmes!$C$6:$C$28=IF(H516="6ème","Mixte",G516)))=0),"",IF(SUMPRODUCT((Barèmes!$A$6:$A$28="Vitesse — 30 m (s)")*(Barèmes!$B$6:$B$28=H516)*(Barèmes!$C$6:$C$28=IF(H516="6ème","Mixte",G516))*(Barèmes!$J$6:$J$28="+"))&gt;0,IF(R516&lt;=SUMIFS(Barèmes!$F$6:$F$28,Barèmes!$A$6:$A$28,"Vitesse — 30 m (s)",Barèmes!$B$6:$B$28,H516,Barèmes!$C$6:$C$28,IF(H516="6ème","Mixte",G516)),Barèmes!$B$2,IF(R516&lt;=SUMIFS(Barèmes!$G$6:$G$28,Barèmes!$A$6:$A$28,"Vitesse — 30 m (s)",Barèmes!$B$6:$B$28,H516,Barèmes!$C$6:$C$28,IF(H516="6ème","Mixte",G516)),Barèmes!$C$2,IF(R516&lt;=SUMIFS(Barèmes!$H$6:$H$28,Barèmes!$A$6:$A$28,"Vitesse — 30 m (s)",Barèmes!$B$6:$B$28,H516,Barèmes!$C$6:$C$28,IF(H516="6ème","Mixte",G516)),Barèmes!$D$2,IF(R516&lt;=SUMIFS(Barèmes!$I$6:$I$28,Barèmes!$A$6:$A$28,"Vitesse — 30 m (s)",Barèmes!$B$6:$B$28,H516,Barèmes!$C$6:$C$28,IF(H516="6ème","Mixte",G516)),Barèmes!$E$2,Barèmes!$F$2)))),IF(R516&gt;=SUMIFS(Barèmes!$F$6:$F$28,Barèmes!$A$6:$A$28,"Vitesse — 30 m (s)",Barèmes!$B$6:$B$28,H516,Barèmes!$C$6:$C$28,IF(H516="6ème","Mixte",G516)),Barèmes!$B$2,IF(R516&gt;=SUMIFS(Barèmes!$G$6:$G$28,Barèmes!$A$6:$A$28,"Vitesse — 30 m (s)",Barèmes!$B$6:$B$28,H516,Barèmes!$C$6:$C$28,IF(H516="6ème","Mixte",G516)),Barèmes!$C$2,IF(R516&gt;=SUMIFS(Barèmes!$H$6:$H$28,Barèmes!$A$6:$A$28,"Vitesse — 30 m (s)",Barèmes!$B$6:$B$28,H516,Barèmes!$C$6:$C$28,IF(H516="6ème","Mixte",G516)),Barèmes!$D$2,IF(R516&gt;=SUMIFS(Barèmes!$I$6:$I$28,Barèmes!$A$6:$A$28,"Vitesse — 30 m (s)",Barèmes!$B$6:$B$28,H516,Barèmes!$C$6:$C$28,IF(H516="6ème","Mixte",G516)),Barèmes!$E$2,Barèmes!$F$2))))))</f>
        <v/>
      </c>
      <c r="U516" s="22"/>
      <c r="V516" s="25" t="str">
        <f>IF(OR(U516="",SUMPRODUCT((Barèmes!$A$6:$A$28="Vitesse — 50 m (s)")*(Barèmes!$B$6:$B$28=H516)*(Barèmes!$C$6:$C$28=IF(H516="6ème","Mixte",G516)))=0),"",IF(SUMPRODUCT((Barèmes!$A$6:$A$28="Vitesse — 50 m (s)")*(Barèmes!$B$6:$B$28=H516)*(Barèmes!$C$6:$C$28=IF(H516="6ème","Mixte",G516))*(Barèmes!$J$6:$J$28="+"))&gt;0,IF(U516&lt;=SUMIFS(Barèmes!$D$6:$D$28,Barèmes!$A$6:$A$28,"Vitesse — 50 m (s)",Barèmes!$B$6:$B$28,H516,Barèmes!$C$6:$C$28,IF(H516="6ème","Mixte",G516)),"à besoin",IF(U516&lt;=SUMIFS(Barèmes!$E$6:$E$28,Barèmes!$A$6:$A$28,"Vitesse — 50 m (s)",Barèmes!$B$6:$B$28,H516,Barèmes!$C$6:$C$28,IF(H516="6ème","Mixte",G516)),"fragile","satisfaisant")),IF(U516&gt;=SUMIFS(Barèmes!$D$6:$D$28,Barèmes!$A$6:$A$28,"Vitesse — 50 m (s)",Barèmes!$B$6:$B$28,H516,Barèmes!$C$6:$C$28,IF(H516="6ème","Mixte",G516)),"à besoin",IF(U516&gt;=SUMIFS(Barèmes!$E$6:$E$28,Barèmes!$A$6:$A$28,"Vitesse — 50 m (s)",Barèmes!$B$6:$B$28,H516,Barèmes!$C$6:$C$28,IF(H516="6ème","Mixte",G516)),"fragile","satisfaisant"))))</f>
        <v/>
      </c>
      <c r="W516" s="25" t="str">
        <f>IF(OR(U516="",SUMPRODUCT((Barèmes!$A$6:$A$28="Vitesse — 50 m (s)")*(Barèmes!$B$6:$B$28=H516)*(Barèmes!$C$6:$C$28=IF(H516="6ème","Mixte",G516)))=0),"",IF(SUMPRODUCT((Barèmes!$A$6:$A$28="Vitesse — 50 m (s)")*(Barèmes!$B$6:$B$28=H516)*(Barèmes!$C$6:$C$28=IF(H516="6ème","Mixte",G516))*(Barèmes!$J$6:$J$28="+"))&gt;0,IF(U516&lt;=SUMIFS(Barèmes!$F$6:$F$28,Barèmes!$A$6:$A$28,"Vitesse — 50 m (s)",Barèmes!$B$6:$B$28,H516,Barèmes!$C$6:$C$28,IF(H516="6ème","Mixte",G516)),Barèmes!$B$2,IF(U516&lt;=SUMIFS(Barèmes!$G$6:$G$28,Barèmes!$A$6:$A$28,"Vitesse — 50 m (s)",Barèmes!$B$6:$B$28,H516,Barèmes!$C$6:$C$28,IF(H516="6ème","Mixte",G516)),Barèmes!$C$2,IF(U516&lt;=SUMIFS(Barèmes!$H$6:$H$28,Barèmes!$A$6:$A$28,"Vitesse — 50 m (s)",Barèmes!$B$6:$B$28,H516,Barèmes!$C$6:$C$28,IF(H516="6ème","Mixte",G516)),Barèmes!$D$2,IF(U516&lt;=SUMIFS(Barèmes!$I$6:$I$28,Barèmes!$A$6:$A$28,"Vitesse — 50 m (s)",Barèmes!$B$6:$B$28,H516,Barèmes!$C$6:$C$28,IF(H516="6ème","Mixte",G516)),Barèmes!$E$2,Barèmes!$F$2)))),IF(U516&gt;=SUMIFS(Barèmes!$F$6:$F$28,Barèmes!$A$6:$A$28,"Vitesse — 50 m (s)",Barèmes!$B$6:$B$28,H516,Barèmes!$C$6:$C$28,IF(H516="6ème","Mixte",G516)),Barèmes!$B$2,IF(U516&gt;=SUMIFS(Barèmes!$G$6:$G$28,Barèmes!$A$6:$A$28,"Vitesse — 50 m (s)",Barèmes!$B$6:$B$28,H516,Barèmes!$C$6:$C$28,IF(H516="6ème","Mixte",G516)),Barèmes!$C$2,IF(U516&gt;=SUMIFS(Barèmes!$H$6:$H$28,Barèmes!$A$6:$A$28,"Vitesse — 50 m (s)",Barèmes!$B$6:$B$28,H516,Barèmes!$C$6:$C$28,IF(H516="6ème","Mixte",G516)),Barèmes!$D$2,IF(U516&gt;=SUMIFS(Barèmes!$I$6:$I$28,Barèmes!$A$6:$A$28,"Vitesse — 50 m (s)",Barèmes!$B$6:$B$28,H516,Barèmes!$C$6:$C$28,IF(H516="6ème","Mixte",G516)),Barèmes!$E$2,Barèmes!$F$2))))))</f>
        <v/>
      </c>
      <c r="X516" s="18"/>
      <c r="Y516" s="26" t="str" cm="1">
        <f t="array" ref="Y516">IF(OR(X516="",SUMPRODUCT((Barèmes!$A$6:$A$28="Souplesse (score 1-5)")*(Barèmes!$B$6:$B$28=H516)*(Barèmes!$C$6:$C$28=IF(H516="6ème","Mixte",G516)))=0),"",IF(SUMPRODUCT((Barèmes!$A$6:$A$28="Souplesse (score 1-5)")*(Barèmes!$B$6:$B$28=H516)*(Barèmes!$C$6:$C$28=IF(H516="6ème","Mixte",G516))*(Barèmes!$J$6:$J$28="+"))&gt;0,IF(X516&lt;=SUMIFS(Barèmes!$D$6:$D$28,Barèmes!$A$6:$A$28,"Souplesse (score 1-5)",Barèmes!$B$6:$B$28,H516,Barèmes!$C$6:$C$28,IF(H516="6ème","Mixte",G516)),"à besoin",IF(X516&lt;=SUMIFS(Barèmes!$E$6:$E$28,Barèmes!$A$6:$A$28,"Souplesse (score 1-5)",Barèmes!$B$6:$B$28,H516,Barèmes!$C$6:$C$28,IF(H516="6ème","Mixte",G516)),"fragile","satisfaisant")),IF(X516&gt;=SUMIFS(Barèmes!$D$6:$D$28,Barèmes!$A$6:$A$28,"Souplesse (score 1-5)",Barèmes!$B$6:$B$28,H516,Barèmes!$C$6:$C$28,IF(H516="6ème","Mixte",G516)),"à besoin",IF(X516&gt;=SUMIFS(Barèmes!$E$6:$E$28,Barèmes!$A$6:$A$28,"Souplesse (score 1-5)",Barèmes!$B$6:$B$28,H516,Barèmes!$C$6:$C$28,IF(H516="6ème","Mixte",G516)),"fragile","satisfaisant"))))</f>
        <v/>
      </c>
      <c r="Z516" s="26" t="str" cm="1">
        <f t="array" ref="Z516">IF(OR(X516="",SUMPRODUCT((Barèmes!$A$6:$A$28="Souplesse (score 1-5)")*(Barèmes!$B$6:$B$28=H516)*(Barèmes!$C$6:$C$28=IF(H516="6ème","Mixte",G516)))=0),"",IF(SUMPRODUCT((Barèmes!$A$6:$A$28="Souplesse (score 1-5)")*(Barèmes!$B$6:$B$28=H516)*(Barèmes!$C$6:$C$28=IF(H516="6ème","Mixte",G516))*(Barèmes!$J$6:$J$28="+"))&gt;0,IF(X516&lt;=SUMIFS(Barèmes!$F$6:$F$28,Barèmes!$A$6:$A$28,"Souplesse (score 1-5)",Barèmes!$B$6:$B$28,H516,Barèmes!$C$6:$C$28,IF(H516="6ème","Mixte",G516)),Barèmes!$B$2,IF(X516&lt;=SUMIFS(Barèmes!$G$6:$G$28,Barèmes!$A$6:$A$28,"Souplesse (score 1-5)",Barèmes!$B$6:$B$28,H516,Barèmes!$C$6:$C$28,IF(H516="6ème","Mixte",G516)),Barèmes!$C$2,IF(X516&lt;=SUMIFS(Barèmes!$H$6:$H$28,Barèmes!$A$6:$A$28,"Souplesse (score 1-5)",Barèmes!$B$6:$B$28,H516,Barèmes!$C$6:$C$28,IF(H516="6ème","Mixte",G516)),Barèmes!$D$2,IF(X516&lt;=SUMIFS(Barèmes!$I$6:$I$28,Barèmes!$A$6:$A$28,"Souplesse (score 1-5)",Barèmes!$B$6:$B$28,H516,Barèmes!$C$6:$C$28,IF(H516="6ème","Mixte",G516)),Barèmes!$E$2,Barèmes!$F$2)))),IF(X516&gt;=SUMIFS(Barèmes!$F$6:$F$28,Barèmes!$A$6:$A$28,"Souplesse (score 1-5)",Barèmes!$B$6:$B$28,H516,Barèmes!$C$6:$C$28,IF(H516="6ème","Mixte",G516)),Barèmes!$B$2,IF(X516&gt;=SUMIFS(Barèmes!$G$6:$G$28,Barèmes!$A$6:$A$28,"Souplesse (score 1-5)",Barèmes!$B$6:$B$28,H516,Barèmes!$C$6:$C$28,IF(H516="6ème","Mixte",G516)),Barèmes!$C$2,IF(X516&gt;=SUMIFS(Barèmes!$H$6:$H$28,Barèmes!$A$6:$A$28,"Souplesse (score 1-5)",Barèmes!$B$6:$B$28,H516,Barèmes!$C$6:$C$28,IF(H516="6ème","Mixte",G516)),Barèmes!$D$2,IF(X516&gt;=SUMIFS(Barèmes!$I$6:$I$28,Barèmes!$A$6:$A$28,"Souplesse (score 1-5)",Barèmes!$B$6:$B$28,H516,Barèmes!$C$6:$C$28,IF(H516="6ème","Mixte",G516)),Barèmes!$E$2,Barèmes!$F$2))))))</f>
        <v/>
      </c>
      <c r="AA516" s="22"/>
      <c r="AB516" s="27" t="str">
        <f>IF(OR(AA516="",SUMPRODUCT((Barèmes!$A$6:$A$28="Agilité — T-test 974 (s)")*(Barèmes!$B$6:$B$28=H516)*(Barèmes!$C$6:$C$28=IF(H516="6ème","Mixte",G516)))=0),"",IF(SUMPRODUCT((Barèmes!$A$6:$A$28="Agilité — T-test 974 (s)")*(Barèmes!$B$6:$B$28=H516)*(Barèmes!$C$6:$C$28=IF(H516="6ème","Mixte",G516))*(Barèmes!$J$6:$J$28="+"))&gt;0,IF(AA516&lt;=SUMIFS(Barèmes!$D$6:$D$28,Barèmes!$A$6:$A$28,"Agilité — T-test 974 (s)",Barèmes!$B$6:$B$28,H516,Barèmes!$C$6:$C$28,IF(H516="6ème","Mixte",G516)),"à besoin",IF(AA516&lt;=SUMIFS(Barèmes!$E$6:$E$28,Barèmes!$A$6:$A$28,"Agilité — T-test 974 (s)",Barèmes!$B$6:$B$28,H516,Barèmes!$C$6:$C$28,IF(H516="6ème","Mixte",G516)),"fragile","satisfaisant")),IF(AA516&gt;=SUMIFS(Barèmes!$D$6:$D$28,Barèmes!$A$6:$A$28,"Agilité — T-test 974 (s)",Barèmes!$B$6:$B$28,H516,Barèmes!$C$6:$C$28,IF(H516="6ème","Mixte",G516)),"à besoin",IF(AA516&gt;=SUMIFS(Barèmes!$E$6:$E$28,Barèmes!$A$6:$A$28,"Agilité — T-test 974 (s)",Barèmes!$B$6:$B$28,H516,Barèmes!$C$6:$C$28,IF(H516="6ème","Mixte",G516)),"fragile","satisfaisant"))))</f>
        <v/>
      </c>
      <c r="AC516" s="27" t="str">
        <f>IF(OR(AA516="",SUMPRODUCT((Barèmes!$A$6:$A$28="Agilité — T-test 974 (s)")*(Barèmes!$B$6:$B$28=H516)*(Barèmes!$C$6:$C$28=IF(H516="6ème","Mixte",G516)))=0),"",IF(SUMPRODUCT((Barèmes!$A$6:$A$28="Agilité — T-test 974 (s)")*(Barèmes!$B$6:$B$28=H516)*(Barèmes!$C$6:$C$28=IF(H516="6ème","Mixte",G516))*(Barèmes!$J$6:$J$28="+"))&gt;0,IF(AA516&lt;=SUMIFS(Barèmes!$F$6:$F$28,Barèmes!$A$6:$A$28,"Agilité — T-test 974 (s)",Barèmes!$B$6:$B$28,H516,Barèmes!$C$6:$C$28,IF(H516="6ème","Mixte",G516)),Barèmes!$B$2,IF(AA516&lt;=SUMIFS(Barèmes!$G$6:$G$28,Barèmes!$A$6:$A$28,"Agilité — T-test 974 (s)",Barèmes!$B$6:$B$28,H516,Barèmes!$C$6:$C$28,IF(H516="6ème","Mixte",G516)),Barèmes!$C$2,IF(AA516&lt;=SUMIFS(Barèmes!$H$6:$H$28,Barèmes!$A$6:$A$28,"Agilité — T-test 974 (s)",Barèmes!$B$6:$B$28,H516,Barèmes!$C$6:$C$28,IF(H516="6ème","Mixte",G516)),Barèmes!$D$2,IF(AA516&lt;=SUMIFS(Barèmes!$I$6:$I$28,Barèmes!$A$6:$A$28,"Agilité — T-test 974 (s)",Barèmes!$B$6:$B$28,H516,Barèmes!$C$6:$C$28,IF(H516="6ème","Mixte",G516)),Barèmes!$E$2,Barèmes!$F$2)))),IF(AA516&gt;=SUMIFS(Barèmes!$F$6:$F$28,Barèmes!$A$6:$A$28,"Agilité — T-test 974 (s)",Barèmes!$B$6:$B$28,H516,Barèmes!$C$6:$C$28,IF(H516="6ème","Mixte",G516)),Barèmes!$B$2,IF(AA516&gt;=SUMIFS(Barèmes!$G$6:$G$28,Barèmes!$A$6:$A$28,"Agilité — T-test 974 (s)",Barèmes!$B$6:$B$28,H516,Barèmes!$C$6:$C$28,IF(H516="6ème","Mixte",G516)),Barèmes!$C$2,IF(AA516&gt;=SUMIFS(Barèmes!$H$6:$H$28,Barèmes!$A$6:$A$28,"Agilité — T-test 974 (s)",Barèmes!$B$6:$B$28,H516,Barèmes!$C$6:$C$28,IF(H516="6ème","Mixte",G516)),Barèmes!$D$2,IF(AA516&gt;=SUMIFS(Barèmes!$I$6:$I$28,Barèmes!$A$6:$A$28,"Agilité — T-test 974 (s)",Barèmes!$B$6:$B$28,H516,Barèmes!$C$6:$C$28,IF(H516="6ème","Mixte",G516)),Barèmes!$E$2,Barèmes!$F$2))))))</f>
        <v/>
      </c>
      <c r="AD516" s="28" t="str">
        <f t="shared" si="58"/>
        <v/>
      </c>
      <c r="AE516" s="29" t="str">
        <f t="shared" si="59"/>
        <v/>
      </c>
      <c r="AF516" s="30" t="str">
        <f>IF(OR(AD516="",SUMPRODUCT((Barèmes!$A$6:$A$28="Surcoût d'agilité (s) — technique")*(Barèmes!$B$6:$B$28=H516)*(Barèmes!$C$6:$C$28=IF(H516="6ème","Mixte",G516)))=0),"",IF(SUMPRODUCT((Barèmes!$A$6:$A$28="Surcoût d'agilité (s) — technique")*(Barèmes!$B$6:$B$28=H516)*(Barèmes!$C$6:$C$28=IF(H516="6ème","Mixte",G516))*(Barèmes!$J$6:$J$28="+"))&gt;0,IF(AD516&lt;=SUMIFS(Barèmes!$D$6:$D$28,Barèmes!$A$6:$A$28,"Surcoût d'agilité (s) — technique",Barèmes!$B$6:$B$28,H516,Barèmes!$C$6:$C$28,IF(H516="6ème","Mixte",G516)),"à besoin",IF(AD516&lt;=SUMIFS(Barèmes!$E$6:$E$28,Barèmes!$A$6:$A$28,"Surcoût d'agilité (s) — technique",Barèmes!$B$6:$B$28,H516,Barèmes!$C$6:$C$28,IF(H516="6ème","Mixte",G516)),"fragile","satisfaisant")),IF(AD516&gt;=SUMIFS(Barèmes!$D$6:$D$28,Barèmes!$A$6:$A$28,"Surcoût d'agilité (s) — technique",Barèmes!$B$6:$B$28,H516,Barèmes!$C$6:$C$28,IF(H516="6ème","Mixte",G516)),"à besoin",IF(AD516&gt;=SUMIFS(Barèmes!$E$6:$E$28,Barèmes!$A$6:$A$28,"Surcoût d'agilité (s) — technique",Barèmes!$B$6:$B$28,H516,Barèmes!$C$6:$C$28,IF(H516="6ème","Mixte",G516)),"fragile","satisfaisant"))))</f>
        <v/>
      </c>
      <c r="AG516" s="30" t="str">
        <f>IF(OR(AD516="",SUMPRODUCT((Barèmes!$A$6:$A$28="Surcoût d'agilité (s) — technique")*(Barèmes!$B$6:$B$28=H516)*(Barèmes!$C$6:$C$28=IF(H516="6ème","Mixte",G516)))=0),"",IF(SUMPRODUCT((Barèmes!$A$6:$A$28="Surcoût d'agilité (s) — technique")*(Barèmes!$B$6:$B$28=H516)*(Barèmes!$C$6:$C$28=IF(H516="6ème","Mixte",G516))*(Barèmes!$J$6:$J$28="+"))&gt;0,IF(AD516&lt;=SUMIFS(Barèmes!$F$6:$F$28,Barèmes!$A$6:$A$28,"Surcoût d'agilité (s) — technique",Barèmes!$B$6:$B$28,H516,Barèmes!$C$6:$C$28,IF(H516="6ème","Mixte",G516)),Barèmes!$B$2,IF(AD516&lt;=SUMIFS(Barèmes!$G$6:$G$28,Barèmes!$A$6:$A$28,"Surcoût d'agilité (s) — technique",Barèmes!$B$6:$B$28,H516,Barèmes!$C$6:$C$28,IF(H516="6ème","Mixte",G516)),Barèmes!$C$2,IF(AD516&lt;=SUMIFS(Barèmes!$H$6:$H$28,Barèmes!$A$6:$A$28,"Surcoût d'agilité (s) — technique",Barèmes!$B$6:$B$28,H516,Barèmes!$C$6:$C$28,IF(H516="6ème","Mixte",G516)),Barèmes!$D$2,IF(AD516&lt;=SUMIFS(Barèmes!$I$6:$I$28,Barèmes!$A$6:$A$28,"Surcoût d'agilité (s) — technique",Barèmes!$B$6:$B$28,H516,Barèmes!$C$6:$C$28,IF(H516="6ème","Mixte",G516)),Barèmes!$E$2,Barèmes!$F$2)))),IF(AD516&gt;=SUMIFS(Barèmes!$F$6:$F$28,Barèmes!$A$6:$A$28,"Surcoût d'agilité (s) — technique",Barèmes!$B$6:$B$28,H516,Barèmes!$C$6:$C$28,IF(H516="6ème","Mixte",G516)),Barèmes!$B$2,IF(AD516&gt;=SUMIFS(Barèmes!$G$6:$G$28,Barèmes!$A$6:$A$28,"Surcoût d'agilité (s) — technique",Barèmes!$B$6:$B$28,H516,Barèmes!$C$6:$C$28,IF(H516="6ème","Mixte",G516)),Barèmes!$C$2,IF(AD516&gt;=SUMIFS(Barèmes!$H$6:$H$28,Barèmes!$A$6:$A$28,"Surcoût d'agilité (s) — technique",Barèmes!$B$6:$B$28,H516,Barèmes!$C$6:$C$28,IF(H516="6ème","Mixte",G516)),Barèmes!$D$2,IF(AD516&gt;=SUMIFS(Barèmes!$I$6:$I$28,Barèmes!$A$6:$A$28,"Surcoût d'agilité (s) — technique",Barèmes!$B$6:$B$28,H516,Barèmes!$C$6:$C$28,IF(H516="6ème","Mixte",G516)),Barèmes!$E$2,Barèmes!$F$2))))))</f>
        <v/>
      </c>
      <c r="AH516" s="31" t="str">
        <f>IF((IF(N516="",0,1)+IF(Q516="",0,1)+IF(W516="",0,1)+IF(Z516="",0,1)+IF(AC516="",0,1))=0,"",3*IF(N516=Barèmes!$B$2,1,IF(N516=Barèmes!$C$2,2,IF(N516=Barèmes!$D$2,3,IF(N516=Barèmes!$E$2,4,IF(N516=Barèmes!$F$2,5,0)))))+3*IF(Q516=Barèmes!$B$2,1,IF(Q516=Barèmes!$C$2,2,IF(Q516=Barèmes!$D$2,3,IF(Q516=Barèmes!$E$2,4,IF(Q516=Barèmes!$F$2,5,0)))))+2*IF(W516=Barèmes!$B$2,1,IF(W516=Barèmes!$C$2,2,IF(W516=Barèmes!$D$2,3,IF(W516=Barèmes!$E$2,4,IF(W516=Barèmes!$F$2,5,0)))))+1*IF(Z516=Barèmes!$B$2,1,IF(Z516=Barèmes!$C$2,2,IF(Z516=Barèmes!$D$2,3,IF(Z516=Barèmes!$E$2,4,IF(Z516=Barèmes!$F$2,5,0)))))+1*IF(AC516=Barèmes!$B$2,1,IF(AC516=Barèmes!$C$2,2,IF(AC516=Barèmes!$D$2,3,IF(AC516=Barèmes!$E$2,4,IF(AC516=Barèmes!$F$2,5,0))))))</f>
        <v/>
      </c>
      <c r="AI516" s="31"/>
      <c r="AJ516" s="32" t="str">
        <f>IFERROR(INDEX(Croissance!$B$5:$B$604,MATCH(A516,Croissance!$A$5:$A$604,0)),"")</f>
        <v/>
      </c>
      <c r="AK516" s="32" t="str">
        <f>IFERROR(INDEX(Croissance!$C$5:$C$604,MATCH(A516,Croissance!$A$5:$A$604,0)),"")</f>
        <v/>
      </c>
      <c r="AL516" s="32" t="str">
        <f>IFERROR(INDEX(Croissance!$D$5:$D$604,MATCH(A516,Croissance!$A$5:$A$604,0)),"")</f>
        <v/>
      </c>
      <c r="AM516" s="32" t="str">
        <f>IFERROR(INDEX(Croissance!$E$5:$E$604,MATCH(A516,Croissance!$A$5:$A$604,0)),"")</f>
        <v/>
      </c>
      <c r="AO516" s="33">
        <f t="shared" si="64"/>
        <v>0</v>
      </c>
      <c r="AP516" s="33">
        <f t="shared" si="60"/>
        <v>0</v>
      </c>
      <c r="AQ516" s="33">
        <f>IF(A516="",0,IF(AND(OR('Synthèse classe'!$C$2="Tous",C516='Synthèse classe'!$C$2),OR('Synthèse classe'!$C$3="Toutes",D516='Synthèse classe'!$C$3),OR('Synthèse classe'!$C$4="Toutes",AND('Synthèse classe'!$C$4="Dernière",AP516=1),B516=IFERROR(VALUE('Synthèse classe'!$C$4),0))),1,0))</f>
        <v>0</v>
      </c>
      <c r="AR516" s="34" t="str">
        <f t="shared" si="61"/>
        <v/>
      </c>
    </row>
    <row r="517" spans="1:44" x14ac:dyDescent="0.2">
      <c r="A517" s="17" t="str">
        <f t="shared" ref="A517:A580" si="65">IF(AND(E517&lt;&gt;"",F517&lt;&gt;"",C517&lt;&gt;"",D517&lt;&gt;""),UPPER(LEFT(C517,3))&amp;D517&amp;UPPER(LEFT(E517,3))&amp;UPPER(LEFT(F517,3)),"")</f>
        <v/>
      </c>
      <c r="B517" s="18"/>
      <c r="C517" s="19"/>
      <c r="D517" s="19"/>
      <c r="E517" s="19"/>
      <c r="F517" s="19"/>
      <c r="G517" s="19"/>
      <c r="H517" s="17" t="str">
        <f t="shared" si="62"/>
        <v/>
      </c>
      <c r="I517" s="20"/>
      <c r="J517" s="18"/>
      <c r="K517" s="19"/>
      <c r="L517" s="21" t="str">
        <f t="shared" si="63"/>
        <v/>
      </c>
      <c r="M517" s="21" t="str">
        <f>IF(OR(J517="",SUMPRODUCT((Barèmes!$A$6:$A$28="Endurance — Luc Léger (palier)")*(Barèmes!$B$6:$B$28=H517)*(Barèmes!$C$6:$C$28=IF(H517="6ème","Mixte",G517)))=0),"",IF(SUMPRODUCT((Barèmes!$A$6:$A$28="Endurance — Luc Léger (palier)")*(Barèmes!$B$6:$B$28=H517)*(Barèmes!$C$6:$C$28=IF(H517="6ème","Mixte",G517))*(Barèmes!$J$6:$J$28="+"))&gt;0,IF(J517&lt;=SUMIFS(Barèmes!$D$6:$D$28,Barèmes!$A$6:$A$28,"Endurance — Luc Léger (palier)",Barèmes!$B$6:$B$28,H517,Barèmes!$C$6:$C$28,IF(H517="6ème","Mixte",G517)),"à besoin",IF(J517&lt;=SUMIFS(Barèmes!$E$6:$E$28,Barèmes!$A$6:$A$28,"Endurance — Luc Léger (palier)",Barèmes!$B$6:$B$28,H517,Barèmes!$C$6:$C$28,IF(H517="6ème","Mixte",G517)),"fragile","satisfaisant")),IF(J517&gt;=SUMIFS(Barèmes!$D$6:$D$28,Barèmes!$A$6:$A$28,"Endurance — Luc Léger (palier)",Barèmes!$B$6:$B$28,H517,Barèmes!$C$6:$C$28,IF(H517="6ème","Mixte",G517)),"à besoin",IF(J517&gt;=SUMIFS(Barèmes!$E$6:$E$28,Barèmes!$A$6:$A$28,"Endurance — Luc Léger (palier)",Barèmes!$B$6:$B$28,H517,Barèmes!$C$6:$C$28,IF(H517="6ème","Mixte",G517)),"fragile","satisfaisant"))))</f>
        <v/>
      </c>
      <c r="N517" s="21" t="str">
        <f>IF(OR(J517="",SUMPRODUCT((Barèmes!$A$6:$A$28="Endurance — Luc Léger (palier)")*(Barèmes!$B$6:$B$28=H517)*(Barèmes!$C$6:$C$28=IF(H517="6ème","Mixte",G517)))=0),"",IF(SUMPRODUCT((Barèmes!$A$6:$A$28="Endurance — Luc Léger (palier)")*(Barèmes!$B$6:$B$28=H517)*(Barèmes!$C$6:$C$28=IF(H517="6ème","Mixte",G517))*(Barèmes!$J$6:$J$28="+"))&gt;0,IF(J517&lt;=SUMIFS(Barèmes!$F$6:$F$28,Barèmes!$A$6:$A$28,"Endurance — Luc Léger (palier)",Barèmes!$B$6:$B$28,H517,Barèmes!$C$6:$C$28,IF(H517="6ème","Mixte",G517)),Barèmes!$B$2,IF(J517&lt;=SUMIFS(Barèmes!$G$6:$G$28,Barèmes!$A$6:$A$28,"Endurance — Luc Léger (palier)",Barèmes!$B$6:$B$28,H517,Barèmes!$C$6:$C$28,IF(H517="6ème","Mixte",G517)),Barèmes!$C$2,IF(J517&lt;=SUMIFS(Barèmes!$H$6:$H$28,Barèmes!$A$6:$A$28,"Endurance — Luc Léger (palier)",Barèmes!$B$6:$B$28,H517,Barèmes!$C$6:$C$28,IF(H517="6ème","Mixte",G517)),Barèmes!$D$2,IF(J517&lt;=SUMIFS(Barèmes!$I$6:$I$28,Barèmes!$A$6:$A$28,"Endurance — Luc Léger (palier)",Barèmes!$B$6:$B$28,H517,Barèmes!$C$6:$C$28,IF(H517="6ème","Mixte",G517)),Barèmes!$E$2,Barèmes!$F$2)))),IF(J517&gt;=SUMIFS(Barèmes!$F$6:$F$28,Barèmes!$A$6:$A$28,"Endurance — Luc Léger (palier)",Barèmes!$B$6:$B$28,H517,Barèmes!$C$6:$C$28,IF(H517="6ème","Mixte",G517)),Barèmes!$B$2,IF(J517&gt;=SUMIFS(Barèmes!$G$6:$G$28,Barèmes!$A$6:$A$28,"Endurance — Luc Léger (palier)",Barèmes!$B$6:$B$28,H517,Barèmes!$C$6:$C$28,IF(H517="6ème","Mixte",G517)),Barèmes!$C$2,IF(J517&gt;=SUMIFS(Barèmes!$H$6:$H$28,Barèmes!$A$6:$A$28,"Endurance — Luc Léger (palier)",Barèmes!$B$6:$B$28,H517,Barèmes!$C$6:$C$28,IF(H517="6ème","Mixte",G517)),Barèmes!$D$2,IF(J517&gt;=SUMIFS(Barèmes!$I$6:$I$28,Barèmes!$A$6:$A$28,"Endurance — Luc Léger (palier)",Barèmes!$B$6:$B$28,H517,Barèmes!$C$6:$C$28,IF(H517="6ème","Mixte",G517)),Barèmes!$E$2,Barèmes!$F$2))))))</f>
        <v/>
      </c>
      <c r="O517" s="22"/>
      <c r="P517" s="23" t="str">
        <f>IF(OR(O517="",SUMPRODUCT((Barèmes!$A$6:$A$28="Force bas du corps — Saut en longueur (m)")*(Barèmes!$B$6:$B$28=H517)*(Barèmes!$C$6:$C$28=IF(H517="6ème","Mixte",G517)))=0),"",IF(SUMPRODUCT((Barèmes!$A$6:$A$28="Force bas du corps — Saut en longueur (m)")*(Barèmes!$B$6:$B$28=H517)*(Barèmes!$C$6:$C$28=IF(H517="6ème","Mixte",G517))*(Barèmes!$J$6:$J$28="+"))&gt;0,IF(O517&lt;=SUMIFS(Barèmes!$D$6:$D$28,Barèmes!$A$6:$A$28,"Force bas du corps — Saut en longueur (m)",Barèmes!$B$6:$B$28,H517,Barèmes!$C$6:$C$28,IF(H517="6ème","Mixte",G517)),"à besoin",IF(O517&lt;=SUMIFS(Barèmes!$E$6:$E$28,Barèmes!$A$6:$A$28,"Force bas du corps — Saut en longueur (m)",Barèmes!$B$6:$B$28,H517,Barèmes!$C$6:$C$28,IF(H517="6ème","Mixte",G517)),"fragile","satisfaisant")),IF(O517&gt;=SUMIFS(Barèmes!$D$6:$D$28,Barèmes!$A$6:$A$28,"Force bas du corps — Saut en longueur (m)",Barèmes!$B$6:$B$28,H517,Barèmes!$C$6:$C$28,IF(H517="6ème","Mixte",G517)),"à besoin",IF(O517&gt;=SUMIFS(Barèmes!$E$6:$E$28,Barèmes!$A$6:$A$28,"Force bas du corps — Saut en longueur (m)",Barèmes!$B$6:$B$28,H517,Barèmes!$C$6:$C$28,IF(H517="6ème","Mixte",G517)),"fragile","satisfaisant"))))</f>
        <v/>
      </c>
      <c r="Q517" s="23" t="str">
        <f>IF(OR(O517="",SUMPRODUCT((Barèmes!$A$6:$A$28="Force bas du corps — Saut en longueur (m)")*(Barèmes!$B$6:$B$28=H517)*(Barèmes!$C$6:$C$28=IF(H517="6ème","Mixte",G517)))=0),"",IF(SUMPRODUCT((Barèmes!$A$6:$A$28="Force bas du corps — Saut en longueur (m)")*(Barèmes!$B$6:$B$28=H517)*(Barèmes!$C$6:$C$28=IF(H517="6ème","Mixte",G517))*(Barèmes!$J$6:$J$28="+"))&gt;0,IF(O517&lt;=SUMIFS(Barèmes!$F$6:$F$28,Barèmes!$A$6:$A$28,"Force bas du corps — Saut en longueur (m)",Barèmes!$B$6:$B$28,H517,Barèmes!$C$6:$C$28,IF(H517="6ème","Mixte",G517)),Barèmes!$B$2,IF(O517&lt;=SUMIFS(Barèmes!$G$6:$G$28,Barèmes!$A$6:$A$28,"Force bas du corps — Saut en longueur (m)",Barèmes!$B$6:$B$28,H517,Barèmes!$C$6:$C$28,IF(H517="6ème","Mixte",G517)),Barèmes!$C$2,IF(O517&lt;=SUMIFS(Barèmes!$H$6:$H$28,Barèmes!$A$6:$A$28,"Force bas du corps — Saut en longueur (m)",Barèmes!$B$6:$B$28,H517,Barèmes!$C$6:$C$28,IF(H517="6ème","Mixte",G517)),Barèmes!$D$2,IF(O517&lt;=SUMIFS(Barèmes!$I$6:$I$28,Barèmes!$A$6:$A$28,"Force bas du corps — Saut en longueur (m)",Barèmes!$B$6:$B$28,H517,Barèmes!$C$6:$C$28,IF(H517="6ème","Mixte",G517)),Barèmes!$E$2,Barèmes!$F$2)))),IF(O517&gt;=SUMIFS(Barèmes!$F$6:$F$28,Barèmes!$A$6:$A$28,"Force bas du corps — Saut en longueur (m)",Barèmes!$B$6:$B$28,H517,Barèmes!$C$6:$C$28,IF(H517="6ème","Mixte",G517)),Barèmes!$B$2,IF(O517&gt;=SUMIFS(Barèmes!$G$6:$G$28,Barèmes!$A$6:$A$28,"Force bas du corps — Saut en longueur (m)",Barèmes!$B$6:$B$28,H517,Barèmes!$C$6:$C$28,IF(H517="6ème","Mixte",G517)),Barèmes!$C$2,IF(O517&gt;=SUMIFS(Barèmes!$H$6:$H$28,Barèmes!$A$6:$A$28,"Force bas du corps — Saut en longueur (m)",Barèmes!$B$6:$B$28,H517,Barèmes!$C$6:$C$28,IF(H517="6ème","Mixte",G517)),Barèmes!$D$2,IF(O517&gt;=SUMIFS(Barèmes!$I$6:$I$28,Barèmes!$A$6:$A$28,"Force bas du corps — Saut en longueur (m)",Barèmes!$B$6:$B$28,H517,Barèmes!$C$6:$C$28,IF(H517="6ème","Mixte",G517)),Barèmes!$E$2,Barèmes!$F$2))))))</f>
        <v/>
      </c>
      <c r="R517" s="22"/>
      <c r="S517" s="24" t="str">
        <f>IF(OR(R517="",SUMPRODUCT((Barèmes!$A$6:$A$28="Vitesse — 30 m (s)")*(Barèmes!$B$6:$B$28=H517)*(Barèmes!$C$6:$C$28=IF(H517="6ème","Mixte",G517)))=0),"",IF(SUMPRODUCT((Barèmes!$A$6:$A$28="Vitesse — 30 m (s)")*(Barèmes!$B$6:$B$28=H517)*(Barèmes!$C$6:$C$28=IF(H517="6ème","Mixte",G517))*(Barèmes!$J$6:$J$28="+"))&gt;0,IF(R517&lt;=SUMIFS(Barèmes!$D$6:$D$28,Barèmes!$A$6:$A$28,"Vitesse — 30 m (s)",Barèmes!$B$6:$B$28,H517,Barèmes!$C$6:$C$28,IF(H517="6ème","Mixte",G517)),"à besoin",IF(R517&lt;=SUMIFS(Barèmes!$E$6:$E$28,Barèmes!$A$6:$A$28,"Vitesse — 30 m (s)",Barèmes!$B$6:$B$28,H517,Barèmes!$C$6:$C$28,IF(H517="6ème","Mixte",G517)),"fragile","satisfaisant")),IF(R517&gt;=SUMIFS(Barèmes!$D$6:$D$28,Barèmes!$A$6:$A$28,"Vitesse — 30 m (s)",Barèmes!$B$6:$B$28,H517,Barèmes!$C$6:$C$28,IF(H517="6ème","Mixte",G517)),"à besoin",IF(R517&gt;=SUMIFS(Barèmes!$E$6:$E$28,Barèmes!$A$6:$A$28,"Vitesse — 30 m (s)",Barèmes!$B$6:$B$28,H517,Barèmes!$C$6:$C$28,IF(H517="6ème","Mixte",G517)),"fragile","satisfaisant"))))</f>
        <v/>
      </c>
      <c r="T517" s="24" t="str">
        <f>IF(OR(R517="",SUMPRODUCT((Barèmes!$A$6:$A$28="Vitesse — 30 m (s)")*(Barèmes!$B$6:$B$28=H517)*(Barèmes!$C$6:$C$28=IF(H517="6ème","Mixte",G517)))=0),"",IF(SUMPRODUCT((Barèmes!$A$6:$A$28="Vitesse — 30 m (s)")*(Barèmes!$B$6:$B$28=H517)*(Barèmes!$C$6:$C$28=IF(H517="6ème","Mixte",G517))*(Barèmes!$J$6:$J$28="+"))&gt;0,IF(R517&lt;=SUMIFS(Barèmes!$F$6:$F$28,Barèmes!$A$6:$A$28,"Vitesse — 30 m (s)",Barèmes!$B$6:$B$28,H517,Barèmes!$C$6:$C$28,IF(H517="6ème","Mixte",G517)),Barèmes!$B$2,IF(R517&lt;=SUMIFS(Barèmes!$G$6:$G$28,Barèmes!$A$6:$A$28,"Vitesse — 30 m (s)",Barèmes!$B$6:$B$28,H517,Barèmes!$C$6:$C$28,IF(H517="6ème","Mixte",G517)),Barèmes!$C$2,IF(R517&lt;=SUMIFS(Barèmes!$H$6:$H$28,Barèmes!$A$6:$A$28,"Vitesse — 30 m (s)",Barèmes!$B$6:$B$28,H517,Barèmes!$C$6:$C$28,IF(H517="6ème","Mixte",G517)),Barèmes!$D$2,IF(R517&lt;=SUMIFS(Barèmes!$I$6:$I$28,Barèmes!$A$6:$A$28,"Vitesse — 30 m (s)",Barèmes!$B$6:$B$28,H517,Barèmes!$C$6:$C$28,IF(H517="6ème","Mixte",G517)),Barèmes!$E$2,Barèmes!$F$2)))),IF(R517&gt;=SUMIFS(Barèmes!$F$6:$F$28,Barèmes!$A$6:$A$28,"Vitesse — 30 m (s)",Barèmes!$B$6:$B$28,H517,Barèmes!$C$6:$C$28,IF(H517="6ème","Mixte",G517)),Barèmes!$B$2,IF(R517&gt;=SUMIFS(Barèmes!$G$6:$G$28,Barèmes!$A$6:$A$28,"Vitesse — 30 m (s)",Barèmes!$B$6:$B$28,H517,Barèmes!$C$6:$C$28,IF(H517="6ème","Mixte",G517)),Barèmes!$C$2,IF(R517&gt;=SUMIFS(Barèmes!$H$6:$H$28,Barèmes!$A$6:$A$28,"Vitesse — 30 m (s)",Barèmes!$B$6:$B$28,H517,Barèmes!$C$6:$C$28,IF(H517="6ème","Mixte",G517)),Barèmes!$D$2,IF(R517&gt;=SUMIFS(Barèmes!$I$6:$I$28,Barèmes!$A$6:$A$28,"Vitesse — 30 m (s)",Barèmes!$B$6:$B$28,H517,Barèmes!$C$6:$C$28,IF(H517="6ème","Mixte",G517)),Barèmes!$E$2,Barèmes!$F$2))))))</f>
        <v/>
      </c>
      <c r="U517" s="22"/>
      <c r="V517" s="25" t="str">
        <f>IF(OR(U517="",SUMPRODUCT((Barèmes!$A$6:$A$28="Vitesse — 50 m (s)")*(Barèmes!$B$6:$B$28=H517)*(Barèmes!$C$6:$C$28=IF(H517="6ème","Mixte",G517)))=0),"",IF(SUMPRODUCT((Barèmes!$A$6:$A$28="Vitesse — 50 m (s)")*(Barèmes!$B$6:$B$28=H517)*(Barèmes!$C$6:$C$28=IF(H517="6ème","Mixte",G517))*(Barèmes!$J$6:$J$28="+"))&gt;0,IF(U517&lt;=SUMIFS(Barèmes!$D$6:$D$28,Barèmes!$A$6:$A$28,"Vitesse — 50 m (s)",Barèmes!$B$6:$B$28,H517,Barèmes!$C$6:$C$28,IF(H517="6ème","Mixte",G517)),"à besoin",IF(U517&lt;=SUMIFS(Barèmes!$E$6:$E$28,Barèmes!$A$6:$A$28,"Vitesse — 50 m (s)",Barèmes!$B$6:$B$28,H517,Barèmes!$C$6:$C$28,IF(H517="6ème","Mixte",G517)),"fragile","satisfaisant")),IF(U517&gt;=SUMIFS(Barèmes!$D$6:$D$28,Barèmes!$A$6:$A$28,"Vitesse — 50 m (s)",Barèmes!$B$6:$B$28,H517,Barèmes!$C$6:$C$28,IF(H517="6ème","Mixte",G517)),"à besoin",IF(U517&gt;=SUMIFS(Barèmes!$E$6:$E$28,Barèmes!$A$6:$A$28,"Vitesse — 50 m (s)",Barèmes!$B$6:$B$28,H517,Barèmes!$C$6:$C$28,IF(H517="6ème","Mixte",G517)),"fragile","satisfaisant"))))</f>
        <v/>
      </c>
      <c r="W517" s="25" t="str">
        <f>IF(OR(U517="",SUMPRODUCT((Barèmes!$A$6:$A$28="Vitesse — 50 m (s)")*(Barèmes!$B$6:$B$28=H517)*(Barèmes!$C$6:$C$28=IF(H517="6ème","Mixte",G517)))=0),"",IF(SUMPRODUCT((Barèmes!$A$6:$A$28="Vitesse — 50 m (s)")*(Barèmes!$B$6:$B$28=H517)*(Barèmes!$C$6:$C$28=IF(H517="6ème","Mixte",G517))*(Barèmes!$J$6:$J$28="+"))&gt;0,IF(U517&lt;=SUMIFS(Barèmes!$F$6:$F$28,Barèmes!$A$6:$A$28,"Vitesse — 50 m (s)",Barèmes!$B$6:$B$28,H517,Barèmes!$C$6:$C$28,IF(H517="6ème","Mixte",G517)),Barèmes!$B$2,IF(U517&lt;=SUMIFS(Barèmes!$G$6:$G$28,Barèmes!$A$6:$A$28,"Vitesse — 50 m (s)",Barèmes!$B$6:$B$28,H517,Barèmes!$C$6:$C$28,IF(H517="6ème","Mixte",G517)),Barèmes!$C$2,IF(U517&lt;=SUMIFS(Barèmes!$H$6:$H$28,Barèmes!$A$6:$A$28,"Vitesse — 50 m (s)",Barèmes!$B$6:$B$28,H517,Barèmes!$C$6:$C$28,IF(H517="6ème","Mixte",G517)),Barèmes!$D$2,IF(U517&lt;=SUMIFS(Barèmes!$I$6:$I$28,Barèmes!$A$6:$A$28,"Vitesse — 50 m (s)",Barèmes!$B$6:$B$28,H517,Barèmes!$C$6:$C$28,IF(H517="6ème","Mixte",G517)),Barèmes!$E$2,Barèmes!$F$2)))),IF(U517&gt;=SUMIFS(Barèmes!$F$6:$F$28,Barèmes!$A$6:$A$28,"Vitesse — 50 m (s)",Barèmes!$B$6:$B$28,H517,Barèmes!$C$6:$C$28,IF(H517="6ème","Mixte",G517)),Barèmes!$B$2,IF(U517&gt;=SUMIFS(Barèmes!$G$6:$G$28,Barèmes!$A$6:$A$28,"Vitesse — 50 m (s)",Barèmes!$B$6:$B$28,H517,Barèmes!$C$6:$C$28,IF(H517="6ème","Mixte",G517)),Barèmes!$C$2,IF(U517&gt;=SUMIFS(Barèmes!$H$6:$H$28,Barèmes!$A$6:$A$28,"Vitesse — 50 m (s)",Barèmes!$B$6:$B$28,H517,Barèmes!$C$6:$C$28,IF(H517="6ème","Mixte",G517)),Barèmes!$D$2,IF(U517&gt;=SUMIFS(Barèmes!$I$6:$I$28,Barèmes!$A$6:$A$28,"Vitesse — 50 m (s)",Barèmes!$B$6:$B$28,H517,Barèmes!$C$6:$C$28,IF(H517="6ème","Mixte",G517)),Barèmes!$E$2,Barèmes!$F$2))))))</f>
        <v/>
      </c>
      <c r="X517" s="18"/>
      <c r="Y517" s="26" t="str" cm="1">
        <f t="array" ref="Y517">IF(OR(X517="",SUMPRODUCT((Barèmes!$A$6:$A$28="Souplesse (score 1-5)")*(Barèmes!$B$6:$B$28=H517)*(Barèmes!$C$6:$C$28=IF(H517="6ème","Mixte",G517)))=0),"",IF(SUMPRODUCT((Barèmes!$A$6:$A$28="Souplesse (score 1-5)")*(Barèmes!$B$6:$B$28=H517)*(Barèmes!$C$6:$C$28=IF(H517="6ème","Mixte",G517))*(Barèmes!$J$6:$J$28="+"))&gt;0,IF(X517&lt;=SUMIFS(Barèmes!$D$6:$D$28,Barèmes!$A$6:$A$28,"Souplesse (score 1-5)",Barèmes!$B$6:$B$28,H517,Barèmes!$C$6:$C$28,IF(H517="6ème","Mixte",G517)),"à besoin",IF(X517&lt;=SUMIFS(Barèmes!$E$6:$E$28,Barèmes!$A$6:$A$28,"Souplesse (score 1-5)",Barèmes!$B$6:$B$28,H517,Barèmes!$C$6:$C$28,IF(H517="6ème","Mixte",G517)),"fragile","satisfaisant")),IF(X517&gt;=SUMIFS(Barèmes!$D$6:$D$28,Barèmes!$A$6:$A$28,"Souplesse (score 1-5)",Barèmes!$B$6:$B$28,H517,Barèmes!$C$6:$C$28,IF(H517="6ème","Mixte",G517)),"à besoin",IF(X517&gt;=SUMIFS(Barèmes!$E$6:$E$28,Barèmes!$A$6:$A$28,"Souplesse (score 1-5)",Barèmes!$B$6:$B$28,H517,Barèmes!$C$6:$C$28,IF(H517="6ème","Mixte",G517)),"fragile","satisfaisant"))))</f>
        <v/>
      </c>
      <c r="Z517" s="26" t="str" cm="1">
        <f t="array" ref="Z517">IF(OR(X517="",SUMPRODUCT((Barèmes!$A$6:$A$28="Souplesse (score 1-5)")*(Barèmes!$B$6:$B$28=H517)*(Barèmes!$C$6:$C$28=IF(H517="6ème","Mixte",G517)))=0),"",IF(SUMPRODUCT((Barèmes!$A$6:$A$28="Souplesse (score 1-5)")*(Barèmes!$B$6:$B$28=H517)*(Barèmes!$C$6:$C$28=IF(H517="6ème","Mixte",G517))*(Barèmes!$J$6:$J$28="+"))&gt;0,IF(X517&lt;=SUMIFS(Barèmes!$F$6:$F$28,Barèmes!$A$6:$A$28,"Souplesse (score 1-5)",Barèmes!$B$6:$B$28,H517,Barèmes!$C$6:$C$28,IF(H517="6ème","Mixte",G517)),Barèmes!$B$2,IF(X517&lt;=SUMIFS(Barèmes!$G$6:$G$28,Barèmes!$A$6:$A$28,"Souplesse (score 1-5)",Barèmes!$B$6:$B$28,H517,Barèmes!$C$6:$C$28,IF(H517="6ème","Mixte",G517)),Barèmes!$C$2,IF(X517&lt;=SUMIFS(Barèmes!$H$6:$H$28,Barèmes!$A$6:$A$28,"Souplesse (score 1-5)",Barèmes!$B$6:$B$28,H517,Barèmes!$C$6:$C$28,IF(H517="6ème","Mixte",G517)),Barèmes!$D$2,IF(X517&lt;=SUMIFS(Barèmes!$I$6:$I$28,Barèmes!$A$6:$A$28,"Souplesse (score 1-5)",Barèmes!$B$6:$B$28,H517,Barèmes!$C$6:$C$28,IF(H517="6ème","Mixte",G517)),Barèmes!$E$2,Barèmes!$F$2)))),IF(X517&gt;=SUMIFS(Barèmes!$F$6:$F$28,Barèmes!$A$6:$A$28,"Souplesse (score 1-5)",Barèmes!$B$6:$B$28,H517,Barèmes!$C$6:$C$28,IF(H517="6ème","Mixte",G517)),Barèmes!$B$2,IF(X517&gt;=SUMIFS(Barèmes!$G$6:$G$28,Barèmes!$A$6:$A$28,"Souplesse (score 1-5)",Barèmes!$B$6:$B$28,H517,Barèmes!$C$6:$C$28,IF(H517="6ème","Mixte",G517)),Barèmes!$C$2,IF(X517&gt;=SUMIFS(Barèmes!$H$6:$H$28,Barèmes!$A$6:$A$28,"Souplesse (score 1-5)",Barèmes!$B$6:$B$28,H517,Barèmes!$C$6:$C$28,IF(H517="6ème","Mixte",G517)),Barèmes!$D$2,IF(X517&gt;=SUMIFS(Barèmes!$I$6:$I$28,Barèmes!$A$6:$A$28,"Souplesse (score 1-5)",Barèmes!$B$6:$B$28,H517,Barèmes!$C$6:$C$28,IF(H517="6ème","Mixte",G517)),Barèmes!$E$2,Barèmes!$F$2))))))</f>
        <v/>
      </c>
      <c r="AA517" s="22"/>
      <c r="AB517" s="27" t="str">
        <f>IF(OR(AA517="",SUMPRODUCT((Barèmes!$A$6:$A$28="Agilité — T-test 974 (s)")*(Barèmes!$B$6:$B$28=H517)*(Barèmes!$C$6:$C$28=IF(H517="6ème","Mixte",G517)))=0),"",IF(SUMPRODUCT((Barèmes!$A$6:$A$28="Agilité — T-test 974 (s)")*(Barèmes!$B$6:$B$28=H517)*(Barèmes!$C$6:$C$28=IF(H517="6ème","Mixte",G517))*(Barèmes!$J$6:$J$28="+"))&gt;0,IF(AA517&lt;=SUMIFS(Barèmes!$D$6:$D$28,Barèmes!$A$6:$A$28,"Agilité — T-test 974 (s)",Barèmes!$B$6:$B$28,H517,Barèmes!$C$6:$C$28,IF(H517="6ème","Mixte",G517)),"à besoin",IF(AA517&lt;=SUMIFS(Barèmes!$E$6:$E$28,Barèmes!$A$6:$A$28,"Agilité — T-test 974 (s)",Barèmes!$B$6:$B$28,H517,Barèmes!$C$6:$C$28,IF(H517="6ème","Mixte",G517)),"fragile","satisfaisant")),IF(AA517&gt;=SUMIFS(Barèmes!$D$6:$D$28,Barèmes!$A$6:$A$28,"Agilité — T-test 974 (s)",Barèmes!$B$6:$B$28,H517,Barèmes!$C$6:$C$28,IF(H517="6ème","Mixte",G517)),"à besoin",IF(AA517&gt;=SUMIFS(Barèmes!$E$6:$E$28,Barèmes!$A$6:$A$28,"Agilité — T-test 974 (s)",Barèmes!$B$6:$B$28,H517,Barèmes!$C$6:$C$28,IF(H517="6ème","Mixte",G517)),"fragile","satisfaisant"))))</f>
        <v/>
      </c>
      <c r="AC517" s="27" t="str">
        <f>IF(OR(AA517="",SUMPRODUCT((Barèmes!$A$6:$A$28="Agilité — T-test 974 (s)")*(Barèmes!$B$6:$B$28=H517)*(Barèmes!$C$6:$C$28=IF(H517="6ème","Mixte",G517)))=0),"",IF(SUMPRODUCT((Barèmes!$A$6:$A$28="Agilité — T-test 974 (s)")*(Barèmes!$B$6:$B$28=H517)*(Barèmes!$C$6:$C$28=IF(H517="6ème","Mixte",G517))*(Barèmes!$J$6:$J$28="+"))&gt;0,IF(AA517&lt;=SUMIFS(Barèmes!$F$6:$F$28,Barèmes!$A$6:$A$28,"Agilité — T-test 974 (s)",Barèmes!$B$6:$B$28,H517,Barèmes!$C$6:$C$28,IF(H517="6ème","Mixte",G517)),Barèmes!$B$2,IF(AA517&lt;=SUMIFS(Barèmes!$G$6:$G$28,Barèmes!$A$6:$A$28,"Agilité — T-test 974 (s)",Barèmes!$B$6:$B$28,H517,Barèmes!$C$6:$C$28,IF(H517="6ème","Mixte",G517)),Barèmes!$C$2,IF(AA517&lt;=SUMIFS(Barèmes!$H$6:$H$28,Barèmes!$A$6:$A$28,"Agilité — T-test 974 (s)",Barèmes!$B$6:$B$28,H517,Barèmes!$C$6:$C$28,IF(H517="6ème","Mixte",G517)),Barèmes!$D$2,IF(AA517&lt;=SUMIFS(Barèmes!$I$6:$I$28,Barèmes!$A$6:$A$28,"Agilité — T-test 974 (s)",Barèmes!$B$6:$B$28,H517,Barèmes!$C$6:$C$28,IF(H517="6ème","Mixte",G517)),Barèmes!$E$2,Barèmes!$F$2)))),IF(AA517&gt;=SUMIFS(Barèmes!$F$6:$F$28,Barèmes!$A$6:$A$28,"Agilité — T-test 974 (s)",Barèmes!$B$6:$B$28,H517,Barèmes!$C$6:$C$28,IF(H517="6ème","Mixte",G517)),Barèmes!$B$2,IF(AA517&gt;=SUMIFS(Barèmes!$G$6:$G$28,Barèmes!$A$6:$A$28,"Agilité — T-test 974 (s)",Barèmes!$B$6:$B$28,H517,Barèmes!$C$6:$C$28,IF(H517="6ème","Mixte",G517)),Barèmes!$C$2,IF(AA517&gt;=SUMIFS(Barèmes!$H$6:$H$28,Barèmes!$A$6:$A$28,"Agilité — T-test 974 (s)",Barèmes!$B$6:$B$28,H517,Barèmes!$C$6:$C$28,IF(H517="6ème","Mixte",G517)),Barèmes!$D$2,IF(AA517&gt;=SUMIFS(Barèmes!$I$6:$I$28,Barèmes!$A$6:$A$28,"Agilité — T-test 974 (s)",Barèmes!$B$6:$B$28,H517,Barèmes!$C$6:$C$28,IF(H517="6ème","Mixte",G517)),Barèmes!$E$2,Barèmes!$F$2))))))</f>
        <v/>
      </c>
      <c r="AD517" s="28" t="str">
        <f t="shared" ref="AD517:AD580" si="66">IF(OR(AA517="",R517=""),"",AA517-R517)</f>
        <v/>
      </c>
      <c r="AE517" s="29" t="str">
        <f t="shared" ref="AE517:AE580" si="67">IF(OR(AA517="",R517="",R517=0),"",AA517/R517*100)</f>
        <v/>
      </c>
      <c r="AF517" s="30" t="str">
        <f>IF(OR(AD517="",SUMPRODUCT((Barèmes!$A$6:$A$28="Surcoût d'agilité (s) — technique")*(Barèmes!$B$6:$B$28=H517)*(Barèmes!$C$6:$C$28=IF(H517="6ème","Mixte",G517)))=0),"",IF(SUMPRODUCT((Barèmes!$A$6:$A$28="Surcoût d'agilité (s) — technique")*(Barèmes!$B$6:$B$28=H517)*(Barèmes!$C$6:$C$28=IF(H517="6ème","Mixte",G517))*(Barèmes!$J$6:$J$28="+"))&gt;0,IF(AD517&lt;=SUMIFS(Barèmes!$D$6:$D$28,Barèmes!$A$6:$A$28,"Surcoût d'agilité (s) — technique",Barèmes!$B$6:$B$28,H517,Barèmes!$C$6:$C$28,IF(H517="6ème","Mixte",G517)),"à besoin",IF(AD517&lt;=SUMIFS(Barèmes!$E$6:$E$28,Barèmes!$A$6:$A$28,"Surcoût d'agilité (s) — technique",Barèmes!$B$6:$B$28,H517,Barèmes!$C$6:$C$28,IF(H517="6ème","Mixte",G517)),"fragile","satisfaisant")),IF(AD517&gt;=SUMIFS(Barèmes!$D$6:$D$28,Barèmes!$A$6:$A$28,"Surcoût d'agilité (s) — technique",Barèmes!$B$6:$B$28,H517,Barèmes!$C$6:$C$28,IF(H517="6ème","Mixte",G517)),"à besoin",IF(AD517&gt;=SUMIFS(Barèmes!$E$6:$E$28,Barèmes!$A$6:$A$28,"Surcoût d'agilité (s) — technique",Barèmes!$B$6:$B$28,H517,Barèmes!$C$6:$C$28,IF(H517="6ème","Mixte",G517)),"fragile","satisfaisant"))))</f>
        <v/>
      </c>
      <c r="AG517" s="30" t="str">
        <f>IF(OR(AD517="",SUMPRODUCT((Barèmes!$A$6:$A$28="Surcoût d'agilité (s) — technique")*(Barèmes!$B$6:$B$28=H517)*(Barèmes!$C$6:$C$28=IF(H517="6ème","Mixte",G517)))=0),"",IF(SUMPRODUCT((Barèmes!$A$6:$A$28="Surcoût d'agilité (s) — technique")*(Barèmes!$B$6:$B$28=H517)*(Barèmes!$C$6:$C$28=IF(H517="6ème","Mixte",G517))*(Barèmes!$J$6:$J$28="+"))&gt;0,IF(AD517&lt;=SUMIFS(Barèmes!$F$6:$F$28,Barèmes!$A$6:$A$28,"Surcoût d'agilité (s) — technique",Barèmes!$B$6:$B$28,H517,Barèmes!$C$6:$C$28,IF(H517="6ème","Mixte",G517)),Barèmes!$B$2,IF(AD517&lt;=SUMIFS(Barèmes!$G$6:$G$28,Barèmes!$A$6:$A$28,"Surcoût d'agilité (s) — technique",Barèmes!$B$6:$B$28,H517,Barèmes!$C$6:$C$28,IF(H517="6ème","Mixte",G517)),Barèmes!$C$2,IF(AD517&lt;=SUMIFS(Barèmes!$H$6:$H$28,Barèmes!$A$6:$A$28,"Surcoût d'agilité (s) — technique",Barèmes!$B$6:$B$28,H517,Barèmes!$C$6:$C$28,IF(H517="6ème","Mixte",G517)),Barèmes!$D$2,IF(AD517&lt;=SUMIFS(Barèmes!$I$6:$I$28,Barèmes!$A$6:$A$28,"Surcoût d'agilité (s) — technique",Barèmes!$B$6:$B$28,H517,Barèmes!$C$6:$C$28,IF(H517="6ème","Mixte",G517)),Barèmes!$E$2,Barèmes!$F$2)))),IF(AD517&gt;=SUMIFS(Barèmes!$F$6:$F$28,Barèmes!$A$6:$A$28,"Surcoût d'agilité (s) — technique",Barèmes!$B$6:$B$28,H517,Barèmes!$C$6:$C$28,IF(H517="6ème","Mixte",G517)),Barèmes!$B$2,IF(AD517&gt;=SUMIFS(Barèmes!$G$6:$G$28,Barèmes!$A$6:$A$28,"Surcoût d'agilité (s) — technique",Barèmes!$B$6:$B$28,H517,Barèmes!$C$6:$C$28,IF(H517="6ème","Mixte",G517)),Barèmes!$C$2,IF(AD517&gt;=SUMIFS(Barèmes!$H$6:$H$28,Barèmes!$A$6:$A$28,"Surcoût d'agilité (s) — technique",Barèmes!$B$6:$B$28,H517,Barèmes!$C$6:$C$28,IF(H517="6ème","Mixte",G517)),Barèmes!$D$2,IF(AD517&gt;=SUMIFS(Barèmes!$I$6:$I$28,Barèmes!$A$6:$A$28,"Surcoût d'agilité (s) — technique",Barèmes!$B$6:$B$28,H517,Barèmes!$C$6:$C$28,IF(H517="6ème","Mixte",G517)),Barèmes!$E$2,Barèmes!$F$2))))))</f>
        <v/>
      </c>
      <c r="AH517" s="31" t="str">
        <f>IF((IF(N517="",0,1)+IF(Q517="",0,1)+IF(W517="",0,1)+IF(Z517="",0,1)+IF(AC517="",0,1))=0,"",3*IF(N517=Barèmes!$B$2,1,IF(N517=Barèmes!$C$2,2,IF(N517=Barèmes!$D$2,3,IF(N517=Barèmes!$E$2,4,IF(N517=Barèmes!$F$2,5,0)))))+3*IF(Q517=Barèmes!$B$2,1,IF(Q517=Barèmes!$C$2,2,IF(Q517=Barèmes!$D$2,3,IF(Q517=Barèmes!$E$2,4,IF(Q517=Barèmes!$F$2,5,0)))))+2*IF(W517=Barèmes!$B$2,1,IF(W517=Barèmes!$C$2,2,IF(W517=Barèmes!$D$2,3,IF(W517=Barèmes!$E$2,4,IF(W517=Barèmes!$F$2,5,0)))))+1*IF(Z517=Barèmes!$B$2,1,IF(Z517=Barèmes!$C$2,2,IF(Z517=Barèmes!$D$2,3,IF(Z517=Barèmes!$E$2,4,IF(Z517=Barèmes!$F$2,5,0)))))+1*IF(AC517=Barèmes!$B$2,1,IF(AC517=Barèmes!$C$2,2,IF(AC517=Barèmes!$D$2,3,IF(AC517=Barèmes!$E$2,4,IF(AC517=Barèmes!$F$2,5,0))))))</f>
        <v/>
      </c>
      <c r="AI517" s="31"/>
      <c r="AJ517" s="32" t="str">
        <f>IFERROR(INDEX(Croissance!$B$5:$B$604,MATCH(A517,Croissance!$A$5:$A$604,0)),"")</f>
        <v/>
      </c>
      <c r="AK517" s="32" t="str">
        <f>IFERROR(INDEX(Croissance!$C$5:$C$604,MATCH(A517,Croissance!$A$5:$A$604,0)),"")</f>
        <v/>
      </c>
      <c r="AL517" s="32" t="str">
        <f>IFERROR(INDEX(Croissance!$D$5:$D$604,MATCH(A517,Croissance!$A$5:$A$604,0)),"")</f>
        <v/>
      </c>
      <c r="AM517" s="32" t="str">
        <f>IFERROR(INDEX(Croissance!$E$5:$E$604,MATCH(A517,Croissance!$A$5:$A$604,0)),"")</f>
        <v/>
      </c>
      <c r="AO517" s="33">
        <f t="shared" si="64"/>
        <v>0</v>
      </c>
      <c r="AP517" s="33">
        <f t="shared" ref="AP517:AP580" si="68">IF(OR(A517="",B517=""),0,IF(SUMPRODUCT(($A$5:$A$604=A517)*($B$5:$B$604&gt;B517))=0,1,0))</f>
        <v>0</v>
      </c>
      <c r="AQ517" s="33">
        <f>IF(A517="",0,IF(AND(OR('Synthèse classe'!$C$2="Tous",C517='Synthèse classe'!$C$2),OR('Synthèse classe'!$C$3="Toutes",D517='Synthèse classe'!$C$3),OR('Synthèse classe'!$C$4="Toutes",AND('Synthèse classe'!$C$4="Dernière",AP517=1),B517=IFERROR(VALUE('Synthèse classe'!$C$4),0))),1,0))</f>
        <v>0</v>
      </c>
      <c r="AR517" s="34" t="str">
        <f t="shared" ref="AR517:AR580" si="69">IF(OR(A517="",B517=""),"",A517&amp;"|"&amp;B517)</f>
        <v/>
      </c>
    </row>
    <row r="518" spans="1:44" x14ac:dyDescent="0.2">
      <c r="A518" s="17" t="str">
        <f t="shared" si="65"/>
        <v/>
      </c>
      <c r="B518" s="18"/>
      <c r="C518" s="19"/>
      <c r="D518" s="19"/>
      <c r="E518" s="19"/>
      <c r="F518" s="19"/>
      <c r="G518" s="19"/>
      <c r="H518" s="17" t="str">
        <f t="shared" ref="H518:H581" si="70">IF(D518="","",IF(LEFT(D518,1)="6","6ème",IF(LEFT(D518,1)="2","2nde","Classe non reconnue")))</f>
        <v/>
      </c>
      <c r="I518" s="20"/>
      <c r="J518" s="18"/>
      <c r="K518" s="19"/>
      <c r="L518" s="21" t="str">
        <f t="shared" ref="L518:L581" si="71">IF(K518="","",IF(K518="A","fiable","⚠ à relativiser"))</f>
        <v/>
      </c>
      <c r="M518" s="21" t="str">
        <f>IF(OR(J518="",SUMPRODUCT((Barèmes!$A$6:$A$28="Endurance — Luc Léger (palier)")*(Barèmes!$B$6:$B$28=H518)*(Barèmes!$C$6:$C$28=IF(H518="6ème","Mixte",G518)))=0),"",IF(SUMPRODUCT((Barèmes!$A$6:$A$28="Endurance — Luc Léger (palier)")*(Barèmes!$B$6:$B$28=H518)*(Barèmes!$C$6:$C$28=IF(H518="6ème","Mixte",G518))*(Barèmes!$J$6:$J$28="+"))&gt;0,IF(J518&lt;=SUMIFS(Barèmes!$D$6:$D$28,Barèmes!$A$6:$A$28,"Endurance — Luc Léger (palier)",Barèmes!$B$6:$B$28,H518,Barèmes!$C$6:$C$28,IF(H518="6ème","Mixte",G518)),"à besoin",IF(J518&lt;=SUMIFS(Barèmes!$E$6:$E$28,Barèmes!$A$6:$A$28,"Endurance — Luc Léger (palier)",Barèmes!$B$6:$B$28,H518,Barèmes!$C$6:$C$28,IF(H518="6ème","Mixte",G518)),"fragile","satisfaisant")),IF(J518&gt;=SUMIFS(Barèmes!$D$6:$D$28,Barèmes!$A$6:$A$28,"Endurance — Luc Léger (palier)",Barèmes!$B$6:$B$28,H518,Barèmes!$C$6:$C$28,IF(H518="6ème","Mixte",G518)),"à besoin",IF(J518&gt;=SUMIFS(Barèmes!$E$6:$E$28,Barèmes!$A$6:$A$28,"Endurance — Luc Léger (palier)",Barèmes!$B$6:$B$28,H518,Barèmes!$C$6:$C$28,IF(H518="6ème","Mixte",G518)),"fragile","satisfaisant"))))</f>
        <v/>
      </c>
      <c r="N518" s="21" t="str">
        <f>IF(OR(J518="",SUMPRODUCT((Barèmes!$A$6:$A$28="Endurance — Luc Léger (palier)")*(Barèmes!$B$6:$B$28=H518)*(Barèmes!$C$6:$C$28=IF(H518="6ème","Mixte",G518)))=0),"",IF(SUMPRODUCT((Barèmes!$A$6:$A$28="Endurance — Luc Léger (palier)")*(Barèmes!$B$6:$B$28=H518)*(Barèmes!$C$6:$C$28=IF(H518="6ème","Mixte",G518))*(Barèmes!$J$6:$J$28="+"))&gt;0,IF(J518&lt;=SUMIFS(Barèmes!$F$6:$F$28,Barèmes!$A$6:$A$28,"Endurance — Luc Léger (palier)",Barèmes!$B$6:$B$28,H518,Barèmes!$C$6:$C$28,IF(H518="6ème","Mixte",G518)),Barèmes!$B$2,IF(J518&lt;=SUMIFS(Barèmes!$G$6:$G$28,Barèmes!$A$6:$A$28,"Endurance — Luc Léger (palier)",Barèmes!$B$6:$B$28,H518,Barèmes!$C$6:$C$28,IF(H518="6ème","Mixte",G518)),Barèmes!$C$2,IF(J518&lt;=SUMIFS(Barèmes!$H$6:$H$28,Barèmes!$A$6:$A$28,"Endurance — Luc Léger (palier)",Barèmes!$B$6:$B$28,H518,Barèmes!$C$6:$C$28,IF(H518="6ème","Mixte",G518)),Barèmes!$D$2,IF(J518&lt;=SUMIFS(Barèmes!$I$6:$I$28,Barèmes!$A$6:$A$28,"Endurance — Luc Léger (palier)",Barèmes!$B$6:$B$28,H518,Barèmes!$C$6:$C$28,IF(H518="6ème","Mixte",G518)),Barèmes!$E$2,Barèmes!$F$2)))),IF(J518&gt;=SUMIFS(Barèmes!$F$6:$F$28,Barèmes!$A$6:$A$28,"Endurance — Luc Léger (palier)",Barèmes!$B$6:$B$28,H518,Barèmes!$C$6:$C$28,IF(H518="6ème","Mixte",G518)),Barèmes!$B$2,IF(J518&gt;=SUMIFS(Barèmes!$G$6:$G$28,Barèmes!$A$6:$A$28,"Endurance — Luc Léger (palier)",Barèmes!$B$6:$B$28,H518,Barèmes!$C$6:$C$28,IF(H518="6ème","Mixte",G518)),Barèmes!$C$2,IF(J518&gt;=SUMIFS(Barèmes!$H$6:$H$28,Barèmes!$A$6:$A$28,"Endurance — Luc Léger (palier)",Barèmes!$B$6:$B$28,H518,Barèmes!$C$6:$C$28,IF(H518="6ème","Mixte",G518)),Barèmes!$D$2,IF(J518&gt;=SUMIFS(Barèmes!$I$6:$I$28,Barèmes!$A$6:$A$28,"Endurance — Luc Léger (palier)",Barèmes!$B$6:$B$28,H518,Barèmes!$C$6:$C$28,IF(H518="6ème","Mixte",G518)),Barèmes!$E$2,Barèmes!$F$2))))))</f>
        <v/>
      </c>
      <c r="O518" s="22"/>
      <c r="P518" s="23" t="str">
        <f>IF(OR(O518="",SUMPRODUCT((Barèmes!$A$6:$A$28="Force bas du corps — Saut en longueur (m)")*(Barèmes!$B$6:$B$28=H518)*(Barèmes!$C$6:$C$28=IF(H518="6ème","Mixte",G518)))=0),"",IF(SUMPRODUCT((Barèmes!$A$6:$A$28="Force bas du corps — Saut en longueur (m)")*(Barèmes!$B$6:$B$28=H518)*(Barèmes!$C$6:$C$28=IF(H518="6ème","Mixte",G518))*(Barèmes!$J$6:$J$28="+"))&gt;0,IF(O518&lt;=SUMIFS(Barèmes!$D$6:$D$28,Barèmes!$A$6:$A$28,"Force bas du corps — Saut en longueur (m)",Barèmes!$B$6:$B$28,H518,Barèmes!$C$6:$C$28,IF(H518="6ème","Mixte",G518)),"à besoin",IF(O518&lt;=SUMIFS(Barèmes!$E$6:$E$28,Barèmes!$A$6:$A$28,"Force bas du corps — Saut en longueur (m)",Barèmes!$B$6:$B$28,H518,Barèmes!$C$6:$C$28,IF(H518="6ème","Mixte",G518)),"fragile","satisfaisant")),IF(O518&gt;=SUMIFS(Barèmes!$D$6:$D$28,Barèmes!$A$6:$A$28,"Force bas du corps — Saut en longueur (m)",Barèmes!$B$6:$B$28,H518,Barèmes!$C$6:$C$28,IF(H518="6ème","Mixte",G518)),"à besoin",IF(O518&gt;=SUMIFS(Barèmes!$E$6:$E$28,Barèmes!$A$6:$A$28,"Force bas du corps — Saut en longueur (m)",Barèmes!$B$6:$B$28,H518,Barèmes!$C$6:$C$28,IF(H518="6ème","Mixte",G518)),"fragile","satisfaisant"))))</f>
        <v/>
      </c>
      <c r="Q518" s="23" t="str">
        <f>IF(OR(O518="",SUMPRODUCT((Barèmes!$A$6:$A$28="Force bas du corps — Saut en longueur (m)")*(Barèmes!$B$6:$B$28=H518)*(Barèmes!$C$6:$C$28=IF(H518="6ème","Mixte",G518)))=0),"",IF(SUMPRODUCT((Barèmes!$A$6:$A$28="Force bas du corps — Saut en longueur (m)")*(Barèmes!$B$6:$B$28=H518)*(Barèmes!$C$6:$C$28=IF(H518="6ème","Mixte",G518))*(Barèmes!$J$6:$J$28="+"))&gt;0,IF(O518&lt;=SUMIFS(Barèmes!$F$6:$F$28,Barèmes!$A$6:$A$28,"Force bas du corps — Saut en longueur (m)",Barèmes!$B$6:$B$28,H518,Barèmes!$C$6:$C$28,IF(H518="6ème","Mixte",G518)),Barèmes!$B$2,IF(O518&lt;=SUMIFS(Barèmes!$G$6:$G$28,Barèmes!$A$6:$A$28,"Force bas du corps — Saut en longueur (m)",Barèmes!$B$6:$B$28,H518,Barèmes!$C$6:$C$28,IF(H518="6ème","Mixte",G518)),Barèmes!$C$2,IF(O518&lt;=SUMIFS(Barèmes!$H$6:$H$28,Barèmes!$A$6:$A$28,"Force bas du corps — Saut en longueur (m)",Barèmes!$B$6:$B$28,H518,Barèmes!$C$6:$C$28,IF(H518="6ème","Mixte",G518)),Barèmes!$D$2,IF(O518&lt;=SUMIFS(Barèmes!$I$6:$I$28,Barèmes!$A$6:$A$28,"Force bas du corps — Saut en longueur (m)",Barèmes!$B$6:$B$28,H518,Barèmes!$C$6:$C$28,IF(H518="6ème","Mixte",G518)),Barèmes!$E$2,Barèmes!$F$2)))),IF(O518&gt;=SUMIFS(Barèmes!$F$6:$F$28,Barèmes!$A$6:$A$28,"Force bas du corps — Saut en longueur (m)",Barèmes!$B$6:$B$28,H518,Barèmes!$C$6:$C$28,IF(H518="6ème","Mixte",G518)),Barèmes!$B$2,IF(O518&gt;=SUMIFS(Barèmes!$G$6:$G$28,Barèmes!$A$6:$A$28,"Force bas du corps — Saut en longueur (m)",Barèmes!$B$6:$B$28,H518,Barèmes!$C$6:$C$28,IF(H518="6ème","Mixte",G518)),Barèmes!$C$2,IF(O518&gt;=SUMIFS(Barèmes!$H$6:$H$28,Barèmes!$A$6:$A$28,"Force bas du corps — Saut en longueur (m)",Barèmes!$B$6:$B$28,H518,Barèmes!$C$6:$C$28,IF(H518="6ème","Mixte",G518)),Barèmes!$D$2,IF(O518&gt;=SUMIFS(Barèmes!$I$6:$I$28,Barèmes!$A$6:$A$28,"Force bas du corps — Saut en longueur (m)",Barèmes!$B$6:$B$28,H518,Barèmes!$C$6:$C$28,IF(H518="6ème","Mixte",G518)),Barèmes!$E$2,Barèmes!$F$2))))))</f>
        <v/>
      </c>
      <c r="R518" s="22"/>
      <c r="S518" s="24" t="str">
        <f>IF(OR(R518="",SUMPRODUCT((Barèmes!$A$6:$A$28="Vitesse — 30 m (s)")*(Barèmes!$B$6:$B$28=H518)*(Barèmes!$C$6:$C$28=IF(H518="6ème","Mixte",G518)))=0),"",IF(SUMPRODUCT((Barèmes!$A$6:$A$28="Vitesse — 30 m (s)")*(Barèmes!$B$6:$B$28=H518)*(Barèmes!$C$6:$C$28=IF(H518="6ème","Mixte",G518))*(Barèmes!$J$6:$J$28="+"))&gt;0,IF(R518&lt;=SUMIFS(Barèmes!$D$6:$D$28,Barèmes!$A$6:$A$28,"Vitesse — 30 m (s)",Barèmes!$B$6:$B$28,H518,Barèmes!$C$6:$C$28,IF(H518="6ème","Mixte",G518)),"à besoin",IF(R518&lt;=SUMIFS(Barèmes!$E$6:$E$28,Barèmes!$A$6:$A$28,"Vitesse — 30 m (s)",Barèmes!$B$6:$B$28,H518,Barèmes!$C$6:$C$28,IF(H518="6ème","Mixte",G518)),"fragile","satisfaisant")),IF(R518&gt;=SUMIFS(Barèmes!$D$6:$D$28,Barèmes!$A$6:$A$28,"Vitesse — 30 m (s)",Barèmes!$B$6:$B$28,H518,Barèmes!$C$6:$C$28,IF(H518="6ème","Mixte",G518)),"à besoin",IF(R518&gt;=SUMIFS(Barèmes!$E$6:$E$28,Barèmes!$A$6:$A$28,"Vitesse — 30 m (s)",Barèmes!$B$6:$B$28,H518,Barèmes!$C$6:$C$28,IF(H518="6ème","Mixte",G518)),"fragile","satisfaisant"))))</f>
        <v/>
      </c>
      <c r="T518" s="24" t="str">
        <f>IF(OR(R518="",SUMPRODUCT((Barèmes!$A$6:$A$28="Vitesse — 30 m (s)")*(Barèmes!$B$6:$B$28=H518)*(Barèmes!$C$6:$C$28=IF(H518="6ème","Mixte",G518)))=0),"",IF(SUMPRODUCT((Barèmes!$A$6:$A$28="Vitesse — 30 m (s)")*(Barèmes!$B$6:$B$28=H518)*(Barèmes!$C$6:$C$28=IF(H518="6ème","Mixte",G518))*(Barèmes!$J$6:$J$28="+"))&gt;0,IF(R518&lt;=SUMIFS(Barèmes!$F$6:$F$28,Barèmes!$A$6:$A$28,"Vitesse — 30 m (s)",Barèmes!$B$6:$B$28,H518,Barèmes!$C$6:$C$28,IF(H518="6ème","Mixte",G518)),Barèmes!$B$2,IF(R518&lt;=SUMIFS(Barèmes!$G$6:$G$28,Barèmes!$A$6:$A$28,"Vitesse — 30 m (s)",Barèmes!$B$6:$B$28,H518,Barèmes!$C$6:$C$28,IF(H518="6ème","Mixte",G518)),Barèmes!$C$2,IF(R518&lt;=SUMIFS(Barèmes!$H$6:$H$28,Barèmes!$A$6:$A$28,"Vitesse — 30 m (s)",Barèmes!$B$6:$B$28,H518,Barèmes!$C$6:$C$28,IF(H518="6ème","Mixte",G518)),Barèmes!$D$2,IF(R518&lt;=SUMIFS(Barèmes!$I$6:$I$28,Barèmes!$A$6:$A$28,"Vitesse — 30 m (s)",Barèmes!$B$6:$B$28,H518,Barèmes!$C$6:$C$28,IF(H518="6ème","Mixte",G518)),Barèmes!$E$2,Barèmes!$F$2)))),IF(R518&gt;=SUMIFS(Barèmes!$F$6:$F$28,Barèmes!$A$6:$A$28,"Vitesse — 30 m (s)",Barèmes!$B$6:$B$28,H518,Barèmes!$C$6:$C$28,IF(H518="6ème","Mixte",G518)),Barèmes!$B$2,IF(R518&gt;=SUMIFS(Barèmes!$G$6:$G$28,Barèmes!$A$6:$A$28,"Vitesse — 30 m (s)",Barèmes!$B$6:$B$28,H518,Barèmes!$C$6:$C$28,IF(H518="6ème","Mixte",G518)),Barèmes!$C$2,IF(R518&gt;=SUMIFS(Barèmes!$H$6:$H$28,Barèmes!$A$6:$A$28,"Vitesse — 30 m (s)",Barèmes!$B$6:$B$28,H518,Barèmes!$C$6:$C$28,IF(H518="6ème","Mixte",G518)),Barèmes!$D$2,IF(R518&gt;=SUMIFS(Barèmes!$I$6:$I$28,Barèmes!$A$6:$A$28,"Vitesse — 30 m (s)",Barèmes!$B$6:$B$28,H518,Barèmes!$C$6:$C$28,IF(H518="6ème","Mixte",G518)),Barèmes!$E$2,Barèmes!$F$2))))))</f>
        <v/>
      </c>
      <c r="U518" s="22"/>
      <c r="V518" s="25" t="str">
        <f>IF(OR(U518="",SUMPRODUCT((Barèmes!$A$6:$A$28="Vitesse — 50 m (s)")*(Barèmes!$B$6:$B$28=H518)*(Barèmes!$C$6:$C$28=IF(H518="6ème","Mixte",G518)))=0),"",IF(SUMPRODUCT((Barèmes!$A$6:$A$28="Vitesse — 50 m (s)")*(Barèmes!$B$6:$B$28=H518)*(Barèmes!$C$6:$C$28=IF(H518="6ème","Mixte",G518))*(Barèmes!$J$6:$J$28="+"))&gt;0,IF(U518&lt;=SUMIFS(Barèmes!$D$6:$D$28,Barèmes!$A$6:$A$28,"Vitesse — 50 m (s)",Barèmes!$B$6:$B$28,H518,Barèmes!$C$6:$C$28,IF(H518="6ème","Mixte",G518)),"à besoin",IF(U518&lt;=SUMIFS(Barèmes!$E$6:$E$28,Barèmes!$A$6:$A$28,"Vitesse — 50 m (s)",Barèmes!$B$6:$B$28,H518,Barèmes!$C$6:$C$28,IF(H518="6ème","Mixte",G518)),"fragile","satisfaisant")),IF(U518&gt;=SUMIFS(Barèmes!$D$6:$D$28,Barèmes!$A$6:$A$28,"Vitesse — 50 m (s)",Barèmes!$B$6:$B$28,H518,Barèmes!$C$6:$C$28,IF(H518="6ème","Mixte",G518)),"à besoin",IF(U518&gt;=SUMIFS(Barèmes!$E$6:$E$28,Barèmes!$A$6:$A$28,"Vitesse — 50 m (s)",Barèmes!$B$6:$B$28,H518,Barèmes!$C$6:$C$28,IF(H518="6ème","Mixte",G518)),"fragile","satisfaisant"))))</f>
        <v/>
      </c>
      <c r="W518" s="25" t="str">
        <f>IF(OR(U518="",SUMPRODUCT((Barèmes!$A$6:$A$28="Vitesse — 50 m (s)")*(Barèmes!$B$6:$B$28=H518)*(Barèmes!$C$6:$C$28=IF(H518="6ème","Mixte",G518)))=0),"",IF(SUMPRODUCT((Barèmes!$A$6:$A$28="Vitesse — 50 m (s)")*(Barèmes!$B$6:$B$28=H518)*(Barèmes!$C$6:$C$28=IF(H518="6ème","Mixte",G518))*(Barèmes!$J$6:$J$28="+"))&gt;0,IF(U518&lt;=SUMIFS(Barèmes!$F$6:$F$28,Barèmes!$A$6:$A$28,"Vitesse — 50 m (s)",Barèmes!$B$6:$B$28,H518,Barèmes!$C$6:$C$28,IF(H518="6ème","Mixte",G518)),Barèmes!$B$2,IF(U518&lt;=SUMIFS(Barèmes!$G$6:$G$28,Barèmes!$A$6:$A$28,"Vitesse — 50 m (s)",Barèmes!$B$6:$B$28,H518,Barèmes!$C$6:$C$28,IF(H518="6ème","Mixte",G518)),Barèmes!$C$2,IF(U518&lt;=SUMIFS(Barèmes!$H$6:$H$28,Barèmes!$A$6:$A$28,"Vitesse — 50 m (s)",Barèmes!$B$6:$B$28,H518,Barèmes!$C$6:$C$28,IF(H518="6ème","Mixte",G518)),Barèmes!$D$2,IF(U518&lt;=SUMIFS(Barèmes!$I$6:$I$28,Barèmes!$A$6:$A$28,"Vitesse — 50 m (s)",Barèmes!$B$6:$B$28,H518,Barèmes!$C$6:$C$28,IF(H518="6ème","Mixte",G518)),Barèmes!$E$2,Barèmes!$F$2)))),IF(U518&gt;=SUMIFS(Barèmes!$F$6:$F$28,Barèmes!$A$6:$A$28,"Vitesse — 50 m (s)",Barèmes!$B$6:$B$28,H518,Barèmes!$C$6:$C$28,IF(H518="6ème","Mixte",G518)),Barèmes!$B$2,IF(U518&gt;=SUMIFS(Barèmes!$G$6:$G$28,Barèmes!$A$6:$A$28,"Vitesse — 50 m (s)",Barèmes!$B$6:$B$28,H518,Barèmes!$C$6:$C$28,IF(H518="6ème","Mixte",G518)),Barèmes!$C$2,IF(U518&gt;=SUMIFS(Barèmes!$H$6:$H$28,Barèmes!$A$6:$A$28,"Vitesse — 50 m (s)",Barèmes!$B$6:$B$28,H518,Barèmes!$C$6:$C$28,IF(H518="6ème","Mixte",G518)),Barèmes!$D$2,IF(U518&gt;=SUMIFS(Barèmes!$I$6:$I$28,Barèmes!$A$6:$A$28,"Vitesse — 50 m (s)",Barèmes!$B$6:$B$28,H518,Barèmes!$C$6:$C$28,IF(H518="6ème","Mixte",G518)),Barèmes!$E$2,Barèmes!$F$2))))))</f>
        <v/>
      </c>
      <c r="X518" s="18"/>
      <c r="Y518" s="26" t="str" cm="1">
        <f t="array" ref="Y518">IF(OR(X518="",SUMPRODUCT((Barèmes!$A$6:$A$28="Souplesse (score 1-5)")*(Barèmes!$B$6:$B$28=H518)*(Barèmes!$C$6:$C$28=IF(H518="6ème","Mixte",G518)))=0),"",IF(SUMPRODUCT((Barèmes!$A$6:$A$28="Souplesse (score 1-5)")*(Barèmes!$B$6:$B$28=H518)*(Barèmes!$C$6:$C$28=IF(H518="6ème","Mixte",G518))*(Barèmes!$J$6:$J$28="+"))&gt;0,IF(X518&lt;=SUMIFS(Barèmes!$D$6:$D$28,Barèmes!$A$6:$A$28,"Souplesse (score 1-5)",Barèmes!$B$6:$B$28,H518,Barèmes!$C$6:$C$28,IF(H518="6ème","Mixte",G518)),"à besoin",IF(X518&lt;=SUMIFS(Barèmes!$E$6:$E$28,Barèmes!$A$6:$A$28,"Souplesse (score 1-5)",Barèmes!$B$6:$B$28,H518,Barèmes!$C$6:$C$28,IF(H518="6ème","Mixte",G518)),"fragile","satisfaisant")),IF(X518&gt;=SUMIFS(Barèmes!$D$6:$D$28,Barèmes!$A$6:$A$28,"Souplesse (score 1-5)",Barèmes!$B$6:$B$28,H518,Barèmes!$C$6:$C$28,IF(H518="6ème","Mixte",G518)),"à besoin",IF(X518&gt;=SUMIFS(Barèmes!$E$6:$E$28,Barèmes!$A$6:$A$28,"Souplesse (score 1-5)",Barèmes!$B$6:$B$28,H518,Barèmes!$C$6:$C$28,IF(H518="6ème","Mixte",G518)),"fragile","satisfaisant"))))</f>
        <v/>
      </c>
      <c r="Z518" s="26" t="str" cm="1">
        <f t="array" ref="Z518">IF(OR(X518="",SUMPRODUCT((Barèmes!$A$6:$A$28="Souplesse (score 1-5)")*(Barèmes!$B$6:$B$28=H518)*(Barèmes!$C$6:$C$28=IF(H518="6ème","Mixte",G518)))=0),"",IF(SUMPRODUCT((Barèmes!$A$6:$A$28="Souplesse (score 1-5)")*(Barèmes!$B$6:$B$28=H518)*(Barèmes!$C$6:$C$28=IF(H518="6ème","Mixte",G518))*(Barèmes!$J$6:$J$28="+"))&gt;0,IF(X518&lt;=SUMIFS(Barèmes!$F$6:$F$28,Barèmes!$A$6:$A$28,"Souplesse (score 1-5)",Barèmes!$B$6:$B$28,H518,Barèmes!$C$6:$C$28,IF(H518="6ème","Mixte",G518)),Barèmes!$B$2,IF(X518&lt;=SUMIFS(Barèmes!$G$6:$G$28,Barèmes!$A$6:$A$28,"Souplesse (score 1-5)",Barèmes!$B$6:$B$28,H518,Barèmes!$C$6:$C$28,IF(H518="6ème","Mixte",G518)),Barèmes!$C$2,IF(X518&lt;=SUMIFS(Barèmes!$H$6:$H$28,Barèmes!$A$6:$A$28,"Souplesse (score 1-5)",Barèmes!$B$6:$B$28,H518,Barèmes!$C$6:$C$28,IF(H518="6ème","Mixte",G518)),Barèmes!$D$2,IF(X518&lt;=SUMIFS(Barèmes!$I$6:$I$28,Barèmes!$A$6:$A$28,"Souplesse (score 1-5)",Barèmes!$B$6:$B$28,H518,Barèmes!$C$6:$C$28,IF(H518="6ème","Mixte",G518)),Barèmes!$E$2,Barèmes!$F$2)))),IF(X518&gt;=SUMIFS(Barèmes!$F$6:$F$28,Barèmes!$A$6:$A$28,"Souplesse (score 1-5)",Barèmes!$B$6:$B$28,H518,Barèmes!$C$6:$C$28,IF(H518="6ème","Mixte",G518)),Barèmes!$B$2,IF(X518&gt;=SUMIFS(Barèmes!$G$6:$G$28,Barèmes!$A$6:$A$28,"Souplesse (score 1-5)",Barèmes!$B$6:$B$28,H518,Barèmes!$C$6:$C$28,IF(H518="6ème","Mixte",G518)),Barèmes!$C$2,IF(X518&gt;=SUMIFS(Barèmes!$H$6:$H$28,Barèmes!$A$6:$A$28,"Souplesse (score 1-5)",Barèmes!$B$6:$B$28,H518,Barèmes!$C$6:$C$28,IF(H518="6ème","Mixte",G518)),Barèmes!$D$2,IF(X518&gt;=SUMIFS(Barèmes!$I$6:$I$28,Barèmes!$A$6:$A$28,"Souplesse (score 1-5)",Barèmes!$B$6:$B$28,H518,Barèmes!$C$6:$C$28,IF(H518="6ème","Mixte",G518)),Barèmes!$E$2,Barèmes!$F$2))))))</f>
        <v/>
      </c>
      <c r="AA518" s="22"/>
      <c r="AB518" s="27" t="str">
        <f>IF(OR(AA518="",SUMPRODUCT((Barèmes!$A$6:$A$28="Agilité — T-test 974 (s)")*(Barèmes!$B$6:$B$28=H518)*(Barèmes!$C$6:$C$28=IF(H518="6ème","Mixte",G518)))=0),"",IF(SUMPRODUCT((Barèmes!$A$6:$A$28="Agilité — T-test 974 (s)")*(Barèmes!$B$6:$B$28=H518)*(Barèmes!$C$6:$C$28=IF(H518="6ème","Mixte",G518))*(Barèmes!$J$6:$J$28="+"))&gt;0,IF(AA518&lt;=SUMIFS(Barèmes!$D$6:$D$28,Barèmes!$A$6:$A$28,"Agilité — T-test 974 (s)",Barèmes!$B$6:$B$28,H518,Barèmes!$C$6:$C$28,IF(H518="6ème","Mixte",G518)),"à besoin",IF(AA518&lt;=SUMIFS(Barèmes!$E$6:$E$28,Barèmes!$A$6:$A$28,"Agilité — T-test 974 (s)",Barèmes!$B$6:$B$28,H518,Barèmes!$C$6:$C$28,IF(H518="6ème","Mixte",G518)),"fragile","satisfaisant")),IF(AA518&gt;=SUMIFS(Barèmes!$D$6:$D$28,Barèmes!$A$6:$A$28,"Agilité — T-test 974 (s)",Barèmes!$B$6:$B$28,H518,Barèmes!$C$6:$C$28,IF(H518="6ème","Mixte",G518)),"à besoin",IF(AA518&gt;=SUMIFS(Barèmes!$E$6:$E$28,Barèmes!$A$6:$A$28,"Agilité — T-test 974 (s)",Barèmes!$B$6:$B$28,H518,Barèmes!$C$6:$C$28,IF(H518="6ème","Mixte",G518)),"fragile","satisfaisant"))))</f>
        <v/>
      </c>
      <c r="AC518" s="27" t="str">
        <f>IF(OR(AA518="",SUMPRODUCT((Barèmes!$A$6:$A$28="Agilité — T-test 974 (s)")*(Barèmes!$B$6:$B$28=H518)*(Barèmes!$C$6:$C$28=IF(H518="6ème","Mixte",G518)))=0),"",IF(SUMPRODUCT((Barèmes!$A$6:$A$28="Agilité — T-test 974 (s)")*(Barèmes!$B$6:$B$28=H518)*(Barèmes!$C$6:$C$28=IF(H518="6ème","Mixte",G518))*(Barèmes!$J$6:$J$28="+"))&gt;0,IF(AA518&lt;=SUMIFS(Barèmes!$F$6:$F$28,Barèmes!$A$6:$A$28,"Agilité — T-test 974 (s)",Barèmes!$B$6:$B$28,H518,Barèmes!$C$6:$C$28,IF(H518="6ème","Mixte",G518)),Barèmes!$B$2,IF(AA518&lt;=SUMIFS(Barèmes!$G$6:$G$28,Barèmes!$A$6:$A$28,"Agilité — T-test 974 (s)",Barèmes!$B$6:$B$28,H518,Barèmes!$C$6:$C$28,IF(H518="6ème","Mixte",G518)),Barèmes!$C$2,IF(AA518&lt;=SUMIFS(Barèmes!$H$6:$H$28,Barèmes!$A$6:$A$28,"Agilité — T-test 974 (s)",Barèmes!$B$6:$B$28,H518,Barèmes!$C$6:$C$28,IF(H518="6ème","Mixte",G518)),Barèmes!$D$2,IF(AA518&lt;=SUMIFS(Barèmes!$I$6:$I$28,Barèmes!$A$6:$A$28,"Agilité — T-test 974 (s)",Barèmes!$B$6:$B$28,H518,Barèmes!$C$6:$C$28,IF(H518="6ème","Mixte",G518)),Barèmes!$E$2,Barèmes!$F$2)))),IF(AA518&gt;=SUMIFS(Barèmes!$F$6:$F$28,Barèmes!$A$6:$A$28,"Agilité — T-test 974 (s)",Barèmes!$B$6:$B$28,H518,Barèmes!$C$6:$C$28,IF(H518="6ème","Mixte",G518)),Barèmes!$B$2,IF(AA518&gt;=SUMIFS(Barèmes!$G$6:$G$28,Barèmes!$A$6:$A$28,"Agilité — T-test 974 (s)",Barèmes!$B$6:$B$28,H518,Barèmes!$C$6:$C$28,IF(H518="6ème","Mixte",G518)),Barèmes!$C$2,IF(AA518&gt;=SUMIFS(Barèmes!$H$6:$H$28,Barèmes!$A$6:$A$28,"Agilité — T-test 974 (s)",Barèmes!$B$6:$B$28,H518,Barèmes!$C$6:$C$28,IF(H518="6ème","Mixte",G518)),Barèmes!$D$2,IF(AA518&gt;=SUMIFS(Barèmes!$I$6:$I$28,Barèmes!$A$6:$A$28,"Agilité — T-test 974 (s)",Barèmes!$B$6:$B$28,H518,Barèmes!$C$6:$C$28,IF(H518="6ème","Mixte",G518)),Barèmes!$E$2,Barèmes!$F$2))))))</f>
        <v/>
      </c>
      <c r="AD518" s="28" t="str">
        <f t="shared" si="66"/>
        <v/>
      </c>
      <c r="AE518" s="29" t="str">
        <f t="shared" si="67"/>
        <v/>
      </c>
      <c r="AF518" s="30" t="str">
        <f>IF(OR(AD518="",SUMPRODUCT((Barèmes!$A$6:$A$28="Surcoût d'agilité (s) — technique")*(Barèmes!$B$6:$B$28=H518)*(Barèmes!$C$6:$C$28=IF(H518="6ème","Mixte",G518)))=0),"",IF(SUMPRODUCT((Barèmes!$A$6:$A$28="Surcoût d'agilité (s) — technique")*(Barèmes!$B$6:$B$28=H518)*(Barèmes!$C$6:$C$28=IF(H518="6ème","Mixte",G518))*(Barèmes!$J$6:$J$28="+"))&gt;0,IF(AD518&lt;=SUMIFS(Barèmes!$D$6:$D$28,Barèmes!$A$6:$A$28,"Surcoût d'agilité (s) — technique",Barèmes!$B$6:$B$28,H518,Barèmes!$C$6:$C$28,IF(H518="6ème","Mixte",G518)),"à besoin",IF(AD518&lt;=SUMIFS(Barèmes!$E$6:$E$28,Barèmes!$A$6:$A$28,"Surcoût d'agilité (s) — technique",Barèmes!$B$6:$B$28,H518,Barèmes!$C$6:$C$28,IF(H518="6ème","Mixte",G518)),"fragile","satisfaisant")),IF(AD518&gt;=SUMIFS(Barèmes!$D$6:$D$28,Barèmes!$A$6:$A$28,"Surcoût d'agilité (s) — technique",Barèmes!$B$6:$B$28,H518,Barèmes!$C$6:$C$28,IF(H518="6ème","Mixte",G518)),"à besoin",IF(AD518&gt;=SUMIFS(Barèmes!$E$6:$E$28,Barèmes!$A$6:$A$28,"Surcoût d'agilité (s) — technique",Barèmes!$B$6:$B$28,H518,Barèmes!$C$6:$C$28,IF(H518="6ème","Mixte",G518)),"fragile","satisfaisant"))))</f>
        <v/>
      </c>
      <c r="AG518" s="30" t="str">
        <f>IF(OR(AD518="",SUMPRODUCT((Barèmes!$A$6:$A$28="Surcoût d'agilité (s) — technique")*(Barèmes!$B$6:$B$28=H518)*(Barèmes!$C$6:$C$28=IF(H518="6ème","Mixte",G518)))=0),"",IF(SUMPRODUCT((Barèmes!$A$6:$A$28="Surcoût d'agilité (s) — technique")*(Barèmes!$B$6:$B$28=H518)*(Barèmes!$C$6:$C$28=IF(H518="6ème","Mixte",G518))*(Barèmes!$J$6:$J$28="+"))&gt;0,IF(AD518&lt;=SUMIFS(Barèmes!$F$6:$F$28,Barèmes!$A$6:$A$28,"Surcoût d'agilité (s) — technique",Barèmes!$B$6:$B$28,H518,Barèmes!$C$6:$C$28,IF(H518="6ème","Mixte",G518)),Barèmes!$B$2,IF(AD518&lt;=SUMIFS(Barèmes!$G$6:$G$28,Barèmes!$A$6:$A$28,"Surcoût d'agilité (s) — technique",Barèmes!$B$6:$B$28,H518,Barèmes!$C$6:$C$28,IF(H518="6ème","Mixte",G518)),Barèmes!$C$2,IF(AD518&lt;=SUMIFS(Barèmes!$H$6:$H$28,Barèmes!$A$6:$A$28,"Surcoût d'agilité (s) — technique",Barèmes!$B$6:$B$28,H518,Barèmes!$C$6:$C$28,IF(H518="6ème","Mixte",G518)),Barèmes!$D$2,IF(AD518&lt;=SUMIFS(Barèmes!$I$6:$I$28,Barèmes!$A$6:$A$28,"Surcoût d'agilité (s) — technique",Barèmes!$B$6:$B$28,H518,Barèmes!$C$6:$C$28,IF(H518="6ème","Mixte",G518)),Barèmes!$E$2,Barèmes!$F$2)))),IF(AD518&gt;=SUMIFS(Barèmes!$F$6:$F$28,Barèmes!$A$6:$A$28,"Surcoût d'agilité (s) — technique",Barèmes!$B$6:$B$28,H518,Barèmes!$C$6:$C$28,IF(H518="6ème","Mixte",G518)),Barèmes!$B$2,IF(AD518&gt;=SUMIFS(Barèmes!$G$6:$G$28,Barèmes!$A$6:$A$28,"Surcoût d'agilité (s) — technique",Barèmes!$B$6:$B$28,H518,Barèmes!$C$6:$C$28,IF(H518="6ème","Mixte",G518)),Barèmes!$C$2,IF(AD518&gt;=SUMIFS(Barèmes!$H$6:$H$28,Barèmes!$A$6:$A$28,"Surcoût d'agilité (s) — technique",Barèmes!$B$6:$B$28,H518,Barèmes!$C$6:$C$28,IF(H518="6ème","Mixte",G518)),Barèmes!$D$2,IF(AD518&gt;=SUMIFS(Barèmes!$I$6:$I$28,Barèmes!$A$6:$A$28,"Surcoût d'agilité (s) — technique",Barèmes!$B$6:$B$28,H518,Barèmes!$C$6:$C$28,IF(H518="6ème","Mixte",G518)),Barèmes!$E$2,Barèmes!$F$2))))))</f>
        <v/>
      </c>
      <c r="AH518" s="31" t="str">
        <f>IF((IF(N518="",0,1)+IF(Q518="",0,1)+IF(W518="",0,1)+IF(Z518="",0,1)+IF(AC518="",0,1))=0,"",3*IF(N518=Barèmes!$B$2,1,IF(N518=Barèmes!$C$2,2,IF(N518=Barèmes!$D$2,3,IF(N518=Barèmes!$E$2,4,IF(N518=Barèmes!$F$2,5,0)))))+3*IF(Q518=Barèmes!$B$2,1,IF(Q518=Barèmes!$C$2,2,IF(Q518=Barèmes!$D$2,3,IF(Q518=Barèmes!$E$2,4,IF(Q518=Barèmes!$F$2,5,0)))))+2*IF(W518=Barèmes!$B$2,1,IF(W518=Barèmes!$C$2,2,IF(W518=Barèmes!$D$2,3,IF(W518=Barèmes!$E$2,4,IF(W518=Barèmes!$F$2,5,0)))))+1*IF(Z518=Barèmes!$B$2,1,IF(Z518=Barèmes!$C$2,2,IF(Z518=Barèmes!$D$2,3,IF(Z518=Barèmes!$E$2,4,IF(Z518=Barèmes!$F$2,5,0)))))+1*IF(AC518=Barèmes!$B$2,1,IF(AC518=Barèmes!$C$2,2,IF(AC518=Barèmes!$D$2,3,IF(AC518=Barèmes!$E$2,4,IF(AC518=Barèmes!$F$2,5,0))))))</f>
        <v/>
      </c>
      <c r="AI518" s="31"/>
      <c r="AJ518" s="32" t="str">
        <f>IFERROR(INDEX(Croissance!$B$5:$B$604,MATCH(A518,Croissance!$A$5:$A$604,0)),"")</f>
        <v/>
      </c>
      <c r="AK518" s="32" t="str">
        <f>IFERROR(INDEX(Croissance!$C$5:$C$604,MATCH(A518,Croissance!$A$5:$A$604,0)),"")</f>
        <v/>
      </c>
      <c r="AL518" s="32" t="str">
        <f>IFERROR(INDEX(Croissance!$D$5:$D$604,MATCH(A518,Croissance!$A$5:$A$604,0)),"")</f>
        <v/>
      </c>
      <c r="AM518" s="32" t="str">
        <f>IFERROR(INDEX(Croissance!$E$5:$E$604,MATCH(A518,Croissance!$A$5:$A$604,0)),"")</f>
        <v/>
      </c>
      <c r="AO518" s="33">
        <f t="shared" ref="AO518:AO581" si="72">IF(K518="A",1,0)</f>
        <v>0</v>
      </c>
      <c r="AP518" s="33">
        <f t="shared" si="68"/>
        <v>0</v>
      </c>
      <c r="AQ518" s="33">
        <f>IF(A518="",0,IF(AND(OR('Synthèse classe'!$C$2="Tous",C518='Synthèse classe'!$C$2),OR('Synthèse classe'!$C$3="Toutes",D518='Synthèse classe'!$C$3),OR('Synthèse classe'!$C$4="Toutes",AND('Synthèse classe'!$C$4="Dernière",AP518=1),B518=IFERROR(VALUE('Synthèse classe'!$C$4),0))),1,0))</f>
        <v>0</v>
      </c>
      <c r="AR518" s="34" t="str">
        <f t="shared" si="69"/>
        <v/>
      </c>
    </row>
    <row r="519" spans="1:44" x14ac:dyDescent="0.2">
      <c r="A519" s="17" t="str">
        <f t="shared" si="65"/>
        <v/>
      </c>
      <c r="B519" s="18"/>
      <c r="C519" s="19"/>
      <c r="D519" s="19"/>
      <c r="E519" s="19"/>
      <c r="F519" s="19"/>
      <c r="G519" s="19"/>
      <c r="H519" s="17" t="str">
        <f t="shared" si="70"/>
        <v/>
      </c>
      <c r="I519" s="20"/>
      <c r="J519" s="18"/>
      <c r="K519" s="19"/>
      <c r="L519" s="21" t="str">
        <f t="shared" si="71"/>
        <v/>
      </c>
      <c r="M519" s="21" t="str">
        <f>IF(OR(J519="",SUMPRODUCT((Barèmes!$A$6:$A$28="Endurance — Luc Léger (palier)")*(Barèmes!$B$6:$B$28=H519)*(Barèmes!$C$6:$C$28=IF(H519="6ème","Mixte",G519)))=0),"",IF(SUMPRODUCT((Barèmes!$A$6:$A$28="Endurance — Luc Léger (palier)")*(Barèmes!$B$6:$B$28=H519)*(Barèmes!$C$6:$C$28=IF(H519="6ème","Mixte",G519))*(Barèmes!$J$6:$J$28="+"))&gt;0,IF(J519&lt;=SUMIFS(Barèmes!$D$6:$D$28,Barèmes!$A$6:$A$28,"Endurance — Luc Léger (palier)",Barèmes!$B$6:$B$28,H519,Barèmes!$C$6:$C$28,IF(H519="6ème","Mixte",G519)),"à besoin",IF(J519&lt;=SUMIFS(Barèmes!$E$6:$E$28,Barèmes!$A$6:$A$28,"Endurance — Luc Léger (palier)",Barèmes!$B$6:$B$28,H519,Barèmes!$C$6:$C$28,IF(H519="6ème","Mixte",G519)),"fragile","satisfaisant")),IF(J519&gt;=SUMIFS(Barèmes!$D$6:$D$28,Barèmes!$A$6:$A$28,"Endurance — Luc Léger (palier)",Barèmes!$B$6:$B$28,H519,Barèmes!$C$6:$C$28,IF(H519="6ème","Mixte",G519)),"à besoin",IF(J519&gt;=SUMIFS(Barèmes!$E$6:$E$28,Barèmes!$A$6:$A$28,"Endurance — Luc Léger (palier)",Barèmes!$B$6:$B$28,H519,Barèmes!$C$6:$C$28,IF(H519="6ème","Mixte",G519)),"fragile","satisfaisant"))))</f>
        <v/>
      </c>
      <c r="N519" s="21" t="str">
        <f>IF(OR(J519="",SUMPRODUCT((Barèmes!$A$6:$A$28="Endurance — Luc Léger (palier)")*(Barèmes!$B$6:$B$28=H519)*(Barèmes!$C$6:$C$28=IF(H519="6ème","Mixte",G519)))=0),"",IF(SUMPRODUCT((Barèmes!$A$6:$A$28="Endurance — Luc Léger (palier)")*(Barèmes!$B$6:$B$28=H519)*(Barèmes!$C$6:$C$28=IF(H519="6ème","Mixte",G519))*(Barèmes!$J$6:$J$28="+"))&gt;0,IF(J519&lt;=SUMIFS(Barèmes!$F$6:$F$28,Barèmes!$A$6:$A$28,"Endurance — Luc Léger (palier)",Barèmes!$B$6:$B$28,H519,Barèmes!$C$6:$C$28,IF(H519="6ème","Mixte",G519)),Barèmes!$B$2,IF(J519&lt;=SUMIFS(Barèmes!$G$6:$G$28,Barèmes!$A$6:$A$28,"Endurance — Luc Léger (palier)",Barèmes!$B$6:$B$28,H519,Barèmes!$C$6:$C$28,IF(H519="6ème","Mixte",G519)),Barèmes!$C$2,IF(J519&lt;=SUMIFS(Barèmes!$H$6:$H$28,Barèmes!$A$6:$A$28,"Endurance — Luc Léger (palier)",Barèmes!$B$6:$B$28,H519,Barèmes!$C$6:$C$28,IF(H519="6ème","Mixte",G519)),Barèmes!$D$2,IF(J519&lt;=SUMIFS(Barèmes!$I$6:$I$28,Barèmes!$A$6:$A$28,"Endurance — Luc Léger (palier)",Barèmes!$B$6:$B$28,H519,Barèmes!$C$6:$C$28,IF(H519="6ème","Mixte",G519)),Barèmes!$E$2,Barèmes!$F$2)))),IF(J519&gt;=SUMIFS(Barèmes!$F$6:$F$28,Barèmes!$A$6:$A$28,"Endurance — Luc Léger (palier)",Barèmes!$B$6:$B$28,H519,Barèmes!$C$6:$C$28,IF(H519="6ème","Mixte",G519)),Barèmes!$B$2,IF(J519&gt;=SUMIFS(Barèmes!$G$6:$G$28,Barèmes!$A$6:$A$28,"Endurance — Luc Léger (palier)",Barèmes!$B$6:$B$28,H519,Barèmes!$C$6:$C$28,IF(H519="6ème","Mixte",G519)),Barèmes!$C$2,IF(J519&gt;=SUMIFS(Barèmes!$H$6:$H$28,Barèmes!$A$6:$A$28,"Endurance — Luc Léger (palier)",Barèmes!$B$6:$B$28,H519,Barèmes!$C$6:$C$28,IF(H519="6ème","Mixte",G519)),Barèmes!$D$2,IF(J519&gt;=SUMIFS(Barèmes!$I$6:$I$28,Barèmes!$A$6:$A$28,"Endurance — Luc Léger (palier)",Barèmes!$B$6:$B$28,H519,Barèmes!$C$6:$C$28,IF(H519="6ème","Mixte",G519)),Barèmes!$E$2,Barèmes!$F$2))))))</f>
        <v/>
      </c>
      <c r="O519" s="22"/>
      <c r="P519" s="23" t="str">
        <f>IF(OR(O519="",SUMPRODUCT((Barèmes!$A$6:$A$28="Force bas du corps — Saut en longueur (m)")*(Barèmes!$B$6:$B$28=H519)*(Barèmes!$C$6:$C$28=IF(H519="6ème","Mixte",G519)))=0),"",IF(SUMPRODUCT((Barèmes!$A$6:$A$28="Force bas du corps — Saut en longueur (m)")*(Barèmes!$B$6:$B$28=H519)*(Barèmes!$C$6:$C$28=IF(H519="6ème","Mixte",G519))*(Barèmes!$J$6:$J$28="+"))&gt;0,IF(O519&lt;=SUMIFS(Barèmes!$D$6:$D$28,Barèmes!$A$6:$A$28,"Force bas du corps — Saut en longueur (m)",Barèmes!$B$6:$B$28,H519,Barèmes!$C$6:$C$28,IF(H519="6ème","Mixte",G519)),"à besoin",IF(O519&lt;=SUMIFS(Barèmes!$E$6:$E$28,Barèmes!$A$6:$A$28,"Force bas du corps — Saut en longueur (m)",Barèmes!$B$6:$B$28,H519,Barèmes!$C$6:$C$28,IF(H519="6ème","Mixte",G519)),"fragile","satisfaisant")),IF(O519&gt;=SUMIFS(Barèmes!$D$6:$D$28,Barèmes!$A$6:$A$28,"Force bas du corps — Saut en longueur (m)",Barèmes!$B$6:$B$28,H519,Barèmes!$C$6:$C$28,IF(H519="6ème","Mixte",G519)),"à besoin",IF(O519&gt;=SUMIFS(Barèmes!$E$6:$E$28,Barèmes!$A$6:$A$28,"Force bas du corps — Saut en longueur (m)",Barèmes!$B$6:$B$28,H519,Barèmes!$C$6:$C$28,IF(H519="6ème","Mixte",G519)),"fragile","satisfaisant"))))</f>
        <v/>
      </c>
      <c r="Q519" s="23" t="str">
        <f>IF(OR(O519="",SUMPRODUCT((Barèmes!$A$6:$A$28="Force bas du corps — Saut en longueur (m)")*(Barèmes!$B$6:$B$28=H519)*(Barèmes!$C$6:$C$28=IF(H519="6ème","Mixte",G519)))=0),"",IF(SUMPRODUCT((Barèmes!$A$6:$A$28="Force bas du corps — Saut en longueur (m)")*(Barèmes!$B$6:$B$28=H519)*(Barèmes!$C$6:$C$28=IF(H519="6ème","Mixte",G519))*(Barèmes!$J$6:$J$28="+"))&gt;0,IF(O519&lt;=SUMIFS(Barèmes!$F$6:$F$28,Barèmes!$A$6:$A$28,"Force bas du corps — Saut en longueur (m)",Barèmes!$B$6:$B$28,H519,Barèmes!$C$6:$C$28,IF(H519="6ème","Mixte",G519)),Barèmes!$B$2,IF(O519&lt;=SUMIFS(Barèmes!$G$6:$G$28,Barèmes!$A$6:$A$28,"Force bas du corps — Saut en longueur (m)",Barèmes!$B$6:$B$28,H519,Barèmes!$C$6:$C$28,IF(H519="6ème","Mixte",G519)),Barèmes!$C$2,IF(O519&lt;=SUMIFS(Barèmes!$H$6:$H$28,Barèmes!$A$6:$A$28,"Force bas du corps — Saut en longueur (m)",Barèmes!$B$6:$B$28,H519,Barèmes!$C$6:$C$28,IF(H519="6ème","Mixte",G519)),Barèmes!$D$2,IF(O519&lt;=SUMIFS(Barèmes!$I$6:$I$28,Barèmes!$A$6:$A$28,"Force bas du corps — Saut en longueur (m)",Barèmes!$B$6:$B$28,H519,Barèmes!$C$6:$C$28,IF(H519="6ème","Mixte",G519)),Barèmes!$E$2,Barèmes!$F$2)))),IF(O519&gt;=SUMIFS(Barèmes!$F$6:$F$28,Barèmes!$A$6:$A$28,"Force bas du corps — Saut en longueur (m)",Barèmes!$B$6:$B$28,H519,Barèmes!$C$6:$C$28,IF(H519="6ème","Mixte",G519)),Barèmes!$B$2,IF(O519&gt;=SUMIFS(Barèmes!$G$6:$G$28,Barèmes!$A$6:$A$28,"Force bas du corps — Saut en longueur (m)",Barèmes!$B$6:$B$28,H519,Barèmes!$C$6:$C$28,IF(H519="6ème","Mixte",G519)),Barèmes!$C$2,IF(O519&gt;=SUMIFS(Barèmes!$H$6:$H$28,Barèmes!$A$6:$A$28,"Force bas du corps — Saut en longueur (m)",Barèmes!$B$6:$B$28,H519,Barèmes!$C$6:$C$28,IF(H519="6ème","Mixte",G519)),Barèmes!$D$2,IF(O519&gt;=SUMIFS(Barèmes!$I$6:$I$28,Barèmes!$A$6:$A$28,"Force bas du corps — Saut en longueur (m)",Barèmes!$B$6:$B$28,H519,Barèmes!$C$6:$C$28,IF(H519="6ème","Mixte",G519)),Barèmes!$E$2,Barèmes!$F$2))))))</f>
        <v/>
      </c>
      <c r="R519" s="22"/>
      <c r="S519" s="24" t="str">
        <f>IF(OR(R519="",SUMPRODUCT((Barèmes!$A$6:$A$28="Vitesse — 30 m (s)")*(Barèmes!$B$6:$B$28=H519)*(Barèmes!$C$6:$C$28=IF(H519="6ème","Mixte",G519)))=0),"",IF(SUMPRODUCT((Barèmes!$A$6:$A$28="Vitesse — 30 m (s)")*(Barèmes!$B$6:$B$28=H519)*(Barèmes!$C$6:$C$28=IF(H519="6ème","Mixte",G519))*(Barèmes!$J$6:$J$28="+"))&gt;0,IF(R519&lt;=SUMIFS(Barèmes!$D$6:$D$28,Barèmes!$A$6:$A$28,"Vitesse — 30 m (s)",Barèmes!$B$6:$B$28,H519,Barèmes!$C$6:$C$28,IF(H519="6ème","Mixte",G519)),"à besoin",IF(R519&lt;=SUMIFS(Barèmes!$E$6:$E$28,Barèmes!$A$6:$A$28,"Vitesse — 30 m (s)",Barèmes!$B$6:$B$28,H519,Barèmes!$C$6:$C$28,IF(H519="6ème","Mixte",G519)),"fragile","satisfaisant")),IF(R519&gt;=SUMIFS(Barèmes!$D$6:$D$28,Barèmes!$A$6:$A$28,"Vitesse — 30 m (s)",Barèmes!$B$6:$B$28,H519,Barèmes!$C$6:$C$28,IF(H519="6ème","Mixte",G519)),"à besoin",IF(R519&gt;=SUMIFS(Barèmes!$E$6:$E$28,Barèmes!$A$6:$A$28,"Vitesse — 30 m (s)",Barèmes!$B$6:$B$28,H519,Barèmes!$C$6:$C$28,IF(H519="6ème","Mixte",G519)),"fragile","satisfaisant"))))</f>
        <v/>
      </c>
      <c r="T519" s="24" t="str">
        <f>IF(OR(R519="",SUMPRODUCT((Barèmes!$A$6:$A$28="Vitesse — 30 m (s)")*(Barèmes!$B$6:$B$28=H519)*(Barèmes!$C$6:$C$28=IF(H519="6ème","Mixte",G519)))=0),"",IF(SUMPRODUCT((Barèmes!$A$6:$A$28="Vitesse — 30 m (s)")*(Barèmes!$B$6:$B$28=H519)*(Barèmes!$C$6:$C$28=IF(H519="6ème","Mixte",G519))*(Barèmes!$J$6:$J$28="+"))&gt;0,IF(R519&lt;=SUMIFS(Barèmes!$F$6:$F$28,Barèmes!$A$6:$A$28,"Vitesse — 30 m (s)",Barèmes!$B$6:$B$28,H519,Barèmes!$C$6:$C$28,IF(H519="6ème","Mixte",G519)),Barèmes!$B$2,IF(R519&lt;=SUMIFS(Barèmes!$G$6:$G$28,Barèmes!$A$6:$A$28,"Vitesse — 30 m (s)",Barèmes!$B$6:$B$28,H519,Barèmes!$C$6:$C$28,IF(H519="6ème","Mixte",G519)),Barèmes!$C$2,IF(R519&lt;=SUMIFS(Barèmes!$H$6:$H$28,Barèmes!$A$6:$A$28,"Vitesse — 30 m (s)",Barèmes!$B$6:$B$28,H519,Barèmes!$C$6:$C$28,IF(H519="6ème","Mixte",G519)),Barèmes!$D$2,IF(R519&lt;=SUMIFS(Barèmes!$I$6:$I$28,Barèmes!$A$6:$A$28,"Vitesse — 30 m (s)",Barèmes!$B$6:$B$28,H519,Barèmes!$C$6:$C$28,IF(H519="6ème","Mixte",G519)),Barèmes!$E$2,Barèmes!$F$2)))),IF(R519&gt;=SUMIFS(Barèmes!$F$6:$F$28,Barèmes!$A$6:$A$28,"Vitesse — 30 m (s)",Barèmes!$B$6:$B$28,H519,Barèmes!$C$6:$C$28,IF(H519="6ème","Mixte",G519)),Barèmes!$B$2,IF(R519&gt;=SUMIFS(Barèmes!$G$6:$G$28,Barèmes!$A$6:$A$28,"Vitesse — 30 m (s)",Barèmes!$B$6:$B$28,H519,Barèmes!$C$6:$C$28,IF(H519="6ème","Mixte",G519)),Barèmes!$C$2,IF(R519&gt;=SUMIFS(Barèmes!$H$6:$H$28,Barèmes!$A$6:$A$28,"Vitesse — 30 m (s)",Barèmes!$B$6:$B$28,H519,Barèmes!$C$6:$C$28,IF(H519="6ème","Mixte",G519)),Barèmes!$D$2,IF(R519&gt;=SUMIFS(Barèmes!$I$6:$I$28,Barèmes!$A$6:$A$28,"Vitesse — 30 m (s)",Barèmes!$B$6:$B$28,H519,Barèmes!$C$6:$C$28,IF(H519="6ème","Mixte",G519)),Barèmes!$E$2,Barèmes!$F$2))))))</f>
        <v/>
      </c>
      <c r="U519" s="22"/>
      <c r="V519" s="25" t="str">
        <f>IF(OR(U519="",SUMPRODUCT((Barèmes!$A$6:$A$28="Vitesse — 50 m (s)")*(Barèmes!$B$6:$B$28=H519)*(Barèmes!$C$6:$C$28=IF(H519="6ème","Mixte",G519)))=0),"",IF(SUMPRODUCT((Barèmes!$A$6:$A$28="Vitesse — 50 m (s)")*(Barèmes!$B$6:$B$28=H519)*(Barèmes!$C$6:$C$28=IF(H519="6ème","Mixte",G519))*(Barèmes!$J$6:$J$28="+"))&gt;0,IF(U519&lt;=SUMIFS(Barèmes!$D$6:$D$28,Barèmes!$A$6:$A$28,"Vitesse — 50 m (s)",Barèmes!$B$6:$B$28,H519,Barèmes!$C$6:$C$28,IF(H519="6ème","Mixte",G519)),"à besoin",IF(U519&lt;=SUMIFS(Barèmes!$E$6:$E$28,Barèmes!$A$6:$A$28,"Vitesse — 50 m (s)",Barèmes!$B$6:$B$28,H519,Barèmes!$C$6:$C$28,IF(H519="6ème","Mixte",G519)),"fragile","satisfaisant")),IF(U519&gt;=SUMIFS(Barèmes!$D$6:$D$28,Barèmes!$A$6:$A$28,"Vitesse — 50 m (s)",Barèmes!$B$6:$B$28,H519,Barèmes!$C$6:$C$28,IF(H519="6ème","Mixte",G519)),"à besoin",IF(U519&gt;=SUMIFS(Barèmes!$E$6:$E$28,Barèmes!$A$6:$A$28,"Vitesse — 50 m (s)",Barèmes!$B$6:$B$28,H519,Barèmes!$C$6:$C$28,IF(H519="6ème","Mixte",G519)),"fragile","satisfaisant"))))</f>
        <v/>
      </c>
      <c r="W519" s="25" t="str">
        <f>IF(OR(U519="",SUMPRODUCT((Barèmes!$A$6:$A$28="Vitesse — 50 m (s)")*(Barèmes!$B$6:$B$28=H519)*(Barèmes!$C$6:$C$28=IF(H519="6ème","Mixte",G519)))=0),"",IF(SUMPRODUCT((Barèmes!$A$6:$A$28="Vitesse — 50 m (s)")*(Barèmes!$B$6:$B$28=H519)*(Barèmes!$C$6:$C$28=IF(H519="6ème","Mixte",G519))*(Barèmes!$J$6:$J$28="+"))&gt;0,IF(U519&lt;=SUMIFS(Barèmes!$F$6:$F$28,Barèmes!$A$6:$A$28,"Vitesse — 50 m (s)",Barèmes!$B$6:$B$28,H519,Barèmes!$C$6:$C$28,IF(H519="6ème","Mixte",G519)),Barèmes!$B$2,IF(U519&lt;=SUMIFS(Barèmes!$G$6:$G$28,Barèmes!$A$6:$A$28,"Vitesse — 50 m (s)",Barèmes!$B$6:$B$28,H519,Barèmes!$C$6:$C$28,IF(H519="6ème","Mixte",G519)),Barèmes!$C$2,IF(U519&lt;=SUMIFS(Barèmes!$H$6:$H$28,Barèmes!$A$6:$A$28,"Vitesse — 50 m (s)",Barèmes!$B$6:$B$28,H519,Barèmes!$C$6:$C$28,IF(H519="6ème","Mixte",G519)),Barèmes!$D$2,IF(U519&lt;=SUMIFS(Barèmes!$I$6:$I$28,Barèmes!$A$6:$A$28,"Vitesse — 50 m (s)",Barèmes!$B$6:$B$28,H519,Barèmes!$C$6:$C$28,IF(H519="6ème","Mixte",G519)),Barèmes!$E$2,Barèmes!$F$2)))),IF(U519&gt;=SUMIFS(Barèmes!$F$6:$F$28,Barèmes!$A$6:$A$28,"Vitesse — 50 m (s)",Barèmes!$B$6:$B$28,H519,Barèmes!$C$6:$C$28,IF(H519="6ème","Mixte",G519)),Barèmes!$B$2,IF(U519&gt;=SUMIFS(Barèmes!$G$6:$G$28,Barèmes!$A$6:$A$28,"Vitesse — 50 m (s)",Barèmes!$B$6:$B$28,H519,Barèmes!$C$6:$C$28,IF(H519="6ème","Mixte",G519)),Barèmes!$C$2,IF(U519&gt;=SUMIFS(Barèmes!$H$6:$H$28,Barèmes!$A$6:$A$28,"Vitesse — 50 m (s)",Barèmes!$B$6:$B$28,H519,Barèmes!$C$6:$C$28,IF(H519="6ème","Mixte",G519)),Barèmes!$D$2,IF(U519&gt;=SUMIFS(Barèmes!$I$6:$I$28,Barèmes!$A$6:$A$28,"Vitesse — 50 m (s)",Barèmes!$B$6:$B$28,H519,Barèmes!$C$6:$C$28,IF(H519="6ème","Mixte",G519)),Barèmes!$E$2,Barèmes!$F$2))))))</f>
        <v/>
      </c>
      <c r="X519" s="18"/>
      <c r="Y519" s="26" t="str" cm="1">
        <f t="array" ref="Y519">IF(OR(X519="",SUMPRODUCT((Barèmes!$A$6:$A$28="Souplesse (score 1-5)")*(Barèmes!$B$6:$B$28=H519)*(Barèmes!$C$6:$C$28=IF(H519="6ème","Mixte",G519)))=0),"",IF(SUMPRODUCT((Barèmes!$A$6:$A$28="Souplesse (score 1-5)")*(Barèmes!$B$6:$B$28=H519)*(Barèmes!$C$6:$C$28=IF(H519="6ème","Mixte",G519))*(Barèmes!$J$6:$J$28="+"))&gt;0,IF(X519&lt;=SUMIFS(Barèmes!$D$6:$D$28,Barèmes!$A$6:$A$28,"Souplesse (score 1-5)",Barèmes!$B$6:$B$28,H519,Barèmes!$C$6:$C$28,IF(H519="6ème","Mixte",G519)),"à besoin",IF(X519&lt;=SUMIFS(Barèmes!$E$6:$E$28,Barèmes!$A$6:$A$28,"Souplesse (score 1-5)",Barèmes!$B$6:$B$28,H519,Barèmes!$C$6:$C$28,IF(H519="6ème","Mixte",G519)),"fragile","satisfaisant")),IF(X519&gt;=SUMIFS(Barèmes!$D$6:$D$28,Barèmes!$A$6:$A$28,"Souplesse (score 1-5)",Barèmes!$B$6:$B$28,H519,Barèmes!$C$6:$C$28,IF(H519="6ème","Mixte",G519)),"à besoin",IF(X519&gt;=SUMIFS(Barèmes!$E$6:$E$28,Barèmes!$A$6:$A$28,"Souplesse (score 1-5)",Barèmes!$B$6:$B$28,H519,Barèmes!$C$6:$C$28,IF(H519="6ème","Mixte",G519)),"fragile","satisfaisant"))))</f>
        <v/>
      </c>
      <c r="Z519" s="26" t="str" cm="1">
        <f t="array" ref="Z519">IF(OR(X519="",SUMPRODUCT((Barèmes!$A$6:$A$28="Souplesse (score 1-5)")*(Barèmes!$B$6:$B$28=H519)*(Barèmes!$C$6:$C$28=IF(H519="6ème","Mixte",G519)))=0),"",IF(SUMPRODUCT((Barèmes!$A$6:$A$28="Souplesse (score 1-5)")*(Barèmes!$B$6:$B$28=H519)*(Barèmes!$C$6:$C$28=IF(H519="6ème","Mixte",G519))*(Barèmes!$J$6:$J$28="+"))&gt;0,IF(X519&lt;=SUMIFS(Barèmes!$F$6:$F$28,Barèmes!$A$6:$A$28,"Souplesse (score 1-5)",Barèmes!$B$6:$B$28,H519,Barèmes!$C$6:$C$28,IF(H519="6ème","Mixte",G519)),Barèmes!$B$2,IF(X519&lt;=SUMIFS(Barèmes!$G$6:$G$28,Barèmes!$A$6:$A$28,"Souplesse (score 1-5)",Barèmes!$B$6:$B$28,H519,Barèmes!$C$6:$C$28,IF(H519="6ème","Mixte",G519)),Barèmes!$C$2,IF(X519&lt;=SUMIFS(Barèmes!$H$6:$H$28,Barèmes!$A$6:$A$28,"Souplesse (score 1-5)",Barèmes!$B$6:$B$28,H519,Barèmes!$C$6:$C$28,IF(H519="6ème","Mixte",G519)),Barèmes!$D$2,IF(X519&lt;=SUMIFS(Barèmes!$I$6:$I$28,Barèmes!$A$6:$A$28,"Souplesse (score 1-5)",Barèmes!$B$6:$B$28,H519,Barèmes!$C$6:$C$28,IF(H519="6ème","Mixte",G519)),Barèmes!$E$2,Barèmes!$F$2)))),IF(X519&gt;=SUMIFS(Barèmes!$F$6:$F$28,Barèmes!$A$6:$A$28,"Souplesse (score 1-5)",Barèmes!$B$6:$B$28,H519,Barèmes!$C$6:$C$28,IF(H519="6ème","Mixte",G519)),Barèmes!$B$2,IF(X519&gt;=SUMIFS(Barèmes!$G$6:$G$28,Barèmes!$A$6:$A$28,"Souplesse (score 1-5)",Barèmes!$B$6:$B$28,H519,Barèmes!$C$6:$C$28,IF(H519="6ème","Mixte",G519)),Barèmes!$C$2,IF(X519&gt;=SUMIFS(Barèmes!$H$6:$H$28,Barèmes!$A$6:$A$28,"Souplesse (score 1-5)",Barèmes!$B$6:$B$28,H519,Barèmes!$C$6:$C$28,IF(H519="6ème","Mixte",G519)),Barèmes!$D$2,IF(X519&gt;=SUMIFS(Barèmes!$I$6:$I$28,Barèmes!$A$6:$A$28,"Souplesse (score 1-5)",Barèmes!$B$6:$B$28,H519,Barèmes!$C$6:$C$28,IF(H519="6ème","Mixte",G519)),Barèmes!$E$2,Barèmes!$F$2))))))</f>
        <v/>
      </c>
      <c r="AA519" s="22"/>
      <c r="AB519" s="27" t="str">
        <f>IF(OR(AA519="",SUMPRODUCT((Barèmes!$A$6:$A$28="Agilité — T-test 974 (s)")*(Barèmes!$B$6:$B$28=H519)*(Barèmes!$C$6:$C$28=IF(H519="6ème","Mixte",G519)))=0),"",IF(SUMPRODUCT((Barèmes!$A$6:$A$28="Agilité — T-test 974 (s)")*(Barèmes!$B$6:$B$28=H519)*(Barèmes!$C$6:$C$28=IF(H519="6ème","Mixte",G519))*(Barèmes!$J$6:$J$28="+"))&gt;0,IF(AA519&lt;=SUMIFS(Barèmes!$D$6:$D$28,Barèmes!$A$6:$A$28,"Agilité — T-test 974 (s)",Barèmes!$B$6:$B$28,H519,Barèmes!$C$6:$C$28,IF(H519="6ème","Mixte",G519)),"à besoin",IF(AA519&lt;=SUMIFS(Barèmes!$E$6:$E$28,Barèmes!$A$6:$A$28,"Agilité — T-test 974 (s)",Barèmes!$B$6:$B$28,H519,Barèmes!$C$6:$C$28,IF(H519="6ème","Mixte",G519)),"fragile","satisfaisant")),IF(AA519&gt;=SUMIFS(Barèmes!$D$6:$D$28,Barèmes!$A$6:$A$28,"Agilité — T-test 974 (s)",Barèmes!$B$6:$B$28,H519,Barèmes!$C$6:$C$28,IF(H519="6ème","Mixte",G519)),"à besoin",IF(AA519&gt;=SUMIFS(Barèmes!$E$6:$E$28,Barèmes!$A$6:$A$28,"Agilité — T-test 974 (s)",Barèmes!$B$6:$B$28,H519,Barèmes!$C$6:$C$28,IF(H519="6ème","Mixte",G519)),"fragile","satisfaisant"))))</f>
        <v/>
      </c>
      <c r="AC519" s="27" t="str">
        <f>IF(OR(AA519="",SUMPRODUCT((Barèmes!$A$6:$A$28="Agilité — T-test 974 (s)")*(Barèmes!$B$6:$B$28=H519)*(Barèmes!$C$6:$C$28=IF(H519="6ème","Mixte",G519)))=0),"",IF(SUMPRODUCT((Barèmes!$A$6:$A$28="Agilité — T-test 974 (s)")*(Barèmes!$B$6:$B$28=H519)*(Barèmes!$C$6:$C$28=IF(H519="6ème","Mixte",G519))*(Barèmes!$J$6:$J$28="+"))&gt;0,IF(AA519&lt;=SUMIFS(Barèmes!$F$6:$F$28,Barèmes!$A$6:$A$28,"Agilité — T-test 974 (s)",Barèmes!$B$6:$B$28,H519,Barèmes!$C$6:$C$28,IF(H519="6ème","Mixte",G519)),Barèmes!$B$2,IF(AA519&lt;=SUMIFS(Barèmes!$G$6:$G$28,Barèmes!$A$6:$A$28,"Agilité — T-test 974 (s)",Barèmes!$B$6:$B$28,H519,Barèmes!$C$6:$C$28,IF(H519="6ème","Mixte",G519)),Barèmes!$C$2,IF(AA519&lt;=SUMIFS(Barèmes!$H$6:$H$28,Barèmes!$A$6:$A$28,"Agilité — T-test 974 (s)",Barèmes!$B$6:$B$28,H519,Barèmes!$C$6:$C$28,IF(H519="6ème","Mixte",G519)),Barèmes!$D$2,IF(AA519&lt;=SUMIFS(Barèmes!$I$6:$I$28,Barèmes!$A$6:$A$28,"Agilité — T-test 974 (s)",Barèmes!$B$6:$B$28,H519,Barèmes!$C$6:$C$28,IF(H519="6ème","Mixte",G519)),Barèmes!$E$2,Barèmes!$F$2)))),IF(AA519&gt;=SUMIFS(Barèmes!$F$6:$F$28,Barèmes!$A$6:$A$28,"Agilité — T-test 974 (s)",Barèmes!$B$6:$B$28,H519,Barèmes!$C$6:$C$28,IF(H519="6ème","Mixte",G519)),Barèmes!$B$2,IF(AA519&gt;=SUMIFS(Barèmes!$G$6:$G$28,Barèmes!$A$6:$A$28,"Agilité — T-test 974 (s)",Barèmes!$B$6:$B$28,H519,Barèmes!$C$6:$C$28,IF(H519="6ème","Mixte",G519)),Barèmes!$C$2,IF(AA519&gt;=SUMIFS(Barèmes!$H$6:$H$28,Barèmes!$A$6:$A$28,"Agilité — T-test 974 (s)",Barèmes!$B$6:$B$28,H519,Barèmes!$C$6:$C$28,IF(H519="6ème","Mixte",G519)),Barèmes!$D$2,IF(AA519&gt;=SUMIFS(Barèmes!$I$6:$I$28,Barèmes!$A$6:$A$28,"Agilité — T-test 974 (s)",Barèmes!$B$6:$B$28,H519,Barèmes!$C$6:$C$28,IF(H519="6ème","Mixte",G519)),Barèmes!$E$2,Barèmes!$F$2))))))</f>
        <v/>
      </c>
      <c r="AD519" s="28" t="str">
        <f t="shared" si="66"/>
        <v/>
      </c>
      <c r="AE519" s="29" t="str">
        <f t="shared" si="67"/>
        <v/>
      </c>
      <c r="AF519" s="30" t="str">
        <f>IF(OR(AD519="",SUMPRODUCT((Barèmes!$A$6:$A$28="Surcoût d'agilité (s) — technique")*(Barèmes!$B$6:$B$28=H519)*(Barèmes!$C$6:$C$28=IF(H519="6ème","Mixte",G519)))=0),"",IF(SUMPRODUCT((Barèmes!$A$6:$A$28="Surcoût d'agilité (s) — technique")*(Barèmes!$B$6:$B$28=H519)*(Barèmes!$C$6:$C$28=IF(H519="6ème","Mixte",G519))*(Barèmes!$J$6:$J$28="+"))&gt;0,IF(AD519&lt;=SUMIFS(Barèmes!$D$6:$D$28,Barèmes!$A$6:$A$28,"Surcoût d'agilité (s) — technique",Barèmes!$B$6:$B$28,H519,Barèmes!$C$6:$C$28,IF(H519="6ème","Mixte",G519)),"à besoin",IF(AD519&lt;=SUMIFS(Barèmes!$E$6:$E$28,Barèmes!$A$6:$A$28,"Surcoût d'agilité (s) — technique",Barèmes!$B$6:$B$28,H519,Barèmes!$C$6:$C$28,IF(H519="6ème","Mixte",G519)),"fragile","satisfaisant")),IF(AD519&gt;=SUMIFS(Barèmes!$D$6:$D$28,Barèmes!$A$6:$A$28,"Surcoût d'agilité (s) — technique",Barèmes!$B$6:$B$28,H519,Barèmes!$C$6:$C$28,IF(H519="6ème","Mixte",G519)),"à besoin",IF(AD519&gt;=SUMIFS(Barèmes!$E$6:$E$28,Barèmes!$A$6:$A$28,"Surcoût d'agilité (s) — technique",Barèmes!$B$6:$B$28,H519,Barèmes!$C$6:$C$28,IF(H519="6ème","Mixte",G519)),"fragile","satisfaisant"))))</f>
        <v/>
      </c>
      <c r="AG519" s="30" t="str">
        <f>IF(OR(AD519="",SUMPRODUCT((Barèmes!$A$6:$A$28="Surcoût d'agilité (s) — technique")*(Barèmes!$B$6:$B$28=H519)*(Barèmes!$C$6:$C$28=IF(H519="6ème","Mixte",G519)))=0),"",IF(SUMPRODUCT((Barèmes!$A$6:$A$28="Surcoût d'agilité (s) — technique")*(Barèmes!$B$6:$B$28=H519)*(Barèmes!$C$6:$C$28=IF(H519="6ème","Mixte",G519))*(Barèmes!$J$6:$J$28="+"))&gt;0,IF(AD519&lt;=SUMIFS(Barèmes!$F$6:$F$28,Barèmes!$A$6:$A$28,"Surcoût d'agilité (s) — technique",Barèmes!$B$6:$B$28,H519,Barèmes!$C$6:$C$28,IF(H519="6ème","Mixte",G519)),Barèmes!$B$2,IF(AD519&lt;=SUMIFS(Barèmes!$G$6:$G$28,Barèmes!$A$6:$A$28,"Surcoût d'agilité (s) — technique",Barèmes!$B$6:$B$28,H519,Barèmes!$C$6:$C$28,IF(H519="6ème","Mixte",G519)),Barèmes!$C$2,IF(AD519&lt;=SUMIFS(Barèmes!$H$6:$H$28,Barèmes!$A$6:$A$28,"Surcoût d'agilité (s) — technique",Barèmes!$B$6:$B$28,H519,Barèmes!$C$6:$C$28,IF(H519="6ème","Mixte",G519)),Barèmes!$D$2,IF(AD519&lt;=SUMIFS(Barèmes!$I$6:$I$28,Barèmes!$A$6:$A$28,"Surcoût d'agilité (s) — technique",Barèmes!$B$6:$B$28,H519,Barèmes!$C$6:$C$28,IF(H519="6ème","Mixte",G519)),Barèmes!$E$2,Barèmes!$F$2)))),IF(AD519&gt;=SUMIFS(Barèmes!$F$6:$F$28,Barèmes!$A$6:$A$28,"Surcoût d'agilité (s) — technique",Barèmes!$B$6:$B$28,H519,Barèmes!$C$6:$C$28,IF(H519="6ème","Mixte",G519)),Barèmes!$B$2,IF(AD519&gt;=SUMIFS(Barèmes!$G$6:$G$28,Barèmes!$A$6:$A$28,"Surcoût d'agilité (s) — technique",Barèmes!$B$6:$B$28,H519,Barèmes!$C$6:$C$28,IF(H519="6ème","Mixte",G519)),Barèmes!$C$2,IF(AD519&gt;=SUMIFS(Barèmes!$H$6:$H$28,Barèmes!$A$6:$A$28,"Surcoût d'agilité (s) — technique",Barèmes!$B$6:$B$28,H519,Barèmes!$C$6:$C$28,IF(H519="6ème","Mixte",G519)),Barèmes!$D$2,IF(AD519&gt;=SUMIFS(Barèmes!$I$6:$I$28,Barèmes!$A$6:$A$28,"Surcoût d'agilité (s) — technique",Barèmes!$B$6:$B$28,H519,Barèmes!$C$6:$C$28,IF(H519="6ème","Mixte",G519)),Barèmes!$E$2,Barèmes!$F$2))))))</f>
        <v/>
      </c>
      <c r="AH519" s="31" t="str">
        <f>IF((IF(N519="",0,1)+IF(Q519="",0,1)+IF(W519="",0,1)+IF(Z519="",0,1)+IF(AC519="",0,1))=0,"",3*IF(N519=Barèmes!$B$2,1,IF(N519=Barèmes!$C$2,2,IF(N519=Barèmes!$D$2,3,IF(N519=Barèmes!$E$2,4,IF(N519=Barèmes!$F$2,5,0)))))+3*IF(Q519=Barèmes!$B$2,1,IF(Q519=Barèmes!$C$2,2,IF(Q519=Barèmes!$D$2,3,IF(Q519=Barèmes!$E$2,4,IF(Q519=Barèmes!$F$2,5,0)))))+2*IF(W519=Barèmes!$B$2,1,IF(W519=Barèmes!$C$2,2,IF(W519=Barèmes!$D$2,3,IF(W519=Barèmes!$E$2,4,IF(W519=Barèmes!$F$2,5,0)))))+1*IF(Z519=Barèmes!$B$2,1,IF(Z519=Barèmes!$C$2,2,IF(Z519=Barèmes!$D$2,3,IF(Z519=Barèmes!$E$2,4,IF(Z519=Barèmes!$F$2,5,0)))))+1*IF(AC519=Barèmes!$B$2,1,IF(AC519=Barèmes!$C$2,2,IF(AC519=Barèmes!$D$2,3,IF(AC519=Barèmes!$E$2,4,IF(AC519=Barèmes!$F$2,5,0))))))</f>
        <v/>
      </c>
      <c r="AI519" s="31"/>
      <c r="AJ519" s="32" t="str">
        <f>IFERROR(INDEX(Croissance!$B$5:$B$604,MATCH(A519,Croissance!$A$5:$A$604,0)),"")</f>
        <v/>
      </c>
      <c r="AK519" s="32" t="str">
        <f>IFERROR(INDEX(Croissance!$C$5:$C$604,MATCH(A519,Croissance!$A$5:$A$604,0)),"")</f>
        <v/>
      </c>
      <c r="AL519" s="32" t="str">
        <f>IFERROR(INDEX(Croissance!$D$5:$D$604,MATCH(A519,Croissance!$A$5:$A$604,0)),"")</f>
        <v/>
      </c>
      <c r="AM519" s="32" t="str">
        <f>IFERROR(INDEX(Croissance!$E$5:$E$604,MATCH(A519,Croissance!$A$5:$A$604,0)),"")</f>
        <v/>
      </c>
      <c r="AO519" s="33">
        <f t="shared" si="72"/>
        <v>0</v>
      </c>
      <c r="AP519" s="33">
        <f t="shared" si="68"/>
        <v>0</v>
      </c>
      <c r="AQ519" s="33">
        <f>IF(A519="",0,IF(AND(OR('Synthèse classe'!$C$2="Tous",C519='Synthèse classe'!$C$2),OR('Synthèse classe'!$C$3="Toutes",D519='Synthèse classe'!$C$3),OR('Synthèse classe'!$C$4="Toutes",AND('Synthèse classe'!$C$4="Dernière",AP519=1),B519=IFERROR(VALUE('Synthèse classe'!$C$4),0))),1,0))</f>
        <v>0</v>
      </c>
      <c r="AR519" s="34" t="str">
        <f t="shared" si="69"/>
        <v/>
      </c>
    </row>
    <row r="520" spans="1:44" x14ac:dyDescent="0.2">
      <c r="A520" s="17" t="str">
        <f t="shared" si="65"/>
        <v/>
      </c>
      <c r="B520" s="18"/>
      <c r="C520" s="19"/>
      <c r="D520" s="19"/>
      <c r="E520" s="19"/>
      <c r="F520" s="19"/>
      <c r="G520" s="19"/>
      <c r="H520" s="17" t="str">
        <f t="shared" si="70"/>
        <v/>
      </c>
      <c r="I520" s="20"/>
      <c r="J520" s="18"/>
      <c r="K520" s="19"/>
      <c r="L520" s="21" t="str">
        <f t="shared" si="71"/>
        <v/>
      </c>
      <c r="M520" s="21" t="str">
        <f>IF(OR(J520="",SUMPRODUCT((Barèmes!$A$6:$A$28="Endurance — Luc Léger (palier)")*(Barèmes!$B$6:$B$28=H520)*(Barèmes!$C$6:$C$28=IF(H520="6ème","Mixte",G520)))=0),"",IF(SUMPRODUCT((Barèmes!$A$6:$A$28="Endurance — Luc Léger (palier)")*(Barèmes!$B$6:$B$28=H520)*(Barèmes!$C$6:$C$28=IF(H520="6ème","Mixte",G520))*(Barèmes!$J$6:$J$28="+"))&gt;0,IF(J520&lt;=SUMIFS(Barèmes!$D$6:$D$28,Barèmes!$A$6:$A$28,"Endurance — Luc Léger (palier)",Barèmes!$B$6:$B$28,H520,Barèmes!$C$6:$C$28,IF(H520="6ème","Mixte",G520)),"à besoin",IF(J520&lt;=SUMIFS(Barèmes!$E$6:$E$28,Barèmes!$A$6:$A$28,"Endurance — Luc Léger (palier)",Barèmes!$B$6:$B$28,H520,Barèmes!$C$6:$C$28,IF(H520="6ème","Mixte",G520)),"fragile","satisfaisant")),IF(J520&gt;=SUMIFS(Barèmes!$D$6:$D$28,Barèmes!$A$6:$A$28,"Endurance — Luc Léger (palier)",Barèmes!$B$6:$B$28,H520,Barèmes!$C$6:$C$28,IF(H520="6ème","Mixte",G520)),"à besoin",IF(J520&gt;=SUMIFS(Barèmes!$E$6:$E$28,Barèmes!$A$6:$A$28,"Endurance — Luc Léger (palier)",Barèmes!$B$6:$B$28,H520,Barèmes!$C$6:$C$28,IF(H520="6ème","Mixte",G520)),"fragile","satisfaisant"))))</f>
        <v/>
      </c>
      <c r="N520" s="21" t="str">
        <f>IF(OR(J520="",SUMPRODUCT((Barèmes!$A$6:$A$28="Endurance — Luc Léger (palier)")*(Barèmes!$B$6:$B$28=H520)*(Barèmes!$C$6:$C$28=IF(H520="6ème","Mixte",G520)))=0),"",IF(SUMPRODUCT((Barèmes!$A$6:$A$28="Endurance — Luc Léger (palier)")*(Barèmes!$B$6:$B$28=H520)*(Barèmes!$C$6:$C$28=IF(H520="6ème","Mixte",G520))*(Barèmes!$J$6:$J$28="+"))&gt;0,IF(J520&lt;=SUMIFS(Barèmes!$F$6:$F$28,Barèmes!$A$6:$A$28,"Endurance — Luc Léger (palier)",Barèmes!$B$6:$B$28,H520,Barèmes!$C$6:$C$28,IF(H520="6ème","Mixte",G520)),Barèmes!$B$2,IF(J520&lt;=SUMIFS(Barèmes!$G$6:$G$28,Barèmes!$A$6:$A$28,"Endurance — Luc Léger (palier)",Barèmes!$B$6:$B$28,H520,Barèmes!$C$6:$C$28,IF(H520="6ème","Mixte",G520)),Barèmes!$C$2,IF(J520&lt;=SUMIFS(Barèmes!$H$6:$H$28,Barèmes!$A$6:$A$28,"Endurance — Luc Léger (palier)",Barèmes!$B$6:$B$28,H520,Barèmes!$C$6:$C$28,IF(H520="6ème","Mixte",G520)),Barèmes!$D$2,IF(J520&lt;=SUMIFS(Barèmes!$I$6:$I$28,Barèmes!$A$6:$A$28,"Endurance — Luc Léger (palier)",Barèmes!$B$6:$B$28,H520,Barèmes!$C$6:$C$28,IF(H520="6ème","Mixte",G520)),Barèmes!$E$2,Barèmes!$F$2)))),IF(J520&gt;=SUMIFS(Barèmes!$F$6:$F$28,Barèmes!$A$6:$A$28,"Endurance — Luc Léger (palier)",Barèmes!$B$6:$B$28,H520,Barèmes!$C$6:$C$28,IF(H520="6ème","Mixte",G520)),Barèmes!$B$2,IF(J520&gt;=SUMIFS(Barèmes!$G$6:$G$28,Barèmes!$A$6:$A$28,"Endurance — Luc Léger (palier)",Barèmes!$B$6:$B$28,H520,Barèmes!$C$6:$C$28,IF(H520="6ème","Mixte",G520)),Barèmes!$C$2,IF(J520&gt;=SUMIFS(Barèmes!$H$6:$H$28,Barèmes!$A$6:$A$28,"Endurance — Luc Léger (palier)",Barèmes!$B$6:$B$28,H520,Barèmes!$C$6:$C$28,IF(H520="6ème","Mixte",G520)),Barèmes!$D$2,IF(J520&gt;=SUMIFS(Barèmes!$I$6:$I$28,Barèmes!$A$6:$A$28,"Endurance — Luc Léger (palier)",Barèmes!$B$6:$B$28,H520,Barèmes!$C$6:$C$28,IF(H520="6ème","Mixte",G520)),Barèmes!$E$2,Barèmes!$F$2))))))</f>
        <v/>
      </c>
      <c r="O520" s="22"/>
      <c r="P520" s="23" t="str">
        <f>IF(OR(O520="",SUMPRODUCT((Barèmes!$A$6:$A$28="Force bas du corps — Saut en longueur (m)")*(Barèmes!$B$6:$B$28=H520)*(Barèmes!$C$6:$C$28=IF(H520="6ème","Mixte",G520)))=0),"",IF(SUMPRODUCT((Barèmes!$A$6:$A$28="Force bas du corps — Saut en longueur (m)")*(Barèmes!$B$6:$B$28=H520)*(Barèmes!$C$6:$C$28=IF(H520="6ème","Mixte",G520))*(Barèmes!$J$6:$J$28="+"))&gt;0,IF(O520&lt;=SUMIFS(Barèmes!$D$6:$D$28,Barèmes!$A$6:$A$28,"Force bas du corps — Saut en longueur (m)",Barèmes!$B$6:$B$28,H520,Barèmes!$C$6:$C$28,IF(H520="6ème","Mixte",G520)),"à besoin",IF(O520&lt;=SUMIFS(Barèmes!$E$6:$E$28,Barèmes!$A$6:$A$28,"Force bas du corps — Saut en longueur (m)",Barèmes!$B$6:$B$28,H520,Barèmes!$C$6:$C$28,IF(H520="6ème","Mixte",G520)),"fragile","satisfaisant")),IF(O520&gt;=SUMIFS(Barèmes!$D$6:$D$28,Barèmes!$A$6:$A$28,"Force bas du corps — Saut en longueur (m)",Barèmes!$B$6:$B$28,H520,Barèmes!$C$6:$C$28,IF(H520="6ème","Mixte",G520)),"à besoin",IF(O520&gt;=SUMIFS(Barèmes!$E$6:$E$28,Barèmes!$A$6:$A$28,"Force bas du corps — Saut en longueur (m)",Barèmes!$B$6:$B$28,H520,Barèmes!$C$6:$C$28,IF(H520="6ème","Mixte",G520)),"fragile","satisfaisant"))))</f>
        <v/>
      </c>
      <c r="Q520" s="23" t="str">
        <f>IF(OR(O520="",SUMPRODUCT((Barèmes!$A$6:$A$28="Force bas du corps — Saut en longueur (m)")*(Barèmes!$B$6:$B$28=H520)*(Barèmes!$C$6:$C$28=IF(H520="6ème","Mixte",G520)))=0),"",IF(SUMPRODUCT((Barèmes!$A$6:$A$28="Force bas du corps — Saut en longueur (m)")*(Barèmes!$B$6:$B$28=H520)*(Barèmes!$C$6:$C$28=IF(H520="6ème","Mixte",G520))*(Barèmes!$J$6:$J$28="+"))&gt;0,IF(O520&lt;=SUMIFS(Barèmes!$F$6:$F$28,Barèmes!$A$6:$A$28,"Force bas du corps — Saut en longueur (m)",Barèmes!$B$6:$B$28,H520,Barèmes!$C$6:$C$28,IF(H520="6ème","Mixte",G520)),Barèmes!$B$2,IF(O520&lt;=SUMIFS(Barèmes!$G$6:$G$28,Barèmes!$A$6:$A$28,"Force bas du corps — Saut en longueur (m)",Barèmes!$B$6:$B$28,H520,Barèmes!$C$6:$C$28,IF(H520="6ème","Mixte",G520)),Barèmes!$C$2,IF(O520&lt;=SUMIFS(Barèmes!$H$6:$H$28,Barèmes!$A$6:$A$28,"Force bas du corps — Saut en longueur (m)",Barèmes!$B$6:$B$28,H520,Barèmes!$C$6:$C$28,IF(H520="6ème","Mixte",G520)),Barèmes!$D$2,IF(O520&lt;=SUMIFS(Barèmes!$I$6:$I$28,Barèmes!$A$6:$A$28,"Force bas du corps — Saut en longueur (m)",Barèmes!$B$6:$B$28,H520,Barèmes!$C$6:$C$28,IF(H520="6ème","Mixte",G520)),Barèmes!$E$2,Barèmes!$F$2)))),IF(O520&gt;=SUMIFS(Barèmes!$F$6:$F$28,Barèmes!$A$6:$A$28,"Force bas du corps — Saut en longueur (m)",Barèmes!$B$6:$B$28,H520,Barèmes!$C$6:$C$28,IF(H520="6ème","Mixte",G520)),Barèmes!$B$2,IF(O520&gt;=SUMIFS(Barèmes!$G$6:$G$28,Barèmes!$A$6:$A$28,"Force bas du corps — Saut en longueur (m)",Barèmes!$B$6:$B$28,H520,Barèmes!$C$6:$C$28,IF(H520="6ème","Mixte",G520)),Barèmes!$C$2,IF(O520&gt;=SUMIFS(Barèmes!$H$6:$H$28,Barèmes!$A$6:$A$28,"Force bas du corps — Saut en longueur (m)",Barèmes!$B$6:$B$28,H520,Barèmes!$C$6:$C$28,IF(H520="6ème","Mixte",G520)),Barèmes!$D$2,IF(O520&gt;=SUMIFS(Barèmes!$I$6:$I$28,Barèmes!$A$6:$A$28,"Force bas du corps — Saut en longueur (m)",Barèmes!$B$6:$B$28,H520,Barèmes!$C$6:$C$28,IF(H520="6ème","Mixte",G520)),Barèmes!$E$2,Barèmes!$F$2))))))</f>
        <v/>
      </c>
      <c r="R520" s="22"/>
      <c r="S520" s="24" t="str">
        <f>IF(OR(R520="",SUMPRODUCT((Barèmes!$A$6:$A$28="Vitesse — 30 m (s)")*(Barèmes!$B$6:$B$28=H520)*(Barèmes!$C$6:$C$28=IF(H520="6ème","Mixte",G520)))=0),"",IF(SUMPRODUCT((Barèmes!$A$6:$A$28="Vitesse — 30 m (s)")*(Barèmes!$B$6:$B$28=H520)*(Barèmes!$C$6:$C$28=IF(H520="6ème","Mixte",G520))*(Barèmes!$J$6:$J$28="+"))&gt;0,IF(R520&lt;=SUMIFS(Barèmes!$D$6:$D$28,Barèmes!$A$6:$A$28,"Vitesse — 30 m (s)",Barèmes!$B$6:$B$28,H520,Barèmes!$C$6:$C$28,IF(H520="6ème","Mixte",G520)),"à besoin",IF(R520&lt;=SUMIFS(Barèmes!$E$6:$E$28,Barèmes!$A$6:$A$28,"Vitesse — 30 m (s)",Barèmes!$B$6:$B$28,H520,Barèmes!$C$6:$C$28,IF(H520="6ème","Mixte",G520)),"fragile","satisfaisant")),IF(R520&gt;=SUMIFS(Barèmes!$D$6:$D$28,Barèmes!$A$6:$A$28,"Vitesse — 30 m (s)",Barèmes!$B$6:$B$28,H520,Barèmes!$C$6:$C$28,IF(H520="6ème","Mixte",G520)),"à besoin",IF(R520&gt;=SUMIFS(Barèmes!$E$6:$E$28,Barèmes!$A$6:$A$28,"Vitesse — 30 m (s)",Barèmes!$B$6:$B$28,H520,Barèmes!$C$6:$C$28,IF(H520="6ème","Mixte",G520)),"fragile","satisfaisant"))))</f>
        <v/>
      </c>
      <c r="T520" s="24" t="str">
        <f>IF(OR(R520="",SUMPRODUCT((Barèmes!$A$6:$A$28="Vitesse — 30 m (s)")*(Barèmes!$B$6:$B$28=H520)*(Barèmes!$C$6:$C$28=IF(H520="6ème","Mixte",G520)))=0),"",IF(SUMPRODUCT((Barèmes!$A$6:$A$28="Vitesse — 30 m (s)")*(Barèmes!$B$6:$B$28=H520)*(Barèmes!$C$6:$C$28=IF(H520="6ème","Mixte",G520))*(Barèmes!$J$6:$J$28="+"))&gt;0,IF(R520&lt;=SUMIFS(Barèmes!$F$6:$F$28,Barèmes!$A$6:$A$28,"Vitesse — 30 m (s)",Barèmes!$B$6:$B$28,H520,Barèmes!$C$6:$C$28,IF(H520="6ème","Mixte",G520)),Barèmes!$B$2,IF(R520&lt;=SUMIFS(Barèmes!$G$6:$G$28,Barèmes!$A$6:$A$28,"Vitesse — 30 m (s)",Barèmes!$B$6:$B$28,H520,Barèmes!$C$6:$C$28,IF(H520="6ème","Mixte",G520)),Barèmes!$C$2,IF(R520&lt;=SUMIFS(Barèmes!$H$6:$H$28,Barèmes!$A$6:$A$28,"Vitesse — 30 m (s)",Barèmes!$B$6:$B$28,H520,Barèmes!$C$6:$C$28,IF(H520="6ème","Mixte",G520)),Barèmes!$D$2,IF(R520&lt;=SUMIFS(Barèmes!$I$6:$I$28,Barèmes!$A$6:$A$28,"Vitesse — 30 m (s)",Barèmes!$B$6:$B$28,H520,Barèmes!$C$6:$C$28,IF(H520="6ème","Mixte",G520)),Barèmes!$E$2,Barèmes!$F$2)))),IF(R520&gt;=SUMIFS(Barèmes!$F$6:$F$28,Barèmes!$A$6:$A$28,"Vitesse — 30 m (s)",Barèmes!$B$6:$B$28,H520,Barèmes!$C$6:$C$28,IF(H520="6ème","Mixte",G520)),Barèmes!$B$2,IF(R520&gt;=SUMIFS(Barèmes!$G$6:$G$28,Barèmes!$A$6:$A$28,"Vitesse — 30 m (s)",Barèmes!$B$6:$B$28,H520,Barèmes!$C$6:$C$28,IF(H520="6ème","Mixte",G520)),Barèmes!$C$2,IF(R520&gt;=SUMIFS(Barèmes!$H$6:$H$28,Barèmes!$A$6:$A$28,"Vitesse — 30 m (s)",Barèmes!$B$6:$B$28,H520,Barèmes!$C$6:$C$28,IF(H520="6ème","Mixte",G520)),Barèmes!$D$2,IF(R520&gt;=SUMIFS(Barèmes!$I$6:$I$28,Barèmes!$A$6:$A$28,"Vitesse — 30 m (s)",Barèmes!$B$6:$B$28,H520,Barèmes!$C$6:$C$28,IF(H520="6ème","Mixte",G520)),Barèmes!$E$2,Barèmes!$F$2))))))</f>
        <v/>
      </c>
      <c r="U520" s="22"/>
      <c r="V520" s="25" t="str">
        <f>IF(OR(U520="",SUMPRODUCT((Barèmes!$A$6:$A$28="Vitesse — 50 m (s)")*(Barèmes!$B$6:$B$28=H520)*(Barèmes!$C$6:$C$28=IF(H520="6ème","Mixte",G520)))=0),"",IF(SUMPRODUCT((Barèmes!$A$6:$A$28="Vitesse — 50 m (s)")*(Barèmes!$B$6:$B$28=H520)*(Barèmes!$C$6:$C$28=IF(H520="6ème","Mixte",G520))*(Barèmes!$J$6:$J$28="+"))&gt;0,IF(U520&lt;=SUMIFS(Barèmes!$D$6:$D$28,Barèmes!$A$6:$A$28,"Vitesse — 50 m (s)",Barèmes!$B$6:$B$28,H520,Barèmes!$C$6:$C$28,IF(H520="6ème","Mixte",G520)),"à besoin",IF(U520&lt;=SUMIFS(Barèmes!$E$6:$E$28,Barèmes!$A$6:$A$28,"Vitesse — 50 m (s)",Barèmes!$B$6:$B$28,H520,Barèmes!$C$6:$C$28,IF(H520="6ème","Mixte",G520)),"fragile","satisfaisant")),IF(U520&gt;=SUMIFS(Barèmes!$D$6:$D$28,Barèmes!$A$6:$A$28,"Vitesse — 50 m (s)",Barèmes!$B$6:$B$28,H520,Barèmes!$C$6:$C$28,IF(H520="6ème","Mixte",G520)),"à besoin",IF(U520&gt;=SUMIFS(Barèmes!$E$6:$E$28,Barèmes!$A$6:$A$28,"Vitesse — 50 m (s)",Barèmes!$B$6:$B$28,H520,Barèmes!$C$6:$C$28,IF(H520="6ème","Mixte",G520)),"fragile","satisfaisant"))))</f>
        <v/>
      </c>
      <c r="W520" s="25" t="str">
        <f>IF(OR(U520="",SUMPRODUCT((Barèmes!$A$6:$A$28="Vitesse — 50 m (s)")*(Barèmes!$B$6:$B$28=H520)*(Barèmes!$C$6:$C$28=IF(H520="6ème","Mixte",G520)))=0),"",IF(SUMPRODUCT((Barèmes!$A$6:$A$28="Vitesse — 50 m (s)")*(Barèmes!$B$6:$B$28=H520)*(Barèmes!$C$6:$C$28=IF(H520="6ème","Mixte",G520))*(Barèmes!$J$6:$J$28="+"))&gt;0,IF(U520&lt;=SUMIFS(Barèmes!$F$6:$F$28,Barèmes!$A$6:$A$28,"Vitesse — 50 m (s)",Barèmes!$B$6:$B$28,H520,Barèmes!$C$6:$C$28,IF(H520="6ème","Mixte",G520)),Barèmes!$B$2,IF(U520&lt;=SUMIFS(Barèmes!$G$6:$G$28,Barèmes!$A$6:$A$28,"Vitesse — 50 m (s)",Barèmes!$B$6:$B$28,H520,Barèmes!$C$6:$C$28,IF(H520="6ème","Mixte",G520)),Barèmes!$C$2,IF(U520&lt;=SUMIFS(Barèmes!$H$6:$H$28,Barèmes!$A$6:$A$28,"Vitesse — 50 m (s)",Barèmes!$B$6:$B$28,H520,Barèmes!$C$6:$C$28,IF(H520="6ème","Mixte",G520)),Barèmes!$D$2,IF(U520&lt;=SUMIFS(Barèmes!$I$6:$I$28,Barèmes!$A$6:$A$28,"Vitesse — 50 m (s)",Barèmes!$B$6:$B$28,H520,Barèmes!$C$6:$C$28,IF(H520="6ème","Mixte",G520)),Barèmes!$E$2,Barèmes!$F$2)))),IF(U520&gt;=SUMIFS(Barèmes!$F$6:$F$28,Barèmes!$A$6:$A$28,"Vitesse — 50 m (s)",Barèmes!$B$6:$B$28,H520,Barèmes!$C$6:$C$28,IF(H520="6ème","Mixte",G520)),Barèmes!$B$2,IF(U520&gt;=SUMIFS(Barèmes!$G$6:$G$28,Barèmes!$A$6:$A$28,"Vitesse — 50 m (s)",Barèmes!$B$6:$B$28,H520,Barèmes!$C$6:$C$28,IF(H520="6ème","Mixte",G520)),Barèmes!$C$2,IF(U520&gt;=SUMIFS(Barèmes!$H$6:$H$28,Barèmes!$A$6:$A$28,"Vitesse — 50 m (s)",Barèmes!$B$6:$B$28,H520,Barèmes!$C$6:$C$28,IF(H520="6ème","Mixte",G520)),Barèmes!$D$2,IF(U520&gt;=SUMIFS(Barèmes!$I$6:$I$28,Barèmes!$A$6:$A$28,"Vitesse — 50 m (s)",Barèmes!$B$6:$B$28,H520,Barèmes!$C$6:$C$28,IF(H520="6ème","Mixte",G520)),Barèmes!$E$2,Barèmes!$F$2))))))</f>
        <v/>
      </c>
      <c r="X520" s="18"/>
      <c r="Y520" s="26" t="str" cm="1">
        <f t="array" ref="Y520">IF(OR(X520="",SUMPRODUCT((Barèmes!$A$6:$A$28="Souplesse (score 1-5)")*(Barèmes!$B$6:$B$28=H520)*(Barèmes!$C$6:$C$28=IF(H520="6ème","Mixte",G520)))=0),"",IF(SUMPRODUCT((Barèmes!$A$6:$A$28="Souplesse (score 1-5)")*(Barèmes!$B$6:$B$28=H520)*(Barèmes!$C$6:$C$28=IF(H520="6ème","Mixte",G520))*(Barèmes!$J$6:$J$28="+"))&gt;0,IF(X520&lt;=SUMIFS(Barèmes!$D$6:$D$28,Barèmes!$A$6:$A$28,"Souplesse (score 1-5)",Barèmes!$B$6:$B$28,H520,Barèmes!$C$6:$C$28,IF(H520="6ème","Mixte",G520)),"à besoin",IF(X520&lt;=SUMIFS(Barèmes!$E$6:$E$28,Barèmes!$A$6:$A$28,"Souplesse (score 1-5)",Barèmes!$B$6:$B$28,H520,Barèmes!$C$6:$C$28,IF(H520="6ème","Mixte",G520)),"fragile","satisfaisant")),IF(X520&gt;=SUMIFS(Barèmes!$D$6:$D$28,Barèmes!$A$6:$A$28,"Souplesse (score 1-5)",Barèmes!$B$6:$B$28,H520,Barèmes!$C$6:$C$28,IF(H520="6ème","Mixte",G520)),"à besoin",IF(X520&gt;=SUMIFS(Barèmes!$E$6:$E$28,Barèmes!$A$6:$A$28,"Souplesse (score 1-5)",Barèmes!$B$6:$B$28,H520,Barèmes!$C$6:$C$28,IF(H520="6ème","Mixte",G520)),"fragile","satisfaisant"))))</f>
        <v/>
      </c>
      <c r="Z520" s="26" t="str" cm="1">
        <f t="array" ref="Z520">IF(OR(X520="",SUMPRODUCT((Barèmes!$A$6:$A$28="Souplesse (score 1-5)")*(Barèmes!$B$6:$B$28=H520)*(Barèmes!$C$6:$C$28=IF(H520="6ème","Mixte",G520)))=0),"",IF(SUMPRODUCT((Barèmes!$A$6:$A$28="Souplesse (score 1-5)")*(Barèmes!$B$6:$B$28=H520)*(Barèmes!$C$6:$C$28=IF(H520="6ème","Mixte",G520))*(Barèmes!$J$6:$J$28="+"))&gt;0,IF(X520&lt;=SUMIFS(Barèmes!$F$6:$F$28,Barèmes!$A$6:$A$28,"Souplesse (score 1-5)",Barèmes!$B$6:$B$28,H520,Barèmes!$C$6:$C$28,IF(H520="6ème","Mixte",G520)),Barèmes!$B$2,IF(X520&lt;=SUMIFS(Barèmes!$G$6:$G$28,Barèmes!$A$6:$A$28,"Souplesse (score 1-5)",Barèmes!$B$6:$B$28,H520,Barèmes!$C$6:$C$28,IF(H520="6ème","Mixte",G520)),Barèmes!$C$2,IF(X520&lt;=SUMIFS(Barèmes!$H$6:$H$28,Barèmes!$A$6:$A$28,"Souplesse (score 1-5)",Barèmes!$B$6:$B$28,H520,Barèmes!$C$6:$C$28,IF(H520="6ème","Mixte",G520)),Barèmes!$D$2,IF(X520&lt;=SUMIFS(Barèmes!$I$6:$I$28,Barèmes!$A$6:$A$28,"Souplesse (score 1-5)",Barèmes!$B$6:$B$28,H520,Barèmes!$C$6:$C$28,IF(H520="6ème","Mixte",G520)),Barèmes!$E$2,Barèmes!$F$2)))),IF(X520&gt;=SUMIFS(Barèmes!$F$6:$F$28,Barèmes!$A$6:$A$28,"Souplesse (score 1-5)",Barèmes!$B$6:$B$28,H520,Barèmes!$C$6:$C$28,IF(H520="6ème","Mixte",G520)),Barèmes!$B$2,IF(X520&gt;=SUMIFS(Barèmes!$G$6:$G$28,Barèmes!$A$6:$A$28,"Souplesse (score 1-5)",Barèmes!$B$6:$B$28,H520,Barèmes!$C$6:$C$28,IF(H520="6ème","Mixte",G520)),Barèmes!$C$2,IF(X520&gt;=SUMIFS(Barèmes!$H$6:$H$28,Barèmes!$A$6:$A$28,"Souplesse (score 1-5)",Barèmes!$B$6:$B$28,H520,Barèmes!$C$6:$C$28,IF(H520="6ème","Mixte",G520)),Barèmes!$D$2,IF(X520&gt;=SUMIFS(Barèmes!$I$6:$I$28,Barèmes!$A$6:$A$28,"Souplesse (score 1-5)",Barèmes!$B$6:$B$28,H520,Barèmes!$C$6:$C$28,IF(H520="6ème","Mixte",G520)),Barèmes!$E$2,Barèmes!$F$2))))))</f>
        <v/>
      </c>
      <c r="AA520" s="22"/>
      <c r="AB520" s="27" t="str">
        <f>IF(OR(AA520="",SUMPRODUCT((Barèmes!$A$6:$A$28="Agilité — T-test 974 (s)")*(Barèmes!$B$6:$B$28=H520)*(Barèmes!$C$6:$C$28=IF(H520="6ème","Mixte",G520)))=0),"",IF(SUMPRODUCT((Barèmes!$A$6:$A$28="Agilité — T-test 974 (s)")*(Barèmes!$B$6:$B$28=H520)*(Barèmes!$C$6:$C$28=IF(H520="6ème","Mixte",G520))*(Barèmes!$J$6:$J$28="+"))&gt;0,IF(AA520&lt;=SUMIFS(Barèmes!$D$6:$D$28,Barèmes!$A$6:$A$28,"Agilité — T-test 974 (s)",Barèmes!$B$6:$B$28,H520,Barèmes!$C$6:$C$28,IF(H520="6ème","Mixte",G520)),"à besoin",IF(AA520&lt;=SUMIFS(Barèmes!$E$6:$E$28,Barèmes!$A$6:$A$28,"Agilité — T-test 974 (s)",Barèmes!$B$6:$B$28,H520,Barèmes!$C$6:$C$28,IF(H520="6ème","Mixte",G520)),"fragile","satisfaisant")),IF(AA520&gt;=SUMIFS(Barèmes!$D$6:$D$28,Barèmes!$A$6:$A$28,"Agilité — T-test 974 (s)",Barèmes!$B$6:$B$28,H520,Barèmes!$C$6:$C$28,IF(H520="6ème","Mixte",G520)),"à besoin",IF(AA520&gt;=SUMIFS(Barèmes!$E$6:$E$28,Barèmes!$A$6:$A$28,"Agilité — T-test 974 (s)",Barèmes!$B$6:$B$28,H520,Barèmes!$C$6:$C$28,IF(H520="6ème","Mixte",G520)),"fragile","satisfaisant"))))</f>
        <v/>
      </c>
      <c r="AC520" s="27" t="str">
        <f>IF(OR(AA520="",SUMPRODUCT((Barèmes!$A$6:$A$28="Agilité — T-test 974 (s)")*(Barèmes!$B$6:$B$28=H520)*(Barèmes!$C$6:$C$28=IF(H520="6ème","Mixte",G520)))=0),"",IF(SUMPRODUCT((Barèmes!$A$6:$A$28="Agilité — T-test 974 (s)")*(Barèmes!$B$6:$B$28=H520)*(Barèmes!$C$6:$C$28=IF(H520="6ème","Mixte",G520))*(Barèmes!$J$6:$J$28="+"))&gt;0,IF(AA520&lt;=SUMIFS(Barèmes!$F$6:$F$28,Barèmes!$A$6:$A$28,"Agilité — T-test 974 (s)",Barèmes!$B$6:$B$28,H520,Barèmes!$C$6:$C$28,IF(H520="6ème","Mixte",G520)),Barèmes!$B$2,IF(AA520&lt;=SUMIFS(Barèmes!$G$6:$G$28,Barèmes!$A$6:$A$28,"Agilité — T-test 974 (s)",Barèmes!$B$6:$B$28,H520,Barèmes!$C$6:$C$28,IF(H520="6ème","Mixte",G520)),Barèmes!$C$2,IF(AA520&lt;=SUMIFS(Barèmes!$H$6:$H$28,Barèmes!$A$6:$A$28,"Agilité — T-test 974 (s)",Barèmes!$B$6:$B$28,H520,Barèmes!$C$6:$C$28,IF(H520="6ème","Mixte",G520)),Barèmes!$D$2,IF(AA520&lt;=SUMIFS(Barèmes!$I$6:$I$28,Barèmes!$A$6:$A$28,"Agilité — T-test 974 (s)",Barèmes!$B$6:$B$28,H520,Barèmes!$C$6:$C$28,IF(H520="6ème","Mixte",G520)),Barèmes!$E$2,Barèmes!$F$2)))),IF(AA520&gt;=SUMIFS(Barèmes!$F$6:$F$28,Barèmes!$A$6:$A$28,"Agilité — T-test 974 (s)",Barèmes!$B$6:$B$28,H520,Barèmes!$C$6:$C$28,IF(H520="6ème","Mixte",G520)),Barèmes!$B$2,IF(AA520&gt;=SUMIFS(Barèmes!$G$6:$G$28,Barèmes!$A$6:$A$28,"Agilité — T-test 974 (s)",Barèmes!$B$6:$B$28,H520,Barèmes!$C$6:$C$28,IF(H520="6ème","Mixte",G520)),Barèmes!$C$2,IF(AA520&gt;=SUMIFS(Barèmes!$H$6:$H$28,Barèmes!$A$6:$A$28,"Agilité — T-test 974 (s)",Barèmes!$B$6:$B$28,H520,Barèmes!$C$6:$C$28,IF(H520="6ème","Mixte",G520)),Barèmes!$D$2,IF(AA520&gt;=SUMIFS(Barèmes!$I$6:$I$28,Barèmes!$A$6:$A$28,"Agilité — T-test 974 (s)",Barèmes!$B$6:$B$28,H520,Barèmes!$C$6:$C$28,IF(H520="6ème","Mixte",G520)),Barèmes!$E$2,Barèmes!$F$2))))))</f>
        <v/>
      </c>
      <c r="AD520" s="28" t="str">
        <f t="shared" si="66"/>
        <v/>
      </c>
      <c r="AE520" s="29" t="str">
        <f t="shared" si="67"/>
        <v/>
      </c>
      <c r="AF520" s="30" t="str">
        <f>IF(OR(AD520="",SUMPRODUCT((Barèmes!$A$6:$A$28="Surcoût d'agilité (s) — technique")*(Barèmes!$B$6:$B$28=H520)*(Barèmes!$C$6:$C$28=IF(H520="6ème","Mixte",G520)))=0),"",IF(SUMPRODUCT((Barèmes!$A$6:$A$28="Surcoût d'agilité (s) — technique")*(Barèmes!$B$6:$B$28=H520)*(Barèmes!$C$6:$C$28=IF(H520="6ème","Mixte",G520))*(Barèmes!$J$6:$J$28="+"))&gt;0,IF(AD520&lt;=SUMIFS(Barèmes!$D$6:$D$28,Barèmes!$A$6:$A$28,"Surcoût d'agilité (s) — technique",Barèmes!$B$6:$B$28,H520,Barèmes!$C$6:$C$28,IF(H520="6ème","Mixte",G520)),"à besoin",IF(AD520&lt;=SUMIFS(Barèmes!$E$6:$E$28,Barèmes!$A$6:$A$28,"Surcoût d'agilité (s) — technique",Barèmes!$B$6:$B$28,H520,Barèmes!$C$6:$C$28,IF(H520="6ème","Mixte",G520)),"fragile","satisfaisant")),IF(AD520&gt;=SUMIFS(Barèmes!$D$6:$D$28,Barèmes!$A$6:$A$28,"Surcoût d'agilité (s) — technique",Barèmes!$B$6:$B$28,H520,Barèmes!$C$6:$C$28,IF(H520="6ème","Mixte",G520)),"à besoin",IF(AD520&gt;=SUMIFS(Barèmes!$E$6:$E$28,Barèmes!$A$6:$A$28,"Surcoût d'agilité (s) — technique",Barèmes!$B$6:$B$28,H520,Barèmes!$C$6:$C$28,IF(H520="6ème","Mixte",G520)),"fragile","satisfaisant"))))</f>
        <v/>
      </c>
      <c r="AG520" s="30" t="str">
        <f>IF(OR(AD520="",SUMPRODUCT((Barèmes!$A$6:$A$28="Surcoût d'agilité (s) — technique")*(Barèmes!$B$6:$B$28=H520)*(Barèmes!$C$6:$C$28=IF(H520="6ème","Mixte",G520)))=0),"",IF(SUMPRODUCT((Barèmes!$A$6:$A$28="Surcoût d'agilité (s) — technique")*(Barèmes!$B$6:$B$28=H520)*(Barèmes!$C$6:$C$28=IF(H520="6ème","Mixte",G520))*(Barèmes!$J$6:$J$28="+"))&gt;0,IF(AD520&lt;=SUMIFS(Barèmes!$F$6:$F$28,Barèmes!$A$6:$A$28,"Surcoût d'agilité (s) — technique",Barèmes!$B$6:$B$28,H520,Barèmes!$C$6:$C$28,IF(H520="6ème","Mixte",G520)),Barèmes!$B$2,IF(AD520&lt;=SUMIFS(Barèmes!$G$6:$G$28,Barèmes!$A$6:$A$28,"Surcoût d'agilité (s) — technique",Barèmes!$B$6:$B$28,H520,Barèmes!$C$6:$C$28,IF(H520="6ème","Mixte",G520)),Barèmes!$C$2,IF(AD520&lt;=SUMIFS(Barèmes!$H$6:$H$28,Barèmes!$A$6:$A$28,"Surcoût d'agilité (s) — technique",Barèmes!$B$6:$B$28,H520,Barèmes!$C$6:$C$28,IF(H520="6ème","Mixte",G520)),Barèmes!$D$2,IF(AD520&lt;=SUMIFS(Barèmes!$I$6:$I$28,Barèmes!$A$6:$A$28,"Surcoût d'agilité (s) — technique",Barèmes!$B$6:$B$28,H520,Barèmes!$C$6:$C$28,IF(H520="6ème","Mixte",G520)),Barèmes!$E$2,Barèmes!$F$2)))),IF(AD520&gt;=SUMIFS(Barèmes!$F$6:$F$28,Barèmes!$A$6:$A$28,"Surcoût d'agilité (s) — technique",Barèmes!$B$6:$B$28,H520,Barèmes!$C$6:$C$28,IF(H520="6ème","Mixte",G520)),Barèmes!$B$2,IF(AD520&gt;=SUMIFS(Barèmes!$G$6:$G$28,Barèmes!$A$6:$A$28,"Surcoût d'agilité (s) — technique",Barèmes!$B$6:$B$28,H520,Barèmes!$C$6:$C$28,IF(H520="6ème","Mixte",G520)),Barèmes!$C$2,IF(AD520&gt;=SUMIFS(Barèmes!$H$6:$H$28,Barèmes!$A$6:$A$28,"Surcoût d'agilité (s) — technique",Barèmes!$B$6:$B$28,H520,Barèmes!$C$6:$C$28,IF(H520="6ème","Mixte",G520)),Barèmes!$D$2,IF(AD520&gt;=SUMIFS(Barèmes!$I$6:$I$28,Barèmes!$A$6:$A$28,"Surcoût d'agilité (s) — technique",Barèmes!$B$6:$B$28,H520,Barèmes!$C$6:$C$28,IF(H520="6ème","Mixte",G520)),Barèmes!$E$2,Barèmes!$F$2))))))</f>
        <v/>
      </c>
      <c r="AH520" s="31" t="str">
        <f>IF((IF(N520="",0,1)+IF(Q520="",0,1)+IF(W520="",0,1)+IF(Z520="",0,1)+IF(AC520="",0,1))=0,"",3*IF(N520=Barèmes!$B$2,1,IF(N520=Barèmes!$C$2,2,IF(N520=Barèmes!$D$2,3,IF(N520=Barèmes!$E$2,4,IF(N520=Barèmes!$F$2,5,0)))))+3*IF(Q520=Barèmes!$B$2,1,IF(Q520=Barèmes!$C$2,2,IF(Q520=Barèmes!$D$2,3,IF(Q520=Barèmes!$E$2,4,IF(Q520=Barèmes!$F$2,5,0)))))+2*IF(W520=Barèmes!$B$2,1,IF(W520=Barèmes!$C$2,2,IF(W520=Barèmes!$D$2,3,IF(W520=Barèmes!$E$2,4,IF(W520=Barèmes!$F$2,5,0)))))+1*IF(Z520=Barèmes!$B$2,1,IF(Z520=Barèmes!$C$2,2,IF(Z520=Barèmes!$D$2,3,IF(Z520=Barèmes!$E$2,4,IF(Z520=Barèmes!$F$2,5,0)))))+1*IF(AC520=Barèmes!$B$2,1,IF(AC520=Barèmes!$C$2,2,IF(AC520=Barèmes!$D$2,3,IF(AC520=Barèmes!$E$2,4,IF(AC520=Barèmes!$F$2,5,0))))))</f>
        <v/>
      </c>
      <c r="AI520" s="31"/>
      <c r="AJ520" s="32" t="str">
        <f>IFERROR(INDEX(Croissance!$B$5:$B$604,MATCH(A520,Croissance!$A$5:$A$604,0)),"")</f>
        <v/>
      </c>
      <c r="AK520" s="32" t="str">
        <f>IFERROR(INDEX(Croissance!$C$5:$C$604,MATCH(A520,Croissance!$A$5:$A$604,0)),"")</f>
        <v/>
      </c>
      <c r="AL520" s="32" t="str">
        <f>IFERROR(INDEX(Croissance!$D$5:$D$604,MATCH(A520,Croissance!$A$5:$A$604,0)),"")</f>
        <v/>
      </c>
      <c r="AM520" s="32" t="str">
        <f>IFERROR(INDEX(Croissance!$E$5:$E$604,MATCH(A520,Croissance!$A$5:$A$604,0)),"")</f>
        <v/>
      </c>
      <c r="AO520" s="33">
        <f t="shared" si="72"/>
        <v>0</v>
      </c>
      <c r="AP520" s="33">
        <f t="shared" si="68"/>
        <v>0</v>
      </c>
      <c r="AQ520" s="33">
        <f>IF(A520="",0,IF(AND(OR('Synthèse classe'!$C$2="Tous",C520='Synthèse classe'!$C$2),OR('Synthèse classe'!$C$3="Toutes",D520='Synthèse classe'!$C$3),OR('Synthèse classe'!$C$4="Toutes",AND('Synthèse classe'!$C$4="Dernière",AP520=1),B520=IFERROR(VALUE('Synthèse classe'!$C$4),0))),1,0))</f>
        <v>0</v>
      </c>
      <c r="AR520" s="34" t="str">
        <f t="shared" si="69"/>
        <v/>
      </c>
    </row>
    <row r="521" spans="1:44" x14ac:dyDescent="0.2">
      <c r="A521" s="17" t="str">
        <f t="shared" si="65"/>
        <v/>
      </c>
      <c r="B521" s="18"/>
      <c r="C521" s="19"/>
      <c r="D521" s="19"/>
      <c r="E521" s="19"/>
      <c r="F521" s="19"/>
      <c r="G521" s="19"/>
      <c r="H521" s="17" t="str">
        <f t="shared" si="70"/>
        <v/>
      </c>
      <c r="I521" s="20"/>
      <c r="J521" s="18"/>
      <c r="K521" s="19"/>
      <c r="L521" s="21" t="str">
        <f t="shared" si="71"/>
        <v/>
      </c>
      <c r="M521" s="21" t="str">
        <f>IF(OR(J521="",SUMPRODUCT((Barèmes!$A$6:$A$28="Endurance — Luc Léger (palier)")*(Barèmes!$B$6:$B$28=H521)*(Barèmes!$C$6:$C$28=IF(H521="6ème","Mixte",G521)))=0),"",IF(SUMPRODUCT((Barèmes!$A$6:$A$28="Endurance — Luc Léger (palier)")*(Barèmes!$B$6:$B$28=H521)*(Barèmes!$C$6:$C$28=IF(H521="6ème","Mixte",G521))*(Barèmes!$J$6:$J$28="+"))&gt;0,IF(J521&lt;=SUMIFS(Barèmes!$D$6:$D$28,Barèmes!$A$6:$A$28,"Endurance — Luc Léger (palier)",Barèmes!$B$6:$B$28,H521,Barèmes!$C$6:$C$28,IF(H521="6ème","Mixte",G521)),"à besoin",IF(J521&lt;=SUMIFS(Barèmes!$E$6:$E$28,Barèmes!$A$6:$A$28,"Endurance — Luc Léger (palier)",Barèmes!$B$6:$B$28,H521,Barèmes!$C$6:$C$28,IF(H521="6ème","Mixte",G521)),"fragile","satisfaisant")),IF(J521&gt;=SUMIFS(Barèmes!$D$6:$D$28,Barèmes!$A$6:$A$28,"Endurance — Luc Léger (palier)",Barèmes!$B$6:$B$28,H521,Barèmes!$C$6:$C$28,IF(H521="6ème","Mixte",G521)),"à besoin",IF(J521&gt;=SUMIFS(Barèmes!$E$6:$E$28,Barèmes!$A$6:$A$28,"Endurance — Luc Léger (palier)",Barèmes!$B$6:$B$28,H521,Barèmes!$C$6:$C$28,IF(H521="6ème","Mixte",G521)),"fragile","satisfaisant"))))</f>
        <v/>
      </c>
      <c r="N521" s="21" t="str">
        <f>IF(OR(J521="",SUMPRODUCT((Barèmes!$A$6:$A$28="Endurance — Luc Léger (palier)")*(Barèmes!$B$6:$B$28=H521)*(Barèmes!$C$6:$C$28=IF(H521="6ème","Mixte",G521)))=0),"",IF(SUMPRODUCT((Barèmes!$A$6:$A$28="Endurance — Luc Léger (palier)")*(Barèmes!$B$6:$B$28=H521)*(Barèmes!$C$6:$C$28=IF(H521="6ème","Mixte",G521))*(Barèmes!$J$6:$J$28="+"))&gt;0,IF(J521&lt;=SUMIFS(Barèmes!$F$6:$F$28,Barèmes!$A$6:$A$28,"Endurance — Luc Léger (palier)",Barèmes!$B$6:$B$28,H521,Barèmes!$C$6:$C$28,IF(H521="6ème","Mixte",G521)),Barèmes!$B$2,IF(J521&lt;=SUMIFS(Barèmes!$G$6:$G$28,Barèmes!$A$6:$A$28,"Endurance — Luc Léger (palier)",Barèmes!$B$6:$B$28,H521,Barèmes!$C$6:$C$28,IF(H521="6ème","Mixte",G521)),Barèmes!$C$2,IF(J521&lt;=SUMIFS(Barèmes!$H$6:$H$28,Barèmes!$A$6:$A$28,"Endurance — Luc Léger (palier)",Barèmes!$B$6:$B$28,H521,Barèmes!$C$6:$C$28,IF(H521="6ème","Mixte",G521)),Barèmes!$D$2,IF(J521&lt;=SUMIFS(Barèmes!$I$6:$I$28,Barèmes!$A$6:$A$28,"Endurance — Luc Léger (palier)",Barèmes!$B$6:$B$28,H521,Barèmes!$C$6:$C$28,IF(H521="6ème","Mixte",G521)),Barèmes!$E$2,Barèmes!$F$2)))),IF(J521&gt;=SUMIFS(Barèmes!$F$6:$F$28,Barèmes!$A$6:$A$28,"Endurance — Luc Léger (palier)",Barèmes!$B$6:$B$28,H521,Barèmes!$C$6:$C$28,IF(H521="6ème","Mixte",G521)),Barèmes!$B$2,IF(J521&gt;=SUMIFS(Barèmes!$G$6:$G$28,Barèmes!$A$6:$A$28,"Endurance — Luc Léger (palier)",Barèmes!$B$6:$B$28,H521,Barèmes!$C$6:$C$28,IF(H521="6ème","Mixte",G521)),Barèmes!$C$2,IF(J521&gt;=SUMIFS(Barèmes!$H$6:$H$28,Barèmes!$A$6:$A$28,"Endurance — Luc Léger (palier)",Barèmes!$B$6:$B$28,H521,Barèmes!$C$6:$C$28,IF(H521="6ème","Mixte",G521)),Barèmes!$D$2,IF(J521&gt;=SUMIFS(Barèmes!$I$6:$I$28,Barèmes!$A$6:$A$28,"Endurance — Luc Léger (palier)",Barèmes!$B$6:$B$28,H521,Barèmes!$C$6:$C$28,IF(H521="6ème","Mixte",G521)),Barèmes!$E$2,Barèmes!$F$2))))))</f>
        <v/>
      </c>
      <c r="O521" s="22"/>
      <c r="P521" s="23" t="str">
        <f>IF(OR(O521="",SUMPRODUCT((Barèmes!$A$6:$A$28="Force bas du corps — Saut en longueur (m)")*(Barèmes!$B$6:$B$28=H521)*(Barèmes!$C$6:$C$28=IF(H521="6ème","Mixte",G521)))=0),"",IF(SUMPRODUCT((Barèmes!$A$6:$A$28="Force bas du corps — Saut en longueur (m)")*(Barèmes!$B$6:$B$28=H521)*(Barèmes!$C$6:$C$28=IF(H521="6ème","Mixte",G521))*(Barèmes!$J$6:$J$28="+"))&gt;0,IF(O521&lt;=SUMIFS(Barèmes!$D$6:$D$28,Barèmes!$A$6:$A$28,"Force bas du corps — Saut en longueur (m)",Barèmes!$B$6:$B$28,H521,Barèmes!$C$6:$C$28,IF(H521="6ème","Mixte",G521)),"à besoin",IF(O521&lt;=SUMIFS(Barèmes!$E$6:$E$28,Barèmes!$A$6:$A$28,"Force bas du corps — Saut en longueur (m)",Barèmes!$B$6:$B$28,H521,Barèmes!$C$6:$C$28,IF(H521="6ème","Mixte",G521)),"fragile","satisfaisant")),IF(O521&gt;=SUMIFS(Barèmes!$D$6:$D$28,Barèmes!$A$6:$A$28,"Force bas du corps — Saut en longueur (m)",Barèmes!$B$6:$B$28,H521,Barèmes!$C$6:$C$28,IF(H521="6ème","Mixte",G521)),"à besoin",IF(O521&gt;=SUMIFS(Barèmes!$E$6:$E$28,Barèmes!$A$6:$A$28,"Force bas du corps — Saut en longueur (m)",Barèmes!$B$6:$B$28,H521,Barèmes!$C$6:$C$28,IF(H521="6ème","Mixte",G521)),"fragile","satisfaisant"))))</f>
        <v/>
      </c>
      <c r="Q521" s="23" t="str">
        <f>IF(OR(O521="",SUMPRODUCT((Barèmes!$A$6:$A$28="Force bas du corps — Saut en longueur (m)")*(Barèmes!$B$6:$B$28=H521)*(Barèmes!$C$6:$C$28=IF(H521="6ème","Mixte",G521)))=0),"",IF(SUMPRODUCT((Barèmes!$A$6:$A$28="Force bas du corps — Saut en longueur (m)")*(Barèmes!$B$6:$B$28=H521)*(Barèmes!$C$6:$C$28=IF(H521="6ème","Mixte",G521))*(Barèmes!$J$6:$J$28="+"))&gt;0,IF(O521&lt;=SUMIFS(Barèmes!$F$6:$F$28,Barèmes!$A$6:$A$28,"Force bas du corps — Saut en longueur (m)",Barèmes!$B$6:$B$28,H521,Barèmes!$C$6:$C$28,IF(H521="6ème","Mixte",G521)),Barèmes!$B$2,IF(O521&lt;=SUMIFS(Barèmes!$G$6:$G$28,Barèmes!$A$6:$A$28,"Force bas du corps — Saut en longueur (m)",Barèmes!$B$6:$B$28,H521,Barèmes!$C$6:$C$28,IF(H521="6ème","Mixte",G521)),Barèmes!$C$2,IF(O521&lt;=SUMIFS(Barèmes!$H$6:$H$28,Barèmes!$A$6:$A$28,"Force bas du corps — Saut en longueur (m)",Barèmes!$B$6:$B$28,H521,Barèmes!$C$6:$C$28,IF(H521="6ème","Mixte",G521)),Barèmes!$D$2,IF(O521&lt;=SUMIFS(Barèmes!$I$6:$I$28,Barèmes!$A$6:$A$28,"Force bas du corps — Saut en longueur (m)",Barèmes!$B$6:$B$28,H521,Barèmes!$C$6:$C$28,IF(H521="6ème","Mixte",G521)),Barèmes!$E$2,Barèmes!$F$2)))),IF(O521&gt;=SUMIFS(Barèmes!$F$6:$F$28,Barèmes!$A$6:$A$28,"Force bas du corps — Saut en longueur (m)",Barèmes!$B$6:$B$28,H521,Barèmes!$C$6:$C$28,IF(H521="6ème","Mixte",G521)),Barèmes!$B$2,IF(O521&gt;=SUMIFS(Barèmes!$G$6:$G$28,Barèmes!$A$6:$A$28,"Force bas du corps — Saut en longueur (m)",Barèmes!$B$6:$B$28,H521,Barèmes!$C$6:$C$28,IF(H521="6ème","Mixte",G521)),Barèmes!$C$2,IF(O521&gt;=SUMIFS(Barèmes!$H$6:$H$28,Barèmes!$A$6:$A$28,"Force bas du corps — Saut en longueur (m)",Barèmes!$B$6:$B$28,H521,Barèmes!$C$6:$C$28,IF(H521="6ème","Mixte",G521)),Barèmes!$D$2,IF(O521&gt;=SUMIFS(Barèmes!$I$6:$I$28,Barèmes!$A$6:$A$28,"Force bas du corps — Saut en longueur (m)",Barèmes!$B$6:$B$28,H521,Barèmes!$C$6:$C$28,IF(H521="6ème","Mixte",G521)),Barèmes!$E$2,Barèmes!$F$2))))))</f>
        <v/>
      </c>
      <c r="R521" s="22"/>
      <c r="S521" s="24" t="str">
        <f>IF(OR(R521="",SUMPRODUCT((Barèmes!$A$6:$A$28="Vitesse — 30 m (s)")*(Barèmes!$B$6:$B$28=H521)*(Barèmes!$C$6:$C$28=IF(H521="6ème","Mixte",G521)))=0),"",IF(SUMPRODUCT((Barèmes!$A$6:$A$28="Vitesse — 30 m (s)")*(Barèmes!$B$6:$B$28=H521)*(Barèmes!$C$6:$C$28=IF(H521="6ème","Mixte",G521))*(Barèmes!$J$6:$J$28="+"))&gt;0,IF(R521&lt;=SUMIFS(Barèmes!$D$6:$D$28,Barèmes!$A$6:$A$28,"Vitesse — 30 m (s)",Barèmes!$B$6:$B$28,H521,Barèmes!$C$6:$C$28,IF(H521="6ème","Mixte",G521)),"à besoin",IF(R521&lt;=SUMIFS(Barèmes!$E$6:$E$28,Barèmes!$A$6:$A$28,"Vitesse — 30 m (s)",Barèmes!$B$6:$B$28,H521,Barèmes!$C$6:$C$28,IF(H521="6ème","Mixte",G521)),"fragile","satisfaisant")),IF(R521&gt;=SUMIFS(Barèmes!$D$6:$D$28,Barèmes!$A$6:$A$28,"Vitesse — 30 m (s)",Barèmes!$B$6:$B$28,H521,Barèmes!$C$6:$C$28,IF(H521="6ème","Mixte",G521)),"à besoin",IF(R521&gt;=SUMIFS(Barèmes!$E$6:$E$28,Barèmes!$A$6:$A$28,"Vitesse — 30 m (s)",Barèmes!$B$6:$B$28,H521,Barèmes!$C$6:$C$28,IF(H521="6ème","Mixte",G521)),"fragile","satisfaisant"))))</f>
        <v/>
      </c>
      <c r="T521" s="24" t="str">
        <f>IF(OR(R521="",SUMPRODUCT((Barèmes!$A$6:$A$28="Vitesse — 30 m (s)")*(Barèmes!$B$6:$B$28=H521)*(Barèmes!$C$6:$C$28=IF(H521="6ème","Mixte",G521)))=0),"",IF(SUMPRODUCT((Barèmes!$A$6:$A$28="Vitesse — 30 m (s)")*(Barèmes!$B$6:$B$28=H521)*(Barèmes!$C$6:$C$28=IF(H521="6ème","Mixte",G521))*(Barèmes!$J$6:$J$28="+"))&gt;0,IF(R521&lt;=SUMIFS(Barèmes!$F$6:$F$28,Barèmes!$A$6:$A$28,"Vitesse — 30 m (s)",Barèmes!$B$6:$B$28,H521,Barèmes!$C$6:$C$28,IF(H521="6ème","Mixte",G521)),Barèmes!$B$2,IF(R521&lt;=SUMIFS(Barèmes!$G$6:$G$28,Barèmes!$A$6:$A$28,"Vitesse — 30 m (s)",Barèmes!$B$6:$B$28,H521,Barèmes!$C$6:$C$28,IF(H521="6ème","Mixte",G521)),Barèmes!$C$2,IF(R521&lt;=SUMIFS(Barèmes!$H$6:$H$28,Barèmes!$A$6:$A$28,"Vitesse — 30 m (s)",Barèmes!$B$6:$B$28,H521,Barèmes!$C$6:$C$28,IF(H521="6ème","Mixte",G521)),Barèmes!$D$2,IF(R521&lt;=SUMIFS(Barèmes!$I$6:$I$28,Barèmes!$A$6:$A$28,"Vitesse — 30 m (s)",Barèmes!$B$6:$B$28,H521,Barèmes!$C$6:$C$28,IF(H521="6ème","Mixte",G521)),Barèmes!$E$2,Barèmes!$F$2)))),IF(R521&gt;=SUMIFS(Barèmes!$F$6:$F$28,Barèmes!$A$6:$A$28,"Vitesse — 30 m (s)",Barèmes!$B$6:$B$28,H521,Barèmes!$C$6:$C$28,IF(H521="6ème","Mixte",G521)),Barèmes!$B$2,IF(R521&gt;=SUMIFS(Barèmes!$G$6:$G$28,Barèmes!$A$6:$A$28,"Vitesse — 30 m (s)",Barèmes!$B$6:$B$28,H521,Barèmes!$C$6:$C$28,IF(H521="6ème","Mixte",G521)),Barèmes!$C$2,IF(R521&gt;=SUMIFS(Barèmes!$H$6:$H$28,Barèmes!$A$6:$A$28,"Vitesse — 30 m (s)",Barèmes!$B$6:$B$28,H521,Barèmes!$C$6:$C$28,IF(H521="6ème","Mixte",G521)),Barèmes!$D$2,IF(R521&gt;=SUMIFS(Barèmes!$I$6:$I$28,Barèmes!$A$6:$A$28,"Vitesse — 30 m (s)",Barèmes!$B$6:$B$28,H521,Barèmes!$C$6:$C$28,IF(H521="6ème","Mixte",G521)),Barèmes!$E$2,Barèmes!$F$2))))))</f>
        <v/>
      </c>
      <c r="U521" s="22"/>
      <c r="V521" s="25" t="str">
        <f>IF(OR(U521="",SUMPRODUCT((Barèmes!$A$6:$A$28="Vitesse — 50 m (s)")*(Barèmes!$B$6:$B$28=H521)*(Barèmes!$C$6:$C$28=IF(H521="6ème","Mixte",G521)))=0),"",IF(SUMPRODUCT((Barèmes!$A$6:$A$28="Vitesse — 50 m (s)")*(Barèmes!$B$6:$B$28=H521)*(Barèmes!$C$6:$C$28=IF(H521="6ème","Mixte",G521))*(Barèmes!$J$6:$J$28="+"))&gt;0,IF(U521&lt;=SUMIFS(Barèmes!$D$6:$D$28,Barèmes!$A$6:$A$28,"Vitesse — 50 m (s)",Barèmes!$B$6:$B$28,H521,Barèmes!$C$6:$C$28,IF(H521="6ème","Mixte",G521)),"à besoin",IF(U521&lt;=SUMIFS(Barèmes!$E$6:$E$28,Barèmes!$A$6:$A$28,"Vitesse — 50 m (s)",Barèmes!$B$6:$B$28,H521,Barèmes!$C$6:$C$28,IF(H521="6ème","Mixte",G521)),"fragile","satisfaisant")),IF(U521&gt;=SUMIFS(Barèmes!$D$6:$D$28,Barèmes!$A$6:$A$28,"Vitesse — 50 m (s)",Barèmes!$B$6:$B$28,H521,Barèmes!$C$6:$C$28,IF(H521="6ème","Mixte",G521)),"à besoin",IF(U521&gt;=SUMIFS(Barèmes!$E$6:$E$28,Barèmes!$A$6:$A$28,"Vitesse — 50 m (s)",Barèmes!$B$6:$B$28,H521,Barèmes!$C$6:$C$28,IF(H521="6ème","Mixte",G521)),"fragile","satisfaisant"))))</f>
        <v/>
      </c>
      <c r="W521" s="25" t="str">
        <f>IF(OR(U521="",SUMPRODUCT((Barèmes!$A$6:$A$28="Vitesse — 50 m (s)")*(Barèmes!$B$6:$B$28=H521)*(Barèmes!$C$6:$C$28=IF(H521="6ème","Mixte",G521)))=0),"",IF(SUMPRODUCT((Barèmes!$A$6:$A$28="Vitesse — 50 m (s)")*(Barèmes!$B$6:$B$28=H521)*(Barèmes!$C$6:$C$28=IF(H521="6ème","Mixte",G521))*(Barèmes!$J$6:$J$28="+"))&gt;0,IF(U521&lt;=SUMIFS(Barèmes!$F$6:$F$28,Barèmes!$A$6:$A$28,"Vitesse — 50 m (s)",Barèmes!$B$6:$B$28,H521,Barèmes!$C$6:$C$28,IF(H521="6ème","Mixte",G521)),Barèmes!$B$2,IF(U521&lt;=SUMIFS(Barèmes!$G$6:$G$28,Barèmes!$A$6:$A$28,"Vitesse — 50 m (s)",Barèmes!$B$6:$B$28,H521,Barèmes!$C$6:$C$28,IF(H521="6ème","Mixte",G521)),Barèmes!$C$2,IF(U521&lt;=SUMIFS(Barèmes!$H$6:$H$28,Barèmes!$A$6:$A$28,"Vitesse — 50 m (s)",Barèmes!$B$6:$B$28,H521,Barèmes!$C$6:$C$28,IF(H521="6ème","Mixte",G521)),Barèmes!$D$2,IF(U521&lt;=SUMIFS(Barèmes!$I$6:$I$28,Barèmes!$A$6:$A$28,"Vitesse — 50 m (s)",Barèmes!$B$6:$B$28,H521,Barèmes!$C$6:$C$28,IF(H521="6ème","Mixte",G521)),Barèmes!$E$2,Barèmes!$F$2)))),IF(U521&gt;=SUMIFS(Barèmes!$F$6:$F$28,Barèmes!$A$6:$A$28,"Vitesse — 50 m (s)",Barèmes!$B$6:$B$28,H521,Barèmes!$C$6:$C$28,IF(H521="6ème","Mixte",G521)),Barèmes!$B$2,IF(U521&gt;=SUMIFS(Barèmes!$G$6:$G$28,Barèmes!$A$6:$A$28,"Vitesse — 50 m (s)",Barèmes!$B$6:$B$28,H521,Barèmes!$C$6:$C$28,IF(H521="6ème","Mixte",G521)),Barèmes!$C$2,IF(U521&gt;=SUMIFS(Barèmes!$H$6:$H$28,Barèmes!$A$6:$A$28,"Vitesse — 50 m (s)",Barèmes!$B$6:$B$28,H521,Barèmes!$C$6:$C$28,IF(H521="6ème","Mixte",G521)),Barèmes!$D$2,IF(U521&gt;=SUMIFS(Barèmes!$I$6:$I$28,Barèmes!$A$6:$A$28,"Vitesse — 50 m (s)",Barèmes!$B$6:$B$28,H521,Barèmes!$C$6:$C$28,IF(H521="6ème","Mixte",G521)),Barèmes!$E$2,Barèmes!$F$2))))))</f>
        <v/>
      </c>
      <c r="X521" s="18"/>
      <c r="Y521" s="26" t="str" cm="1">
        <f t="array" ref="Y521">IF(OR(X521="",SUMPRODUCT((Barèmes!$A$6:$A$28="Souplesse (score 1-5)")*(Barèmes!$B$6:$B$28=H521)*(Barèmes!$C$6:$C$28=IF(H521="6ème","Mixte",G521)))=0),"",IF(SUMPRODUCT((Barèmes!$A$6:$A$28="Souplesse (score 1-5)")*(Barèmes!$B$6:$B$28=H521)*(Barèmes!$C$6:$C$28=IF(H521="6ème","Mixte",G521))*(Barèmes!$J$6:$J$28="+"))&gt;0,IF(X521&lt;=SUMIFS(Barèmes!$D$6:$D$28,Barèmes!$A$6:$A$28,"Souplesse (score 1-5)",Barèmes!$B$6:$B$28,H521,Barèmes!$C$6:$C$28,IF(H521="6ème","Mixte",G521)),"à besoin",IF(X521&lt;=SUMIFS(Barèmes!$E$6:$E$28,Barèmes!$A$6:$A$28,"Souplesse (score 1-5)",Barèmes!$B$6:$B$28,H521,Barèmes!$C$6:$C$28,IF(H521="6ème","Mixte",G521)),"fragile","satisfaisant")),IF(X521&gt;=SUMIFS(Barèmes!$D$6:$D$28,Barèmes!$A$6:$A$28,"Souplesse (score 1-5)",Barèmes!$B$6:$B$28,H521,Barèmes!$C$6:$C$28,IF(H521="6ème","Mixte",G521)),"à besoin",IF(X521&gt;=SUMIFS(Barèmes!$E$6:$E$28,Barèmes!$A$6:$A$28,"Souplesse (score 1-5)",Barèmes!$B$6:$B$28,H521,Barèmes!$C$6:$C$28,IF(H521="6ème","Mixte",G521)),"fragile","satisfaisant"))))</f>
        <v/>
      </c>
      <c r="Z521" s="26" t="str" cm="1">
        <f t="array" ref="Z521">IF(OR(X521="",SUMPRODUCT((Barèmes!$A$6:$A$28="Souplesse (score 1-5)")*(Barèmes!$B$6:$B$28=H521)*(Barèmes!$C$6:$C$28=IF(H521="6ème","Mixte",G521)))=0),"",IF(SUMPRODUCT((Barèmes!$A$6:$A$28="Souplesse (score 1-5)")*(Barèmes!$B$6:$B$28=H521)*(Barèmes!$C$6:$C$28=IF(H521="6ème","Mixte",G521))*(Barèmes!$J$6:$J$28="+"))&gt;0,IF(X521&lt;=SUMIFS(Barèmes!$F$6:$F$28,Barèmes!$A$6:$A$28,"Souplesse (score 1-5)",Barèmes!$B$6:$B$28,H521,Barèmes!$C$6:$C$28,IF(H521="6ème","Mixte",G521)),Barèmes!$B$2,IF(X521&lt;=SUMIFS(Barèmes!$G$6:$G$28,Barèmes!$A$6:$A$28,"Souplesse (score 1-5)",Barèmes!$B$6:$B$28,H521,Barèmes!$C$6:$C$28,IF(H521="6ème","Mixte",G521)),Barèmes!$C$2,IF(X521&lt;=SUMIFS(Barèmes!$H$6:$H$28,Barèmes!$A$6:$A$28,"Souplesse (score 1-5)",Barèmes!$B$6:$B$28,H521,Barèmes!$C$6:$C$28,IF(H521="6ème","Mixte",G521)),Barèmes!$D$2,IF(X521&lt;=SUMIFS(Barèmes!$I$6:$I$28,Barèmes!$A$6:$A$28,"Souplesse (score 1-5)",Barèmes!$B$6:$B$28,H521,Barèmes!$C$6:$C$28,IF(H521="6ème","Mixte",G521)),Barèmes!$E$2,Barèmes!$F$2)))),IF(X521&gt;=SUMIFS(Barèmes!$F$6:$F$28,Barèmes!$A$6:$A$28,"Souplesse (score 1-5)",Barèmes!$B$6:$B$28,H521,Barèmes!$C$6:$C$28,IF(H521="6ème","Mixte",G521)),Barèmes!$B$2,IF(X521&gt;=SUMIFS(Barèmes!$G$6:$G$28,Barèmes!$A$6:$A$28,"Souplesse (score 1-5)",Barèmes!$B$6:$B$28,H521,Barèmes!$C$6:$C$28,IF(H521="6ème","Mixte",G521)),Barèmes!$C$2,IF(X521&gt;=SUMIFS(Barèmes!$H$6:$H$28,Barèmes!$A$6:$A$28,"Souplesse (score 1-5)",Barèmes!$B$6:$B$28,H521,Barèmes!$C$6:$C$28,IF(H521="6ème","Mixte",G521)),Barèmes!$D$2,IF(X521&gt;=SUMIFS(Barèmes!$I$6:$I$28,Barèmes!$A$6:$A$28,"Souplesse (score 1-5)",Barèmes!$B$6:$B$28,H521,Barèmes!$C$6:$C$28,IF(H521="6ème","Mixte",G521)),Barèmes!$E$2,Barèmes!$F$2))))))</f>
        <v/>
      </c>
      <c r="AA521" s="22"/>
      <c r="AB521" s="27" t="str">
        <f>IF(OR(AA521="",SUMPRODUCT((Barèmes!$A$6:$A$28="Agilité — T-test 974 (s)")*(Barèmes!$B$6:$B$28=H521)*(Barèmes!$C$6:$C$28=IF(H521="6ème","Mixte",G521)))=0),"",IF(SUMPRODUCT((Barèmes!$A$6:$A$28="Agilité — T-test 974 (s)")*(Barèmes!$B$6:$B$28=H521)*(Barèmes!$C$6:$C$28=IF(H521="6ème","Mixte",G521))*(Barèmes!$J$6:$J$28="+"))&gt;0,IF(AA521&lt;=SUMIFS(Barèmes!$D$6:$D$28,Barèmes!$A$6:$A$28,"Agilité — T-test 974 (s)",Barèmes!$B$6:$B$28,H521,Barèmes!$C$6:$C$28,IF(H521="6ème","Mixte",G521)),"à besoin",IF(AA521&lt;=SUMIFS(Barèmes!$E$6:$E$28,Barèmes!$A$6:$A$28,"Agilité — T-test 974 (s)",Barèmes!$B$6:$B$28,H521,Barèmes!$C$6:$C$28,IF(H521="6ème","Mixte",G521)),"fragile","satisfaisant")),IF(AA521&gt;=SUMIFS(Barèmes!$D$6:$D$28,Barèmes!$A$6:$A$28,"Agilité — T-test 974 (s)",Barèmes!$B$6:$B$28,H521,Barèmes!$C$6:$C$28,IF(H521="6ème","Mixte",G521)),"à besoin",IF(AA521&gt;=SUMIFS(Barèmes!$E$6:$E$28,Barèmes!$A$6:$A$28,"Agilité — T-test 974 (s)",Barèmes!$B$6:$B$28,H521,Barèmes!$C$6:$C$28,IF(H521="6ème","Mixte",G521)),"fragile","satisfaisant"))))</f>
        <v/>
      </c>
      <c r="AC521" s="27" t="str">
        <f>IF(OR(AA521="",SUMPRODUCT((Barèmes!$A$6:$A$28="Agilité — T-test 974 (s)")*(Barèmes!$B$6:$B$28=H521)*(Barèmes!$C$6:$C$28=IF(H521="6ème","Mixte",G521)))=0),"",IF(SUMPRODUCT((Barèmes!$A$6:$A$28="Agilité — T-test 974 (s)")*(Barèmes!$B$6:$B$28=H521)*(Barèmes!$C$6:$C$28=IF(H521="6ème","Mixte",G521))*(Barèmes!$J$6:$J$28="+"))&gt;0,IF(AA521&lt;=SUMIFS(Barèmes!$F$6:$F$28,Barèmes!$A$6:$A$28,"Agilité — T-test 974 (s)",Barèmes!$B$6:$B$28,H521,Barèmes!$C$6:$C$28,IF(H521="6ème","Mixte",G521)),Barèmes!$B$2,IF(AA521&lt;=SUMIFS(Barèmes!$G$6:$G$28,Barèmes!$A$6:$A$28,"Agilité — T-test 974 (s)",Barèmes!$B$6:$B$28,H521,Barèmes!$C$6:$C$28,IF(H521="6ème","Mixte",G521)),Barèmes!$C$2,IF(AA521&lt;=SUMIFS(Barèmes!$H$6:$H$28,Barèmes!$A$6:$A$28,"Agilité — T-test 974 (s)",Barèmes!$B$6:$B$28,H521,Barèmes!$C$6:$C$28,IF(H521="6ème","Mixte",G521)),Barèmes!$D$2,IF(AA521&lt;=SUMIFS(Barèmes!$I$6:$I$28,Barèmes!$A$6:$A$28,"Agilité — T-test 974 (s)",Barèmes!$B$6:$B$28,H521,Barèmes!$C$6:$C$28,IF(H521="6ème","Mixte",G521)),Barèmes!$E$2,Barèmes!$F$2)))),IF(AA521&gt;=SUMIFS(Barèmes!$F$6:$F$28,Barèmes!$A$6:$A$28,"Agilité — T-test 974 (s)",Barèmes!$B$6:$B$28,H521,Barèmes!$C$6:$C$28,IF(H521="6ème","Mixte",G521)),Barèmes!$B$2,IF(AA521&gt;=SUMIFS(Barèmes!$G$6:$G$28,Barèmes!$A$6:$A$28,"Agilité — T-test 974 (s)",Barèmes!$B$6:$B$28,H521,Barèmes!$C$6:$C$28,IF(H521="6ème","Mixte",G521)),Barèmes!$C$2,IF(AA521&gt;=SUMIFS(Barèmes!$H$6:$H$28,Barèmes!$A$6:$A$28,"Agilité — T-test 974 (s)",Barèmes!$B$6:$B$28,H521,Barèmes!$C$6:$C$28,IF(H521="6ème","Mixte",G521)),Barèmes!$D$2,IF(AA521&gt;=SUMIFS(Barèmes!$I$6:$I$28,Barèmes!$A$6:$A$28,"Agilité — T-test 974 (s)",Barèmes!$B$6:$B$28,H521,Barèmes!$C$6:$C$28,IF(H521="6ème","Mixte",G521)),Barèmes!$E$2,Barèmes!$F$2))))))</f>
        <v/>
      </c>
      <c r="AD521" s="28" t="str">
        <f t="shared" si="66"/>
        <v/>
      </c>
      <c r="AE521" s="29" t="str">
        <f t="shared" si="67"/>
        <v/>
      </c>
      <c r="AF521" s="30" t="str">
        <f>IF(OR(AD521="",SUMPRODUCT((Barèmes!$A$6:$A$28="Surcoût d'agilité (s) — technique")*(Barèmes!$B$6:$B$28=H521)*(Barèmes!$C$6:$C$28=IF(H521="6ème","Mixte",G521)))=0),"",IF(SUMPRODUCT((Barèmes!$A$6:$A$28="Surcoût d'agilité (s) — technique")*(Barèmes!$B$6:$B$28=H521)*(Barèmes!$C$6:$C$28=IF(H521="6ème","Mixte",G521))*(Barèmes!$J$6:$J$28="+"))&gt;0,IF(AD521&lt;=SUMIFS(Barèmes!$D$6:$D$28,Barèmes!$A$6:$A$28,"Surcoût d'agilité (s) — technique",Barèmes!$B$6:$B$28,H521,Barèmes!$C$6:$C$28,IF(H521="6ème","Mixte",G521)),"à besoin",IF(AD521&lt;=SUMIFS(Barèmes!$E$6:$E$28,Barèmes!$A$6:$A$28,"Surcoût d'agilité (s) — technique",Barèmes!$B$6:$B$28,H521,Barèmes!$C$6:$C$28,IF(H521="6ème","Mixte",G521)),"fragile","satisfaisant")),IF(AD521&gt;=SUMIFS(Barèmes!$D$6:$D$28,Barèmes!$A$6:$A$28,"Surcoût d'agilité (s) — technique",Barèmes!$B$6:$B$28,H521,Barèmes!$C$6:$C$28,IF(H521="6ème","Mixte",G521)),"à besoin",IF(AD521&gt;=SUMIFS(Barèmes!$E$6:$E$28,Barèmes!$A$6:$A$28,"Surcoût d'agilité (s) — technique",Barèmes!$B$6:$B$28,H521,Barèmes!$C$6:$C$28,IF(H521="6ème","Mixte",G521)),"fragile","satisfaisant"))))</f>
        <v/>
      </c>
      <c r="AG521" s="30" t="str">
        <f>IF(OR(AD521="",SUMPRODUCT((Barèmes!$A$6:$A$28="Surcoût d'agilité (s) — technique")*(Barèmes!$B$6:$B$28=H521)*(Barèmes!$C$6:$C$28=IF(H521="6ème","Mixte",G521)))=0),"",IF(SUMPRODUCT((Barèmes!$A$6:$A$28="Surcoût d'agilité (s) — technique")*(Barèmes!$B$6:$B$28=H521)*(Barèmes!$C$6:$C$28=IF(H521="6ème","Mixte",G521))*(Barèmes!$J$6:$J$28="+"))&gt;0,IF(AD521&lt;=SUMIFS(Barèmes!$F$6:$F$28,Barèmes!$A$6:$A$28,"Surcoût d'agilité (s) — technique",Barèmes!$B$6:$B$28,H521,Barèmes!$C$6:$C$28,IF(H521="6ème","Mixte",G521)),Barèmes!$B$2,IF(AD521&lt;=SUMIFS(Barèmes!$G$6:$G$28,Barèmes!$A$6:$A$28,"Surcoût d'agilité (s) — technique",Barèmes!$B$6:$B$28,H521,Barèmes!$C$6:$C$28,IF(H521="6ème","Mixte",G521)),Barèmes!$C$2,IF(AD521&lt;=SUMIFS(Barèmes!$H$6:$H$28,Barèmes!$A$6:$A$28,"Surcoût d'agilité (s) — technique",Barèmes!$B$6:$B$28,H521,Barèmes!$C$6:$C$28,IF(H521="6ème","Mixte",G521)),Barèmes!$D$2,IF(AD521&lt;=SUMIFS(Barèmes!$I$6:$I$28,Barèmes!$A$6:$A$28,"Surcoût d'agilité (s) — technique",Barèmes!$B$6:$B$28,H521,Barèmes!$C$6:$C$28,IF(H521="6ème","Mixte",G521)),Barèmes!$E$2,Barèmes!$F$2)))),IF(AD521&gt;=SUMIFS(Barèmes!$F$6:$F$28,Barèmes!$A$6:$A$28,"Surcoût d'agilité (s) — technique",Barèmes!$B$6:$B$28,H521,Barèmes!$C$6:$C$28,IF(H521="6ème","Mixte",G521)),Barèmes!$B$2,IF(AD521&gt;=SUMIFS(Barèmes!$G$6:$G$28,Barèmes!$A$6:$A$28,"Surcoût d'agilité (s) — technique",Barèmes!$B$6:$B$28,H521,Barèmes!$C$6:$C$28,IF(H521="6ème","Mixte",G521)),Barèmes!$C$2,IF(AD521&gt;=SUMIFS(Barèmes!$H$6:$H$28,Barèmes!$A$6:$A$28,"Surcoût d'agilité (s) — technique",Barèmes!$B$6:$B$28,H521,Barèmes!$C$6:$C$28,IF(H521="6ème","Mixte",G521)),Barèmes!$D$2,IF(AD521&gt;=SUMIFS(Barèmes!$I$6:$I$28,Barèmes!$A$6:$A$28,"Surcoût d'agilité (s) — technique",Barèmes!$B$6:$B$28,H521,Barèmes!$C$6:$C$28,IF(H521="6ème","Mixte",G521)),Barèmes!$E$2,Barèmes!$F$2))))))</f>
        <v/>
      </c>
      <c r="AH521" s="31" t="str">
        <f>IF((IF(N521="",0,1)+IF(Q521="",0,1)+IF(W521="",0,1)+IF(Z521="",0,1)+IF(AC521="",0,1))=0,"",3*IF(N521=Barèmes!$B$2,1,IF(N521=Barèmes!$C$2,2,IF(N521=Barèmes!$D$2,3,IF(N521=Barèmes!$E$2,4,IF(N521=Barèmes!$F$2,5,0)))))+3*IF(Q521=Barèmes!$B$2,1,IF(Q521=Barèmes!$C$2,2,IF(Q521=Barèmes!$D$2,3,IF(Q521=Barèmes!$E$2,4,IF(Q521=Barèmes!$F$2,5,0)))))+2*IF(W521=Barèmes!$B$2,1,IF(W521=Barèmes!$C$2,2,IF(W521=Barèmes!$D$2,3,IF(W521=Barèmes!$E$2,4,IF(W521=Barèmes!$F$2,5,0)))))+1*IF(Z521=Barèmes!$B$2,1,IF(Z521=Barèmes!$C$2,2,IF(Z521=Barèmes!$D$2,3,IF(Z521=Barèmes!$E$2,4,IF(Z521=Barèmes!$F$2,5,0)))))+1*IF(AC521=Barèmes!$B$2,1,IF(AC521=Barèmes!$C$2,2,IF(AC521=Barèmes!$D$2,3,IF(AC521=Barèmes!$E$2,4,IF(AC521=Barèmes!$F$2,5,0))))))</f>
        <v/>
      </c>
      <c r="AI521" s="31"/>
      <c r="AJ521" s="32" t="str">
        <f>IFERROR(INDEX(Croissance!$B$5:$B$604,MATCH(A521,Croissance!$A$5:$A$604,0)),"")</f>
        <v/>
      </c>
      <c r="AK521" s="32" t="str">
        <f>IFERROR(INDEX(Croissance!$C$5:$C$604,MATCH(A521,Croissance!$A$5:$A$604,0)),"")</f>
        <v/>
      </c>
      <c r="AL521" s="32" t="str">
        <f>IFERROR(INDEX(Croissance!$D$5:$D$604,MATCH(A521,Croissance!$A$5:$A$604,0)),"")</f>
        <v/>
      </c>
      <c r="AM521" s="32" t="str">
        <f>IFERROR(INDEX(Croissance!$E$5:$E$604,MATCH(A521,Croissance!$A$5:$A$604,0)),"")</f>
        <v/>
      </c>
      <c r="AO521" s="33">
        <f t="shared" si="72"/>
        <v>0</v>
      </c>
      <c r="AP521" s="33">
        <f t="shared" si="68"/>
        <v>0</v>
      </c>
      <c r="AQ521" s="33">
        <f>IF(A521="",0,IF(AND(OR('Synthèse classe'!$C$2="Tous",C521='Synthèse classe'!$C$2),OR('Synthèse classe'!$C$3="Toutes",D521='Synthèse classe'!$C$3),OR('Synthèse classe'!$C$4="Toutes",AND('Synthèse classe'!$C$4="Dernière",AP521=1),B521=IFERROR(VALUE('Synthèse classe'!$C$4),0))),1,0))</f>
        <v>0</v>
      </c>
      <c r="AR521" s="34" t="str">
        <f t="shared" si="69"/>
        <v/>
      </c>
    </row>
    <row r="522" spans="1:44" x14ac:dyDescent="0.2">
      <c r="A522" s="17" t="str">
        <f t="shared" si="65"/>
        <v/>
      </c>
      <c r="B522" s="18"/>
      <c r="C522" s="19"/>
      <c r="D522" s="19"/>
      <c r="E522" s="19"/>
      <c r="F522" s="19"/>
      <c r="G522" s="19"/>
      <c r="H522" s="17" t="str">
        <f t="shared" si="70"/>
        <v/>
      </c>
      <c r="I522" s="20"/>
      <c r="J522" s="18"/>
      <c r="K522" s="19"/>
      <c r="L522" s="21" t="str">
        <f t="shared" si="71"/>
        <v/>
      </c>
      <c r="M522" s="21" t="str">
        <f>IF(OR(J522="",SUMPRODUCT((Barèmes!$A$6:$A$28="Endurance — Luc Léger (palier)")*(Barèmes!$B$6:$B$28=H522)*(Barèmes!$C$6:$C$28=IF(H522="6ème","Mixte",G522)))=0),"",IF(SUMPRODUCT((Barèmes!$A$6:$A$28="Endurance — Luc Léger (palier)")*(Barèmes!$B$6:$B$28=H522)*(Barèmes!$C$6:$C$28=IF(H522="6ème","Mixte",G522))*(Barèmes!$J$6:$J$28="+"))&gt;0,IF(J522&lt;=SUMIFS(Barèmes!$D$6:$D$28,Barèmes!$A$6:$A$28,"Endurance — Luc Léger (palier)",Barèmes!$B$6:$B$28,H522,Barèmes!$C$6:$C$28,IF(H522="6ème","Mixte",G522)),"à besoin",IF(J522&lt;=SUMIFS(Barèmes!$E$6:$E$28,Barèmes!$A$6:$A$28,"Endurance — Luc Léger (palier)",Barèmes!$B$6:$B$28,H522,Barèmes!$C$6:$C$28,IF(H522="6ème","Mixte",G522)),"fragile","satisfaisant")),IF(J522&gt;=SUMIFS(Barèmes!$D$6:$D$28,Barèmes!$A$6:$A$28,"Endurance — Luc Léger (palier)",Barèmes!$B$6:$B$28,H522,Barèmes!$C$6:$C$28,IF(H522="6ème","Mixte",G522)),"à besoin",IF(J522&gt;=SUMIFS(Barèmes!$E$6:$E$28,Barèmes!$A$6:$A$28,"Endurance — Luc Léger (palier)",Barèmes!$B$6:$B$28,H522,Barèmes!$C$6:$C$28,IF(H522="6ème","Mixte",G522)),"fragile","satisfaisant"))))</f>
        <v/>
      </c>
      <c r="N522" s="21" t="str">
        <f>IF(OR(J522="",SUMPRODUCT((Barèmes!$A$6:$A$28="Endurance — Luc Léger (palier)")*(Barèmes!$B$6:$B$28=H522)*(Barèmes!$C$6:$C$28=IF(H522="6ème","Mixte",G522)))=0),"",IF(SUMPRODUCT((Barèmes!$A$6:$A$28="Endurance — Luc Léger (palier)")*(Barèmes!$B$6:$B$28=H522)*(Barèmes!$C$6:$C$28=IF(H522="6ème","Mixte",G522))*(Barèmes!$J$6:$J$28="+"))&gt;0,IF(J522&lt;=SUMIFS(Barèmes!$F$6:$F$28,Barèmes!$A$6:$A$28,"Endurance — Luc Léger (palier)",Barèmes!$B$6:$B$28,H522,Barèmes!$C$6:$C$28,IF(H522="6ème","Mixte",G522)),Barèmes!$B$2,IF(J522&lt;=SUMIFS(Barèmes!$G$6:$G$28,Barèmes!$A$6:$A$28,"Endurance — Luc Léger (palier)",Barèmes!$B$6:$B$28,H522,Barèmes!$C$6:$C$28,IF(H522="6ème","Mixte",G522)),Barèmes!$C$2,IF(J522&lt;=SUMIFS(Barèmes!$H$6:$H$28,Barèmes!$A$6:$A$28,"Endurance — Luc Léger (palier)",Barèmes!$B$6:$B$28,H522,Barèmes!$C$6:$C$28,IF(H522="6ème","Mixte",G522)),Barèmes!$D$2,IF(J522&lt;=SUMIFS(Barèmes!$I$6:$I$28,Barèmes!$A$6:$A$28,"Endurance — Luc Léger (palier)",Barèmes!$B$6:$B$28,H522,Barèmes!$C$6:$C$28,IF(H522="6ème","Mixte",G522)),Barèmes!$E$2,Barèmes!$F$2)))),IF(J522&gt;=SUMIFS(Barèmes!$F$6:$F$28,Barèmes!$A$6:$A$28,"Endurance — Luc Léger (palier)",Barèmes!$B$6:$B$28,H522,Barèmes!$C$6:$C$28,IF(H522="6ème","Mixte",G522)),Barèmes!$B$2,IF(J522&gt;=SUMIFS(Barèmes!$G$6:$G$28,Barèmes!$A$6:$A$28,"Endurance — Luc Léger (palier)",Barèmes!$B$6:$B$28,H522,Barèmes!$C$6:$C$28,IF(H522="6ème","Mixte",G522)),Barèmes!$C$2,IF(J522&gt;=SUMIFS(Barèmes!$H$6:$H$28,Barèmes!$A$6:$A$28,"Endurance — Luc Léger (palier)",Barèmes!$B$6:$B$28,H522,Barèmes!$C$6:$C$28,IF(H522="6ème","Mixte",G522)),Barèmes!$D$2,IF(J522&gt;=SUMIFS(Barèmes!$I$6:$I$28,Barèmes!$A$6:$A$28,"Endurance — Luc Léger (palier)",Barèmes!$B$6:$B$28,H522,Barèmes!$C$6:$C$28,IF(H522="6ème","Mixte",G522)),Barèmes!$E$2,Barèmes!$F$2))))))</f>
        <v/>
      </c>
      <c r="O522" s="22"/>
      <c r="P522" s="23" t="str">
        <f>IF(OR(O522="",SUMPRODUCT((Barèmes!$A$6:$A$28="Force bas du corps — Saut en longueur (m)")*(Barèmes!$B$6:$B$28=H522)*(Barèmes!$C$6:$C$28=IF(H522="6ème","Mixte",G522)))=0),"",IF(SUMPRODUCT((Barèmes!$A$6:$A$28="Force bas du corps — Saut en longueur (m)")*(Barèmes!$B$6:$B$28=H522)*(Barèmes!$C$6:$C$28=IF(H522="6ème","Mixte",G522))*(Barèmes!$J$6:$J$28="+"))&gt;0,IF(O522&lt;=SUMIFS(Barèmes!$D$6:$D$28,Barèmes!$A$6:$A$28,"Force bas du corps — Saut en longueur (m)",Barèmes!$B$6:$B$28,H522,Barèmes!$C$6:$C$28,IF(H522="6ème","Mixte",G522)),"à besoin",IF(O522&lt;=SUMIFS(Barèmes!$E$6:$E$28,Barèmes!$A$6:$A$28,"Force bas du corps — Saut en longueur (m)",Barèmes!$B$6:$B$28,H522,Barèmes!$C$6:$C$28,IF(H522="6ème","Mixte",G522)),"fragile","satisfaisant")),IF(O522&gt;=SUMIFS(Barèmes!$D$6:$D$28,Barèmes!$A$6:$A$28,"Force bas du corps — Saut en longueur (m)",Barèmes!$B$6:$B$28,H522,Barèmes!$C$6:$C$28,IF(H522="6ème","Mixte",G522)),"à besoin",IF(O522&gt;=SUMIFS(Barèmes!$E$6:$E$28,Barèmes!$A$6:$A$28,"Force bas du corps — Saut en longueur (m)",Barèmes!$B$6:$B$28,H522,Barèmes!$C$6:$C$28,IF(H522="6ème","Mixte",G522)),"fragile","satisfaisant"))))</f>
        <v/>
      </c>
      <c r="Q522" s="23" t="str">
        <f>IF(OR(O522="",SUMPRODUCT((Barèmes!$A$6:$A$28="Force bas du corps — Saut en longueur (m)")*(Barèmes!$B$6:$B$28=H522)*(Barèmes!$C$6:$C$28=IF(H522="6ème","Mixte",G522)))=0),"",IF(SUMPRODUCT((Barèmes!$A$6:$A$28="Force bas du corps — Saut en longueur (m)")*(Barèmes!$B$6:$B$28=H522)*(Barèmes!$C$6:$C$28=IF(H522="6ème","Mixte",G522))*(Barèmes!$J$6:$J$28="+"))&gt;0,IF(O522&lt;=SUMIFS(Barèmes!$F$6:$F$28,Barèmes!$A$6:$A$28,"Force bas du corps — Saut en longueur (m)",Barèmes!$B$6:$B$28,H522,Barèmes!$C$6:$C$28,IF(H522="6ème","Mixte",G522)),Barèmes!$B$2,IF(O522&lt;=SUMIFS(Barèmes!$G$6:$G$28,Barèmes!$A$6:$A$28,"Force bas du corps — Saut en longueur (m)",Barèmes!$B$6:$B$28,H522,Barèmes!$C$6:$C$28,IF(H522="6ème","Mixte",G522)),Barèmes!$C$2,IF(O522&lt;=SUMIFS(Barèmes!$H$6:$H$28,Barèmes!$A$6:$A$28,"Force bas du corps — Saut en longueur (m)",Barèmes!$B$6:$B$28,H522,Barèmes!$C$6:$C$28,IF(H522="6ème","Mixte",G522)),Barèmes!$D$2,IF(O522&lt;=SUMIFS(Barèmes!$I$6:$I$28,Barèmes!$A$6:$A$28,"Force bas du corps — Saut en longueur (m)",Barèmes!$B$6:$B$28,H522,Barèmes!$C$6:$C$28,IF(H522="6ème","Mixte",G522)),Barèmes!$E$2,Barèmes!$F$2)))),IF(O522&gt;=SUMIFS(Barèmes!$F$6:$F$28,Barèmes!$A$6:$A$28,"Force bas du corps — Saut en longueur (m)",Barèmes!$B$6:$B$28,H522,Barèmes!$C$6:$C$28,IF(H522="6ème","Mixte",G522)),Barèmes!$B$2,IF(O522&gt;=SUMIFS(Barèmes!$G$6:$G$28,Barèmes!$A$6:$A$28,"Force bas du corps — Saut en longueur (m)",Barèmes!$B$6:$B$28,H522,Barèmes!$C$6:$C$28,IF(H522="6ème","Mixte",G522)),Barèmes!$C$2,IF(O522&gt;=SUMIFS(Barèmes!$H$6:$H$28,Barèmes!$A$6:$A$28,"Force bas du corps — Saut en longueur (m)",Barèmes!$B$6:$B$28,H522,Barèmes!$C$6:$C$28,IF(H522="6ème","Mixte",G522)),Barèmes!$D$2,IF(O522&gt;=SUMIFS(Barèmes!$I$6:$I$28,Barèmes!$A$6:$A$28,"Force bas du corps — Saut en longueur (m)",Barèmes!$B$6:$B$28,H522,Barèmes!$C$6:$C$28,IF(H522="6ème","Mixte",G522)),Barèmes!$E$2,Barèmes!$F$2))))))</f>
        <v/>
      </c>
      <c r="R522" s="22"/>
      <c r="S522" s="24" t="str">
        <f>IF(OR(R522="",SUMPRODUCT((Barèmes!$A$6:$A$28="Vitesse — 30 m (s)")*(Barèmes!$B$6:$B$28=H522)*(Barèmes!$C$6:$C$28=IF(H522="6ème","Mixte",G522)))=0),"",IF(SUMPRODUCT((Barèmes!$A$6:$A$28="Vitesse — 30 m (s)")*(Barèmes!$B$6:$B$28=H522)*(Barèmes!$C$6:$C$28=IF(H522="6ème","Mixte",G522))*(Barèmes!$J$6:$J$28="+"))&gt;0,IF(R522&lt;=SUMIFS(Barèmes!$D$6:$D$28,Barèmes!$A$6:$A$28,"Vitesse — 30 m (s)",Barèmes!$B$6:$B$28,H522,Barèmes!$C$6:$C$28,IF(H522="6ème","Mixte",G522)),"à besoin",IF(R522&lt;=SUMIFS(Barèmes!$E$6:$E$28,Barèmes!$A$6:$A$28,"Vitesse — 30 m (s)",Barèmes!$B$6:$B$28,H522,Barèmes!$C$6:$C$28,IF(H522="6ème","Mixte",G522)),"fragile","satisfaisant")),IF(R522&gt;=SUMIFS(Barèmes!$D$6:$D$28,Barèmes!$A$6:$A$28,"Vitesse — 30 m (s)",Barèmes!$B$6:$B$28,H522,Barèmes!$C$6:$C$28,IF(H522="6ème","Mixte",G522)),"à besoin",IF(R522&gt;=SUMIFS(Barèmes!$E$6:$E$28,Barèmes!$A$6:$A$28,"Vitesse — 30 m (s)",Barèmes!$B$6:$B$28,H522,Barèmes!$C$6:$C$28,IF(H522="6ème","Mixte",G522)),"fragile","satisfaisant"))))</f>
        <v/>
      </c>
      <c r="T522" s="24" t="str">
        <f>IF(OR(R522="",SUMPRODUCT((Barèmes!$A$6:$A$28="Vitesse — 30 m (s)")*(Barèmes!$B$6:$B$28=H522)*(Barèmes!$C$6:$C$28=IF(H522="6ème","Mixte",G522)))=0),"",IF(SUMPRODUCT((Barèmes!$A$6:$A$28="Vitesse — 30 m (s)")*(Barèmes!$B$6:$B$28=H522)*(Barèmes!$C$6:$C$28=IF(H522="6ème","Mixte",G522))*(Barèmes!$J$6:$J$28="+"))&gt;0,IF(R522&lt;=SUMIFS(Barèmes!$F$6:$F$28,Barèmes!$A$6:$A$28,"Vitesse — 30 m (s)",Barèmes!$B$6:$B$28,H522,Barèmes!$C$6:$C$28,IF(H522="6ème","Mixte",G522)),Barèmes!$B$2,IF(R522&lt;=SUMIFS(Barèmes!$G$6:$G$28,Barèmes!$A$6:$A$28,"Vitesse — 30 m (s)",Barèmes!$B$6:$B$28,H522,Barèmes!$C$6:$C$28,IF(H522="6ème","Mixte",G522)),Barèmes!$C$2,IF(R522&lt;=SUMIFS(Barèmes!$H$6:$H$28,Barèmes!$A$6:$A$28,"Vitesse — 30 m (s)",Barèmes!$B$6:$B$28,H522,Barèmes!$C$6:$C$28,IF(H522="6ème","Mixte",G522)),Barèmes!$D$2,IF(R522&lt;=SUMIFS(Barèmes!$I$6:$I$28,Barèmes!$A$6:$A$28,"Vitesse — 30 m (s)",Barèmes!$B$6:$B$28,H522,Barèmes!$C$6:$C$28,IF(H522="6ème","Mixte",G522)),Barèmes!$E$2,Barèmes!$F$2)))),IF(R522&gt;=SUMIFS(Barèmes!$F$6:$F$28,Barèmes!$A$6:$A$28,"Vitesse — 30 m (s)",Barèmes!$B$6:$B$28,H522,Barèmes!$C$6:$C$28,IF(H522="6ème","Mixte",G522)),Barèmes!$B$2,IF(R522&gt;=SUMIFS(Barèmes!$G$6:$G$28,Barèmes!$A$6:$A$28,"Vitesse — 30 m (s)",Barèmes!$B$6:$B$28,H522,Barèmes!$C$6:$C$28,IF(H522="6ème","Mixte",G522)),Barèmes!$C$2,IF(R522&gt;=SUMIFS(Barèmes!$H$6:$H$28,Barèmes!$A$6:$A$28,"Vitesse — 30 m (s)",Barèmes!$B$6:$B$28,H522,Barèmes!$C$6:$C$28,IF(H522="6ème","Mixte",G522)),Barèmes!$D$2,IF(R522&gt;=SUMIFS(Barèmes!$I$6:$I$28,Barèmes!$A$6:$A$28,"Vitesse — 30 m (s)",Barèmes!$B$6:$B$28,H522,Barèmes!$C$6:$C$28,IF(H522="6ème","Mixte",G522)),Barèmes!$E$2,Barèmes!$F$2))))))</f>
        <v/>
      </c>
      <c r="U522" s="22"/>
      <c r="V522" s="25" t="str">
        <f>IF(OR(U522="",SUMPRODUCT((Barèmes!$A$6:$A$28="Vitesse — 50 m (s)")*(Barèmes!$B$6:$B$28=H522)*(Barèmes!$C$6:$C$28=IF(H522="6ème","Mixte",G522)))=0),"",IF(SUMPRODUCT((Barèmes!$A$6:$A$28="Vitesse — 50 m (s)")*(Barèmes!$B$6:$B$28=H522)*(Barèmes!$C$6:$C$28=IF(H522="6ème","Mixte",G522))*(Barèmes!$J$6:$J$28="+"))&gt;0,IF(U522&lt;=SUMIFS(Barèmes!$D$6:$D$28,Barèmes!$A$6:$A$28,"Vitesse — 50 m (s)",Barèmes!$B$6:$B$28,H522,Barèmes!$C$6:$C$28,IF(H522="6ème","Mixte",G522)),"à besoin",IF(U522&lt;=SUMIFS(Barèmes!$E$6:$E$28,Barèmes!$A$6:$A$28,"Vitesse — 50 m (s)",Barèmes!$B$6:$B$28,H522,Barèmes!$C$6:$C$28,IF(H522="6ème","Mixte",G522)),"fragile","satisfaisant")),IF(U522&gt;=SUMIFS(Barèmes!$D$6:$D$28,Barèmes!$A$6:$A$28,"Vitesse — 50 m (s)",Barèmes!$B$6:$B$28,H522,Barèmes!$C$6:$C$28,IF(H522="6ème","Mixte",G522)),"à besoin",IF(U522&gt;=SUMIFS(Barèmes!$E$6:$E$28,Barèmes!$A$6:$A$28,"Vitesse — 50 m (s)",Barèmes!$B$6:$B$28,H522,Barèmes!$C$6:$C$28,IF(H522="6ème","Mixte",G522)),"fragile","satisfaisant"))))</f>
        <v/>
      </c>
      <c r="W522" s="25" t="str">
        <f>IF(OR(U522="",SUMPRODUCT((Barèmes!$A$6:$A$28="Vitesse — 50 m (s)")*(Barèmes!$B$6:$B$28=H522)*(Barèmes!$C$6:$C$28=IF(H522="6ème","Mixte",G522)))=0),"",IF(SUMPRODUCT((Barèmes!$A$6:$A$28="Vitesse — 50 m (s)")*(Barèmes!$B$6:$B$28=H522)*(Barèmes!$C$6:$C$28=IF(H522="6ème","Mixte",G522))*(Barèmes!$J$6:$J$28="+"))&gt;0,IF(U522&lt;=SUMIFS(Barèmes!$F$6:$F$28,Barèmes!$A$6:$A$28,"Vitesse — 50 m (s)",Barèmes!$B$6:$B$28,H522,Barèmes!$C$6:$C$28,IF(H522="6ème","Mixte",G522)),Barèmes!$B$2,IF(U522&lt;=SUMIFS(Barèmes!$G$6:$G$28,Barèmes!$A$6:$A$28,"Vitesse — 50 m (s)",Barèmes!$B$6:$B$28,H522,Barèmes!$C$6:$C$28,IF(H522="6ème","Mixte",G522)),Barèmes!$C$2,IF(U522&lt;=SUMIFS(Barèmes!$H$6:$H$28,Barèmes!$A$6:$A$28,"Vitesse — 50 m (s)",Barèmes!$B$6:$B$28,H522,Barèmes!$C$6:$C$28,IF(H522="6ème","Mixte",G522)),Barèmes!$D$2,IF(U522&lt;=SUMIFS(Barèmes!$I$6:$I$28,Barèmes!$A$6:$A$28,"Vitesse — 50 m (s)",Barèmes!$B$6:$B$28,H522,Barèmes!$C$6:$C$28,IF(H522="6ème","Mixte",G522)),Barèmes!$E$2,Barèmes!$F$2)))),IF(U522&gt;=SUMIFS(Barèmes!$F$6:$F$28,Barèmes!$A$6:$A$28,"Vitesse — 50 m (s)",Barèmes!$B$6:$B$28,H522,Barèmes!$C$6:$C$28,IF(H522="6ème","Mixte",G522)),Barèmes!$B$2,IF(U522&gt;=SUMIFS(Barèmes!$G$6:$G$28,Barèmes!$A$6:$A$28,"Vitesse — 50 m (s)",Barèmes!$B$6:$B$28,H522,Barèmes!$C$6:$C$28,IF(H522="6ème","Mixte",G522)),Barèmes!$C$2,IF(U522&gt;=SUMIFS(Barèmes!$H$6:$H$28,Barèmes!$A$6:$A$28,"Vitesse — 50 m (s)",Barèmes!$B$6:$B$28,H522,Barèmes!$C$6:$C$28,IF(H522="6ème","Mixte",G522)),Barèmes!$D$2,IF(U522&gt;=SUMIFS(Barèmes!$I$6:$I$28,Barèmes!$A$6:$A$28,"Vitesse — 50 m (s)",Barèmes!$B$6:$B$28,H522,Barèmes!$C$6:$C$28,IF(H522="6ème","Mixte",G522)),Barèmes!$E$2,Barèmes!$F$2))))))</f>
        <v/>
      </c>
      <c r="X522" s="18"/>
      <c r="Y522" s="26" t="str" cm="1">
        <f t="array" ref="Y522">IF(OR(X522="",SUMPRODUCT((Barèmes!$A$6:$A$28="Souplesse (score 1-5)")*(Barèmes!$B$6:$B$28=H522)*(Barèmes!$C$6:$C$28=IF(H522="6ème","Mixte",G522)))=0),"",IF(SUMPRODUCT((Barèmes!$A$6:$A$28="Souplesse (score 1-5)")*(Barèmes!$B$6:$B$28=H522)*(Barèmes!$C$6:$C$28=IF(H522="6ème","Mixte",G522))*(Barèmes!$J$6:$J$28="+"))&gt;0,IF(X522&lt;=SUMIFS(Barèmes!$D$6:$D$28,Barèmes!$A$6:$A$28,"Souplesse (score 1-5)",Barèmes!$B$6:$B$28,H522,Barèmes!$C$6:$C$28,IF(H522="6ème","Mixte",G522)),"à besoin",IF(X522&lt;=SUMIFS(Barèmes!$E$6:$E$28,Barèmes!$A$6:$A$28,"Souplesse (score 1-5)",Barèmes!$B$6:$B$28,H522,Barèmes!$C$6:$C$28,IF(H522="6ème","Mixte",G522)),"fragile","satisfaisant")),IF(X522&gt;=SUMIFS(Barèmes!$D$6:$D$28,Barèmes!$A$6:$A$28,"Souplesse (score 1-5)",Barèmes!$B$6:$B$28,H522,Barèmes!$C$6:$C$28,IF(H522="6ème","Mixte",G522)),"à besoin",IF(X522&gt;=SUMIFS(Barèmes!$E$6:$E$28,Barèmes!$A$6:$A$28,"Souplesse (score 1-5)",Barèmes!$B$6:$B$28,H522,Barèmes!$C$6:$C$28,IF(H522="6ème","Mixte",G522)),"fragile","satisfaisant"))))</f>
        <v/>
      </c>
      <c r="Z522" s="26" t="str" cm="1">
        <f t="array" ref="Z522">IF(OR(X522="",SUMPRODUCT((Barèmes!$A$6:$A$28="Souplesse (score 1-5)")*(Barèmes!$B$6:$B$28=H522)*(Barèmes!$C$6:$C$28=IF(H522="6ème","Mixte",G522)))=0),"",IF(SUMPRODUCT((Barèmes!$A$6:$A$28="Souplesse (score 1-5)")*(Barèmes!$B$6:$B$28=H522)*(Barèmes!$C$6:$C$28=IF(H522="6ème","Mixte",G522))*(Barèmes!$J$6:$J$28="+"))&gt;0,IF(X522&lt;=SUMIFS(Barèmes!$F$6:$F$28,Barèmes!$A$6:$A$28,"Souplesse (score 1-5)",Barèmes!$B$6:$B$28,H522,Barèmes!$C$6:$C$28,IF(H522="6ème","Mixte",G522)),Barèmes!$B$2,IF(X522&lt;=SUMIFS(Barèmes!$G$6:$G$28,Barèmes!$A$6:$A$28,"Souplesse (score 1-5)",Barèmes!$B$6:$B$28,H522,Barèmes!$C$6:$C$28,IF(H522="6ème","Mixte",G522)),Barèmes!$C$2,IF(X522&lt;=SUMIFS(Barèmes!$H$6:$H$28,Barèmes!$A$6:$A$28,"Souplesse (score 1-5)",Barèmes!$B$6:$B$28,H522,Barèmes!$C$6:$C$28,IF(H522="6ème","Mixte",G522)),Barèmes!$D$2,IF(X522&lt;=SUMIFS(Barèmes!$I$6:$I$28,Barèmes!$A$6:$A$28,"Souplesse (score 1-5)",Barèmes!$B$6:$B$28,H522,Barèmes!$C$6:$C$28,IF(H522="6ème","Mixte",G522)),Barèmes!$E$2,Barèmes!$F$2)))),IF(X522&gt;=SUMIFS(Barèmes!$F$6:$F$28,Barèmes!$A$6:$A$28,"Souplesse (score 1-5)",Barèmes!$B$6:$B$28,H522,Barèmes!$C$6:$C$28,IF(H522="6ème","Mixte",G522)),Barèmes!$B$2,IF(X522&gt;=SUMIFS(Barèmes!$G$6:$G$28,Barèmes!$A$6:$A$28,"Souplesse (score 1-5)",Barèmes!$B$6:$B$28,H522,Barèmes!$C$6:$C$28,IF(H522="6ème","Mixte",G522)),Barèmes!$C$2,IF(X522&gt;=SUMIFS(Barèmes!$H$6:$H$28,Barèmes!$A$6:$A$28,"Souplesse (score 1-5)",Barèmes!$B$6:$B$28,H522,Barèmes!$C$6:$C$28,IF(H522="6ème","Mixte",G522)),Barèmes!$D$2,IF(X522&gt;=SUMIFS(Barèmes!$I$6:$I$28,Barèmes!$A$6:$A$28,"Souplesse (score 1-5)",Barèmes!$B$6:$B$28,H522,Barèmes!$C$6:$C$28,IF(H522="6ème","Mixte",G522)),Barèmes!$E$2,Barèmes!$F$2))))))</f>
        <v/>
      </c>
      <c r="AA522" s="22"/>
      <c r="AB522" s="27" t="str">
        <f>IF(OR(AA522="",SUMPRODUCT((Barèmes!$A$6:$A$28="Agilité — T-test 974 (s)")*(Barèmes!$B$6:$B$28=H522)*(Barèmes!$C$6:$C$28=IF(H522="6ème","Mixte",G522)))=0),"",IF(SUMPRODUCT((Barèmes!$A$6:$A$28="Agilité — T-test 974 (s)")*(Barèmes!$B$6:$B$28=H522)*(Barèmes!$C$6:$C$28=IF(H522="6ème","Mixte",G522))*(Barèmes!$J$6:$J$28="+"))&gt;0,IF(AA522&lt;=SUMIFS(Barèmes!$D$6:$D$28,Barèmes!$A$6:$A$28,"Agilité — T-test 974 (s)",Barèmes!$B$6:$B$28,H522,Barèmes!$C$6:$C$28,IF(H522="6ème","Mixte",G522)),"à besoin",IF(AA522&lt;=SUMIFS(Barèmes!$E$6:$E$28,Barèmes!$A$6:$A$28,"Agilité — T-test 974 (s)",Barèmes!$B$6:$B$28,H522,Barèmes!$C$6:$C$28,IF(H522="6ème","Mixte",G522)),"fragile","satisfaisant")),IF(AA522&gt;=SUMIFS(Barèmes!$D$6:$D$28,Barèmes!$A$6:$A$28,"Agilité — T-test 974 (s)",Barèmes!$B$6:$B$28,H522,Barèmes!$C$6:$C$28,IF(H522="6ème","Mixte",G522)),"à besoin",IF(AA522&gt;=SUMIFS(Barèmes!$E$6:$E$28,Barèmes!$A$6:$A$28,"Agilité — T-test 974 (s)",Barèmes!$B$6:$B$28,H522,Barèmes!$C$6:$C$28,IF(H522="6ème","Mixte",G522)),"fragile","satisfaisant"))))</f>
        <v/>
      </c>
      <c r="AC522" s="27" t="str">
        <f>IF(OR(AA522="",SUMPRODUCT((Barèmes!$A$6:$A$28="Agilité — T-test 974 (s)")*(Barèmes!$B$6:$B$28=H522)*(Barèmes!$C$6:$C$28=IF(H522="6ème","Mixte",G522)))=0),"",IF(SUMPRODUCT((Barèmes!$A$6:$A$28="Agilité — T-test 974 (s)")*(Barèmes!$B$6:$B$28=H522)*(Barèmes!$C$6:$C$28=IF(H522="6ème","Mixte",G522))*(Barèmes!$J$6:$J$28="+"))&gt;0,IF(AA522&lt;=SUMIFS(Barèmes!$F$6:$F$28,Barèmes!$A$6:$A$28,"Agilité — T-test 974 (s)",Barèmes!$B$6:$B$28,H522,Barèmes!$C$6:$C$28,IF(H522="6ème","Mixte",G522)),Barèmes!$B$2,IF(AA522&lt;=SUMIFS(Barèmes!$G$6:$G$28,Barèmes!$A$6:$A$28,"Agilité — T-test 974 (s)",Barèmes!$B$6:$B$28,H522,Barèmes!$C$6:$C$28,IF(H522="6ème","Mixte",G522)),Barèmes!$C$2,IF(AA522&lt;=SUMIFS(Barèmes!$H$6:$H$28,Barèmes!$A$6:$A$28,"Agilité — T-test 974 (s)",Barèmes!$B$6:$B$28,H522,Barèmes!$C$6:$C$28,IF(H522="6ème","Mixte",G522)),Barèmes!$D$2,IF(AA522&lt;=SUMIFS(Barèmes!$I$6:$I$28,Barèmes!$A$6:$A$28,"Agilité — T-test 974 (s)",Barèmes!$B$6:$B$28,H522,Barèmes!$C$6:$C$28,IF(H522="6ème","Mixte",G522)),Barèmes!$E$2,Barèmes!$F$2)))),IF(AA522&gt;=SUMIFS(Barèmes!$F$6:$F$28,Barèmes!$A$6:$A$28,"Agilité — T-test 974 (s)",Barèmes!$B$6:$B$28,H522,Barèmes!$C$6:$C$28,IF(H522="6ème","Mixte",G522)),Barèmes!$B$2,IF(AA522&gt;=SUMIFS(Barèmes!$G$6:$G$28,Barèmes!$A$6:$A$28,"Agilité — T-test 974 (s)",Barèmes!$B$6:$B$28,H522,Barèmes!$C$6:$C$28,IF(H522="6ème","Mixte",G522)),Barèmes!$C$2,IF(AA522&gt;=SUMIFS(Barèmes!$H$6:$H$28,Barèmes!$A$6:$A$28,"Agilité — T-test 974 (s)",Barèmes!$B$6:$B$28,H522,Barèmes!$C$6:$C$28,IF(H522="6ème","Mixte",G522)),Barèmes!$D$2,IF(AA522&gt;=SUMIFS(Barèmes!$I$6:$I$28,Barèmes!$A$6:$A$28,"Agilité — T-test 974 (s)",Barèmes!$B$6:$B$28,H522,Barèmes!$C$6:$C$28,IF(H522="6ème","Mixte",G522)),Barèmes!$E$2,Barèmes!$F$2))))))</f>
        <v/>
      </c>
      <c r="AD522" s="28" t="str">
        <f t="shared" si="66"/>
        <v/>
      </c>
      <c r="AE522" s="29" t="str">
        <f t="shared" si="67"/>
        <v/>
      </c>
      <c r="AF522" s="30" t="str">
        <f>IF(OR(AD522="",SUMPRODUCT((Barèmes!$A$6:$A$28="Surcoût d'agilité (s) — technique")*(Barèmes!$B$6:$B$28=H522)*(Barèmes!$C$6:$C$28=IF(H522="6ème","Mixte",G522)))=0),"",IF(SUMPRODUCT((Barèmes!$A$6:$A$28="Surcoût d'agilité (s) — technique")*(Barèmes!$B$6:$B$28=H522)*(Barèmes!$C$6:$C$28=IF(H522="6ème","Mixte",G522))*(Barèmes!$J$6:$J$28="+"))&gt;0,IF(AD522&lt;=SUMIFS(Barèmes!$D$6:$D$28,Barèmes!$A$6:$A$28,"Surcoût d'agilité (s) — technique",Barèmes!$B$6:$B$28,H522,Barèmes!$C$6:$C$28,IF(H522="6ème","Mixte",G522)),"à besoin",IF(AD522&lt;=SUMIFS(Barèmes!$E$6:$E$28,Barèmes!$A$6:$A$28,"Surcoût d'agilité (s) — technique",Barèmes!$B$6:$B$28,H522,Barèmes!$C$6:$C$28,IF(H522="6ème","Mixte",G522)),"fragile","satisfaisant")),IF(AD522&gt;=SUMIFS(Barèmes!$D$6:$D$28,Barèmes!$A$6:$A$28,"Surcoût d'agilité (s) — technique",Barèmes!$B$6:$B$28,H522,Barèmes!$C$6:$C$28,IF(H522="6ème","Mixte",G522)),"à besoin",IF(AD522&gt;=SUMIFS(Barèmes!$E$6:$E$28,Barèmes!$A$6:$A$28,"Surcoût d'agilité (s) — technique",Barèmes!$B$6:$B$28,H522,Barèmes!$C$6:$C$28,IF(H522="6ème","Mixte",G522)),"fragile","satisfaisant"))))</f>
        <v/>
      </c>
      <c r="AG522" s="30" t="str">
        <f>IF(OR(AD522="",SUMPRODUCT((Barèmes!$A$6:$A$28="Surcoût d'agilité (s) — technique")*(Barèmes!$B$6:$B$28=H522)*(Barèmes!$C$6:$C$28=IF(H522="6ème","Mixte",G522)))=0),"",IF(SUMPRODUCT((Barèmes!$A$6:$A$28="Surcoût d'agilité (s) — technique")*(Barèmes!$B$6:$B$28=H522)*(Barèmes!$C$6:$C$28=IF(H522="6ème","Mixte",G522))*(Barèmes!$J$6:$J$28="+"))&gt;0,IF(AD522&lt;=SUMIFS(Barèmes!$F$6:$F$28,Barèmes!$A$6:$A$28,"Surcoût d'agilité (s) — technique",Barèmes!$B$6:$B$28,H522,Barèmes!$C$6:$C$28,IF(H522="6ème","Mixte",G522)),Barèmes!$B$2,IF(AD522&lt;=SUMIFS(Barèmes!$G$6:$G$28,Barèmes!$A$6:$A$28,"Surcoût d'agilité (s) — technique",Barèmes!$B$6:$B$28,H522,Barèmes!$C$6:$C$28,IF(H522="6ème","Mixte",G522)),Barèmes!$C$2,IF(AD522&lt;=SUMIFS(Barèmes!$H$6:$H$28,Barèmes!$A$6:$A$28,"Surcoût d'agilité (s) — technique",Barèmes!$B$6:$B$28,H522,Barèmes!$C$6:$C$28,IF(H522="6ème","Mixte",G522)),Barèmes!$D$2,IF(AD522&lt;=SUMIFS(Barèmes!$I$6:$I$28,Barèmes!$A$6:$A$28,"Surcoût d'agilité (s) — technique",Barèmes!$B$6:$B$28,H522,Barèmes!$C$6:$C$28,IF(H522="6ème","Mixte",G522)),Barèmes!$E$2,Barèmes!$F$2)))),IF(AD522&gt;=SUMIFS(Barèmes!$F$6:$F$28,Barèmes!$A$6:$A$28,"Surcoût d'agilité (s) — technique",Barèmes!$B$6:$B$28,H522,Barèmes!$C$6:$C$28,IF(H522="6ème","Mixte",G522)),Barèmes!$B$2,IF(AD522&gt;=SUMIFS(Barèmes!$G$6:$G$28,Barèmes!$A$6:$A$28,"Surcoût d'agilité (s) — technique",Barèmes!$B$6:$B$28,H522,Barèmes!$C$6:$C$28,IF(H522="6ème","Mixte",G522)),Barèmes!$C$2,IF(AD522&gt;=SUMIFS(Barèmes!$H$6:$H$28,Barèmes!$A$6:$A$28,"Surcoût d'agilité (s) — technique",Barèmes!$B$6:$B$28,H522,Barèmes!$C$6:$C$28,IF(H522="6ème","Mixte",G522)),Barèmes!$D$2,IF(AD522&gt;=SUMIFS(Barèmes!$I$6:$I$28,Barèmes!$A$6:$A$28,"Surcoût d'agilité (s) — technique",Barèmes!$B$6:$B$28,H522,Barèmes!$C$6:$C$28,IF(H522="6ème","Mixte",G522)),Barèmes!$E$2,Barèmes!$F$2))))))</f>
        <v/>
      </c>
      <c r="AH522" s="31" t="str">
        <f>IF((IF(N522="",0,1)+IF(Q522="",0,1)+IF(W522="",0,1)+IF(Z522="",0,1)+IF(AC522="",0,1))=0,"",3*IF(N522=Barèmes!$B$2,1,IF(N522=Barèmes!$C$2,2,IF(N522=Barèmes!$D$2,3,IF(N522=Barèmes!$E$2,4,IF(N522=Barèmes!$F$2,5,0)))))+3*IF(Q522=Barèmes!$B$2,1,IF(Q522=Barèmes!$C$2,2,IF(Q522=Barèmes!$D$2,3,IF(Q522=Barèmes!$E$2,4,IF(Q522=Barèmes!$F$2,5,0)))))+2*IF(W522=Barèmes!$B$2,1,IF(W522=Barèmes!$C$2,2,IF(W522=Barèmes!$D$2,3,IF(W522=Barèmes!$E$2,4,IF(W522=Barèmes!$F$2,5,0)))))+1*IF(Z522=Barèmes!$B$2,1,IF(Z522=Barèmes!$C$2,2,IF(Z522=Barèmes!$D$2,3,IF(Z522=Barèmes!$E$2,4,IF(Z522=Barèmes!$F$2,5,0)))))+1*IF(AC522=Barèmes!$B$2,1,IF(AC522=Barèmes!$C$2,2,IF(AC522=Barèmes!$D$2,3,IF(AC522=Barèmes!$E$2,4,IF(AC522=Barèmes!$F$2,5,0))))))</f>
        <v/>
      </c>
      <c r="AI522" s="31"/>
      <c r="AJ522" s="32" t="str">
        <f>IFERROR(INDEX(Croissance!$B$5:$B$604,MATCH(A522,Croissance!$A$5:$A$604,0)),"")</f>
        <v/>
      </c>
      <c r="AK522" s="32" t="str">
        <f>IFERROR(INDEX(Croissance!$C$5:$C$604,MATCH(A522,Croissance!$A$5:$A$604,0)),"")</f>
        <v/>
      </c>
      <c r="AL522" s="32" t="str">
        <f>IFERROR(INDEX(Croissance!$D$5:$D$604,MATCH(A522,Croissance!$A$5:$A$604,0)),"")</f>
        <v/>
      </c>
      <c r="AM522" s="32" t="str">
        <f>IFERROR(INDEX(Croissance!$E$5:$E$604,MATCH(A522,Croissance!$A$5:$A$604,0)),"")</f>
        <v/>
      </c>
      <c r="AO522" s="33">
        <f t="shared" si="72"/>
        <v>0</v>
      </c>
      <c r="AP522" s="33">
        <f t="shared" si="68"/>
        <v>0</v>
      </c>
      <c r="AQ522" s="33">
        <f>IF(A522="",0,IF(AND(OR('Synthèse classe'!$C$2="Tous",C522='Synthèse classe'!$C$2),OR('Synthèse classe'!$C$3="Toutes",D522='Synthèse classe'!$C$3),OR('Synthèse classe'!$C$4="Toutes",AND('Synthèse classe'!$C$4="Dernière",AP522=1),B522=IFERROR(VALUE('Synthèse classe'!$C$4),0))),1,0))</f>
        <v>0</v>
      </c>
      <c r="AR522" s="34" t="str">
        <f t="shared" si="69"/>
        <v/>
      </c>
    </row>
    <row r="523" spans="1:44" x14ac:dyDescent="0.2">
      <c r="A523" s="17" t="str">
        <f t="shared" si="65"/>
        <v/>
      </c>
      <c r="B523" s="18"/>
      <c r="C523" s="19"/>
      <c r="D523" s="19"/>
      <c r="E523" s="19"/>
      <c r="F523" s="19"/>
      <c r="G523" s="19"/>
      <c r="H523" s="17" t="str">
        <f t="shared" si="70"/>
        <v/>
      </c>
      <c r="I523" s="20"/>
      <c r="J523" s="18"/>
      <c r="K523" s="19"/>
      <c r="L523" s="21" t="str">
        <f t="shared" si="71"/>
        <v/>
      </c>
      <c r="M523" s="21" t="str">
        <f>IF(OR(J523="",SUMPRODUCT((Barèmes!$A$6:$A$28="Endurance — Luc Léger (palier)")*(Barèmes!$B$6:$B$28=H523)*(Barèmes!$C$6:$C$28=IF(H523="6ème","Mixte",G523)))=0),"",IF(SUMPRODUCT((Barèmes!$A$6:$A$28="Endurance — Luc Léger (palier)")*(Barèmes!$B$6:$B$28=H523)*(Barèmes!$C$6:$C$28=IF(H523="6ème","Mixte",G523))*(Barèmes!$J$6:$J$28="+"))&gt;0,IF(J523&lt;=SUMIFS(Barèmes!$D$6:$D$28,Barèmes!$A$6:$A$28,"Endurance — Luc Léger (palier)",Barèmes!$B$6:$B$28,H523,Barèmes!$C$6:$C$28,IF(H523="6ème","Mixte",G523)),"à besoin",IF(J523&lt;=SUMIFS(Barèmes!$E$6:$E$28,Barèmes!$A$6:$A$28,"Endurance — Luc Léger (palier)",Barèmes!$B$6:$B$28,H523,Barèmes!$C$6:$C$28,IF(H523="6ème","Mixte",G523)),"fragile","satisfaisant")),IF(J523&gt;=SUMIFS(Barèmes!$D$6:$D$28,Barèmes!$A$6:$A$28,"Endurance — Luc Léger (palier)",Barèmes!$B$6:$B$28,H523,Barèmes!$C$6:$C$28,IF(H523="6ème","Mixte",G523)),"à besoin",IF(J523&gt;=SUMIFS(Barèmes!$E$6:$E$28,Barèmes!$A$6:$A$28,"Endurance — Luc Léger (palier)",Barèmes!$B$6:$B$28,H523,Barèmes!$C$6:$C$28,IF(H523="6ème","Mixte",G523)),"fragile","satisfaisant"))))</f>
        <v/>
      </c>
      <c r="N523" s="21" t="str">
        <f>IF(OR(J523="",SUMPRODUCT((Barèmes!$A$6:$A$28="Endurance — Luc Léger (palier)")*(Barèmes!$B$6:$B$28=H523)*(Barèmes!$C$6:$C$28=IF(H523="6ème","Mixte",G523)))=0),"",IF(SUMPRODUCT((Barèmes!$A$6:$A$28="Endurance — Luc Léger (palier)")*(Barèmes!$B$6:$B$28=H523)*(Barèmes!$C$6:$C$28=IF(H523="6ème","Mixte",G523))*(Barèmes!$J$6:$J$28="+"))&gt;0,IF(J523&lt;=SUMIFS(Barèmes!$F$6:$F$28,Barèmes!$A$6:$A$28,"Endurance — Luc Léger (palier)",Barèmes!$B$6:$B$28,H523,Barèmes!$C$6:$C$28,IF(H523="6ème","Mixte",G523)),Barèmes!$B$2,IF(J523&lt;=SUMIFS(Barèmes!$G$6:$G$28,Barèmes!$A$6:$A$28,"Endurance — Luc Léger (palier)",Barèmes!$B$6:$B$28,H523,Barèmes!$C$6:$C$28,IF(H523="6ème","Mixte",G523)),Barèmes!$C$2,IF(J523&lt;=SUMIFS(Barèmes!$H$6:$H$28,Barèmes!$A$6:$A$28,"Endurance — Luc Léger (palier)",Barèmes!$B$6:$B$28,H523,Barèmes!$C$6:$C$28,IF(H523="6ème","Mixte",G523)),Barèmes!$D$2,IF(J523&lt;=SUMIFS(Barèmes!$I$6:$I$28,Barèmes!$A$6:$A$28,"Endurance — Luc Léger (palier)",Barèmes!$B$6:$B$28,H523,Barèmes!$C$6:$C$28,IF(H523="6ème","Mixte",G523)),Barèmes!$E$2,Barèmes!$F$2)))),IF(J523&gt;=SUMIFS(Barèmes!$F$6:$F$28,Barèmes!$A$6:$A$28,"Endurance — Luc Léger (palier)",Barèmes!$B$6:$B$28,H523,Barèmes!$C$6:$C$28,IF(H523="6ème","Mixte",G523)),Barèmes!$B$2,IF(J523&gt;=SUMIFS(Barèmes!$G$6:$G$28,Barèmes!$A$6:$A$28,"Endurance — Luc Léger (palier)",Barèmes!$B$6:$B$28,H523,Barèmes!$C$6:$C$28,IF(H523="6ème","Mixte",G523)),Barèmes!$C$2,IF(J523&gt;=SUMIFS(Barèmes!$H$6:$H$28,Barèmes!$A$6:$A$28,"Endurance — Luc Léger (palier)",Barèmes!$B$6:$B$28,H523,Barèmes!$C$6:$C$28,IF(H523="6ème","Mixte",G523)),Barèmes!$D$2,IF(J523&gt;=SUMIFS(Barèmes!$I$6:$I$28,Barèmes!$A$6:$A$28,"Endurance — Luc Léger (palier)",Barèmes!$B$6:$B$28,H523,Barèmes!$C$6:$C$28,IF(H523="6ème","Mixte",G523)),Barèmes!$E$2,Barèmes!$F$2))))))</f>
        <v/>
      </c>
      <c r="O523" s="22"/>
      <c r="P523" s="23" t="str">
        <f>IF(OR(O523="",SUMPRODUCT((Barèmes!$A$6:$A$28="Force bas du corps — Saut en longueur (m)")*(Barèmes!$B$6:$B$28=H523)*(Barèmes!$C$6:$C$28=IF(H523="6ème","Mixte",G523)))=0),"",IF(SUMPRODUCT((Barèmes!$A$6:$A$28="Force bas du corps — Saut en longueur (m)")*(Barèmes!$B$6:$B$28=H523)*(Barèmes!$C$6:$C$28=IF(H523="6ème","Mixte",G523))*(Barèmes!$J$6:$J$28="+"))&gt;0,IF(O523&lt;=SUMIFS(Barèmes!$D$6:$D$28,Barèmes!$A$6:$A$28,"Force bas du corps — Saut en longueur (m)",Barèmes!$B$6:$B$28,H523,Barèmes!$C$6:$C$28,IF(H523="6ème","Mixte",G523)),"à besoin",IF(O523&lt;=SUMIFS(Barèmes!$E$6:$E$28,Barèmes!$A$6:$A$28,"Force bas du corps — Saut en longueur (m)",Barèmes!$B$6:$B$28,H523,Barèmes!$C$6:$C$28,IF(H523="6ème","Mixte",G523)),"fragile","satisfaisant")),IF(O523&gt;=SUMIFS(Barèmes!$D$6:$D$28,Barèmes!$A$6:$A$28,"Force bas du corps — Saut en longueur (m)",Barèmes!$B$6:$B$28,H523,Barèmes!$C$6:$C$28,IF(H523="6ème","Mixte",G523)),"à besoin",IF(O523&gt;=SUMIFS(Barèmes!$E$6:$E$28,Barèmes!$A$6:$A$28,"Force bas du corps — Saut en longueur (m)",Barèmes!$B$6:$B$28,H523,Barèmes!$C$6:$C$28,IF(H523="6ème","Mixte",G523)),"fragile","satisfaisant"))))</f>
        <v/>
      </c>
      <c r="Q523" s="23" t="str">
        <f>IF(OR(O523="",SUMPRODUCT((Barèmes!$A$6:$A$28="Force bas du corps — Saut en longueur (m)")*(Barèmes!$B$6:$B$28=H523)*(Barèmes!$C$6:$C$28=IF(H523="6ème","Mixte",G523)))=0),"",IF(SUMPRODUCT((Barèmes!$A$6:$A$28="Force bas du corps — Saut en longueur (m)")*(Barèmes!$B$6:$B$28=H523)*(Barèmes!$C$6:$C$28=IF(H523="6ème","Mixte",G523))*(Barèmes!$J$6:$J$28="+"))&gt;0,IF(O523&lt;=SUMIFS(Barèmes!$F$6:$F$28,Barèmes!$A$6:$A$28,"Force bas du corps — Saut en longueur (m)",Barèmes!$B$6:$B$28,H523,Barèmes!$C$6:$C$28,IF(H523="6ème","Mixte",G523)),Barèmes!$B$2,IF(O523&lt;=SUMIFS(Barèmes!$G$6:$G$28,Barèmes!$A$6:$A$28,"Force bas du corps — Saut en longueur (m)",Barèmes!$B$6:$B$28,H523,Barèmes!$C$6:$C$28,IF(H523="6ème","Mixte",G523)),Barèmes!$C$2,IF(O523&lt;=SUMIFS(Barèmes!$H$6:$H$28,Barèmes!$A$6:$A$28,"Force bas du corps — Saut en longueur (m)",Barèmes!$B$6:$B$28,H523,Barèmes!$C$6:$C$28,IF(H523="6ème","Mixte",G523)),Barèmes!$D$2,IF(O523&lt;=SUMIFS(Barèmes!$I$6:$I$28,Barèmes!$A$6:$A$28,"Force bas du corps — Saut en longueur (m)",Barèmes!$B$6:$B$28,H523,Barèmes!$C$6:$C$28,IF(H523="6ème","Mixte",G523)),Barèmes!$E$2,Barèmes!$F$2)))),IF(O523&gt;=SUMIFS(Barèmes!$F$6:$F$28,Barèmes!$A$6:$A$28,"Force bas du corps — Saut en longueur (m)",Barèmes!$B$6:$B$28,H523,Barèmes!$C$6:$C$28,IF(H523="6ème","Mixte",G523)),Barèmes!$B$2,IF(O523&gt;=SUMIFS(Barèmes!$G$6:$G$28,Barèmes!$A$6:$A$28,"Force bas du corps — Saut en longueur (m)",Barèmes!$B$6:$B$28,H523,Barèmes!$C$6:$C$28,IF(H523="6ème","Mixte",G523)),Barèmes!$C$2,IF(O523&gt;=SUMIFS(Barèmes!$H$6:$H$28,Barèmes!$A$6:$A$28,"Force bas du corps — Saut en longueur (m)",Barèmes!$B$6:$B$28,H523,Barèmes!$C$6:$C$28,IF(H523="6ème","Mixte",G523)),Barèmes!$D$2,IF(O523&gt;=SUMIFS(Barèmes!$I$6:$I$28,Barèmes!$A$6:$A$28,"Force bas du corps — Saut en longueur (m)",Barèmes!$B$6:$B$28,H523,Barèmes!$C$6:$C$28,IF(H523="6ème","Mixte",G523)),Barèmes!$E$2,Barèmes!$F$2))))))</f>
        <v/>
      </c>
      <c r="R523" s="22"/>
      <c r="S523" s="24" t="str">
        <f>IF(OR(R523="",SUMPRODUCT((Barèmes!$A$6:$A$28="Vitesse — 30 m (s)")*(Barèmes!$B$6:$B$28=H523)*(Barèmes!$C$6:$C$28=IF(H523="6ème","Mixte",G523)))=0),"",IF(SUMPRODUCT((Barèmes!$A$6:$A$28="Vitesse — 30 m (s)")*(Barèmes!$B$6:$B$28=H523)*(Barèmes!$C$6:$C$28=IF(H523="6ème","Mixte",G523))*(Barèmes!$J$6:$J$28="+"))&gt;0,IF(R523&lt;=SUMIFS(Barèmes!$D$6:$D$28,Barèmes!$A$6:$A$28,"Vitesse — 30 m (s)",Barèmes!$B$6:$B$28,H523,Barèmes!$C$6:$C$28,IF(H523="6ème","Mixte",G523)),"à besoin",IF(R523&lt;=SUMIFS(Barèmes!$E$6:$E$28,Barèmes!$A$6:$A$28,"Vitesse — 30 m (s)",Barèmes!$B$6:$B$28,H523,Barèmes!$C$6:$C$28,IF(H523="6ème","Mixte",G523)),"fragile","satisfaisant")),IF(R523&gt;=SUMIFS(Barèmes!$D$6:$D$28,Barèmes!$A$6:$A$28,"Vitesse — 30 m (s)",Barèmes!$B$6:$B$28,H523,Barèmes!$C$6:$C$28,IF(H523="6ème","Mixte",G523)),"à besoin",IF(R523&gt;=SUMIFS(Barèmes!$E$6:$E$28,Barèmes!$A$6:$A$28,"Vitesse — 30 m (s)",Barèmes!$B$6:$B$28,H523,Barèmes!$C$6:$C$28,IF(H523="6ème","Mixte",G523)),"fragile","satisfaisant"))))</f>
        <v/>
      </c>
      <c r="T523" s="24" t="str">
        <f>IF(OR(R523="",SUMPRODUCT((Barèmes!$A$6:$A$28="Vitesse — 30 m (s)")*(Barèmes!$B$6:$B$28=H523)*(Barèmes!$C$6:$C$28=IF(H523="6ème","Mixte",G523)))=0),"",IF(SUMPRODUCT((Barèmes!$A$6:$A$28="Vitesse — 30 m (s)")*(Barèmes!$B$6:$B$28=H523)*(Barèmes!$C$6:$C$28=IF(H523="6ème","Mixte",G523))*(Barèmes!$J$6:$J$28="+"))&gt;0,IF(R523&lt;=SUMIFS(Barèmes!$F$6:$F$28,Barèmes!$A$6:$A$28,"Vitesse — 30 m (s)",Barèmes!$B$6:$B$28,H523,Barèmes!$C$6:$C$28,IF(H523="6ème","Mixte",G523)),Barèmes!$B$2,IF(R523&lt;=SUMIFS(Barèmes!$G$6:$G$28,Barèmes!$A$6:$A$28,"Vitesse — 30 m (s)",Barèmes!$B$6:$B$28,H523,Barèmes!$C$6:$C$28,IF(H523="6ème","Mixte",G523)),Barèmes!$C$2,IF(R523&lt;=SUMIFS(Barèmes!$H$6:$H$28,Barèmes!$A$6:$A$28,"Vitesse — 30 m (s)",Barèmes!$B$6:$B$28,H523,Barèmes!$C$6:$C$28,IF(H523="6ème","Mixte",G523)),Barèmes!$D$2,IF(R523&lt;=SUMIFS(Barèmes!$I$6:$I$28,Barèmes!$A$6:$A$28,"Vitesse — 30 m (s)",Barèmes!$B$6:$B$28,H523,Barèmes!$C$6:$C$28,IF(H523="6ème","Mixte",G523)),Barèmes!$E$2,Barèmes!$F$2)))),IF(R523&gt;=SUMIFS(Barèmes!$F$6:$F$28,Barèmes!$A$6:$A$28,"Vitesse — 30 m (s)",Barèmes!$B$6:$B$28,H523,Barèmes!$C$6:$C$28,IF(H523="6ème","Mixte",G523)),Barèmes!$B$2,IF(R523&gt;=SUMIFS(Barèmes!$G$6:$G$28,Barèmes!$A$6:$A$28,"Vitesse — 30 m (s)",Barèmes!$B$6:$B$28,H523,Barèmes!$C$6:$C$28,IF(H523="6ème","Mixte",G523)),Barèmes!$C$2,IF(R523&gt;=SUMIFS(Barèmes!$H$6:$H$28,Barèmes!$A$6:$A$28,"Vitesse — 30 m (s)",Barèmes!$B$6:$B$28,H523,Barèmes!$C$6:$C$28,IF(H523="6ème","Mixte",G523)),Barèmes!$D$2,IF(R523&gt;=SUMIFS(Barèmes!$I$6:$I$28,Barèmes!$A$6:$A$28,"Vitesse — 30 m (s)",Barèmes!$B$6:$B$28,H523,Barèmes!$C$6:$C$28,IF(H523="6ème","Mixte",G523)),Barèmes!$E$2,Barèmes!$F$2))))))</f>
        <v/>
      </c>
      <c r="U523" s="22"/>
      <c r="V523" s="25" t="str">
        <f>IF(OR(U523="",SUMPRODUCT((Barèmes!$A$6:$A$28="Vitesse — 50 m (s)")*(Barèmes!$B$6:$B$28=H523)*(Barèmes!$C$6:$C$28=IF(H523="6ème","Mixte",G523)))=0),"",IF(SUMPRODUCT((Barèmes!$A$6:$A$28="Vitesse — 50 m (s)")*(Barèmes!$B$6:$B$28=H523)*(Barèmes!$C$6:$C$28=IF(H523="6ème","Mixte",G523))*(Barèmes!$J$6:$J$28="+"))&gt;0,IF(U523&lt;=SUMIFS(Barèmes!$D$6:$D$28,Barèmes!$A$6:$A$28,"Vitesse — 50 m (s)",Barèmes!$B$6:$B$28,H523,Barèmes!$C$6:$C$28,IF(H523="6ème","Mixte",G523)),"à besoin",IF(U523&lt;=SUMIFS(Barèmes!$E$6:$E$28,Barèmes!$A$6:$A$28,"Vitesse — 50 m (s)",Barèmes!$B$6:$B$28,H523,Barèmes!$C$6:$C$28,IF(H523="6ème","Mixte",G523)),"fragile","satisfaisant")),IF(U523&gt;=SUMIFS(Barèmes!$D$6:$D$28,Barèmes!$A$6:$A$28,"Vitesse — 50 m (s)",Barèmes!$B$6:$B$28,H523,Barèmes!$C$6:$C$28,IF(H523="6ème","Mixte",G523)),"à besoin",IF(U523&gt;=SUMIFS(Barèmes!$E$6:$E$28,Barèmes!$A$6:$A$28,"Vitesse — 50 m (s)",Barèmes!$B$6:$B$28,H523,Barèmes!$C$6:$C$28,IF(H523="6ème","Mixte",G523)),"fragile","satisfaisant"))))</f>
        <v/>
      </c>
      <c r="W523" s="25" t="str">
        <f>IF(OR(U523="",SUMPRODUCT((Barèmes!$A$6:$A$28="Vitesse — 50 m (s)")*(Barèmes!$B$6:$B$28=H523)*(Barèmes!$C$6:$C$28=IF(H523="6ème","Mixte",G523)))=0),"",IF(SUMPRODUCT((Barèmes!$A$6:$A$28="Vitesse — 50 m (s)")*(Barèmes!$B$6:$B$28=H523)*(Barèmes!$C$6:$C$28=IF(H523="6ème","Mixte",G523))*(Barèmes!$J$6:$J$28="+"))&gt;0,IF(U523&lt;=SUMIFS(Barèmes!$F$6:$F$28,Barèmes!$A$6:$A$28,"Vitesse — 50 m (s)",Barèmes!$B$6:$B$28,H523,Barèmes!$C$6:$C$28,IF(H523="6ème","Mixte",G523)),Barèmes!$B$2,IF(U523&lt;=SUMIFS(Barèmes!$G$6:$G$28,Barèmes!$A$6:$A$28,"Vitesse — 50 m (s)",Barèmes!$B$6:$B$28,H523,Barèmes!$C$6:$C$28,IF(H523="6ème","Mixte",G523)),Barèmes!$C$2,IF(U523&lt;=SUMIFS(Barèmes!$H$6:$H$28,Barèmes!$A$6:$A$28,"Vitesse — 50 m (s)",Barèmes!$B$6:$B$28,H523,Barèmes!$C$6:$C$28,IF(H523="6ème","Mixte",G523)),Barèmes!$D$2,IF(U523&lt;=SUMIFS(Barèmes!$I$6:$I$28,Barèmes!$A$6:$A$28,"Vitesse — 50 m (s)",Barèmes!$B$6:$B$28,H523,Barèmes!$C$6:$C$28,IF(H523="6ème","Mixte",G523)),Barèmes!$E$2,Barèmes!$F$2)))),IF(U523&gt;=SUMIFS(Barèmes!$F$6:$F$28,Barèmes!$A$6:$A$28,"Vitesse — 50 m (s)",Barèmes!$B$6:$B$28,H523,Barèmes!$C$6:$C$28,IF(H523="6ème","Mixte",G523)),Barèmes!$B$2,IF(U523&gt;=SUMIFS(Barèmes!$G$6:$G$28,Barèmes!$A$6:$A$28,"Vitesse — 50 m (s)",Barèmes!$B$6:$B$28,H523,Barèmes!$C$6:$C$28,IF(H523="6ème","Mixte",G523)),Barèmes!$C$2,IF(U523&gt;=SUMIFS(Barèmes!$H$6:$H$28,Barèmes!$A$6:$A$28,"Vitesse — 50 m (s)",Barèmes!$B$6:$B$28,H523,Barèmes!$C$6:$C$28,IF(H523="6ème","Mixte",G523)),Barèmes!$D$2,IF(U523&gt;=SUMIFS(Barèmes!$I$6:$I$28,Barèmes!$A$6:$A$28,"Vitesse — 50 m (s)",Barèmes!$B$6:$B$28,H523,Barèmes!$C$6:$C$28,IF(H523="6ème","Mixte",G523)),Barèmes!$E$2,Barèmes!$F$2))))))</f>
        <v/>
      </c>
      <c r="X523" s="18"/>
      <c r="Y523" s="26" t="str" cm="1">
        <f t="array" ref="Y523">IF(OR(X523="",SUMPRODUCT((Barèmes!$A$6:$A$28="Souplesse (score 1-5)")*(Barèmes!$B$6:$B$28=H523)*(Barèmes!$C$6:$C$28=IF(H523="6ème","Mixte",G523)))=0),"",IF(SUMPRODUCT((Barèmes!$A$6:$A$28="Souplesse (score 1-5)")*(Barèmes!$B$6:$B$28=H523)*(Barèmes!$C$6:$C$28=IF(H523="6ème","Mixte",G523))*(Barèmes!$J$6:$J$28="+"))&gt;0,IF(X523&lt;=SUMIFS(Barèmes!$D$6:$D$28,Barèmes!$A$6:$A$28,"Souplesse (score 1-5)",Barèmes!$B$6:$B$28,H523,Barèmes!$C$6:$C$28,IF(H523="6ème","Mixte",G523)),"à besoin",IF(X523&lt;=SUMIFS(Barèmes!$E$6:$E$28,Barèmes!$A$6:$A$28,"Souplesse (score 1-5)",Barèmes!$B$6:$B$28,H523,Barèmes!$C$6:$C$28,IF(H523="6ème","Mixte",G523)),"fragile","satisfaisant")),IF(X523&gt;=SUMIFS(Barèmes!$D$6:$D$28,Barèmes!$A$6:$A$28,"Souplesse (score 1-5)",Barèmes!$B$6:$B$28,H523,Barèmes!$C$6:$C$28,IF(H523="6ème","Mixte",G523)),"à besoin",IF(X523&gt;=SUMIFS(Barèmes!$E$6:$E$28,Barèmes!$A$6:$A$28,"Souplesse (score 1-5)",Barèmes!$B$6:$B$28,H523,Barèmes!$C$6:$C$28,IF(H523="6ème","Mixte",G523)),"fragile","satisfaisant"))))</f>
        <v/>
      </c>
      <c r="Z523" s="26" t="str" cm="1">
        <f t="array" ref="Z523">IF(OR(X523="",SUMPRODUCT((Barèmes!$A$6:$A$28="Souplesse (score 1-5)")*(Barèmes!$B$6:$B$28=H523)*(Barèmes!$C$6:$C$28=IF(H523="6ème","Mixte",G523)))=0),"",IF(SUMPRODUCT((Barèmes!$A$6:$A$28="Souplesse (score 1-5)")*(Barèmes!$B$6:$B$28=H523)*(Barèmes!$C$6:$C$28=IF(H523="6ème","Mixte",G523))*(Barèmes!$J$6:$J$28="+"))&gt;0,IF(X523&lt;=SUMIFS(Barèmes!$F$6:$F$28,Barèmes!$A$6:$A$28,"Souplesse (score 1-5)",Barèmes!$B$6:$B$28,H523,Barèmes!$C$6:$C$28,IF(H523="6ème","Mixte",G523)),Barèmes!$B$2,IF(X523&lt;=SUMIFS(Barèmes!$G$6:$G$28,Barèmes!$A$6:$A$28,"Souplesse (score 1-5)",Barèmes!$B$6:$B$28,H523,Barèmes!$C$6:$C$28,IF(H523="6ème","Mixte",G523)),Barèmes!$C$2,IF(X523&lt;=SUMIFS(Barèmes!$H$6:$H$28,Barèmes!$A$6:$A$28,"Souplesse (score 1-5)",Barèmes!$B$6:$B$28,H523,Barèmes!$C$6:$C$28,IF(H523="6ème","Mixte",G523)),Barèmes!$D$2,IF(X523&lt;=SUMIFS(Barèmes!$I$6:$I$28,Barèmes!$A$6:$A$28,"Souplesse (score 1-5)",Barèmes!$B$6:$B$28,H523,Barèmes!$C$6:$C$28,IF(H523="6ème","Mixte",G523)),Barèmes!$E$2,Barèmes!$F$2)))),IF(X523&gt;=SUMIFS(Barèmes!$F$6:$F$28,Barèmes!$A$6:$A$28,"Souplesse (score 1-5)",Barèmes!$B$6:$B$28,H523,Barèmes!$C$6:$C$28,IF(H523="6ème","Mixte",G523)),Barèmes!$B$2,IF(X523&gt;=SUMIFS(Barèmes!$G$6:$G$28,Barèmes!$A$6:$A$28,"Souplesse (score 1-5)",Barèmes!$B$6:$B$28,H523,Barèmes!$C$6:$C$28,IF(H523="6ème","Mixte",G523)),Barèmes!$C$2,IF(X523&gt;=SUMIFS(Barèmes!$H$6:$H$28,Barèmes!$A$6:$A$28,"Souplesse (score 1-5)",Barèmes!$B$6:$B$28,H523,Barèmes!$C$6:$C$28,IF(H523="6ème","Mixte",G523)),Barèmes!$D$2,IF(X523&gt;=SUMIFS(Barèmes!$I$6:$I$28,Barèmes!$A$6:$A$28,"Souplesse (score 1-5)",Barèmes!$B$6:$B$28,H523,Barèmes!$C$6:$C$28,IF(H523="6ème","Mixte",G523)),Barèmes!$E$2,Barèmes!$F$2))))))</f>
        <v/>
      </c>
      <c r="AA523" s="22"/>
      <c r="AB523" s="27" t="str">
        <f>IF(OR(AA523="",SUMPRODUCT((Barèmes!$A$6:$A$28="Agilité — T-test 974 (s)")*(Barèmes!$B$6:$B$28=H523)*(Barèmes!$C$6:$C$28=IF(H523="6ème","Mixte",G523)))=0),"",IF(SUMPRODUCT((Barèmes!$A$6:$A$28="Agilité — T-test 974 (s)")*(Barèmes!$B$6:$B$28=H523)*(Barèmes!$C$6:$C$28=IF(H523="6ème","Mixte",G523))*(Barèmes!$J$6:$J$28="+"))&gt;0,IF(AA523&lt;=SUMIFS(Barèmes!$D$6:$D$28,Barèmes!$A$6:$A$28,"Agilité — T-test 974 (s)",Barèmes!$B$6:$B$28,H523,Barèmes!$C$6:$C$28,IF(H523="6ème","Mixte",G523)),"à besoin",IF(AA523&lt;=SUMIFS(Barèmes!$E$6:$E$28,Barèmes!$A$6:$A$28,"Agilité — T-test 974 (s)",Barèmes!$B$6:$B$28,H523,Barèmes!$C$6:$C$28,IF(H523="6ème","Mixte",G523)),"fragile","satisfaisant")),IF(AA523&gt;=SUMIFS(Barèmes!$D$6:$D$28,Barèmes!$A$6:$A$28,"Agilité — T-test 974 (s)",Barèmes!$B$6:$B$28,H523,Barèmes!$C$6:$C$28,IF(H523="6ème","Mixte",G523)),"à besoin",IF(AA523&gt;=SUMIFS(Barèmes!$E$6:$E$28,Barèmes!$A$6:$A$28,"Agilité — T-test 974 (s)",Barèmes!$B$6:$B$28,H523,Barèmes!$C$6:$C$28,IF(H523="6ème","Mixte",G523)),"fragile","satisfaisant"))))</f>
        <v/>
      </c>
      <c r="AC523" s="27" t="str">
        <f>IF(OR(AA523="",SUMPRODUCT((Barèmes!$A$6:$A$28="Agilité — T-test 974 (s)")*(Barèmes!$B$6:$B$28=H523)*(Barèmes!$C$6:$C$28=IF(H523="6ème","Mixte",G523)))=0),"",IF(SUMPRODUCT((Barèmes!$A$6:$A$28="Agilité — T-test 974 (s)")*(Barèmes!$B$6:$B$28=H523)*(Barèmes!$C$6:$C$28=IF(H523="6ème","Mixte",G523))*(Barèmes!$J$6:$J$28="+"))&gt;0,IF(AA523&lt;=SUMIFS(Barèmes!$F$6:$F$28,Barèmes!$A$6:$A$28,"Agilité — T-test 974 (s)",Barèmes!$B$6:$B$28,H523,Barèmes!$C$6:$C$28,IF(H523="6ème","Mixte",G523)),Barèmes!$B$2,IF(AA523&lt;=SUMIFS(Barèmes!$G$6:$G$28,Barèmes!$A$6:$A$28,"Agilité — T-test 974 (s)",Barèmes!$B$6:$B$28,H523,Barèmes!$C$6:$C$28,IF(H523="6ème","Mixte",G523)),Barèmes!$C$2,IF(AA523&lt;=SUMIFS(Barèmes!$H$6:$H$28,Barèmes!$A$6:$A$28,"Agilité — T-test 974 (s)",Barèmes!$B$6:$B$28,H523,Barèmes!$C$6:$C$28,IF(H523="6ème","Mixte",G523)),Barèmes!$D$2,IF(AA523&lt;=SUMIFS(Barèmes!$I$6:$I$28,Barèmes!$A$6:$A$28,"Agilité — T-test 974 (s)",Barèmes!$B$6:$B$28,H523,Barèmes!$C$6:$C$28,IF(H523="6ème","Mixte",G523)),Barèmes!$E$2,Barèmes!$F$2)))),IF(AA523&gt;=SUMIFS(Barèmes!$F$6:$F$28,Barèmes!$A$6:$A$28,"Agilité — T-test 974 (s)",Barèmes!$B$6:$B$28,H523,Barèmes!$C$6:$C$28,IF(H523="6ème","Mixte",G523)),Barèmes!$B$2,IF(AA523&gt;=SUMIFS(Barèmes!$G$6:$G$28,Barèmes!$A$6:$A$28,"Agilité — T-test 974 (s)",Barèmes!$B$6:$B$28,H523,Barèmes!$C$6:$C$28,IF(H523="6ème","Mixte",G523)),Barèmes!$C$2,IF(AA523&gt;=SUMIFS(Barèmes!$H$6:$H$28,Barèmes!$A$6:$A$28,"Agilité — T-test 974 (s)",Barèmes!$B$6:$B$28,H523,Barèmes!$C$6:$C$28,IF(H523="6ème","Mixte",G523)),Barèmes!$D$2,IF(AA523&gt;=SUMIFS(Barèmes!$I$6:$I$28,Barèmes!$A$6:$A$28,"Agilité — T-test 974 (s)",Barèmes!$B$6:$B$28,H523,Barèmes!$C$6:$C$28,IF(H523="6ème","Mixte",G523)),Barèmes!$E$2,Barèmes!$F$2))))))</f>
        <v/>
      </c>
      <c r="AD523" s="28" t="str">
        <f t="shared" si="66"/>
        <v/>
      </c>
      <c r="AE523" s="29" t="str">
        <f t="shared" si="67"/>
        <v/>
      </c>
      <c r="AF523" s="30" t="str">
        <f>IF(OR(AD523="",SUMPRODUCT((Barèmes!$A$6:$A$28="Surcoût d'agilité (s) — technique")*(Barèmes!$B$6:$B$28=H523)*(Barèmes!$C$6:$C$28=IF(H523="6ème","Mixte",G523)))=0),"",IF(SUMPRODUCT((Barèmes!$A$6:$A$28="Surcoût d'agilité (s) — technique")*(Barèmes!$B$6:$B$28=H523)*(Barèmes!$C$6:$C$28=IF(H523="6ème","Mixte",G523))*(Barèmes!$J$6:$J$28="+"))&gt;0,IF(AD523&lt;=SUMIFS(Barèmes!$D$6:$D$28,Barèmes!$A$6:$A$28,"Surcoût d'agilité (s) — technique",Barèmes!$B$6:$B$28,H523,Barèmes!$C$6:$C$28,IF(H523="6ème","Mixte",G523)),"à besoin",IF(AD523&lt;=SUMIFS(Barèmes!$E$6:$E$28,Barèmes!$A$6:$A$28,"Surcoût d'agilité (s) — technique",Barèmes!$B$6:$B$28,H523,Barèmes!$C$6:$C$28,IF(H523="6ème","Mixte",G523)),"fragile","satisfaisant")),IF(AD523&gt;=SUMIFS(Barèmes!$D$6:$D$28,Barèmes!$A$6:$A$28,"Surcoût d'agilité (s) — technique",Barèmes!$B$6:$B$28,H523,Barèmes!$C$6:$C$28,IF(H523="6ème","Mixte",G523)),"à besoin",IF(AD523&gt;=SUMIFS(Barèmes!$E$6:$E$28,Barèmes!$A$6:$A$28,"Surcoût d'agilité (s) — technique",Barèmes!$B$6:$B$28,H523,Barèmes!$C$6:$C$28,IF(H523="6ème","Mixte",G523)),"fragile","satisfaisant"))))</f>
        <v/>
      </c>
      <c r="AG523" s="30" t="str">
        <f>IF(OR(AD523="",SUMPRODUCT((Barèmes!$A$6:$A$28="Surcoût d'agilité (s) — technique")*(Barèmes!$B$6:$B$28=H523)*(Barèmes!$C$6:$C$28=IF(H523="6ème","Mixte",G523)))=0),"",IF(SUMPRODUCT((Barèmes!$A$6:$A$28="Surcoût d'agilité (s) — technique")*(Barèmes!$B$6:$B$28=H523)*(Barèmes!$C$6:$C$28=IF(H523="6ème","Mixte",G523))*(Barèmes!$J$6:$J$28="+"))&gt;0,IF(AD523&lt;=SUMIFS(Barèmes!$F$6:$F$28,Barèmes!$A$6:$A$28,"Surcoût d'agilité (s) — technique",Barèmes!$B$6:$B$28,H523,Barèmes!$C$6:$C$28,IF(H523="6ème","Mixte",G523)),Barèmes!$B$2,IF(AD523&lt;=SUMIFS(Barèmes!$G$6:$G$28,Barèmes!$A$6:$A$28,"Surcoût d'agilité (s) — technique",Barèmes!$B$6:$B$28,H523,Barèmes!$C$6:$C$28,IF(H523="6ème","Mixte",G523)),Barèmes!$C$2,IF(AD523&lt;=SUMIFS(Barèmes!$H$6:$H$28,Barèmes!$A$6:$A$28,"Surcoût d'agilité (s) — technique",Barèmes!$B$6:$B$28,H523,Barèmes!$C$6:$C$28,IF(H523="6ème","Mixte",G523)),Barèmes!$D$2,IF(AD523&lt;=SUMIFS(Barèmes!$I$6:$I$28,Barèmes!$A$6:$A$28,"Surcoût d'agilité (s) — technique",Barèmes!$B$6:$B$28,H523,Barèmes!$C$6:$C$28,IF(H523="6ème","Mixte",G523)),Barèmes!$E$2,Barèmes!$F$2)))),IF(AD523&gt;=SUMIFS(Barèmes!$F$6:$F$28,Barèmes!$A$6:$A$28,"Surcoût d'agilité (s) — technique",Barèmes!$B$6:$B$28,H523,Barèmes!$C$6:$C$28,IF(H523="6ème","Mixte",G523)),Barèmes!$B$2,IF(AD523&gt;=SUMIFS(Barèmes!$G$6:$G$28,Barèmes!$A$6:$A$28,"Surcoût d'agilité (s) — technique",Barèmes!$B$6:$B$28,H523,Barèmes!$C$6:$C$28,IF(H523="6ème","Mixte",G523)),Barèmes!$C$2,IF(AD523&gt;=SUMIFS(Barèmes!$H$6:$H$28,Barèmes!$A$6:$A$28,"Surcoût d'agilité (s) — technique",Barèmes!$B$6:$B$28,H523,Barèmes!$C$6:$C$28,IF(H523="6ème","Mixte",G523)),Barèmes!$D$2,IF(AD523&gt;=SUMIFS(Barèmes!$I$6:$I$28,Barèmes!$A$6:$A$28,"Surcoût d'agilité (s) — technique",Barèmes!$B$6:$B$28,H523,Barèmes!$C$6:$C$28,IF(H523="6ème","Mixte",G523)),Barèmes!$E$2,Barèmes!$F$2))))))</f>
        <v/>
      </c>
      <c r="AH523" s="31" t="str">
        <f>IF((IF(N523="",0,1)+IF(Q523="",0,1)+IF(W523="",0,1)+IF(Z523="",0,1)+IF(AC523="",0,1))=0,"",3*IF(N523=Barèmes!$B$2,1,IF(N523=Barèmes!$C$2,2,IF(N523=Barèmes!$D$2,3,IF(N523=Barèmes!$E$2,4,IF(N523=Barèmes!$F$2,5,0)))))+3*IF(Q523=Barèmes!$B$2,1,IF(Q523=Barèmes!$C$2,2,IF(Q523=Barèmes!$D$2,3,IF(Q523=Barèmes!$E$2,4,IF(Q523=Barèmes!$F$2,5,0)))))+2*IF(W523=Barèmes!$B$2,1,IF(W523=Barèmes!$C$2,2,IF(W523=Barèmes!$D$2,3,IF(W523=Barèmes!$E$2,4,IF(W523=Barèmes!$F$2,5,0)))))+1*IF(Z523=Barèmes!$B$2,1,IF(Z523=Barèmes!$C$2,2,IF(Z523=Barèmes!$D$2,3,IF(Z523=Barèmes!$E$2,4,IF(Z523=Barèmes!$F$2,5,0)))))+1*IF(AC523=Barèmes!$B$2,1,IF(AC523=Barèmes!$C$2,2,IF(AC523=Barèmes!$D$2,3,IF(AC523=Barèmes!$E$2,4,IF(AC523=Barèmes!$F$2,5,0))))))</f>
        <v/>
      </c>
      <c r="AI523" s="31"/>
      <c r="AJ523" s="32" t="str">
        <f>IFERROR(INDEX(Croissance!$B$5:$B$604,MATCH(A523,Croissance!$A$5:$A$604,0)),"")</f>
        <v/>
      </c>
      <c r="AK523" s="32" t="str">
        <f>IFERROR(INDEX(Croissance!$C$5:$C$604,MATCH(A523,Croissance!$A$5:$A$604,0)),"")</f>
        <v/>
      </c>
      <c r="AL523" s="32" t="str">
        <f>IFERROR(INDEX(Croissance!$D$5:$D$604,MATCH(A523,Croissance!$A$5:$A$604,0)),"")</f>
        <v/>
      </c>
      <c r="AM523" s="32" t="str">
        <f>IFERROR(INDEX(Croissance!$E$5:$E$604,MATCH(A523,Croissance!$A$5:$A$604,0)),"")</f>
        <v/>
      </c>
      <c r="AO523" s="33">
        <f t="shared" si="72"/>
        <v>0</v>
      </c>
      <c r="AP523" s="33">
        <f t="shared" si="68"/>
        <v>0</v>
      </c>
      <c r="AQ523" s="33">
        <f>IF(A523="",0,IF(AND(OR('Synthèse classe'!$C$2="Tous",C523='Synthèse classe'!$C$2),OR('Synthèse classe'!$C$3="Toutes",D523='Synthèse classe'!$C$3),OR('Synthèse classe'!$C$4="Toutes",AND('Synthèse classe'!$C$4="Dernière",AP523=1),B523=IFERROR(VALUE('Synthèse classe'!$C$4),0))),1,0))</f>
        <v>0</v>
      </c>
      <c r="AR523" s="34" t="str">
        <f t="shared" si="69"/>
        <v/>
      </c>
    </row>
    <row r="524" spans="1:44" x14ac:dyDescent="0.2">
      <c r="A524" s="17" t="str">
        <f t="shared" si="65"/>
        <v/>
      </c>
      <c r="B524" s="18"/>
      <c r="C524" s="19"/>
      <c r="D524" s="19"/>
      <c r="E524" s="19"/>
      <c r="F524" s="19"/>
      <c r="G524" s="19"/>
      <c r="H524" s="17" t="str">
        <f t="shared" si="70"/>
        <v/>
      </c>
      <c r="I524" s="20"/>
      <c r="J524" s="18"/>
      <c r="K524" s="19"/>
      <c r="L524" s="21" t="str">
        <f t="shared" si="71"/>
        <v/>
      </c>
      <c r="M524" s="21" t="str">
        <f>IF(OR(J524="",SUMPRODUCT((Barèmes!$A$6:$A$28="Endurance — Luc Léger (palier)")*(Barèmes!$B$6:$B$28=H524)*(Barèmes!$C$6:$C$28=IF(H524="6ème","Mixte",G524)))=0),"",IF(SUMPRODUCT((Barèmes!$A$6:$A$28="Endurance — Luc Léger (palier)")*(Barèmes!$B$6:$B$28=H524)*(Barèmes!$C$6:$C$28=IF(H524="6ème","Mixte",G524))*(Barèmes!$J$6:$J$28="+"))&gt;0,IF(J524&lt;=SUMIFS(Barèmes!$D$6:$D$28,Barèmes!$A$6:$A$28,"Endurance — Luc Léger (palier)",Barèmes!$B$6:$B$28,H524,Barèmes!$C$6:$C$28,IF(H524="6ème","Mixte",G524)),"à besoin",IF(J524&lt;=SUMIFS(Barèmes!$E$6:$E$28,Barèmes!$A$6:$A$28,"Endurance — Luc Léger (palier)",Barèmes!$B$6:$B$28,H524,Barèmes!$C$6:$C$28,IF(H524="6ème","Mixte",G524)),"fragile","satisfaisant")),IF(J524&gt;=SUMIFS(Barèmes!$D$6:$D$28,Barèmes!$A$6:$A$28,"Endurance — Luc Léger (palier)",Barèmes!$B$6:$B$28,H524,Barèmes!$C$6:$C$28,IF(H524="6ème","Mixte",G524)),"à besoin",IF(J524&gt;=SUMIFS(Barèmes!$E$6:$E$28,Barèmes!$A$6:$A$28,"Endurance — Luc Léger (palier)",Barèmes!$B$6:$B$28,H524,Barèmes!$C$6:$C$28,IF(H524="6ème","Mixte",G524)),"fragile","satisfaisant"))))</f>
        <v/>
      </c>
      <c r="N524" s="21" t="str">
        <f>IF(OR(J524="",SUMPRODUCT((Barèmes!$A$6:$A$28="Endurance — Luc Léger (palier)")*(Barèmes!$B$6:$B$28=H524)*(Barèmes!$C$6:$C$28=IF(H524="6ème","Mixte",G524)))=0),"",IF(SUMPRODUCT((Barèmes!$A$6:$A$28="Endurance — Luc Léger (palier)")*(Barèmes!$B$6:$B$28=H524)*(Barèmes!$C$6:$C$28=IF(H524="6ème","Mixte",G524))*(Barèmes!$J$6:$J$28="+"))&gt;0,IF(J524&lt;=SUMIFS(Barèmes!$F$6:$F$28,Barèmes!$A$6:$A$28,"Endurance — Luc Léger (palier)",Barèmes!$B$6:$B$28,H524,Barèmes!$C$6:$C$28,IF(H524="6ème","Mixte",G524)),Barèmes!$B$2,IF(J524&lt;=SUMIFS(Barèmes!$G$6:$G$28,Barèmes!$A$6:$A$28,"Endurance — Luc Léger (palier)",Barèmes!$B$6:$B$28,H524,Barèmes!$C$6:$C$28,IF(H524="6ème","Mixte",G524)),Barèmes!$C$2,IF(J524&lt;=SUMIFS(Barèmes!$H$6:$H$28,Barèmes!$A$6:$A$28,"Endurance — Luc Léger (palier)",Barèmes!$B$6:$B$28,H524,Barèmes!$C$6:$C$28,IF(H524="6ème","Mixte",G524)),Barèmes!$D$2,IF(J524&lt;=SUMIFS(Barèmes!$I$6:$I$28,Barèmes!$A$6:$A$28,"Endurance — Luc Léger (palier)",Barèmes!$B$6:$B$28,H524,Barèmes!$C$6:$C$28,IF(H524="6ème","Mixte",G524)),Barèmes!$E$2,Barèmes!$F$2)))),IF(J524&gt;=SUMIFS(Barèmes!$F$6:$F$28,Barèmes!$A$6:$A$28,"Endurance — Luc Léger (palier)",Barèmes!$B$6:$B$28,H524,Barèmes!$C$6:$C$28,IF(H524="6ème","Mixte",G524)),Barèmes!$B$2,IF(J524&gt;=SUMIFS(Barèmes!$G$6:$G$28,Barèmes!$A$6:$A$28,"Endurance — Luc Léger (palier)",Barèmes!$B$6:$B$28,H524,Barèmes!$C$6:$C$28,IF(H524="6ème","Mixte",G524)),Barèmes!$C$2,IF(J524&gt;=SUMIFS(Barèmes!$H$6:$H$28,Barèmes!$A$6:$A$28,"Endurance — Luc Léger (palier)",Barèmes!$B$6:$B$28,H524,Barèmes!$C$6:$C$28,IF(H524="6ème","Mixte",G524)),Barèmes!$D$2,IF(J524&gt;=SUMIFS(Barèmes!$I$6:$I$28,Barèmes!$A$6:$A$28,"Endurance — Luc Léger (palier)",Barèmes!$B$6:$B$28,H524,Barèmes!$C$6:$C$28,IF(H524="6ème","Mixte",G524)),Barèmes!$E$2,Barèmes!$F$2))))))</f>
        <v/>
      </c>
      <c r="O524" s="22"/>
      <c r="P524" s="23" t="str">
        <f>IF(OR(O524="",SUMPRODUCT((Barèmes!$A$6:$A$28="Force bas du corps — Saut en longueur (m)")*(Barèmes!$B$6:$B$28=H524)*(Barèmes!$C$6:$C$28=IF(H524="6ème","Mixte",G524)))=0),"",IF(SUMPRODUCT((Barèmes!$A$6:$A$28="Force bas du corps — Saut en longueur (m)")*(Barèmes!$B$6:$B$28=H524)*(Barèmes!$C$6:$C$28=IF(H524="6ème","Mixte",G524))*(Barèmes!$J$6:$J$28="+"))&gt;0,IF(O524&lt;=SUMIFS(Barèmes!$D$6:$D$28,Barèmes!$A$6:$A$28,"Force bas du corps — Saut en longueur (m)",Barèmes!$B$6:$B$28,H524,Barèmes!$C$6:$C$28,IF(H524="6ème","Mixte",G524)),"à besoin",IF(O524&lt;=SUMIFS(Barèmes!$E$6:$E$28,Barèmes!$A$6:$A$28,"Force bas du corps — Saut en longueur (m)",Barèmes!$B$6:$B$28,H524,Barèmes!$C$6:$C$28,IF(H524="6ème","Mixte",G524)),"fragile","satisfaisant")),IF(O524&gt;=SUMIFS(Barèmes!$D$6:$D$28,Barèmes!$A$6:$A$28,"Force bas du corps — Saut en longueur (m)",Barèmes!$B$6:$B$28,H524,Barèmes!$C$6:$C$28,IF(H524="6ème","Mixte",G524)),"à besoin",IF(O524&gt;=SUMIFS(Barèmes!$E$6:$E$28,Barèmes!$A$6:$A$28,"Force bas du corps — Saut en longueur (m)",Barèmes!$B$6:$B$28,H524,Barèmes!$C$6:$C$28,IF(H524="6ème","Mixte",G524)),"fragile","satisfaisant"))))</f>
        <v/>
      </c>
      <c r="Q524" s="23" t="str">
        <f>IF(OR(O524="",SUMPRODUCT((Barèmes!$A$6:$A$28="Force bas du corps — Saut en longueur (m)")*(Barèmes!$B$6:$B$28=H524)*(Barèmes!$C$6:$C$28=IF(H524="6ème","Mixte",G524)))=0),"",IF(SUMPRODUCT((Barèmes!$A$6:$A$28="Force bas du corps — Saut en longueur (m)")*(Barèmes!$B$6:$B$28=H524)*(Barèmes!$C$6:$C$28=IF(H524="6ème","Mixte",G524))*(Barèmes!$J$6:$J$28="+"))&gt;0,IF(O524&lt;=SUMIFS(Barèmes!$F$6:$F$28,Barèmes!$A$6:$A$28,"Force bas du corps — Saut en longueur (m)",Barèmes!$B$6:$B$28,H524,Barèmes!$C$6:$C$28,IF(H524="6ème","Mixte",G524)),Barèmes!$B$2,IF(O524&lt;=SUMIFS(Barèmes!$G$6:$G$28,Barèmes!$A$6:$A$28,"Force bas du corps — Saut en longueur (m)",Barèmes!$B$6:$B$28,H524,Barèmes!$C$6:$C$28,IF(H524="6ème","Mixte",G524)),Barèmes!$C$2,IF(O524&lt;=SUMIFS(Barèmes!$H$6:$H$28,Barèmes!$A$6:$A$28,"Force bas du corps — Saut en longueur (m)",Barèmes!$B$6:$B$28,H524,Barèmes!$C$6:$C$28,IF(H524="6ème","Mixte",G524)),Barèmes!$D$2,IF(O524&lt;=SUMIFS(Barèmes!$I$6:$I$28,Barèmes!$A$6:$A$28,"Force bas du corps — Saut en longueur (m)",Barèmes!$B$6:$B$28,H524,Barèmes!$C$6:$C$28,IF(H524="6ème","Mixte",G524)),Barèmes!$E$2,Barèmes!$F$2)))),IF(O524&gt;=SUMIFS(Barèmes!$F$6:$F$28,Barèmes!$A$6:$A$28,"Force bas du corps — Saut en longueur (m)",Barèmes!$B$6:$B$28,H524,Barèmes!$C$6:$C$28,IF(H524="6ème","Mixte",G524)),Barèmes!$B$2,IF(O524&gt;=SUMIFS(Barèmes!$G$6:$G$28,Barèmes!$A$6:$A$28,"Force bas du corps — Saut en longueur (m)",Barèmes!$B$6:$B$28,H524,Barèmes!$C$6:$C$28,IF(H524="6ème","Mixte",G524)),Barèmes!$C$2,IF(O524&gt;=SUMIFS(Barèmes!$H$6:$H$28,Barèmes!$A$6:$A$28,"Force bas du corps — Saut en longueur (m)",Barèmes!$B$6:$B$28,H524,Barèmes!$C$6:$C$28,IF(H524="6ème","Mixte",G524)),Barèmes!$D$2,IF(O524&gt;=SUMIFS(Barèmes!$I$6:$I$28,Barèmes!$A$6:$A$28,"Force bas du corps — Saut en longueur (m)",Barèmes!$B$6:$B$28,H524,Barèmes!$C$6:$C$28,IF(H524="6ème","Mixte",G524)),Barèmes!$E$2,Barèmes!$F$2))))))</f>
        <v/>
      </c>
      <c r="R524" s="22"/>
      <c r="S524" s="24" t="str">
        <f>IF(OR(R524="",SUMPRODUCT((Barèmes!$A$6:$A$28="Vitesse — 30 m (s)")*(Barèmes!$B$6:$B$28=H524)*(Barèmes!$C$6:$C$28=IF(H524="6ème","Mixte",G524)))=0),"",IF(SUMPRODUCT((Barèmes!$A$6:$A$28="Vitesse — 30 m (s)")*(Barèmes!$B$6:$B$28=H524)*(Barèmes!$C$6:$C$28=IF(H524="6ème","Mixte",G524))*(Barèmes!$J$6:$J$28="+"))&gt;0,IF(R524&lt;=SUMIFS(Barèmes!$D$6:$D$28,Barèmes!$A$6:$A$28,"Vitesse — 30 m (s)",Barèmes!$B$6:$B$28,H524,Barèmes!$C$6:$C$28,IF(H524="6ème","Mixte",G524)),"à besoin",IF(R524&lt;=SUMIFS(Barèmes!$E$6:$E$28,Barèmes!$A$6:$A$28,"Vitesse — 30 m (s)",Barèmes!$B$6:$B$28,H524,Barèmes!$C$6:$C$28,IF(H524="6ème","Mixte",G524)),"fragile","satisfaisant")),IF(R524&gt;=SUMIFS(Barèmes!$D$6:$D$28,Barèmes!$A$6:$A$28,"Vitesse — 30 m (s)",Barèmes!$B$6:$B$28,H524,Barèmes!$C$6:$C$28,IF(H524="6ème","Mixte",G524)),"à besoin",IF(R524&gt;=SUMIFS(Barèmes!$E$6:$E$28,Barèmes!$A$6:$A$28,"Vitesse — 30 m (s)",Barèmes!$B$6:$B$28,H524,Barèmes!$C$6:$C$28,IF(H524="6ème","Mixte",G524)),"fragile","satisfaisant"))))</f>
        <v/>
      </c>
      <c r="T524" s="24" t="str">
        <f>IF(OR(R524="",SUMPRODUCT((Barèmes!$A$6:$A$28="Vitesse — 30 m (s)")*(Barèmes!$B$6:$B$28=H524)*(Barèmes!$C$6:$C$28=IF(H524="6ème","Mixte",G524)))=0),"",IF(SUMPRODUCT((Barèmes!$A$6:$A$28="Vitesse — 30 m (s)")*(Barèmes!$B$6:$B$28=H524)*(Barèmes!$C$6:$C$28=IF(H524="6ème","Mixte",G524))*(Barèmes!$J$6:$J$28="+"))&gt;0,IF(R524&lt;=SUMIFS(Barèmes!$F$6:$F$28,Barèmes!$A$6:$A$28,"Vitesse — 30 m (s)",Barèmes!$B$6:$B$28,H524,Barèmes!$C$6:$C$28,IF(H524="6ème","Mixte",G524)),Barèmes!$B$2,IF(R524&lt;=SUMIFS(Barèmes!$G$6:$G$28,Barèmes!$A$6:$A$28,"Vitesse — 30 m (s)",Barèmes!$B$6:$B$28,H524,Barèmes!$C$6:$C$28,IF(H524="6ème","Mixte",G524)),Barèmes!$C$2,IF(R524&lt;=SUMIFS(Barèmes!$H$6:$H$28,Barèmes!$A$6:$A$28,"Vitesse — 30 m (s)",Barèmes!$B$6:$B$28,H524,Barèmes!$C$6:$C$28,IF(H524="6ème","Mixte",G524)),Barèmes!$D$2,IF(R524&lt;=SUMIFS(Barèmes!$I$6:$I$28,Barèmes!$A$6:$A$28,"Vitesse — 30 m (s)",Barèmes!$B$6:$B$28,H524,Barèmes!$C$6:$C$28,IF(H524="6ème","Mixte",G524)),Barèmes!$E$2,Barèmes!$F$2)))),IF(R524&gt;=SUMIFS(Barèmes!$F$6:$F$28,Barèmes!$A$6:$A$28,"Vitesse — 30 m (s)",Barèmes!$B$6:$B$28,H524,Barèmes!$C$6:$C$28,IF(H524="6ème","Mixte",G524)),Barèmes!$B$2,IF(R524&gt;=SUMIFS(Barèmes!$G$6:$G$28,Barèmes!$A$6:$A$28,"Vitesse — 30 m (s)",Barèmes!$B$6:$B$28,H524,Barèmes!$C$6:$C$28,IF(H524="6ème","Mixte",G524)),Barèmes!$C$2,IF(R524&gt;=SUMIFS(Barèmes!$H$6:$H$28,Barèmes!$A$6:$A$28,"Vitesse — 30 m (s)",Barèmes!$B$6:$B$28,H524,Barèmes!$C$6:$C$28,IF(H524="6ème","Mixte",G524)),Barèmes!$D$2,IF(R524&gt;=SUMIFS(Barèmes!$I$6:$I$28,Barèmes!$A$6:$A$28,"Vitesse — 30 m (s)",Barèmes!$B$6:$B$28,H524,Barèmes!$C$6:$C$28,IF(H524="6ème","Mixte",G524)),Barèmes!$E$2,Barèmes!$F$2))))))</f>
        <v/>
      </c>
      <c r="U524" s="22"/>
      <c r="V524" s="25" t="str">
        <f>IF(OR(U524="",SUMPRODUCT((Barèmes!$A$6:$A$28="Vitesse — 50 m (s)")*(Barèmes!$B$6:$B$28=H524)*(Barèmes!$C$6:$C$28=IF(H524="6ème","Mixte",G524)))=0),"",IF(SUMPRODUCT((Barèmes!$A$6:$A$28="Vitesse — 50 m (s)")*(Barèmes!$B$6:$B$28=H524)*(Barèmes!$C$6:$C$28=IF(H524="6ème","Mixte",G524))*(Barèmes!$J$6:$J$28="+"))&gt;0,IF(U524&lt;=SUMIFS(Barèmes!$D$6:$D$28,Barèmes!$A$6:$A$28,"Vitesse — 50 m (s)",Barèmes!$B$6:$B$28,H524,Barèmes!$C$6:$C$28,IF(H524="6ème","Mixte",G524)),"à besoin",IF(U524&lt;=SUMIFS(Barèmes!$E$6:$E$28,Barèmes!$A$6:$A$28,"Vitesse — 50 m (s)",Barèmes!$B$6:$B$28,H524,Barèmes!$C$6:$C$28,IF(H524="6ème","Mixte",G524)),"fragile","satisfaisant")),IF(U524&gt;=SUMIFS(Barèmes!$D$6:$D$28,Barèmes!$A$6:$A$28,"Vitesse — 50 m (s)",Barèmes!$B$6:$B$28,H524,Barèmes!$C$6:$C$28,IF(H524="6ème","Mixte",G524)),"à besoin",IF(U524&gt;=SUMIFS(Barèmes!$E$6:$E$28,Barèmes!$A$6:$A$28,"Vitesse — 50 m (s)",Barèmes!$B$6:$B$28,H524,Barèmes!$C$6:$C$28,IF(H524="6ème","Mixte",G524)),"fragile","satisfaisant"))))</f>
        <v/>
      </c>
      <c r="W524" s="25" t="str">
        <f>IF(OR(U524="",SUMPRODUCT((Barèmes!$A$6:$A$28="Vitesse — 50 m (s)")*(Barèmes!$B$6:$B$28=H524)*(Barèmes!$C$6:$C$28=IF(H524="6ème","Mixte",G524)))=0),"",IF(SUMPRODUCT((Barèmes!$A$6:$A$28="Vitesse — 50 m (s)")*(Barèmes!$B$6:$B$28=H524)*(Barèmes!$C$6:$C$28=IF(H524="6ème","Mixte",G524))*(Barèmes!$J$6:$J$28="+"))&gt;0,IF(U524&lt;=SUMIFS(Barèmes!$F$6:$F$28,Barèmes!$A$6:$A$28,"Vitesse — 50 m (s)",Barèmes!$B$6:$B$28,H524,Barèmes!$C$6:$C$28,IF(H524="6ème","Mixte",G524)),Barèmes!$B$2,IF(U524&lt;=SUMIFS(Barèmes!$G$6:$G$28,Barèmes!$A$6:$A$28,"Vitesse — 50 m (s)",Barèmes!$B$6:$B$28,H524,Barèmes!$C$6:$C$28,IF(H524="6ème","Mixte",G524)),Barèmes!$C$2,IF(U524&lt;=SUMIFS(Barèmes!$H$6:$H$28,Barèmes!$A$6:$A$28,"Vitesse — 50 m (s)",Barèmes!$B$6:$B$28,H524,Barèmes!$C$6:$C$28,IF(H524="6ème","Mixte",G524)),Barèmes!$D$2,IF(U524&lt;=SUMIFS(Barèmes!$I$6:$I$28,Barèmes!$A$6:$A$28,"Vitesse — 50 m (s)",Barèmes!$B$6:$B$28,H524,Barèmes!$C$6:$C$28,IF(H524="6ème","Mixte",G524)),Barèmes!$E$2,Barèmes!$F$2)))),IF(U524&gt;=SUMIFS(Barèmes!$F$6:$F$28,Barèmes!$A$6:$A$28,"Vitesse — 50 m (s)",Barèmes!$B$6:$B$28,H524,Barèmes!$C$6:$C$28,IF(H524="6ème","Mixte",G524)),Barèmes!$B$2,IF(U524&gt;=SUMIFS(Barèmes!$G$6:$G$28,Barèmes!$A$6:$A$28,"Vitesse — 50 m (s)",Barèmes!$B$6:$B$28,H524,Barèmes!$C$6:$C$28,IF(H524="6ème","Mixte",G524)),Barèmes!$C$2,IF(U524&gt;=SUMIFS(Barèmes!$H$6:$H$28,Barèmes!$A$6:$A$28,"Vitesse — 50 m (s)",Barèmes!$B$6:$B$28,H524,Barèmes!$C$6:$C$28,IF(H524="6ème","Mixte",G524)),Barèmes!$D$2,IF(U524&gt;=SUMIFS(Barèmes!$I$6:$I$28,Barèmes!$A$6:$A$28,"Vitesse — 50 m (s)",Barèmes!$B$6:$B$28,H524,Barèmes!$C$6:$C$28,IF(H524="6ème","Mixte",G524)),Barèmes!$E$2,Barèmes!$F$2))))))</f>
        <v/>
      </c>
      <c r="X524" s="18"/>
      <c r="Y524" s="26" t="str" cm="1">
        <f t="array" ref="Y524">IF(OR(X524="",SUMPRODUCT((Barèmes!$A$6:$A$28="Souplesse (score 1-5)")*(Barèmes!$B$6:$B$28=H524)*(Barèmes!$C$6:$C$28=IF(H524="6ème","Mixte",G524)))=0),"",IF(SUMPRODUCT((Barèmes!$A$6:$A$28="Souplesse (score 1-5)")*(Barèmes!$B$6:$B$28=H524)*(Barèmes!$C$6:$C$28=IF(H524="6ème","Mixte",G524))*(Barèmes!$J$6:$J$28="+"))&gt;0,IF(X524&lt;=SUMIFS(Barèmes!$D$6:$D$28,Barèmes!$A$6:$A$28,"Souplesse (score 1-5)",Barèmes!$B$6:$B$28,H524,Barèmes!$C$6:$C$28,IF(H524="6ème","Mixte",G524)),"à besoin",IF(X524&lt;=SUMIFS(Barèmes!$E$6:$E$28,Barèmes!$A$6:$A$28,"Souplesse (score 1-5)",Barèmes!$B$6:$B$28,H524,Barèmes!$C$6:$C$28,IF(H524="6ème","Mixte",G524)),"fragile","satisfaisant")),IF(X524&gt;=SUMIFS(Barèmes!$D$6:$D$28,Barèmes!$A$6:$A$28,"Souplesse (score 1-5)",Barèmes!$B$6:$B$28,H524,Barèmes!$C$6:$C$28,IF(H524="6ème","Mixte",G524)),"à besoin",IF(X524&gt;=SUMIFS(Barèmes!$E$6:$E$28,Barèmes!$A$6:$A$28,"Souplesse (score 1-5)",Barèmes!$B$6:$B$28,H524,Barèmes!$C$6:$C$28,IF(H524="6ème","Mixte",G524)),"fragile","satisfaisant"))))</f>
        <v/>
      </c>
      <c r="Z524" s="26" t="str" cm="1">
        <f t="array" ref="Z524">IF(OR(X524="",SUMPRODUCT((Barèmes!$A$6:$A$28="Souplesse (score 1-5)")*(Barèmes!$B$6:$B$28=H524)*(Barèmes!$C$6:$C$28=IF(H524="6ème","Mixte",G524)))=0),"",IF(SUMPRODUCT((Barèmes!$A$6:$A$28="Souplesse (score 1-5)")*(Barèmes!$B$6:$B$28=H524)*(Barèmes!$C$6:$C$28=IF(H524="6ème","Mixte",G524))*(Barèmes!$J$6:$J$28="+"))&gt;0,IF(X524&lt;=SUMIFS(Barèmes!$F$6:$F$28,Barèmes!$A$6:$A$28,"Souplesse (score 1-5)",Barèmes!$B$6:$B$28,H524,Barèmes!$C$6:$C$28,IF(H524="6ème","Mixte",G524)),Barèmes!$B$2,IF(X524&lt;=SUMIFS(Barèmes!$G$6:$G$28,Barèmes!$A$6:$A$28,"Souplesse (score 1-5)",Barèmes!$B$6:$B$28,H524,Barèmes!$C$6:$C$28,IF(H524="6ème","Mixte",G524)),Barèmes!$C$2,IF(X524&lt;=SUMIFS(Barèmes!$H$6:$H$28,Barèmes!$A$6:$A$28,"Souplesse (score 1-5)",Barèmes!$B$6:$B$28,H524,Barèmes!$C$6:$C$28,IF(H524="6ème","Mixte",G524)),Barèmes!$D$2,IF(X524&lt;=SUMIFS(Barèmes!$I$6:$I$28,Barèmes!$A$6:$A$28,"Souplesse (score 1-5)",Barèmes!$B$6:$B$28,H524,Barèmes!$C$6:$C$28,IF(H524="6ème","Mixte",G524)),Barèmes!$E$2,Barèmes!$F$2)))),IF(X524&gt;=SUMIFS(Barèmes!$F$6:$F$28,Barèmes!$A$6:$A$28,"Souplesse (score 1-5)",Barèmes!$B$6:$B$28,H524,Barèmes!$C$6:$C$28,IF(H524="6ème","Mixte",G524)),Barèmes!$B$2,IF(X524&gt;=SUMIFS(Barèmes!$G$6:$G$28,Barèmes!$A$6:$A$28,"Souplesse (score 1-5)",Barèmes!$B$6:$B$28,H524,Barèmes!$C$6:$C$28,IF(H524="6ème","Mixte",G524)),Barèmes!$C$2,IF(X524&gt;=SUMIFS(Barèmes!$H$6:$H$28,Barèmes!$A$6:$A$28,"Souplesse (score 1-5)",Barèmes!$B$6:$B$28,H524,Barèmes!$C$6:$C$28,IF(H524="6ème","Mixte",G524)),Barèmes!$D$2,IF(X524&gt;=SUMIFS(Barèmes!$I$6:$I$28,Barèmes!$A$6:$A$28,"Souplesse (score 1-5)",Barèmes!$B$6:$B$28,H524,Barèmes!$C$6:$C$28,IF(H524="6ème","Mixte",G524)),Barèmes!$E$2,Barèmes!$F$2))))))</f>
        <v/>
      </c>
      <c r="AA524" s="22"/>
      <c r="AB524" s="27" t="str">
        <f>IF(OR(AA524="",SUMPRODUCT((Barèmes!$A$6:$A$28="Agilité — T-test 974 (s)")*(Barèmes!$B$6:$B$28=H524)*(Barèmes!$C$6:$C$28=IF(H524="6ème","Mixte",G524)))=0),"",IF(SUMPRODUCT((Barèmes!$A$6:$A$28="Agilité — T-test 974 (s)")*(Barèmes!$B$6:$B$28=H524)*(Barèmes!$C$6:$C$28=IF(H524="6ème","Mixte",G524))*(Barèmes!$J$6:$J$28="+"))&gt;0,IF(AA524&lt;=SUMIFS(Barèmes!$D$6:$D$28,Barèmes!$A$6:$A$28,"Agilité — T-test 974 (s)",Barèmes!$B$6:$B$28,H524,Barèmes!$C$6:$C$28,IF(H524="6ème","Mixte",G524)),"à besoin",IF(AA524&lt;=SUMIFS(Barèmes!$E$6:$E$28,Barèmes!$A$6:$A$28,"Agilité — T-test 974 (s)",Barèmes!$B$6:$B$28,H524,Barèmes!$C$6:$C$28,IF(H524="6ème","Mixte",G524)),"fragile","satisfaisant")),IF(AA524&gt;=SUMIFS(Barèmes!$D$6:$D$28,Barèmes!$A$6:$A$28,"Agilité — T-test 974 (s)",Barèmes!$B$6:$B$28,H524,Barèmes!$C$6:$C$28,IF(H524="6ème","Mixte",G524)),"à besoin",IF(AA524&gt;=SUMIFS(Barèmes!$E$6:$E$28,Barèmes!$A$6:$A$28,"Agilité — T-test 974 (s)",Barèmes!$B$6:$B$28,H524,Barèmes!$C$6:$C$28,IF(H524="6ème","Mixte",G524)),"fragile","satisfaisant"))))</f>
        <v/>
      </c>
      <c r="AC524" s="27" t="str">
        <f>IF(OR(AA524="",SUMPRODUCT((Barèmes!$A$6:$A$28="Agilité — T-test 974 (s)")*(Barèmes!$B$6:$B$28=H524)*(Barèmes!$C$6:$C$28=IF(H524="6ème","Mixte",G524)))=0),"",IF(SUMPRODUCT((Barèmes!$A$6:$A$28="Agilité — T-test 974 (s)")*(Barèmes!$B$6:$B$28=H524)*(Barèmes!$C$6:$C$28=IF(H524="6ème","Mixte",G524))*(Barèmes!$J$6:$J$28="+"))&gt;0,IF(AA524&lt;=SUMIFS(Barèmes!$F$6:$F$28,Barèmes!$A$6:$A$28,"Agilité — T-test 974 (s)",Barèmes!$B$6:$B$28,H524,Barèmes!$C$6:$C$28,IF(H524="6ème","Mixte",G524)),Barèmes!$B$2,IF(AA524&lt;=SUMIFS(Barèmes!$G$6:$G$28,Barèmes!$A$6:$A$28,"Agilité — T-test 974 (s)",Barèmes!$B$6:$B$28,H524,Barèmes!$C$6:$C$28,IF(H524="6ème","Mixte",G524)),Barèmes!$C$2,IF(AA524&lt;=SUMIFS(Barèmes!$H$6:$H$28,Barèmes!$A$6:$A$28,"Agilité — T-test 974 (s)",Barèmes!$B$6:$B$28,H524,Barèmes!$C$6:$C$28,IF(H524="6ème","Mixte",G524)),Barèmes!$D$2,IF(AA524&lt;=SUMIFS(Barèmes!$I$6:$I$28,Barèmes!$A$6:$A$28,"Agilité — T-test 974 (s)",Barèmes!$B$6:$B$28,H524,Barèmes!$C$6:$C$28,IF(H524="6ème","Mixte",G524)),Barèmes!$E$2,Barèmes!$F$2)))),IF(AA524&gt;=SUMIFS(Barèmes!$F$6:$F$28,Barèmes!$A$6:$A$28,"Agilité — T-test 974 (s)",Barèmes!$B$6:$B$28,H524,Barèmes!$C$6:$C$28,IF(H524="6ème","Mixte",G524)),Barèmes!$B$2,IF(AA524&gt;=SUMIFS(Barèmes!$G$6:$G$28,Barèmes!$A$6:$A$28,"Agilité — T-test 974 (s)",Barèmes!$B$6:$B$28,H524,Barèmes!$C$6:$C$28,IF(H524="6ème","Mixte",G524)),Barèmes!$C$2,IF(AA524&gt;=SUMIFS(Barèmes!$H$6:$H$28,Barèmes!$A$6:$A$28,"Agilité — T-test 974 (s)",Barèmes!$B$6:$B$28,H524,Barèmes!$C$6:$C$28,IF(H524="6ème","Mixte",G524)),Barèmes!$D$2,IF(AA524&gt;=SUMIFS(Barèmes!$I$6:$I$28,Barèmes!$A$6:$A$28,"Agilité — T-test 974 (s)",Barèmes!$B$6:$B$28,H524,Barèmes!$C$6:$C$28,IF(H524="6ème","Mixte",G524)),Barèmes!$E$2,Barèmes!$F$2))))))</f>
        <v/>
      </c>
      <c r="AD524" s="28" t="str">
        <f t="shared" si="66"/>
        <v/>
      </c>
      <c r="AE524" s="29" t="str">
        <f t="shared" si="67"/>
        <v/>
      </c>
      <c r="AF524" s="30" t="str">
        <f>IF(OR(AD524="",SUMPRODUCT((Barèmes!$A$6:$A$28="Surcoût d'agilité (s) — technique")*(Barèmes!$B$6:$B$28=H524)*(Barèmes!$C$6:$C$28=IF(H524="6ème","Mixte",G524)))=0),"",IF(SUMPRODUCT((Barèmes!$A$6:$A$28="Surcoût d'agilité (s) — technique")*(Barèmes!$B$6:$B$28=H524)*(Barèmes!$C$6:$C$28=IF(H524="6ème","Mixte",G524))*(Barèmes!$J$6:$J$28="+"))&gt;0,IF(AD524&lt;=SUMIFS(Barèmes!$D$6:$D$28,Barèmes!$A$6:$A$28,"Surcoût d'agilité (s) — technique",Barèmes!$B$6:$B$28,H524,Barèmes!$C$6:$C$28,IF(H524="6ème","Mixte",G524)),"à besoin",IF(AD524&lt;=SUMIFS(Barèmes!$E$6:$E$28,Barèmes!$A$6:$A$28,"Surcoût d'agilité (s) — technique",Barèmes!$B$6:$B$28,H524,Barèmes!$C$6:$C$28,IF(H524="6ème","Mixte",G524)),"fragile","satisfaisant")),IF(AD524&gt;=SUMIFS(Barèmes!$D$6:$D$28,Barèmes!$A$6:$A$28,"Surcoût d'agilité (s) — technique",Barèmes!$B$6:$B$28,H524,Barèmes!$C$6:$C$28,IF(H524="6ème","Mixte",G524)),"à besoin",IF(AD524&gt;=SUMIFS(Barèmes!$E$6:$E$28,Barèmes!$A$6:$A$28,"Surcoût d'agilité (s) — technique",Barèmes!$B$6:$B$28,H524,Barèmes!$C$6:$C$28,IF(H524="6ème","Mixte",G524)),"fragile","satisfaisant"))))</f>
        <v/>
      </c>
      <c r="AG524" s="30" t="str">
        <f>IF(OR(AD524="",SUMPRODUCT((Barèmes!$A$6:$A$28="Surcoût d'agilité (s) — technique")*(Barèmes!$B$6:$B$28=H524)*(Barèmes!$C$6:$C$28=IF(H524="6ème","Mixte",G524)))=0),"",IF(SUMPRODUCT((Barèmes!$A$6:$A$28="Surcoût d'agilité (s) — technique")*(Barèmes!$B$6:$B$28=H524)*(Barèmes!$C$6:$C$28=IF(H524="6ème","Mixte",G524))*(Barèmes!$J$6:$J$28="+"))&gt;0,IF(AD524&lt;=SUMIFS(Barèmes!$F$6:$F$28,Barèmes!$A$6:$A$28,"Surcoût d'agilité (s) — technique",Barèmes!$B$6:$B$28,H524,Barèmes!$C$6:$C$28,IF(H524="6ème","Mixte",G524)),Barèmes!$B$2,IF(AD524&lt;=SUMIFS(Barèmes!$G$6:$G$28,Barèmes!$A$6:$A$28,"Surcoût d'agilité (s) — technique",Barèmes!$B$6:$B$28,H524,Barèmes!$C$6:$C$28,IF(H524="6ème","Mixte",G524)),Barèmes!$C$2,IF(AD524&lt;=SUMIFS(Barèmes!$H$6:$H$28,Barèmes!$A$6:$A$28,"Surcoût d'agilité (s) — technique",Barèmes!$B$6:$B$28,H524,Barèmes!$C$6:$C$28,IF(H524="6ème","Mixte",G524)),Barèmes!$D$2,IF(AD524&lt;=SUMIFS(Barèmes!$I$6:$I$28,Barèmes!$A$6:$A$28,"Surcoût d'agilité (s) — technique",Barèmes!$B$6:$B$28,H524,Barèmes!$C$6:$C$28,IF(H524="6ème","Mixte",G524)),Barèmes!$E$2,Barèmes!$F$2)))),IF(AD524&gt;=SUMIFS(Barèmes!$F$6:$F$28,Barèmes!$A$6:$A$28,"Surcoût d'agilité (s) — technique",Barèmes!$B$6:$B$28,H524,Barèmes!$C$6:$C$28,IF(H524="6ème","Mixte",G524)),Barèmes!$B$2,IF(AD524&gt;=SUMIFS(Barèmes!$G$6:$G$28,Barèmes!$A$6:$A$28,"Surcoût d'agilité (s) — technique",Barèmes!$B$6:$B$28,H524,Barèmes!$C$6:$C$28,IF(H524="6ème","Mixte",G524)),Barèmes!$C$2,IF(AD524&gt;=SUMIFS(Barèmes!$H$6:$H$28,Barèmes!$A$6:$A$28,"Surcoût d'agilité (s) — technique",Barèmes!$B$6:$B$28,H524,Barèmes!$C$6:$C$28,IF(H524="6ème","Mixte",G524)),Barèmes!$D$2,IF(AD524&gt;=SUMIFS(Barèmes!$I$6:$I$28,Barèmes!$A$6:$A$28,"Surcoût d'agilité (s) — technique",Barèmes!$B$6:$B$28,H524,Barèmes!$C$6:$C$28,IF(H524="6ème","Mixte",G524)),Barèmes!$E$2,Barèmes!$F$2))))))</f>
        <v/>
      </c>
      <c r="AH524" s="31" t="str">
        <f>IF((IF(N524="",0,1)+IF(Q524="",0,1)+IF(W524="",0,1)+IF(Z524="",0,1)+IF(AC524="",0,1))=0,"",3*IF(N524=Barèmes!$B$2,1,IF(N524=Barèmes!$C$2,2,IF(N524=Barèmes!$D$2,3,IF(N524=Barèmes!$E$2,4,IF(N524=Barèmes!$F$2,5,0)))))+3*IF(Q524=Barèmes!$B$2,1,IF(Q524=Barèmes!$C$2,2,IF(Q524=Barèmes!$D$2,3,IF(Q524=Barèmes!$E$2,4,IF(Q524=Barèmes!$F$2,5,0)))))+2*IF(W524=Barèmes!$B$2,1,IF(W524=Barèmes!$C$2,2,IF(W524=Barèmes!$D$2,3,IF(W524=Barèmes!$E$2,4,IF(W524=Barèmes!$F$2,5,0)))))+1*IF(Z524=Barèmes!$B$2,1,IF(Z524=Barèmes!$C$2,2,IF(Z524=Barèmes!$D$2,3,IF(Z524=Barèmes!$E$2,4,IF(Z524=Barèmes!$F$2,5,0)))))+1*IF(AC524=Barèmes!$B$2,1,IF(AC524=Barèmes!$C$2,2,IF(AC524=Barèmes!$D$2,3,IF(AC524=Barèmes!$E$2,4,IF(AC524=Barèmes!$F$2,5,0))))))</f>
        <v/>
      </c>
      <c r="AI524" s="31"/>
      <c r="AJ524" s="32" t="str">
        <f>IFERROR(INDEX(Croissance!$B$5:$B$604,MATCH(A524,Croissance!$A$5:$A$604,0)),"")</f>
        <v/>
      </c>
      <c r="AK524" s="32" t="str">
        <f>IFERROR(INDEX(Croissance!$C$5:$C$604,MATCH(A524,Croissance!$A$5:$A$604,0)),"")</f>
        <v/>
      </c>
      <c r="AL524" s="32" t="str">
        <f>IFERROR(INDEX(Croissance!$D$5:$D$604,MATCH(A524,Croissance!$A$5:$A$604,0)),"")</f>
        <v/>
      </c>
      <c r="AM524" s="32" t="str">
        <f>IFERROR(INDEX(Croissance!$E$5:$E$604,MATCH(A524,Croissance!$A$5:$A$604,0)),"")</f>
        <v/>
      </c>
      <c r="AO524" s="33">
        <f t="shared" si="72"/>
        <v>0</v>
      </c>
      <c r="AP524" s="33">
        <f t="shared" si="68"/>
        <v>0</v>
      </c>
      <c r="AQ524" s="33">
        <f>IF(A524="",0,IF(AND(OR('Synthèse classe'!$C$2="Tous",C524='Synthèse classe'!$C$2),OR('Synthèse classe'!$C$3="Toutes",D524='Synthèse classe'!$C$3),OR('Synthèse classe'!$C$4="Toutes",AND('Synthèse classe'!$C$4="Dernière",AP524=1),B524=IFERROR(VALUE('Synthèse classe'!$C$4),0))),1,0))</f>
        <v>0</v>
      </c>
      <c r="AR524" s="34" t="str">
        <f t="shared" si="69"/>
        <v/>
      </c>
    </row>
    <row r="525" spans="1:44" x14ac:dyDescent="0.2">
      <c r="A525" s="17" t="str">
        <f t="shared" si="65"/>
        <v/>
      </c>
      <c r="B525" s="18"/>
      <c r="C525" s="19"/>
      <c r="D525" s="19"/>
      <c r="E525" s="19"/>
      <c r="F525" s="19"/>
      <c r="G525" s="19"/>
      <c r="H525" s="17" t="str">
        <f t="shared" si="70"/>
        <v/>
      </c>
      <c r="I525" s="20"/>
      <c r="J525" s="18"/>
      <c r="K525" s="19"/>
      <c r="L525" s="21" t="str">
        <f t="shared" si="71"/>
        <v/>
      </c>
      <c r="M525" s="21" t="str">
        <f>IF(OR(J525="",SUMPRODUCT((Barèmes!$A$6:$A$28="Endurance — Luc Léger (palier)")*(Barèmes!$B$6:$B$28=H525)*(Barèmes!$C$6:$C$28=IF(H525="6ème","Mixte",G525)))=0),"",IF(SUMPRODUCT((Barèmes!$A$6:$A$28="Endurance — Luc Léger (palier)")*(Barèmes!$B$6:$B$28=H525)*(Barèmes!$C$6:$C$28=IF(H525="6ème","Mixte",G525))*(Barèmes!$J$6:$J$28="+"))&gt;0,IF(J525&lt;=SUMIFS(Barèmes!$D$6:$D$28,Barèmes!$A$6:$A$28,"Endurance — Luc Léger (palier)",Barèmes!$B$6:$B$28,H525,Barèmes!$C$6:$C$28,IF(H525="6ème","Mixte",G525)),"à besoin",IF(J525&lt;=SUMIFS(Barèmes!$E$6:$E$28,Barèmes!$A$6:$A$28,"Endurance — Luc Léger (palier)",Barèmes!$B$6:$B$28,H525,Barèmes!$C$6:$C$28,IF(H525="6ème","Mixte",G525)),"fragile","satisfaisant")),IF(J525&gt;=SUMIFS(Barèmes!$D$6:$D$28,Barèmes!$A$6:$A$28,"Endurance — Luc Léger (palier)",Barèmes!$B$6:$B$28,H525,Barèmes!$C$6:$C$28,IF(H525="6ème","Mixte",G525)),"à besoin",IF(J525&gt;=SUMIFS(Barèmes!$E$6:$E$28,Barèmes!$A$6:$A$28,"Endurance — Luc Léger (palier)",Barèmes!$B$6:$B$28,H525,Barèmes!$C$6:$C$28,IF(H525="6ème","Mixte",G525)),"fragile","satisfaisant"))))</f>
        <v/>
      </c>
      <c r="N525" s="21" t="str">
        <f>IF(OR(J525="",SUMPRODUCT((Barèmes!$A$6:$A$28="Endurance — Luc Léger (palier)")*(Barèmes!$B$6:$B$28=H525)*(Barèmes!$C$6:$C$28=IF(H525="6ème","Mixte",G525)))=0),"",IF(SUMPRODUCT((Barèmes!$A$6:$A$28="Endurance — Luc Léger (palier)")*(Barèmes!$B$6:$B$28=H525)*(Barèmes!$C$6:$C$28=IF(H525="6ème","Mixte",G525))*(Barèmes!$J$6:$J$28="+"))&gt;0,IF(J525&lt;=SUMIFS(Barèmes!$F$6:$F$28,Barèmes!$A$6:$A$28,"Endurance — Luc Léger (palier)",Barèmes!$B$6:$B$28,H525,Barèmes!$C$6:$C$28,IF(H525="6ème","Mixte",G525)),Barèmes!$B$2,IF(J525&lt;=SUMIFS(Barèmes!$G$6:$G$28,Barèmes!$A$6:$A$28,"Endurance — Luc Léger (palier)",Barèmes!$B$6:$B$28,H525,Barèmes!$C$6:$C$28,IF(H525="6ème","Mixte",G525)),Barèmes!$C$2,IF(J525&lt;=SUMIFS(Barèmes!$H$6:$H$28,Barèmes!$A$6:$A$28,"Endurance — Luc Léger (palier)",Barèmes!$B$6:$B$28,H525,Barèmes!$C$6:$C$28,IF(H525="6ème","Mixte",G525)),Barèmes!$D$2,IF(J525&lt;=SUMIFS(Barèmes!$I$6:$I$28,Barèmes!$A$6:$A$28,"Endurance — Luc Léger (palier)",Barèmes!$B$6:$B$28,H525,Barèmes!$C$6:$C$28,IF(H525="6ème","Mixte",G525)),Barèmes!$E$2,Barèmes!$F$2)))),IF(J525&gt;=SUMIFS(Barèmes!$F$6:$F$28,Barèmes!$A$6:$A$28,"Endurance — Luc Léger (palier)",Barèmes!$B$6:$B$28,H525,Barèmes!$C$6:$C$28,IF(H525="6ème","Mixte",G525)),Barèmes!$B$2,IF(J525&gt;=SUMIFS(Barèmes!$G$6:$G$28,Barèmes!$A$6:$A$28,"Endurance — Luc Léger (palier)",Barèmes!$B$6:$B$28,H525,Barèmes!$C$6:$C$28,IF(H525="6ème","Mixte",G525)),Barèmes!$C$2,IF(J525&gt;=SUMIFS(Barèmes!$H$6:$H$28,Barèmes!$A$6:$A$28,"Endurance — Luc Léger (palier)",Barèmes!$B$6:$B$28,H525,Barèmes!$C$6:$C$28,IF(H525="6ème","Mixte",G525)),Barèmes!$D$2,IF(J525&gt;=SUMIFS(Barèmes!$I$6:$I$28,Barèmes!$A$6:$A$28,"Endurance — Luc Léger (palier)",Barèmes!$B$6:$B$28,H525,Barèmes!$C$6:$C$28,IF(H525="6ème","Mixte",G525)),Barèmes!$E$2,Barèmes!$F$2))))))</f>
        <v/>
      </c>
      <c r="O525" s="22"/>
      <c r="P525" s="23" t="str">
        <f>IF(OR(O525="",SUMPRODUCT((Barèmes!$A$6:$A$28="Force bas du corps — Saut en longueur (m)")*(Barèmes!$B$6:$B$28=H525)*(Barèmes!$C$6:$C$28=IF(H525="6ème","Mixte",G525)))=0),"",IF(SUMPRODUCT((Barèmes!$A$6:$A$28="Force bas du corps — Saut en longueur (m)")*(Barèmes!$B$6:$B$28=H525)*(Barèmes!$C$6:$C$28=IF(H525="6ème","Mixte",G525))*(Barèmes!$J$6:$J$28="+"))&gt;0,IF(O525&lt;=SUMIFS(Barèmes!$D$6:$D$28,Barèmes!$A$6:$A$28,"Force bas du corps — Saut en longueur (m)",Barèmes!$B$6:$B$28,H525,Barèmes!$C$6:$C$28,IF(H525="6ème","Mixte",G525)),"à besoin",IF(O525&lt;=SUMIFS(Barèmes!$E$6:$E$28,Barèmes!$A$6:$A$28,"Force bas du corps — Saut en longueur (m)",Barèmes!$B$6:$B$28,H525,Barèmes!$C$6:$C$28,IF(H525="6ème","Mixte",G525)),"fragile","satisfaisant")),IF(O525&gt;=SUMIFS(Barèmes!$D$6:$D$28,Barèmes!$A$6:$A$28,"Force bas du corps — Saut en longueur (m)",Barèmes!$B$6:$B$28,H525,Barèmes!$C$6:$C$28,IF(H525="6ème","Mixte",G525)),"à besoin",IF(O525&gt;=SUMIFS(Barèmes!$E$6:$E$28,Barèmes!$A$6:$A$28,"Force bas du corps — Saut en longueur (m)",Barèmes!$B$6:$B$28,H525,Barèmes!$C$6:$C$28,IF(H525="6ème","Mixte",G525)),"fragile","satisfaisant"))))</f>
        <v/>
      </c>
      <c r="Q525" s="23" t="str">
        <f>IF(OR(O525="",SUMPRODUCT((Barèmes!$A$6:$A$28="Force bas du corps — Saut en longueur (m)")*(Barèmes!$B$6:$B$28=H525)*(Barèmes!$C$6:$C$28=IF(H525="6ème","Mixte",G525)))=0),"",IF(SUMPRODUCT((Barèmes!$A$6:$A$28="Force bas du corps — Saut en longueur (m)")*(Barèmes!$B$6:$B$28=H525)*(Barèmes!$C$6:$C$28=IF(H525="6ème","Mixte",G525))*(Barèmes!$J$6:$J$28="+"))&gt;0,IF(O525&lt;=SUMIFS(Barèmes!$F$6:$F$28,Barèmes!$A$6:$A$28,"Force bas du corps — Saut en longueur (m)",Barèmes!$B$6:$B$28,H525,Barèmes!$C$6:$C$28,IF(H525="6ème","Mixte",G525)),Barèmes!$B$2,IF(O525&lt;=SUMIFS(Barèmes!$G$6:$G$28,Barèmes!$A$6:$A$28,"Force bas du corps — Saut en longueur (m)",Barèmes!$B$6:$B$28,H525,Barèmes!$C$6:$C$28,IF(H525="6ème","Mixte",G525)),Barèmes!$C$2,IF(O525&lt;=SUMIFS(Barèmes!$H$6:$H$28,Barèmes!$A$6:$A$28,"Force bas du corps — Saut en longueur (m)",Barèmes!$B$6:$B$28,H525,Barèmes!$C$6:$C$28,IF(H525="6ème","Mixte",G525)),Barèmes!$D$2,IF(O525&lt;=SUMIFS(Barèmes!$I$6:$I$28,Barèmes!$A$6:$A$28,"Force bas du corps — Saut en longueur (m)",Barèmes!$B$6:$B$28,H525,Barèmes!$C$6:$C$28,IF(H525="6ème","Mixte",G525)),Barèmes!$E$2,Barèmes!$F$2)))),IF(O525&gt;=SUMIFS(Barèmes!$F$6:$F$28,Barèmes!$A$6:$A$28,"Force bas du corps — Saut en longueur (m)",Barèmes!$B$6:$B$28,H525,Barèmes!$C$6:$C$28,IF(H525="6ème","Mixte",G525)),Barèmes!$B$2,IF(O525&gt;=SUMIFS(Barèmes!$G$6:$G$28,Barèmes!$A$6:$A$28,"Force bas du corps — Saut en longueur (m)",Barèmes!$B$6:$B$28,H525,Barèmes!$C$6:$C$28,IF(H525="6ème","Mixte",G525)),Barèmes!$C$2,IF(O525&gt;=SUMIFS(Barèmes!$H$6:$H$28,Barèmes!$A$6:$A$28,"Force bas du corps — Saut en longueur (m)",Barèmes!$B$6:$B$28,H525,Barèmes!$C$6:$C$28,IF(H525="6ème","Mixte",G525)),Barèmes!$D$2,IF(O525&gt;=SUMIFS(Barèmes!$I$6:$I$28,Barèmes!$A$6:$A$28,"Force bas du corps — Saut en longueur (m)",Barèmes!$B$6:$B$28,H525,Barèmes!$C$6:$C$28,IF(H525="6ème","Mixte",G525)),Barèmes!$E$2,Barèmes!$F$2))))))</f>
        <v/>
      </c>
      <c r="R525" s="22"/>
      <c r="S525" s="24" t="str">
        <f>IF(OR(R525="",SUMPRODUCT((Barèmes!$A$6:$A$28="Vitesse — 30 m (s)")*(Barèmes!$B$6:$B$28=H525)*(Barèmes!$C$6:$C$28=IF(H525="6ème","Mixte",G525)))=0),"",IF(SUMPRODUCT((Barèmes!$A$6:$A$28="Vitesse — 30 m (s)")*(Barèmes!$B$6:$B$28=H525)*(Barèmes!$C$6:$C$28=IF(H525="6ème","Mixte",G525))*(Barèmes!$J$6:$J$28="+"))&gt;0,IF(R525&lt;=SUMIFS(Barèmes!$D$6:$D$28,Barèmes!$A$6:$A$28,"Vitesse — 30 m (s)",Barèmes!$B$6:$B$28,H525,Barèmes!$C$6:$C$28,IF(H525="6ème","Mixte",G525)),"à besoin",IF(R525&lt;=SUMIFS(Barèmes!$E$6:$E$28,Barèmes!$A$6:$A$28,"Vitesse — 30 m (s)",Barèmes!$B$6:$B$28,H525,Barèmes!$C$6:$C$28,IF(H525="6ème","Mixte",G525)),"fragile","satisfaisant")),IF(R525&gt;=SUMIFS(Barèmes!$D$6:$D$28,Barèmes!$A$6:$A$28,"Vitesse — 30 m (s)",Barèmes!$B$6:$B$28,H525,Barèmes!$C$6:$C$28,IF(H525="6ème","Mixte",G525)),"à besoin",IF(R525&gt;=SUMIFS(Barèmes!$E$6:$E$28,Barèmes!$A$6:$A$28,"Vitesse — 30 m (s)",Barèmes!$B$6:$B$28,H525,Barèmes!$C$6:$C$28,IF(H525="6ème","Mixte",G525)),"fragile","satisfaisant"))))</f>
        <v/>
      </c>
      <c r="T525" s="24" t="str">
        <f>IF(OR(R525="",SUMPRODUCT((Barèmes!$A$6:$A$28="Vitesse — 30 m (s)")*(Barèmes!$B$6:$B$28=H525)*(Barèmes!$C$6:$C$28=IF(H525="6ème","Mixte",G525)))=0),"",IF(SUMPRODUCT((Barèmes!$A$6:$A$28="Vitesse — 30 m (s)")*(Barèmes!$B$6:$B$28=H525)*(Barèmes!$C$6:$C$28=IF(H525="6ème","Mixte",G525))*(Barèmes!$J$6:$J$28="+"))&gt;0,IF(R525&lt;=SUMIFS(Barèmes!$F$6:$F$28,Barèmes!$A$6:$A$28,"Vitesse — 30 m (s)",Barèmes!$B$6:$B$28,H525,Barèmes!$C$6:$C$28,IF(H525="6ème","Mixte",G525)),Barèmes!$B$2,IF(R525&lt;=SUMIFS(Barèmes!$G$6:$G$28,Barèmes!$A$6:$A$28,"Vitesse — 30 m (s)",Barèmes!$B$6:$B$28,H525,Barèmes!$C$6:$C$28,IF(H525="6ème","Mixte",G525)),Barèmes!$C$2,IF(R525&lt;=SUMIFS(Barèmes!$H$6:$H$28,Barèmes!$A$6:$A$28,"Vitesse — 30 m (s)",Barèmes!$B$6:$B$28,H525,Barèmes!$C$6:$C$28,IF(H525="6ème","Mixte",G525)),Barèmes!$D$2,IF(R525&lt;=SUMIFS(Barèmes!$I$6:$I$28,Barèmes!$A$6:$A$28,"Vitesse — 30 m (s)",Barèmes!$B$6:$B$28,H525,Barèmes!$C$6:$C$28,IF(H525="6ème","Mixte",G525)),Barèmes!$E$2,Barèmes!$F$2)))),IF(R525&gt;=SUMIFS(Barèmes!$F$6:$F$28,Barèmes!$A$6:$A$28,"Vitesse — 30 m (s)",Barèmes!$B$6:$B$28,H525,Barèmes!$C$6:$C$28,IF(H525="6ème","Mixte",G525)),Barèmes!$B$2,IF(R525&gt;=SUMIFS(Barèmes!$G$6:$G$28,Barèmes!$A$6:$A$28,"Vitesse — 30 m (s)",Barèmes!$B$6:$B$28,H525,Barèmes!$C$6:$C$28,IF(H525="6ème","Mixte",G525)),Barèmes!$C$2,IF(R525&gt;=SUMIFS(Barèmes!$H$6:$H$28,Barèmes!$A$6:$A$28,"Vitesse — 30 m (s)",Barèmes!$B$6:$B$28,H525,Barèmes!$C$6:$C$28,IF(H525="6ème","Mixte",G525)),Barèmes!$D$2,IF(R525&gt;=SUMIFS(Barèmes!$I$6:$I$28,Barèmes!$A$6:$A$28,"Vitesse — 30 m (s)",Barèmes!$B$6:$B$28,H525,Barèmes!$C$6:$C$28,IF(H525="6ème","Mixte",G525)),Barèmes!$E$2,Barèmes!$F$2))))))</f>
        <v/>
      </c>
      <c r="U525" s="22"/>
      <c r="V525" s="25" t="str">
        <f>IF(OR(U525="",SUMPRODUCT((Barèmes!$A$6:$A$28="Vitesse — 50 m (s)")*(Barèmes!$B$6:$B$28=H525)*(Barèmes!$C$6:$C$28=IF(H525="6ème","Mixte",G525)))=0),"",IF(SUMPRODUCT((Barèmes!$A$6:$A$28="Vitesse — 50 m (s)")*(Barèmes!$B$6:$B$28=H525)*(Barèmes!$C$6:$C$28=IF(H525="6ème","Mixte",G525))*(Barèmes!$J$6:$J$28="+"))&gt;0,IF(U525&lt;=SUMIFS(Barèmes!$D$6:$D$28,Barèmes!$A$6:$A$28,"Vitesse — 50 m (s)",Barèmes!$B$6:$B$28,H525,Barèmes!$C$6:$C$28,IF(H525="6ème","Mixte",G525)),"à besoin",IF(U525&lt;=SUMIFS(Barèmes!$E$6:$E$28,Barèmes!$A$6:$A$28,"Vitesse — 50 m (s)",Barèmes!$B$6:$B$28,H525,Barèmes!$C$6:$C$28,IF(H525="6ème","Mixte",G525)),"fragile","satisfaisant")),IF(U525&gt;=SUMIFS(Barèmes!$D$6:$D$28,Barèmes!$A$6:$A$28,"Vitesse — 50 m (s)",Barèmes!$B$6:$B$28,H525,Barèmes!$C$6:$C$28,IF(H525="6ème","Mixte",G525)),"à besoin",IF(U525&gt;=SUMIFS(Barèmes!$E$6:$E$28,Barèmes!$A$6:$A$28,"Vitesse — 50 m (s)",Barèmes!$B$6:$B$28,H525,Barèmes!$C$6:$C$28,IF(H525="6ème","Mixte",G525)),"fragile","satisfaisant"))))</f>
        <v/>
      </c>
      <c r="W525" s="25" t="str">
        <f>IF(OR(U525="",SUMPRODUCT((Barèmes!$A$6:$A$28="Vitesse — 50 m (s)")*(Barèmes!$B$6:$B$28=H525)*(Barèmes!$C$6:$C$28=IF(H525="6ème","Mixte",G525)))=0),"",IF(SUMPRODUCT((Barèmes!$A$6:$A$28="Vitesse — 50 m (s)")*(Barèmes!$B$6:$B$28=H525)*(Barèmes!$C$6:$C$28=IF(H525="6ème","Mixte",G525))*(Barèmes!$J$6:$J$28="+"))&gt;0,IF(U525&lt;=SUMIFS(Barèmes!$F$6:$F$28,Barèmes!$A$6:$A$28,"Vitesse — 50 m (s)",Barèmes!$B$6:$B$28,H525,Barèmes!$C$6:$C$28,IF(H525="6ème","Mixte",G525)),Barèmes!$B$2,IF(U525&lt;=SUMIFS(Barèmes!$G$6:$G$28,Barèmes!$A$6:$A$28,"Vitesse — 50 m (s)",Barèmes!$B$6:$B$28,H525,Barèmes!$C$6:$C$28,IF(H525="6ème","Mixte",G525)),Barèmes!$C$2,IF(U525&lt;=SUMIFS(Barèmes!$H$6:$H$28,Barèmes!$A$6:$A$28,"Vitesse — 50 m (s)",Barèmes!$B$6:$B$28,H525,Barèmes!$C$6:$C$28,IF(H525="6ème","Mixte",G525)),Barèmes!$D$2,IF(U525&lt;=SUMIFS(Barèmes!$I$6:$I$28,Barèmes!$A$6:$A$28,"Vitesse — 50 m (s)",Barèmes!$B$6:$B$28,H525,Barèmes!$C$6:$C$28,IF(H525="6ème","Mixte",G525)),Barèmes!$E$2,Barèmes!$F$2)))),IF(U525&gt;=SUMIFS(Barèmes!$F$6:$F$28,Barèmes!$A$6:$A$28,"Vitesse — 50 m (s)",Barèmes!$B$6:$B$28,H525,Barèmes!$C$6:$C$28,IF(H525="6ème","Mixte",G525)),Barèmes!$B$2,IF(U525&gt;=SUMIFS(Barèmes!$G$6:$G$28,Barèmes!$A$6:$A$28,"Vitesse — 50 m (s)",Barèmes!$B$6:$B$28,H525,Barèmes!$C$6:$C$28,IF(H525="6ème","Mixte",G525)),Barèmes!$C$2,IF(U525&gt;=SUMIFS(Barèmes!$H$6:$H$28,Barèmes!$A$6:$A$28,"Vitesse — 50 m (s)",Barèmes!$B$6:$B$28,H525,Barèmes!$C$6:$C$28,IF(H525="6ème","Mixte",G525)),Barèmes!$D$2,IF(U525&gt;=SUMIFS(Barèmes!$I$6:$I$28,Barèmes!$A$6:$A$28,"Vitesse — 50 m (s)",Barèmes!$B$6:$B$28,H525,Barèmes!$C$6:$C$28,IF(H525="6ème","Mixte",G525)),Barèmes!$E$2,Barèmes!$F$2))))))</f>
        <v/>
      </c>
      <c r="X525" s="18"/>
      <c r="Y525" s="26" t="str" cm="1">
        <f t="array" ref="Y525">IF(OR(X525="",SUMPRODUCT((Barèmes!$A$6:$A$28="Souplesse (score 1-5)")*(Barèmes!$B$6:$B$28=H525)*(Barèmes!$C$6:$C$28=IF(H525="6ème","Mixte",G525)))=0),"",IF(SUMPRODUCT((Barèmes!$A$6:$A$28="Souplesse (score 1-5)")*(Barèmes!$B$6:$B$28=H525)*(Barèmes!$C$6:$C$28=IF(H525="6ème","Mixte",G525))*(Barèmes!$J$6:$J$28="+"))&gt;0,IF(X525&lt;=SUMIFS(Barèmes!$D$6:$D$28,Barèmes!$A$6:$A$28,"Souplesse (score 1-5)",Barèmes!$B$6:$B$28,H525,Barèmes!$C$6:$C$28,IF(H525="6ème","Mixte",G525)),"à besoin",IF(X525&lt;=SUMIFS(Barèmes!$E$6:$E$28,Barèmes!$A$6:$A$28,"Souplesse (score 1-5)",Barèmes!$B$6:$B$28,H525,Barèmes!$C$6:$C$28,IF(H525="6ème","Mixte",G525)),"fragile","satisfaisant")),IF(X525&gt;=SUMIFS(Barèmes!$D$6:$D$28,Barèmes!$A$6:$A$28,"Souplesse (score 1-5)",Barèmes!$B$6:$B$28,H525,Barèmes!$C$6:$C$28,IF(H525="6ème","Mixte",G525)),"à besoin",IF(X525&gt;=SUMIFS(Barèmes!$E$6:$E$28,Barèmes!$A$6:$A$28,"Souplesse (score 1-5)",Barèmes!$B$6:$B$28,H525,Barèmes!$C$6:$C$28,IF(H525="6ème","Mixte",G525)),"fragile","satisfaisant"))))</f>
        <v/>
      </c>
      <c r="Z525" s="26" t="str" cm="1">
        <f t="array" ref="Z525">IF(OR(X525="",SUMPRODUCT((Barèmes!$A$6:$A$28="Souplesse (score 1-5)")*(Barèmes!$B$6:$B$28=H525)*(Barèmes!$C$6:$C$28=IF(H525="6ème","Mixte",G525)))=0),"",IF(SUMPRODUCT((Barèmes!$A$6:$A$28="Souplesse (score 1-5)")*(Barèmes!$B$6:$B$28=H525)*(Barèmes!$C$6:$C$28=IF(H525="6ème","Mixte",G525))*(Barèmes!$J$6:$J$28="+"))&gt;0,IF(X525&lt;=SUMIFS(Barèmes!$F$6:$F$28,Barèmes!$A$6:$A$28,"Souplesse (score 1-5)",Barèmes!$B$6:$B$28,H525,Barèmes!$C$6:$C$28,IF(H525="6ème","Mixte",G525)),Barèmes!$B$2,IF(X525&lt;=SUMIFS(Barèmes!$G$6:$G$28,Barèmes!$A$6:$A$28,"Souplesse (score 1-5)",Barèmes!$B$6:$B$28,H525,Barèmes!$C$6:$C$28,IF(H525="6ème","Mixte",G525)),Barèmes!$C$2,IF(X525&lt;=SUMIFS(Barèmes!$H$6:$H$28,Barèmes!$A$6:$A$28,"Souplesse (score 1-5)",Barèmes!$B$6:$B$28,H525,Barèmes!$C$6:$C$28,IF(H525="6ème","Mixte",G525)),Barèmes!$D$2,IF(X525&lt;=SUMIFS(Barèmes!$I$6:$I$28,Barèmes!$A$6:$A$28,"Souplesse (score 1-5)",Barèmes!$B$6:$B$28,H525,Barèmes!$C$6:$C$28,IF(H525="6ème","Mixte",G525)),Barèmes!$E$2,Barèmes!$F$2)))),IF(X525&gt;=SUMIFS(Barèmes!$F$6:$F$28,Barèmes!$A$6:$A$28,"Souplesse (score 1-5)",Barèmes!$B$6:$B$28,H525,Barèmes!$C$6:$C$28,IF(H525="6ème","Mixte",G525)),Barèmes!$B$2,IF(X525&gt;=SUMIFS(Barèmes!$G$6:$G$28,Barèmes!$A$6:$A$28,"Souplesse (score 1-5)",Barèmes!$B$6:$B$28,H525,Barèmes!$C$6:$C$28,IF(H525="6ème","Mixte",G525)),Barèmes!$C$2,IF(X525&gt;=SUMIFS(Barèmes!$H$6:$H$28,Barèmes!$A$6:$A$28,"Souplesse (score 1-5)",Barèmes!$B$6:$B$28,H525,Barèmes!$C$6:$C$28,IF(H525="6ème","Mixte",G525)),Barèmes!$D$2,IF(X525&gt;=SUMIFS(Barèmes!$I$6:$I$28,Barèmes!$A$6:$A$28,"Souplesse (score 1-5)",Barèmes!$B$6:$B$28,H525,Barèmes!$C$6:$C$28,IF(H525="6ème","Mixte",G525)),Barèmes!$E$2,Barèmes!$F$2))))))</f>
        <v/>
      </c>
      <c r="AA525" s="22"/>
      <c r="AB525" s="27" t="str">
        <f>IF(OR(AA525="",SUMPRODUCT((Barèmes!$A$6:$A$28="Agilité — T-test 974 (s)")*(Barèmes!$B$6:$B$28=H525)*(Barèmes!$C$6:$C$28=IF(H525="6ème","Mixte",G525)))=0),"",IF(SUMPRODUCT((Barèmes!$A$6:$A$28="Agilité — T-test 974 (s)")*(Barèmes!$B$6:$B$28=H525)*(Barèmes!$C$6:$C$28=IF(H525="6ème","Mixte",G525))*(Barèmes!$J$6:$J$28="+"))&gt;0,IF(AA525&lt;=SUMIFS(Barèmes!$D$6:$D$28,Barèmes!$A$6:$A$28,"Agilité — T-test 974 (s)",Barèmes!$B$6:$B$28,H525,Barèmes!$C$6:$C$28,IF(H525="6ème","Mixte",G525)),"à besoin",IF(AA525&lt;=SUMIFS(Barèmes!$E$6:$E$28,Barèmes!$A$6:$A$28,"Agilité — T-test 974 (s)",Barèmes!$B$6:$B$28,H525,Barèmes!$C$6:$C$28,IF(H525="6ème","Mixte",G525)),"fragile","satisfaisant")),IF(AA525&gt;=SUMIFS(Barèmes!$D$6:$D$28,Barèmes!$A$6:$A$28,"Agilité — T-test 974 (s)",Barèmes!$B$6:$B$28,H525,Barèmes!$C$6:$C$28,IF(H525="6ème","Mixte",G525)),"à besoin",IF(AA525&gt;=SUMIFS(Barèmes!$E$6:$E$28,Barèmes!$A$6:$A$28,"Agilité — T-test 974 (s)",Barèmes!$B$6:$B$28,H525,Barèmes!$C$6:$C$28,IF(H525="6ème","Mixte",G525)),"fragile","satisfaisant"))))</f>
        <v/>
      </c>
      <c r="AC525" s="27" t="str">
        <f>IF(OR(AA525="",SUMPRODUCT((Barèmes!$A$6:$A$28="Agilité — T-test 974 (s)")*(Barèmes!$B$6:$B$28=H525)*(Barèmes!$C$6:$C$28=IF(H525="6ème","Mixte",G525)))=0),"",IF(SUMPRODUCT((Barèmes!$A$6:$A$28="Agilité — T-test 974 (s)")*(Barèmes!$B$6:$B$28=H525)*(Barèmes!$C$6:$C$28=IF(H525="6ème","Mixte",G525))*(Barèmes!$J$6:$J$28="+"))&gt;0,IF(AA525&lt;=SUMIFS(Barèmes!$F$6:$F$28,Barèmes!$A$6:$A$28,"Agilité — T-test 974 (s)",Barèmes!$B$6:$B$28,H525,Barèmes!$C$6:$C$28,IF(H525="6ème","Mixte",G525)),Barèmes!$B$2,IF(AA525&lt;=SUMIFS(Barèmes!$G$6:$G$28,Barèmes!$A$6:$A$28,"Agilité — T-test 974 (s)",Barèmes!$B$6:$B$28,H525,Barèmes!$C$6:$C$28,IF(H525="6ème","Mixte",G525)),Barèmes!$C$2,IF(AA525&lt;=SUMIFS(Barèmes!$H$6:$H$28,Barèmes!$A$6:$A$28,"Agilité — T-test 974 (s)",Barèmes!$B$6:$B$28,H525,Barèmes!$C$6:$C$28,IF(H525="6ème","Mixte",G525)),Barèmes!$D$2,IF(AA525&lt;=SUMIFS(Barèmes!$I$6:$I$28,Barèmes!$A$6:$A$28,"Agilité — T-test 974 (s)",Barèmes!$B$6:$B$28,H525,Barèmes!$C$6:$C$28,IF(H525="6ème","Mixte",G525)),Barèmes!$E$2,Barèmes!$F$2)))),IF(AA525&gt;=SUMIFS(Barèmes!$F$6:$F$28,Barèmes!$A$6:$A$28,"Agilité — T-test 974 (s)",Barèmes!$B$6:$B$28,H525,Barèmes!$C$6:$C$28,IF(H525="6ème","Mixte",G525)),Barèmes!$B$2,IF(AA525&gt;=SUMIFS(Barèmes!$G$6:$G$28,Barèmes!$A$6:$A$28,"Agilité — T-test 974 (s)",Barèmes!$B$6:$B$28,H525,Barèmes!$C$6:$C$28,IF(H525="6ème","Mixte",G525)),Barèmes!$C$2,IF(AA525&gt;=SUMIFS(Barèmes!$H$6:$H$28,Barèmes!$A$6:$A$28,"Agilité — T-test 974 (s)",Barèmes!$B$6:$B$28,H525,Barèmes!$C$6:$C$28,IF(H525="6ème","Mixte",G525)),Barèmes!$D$2,IF(AA525&gt;=SUMIFS(Barèmes!$I$6:$I$28,Barèmes!$A$6:$A$28,"Agilité — T-test 974 (s)",Barèmes!$B$6:$B$28,H525,Barèmes!$C$6:$C$28,IF(H525="6ème","Mixte",G525)),Barèmes!$E$2,Barèmes!$F$2))))))</f>
        <v/>
      </c>
      <c r="AD525" s="28" t="str">
        <f t="shared" si="66"/>
        <v/>
      </c>
      <c r="AE525" s="29" t="str">
        <f t="shared" si="67"/>
        <v/>
      </c>
      <c r="AF525" s="30" t="str">
        <f>IF(OR(AD525="",SUMPRODUCT((Barèmes!$A$6:$A$28="Surcoût d'agilité (s) — technique")*(Barèmes!$B$6:$B$28=H525)*(Barèmes!$C$6:$C$28=IF(H525="6ème","Mixte",G525)))=0),"",IF(SUMPRODUCT((Barèmes!$A$6:$A$28="Surcoût d'agilité (s) — technique")*(Barèmes!$B$6:$B$28=H525)*(Barèmes!$C$6:$C$28=IF(H525="6ème","Mixte",G525))*(Barèmes!$J$6:$J$28="+"))&gt;0,IF(AD525&lt;=SUMIFS(Barèmes!$D$6:$D$28,Barèmes!$A$6:$A$28,"Surcoût d'agilité (s) — technique",Barèmes!$B$6:$B$28,H525,Barèmes!$C$6:$C$28,IF(H525="6ème","Mixte",G525)),"à besoin",IF(AD525&lt;=SUMIFS(Barèmes!$E$6:$E$28,Barèmes!$A$6:$A$28,"Surcoût d'agilité (s) — technique",Barèmes!$B$6:$B$28,H525,Barèmes!$C$6:$C$28,IF(H525="6ème","Mixte",G525)),"fragile","satisfaisant")),IF(AD525&gt;=SUMIFS(Barèmes!$D$6:$D$28,Barèmes!$A$6:$A$28,"Surcoût d'agilité (s) — technique",Barèmes!$B$6:$B$28,H525,Barèmes!$C$6:$C$28,IF(H525="6ème","Mixte",G525)),"à besoin",IF(AD525&gt;=SUMIFS(Barèmes!$E$6:$E$28,Barèmes!$A$6:$A$28,"Surcoût d'agilité (s) — technique",Barèmes!$B$6:$B$28,H525,Barèmes!$C$6:$C$28,IF(H525="6ème","Mixte",G525)),"fragile","satisfaisant"))))</f>
        <v/>
      </c>
      <c r="AG525" s="30" t="str">
        <f>IF(OR(AD525="",SUMPRODUCT((Barèmes!$A$6:$A$28="Surcoût d'agilité (s) — technique")*(Barèmes!$B$6:$B$28=H525)*(Barèmes!$C$6:$C$28=IF(H525="6ème","Mixte",G525)))=0),"",IF(SUMPRODUCT((Barèmes!$A$6:$A$28="Surcoût d'agilité (s) — technique")*(Barèmes!$B$6:$B$28=H525)*(Barèmes!$C$6:$C$28=IF(H525="6ème","Mixte",G525))*(Barèmes!$J$6:$J$28="+"))&gt;0,IF(AD525&lt;=SUMIFS(Barèmes!$F$6:$F$28,Barèmes!$A$6:$A$28,"Surcoût d'agilité (s) — technique",Barèmes!$B$6:$B$28,H525,Barèmes!$C$6:$C$28,IF(H525="6ème","Mixte",G525)),Barèmes!$B$2,IF(AD525&lt;=SUMIFS(Barèmes!$G$6:$G$28,Barèmes!$A$6:$A$28,"Surcoût d'agilité (s) — technique",Barèmes!$B$6:$B$28,H525,Barèmes!$C$6:$C$28,IF(H525="6ème","Mixte",G525)),Barèmes!$C$2,IF(AD525&lt;=SUMIFS(Barèmes!$H$6:$H$28,Barèmes!$A$6:$A$28,"Surcoût d'agilité (s) — technique",Barèmes!$B$6:$B$28,H525,Barèmes!$C$6:$C$28,IF(H525="6ème","Mixte",G525)),Barèmes!$D$2,IF(AD525&lt;=SUMIFS(Barèmes!$I$6:$I$28,Barèmes!$A$6:$A$28,"Surcoût d'agilité (s) — technique",Barèmes!$B$6:$B$28,H525,Barèmes!$C$6:$C$28,IF(H525="6ème","Mixte",G525)),Barèmes!$E$2,Barèmes!$F$2)))),IF(AD525&gt;=SUMIFS(Barèmes!$F$6:$F$28,Barèmes!$A$6:$A$28,"Surcoût d'agilité (s) — technique",Barèmes!$B$6:$B$28,H525,Barèmes!$C$6:$C$28,IF(H525="6ème","Mixte",G525)),Barèmes!$B$2,IF(AD525&gt;=SUMIFS(Barèmes!$G$6:$G$28,Barèmes!$A$6:$A$28,"Surcoût d'agilité (s) — technique",Barèmes!$B$6:$B$28,H525,Barèmes!$C$6:$C$28,IF(H525="6ème","Mixte",G525)),Barèmes!$C$2,IF(AD525&gt;=SUMIFS(Barèmes!$H$6:$H$28,Barèmes!$A$6:$A$28,"Surcoût d'agilité (s) — technique",Barèmes!$B$6:$B$28,H525,Barèmes!$C$6:$C$28,IF(H525="6ème","Mixte",G525)),Barèmes!$D$2,IF(AD525&gt;=SUMIFS(Barèmes!$I$6:$I$28,Barèmes!$A$6:$A$28,"Surcoût d'agilité (s) — technique",Barèmes!$B$6:$B$28,H525,Barèmes!$C$6:$C$28,IF(H525="6ème","Mixte",G525)),Barèmes!$E$2,Barèmes!$F$2))))))</f>
        <v/>
      </c>
      <c r="AH525" s="31" t="str">
        <f>IF((IF(N525="",0,1)+IF(Q525="",0,1)+IF(W525="",0,1)+IF(Z525="",0,1)+IF(AC525="",0,1))=0,"",3*IF(N525=Barèmes!$B$2,1,IF(N525=Barèmes!$C$2,2,IF(N525=Barèmes!$D$2,3,IF(N525=Barèmes!$E$2,4,IF(N525=Barèmes!$F$2,5,0)))))+3*IF(Q525=Barèmes!$B$2,1,IF(Q525=Barèmes!$C$2,2,IF(Q525=Barèmes!$D$2,3,IF(Q525=Barèmes!$E$2,4,IF(Q525=Barèmes!$F$2,5,0)))))+2*IF(W525=Barèmes!$B$2,1,IF(W525=Barèmes!$C$2,2,IF(W525=Barèmes!$D$2,3,IF(W525=Barèmes!$E$2,4,IF(W525=Barèmes!$F$2,5,0)))))+1*IF(Z525=Barèmes!$B$2,1,IF(Z525=Barèmes!$C$2,2,IF(Z525=Barèmes!$D$2,3,IF(Z525=Barèmes!$E$2,4,IF(Z525=Barèmes!$F$2,5,0)))))+1*IF(AC525=Barèmes!$B$2,1,IF(AC525=Barèmes!$C$2,2,IF(AC525=Barèmes!$D$2,3,IF(AC525=Barèmes!$E$2,4,IF(AC525=Barèmes!$F$2,5,0))))))</f>
        <v/>
      </c>
      <c r="AI525" s="31"/>
      <c r="AJ525" s="32" t="str">
        <f>IFERROR(INDEX(Croissance!$B$5:$B$604,MATCH(A525,Croissance!$A$5:$A$604,0)),"")</f>
        <v/>
      </c>
      <c r="AK525" s="32" t="str">
        <f>IFERROR(INDEX(Croissance!$C$5:$C$604,MATCH(A525,Croissance!$A$5:$A$604,0)),"")</f>
        <v/>
      </c>
      <c r="AL525" s="32" t="str">
        <f>IFERROR(INDEX(Croissance!$D$5:$D$604,MATCH(A525,Croissance!$A$5:$A$604,0)),"")</f>
        <v/>
      </c>
      <c r="AM525" s="32" t="str">
        <f>IFERROR(INDEX(Croissance!$E$5:$E$604,MATCH(A525,Croissance!$A$5:$A$604,0)),"")</f>
        <v/>
      </c>
      <c r="AO525" s="33">
        <f t="shared" si="72"/>
        <v>0</v>
      </c>
      <c r="AP525" s="33">
        <f t="shared" si="68"/>
        <v>0</v>
      </c>
      <c r="AQ525" s="33">
        <f>IF(A525="",0,IF(AND(OR('Synthèse classe'!$C$2="Tous",C525='Synthèse classe'!$C$2),OR('Synthèse classe'!$C$3="Toutes",D525='Synthèse classe'!$C$3),OR('Synthèse classe'!$C$4="Toutes",AND('Synthèse classe'!$C$4="Dernière",AP525=1),B525=IFERROR(VALUE('Synthèse classe'!$C$4),0))),1,0))</f>
        <v>0</v>
      </c>
      <c r="AR525" s="34" t="str">
        <f t="shared" si="69"/>
        <v/>
      </c>
    </row>
    <row r="526" spans="1:44" x14ac:dyDescent="0.2">
      <c r="A526" s="17" t="str">
        <f t="shared" si="65"/>
        <v/>
      </c>
      <c r="B526" s="18"/>
      <c r="C526" s="19"/>
      <c r="D526" s="19"/>
      <c r="E526" s="19"/>
      <c r="F526" s="19"/>
      <c r="G526" s="19"/>
      <c r="H526" s="17" t="str">
        <f t="shared" si="70"/>
        <v/>
      </c>
      <c r="I526" s="20"/>
      <c r="J526" s="18"/>
      <c r="K526" s="19"/>
      <c r="L526" s="21" t="str">
        <f t="shared" si="71"/>
        <v/>
      </c>
      <c r="M526" s="21" t="str">
        <f>IF(OR(J526="",SUMPRODUCT((Barèmes!$A$6:$A$28="Endurance — Luc Léger (palier)")*(Barèmes!$B$6:$B$28=H526)*(Barèmes!$C$6:$C$28=IF(H526="6ème","Mixte",G526)))=0),"",IF(SUMPRODUCT((Barèmes!$A$6:$A$28="Endurance — Luc Léger (palier)")*(Barèmes!$B$6:$B$28=H526)*(Barèmes!$C$6:$C$28=IF(H526="6ème","Mixte",G526))*(Barèmes!$J$6:$J$28="+"))&gt;0,IF(J526&lt;=SUMIFS(Barèmes!$D$6:$D$28,Barèmes!$A$6:$A$28,"Endurance — Luc Léger (palier)",Barèmes!$B$6:$B$28,H526,Barèmes!$C$6:$C$28,IF(H526="6ème","Mixte",G526)),"à besoin",IF(J526&lt;=SUMIFS(Barèmes!$E$6:$E$28,Barèmes!$A$6:$A$28,"Endurance — Luc Léger (palier)",Barèmes!$B$6:$B$28,H526,Barèmes!$C$6:$C$28,IF(H526="6ème","Mixte",G526)),"fragile","satisfaisant")),IF(J526&gt;=SUMIFS(Barèmes!$D$6:$D$28,Barèmes!$A$6:$A$28,"Endurance — Luc Léger (palier)",Barèmes!$B$6:$B$28,H526,Barèmes!$C$6:$C$28,IF(H526="6ème","Mixte",G526)),"à besoin",IF(J526&gt;=SUMIFS(Barèmes!$E$6:$E$28,Barèmes!$A$6:$A$28,"Endurance — Luc Léger (palier)",Barèmes!$B$6:$B$28,H526,Barèmes!$C$6:$C$28,IF(H526="6ème","Mixte",G526)),"fragile","satisfaisant"))))</f>
        <v/>
      </c>
      <c r="N526" s="21" t="str">
        <f>IF(OR(J526="",SUMPRODUCT((Barèmes!$A$6:$A$28="Endurance — Luc Léger (palier)")*(Barèmes!$B$6:$B$28=H526)*(Barèmes!$C$6:$C$28=IF(H526="6ème","Mixte",G526)))=0),"",IF(SUMPRODUCT((Barèmes!$A$6:$A$28="Endurance — Luc Léger (palier)")*(Barèmes!$B$6:$B$28=H526)*(Barèmes!$C$6:$C$28=IF(H526="6ème","Mixte",G526))*(Barèmes!$J$6:$J$28="+"))&gt;0,IF(J526&lt;=SUMIFS(Barèmes!$F$6:$F$28,Barèmes!$A$6:$A$28,"Endurance — Luc Léger (palier)",Barèmes!$B$6:$B$28,H526,Barèmes!$C$6:$C$28,IF(H526="6ème","Mixte",G526)),Barèmes!$B$2,IF(J526&lt;=SUMIFS(Barèmes!$G$6:$G$28,Barèmes!$A$6:$A$28,"Endurance — Luc Léger (palier)",Barèmes!$B$6:$B$28,H526,Barèmes!$C$6:$C$28,IF(H526="6ème","Mixte",G526)),Barèmes!$C$2,IF(J526&lt;=SUMIFS(Barèmes!$H$6:$H$28,Barèmes!$A$6:$A$28,"Endurance — Luc Léger (palier)",Barèmes!$B$6:$B$28,H526,Barèmes!$C$6:$C$28,IF(H526="6ème","Mixte",G526)),Barèmes!$D$2,IF(J526&lt;=SUMIFS(Barèmes!$I$6:$I$28,Barèmes!$A$6:$A$28,"Endurance — Luc Léger (palier)",Barèmes!$B$6:$B$28,H526,Barèmes!$C$6:$C$28,IF(H526="6ème","Mixte",G526)),Barèmes!$E$2,Barèmes!$F$2)))),IF(J526&gt;=SUMIFS(Barèmes!$F$6:$F$28,Barèmes!$A$6:$A$28,"Endurance — Luc Léger (palier)",Barèmes!$B$6:$B$28,H526,Barèmes!$C$6:$C$28,IF(H526="6ème","Mixte",G526)),Barèmes!$B$2,IF(J526&gt;=SUMIFS(Barèmes!$G$6:$G$28,Barèmes!$A$6:$A$28,"Endurance — Luc Léger (palier)",Barèmes!$B$6:$B$28,H526,Barèmes!$C$6:$C$28,IF(H526="6ème","Mixte",G526)),Barèmes!$C$2,IF(J526&gt;=SUMIFS(Barèmes!$H$6:$H$28,Barèmes!$A$6:$A$28,"Endurance — Luc Léger (palier)",Barèmes!$B$6:$B$28,H526,Barèmes!$C$6:$C$28,IF(H526="6ème","Mixte",G526)),Barèmes!$D$2,IF(J526&gt;=SUMIFS(Barèmes!$I$6:$I$28,Barèmes!$A$6:$A$28,"Endurance — Luc Léger (palier)",Barèmes!$B$6:$B$28,H526,Barèmes!$C$6:$C$28,IF(H526="6ème","Mixte",G526)),Barèmes!$E$2,Barèmes!$F$2))))))</f>
        <v/>
      </c>
      <c r="O526" s="22"/>
      <c r="P526" s="23" t="str">
        <f>IF(OR(O526="",SUMPRODUCT((Barèmes!$A$6:$A$28="Force bas du corps — Saut en longueur (m)")*(Barèmes!$B$6:$B$28=H526)*(Barèmes!$C$6:$C$28=IF(H526="6ème","Mixte",G526)))=0),"",IF(SUMPRODUCT((Barèmes!$A$6:$A$28="Force bas du corps — Saut en longueur (m)")*(Barèmes!$B$6:$B$28=H526)*(Barèmes!$C$6:$C$28=IF(H526="6ème","Mixte",G526))*(Barèmes!$J$6:$J$28="+"))&gt;0,IF(O526&lt;=SUMIFS(Barèmes!$D$6:$D$28,Barèmes!$A$6:$A$28,"Force bas du corps — Saut en longueur (m)",Barèmes!$B$6:$B$28,H526,Barèmes!$C$6:$C$28,IF(H526="6ème","Mixte",G526)),"à besoin",IF(O526&lt;=SUMIFS(Barèmes!$E$6:$E$28,Barèmes!$A$6:$A$28,"Force bas du corps — Saut en longueur (m)",Barèmes!$B$6:$B$28,H526,Barèmes!$C$6:$C$28,IF(H526="6ème","Mixte",G526)),"fragile","satisfaisant")),IF(O526&gt;=SUMIFS(Barèmes!$D$6:$D$28,Barèmes!$A$6:$A$28,"Force bas du corps — Saut en longueur (m)",Barèmes!$B$6:$B$28,H526,Barèmes!$C$6:$C$28,IF(H526="6ème","Mixte",G526)),"à besoin",IF(O526&gt;=SUMIFS(Barèmes!$E$6:$E$28,Barèmes!$A$6:$A$28,"Force bas du corps — Saut en longueur (m)",Barèmes!$B$6:$B$28,H526,Barèmes!$C$6:$C$28,IF(H526="6ème","Mixte",G526)),"fragile","satisfaisant"))))</f>
        <v/>
      </c>
      <c r="Q526" s="23" t="str">
        <f>IF(OR(O526="",SUMPRODUCT((Barèmes!$A$6:$A$28="Force bas du corps — Saut en longueur (m)")*(Barèmes!$B$6:$B$28=H526)*(Barèmes!$C$6:$C$28=IF(H526="6ème","Mixte",G526)))=0),"",IF(SUMPRODUCT((Barèmes!$A$6:$A$28="Force bas du corps — Saut en longueur (m)")*(Barèmes!$B$6:$B$28=H526)*(Barèmes!$C$6:$C$28=IF(H526="6ème","Mixte",G526))*(Barèmes!$J$6:$J$28="+"))&gt;0,IF(O526&lt;=SUMIFS(Barèmes!$F$6:$F$28,Barèmes!$A$6:$A$28,"Force bas du corps — Saut en longueur (m)",Barèmes!$B$6:$B$28,H526,Barèmes!$C$6:$C$28,IF(H526="6ème","Mixte",G526)),Barèmes!$B$2,IF(O526&lt;=SUMIFS(Barèmes!$G$6:$G$28,Barèmes!$A$6:$A$28,"Force bas du corps — Saut en longueur (m)",Barèmes!$B$6:$B$28,H526,Barèmes!$C$6:$C$28,IF(H526="6ème","Mixte",G526)),Barèmes!$C$2,IF(O526&lt;=SUMIFS(Barèmes!$H$6:$H$28,Barèmes!$A$6:$A$28,"Force bas du corps — Saut en longueur (m)",Barèmes!$B$6:$B$28,H526,Barèmes!$C$6:$C$28,IF(H526="6ème","Mixte",G526)),Barèmes!$D$2,IF(O526&lt;=SUMIFS(Barèmes!$I$6:$I$28,Barèmes!$A$6:$A$28,"Force bas du corps — Saut en longueur (m)",Barèmes!$B$6:$B$28,H526,Barèmes!$C$6:$C$28,IF(H526="6ème","Mixte",G526)),Barèmes!$E$2,Barèmes!$F$2)))),IF(O526&gt;=SUMIFS(Barèmes!$F$6:$F$28,Barèmes!$A$6:$A$28,"Force bas du corps — Saut en longueur (m)",Barèmes!$B$6:$B$28,H526,Barèmes!$C$6:$C$28,IF(H526="6ème","Mixte",G526)),Barèmes!$B$2,IF(O526&gt;=SUMIFS(Barèmes!$G$6:$G$28,Barèmes!$A$6:$A$28,"Force bas du corps — Saut en longueur (m)",Barèmes!$B$6:$B$28,H526,Barèmes!$C$6:$C$28,IF(H526="6ème","Mixte",G526)),Barèmes!$C$2,IF(O526&gt;=SUMIFS(Barèmes!$H$6:$H$28,Barèmes!$A$6:$A$28,"Force bas du corps — Saut en longueur (m)",Barèmes!$B$6:$B$28,H526,Barèmes!$C$6:$C$28,IF(H526="6ème","Mixte",G526)),Barèmes!$D$2,IF(O526&gt;=SUMIFS(Barèmes!$I$6:$I$28,Barèmes!$A$6:$A$28,"Force bas du corps — Saut en longueur (m)",Barèmes!$B$6:$B$28,H526,Barèmes!$C$6:$C$28,IF(H526="6ème","Mixte",G526)),Barèmes!$E$2,Barèmes!$F$2))))))</f>
        <v/>
      </c>
      <c r="R526" s="22"/>
      <c r="S526" s="24" t="str">
        <f>IF(OR(R526="",SUMPRODUCT((Barèmes!$A$6:$A$28="Vitesse — 30 m (s)")*(Barèmes!$B$6:$B$28=H526)*(Barèmes!$C$6:$C$28=IF(H526="6ème","Mixte",G526)))=0),"",IF(SUMPRODUCT((Barèmes!$A$6:$A$28="Vitesse — 30 m (s)")*(Barèmes!$B$6:$B$28=H526)*(Barèmes!$C$6:$C$28=IF(H526="6ème","Mixte",G526))*(Barèmes!$J$6:$J$28="+"))&gt;0,IF(R526&lt;=SUMIFS(Barèmes!$D$6:$D$28,Barèmes!$A$6:$A$28,"Vitesse — 30 m (s)",Barèmes!$B$6:$B$28,H526,Barèmes!$C$6:$C$28,IF(H526="6ème","Mixte",G526)),"à besoin",IF(R526&lt;=SUMIFS(Barèmes!$E$6:$E$28,Barèmes!$A$6:$A$28,"Vitesse — 30 m (s)",Barèmes!$B$6:$B$28,H526,Barèmes!$C$6:$C$28,IF(H526="6ème","Mixte",G526)),"fragile","satisfaisant")),IF(R526&gt;=SUMIFS(Barèmes!$D$6:$D$28,Barèmes!$A$6:$A$28,"Vitesse — 30 m (s)",Barèmes!$B$6:$B$28,H526,Barèmes!$C$6:$C$28,IF(H526="6ème","Mixte",G526)),"à besoin",IF(R526&gt;=SUMIFS(Barèmes!$E$6:$E$28,Barèmes!$A$6:$A$28,"Vitesse — 30 m (s)",Barèmes!$B$6:$B$28,H526,Barèmes!$C$6:$C$28,IF(H526="6ème","Mixte",G526)),"fragile","satisfaisant"))))</f>
        <v/>
      </c>
      <c r="T526" s="24" t="str">
        <f>IF(OR(R526="",SUMPRODUCT((Barèmes!$A$6:$A$28="Vitesse — 30 m (s)")*(Barèmes!$B$6:$B$28=H526)*(Barèmes!$C$6:$C$28=IF(H526="6ème","Mixte",G526)))=0),"",IF(SUMPRODUCT((Barèmes!$A$6:$A$28="Vitesse — 30 m (s)")*(Barèmes!$B$6:$B$28=H526)*(Barèmes!$C$6:$C$28=IF(H526="6ème","Mixte",G526))*(Barèmes!$J$6:$J$28="+"))&gt;0,IF(R526&lt;=SUMIFS(Barèmes!$F$6:$F$28,Barèmes!$A$6:$A$28,"Vitesse — 30 m (s)",Barèmes!$B$6:$B$28,H526,Barèmes!$C$6:$C$28,IF(H526="6ème","Mixte",G526)),Barèmes!$B$2,IF(R526&lt;=SUMIFS(Barèmes!$G$6:$G$28,Barèmes!$A$6:$A$28,"Vitesse — 30 m (s)",Barèmes!$B$6:$B$28,H526,Barèmes!$C$6:$C$28,IF(H526="6ème","Mixte",G526)),Barèmes!$C$2,IF(R526&lt;=SUMIFS(Barèmes!$H$6:$H$28,Barèmes!$A$6:$A$28,"Vitesse — 30 m (s)",Barèmes!$B$6:$B$28,H526,Barèmes!$C$6:$C$28,IF(H526="6ème","Mixte",G526)),Barèmes!$D$2,IF(R526&lt;=SUMIFS(Barèmes!$I$6:$I$28,Barèmes!$A$6:$A$28,"Vitesse — 30 m (s)",Barèmes!$B$6:$B$28,H526,Barèmes!$C$6:$C$28,IF(H526="6ème","Mixte",G526)),Barèmes!$E$2,Barèmes!$F$2)))),IF(R526&gt;=SUMIFS(Barèmes!$F$6:$F$28,Barèmes!$A$6:$A$28,"Vitesse — 30 m (s)",Barèmes!$B$6:$B$28,H526,Barèmes!$C$6:$C$28,IF(H526="6ème","Mixte",G526)),Barèmes!$B$2,IF(R526&gt;=SUMIFS(Barèmes!$G$6:$G$28,Barèmes!$A$6:$A$28,"Vitesse — 30 m (s)",Barèmes!$B$6:$B$28,H526,Barèmes!$C$6:$C$28,IF(H526="6ème","Mixte",G526)),Barèmes!$C$2,IF(R526&gt;=SUMIFS(Barèmes!$H$6:$H$28,Barèmes!$A$6:$A$28,"Vitesse — 30 m (s)",Barèmes!$B$6:$B$28,H526,Barèmes!$C$6:$C$28,IF(H526="6ème","Mixte",G526)),Barèmes!$D$2,IF(R526&gt;=SUMIFS(Barèmes!$I$6:$I$28,Barèmes!$A$6:$A$28,"Vitesse — 30 m (s)",Barèmes!$B$6:$B$28,H526,Barèmes!$C$6:$C$28,IF(H526="6ème","Mixte",G526)),Barèmes!$E$2,Barèmes!$F$2))))))</f>
        <v/>
      </c>
      <c r="U526" s="22"/>
      <c r="V526" s="25" t="str">
        <f>IF(OR(U526="",SUMPRODUCT((Barèmes!$A$6:$A$28="Vitesse — 50 m (s)")*(Barèmes!$B$6:$B$28=H526)*(Barèmes!$C$6:$C$28=IF(H526="6ème","Mixte",G526)))=0),"",IF(SUMPRODUCT((Barèmes!$A$6:$A$28="Vitesse — 50 m (s)")*(Barèmes!$B$6:$B$28=H526)*(Barèmes!$C$6:$C$28=IF(H526="6ème","Mixte",G526))*(Barèmes!$J$6:$J$28="+"))&gt;0,IF(U526&lt;=SUMIFS(Barèmes!$D$6:$D$28,Barèmes!$A$6:$A$28,"Vitesse — 50 m (s)",Barèmes!$B$6:$B$28,H526,Barèmes!$C$6:$C$28,IF(H526="6ème","Mixte",G526)),"à besoin",IF(U526&lt;=SUMIFS(Barèmes!$E$6:$E$28,Barèmes!$A$6:$A$28,"Vitesse — 50 m (s)",Barèmes!$B$6:$B$28,H526,Barèmes!$C$6:$C$28,IF(H526="6ème","Mixte",G526)),"fragile","satisfaisant")),IF(U526&gt;=SUMIFS(Barèmes!$D$6:$D$28,Barèmes!$A$6:$A$28,"Vitesse — 50 m (s)",Barèmes!$B$6:$B$28,H526,Barèmes!$C$6:$C$28,IF(H526="6ème","Mixte",G526)),"à besoin",IF(U526&gt;=SUMIFS(Barèmes!$E$6:$E$28,Barèmes!$A$6:$A$28,"Vitesse — 50 m (s)",Barèmes!$B$6:$B$28,H526,Barèmes!$C$6:$C$28,IF(H526="6ème","Mixte",G526)),"fragile","satisfaisant"))))</f>
        <v/>
      </c>
      <c r="W526" s="25" t="str">
        <f>IF(OR(U526="",SUMPRODUCT((Barèmes!$A$6:$A$28="Vitesse — 50 m (s)")*(Barèmes!$B$6:$B$28=H526)*(Barèmes!$C$6:$C$28=IF(H526="6ème","Mixte",G526)))=0),"",IF(SUMPRODUCT((Barèmes!$A$6:$A$28="Vitesse — 50 m (s)")*(Barèmes!$B$6:$B$28=H526)*(Barèmes!$C$6:$C$28=IF(H526="6ème","Mixte",G526))*(Barèmes!$J$6:$J$28="+"))&gt;0,IF(U526&lt;=SUMIFS(Barèmes!$F$6:$F$28,Barèmes!$A$6:$A$28,"Vitesse — 50 m (s)",Barèmes!$B$6:$B$28,H526,Barèmes!$C$6:$C$28,IF(H526="6ème","Mixte",G526)),Barèmes!$B$2,IF(U526&lt;=SUMIFS(Barèmes!$G$6:$G$28,Barèmes!$A$6:$A$28,"Vitesse — 50 m (s)",Barèmes!$B$6:$B$28,H526,Barèmes!$C$6:$C$28,IF(H526="6ème","Mixte",G526)),Barèmes!$C$2,IF(U526&lt;=SUMIFS(Barèmes!$H$6:$H$28,Barèmes!$A$6:$A$28,"Vitesse — 50 m (s)",Barèmes!$B$6:$B$28,H526,Barèmes!$C$6:$C$28,IF(H526="6ème","Mixte",G526)),Barèmes!$D$2,IF(U526&lt;=SUMIFS(Barèmes!$I$6:$I$28,Barèmes!$A$6:$A$28,"Vitesse — 50 m (s)",Barèmes!$B$6:$B$28,H526,Barèmes!$C$6:$C$28,IF(H526="6ème","Mixte",G526)),Barèmes!$E$2,Barèmes!$F$2)))),IF(U526&gt;=SUMIFS(Barèmes!$F$6:$F$28,Barèmes!$A$6:$A$28,"Vitesse — 50 m (s)",Barèmes!$B$6:$B$28,H526,Barèmes!$C$6:$C$28,IF(H526="6ème","Mixte",G526)),Barèmes!$B$2,IF(U526&gt;=SUMIFS(Barèmes!$G$6:$G$28,Barèmes!$A$6:$A$28,"Vitesse — 50 m (s)",Barèmes!$B$6:$B$28,H526,Barèmes!$C$6:$C$28,IF(H526="6ème","Mixte",G526)),Barèmes!$C$2,IF(U526&gt;=SUMIFS(Barèmes!$H$6:$H$28,Barèmes!$A$6:$A$28,"Vitesse — 50 m (s)",Barèmes!$B$6:$B$28,H526,Barèmes!$C$6:$C$28,IF(H526="6ème","Mixte",G526)),Barèmes!$D$2,IF(U526&gt;=SUMIFS(Barèmes!$I$6:$I$28,Barèmes!$A$6:$A$28,"Vitesse — 50 m (s)",Barèmes!$B$6:$B$28,H526,Barèmes!$C$6:$C$28,IF(H526="6ème","Mixte",G526)),Barèmes!$E$2,Barèmes!$F$2))))))</f>
        <v/>
      </c>
      <c r="X526" s="18"/>
      <c r="Y526" s="26" t="str" cm="1">
        <f t="array" ref="Y526">IF(OR(X526="",SUMPRODUCT((Barèmes!$A$6:$A$28="Souplesse (score 1-5)")*(Barèmes!$B$6:$B$28=H526)*(Barèmes!$C$6:$C$28=IF(H526="6ème","Mixte",G526)))=0),"",IF(SUMPRODUCT((Barèmes!$A$6:$A$28="Souplesse (score 1-5)")*(Barèmes!$B$6:$B$28=H526)*(Barèmes!$C$6:$C$28=IF(H526="6ème","Mixte",G526))*(Barèmes!$J$6:$J$28="+"))&gt;0,IF(X526&lt;=SUMIFS(Barèmes!$D$6:$D$28,Barèmes!$A$6:$A$28,"Souplesse (score 1-5)",Barèmes!$B$6:$B$28,H526,Barèmes!$C$6:$C$28,IF(H526="6ème","Mixte",G526)),"à besoin",IF(X526&lt;=SUMIFS(Barèmes!$E$6:$E$28,Barèmes!$A$6:$A$28,"Souplesse (score 1-5)",Barèmes!$B$6:$B$28,H526,Barèmes!$C$6:$C$28,IF(H526="6ème","Mixte",G526)),"fragile","satisfaisant")),IF(X526&gt;=SUMIFS(Barèmes!$D$6:$D$28,Barèmes!$A$6:$A$28,"Souplesse (score 1-5)",Barèmes!$B$6:$B$28,H526,Barèmes!$C$6:$C$28,IF(H526="6ème","Mixte",G526)),"à besoin",IF(X526&gt;=SUMIFS(Barèmes!$E$6:$E$28,Barèmes!$A$6:$A$28,"Souplesse (score 1-5)",Barèmes!$B$6:$B$28,H526,Barèmes!$C$6:$C$28,IF(H526="6ème","Mixte",G526)),"fragile","satisfaisant"))))</f>
        <v/>
      </c>
      <c r="Z526" s="26" t="str" cm="1">
        <f t="array" ref="Z526">IF(OR(X526="",SUMPRODUCT((Barèmes!$A$6:$A$28="Souplesse (score 1-5)")*(Barèmes!$B$6:$B$28=H526)*(Barèmes!$C$6:$C$28=IF(H526="6ème","Mixte",G526)))=0),"",IF(SUMPRODUCT((Barèmes!$A$6:$A$28="Souplesse (score 1-5)")*(Barèmes!$B$6:$B$28=H526)*(Barèmes!$C$6:$C$28=IF(H526="6ème","Mixte",G526))*(Barèmes!$J$6:$J$28="+"))&gt;0,IF(X526&lt;=SUMIFS(Barèmes!$F$6:$F$28,Barèmes!$A$6:$A$28,"Souplesse (score 1-5)",Barèmes!$B$6:$B$28,H526,Barèmes!$C$6:$C$28,IF(H526="6ème","Mixte",G526)),Barèmes!$B$2,IF(X526&lt;=SUMIFS(Barèmes!$G$6:$G$28,Barèmes!$A$6:$A$28,"Souplesse (score 1-5)",Barèmes!$B$6:$B$28,H526,Barèmes!$C$6:$C$28,IF(H526="6ème","Mixte",G526)),Barèmes!$C$2,IF(X526&lt;=SUMIFS(Barèmes!$H$6:$H$28,Barèmes!$A$6:$A$28,"Souplesse (score 1-5)",Barèmes!$B$6:$B$28,H526,Barèmes!$C$6:$C$28,IF(H526="6ème","Mixte",G526)),Barèmes!$D$2,IF(X526&lt;=SUMIFS(Barèmes!$I$6:$I$28,Barèmes!$A$6:$A$28,"Souplesse (score 1-5)",Barèmes!$B$6:$B$28,H526,Barèmes!$C$6:$C$28,IF(H526="6ème","Mixte",G526)),Barèmes!$E$2,Barèmes!$F$2)))),IF(X526&gt;=SUMIFS(Barèmes!$F$6:$F$28,Barèmes!$A$6:$A$28,"Souplesse (score 1-5)",Barèmes!$B$6:$B$28,H526,Barèmes!$C$6:$C$28,IF(H526="6ème","Mixte",G526)),Barèmes!$B$2,IF(X526&gt;=SUMIFS(Barèmes!$G$6:$G$28,Barèmes!$A$6:$A$28,"Souplesse (score 1-5)",Barèmes!$B$6:$B$28,H526,Barèmes!$C$6:$C$28,IF(H526="6ème","Mixte",G526)),Barèmes!$C$2,IF(X526&gt;=SUMIFS(Barèmes!$H$6:$H$28,Barèmes!$A$6:$A$28,"Souplesse (score 1-5)",Barèmes!$B$6:$B$28,H526,Barèmes!$C$6:$C$28,IF(H526="6ème","Mixte",G526)),Barèmes!$D$2,IF(X526&gt;=SUMIFS(Barèmes!$I$6:$I$28,Barèmes!$A$6:$A$28,"Souplesse (score 1-5)",Barèmes!$B$6:$B$28,H526,Barèmes!$C$6:$C$28,IF(H526="6ème","Mixte",G526)),Barèmes!$E$2,Barèmes!$F$2))))))</f>
        <v/>
      </c>
      <c r="AA526" s="22"/>
      <c r="AB526" s="27" t="str">
        <f>IF(OR(AA526="",SUMPRODUCT((Barèmes!$A$6:$A$28="Agilité — T-test 974 (s)")*(Barèmes!$B$6:$B$28=H526)*(Barèmes!$C$6:$C$28=IF(H526="6ème","Mixte",G526)))=0),"",IF(SUMPRODUCT((Barèmes!$A$6:$A$28="Agilité — T-test 974 (s)")*(Barèmes!$B$6:$B$28=H526)*(Barèmes!$C$6:$C$28=IF(H526="6ème","Mixte",G526))*(Barèmes!$J$6:$J$28="+"))&gt;0,IF(AA526&lt;=SUMIFS(Barèmes!$D$6:$D$28,Barèmes!$A$6:$A$28,"Agilité — T-test 974 (s)",Barèmes!$B$6:$B$28,H526,Barèmes!$C$6:$C$28,IF(H526="6ème","Mixte",G526)),"à besoin",IF(AA526&lt;=SUMIFS(Barèmes!$E$6:$E$28,Barèmes!$A$6:$A$28,"Agilité — T-test 974 (s)",Barèmes!$B$6:$B$28,H526,Barèmes!$C$6:$C$28,IF(H526="6ème","Mixte",G526)),"fragile","satisfaisant")),IF(AA526&gt;=SUMIFS(Barèmes!$D$6:$D$28,Barèmes!$A$6:$A$28,"Agilité — T-test 974 (s)",Barèmes!$B$6:$B$28,H526,Barèmes!$C$6:$C$28,IF(H526="6ème","Mixte",G526)),"à besoin",IF(AA526&gt;=SUMIFS(Barèmes!$E$6:$E$28,Barèmes!$A$6:$A$28,"Agilité — T-test 974 (s)",Barèmes!$B$6:$B$28,H526,Barèmes!$C$6:$C$28,IF(H526="6ème","Mixte",G526)),"fragile","satisfaisant"))))</f>
        <v/>
      </c>
      <c r="AC526" s="27" t="str">
        <f>IF(OR(AA526="",SUMPRODUCT((Barèmes!$A$6:$A$28="Agilité — T-test 974 (s)")*(Barèmes!$B$6:$B$28=H526)*(Barèmes!$C$6:$C$28=IF(H526="6ème","Mixte",G526)))=0),"",IF(SUMPRODUCT((Barèmes!$A$6:$A$28="Agilité — T-test 974 (s)")*(Barèmes!$B$6:$B$28=H526)*(Barèmes!$C$6:$C$28=IF(H526="6ème","Mixte",G526))*(Barèmes!$J$6:$J$28="+"))&gt;0,IF(AA526&lt;=SUMIFS(Barèmes!$F$6:$F$28,Barèmes!$A$6:$A$28,"Agilité — T-test 974 (s)",Barèmes!$B$6:$B$28,H526,Barèmes!$C$6:$C$28,IF(H526="6ème","Mixte",G526)),Barèmes!$B$2,IF(AA526&lt;=SUMIFS(Barèmes!$G$6:$G$28,Barèmes!$A$6:$A$28,"Agilité — T-test 974 (s)",Barèmes!$B$6:$B$28,H526,Barèmes!$C$6:$C$28,IF(H526="6ème","Mixte",G526)),Barèmes!$C$2,IF(AA526&lt;=SUMIFS(Barèmes!$H$6:$H$28,Barèmes!$A$6:$A$28,"Agilité — T-test 974 (s)",Barèmes!$B$6:$B$28,H526,Barèmes!$C$6:$C$28,IF(H526="6ème","Mixte",G526)),Barèmes!$D$2,IF(AA526&lt;=SUMIFS(Barèmes!$I$6:$I$28,Barèmes!$A$6:$A$28,"Agilité — T-test 974 (s)",Barèmes!$B$6:$B$28,H526,Barèmes!$C$6:$C$28,IF(H526="6ème","Mixte",G526)),Barèmes!$E$2,Barèmes!$F$2)))),IF(AA526&gt;=SUMIFS(Barèmes!$F$6:$F$28,Barèmes!$A$6:$A$28,"Agilité — T-test 974 (s)",Barèmes!$B$6:$B$28,H526,Barèmes!$C$6:$C$28,IF(H526="6ème","Mixte",G526)),Barèmes!$B$2,IF(AA526&gt;=SUMIFS(Barèmes!$G$6:$G$28,Barèmes!$A$6:$A$28,"Agilité — T-test 974 (s)",Barèmes!$B$6:$B$28,H526,Barèmes!$C$6:$C$28,IF(H526="6ème","Mixte",G526)),Barèmes!$C$2,IF(AA526&gt;=SUMIFS(Barèmes!$H$6:$H$28,Barèmes!$A$6:$A$28,"Agilité — T-test 974 (s)",Barèmes!$B$6:$B$28,H526,Barèmes!$C$6:$C$28,IF(H526="6ème","Mixte",G526)),Barèmes!$D$2,IF(AA526&gt;=SUMIFS(Barèmes!$I$6:$I$28,Barèmes!$A$6:$A$28,"Agilité — T-test 974 (s)",Barèmes!$B$6:$B$28,H526,Barèmes!$C$6:$C$28,IF(H526="6ème","Mixte",G526)),Barèmes!$E$2,Barèmes!$F$2))))))</f>
        <v/>
      </c>
      <c r="AD526" s="28" t="str">
        <f t="shared" si="66"/>
        <v/>
      </c>
      <c r="AE526" s="29" t="str">
        <f t="shared" si="67"/>
        <v/>
      </c>
      <c r="AF526" s="30" t="str">
        <f>IF(OR(AD526="",SUMPRODUCT((Barèmes!$A$6:$A$28="Surcoût d'agilité (s) — technique")*(Barèmes!$B$6:$B$28=H526)*(Barèmes!$C$6:$C$28=IF(H526="6ème","Mixte",G526)))=0),"",IF(SUMPRODUCT((Barèmes!$A$6:$A$28="Surcoût d'agilité (s) — technique")*(Barèmes!$B$6:$B$28=H526)*(Barèmes!$C$6:$C$28=IF(H526="6ème","Mixte",G526))*(Barèmes!$J$6:$J$28="+"))&gt;0,IF(AD526&lt;=SUMIFS(Barèmes!$D$6:$D$28,Barèmes!$A$6:$A$28,"Surcoût d'agilité (s) — technique",Barèmes!$B$6:$B$28,H526,Barèmes!$C$6:$C$28,IF(H526="6ème","Mixte",G526)),"à besoin",IF(AD526&lt;=SUMIFS(Barèmes!$E$6:$E$28,Barèmes!$A$6:$A$28,"Surcoût d'agilité (s) — technique",Barèmes!$B$6:$B$28,H526,Barèmes!$C$6:$C$28,IF(H526="6ème","Mixte",G526)),"fragile","satisfaisant")),IF(AD526&gt;=SUMIFS(Barèmes!$D$6:$D$28,Barèmes!$A$6:$A$28,"Surcoût d'agilité (s) — technique",Barèmes!$B$6:$B$28,H526,Barèmes!$C$6:$C$28,IF(H526="6ème","Mixte",G526)),"à besoin",IF(AD526&gt;=SUMIFS(Barèmes!$E$6:$E$28,Barèmes!$A$6:$A$28,"Surcoût d'agilité (s) — technique",Barèmes!$B$6:$B$28,H526,Barèmes!$C$6:$C$28,IF(H526="6ème","Mixte",G526)),"fragile","satisfaisant"))))</f>
        <v/>
      </c>
      <c r="AG526" s="30" t="str">
        <f>IF(OR(AD526="",SUMPRODUCT((Barèmes!$A$6:$A$28="Surcoût d'agilité (s) — technique")*(Barèmes!$B$6:$B$28=H526)*(Barèmes!$C$6:$C$28=IF(H526="6ème","Mixte",G526)))=0),"",IF(SUMPRODUCT((Barèmes!$A$6:$A$28="Surcoût d'agilité (s) — technique")*(Barèmes!$B$6:$B$28=H526)*(Barèmes!$C$6:$C$28=IF(H526="6ème","Mixte",G526))*(Barèmes!$J$6:$J$28="+"))&gt;0,IF(AD526&lt;=SUMIFS(Barèmes!$F$6:$F$28,Barèmes!$A$6:$A$28,"Surcoût d'agilité (s) — technique",Barèmes!$B$6:$B$28,H526,Barèmes!$C$6:$C$28,IF(H526="6ème","Mixte",G526)),Barèmes!$B$2,IF(AD526&lt;=SUMIFS(Barèmes!$G$6:$G$28,Barèmes!$A$6:$A$28,"Surcoût d'agilité (s) — technique",Barèmes!$B$6:$B$28,H526,Barèmes!$C$6:$C$28,IF(H526="6ème","Mixte",G526)),Barèmes!$C$2,IF(AD526&lt;=SUMIFS(Barèmes!$H$6:$H$28,Barèmes!$A$6:$A$28,"Surcoût d'agilité (s) — technique",Barèmes!$B$6:$B$28,H526,Barèmes!$C$6:$C$28,IF(H526="6ème","Mixte",G526)),Barèmes!$D$2,IF(AD526&lt;=SUMIFS(Barèmes!$I$6:$I$28,Barèmes!$A$6:$A$28,"Surcoût d'agilité (s) — technique",Barèmes!$B$6:$B$28,H526,Barèmes!$C$6:$C$28,IF(H526="6ème","Mixte",G526)),Barèmes!$E$2,Barèmes!$F$2)))),IF(AD526&gt;=SUMIFS(Barèmes!$F$6:$F$28,Barèmes!$A$6:$A$28,"Surcoût d'agilité (s) — technique",Barèmes!$B$6:$B$28,H526,Barèmes!$C$6:$C$28,IF(H526="6ème","Mixte",G526)),Barèmes!$B$2,IF(AD526&gt;=SUMIFS(Barèmes!$G$6:$G$28,Barèmes!$A$6:$A$28,"Surcoût d'agilité (s) — technique",Barèmes!$B$6:$B$28,H526,Barèmes!$C$6:$C$28,IF(H526="6ème","Mixte",G526)),Barèmes!$C$2,IF(AD526&gt;=SUMIFS(Barèmes!$H$6:$H$28,Barèmes!$A$6:$A$28,"Surcoût d'agilité (s) — technique",Barèmes!$B$6:$B$28,H526,Barèmes!$C$6:$C$28,IF(H526="6ème","Mixte",G526)),Barèmes!$D$2,IF(AD526&gt;=SUMIFS(Barèmes!$I$6:$I$28,Barèmes!$A$6:$A$28,"Surcoût d'agilité (s) — technique",Barèmes!$B$6:$B$28,H526,Barèmes!$C$6:$C$28,IF(H526="6ème","Mixte",G526)),Barèmes!$E$2,Barèmes!$F$2))))))</f>
        <v/>
      </c>
      <c r="AH526" s="31" t="str">
        <f>IF((IF(N526="",0,1)+IF(Q526="",0,1)+IF(W526="",0,1)+IF(Z526="",0,1)+IF(AC526="",0,1))=0,"",3*IF(N526=Barèmes!$B$2,1,IF(N526=Barèmes!$C$2,2,IF(N526=Barèmes!$D$2,3,IF(N526=Barèmes!$E$2,4,IF(N526=Barèmes!$F$2,5,0)))))+3*IF(Q526=Barèmes!$B$2,1,IF(Q526=Barèmes!$C$2,2,IF(Q526=Barèmes!$D$2,3,IF(Q526=Barèmes!$E$2,4,IF(Q526=Barèmes!$F$2,5,0)))))+2*IF(W526=Barèmes!$B$2,1,IF(W526=Barèmes!$C$2,2,IF(W526=Barèmes!$D$2,3,IF(W526=Barèmes!$E$2,4,IF(W526=Barèmes!$F$2,5,0)))))+1*IF(Z526=Barèmes!$B$2,1,IF(Z526=Barèmes!$C$2,2,IF(Z526=Barèmes!$D$2,3,IF(Z526=Barèmes!$E$2,4,IF(Z526=Barèmes!$F$2,5,0)))))+1*IF(AC526=Barèmes!$B$2,1,IF(AC526=Barèmes!$C$2,2,IF(AC526=Barèmes!$D$2,3,IF(AC526=Barèmes!$E$2,4,IF(AC526=Barèmes!$F$2,5,0))))))</f>
        <v/>
      </c>
      <c r="AI526" s="31"/>
      <c r="AJ526" s="32" t="str">
        <f>IFERROR(INDEX(Croissance!$B$5:$B$604,MATCH(A526,Croissance!$A$5:$A$604,0)),"")</f>
        <v/>
      </c>
      <c r="AK526" s="32" t="str">
        <f>IFERROR(INDEX(Croissance!$C$5:$C$604,MATCH(A526,Croissance!$A$5:$A$604,0)),"")</f>
        <v/>
      </c>
      <c r="AL526" s="32" t="str">
        <f>IFERROR(INDEX(Croissance!$D$5:$D$604,MATCH(A526,Croissance!$A$5:$A$604,0)),"")</f>
        <v/>
      </c>
      <c r="AM526" s="32" t="str">
        <f>IFERROR(INDEX(Croissance!$E$5:$E$604,MATCH(A526,Croissance!$A$5:$A$604,0)),"")</f>
        <v/>
      </c>
      <c r="AO526" s="33">
        <f t="shared" si="72"/>
        <v>0</v>
      </c>
      <c r="AP526" s="33">
        <f t="shared" si="68"/>
        <v>0</v>
      </c>
      <c r="AQ526" s="33">
        <f>IF(A526="",0,IF(AND(OR('Synthèse classe'!$C$2="Tous",C526='Synthèse classe'!$C$2),OR('Synthèse classe'!$C$3="Toutes",D526='Synthèse classe'!$C$3),OR('Synthèse classe'!$C$4="Toutes",AND('Synthèse classe'!$C$4="Dernière",AP526=1),B526=IFERROR(VALUE('Synthèse classe'!$C$4),0))),1,0))</f>
        <v>0</v>
      </c>
      <c r="AR526" s="34" t="str">
        <f t="shared" si="69"/>
        <v/>
      </c>
    </row>
    <row r="527" spans="1:44" x14ac:dyDescent="0.2">
      <c r="A527" s="17" t="str">
        <f t="shared" si="65"/>
        <v/>
      </c>
      <c r="B527" s="18"/>
      <c r="C527" s="19"/>
      <c r="D527" s="19"/>
      <c r="E527" s="19"/>
      <c r="F527" s="19"/>
      <c r="G527" s="19"/>
      <c r="H527" s="17" t="str">
        <f t="shared" si="70"/>
        <v/>
      </c>
      <c r="I527" s="20"/>
      <c r="J527" s="18"/>
      <c r="K527" s="19"/>
      <c r="L527" s="21" t="str">
        <f t="shared" si="71"/>
        <v/>
      </c>
      <c r="M527" s="21" t="str">
        <f>IF(OR(J527="",SUMPRODUCT((Barèmes!$A$6:$A$28="Endurance — Luc Léger (palier)")*(Barèmes!$B$6:$B$28=H527)*(Barèmes!$C$6:$C$28=IF(H527="6ème","Mixte",G527)))=0),"",IF(SUMPRODUCT((Barèmes!$A$6:$A$28="Endurance — Luc Léger (palier)")*(Barèmes!$B$6:$B$28=H527)*(Barèmes!$C$6:$C$28=IF(H527="6ème","Mixte",G527))*(Barèmes!$J$6:$J$28="+"))&gt;0,IF(J527&lt;=SUMIFS(Barèmes!$D$6:$D$28,Barèmes!$A$6:$A$28,"Endurance — Luc Léger (palier)",Barèmes!$B$6:$B$28,H527,Barèmes!$C$6:$C$28,IF(H527="6ème","Mixte",G527)),"à besoin",IF(J527&lt;=SUMIFS(Barèmes!$E$6:$E$28,Barèmes!$A$6:$A$28,"Endurance — Luc Léger (palier)",Barèmes!$B$6:$B$28,H527,Barèmes!$C$6:$C$28,IF(H527="6ème","Mixte",G527)),"fragile","satisfaisant")),IF(J527&gt;=SUMIFS(Barèmes!$D$6:$D$28,Barèmes!$A$6:$A$28,"Endurance — Luc Léger (palier)",Barèmes!$B$6:$B$28,H527,Barèmes!$C$6:$C$28,IF(H527="6ème","Mixte",G527)),"à besoin",IF(J527&gt;=SUMIFS(Barèmes!$E$6:$E$28,Barèmes!$A$6:$A$28,"Endurance — Luc Léger (palier)",Barèmes!$B$6:$B$28,H527,Barèmes!$C$6:$C$28,IF(H527="6ème","Mixte",G527)),"fragile","satisfaisant"))))</f>
        <v/>
      </c>
      <c r="N527" s="21" t="str">
        <f>IF(OR(J527="",SUMPRODUCT((Barèmes!$A$6:$A$28="Endurance — Luc Léger (palier)")*(Barèmes!$B$6:$B$28=H527)*(Barèmes!$C$6:$C$28=IF(H527="6ème","Mixte",G527)))=0),"",IF(SUMPRODUCT((Barèmes!$A$6:$A$28="Endurance — Luc Léger (palier)")*(Barèmes!$B$6:$B$28=H527)*(Barèmes!$C$6:$C$28=IF(H527="6ème","Mixte",G527))*(Barèmes!$J$6:$J$28="+"))&gt;0,IF(J527&lt;=SUMIFS(Barèmes!$F$6:$F$28,Barèmes!$A$6:$A$28,"Endurance — Luc Léger (palier)",Barèmes!$B$6:$B$28,H527,Barèmes!$C$6:$C$28,IF(H527="6ème","Mixte",G527)),Barèmes!$B$2,IF(J527&lt;=SUMIFS(Barèmes!$G$6:$G$28,Barèmes!$A$6:$A$28,"Endurance — Luc Léger (palier)",Barèmes!$B$6:$B$28,H527,Barèmes!$C$6:$C$28,IF(H527="6ème","Mixte",G527)),Barèmes!$C$2,IF(J527&lt;=SUMIFS(Barèmes!$H$6:$H$28,Barèmes!$A$6:$A$28,"Endurance — Luc Léger (palier)",Barèmes!$B$6:$B$28,H527,Barèmes!$C$6:$C$28,IF(H527="6ème","Mixte",G527)),Barèmes!$D$2,IF(J527&lt;=SUMIFS(Barèmes!$I$6:$I$28,Barèmes!$A$6:$A$28,"Endurance — Luc Léger (palier)",Barèmes!$B$6:$B$28,H527,Barèmes!$C$6:$C$28,IF(H527="6ème","Mixte",G527)),Barèmes!$E$2,Barèmes!$F$2)))),IF(J527&gt;=SUMIFS(Barèmes!$F$6:$F$28,Barèmes!$A$6:$A$28,"Endurance — Luc Léger (palier)",Barèmes!$B$6:$B$28,H527,Barèmes!$C$6:$C$28,IF(H527="6ème","Mixte",G527)),Barèmes!$B$2,IF(J527&gt;=SUMIFS(Barèmes!$G$6:$G$28,Barèmes!$A$6:$A$28,"Endurance — Luc Léger (palier)",Barèmes!$B$6:$B$28,H527,Barèmes!$C$6:$C$28,IF(H527="6ème","Mixte",G527)),Barèmes!$C$2,IF(J527&gt;=SUMIFS(Barèmes!$H$6:$H$28,Barèmes!$A$6:$A$28,"Endurance — Luc Léger (palier)",Barèmes!$B$6:$B$28,H527,Barèmes!$C$6:$C$28,IF(H527="6ème","Mixte",G527)),Barèmes!$D$2,IF(J527&gt;=SUMIFS(Barèmes!$I$6:$I$28,Barèmes!$A$6:$A$28,"Endurance — Luc Léger (palier)",Barèmes!$B$6:$B$28,H527,Barèmes!$C$6:$C$28,IF(H527="6ème","Mixte",G527)),Barèmes!$E$2,Barèmes!$F$2))))))</f>
        <v/>
      </c>
      <c r="O527" s="22"/>
      <c r="P527" s="23" t="str">
        <f>IF(OR(O527="",SUMPRODUCT((Barèmes!$A$6:$A$28="Force bas du corps — Saut en longueur (m)")*(Barèmes!$B$6:$B$28=H527)*(Barèmes!$C$6:$C$28=IF(H527="6ème","Mixte",G527)))=0),"",IF(SUMPRODUCT((Barèmes!$A$6:$A$28="Force bas du corps — Saut en longueur (m)")*(Barèmes!$B$6:$B$28=H527)*(Barèmes!$C$6:$C$28=IF(H527="6ème","Mixte",G527))*(Barèmes!$J$6:$J$28="+"))&gt;0,IF(O527&lt;=SUMIFS(Barèmes!$D$6:$D$28,Barèmes!$A$6:$A$28,"Force bas du corps — Saut en longueur (m)",Barèmes!$B$6:$B$28,H527,Barèmes!$C$6:$C$28,IF(H527="6ème","Mixte",G527)),"à besoin",IF(O527&lt;=SUMIFS(Barèmes!$E$6:$E$28,Barèmes!$A$6:$A$28,"Force bas du corps — Saut en longueur (m)",Barèmes!$B$6:$B$28,H527,Barèmes!$C$6:$C$28,IF(H527="6ème","Mixte",G527)),"fragile","satisfaisant")),IF(O527&gt;=SUMIFS(Barèmes!$D$6:$D$28,Barèmes!$A$6:$A$28,"Force bas du corps — Saut en longueur (m)",Barèmes!$B$6:$B$28,H527,Barèmes!$C$6:$C$28,IF(H527="6ème","Mixte",G527)),"à besoin",IF(O527&gt;=SUMIFS(Barèmes!$E$6:$E$28,Barèmes!$A$6:$A$28,"Force bas du corps — Saut en longueur (m)",Barèmes!$B$6:$B$28,H527,Barèmes!$C$6:$C$28,IF(H527="6ème","Mixte",G527)),"fragile","satisfaisant"))))</f>
        <v/>
      </c>
      <c r="Q527" s="23" t="str">
        <f>IF(OR(O527="",SUMPRODUCT((Barèmes!$A$6:$A$28="Force bas du corps — Saut en longueur (m)")*(Barèmes!$B$6:$B$28=H527)*(Barèmes!$C$6:$C$28=IF(H527="6ème","Mixte",G527)))=0),"",IF(SUMPRODUCT((Barèmes!$A$6:$A$28="Force bas du corps — Saut en longueur (m)")*(Barèmes!$B$6:$B$28=H527)*(Barèmes!$C$6:$C$28=IF(H527="6ème","Mixte",G527))*(Barèmes!$J$6:$J$28="+"))&gt;0,IF(O527&lt;=SUMIFS(Barèmes!$F$6:$F$28,Barèmes!$A$6:$A$28,"Force bas du corps — Saut en longueur (m)",Barèmes!$B$6:$B$28,H527,Barèmes!$C$6:$C$28,IF(H527="6ème","Mixte",G527)),Barèmes!$B$2,IF(O527&lt;=SUMIFS(Barèmes!$G$6:$G$28,Barèmes!$A$6:$A$28,"Force bas du corps — Saut en longueur (m)",Barèmes!$B$6:$B$28,H527,Barèmes!$C$6:$C$28,IF(H527="6ème","Mixte",G527)),Barèmes!$C$2,IF(O527&lt;=SUMIFS(Barèmes!$H$6:$H$28,Barèmes!$A$6:$A$28,"Force bas du corps — Saut en longueur (m)",Barèmes!$B$6:$B$28,H527,Barèmes!$C$6:$C$28,IF(H527="6ème","Mixte",G527)),Barèmes!$D$2,IF(O527&lt;=SUMIFS(Barèmes!$I$6:$I$28,Barèmes!$A$6:$A$28,"Force bas du corps — Saut en longueur (m)",Barèmes!$B$6:$B$28,H527,Barèmes!$C$6:$C$28,IF(H527="6ème","Mixte",G527)),Barèmes!$E$2,Barèmes!$F$2)))),IF(O527&gt;=SUMIFS(Barèmes!$F$6:$F$28,Barèmes!$A$6:$A$28,"Force bas du corps — Saut en longueur (m)",Barèmes!$B$6:$B$28,H527,Barèmes!$C$6:$C$28,IF(H527="6ème","Mixte",G527)),Barèmes!$B$2,IF(O527&gt;=SUMIFS(Barèmes!$G$6:$G$28,Barèmes!$A$6:$A$28,"Force bas du corps — Saut en longueur (m)",Barèmes!$B$6:$B$28,H527,Barèmes!$C$6:$C$28,IF(H527="6ème","Mixte",G527)),Barèmes!$C$2,IF(O527&gt;=SUMIFS(Barèmes!$H$6:$H$28,Barèmes!$A$6:$A$28,"Force bas du corps — Saut en longueur (m)",Barèmes!$B$6:$B$28,H527,Barèmes!$C$6:$C$28,IF(H527="6ème","Mixte",G527)),Barèmes!$D$2,IF(O527&gt;=SUMIFS(Barèmes!$I$6:$I$28,Barèmes!$A$6:$A$28,"Force bas du corps — Saut en longueur (m)",Barèmes!$B$6:$B$28,H527,Barèmes!$C$6:$C$28,IF(H527="6ème","Mixte",G527)),Barèmes!$E$2,Barèmes!$F$2))))))</f>
        <v/>
      </c>
      <c r="R527" s="22"/>
      <c r="S527" s="24" t="str">
        <f>IF(OR(R527="",SUMPRODUCT((Barèmes!$A$6:$A$28="Vitesse — 30 m (s)")*(Barèmes!$B$6:$B$28=H527)*(Barèmes!$C$6:$C$28=IF(H527="6ème","Mixte",G527)))=0),"",IF(SUMPRODUCT((Barèmes!$A$6:$A$28="Vitesse — 30 m (s)")*(Barèmes!$B$6:$B$28=H527)*(Barèmes!$C$6:$C$28=IF(H527="6ème","Mixte",G527))*(Barèmes!$J$6:$J$28="+"))&gt;0,IF(R527&lt;=SUMIFS(Barèmes!$D$6:$D$28,Barèmes!$A$6:$A$28,"Vitesse — 30 m (s)",Barèmes!$B$6:$B$28,H527,Barèmes!$C$6:$C$28,IF(H527="6ème","Mixte",G527)),"à besoin",IF(R527&lt;=SUMIFS(Barèmes!$E$6:$E$28,Barèmes!$A$6:$A$28,"Vitesse — 30 m (s)",Barèmes!$B$6:$B$28,H527,Barèmes!$C$6:$C$28,IF(H527="6ème","Mixte",G527)),"fragile","satisfaisant")),IF(R527&gt;=SUMIFS(Barèmes!$D$6:$D$28,Barèmes!$A$6:$A$28,"Vitesse — 30 m (s)",Barèmes!$B$6:$B$28,H527,Barèmes!$C$6:$C$28,IF(H527="6ème","Mixte",G527)),"à besoin",IF(R527&gt;=SUMIFS(Barèmes!$E$6:$E$28,Barèmes!$A$6:$A$28,"Vitesse — 30 m (s)",Barèmes!$B$6:$B$28,H527,Barèmes!$C$6:$C$28,IF(H527="6ème","Mixte",G527)),"fragile","satisfaisant"))))</f>
        <v/>
      </c>
      <c r="T527" s="24" t="str">
        <f>IF(OR(R527="",SUMPRODUCT((Barèmes!$A$6:$A$28="Vitesse — 30 m (s)")*(Barèmes!$B$6:$B$28=H527)*(Barèmes!$C$6:$C$28=IF(H527="6ème","Mixte",G527)))=0),"",IF(SUMPRODUCT((Barèmes!$A$6:$A$28="Vitesse — 30 m (s)")*(Barèmes!$B$6:$B$28=H527)*(Barèmes!$C$6:$C$28=IF(H527="6ème","Mixte",G527))*(Barèmes!$J$6:$J$28="+"))&gt;0,IF(R527&lt;=SUMIFS(Barèmes!$F$6:$F$28,Barèmes!$A$6:$A$28,"Vitesse — 30 m (s)",Barèmes!$B$6:$B$28,H527,Barèmes!$C$6:$C$28,IF(H527="6ème","Mixte",G527)),Barèmes!$B$2,IF(R527&lt;=SUMIFS(Barèmes!$G$6:$G$28,Barèmes!$A$6:$A$28,"Vitesse — 30 m (s)",Barèmes!$B$6:$B$28,H527,Barèmes!$C$6:$C$28,IF(H527="6ème","Mixte",G527)),Barèmes!$C$2,IF(R527&lt;=SUMIFS(Barèmes!$H$6:$H$28,Barèmes!$A$6:$A$28,"Vitesse — 30 m (s)",Barèmes!$B$6:$B$28,H527,Barèmes!$C$6:$C$28,IF(H527="6ème","Mixte",G527)),Barèmes!$D$2,IF(R527&lt;=SUMIFS(Barèmes!$I$6:$I$28,Barèmes!$A$6:$A$28,"Vitesse — 30 m (s)",Barèmes!$B$6:$B$28,H527,Barèmes!$C$6:$C$28,IF(H527="6ème","Mixte",G527)),Barèmes!$E$2,Barèmes!$F$2)))),IF(R527&gt;=SUMIFS(Barèmes!$F$6:$F$28,Barèmes!$A$6:$A$28,"Vitesse — 30 m (s)",Barèmes!$B$6:$B$28,H527,Barèmes!$C$6:$C$28,IF(H527="6ème","Mixte",G527)),Barèmes!$B$2,IF(R527&gt;=SUMIFS(Barèmes!$G$6:$G$28,Barèmes!$A$6:$A$28,"Vitesse — 30 m (s)",Barèmes!$B$6:$B$28,H527,Barèmes!$C$6:$C$28,IF(H527="6ème","Mixte",G527)),Barèmes!$C$2,IF(R527&gt;=SUMIFS(Barèmes!$H$6:$H$28,Barèmes!$A$6:$A$28,"Vitesse — 30 m (s)",Barèmes!$B$6:$B$28,H527,Barèmes!$C$6:$C$28,IF(H527="6ème","Mixte",G527)),Barèmes!$D$2,IF(R527&gt;=SUMIFS(Barèmes!$I$6:$I$28,Barèmes!$A$6:$A$28,"Vitesse — 30 m (s)",Barèmes!$B$6:$B$28,H527,Barèmes!$C$6:$C$28,IF(H527="6ème","Mixte",G527)),Barèmes!$E$2,Barèmes!$F$2))))))</f>
        <v/>
      </c>
      <c r="U527" s="22"/>
      <c r="V527" s="25" t="str">
        <f>IF(OR(U527="",SUMPRODUCT((Barèmes!$A$6:$A$28="Vitesse — 50 m (s)")*(Barèmes!$B$6:$B$28=H527)*(Barèmes!$C$6:$C$28=IF(H527="6ème","Mixte",G527)))=0),"",IF(SUMPRODUCT((Barèmes!$A$6:$A$28="Vitesse — 50 m (s)")*(Barèmes!$B$6:$B$28=H527)*(Barèmes!$C$6:$C$28=IF(H527="6ème","Mixte",G527))*(Barèmes!$J$6:$J$28="+"))&gt;0,IF(U527&lt;=SUMIFS(Barèmes!$D$6:$D$28,Barèmes!$A$6:$A$28,"Vitesse — 50 m (s)",Barèmes!$B$6:$B$28,H527,Barèmes!$C$6:$C$28,IF(H527="6ème","Mixte",G527)),"à besoin",IF(U527&lt;=SUMIFS(Barèmes!$E$6:$E$28,Barèmes!$A$6:$A$28,"Vitesse — 50 m (s)",Barèmes!$B$6:$B$28,H527,Barèmes!$C$6:$C$28,IF(H527="6ème","Mixte",G527)),"fragile","satisfaisant")),IF(U527&gt;=SUMIFS(Barèmes!$D$6:$D$28,Barèmes!$A$6:$A$28,"Vitesse — 50 m (s)",Barèmes!$B$6:$B$28,H527,Barèmes!$C$6:$C$28,IF(H527="6ème","Mixte",G527)),"à besoin",IF(U527&gt;=SUMIFS(Barèmes!$E$6:$E$28,Barèmes!$A$6:$A$28,"Vitesse — 50 m (s)",Barèmes!$B$6:$B$28,H527,Barèmes!$C$6:$C$28,IF(H527="6ème","Mixte",G527)),"fragile","satisfaisant"))))</f>
        <v/>
      </c>
      <c r="W527" s="25" t="str">
        <f>IF(OR(U527="",SUMPRODUCT((Barèmes!$A$6:$A$28="Vitesse — 50 m (s)")*(Barèmes!$B$6:$B$28=H527)*(Barèmes!$C$6:$C$28=IF(H527="6ème","Mixte",G527)))=0),"",IF(SUMPRODUCT((Barèmes!$A$6:$A$28="Vitesse — 50 m (s)")*(Barèmes!$B$6:$B$28=H527)*(Barèmes!$C$6:$C$28=IF(H527="6ème","Mixte",G527))*(Barèmes!$J$6:$J$28="+"))&gt;0,IF(U527&lt;=SUMIFS(Barèmes!$F$6:$F$28,Barèmes!$A$6:$A$28,"Vitesse — 50 m (s)",Barèmes!$B$6:$B$28,H527,Barèmes!$C$6:$C$28,IF(H527="6ème","Mixte",G527)),Barèmes!$B$2,IF(U527&lt;=SUMIFS(Barèmes!$G$6:$G$28,Barèmes!$A$6:$A$28,"Vitesse — 50 m (s)",Barèmes!$B$6:$B$28,H527,Barèmes!$C$6:$C$28,IF(H527="6ème","Mixte",G527)),Barèmes!$C$2,IF(U527&lt;=SUMIFS(Barèmes!$H$6:$H$28,Barèmes!$A$6:$A$28,"Vitesse — 50 m (s)",Barèmes!$B$6:$B$28,H527,Barèmes!$C$6:$C$28,IF(H527="6ème","Mixte",G527)),Barèmes!$D$2,IF(U527&lt;=SUMIFS(Barèmes!$I$6:$I$28,Barèmes!$A$6:$A$28,"Vitesse — 50 m (s)",Barèmes!$B$6:$B$28,H527,Barèmes!$C$6:$C$28,IF(H527="6ème","Mixte",G527)),Barèmes!$E$2,Barèmes!$F$2)))),IF(U527&gt;=SUMIFS(Barèmes!$F$6:$F$28,Barèmes!$A$6:$A$28,"Vitesse — 50 m (s)",Barèmes!$B$6:$B$28,H527,Barèmes!$C$6:$C$28,IF(H527="6ème","Mixte",G527)),Barèmes!$B$2,IF(U527&gt;=SUMIFS(Barèmes!$G$6:$G$28,Barèmes!$A$6:$A$28,"Vitesse — 50 m (s)",Barèmes!$B$6:$B$28,H527,Barèmes!$C$6:$C$28,IF(H527="6ème","Mixte",G527)),Barèmes!$C$2,IF(U527&gt;=SUMIFS(Barèmes!$H$6:$H$28,Barèmes!$A$6:$A$28,"Vitesse — 50 m (s)",Barèmes!$B$6:$B$28,H527,Barèmes!$C$6:$C$28,IF(H527="6ème","Mixte",G527)),Barèmes!$D$2,IF(U527&gt;=SUMIFS(Barèmes!$I$6:$I$28,Barèmes!$A$6:$A$28,"Vitesse — 50 m (s)",Barèmes!$B$6:$B$28,H527,Barèmes!$C$6:$C$28,IF(H527="6ème","Mixte",G527)),Barèmes!$E$2,Barèmes!$F$2))))))</f>
        <v/>
      </c>
      <c r="X527" s="18"/>
      <c r="Y527" s="26" t="str" cm="1">
        <f t="array" ref="Y527">IF(OR(X527="",SUMPRODUCT((Barèmes!$A$6:$A$28="Souplesse (score 1-5)")*(Barèmes!$B$6:$B$28=H527)*(Barèmes!$C$6:$C$28=IF(H527="6ème","Mixte",G527)))=0),"",IF(SUMPRODUCT((Barèmes!$A$6:$A$28="Souplesse (score 1-5)")*(Barèmes!$B$6:$B$28=H527)*(Barèmes!$C$6:$C$28=IF(H527="6ème","Mixte",G527))*(Barèmes!$J$6:$J$28="+"))&gt;0,IF(X527&lt;=SUMIFS(Barèmes!$D$6:$D$28,Barèmes!$A$6:$A$28,"Souplesse (score 1-5)",Barèmes!$B$6:$B$28,H527,Barèmes!$C$6:$C$28,IF(H527="6ème","Mixte",G527)),"à besoin",IF(X527&lt;=SUMIFS(Barèmes!$E$6:$E$28,Barèmes!$A$6:$A$28,"Souplesse (score 1-5)",Barèmes!$B$6:$B$28,H527,Barèmes!$C$6:$C$28,IF(H527="6ème","Mixte",G527)),"fragile","satisfaisant")),IF(X527&gt;=SUMIFS(Barèmes!$D$6:$D$28,Barèmes!$A$6:$A$28,"Souplesse (score 1-5)",Barèmes!$B$6:$B$28,H527,Barèmes!$C$6:$C$28,IF(H527="6ème","Mixte",G527)),"à besoin",IF(X527&gt;=SUMIFS(Barèmes!$E$6:$E$28,Barèmes!$A$6:$A$28,"Souplesse (score 1-5)",Barèmes!$B$6:$B$28,H527,Barèmes!$C$6:$C$28,IF(H527="6ème","Mixte",G527)),"fragile","satisfaisant"))))</f>
        <v/>
      </c>
      <c r="Z527" s="26" t="str" cm="1">
        <f t="array" ref="Z527">IF(OR(X527="",SUMPRODUCT((Barèmes!$A$6:$A$28="Souplesse (score 1-5)")*(Barèmes!$B$6:$B$28=H527)*(Barèmes!$C$6:$C$28=IF(H527="6ème","Mixte",G527)))=0),"",IF(SUMPRODUCT((Barèmes!$A$6:$A$28="Souplesse (score 1-5)")*(Barèmes!$B$6:$B$28=H527)*(Barèmes!$C$6:$C$28=IF(H527="6ème","Mixte",G527))*(Barèmes!$J$6:$J$28="+"))&gt;0,IF(X527&lt;=SUMIFS(Barèmes!$F$6:$F$28,Barèmes!$A$6:$A$28,"Souplesse (score 1-5)",Barèmes!$B$6:$B$28,H527,Barèmes!$C$6:$C$28,IF(H527="6ème","Mixte",G527)),Barèmes!$B$2,IF(X527&lt;=SUMIFS(Barèmes!$G$6:$G$28,Barèmes!$A$6:$A$28,"Souplesse (score 1-5)",Barèmes!$B$6:$B$28,H527,Barèmes!$C$6:$C$28,IF(H527="6ème","Mixte",G527)),Barèmes!$C$2,IF(X527&lt;=SUMIFS(Barèmes!$H$6:$H$28,Barèmes!$A$6:$A$28,"Souplesse (score 1-5)",Barèmes!$B$6:$B$28,H527,Barèmes!$C$6:$C$28,IF(H527="6ème","Mixte",G527)),Barèmes!$D$2,IF(X527&lt;=SUMIFS(Barèmes!$I$6:$I$28,Barèmes!$A$6:$A$28,"Souplesse (score 1-5)",Barèmes!$B$6:$B$28,H527,Barèmes!$C$6:$C$28,IF(H527="6ème","Mixte",G527)),Barèmes!$E$2,Barèmes!$F$2)))),IF(X527&gt;=SUMIFS(Barèmes!$F$6:$F$28,Barèmes!$A$6:$A$28,"Souplesse (score 1-5)",Barèmes!$B$6:$B$28,H527,Barèmes!$C$6:$C$28,IF(H527="6ème","Mixte",G527)),Barèmes!$B$2,IF(X527&gt;=SUMIFS(Barèmes!$G$6:$G$28,Barèmes!$A$6:$A$28,"Souplesse (score 1-5)",Barèmes!$B$6:$B$28,H527,Barèmes!$C$6:$C$28,IF(H527="6ème","Mixte",G527)),Barèmes!$C$2,IF(X527&gt;=SUMIFS(Barèmes!$H$6:$H$28,Barèmes!$A$6:$A$28,"Souplesse (score 1-5)",Barèmes!$B$6:$B$28,H527,Barèmes!$C$6:$C$28,IF(H527="6ème","Mixte",G527)),Barèmes!$D$2,IF(X527&gt;=SUMIFS(Barèmes!$I$6:$I$28,Barèmes!$A$6:$A$28,"Souplesse (score 1-5)",Barèmes!$B$6:$B$28,H527,Barèmes!$C$6:$C$28,IF(H527="6ème","Mixte",G527)),Barèmes!$E$2,Barèmes!$F$2))))))</f>
        <v/>
      </c>
      <c r="AA527" s="22"/>
      <c r="AB527" s="27" t="str">
        <f>IF(OR(AA527="",SUMPRODUCT((Barèmes!$A$6:$A$28="Agilité — T-test 974 (s)")*(Barèmes!$B$6:$B$28=H527)*(Barèmes!$C$6:$C$28=IF(H527="6ème","Mixte",G527)))=0),"",IF(SUMPRODUCT((Barèmes!$A$6:$A$28="Agilité — T-test 974 (s)")*(Barèmes!$B$6:$B$28=H527)*(Barèmes!$C$6:$C$28=IF(H527="6ème","Mixte",G527))*(Barèmes!$J$6:$J$28="+"))&gt;0,IF(AA527&lt;=SUMIFS(Barèmes!$D$6:$D$28,Barèmes!$A$6:$A$28,"Agilité — T-test 974 (s)",Barèmes!$B$6:$B$28,H527,Barèmes!$C$6:$C$28,IF(H527="6ème","Mixte",G527)),"à besoin",IF(AA527&lt;=SUMIFS(Barèmes!$E$6:$E$28,Barèmes!$A$6:$A$28,"Agilité — T-test 974 (s)",Barèmes!$B$6:$B$28,H527,Barèmes!$C$6:$C$28,IF(H527="6ème","Mixte",G527)),"fragile","satisfaisant")),IF(AA527&gt;=SUMIFS(Barèmes!$D$6:$D$28,Barèmes!$A$6:$A$28,"Agilité — T-test 974 (s)",Barèmes!$B$6:$B$28,H527,Barèmes!$C$6:$C$28,IF(H527="6ème","Mixte",G527)),"à besoin",IF(AA527&gt;=SUMIFS(Barèmes!$E$6:$E$28,Barèmes!$A$6:$A$28,"Agilité — T-test 974 (s)",Barèmes!$B$6:$B$28,H527,Barèmes!$C$6:$C$28,IF(H527="6ème","Mixte",G527)),"fragile","satisfaisant"))))</f>
        <v/>
      </c>
      <c r="AC527" s="27" t="str">
        <f>IF(OR(AA527="",SUMPRODUCT((Barèmes!$A$6:$A$28="Agilité — T-test 974 (s)")*(Barèmes!$B$6:$B$28=H527)*(Barèmes!$C$6:$C$28=IF(H527="6ème","Mixte",G527)))=0),"",IF(SUMPRODUCT((Barèmes!$A$6:$A$28="Agilité — T-test 974 (s)")*(Barèmes!$B$6:$B$28=H527)*(Barèmes!$C$6:$C$28=IF(H527="6ème","Mixte",G527))*(Barèmes!$J$6:$J$28="+"))&gt;0,IF(AA527&lt;=SUMIFS(Barèmes!$F$6:$F$28,Barèmes!$A$6:$A$28,"Agilité — T-test 974 (s)",Barèmes!$B$6:$B$28,H527,Barèmes!$C$6:$C$28,IF(H527="6ème","Mixte",G527)),Barèmes!$B$2,IF(AA527&lt;=SUMIFS(Barèmes!$G$6:$G$28,Barèmes!$A$6:$A$28,"Agilité — T-test 974 (s)",Barèmes!$B$6:$B$28,H527,Barèmes!$C$6:$C$28,IF(H527="6ème","Mixte",G527)),Barèmes!$C$2,IF(AA527&lt;=SUMIFS(Barèmes!$H$6:$H$28,Barèmes!$A$6:$A$28,"Agilité — T-test 974 (s)",Barèmes!$B$6:$B$28,H527,Barèmes!$C$6:$C$28,IF(H527="6ème","Mixte",G527)),Barèmes!$D$2,IF(AA527&lt;=SUMIFS(Barèmes!$I$6:$I$28,Barèmes!$A$6:$A$28,"Agilité — T-test 974 (s)",Barèmes!$B$6:$B$28,H527,Barèmes!$C$6:$C$28,IF(H527="6ème","Mixte",G527)),Barèmes!$E$2,Barèmes!$F$2)))),IF(AA527&gt;=SUMIFS(Barèmes!$F$6:$F$28,Barèmes!$A$6:$A$28,"Agilité — T-test 974 (s)",Barèmes!$B$6:$B$28,H527,Barèmes!$C$6:$C$28,IF(H527="6ème","Mixte",G527)),Barèmes!$B$2,IF(AA527&gt;=SUMIFS(Barèmes!$G$6:$G$28,Barèmes!$A$6:$A$28,"Agilité — T-test 974 (s)",Barèmes!$B$6:$B$28,H527,Barèmes!$C$6:$C$28,IF(H527="6ème","Mixte",G527)),Barèmes!$C$2,IF(AA527&gt;=SUMIFS(Barèmes!$H$6:$H$28,Barèmes!$A$6:$A$28,"Agilité — T-test 974 (s)",Barèmes!$B$6:$B$28,H527,Barèmes!$C$6:$C$28,IF(H527="6ème","Mixte",G527)),Barèmes!$D$2,IF(AA527&gt;=SUMIFS(Barèmes!$I$6:$I$28,Barèmes!$A$6:$A$28,"Agilité — T-test 974 (s)",Barèmes!$B$6:$B$28,H527,Barèmes!$C$6:$C$28,IF(H527="6ème","Mixte",G527)),Barèmes!$E$2,Barèmes!$F$2))))))</f>
        <v/>
      </c>
      <c r="AD527" s="28" t="str">
        <f t="shared" si="66"/>
        <v/>
      </c>
      <c r="AE527" s="29" t="str">
        <f t="shared" si="67"/>
        <v/>
      </c>
      <c r="AF527" s="30" t="str">
        <f>IF(OR(AD527="",SUMPRODUCT((Barèmes!$A$6:$A$28="Surcoût d'agilité (s) — technique")*(Barèmes!$B$6:$B$28=H527)*(Barèmes!$C$6:$C$28=IF(H527="6ème","Mixte",G527)))=0),"",IF(SUMPRODUCT((Barèmes!$A$6:$A$28="Surcoût d'agilité (s) — technique")*(Barèmes!$B$6:$B$28=H527)*(Barèmes!$C$6:$C$28=IF(H527="6ème","Mixte",G527))*(Barèmes!$J$6:$J$28="+"))&gt;0,IF(AD527&lt;=SUMIFS(Barèmes!$D$6:$D$28,Barèmes!$A$6:$A$28,"Surcoût d'agilité (s) — technique",Barèmes!$B$6:$B$28,H527,Barèmes!$C$6:$C$28,IF(H527="6ème","Mixte",G527)),"à besoin",IF(AD527&lt;=SUMIFS(Barèmes!$E$6:$E$28,Barèmes!$A$6:$A$28,"Surcoût d'agilité (s) — technique",Barèmes!$B$6:$B$28,H527,Barèmes!$C$6:$C$28,IF(H527="6ème","Mixte",G527)),"fragile","satisfaisant")),IF(AD527&gt;=SUMIFS(Barèmes!$D$6:$D$28,Barèmes!$A$6:$A$28,"Surcoût d'agilité (s) — technique",Barèmes!$B$6:$B$28,H527,Barèmes!$C$6:$C$28,IF(H527="6ème","Mixte",G527)),"à besoin",IF(AD527&gt;=SUMIFS(Barèmes!$E$6:$E$28,Barèmes!$A$6:$A$28,"Surcoût d'agilité (s) — technique",Barèmes!$B$6:$B$28,H527,Barèmes!$C$6:$C$28,IF(H527="6ème","Mixte",G527)),"fragile","satisfaisant"))))</f>
        <v/>
      </c>
      <c r="AG527" s="30" t="str">
        <f>IF(OR(AD527="",SUMPRODUCT((Barèmes!$A$6:$A$28="Surcoût d'agilité (s) — technique")*(Barèmes!$B$6:$B$28=H527)*(Barèmes!$C$6:$C$28=IF(H527="6ème","Mixte",G527)))=0),"",IF(SUMPRODUCT((Barèmes!$A$6:$A$28="Surcoût d'agilité (s) — technique")*(Barèmes!$B$6:$B$28=H527)*(Barèmes!$C$6:$C$28=IF(H527="6ème","Mixte",G527))*(Barèmes!$J$6:$J$28="+"))&gt;0,IF(AD527&lt;=SUMIFS(Barèmes!$F$6:$F$28,Barèmes!$A$6:$A$28,"Surcoût d'agilité (s) — technique",Barèmes!$B$6:$B$28,H527,Barèmes!$C$6:$C$28,IF(H527="6ème","Mixte",G527)),Barèmes!$B$2,IF(AD527&lt;=SUMIFS(Barèmes!$G$6:$G$28,Barèmes!$A$6:$A$28,"Surcoût d'agilité (s) — technique",Barèmes!$B$6:$B$28,H527,Barèmes!$C$6:$C$28,IF(H527="6ème","Mixte",G527)),Barèmes!$C$2,IF(AD527&lt;=SUMIFS(Barèmes!$H$6:$H$28,Barèmes!$A$6:$A$28,"Surcoût d'agilité (s) — technique",Barèmes!$B$6:$B$28,H527,Barèmes!$C$6:$C$28,IF(H527="6ème","Mixte",G527)),Barèmes!$D$2,IF(AD527&lt;=SUMIFS(Barèmes!$I$6:$I$28,Barèmes!$A$6:$A$28,"Surcoût d'agilité (s) — technique",Barèmes!$B$6:$B$28,H527,Barèmes!$C$6:$C$28,IF(H527="6ème","Mixte",G527)),Barèmes!$E$2,Barèmes!$F$2)))),IF(AD527&gt;=SUMIFS(Barèmes!$F$6:$F$28,Barèmes!$A$6:$A$28,"Surcoût d'agilité (s) — technique",Barèmes!$B$6:$B$28,H527,Barèmes!$C$6:$C$28,IF(H527="6ème","Mixte",G527)),Barèmes!$B$2,IF(AD527&gt;=SUMIFS(Barèmes!$G$6:$G$28,Barèmes!$A$6:$A$28,"Surcoût d'agilité (s) — technique",Barèmes!$B$6:$B$28,H527,Barèmes!$C$6:$C$28,IF(H527="6ème","Mixte",G527)),Barèmes!$C$2,IF(AD527&gt;=SUMIFS(Barèmes!$H$6:$H$28,Barèmes!$A$6:$A$28,"Surcoût d'agilité (s) — technique",Barèmes!$B$6:$B$28,H527,Barèmes!$C$6:$C$28,IF(H527="6ème","Mixte",G527)),Barèmes!$D$2,IF(AD527&gt;=SUMIFS(Barèmes!$I$6:$I$28,Barèmes!$A$6:$A$28,"Surcoût d'agilité (s) — technique",Barèmes!$B$6:$B$28,H527,Barèmes!$C$6:$C$28,IF(H527="6ème","Mixte",G527)),Barèmes!$E$2,Barèmes!$F$2))))))</f>
        <v/>
      </c>
      <c r="AH527" s="31" t="str">
        <f>IF((IF(N527="",0,1)+IF(Q527="",0,1)+IF(W527="",0,1)+IF(Z527="",0,1)+IF(AC527="",0,1))=0,"",3*IF(N527=Barèmes!$B$2,1,IF(N527=Barèmes!$C$2,2,IF(N527=Barèmes!$D$2,3,IF(N527=Barèmes!$E$2,4,IF(N527=Barèmes!$F$2,5,0)))))+3*IF(Q527=Barèmes!$B$2,1,IF(Q527=Barèmes!$C$2,2,IF(Q527=Barèmes!$D$2,3,IF(Q527=Barèmes!$E$2,4,IF(Q527=Barèmes!$F$2,5,0)))))+2*IF(W527=Barèmes!$B$2,1,IF(W527=Barèmes!$C$2,2,IF(W527=Barèmes!$D$2,3,IF(W527=Barèmes!$E$2,4,IF(W527=Barèmes!$F$2,5,0)))))+1*IF(Z527=Barèmes!$B$2,1,IF(Z527=Barèmes!$C$2,2,IF(Z527=Barèmes!$D$2,3,IF(Z527=Barèmes!$E$2,4,IF(Z527=Barèmes!$F$2,5,0)))))+1*IF(AC527=Barèmes!$B$2,1,IF(AC527=Barèmes!$C$2,2,IF(AC527=Barèmes!$D$2,3,IF(AC527=Barèmes!$E$2,4,IF(AC527=Barèmes!$F$2,5,0))))))</f>
        <v/>
      </c>
      <c r="AI527" s="31"/>
      <c r="AJ527" s="32" t="str">
        <f>IFERROR(INDEX(Croissance!$B$5:$B$604,MATCH(A527,Croissance!$A$5:$A$604,0)),"")</f>
        <v/>
      </c>
      <c r="AK527" s="32" t="str">
        <f>IFERROR(INDEX(Croissance!$C$5:$C$604,MATCH(A527,Croissance!$A$5:$A$604,0)),"")</f>
        <v/>
      </c>
      <c r="AL527" s="32" t="str">
        <f>IFERROR(INDEX(Croissance!$D$5:$D$604,MATCH(A527,Croissance!$A$5:$A$604,0)),"")</f>
        <v/>
      </c>
      <c r="AM527" s="32" t="str">
        <f>IFERROR(INDEX(Croissance!$E$5:$E$604,MATCH(A527,Croissance!$A$5:$A$604,0)),"")</f>
        <v/>
      </c>
      <c r="AO527" s="33">
        <f t="shared" si="72"/>
        <v>0</v>
      </c>
      <c r="AP527" s="33">
        <f t="shared" si="68"/>
        <v>0</v>
      </c>
      <c r="AQ527" s="33">
        <f>IF(A527="",0,IF(AND(OR('Synthèse classe'!$C$2="Tous",C527='Synthèse classe'!$C$2),OR('Synthèse classe'!$C$3="Toutes",D527='Synthèse classe'!$C$3),OR('Synthèse classe'!$C$4="Toutes",AND('Synthèse classe'!$C$4="Dernière",AP527=1),B527=IFERROR(VALUE('Synthèse classe'!$C$4),0))),1,0))</f>
        <v>0</v>
      </c>
      <c r="AR527" s="34" t="str">
        <f t="shared" si="69"/>
        <v/>
      </c>
    </row>
    <row r="528" spans="1:44" x14ac:dyDescent="0.2">
      <c r="A528" s="17" t="str">
        <f t="shared" si="65"/>
        <v/>
      </c>
      <c r="B528" s="18"/>
      <c r="C528" s="19"/>
      <c r="D528" s="19"/>
      <c r="E528" s="19"/>
      <c r="F528" s="19"/>
      <c r="G528" s="19"/>
      <c r="H528" s="17" t="str">
        <f t="shared" si="70"/>
        <v/>
      </c>
      <c r="I528" s="20"/>
      <c r="J528" s="18"/>
      <c r="K528" s="19"/>
      <c r="L528" s="21" t="str">
        <f t="shared" si="71"/>
        <v/>
      </c>
      <c r="M528" s="21" t="str">
        <f>IF(OR(J528="",SUMPRODUCT((Barèmes!$A$6:$A$28="Endurance — Luc Léger (palier)")*(Barèmes!$B$6:$B$28=H528)*(Barèmes!$C$6:$C$28=IF(H528="6ème","Mixte",G528)))=0),"",IF(SUMPRODUCT((Barèmes!$A$6:$A$28="Endurance — Luc Léger (palier)")*(Barèmes!$B$6:$B$28=H528)*(Barèmes!$C$6:$C$28=IF(H528="6ème","Mixte",G528))*(Barèmes!$J$6:$J$28="+"))&gt;0,IF(J528&lt;=SUMIFS(Barèmes!$D$6:$D$28,Barèmes!$A$6:$A$28,"Endurance — Luc Léger (palier)",Barèmes!$B$6:$B$28,H528,Barèmes!$C$6:$C$28,IF(H528="6ème","Mixte",G528)),"à besoin",IF(J528&lt;=SUMIFS(Barèmes!$E$6:$E$28,Barèmes!$A$6:$A$28,"Endurance — Luc Léger (palier)",Barèmes!$B$6:$B$28,H528,Barèmes!$C$6:$C$28,IF(H528="6ème","Mixte",G528)),"fragile","satisfaisant")),IF(J528&gt;=SUMIFS(Barèmes!$D$6:$D$28,Barèmes!$A$6:$A$28,"Endurance — Luc Léger (palier)",Barèmes!$B$6:$B$28,H528,Barèmes!$C$6:$C$28,IF(H528="6ème","Mixte",G528)),"à besoin",IF(J528&gt;=SUMIFS(Barèmes!$E$6:$E$28,Barèmes!$A$6:$A$28,"Endurance — Luc Léger (palier)",Barèmes!$B$6:$B$28,H528,Barèmes!$C$6:$C$28,IF(H528="6ème","Mixte",G528)),"fragile","satisfaisant"))))</f>
        <v/>
      </c>
      <c r="N528" s="21" t="str">
        <f>IF(OR(J528="",SUMPRODUCT((Barèmes!$A$6:$A$28="Endurance — Luc Léger (palier)")*(Barèmes!$B$6:$B$28=H528)*(Barèmes!$C$6:$C$28=IF(H528="6ème","Mixte",G528)))=0),"",IF(SUMPRODUCT((Barèmes!$A$6:$A$28="Endurance — Luc Léger (palier)")*(Barèmes!$B$6:$B$28=H528)*(Barèmes!$C$6:$C$28=IF(H528="6ème","Mixte",G528))*(Barèmes!$J$6:$J$28="+"))&gt;0,IF(J528&lt;=SUMIFS(Barèmes!$F$6:$F$28,Barèmes!$A$6:$A$28,"Endurance — Luc Léger (palier)",Barèmes!$B$6:$B$28,H528,Barèmes!$C$6:$C$28,IF(H528="6ème","Mixte",G528)),Barèmes!$B$2,IF(J528&lt;=SUMIFS(Barèmes!$G$6:$G$28,Barèmes!$A$6:$A$28,"Endurance — Luc Léger (palier)",Barèmes!$B$6:$B$28,H528,Barèmes!$C$6:$C$28,IF(H528="6ème","Mixte",G528)),Barèmes!$C$2,IF(J528&lt;=SUMIFS(Barèmes!$H$6:$H$28,Barèmes!$A$6:$A$28,"Endurance — Luc Léger (palier)",Barèmes!$B$6:$B$28,H528,Barèmes!$C$6:$C$28,IF(H528="6ème","Mixte",G528)),Barèmes!$D$2,IF(J528&lt;=SUMIFS(Barèmes!$I$6:$I$28,Barèmes!$A$6:$A$28,"Endurance — Luc Léger (palier)",Barèmes!$B$6:$B$28,H528,Barèmes!$C$6:$C$28,IF(H528="6ème","Mixte",G528)),Barèmes!$E$2,Barèmes!$F$2)))),IF(J528&gt;=SUMIFS(Barèmes!$F$6:$F$28,Barèmes!$A$6:$A$28,"Endurance — Luc Léger (palier)",Barèmes!$B$6:$B$28,H528,Barèmes!$C$6:$C$28,IF(H528="6ème","Mixte",G528)),Barèmes!$B$2,IF(J528&gt;=SUMIFS(Barèmes!$G$6:$G$28,Barèmes!$A$6:$A$28,"Endurance — Luc Léger (palier)",Barèmes!$B$6:$B$28,H528,Barèmes!$C$6:$C$28,IF(H528="6ème","Mixte",G528)),Barèmes!$C$2,IF(J528&gt;=SUMIFS(Barèmes!$H$6:$H$28,Barèmes!$A$6:$A$28,"Endurance — Luc Léger (palier)",Barèmes!$B$6:$B$28,H528,Barèmes!$C$6:$C$28,IF(H528="6ème","Mixte",G528)),Barèmes!$D$2,IF(J528&gt;=SUMIFS(Barèmes!$I$6:$I$28,Barèmes!$A$6:$A$28,"Endurance — Luc Léger (palier)",Barèmes!$B$6:$B$28,H528,Barèmes!$C$6:$C$28,IF(H528="6ème","Mixte",G528)),Barèmes!$E$2,Barèmes!$F$2))))))</f>
        <v/>
      </c>
      <c r="O528" s="22"/>
      <c r="P528" s="23" t="str">
        <f>IF(OR(O528="",SUMPRODUCT((Barèmes!$A$6:$A$28="Force bas du corps — Saut en longueur (m)")*(Barèmes!$B$6:$B$28=H528)*(Barèmes!$C$6:$C$28=IF(H528="6ème","Mixte",G528)))=0),"",IF(SUMPRODUCT((Barèmes!$A$6:$A$28="Force bas du corps — Saut en longueur (m)")*(Barèmes!$B$6:$B$28=H528)*(Barèmes!$C$6:$C$28=IF(H528="6ème","Mixte",G528))*(Barèmes!$J$6:$J$28="+"))&gt;0,IF(O528&lt;=SUMIFS(Barèmes!$D$6:$D$28,Barèmes!$A$6:$A$28,"Force bas du corps — Saut en longueur (m)",Barèmes!$B$6:$B$28,H528,Barèmes!$C$6:$C$28,IF(H528="6ème","Mixte",G528)),"à besoin",IF(O528&lt;=SUMIFS(Barèmes!$E$6:$E$28,Barèmes!$A$6:$A$28,"Force bas du corps — Saut en longueur (m)",Barèmes!$B$6:$B$28,H528,Barèmes!$C$6:$C$28,IF(H528="6ème","Mixte",G528)),"fragile","satisfaisant")),IF(O528&gt;=SUMIFS(Barèmes!$D$6:$D$28,Barèmes!$A$6:$A$28,"Force bas du corps — Saut en longueur (m)",Barèmes!$B$6:$B$28,H528,Barèmes!$C$6:$C$28,IF(H528="6ème","Mixte",G528)),"à besoin",IF(O528&gt;=SUMIFS(Barèmes!$E$6:$E$28,Barèmes!$A$6:$A$28,"Force bas du corps — Saut en longueur (m)",Barèmes!$B$6:$B$28,H528,Barèmes!$C$6:$C$28,IF(H528="6ème","Mixte",G528)),"fragile","satisfaisant"))))</f>
        <v/>
      </c>
      <c r="Q528" s="23" t="str">
        <f>IF(OR(O528="",SUMPRODUCT((Barèmes!$A$6:$A$28="Force bas du corps — Saut en longueur (m)")*(Barèmes!$B$6:$B$28=H528)*(Barèmes!$C$6:$C$28=IF(H528="6ème","Mixte",G528)))=0),"",IF(SUMPRODUCT((Barèmes!$A$6:$A$28="Force bas du corps — Saut en longueur (m)")*(Barèmes!$B$6:$B$28=H528)*(Barèmes!$C$6:$C$28=IF(H528="6ème","Mixte",G528))*(Barèmes!$J$6:$J$28="+"))&gt;0,IF(O528&lt;=SUMIFS(Barèmes!$F$6:$F$28,Barèmes!$A$6:$A$28,"Force bas du corps — Saut en longueur (m)",Barèmes!$B$6:$B$28,H528,Barèmes!$C$6:$C$28,IF(H528="6ème","Mixte",G528)),Barèmes!$B$2,IF(O528&lt;=SUMIFS(Barèmes!$G$6:$G$28,Barèmes!$A$6:$A$28,"Force bas du corps — Saut en longueur (m)",Barèmes!$B$6:$B$28,H528,Barèmes!$C$6:$C$28,IF(H528="6ème","Mixte",G528)),Barèmes!$C$2,IF(O528&lt;=SUMIFS(Barèmes!$H$6:$H$28,Barèmes!$A$6:$A$28,"Force bas du corps — Saut en longueur (m)",Barèmes!$B$6:$B$28,H528,Barèmes!$C$6:$C$28,IF(H528="6ème","Mixte",G528)),Barèmes!$D$2,IF(O528&lt;=SUMIFS(Barèmes!$I$6:$I$28,Barèmes!$A$6:$A$28,"Force bas du corps — Saut en longueur (m)",Barèmes!$B$6:$B$28,H528,Barèmes!$C$6:$C$28,IF(H528="6ème","Mixte",G528)),Barèmes!$E$2,Barèmes!$F$2)))),IF(O528&gt;=SUMIFS(Barèmes!$F$6:$F$28,Barèmes!$A$6:$A$28,"Force bas du corps — Saut en longueur (m)",Barèmes!$B$6:$B$28,H528,Barèmes!$C$6:$C$28,IF(H528="6ème","Mixte",G528)),Barèmes!$B$2,IF(O528&gt;=SUMIFS(Barèmes!$G$6:$G$28,Barèmes!$A$6:$A$28,"Force bas du corps — Saut en longueur (m)",Barèmes!$B$6:$B$28,H528,Barèmes!$C$6:$C$28,IF(H528="6ème","Mixte",G528)),Barèmes!$C$2,IF(O528&gt;=SUMIFS(Barèmes!$H$6:$H$28,Barèmes!$A$6:$A$28,"Force bas du corps — Saut en longueur (m)",Barèmes!$B$6:$B$28,H528,Barèmes!$C$6:$C$28,IF(H528="6ème","Mixte",G528)),Barèmes!$D$2,IF(O528&gt;=SUMIFS(Barèmes!$I$6:$I$28,Barèmes!$A$6:$A$28,"Force bas du corps — Saut en longueur (m)",Barèmes!$B$6:$B$28,H528,Barèmes!$C$6:$C$28,IF(H528="6ème","Mixte",G528)),Barèmes!$E$2,Barèmes!$F$2))))))</f>
        <v/>
      </c>
      <c r="R528" s="22"/>
      <c r="S528" s="24" t="str">
        <f>IF(OR(R528="",SUMPRODUCT((Barèmes!$A$6:$A$28="Vitesse — 30 m (s)")*(Barèmes!$B$6:$B$28=H528)*(Barèmes!$C$6:$C$28=IF(H528="6ème","Mixte",G528)))=0),"",IF(SUMPRODUCT((Barèmes!$A$6:$A$28="Vitesse — 30 m (s)")*(Barèmes!$B$6:$B$28=H528)*(Barèmes!$C$6:$C$28=IF(H528="6ème","Mixte",G528))*(Barèmes!$J$6:$J$28="+"))&gt;0,IF(R528&lt;=SUMIFS(Barèmes!$D$6:$D$28,Barèmes!$A$6:$A$28,"Vitesse — 30 m (s)",Barèmes!$B$6:$B$28,H528,Barèmes!$C$6:$C$28,IF(H528="6ème","Mixte",G528)),"à besoin",IF(R528&lt;=SUMIFS(Barèmes!$E$6:$E$28,Barèmes!$A$6:$A$28,"Vitesse — 30 m (s)",Barèmes!$B$6:$B$28,H528,Barèmes!$C$6:$C$28,IF(H528="6ème","Mixte",G528)),"fragile","satisfaisant")),IF(R528&gt;=SUMIFS(Barèmes!$D$6:$D$28,Barèmes!$A$6:$A$28,"Vitesse — 30 m (s)",Barèmes!$B$6:$B$28,H528,Barèmes!$C$6:$C$28,IF(H528="6ème","Mixte",G528)),"à besoin",IF(R528&gt;=SUMIFS(Barèmes!$E$6:$E$28,Barèmes!$A$6:$A$28,"Vitesse — 30 m (s)",Barèmes!$B$6:$B$28,H528,Barèmes!$C$6:$C$28,IF(H528="6ème","Mixte",G528)),"fragile","satisfaisant"))))</f>
        <v/>
      </c>
      <c r="T528" s="24" t="str">
        <f>IF(OR(R528="",SUMPRODUCT((Barèmes!$A$6:$A$28="Vitesse — 30 m (s)")*(Barèmes!$B$6:$B$28=H528)*(Barèmes!$C$6:$C$28=IF(H528="6ème","Mixte",G528)))=0),"",IF(SUMPRODUCT((Barèmes!$A$6:$A$28="Vitesse — 30 m (s)")*(Barèmes!$B$6:$B$28=H528)*(Barèmes!$C$6:$C$28=IF(H528="6ème","Mixte",G528))*(Barèmes!$J$6:$J$28="+"))&gt;0,IF(R528&lt;=SUMIFS(Barèmes!$F$6:$F$28,Barèmes!$A$6:$A$28,"Vitesse — 30 m (s)",Barèmes!$B$6:$B$28,H528,Barèmes!$C$6:$C$28,IF(H528="6ème","Mixte",G528)),Barèmes!$B$2,IF(R528&lt;=SUMIFS(Barèmes!$G$6:$G$28,Barèmes!$A$6:$A$28,"Vitesse — 30 m (s)",Barèmes!$B$6:$B$28,H528,Barèmes!$C$6:$C$28,IF(H528="6ème","Mixte",G528)),Barèmes!$C$2,IF(R528&lt;=SUMIFS(Barèmes!$H$6:$H$28,Barèmes!$A$6:$A$28,"Vitesse — 30 m (s)",Barèmes!$B$6:$B$28,H528,Barèmes!$C$6:$C$28,IF(H528="6ème","Mixte",G528)),Barèmes!$D$2,IF(R528&lt;=SUMIFS(Barèmes!$I$6:$I$28,Barèmes!$A$6:$A$28,"Vitesse — 30 m (s)",Barèmes!$B$6:$B$28,H528,Barèmes!$C$6:$C$28,IF(H528="6ème","Mixte",G528)),Barèmes!$E$2,Barèmes!$F$2)))),IF(R528&gt;=SUMIFS(Barèmes!$F$6:$F$28,Barèmes!$A$6:$A$28,"Vitesse — 30 m (s)",Barèmes!$B$6:$B$28,H528,Barèmes!$C$6:$C$28,IF(H528="6ème","Mixte",G528)),Barèmes!$B$2,IF(R528&gt;=SUMIFS(Barèmes!$G$6:$G$28,Barèmes!$A$6:$A$28,"Vitesse — 30 m (s)",Barèmes!$B$6:$B$28,H528,Barèmes!$C$6:$C$28,IF(H528="6ème","Mixte",G528)),Barèmes!$C$2,IF(R528&gt;=SUMIFS(Barèmes!$H$6:$H$28,Barèmes!$A$6:$A$28,"Vitesse — 30 m (s)",Barèmes!$B$6:$B$28,H528,Barèmes!$C$6:$C$28,IF(H528="6ème","Mixte",G528)),Barèmes!$D$2,IF(R528&gt;=SUMIFS(Barèmes!$I$6:$I$28,Barèmes!$A$6:$A$28,"Vitesse — 30 m (s)",Barèmes!$B$6:$B$28,H528,Barèmes!$C$6:$C$28,IF(H528="6ème","Mixte",G528)),Barèmes!$E$2,Barèmes!$F$2))))))</f>
        <v/>
      </c>
      <c r="U528" s="22"/>
      <c r="V528" s="25" t="str">
        <f>IF(OR(U528="",SUMPRODUCT((Barèmes!$A$6:$A$28="Vitesse — 50 m (s)")*(Barèmes!$B$6:$B$28=H528)*(Barèmes!$C$6:$C$28=IF(H528="6ème","Mixte",G528)))=0),"",IF(SUMPRODUCT((Barèmes!$A$6:$A$28="Vitesse — 50 m (s)")*(Barèmes!$B$6:$B$28=H528)*(Barèmes!$C$6:$C$28=IF(H528="6ème","Mixte",G528))*(Barèmes!$J$6:$J$28="+"))&gt;0,IF(U528&lt;=SUMIFS(Barèmes!$D$6:$D$28,Barèmes!$A$6:$A$28,"Vitesse — 50 m (s)",Barèmes!$B$6:$B$28,H528,Barèmes!$C$6:$C$28,IF(H528="6ème","Mixte",G528)),"à besoin",IF(U528&lt;=SUMIFS(Barèmes!$E$6:$E$28,Barèmes!$A$6:$A$28,"Vitesse — 50 m (s)",Barèmes!$B$6:$B$28,H528,Barèmes!$C$6:$C$28,IF(H528="6ème","Mixte",G528)),"fragile","satisfaisant")),IF(U528&gt;=SUMIFS(Barèmes!$D$6:$D$28,Barèmes!$A$6:$A$28,"Vitesse — 50 m (s)",Barèmes!$B$6:$B$28,H528,Barèmes!$C$6:$C$28,IF(H528="6ème","Mixte",G528)),"à besoin",IF(U528&gt;=SUMIFS(Barèmes!$E$6:$E$28,Barèmes!$A$6:$A$28,"Vitesse — 50 m (s)",Barèmes!$B$6:$B$28,H528,Barèmes!$C$6:$C$28,IF(H528="6ème","Mixte",G528)),"fragile","satisfaisant"))))</f>
        <v/>
      </c>
      <c r="W528" s="25" t="str">
        <f>IF(OR(U528="",SUMPRODUCT((Barèmes!$A$6:$A$28="Vitesse — 50 m (s)")*(Barèmes!$B$6:$B$28=H528)*(Barèmes!$C$6:$C$28=IF(H528="6ème","Mixte",G528)))=0),"",IF(SUMPRODUCT((Barèmes!$A$6:$A$28="Vitesse — 50 m (s)")*(Barèmes!$B$6:$B$28=H528)*(Barèmes!$C$6:$C$28=IF(H528="6ème","Mixte",G528))*(Barèmes!$J$6:$J$28="+"))&gt;0,IF(U528&lt;=SUMIFS(Barèmes!$F$6:$F$28,Barèmes!$A$6:$A$28,"Vitesse — 50 m (s)",Barèmes!$B$6:$B$28,H528,Barèmes!$C$6:$C$28,IF(H528="6ème","Mixte",G528)),Barèmes!$B$2,IF(U528&lt;=SUMIFS(Barèmes!$G$6:$G$28,Barèmes!$A$6:$A$28,"Vitesse — 50 m (s)",Barèmes!$B$6:$B$28,H528,Barèmes!$C$6:$C$28,IF(H528="6ème","Mixte",G528)),Barèmes!$C$2,IF(U528&lt;=SUMIFS(Barèmes!$H$6:$H$28,Barèmes!$A$6:$A$28,"Vitesse — 50 m (s)",Barèmes!$B$6:$B$28,H528,Barèmes!$C$6:$C$28,IF(H528="6ème","Mixte",G528)),Barèmes!$D$2,IF(U528&lt;=SUMIFS(Barèmes!$I$6:$I$28,Barèmes!$A$6:$A$28,"Vitesse — 50 m (s)",Barèmes!$B$6:$B$28,H528,Barèmes!$C$6:$C$28,IF(H528="6ème","Mixte",G528)),Barèmes!$E$2,Barèmes!$F$2)))),IF(U528&gt;=SUMIFS(Barèmes!$F$6:$F$28,Barèmes!$A$6:$A$28,"Vitesse — 50 m (s)",Barèmes!$B$6:$B$28,H528,Barèmes!$C$6:$C$28,IF(H528="6ème","Mixte",G528)),Barèmes!$B$2,IF(U528&gt;=SUMIFS(Barèmes!$G$6:$G$28,Barèmes!$A$6:$A$28,"Vitesse — 50 m (s)",Barèmes!$B$6:$B$28,H528,Barèmes!$C$6:$C$28,IF(H528="6ème","Mixte",G528)),Barèmes!$C$2,IF(U528&gt;=SUMIFS(Barèmes!$H$6:$H$28,Barèmes!$A$6:$A$28,"Vitesse — 50 m (s)",Barèmes!$B$6:$B$28,H528,Barèmes!$C$6:$C$28,IF(H528="6ème","Mixte",G528)),Barèmes!$D$2,IF(U528&gt;=SUMIFS(Barèmes!$I$6:$I$28,Barèmes!$A$6:$A$28,"Vitesse — 50 m (s)",Barèmes!$B$6:$B$28,H528,Barèmes!$C$6:$C$28,IF(H528="6ème","Mixte",G528)),Barèmes!$E$2,Barèmes!$F$2))))))</f>
        <v/>
      </c>
      <c r="X528" s="18"/>
      <c r="Y528" s="26" t="str" cm="1">
        <f t="array" ref="Y528">IF(OR(X528="",SUMPRODUCT((Barèmes!$A$6:$A$28="Souplesse (score 1-5)")*(Barèmes!$B$6:$B$28=H528)*(Barèmes!$C$6:$C$28=IF(H528="6ème","Mixte",G528)))=0),"",IF(SUMPRODUCT((Barèmes!$A$6:$A$28="Souplesse (score 1-5)")*(Barèmes!$B$6:$B$28=H528)*(Barèmes!$C$6:$C$28=IF(H528="6ème","Mixte",G528))*(Barèmes!$J$6:$J$28="+"))&gt;0,IF(X528&lt;=SUMIFS(Barèmes!$D$6:$D$28,Barèmes!$A$6:$A$28,"Souplesse (score 1-5)",Barèmes!$B$6:$B$28,H528,Barèmes!$C$6:$C$28,IF(H528="6ème","Mixte",G528)),"à besoin",IF(X528&lt;=SUMIFS(Barèmes!$E$6:$E$28,Barèmes!$A$6:$A$28,"Souplesse (score 1-5)",Barèmes!$B$6:$B$28,H528,Barèmes!$C$6:$C$28,IF(H528="6ème","Mixte",G528)),"fragile","satisfaisant")),IF(X528&gt;=SUMIFS(Barèmes!$D$6:$D$28,Barèmes!$A$6:$A$28,"Souplesse (score 1-5)",Barèmes!$B$6:$B$28,H528,Barèmes!$C$6:$C$28,IF(H528="6ème","Mixte",G528)),"à besoin",IF(X528&gt;=SUMIFS(Barèmes!$E$6:$E$28,Barèmes!$A$6:$A$28,"Souplesse (score 1-5)",Barèmes!$B$6:$B$28,H528,Barèmes!$C$6:$C$28,IF(H528="6ème","Mixte",G528)),"fragile","satisfaisant"))))</f>
        <v/>
      </c>
      <c r="Z528" s="26" t="str" cm="1">
        <f t="array" ref="Z528">IF(OR(X528="",SUMPRODUCT((Barèmes!$A$6:$A$28="Souplesse (score 1-5)")*(Barèmes!$B$6:$B$28=H528)*(Barèmes!$C$6:$C$28=IF(H528="6ème","Mixte",G528)))=0),"",IF(SUMPRODUCT((Barèmes!$A$6:$A$28="Souplesse (score 1-5)")*(Barèmes!$B$6:$B$28=H528)*(Barèmes!$C$6:$C$28=IF(H528="6ème","Mixte",G528))*(Barèmes!$J$6:$J$28="+"))&gt;0,IF(X528&lt;=SUMIFS(Barèmes!$F$6:$F$28,Barèmes!$A$6:$A$28,"Souplesse (score 1-5)",Barèmes!$B$6:$B$28,H528,Barèmes!$C$6:$C$28,IF(H528="6ème","Mixte",G528)),Barèmes!$B$2,IF(X528&lt;=SUMIFS(Barèmes!$G$6:$G$28,Barèmes!$A$6:$A$28,"Souplesse (score 1-5)",Barèmes!$B$6:$B$28,H528,Barèmes!$C$6:$C$28,IF(H528="6ème","Mixte",G528)),Barèmes!$C$2,IF(X528&lt;=SUMIFS(Barèmes!$H$6:$H$28,Barèmes!$A$6:$A$28,"Souplesse (score 1-5)",Barèmes!$B$6:$B$28,H528,Barèmes!$C$6:$C$28,IF(H528="6ème","Mixte",G528)),Barèmes!$D$2,IF(X528&lt;=SUMIFS(Barèmes!$I$6:$I$28,Barèmes!$A$6:$A$28,"Souplesse (score 1-5)",Barèmes!$B$6:$B$28,H528,Barèmes!$C$6:$C$28,IF(H528="6ème","Mixte",G528)),Barèmes!$E$2,Barèmes!$F$2)))),IF(X528&gt;=SUMIFS(Barèmes!$F$6:$F$28,Barèmes!$A$6:$A$28,"Souplesse (score 1-5)",Barèmes!$B$6:$B$28,H528,Barèmes!$C$6:$C$28,IF(H528="6ème","Mixte",G528)),Barèmes!$B$2,IF(X528&gt;=SUMIFS(Barèmes!$G$6:$G$28,Barèmes!$A$6:$A$28,"Souplesse (score 1-5)",Barèmes!$B$6:$B$28,H528,Barèmes!$C$6:$C$28,IF(H528="6ème","Mixte",G528)),Barèmes!$C$2,IF(X528&gt;=SUMIFS(Barèmes!$H$6:$H$28,Barèmes!$A$6:$A$28,"Souplesse (score 1-5)",Barèmes!$B$6:$B$28,H528,Barèmes!$C$6:$C$28,IF(H528="6ème","Mixte",G528)),Barèmes!$D$2,IF(X528&gt;=SUMIFS(Barèmes!$I$6:$I$28,Barèmes!$A$6:$A$28,"Souplesse (score 1-5)",Barèmes!$B$6:$B$28,H528,Barèmes!$C$6:$C$28,IF(H528="6ème","Mixte",G528)),Barèmes!$E$2,Barèmes!$F$2))))))</f>
        <v/>
      </c>
      <c r="AA528" s="22"/>
      <c r="AB528" s="27" t="str">
        <f>IF(OR(AA528="",SUMPRODUCT((Barèmes!$A$6:$A$28="Agilité — T-test 974 (s)")*(Barèmes!$B$6:$B$28=H528)*(Barèmes!$C$6:$C$28=IF(H528="6ème","Mixte",G528)))=0),"",IF(SUMPRODUCT((Barèmes!$A$6:$A$28="Agilité — T-test 974 (s)")*(Barèmes!$B$6:$B$28=H528)*(Barèmes!$C$6:$C$28=IF(H528="6ème","Mixte",G528))*(Barèmes!$J$6:$J$28="+"))&gt;0,IF(AA528&lt;=SUMIFS(Barèmes!$D$6:$D$28,Barèmes!$A$6:$A$28,"Agilité — T-test 974 (s)",Barèmes!$B$6:$B$28,H528,Barèmes!$C$6:$C$28,IF(H528="6ème","Mixte",G528)),"à besoin",IF(AA528&lt;=SUMIFS(Barèmes!$E$6:$E$28,Barèmes!$A$6:$A$28,"Agilité — T-test 974 (s)",Barèmes!$B$6:$B$28,H528,Barèmes!$C$6:$C$28,IF(H528="6ème","Mixte",G528)),"fragile","satisfaisant")),IF(AA528&gt;=SUMIFS(Barèmes!$D$6:$D$28,Barèmes!$A$6:$A$28,"Agilité — T-test 974 (s)",Barèmes!$B$6:$B$28,H528,Barèmes!$C$6:$C$28,IF(H528="6ème","Mixte",G528)),"à besoin",IF(AA528&gt;=SUMIFS(Barèmes!$E$6:$E$28,Barèmes!$A$6:$A$28,"Agilité — T-test 974 (s)",Barèmes!$B$6:$B$28,H528,Barèmes!$C$6:$C$28,IF(H528="6ème","Mixte",G528)),"fragile","satisfaisant"))))</f>
        <v/>
      </c>
      <c r="AC528" s="27" t="str">
        <f>IF(OR(AA528="",SUMPRODUCT((Barèmes!$A$6:$A$28="Agilité — T-test 974 (s)")*(Barèmes!$B$6:$B$28=H528)*(Barèmes!$C$6:$C$28=IF(H528="6ème","Mixte",G528)))=0),"",IF(SUMPRODUCT((Barèmes!$A$6:$A$28="Agilité — T-test 974 (s)")*(Barèmes!$B$6:$B$28=H528)*(Barèmes!$C$6:$C$28=IF(H528="6ème","Mixte",G528))*(Barèmes!$J$6:$J$28="+"))&gt;0,IF(AA528&lt;=SUMIFS(Barèmes!$F$6:$F$28,Barèmes!$A$6:$A$28,"Agilité — T-test 974 (s)",Barèmes!$B$6:$B$28,H528,Barèmes!$C$6:$C$28,IF(H528="6ème","Mixte",G528)),Barèmes!$B$2,IF(AA528&lt;=SUMIFS(Barèmes!$G$6:$G$28,Barèmes!$A$6:$A$28,"Agilité — T-test 974 (s)",Barèmes!$B$6:$B$28,H528,Barèmes!$C$6:$C$28,IF(H528="6ème","Mixte",G528)),Barèmes!$C$2,IF(AA528&lt;=SUMIFS(Barèmes!$H$6:$H$28,Barèmes!$A$6:$A$28,"Agilité — T-test 974 (s)",Barèmes!$B$6:$B$28,H528,Barèmes!$C$6:$C$28,IF(H528="6ème","Mixte",G528)),Barèmes!$D$2,IF(AA528&lt;=SUMIFS(Barèmes!$I$6:$I$28,Barèmes!$A$6:$A$28,"Agilité — T-test 974 (s)",Barèmes!$B$6:$B$28,H528,Barèmes!$C$6:$C$28,IF(H528="6ème","Mixte",G528)),Barèmes!$E$2,Barèmes!$F$2)))),IF(AA528&gt;=SUMIFS(Barèmes!$F$6:$F$28,Barèmes!$A$6:$A$28,"Agilité — T-test 974 (s)",Barèmes!$B$6:$B$28,H528,Barèmes!$C$6:$C$28,IF(H528="6ème","Mixte",G528)),Barèmes!$B$2,IF(AA528&gt;=SUMIFS(Barèmes!$G$6:$G$28,Barèmes!$A$6:$A$28,"Agilité — T-test 974 (s)",Barèmes!$B$6:$B$28,H528,Barèmes!$C$6:$C$28,IF(H528="6ème","Mixte",G528)),Barèmes!$C$2,IF(AA528&gt;=SUMIFS(Barèmes!$H$6:$H$28,Barèmes!$A$6:$A$28,"Agilité — T-test 974 (s)",Barèmes!$B$6:$B$28,H528,Barèmes!$C$6:$C$28,IF(H528="6ème","Mixte",G528)),Barèmes!$D$2,IF(AA528&gt;=SUMIFS(Barèmes!$I$6:$I$28,Barèmes!$A$6:$A$28,"Agilité — T-test 974 (s)",Barèmes!$B$6:$B$28,H528,Barèmes!$C$6:$C$28,IF(H528="6ème","Mixte",G528)),Barèmes!$E$2,Barèmes!$F$2))))))</f>
        <v/>
      </c>
      <c r="AD528" s="28" t="str">
        <f t="shared" si="66"/>
        <v/>
      </c>
      <c r="AE528" s="29" t="str">
        <f t="shared" si="67"/>
        <v/>
      </c>
      <c r="AF528" s="30" t="str">
        <f>IF(OR(AD528="",SUMPRODUCT((Barèmes!$A$6:$A$28="Surcoût d'agilité (s) — technique")*(Barèmes!$B$6:$B$28=H528)*(Barèmes!$C$6:$C$28=IF(H528="6ème","Mixte",G528)))=0),"",IF(SUMPRODUCT((Barèmes!$A$6:$A$28="Surcoût d'agilité (s) — technique")*(Barèmes!$B$6:$B$28=H528)*(Barèmes!$C$6:$C$28=IF(H528="6ème","Mixte",G528))*(Barèmes!$J$6:$J$28="+"))&gt;0,IF(AD528&lt;=SUMIFS(Barèmes!$D$6:$D$28,Barèmes!$A$6:$A$28,"Surcoût d'agilité (s) — technique",Barèmes!$B$6:$B$28,H528,Barèmes!$C$6:$C$28,IF(H528="6ème","Mixte",G528)),"à besoin",IF(AD528&lt;=SUMIFS(Barèmes!$E$6:$E$28,Barèmes!$A$6:$A$28,"Surcoût d'agilité (s) — technique",Barèmes!$B$6:$B$28,H528,Barèmes!$C$6:$C$28,IF(H528="6ème","Mixte",G528)),"fragile","satisfaisant")),IF(AD528&gt;=SUMIFS(Barèmes!$D$6:$D$28,Barèmes!$A$6:$A$28,"Surcoût d'agilité (s) — technique",Barèmes!$B$6:$B$28,H528,Barèmes!$C$6:$C$28,IF(H528="6ème","Mixte",G528)),"à besoin",IF(AD528&gt;=SUMIFS(Barèmes!$E$6:$E$28,Barèmes!$A$6:$A$28,"Surcoût d'agilité (s) — technique",Barèmes!$B$6:$B$28,H528,Barèmes!$C$6:$C$28,IF(H528="6ème","Mixte",G528)),"fragile","satisfaisant"))))</f>
        <v/>
      </c>
      <c r="AG528" s="30" t="str">
        <f>IF(OR(AD528="",SUMPRODUCT((Barèmes!$A$6:$A$28="Surcoût d'agilité (s) — technique")*(Barèmes!$B$6:$B$28=H528)*(Barèmes!$C$6:$C$28=IF(H528="6ème","Mixte",G528)))=0),"",IF(SUMPRODUCT((Barèmes!$A$6:$A$28="Surcoût d'agilité (s) — technique")*(Barèmes!$B$6:$B$28=H528)*(Barèmes!$C$6:$C$28=IF(H528="6ème","Mixte",G528))*(Barèmes!$J$6:$J$28="+"))&gt;0,IF(AD528&lt;=SUMIFS(Barèmes!$F$6:$F$28,Barèmes!$A$6:$A$28,"Surcoût d'agilité (s) — technique",Barèmes!$B$6:$B$28,H528,Barèmes!$C$6:$C$28,IF(H528="6ème","Mixte",G528)),Barèmes!$B$2,IF(AD528&lt;=SUMIFS(Barèmes!$G$6:$G$28,Barèmes!$A$6:$A$28,"Surcoût d'agilité (s) — technique",Barèmes!$B$6:$B$28,H528,Barèmes!$C$6:$C$28,IF(H528="6ème","Mixte",G528)),Barèmes!$C$2,IF(AD528&lt;=SUMIFS(Barèmes!$H$6:$H$28,Barèmes!$A$6:$A$28,"Surcoût d'agilité (s) — technique",Barèmes!$B$6:$B$28,H528,Barèmes!$C$6:$C$28,IF(H528="6ème","Mixte",G528)),Barèmes!$D$2,IF(AD528&lt;=SUMIFS(Barèmes!$I$6:$I$28,Barèmes!$A$6:$A$28,"Surcoût d'agilité (s) — technique",Barèmes!$B$6:$B$28,H528,Barèmes!$C$6:$C$28,IF(H528="6ème","Mixte",G528)),Barèmes!$E$2,Barèmes!$F$2)))),IF(AD528&gt;=SUMIFS(Barèmes!$F$6:$F$28,Barèmes!$A$6:$A$28,"Surcoût d'agilité (s) — technique",Barèmes!$B$6:$B$28,H528,Barèmes!$C$6:$C$28,IF(H528="6ème","Mixte",G528)),Barèmes!$B$2,IF(AD528&gt;=SUMIFS(Barèmes!$G$6:$G$28,Barèmes!$A$6:$A$28,"Surcoût d'agilité (s) — technique",Barèmes!$B$6:$B$28,H528,Barèmes!$C$6:$C$28,IF(H528="6ème","Mixte",G528)),Barèmes!$C$2,IF(AD528&gt;=SUMIFS(Barèmes!$H$6:$H$28,Barèmes!$A$6:$A$28,"Surcoût d'agilité (s) — technique",Barèmes!$B$6:$B$28,H528,Barèmes!$C$6:$C$28,IF(H528="6ème","Mixte",G528)),Barèmes!$D$2,IF(AD528&gt;=SUMIFS(Barèmes!$I$6:$I$28,Barèmes!$A$6:$A$28,"Surcoût d'agilité (s) — technique",Barèmes!$B$6:$B$28,H528,Barèmes!$C$6:$C$28,IF(H528="6ème","Mixte",G528)),Barèmes!$E$2,Barèmes!$F$2))))))</f>
        <v/>
      </c>
      <c r="AH528" s="31" t="str">
        <f>IF((IF(N528="",0,1)+IF(Q528="",0,1)+IF(W528="",0,1)+IF(Z528="",0,1)+IF(AC528="",0,1))=0,"",3*IF(N528=Barèmes!$B$2,1,IF(N528=Barèmes!$C$2,2,IF(N528=Barèmes!$D$2,3,IF(N528=Barèmes!$E$2,4,IF(N528=Barèmes!$F$2,5,0)))))+3*IF(Q528=Barèmes!$B$2,1,IF(Q528=Barèmes!$C$2,2,IF(Q528=Barèmes!$D$2,3,IF(Q528=Barèmes!$E$2,4,IF(Q528=Barèmes!$F$2,5,0)))))+2*IF(W528=Barèmes!$B$2,1,IF(W528=Barèmes!$C$2,2,IF(W528=Barèmes!$D$2,3,IF(W528=Barèmes!$E$2,4,IF(W528=Barèmes!$F$2,5,0)))))+1*IF(Z528=Barèmes!$B$2,1,IF(Z528=Barèmes!$C$2,2,IF(Z528=Barèmes!$D$2,3,IF(Z528=Barèmes!$E$2,4,IF(Z528=Barèmes!$F$2,5,0)))))+1*IF(AC528=Barèmes!$B$2,1,IF(AC528=Barèmes!$C$2,2,IF(AC528=Barèmes!$D$2,3,IF(AC528=Barèmes!$E$2,4,IF(AC528=Barèmes!$F$2,5,0))))))</f>
        <v/>
      </c>
      <c r="AI528" s="31"/>
      <c r="AJ528" s="32" t="str">
        <f>IFERROR(INDEX(Croissance!$B$5:$B$604,MATCH(A528,Croissance!$A$5:$A$604,0)),"")</f>
        <v/>
      </c>
      <c r="AK528" s="32" t="str">
        <f>IFERROR(INDEX(Croissance!$C$5:$C$604,MATCH(A528,Croissance!$A$5:$A$604,0)),"")</f>
        <v/>
      </c>
      <c r="AL528" s="32" t="str">
        <f>IFERROR(INDEX(Croissance!$D$5:$D$604,MATCH(A528,Croissance!$A$5:$A$604,0)),"")</f>
        <v/>
      </c>
      <c r="AM528" s="32" t="str">
        <f>IFERROR(INDEX(Croissance!$E$5:$E$604,MATCH(A528,Croissance!$A$5:$A$604,0)),"")</f>
        <v/>
      </c>
      <c r="AO528" s="33">
        <f t="shared" si="72"/>
        <v>0</v>
      </c>
      <c r="AP528" s="33">
        <f t="shared" si="68"/>
        <v>0</v>
      </c>
      <c r="AQ528" s="33">
        <f>IF(A528="",0,IF(AND(OR('Synthèse classe'!$C$2="Tous",C528='Synthèse classe'!$C$2),OR('Synthèse classe'!$C$3="Toutes",D528='Synthèse classe'!$C$3),OR('Synthèse classe'!$C$4="Toutes",AND('Synthèse classe'!$C$4="Dernière",AP528=1),B528=IFERROR(VALUE('Synthèse classe'!$C$4),0))),1,0))</f>
        <v>0</v>
      </c>
      <c r="AR528" s="34" t="str">
        <f t="shared" si="69"/>
        <v/>
      </c>
    </row>
    <row r="529" spans="1:44" x14ac:dyDescent="0.2">
      <c r="A529" s="17" t="str">
        <f t="shared" si="65"/>
        <v/>
      </c>
      <c r="B529" s="18"/>
      <c r="C529" s="19"/>
      <c r="D529" s="19"/>
      <c r="E529" s="19"/>
      <c r="F529" s="19"/>
      <c r="G529" s="19"/>
      <c r="H529" s="17" t="str">
        <f t="shared" si="70"/>
        <v/>
      </c>
      <c r="I529" s="20"/>
      <c r="J529" s="18"/>
      <c r="K529" s="19"/>
      <c r="L529" s="21" t="str">
        <f t="shared" si="71"/>
        <v/>
      </c>
      <c r="M529" s="21" t="str">
        <f>IF(OR(J529="",SUMPRODUCT((Barèmes!$A$6:$A$28="Endurance — Luc Léger (palier)")*(Barèmes!$B$6:$B$28=H529)*(Barèmes!$C$6:$C$28=IF(H529="6ème","Mixte",G529)))=0),"",IF(SUMPRODUCT((Barèmes!$A$6:$A$28="Endurance — Luc Léger (palier)")*(Barèmes!$B$6:$B$28=H529)*(Barèmes!$C$6:$C$28=IF(H529="6ème","Mixte",G529))*(Barèmes!$J$6:$J$28="+"))&gt;0,IF(J529&lt;=SUMIFS(Barèmes!$D$6:$D$28,Barèmes!$A$6:$A$28,"Endurance — Luc Léger (palier)",Barèmes!$B$6:$B$28,H529,Barèmes!$C$6:$C$28,IF(H529="6ème","Mixte",G529)),"à besoin",IF(J529&lt;=SUMIFS(Barèmes!$E$6:$E$28,Barèmes!$A$6:$A$28,"Endurance — Luc Léger (palier)",Barèmes!$B$6:$B$28,H529,Barèmes!$C$6:$C$28,IF(H529="6ème","Mixte",G529)),"fragile","satisfaisant")),IF(J529&gt;=SUMIFS(Barèmes!$D$6:$D$28,Barèmes!$A$6:$A$28,"Endurance — Luc Léger (palier)",Barèmes!$B$6:$B$28,H529,Barèmes!$C$6:$C$28,IF(H529="6ème","Mixte",G529)),"à besoin",IF(J529&gt;=SUMIFS(Barèmes!$E$6:$E$28,Barèmes!$A$6:$A$28,"Endurance — Luc Léger (palier)",Barèmes!$B$6:$B$28,H529,Barèmes!$C$6:$C$28,IF(H529="6ème","Mixte",G529)),"fragile","satisfaisant"))))</f>
        <v/>
      </c>
      <c r="N529" s="21" t="str">
        <f>IF(OR(J529="",SUMPRODUCT((Barèmes!$A$6:$A$28="Endurance — Luc Léger (palier)")*(Barèmes!$B$6:$B$28=H529)*(Barèmes!$C$6:$C$28=IF(H529="6ème","Mixte",G529)))=0),"",IF(SUMPRODUCT((Barèmes!$A$6:$A$28="Endurance — Luc Léger (palier)")*(Barèmes!$B$6:$B$28=H529)*(Barèmes!$C$6:$C$28=IF(H529="6ème","Mixte",G529))*(Barèmes!$J$6:$J$28="+"))&gt;0,IF(J529&lt;=SUMIFS(Barèmes!$F$6:$F$28,Barèmes!$A$6:$A$28,"Endurance — Luc Léger (palier)",Barèmes!$B$6:$B$28,H529,Barèmes!$C$6:$C$28,IF(H529="6ème","Mixte",G529)),Barèmes!$B$2,IF(J529&lt;=SUMIFS(Barèmes!$G$6:$G$28,Barèmes!$A$6:$A$28,"Endurance — Luc Léger (palier)",Barèmes!$B$6:$B$28,H529,Barèmes!$C$6:$C$28,IF(H529="6ème","Mixte",G529)),Barèmes!$C$2,IF(J529&lt;=SUMIFS(Barèmes!$H$6:$H$28,Barèmes!$A$6:$A$28,"Endurance — Luc Léger (palier)",Barèmes!$B$6:$B$28,H529,Barèmes!$C$6:$C$28,IF(H529="6ème","Mixte",G529)),Barèmes!$D$2,IF(J529&lt;=SUMIFS(Barèmes!$I$6:$I$28,Barèmes!$A$6:$A$28,"Endurance — Luc Léger (palier)",Barèmes!$B$6:$B$28,H529,Barèmes!$C$6:$C$28,IF(H529="6ème","Mixte",G529)),Barèmes!$E$2,Barèmes!$F$2)))),IF(J529&gt;=SUMIFS(Barèmes!$F$6:$F$28,Barèmes!$A$6:$A$28,"Endurance — Luc Léger (palier)",Barèmes!$B$6:$B$28,H529,Barèmes!$C$6:$C$28,IF(H529="6ème","Mixte",G529)),Barèmes!$B$2,IF(J529&gt;=SUMIFS(Barèmes!$G$6:$G$28,Barèmes!$A$6:$A$28,"Endurance — Luc Léger (palier)",Barèmes!$B$6:$B$28,H529,Barèmes!$C$6:$C$28,IF(H529="6ème","Mixte",G529)),Barèmes!$C$2,IF(J529&gt;=SUMIFS(Barèmes!$H$6:$H$28,Barèmes!$A$6:$A$28,"Endurance — Luc Léger (palier)",Barèmes!$B$6:$B$28,H529,Barèmes!$C$6:$C$28,IF(H529="6ème","Mixte",G529)),Barèmes!$D$2,IF(J529&gt;=SUMIFS(Barèmes!$I$6:$I$28,Barèmes!$A$6:$A$28,"Endurance — Luc Léger (palier)",Barèmes!$B$6:$B$28,H529,Barèmes!$C$6:$C$28,IF(H529="6ème","Mixte",G529)),Barèmes!$E$2,Barèmes!$F$2))))))</f>
        <v/>
      </c>
      <c r="O529" s="22"/>
      <c r="P529" s="23" t="str">
        <f>IF(OR(O529="",SUMPRODUCT((Barèmes!$A$6:$A$28="Force bas du corps — Saut en longueur (m)")*(Barèmes!$B$6:$B$28=H529)*(Barèmes!$C$6:$C$28=IF(H529="6ème","Mixte",G529)))=0),"",IF(SUMPRODUCT((Barèmes!$A$6:$A$28="Force bas du corps — Saut en longueur (m)")*(Barèmes!$B$6:$B$28=H529)*(Barèmes!$C$6:$C$28=IF(H529="6ème","Mixte",G529))*(Barèmes!$J$6:$J$28="+"))&gt;0,IF(O529&lt;=SUMIFS(Barèmes!$D$6:$D$28,Barèmes!$A$6:$A$28,"Force bas du corps — Saut en longueur (m)",Barèmes!$B$6:$B$28,H529,Barèmes!$C$6:$C$28,IF(H529="6ème","Mixte",G529)),"à besoin",IF(O529&lt;=SUMIFS(Barèmes!$E$6:$E$28,Barèmes!$A$6:$A$28,"Force bas du corps — Saut en longueur (m)",Barèmes!$B$6:$B$28,H529,Barèmes!$C$6:$C$28,IF(H529="6ème","Mixte",G529)),"fragile","satisfaisant")),IF(O529&gt;=SUMIFS(Barèmes!$D$6:$D$28,Barèmes!$A$6:$A$28,"Force bas du corps — Saut en longueur (m)",Barèmes!$B$6:$B$28,H529,Barèmes!$C$6:$C$28,IF(H529="6ème","Mixte",G529)),"à besoin",IF(O529&gt;=SUMIFS(Barèmes!$E$6:$E$28,Barèmes!$A$6:$A$28,"Force bas du corps — Saut en longueur (m)",Barèmes!$B$6:$B$28,H529,Barèmes!$C$6:$C$28,IF(H529="6ème","Mixte",G529)),"fragile","satisfaisant"))))</f>
        <v/>
      </c>
      <c r="Q529" s="23" t="str">
        <f>IF(OR(O529="",SUMPRODUCT((Barèmes!$A$6:$A$28="Force bas du corps — Saut en longueur (m)")*(Barèmes!$B$6:$B$28=H529)*(Barèmes!$C$6:$C$28=IF(H529="6ème","Mixte",G529)))=0),"",IF(SUMPRODUCT((Barèmes!$A$6:$A$28="Force bas du corps — Saut en longueur (m)")*(Barèmes!$B$6:$B$28=H529)*(Barèmes!$C$6:$C$28=IF(H529="6ème","Mixte",G529))*(Barèmes!$J$6:$J$28="+"))&gt;0,IF(O529&lt;=SUMIFS(Barèmes!$F$6:$F$28,Barèmes!$A$6:$A$28,"Force bas du corps — Saut en longueur (m)",Barèmes!$B$6:$B$28,H529,Barèmes!$C$6:$C$28,IF(H529="6ème","Mixte",G529)),Barèmes!$B$2,IF(O529&lt;=SUMIFS(Barèmes!$G$6:$G$28,Barèmes!$A$6:$A$28,"Force bas du corps — Saut en longueur (m)",Barèmes!$B$6:$B$28,H529,Barèmes!$C$6:$C$28,IF(H529="6ème","Mixte",G529)),Barèmes!$C$2,IF(O529&lt;=SUMIFS(Barèmes!$H$6:$H$28,Barèmes!$A$6:$A$28,"Force bas du corps — Saut en longueur (m)",Barèmes!$B$6:$B$28,H529,Barèmes!$C$6:$C$28,IF(H529="6ème","Mixte",G529)),Barèmes!$D$2,IF(O529&lt;=SUMIFS(Barèmes!$I$6:$I$28,Barèmes!$A$6:$A$28,"Force bas du corps — Saut en longueur (m)",Barèmes!$B$6:$B$28,H529,Barèmes!$C$6:$C$28,IF(H529="6ème","Mixte",G529)),Barèmes!$E$2,Barèmes!$F$2)))),IF(O529&gt;=SUMIFS(Barèmes!$F$6:$F$28,Barèmes!$A$6:$A$28,"Force bas du corps — Saut en longueur (m)",Barèmes!$B$6:$B$28,H529,Barèmes!$C$6:$C$28,IF(H529="6ème","Mixte",G529)),Barèmes!$B$2,IF(O529&gt;=SUMIFS(Barèmes!$G$6:$G$28,Barèmes!$A$6:$A$28,"Force bas du corps — Saut en longueur (m)",Barèmes!$B$6:$B$28,H529,Barèmes!$C$6:$C$28,IF(H529="6ème","Mixte",G529)),Barèmes!$C$2,IF(O529&gt;=SUMIFS(Barèmes!$H$6:$H$28,Barèmes!$A$6:$A$28,"Force bas du corps — Saut en longueur (m)",Barèmes!$B$6:$B$28,H529,Barèmes!$C$6:$C$28,IF(H529="6ème","Mixte",G529)),Barèmes!$D$2,IF(O529&gt;=SUMIFS(Barèmes!$I$6:$I$28,Barèmes!$A$6:$A$28,"Force bas du corps — Saut en longueur (m)",Barèmes!$B$6:$B$28,H529,Barèmes!$C$6:$C$28,IF(H529="6ème","Mixte",G529)),Barèmes!$E$2,Barèmes!$F$2))))))</f>
        <v/>
      </c>
      <c r="R529" s="22"/>
      <c r="S529" s="24" t="str">
        <f>IF(OR(R529="",SUMPRODUCT((Barèmes!$A$6:$A$28="Vitesse — 30 m (s)")*(Barèmes!$B$6:$B$28=H529)*(Barèmes!$C$6:$C$28=IF(H529="6ème","Mixte",G529)))=0),"",IF(SUMPRODUCT((Barèmes!$A$6:$A$28="Vitesse — 30 m (s)")*(Barèmes!$B$6:$B$28=H529)*(Barèmes!$C$6:$C$28=IF(H529="6ème","Mixte",G529))*(Barèmes!$J$6:$J$28="+"))&gt;0,IF(R529&lt;=SUMIFS(Barèmes!$D$6:$D$28,Barèmes!$A$6:$A$28,"Vitesse — 30 m (s)",Barèmes!$B$6:$B$28,H529,Barèmes!$C$6:$C$28,IF(H529="6ème","Mixte",G529)),"à besoin",IF(R529&lt;=SUMIFS(Barèmes!$E$6:$E$28,Barèmes!$A$6:$A$28,"Vitesse — 30 m (s)",Barèmes!$B$6:$B$28,H529,Barèmes!$C$6:$C$28,IF(H529="6ème","Mixte",G529)),"fragile","satisfaisant")),IF(R529&gt;=SUMIFS(Barèmes!$D$6:$D$28,Barèmes!$A$6:$A$28,"Vitesse — 30 m (s)",Barèmes!$B$6:$B$28,H529,Barèmes!$C$6:$C$28,IF(H529="6ème","Mixte",G529)),"à besoin",IF(R529&gt;=SUMIFS(Barèmes!$E$6:$E$28,Barèmes!$A$6:$A$28,"Vitesse — 30 m (s)",Barèmes!$B$6:$B$28,H529,Barèmes!$C$6:$C$28,IF(H529="6ème","Mixte",G529)),"fragile","satisfaisant"))))</f>
        <v/>
      </c>
      <c r="T529" s="24" t="str">
        <f>IF(OR(R529="",SUMPRODUCT((Barèmes!$A$6:$A$28="Vitesse — 30 m (s)")*(Barèmes!$B$6:$B$28=H529)*(Barèmes!$C$6:$C$28=IF(H529="6ème","Mixte",G529)))=0),"",IF(SUMPRODUCT((Barèmes!$A$6:$A$28="Vitesse — 30 m (s)")*(Barèmes!$B$6:$B$28=H529)*(Barèmes!$C$6:$C$28=IF(H529="6ème","Mixte",G529))*(Barèmes!$J$6:$J$28="+"))&gt;0,IF(R529&lt;=SUMIFS(Barèmes!$F$6:$F$28,Barèmes!$A$6:$A$28,"Vitesse — 30 m (s)",Barèmes!$B$6:$B$28,H529,Barèmes!$C$6:$C$28,IF(H529="6ème","Mixte",G529)),Barèmes!$B$2,IF(R529&lt;=SUMIFS(Barèmes!$G$6:$G$28,Barèmes!$A$6:$A$28,"Vitesse — 30 m (s)",Barèmes!$B$6:$B$28,H529,Barèmes!$C$6:$C$28,IF(H529="6ème","Mixte",G529)),Barèmes!$C$2,IF(R529&lt;=SUMIFS(Barèmes!$H$6:$H$28,Barèmes!$A$6:$A$28,"Vitesse — 30 m (s)",Barèmes!$B$6:$B$28,H529,Barèmes!$C$6:$C$28,IF(H529="6ème","Mixte",G529)),Barèmes!$D$2,IF(R529&lt;=SUMIFS(Barèmes!$I$6:$I$28,Barèmes!$A$6:$A$28,"Vitesse — 30 m (s)",Barèmes!$B$6:$B$28,H529,Barèmes!$C$6:$C$28,IF(H529="6ème","Mixte",G529)),Barèmes!$E$2,Barèmes!$F$2)))),IF(R529&gt;=SUMIFS(Barèmes!$F$6:$F$28,Barèmes!$A$6:$A$28,"Vitesse — 30 m (s)",Barèmes!$B$6:$B$28,H529,Barèmes!$C$6:$C$28,IF(H529="6ème","Mixte",G529)),Barèmes!$B$2,IF(R529&gt;=SUMIFS(Barèmes!$G$6:$G$28,Barèmes!$A$6:$A$28,"Vitesse — 30 m (s)",Barèmes!$B$6:$B$28,H529,Barèmes!$C$6:$C$28,IF(H529="6ème","Mixte",G529)),Barèmes!$C$2,IF(R529&gt;=SUMIFS(Barèmes!$H$6:$H$28,Barèmes!$A$6:$A$28,"Vitesse — 30 m (s)",Barèmes!$B$6:$B$28,H529,Barèmes!$C$6:$C$28,IF(H529="6ème","Mixte",G529)),Barèmes!$D$2,IF(R529&gt;=SUMIFS(Barèmes!$I$6:$I$28,Barèmes!$A$6:$A$28,"Vitesse — 30 m (s)",Barèmes!$B$6:$B$28,H529,Barèmes!$C$6:$C$28,IF(H529="6ème","Mixte",G529)),Barèmes!$E$2,Barèmes!$F$2))))))</f>
        <v/>
      </c>
      <c r="U529" s="22"/>
      <c r="V529" s="25" t="str">
        <f>IF(OR(U529="",SUMPRODUCT((Barèmes!$A$6:$A$28="Vitesse — 50 m (s)")*(Barèmes!$B$6:$B$28=H529)*(Barèmes!$C$6:$C$28=IF(H529="6ème","Mixte",G529)))=0),"",IF(SUMPRODUCT((Barèmes!$A$6:$A$28="Vitesse — 50 m (s)")*(Barèmes!$B$6:$B$28=H529)*(Barèmes!$C$6:$C$28=IF(H529="6ème","Mixte",G529))*(Barèmes!$J$6:$J$28="+"))&gt;0,IF(U529&lt;=SUMIFS(Barèmes!$D$6:$D$28,Barèmes!$A$6:$A$28,"Vitesse — 50 m (s)",Barèmes!$B$6:$B$28,H529,Barèmes!$C$6:$C$28,IF(H529="6ème","Mixte",G529)),"à besoin",IF(U529&lt;=SUMIFS(Barèmes!$E$6:$E$28,Barèmes!$A$6:$A$28,"Vitesse — 50 m (s)",Barèmes!$B$6:$B$28,H529,Barèmes!$C$6:$C$28,IF(H529="6ème","Mixte",G529)),"fragile","satisfaisant")),IF(U529&gt;=SUMIFS(Barèmes!$D$6:$D$28,Barèmes!$A$6:$A$28,"Vitesse — 50 m (s)",Barèmes!$B$6:$B$28,H529,Barèmes!$C$6:$C$28,IF(H529="6ème","Mixte",G529)),"à besoin",IF(U529&gt;=SUMIFS(Barèmes!$E$6:$E$28,Barèmes!$A$6:$A$28,"Vitesse — 50 m (s)",Barèmes!$B$6:$B$28,H529,Barèmes!$C$6:$C$28,IF(H529="6ème","Mixte",G529)),"fragile","satisfaisant"))))</f>
        <v/>
      </c>
      <c r="W529" s="25" t="str">
        <f>IF(OR(U529="",SUMPRODUCT((Barèmes!$A$6:$A$28="Vitesse — 50 m (s)")*(Barèmes!$B$6:$B$28=H529)*(Barèmes!$C$6:$C$28=IF(H529="6ème","Mixte",G529)))=0),"",IF(SUMPRODUCT((Barèmes!$A$6:$A$28="Vitesse — 50 m (s)")*(Barèmes!$B$6:$B$28=H529)*(Barèmes!$C$6:$C$28=IF(H529="6ème","Mixte",G529))*(Barèmes!$J$6:$J$28="+"))&gt;0,IF(U529&lt;=SUMIFS(Barèmes!$F$6:$F$28,Barèmes!$A$6:$A$28,"Vitesse — 50 m (s)",Barèmes!$B$6:$B$28,H529,Barèmes!$C$6:$C$28,IF(H529="6ème","Mixte",G529)),Barèmes!$B$2,IF(U529&lt;=SUMIFS(Barèmes!$G$6:$G$28,Barèmes!$A$6:$A$28,"Vitesse — 50 m (s)",Barèmes!$B$6:$B$28,H529,Barèmes!$C$6:$C$28,IF(H529="6ème","Mixte",G529)),Barèmes!$C$2,IF(U529&lt;=SUMIFS(Barèmes!$H$6:$H$28,Barèmes!$A$6:$A$28,"Vitesse — 50 m (s)",Barèmes!$B$6:$B$28,H529,Barèmes!$C$6:$C$28,IF(H529="6ème","Mixte",G529)),Barèmes!$D$2,IF(U529&lt;=SUMIFS(Barèmes!$I$6:$I$28,Barèmes!$A$6:$A$28,"Vitesse — 50 m (s)",Barèmes!$B$6:$B$28,H529,Barèmes!$C$6:$C$28,IF(H529="6ème","Mixte",G529)),Barèmes!$E$2,Barèmes!$F$2)))),IF(U529&gt;=SUMIFS(Barèmes!$F$6:$F$28,Barèmes!$A$6:$A$28,"Vitesse — 50 m (s)",Barèmes!$B$6:$B$28,H529,Barèmes!$C$6:$C$28,IF(H529="6ème","Mixte",G529)),Barèmes!$B$2,IF(U529&gt;=SUMIFS(Barèmes!$G$6:$G$28,Barèmes!$A$6:$A$28,"Vitesse — 50 m (s)",Barèmes!$B$6:$B$28,H529,Barèmes!$C$6:$C$28,IF(H529="6ème","Mixte",G529)),Barèmes!$C$2,IF(U529&gt;=SUMIFS(Barèmes!$H$6:$H$28,Barèmes!$A$6:$A$28,"Vitesse — 50 m (s)",Barèmes!$B$6:$B$28,H529,Barèmes!$C$6:$C$28,IF(H529="6ème","Mixte",G529)),Barèmes!$D$2,IF(U529&gt;=SUMIFS(Barèmes!$I$6:$I$28,Barèmes!$A$6:$A$28,"Vitesse — 50 m (s)",Barèmes!$B$6:$B$28,H529,Barèmes!$C$6:$C$28,IF(H529="6ème","Mixte",G529)),Barèmes!$E$2,Barèmes!$F$2))))))</f>
        <v/>
      </c>
      <c r="X529" s="18"/>
      <c r="Y529" s="26" t="str" cm="1">
        <f t="array" ref="Y529">IF(OR(X529="",SUMPRODUCT((Barèmes!$A$6:$A$28="Souplesse (score 1-5)")*(Barèmes!$B$6:$B$28=H529)*(Barèmes!$C$6:$C$28=IF(H529="6ème","Mixte",G529)))=0),"",IF(SUMPRODUCT((Barèmes!$A$6:$A$28="Souplesse (score 1-5)")*(Barèmes!$B$6:$B$28=H529)*(Barèmes!$C$6:$C$28=IF(H529="6ème","Mixte",G529))*(Barèmes!$J$6:$J$28="+"))&gt;0,IF(X529&lt;=SUMIFS(Barèmes!$D$6:$D$28,Barèmes!$A$6:$A$28,"Souplesse (score 1-5)",Barèmes!$B$6:$B$28,H529,Barèmes!$C$6:$C$28,IF(H529="6ème","Mixte",G529)),"à besoin",IF(X529&lt;=SUMIFS(Barèmes!$E$6:$E$28,Barèmes!$A$6:$A$28,"Souplesse (score 1-5)",Barèmes!$B$6:$B$28,H529,Barèmes!$C$6:$C$28,IF(H529="6ème","Mixte",G529)),"fragile","satisfaisant")),IF(X529&gt;=SUMIFS(Barèmes!$D$6:$D$28,Barèmes!$A$6:$A$28,"Souplesse (score 1-5)",Barèmes!$B$6:$B$28,H529,Barèmes!$C$6:$C$28,IF(H529="6ème","Mixte",G529)),"à besoin",IF(X529&gt;=SUMIFS(Barèmes!$E$6:$E$28,Barèmes!$A$6:$A$28,"Souplesse (score 1-5)",Barèmes!$B$6:$B$28,H529,Barèmes!$C$6:$C$28,IF(H529="6ème","Mixte",G529)),"fragile","satisfaisant"))))</f>
        <v/>
      </c>
      <c r="Z529" s="26" t="str" cm="1">
        <f t="array" ref="Z529">IF(OR(X529="",SUMPRODUCT((Barèmes!$A$6:$A$28="Souplesse (score 1-5)")*(Barèmes!$B$6:$B$28=H529)*(Barèmes!$C$6:$C$28=IF(H529="6ème","Mixte",G529)))=0),"",IF(SUMPRODUCT((Barèmes!$A$6:$A$28="Souplesse (score 1-5)")*(Barèmes!$B$6:$B$28=H529)*(Barèmes!$C$6:$C$28=IF(H529="6ème","Mixte",G529))*(Barèmes!$J$6:$J$28="+"))&gt;0,IF(X529&lt;=SUMIFS(Barèmes!$F$6:$F$28,Barèmes!$A$6:$A$28,"Souplesse (score 1-5)",Barèmes!$B$6:$B$28,H529,Barèmes!$C$6:$C$28,IF(H529="6ème","Mixte",G529)),Barèmes!$B$2,IF(X529&lt;=SUMIFS(Barèmes!$G$6:$G$28,Barèmes!$A$6:$A$28,"Souplesse (score 1-5)",Barèmes!$B$6:$B$28,H529,Barèmes!$C$6:$C$28,IF(H529="6ème","Mixte",G529)),Barèmes!$C$2,IF(X529&lt;=SUMIFS(Barèmes!$H$6:$H$28,Barèmes!$A$6:$A$28,"Souplesse (score 1-5)",Barèmes!$B$6:$B$28,H529,Barèmes!$C$6:$C$28,IF(H529="6ème","Mixte",G529)),Barèmes!$D$2,IF(X529&lt;=SUMIFS(Barèmes!$I$6:$I$28,Barèmes!$A$6:$A$28,"Souplesse (score 1-5)",Barèmes!$B$6:$B$28,H529,Barèmes!$C$6:$C$28,IF(H529="6ème","Mixte",G529)),Barèmes!$E$2,Barèmes!$F$2)))),IF(X529&gt;=SUMIFS(Barèmes!$F$6:$F$28,Barèmes!$A$6:$A$28,"Souplesse (score 1-5)",Barèmes!$B$6:$B$28,H529,Barèmes!$C$6:$C$28,IF(H529="6ème","Mixte",G529)),Barèmes!$B$2,IF(X529&gt;=SUMIFS(Barèmes!$G$6:$G$28,Barèmes!$A$6:$A$28,"Souplesse (score 1-5)",Barèmes!$B$6:$B$28,H529,Barèmes!$C$6:$C$28,IF(H529="6ème","Mixte",G529)),Barèmes!$C$2,IF(X529&gt;=SUMIFS(Barèmes!$H$6:$H$28,Barèmes!$A$6:$A$28,"Souplesse (score 1-5)",Barèmes!$B$6:$B$28,H529,Barèmes!$C$6:$C$28,IF(H529="6ème","Mixte",G529)),Barèmes!$D$2,IF(X529&gt;=SUMIFS(Barèmes!$I$6:$I$28,Barèmes!$A$6:$A$28,"Souplesse (score 1-5)",Barèmes!$B$6:$B$28,H529,Barèmes!$C$6:$C$28,IF(H529="6ème","Mixte",G529)),Barèmes!$E$2,Barèmes!$F$2))))))</f>
        <v/>
      </c>
      <c r="AA529" s="22"/>
      <c r="AB529" s="27" t="str">
        <f>IF(OR(AA529="",SUMPRODUCT((Barèmes!$A$6:$A$28="Agilité — T-test 974 (s)")*(Barèmes!$B$6:$B$28=H529)*(Barèmes!$C$6:$C$28=IF(H529="6ème","Mixte",G529)))=0),"",IF(SUMPRODUCT((Barèmes!$A$6:$A$28="Agilité — T-test 974 (s)")*(Barèmes!$B$6:$B$28=H529)*(Barèmes!$C$6:$C$28=IF(H529="6ème","Mixte",G529))*(Barèmes!$J$6:$J$28="+"))&gt;0,IF(AA529&lt;=SUMIFS(Barèmes!$D$6:$D$28,Barèmes!$A$6:$A$28,"Agilité — T-test 974 (s)",Barèmes!$B$6:$B$28,H529,Barèmes!$C$6:$C$28,IF(H529="6ème","Mixte",G529)),"à besoin",IF(AA529&lt;=SUMIFS(Barèmes!$E$6:$E$28,Barèmes!$A$6:$A$28,"Agilité — T-test 974 (s)",Barèmes!$B$6:$B$28,H529,Barèmes!$C$6:$C$28,IF(H529="6ème","Mixte",G529)),"fragile","satisfaisant")),IF(AA529&gt;=SUMIFS(Barèmes!$D$6:$D$28,Barèmes!$A$6:$A$28,"Agilité — T-test 974 (s)",Barèmes!$B$6:$B$28,H529,Barèmes!$C$6:$C$28,IF(H529="6ème","Mixte",G529)),"à besoin",IF(AA529&gt;=SUMIFS(Barèmes!$E$6:$E$28,Barèmes!$A$6:$A$28,"Agilité — T-test 974 (s)",Barèmes!$B$6:$B$28,H529,Barèmes!$C$6:$C$28,IF(H529="6ème","Mixte",G529)),"fragile","satisfaisant"))))</f>
        <v/>
      </c>
      <c r="AC529" s="27" t="str">
        <f>IF(OR(AA529="",SUMPRODUCT((Barèmes!$A$6:$A$28="Agilité — T-test 974 (s)")*(Barèmes!$B$6:$B$28=H529)*(Barèmes!$C$6:$C$28=IF(H529="6ème","Mixte",G529)))=0),"",IF(SUMPRODUCT((Barèmes!$A$6:$A$28="Agilité — T-test 974 (s)")*(Barèmes!$B$6:$B$28=H529)*(Barèmes!$C$6:$C$28=IF(H529="6ème","Mixte",G529))*(Barèmes!$J$6:$J$28="+"))&gt;0,IF(AA529&lt;=SUMIFS(Barèmes!$F$6:$F$28,Barèmes!$A$6:$A$28,"Agilité — T-test 974 (s)",Barèmes!$B$6:$B$28,H529,Barèmes!$C$6:$C$28,IF(H529="6ème","Mixte",G529)),Barèmes!$B$2,IF(AA529&lt;=SUMIFS(Barèmes!$G$6:$G$28,Barèmes!$A$6:$A$28,"Agilité — T-test 974 (s)",Barèmes!$B$6:$B$28,H529,Barèmes!$C$6:$C$28,IF(H529="6ème","Mixte",G529)),Barèmes!$C$2,IF(AA529&lt;=SUMIFS(Barèmes!$H$6:$H$28,Barèmes!$A$6:$A$28,"Agilité — T-test 974 (s)",Barèmes!$B$6:$B$28,H529,Barèmes!$C$6:$C$28,IF(H529="6ème","Mixte",G529)),Barèmes!$D$2,IF(AA529&lt;=SUMIFS(Barèmes!$I$6:$I$28,Barèmes!$A$6:$A$28,"Agilité — T-test 974 (s)",Barèmes!$B$6:$B$28,H529,Barèmes!$C$6:$C$28,IF(H529="6ème","Mixte",G529)),Barèmes!$E$2,Barèmes!$F$2)))),IF(AA529&gt;=SUMIFS(Barèmes!$F$6:$F$28,Barèmes!$A$6:$A$28,"Agilité — T-test 974 (s)",Barèmes!$B$6:$B$28,H529,Barèmes!$C$6:$C$28,IF(H529="6ème","Mixte",G529)),Barèmes!$B$2,IF(AA529&gt;=SUMIFS(Barèmes!$G$6:$G$28,Barèmes!$A$6:$A$28,"Agilité — T-test 974 (s)",Barèmes!$B$6:$B$28,H529,Barèmes!$C$6:$C$28,IF(H529="6ème","Mixte",G529)),Barèmes!$C$2,IF(AA529&gt;=SUMIFS(Barèmes!$H$6:$H$28,Barèmes!$A$6:$A$28,"Agilité — T-test 974 (s)",Barèmes!$B$6:$B$28,H529,Barèmes!$C$6:$C$28,IF(H529="6ème","Mixte",G529)),Barèmes!$D$2,IF(AA529&gt;=SUMIFS(Barèmes!$I$6:$I$28,Barèmes!$A$6:$A$28,"Agilité — T-test 974 (s)",Barèmes!$B$6:$B$28,H529,Barèmes!$C$6:$C$28,IF(H529="6ème","Mixte",G529)),Barèmes!$E$2,Barèmes!$F$2))))))</f>
        <v/>
      </c>
      <c r="AD529" s="28" t="str">
        <f t="shared" si="66"/>
        <v/>
      </c>
      <c r="AE529" s="29" t="str">
        <f t="shared" si="67"/>
        <v/>
      </c>
      <c r="AF529" s="30" t="str">
        <f>IF(OR(AD529="",SUMPRODUCT((Barèmes!$A$6:$A$28="Surcoût d'agilité (s) — technique")*(Barèmes!$B$6:$B$28=H529)*(Barèmes!$C$6:$C$28=IF(H529="6ème","Mixte",G529)))=0),"",IF(SUMPRODUCT((Barèmes!$A$6:$A$28="Surcoût d'agilité (s) — technique")*(Barèmes!$B$6:$B$28=H529)*(Barèmes!$C$6:$C$28=IF(H529="6ème","Mixte",G529))*(Barèmes!$J$6:$J$28="+"))&gt;0,IF(AD529&lt;=SUMIFS(Barèmes!$D$6:$D$28,Barèmes!$A$6:$A$28,"Surcoût d'agilité (s) — technique",Barèmes!$B$6:$B$28,H529,Barèmes!$C$6:$C$28,IF(H529="6ème","Mixte",G529)),"à besoin",IF(AD529&lt;=SUMIFS(Barèmes!$E$6:$E$28,Barèmes!$A$6:$A$28,"Surcoût d'agilité (s) — technique",Barèmes!$B$6:$B$28,H529,Barèmes!$C$6:$C$28,IF(H529="6ème","Mixte",G529)),"fragile","satisfaisant")),IF(AD529&gt;=SUMIFS(Barèmes!$D$6:$D$28,Barèmes!$A$6:$A$28,"Surcoût d'agilité (s) — technique",Barèmes!$B$6:$B$28,H529,Barèmes!$C$6:$C$28,IF(H529="6ème","Mixte",G529)),"à besoin",IF(AD529&gt;=SUMIFS(Barèmes!$E$6:$E$28,Barèmes!$A$6:$A$28,"Surcoût d'agilité (s) — technique",Barèmes!$B$6:$B$28,H529,Barèmes!$C$6:$C$28,IF(H529="6ème","Mixte",G529)),"fragile","satisfaisant"))))</f>
        <v/>
      </c>
      <c r="AG529" s="30" t="str">
        <f>IF(OR(AD529="",SUMPRODUCT((Barèmes!$A$6:$A$28="Surcoût d'agilité (s) — technique")*(Barèmes!$B$6:$B$28=H529)*(Barèmes!$C$6:$C$28=IF(H529="6ème","Mixte",G529)))=0),"",IF(SUMPRODUCT((Barèmes!$A$6:$A$28="Surcoût d'agilité (s) — technique")*(Barèmes!$B$6:$B$28=H529)*(Barèmes!$C$6:$C$28=IF(H529="6ème","Mixte",G529))*(Barèmes!$J$6:$J$28="+"))&gt;0,IF(AD529&lt;=SUMIFS(Barèmes!$F$6:$F$28,Barèmes!$A$6:$A$28,"Surcoût d'agilité (s) — technique",Barèmes!$B$6:$B$28,H529,Barèmes!$C$6:$C$28,IF(H529="6ème","Mixte",G529)),Barèmes!$B$2,IF(AD529&lt;=SUMIFS(Barèmes!$G$6:$G$28,Barèmes!$A$6:$A$28,"Surcoût d'agilité (s) — technique",Barèmes!$B$6:$B$28,H529,Barèmes!$C$6:$C$28,IF(H529="6ème","Mixte",G529)),Barèmes!$C$2,IF(AD529&lt;=SUMIFS(Barèmes!$H$6:$H$28,Barèmes!$A$6:$A$28,"Surcoût d'agilité (s) — technique",Barèmes!$B$6:$B$28,H529,Barèmes!$C$6:$C$28,IF(H529="6ème","Mixte",G529)),Barèmes!$D$2,IF(AD529&lt;=SUMIFS(Barèmes!$I$6:$I$28,Barèmes!$A$6:$A$28,"Surcoût d'agilité (s) — technique",Barèmes!$B$6:$B$28,H529,Barèmes!$C$6:$C$28,IF(H529="6ème","Mixte",G529)),Barèmes!$E$2,Barèmes!$F$2)))),IF(AD529&gt;=SUMIFS(Barèmes!$F$6:$F$28,Barèmes!$A$6:$A$28,"Surcoût d'agilité (s) — technique",Barèmes!$B$6:$B$28,H529,Barèmes!$C$6:$C$28,IF(H529="6ème","Mixte",G529)),Barèmes!$B$2,IF(AD529&gt;=SUMIFS(Barèmes!$G$6:$G$28,Barèmes!$A$6:$A$28,"Surcoût d'agilité (s) — technique",Barèmes!$B$6:$B$28,H529,Barèmes!$C$6:$C$28,IF(H529="6ème","Mixte",G529)),Barèmes!$C$2,IF(AD529&gt;=SUMIFS(Barèmes!$H$6:$H$28,Barèmes!$A$6:$A$28,"Surcoût d'agilité (s) — technique",Barèmes!$B$6:$B$28,H529,Barèmes!$C$6:$C$28,IF(H529="6ème","Mixte",G529)),Barèmes!$D$2,IF(AD529&gt;=SUMIFS(Barèmes!$I$6:$I$28,Barèmes!$A$6:$A$28,"Surcoût d'agilité (s) — technique",Barèmes!$B$6:$B$28,H529,Barèmes!$C$6:$C$28,IF(H529="6ème","Mixte",G529)),Barèmes!$E$2,Barèmes!$F$2))))))</f>
        <v/>
      </c>
      <c r="AH529" s="31" t="str">
        <f>IF((IF(N529="",0,1)+IF(Q529="",0,1)+IF(W529="",0,1)+IF(Z529="",0,1)+IF(AC529="",0,1))=0,"",3*IF(N529=Barèmes!$B$2,1,IF(N529=Barèmes!$C$2,2,IF(N529=Barèmes!$D$2,3,IF(N529=Barèmes!$E$2,4,IF(N529=Barèmes!$F$2,5,0)))))+3*IF(Q529=Barèmes!$B$2,1,IF(Q529=Barèmes!$C$2,2,IF(Q529=Barèmes!$D$2,3,IF(Q529=Barèmes!$E$2,4,IF(Q529=Barèmes!$F$2,5,0)))))+2*IF(W529=Barèmes!$B$2,1,IF(W529=Barèmes!$C$2,2,IF(W529=Barèmes!$D$2,3,IF(W529=Barèmes!$E$2,4,IF(W529=Barèmes!$F$2,5,0)))))+1*IF(Z529=Barèmes!$B$2,1,IF(Z529=Barèmes!$C$2,2,IF(Z529=Barèmes!$D$2,3,IF(Z529=Barèmes!$E$2,4,IF(Z529=Barèmes!$F$2,5,0)))))+1*IF(AC529=Barèmes!$B$2,1,IF(AC529=Barèmes!$C$2,2,IF(AC529=Barèmes!$D$2,3,IF(AC529=Barèmes!$E$2,4,IF(AC529=Barèmes!$F$2,5,0))))))</f>
        <v/>
      </c>
      <c r="AI529" s="31"/>
      <c r="AJ529" s="32" t="str">
        <f>IFERROR(INDEX(Croissance!$B$5:$B$604,MATCH(A529,Croissance!$A$5:$A$604,0)),"")</f>
        <v/>
      </c>
      <c r="AK529" s="32" t="str">
        <f>IFERROR(INDEX(Croissance!$C$5:$C$604,MATCH(A529,Croissance!$A$5:$A$604,0)),"")</f>
        <v/>
      </c>
      <c r="AL529" s="32" t="str">
        <f>IFERROR(INDEX(Croissance!$D$5:$D$604,MATCH(A529,Croissance!$A$5:$A$604,0)),"")</f>
        <v/>
      </c>
      <c r="AM529" s="32" t="str">
        <f>IFERROR(INDEX(Croissance!$E$5:$E$604,MATCH(A529,Croissance!$A$5:$A$604,0)),"")</f>
        <v/>
      </c>
      <c r="AO529" s="33">
        <f t="shared" si="72"/>
        <v>0</v>
      </c>
      <c r="AP529" s="33">
        <f t="shared" si="68"/>
        <v>0</v>
      </c>
      <c r="AQ529" s="33">
        <f>IF(A529="",0,IF(AND(OR('Synthèse classe'!$C$2="Tous",C529='Synthèse classe'!$C$2),OR('Synthèse classe'!$C$3="Toutes",D529='Synthèse classe'!$C$3),OR('Synthèse classe'!$C$4="Toutes",AND('Synthèse classe'!$C$4="Dernière",AP529=1),B529=IFERROR(VALUE('Synthèse classe'!$C$4),0))),1,0))</f>
        <v>0</v>
      </c>
      <c r="AR529" s="34" t="str">
        <f t="shared" si="69"/>
        <v/>
      </c>
    </row>
    <row r="530" spans="1:44" x14ac:dyDescent="0.2">
      <c r="A530" s="17" t="str">
        <f t="shared" si="65"/>
        <v/>
      </c>
      <c r="B530" s="18"/>
      <c r="C530" s="19"/>
      <c r="D530" s="19"/>
      <c r="E530" s="19"/>
      <c r="F530" s="19"/>
      <c r="G530" s="19"/>
      <c r="H530" s="17" t="str">
        <f t="shared" si="70"/>
        <v/>
      </c>
      <c r="I530" s="20"/>
      <c r="J530" s="18"/>
      <c r="K530" s="19"/>
      <c r="L530" s="21" t="str">
        <f t="shared" si="71"/>
        <v/>
      </c>
      <c r="M530" s="21" t="str">
        <f>IF(OR(J530="",SUMPRODUCT((Barèmes!$A$6:$A$28="Endurance — Luc Léger (palier)")*(Barèmes!$B$6:$B$28=H530)*(Barèmes!$C$6:$C$28=IF(H530="6ème","Mixte",G530)))=0),"",IF(SUMPRODUCT((Barèmes!$A$6:$A$28="Endurance — Luc Léger (palier)")*(Barèmes!$B$6:$B$28=H530)*(Barèmes!$C$6:$C$28=IF(H530="6ème","Mixte",G530))*(Barèmes!$J$6:$J$28="+"))&gt;0,IF(J530&lt;=SUMIFS(Barèmes!$D$6:$D$28,Barèmes!$A$6:$A$28,"Endurance — Luc Léger (palier)",Barèmes!$B$6:$B$28,H530,Barèmes!$C$6:$C$28,IF(H530="6ème","Mixte",G530)),"à besoin",IF(J530&lt;=SUMIFS(Barèmes!$E$6:$E$28,Barèmes!$A$6:$A$28,"Endurance — Luc Léger (palier)",Barèmes!$B$6:$B$28,H530,Barèmes!$C$6:$C$28,IF(H530="6ème","Mixte",G530)),"fragile","satisfaisant")),IF(J530&gt;=SUMIFS(Barèmes!$D$6:$D$28,Barèmes!$A$6:$A$28,"Endurance — Luc Léger (palier)",Barèmes!$B$6:$B$28,H530,Barèmes!$C$6:$C$28,IF(H530="6ème","Mixte",G530)),"à besoin",IF(J530&gt;=SUMIFS(Barèmes!$E$6:$E$28,Barèmes!$A$6:$A$28,"Endurance — Luc Léger (palier)",Barèmes!$B$6:$B$28,H530,Barèmes!$C$6:$C$28,IF(H530="6ème","Mixte",G530)),"fragile","satisfaisant"))))</f>
        <v/>
      </c>
      <c r="N530" s="21" t="str">
        <f>IF(OR(J530="",SUMPRODUCT((Barèmes!$A$6:$A$28="Endurance — Luc Léger (palier)")*(Barèmes!$B$6:$B$28=H530)*(Barèmes!$C$6:$C$28=IF(H530="6ème","Mixte",G530)))=0),"",IF(SUMPRODUCT((Barèmes!$A$6:$A$28="Endurance — Luc Léger (palier)")*(Barèmes!$B$6:$B$28=H530)*(Barèmes!$C$6:$C$28=IF(H530="6ème","Mixte",G530))*(Barèmes!$J$6:$J$28="+"))&gt;0,IF(J530&lt;=SUMIFS(Barèmes!$F$6:$F$28,Barèmes!$A$6:$A$28,"Endurance — Luc Léger (palier)",Barèmes!$B$6:$B$28,H530,Barèmes!$C$6:$C$28,IF(H530="6ème","Mixte",G530)),Barèmes!$B$2,IF(J530&lt;=SUMIFS(Barèmes!$G$6:$G$28,Barèmes!$A$6:$A$28,"Endurance — Luc Léger (palier)",Barèmes!$B$6:$B$28,H530,Barèmes!$C$6:$C$28,IF(H530="6ème","Mixte",G530)),Barèmes!$C$2,IF(J530&lt;=SUMIFS(Barèmes!$H$6:$H$28,Barèmes!$A$6:$A$28,"Endurance — Luc Léger (palier)",Barèmes!$B$6:$B$28,H530,Barèmes!$C$6:$C$28,IF(H530="6ème","Mixte",G530)),Barèmes!$D$2,IF(J530&lt;=SUMIFS(Barèmes!$I$6:$I$28,Barèmes!$A$6:$A$28,"Endurance — Luc Léger (palier)",Barèmes!$B$6:$B$28,H530,Barèmes!$C$6:$C$28,IF(H530="6ème","Mixte",G530)),Barèmes!$E$2,Barèmes!$F$2)))),IF(J530&gt;=SUMIFS(Barèmes!$F$6:$F$28,Barèmes!$A$6:$A$28,"Endurance — Luc Léger (palier)",Barèmes!$B$6:$B$28,H530,Barèmes!$C$6:$C$28,IF(H530="6ème","Mixte",G530)),Barèmes!$B$2,IF(J530&gt;=SUMIFS(Barèmes!$G$6:$G$28,Barèmes!$A$6:$A$28,"Endurance — Luc Léger (palier)",Barèmes!$B$6:$B$28,H530,Barèmes!$C$6:$C$28,IF(H530="6ème","Mixte",G530)),Barèmes!$C$2,IF(J530&gt;=SUMIFS(Barèmes!$H$6:$H$28,Barèmes!$A$6:$A$28,"Endurance — Luc Léger (palier)",Barèmes!$B$6:$B$28,H530,Barèmes!$C$6:$C$28,IF(H530="6ème","Mixte",G530)),Barèmes!$D$2,IF(J530&gt;=SUMIFS(Barèmes!$I$6:$I$28,Barèmes!$A$6:$A$28,"Endurance — Luc Léger (palier)",Barèmes!$B$6:$B$28,H530,Barèmes!$C$6:$C$28,IF(H530="6ème","Mixte",G530)),Barèmes!$E$2,Barèmes!$F$2))))))</f>
        <v/>
      </c>
      <c r="O530" s="22"/>
      <c r="P530" s="23" t="str">
        <f>IF(OR(O530="",SUMPRODUCT((Barèmes!$A$6:$A$28="Force bas du corps — Saut en longueur (m)")*(Barèmes!$B$6:$B$28=H530)*(Barèmes!$C$6:$C$28=IF(H530="6ème","Mixte",G530)))=0),"",IF(SUMPRODUCT((Barèmes!$A$6:$A$28="Force bas du corps — Saut en longueur (m)")*(Barèmes!$B$6:$B$28=H530)*(Barèmes!$C$6:$C$28=IF(H530="6ème","Mixte",G530))*(Barèmes!$J$6:$J$28="+"))&gt;0,IF(O530&lt;=SUMIFS(Barèmes!$D$6:$D$28,Barèmes!$A$6:$A$28,"Force bas du corps — Saut en longueur (m)",Barèmes!$B$6:$B$28,H530,Barèmes!$C$6:$C$28,IF(H530="6ème","Mixte",G530)),"à besoin",IF(O530&lt;=SUMIFS(Barèmes!$E$6:$E$28,Barèmes!$A$6:$A$28,"Force bas du corps — Saut en longueur (m)",Barèmes!$B$6:$B$28,H530,Barèmes!$C$6:$C$28,IF(H530="6ème","Mixte",G530)),"fragile","satisfaisant")),IF(O530&gt;=SUMIFS(Barèmes!$D$6:$D$28,Barèmes!$A$6:$A$28,"Force bas du corps — Saut en longueur (m)",Barèmes!$B$6:$B$28,H530,Barèmes!$C$6:$C$28,IF(H530="6ème","Mixte",G530)),"à besoin",IF(O530&gt;=SUMIFS(Barèmes!$E$6:$E$28,Barèmes!$A$6:$A$28,"Force bas du corps — Saut en longueur (m)",Barèmes!$B$6:$B$28,H530,Barèmes!$C$6:$C$28,IF(H530="6ème","Mixte",G530)),"fragile","satisfaisant"))))</f>
        <v/>
      </c>
      <c r="Q530" s="23" t="str">
        <f>IF(OR(O530="",SUMPRODUCT((Barèmes!$A$6:$A$28="Force bas du corps — Saut en longueur (m)")*(Barèmes!$B$6:$B$28=H530)*(Barèmes!$C$6:$C$28=IF(H530="6ème","Mixte",G530)))=0),"",IF(SUMPRODUCT((Barèmes!$A$6:$A$28="Force bas du corps — Saut en longueur (m)")*(Barèmes!$B$6:$B$28=H530)*(Barèmes!$C$6:$C$28=IF(H530="6ème","Mixte",G530))*(Barèmes!$J$6:$J$28="+"))&gt;0,IF(O530&lt;=SUMIFS(Barèmes!$F$6:$F$28,Barèmes!$A$6:$A$28,"Force bas du corps — Saut en longueur (m)",Barèmes!$B$6:$B$28,H530,Barèmes!$C$6:$C$28,IF(H530="6ème","Mixte",G530)),Barèmes!$B$2,IF(O530&lt;=SUMIFS(Barèmes!$G$6:$G$28,Barèmes!$A$6:$A$28,"Force bas du corps — Saut en longueur (m)",Barèmes!$B$6:$B$28,H530,Barèmes!$C$6:$C$28,IF(H530="6ème","Mixte",G530)),Barèmes!$C$2,IF(O530&lt;=SUMIFS(Barèmes!$H$6:$H$28,Barèmes!$A$6:$A$28,"Force bas du corps — Saut en longueur (m)",Barèmes!$B$6:$B$28,H530,Barèmes!$C$6:$C$28,IF(H530="6ème","Mixte",G530)),Barèmes!$D$2,IF(O530&lt;=SUMIFS(Barèmes!$I$6:$I$28,Barèmes!$A$6:$A$28,"Force bas du corps — Saut en longueur (m)",Barèmes!$B$6:$B$28,H530,Barèmes!$C$6:$C$28,IF(H530="6ème","Mixte",G530)),Barèmes!$E$2,Barèmes!$F$2)))),IF(O530&gt;=SUMIFS(Barèmes!$F$6:$F$28,Barèmes!$A$6:$A$28,"Force bas du corps — Saut en longueur (m)",Barèmes!$B$6:$B$28,H530,Barèmes!$C$6:$C$28,IF(H530="6ème","Mixte",G530)),Barèmes!$B$2,IF(O530&gt;=SUMIFS(Barèmes!$G$6:$G$28,Barèmes!$A$6:$A$28,"Force bas du corps — Saut en longueur (m)",Barèmes!$B$6:$B$28,H530,Barèmes!$C$6:$C$28,IF(H530="6ème","Mixte",G530)),Barèmes!$C$2,IF(O530&gt;=SUMIFS(Barèmes!$H$6:$H$28,Barèmes!$A$6:$A$28,"Force bas du corps — Saut en longueur (m)",Barèmes!$B$6:$B$28,H530,Barèmes!$C$6:$C$28,IF(H530="6ème","Mixte",G530)),Barèmes!$D$2,IF(O530&gt;=SUMIFS(Barèmes!$I$6:$I$28,Barèmes!$A$6:$A$28,"Force bas du corps — Saut en longueur (m)",Barèmes!$B$6:$B$28,H530,Barèmes!$C$6:$C$28,IF(H530="6ème","Mixte",G530)),Barèmes!$E$2,Barèmes!$F$2))))))</f>
        <v/>
      </c>
      <c r="R530" s="22"/>
      <c r="S530" s="24" t="str">
        <f>IF(OR(R530="",SUMPRODUCT((Barèmes!$A$6:$A$28="Vitesse — 30 m (s)")*(Barèmes!$B$6:$B$28=H530)*(Barèmes!$C$6:$C$28=IF(H530="6ème","Mixte",G530)))=0),"",IF(SUMPRODUCT((Barèmes!$A$6:$A$28="Vitesse — 30 m (s)")*(Barèmes!$B$6:$B$28=H530)*(Barèmes!$C$6:$C$28=IF(H530="6ème","Mixte",G530))*(Barèmes!$J$6:$J$28="+"))&gt;0,IF(R530&lt;=SUMIFS(Barèmes!$D$6:$D$28,Barèmes!$A$6:$A$28,"Vitesse — 30 m (s)",Barèmes!$B$6:$B$28,H530,Barèmes!$C$6:$C$28,IF(H530="6ème","Mixte",G530)),"à besoin",IF(R530&lt;=SUMIFS(Barèmes!$E$6:$E$28,Barèmes!$A$6:$A$28,"Vitesse — 30 m (s)",Barèmes!$B$6:$B$28,H530,Barèmes!$C$6:$C$28,IF(H530="6ème","Mixte",G530)),"fragile","satisfaisant")),IF(R530&gt;=SUMIFS(Barèmes!$D$6:$D$28,Barèmes!$A$6:$A$28,"Vitesse — 30 m (s)",Barèmes!$B$6:$B$28,H530,Barèmes!$C$6:$C$28,IF(H530="6ème","Mixte",G530)),"à besoin",IF(R530&gt;=SUMIFS(Barèmes!$E$6:$E$28,Barèmes!$A$6:$A$28,"Vitesse — 30 m (s)",Barèmes!$B$6:$B$28,H530,Barèmes!$C$6:$C$28,IF(H530="6ème","Mixte",G530)),"fragile","satisfaisant"))))</f>
        <v/>
      </c>
      <c r="T530" s="24" t="str">
        <f>IF(OR(R530="",SUMPRODUCT((Barèmes!$A$6:$A$28="Vitesse — 30 m (s)")*(Barèmes!$B$6:$B$28=H530)*(Barèmes!$C$6:$C$28=IF(H530="6ème","Mixte",G530)))=0),"",IF(SUMPRODUCT((Barèmes!$A$6:$A$28="Vitesse — 30 m (s)")*(Barèmes!$B$6:$B$28=H530)*(Barèmes!$C$6:$C$28=IF(H530="6ème","Mixte",G530))*(Barèmes!$J$6:$J$28="+"))&gt;0,IF(R530&lt;=SUMIFS(Barèmes!$F$6:$F$28,Barèmes!$A$6:$A$28,"Vitesse — 30 m (s)",Barèmes!$B$6:$B$28,H530,Barèmes!$C$6:$C$28,IF(H530="6ème","Mixte",G530)),Barèmes!$B$2,IF(R530&lt;=SUMIFS(Barèmes!$G$6:$G$28,Barèmes!$A$6:$A$28,"Vitesse — 30 m (s)",Barèmes!$B$6:$B$28,H530,Barèmes!$C$6:$C$28,IF(H530="6ème","Mixte",G530)),Barèmes!$C$2,IF(R530&lt;=SUMIFS(Barèmes!$H$6:$H$28,Barèmes!$A$6:$A$28,"Vitesse — 30 m (s)",Barèmes!$B$6:$B$28,H530,Barèmes!$C$6:$C$28,IF(H530="6ème","Mixte",G530)),Barèmes!$D$2,IF(R530&lt;=SUMIFS(Barèmes!$I$6:$I$28,Barèmes!$A$6:$A$28,"Vitesse — 30 m (s)",Barèmes!$B$6:$B$28,H530,Barèmes!$C$6:$C$28,IF(H530="6ème","Mixte",G530)),Barèmes!$E$2,Barèmes!$F$2)))),IF(R530&gt;=SUMIFS(Barèmes!$F$6:$F$28,Barèmes!$A$6:$A$28,"Vitesse — 30 m (s)",Barèmes!$B$6:$B$28,H530,Barèmes!$C$6:$C$28,IF(H530="6ème","Mixte",G530)),Barèmes!$B$2,IF(R530&gt;=SUMIFS(Barèmes!$G$6:$G$28,Barèmes!$A$6:$A$28,"Vitesse — 30 m (s)",Barèmes!$B$6:$B$28,H530,Barèmes!$C$6:$C$28,IF(H530="6ème","Mixte",G530)),Barèmes!$C$2,IF(R530&gt;=SUMIFS(Barèmes!$H$6:$H$28,Barèmes!$A$6:$A$28,"Vitesse — 30 m (s)",Barèmes!$B$6:$B$28,H530,Barèmes!$C$6:$C$28,IF(H530="6ème","Mixte",G530)),Barèmes!$D$2,IF(R530&gt;=SUMIFS(Barèmes!$I$6:$I$28,Barèmes!$A$6:$A$28,"Vitesse — 30 m (s)",Barèmes!$B$6:$B$28,H530,Barèmes!$C$6:$C$28,IF(H530="6ème","Mixte",G530)),Barèmes!$E$2,Barèmes!$F$2))))))</f>
        <v/>
      </c>
      <c r="U530" s="22"/>
      <c r="V530" s="25" t="str">
        <f>IF(OR(U530="",SUMPRODUCT((Barèmes!$A$6:$A$28="Vitesse — 50 m (s)")*(Barèmes!$B$6:$B$28=H530)*(Barèmes!$C$6:$C$28=IF(H530="6ème","Mixte",G530)))=0),"",IF(SUMPRODUCT((Barèmes!$A$6:$A$28="Vitesse — 50 m (s)")*(Barèmes!$B$6:$B$28=H530)*(Barèmes!$C$6:$C$28=IF(H530="6ème","Mixte",G530))*(Barèmes!$J$6:$J$28="+"))&gt;0,IF(U530&lt;=SUMIFS(Barèmes!$D$6:$D$28,Barèmes!$A$6:$A$28,"Vitesse — 50 m (s)",Barèmes!$B$6:$B$28,H530,Barèmes!$C$6:$C$28,IF(H530="6ème","Mixte",G530)),"à besoin",IF(U530&lt;=SUMIFS(Barèmes!$E$6:$E$28,Barèmes!$A$6:$A$28,"Vitesse — 50 m (s)",Barèmes!$B$6:$B$28,H530,Barèmes!$C$6:$C$28,IF(H530="6ème","Mixte",G530)),"fragile","satisfaisant")),IF(U530&gt;=SUMIFS(Barèmes!$D$6:$D$28,Barèmes!$A$6:$A$28,"Vitesse — 50 m (s)",Barèmes!$B$6:$B$28,H530,Barèmes!$C$6:$C$28,IF(H530="6ème","Mixte",G530)),"à besoin",IF(U530&gt;=SUMIFS(Barèmes!$E$6:$E$28,Barèmes!$A$6:$A$28,"Vitesse — 50 m (s)",Barèmes!$B$6:$B$28,H530,Barèmes!$C$6:$C$28,IF(H530="6ème","Mixte",G530)),"fragile","satisfaisant"))))</f>
        <v/>
      </c>
      <c r="W530" s="25" t="str">
        <f>IF(OR(U530="",SUMPRODUCT((Barèmes!$A$6:$A$28="Vitesse — 50 m (s)")*(Barèmes!$B$6:$B$28=H530)*(Barèmes!$C$6:$C$28=IF(H530="6ème","Mixte",G530)))=0),"",IF(SUMPRODUCT((Barèmes!$A$6:$A$28="Vitesse — 50 m (s)")*(Barèmes!$B$6:$B$28=H530)*(Barèmes!$C$6:$C$28=IF(H530="6ème","Mixte",G530))*(Barèmes!$J$6:$J$28="+"))&gt;0,IF(U530&lt;=SUMIFS(Barèmes!$F$6:$F$28,Barèmes!$A$6:$A$28,"Vitesse — 50 m (s)",Barèmes!$B$6:$B$28,H530,Barèmes!$C$6:$C$28,IF(H530="6ème","Mixte",G530)),Barèmes!$B$2,IF(U530&lt;=SUMIFS(Barèmes!$G$6:$G$28,Barèmes!$A$6:$A$28,"Vitesse — 50 m (s)",Barèmes!$B$6:$B$28,H530,Barèmes!$C$6:$C$28,IF(H530="6ème","Mixte",G530)),Barèmes!$C$2,IF(U530&lt;=SUMIFS(Barèmes!$H$6:$H$28,Barèmes!$A$6:$A$28,"Vitesse — 50 m (s)",Barèmes!$B$6:$B$28,H530,Barèmes!$C$6:$C$28,IF(H530="6ème","Mixte",G530)),Barèmes!$D$2,IF(U530&lt;=SUMIFS(Barèmes!$I$6:$I$28,Barèmes!$A$6:$A$28,"Vitesse — 50 m (s)",Barèmes!$B$6:$B$28,H530,Barèmes!$C$6:$C$28,IF(H530="6ème","Mixte",G530)),Barèmes!$E$2,Barèmes!$F$2)))),IF(U530&gt;=SUMIFS(Barèmes!$F$6:$F$28,Barèmes!$A$6:$A$28,"Vitesse — 50 m (s)",Barèmes!$B$6:$B$28,H530,Barèmes!$C$6:$C$28,IF(H530="6ème","Mixte",G530)),Barèmes!$B$2,IF(U530&gt;=SUMIFS(Barèmes!$G$6:$G$28,Barèmes!$A$6:$A$28,"Vitesse — 50 m (s)",Barèmes!$B$6:$B$28,H530,Barèmes!$C$6:$C$28,IF(H530="6ème","Mixte",G530)),Barèmes!$C$2,IF(U530&gt;=SUMIFS(Barèmes!$H$6:$H$28,Barèmes!$A$6:$A$28,"Vitesse — 50 m (s)",Barèmes!$B$6:$B$28,H530,Barèmes!$C$6:$C$28,IF(H530="6ème","Mixte",G530)),Barèmes!$D$2,IF(U530&gt;=SUMIFS(Barèmes!$I$6:$I$28,Barèmes!$A$6:$A$28,"Vitesse — 50 m (s)",Barèmes!$B$6:$B$28,H530,Barèmes!$C$6:$C$28,IF(H530="6ème","Mixte",G530)),Barèmes!$E$2,Barèmes!$F$2))))))</f>
        <v/>
      </c>
      <c r="X530" s="18"/>
      <c r="Y530" s="26" t="str" cm="1">
        <f t="array" ref="Y530">IF(OR(X530="",SUMPRODUCT((Barèmes!$A$6:$A$28="Souplesse (score 1-5)")*(Barèmes!$B$6:$B$28=H530)*(Barèmes!$C$6:$C$28=IF(H530="6ème","Mixte",G530)))=0),"",IF(SUMPRODUCT((Barèmes!$A$6:$A$28="Souplesse (score 1-5)")*(Barèmes!$B$6:$B$28=H530)*(Barèmes!$C$6:$C$28=IF(H530="6ème","Mixte",G530))*(Barèmes!$J$6:$J$28="+"))&gt;0,IF(X530&lt;=SUMIFS(Barèmes!$D$6:$D$28,Barèmes!$A$6:$A$28,"Souplesse (score 1-5)",Barèmes!$B$6:$B$28,H530,Barèmes!$C$6:$C$28,IF(H530="6ème","Mixte",G530)),"à besoin",IF(X530&lt;=SUMIFS(Barèmes!$E$6:$E$28,Barèmes!$A$6:$A$28,"Souplesse (score 1-5)",Barèmes!$B$6:$B$28,H530,Barèmes!$C$6:$C$28,IF(H530="6ème","Mixte",G530)),"fragile","satisfaisant")),IF(X530&gt;=SUMIFS(Barèmes!$D$6:$D$28,Barèmes!$A$6:$A$28,"Souplesse (score 1-5)",Barèmes!$B$6:$B$28,H530,Barèmes!$C$6:$C$28,IF(H530="6ème","Mixte",G530)),"à besoin",IF(X530&gt;=SUMIFS(Barèmes!$E$6:$E$28,Barèmes!$A$6:$A$28,"Souplesse (score 1-5)",Barèmes!$B$6:$B$28,H530,Barèmes!$C$6:$C$28,IF(H530="6ème","Mixte",G530)),"fragile","satisfaisant"))))</f>
        <v/>
      </c>
      <c r="Z530" s="26" t="str" cm="1">
        <f t="array" ref="Z530">IF(OR(X530="",SUMPRODUCT((Barèmes!$A$6:$A$28="Souplesse (score 1-5)")*(Barèmes!$B$6:$B$28=H530)*(Barèmes!$C$6:$C$28=IF(H530="6ème","Mixte",G530)))=0),"",IF(SUMPRODUCT((Barèmes!$A$6:$A$28="Souplesse (score 1-5)")*(Barèmes!$B$6:$B$28=H530)*(Barèmes!$C$6:$C$28=IF(H530="6ème","Mixte",G530))*(Barèmes!$J$6:$J$28="+"))&gt;0,IF(X530&lt;=SUMIFS(Barèmes!$F$6:$F$28,Barèmes!$A$6:$A$28,"Souplesse (score 1-5)",Barèmes!$B$6:$B$28,H530,Barèmes!$C$6:$C$28,IF(H530="6ème","Mixte",G530)),Barèmes!$B$2,IF(X530&lt;=SUMIFS(Barèmes!$G$6:$G$28,Barèmes!$A$6:$A$28,"Souplesse (score 1-5)",Barèmes!$B$6:$B$28,H530,Barèmes!$C$6:$C$28,IF(H530="6ème","Mixte",G530)),Barèmes!$C$2,IF(X530&lt;=SUMIFS(Barèmes!$H$6:$H$28,Barèmes!$A$6:$A$28,"Souplesse (score 1-5)",Barèmes!$B$6:$B$28,H530,Barèmes!$C$6:$C$28,IF(H530="6ème","Mixte",G530)),Barèmes!$D$2,IF(X530&lt;=SUMIFS(Barèmes!$I$6:$I$28,Barèmes!$A$6:$A$28,"Souplesse (score 1-5)",Barèmes!$B$6:$B$28,H530,Barèmes!$C$6:$C$28,IF(H530="6ème","Mixte",G530)),Barèmes!$E$2,Barèmes!$F$2)))),IF(X530&gt;=SUMIFS(Barèmes!$F$6:$F$28,Barèmes!$A$6:$A$28,"Souplesse (score 1-5)",Barèmes!$B$6:$B$28,H530,Barèmes!$C$6:$C$28,IF(H530="6ème","Mixte",G530)),Barèmes!$B$2,IF(X530&gt;=SUMIFS(Barèmes!$G$6:$G$28,Barèmes!$A$6:$A$28,"Souplesse (score 1-5)",Barèmes!$B$6:$B$28,H530,Barèmes!$C$6:$C$28,IF(H530="6ème","Mixte",G530)),Barèmes!$C$2,IF(X530&gt;=SUMIFS(Barèmes!$H$6:$H$28,Barèmes!$A$6:$A$28,"Souplesse (score 1-5)",Barèmes!$B$6:$B$28,H530,Barèmes!$C$6:$C$28,IF(H530="6ème","Mixte",G530)),Barèmes!$D$2,IF(X530&gt;=SUMIFS(Barèmes!$I$6:$I$28,Barèmes!$A$6:$A$28,"Souplesse (score 1-5)",Barèmes!$B$6:$B$28,H530,Barèmes!$C$6:$C$28,IF(H530="6ème","Mixte",G530)),Barèmes!$E$2,Barèmes!$F$2))))))</f>
        <v/>
      </c>
      <c r="AA530" s="22"/>
      <c r="AB530" s="27" t="str">
        <f>IF(OR(AA530="",SUMPRODUCT((Barèmes!$A$6:$A$28="Agilité — T-test 974 (s)")*(Barèmes!$B$6:$B$28=H530)*(Barèmes!$C$6:$C$28=IF(H530="6ème","Mixte",G530)))=0),"",IF(SUMPRODUCT((Barèmes!$A$6:$A$28="Agilité — T-test 974 (s)")*(Barèmes!$B$6:$B$28=H530)*(Barèmes!$C$6:$C$28=IF(H530="6ème","Mixte",G530))*(Barèmes!$J$6:$J$28="+"))&gt;0,IF(AA530&lt;=SUMIFS(Barèmes!$D$6:$D$28,Barèmes!$A$6:$A$28,"Agilité — T-test 974 (s)",Barèmes!$B$6:$B$28,H530,Barèmes!$C$6:$C$28,IF(H530="6ème","Mixte",G530)),"à besoin",IF(AA530&lt;=SUMIFS(Barèmes!$E$6:$E$28,Barèmes!$A$6:$A$28,"Agilité — T-test 974 (s)",Barèmes!$B$6:$B$28,H530,Barèmes!$C$6:$C$28,IF(H530="6ème","Mixte",G530)),"fragile","satisfaisant")),IF(AA530&gt;=SUMIFS(Barèmes!$D$6:$D$28,Barèmes!$A$6:$A$28,"Agilité — T-test 974 (s)",Barèmes!$B$6:$B$28,H530,Barèmes!$C$6:$C$28,IF(H530="6ème","Mixte",G530)),"à besoin",IF(AA530&gt;=SUMIFS(Barèmes!$E$6:$E$28,Barèmes!$A$6:$A$28,"Agilité — T-test 974 (s)",Barèmes!$B$6:$B$28,H530,Barèmes!$C$6:$C$28,IF(H530="6ème","Mixte",G530)),"fragile","satisfaisant"))))</f>
        <v/>
      </c>
      <c r="AC530" s="27" t="str">
        <f>IF(OR(AA530="",SUMPRODUCT((Barèmes!$A$6:$A$28="Agilité — T-test 974 (s)")*(Barèmes!$B$6:$B$28=H530)*(Barèmes!$C$6:$C$28=IF(H530="6ème","Mixte",G530)))=0),"",IF(SUMPRODUCT((Barèmes!$A$6:$A$28="Agilité — T-test 974 (s)")*(Barèmes!$B$6:$B$28=H530)*(Barèmes!$C$6:$C$28=IF(H530="6ème","Mixte",G530))*(Barèmes!$J$6:$J$28="+"))&gt;0,IF(AA530&lt;=SUMIFS(Barèmes!$F$6:$F$28,Barèmes!$A$6:$A$28,"Agilité — T-test 974 (s)",Barèmes!$B$6:$B$28,H530,Barèmes!$C$6:$C$28,IF(H530="6ème","Mixte",G530)),Barèmes!$B$2,IF(AA530&lt;=SUMIFS(Barèmes!$G$6:$G$28,Barèmes!$A$6:$A$28,"Agilité — T-test 974 (s)",Barèmes!$B$6:$B$28,H530,Barèmes!$C$6:$C$28,IF(H530="6ème","Mixte",G530)),Barèmes!$C$2,IF(AA530&lt;=SUMIFS(Barèmes!$H$6:$H$28,Barèmes!$A$6:$A$28,"Agilité — T-test 974 (s)",Barèmes!$B$6:$B$28,H530,Barèmes!$C$6:$C$28,IF(H530="6ème","Mixte",G530)),Barèmes!$D$2,IF(AA530&lt;=SUMIFS(Barèmes!$I$6:$I$28,Barèmes!$A$6:$A$28,"Agilité — T-test 974 (s)",Barèmes!$B$6:$B$28,H530,Barèmes!$C$6:$C$28,IF(H530="6ème","Mixte",G530)),Barèmes!$E$2,Barèmes!$F$2)))),IF(AA530&gt;=SUMIFS(Barèmes!$F$6:$F$28,Barèmes!$A$6:$A$28,"Agilité — T-test 974 (s)",Barèmes!$B$6:$B$28,H530,Barèmes!$C$6:$C$28,IF(H530="6ème","Mixte",G530)),Barèmes!$B$2,IF(AA530&gt;=SUMIFS(Barèmes!$G$6:$G$28,Barèmes!$A$6:$A$28,"Agilité — T-test 974 (s)",Barèmes!$B$6:$B$28,H530,Barèmes!$C$6:$C$28,IF(H530="6ème","Mixte",G530)),Barèmes!$C$2,IF(AA530&gt;=SUMIFS(Barèmes!$H$6:$H$28,Barèmes!$A$6:$A$28,"Agilité — T-test 974 (s)",Barèmes!$B$6:$B$28,H530,Barèmes!$C$6:$C$28,IF(H530="6ème","Mixte",G530)),Barèmes!$D$2,IF(AA530&gt;=SUMIFS(Barèmes!$I$6:$I$28,Barèmes!$A$6:$A$28,"Agilité — T-test 974 (s)",Barèmes!$B$6:$B$28,H530,Barèmes!$C$6:$C$28,IF(H530="6ème","Mixte",G530)),Barèmes!$E$2,Barèmes!$F$2))))))</f>
        <v/>
      </c>
      <c r="AD530" s="28" t="str">
        <f t="shared" si="66"/>
        <v/>
      </c>
      <c r="AE530" s="29" t="str">
        <f t="shared" si="67"/>
        <v/>
      </c>
      <c r="AF530" s="30" t="str">
        <f>IF(OR(AD530="",SUMPRODUCT((Barèmes!$A$6:$A$28="Surcoût d'agilité (s) — technique")*(Barèmes!$B$6:$B$28=H530)*(Barèmes!$C$6:$C$28=IF(H530="6ème","Mixte",G530)))=0),"",IF(SUMPRODUCT((Barèmes!$A$6:$A$28="Surcoût d'agilité (s) — technique")*(Barèmes!$B$6:$B$28=H530)*(Barèmes!$C$6:$C$28=IF(H530="6ème","Mixte",G530))*(Barèmes!$J$6:$J$28="+"))&gt;0,IF(AD530&lt;=SUMIFS(Barèmes!$D$6:$D$28,Barèmes!$A$6:$A$28,"Surcoût d'agilité (s) — technique",Barèmes!$B$6:$B$28,H530,Barèmes!$C$6:$C$28,IF(H530="6ème","Mixte",G530)),"à besoin",IF(AD530&lt;=SUMIFS(Barèmes!$E$6:$E$28,Barèmes!$A$6:$A$28,"Surcoût d'agilité (s) — technique",Barèmes!$B$6:$B$28,H530,Barèmes!$C$6:$C$28,IF(H530="6ème","Mixte",G530)),"fragile","satisfaisant")),IF(AD530&gt;=SUMIFS(Barèmes!$D$6:$D$28,Barèmes!$A$6:$A$28,"Surcoût d'agilité (s) — technique",Barèmes!$B$6:$B$28,H530,Barèmes!$C$6:$C$28,IF(H530="6ème","Mixte",G530)),"à besoin",IF(AD530&gt;=SUMIFS(Barèmes!$E$6:$E$28,Barèmes!$A$6:$A$28,"Surcoût d'agilité (s) — technique",Barèmes!$B$6:$B$28,H530,Barèmes!$C$6:$C$28,IF(H530="6ème","Mixte",G530)),"fragile","satisfaisant"))))</f>
        <v/>
      </c>
      <c r="AG530" s="30" t="str">
        <f>IF(OR(AD530="",SUMPRODUCT((Barèmes!$A$6:$A$28="Surcoût d'agilité (s) — technique")*(Barèmes!$B$6:$B$28=H530)*(Barèmes!$C$6:$C$28=IF(H530="6ème","Mixte",G530)))=0),"",IF(SUMPRODUCT((Barèmes!$A$6:$A$28="Surcoût d'agilité (s) — technique")*(Barèmes!$B$6:$B$28=H530)*(Barèmes!$C$6:$C$28=IF(H530="6ème","Mixte",G530))*(Barèmes!$J$6:$J$28="+"))&gt;0,IF(AD530&lt;=SUMIFS(Barèmes!$F$6:$F$28,Barèmes!$A$6:$A$28,"Surcoût d'agilité (s) — technique",Barèmes!$B$6:$B$28,H530,Barèmes!$C$6:$C$28,IF(H530="6ème","Mixte",G530)),Barèmes!$B$2,IF(AD530&lt;=SUMIFS(Barèmes!$G$6:$G$28,Barèmes!$A$6:$A$28,"Surcoût d'agilité (s) — technique",Barèmes!$B$6:$B$28,H530,Barèmes!$C$6:$C$28,IF(H530="6ème","Mixte",G530)),Barèmes!$C$2,IF(AD530&lt;=SUMIFS(Barèmes!$H$6:$H$28,Barèmes!$A$6:$A$28,"Surcoût d'agilité (s) — technique",Barèmes!$B$6:$B$28,H530,Barèmes!$C$6:$C$28,IF(H530="6ème","Mixte",G530)),Barèmes!$D$2,IF(AD530&lt;=SUMIFS(Barèmes!$I$6:$I$28,Barèmes!$A$6:$A$28,"Surcoût d'agilité (s) — technique",Barèmes!$B$6:$B$28,H530,Barèmes!$C$6:$C$28,IF(H530="6ème","Mixte",G530)),Barèmes!$E$2,Barèmes!$F$2)))),IF(AD530&gt;=SUMIFS(Barèmes!$F$6:$F$28,Barèmes!$A$6:$A$28,"Surcoût d'agilité (s) — technique",Barèmes!$B$6:$B$28,H530,Barèmes!$C$6:$C$28,IF(H530="6ème","Mixte",G530)),Barèmes!$B$2,IF(AD530&gt;=SUMIFS(Barèmes!$G$6:$G$28,Barèmes!$A$6:$A$28,"Surcoût d'agilité (s) — technique",Barèmes!$B$6:$B$28,H530,Barèmes!$C$6:$C$28,IF(H530="6ème","Mixte",G530)),Barèmes!$C$2,IF(AD530&gt;=SUMIFS(Barèmes!$H$6:$H$28,Barèmes!$A$6:$A$28,"Surcoût d'agilité (s) — technique",Barèmes!$B$6:$B$28,H530,Barèmes!$C$6:$C$28,IF(H530="6ème","Mixte",G530)),Barèmes!$D$2,IF(AD530&gt;=SUMIFS(Barèmes!$I$6:$I$28,Barèmes!$A$6:$A$28,"Surcoût d'agilité (s) — technique",Barèmes!$B$6:$B$28,H530,Barèmes!$C$6:$C$28,IF(H530="6ème","Mixte",G530)),Barèmes!$E$2,Barèmes!$F$2))))))</f>
        <v/>
      </c>
      <c r="AH530" s="31" t="str">
        <f>IF((IF(N530="",0,1)+IF(Q530="",0,1)+IF(W530="",0,1)+IF(Z530="",0,1)+IF(AC530="",0,1))=0,"",3*IF(N530=Barèmes!$B$2,1,IF(N530=Barèmes!$C$2,2,IF(N530=Barèmes!$D$2,3,IF(N530=Barèmes!$E$2,4,IF(N530=Barèmes!$F$2,5,0)))))+3*IF(Q530=Barèmes!$B$2,1,IF(Q530=Barèmes!$C$2,2,IF(Q530=Barèmes!$D$2,3,IF(Q530=Barèmes!$E$2,4,IF(Q530=Barèmes!$F$2,5,0)))))+2*IF(W530=Barèmes!$B$2,1,IF(W530=Barèmes!$C$2,2,IF(W530=Barèmes!$D$2,3,IF(W530=Barèmes!$E$2,4,IF(W530=Barèmes!$F$2,5,0)))))+1*IF(Z530=Barèmes!$B$2,1,IF(Z530=Barèmes!$C$2,2,IF(Z530=Barèmes!$D$2,3,IF(Z530=Barèmes!$E$2,4,IF(Z530=Barèmes!$F$2,5,0)))))+1*IF(AC530=Barèmes!$B$2,1,IF(AC530=Barèmes!$C$2,2,IF(AC530=Barèmes!$D$2,3,IF(AC530=Barèmes!$E$2,4,IF(AC530=Barèmes!$F$2,5,0))))))</f>
        <v/>
      </c>
      <c r="AI530" s="31"/>
      <c r="AJ530" s="32" t="str">
        <f>IFERROR(INDEX(Croissance!$B$5:$B$604,MATCH(A530,Croissance!$A$5:$A$604,0)),"")</f>
        <v/>
      </c>
      <c r="AK530" s="32" t="str">
        <f>IFERROR(INDEX(Croissance!$C$5:$C$604,MATCH(A530,Croissance!$A$5:$A$604,0)),"")</f>
        <v/>
      </c>
      <c r="AL530" s="32" t="str">
        <f>IFERROR(INDEX(Croissance!$D$5:$D$604,MATCH(A530,Croissance!$A$5:$A$604,0)),"")</f>
        <v/>
      </c>
      <c r="AM530" s="32" t="str">
        <f>IFERROR(INDEX(Croissance!$E$5:$E$604,MATCH(A530,Croissance!$A$5:$A$604,0)),"")</f>
        <v/>
      </c>
      <c r="AO530" s="33">
        <f t="shared" si="72"/>
        <v>0</v>
      </c>
      <c r="AP530" s="33">
        <f t="shared" si="68"/>
        <v>0</v>
      </c>
      <c r="AQ530" s="33">
        <f>IF(A530="",0,IF(AND(OR('Synthèse classe'!$C$2="Tous",C530='Synthèse classe'!$C$2),OR('Synthèse classe'!$C$3="Toutes",D530='Synthèse classe'!$C$3),OR('Synthèse classe'!$C$4="Toutes",AND('Synthèse classe'!$C$4="Dernière",AP530=1),B530=IFERROR(VALUE('Synthèse classe'!$C$4),0))),1,0))</f>
        <v>0</v>
      </c>
      <c r="AR530" s="34" t="str">
        <f t="shared" si="69"/>
        <v/>
      </c>
    </row>
    <row r="531" spans="1:44" x14ac:dyDescent="0.2">
      <c r="A531" s="17" t="str">
        <f t="shared" si="65"/>
        <v/>
      </c>
      <c r="B531" s="18"/>
      <c r="C531" s="19"/>
      <c r="D531" s="19"/>
      <c r="E531" s="19"/>
      <c r="F531" s="19"/>
      <c r="G531" s="19"/>
      <c r="H531" s="17" t="str">
        <f t="shared" si="70"/>
        <v/>
      </c>
      <c r="I531" s="20"/>
      <c r="J531" s="18"/>
      <c r="K531" s="19"/>
      <c r="L531" s="21" t="str">
        <f t="shared" si="71"/>
        <v/>
      </c>
      <c r="M531" s="21" t="str">
        <f>IF(OR(J531="",SUMPRODUCT((Barèmes!$A$6:$A$28="Endurance — Luc Léger (palier)")*(Barèmes!$B$6:$B$28=H531)*(Barèmes!$C$6:$C$28=IF(H531="6ème","Mixte",G531)))=0),"",IF(SUMPRODUCT((Barèmes!$A$6:$A$28="Endurance — Luc Léger (palier)")*(Barèmes!$B$6:$B$28=H531)*(Barèmes!$C$6:$C$28=IF(H531="6ème","Mixte",G531))*(Barèmes!$J$6:$J$28="+"))&gt;0,IF(J531&lt;=SUMIFS(Barèmes!$D$6:$D$28,Barèmes!$A$6:$A$28,"Endurance — Luc Léger (palier)",Barèmes!$B$6:$B$28,H531,Barèmes!$C$6:$C$28,IF(H531="6ème","Mixte",G531)),"à besoin",IF(J531&lt;=SUMIFS(Barèmes!$E$6:$E$28,Barèmes!$A$6:$A$28,"Endurance — Luc Léger (palier)",Barèmes!$B$6:$B$28,H531,Barèmes!$C$6:$C$28,IF(H531="6ème","Mixte",G531)),"fragile","satisfaisant")),IF(J531&gt;=SUMIFS(Barèmes!$D$6:$D$28,Barèmes!$A$6:$A$28,"Endurance — Luc Léger (palier)",Barèmes!$B$6:$B$28,H531,Barèmes!$C$6:$C$28,IF(H531="6ème","Mixte",G531)),"à besoin",IF(J531&gt;=SUMIFS(Barèmes!$E$6:$E$28,Barèmes!$A$6:$A$28,"Endurance — Luc Léger (palier)",Barèmes!$B$6:$B$28,H531,Barèmes!$C$6:$C$28,IF(H531="6ème","Mixte",G531)),"fragile","satisfaisant"))))</f>
        <v/>
      </c>
      <c r="N531" s="21" t="str">
        <f>IF(OR(J531="",SUMPRODUCT((Barèmes!$A$6:$A$28="Endurance — Luc Léger (palier)")*(Barèmes!$B$6:$B$28=H531)*(Barèmes!$C$6:$C$28=IF(H531="6ème","Mixte",G531)))=0),"",IF(SUMPRODUCT((Barèmes!$A$6:$A$28="Endurance — Luc Léger (palier)")*(Barèmes!$B$6:$B$28=H531)*(Barèmes!$C$6:$C$28=IF(H531="6ème","Mixte",G531))*(Barèmes!$J$6:$J$28="+"))&gt;0,IF(J531&lt;=SUMIFS(Barèmes!$F$6:$F$28,Barèmes!$A$6:$A$28,"Endurance — Luc Léger (palier)",Barèmes!$B$6:$B$28,H531,Barèmes!$C$6:$C$28,IF(H531="6ème","Mixte",G531)),Barèmes!$B$2,IF(J531&lt;=SUMIFS(Barèmes!$G$6:$G$28,Barèmes!$A$6:$A$28,"Endurance — Luc Léger (palier)",Barèmes!$B$6:$B$28,H531,Barèmes!$C$6:$C$28,IF(H531="6ème","Mixte",G531)),Barèmes!$C$2,IF(J531&lt;=SUMIFS(Barèmes!$H$6:$H$28,Barèmes!$A$6:$A$28,"Endurance — Luc Léger (palier)",Barèmes!$B$6:$B$28,H531,Barèmes!$C$6:$C$28,IF(H531="6ème","Mixte",G531)),Barèmes!$D$2,IF(J531&lt;=SUMIFS(Barèmes!$I$6:$I$28,Barèmes!$A$6:$A$28,"Endurance — Luc Léger (palier)",Barèmes!$B$6:$B$28,H531,Barèmes!$C$6:$C$28,IF(H531="6ème","Mixte",G531)),Barèmes!$E$2,Barèmes!$F$2)))),IF(J531&gt;=SUMIFS(Barèmes!$F$6:$F$28,Barèmes!$A$6:$A$28,"Endurance — Luc Léger (palier)",Barèmes!$B$6:$B$28,H531,Barèmes!$C$6:$C$28,IF(H531="6ème","Mixte",G531)),Barèmes!$B$2,IF(J531&gt;=SUMIFS(Barèmes!$G$6:$G$28,Barèmes!$A$6:$A$28,"Endurance — Luc Léger (palier)",Barèmes!$B$6:$B$28,H531,Barèmes!$C$6:$C$28,IF(H531="6ème","Mixte",G531)),Barèmes!$C$2,IF(J531&gt;=SUMIFS(Barèmes!$H$6:$H$28,Barèmes!$A$6:$A$28,"Endurance — Luc Léger (palier)",Barèmes!$B$6:$B$28,H531,Barèmes!$C$6:$C$28,IF(H531="6ème","Mixte",G531)),Barèmes!$D$2,IF(J531&gt;=SUMIFS(Barèmes!$I$6:$I$28,Barèmes!$A$6:$A$28,"Endurance — Luc Léger (palier)",Barèmes!$B$6:$B$28,H531,Barèmes!$C$6:$C$28,IF(H531="6ème","Mixte",G531)),Barèmes!$E$2,Barèmes!$F$2))))))</f>
        <v/>
      </c>
      <c r="O531" s="22"/>
      <c r="P531" s="23" t="str">
        <f>IF(OR(O531="",SUMPRODUCT((Barèmes!$A$6:$A$28="Force bas du corps — Saut en longueur (m)")*(Barèmes!$B$6:$B$28=H531)*(Barèmes!$C$6:$C$28=IF(H531="6ème","Mixte",G531)))=0),"",IF(SUMPRODUCT((Barèmes!$A$6:$A$28="Force bas du corps — Saut en longueur (m)")*(Barèmes!$B$6:$B$28=H531)*(Barèmes!$C$6:$C$28=IF(H531="6ème","Mixte",G531))*(Barèmes!$J$6:$J$28="+"))&gt;0,IF(O531&lt;=SUMIFS(Barèmes!$D$6:$D$28,Barèmes!$A$6:$A$28,"Force bas du corps — Saut en longueur (m)",Barèmes!$B$6:$B$28,H531,Barèmes!$C$6:$C$28,IF(H531="6ème","Mixte",G531)),"à besoin",IF(O531&lt;=SUMIFS(Barèmes!$E$6:$E$28,Barèmes!$A$6:$A$28,"Force bas du corps — Saut en longueur (m)",Barèmes!$B$6:$B$28,H531,Barèmes!$C$6:$C$28,IF(H531="6ème","Mixte",G531)),"fragile","satisfaisant")),IF(O531&gt;=SUMIFS(Barèmes!$D$6:$D$28,Barèmes!$A$6:$A$28,"Force bas du corps — Saut en longueur (m)",Barèmes!$B$6:$B$28,H531,Barèmes!$C$6:$C$28,IF(H531="6ème","Mixte",G531)),"à besoin",IF(O531&gt;=SUMIFS(Barèmes!$E$6:$E$28,Barèmes!$A$6:$A$28,"Force bas du corps — Saut en longueur (m)",Barèmes!$B$6:$B$28,H531,Barèmes!$C$6:$C$28,IF(H531="6ème","Mixte",G531)),"fragile","satisfaisant"))))</f>
        <v/>
      </c>
      <c r="Q531" s="23" t="str">
        <f>IF(OR(O531="",SUMPRODUCT((Barèmes!$A$6:$A$28="Force bas du corps — Saut en longueur (m)")*(Barèmes!$B$6:$B$28=H531)*(Barèmes!$C$6:$C$28=IF(H531="6ème","Mixte",G531)))=0),"",IF(SUMPRODUCT((Barèmes!$A$6:$A$28="Force bas du corps — Saut en longueur (m)")*(Barèmes!$B$6:$B$28=H531)*(Barèmes!$C$6:$C$28=IF(H531="6ème","Mixte",G531))*(Barèmes!$J$6:$J$28="+"))&gt;0,IF(O531&lt;=SUMIFS(Barèmes!$F$6:$F$28,Barèmes!$A$6:$A$28,"Force bas du corps — Saut en longueur (m)",Barèmes!$B$6:$B$28,H531,Barèmes!$C$6:$C$28,IF(H531="6ème","Mixte",G531)),Barèmes!$B$2,IF(O531&lt;=SUMIFS(Barèmes!$G$6:$G$28,Barèmes!$A$6:$A$28,"Force bas du corps — Saut en longueur (m)",Barèmes!$B$6:$B$28,H531,Barèmes!$C$6:$C$28,IF(H531="6ème","Mixte",G531)),Barèmes!$C$2,IF(O531&lt;=SUMIFS(Barèmes!$H$6:$H$28,Barèmes!$A$6:$A$28,"Force bas du corps — Saut en longueur (m)",Barèmes!$B$6:$B$28,H531,Barèmes!$C$6:$C$28,IF(H531="6ème","Mixte",G531)),Barèmes!$D$2,IF(O531&lt;=SUMIFS(Barèmes!$I$6:$I$28,Barèmes!$A$6:$A$28,"Force bas du corps — Saut en longueur (m)",Barèmes!$B$6:$B$28,H531,Barèmes!$C$6:$C$28,IF(H531="6ème","Mixte",G531)),Barèmes!$E$2,Barèmes!$F$2)))),IF(O531&gt;=SUMIFS(Barèmes!$F$6:$F$28,Barèmes!$A$6:$A$28,"Force bas du corps — Saut en longueur (m)",Barèmes!$B$6:$B$28,H531,Barèmes!$C$6:$C$28,IF(H531="6ème","Mixte",G531)),Barèmes!$B$2,IF(O531&gt;=SUMIFS(Barèmes!$G$6:$G$28,Barèmes!$A$6:$A$28,"Force bas du corps — Saut en longueur (m)",Barèmes!$B$6:$B$28,H531,Barèmes!$C$6:$C$28,IF(H531="6ème","Mixte",G531)),Barèmes!$C$2,IF(O531&gt;=SUMIFS(Barèmes!$H$6:$H$28,Barèmes!$A$6:$A$28,"Force bas du corps — Saut en longueur (m)",Barèmes!$B$6:$B$28,H531,Barèmes!$C$6:$C$28,IF(H531="6ème","Mixte",G531)),Barèmes!$D$2,IF(O531&gt;=SUMIFS(Barèmes!$I$6:$I$28,Barèmes!$A$6:$A$28,"Force bas du corps — Saut en longueur (m)",Barèmes!$B$6:$B$28,H531,Barèmes!$C$6:$C$28,IF(H531="6ème","Mixte",G531)),Barèmes!$E$2,Barèmes!$F$2))))))</f>
        <v/>
      </c>
      <c r="R531" s="22"/>
      <c r="S531" s="24" t="str">
        <f>IF(OR(R531="",SUMPRODUCT((Barèmes!$A$6:$A$28="Vitesse — 30 m (s)")*(Barèmes!$B$6:$B$28=H531)*(Barèmes!$C$6:$C$28=IF(H531="6ème","Mixte",G531)))=0),"",IF(SUMPRODUCT((Barèmes!$A$6:$A$28="Vitesse — 30 m (s)")*(Barèmes!$B$6:$B$28=H531)*(Barèmes!$C$6:$C$28=IF(H531="6ème","Mixte",G531))*(Barèmes!$J$6:$J$28="+"))&gt;0,IF(R531&lt;=SUMIFS(Barèmes!$D$6:$D$28,Barèmes!$A$6:$A$28,"Vitesse — 30 m (s)",Barèmes!$B$6:$B$28,H531,Barèmes!$C$6:$C$28,IF(H531="6ème","Mixte",G531)),"à besoin",IF(R531&lt;=SUMIFS(Barèmes!$E$6:$E$28,Barèmes!$A$6:$A$28,"Vitesse — 30 m (s)",Barèmes!$B$6:$B$28,H531,Barèmes!$C$6:$C$28,IF(H531="6ème","Mixte",G531)),"fragile","satisfaisant")),IF(R531&gt;=SUMIFS(Barèmes!$D$6:$D$28,Barèmes!$A$6:$A$28,"Vitesse — 30 m (s)",Barèmes!$B$6:$B$28,H531,Barèmes!$C$6:$C$28,IF(H531="6ème","Mixte",G531)),"à besoin",IF(R531&gt;=SUMIFS(Barèmes!$E$6:$E$28,Barèmes!$A$6:$A$28,"Vitesse — 30 m (s)",Barèmes!$B$6:$B$28,H531,Barèmes!$C$6:$C$28,IF(H531="6ème","Mixte",G531)),"fragile","satisfaisant"))))</f>
        <v/>
      </c>
      <c r="T531" s="24" t="str">
        <f>IF(OR(R531="",SUMPRODUCT((Barèmes!$A$6:$A$28="Vitesse — 30 m (s)")*(Barèmes!$B$6:$B$28=H531)*(Barèmes!$C$6:$C$28=IF(H531="6ème","Mixte",G531)))=0),"",IF(SUMPRODUCT((Barèmes!$A$6:$A$28="Vitesse — 30 m (s)")*(Barèmes!$B$6:$B$28=H531)*(Barèmes!$C$6:$C$28=IF(H531="6ème","Mixte",G531))*(Barèmes!$J$6:$J$28="+"))&gt;0,IF(R531&lt;=SUMIFS(Barèmes!$F$6:$F$28,Barèmes!$A$6:$A$28,"Vitesse — 30 m (s)",Barèmes!$B$6:$B$28,H531,Barèmes!$C$6:$C$28,IF(H531="6ème","Mixte",G531)),Barèmes!$B$2,IF(R531&lt;=SUMIFS(Barèmes!$G$6:$G$28,Barèmes!$A$6:$A$28,"Vitesse — 30 m (s)",Barèmes!$B$6:$B$28,H531,Barèmes!$C$6:$C$28,IF(H531="6ème","Mixte",G531)),Barèmes!$C$2,IF(R531&lt;=SUMIFS(Barèmes!$H$6:$H$28,Barèmes!$A$6:$A$28,"Vitesse — 30 m (s)",Barèmes!$B$6:$B$28,H531,Barèmes!$C$6:$C$28,IF(H531="6ème","Mixte",G531)),Barèmes!$D$2,IF(R531&lt;=SUMIFS(Barèmes!$I$6:$I$28,Barèmes!$A$6:$A$28,"Vitesse — 30 m (s)",Barèmes!$B$6:$B$28,H531,Barèmes!$C$6:$C$28,IF(H531="6ème","Mixte",G531)),Barèmes!$E$2,Barèmes!$F$2)))),IF(R531&gt;=SUMIFS(Barèmes!$F$6:$F$28,Barèmes!$A$6:$A$28,"Vitesse — 30 m (s)",Barèmes!$B$6:$B$28,H531,Barèmes!$C$6:$C$28,IF(H531="6ème","Mixte",G531)),Barèmes!$B$2,IF(R531&gt;=SUMIFS(Barèmes!$G$6:$G$28,Barèmes!$A$6:$A$28,"Vitesse — 30 m (s)",Barèmes!$B$6:$B$28,H531,Barèmes!$C$6:$C$28,IF(H531="6ème","Mixte",G531)),Barèmes!$C$2,IF(R531&gt;=SUMIFS(Barèmes!$H$6:$H$28,Barèmes!$A$6:$A$28,"Vitesse — 30 m (s)",Barèmes!$B$6:$B$28,H531,Barèmes!$C$6:$C$28,IF(H531="6ème","Mixte",G531)),Barèmes!$D$2,IF(R531&gt;=SUMIFS(Barèmes!$I$6:$I$28,Barèmes!$A$6:$A$28,"Vitesse — 30 m (s)",Barèmes!$B$6:$B$28,H531,Barèmes!$C$6:$C$28,IF(H531="6ème","Mixte",G531)),Barèmes!$E$2,Barèmes!$F$2))))))</f>
        <v/>
      </c>
      <c r="U531" s="22"/>
      <c r="V531" s="25" t="str">
        <f>IF(OR(U531="",SUMPRODUCT((Barèmes!$A$6:$A$28="Vitesse — 50 m (s)")*(Barèmes!$B$6:$B$28=H531)*(Barèmes!$C$6:$C$28=IF(H531="6ème","Mixte",G531)))=0),"",IF(SUMPRODUCT((Barèmes!$A$6:$A$28="Vitesse — 50 m (s)")*(Barèmes!$B$6:$B$28=H531)*(Barèmes!$C$6:$C$28=IF(H531="6ème","Mixte",G531))*(Barèmes!$J$6:$J$28="+"))&gt;0,IF(U531&lt;=SUMIFS(Barèmes!$D$6:$D$28,Barèmes!$A$6:$A$28,"Vitesse — 50 m (s)",Barèmes!$B$6:$B$28,H531,Barèmes!$C$6:$C$28,IF(H531="6ème","Mixte",G531)),"à besoin",IF(U531&lt;=SUMIFS(Barèmes!$E$6:$E$28,Barèmes!$A$6:$A$28,"Vitesse — 50 m (s)",Barèmes!$B$6:$B$28,H531,Barèmes!$C$6:$C$28,IF(H531="6ème","Mixte",G531)),"fragile","satisfaisant")),IF(U531&gt;=SUMIFS(Barèmes!$D$6:$D$28,Barèmes!$A$6:$A$28,"Vitesse — 50 m (s)",Barèmes!$B$6:$B$28,H531,Barèmes!$C$6:$C$28,IF(H531="6ème","Mixte",G531)),"à besoin",IF(U531&gt;=SUMIFS(Barèmes!$E$6:$E$28,Barèmes!$A$6:$A$28,"Vitesse — 50 m (s)",Barèmes!$B$6:$B$28,H531,Barèmes!$C$6:$C$28,IF(H531="6ème","Mixte",G531)),"fragile","satisfaisant"))))</f>
        <v/>
      </c>
      <c r="W531" s="25" t="str">
        <f>IF(OR(U531="",SUMPRODUCT((Barèmes!$A$6:$A$28="Vitesse — 50 m (s)")*(Barèmes!$B$6:$B$28=H531)*(Barèmes!$C$6:$C$28=IF(H531="6ème","Mixte",G531)))=0),"",IF(SUMPRODUCT((Barèmes!$A$6:$A$28="Vitesse — 50 m (s)")*(Barèmes!$B$6:$B$28=H531)*(Barèmes!$C$6:$C$28=IF(H531="6ème","Mixte",G531))*(Barèmes!$J$6:$J$28="+"))&gt;0,IF(U531&lt;=SUMIFS(Barèmes!$F$6:$F$28,Barèmes!$A$6:$A$28,"Vitesse — 50 m (s)",Barèmes!$B$6:$B$28,H531,Barèmes!$C$6:$C$28,IF(H531="6ème","Mixte",G531)),Barèmes!$B$2,IF(U531&lt;=SUMIFS(Barèmes!$G$6:$G$28,Barèmes!$A$6:$A$28,"Vitesse — 50 m (s)",Barèmes!$B$6:$B$28,H531,Barèmes!$C$6:$C$28,IF(H531="6ème","Mixte",G531)),Barèmes!$C$2,IF(U531&lt;=SUMIFS(Barèmes!$H$6:$H$28,Barèmes!$A$6:$A$28,"Vitesse — 50 m (s)",Barèmes!$B$6:$B$28,H531,Barèmes!$C$6:$C$28,IF(H531="6ème","Mixte",G531)),Barèmes!$D$2,IF(U531&lt;=SUMIFS(Barèmes!$I$6:$I$28,Barèmes!$A$6:$A$28,"Vitesse — 50 m (s)",Barèmes!$B$6:$B$28,H531,Barèmes!$C$6:$C$28,IF(H531="6ème","Mixte",G531)),Barèmes!$E$2,Barèmes!$F$2)))),IF(U531&gt;=SUMIFS(Barèmes!$F$6:$F$28,Barèmes!$A$6:$A$28,"Vitesse — 50 m (s)",Barèmes!$B$6:$B$28,H531,Barèmes!$C$6:$C$28,IF(H531="6ème","Mixte",G531)),Barèmes!$B$2,IF(U531&gt;=SUMIFS(Barèmes!$G$6:$G$28,Barèmes!$A$6:$A$28,"Vitesse — 50 m (s)",Barèmes!$B$6:$B$28,H531,Barèmes!$C$6:$C$28,IF(H531="6ème","Mixte",G531)),Barèmes!$C$2,IF(U531&gt;=SUMIFS(Barèmes!$H$6:$H$28,Barèmes!$A$6:$A$28,"Vitesse — 50 m (s)",Barèmes!$B$6:$B$28,H531,Barèmes!$C$6:$C$28,IF(H531="6ème","Mixte",G531)),Barèmes!$D$2,IF(U531&gt;=SUMIFS(Barèmes!$I$6:$I$28,Barèmes!$A$6:$A$28,"Vitesse — 50 m (s)",Barèmes!$B$6:$B$28,H531,Barèmes!$C$6:$C$28,IF(H531="6ème","Mixte",G531)),Barèmes!$E$2,Barèmes!$F$2))))))</f>
        <v/>
      </c>
      <c r="X531" s="18"/>
      <c r="Y531" s="26" t="str" cm="1">
        <f t="array" ref="Y531">IF(OR(X531="",SUMPRODUCT((Barèmes!$A$6:$A$28="Souplesse (score 1-5)")*(Barèmes!$B$6:$B$28=H531)*(Barèmes!$C$6:$C$28=IF(H531="6ème","Mixte",G531)))=0),"",IF(SUMPRODUCT((Barèmes!$A$6:$A$28="Souplesse (score 1-5)")*(Barèmes!$B$6:$B$28=H531)*(Barèmes!$C$6:$C$28=IF(H531="6ème","Mixte",G531))*(Barèmes!$J$6:$J$28="+"))&gt;0,IF(X531&lt;=SUMIFS(Barèmes!$D$6:$D$28,Barèmes!$A$6:$A$28,"Souplesse (score 1-5)",Barèmes!$B$6:$B$28,H531,Barèmes!$C$6:$C$28,IF(H531="6ème","Mixte",G531)),"à besoin",IF(X531&lt;=SUMIFS(Barèmes!$E$6:$E$28,Barèmes!$A$6:$A$28,"Souplesse (score 1-5)",Barèmes!$B$6:$B$28,H531,Barèmes!$C$6:$C$28,IF(H531="6ème","Mixte",G531)),"fragile","satisfaisant")),IF(X531&gt;=SUMIFS(Barèmes!$D$6:$D$28,Barèmes!$A$6:$A$28,"Souplesse (score 1-5)",Barèmes!$B$6:$B$28,H531,Barèmes!$C$6:$C$28,IF(H531="6ème","Mixte",G531)),"à besoin",IF(X531&gt;=SUMIFS(Barèmes!$E$6:$E$28,Barèmes!$A$6:$A$28,"Souplesse (score 1-5)",Barèmes!$B$6:$B$28,H531,Barèmes!$C$6:$C$28,IF(H531="6ème","Mixte",G531)),"fragile","satisfaisant"))))</f>
        <v/>
      </c>
      <c r="Z531" s="26" t="str" cm="1">
        <f t="array" ref="Z531">IF(OR(X531="",SUMPRODUCT((Barèmes!$A$6:$A$28="Souplesse (score 1-5)")*(Barèmes!$B$6:$B$28=H531)*(Barèmes!$C$6:$C$28=IF(H531="6ème","Mixte",G531)))=0),"",IF(SUMPRODUCT((Barèmes!$A$6:$A$28="Souplesse (score 1-5)")*(Barèmes!$B$6:$B$28=H531)*(Barèmes!$C$6:$C$28=IF(H531="6ème","Mixte",G531))*(Barèmes!$J$6:$J$28="+"))&gt;0,IF(X531&lt;=SUMIFS(Barèmes!$F$6:$F$28,Barèmes!$A$6:$A$28,"Souplesse (score 1-5)",Barèmes!$B$6:$B$28,H531,Barèmes!$C$6:$C$28,IF(H531="6ème","Mixte",G531)),Barèmes!$B$2,IF(X531&lt;=SUMIFS(Barèmes!$G$6:$G$28,Barèmes!$A$6:$A$28,"Souplesse (score 1-5)",Barèmes!$B$6:$B$28,H531,Barèmes!$C$6:$C$28,IF(H531="6ème","Mixte",G531)),Barèmes!$C$2,IF(X531&lt;=SUMIFS(Barèmes!$H$6:$H$28,Barèmes!$A$6:$A$28,"Souplesse (score 1-5)",Barèmes!$B$6:$B$28,H531,Barèmes!$C$6:$C$28,IF(H531="6ème","Mixte",G531)),Barèmes!$D$2,IF(X531&lt;=SUMIFS(Barèmes!$I$6:$I$28,Barèmes!$A$6:$A$28,"Souplesse (score 1-5)",Barèmes!$B$6:$B$28,H531,Barèmes!$C$6:$C$28,IF(H531="6ème","Mixte",G531)),Barèmes!$E$2,Barèmes!$F$2)))),IF(X531&gt;=SUMIFS(Barèmes!$F$6:$F$28,Barèmes!$A$6:$A$28,"Souplesse (score 1-5)",Barèmes!$B$6:$B$28,H531,Barèmes!$C$6:$C$28,IF(H531="6ème","Mixte",G531)),Barèmes!$B$2,IF(X531&gt;=SUMIFS(Barèmes!$G$6:$G$28,Barèmes!$A$6:$A$28,"Souplesse (score 1-5)",Barèmes!$B$6:$B$28,H531,Barèmes!$C$6:$C$28,IF(H531="6ème","Mixte",G531)),Barèmes!$C$2,IF(X531&gt;=SUMIFS(Barèmes!$H$6:$H$28,Barèmes!$A$6:$A$28,"Souplesse (score 1-5)",Barèmes!$B$6:$B$28,H531,Barèmes!$C$6:$C$28,IF(H531="6ème","Mixte",G531)),Barèmes!$D$2,IF(X531&gt;=SUMIFS(Barèmes!$I$6:$I$28,Barèmes!$A$6:$A$28,"Souplesse (score 1-5)",Barèmes!$B$6:$B$28,H531,Barèmes!$C$6:$C$28,IF(H531="6ème","Mixte",G531)),Barèmes!$E$2,Barèmes!$F$2))))))</f>
        <v/>
      </c>
      <c r="AA531" s="22"/>
      <c r="AB531" s="27" t="str">
        <f>IF(OR(AA531="",SUMPRODUCT((Barèmes!$A$6:$A$28="Agilité — T-test 974 (s)")*(Barèmes!$B$6:$B$28=H531)*(Barèmes!$C$6:$C$28=IF(H531="6ème","Mixte",G531)))=0),"",IF(SUMPRODUCT((Barèmes!$A$6:$A$28="Agilité — T-test 974 (s)")*(Barèmes!$B$6:$B$28=H531)*(Barèmes!$C$6:$C$28=IF(H531="6ème","Mixte",G531))*(Barèmes!$J$6:$J$28="+"))&gt;0,IF(AA531&lt;=SUMIFS(Barèmes!$D$6:$D$28,Barèmes!$A$6:$A$28,"Agilité — T-test 974 (s)",Barèmes!$B$6:$B$28,H531,Barèmes!$C$6:$C$28,IF(H531="6ème","Mixte",G531)),"à besoin",IF(AA531&lt;=SUMIFS(Barèmes!$E$6:$E$28,Barèmes!$A$6:$A$28,"Agilité — T-test 974 (s)",Barèmes!$B$6:$B$28,H531,Barèmes!$C$6:$C$28,IF(H531="6ème","Mixte",G531)),"fragile","satisfaisant")),IF(AA531&gt;=SUMIFS(Barèmes!$D$6:$D$28,Barèmes!$A$6:$A$28,"Agilité — T-test 974 (s)",Barèmes!$B$6:$B$28,H531,Barèmes!$C$6:$C$28,IF(H531="6ème","Mixte",G531)),"à besoin",IF(AA531&gt;=SUMIFS(Barèmes!$E$6:$E$28,Barèmes!$A$6:$A$28,"Agilité — T-test 974 (s)",Barèmes!$B$6:$B$28,H531,Barèmes!$C$6:$C$28,IF(H531="6ème","Mixte",G531)),"fragile","satisfaisant"))))</f>
        <v/>
      </c>
      <c r="AC531" s="27" t="str">
        <f>IF(OR(AA531="",SUMPRODUCT((Barèmes!$A$6:$A$28="Agilité — T-test 974 (s)")*(Barèmes!$B$6:$B$28=H531)*(Barèmes!$C$6:$C$28=IF(H531="6ème","Mixte",G531)))=0),"",IF(SUMPRODUCT((Barèmes!$A$6:$A$28="Agilité — T-test 974 (s)")*(Barèmes!$B$6:$B$28=H531)*(Barèmes!$C$6:$C$28=IF(H531="6ème","Mixte",G531))*(Barèmes!$J$6:$J$28="+"))&gt;0,IF(AA531&lt;=SUMIFS(Barèmes!$F$6:$F$28,Barèmes!$A$6:$A$28,"Agilité — T-test 974 (s)",Barèmes!$B$6:$B$28,H531,Barèmes!$C$6:$C$28,IF(H531="6ème","Mixte",G531)),Barèmes!$B$2,IF(AA531&lt;=SUMIFS(Barèmes!$G$6:$G$28,Barèmes!$A$6:$A$28,"Agilité — T-test 974 (s)",Barèmes!$B$6:$B$28,H531,Barèmes!$C$6:$C$28,IF(H531="6ème","Mixte",G531)),Barèmes!$C$2,IF(AA531&lt;=SUMIFS(Barèmes!$H$6:$H$28,Barèmes!$A$6:$A$28,"Agilité — T-test 974 (s)",Barèmes!$B$6:$B$28,H531,Barèmes!$C$6:$C$28,IF(H531="6ème","Mixte",G531)),Barèmes!$D$2,IF(AA531&lt;=SUMIFS(Barèmes!$I$6:$I$28,Barèmes!$A$6:$A$28,"Agilité — T-test 974 (s)",Barèmes!$B$6:$B$28,H531,Barèmes!$C$6:$C$28,IF(H531="6ème","Mixte",G531)),Barèmes!$E$2,Barèmes!$F$2)))),IF(AA531&gt;=SUMIFS(Barèmes!$F$6:$F$28,Barèmes!$A$6:$A$28,"Agilité — T-test 974 (s)",Barèmes!$B$6:$B$28,H531,Barèmes!$C$6:$C$28,IF(H531="6ème","Mixte",G531)),Barèmes!$B$2,IF(AA531&gt;=SUMIFS(Barèmes!$G$6:$G$28,Barèmes!$A$6:$A$28,"Agilité — T-test 974 (s)",Barèmes!$B$6:$B$28,H531,Barèmes!$C$6:$C$28,IF(H531="6ème","Mixte",G531)),Barèmes!$C$2,IF(AA531&gt;=SUMIFS(Barèmes!$H$6:$H$28,Barèmes!$A$6:$A$28,"Agilité — T-test 974 (s)",Barèmes!$B$6:$B$28,H531,Barèmes!$C$6:$C$28,IF(H531="6ème","Mixte",G531)),Barèmes!$D$2,IF(AA531&gt;=SUMIFS(Barèmes!$I$6:$I$28,Barèmes!$A$6:$A$28,"Agilité — T-test 974 (s)",Barèmes!$B$6:$B$28,H531,Barèmes!$C$6:$C$28,IF(H531="6ème","Mixte",G531)),Barèmes!$E$2,Barèmes!$F$2))))))</f>
        <v/>
      </c>
      <c r="AD531" s="28" t="str">
        <f t="shared" si="66"/>
        <v/>
      </c>
      <c r="AE531" s="29" t="str">
        <f t="shared" si="67"/>
        <v/>
      </c>
      <c r="AF531" s="30" t="str">
        <f>IF(OR(AD531="",SUMPRODUCT((Barèmes!$A$6:$A$28="Surcoût d'agilité (s) — technique")*(Barèmes!$B$6:$B$28=H531)*(Barèmes!$C$6:$C$28=IF(H531="6ème","Mixte",G531)))=0),"",IF(SUMPRODUCT((Barèmes!$A$6:$A$28="Surcoût d'agilité (s) — technique")*(Barèmes!$B$6:$B$28=H531)*(Barèmes!$C$6:$C$28=IF(H531="6ème","Mixte",G531))*(Barèmes!$J$6:$J$28="+"))&gt;0,IF(AD531&lt;=SUMIFS(Barèmes!$D$6:$D$28,Barèmes!$A$6:$A$28,"Surcoût d'agilité (s) — technique",Barèmes!$B$6:$B$28,H531,Barèmes!$C$6:$C$28,IF(H531="6ème","Mixte",G531)),"à besoin",IF(AD531&lt;=SUMIFS(Barèmes!$E$6:$E$28,Barèmes!$A$6:$A$28,"Surcoût d'agilité (s) — technique",Barèmes!$B$6:$B$28,H531,Barèmes!$C$6:$C$28,IF(H531="6ème","Mixte",G531)),"fragile","satisfaisant")),IF(AD531&gt;=SUMIFS(Barèmes!$D$6:$D$28,Barèmes!$A$6:$A$28,"Surcoût d'agilité (s) — technique",Barèmes!$B$6:$B$28,H531,Barèmes!$C$6:$C$28,IF(H531="6ème","Mixte",G531)),"à besoin",IF(AD531&gt;=SUMIFS(Barèmes!$E$6:$E$28,Barèmes!$A$6:$A$28,"Surcoût d'agilité (s) — technique",Barèmes!$B$6:$B$28,H531,Barèmes!$C$6:$C$28,IF(H531="6ème","Mixte",G531)),"fragile","satisfaisant"))))</f>
        <v/>
      </c>
      <c r="AG531" s="30" t="str">
        <f>IF(OR(AD531="",SUMPRODUCT((Barèmes!$A$6:$A$28="Surcoût d'agilité (s) — technique")*(Barèmes!$B$6:$B$28=H531)*(Barèmes!$C$6:$C$28=IF(H531="6ème","Mixte",G531)))=0),"",IF(SUMPRODUCT((Barèmes!$A$6:$A$28="Surcoût d'agilité (s) — technique")*(Barèmes!$B$6:$B$28=H531)*(Barèmes!$C$6:$C$28=IF(H531="6ème","Mixte",G531))*(Barèmes!$J$6:$J$28="+"))&gt;0,IF(AD531&lt;=SUMIFS(Barèmes!$F$6:$F$28,Barèmes!$A$6:$A$28,"Surcoût d'agilité (s) — technique",Barèmes!$B$6:$B$28,H531,Barèmes!$C$6:$C$28,IF(H531="6ème","Mixte",G531)),Barèmes!$B$2,IF(AD531&lt;=SUMIFS(Barèmes!$G$6:$G$28,Barèmes!$A$6:$A$28,"Surcoût d'agilité (s) — technique",Barèmes!$B$6:$B$28,H531,Barèmes!$C$6:$C$28,IF(H531="6ème","Mixte",G531)),Barèmes!$C$2,IF(AD531&lt;=SUMIFS(Barèmes!$H$6:$H$28,Barèmes!$A$6:$A$28,"Surcoût d'agilité (s) — technique",Barèmes!$B$6:$B$28,H531,Barèmes!$C$6:$C$28,IF(H531="6ème","Mixte",G531)),Barèmes!$D$2,IF(AD531&lt;=SUMIFS(Barèmes!$I$6:$I$28,Barèmes!$A$6:$A$28,"Surcoût d'agilité (s) — technique",Barèmes!$B$6:$B$28,H531,Barèmes!$C$6:$C$28,IF(H531="6ème","Mixte",G531)),Barèmes!$E$2,Barèmes!$F$2)))),IF(AD531&gt;=SUMIFS(Barèmes!$F$6:$F$28,Barèmes!$A$6:$A$28,"Surcoût d'agilité (s) — technique",Barèmes!$B$6:$B$28,H531,Barèmes!$C$6:$C$28,IF(H531="6ème","Mixte",G531)),Barèmes!$B$2,IF(AD531&gt;=SUMIFS(Barèmes!$G$6:$G$28,Barèmes!$A$6:$A$28,"Surcoût d'agilité (s) — technique",Barèmes!$B$6:$B$28,H531,Barèmes!$C$6:$C$28,IF(H531="6ème","Mixte",G531)),Barèmes!$C$2,IF(AD531&gt;=SUMIFS(Barèmes!$H$6:$H$28,Barèmes!$A$6:$A$28,"Surcoût d'agilité (s) — technique",Barèmes!$B$6:$B$28,H531,Barèmes!$C$6:$C$28,IF(H531="6ème","Mixte",G531)),Barèmes!$D$2,IF(AD531&gt;=SUMIFS(Barèmes!$I$6:$I$28,Barèmes!$A$6:$A$28,"Surcoût d'agilité (s) — technique",Barèmes!$B$6:$B$28,H531,Barèmes!$C$6:$C$28,IF(H531="6ème","Mixte",G531)),Barèmes!$E$2,Barèmes!$F$2))))))</f>
        <v/>
      </c>
      <c r="AH531" s="31" t="str">
        <f>IF((IF(N531="",0,1)+IF(Q531="",0,1)+IF(W531="",0,1)+IF(Z531="",0,1)+IF(AC531="",0,1))=0,"",3*IF(N531=Barèmes!$B$2,1,IF(N531=Barèmes!$C$2,2,IF(N531=Barèmes!$D$2,3,IF(N531=Barèmes!$E$2,4,IF(N531=Barèmes!$F$2,5,0)))))+3*IF(Q531=Barèmes!$B$2,1,IF(Q531=Barèmes!$C$2,2,IF(Q531=Barèmes!$D$2,3,IF(Q531=Barèmes!$E$2,4,IF(Q531=Barèmes!$F$2,5,0)))))+2*IF(W531=Barèmes!$B$2,1,IF(W531=Barèmes!$C$2,2,IF(W531=Barèmes!$D$2,3,IF(W531=Barèmes!$E$2,4,IF(W531=Barèmes!$F$2,5,0)))))+1*IF(Z531=Barèmes!$B$2,1,IF(Z531=Barèmes!$C$2,2,IF(Z531=Barèmes!$D$2,3,IF(Z531=Barèmes!$E$2,4,IF(Z531=Barèmes!$F$2,5,0)))))+1*IF(AC531=Barèmes!$B$2,1,IF(AC531=Barèmes!$C$2,2,IF(AC531=Barèmes!$D$2,3,IF(AC531=Barèmes!$E$2,4,IF(AC531=Barèmes!$F$2,5,0))))))</f>
        <v/>
      </c>
      <c r="AI531" s="31"/>
      <c r="AJ531" s="32" t="str">
        <f>IFERROR(INDEX(Croissance!$B$5:$B$604,MATCH(A531,Croissance!$A$5:$A$604,0)),"")</f>
        <v/>
      </c>
      <c r="AK531" s="32" t="str">
        <f>IFERROR(INDEX(Croissance!$C$5:$C$604,MATCH(A531,Croissance!$A$5:$A$604,0)),"")</f>
        <v/>
      </c>
      <c r="AL531" s="32" t="str">
        <f>IFERROR(INDEX(Croissance!$D$5:$D$604,MATCH(A531,Croissance!$A$5:$A$604,0)),"")</f>
        <v/>
      </c>
      <c r="AM531" s="32" t="str">
        <f>IFERROR(INDEX(Croissance!$E$5:$E$604,MATCH(A531,Croissance!$A$5:$A$604,0)),"")</f>
        <v/>
      </c>
      <c r="AO531" s="33">
        <f t="shared" si="72"/>
        <v>0</v>
      </c>
      <c r="AP531" s="33">
        <f t="shared" si="68"/>
        <v>0</v>
      </c>
      <c r="AQ531" s="33">
        <f>IF(A531="",0,IF(AND(OR('Synthèse classe'!$C$2="Tous",C531='Synthèse classe'!$C$2),OR('Synthèse classe'!$C$3="Toutes",D531='Synthèse classe'!$C$3),OR('Synthèse classe'!$C$4="Toutes",AND('Synthèse classe'!$C$4="Dernière",AP531=1),B531=IFERROR(VALUE('Synthèse classe'!$C$4),0))),1,0))</f>
        <v>0</v>
      </c>
      <c r="AR531" s="34" t="str">
        <f t="shared" si="69"/>
        <v/>
      </c>
    </row>
    <row r="532" spans="1:44" x14ac:dyDescent="0.2">
      <c r="A532" s="17" t="str">
        <f t="shared" si="65"/>
        <v/>
      </c>
      <c r="B532" s="18"/>
      <c r="C532" s="19"/>
      <c r="D532" s="19"/>
      <c r="E532" s="19"/>
      <c r="F532" s="19"/>
      <c r="G532" s="19"/>
      <c r="H532" s="17" t="str">
        <f t="shared" si="70"/>
        <v/>
      </c>
      <c r="I532" s="20"/>
      <c r="J532" s="18"/>
      <c r="K532" s="19"/>
      <c r="L532" s="21" t="str">
        <f t="shared" si="71"/>
        <v/>
      </c>
      <c r="M532" s="21" t="str">
        <f>IF(OR(J532="",SUMPRODUCT((Barèmes!$A$6:$A$28="Endurance — Luc Léger (palier)")*(Barèmes!$B$6:$B$28=H532)*(Barèmes!$C$6:$C$28=IF(H532="6ème","Mixte",G532)))=0),"",IF(SUMPRODUCT((Barèmes!$A$6:$A$28="Endurance — Luc Léger (palier)")*(Barèmes!$B$6:$B$28=H532)*(Barèmes!$C$6:$C$28=IF(H532="6ème","Mixte",G532))*(Barèmes!$J$6:$J$28="+"))&gt;0,IF(J532&lt;=SUMIFS(Barèmes!$D$6:$D$28,Barèmes!$A$6:$A$28,"Endurance — Luc Léger (palier)",Barèmes!$B$6:$B$28,H532,Barèmes!$C$6:$C$28,IF(H532="6ème","Mixte",G532)),"à besoin",IF(J532&lt;=SUMIFS(Barèmes!$E$6:$E$28,Barèmes!$A$6:$A$28,"Endurance — Luc Léger (palier)",Barèmes!$B$6:$B$28,H532,Barèmes!$C$6:$C$28,IF(H532="6ème","Mixte",G532)),"fragile","satisfaisant")),IF(J532&gt;=SUMIFS(Barèmes!$D$6:$D$28,Barèmes!$A$6:$A$28,"Endurance — Luc Léger (palier)",Barèmes!$B$6:$B$28,H532,Barèmes!$C$6:$C$28,IF(H532="6ème","Mixte",G532)),"à besoin",IF(J532&gt;=SUMIFS(Barèmes!$E$6:$E$28,Barèmes!$A$6:$A$28,"Endurance — Luc Léger (palier)",Barèmes!$B$6:$B$28,H532,Barèmes!$C$6:$C$28,IF(H532="6ème","Mixte",G532)),"fragile","satisfaisant"))))</f>
        <v/>
      </c>
      <c r="N532" s="21" t="str">
        <f>IF(OR(J532="",SUMPRODUCT((Barèmes!$A$6:$A$28="Endurance — Luc Léger (palier)")*(Barèmes!$B$6:$B$28=H532)*(Barèmes!$C$6:$C$28=IF(H532="6ème","Mixte",G532)))=0),"",IF(SUMPRODUCT((Barèmes!$A$6:$A$28="Endurance — Luc Léger (palier)")*(Barèmes!$B$6:$B$28=H532)*(Barèmes!$C$6:$C$28=IF(H532="6ème","Mixte",G532))*(Barèmes!$J$6:$J$28="+"))&gt;0,IF(J532&lt;=SUMIFS(Barèmes!$F$6:$F$28,Barèmes!$A$6:$A$28,"Endurance — Luc Léger (palier)",Barèmes!$B$6:$B$28,H532,Barèmes!$C$6:$C$28,IF(H532="6ème","Mixte",G532)),Barèmes!$B$2,IF(J532&lt;=SUMIFS(Barèmes!$G$6:$G$28,Barèmes!$A$6:$A$28,"Endurance — Luc Léger (palier)",Barèmes!$B$6:$B$28,H532,Barèmes!$C$6:$C$28,IF(H532="6ème","Mixte",G532)),Barèmes!$C$2,IF(J532&lt;=SUMIFS(Barèmes!$H$6:$H$28,Barèmes!$A$6:$A$28,"Endurance — Luc Léger (palier)",Barèmes!$B$6:$B$28,H532,Barèmes!$C$6:$C$28,IF(H532="6ème","Mixte",G532)),Barèmes!$D$2,IF(J532&lt;=SUMIFS(Barèmes!$I$6:$I$28,Barèmes!$A$6:$A$28,"Endurance — Luc Léger (palier)",Barèmes!$B$6:$B$28,H532,Barèmes!$C$6:$C$28,IF(H532="6ème","Mixte",G532)),Barèmes!$E$2,Barèmes!$F$2)))),IF(J532&gt;=SUMIFS(Barèmes!$F$6:$F$28,Barèmes!$A$6:$A$28,"Endurance — Luc Léger (palier)",Barèmes!$B$6:$B$28,H532,Barèmes!$C$6:$C$28,IF(H532="6ème","Mixte",G532)),Barèmes!$B$2,IF(J532&gt;=SUMIFS(Barèmes!$G$6:$G$28,Barèmes!$A$6:$A$28,"Endurance — Luc Léger (palier)",Barèmes!$B$6:$B$28,H532,Barèmes!$C$6:$C$28,IF(H532="6ème","Mixte",G532)),Barèmes!$C$2,IF(J532&gt;=SUMIFS(Barèmes!$H$6:$H$28,Barèmes!$A$6:$A$28,"Endurance — Luc Léger (palier)",Barèmes!$B$6:$B$28,H532,Barèmes!$C$6:$C$28,IF(H532="6ème","Mixte",G532)),Barèmes!$D$2,IF(J532&gt;=SUMIFS(Barèmes!$I$6:$I$28,Barèmes!$A$6:$A$28,"Endurance — Luc Léger (palier)",Barèmes!$B$6:$B$28,H532,Barèmes!$C$6:$C$28,IF(H532="6ème","Mixte",G532)),Barèmes!$E$2,Barèmes!$F$2))))))</f>
        <v/>
      </c>
      <c r="O532" s="22"/>
      <c r="P532" s="23" t="str">
        <f>IF(OR(O532="",SUMPRODUCT((Barèmes!$A$6:$A$28="Force bas du corps — Saut en longueur (m)")*(Barèmes!$B$6:$B$28=H532)*(Barèmes!$C$6:$C$28=IF(H532="6ème","Mixte",G532)))=0),"",IF(SUMPRODUCT((Barèmes!$A$6:$A$28="Force bas du corps — Saut en longueur (m)")*(Barèmes!$B$6:$B$28=H532)*(Barèmes!$C$6:$C$28=IF(H532="6ème","Mixte",G532))*(Barèmes!$J$6:$J$28="+"))&gt;0,IF(O532&lt;=SUMIFS(Barèmes!$D$6:$D$28,Barèmes!$A$6:$A$28,"Force bas du corps — Saut en longueur (m)",Barèmes!$B$6:$B$28,H532,Barèmes!$C$6:$C$28,IF(H532="6ème","Mixte",G532)),"à besoin",IF(O532&lt;=SUMIFS(Barèmes!$E$6:$E$28,Barèmes!$A$6:$A$28,"Force bas du corps — Saut en longueur (m)",Barèmes!$B$6:$B$28,H532,Barèmes!$C$6:$C$28,IF(H532="6ème","Mixte",G532)),"fragile","satisfaisant")),IF(O532&gt;=SUMIFS(Barèmes!$D$6:$D$28,Barèmes!$A$6:$A$28,"Force bas du corps — Saut en longueur (m)",Barèmes!$B$6:$B$28,H532,Barèmes!$C$6:$C$28,IF(H532="6ème","Mixte",G532)),"à besoin",IF(O532&gt;=SUMIFS(Barèmes!$E$6:$E$28,Barèmes!$A$6:$A$28,"Force bas du corps — Saut en longueur (m)",Barèmes!$B$6:$B$28,H532,Barèmes!$C$6:$C$28,IF(H532="6ème","Mixte",G532)),"fragile","satisfaisant"))))</f>
        <v/>
      </c>
      <c r="Q532" s="23" t="str">
        <f>IF(OR(O532="",SUMPRODUCT((Barèmes!$A$6:$A$28="Force bas du corps — Saut en longueur (m)")*(Barèmes!$B$6:$B$28=H532)*(Barèmes!$C$6:$C$28=IF(H532="6ème","Mixte",G532)))=0),"",IF(SUMPRODUCT((Barèmes!$A$6:$A$28="Force bas du corps — Saut en longueur (m)")*(Barèmes!$B$6:$B$28=H532)*(Barèmes!$C$6:$C$28=IF(H532="6ème","Mixte",G532))*(Barèmes!$J$6:$J$28="+"))&gt;0,IF(O532&lt;=SUMIFS(Barèmes!$F$6:$F$28,Barèmes!$A$6:$A$28,"Force bas du corps — Saut en longueur (m)",Barèmes!$B$6:$B$28,H532,Barèmes!$C$6:$C$28,IF(H532="6ème","Mixte",G532)),Barèmes!$B$2,IF(O532&lt;=SUMIFS(Barèmes!$G$6:$G$28,Barèmes!$A$6:$A$28,"Force bas du corps — Saut en longueur (m)",Barèmes!$B$6:$B$28,H532,Barèmes!$C$6:$C$28,IF(H532="6ème","Mixte",G532)),Barèmes!$C$2,IF(O532&lt;=SUMIFS(Barèmes!$H$6:$H$28,Barèmes!$A$6:$A$28,"Force bas du corps — Saut en longueur (m)",Barèmes!$B$6:$B$28,H532,Barèmes!$C$6:$C$28,IF(H532="6ème","Mixte",G532)),Barèmes!$D$2,IF(O532&lt;=SUMIFS(Barèmes!$I$6:$I$28,Barèmes!$A$6:$A$28,"Force bas du corps — Saut en longueur (m)",Barèmes!$B$6:$B$28,H532,Barèmes!$C$6:$C$28,IF(H532="6ème","Mixte",G532)),Barèmes!$E$2,Barèmes!$F$2)))),IF(O532&gt;=SUMIFS(Barèmes!$F$6:$F$28,Barèmes!$A$6:$A$28,"Force bas du corps — Saut en longueur (m)",Barèmes!$B$6:$B$28,H532,Barèmes!$C$6:$C$28,IF(H532="6ème","Mixte",G532)),Barèmes!$B$2,IF(O532&gt;=SUMIFS(Barèmes!$G$6:$G$28,Barèmes!$A$6:$A$28,"Force bas du corps — Saut en longueur (m)",Barèmes!$B$6:$B$28,H532,Barèmes!$C$6:$C$28,IF(H532="6ème","Mixte",G532)),Barèmes!$C$2,IF(O532&gt;=SUMIFS(Barèmes!$H$6:$H$28,Barèmes!$A$6:$A$28,"Force bas du corps — Saut en longueur (m)",Barèmes!$B$6:$B$28,H532,Barèmes!$C$6:$C$28,IF(H532="6ème","Mixte",G532)),Barèmes!$D$2,IF(O532&gt;=SUMIFS(Barèmes!$I$6:$I$28,Barèmes!$A$6:$A$28,"Force bas du corps — Saut en longueur (m)",Barèmes!$B$6:$B$28,H532,Barèmes!$C$6:$C$28,IF(H532="6ème","Mixte",G532)),Barèmes!$E$2,Barèmes!$F$2))))))</f>
        <v/>
      </c>
      <c r="R532" s="22"/>
      <c r="S532" s="24" t="str">
        <f>IF(OR(R532="",SUMPRODUCT((Barèmes!$A$6:$A$28="Vitesse — 30 m (s)")*(Barèmes!$B$6:$B$28=H532)*(Barèmes!$C$6:$C$28=IF(H532="6ème","Mixte",G532)))=0),"",IF(SUMPRODUCT((Barèmes!$A$6:$A$28="Vitesse — 30 m (s)")*(Barèmes!$B$6:$B$28=H532)*(Barèmes!$C$6:$C$28=IF(H532="6ème","Mixte",G532))*(Barèmes!$J$6:$J$28="+"))&gt;0,IF(R532&lt;=SUMIFS(Barèmes!$D$6:$D$28,Barèmes!$A$6:$A$28,"Vitesse — 30 m (s)",Barèmes!$B$6:$B$28,H532,Barèmes!$C$6:$C$28,IF(H532="6ème","Mixte",G532)),"à besoin",IF(R532&lt;=SUMIFS(Barèmes!$E$6:$E$28,Barèmes!$A$6:$A$28,"Vitesse — 30 m (s)",Barèmes!$B$6:$B$28,H532,Barèmes!$C$6:$C$28,IF(H532="6ème","Mixte",G532)),"fragile","satisfaisant")),IF(R532&gt;=SUMIFS(Barèmes!$D$6:$D$28,Barèmes!$A$6:$A$28,"Vitesse — 30 m (s)",Barèmes!$B$6:$B$28,H532,Barèmes!$C$6:$C$28,IF(H532="6ème","Mixte",G532)),"à besoin",IF(R532&gt;=SUMIFS(Barèmes!$E$6:$E$28,Barèmes!$A$6:$A$28,"Vitesse — 30 m (s)",Barèmes!$B$6:$B$28,H532,Barèmes!$C$6:$C$28,IF(H532="6ème","Mixte",G532)),"fragile","satisfaisant"))))</f>
        <v/>
      </c>
      <c r="T532" s="24" t="str">
        <f>IF(OR(R532="",SUMPRODUCT((Barèmes!$A$6:$A$28="Vitesse — 30 m (s)")*(Barèmes!$B$6:$B$28=H532)*(Barèmes!$C$6:$C$28=IF(H532="6ème","Mixte",G532)))=0),"",IF(SUMPRODUCT((Barèmes!$A$6:$A$28="Vitesse — 30 m (s)")*(Barèmes!$B$6:$B$28=H532)*(Barèmes!$C$6:$C$28=IF(H532="6ème","Mixte",G532))*(Barèmes!$J$6:$J$28="+"))&gt;0,IF(R532&lt;=SUMIFS(Barèmes!$F$6:$F$28,Barèmes!$A$6:$A$28,"Vitesse — 30 m (s)",Barèmes!$B$6:$B$28,H532,Barèmes!$C$6:$C$28,IF(H532="6ème","Mixte",G532)),Barèmes!$B$2,IF(R532&lt;=SUMIFS(Barèmes!$G$6:$G$28,Barèmes!$A$6:$A$28,"Vitesse — 30 m (s)",Barèmes!$B$6:$B$28,H532,Barèmes!$C$6:$C$28,IF(H532="6ème","Mixte",G532)),Barèmes!$C$2,IF(R532&lt;=SUMIFS(Barèmes!$H$6:$H$28,Barèmes!$A$6:$A$28,"Vitesse — 30 m (s)",Barèmes!$B$6:$B$28,H532,Barèmes!$C$6:$C$28,IF(H532="6ème","Mixte",G532)),Barèmes!$D$2,IF(R532&lt;=SUMIFS(Barèmes!$I$6:$I$28,Barèmes!$A$6:$A$28,"Vitesse — 30 m (s)",Barèmes!$B$6:$B$28,H532,Barèmes!$C$6:$C$28,IF(H532="6ème","Mixte",G532)),Barèmes!$E$2,Barèmes!$F$2)))),IF(R532&gt;=SUMIFS(Barèmes!$F$6:$F$28,Barèmes!$A$6:$A$28,"Vitesse — 30 m (s)",Barèmes!$B$6:$B$28,H532,Barèmes!$C$6:$C$28,IF(H532="6ème","Mixte",G532)),Barèmes!$B$2,IF(R532&gt;=SUMIFS(Barèmes!$G$6:$G$28,Barèmes!$A$6:$A$28,"Vitesse — 30 m (s)",Barèmes!$B$6:$B$28,H532,Barèmes!$C$6:$C$28,IF(H532="6ème","Mixte",G532)),Barèmes!$C$2,IF(R532&gt;=SUMIFS(Barèmes!$H$6:$H$28,Barèmes!$A$6:$A$28,"Vitesse — 30 m (s)",Barèmes!$B$6:$B$28,H532,Barèmes!$C$6:$C$28,IF(H532="6ème","Mixte",G532)),Barèmes!$D$2,IF(R532&gt;=SUMIFS(Barèmes!$I$6:$I$28,Barèmes!$A$6:$A$28,"Vitesse — 30 m (s)",Barèmes!$B$6:$B$28,H532,Barèmes!$C$6:$C$28,IF(H532="6ème","Mixte",G532)),Barèmes!$E$2,Barèmes!$F$2))))))</f>
        <v/>
      </c>
      <c r="U532" s="22"/>
      <c r="V532" s="25" t="str">
        <f>IF(OR(U532="",SUMPRODUCT((Barèmes!$A$6:$A$28="Vitesse — 50 m (s)")*(Barèmes!$B$6:$B$28=H532)*(Barèmes!$C$6:$C$28=IF(H532="6ème","Mixte",G532)))=0),"",IF(SUMPRODUCT((Barèmes!$A$6:$A$28="Vitesse — 50 m (s)")*(Barèmes!$B$6:$B$28=H532)*(Barèmes!$C$6:$C$28=IF(H532="6ème","Mixte",G532))*(Barèmes!$J$6:$J$28="+"))&gt;0,IF(U532&lt;=SUMIFS(Barèmes!$D$6:$D$28,Barèmes!$A$6:$A$28,"Vitesse — 50 m (s)",Barèmes!$B$6:$B$28,H532,Barèmes!$C$6:$C$28,IF(H532="6ème","Mixte",G532)),"à besoin",IF(U532&lt;=SUMIFS(Barèmes!$E$6:$E$28,Barèmes!$A$6:$A$28,"Vitesse — 50 m (s)",Barèmes!$B$6:$B$28,H532,Barèmes!$C$6:$C$28,IF(H532="6ème","Mixte",G532)),"fragile","satisfaisant")),IF(U532&gt;=SUMIFS(Barèmes!$D$6:$D$28,Barèmes!$A$6:$A$28,"Vitesse — 50 m (s)",Barèmes!$B$6:$B$28,H532,Barèmes!$C$6:$C$28,IF(H532="6ème","Mixte",G532)),"à besoin",IF(U532&gt;=SUMIFS(Barèmes!$E$6:$E$28,Barèmes!$A$6:$A$28,"Vitesse — 50 m (s)",Barèmes!$B$6:$B$28,H532,Barèmes!$C$6:$C$28,IF(H532="6ème","Mixte",G532)),"fragile","satisfaisant"))))</f>
        <v/>
      </c>
      <c r="W532" s="25" t="str">
        <f>IF(OR(U532="",SUMPRODUCT((Barèmes!$A$6:$A$28="Vitesse — 50 m (s)")*(Barèmes!$B$6:$B$28=H532)*(Barèmes!$C$6:$C$28=IF(H532="6ème","Mixte",G532)))=0),"",IF(SUMPRODUCT((Barèmes!$A$6:$A$28="Vitesse — 50 m (s)")*(Barèmes!$B$6:$B$28=H532)*(Barèmes!$C$6:$C$28=IF(H532="6ème","Mixte",G532))*(Barèmes!$J$6:$J$28="+"))&gt;0,IF(U532&lt;=SUMIFS(Barèmes!$F$6:$F$28,Barèmes!$A$6:$A$28,"Vitesse — 50 m (s)",Barèmes!$B$6:$B$28,H532,Barèmes!$C$6:$C$28,IF(H532="6ème","Mixte",G532)),Barèmes!$B$2,IF(U532&lt;=SUMIFS(Barèmes!$G$6:$G$28,Barèmes!$A$6:$A$28,"Vitesse — 50 m (s)",Barèmes!$B$6:$B$28,H532,Barèmes!$C$6:$C$28,IF(H532="6ème","Mixte",G532)),Barèmes!$C$2,IF(U532&lt;=SUMIFS(Barèmes!$H$6:$H$28,Barèmes!$A$6:$A$28,"Vitesse — 50 m (s)",Barèmes!$B$6:$B$28,H532,Barèmes!$C$6:$C$28,IF(H532="6ème","Mixte",G532)),Barèmes!$D$2,IF(U532&lt;=SUMIFS(Barèmes!$I$6:$I$28,Barèmes!$A$6:$A$28,"Vitesse — 50 m (s)",Barèmes!$B$6:$B$28,H532,Barèmes!$C$6:$C$28,IF(H532="6ème","Mixte",G532)),Barèmes!$E$2,Barèmes!$F$2)))),IF(U532&gt;=SUMIFS(Barèmes!$F$6:$F$28,Barèmes!$A$6:$A$28,"Vitesse — 50 m (s)",Barèmes!$B$6:$B$28,H532,Barèmes!$C$6:$C$28,IF(H532="6ème","Mixte",G532)),Barèmes!$B$2,IF(U532&gt;=SUMIFS(Barèmes!$G$6:$G$28,Barèmes!$A$6:$A$28,"Vitesse — 50 m (s)",Barèmes!$B$6:$B$28,H532,Barèmes!$C$6:$C$28,IF(H532="6ème","Mixte",G532)),Barèmes!$C$2,IF(U532&gt;=SUMIFS(Barèmes!$H$6:$H$28,Barèmes!$A$6:$A$28,"Vitesse — 50 m (s)",Barèmes!$B$6:$B$28,H532,Barèmes!$C$6:$C$28,IF(H532="6ème","Mixte",G532)),Barèmes!$D$2,IF(U532&gt;=SUMIFS(Barèmes!$I$6:$I$28,Barèmes!$A$6:$A$28,"Vitesse — 50 m (s)",Barèmes!$B$6:$B$28,H532,Barèmes!$C$6:$C$28,IF(H532="6ème","Mixte",G532)),Barèmes!$E$2,Barèmes!$F$2))))))</f>
        <v/>
      </c>
      <c r="X532" s="18"/>
      <c r="Y532" s="26" t="str" cm="1">
        <f t="array" ref="Y532">IF(OR(X532="",SUMPRODUCT((Barèmes!$A$6:$A$28="Souplesse (score 1-5)")*(Barèmes!$B$6:$B$28=H532)*(Barèmes!$C$6:$C$28=IF(H532="6ème","Mixte",G532)))=0),"",IF(SUMPRODUCT((Barèmes!$A$6:$A$28="Souplesse (score 1-5)")*(Barèmes!$B$6:$B$28=H532)*(Barèmes!$C$6:$C$28=IF(H532="6ème","Mixte",G532))*(Barèmes!$J$6:$J$28="+"))&gt;0,IF(X532&lt;=SUMIFS(Barèmes!$D$6:$D$28,Barèmes!$A$6:$A$28,"Souplesse (score 1-5)",Barèmes!$B$6:$B$28,H532,Barèmes!$C$6:$C$28,IF(H532="6ème","Mixte",G532)),"à besoin",IF(X532&lt;=SUMIFS(Barèmes!$E$6:$E$28,Barèmes!$A$6:$A$28,"Souplesse (score 1-5)",Barèmes!$B$6:$B$28,H532,Barèmes!$C$6:$C$28,IF(H532="6ème","Mixte",G532)),"fragile","satisfaisant")),IF(X532&gt;=SUMIFS(Barèmes!$D$6:$D$28,Barèmes!$A$6:$A$28,"Souplesse (score 1-5)",Barèmes!$B$6:$B$28,H532,Barèmes!$C$6:$C$28,IF(H532="6ème","Mixte",G532)),"à besoin",IF(X532&gt;=SUMIFS(Barèmes!$E$6:$E$28,Barèmes!$A$6:$A$28,"Souplesse (score 1-5)",Barèmes!$B$6:$B$28,H532,Barèmes!$C$6:$C$28,IF(H532="6ème","Mixte",G532)),"fragile","satisfaisant"))))</f>
        <v/>
      </c>
      <c r="Z532" s="26" t="str" cm="1">
        <f t="array" ref="Z532">IF(OR(X532="",SUMPRODUCT((Barèmes!$A$6:$A$28="Souplesse (score 1-5)")*(Barèmes!$B$6:$B$28=H532)*(Barèmes!$C$6:$C$28=IF(H532="6ème","Mixte",G532)))=0),"",IF(SUMPRODUCT((Barèmes!$A$6:$A$28="Souplesse (score 1-5)")*(Barèmes!$B$6:$B$28=H532)*(Barèmes!$C$6:$C$28=IF(H532="6ème","Mixte",G532))*(Barèmes!$J$6:$J$28="+"))&gt;0,IF(X532&lt;=SUMIFS(Barèmes!$F$6:$F$28,Barèmes!$A$6:$A$28,"Souplesse (score 1-5)",Barèmes!$B$6:$B$28,H532,Barèmes!$C$6:$C$28,IF(H532="6ème","Mixte",G532)),Barèmes!$B$2,IF(X532&lt;=SUMIFS(Barèmes!$G$6:$G$28,Barèmes!$A$6:$A$28,"Souplesse (score 1-5)",Barèmes!$B$6:$B$28,H532,Barèmes!$C$6:$C$28,IF(H532="6ème","Mixte",G532)),Barèmes!$C$2,IF(X532&lt;=SUMIFS(Barèmes!$H$6:$H$28,Barèmes!$A$6:$A$28,"Souplesse (score 1-5)",Barèmes!$B$6:$B$28,H532,Barèmes!$C$6:$C$28,IF(H532="6ème","Mixte",G532)),Barèmes!$D$2,IF(X532&lt;=SUMIFS(Barèmes!$I$6:$I$28,Barèmes!$A$6:$A$28,"Souplesse (score 1-5)",Barèmes!$B$6:$B$28,H532,Barèmes!$C$6:$C$28,IF(H532="6ème","Mixte",G532)),Barèmes!$E$2,Barèmes!$F$2)))),IF(X532&gt;=SUMIFS(Barèmes!$F$6:$F$28,Barèmes!$A$6:$A$28,"Souplesse (score 1-5)",Barèmes!$B$6:$B$28,H532,Barèmes!$C$6:$C$28,IF(H532="6ème","Mixte",G532)),Barèmes!$B$2,IF(X532&gt;=SUMIFS(Barèmes!$G$6:$G$28,Barèmes!$A$6:$A$28,"Souplesse (score 1-5)",Barèmes!$B$6:$B$28,H532,Barèmes!$C$6:$C$28,IF(H532="6ème","Mixte",G532)),Barèmes!$C$2,IF(X532&gt;=SUMIFS(Barèmes!$H$6:$H$28,Barèmes!$A$6:$A$28,"Souplesse (score 1-5)",Barèmes!$B$6:$B$28,H532,Barèmes!$C$6:$C$28,IF(H532="6ème","Mixte",G532)),Barèmes!$D$2,IF(X532&gt;=SUMIFS(Barèmes!$I$6:$I$28,Barèmes!$A$6:$A$28,"Souplesse (score 1-5)",Barèmes!$B$6:$B$28,H532,Barèmes!$C$6:$C$28,IF(H532="6ème","Mixte",G532)),Barèmes!$E$2,Barèmes!$F$2))))))</f>
        <v/>
      </c>
      <c r="AA532" s="22"/>
      <c r="AB532" s="27" t="str">
        <f>IF(OR(AA532="",SUMPRODUCT((Barèmes!$A$6:$A$28="Agilité — T-test 974 (s)")*(Barèmes!$B$6:$B$28=H532)*(Barèmes!$C$6:$C$28=IF(H532="6ème","Mixte",G532)))=0),"",IF(SUMPRODUCT((Barèmes!$A$6:$A$28="Agilité — T-test 974 (s)")*(Barèmes!$B$6:$B$28=H532)*(Barèmes!$C$6:$C$28=IF(H532="6ème","Mixte",G532))*(Barèmes!$J$6:$J$28="+"))&gt;0,IF(AA532&lt;=SUMIFS(Barèmes!$D$6:$D$28,Barèmes!$A$6:$A$28,"Agilité — T-test 974 (s)",Barèmes!$B$6:$B$28,H532,Barèmes!$C$6:$C$28,IF(H532="6ème","Mixte",G532)),"à besoin",IF(AA532&lt;=SUMIFS(Barèmes!$E$6:$E$28,Barèmes!$A$6:$A$28,"Agilité — T-test 974 (s)",Barèmes!$B$6:$B$28,H532,Barèmes!$C$6:$C$28,IF(H532="6ème","Mixte",G532)),"fragile","satisfaisant")),IF(AA532&gt;=SUMIFS(Barèmes!$D$6:$D$28,Barèmes!$A$6:$A$28,"Agilité — T-test 974 (s)",Barèmes!$B$6:$B$28,H532,Barèmes!$C$6:$C$28,IF(H532="6ème","Mixte",G532)),"à besoin",IF(AA532&gt;=SUMIFS(Barèmes!$E$6:$E$28,Barèmes!$A$6:$A$28,"Agilité — T-test 974 (s)",Barèmes!$B$6:$B$28,H532,Barèmes!$C$6:$C$28,IF(H532="6ème","Mixte",G532)),"fragile","satisfaisant"))))</f>
        <v/>
      </c>
      <c r="AC532" s="27" t="str">
        <f>IF(OR(AA532="",SUMPRODUCT((Barèmes!$A$6:$A$28="Agilité — T-test 974 (s)")*(Barèmes!$B$6:$B$28=H532)*(Barèmes!$C$6:$C$28=IF(H532="6ème","Mixte",G532)))=0),"",IF(SUMPRODUCT((Barèmes!$A$6:$A$28="Agilité — T-test 974 (s)")*(Barèmes!$B$6:$B$28=H532)*(Barèmes!$C$6:$C$28=IF(H532="6ème","Mixte",G532))*(Barèmes!$J$6:$J$28="+"))&gt;0,IF(AA532&lt;=SUMIFS(Barèmes!$F$6:$F$28,Barèmes!$A$6:$A$28,"Agilité — T-test 974 (s)",Barèmes!$B$6:$B$28,H532,Barèmes!$C$6:$C$28,IF(H532="6ème","Mixte",G532)),Barèmes!$B$2,IF(AA532&lt;=SUMIFS(Barèmes!$G$6:$G$28,Barèmes!$A$6:$A$28,"Agilité — T-test 974 (s)",Barèmes!$B$6:$B$28,H532,Barèmes!$C$6:$C$28,IF(H532="6ème","Mixte",G532)),Barèmes!$C$2,IF(AA532&lt;=SUMIFS(Barèmes!$H$6:$H$28,Barèmes!$A$6:$A$28,"Agilité — T-test 974 (s)",Barèmes!$B$6:$B$28,H532,Barèmes!$C$6:$C$28,IF(H532="6ème","Mixte",G532)),Barèmes!$D$2,IF(AA532&lt;=SUMIFS(Barèmes!$I$6:$I$28,Barèmes!$A$6:$A$28,"Agilité — T-test 974 (s)",Barèmes!$B$6:$B$28,H532,Barèmes!$C$6:$C$28,IF(H532="6ème","Mixte",G532)),Barèmes!$E$2,Barèmes!$F$2)))),IF(AA532&gt;=SUMIFS(Barèmes!$F$6:$F$28,Barèmes!$A$6:$A$28,"Agilité — T-test 974 (s)",Barèmes!$B$6:$B$28,H532,Barèmes!$C$6:$C$28,IF(H532="6ème","Mixte",G532)),Barèmes!$B$2,IF(AA532&gt;=SUMIFS(Barèmes!$G$6:$G$28,Barèmes!$A$6:$A$28,"Agilité — T-test 974 (s)",Barèmes!$B$6:$B$28,H532,Barèmes!$C$6:$C$28,IF(H532="6ème","Mixte",G532)),Barèmes!$C$2,IF(AA532&gt;=SUMIFS(Barèmes!$H$6:$H$28,Barèmes!$A$6:$A$28,"Agilité — T-test 974 (s)",Barèmes!$B$6:$B$28,H532,Barèmes!$C$6:$C$28,IF(H532="6ème","Mixte",G532)),Barèmes!$D$2,IF(AA532&gt;=SUMIFS(Barèmes!$I$6:$I$28,Barèmes!$A$6:$A$28,"Agilité — T-test 974 (s)",Barèmes!$B$6:$B$28,H532,Barèmes!$C$6:$C$28,IF(H532="6ème","Mixte",G532)),Barèmes!$E$2,Barèmes!$F$2))))))</f>
        <v/>
      </c>
      <c r="AD532" s="28" t="str">
        <f t="shared" si="66"/>
        <v/>
      </c>
      <c r="AE532" s="29" t="str">
        <f t="shared" si="67"/>
        <v/>
      </c>
      <c r="AF532" s="30" t="str">
        <f>IF(OR(AD532="",SUMPRODUCT((Barèmes!$A$6:$A$28="Surcoût d'agilité (s) — technique")*(Barèmes!$B$6:$B$28=H532)*(Barèmes!$C$6:$C$28=IF(H532="6ème","Mixte",G532)))=0),"",IF(SUMPRODUCT((Barèmes!$A$6:$A$28="Surcoût d'agilité (s) — technique")*(Barèmes!$B$6:$B$28=H532)*(Barèmes!$C$6:$C$28=IF(H532="6ème","Mixte",G532))*(Barèmes!$J$6:$J$28="+"))&gt;0,IF(AD532&lt;=SUMIFS(Barèmes!$D$6:$D$28,Barèmes!$A$6:$A$28,"Surcoût d'agilité (s) — technique",Barèmes!$B$6:$B$28,H532,Barèmes!$C$6:$C$28,IF(H532="6ème","Mixte",G532)),"à besoin",IF(AD532&lt;=SUMIFS(Barèmes!$E$6:$E$28,Barèmes!$A$6:$A$28,"Surcoût d'agilité (s) — technique",Barèmes!$B$6:$B$28,H532,Barèmes!$C$6:$C$28,IF(H532="6ème","Mixte",G532)),"fragile","satisfaisant")),IF(AD532&gt;=SUMIFS(Barèmes!$D$6:$D$28,Barèmes!$A$6:$A$28,"Surcoût d'agilité (s) — technique",Barèmes!$B$6:$B$28,H532,Barèmes!$C$6:$C$28,IF(H532="6ème","Mixte",G532)),"à besoin",IF(AD532&gt;=SUMIFS(Barèmes!$E$6:$E$28,Barèmes!$A$6:$A$28,"Surcoût d'agilité (s) — technique",Barèmes!$B$6:$B$28,H532,Barèmes!$C$6:$C$28,IF(H532="6ème","Mixte",G532)),"fragile","satisfaisant"))))</f>
        <v/>
      </c>
      <c r="AG532" s="30" t="str">
        <f>IF(OR(AD532="",SUMPRODUCT((Barèmes!$A$6:$A$28="Surcoût d'agilité (s) — technique")*(Barèmes!$B$6:$B$28=H532)*(Barèmes!$C$6:$C$28=IF(H532="6ème","Mixte",G532)))=0),"",IF(SUMPRODUCT((Barèmes!$A$6:$A$28="Surcoût d'agilité (s) — technique")*(Barèmes!$B$6:$B$28=H532)*(Barèmes!$C$6:$C$28=IF(H532="6ème","Mixte",G532))*(Barèmes!$J$6:$J$28="+"))&gt;0,IF(AD532&lt;=SUMIFS(Barèmes!$F$6:$F$28,Barèmes!$A$6:$A$28,"Surcoût d'agilité (s) — technique",Barèmes!$B$6:$B$28,H532,Barèmes!$C$6:$C$28,IF(H532="6ème","Mixte",G532)),Barèmes!$B$2,IF(AD532&lt;=SUMIFS(Barèmes!$G$6:$G$28,Barèmes!$A$6:$A$28,"Surcoût d'agilité (s) — technique",Barèmes!$B$6:$B$28,H532,Barèmes!$C$6:$C$28,IF(H532="6ème","Mixte",G532)),Barèmes!$C$2,IF(AD532&lt;=SUMIFS(Barèmes!$H$6:$H$28,Barèmes!$A$6:$A$28,"Surcoût d'agilité (s) — technique",Barèmes!$B$6:$B$28,H532,Barèmes!$C$6:$C$28,IF(H532="6ème","Mixte",G532)),Barèmes!$D$2,IF(AD532&lt;=SUMIFS(Barèmes!$I$6:$I$28,Barèmes!$A$6:$A$28,"Surcoût d'agilité (s) — technique",Barèmes!$B$6:$B$28,H532,Barèmes!$C$6:$C$28,IF(H532="6ème","Mixte",G532)),Barèmes!$E$2,Barèmes!$F$2)))),IF(AD532&gt;=SUMIFS(Barèmes!$F$6:$F$28,Barèmes!$A$6:$A$28,"Surcoût d'agilité (s) — technique",Barèmes!$B$6:$B$28,H532,Barèmes!$C$6:$C$28,IF(H532="6ème","Mixte",G532)),Barèmes!$B$2,IF(AD532&gt;=SUMIFS(Barèmes!$G$6:$G$28,Barèmes!$A$6:$A$28,"Surcoût d'agilité (s) — technique",Barèmes!$B$6:$B$28,H532,Barèmes!$C$6:$C$28,IF(H532="6ème","Mixte",G532)),Barèmes!$C$2,IF(AD532&gt;=SUMIFS(Barèmes!$H$6:$H$28,Barèmes!$A$6:$A$28,"Surcoût d'agilité (s) — technique",Barèmes!$B$6:$B$28,H532,Barèmes!$C$6:$C$28,IF(H532="6ème","Mixte",G532)),Barèmes!$D$2,IF(AD532&gt;=SUMIFS(Barèmes!$I$6:$I$28,Barèmes!$A$6:$A$28,"Surcoût d'agilité (s) — technique",Barèmes!$B$6:$B$28,H532,Barèmes!$C$6:$C$28,IF(H532="6ème","Mixte",G532)),Barèmes!$E$2,Barèmes!$F$2))))))</f>
        <v/>
      </c>
      <c r="AH532" s="31" t="str">
        <f>IF((IF(N532="",0,1)+IF(Q532="",0,1)+IF(W532="",0,1)+IF(Z532="",0,1)+IF(AC532="",0,1))=0,"",3*IF(N532=Barèmes!$B$2,1,IF(N532=Barèmes!$C$2,2,IF(N532=Barèmes!$D$2,3,IF(N532=Barèmes!$E$2,4,IF(N532=Barèmes!$F$2,5,0)))))+3*IF(Q532=Barèmes!$B$2,1,IF(Q532=Barèmes!$C$2,2,IF(Q532=Barèmes!$D$2,3,IF(Q532=Barèmes!$E$2,4,IF(Q532=Barèmes!$F$2,5,0)))))+2*IF(W532=Barèmes!$B$2,1,IF(W532=Barèmes!$C$2,2,IF(W532=Barèmes!$D$2,3,IF(W532=Barèmes!$E$2,4,IF(W532=Barèmes!$F$2,5,0)))))+1*IF(Z532=Barèmes!$B$2,1,IF(Z532=Barèmes!$C$2,2,IF(Z532=Barèmes!$D$2,3,IF(Z532=Barèmes!$E$2,4,IF(Z532=Barèmes!$F$2,5,0)))))+1*IF(AC532=Barèmes!$B$2,1,IF(AC532=Barèmes!$C$2,2,IF(AC532=Barèmes!$D$2,3,IF(AC532=Barèmes!$E$2,4,IF(AC532=Barèmes!$F$2,5,0))))))</f>
        <v/>
      </c>
      <c r="AI532" s="31"/>
      <c r="AJ532" s="32" t="str">
        <f>IFERROR(INDEX(Croissance!$B$5:$B$604,MATCH(A532,Croissance!$A$5:$A$604,0)),"")</f>
        <v/>
      </c>
      <c r="AK532" s="32" t="str">
        <f>IFERROR(INDEX(Croissance!$C$5:$C$604,MATCH(A532,Croissance!$A$5:$A$604,0)),"")</f>
        <v/>
      </c>
      <c r="AL532" s="32" t="str">
        <f>IFERROR(INDEX(Croissance!$D$5:$D$604,MATCH(A532,Croissance!$A$5:$A$604,0)),"")</f>
        <v/>
      </c>
      <c r="AM532" s="32" t="str">
        <f>IFERROR(INDEX(Croissance!$E$5:$E$604,MATCH(A532,Croissance!$A$5:$A$604,0)),"")</f>
        <v/>
      </c>
      <c r="AO532" s="33">
        <f t="shared" si="72"/>
        <v>0</v>
      </c>
      <c r="AP532" s="33">
        <f t="shared" si="68"/>
        <v>0</v>
      </c>
      <c r="AQ532" s="33">
        <f>IF(A532="",0,IF(AND(OR('Synthèse classe'!$C$2="Tous",C532='Synthèse classe'!$C$2),OR('Synthèse classe'!$C$3="Toutes",D532='Synthèse classe'!$C$3),OR('Synthèse classe'!$C$4="Toutes",AND('Synthèse classe'!$C$4="Dernière",AP532=1),B532=IFERROR(VALUE('Synthèse classe'!$C$4),0))),1,0))</f>
        <v>0</v>
      </c>
      <c r="AR532" s="34" t="str">
        <f t="shared" si="69"/>
        <v/>
      </c>
    </row>
    <row r="533" spans="1:44" x14ac:dyDescent="0.2">
      <c r="A533" s="17" t="str">
        <f t="shared" si="65"/>
        <v/>
      </c>
      <c r="B533" s="18"/>
      <c r="C533" s="19"/>
      <c r="D533" s="19"/>
      <c r="E533" s="19"/>
      <c r="F533" s="19"/>
      <c r="G533" s="19"/>
      <c r="H533" s="17" t="str">
        <f t="shared" si="70"/>
        <v/>
      </c>
      <c r="I533" s="20"/>
      <c r="J533" s="18"/>
      <c r="K533" s="19"/>
      <c r="L533" s="21" t="str">
        <f t="shared" si="71"/>
        <v/>
      </c>
      <c r="M533" s="21" t="str">
        <f>IF(OR(J533="",SUMPRODUCT((Barèmes!$A$6:$A$28="Endurance — Luc Léger (palier)")*(Barèmes!$B$6:$B$28=H533)*(Barèmes!$C$6:$C$28=IF(H533="6ème","Mixte",G533)))=0),"",IF(SUMPRODUCT((Barèmes!$A$6:$A$28="Endurance — Luc Léger (palier)")*(Barèmes!$B$6:$B$28=H533)*(Barèmes!$C$6:$C$28=IF(H533="6ème","Mixte",G533))*(Barèmes!$J$6:$J$28="+"))&gt;0,IF(J533&lt;=SUMIFS(Barèmes!$D$6:$D$28,Barèmes!$A$6:$A$28,"Endurance — Luc Léger (palier)",Barèmes!$B$6:$B$28,H533,Barèmes!$C$6:$C$28,IF(H533="6ème","Mixte",G533)),"à besoin",IF(J533&lt;=SUMIFS(Barèmes!$E$6:$E$28,Barèmes!$A$6:$A$28,"Endurance — Luc Léger (palier)",Barèmes!$B$6:$B$28,H533,Barèmes!$C$6:$C$28,IF(H533="6ème","Mixte",G533)),"fragile","satisfaisant")),IF(J533&gt;=SUMIFS(Barèmes!$D$6:$D$28,Barèmes!$A$6:$A$28,"Endurance — Luc Léger (palier)",Barèmes!$B$6:$B$28,H533,Barèmes!$C$6:$C$28,IF(H533="6ème","Mixte",G533)),"à besoin",IF(J533&gt;=SUMIFS(Barèmes!$E$6:$E$28,Barèmes!$A$6:$A$28,"Endurance — Luc Léger (palier)",Barèmes!$B$6:$B$28,H533,Barèmes!$C$6:$C$28,IF(H533="6ème","Mixte",G533)),"fragile","satisfaisant"))))</f>
        <v/>
      </c>
      <c r="N533" s="21" t="str">
        <f>IF(OR(J533="",SUMPRODUCT((Barèmes!$A$6:$A$28="Endurance — Luc Léger (palier)")*(Barèmes!$B$6:$B$28=H533)*(Barèmes!$C$6:$C$28=IF(H533="6ème","Mixte",G533)))=0),"",IF(SUMPRODUCT((Barèmes!$A$6:$A$28="Endurance — Luc Léger (palier)")*(Barèmes!$B$6:$B$28=H533)*(Barèmes!$C$6:$C$28=IF(H533="6ème","Mixte",G533))*(Barèmes!$J$6:$J$28="+"))&gt;0,IF(J533&lt;=SUMIFS(Barèmes!$F$6:$F$28,Barèmes!$A$6:$A$28,"Endurance — Luc Léger (palier)",Barèmes!$B$6:$B$28,H533,Barèmes!$C$6:$C$28,IF(H533="6ème","Mixte",G533)),Barèmes!$B$2,IF(J533&lt;=SUMIFS(Barèmes!$G$6:$G$28,Barèmes!$A$6:$A$28,"Endurance — Luc Léger (palier)",Barèmes!$B$6:$B$28,H533,Barèmes!$C$6:$C$28,IF(H533="6ème","Mixte",G533)),Barèmes!$C$2,IF(J533&lt;=SUMIFS(Barèmes!$H$6:$H$28,Barèmes!$A$6:$A$28,"Endurance — Luc Léger (palier)",Barèmes!$B$6:$B$28,H533,Barèmes!$C$6:$C$28,IF(H533="6ème","Mixte",G533)),Barèmes!$D$2,IF(J533&lt;=SUMIFS(Barèmes!$I$6:$I$28,Barèmes!$A$6:$A$28,"Endurance — Luc Léger (palier)",Barèmes!$B$6:$B$28,H533,Barèmes!$C$6:$C$28,IF(H533="6ème","Mixte",G533)),Barèmes!$E$2,Barèmes!$F$2)))),IF(J533&gt;=SUMIFS(Barèmes!$F$6:$F$28,Barèmes!$A$6:$A$28,"Endurance — Luc Léger (palier)",Barèmes!$B$6:$B$28,H533,Barèmes!$C$6:$C$28,IF(H533="6ème","Mixte",G533)),Barèmes!$B$2,IF(J533&gt;=SUMIFS(Barèmes!$G$6:$G$28,Barèmes!$A$6:$A$28,"Endurance — Luc Léger (palier)",Barèmes!$B$6:$B$28,H533,Barèmes!$C$6:$C$28,IF(H533="6ème","Mixte",G533)),Barèmes!$C$2,IF(J533&gt;=SUMIFS(Barèmes!$H$6:$H$28,Barèmes!$A$6:$A$28,"Endurance — Luc Léger (palier)",Barèmes!$B$6:$B$28,H533,Barèmes!$C$6:$C$28,IF(H533="6ème","Mixte",G533)),Barèmes!$D$2,IF(J533&gt;=SUMIFS(Barèmes!$I$6:$I$28,Barèmes!$A$6:$A$28,"Endurance — Luc Léger (palier)",Barèmes!$B$6:$B$28,H533,Barèmes!$C$6:$C$28,IF(H533="6ème","Mixte",G533)),Barèmes!$E$2,Barèmes!$F$2))))))</f>
        <v/>
      </c>
      <c r="O533" s="22"/>
      <c r="P533" s="23" t="str">
        <f>IF(OR(O533="",SUMPRODUCT((Barèmes!$A$6:$A$28="Force bas du corps — Saut en longueur (m)")*(Barèmes!$B$6:$B$28=H533)*(Barèmes!$C$6:$C$28=IF(H533="6ème","Mixte",G533)))=0),"",IF(SUMPRODUCT((Barèmes!$A$6:$A$28="Force bas du corps — Saut en longueur (m)")*(Barèmes!$B$6:$B$28=H533)*(Barèmes!$C$6:$C$28=IF(H533="6ème","Mixte",G533))*(Barèmes!$J$6:$J$28="+"))&gt;0,IF(O533&lt;=SUMIFS(Barèmes!$D$6:$D$28,Barèmes!$A$6:$A$28,"Force bas du corps — Saut en longueur (m)",Barèmes!$B$6:$B$28,H533,Barèmes!$C$6:$C$28,IF(H533="6ème","Mixte",G533)),"à besoin",IF(O533&lt;=SUMIFS(Barèmes!$E$6:$E$28,Barèmes!$A$6:$A$28,"Force bas du corps — Saut en longueur (m)",Barèmes!$B$6:$B$28,H533,Barèmes!$C$6:$C$28,IF(H533="6ème","Mixte",G533)),"fragile","satisfaisant")),IF(O533&gt;=SUMIFS(Barèmes!$D$6:$D$28,Barèmes!$A$6:$A$28,"Force bas du corps — Saut en longueur (m)",Barèmes!$B$6:$B$28,H533,Barèmes!$C$6:$C$28,IF(H533="6ème","Mixte",G533)),"à besoin",IF(O533&gt;=SUMIFS(Barèmes!$E$6:$E$28,Barèmes!$A$6:$A$28,"Force bas du corps — Saut en longueur (m)",Barèmes!$B$6:$B$28,H533,Barèmes!$C$6:$C$28,IF(H533="6ème","Mixte",G533)),"fragile","satisfaisant"))))</f>
        <v/>
      </c>
      <c r="Q533" s="23" t="str">
        <f>IF(OR(O533="",SUMPRODUCT((Barèmes!$A$6:$A$28="Force bas du corps — Saut en longueur (m)")*(Barèmes!$B$6:$B$28=H533)*(Barèmes!$C$6:$C$28=IF(H533="6ème","Mixte",G533)))=0),"",IF(SUMPRODUCT((Barèmes!$A$6:$A$28="Force bas du corps — Saut en longueur (m)")*(Barèmes!$B$6:$B$28=H533)*(Barèmes!$C$6:$C$28=IF(H533="6ème","Mixte",G533))*(Barèmes!$J$6:$J$28="+"))&gt;0,IF(O533&lt;=SUMIFS(Barèmes!$F$6:$F$28,Barèmes!$A$6:$A$28,"Force bas du corps — Saut en longueur (m)",Barèmes!$B$6:$B$28,H533,Barèmes!$C$6:$C$28,IF(H533="6ème","Mixte",G533)),Barèmes!$B$2,IF(O533&lt;=SUMIFS(Barèmes!$G$6:$G$28,Barèmes!$A$6:$A$28,"Force bas du corps — Saut en longueur (m)",Barèmes!$B$6:$B$28,H533,Barèmes!$C$6:$C$28,IF(H533="6ème","Mixte",G533)),Barèmes!$C$2,IF(O533&lt;=SUMIFS(Barèmes!$H$6:$H$28,Barèmes!$A$6:$A$28,"Force bas du corps — Saut en longueur (m)",Barèmes!$B$6:$B$28,H533,Barèmes!$C$6:$C$28,IF(H533="6ème","Mixte",G533)),Barèmes!$D$2,IF(O533&lt;=SUMIFS(Barèmes!$I$6:$I$28,Barèmes!$A$6:$A$28,"Force bas du corps — Saut en longueur (m)",Barèmes!$B$6:$B$28,H533,Barèmes!$C$6:$C$28,IF(H533="6ème","Mixte",G533)),Barèmes!$E$2,Barèmes!$F$2)))),IF(O533&gt;=SUMIFS(Barèmes!$F$6:$F$28,Barèmes!$A$6:$A$28,"Force bas du corps — Saut en longueur (m)",Barèmes!$B$6:$B$28,H533,Barèmes!$C$6:$C$28,IF(H533="6ème","Mixte",G533)),Barèmes!$B$2,IF(O533&gt;=SUMIFS(Barèmes!$G$6:$G$28,Barèmes!$A$6:$A$28,"Force bas du corps — Saut en longueur (m)",Barèmes!$B$6:$B$28,H533,Barèmes!$C$6:$C$28,IF(H533="6ème","Mixte",G533)),Barèmes!$C$2,IF(O533&gt;=SUMIFS(Barèmes!$H$6:$H$28,Barèmes!$A$6:$A$28,"Force bas du corps — Saut en longueur (m)",Barèmes!$B$6:$B$28,H533,Barèmes!$C$6:$C$28,IF(H533="6ème","Mixte",G533)),Barèmes!$D$2,IF(O533&gt;=SUMIFS(Barèmes!$I$6:$I$28,Barèmes!$A$6:$A$28,"Force bas du corps — Saut en longueur (m)",Barèmes!$B$6:$B$28,H533,Barèmes!$C$6:$C$28,IF(H533="6ème","Mixte",G533)),Barèmes!$E$2,Barèmes!$F$2))))))</f>
        <v/>
      </c>
      <c r="R533" s="22"/>
      <c r="S533" s="24" t="str">
        <f>IF(OR(R533="",SUMPRODUCT((Barèmes!$A$6:$A$28="Vitesse — 30 m (s)")*(Barèmes!$B$6:$B$28=H533)*(Barèmes!$C$6:$C$28=IF(H533="6ème","Mixte",G533)))=0),"",IF(SUMPRODUCT((Barèmes!$A$6:$A$28="Vitesse — 30 m (s)")*(Barèmes!$B$6:$B$28=H533)*(Barèmes!$C$6:$C$28=IF(H533="6ème","Mixte",G533))*(Barèmes!$J$6:$J$28="+"))&gt;0,IF(R533&lt;=SUMIFS(Barèmes!$D$6:$D$28,Barèmes!$A$6:$A$28,"Vitesse — 30 m (s)",Barèmes!$B$6:$B$28,H533,Barèmes!$C$6:$C$28,IF(H533="6ème","Mixte",G533)),"à besoin",IF(R533&lt;=SUMIFS(Barèmes!$E$6:$E$28,Barèmes!$A$6:$A$28,"Vitesse — 30 m (s)",Barèmes!$B$6:$B$28,H533,Barèmes!$C$6:$C$28,IF(H533="6ème","Mixte",G533)),"fragile","satisfaisant")),IF(R533&gt;=SUMIFS(Barèmes!$D$6:$D$28,Barèmes!$A$6:$A$28,"Vitesse — 30 m (s)",Barèmes!$B$6:$B$28,H533,Barèmes!$C$6:$C$28,IF(H533="6ème","Mixte",G533)),"à besoin",IF(R533&gt;=SUMIFS(Barèmes!$E$6:$E$28,Barèmes!$A$6:$A$28,"Vitesse — 30 m (s)",Barèmes!$B$6:$B$28,H533,Barèmes!$C$6:$C$28,IF(H533="6ème","Mixte",G533)),"fragile","satisfaisant"))))</f>
        <v/>
      </c>
      <c r="T533" s="24" t="str">
        <f>IF(OR(R533="",SUMPRODUCT((Barèmes!$A$6:$A$28="Vitesse — 30 m (s)")*(Barèmes!$B$6:$B$28=H533)*(Barèmes!$C$6:$C$28=IF(H533="6ème","Mixte",G533)))=0),"",IF(SUMPRODUCT((Barèmes!$A$6:$A$28="Vitesse — 30 m (s)")*(Barèmes!$B$6:$B$28=H533)*(Barèmes!$C$6:$C$28=IF(H533="6ème","Mixte",G533))*(Barèmes!$J$6:$J$28="+"))&gt;0,IF(R533&lt;=SUMIFS(Barèmes!$F$6:$F$28,Barèmes!$A$6:$A$28,"Vitesse — 30 m (s)",Barèmes!$B$6:$B$28,H533,Barèmes!$C$6:$C$28,IF(H533="6ème","Mixte",G533)),Barèmes!$B$2,IF(R533&lt;=SUMIFS(Barèmes!$G$6:$G$28,Barèmes!$A$6:$A$28,"Vitesse — 30 m (s)",Barèmes!$B$6:$B$28,H533,Barèmes!$C$6:$C$28,IF(H533="6ème","Mixte",G533)),Barèmes!$C$2,IF(R533&lt;=SUMIFS(Barèmes!$H$6:$H$28,Barèmes!$A$6:$A$28,"Vitesse — 30 m (s)",Barèmes!$B$6:$B$28,H533,Barèmes!$C$6:$C$28,IF(H533="6ème","Mixte",G533)),Barèmes!$D$2,IF(R533&lt;=SUMIFS(Barèmes!$I$6:$I$28,Barèmes!$A$6:$A$28,"Vitesse — 30 m (s)",Barèmes!$B$6:$B$28,H533,Barèmes!$C$6:$C$28,IF(H533="6ème","Mixte",G533)),Barèmes!$E$2,Barèmes!$F$2)))),IF(R533&gt;=SUMIFS(Barèmes!$F$6:$F$28,Barèmes!$A$6:$A$28,"Vitesse — 30 m (s)",Barèmes!$B$6:$B$28,H533,Barèmes!$C$6:$C$28,IF(H533="6ème","Mixte",G533)),Barèmes!$B$2,IF(R533&gt;=SUMIFS(Barèmes!$G$6:$G$28,Barèmes!$A$6:$A$28,"Vitesse — 30 m (s)",Barèmes!$B$6:$B$28,H533,Barèmes!$C$6:$C$28,IF(H533="6ème","Mixte",G533)),Barèmes!$C$2,IF(R533&gt;=SUMIFS(Barèmes!$H$6:$H$28,Barèmes!$A$6:$A$28,"Vitesse — 30 m (s)",Barèmes!$B$6:$B$28,H533,Barèmes!$C$6:$C$28,IF(H533="6ème","Mixte",G533)),Barèmes!$D$2,IF(R533&gt;=SUMIFS(Barèmes!$I$6:$I$28,Barèmes!$A$6:$A$28,"Vitesse — 30 m (s)",Barèmes!$B$6:$B$28,H533,Barèmes!$C$6:$C$28,IF(H533="6ème","Mixte",G533)),Barèmes!$E$2,Barèmes!$F$2))))))</f>
        <v/>
      </c>
      <c r="U533" s="22"/>
      <c r="V533" s="25" t="str">
        <f>IF(OR(U533="",SUMPRODUCT((Barèmes!$A$6:$A$28="Vitesse — 50 m (s)")*(Barèmes!$B$6:$B$28=H533)*(Barèmes!$C$6:$C$28=IF(H533="6ème","Mixte",G533)))=0),"",IF(SUMPRODUCT((Barèmes!$A$6:$A$28="Vitesse — 50 m (s)")*(Barèmes!$B$6:$B$28=H533)*(Barèmes!$C$6:$C$28=IF(H533="6ème","Mixte",G533))*(Barèmes!$J$6:$J$28="+"))&gt;0,IF(U533&lt;=SUMIFS(Barèmes!$D$6:$D$28,Barèmes!$A$6:$A$28,"Vitesse — 50 m (s)",Barèmes!$B$6:$B$28,H533,Barèmes!$C$6:$C$28,IF(H533="6ème","Mixte",G533)),"à besoin",IF(U533&lt;=SUMIFS(Barèmes!$E$6:$E$28,Barèmes!$A$6:$A$28,"Vitesse — 50 m (s)",Barèmes!$B$6:$B$28,H533,Barèmes!$C$6:$C$28,IF(H533="6ème","Mixte",G533)),"fragile","satisfaisant")),IF(U533&gt;=SUMIFS(Barèmes!$D$6:$D$28,Barèmes!$A$6:$A$28,"Vitesse — 50 m (s)",Barèmes!$B$6:$B$28,H533,Barèmes!$C$6:$C$28,IF(H533="6ème","Mixte",G533)),"à besoin",IF(U533&gt;=SUMIFS(Barèmes!$E$6:$E$28,Barèmes!$A$6:$A$28,"Vitesse — 50 m (s)",Barèmes!$B$6:$B$28,H533,Barèmes!$C$6:$C$28,IF(H533="6ème","Mixte",G533)),"fragile","satisfaisant"))))</f>
        <v/>
      </c>
      <c r="W533" s="25" t="str">
        <f>IF(OR(U533="",SUMPRODUCT((Barèmes!$A$6:$A$28="Vitesse — 50 m (s)")*(Barèmes!$B$6:$B$28=H533)*(Barèmes!$C$6:$C$28=IF(H533="6ème","Mixte",G533)))=0),"",IF(SUMPRODUCT((Barèmes!$A$6:$A$28="Vitesse — 50 m (s)")*(Barèmes!$B$6:$B$28=H533)*(Barèmes!$C$6:$C$28=IF(H533="6ème","Mixte",G533))*(Barèmes!$J$6:$J$28="+"))&gt;0,IF(U533&lt;=SUMIFS(Barèmes!$F$6:$F$28,Barèmes!$A$6:$A$28,"Vitesse — 50 m (s)",Barèmes!$B$6:$B$28,H533,Barèmes!$C$6:$C$28,IF(H533="6ème","Mixte",G533)),Barèmes!$B$2,IF(U533&lt;=SUMIFS(Barèmes!$G$6:$G$28,Barèmes!$A$6:$A$28,"Vitesse — 50 m (s)",Barèmes!$B$6:$B$28,H533,Barèmes!$C$6:$C$28,IF(H533="6ème","Mixte",G533)),Barèmes!$C$2,IF(U533&lt;=SUMIFS(Barèmes!$H$6:$H$28,Barèmes!$A$6:$A$28,"Vitesse — 50 m (s)",Barèmes!$B$6:$B$28,H533,Barèmes!$C$6:$C$28,IF(H533="6ème","Mixte",G533)),Barèmes!$D$2,IF(U533&lt;=SUMIFS(Barèmes!$I$6:$I$28,Barèmes!$A$6:$A$28,"Vitesse — 50 m (s)",Barèmes!$B$6:$B$28,H533,Barèmes!$C$6:$C$28,IF(H533="6ème","Mixte",G533)),Barèmes!$E$2,Barèmes!$F$2)))),IF(U533&gt;=SUMIFS(Barèmes!$F$6:$F$28,Barèmes!$A$6:$A$28,"Vitesse — 50 m (s)",Barèmes!$B$6:$B$28,H533,Barèmes!$C$6:$C$28,IF(H533="6ème","Mixte",G533)),Barèmes!$B$2,IF(U533&gt;=SUMIFS(Barèmes!$G$6:$G$28,Barèmes!$A$6:$A$28,"Vitesse — 50 m (s)",Barèmes!$B$6:$B$28,H533,Barèmes!$C$6:$C$28,IF(H533="6ème","Mixte",G533)),Barèmes!$C$2,IF(U533&gt;=SUMIFS(Barèmes!$H$6:$H$28,Barèmes!$A$6:$A$28,"Vitesse — 50 m (s)",Barèmes!$B$6:$B$28,H533,Barèmes!$C$6:$C$28,IF(H533="6ème","Mixte",G533)),Barèmes!$D$2,IF(U533&gt;=SUMIFS(Barèmes!$I$6:$I$28,Barèmes!$A$6:$A$28,"Vitesse — 50 m (s)",Barèmes!$B$6:$B$28,H533,Barèmes!$C$6:$C$28,IF(H533="6ème","Mixte",G533)),Barèmes!$E$2,Barèmes!$F$2))))))</f>
        <v/>
      </c>
      <c r="X533" s="18"/>
      <c r="Y533" s="26" t="str" cm="1">
        <f t="array" ref="Y533">IF(OR(X533="",SUMPRODUCT((Barèmes!$A$6:$A$28="Souplesse (score 1-5)")*(Barèmes!$B$6:$B$28=H533)*(Barèmes!$C$6:$C$28=IF(H533="6ème","Mixte",G533)))=0),"",IF(SUMPRODUCT((Barèmes!$A$6:$A$28="Souplesse (score 1-5)")*(Barèmes!$B$6:$B$28=H533)*(Barèmes!$C$6:$C$28=IF(H533="6ème","Mixte",G533))*(Barèmes!$J$6:$J$28="+"))&gt;0,IF(X533&lt;=SUMIFS(Barèmes!$D$6:$D$28,Barèmes!$A$6:$A$28,"Souplesse (score 1-5)",Barèmes!$B$6:$B$28,H533,Barèmes!$C$6:$C$28,IF(H533="6ème","Mixte",G533)),"à besoin",IF(X533&lt;=SUMIFS(Barèmes!$E$6:$E$28,Barèmes!$A$6:$A$28,"Souplesse (score 1-5)",Barèmes!$B$6:$B$28,H533,Barèmes!$C$6:$C$28,IF(H533="6ème","Mixte",G533)),"fragile","satisfaisant")),IF(X533&gt;=SUMIFS(Barèmes!$D$6:$D$28,Barèmes!$A$6:$A$28,"Souplesse (score 1-5)",Barèmes!$B$6:$B$28,H533,Barèmes!$C$6:$C$28,IF(H533="6ème","Mixte",G533)),"à besoin",IF(X533&gt;=SUMIFS(Barèmes!$E$6:$E$28,Barèmes!$A$6:$A$28,"Souplesse (score 1-5)",Barèmes!$B$6:$B$28,H533,Barèmes!$C$6:$C$28,IF(H533="6ème","Mixte",G533)),"fragile","satisfaisant"))))</f>
        <v/>
      </c>
      <c r="Z533" s="26" t="str" cm="1">
        <f t="array" ref="Z533">IF(OR(X533="",SUMPRODUCT((Barèmes!$A$6:$A$28="Souplesse (score 1-5)")*(Barèmes!$B$6:$B$28=H533)*(Barèmes!$C$6:$C$28=IF(H533="6ème","Mixte",G533)))=0),"",IF(SUMPRODUCT((Barèmes!$A$6:$A$28="Souplesse (score 1-5)")*(Barèmes!$B$6:$B$28=H533)*(Barèmes!$C$6:$C$28=IF(H533="6ème","Mixte",G533))*(Barèmes!$J$6:$J$28="+"))&gt;0,IF(X533&lt;=SUMIFS(Barèmes!$F$6:$F$28,Barèmes!$A$6:$A$28,"Souplesse (score 1-5)",Barèmes!$B$6:$B$28,H533,Barèmes!$C$6:$C$28,IF(H533="6ème","Mixte",G533)),Barèmes!$B$2,IF(X533&lt;=SUMIFS(Barèmes!$G$6:$G$28,Barèmes!$A$6:$A$28,"Souplesse (score 1-5)",Barèmes!$B$6:$B$28,H533,Barèmes!$C$6:$C$28,IF(H533="6ème","Mixte",G533)),Barèmes!$C$2,IF(X533&lt;=SUMIFS(Barèmes!$H$6:$H$28,Barèmes!$A$6:$A$28,"Souplesse (score 1-5)",Barèmes!$B$6:$B$28,H533,Barèmes!$C$6:$C$28,IF(H533="6ème","Mixte",G533)),Barèmes!$D$2,IF(X533&lt;=SUMIFS(Barèmes!$I$6:$I$28,Barèmes!$A$6:$A$28,"Souplesse (score 1-5)",Barèmes!$B$6:$B$28,H533,Barèmes!$C$6:$C$28,IF(H533="6ème","Mixte",G533)),Barèmes!$E$2,Barèmes!$F$2)))),IF(X533&gt;=SUMIFS(Barèmes!$F$6:$F$28,Barèmes!$A$6:$A$28,"Souplesse (score 1-5)",Barèmes!$B$6:$B$28,H533,Barèmes!$C$6:$C$28,IF(H533="6ème","Mixte",G533)),Barèmes!$B$2,IF(X533&gt;=SUMIFS(Barèmes!$G$6:$G$28,Barèmes!$A$6:$A$28,"Souplesse (score 1-5)",Barèmes!$B$6:$B$28,H533,Barèmes!$C$6:$C$28,IF(H533="6ème","Mixte",G533)),Barèmes!$C$2,IF(X533&gt;=SUMIFS(Barèmes!$H$6:$H$28,Barèmes!$A$6:$A$28,"Souplesse (score 1-5)",Barèmes!$B$6:$B$28,H533,Barèmes!$C$6:$C$28,IF(H533="6ème","Mixte",G533)),Barèmes!$D$2,IF(X533&gt;=SUMIFS(Barèmes!$I$6:$I$28,Barèmes!$A$6:$A$28,"Souplesse (score 1-5)",Barèmes!$B$6:$B$28,H533,Barèmes!$C$6:$C$28,IF(H533="6ème","Mixte",G533)),Barèmes!$E$2,Barèmes!$F$2))))))</f>
        <v/>
      </c>
      <c r="AA533" s="22"/>
      <c r="AB533" s="27" t="str">
        <f>IF(OR(AA533="",SUMPRODUCT((Barèmes!$A$6:$A$28="Agilité — T-test 974 (s)")*(Barèmes!$B$6:$B$28=H533)*(Barèmes!$C$6:$C$28=IF(H533="6ème","Mixte",G533)))=0),"",IF(SUMPRODUCT((Barèmes!$A$6:$A$28="Agilité — T-test 974 (s)")*(Barèmes!$B$6:$B$28=H533)*(Barèmes!$C$6:$C$28=IF(H533="6ème","Mixte",G533))*(Barèmes!$J$6:$J$28="+"))&gt;0,IF(AA533&lt;=SUMIFS(Barèmes!$D$6:$D$28,Barèmes!$A$6:$A$28,"Agilité — T-test 974 (s)",Barèmes!$B$6:$B$28,H533,Barèmes!$C$6:$C$28,IF(H533="6ème","Mixte",G533)),"à besoin",IF(AA533&lt;=SUMIFS(Barèmes!$E$6:$E$28,Barèmes!$A$6:$A$28,"Agilité — T-test 974 (s)",Barèmes!$B$6:$B$28,H533,Barèmes!$C$6:$C$28,IF(H533="6ème","Mixte",G533)),"fragile","satisfaisant")),IF(AA533&gt;=SUMIFS(Barèmes!$D$6:$D$28,Barèmes!$A$6:$A$28,"Agilité — T-test 974 (s)",Barèmes!$B$6:$B$28,H533,Barèmes!$C$6:$C$28,IF(H533="6ème","Mixte",G533)),"à besoin",IF(AA533&gt;=SUMIFS(Barèmes!$E$6:$E$28,Barèmes!$A$6:$A$28,"Agilité — T-test 974 (s)",Barèmes!$B$6:$B$28,H533,Barèmes!$C$6:$C$28,IF(H533="6ème","Mixte",G533)),"fragile","satisfaisant"))))</f>
        <v/>
      </c>
      <c r="AC533" s="27" t="str">
        <f>IF(OR(AA533="",SUMPRODUCT((Barèmes!$A$6:$A$28="Agilité — T-test 974 (s)")*(Barèmes!$B$6:$B$28=H533)*(Barèmes!$C$6:$C$28=IF(H533="6ème","Mixte",G533)))=0),"",IF(SUMPRODUCT((Barèmes!$A$6:$A$28="Agilité — T-test 974 (s)")*(Barèmes!$B$6:$B$28=H533)*(Barèmes!$C$6:$C$28=IF(H533="6ème","Mixte",G533))*(Barèmes!$J$6:$J$28="+"))&gt;0,IF(AA533&lt;=SUMIFS(Barèmes!$F$6:$F$28,Barèmes!$A$6:$A$28,"Agilité — T-test 974 (s)",Barèmes!$B$6:$B$28,H533,Barèmes!$C$6:$C$28,IF(H533="6ème","Mixte",G533)),Barèmes!$B$2,IF(AA533&lt;=SUMIFS(Barèmes!$G$6:$G$28,Barèmes!$A$6:$A$28,"Agilité — T-test 974 (s)",Barèmes!$B$6:$B$28,H533,Barèmes!$C$6:$C$28,IF(H533="6ème","Mixte",G533)),Barèmes!$C$2,IF(AA533&lt;=SUMIFS(Barèmes!$H$6:$H$28,Barèmes!$A$6:$A$28,"Agilité — T-test 974 (s)",Barèmes!$B$6:$B$28,H533,Barèmes!$C$6:$C$28,IF(H533="6ème","Mixte",G533)),Barèmes!$D$2,IF(AA533&lt;=SUMIFS(Barèmes!$I$6:$I$28,Barèmes!$A$6:$A$28,"Agilité — T-test 974 (s)",Barèmes!$B$6:$B$28,H533,Barèmes!$C$6:$C$28,IF(H533="6ème","Mixte",G533)),Barèmes!$E$2,Barèmes!$F$2)))),IF(AA533&gt;=SUMIFS(Barèmes!$F$6:$F$28,Barèmes!$A$6:$A$28,"Agilité — T-test 974 (s)",Barèmes!$B$6:$B$28,H533,Barèmes!$C$6:$C$28,IF(H533="6ème","Mixte",G533)),Barèmes!$B$2,IF(AA533&gt;=SUMIFS(Barèmes!$G$6:$G$28,Barèmes!$A$6:$A$28,"Agilité — T-test 974 (s)",Barèmes!$B$6:$B$28,H533,Barèmes!$C$6:$C$28,IF(H533="6ème","Mixte",G533)),Barèmes!$C$2,IF(AA533&gt;=SUMIFS(Barèmes!$H$6:$H$28,Barèmes!$A$6:$A$28,"Agilité — T-test 974 (s)",Barèmes!$B$6:$B$28,H533,Barèmes!$C$6:$C$28,IF(H533="6ème","Mixte",G533)),Barèmes!$D$2,IF(AA533&gt;=SUMIFS(Barèmes!$I$6:$I$28,Barèmes!$A$6:$A$28,"Agilité — T-test 974 (s)",Barèmes!$B$6:$B$28,H533,Barèmes!$C$6:$C$28,IF(H533="6ème","Mixte",G533)),Barèmes!$E$2,Barèmes!$F$2))))))</f>
        <v/>
      </c>
      <c r="AD533" s="28" t="str">
        <f t="shared" si="66"/>
        <v/>
      </c>
      <c r="AE533" s="29" t="str">
        <f t="shared" si="67"/>
        <v/>
      </c>
      <c r="AF533" s="30" t="str">
        <f>IF(OR(AD533="",SUMPRODUCT((Barèmes!$A$6:$A$28="Surcoût d'agilité (s) — technique")*(Barèmes!$B$6:$B$28=H533)*(Barèmes!$C$6:$C$28=IF(H533="6ème","Mixte",G533)))=0),"",IF(SUMPRODUCT((Barèmes!$A$6:$A$28="Surcoût d'agilité (s) — technique")*(Barèmes!$B$6:$B$28=H533)*(Barèmes!$C$6:$C$28=IF(H533="6ème","Mixte",G533))*(Barèmes!$J$6:$J$28="+"))&gt;0,IF(AD533&lt;=SUMIFS(Barèmes!$D$6:$D$28,Barèmes!$A$6:$A$28,"Surcoût d'agilité (s) — technique",Barèmes!$B$6:$B$28,H533,Barèmes!$C$6:$C$28,IF(H533="6ème","Mixte",G533)),"à besoin",IF(AD533&lt;=SUMIFS(Barèmes!$E$6:$E$28,Barèmes!$A$6:$A$28,"Surcoût d'agilité (s) — technique",Barèmes!$B$6:$B$28,H533,Barèmes!$C$6:$C$28,IF(H533="6ème","Mixte",G533)),"fragile","satisfaisant")),IF(AD533&gt;=SUMIFS(Barèmes!$D$6:$D$28,Barèmes!$A$6:$A$28,"Surcoût d'agilité (s) — technique",Barèmes!$B$6:$B$28,H533,Barèmes!$C$6:$C$28,IF(H533="6ème","Mixte",G533)),"à besoin",IF(AD533&gt;=SUMIFS(Barèmes!$E$6:$E$28,Barèmes!$A$6:$A$28,"Surcoût d'agilité (s) — technique",Barèmes!$B$6:$B$28,H533,Barèmes!$C$6:$C$28,IF(H533="6ème","Mixte",G533)),"fragile","satisfaisant"))))</f>
        <v/>
      </c>
      <c r="AG533" s="30" t="str">
        <f>IF(OR(AD533="",SUMPRODUCT((Barèmes!$A$6:$A$28="Surcoût d'agilité (s) — technique")*(Barèmes!$B$6:$B$28=H533)*(Barèmes!$C$6:$C$28=IF(H533="6ème","Mixte",G533)))=0),"",IF(SUMPRODUCT((Barèmes!$A$6:$A$28="Surcoût d'agilité (s) — technique")*(Barèmes!$B$6:$B$28=H533)*(Barèmes!$C$6:$C$28=IF(H533="6ème","Mixte",G533))*(Barèmes!$J$6:$J$28="+"))&gt;0,IF(AD533&lt;=SUMIFS(Barèmes!$F$6:$F$28,Barèmes!$A$6:$A$28,"Surcoût d'agilité (s) — technique",Barèmes!$B$6:$B$28,H533,Barèmes!$C$6:$C$28,IF(H533="6ème","Mixte",G533)),Barèmes!$B$2,IF(AD533&lt;=SUMIFS(Barèmes!$G$6:$G$28,Barèmes!$A$6:$A$28,"Surcoût d'agilité (s) — technique",Barèmes!$B$6:$B$28,H533,Barèmes!$C$6:$C$28,IF(H533="6ème","Mixte",G533)),Barèmes!$C$2,IF(AD533&lt;=SUMIFS(Barèmes!$H$6:$H$28,Barèmes!$A$6:$A$28,"Surcoût d'agilité (s) — technique",Barèmes!$B$6:$B$28,H533,Barèmes!$C$6:$C$28,IF(H533="6ème","Mixte",G533)),Barèmes!$D$2,IF(AD533&lt;=SUMIFS(Barèmes!$I$6:$I$28,Barèmes!$A$6:$A$28,"Surcoût d'agilité (s) — technique",Barèmes!$B$6:$B$28,H533,Barèmes!$C$6:$C$28,IF(H533="6ème","Mixte",G533)),Barèmes!$E$2,Barèmes!$F$2)))),IF(AD533&gt;=SUMIFS(Barèmes!$F$6:$F$28,Barèmes!$A$6:$A$28,"Surcoût d'agilité (s) — technique",Barèmes!$B$6:$B$28,H533,Barèmes!$C$6:$C$28,IF(H533="6ème","Mixte",G533)),Barèmes!$B$2,IF(AD533&gt;=SUMIFS(Barèmes!$G$6:$G$28,Barèmes!$A$6:$A$28,"Surcoût d'agilité (s) — technique",Barèmes!$B$6:$B$28,H533,Barèmes!$C$6:$C$28,IF(H533="6ème","Mixte",G533)),Barèmes!$C$2,IF(AD533&gt;=SUMIFS(Barèmes!$H$6:$H$28,Barèmes!$A$6:$A$28,"Surcoût d'agilité (s) — technique",Barèmes!$B$6:$B$28,H533,Barèmes!$C$6:$C$28,IF(H533="6ème","Mixte",G533)),Barèmes!$D$2,IF(AD533&gt;=SUMIFS(Barèmes!$I$6:$I$28,Barèmes!$A$6:$A$28,"Surcoût d'agilité (s) — technique",Barèmes!$B$6:$B$28,H533,Barèmes!$C$6:$C$28,IF(H533="6ème","Mixte",G533)),Barèmes!$E$2,Barèmes!$F$2))))))</f>
        <v/>
      </c>
      <c r="AH533" s="31" t="str">
        <f>IF((IF(N533="",0,1)+IF(Q533="",0,1)+IF(W533="",0,1)+IF(Z533="",0,1)+IF(AC533="",0,1))=0,"",3*IF(N533=Barèmes!$B$2,1,IF(N533=Barèmes!$C$2,2,IF(N533=Barèmes!$D$2,3,IF(N533=Barèmes!$E$2,4,IF(N533=Barèmes!$F$2,5,0)))))+3*IF(Q533=Barèmes!$B$2,1,IF(Q533=Barèmes!$C$2,2,IF(Q533=Barèmes!$D$2,3,IF(Q533=Barèmes!$E$2,4,IF(Q533=Barèmes!$F$2,5,0)))))+2*IF(W533=Barèmes!$B$2,1,IF(W533=Barèmes!$C$2,2,IF(W533=Barèmes!$D$2,3,IF(W533=Barèmes!$E$2,4,IF(W533=Barèmes!$F$2,5,0)))))+1*IF(Z533=Barèmes!$B$2,1,IF(Z533=Barèmes!$C$2,2,IF(Z533=Barèmes!$D$2,3,IF(Z533=Barèmes!$E$2,4,IF(Z533=Barèmes!$F$2,5,0)))))+1*IF(AC533=Barèmes!$B$2,1,IF(AC533=Barèmes!$C$2,2,IF(AC533=Barèmes!$D$2,3,IF(AC533=Barèmes!$E$2,4,IF(AC533=Barèmes!$F$2,5,0))))))</f>
        <v/>
      </c>
      <c r="AI533" s="31"/>
      <c r="AJ533" s="32" t="str">
        <f>IFERROR(INDEX(Croissance!$B$5:$B$604,MATCH(A533,Croissance!$A$5:$A$604,0)),"")</f>
        <v/>
      </c>
      <c r="AK533" s="32" t="str">
        <f>IFERROR(INDEX(Croissance!$C$5:$C$604,MATCH(A533,Croissance!$A$5:$A$604,0)),"")</f>
        <v/>
      </c>
      <c r="AL533" s="32" t="str">
        <f>IFERROR(INDEX(Croissance!$D$5:$D$604,MATCH(A533,Croissance!$A$5:$A$604,0)),"")</f>
        <v/>
      </c>
      <c r="AM533" s="32" t="str">
        <f>IFERROR(INDEX(Croissance!$E$5:$E$604,MATCH(A533,Croissance!$A$5:$A$604,0)),"")</f>
        <v/>
      </c>
      <c r="AO533" s="33">
        <f t="shared" si="72"/>
        <v>0</v>
      </c>
      <c r="AP533" s="33">
        <f t="shared" si="68"/>
        <v>0</v>
      </c>
      <c r="AQ533" s="33">
        <f>IF(A533="",0,IF(AND(OR('Synthèse classe'!$C$2="Tous",C533='Synthèse classe'!$C$2),OR('Synthèse classe'!$C$3="Toutes",D533='Synthèse classe'!$C$3),OR('Synthèse classe'!$C$4="Toutes",AND('Synthèse classe'!$C$4="Dernière",AP533=1),B533=IFERROR(VALUE('Synthèse classe'!$C$4),0))),1,0))</f>
        <v>0</v>
      </c>
      <c r="AR533" s="34" t="str">
        <f t="shared" si="69"/>
        <v/>
      </c>
    </row>
    <row r="534" spans="1:44" x14ac:dyDescent="0.2">
      <c r="A534" s="17" t="str">
        <f t="shared" si="65"/>
        <v/>
      </c>
      <c r="B534" s="18"/>
      <c r="C534" s="19"/>
      <c r="D534" s="19"/>
      <c r="E534" s="19"/>
      <c r="F534" s="19"/>
      <c r="G534" s="19"/>
      <c r="H534" s="17" t="str">
        <f t="shared" si="70"/>
        <v/>
      </c>
      <c r="I534" s="20"/>
      <c r="J534" s="18"/>
      <c r="K534" s="19"/>
      <c r="L534" s="21" t="str">
        <f t="shared" si="71"/>
        <v/>
      </c>
      <c r="M534" s="21" t="str">
        <f>IF(OR(J534="",SUMPRODUCT((Barèmes!$A$6:$A$28="Endurance — Luc Léger (palier)")*(Barèmes!$B$6:$B$28=H534)*(Barèmes!$C$6:$C$28=IF(H534="6ème","Mixte",G534)))=0),"",IF(SUMPRODUCT((Barèmes!$A$6:$A$28="Endurance — Luc Léger (palier)")*(Barèmes!$B$6:$B$28=H534)*(Barèmes!$C$6:$C$28=IF(H534="6ème","Mixte",G534))*(Barèmes!$J$6:$J$28="+"))&gt;0,IF(J534&lt;=SUMIFS(Barèmes!$D$6:$D$28,Barèmes!$A$6:$A$28,"Endurance — Luc Léger (palier)",Barèmes!$B$6:$B$28,H534,Barèmes!$C$6:$C$28,IF(H534="6ème","Mixte",G534)),"à besoin",IF(J534&lt;=SUMIFS(Barèmes!$E$6:$E$28,Barèmes!$A$6:$A$28,"Endurance — Luc Léger (palier)",Barèmes!$B$6:$B$28,H534,Barèmes!$C$6:$C$28,IF(H534="6ème","Mixte",G534)),"fragile","satisfaisant")),IF(J534&gt;=SUMIFS(Barèmes!$D$6:$D$28,Barèmes!$A$6:$A$28,"Endurance — Luc Léger (palier)",Barèmes!$B$6:$B$28,H534,Barèmes!$C$6:$C$28,IF(H534="6ème","Mixte",G534)),"à besoin",IF(J534&gt;=SUMIFS(Barèmes!$E$6:$E$28,Barèmes!$A$6:$A$28,"Endurance — Luc Léger (palier)",Barèmes!$B$6:$B$28,H534,Barèmes!$C$6:$C$28,IF(H534="6ème","Mixte",G534)),"fragile","satisfaisant"))))</f>
        <v/>
      </c>
      <c r="N534" s="21" t="str">
        <f>IF(OR(J534="",SUMPRODUCT((Barèmes!$A$6:$A$28="Endurance — Luc Léger (palier)")*(Barèmes!$B$6:$B$28=H534)*(Barèmes!$C$6:$C$28=IF(H534="6ème","Mixte",G534)))=0),"",IF(SUMPRODUCT((Barèmes!$A$6:$A$28="Endurance — Luc Léger (palier)")*(Barèmes!$B$6:$B$28=H534)*(Barèmes!$C$6:$C$28=IF(H534="6ème","Mixte",G534))*(Barèmes!$J$6:$J$28="+"))&gt;0,IF(J534&lt;=SUMIFS(Barèmes!$F$6:$F$28,Barèmes!$A$6:$A$28,"Endurance — Luc Léger (palier)",Barèmes!$B$6:$B$28,H534,Barèmes!$C$6:$C$28,IF(H534="6ème","Mixte",G534)),Barèmes!$B$2,IF(J534&lt;=SUMIFS(Barèmes!$G$6:$G$28,Barèmes!$A$6:$A$28,"Endurance — Luc Léger (palier)",Barèmes!$B$6:$B$28,H534,Barèmes!$C$6:$C$28,IF(H534="6ème","Mixte",G534)),Barèmes!$C$2,IF(J534&lt;=SUMIFS(Barèmes!$H$6:$H$28,Barèmes!$A$6:$A$28,"Endurance — Luc Léger (palier)",Barèmes!$B$6:$B$28,H534,Barèmes!$C$6:$C$28,IF(H534="6ème","Mixte",G534)),Barèmes!$D$2,IF(J534&lt;=SUMIFS(Barèmes!$I$6:$I$28,Barèmes!$A$6:$A$28,"Endurance — Luc Léger (palier)",Barèmes!$B$6:$B$28,H534,Barèmes!$C$6:$C$28,IF(H534="6ème","Mixte",G534)),Barèmes!$E$2,Barèmes!$F$2)))),IF(J534&gt;=SUMIFS(Barèmes!$F$6:$F$28,Barèmes!$A$6:$A$28,"Endurance — Luc Léger (palier)",Barèmes!$B$6:$B$28,H534,Barèmes!$C$6:$C$28,IF(H534="6ème","Mixte",G534)),Barèmes!$B$2,IF(J534&gt;=SUMIFS(Barèmes!$G$6:$G$28,Barèmes!$A$6:$A$28,"Endurance — Luc Léger (palier)",Barèmes!$B$6:$B$28,H534,Barèmes!$C$6:$C$28,IF(H534="6ème","Mixte",G534)),Barèmes!$C$2,IF(J534&gt;=SUMIFS(Barèmes!$H$6:$H$28,Barèmes!$A$6:$A$28,"Endurance — Luc Léger (palier)",Barèmes!$B$6:$B$28,H534,Barèmes!$C$6:$C$28,IF(H534="6ème","Mixte",G534)),Barèmes!$D$2,IF(J534&gt;=SUMIFS(Barèmes!$I$6:$I$28,Barèmes!$A$6:$A$28,"Endurance — Luc Léger (palier)",Barèmes!$B$6:$B$28,H534,Barèmes!$C$6:$C$28,IF(H534="6ème","Mixte",G534)),Barèmes!$E$2,Barèmes!$F$2))))))</f>
        <v/>
      </c>
      <c r="O534" s="22"/>
      <c r="P534" s="23" t="str">
        <f>IF(OR(O534="",SUMPRODUCT((Barèmes!$A$6:$A$28="Force bas du corps — Saut en longueur (m)")*(Barèmes!$B$6:$B$28=H534)*(Barèmes!$C$6:$C$28=IF(H534="6ème","Mixte",G534)))=0),"",IF(SUMPRODUCT((Barèmes!$A$6:$A$28="Force bas du corps — Saut en longueur (m)")*(Barèmes!$B$6:$B$28=H534)*(Barèmes!$C$6:$C$28=IF(H534="6ème","Mixte",G534))*(Barèmes!$J$6:$J$28="+"))&gt;0,IF(O534&lt;=SUMIFS(Barèmes!$D$6:$D$28,Barèmes!$A$6:$A$28,"Force bas du corps — Saut en longueur (m)",Barèmes!$B$6:$B$28,H534,Barèmes!$C$6:$C$28,IF(H534="6ème","Mixte",G534)),"à besoin",IF(O534&lt;=SUMIFS(Barèmes!$E$6:$E$28,Barèmes!$A$6:$A$28,"Force bas du corps — Saut en longueur (m)",Barèmes!$B$6:$B$28,H534,Barèmes!$C$6:$C$28,IF(H534="6ème","Mixte",G534)),"fragile","satisfaisant")),IF(O534&gt;=SUMIFS(Barèmes!$D$6:$D$28,Barèmes!$A$6:$A$28,"Force bas du corps — Saut en longueur (m)",Barèmes!$B$6:$B$28,H534,Barèmes!$C$6:$C$28,IF(H534="6ème","Mixte",G534)),"à besoin",IF(O534&gt;=SUMIFS(Barèmes!$E$6:$E$28,Barèmes!$A$6:$A$28,"Force bas du corps — Saut en longueur (m)",Barèmes!$B$6:$B$28,H534,Barèmes!$C$6:$C$28,IF(H534="6ème","Mixte",G534)),"fragile","satisfaisant"))))</f>
        <v/>
      </c>
      <c r="Q534" s="23" t="str">
        <f>IF(OR(O534="",SUMPRODUCT((Barèmes!$A$6:$A$28="Force bas du corps — Saut en longueur (m)")*(Barèmes!$B$6:$B$28=H534)*(Barèmes!$C$6:$C$28=IF(H534="6ème","Mixte",G534)))=0),"",IF(SUMPRODUCT((Barèmes!$A$6:$A$28="Force bas du corps — Saut en longueur (m)")*(Barèmes!$B$6:$B$28=H534)*(Barèmes!$C$6:$C$28=IF(H534="6ème","Mixte",G534))*(Barèmes!$J$6:$J$28="+"))&gt;0,IF(O534&lt;=SUMIFS(Barèmes!$F$6:$F$28,Barèmes!$A$6:$A$28,"Force bas du corps — Saut en longueur (m)",Barèmes!$B$6:$B$28,H534,Barèmes!$C$6:$C$28,IF(H534="6ème","Mixte",G534)),Barèmes!$B$2,IF(O534&lt;=SUMIFS(Barèmes!$G$6:$G$28,Barèmes!$A$6:$A$28,"Force bas du corps — Saut en longueur (m)",Barèmes!$B$6:$B$28,H534,Barèmes!$C$6:$C$28,IF(H534="6ème","Mixte",G534)),Barèmes!$C$2,IF(O534&lt;=SUMIFS(Barèmes!$H$6:$H$28,Barèmes!$A$6:$A$28,"Force bas du corps — Saut en longueur (m)",Barèmes!$B$6:$B$28,H534,Barèmes!$C$6:$C$28,IF(H534="6ème","Mixte",G534)),Barèmes!$D$2,IF(O534&lt;=SUMIFS(Barèmes!$I$6:$I$28,Barèmes!$A$6:$A$28,"Force bas du corps — Saut en longueur (m)",Barèmes!$B$6:$B$28,H534,Barèmes!$C$6:$C$28,IF(H534="6ème","Mixte",G534)),Barèmes!$E$2,Barèmes!$F$2)))),IF(O534&gt;=SUMIFS(Barèmes!$F$6:$F$28,Barèmes!$A$6:$A$28,"Force bas du corps — Saut en longueur (m)",Barèmes!$B$6:$B$28,H534,Barèmes!$C$6:$C$28,IF(H534="6ème","Mixte",G534)),Barèmes!$B$2,IF(O534&gt;=SUMIFS(Barèmes!$G$6:$G$28,Barèmes!$A$6:$A$28,"Force bas du corps — Saut en longueur (m)",Barèmes!$B$6:$B$28,H534,Barèmes!$C$6:$C$28,IF(H534="6ème","Mixte",G534)),Barèmes!$C$2,IF(O534&gt;=SUMIFS(Barèmes!$H$6:$H$28,Barèmes!$A$6:$A$28,"Force bas du corps — Saut en longueur (m)",Barèmes!$B$6:$B$28,H534,Barèmes!$C$6:$C$28,IF(H534="6ème","Mixte",G534)),Barèmes!$D$2,IF(O534&gt;=SUMIFS(Barèmes!$I$6:$I$28,Barèmes!$A$6:$A$28,"Force bas du corps — Saut en longueur (m)",Barèmes!$B$6:$B$28,H534,Barèmes!$C$6:$C$28,IF(H534="6ème","Mixte",G534)),Barèmes!$E$2,Barèmes!$F$2))))))</f>
        <v/>
      </c>
      <c r="R534" s="22"/>
      <c r="S534" s="24" t="str">
        <f>IF(OR(R534="",SUMPRODUCT((Barèmes!$A$6:$A$28="Vitesse — 30 m (s)")*(Barèmes!$B$6:$B$28=H534)*(Barèmes!$C$6:$C$28=IF(H534="6ème","Mixte",G534)))=0),"",IF(SUMPRODUCT((Barèmes!$A$6:$A$28="Vitesse — 30 m (s)")*(Barèmes!$B$6:$B$28=H534)*(Barèmes!$C$6:$C$28=IF(H534="6ème","Mixte",G534))*(Barèmes!$J$6:$J$28="+"))&gt;0,IF(R534&lt;=SUMIFS(Barèmes!$D$6:$D$28,Barèmes!$A$6:$A$28,"Vitesse — 30 m (s)",Barèmes!$B$6:$B$28,H534,Barèmes!$C$6:$C$28,IF(H534="6ème","Mixte",G534)),"à besoin",IF(R534&lt;=SUMIFS(Barèmes!$E$6:$E$28,Barèmes!$A$6:$A$28,"Vitesse — 30 m (s)",Barèmes!$B$6:$B$28,H534,Barèmes!$C$6:$C$28,IF(H534="6ème","Mixte",G534)),"fragile","satisfaisant")),IF(R534&gt;=SUMIFS(Barèmes!$D$6:$D$28,Barèmes!$A$6:$A$28,"Vitesse — 30 m (s)",Barèmes!$B$6:$B$28,H534,Barèmes!$C$6:$C$28,IF(H534="6ème","Mixte",G534)),"à besoin",IF(R534&gt;=SUMIFS(Barèmes!$E$6:$E$28,Barèmes!$A$6:$A$28,"Vitesse — 30 m (s)",Barèmes!$B$6:$B$28,H534,Barèmes!$C$6:$C$28,IF(H534="6ème","Mixte",G534)),"fragile","satisfaisant"))))</f>
        <v/>
      </c>
      <c r="T534" s="24" t="str">
        <f>IF(OR(R534="",SUMPRODUCT((Barèmes!$A$6:$A$28="Vitesse — 30 m (s)")*(Barèmes!$B$6:$B$28=H534)*(Barèmes!$C$6:$C$28=IF(H534="6ème","Mixte",G534)))=0),"",IF(SUMPRODUCT((Barèmes!$A$6:$A$28="Vitesse — 30 m (s)")*(Barèmes!$B$6:$B$28=H534)*(Barèmes!$C$6:$C$28=IF(H534="6ème","Mixte",G534))*(Barèmes!$J$6:$J$28="+"))&gt;0,IF(R534&lt;=SUMIFS(Barèmes!$F$6:$F$28,Barèmes!$A$6:$A$28,"Vitesse — 30 m (s)",Barèmes!$B$6:$B$28,H534,Barèmes!$C$6:$C$28,IF(H534="6ème","Mixte",G534)),Barèmes!$B$2,IF(R534&lt;=SUMIFS(Barèmes!$G$6:$G$28,Barèmes!$A$6:$A$28,"Vitesse — 30 m (s)",Barèmes!$B$6:$B$28,H534,Barèmes!$C$6:$C$28,IF(H534="6ème","Mixte",G534)),Barèmes!$C$2,IF(R534&lt;=SUMIFS(Barèmes!$H$6:$H$28,Barèmes!$A$6:$A$28,"Vitesse — 30 m (s)",Barèmes!$B$6:$B$28,H534,Barèmes!$C$6:$C$28,IF(H534="6ème","Mixte",G534)),Barèmes!$D$2,IF(R534&lt;=SUMIFS(Barèmes!$I$6:$I$28,Barèmes!$A$6:$A$28,"Vitesse — 30 m (s)",Barèmes!$B$6:$B$28,H534,Barèmes!$C$6:$C$28,IF(H534="6ème","Mixte",G534)),Barèmes!$E$2,Barèmes!$F$2)))),IF(R534&gt;=SUMIFS(Barèmes!$F$6:$F$28,Barèmes!$A$6:$A$28,"Vitesse — 30 m (s)",Barèmes!$B$6:$B$28,H534,Barèmes!$C$6:$C$28,IF(H534="6ème","Mixte",G534)),Barèmes!$B$2,IF(R534&gt;=SUMIFS(Barèmes!$G$6:$G$28,Barèmes!$A$6:$A$28,"Vitesse — 30 m (s)",Barèmes!$B$6:$B$28,H534,Barèmes!$C$6:$C$28,IF(H534="6ème","Mixte",G534)),Barèmes!$C$2,IF(R534&gt;=SUMIFS(Barèmes!$H$6:$H$28,Barèmes!$A$6:$A$28,"Vitesse — 30 m (s)",Barèmes!$B$6:$B$28,H534,Barèmes!$C$6:$C$28,IF(H534="6ème","Mixte",G534)),Barèmes!$D$2,IF(R534&gt;=SUMIFS(Barèmes!$I$6:$I$28,Barèmes!$A$6:$A$28,"Vitesse — 30 m (s)",Barèmes!$B$6:$B$28,H534,Barèmes!$C$6:$C$28,IF(H534="6ème","Mixte",G534)),Barèmes!$E$2,Barèmes!$F$2))))))</f>
        <v/>
      </c>
      <c r="U534" s="22"/>
      <c r="V534" s="25" t="str">
        <f>IF(OR(U534="",SUMPRODUCT((Barèmes!$A$6:$A$28="Vitesse — 50 m (s)")*(Barèmes!$B$6:$B$28=H534)*(Barèmes!$C$6:$C$28=IF(H534="6ème","Mixte",G534)))=0),"",IF(SUMPRODUCT((Barèmes!$A$6:$A$28="Vitesse — 50 m (s)")*(Barèmes!$B$6:$B$28=H534)*(Barèmes!$C$6:$C$28=IF(H534="6ème","Mixte",G534))*(Barèmes!$J$6:$J$28="+"))&gt;0,IF(U534&lt;=SUMIFS(Barèmes!$D$6:$D$28,Barèmes!$A$6:$A$28,"Vitesse — 50 m (s)",Barèmes!$B$6:$B$28,H534,Barèmes!$C$6:$C$28,IF(H534="6ème","Mixte",G534)),"à besoin",IF(U534&lt;=SUMIFS(Barèmes!$E$6:$E$28,Barèmes!$A$6:$A$28,"Vitesse — 50 m (s)",Barèmes!$B$6:$B$28,H534,Barèmes!$C$6:$C$28,IF(H534="6ème","Mixte",G534)),"fragile","satisfaisant")),IF(U534&gt;=SUMIFS(Barèmes!$D$6:$D$28,Barèmes!$A$6:$A$28,"Vitesse — 50 m (s)",Barèmes!$B$6:$B$28,H534,Barèmes!$C$6:$C$28,IF(H534="6ème","Mixte",G534)),"à besoin",IF(U534&gt;=SUMIFS(Barèmes!$E$6:$E$28,Barèmes!$A$6:$A$28,"Vitesse — 50 m (s)",Barèmes!$B$6:$B$28,H534,Barèmes!$C$6:$C$28,IF(H534="6ème","Mixte",G534)),"fragile","satisfaisant"))))</f>
        <v/>
      </c>
      <c r="W534" s="25" t="str">
        <f>IF(OR(U534="",SUMPRODUCT((Barèmes!$A$6:$A$28="Vitesse — 50 m (s)")*(Barèmes!$B$6:$B$28=H534)*(Barèmes!$C$6:$C$28=IF(H534="6ème","Mixte",G534)))=0),"",IF(SUMPRODUCT((Barèmes!$A$6:$A$28="Vitesse — 50 m (s)")*(Barèmes!$B$6:$B$28=H534)*(Barèmes!$C$6:$C$28=IF(H534="6ème","Mixte",G534))*(Barèmes!$J$6:$J$28="+"))&gt;0,IF(U534&lt;=SUMIFS(Barèmes!$F$6:$F$28,Barèmes!$A$6:$A$28,"Vitesse — 50 m (s)",Barèmes!$B$6:$B$28,H534,Barèmes!$C$6:$C$28,IF(H534="6ème","Mixte",G534)),Barèmes!$B$2,IF(U534&lt;=SUMIFS(Barèmes!$G$6:$G$28,Barèmes!$A$6:$A$28,"Vitesse — 50 m (s)",Barèmes!$B$6:$B$28,H534,Barèmes!$C$6:$C$28,IF(H534="6ème","Mixte",G534)),Barèmes!$C$2,IF(U534&lt;=SUMIFS(Barèmes!$H$6:$H$28,Barèmes!$A$6:$A$28,"Vitesse — 50 m (s)",Barèmes!$B$6:$B$28,H534,Barèmes!$C$6:$C$28,IF(H534="6ème","Mixte",G534)),Barèmes!$D$2,IF(U534&lt;=SUMIFS(Barèmes!$I$6:$I$28,Barèmes!$A$6:$A$28,"Vitesse — 50 m (s)",Barèmes!$B$6:$B$28,H534,Barèmes!$C$6:$C$28,IF(H534="6ème","Mixte",G534)),Barèmes!$E$2,Barèmes!$F$2)))),IF(U534&gt;=SUMIFS(Barèmes!$F$6:$F$28,Barèmes!$A$6:$A$28,"Vitesse — 50 m (s)",Barèmes!$B$6:$B$28,H534,Barèmes!$C$6:$C$28,IF(H534="6ème","Mixte",G534)),Barèmes!$B$2,IF(U534&gt;=SUMIFS(Barèmes!$G$6:$G$28,Barèmes!$A$6:$A$28,"Vitesse — 50 m (s)",Barèmes!$B$6:$B$28,H534,Barèmes!$C$6:$C$28,IF(H534="6ème","Mixte",G534)),Barèmes!$C$2,IF(U534&gt;=SUMIFS(Barèmes!$H$6:$H$28,Barèmes!$A$6:$A$28,"Vitesse — 50 m (s)",Barèmes!$B$6:$B$28,H534,Barèmes!$C$6:$C$28,IF(H534="6ème","Mixte",G534)),Barèmes!$D$2,IF(U534&gt;=SUMIFS(Barèmes!$I$6:$I$28,Barèmes!$A$6:$A$28,"Vitesse — 50 m (s)",Barèmes!$B$6:$B$28,H534,Barèmes!$C$6:$C$28,IF(H534="6ème","Mixte",G534)),Barèmes!$E$2,Barèmes!$F$2))))))</f>
        <v/>
      </c>
      <c r="X534" s="18"/>
      <c r="Y534" s="26" t="str" cm="1">
        <f t="array" ref="Y534">IF(OR(X534="",SUMPRODUCT((Barèmes!$A$6:$A$28="Souplesse (score 1-5)")*(Barèmes!$B$6:$B$28=H534)*(Barèmes!$C$6:$C$28=IF(H534="6ème","Mixte",G534)))=0),"",IF(SUMPRODUCT((Barèmes!$A$6:$A$28="Souplesse (score 1-5)")*(Barèmes!$B$6:$B$28=H534)*(Barèmes!$C$6:$C$28=IF(H534="6ème","Mixte",G534))*(Barèmes!$J$6:$J$28="+"))&gt;0,IF(X534&lt;=SUMIFS(Barèmes!$D$6:$D$28,Barèmes!$A$6:$A$28,"Souplesse (score 1-5)",Barèmes!$B$6:$B$28,H534,Barèmes!$C$6:$C$28,IF(H534="6ème","Mixte",G534)),"à besoin",IF(X534&lt;=SUMIFS(Barèmes!$E$6:$E$28,Barèmes!$A$6:$A$28,"Souplesse (score 1-5)",Barèmes!$B$6:$B$28,H534,Barèmes!$C$6:$C$28,IF(H534="6ème","Mixte",G534)),"fragile","satisfaisant")),IF(X534&gt;=SUMIFS(Barèmes!$D$6:$D$28,Barèmes!$A$6:$A$28,"Souplesse (score 1-5)",Barèmes!$B$6:$B$28,H534,Barèmes!$C$6:$C$28,IF(H534="6ème","Mixte",G534)),"à besoin",IF(X534&gt;=SUMIFS(Barèmes!$E$6:$E$28,Barèmes!$A$6:$A$28,"Souplesse (score 1-5)",Barèmes!$B$6:$B$28,H534,Barèmes!$C$6:$C$28,IF(H534="6ème","Mixte",G534)),"fragile","satisfaisant"))))</f>
        <v/>
      </c>
      <c r="Z534" s="26" t="str" cm="1">
        <f t="array" ref="Z534">IF(OR(X534="",SUMPRODUCT((Barèmes!$A$6:$A$28="Souplesse (score 1-5)")*(Barèmes!$B$6:$B$28=H534)*(Barèmes!$C$6:$C$28=IF(H534="6ème","Mixte",G534)))=0),"",IF(SUMPRODUCT((Barèmes!$A$6:$A$28="Souplesse (score 1-5)")*(Barèmes!$B$6:$B$28=H534)*(Barèmes!$C$6:$C$28=IF(H534="6ème","Mixte",G534))*(Barèmes!$J$6:$J$28="+"))&gt;0,IF(X534&lt;=SUMIFS(Barèmes!$F$6:$F$28,Barèmes!$A$6:$A$28,"Souplesse (score 1-5)",Barèmes!$B$6:$B$28,H534,Barèmes!$C$6:$C$28,IF(H534="6ème","Mixte",G534)),Barèmes!$B$2,IF(X534&lt;=SUMIFS(Barèmes!$G$6:$G$28,Barèmes!$A$6:$A$28,"Souplesse (score 1-5)",Barèmes!$B$6:$B$28,H534,Barèmes!$C$6:$C$28,IF(H534="6ème","Mixte",G534)),Barèmes!$C$2,IF(X534&lt;=SUMIFS(Barèmes!$H$6:$H$28,Barèmes!$A$6:$A$28,"Souplesse (score 1-5)",Barèmes!$B$6:$B$28,H534,Barèmes!$C$6:$C$28,IF(H534="6ème","Mixte",G534)),Barèmes!$D$2,IF(X534&lt;=SUMIFS(Barèmes!$I$6:$I$28,Barèmes!$A$6:$A$28,"Souplesse (score 1-5)",Barèmes!$B$6:$B$28,H534,Barèmes!$C$6:$C$28,IF(H534="6ème","Mixte",G534)),Barèmes!$E$2,Barèmes!$F$2)))),IF(X534&gt;=SUMIFS(Barèmes!$F$6:$F$28,Barèmes!$A$6:$A$28,"Souplesse (score 1-5)",Barèmes!$B$6:$B$28,H534,Barèmes!$C$6:$C$28,IF(H534="6ème","Mixte",G534)),Barèmes!$B$2,IF(X534&gt;=SUMIFS(Barèmes!$G$6:$G$28,Barèmes!$A$6:$A$28,"Souplesse (score 1-5)",Barèmes!$B$6:$B$28,H534,Barèmes!$C$6:$C$28,IF(H534="6ème","Mixte",G534)),Barèmes!$C$2,IF(X534&gt;=SUMIFS(Barèmes!$H$6:$H$28,Barèmes!$A$6:$A$28,"Souplesse (score 1-5)",Barèmes!$B$6:$B$28,H534,Barèmes!$C$6:$C$28,IF(H534="6ème","Mixte",G534)),Barèmes!$D$2,IF(X534&gt;=SUMIFS(Barèmes!$I$6:$I$28,Barèmes!$A$6:$A$28,"Souplesse (score 1-5)",Barèmes!$B$6:$B$28,H534,Barèmes!$C$6:$C$28,IF(H534="6ème","Mixte",G534)),Barèmes!$E$2,Barèmes!$F$2))))))</f>
        <v/>
      </c>
      <c r="AA534" s="22"/>
      <c r="AB534" s="27" t="str">
        <f>IF(OR(AA534="",SUMPRODUCT((Barèmes!$A$6:$A$28="Agilité — T-test 974 (s)")*(Barèmes!$B$6:$B$28=H534)*(Barèmes!$C$6:$C$28=IF(H534="6ème","Mixte",G534)))=0),"",IF(SUMPRODUCT((Barèmes!$A$6:$A$28="Agilité — T-test 974 (s)")*(Barèmes!$B$6:$B$28=H534)*(Barèmes!$C$6:$C$28=IF(H534="6ème","Mixte",G534))*(Barèmes!$J$6:$J$28="+"))&gt;0,IF(AA534&lt;=SUMIFS(Barèmes!$D$6:$D$28,Barèmes!$A$6:$A$28,"Agilité — T-test 974 (s)",Barèmes!$B$6:$B$28,H534,Barèmes!$C$6:$C$28,IF(H534="6ème","Mixte",G534)),"à besoin",IF(AA534&lt;=SUMIFS(Barèmes!$E$6:$E$28,Barèmes!$A$6:$A$28,"Agilité — T-test 974 (s)",Barèmes!$B$6:$B$28,H534,Barèmes!$C$6:$C$28,IF(H534="6ème","Mixte",G534)),"fragile","satisfaisant")),IF(AA534&gt;=SUMIFS(Barèmes!$D$6:$D$28,Barèmes!$A$6:$A$28,"Agilité — T-test 974 (s)",Barèmes!$B$6:$B$28,H534,Barèmes!$C$6:$C$28,IF(H534="6ème","Mixte",G534)),"à besoin",IF(AA534&gt;=SUMIFS(Barèmes!$E$6:$E$28,Barèmes!$A$6:$A$28,"Agilité — T-test 974 (s)",Barèmes!$B$6:$B$28,H534,Barèmes!$C$6:$C$28,IF(H534="6ème","Mixte",G534)),"fragile","satisfaisant"))))</f>
        <v/>
      </c>
      <c r="AC534" s="27" t="str">
        <f>IF(OR(AA534="",SUMPRODUCT((Barèmes!$A$6:$A$28="Agilité — T-test 974 (s)")*(Barèmes!$B$6:$B$28=H534)*(Barèmes!$C$6:$C$28=IF(H534="6ème","Mixte",G534)))=0),"",IF(SUMPRODUCT((Barèmes!$A$6:$A$28="Agilité — T-test 974 (s)")*(Barèmes!$B$6:$B$28=H534)*(Barèmes!$C$6:$C$28=IF(H534="6ème","Mixte",G534))*(Barèmes!$J$6:$J$28="+"))&gt;0,IF(AA534&lt;=SUMIFS(Barèmes!$F$6:$F$28,Barèmes!$A$6:$A$28,"Agilité — T-test 974 (s)",Barèmes!$B$6:$B$28,H534,Barèmes!$C$6:$C$28,IF(H534="6ème","Mixte",G534)),Barèmes!$B$2,IF(AA534&lt;=SUMIFS(Barèmes!$G$6:$G$28,Barèmes!$A$6:$A$28,"Agilité — T-test 974 (s)",Barèmes!$B$6:$B$28,H534,Barèmes!$C$6:$C$28,IF(H534="6ème","Mixte",G534)),Barèmes!$C$2,IF(AA534&lt;=SUMIFS(Barèmes!$H$6:$H$28,Barèmes!$A$6:$A$28,"Agilité — T-test 974 (s)",Barèmes!$B$6:$B$28,H534,Barèmes!$C$6:$C$28,IF(H534="6ème","Mixte",G534)),Barèmes!$D$2,IF(AA534&lt;=SUMIFS(Barèmes!$I$6:$I$28,Barèmes!$A$6:$A$28,"Agilité — T-test 974 (s)",Barèmes!$B$6:$B$28,H534,Barèmes!$C$6:$C$28,IF(H534="6ème","Mixte",G534)),Barèmes!$E$2,Barèmes!$F$2)))),IF(AA534&gt;=SUMIFS(Barèmes!$F$6:$F$28,Barèmes!$A$6:$A$28,"Agilité — T-test 974 (s)",Barèmes!$B$6:$B$28,H534,Barèmes!$C$6:$C$28,IF(H534="6ème","Mixte",G534)),Barèmes!$B$2,IF(AA534&gt;=SUMIFS(Barèmes!$G$6:$G$28,Barèmes!$A$6:$A$28,"Agilité — T-test 974 (s)",Barèmes!$B$6:$B$28,H534,Barèmes!$C$6:$C$28,IF(H534="6ème","Mixte",G534)),Barèmes!$C$2,IF(AA534&gt;=SUMIFS(Barèmes!$H$6:$H$28,Barèmes!$A$6:$A$28,"Agilité — T-test 974 (s)",Barèmes!$B$6:$B$28,H534,Barèmes!$C$6:$C$28,IF(H534="6ème","Mixte",G534)),Barèmes!$D$2,IF(AA534&gt;=SUMIFS(Barèmes!$I$6:$I$28,Barèmes!$A$6:$A$28,"Agilité — T-test 974 (s)",Barèmes!$B$6:$B$28,H534,Barèmes!$C$6:$C$28,IF(H534="6ème","Mixte",G534)),Barèmes!$E$2,Barèmes!$F$2))))))</f>
        <v/>
      </c>
      <c r="AD534" s="28" t="str">
        <f t="shared" si="66"/>
        <v/>
      </c>
      <c r="AE534" s="29" t="str">
        <f t="shared" si="67"/>
        <v/>
      </c>
      <c r="AF534" s="30" t="str">
        <f>IF(OR(AD534="",SUMPRODUCT((Barèmes!$A$6:$A$28="Surcoût d'agilité (s) — technique")*(Barèmes!$B$6:$B$28=H534)*(Barèmes!$C$6:$C$28=IF(H534="6ème","Mixte",G534)))=0),"",IF(SUMPRODUCT((Barèmes!$A$6:$A$28="Surcoût d'agilité (s) — technique")*(Barèmes!$B$6:$B$28=H534)*(Barèmes!$C$6:$C$28=IF(H534="6ème","Mixte",G534))*(Barèmes!$J$6:$J$28="+"))&gt;0,IF(AD534&lt;=SUMIFS(Barèmes!$D$6:$D$28,Barèmes!$A$6:$A$28,"Surcoût d'agilité (s) — technique",Barèmes!$B$6:$B$28,H534,Barèmes!$C$6:$C$28,IF(H534="6ème","Mixte",G534)),"à besoin",IF(AD534&lt;=SUMIFS(Barèmes!$E$6:$E$28,Barèmes!$A$6:$A$28,"Surcoût d'agilité (s) — technique",Barèmes!$B$6:$B$28,H534,Barèmes!$C$6:$C$28,IF(H534="6ème","Mixte",G534)),"fragile","satisfaisant")),IF(AD534&gt;=SUMIFS(Barèmes!$D$6:$D$28,Barèmes!$A$6:$A$28,"Surcoût d'agilité (s) — technique",Barèmes!$B$6:$B$28,H534,Barèmes!$C$6:$C$28,IF(H534="6ème","Mixte",G534)),"à besoin",IF(AD534&gt;=SUMIFS(Barèmes!$E$6:$E$28,Barèmes!$A$6:$A$28,"Surcoût d'agilité (s) — technique",Barèmes!$B$6:$B$28,H534,Barèmes!$C$6:$C$28,IF(H534="6ème","Mixte",G534)),"fragile","satisfaisant"))))</f>
        <v/>
      </c>
      <c r="AG534" s="30" t="str">
        <f>IF(OR(AD534="",SUMPRODUCT((Barèmes!$A$6:$A$28="Surcoût d'agilité (s) — technique")*(Barèmes!$B$6:$B$28=H534)*(Barèmes!$C$6:$C$28=IF(H534="6ème","Mixte",G534)))=0),"",IF(SUMPRODUCT((Barèmes!$A$6:$A$28="Surcoût d'agilité (s) — technique")*(Barèmes!$B$6:$B$28=H534)*(Barèmes!$C$6:$C$28=IF(H534="6ème","Mixte",G534))*(Barèmes!$J$6:$J$28="+"))&gt;0,IF(AD534&lt;=SUMIFS(Barèmes!$F$6:$F$28,Barèmes!$A$6:$A$28,"Surcoût d'agilité (s) — technique",Barèmes!$B$6:$B$28,H534,Barèmes!$C$6:$C$28,IF(H534="6ème","Mixte",G534)),Barèmes!$B$2,IF(AD534&lt;=SUMIFS(Barèmes!$G$6:$G$28,Barèmes!$A$6:$A$28,"Surcoût d'agilité (s) — technique",Barèmes!$B$6:$B$28,H534,Barèmes!$C$6:$C$28,IF(H534="6ème","Mixte",G534)),Barèmes!$C$2,IF(AD534&lt;=SUMIFS(Barèmes!$H$6:$H$28,Barèmes!$A$6:$A$28,"Surcoût d'agilité (s) — technique",Barèmes!$B$6:$B$28,H534,Barèmes!$C$6:$C$28,IF(H534="6ème","Mixte",G534)),Barèmes!$D$2,IF(AD534&lt;=SUMIFS(Barèmes!$I$6:$I$28,Barèmes!$A$6:$A$28,"Surcoût d'agilité (s) — technique",Barèmes!$B$6:$B$28,H534,Barèmes!$C$6:$C$28,IF(H534="6ème","Mixte",G534)),Barèmes!$E$2,Barèmes!$F$2)))),IF(AD534&gt;=SUMIFS(Barèmes!$F$6:$F$28,Barèmes!$A$6:$A$28,"Surcoût d'agilité (s) — technique",Barèmes!$B$6:$B$28,H534,Barèmes!$C$6:$C$28,IF(H534="6ème","Mixte",G534)),Barèmes!$B$2,IF(AD534&gt;=SUMIFS(Barèmes!$G$6:$G$28,Barèmes!$A$6:$A$28,"Surcoût d'agilité (s) — technique",Barèmes!$B$6:$B$28,H534,Barèmes!$C$6:$C$28,IF(H534="6ème","Mixte",G534)),Barèmes!$C$2,IF(AD534&gt;=SUMIFS(Barèmes!$H$6:$H$28,Barèmes!$A$6:$A$28,"Surcoût d'agilité (s) — technique",Barèmes!$B$6:$B$28,H534,Barèmes!$C$6:$C$28,IF(H534="6ème","Mixte",G534)),Barèmes!$D$2,IF(AD534&gt;=SUMIFS(Barèmes!$I$6:$I$28,Barèmes!$A$6:$A$28,"Surcoût d'agilité (s) — technique",Barèmes!$B$6:$B$28,H534,Barèmes!$C$6:$C$28,IF(H534="6ème","Mixte",G534)),Barèmes!$E$2,Barèmes!$F$2))))))</f>
        <v/>
      </c>
      <c r="AH534" s="31" t="str">
        <f>IF((IF(N534="",0,1)+IF(Q534="",0,1)+IF(W534="",0,1)+IF(Z534="",0,1)+IF(AC534="",0,1))=0,"",3*IF(N534=Barèmes!$B$2,1,IF(N534=Barèmes!$C$2,2,IF(N534=Barèmes!$D$2,3,IF(N534=Barèmes!$E$2,4,IF(N534=Barèmes!$F$2,5,0)))))+3*IF(Q534=Barèmes!$B$2,1,IF(Q534=Barèmes!$C$2,2,IF(Q534=Barèmes!$D$2,3,IF(Q534=Barèmes!$E$2,4,IF(Q534=Barèmes!$F$2,5,0)))))+2*IF(W534=Barèmes!$B$2,1,IF(W534=Barèmes!$C$2,2,IF(W534=Barèmes!$D$2,3,IF(W534=Barèmes!$E$2,4,IF(W534=Barèmes!$F$2,5,0)))))+1*IF(Z534=Barèmes!$B$2,1,IF(Z534=Barèmes!$C$2,2,IF(Z534=Barèmes!$D$2,3,IF(Z534=Barèmes!$E$2,4,IF(Z534=Barèmes!$F$2,5,0)))))+1*IF(AC534=Barèmes!$B$2,1,IF(AC534=Barèmes!$C$2,2,IF(AC534=Barèmes!$D$2,3,IF(AC534=Barèmes!$E$2,4,IF(AC534=Barèmes!$F$2,5,0))))))</f>
        <v/>
      </c>
      <c r="AI534" s="31"/>
      <c r="AJ534" s="32" t="str">
        <f>IFERROR(INDEX(Croissance!$B$5:$B$604,MATCH(A534,Croissance!$A$5:$A$604,0)),"")</f>
        <v/>
      </c>
      <c r="AK534" s="32" t="str">
        <f>IFERROR(INDEX(Croissance!$C$5:$C$604,MATCH(A534,Croissance!$A$5:$A$604,0)),"")</f>
        <v/>
      </c>
      <c r="AL534" s="32" t="str">
        <f>IFERROR(INDEX(Croissance!$D$5:$D$604,MATCH(A534,Croissance!$A$5:$A$604,0)),"")</f>
        <v/>
      </c>
      <c r="AM534" s="32" t="str">
        <f>IFERROR(INDEX(Croissance!$E$5:$E$604,MATCH(A534,Croissance!$A$5:$A$604,0)),"")</f>
        <v/>
      </c>
      <c r="AO534" s="33">
        <f t="shared" si="72"/>
        <v>0</v>
      </c>
      <c r="AP534" s="33">
        <f t="shared" si="68"/>
        <v>0</v>
      </c>
      <c r="AQ534" s="33">
        <f>IF(A534="",0,IF(AND(OR('Synthèse classe'!$C$2="Tous",C534='Synthèse classe'!$C$2),OR('Synthèse classe'!$C$3="Toutes",D534='Synthèse classe'!$C$3),OR('Synthèse classe'!$C$4="Toutes",AND('Synthèse classe'!$C$4="Dernière",AP534=1),B534=IFERROR(VALUE('Synthèse classe'!$C$4),0))),1,0))</f>
        <v>0</v>
      </c>
      <c r="AR534" s="34" t="str">
        <f t="shared" si="69"/>
        <v/>
      </c>
    </row>
    <row r="535" spans="1:44" x14ac:dyDescent="0.2">
      <c r="A535" s="17" t="str">
        <f t="shared" si="65"/>
        <v/>
      </c>
      <c r="B535" s="18"/>
      <c r="C535" s="19"/>
      <c r="D535" s="19"/>
      <c r="E535" s="19"/>
      <c r="F535" s="19"/>
      <c r="G535" s="19"/>
      <c r="H535" s="17" t="str">
        <f t="shared" si="70"/>
        <v/>
      </c>
      <c r="I535" s="20"/>
      <c r="J535" s="18"/>
      <c r="K535" s="19"/>
      <c r="L535" s="21" t="str">
        <f t="shared" si="71"/>
        <v/>
      </c>
      <c r="M535" s="21" t="str">
        <f>IF(OR(J535="",SUMPRODUCT((Barèmes!$A$6:$A$28="Endurance — Luc Léger (palier)")*(Barèmes!$B$6:$B$28=H535)*(Barèmes!$C$6:$C$28=IF(H535="6ème","Mixte",G535)))=0),"",IF(SUMPRODUCT((Barèmes!$A$6:$A$28="Endurance — Luc Léger (palier)")*(Barèmes!$B$6:$B$28=H535)*(Barèmes!$C$6:$C$28=IF(H535="6ème","Mixte",G535))*(Barèmes!$J$6:$J$28="+"))&gt;0,IF(J535&lt;=SUMIFS(Barèmes!$D$6:$D$28,Barèmes!$A$6:$A$28,"Endurance — Luc Léger (palier)",Barèmes!$B$6:$B$28,H535,Barèmes!$C$6:$C$28,IF(H535="6ème","Mixte",G535)),"à besoin",IF(J535&lt;=SUMIFS(Barèmes!$E$6:$E$28,Barèmes!$A$6:$A$28,"Endurance — Luc Léger (palier)",Barèmes!$B$6:$B$28,H535,Barèmes!$C$6:$C$28,IF(H535="6ème","Mixte",G535)),"fragile","satisfaisant")),IF(J535&gt;=SUMIFS(Barèmes!$D$6:$D$28,Barèmes!$A$6:$A$28,"Endurance — Luc Léger (palier)",Barèmes!$B$6:$B$28,H535,Barèmes!$C$6:$C$28,IF(H535="6ème","Mixte",G535)),"à besoin",IF(J535&gt;=SUMIFS(Barèmes!$E$6:$E$28,Barèmes!$A$6:$A$28,"Endurance — Luc Léger (palier)",Barèmes!$B$6:$B$28,H535,Barèmes!$C$6:$C$28,IF(H535="6ème","Mixte",G535)),"fragile","satisfaisant"))))</f>
        <v/>
      </c>
      <c r="N535" s="21" t="str">
        <f>IF(OR(J535="",SUMPRODUCT((Barèmes!$A$6:$A$28="Endurance — Luc Léger (palier)")*(Barèmes!$B$6:$B$28=H535)*(Barèmes!$C$6:$C$28=IF(H535="6ème","Mixte",G535)))=0),"",IF(SUMPRODUCT((Barèmes!$A$6:$A$28="Endurance — Luc Léger (palier)")*(Barèmes!$B$6:$B$28=H535)*(Barèmes!$C$6:$C$28=IF(H535="6ème","Mixte",G535))*(Barèmes!$J$6:$J$28="+"))&gt;0,IF(J535&lt;=SUMIFS(Barèmes!$F$6:$F$28,Barèmes!$A$6:$A$28,"Endurance — Luc Léger (palier)",Barèmes!$B$6:$B$28,H535,Barèmes!$C$6:$C$28,IF(H535="6ème","Mixte",G535)),Barèmes!$B$2,IF(J535&lt;=SUMIFS(Barèmes!$G$6:$G$28,Barèmes!$A$6:$A$28,"Endurance — Luc Léger (palier)",Barèmes!$B$6:$B$28,H535,Barèmes!$C$6:$C$28,IF(H535="6ème","Mixte",G535)),Barèmes!$C$2,IF(J535&lt;=SUMIFS(Barèmes!$H$6:$H$28,Barèmes!$A$6:$A$28,"Endurance — Luc Léger (palier)",Barèmes!$B$6:$B$28,H535,Barèmes!$C$6:$C$28,IF(H535="6ème","Mixte",G535)),Barèmes!$D$2,IF(J535&lt;=SUMIFS(Barèmes!$I$6:$I$28,Barèmes!$A$6:$A$28,"Endurance — Luc Léger (palier)",Barèmes!$B$6:$B$28,H535,Barèmes!$C$6:$C$28,IF(H535="6ème","Mixte",G535)),Barèmes!$E$2,Barèmes!$F$2)))),IF(J535&gt;=SUMIFS(Barèmes!$F$6:$F$28,Barèmes!$A$6:$A$28,"Endurance — Luc Léger (palier)",Barèmes!$B$6:$B$28,H535,Barèmes!$C$6:$C$28,IF(H535="6ème","Mixte",G535)),Barèmes!$B$2,IF(J535&gt;=SUMIFS(Barèmes!$G$6:$G$28,Barèmes!$A$6:$A$28,"Endurance — Luc Léger (palier)",Barèmes!$B$6:$B$28,H535,Barèmes!$C$6:$C$28,IF(H535="6ème","Mixte",G535)),Barèmes!$C$2,IF(J535&gt;=SUMIFS(Barèmes!$H$6:$H$28,Barèmes!$A$6:$A$28,"Endurance — Luc Léger (palier)",Barèmes!$B$6:$B$28,H535,Barèmes!$C$6:$C$28,IF(H535="6ème","Mixte",G535)),Barèmes!$D$2,IF(J535&gt;=SUMIFS(Barèmes!$I$6:$I$28,Barèmes!$A$6:$A$28,"Endurance — Luc Léger (palier)",Barèmes!$B$6:$B$28,H535,Barèmes!$C$6:$C$28,IF(H535="6ème","Mixte",G535)),Barèmes!$E$2,Barèmes!$F$2))))))</f>
        <v/>
      </c>
      <c r="O535" s="22"/>
      <c r="P535" s="23" t="str">
        <f>IF(OR(O535="",SUMPRODUCT((Barèmes!$A$6:$A$28="Force bas du corps — Saut en longueur (m)")*(Barèmes!$B$6:$B$28=H535)*(Barèmes!$C$6:$C$28=IF(H535="6ème","Mixte",G535)))=0),"",IF(SUMPRODUCT((Barèmes!$A$6:$A$28="Force bas du corps — Saut en longueur (m)")*(Barèmes!$B$6:$B$28=H535)*(Barèmes!$C$6:$C$28=IF(H535="6ème","Mixte",G535))*(Barèmes!$J$6:$J$28="+"))&gt;0,IF(O535&lt;=SUMIFS(Barèmes!$D$6:$D$28,Barèmes!$A$6:$A$28,"Force bas du corps — Saut en longueur (m)",Barèmes!$B$6:$B$28,H535,Barèmes!$C$6:$C$28,IF(H535="6ème","Mixte",G535)),"à besoin",IF(O535&lt;=SUMIFS(Barèmes!$E$6:$E$28,Barèmes!$A$6:$A$28,"Force bas du corps — Saut en longueur (m)",Barèmes!$B$6:$B$28,H535,Barèmes!$C$6:$C$28,IF(H535="6ème","Mixte",G535)),"fragile","satisfaisant")),IF(O535&gt;=SUMIFS(Barèmes!$D$6:$D$28,Barèmes!$A$6:$A$28,"Force bas du corps — Saut en longueur (m)",Barèmes!$B$6:$B$28,H535,Barèmes!$C$6:$C$28,IF(H535="6ème","Mixte",G535)),"à besoin",IF(O535&gt;=SUMIFS(Barèmes!$E$6:$E$28,Barèmes!$A$6:$A$28,"Force bas du corps — Saut en longueur (m)",Barèmes!$B$6:$B$28,H535,Barèmes!$C$6:$C$28,IF(H535="6ème","Mixte",G535)),"fragile","satisfaisant"))))</f>
        <v/>
      </c>
      <c r="Q535" s="23" t="str">
        <f>IF(OR(O535="",SUMPRODUCT((Barèmes!$A$6:$A$28="Force bas du corps — Saut en longueur (m)")*(Barèmes!$B$6:$B$28=H535)*(Barèmes!$C$6:$C$28=IF(H535="6ème","Mixte",G535)))=0),"",IF(SUMPRODUCT((Barèmes!$A$6:$A$28="Force bas du corps — Saut en longueur (m)")*(Barèmes!$B$6:$B$28=H535)*(Barèmes!$C$6:$C$28=IF(H535="6ème","Mixte",G535))*(Barèmes!$J$6:$J$28="+"))&gt;0,IF(O535&lt;=SUMIFS(Barèmes!$F$6:$F$28,Barèmes!$A$6:$A$28,"Force bas du corps — Saut en longueur (m)",Barèmes!$B$6:$B$28,H535,Barèmes!$C$6:$C$28,IF(H535="6ème","Mixte",G535)),Barèmes!$B$2,IF(O535&lt;=SUMIFS(Barèmes!$G$6:$G$28,Barèmes!$A$6:$A$28,"Force bas du corps — Saut en longueur (m)",Barèmes!$B$6:$B$28,H535,Barèmes!$C$6:$C$28,IF(H535="6ème","Mixte",G535)),Barèmes!$C$2,IF(O535&lt;=SUMIFS(Barèmes!$H$6:$H$28,Barèmes!$A$6:$A$28,"Force bas du corps — Saut en longueur (m)",Barèmes!$B$6:$B$28,H535,Barèmes!$C$6:$C$28,IF(H535="6ème","Mixte",G535)),Barèmes!$D$2,IF(O535&lt;=SUMIFS(Barèmes!$I$6:$I$28,Barèmes!$A$6:$A$28,"Force bas du corps — Saut en longueur (m)",Barèmes!$B$6:$B$28,H535,Barèmes!$C$6:$C$28,IF(H535="6ème","Mixte",G535)),Barèmes!$E$2,Barèmes!$F$2)))),IF(O535&gt;=SUMIFS(Barèmes!$F$6:$F$28,Barèmes!$A$6:$A$28,"Force bas du corps — Saut en longueur (m)",Barèmes!$B$6:$B$28,H535,Barèmes!$C$6:$C$28,IF(H535="6ème","Mixte",G535)),Barèmes!$B$2,IF(O535&gt;=SUMIFS(Barèmes!$G$6:$G$28,Barèmes!$A$6:$A$28,"Force bas du corps — Saut en longueur (m)",Barèmes!$B$6:$B$28,H535,Barèmes!$C$6:$C$28,IF(H535="6ème","Mixte",G535)),Barèmes!$C$2,IF(O535&gt;=SUMIFS(Barèmes!$H$6:$H$28,Barèmes!$A$6:$A$28,"Force bas du corps — Saut en longueur (m)",Barèmes!$B$6:$B$28,H535,Barèmes!$C$6:$C$28,IF(H535="6ème","Mixte",G535)),Barèmes!$D$2,IF(O535&gt;=SUMIFS(Barèmes!$I$6:$I$28,Barèmes!$A$6:$A$28,"Force bas du corps — Saut en longueur (m)",Barèmes!$B$6:$B$28,H535,Barèmes!$C$6:$C$28,IF(H535="6ème","Mixte",G535)),Barèmes!$E$2,Barèmes!$F$2))))))</f>
        <v/>
      </c>
      <c r="R535" s="22"/>
      <c r="S535" s="24" t="str">
        <f>IF(OR(R535="",SUMPRODUCT((Barèmes!$A$6:$A$28="Vitesse — 30 m (s)")*(Barèmes!$B$6:$B$28=H535)*(Barèmes!$C$6:$C$28=IF(H535="6ème","Mixte",G535)))=0),"",IF(SUMPRODUCT((Barèmes!$A$6:$A$28="Vitesse — 30 m (s)")*(Barèmes!$B$6:$B$28=H535)*(Barèmes!$C$6:$C$28=IF(H535="6ème","Mixte",G535))*(Barèmes!$J$6:$J$28="+"))&gt;0,IF(R535&lt;=SUMIFS(Barèmes!$D$6:$D$28,Barèmes!$A$6:$A$28,"Vitesse — 30 m (s)",Barèmes!$B$6:$B$28,H535,Barèmes!$C$6:$C$28,IF(H535="6ème","Mixte",G535)),"à besoin",IF(R535&lt;=SUMIFS(Barèmes!$E$6:$E$28,Barèmes!$A$6:$A$28,"Vitesse — 30 m (s)",Barèmes!$B$6:$B$28,H535,Barèmes!$C$6:$C$28,IF(H535="6ème","Mixte",G535)),"fragile","satisfaisant")),IF(R535&gt;=SUMIFS(Barèmes!$D$6:$D$28,Barèmes!$A$6:$A$28,"Vitesse — 30 m (s)",Barèmes!$B$6:$B$28,H535,Barèmes!$C$6:$C$28,IF(H535="6ème","Mixte",G535)),"à besoin",IF(R535&gt;=SUMIFS(Barèmes!$E$6:$E$28,Barèmes!$A$6:$A$28,"Vitesse — 30 m (s)",Barèmes!$B$6:$B$28,H535,Barèmes!$C$6:$C$28,IF(H535="6ème","Mixte",G535)),"fragile","satisfaisant"))))</f>
        <v/>
      </c>
      <c r="T535" s="24" t="str">
        <f>IF(OR(R535="",SUMPRODUCT((Barèmes!$A$6:$A$28="Vitesse — 30 m (s)")*(Barèmes!$B$6:$B$28=H535)*(Barèmes!$C$6:$C$28=IF(H535="6ème","Mixte",G535)))=0),"",IF(SUMPRODUCT((Barèmes!$A$6:$A$28="Vitesse — 30 m (s)")*(Barèmes!$B$6:$B$28=H535)*(Barèmes!$C$6:$C$28=IF(H535="6ème","Mixte",G535))*(Barèmes!$J$6:$J$28="+"))&gt;0,IF(R535&lt;=SUMIFS(Barèmes!$F$6:$F$28,Barèmes!$A$6:$A$28,"Vitesse — 30 m (s)",Barèmes!$B$6:$B$28,H535,Barèmes!$C$6:$C$28,IF(H535="6ème","Mixte",G535)),Barèmes!$B$2,IF(R535&lt;=SUMIFS(Barèmes!$G$6:$G$28,Barèmes!$A$6:$A$28,"Vitesse — 30 m (s)",Barèmes!$B$6:$B$28,H535,Barèmes!$C$6:$C$28,IF(H535="6ème","Mixte",G535)),Barèmes!$C$2,IF(R535&lt;=SUMIFS(Barèmes!$H$6:$H$28,Barèmes!$A$6:$A$28,"Vitesse — 30 m (s)",Barèmes!$B$6:$B$28,H535,Barèmes!$C$6:$C$28,IF(H535="6ème","Mixte",G535)),Barèmes!$D$2,IF(R535&lt;=SUMIFS(Barèmes!$I$6:$I$28,Barèmes!$A$6:$A$28,"Vitesse — 30 m (s)",Barèmes!$B$6:$B$28,H535,Barèmes!$C$6:$C$28,IF(H535="6ème","Mixte",G535)),Barèmes!$E$2,Barèmes!$F$2)))),IF(R535&gt;=SUMIFS(Barèmes!$F$6:$F$28,Barèmes!$A$6:$A$28,"Vitesse — 30 m (s)",Barèmes!$B$6:$B$28,H535,Barèmes!$C$6:$C$28,IF(H535="6ème","Mixte",G535)),Barèmes!$B$2,IF(R535&gt;=SUMIFS(Barèmes!$G$6:$G$28,Barèmes!$A$6:$A$28,"Vitesse — 30 m (s)",Barèmes!$B$6:$B$28,H535,Barèmes!$C$6:$C$28,IF(H535="6ème","Mixte",G535)),Barèmes!$C$2,IF(R535&gt;=SUMIFS(Barèmes!$H$6:$H$28,Barèmes!$A$6:$A$28,"Vitesse — 30 m (s)",Barèmes!$B$6:$B$28,H535,Barèmes!$C$6:$C$28,IF(H535="6ème","Mixte",G535)),Barèmes!$D$2,IF(R535&gt;=SUMIFS(Barèmes!$I$6:$I$28,Barèmes!$A$6:$A$28,"Vitesse — 30 m (s)",Barèmes!$B$6:$B$28,H535,Barèmes!$C$6:$C$28,IF(H535="6ème","Mixte",G535)),Barèmes!$E$2,Barèmes!$F$2))))))</f>
        <v/>
      </c>
      <c r="U535" s="22"/>
      <c r="V535" s="25" t="str">
        <f>IF(OR(U535="",SUMPRODUCT((Barèmes!$A$6:$A$28="Vitesse — 50 m (s)")*(Barèmes!$B$6:$B$28=H535)*(Barèmes!$C$6:$C$28=IF(H535="6ème","Mixte",G535)))=0),"",IF(SUMPRODUCT((Barèmes!$A$6:$A$28="Vitesse — 50 m (s)")*(Barèmes!$B$6:$B$28=H535)*(Barèmes!$C$6:$C$28=IF(H535="6ème","Mixte",G535))*(Barèmes!$J$6:$J$28="+"))&gt;0,IF(U535&lt;=SUMIFS(Barèmes!$D$6:$D$28,Barèmes!$A$6:$A$28,"Vitesse — 50 m (s)",Barèmes!$B$6:$B$28,H535,Barèmes!$C$6:$C$28,IF(H535="6ème","Mixte",G535)),"à besoin",IF(U535&lt;=SUMIFS(Barèmes!$E$6:$E$28,Barèmes!$A$6:$A$28,"Vitesse — 50 m (s)",Barèmes!$B$6:$B$28,H535,Barèmes!$C$6:$C$28,IF(H535="6ème","Mixte",G535)),"fragile","satisfaisant")),IF(U535&gt;=SUMIFS(Barèmes!$D$6:$D$28,Barèmes!$A$6:$A$28,"Vitesse — 50 m (s)",Barèmes!$B$6:$B$28,H535,Barèmes!$C$6:$C$28,IF(H535="6ème","Mixte",G535)),"à besoin",IF(U535&gt;=SUMIFS(Barèmes!$E$6:$E$28,Barèmes!$A$6:$A$28,"Vitesse — 50 m (s)",Barèmes!$B$6:$B$28,H535,Barèmes!$C$6:$C$28,IF(H535="6ème","Mixte",G535)),"fragile","satisfaisant"))))</f>
        <v/>
      </c>
      <c r="W535" s="25" t="str">
        <f>IF(OR(U535="",SUMPRODUCT((Barèmes!$A$6:$A$28="Vitesse — 50 m (s)")*(Barèmes!$B$6:$B$28=H535)*(Barèmes!$C$6:$C$28=IF(H535="6ème","Mixte",G535)))=0),"",IF(SUMPRODUCT((Barèmes!$A$6:$A$28="Vitesse — 50 m (s)")*(Barèmes!$B$6:$B$28=H535)*(Barèmes!$C$6:$C$28=IF(H535="6ème","Mixte",G535))*(Barèmes!$J$6:$J$28="+"))&gt;0,IF(U535&lt;=SUMIFS(Barèmes!$F$6:$F$28,Barèmes!$A$6:$A$28,"Vitesse — 50 m (s)",Barèmes!$B$6:$B$28,H535,Barèmes!$C$6:$C$28,IF(H535="6ème","Mixte",G535)),Barèmes!$B$2,IF(U535&lt;=SUMIFS(Barèmes!$G$6:$G$28,Barèmes!$A$6:$A$28,"Vitesse — 50 m (s)",Barèmes!$B$6:$B$28,H535,Barèmes!$C$6:$C$28,IF(H535="6ème","Mixte",G535)),Barèmes!$C$2,IF(U535&lt;=SUMIFS(Barèmes!$H$6:$H$28,Barèmes!$A$6:$A$28,"Vitesse — 50 m (s)",Barèmes!$B$6:$B$28,H535,Barèmes!$C$6:$C$28,IF(H535="6ème","Mixte",G535)),Barèmes!$D$2,IF(U535&lt;=SUMIFS(Barèmes!$I$6:$I$28,Barèmes!$A$6:$A$28,"Vitesse — 50 m (s)",Barèmes!$B$6:$B$28,H535,Barèmes!$C$6:$C$28,IF(H535="6ème","Mixte",G535)),Barèmes!$E$2,Barèmes!$F$2)))),IF(U535&gt;=SUMIFS(Barèmes!$F$6:$F$28,Barèmes!$A$6:$A$28,"Vitesse — 50 m (s)",Barèmes!$B$6:$B$28,H535,Barèmes!$C$6:$C$28,IF(H535="6ème","Mixte",G535)),Barèmes!$B$2,IF(U535&gt;=SUMIFS(Barèmes!$G$6:$G$28,Barèmes!$A$6:$A$28,"Vitesse — 50 m (s)",Barèmes!$B$6:$B$28,H535,Barèmes!$C$6:$C$28,IF(H535="6ème","Mixte",G535)),Barèmes!$C$2,IF(U535&gt;=SUMIFS(Barèmes!$H$6:$H$28,Barèmes!$A$6:$A$28,"Vitesse — 50 m (s)",Barèmes!$B$6:$B$28,H535,Barèmes!$C$6:$C$28,IF(H535="6ème","Mixte",G535)),Barèmes!$D$2,IF(U535&gt;=SUMIFS(Barèmes!$I$6:$I$28,Barèmes!$A$6:$A$28,"Vitesse — 50 m (s)",Barèmes!$B$6:$B$28,H535,Barèmes!$C$6:$C$28,IF(H535="6ème","Mixte",G535)),Barèmes!$E$2,Barèmes!$F$2))))))</f>
        <v/>
      </c>
      <c r="X535" s="18"/>
      <c r="Y535" s="26" t="str" cm="1">
        <f t="array" ref="Y535">IF(OR(X535="",SUMPRODUCT((Barèmes!$A$6:$A$28="Souplesse (score 1-5)")*(Barèmes!$B$6:$B$28=H535)*(Barèmes!$C$6:$C$28=IF(H535="6ème","Mixte",G535)))=0),"",IF(SUMPRODUCT((Barèmes!$A$6:$A$28="Souplesse (score 1-5)")*(Barèmes!$B$6:$B$28=H535)*(Barèmes!$C$6:$C$28=IF(H535="6ème","Mixte",G535))*(Barèmes!$J$6:$J$28="+"))&gt;0,IF(X535&lt;=SUMIFS(Barèmes!$D$6:$D$28,Barèmes!$A$6:$A$28,"Souplesse (score 1-5)",Barèmes!$B$6:$B$28,H535,Barèmes!$C$6:$C$28,IF(H535="6ème","Mixte",G535)),"à besoin",IF(X535&lt;=SUMIFS(Barèmes!$E$6:$E$28,Barèmes!$A$6:$A$28,"Souplesse (score 1-5)",Barèmes!$B$6:$B$28,H535,Barèmes!$C$6:$C$28,IF(H535="6ème","Mixte",G535)),"fragile","satisfaisant")),IF(X535&gt;=SUMIFS(Barèmes!$D$6:$D$28,Barèmes!$A$6:$A$28,"Souplesse (score 1-5)",Barèmes!$B$6:$B$28,H535,Barèmes!$C$6:$C$28,IF(H535="6ème","Mixte",G535)),"à besoin",IF(X535&gt;=SUMIFS(Barèmes!$E$6:$E$28,Barèmes!$A$6:$A$28,"Souplesse (score 1-5)",Barèmes!$B$6:$B$28,H535,Barèmes!$C$6:$C$28,IF(H535="6ème","Mixte",G535)),"fragile","satisfaisant"))))</f>
        <v/>
      </c>
      <c r="Z535" s="26" t="str" cm="1">
        <f t="array" ref="Z535">IF(OR(X535="",SUMPRODUCT((Barèmes!$A$6:$A$28="Souplesse (score 1-5)")*(Barèmes!$B$6:$B$28=H535)*(Barèmes!$C$6:$C$28=IF(H535="6ème","Mixte",G535)))=0),"",IF(SUMPRODUCT((Barèmes!$A$6:$A$28="Souplesse (score 1-5)")*(Barèmes!$B$6:$B$28=H535)*(Barèmes!$C$6:$C$28=IF(H535="6ème","Mixte",G535))*(Barèmes!$J$6:$J$28="+"))&gt;0,IF(X535&lt;=SUMIFS(Barèmes!$F$6:$F$28,Barèmes!$A$6:$A$28,"Souplesse (score 1-5)",Barèmes!$B$6:$B$28,H535,Barèmes!$C$6:$C$28,IF(H535="6ème","Mixte",G535)),Barèmes!$B$2,IF(X535&lt;=SUMIFS(Barèmes!$G$6:$G$28,Barèmes!$A$6:$A$28,"Souplesse (score 1-5)",Barèmes!$B$6:$B$28,H535,Barèmes!$C$6:$C$28,IF(H535="6ème","Mixte",G535)),Barèmes!$C$2,IF(X535&lt;=SUMIFS(Barèmes!$H$6:$H$28,Barèmes!$A$6:$A$28,"Souplesse (score 1-5)",Barèmes!$B$6:$B$28,H535,Barèmes!$C$6:$C$28,IF(H535="6ème","Mixte",G535)),Barèmes!$D$2,IF(X535&lt;=SUMIFS(Barèmes!$I$6:$I$28,Barèmes!$A$6:$A$28,"Souplesse (score 1-5)",Barèmes!$B$6:$B$28,H535,Barèmes!$C$6:$C$28,IF(H535="6ème","Mixte",G535)),Barèmes!$E$2,Barèmes!$F$2)))),IF(X535&gt;=SUMIFS(Barèmes!$F$6:$F$28,Barèmes!$A$6:$A$28,"Souplesse (score 1-5)",Barèmes!$B$6:$B$28,H535,Barèmes!$C$6:$C$28,IF(H535="6ème","Mixte",G535)),Barèmes!$B$2,IF(X535&gt;=SUMIFS(Barèmes!$G$6:$G$28,Barèmes!$A$6:$A$28,"Souplesse (score 1-5)",Barèmes!$B$6:$B$28,H535,Barèmes!$C$6:$C$28,IF(H535="6ème","Mixte",G535)),Barèmes!$C$2,IF(X535&gt;=SUMIFS(Barèmes!$H$6:$H$28,Barèmes!$A$6:$A$28,"Souplesse (score 1-5)",Barèmes!$B$6:$B$28,H535,Barèmes!$C$6:$C$28,IF(H535="6ème","Mixte",G535)),Barèmes!$D$2,IF(X535&gt;=SUMIFS(Barèmes!$I$6:$I$28,Barèmes!$A$6:$A$28,"Souplesse (score 1-5)",Barèmes!$B$6:$B$28,H535,Barèmes!$C$6:$C$28,IF(H535="6ème","Mixte",G535)),Barèmes!$E$2,Barèmes!$F$2))))))</f>
        <v/>
      </c>
      <c r="AA535" s="22"/>
      <c r="AB535" s="27" t="str">
        <f>IF(OR(AA535="",SUMPRODUCT((Barèmes!$A$6:$A$28="Agilité — T-test 974 (s)")*(Barèmes!$B$6:$B$28=H535)*(Barèmes!$C$6:$C$28=IF(H535="6ème","Mixte",G535)))=0),"",IF(SUMPRODUCT((Barèmes!$A$6:$A$28="Agilité — T-test 974 (s)")*(Barèmes!$B$6:$B$28=H535)*(Barèmes!$C$6:$C$28=IF(H535="6ème","Mixte",G535))*(Barèmes!$J$6:$J$28="+"))&gt;0,IF(AA535&lt;=SUMIFS(Barèmes!$D$6:$D$28,Barèmes!$A$6:$A$28,"Agilité — T-test 974 (s)",Barèmes!$B$6:$B$28,H535,Barèmes!$C$6:$C$28,IF(H535="6ème","Mixte",G535)),"à besoin",IF(AA535&lt;=SUMIFS(Barèmes!$E$6:$E$28,Barèmes!$A$6:$A$28,"Agilité — T-test 974 (s)",Barèmes!$B$6:$B$28,H535,Barèmes!$C$6:$C$28,IF(H535="6ème","Mixte",G535)),"fragile","satisfaisant")),IF(AA535&gt;=SUMIFS(Barèmes!$D$6:$D$28,Barèmes!$A$6:$A$28,"Agilité — T-test 974 (s)",Barèmes!$B$6:$B$28,H535,Barèmes!$C$6:$C$28,IF(H535="6ème","Mixte",G535)),"à besoin",IF(AA535&gt;=SUMIFS(Barèmes!$E$6:$E$28,Barèmes!$A$6:$A$28,"Agilité — T-test 974 (s)",Barèmes!$B$6:$B$28,H535,Barèmes!$C$6:$C$28,IF(H535="6ème","Mixte",G535)),"fragile","satisfaisant"))))</f>
        <v/>
      </c>
      <c r="AC535" s="27" t="str">
        <f>IF(OR(AA535="",SUMPRODUCT((Barèmes!$A$6:$A$28="Agilité — T-test 974 (s)")*(Barèmes!$B$6:$B$28=H535)*(Barèmes!$C$6:$C$28=IF(H535="6ème","Mixte",G535)))=0),"",IF(SUMPRODUCT((Barèmes!$A$6:$A$28="Agilité — T-test 974 (s)")*(Barèmes!$B$6:$B$28=H535)*(Barèmes!$C$6:$C$28=IF(H535="6ème","Mixte",G535))*(Barèmes!$J$6:$J$28="+"))&gt;0,IF(AA535&lt;=SUMIFS(Barèmes!$F$6:$F$28,Barèmes!$A$6:$A$28,"Agilité — T-test 974 (s)",Barèmes!$B$6:$B$28,H535,Barèmes!$C$6:$C$28,IF(H535="6ème","Mixte",G535)),Barèmes!$B$2,IF(AA535&lt;=SUMIFS(Barèmes!$G$6:$G$28,Barèmes!$A$6:$A$28,"Agilité — T-test 974 (s)",Barèmes!$B$6:$B$28,H535,Barèmes!$C$6:$C$28,IF(H535="6ème","Mixte",G535)),Barèmes!$C$2,IF(AA535&lt;=SUMIFS(Barèmes!$H$6:$H$28,Barèmes!$A$6:$A$28,"Agilité — T-test 974 (s)",Barèmes!$B$6:$B$28,H535,Barèmes!$C$6:$C$28,IF(H535="6ème","Mixte",G535)),Barèmes!$D$2,IF(AA535&lt;=SUMIFS(Barèmes!$I$6:$I$28,Barèmes!$A$6:$A$28,"Agilité — T-test 974 (s)",Barèmes!$B$6:$B$28,H535,Barèmes!$C$6:$C$28,IF(H535="6ème","Mixte",G535)),Barèmes!$E$2,Barèmes!$F$2)))),IF(AA535&gt;=SUMIFS(Barèmes!$F$6:$F$28,Barèmes!$A$6:$A$28,"Agilité — T-test 974 (s)",Barèmes!$B$6:$B$28,H535,Barèmes!$C$6:$C$28,IF(H535="6ème","Mixte",G535)),Barèmes!$B$2,IF(AA535&gt;=SUMIFS(Barèmes!$G$6:$G$28,Barèmes!$A$6:$A$28,"Agilité — T-test 974 (s)",Barèmes!$B$6:$B$28,H535,Barèmes!$C$6:$C$28,IF(H535="6ème","Mixte",G535)),Barèmes!$C$2,IF(AA535&gt;=SUMIFS(Barèmes!$H$6:$H$28,Barèmes!$A$6:$A$28,"Agilité — T-test 974 (s)",Barèmes!$B$6:$B$28,H535,Barèmes!$C$6:$C$28,IF(H535="6ème","Mixte",G535)),Barèmes!$D$2,IF(AA535&gt;=SUMIFS(Barèmes!$I$6:$I$28,Barèmes!$A$6:$A$28,"Agilité — T-test 974 (s)",Barèmes!$B$6:$B$28,H535,Barèmes!$C$6:$C$28,IF(H535="6ème","Mixte",G535)),Barèmes!$E$2,Barèmes!$F$2))))))</f>
        <v/>
      </c>
      <c r="AD535" s="28" t="str">
        <f t="shared" si="66"/>
        <v/>
      </c>
      <c r="AE535" s="29" t="str">
        <f t="shared" si="67"/>
        <v/>
      </c>
      <c r="AF535" s="30" t="str">
        <f>IF(OR(AD535="",SUMPRODUCT((Barèmes!$A$6:$A$28="Surcoût d'agilité (s) — technique")*(Barèmes!$B$6:$B$28=H535)*(Barèmes!$C$6:$C$28=IF(H535="6ème","Mixte",G535)))=0),"",IF(SUMPRODUCT((Barèmes!$A$6:$A$28="Surcoût d'agilité (s) — technique")*(Barèmes!$B$6:$B$28=H535)*(Barèmes!$C$6:$C$28=IF(H535="6ème","Mixte",G535))*(Barèmes!$J$6:$J$28="+"))&gt;0,IF(AD535&lt;=SUMIFS(Barèmes!$D$6:$D$28,Barèmes!$A$6:$A$28,"Surcoût d'agilité (s) — technique",Barèmes!$B$6:$B$28,H535,Barèmes!$C$6:$C$28,IF(H535="6ème","Mixte",G535)),"à besoin",IF(AD535&lt;=SUMIFS(Barèmes!$E$6:$E$28,Barèmes!$A$6:$A$28,"Surcoût d'agilité (s) — technique",Barèmes!$B$6:$B$28,H535,Barèmes!$C$6:$C$28,IF(H535="6ème","Mixte",G535)),"fragile","satisfaisant")),IF(AD535&gt;=SUMIFS(Barèmes!$D$6:$D$28,Barèmes!$A$6:$A$28,"Surcoût d'agilité (s) — technique",Barèmes!$B$6:$B$28,H535,Barèmes!$C$6:$C$28,IF(H535="6ème","Mixte",G535)),"à besoin",IF(AD535&gt;=SUMIFS(Barèmes!$E$6:$E$28,Barèmes!$A$6:$A$28,"Surcoût d'agilité (s) — technique",Barèmes!$B$6:$B$28,H535,Barèmes!$C$6:$C$28,IF(H535="6ème","Mixte",G535)),"fragile","satisfaisant"))))</f>
        <v/>
      </c>
      <c r="AG535" s="30" t="str">
        <f>IF(OR(AD535="",SUMPRODUCT((Barèmes!$A$6:$A$28="Surcoût d'agilité (s) — technique")*(Barèmes!$B$6:$B$28=H535)*(Barèmes!$C$6:$C$28=IF(H535="6ème","Mixte",G535)))=0),"",IF(SUMPRODUCT((Barèmes!$A$6:$A$28="Surcoût d'agilité (s) — technique")*(Barèmes!$B$6:$B$28=H535)*(Barèmes!$C$6:$C$28=IF(H535="6ème","Mixte",G535))*(Barèmes!$J$6:$J$28="+"))&gt;0,IF(AD535&lt;=SUMIFS(Barèmes!$F$6:$F$28,Barèmes!$A$6:$A$28,"Surcoût d'agilité (s) — technique",Barèmes!$B$6:$B$28,H535,Barèmes!$C$6:$C$28,IF(H535="6ème","Mixte",G535)),Barèmes!$B$2,IF(AD535&lt;=SUMIFS(Barèmes!$G$6:$G$28,Barèmes!$A$6:$A$28,"Surcoût d'agilité (s) — technique",Barèmes!$B$6:$B$28,H535,Barèmes!$C$6:$C$28,IF(H535="6ème","Mixte",G535)),Barèmes!$C$2,IF(AD535&lt;=SUMIFS(Barèmes!$H$6:$H$28,Barèmes!$A$6:$A$28,"Surcoût d'agilité (s) — technique",Barèmes!$B$6:$B$28,H535,Barèmes!$C$6:$C$28,IF(H535="6ème","Mixte",G535)),Barèmes!$D$2,IF(AD535&lt;=SUMIFS(Barèmes!$I$6:$I$28,Barèmes!$A$6:$A$28,"Surcoût d'agilité (s) — technique",Barèmes!$B$6:$B$28,H535,Barèmes!$C$6:$C$28,IF(H535="6ème","Mixte",G535)),Barèmes!$E$2,Barèmes!$F$2)))),IF(AD535&gt;=SUMIFS(Barèmes!$F$6:$F$28,Barèmes!$A$6:$A$28,"Surcoût d'agilité (s) — technique",Barèmes!$B$6:$B$28,H535,Barèmes!$C$6:$C$28,IF(H535="6ème","Mixte",G535)),Barèmes!$B$2,IF(AD535&gt;=SUMIFS(Barèmes!$G$6:$G$28,Barèmes!$A$6:$A$28,"Surcoût d'agilité (s) — technique",Barèmes!$B$6:$B$28,H535,Barèmes!$C$6:$C$28,IF(H535="6ème","Mixte",G535)),Barèmes!$C$2,IF(AD535&gt;=SUMIFS(Barèmes!$H$6:$H$28,Barèmes!$A$6:$A$28,"Surcoût d'agilité (s) — technique",Barèmes!$B$6:$B$28,H535,Barèmes!$C$6:$C$28,IF(H535="6ème","Mixte",G535)),Barèmes!$D$2,IF(AD535&gt;=SUMIFS(Barèmes!$I$6:$I$28,Barèmes!$A$6:$A$28,"Surcoût d'agilité (s) — technique",Barèmes!$B$6:$B$28,H535,Barèmes!$C$6:$C$28,IF(H535="6ème","Mixte",G535)),Barèmes!$E$2,Barèmes!$F$2))))))</f>
        <v/>
      </c>
      <c r="AH535" s="31" t="str">
        <f>IF((IF(N535="",0,1)+IF(Q535="",0,1)+IF(W535="",0,1)+IF(Z535="",0,1)+IF(AC535="",0,1))=0,"",3*IF(N535=Barèmes!$B$2,1,IF(N535=Barèmes!$C$2,2,IF(N535=Barèmes!$D$2,3,IF(N535=Barèmes!$E$2,4,IF(N535=Barèmes!$F$2,5,0)))))+3*IF(Q535=Barèmes!$B$2,1,IF(Q535=Barèmes!$C$2,2,IF(Q535=Barèmes!$D$2,3,IF(Q535=Barèmes!$E$2,4,IF(Q535=Barèmes!$F$2,5,0)))))+2*IF(W535=Barèmes!$B$2,1,IF(W535=Barèmes!$C$2,2,IF(W535=Barèmes!$D$2,3,IF(W535=Barèmes!$E$2,4,IF(W535=Barèmes!$F$2,5,0)))))+1*IF(Z535=Barèmes!$B$2,1,IF(Z535=Barèmes!$C$2,2,IF(Z535=Barèmes!$D$2,3,IF(Z535=Barèmes!$E$2,4,IF(Z535=Barèmes!$F$2,5,0)))))+1*IF(AC535=Barèmes!$B$2,1,IF(AC535=Barèmes!$C$2,2,IF(AC535=Barèmes!$D$2,3,IF(AC535=Barèmes!$E$2,4,IF(AC535=Barèmes!$F$2,5,0))))))</f>
        <v/>
      </c>
      <c r="AI535" s="31"/>
      <c r="AJ535" s="32" t="str">
        <f>IFERROR(INDEX(Croissance!$B$5:$B$604,MATCH(A535,Croissance!$A$5:$A$604,0)),"")</f>
        <v/>
      </c>
      <c r="AK535" s="32" t="str">
        <f>IFERROR(INDEX(Croissance!$C$5:$C$604,MATCH(A535,Croissance!$A$5:$A$604,0)),"")</f>
        <v/>
      </c>
      <c r="AL535" s="32" t="str">
        <f>IFERROR(INDEX(Croissance!$D$5:$D$604,MATCH(A535,Croissance!$A$5:$A$604,0)),"")</f>
        <v/>
      </c>
      <c r="AM535" s="32" t="str">
        <f>IFERROR(INDEX(Croissance!$E$5:$E$604,MATCH(A535,Croissance!$A$5:$A$604,0)),"")</f>
        <v/>
      </c>
      <c r="AO535" s="33">
        <f t="shared" si="72"/>
        <v>0</v>
      </c>
      <c r="AP535" s="33">
        <f t="shared" si="68"/>
        <v>0</v>
      </c>
      <c r="AQ535" s="33">
        <f>IF(A535="",0,IF(AND(OR('Synthèse classe'!$C$2="Tous",C535='Synthèse classe'!$C$2),OR('Synthèse classe'!$C$3="Toutes",D535='Synthèse classe'!$C$3),OR('Synthèse classe'!$C$4="Toutes",AND('Synthèse classe'!$C$4="Dernière",AP535=1),B535=IFERROR(VALUE('Synthèse classe'!$C$4),0))),1,0))</f>
        <v>0</v>
      </c>
      <c r="AR535" s="34" t="str">
        <f t="shared" si="69"/>
        <v/>
      </c>
    </row>
    <row r="536" spans="1:44" x14ac:dyDescent="0.2">
      <c r="A536" s="17" t="str">
        <f t="shared" si="65"/>
        <v/>
      </c>
      <c r="B536" s="18"/>
      <c r="C536" s="19"/>
      <c r="D536" s="19"/>
      <c r="E536" s="19"/>
      <c r="F536" s="19"/>
      <c r="G536" s="19"/>
      <c r="H536" s="17" t="str">
        <f t="shared" si="70"/>
        <v/>
      </c>
      <c r="I536" s="20"/>
      <c r="J536" s="18"/>
      <c r="K536" s="19"/>
      <c r="L536" s="21" t="str">
        <f t="shared" si="71"/>
        <v/>
      </c>
      <c r="M536" s="21" t="str">
        <f>IF(OR(J536="",SUMPRODUCT((Barèmes!$A$6:$A$28="Endurance — Luc Léger (palier)")*(Barèmes!$B$6:$B$28=H536)*(Barèmes!$C$6:$C$28=IF(H536="6ème","Mixte",G536)))=0),"",IF(SUMPRODUCT((Barèmes!$A$6:$A$28="Endurance — Luc Léger (palier)")*(Barèmes!$B$6:$B$28=H536)*(Barèmes!$C$6:$C$28=IF(H536="6ème","Mixte",G536))*(Barèmes!$J$6:$J$28="+"))&gt;0,IF(J536&lt;=SUMIFS(Barèmes!$D$6:$D$28,Barèmes!$A$6:$A$28,"Endurance — Luc Léger (palier)",Barèmes!$B$6:$B$28,H536,Barèmes!$C$6:$C$28,IF(H536="6ème","Mixte",G536)),"à besoin",IF(J536&lt;=SUMIFS(Barèmes!$E$6:$E$28,Barèmes!$A$6:$A$28,"Endurance — Luc Léger (palier)",Barèmes!$B$6:$B$28,H536,Barèmes!$C$6:$C$28,IF(H536="6ème","Mixte",G536)),"fragile","satisfaisant")),IF(J536&gt;=SUMIFS(Barèmes!$D$6:$D$28,Barèmes!$A$6:$A$28,"Endurance — Luc Léger (palier)",Barèmes!$B$6:$B$28,H536,Barèmes!$C$6:$C$28,IF(H536="6ème","Mixte",G536)),"à besoin",IF(J536&gt;=SUMIFS(Barèmes!$E$6:$E$28,Barèmes!$A$6:$A$28,"Endurance — Luc Léger (palier)",Barèmes!$B$6:$B$28,H536,Barèmes!$C$6:$C$28,IF(H536="6ème","Mixte",G536)),"fragile","satisfaisant"))))</f>
        <v/>
      </c>
      <c r="N536" s="21" t="str">
        <f>IF(OR(J536="",SUMPRODUCT((Barèmes!$A$6:$A$28="Endurance — Luc Léger (palier)")*(Barèmes!$B$6:$B$28=H536)*(Barèmes!$C$6:$C$28=IF(H536="6ème","Mixte",G536)))=0),"",IF(SUMPRODUCT((Barèmes!$A$6:$A$28="Endurance — Luc Léger (palier)")*(Barèmes!$B$6:$B$28=H536)*(Barèmes!$C$6:$C$28=IF(H536="6ème","Mixte",G536))*(Barèmes!$J$6:$J$28="+"))&gt;0,IF(J536&lt;=SUMIFS(Barèmes!$F$6:$F$28,Barèmes!$A$6:$A$28,"Endurance — Luc Léger (palier)",Barèmes!$B$6:$B$28,H536,Barèmes!$C$6:$C$28,IF(H536="6ème","Mixte",G536)),Barèmes!$B$2,IF(J536&lt;=SUMIFS(Barèmes!$G$6:$G$28,Barèmes!$A$6:$A$28,"Endurance — Luc Léger (palier)",Barèmes!$B$6:$B$28,H536,Barèmes!$C$6:$C$28,IF(H536="6ème","Mixte",G536)),Barèmes!$C$2,IF(J536&lt;=SUMIFS(Barèmes!$H$6:$H$28,Barèmes!$A$6:$A$28,"Endurance — Luc Léger (palier)",Barèmes!$B$6:$B$28,H536,Barèmes!$C$6:$C$28,IF(H536="6ème","Mixte",G536)),Barèmes!$D$2,IF(J536&lt;=SUMIFS(Barèmes!$I$6:$I$28,Barèmes!$A$6:$A$28,"Endurance — Luc Léger (palier)",Barèmes!$B$6:$B$28,H536,Barèmes!$C$6:$C$28,IF(H536="6ème","Mixte",G536)),Barèmes!$E$2,Barèmes!$F$2)))),IF(J536&gt;=SUMIFS(Barèmes!$F$6:$F$28,Barèmes!$A$6:$A$28,"Endurance — Luc Léger (palier)",Barèmes!$B$6:$B$28,H536,Barèmes!$C$6:$C$28,IF(H536="6ème","Mixte",G536)),Barèmes!$B$2,IF(J536&gt;=SUMIFS(Barèmes!$G$6:$G$28,Barèmes!$A$6:$A$28,"Endurance — Luc Léger (palier)",Barèmes!$B$6:$B$28,H536,Barèmes!$C$6:$C$28,IF(H536="6ème","Mixte",G536)),Barèmes!$C$2,IF(J536&gt;=SUMIFS(Barèmes!$H$6:$H$28,Barèmes!$A$6:$A$28,"Endurance — Luc Léger (palier)",Barèmes!$B$6:$B$28,H536,Barèmes!$C$6:$C$28,IF(H536="6ème","Mixte",G536)),Barèmes!$D$2,IF(J536&gt;=SUMIFS(Barèmes!$I$6:$I$28,Barèmes!$A$6:$A$28,"Endurance — Luc Léger (palier)",Barèmes!$B$6:$B$28,H536,Barèmes!$C$6:$C$28,IF(H536="6ème","Mixte",G536)),Barèmes!$E$2,Barèmes!$F$2))))))</f>
        <v/>
      </c>
      <c r="O536" s="22"/>
      <c r="P536" s="23" t="str">
        <f>IF(OR(O536="",SUMPRODUCT((Barèmes!$A$6:$A$28="Force bas du corps — Saut en longueur (m)")*(Barèmes!$B$6:$B$28=H536)*(Barèmes!$C$6:$C$28=IF(H536="6ème","Mixte",G536)))=0),"",IF(SUMPRODUCT((Barèmes!$A$6:$A$28="Force bas du corps — Saut en longueur (m)")*(Barèmes!$B$6:$B$28=H536)*(Barèmes!$C$6:$C$28=IF(H536="6ème","Mixte",G536))*(Barèmes!$J$6:$J$28="+"))&gt;0,IF(O536&lt;=SUMIFS(Barèmes!$D$6:$D$28,Barèmes!$A$6:$A$28,"Force bas du corps — Saut en longueur (m)",Barèmes!$B$6:$B$28,H536,Barèmes!$C$6:$C$28,IF(H536="6ème","Mixte",G536)),"à besoin",IF(O536&lt;=SUMIFS(Barèmes!$E$6:$E$28,Barèmes!$A$6:$A$28,"Force bas du corps — Saut en longueur (m)",Barèmes!$B$6:$B$28,H536,Barèmes!$C$6:$C$28,IF(H536="6ème","Mixte",G536)),"fragile","satisfaisant")),IF(O536&gt;=SUMIFS(Barèmes!$D$6:$D$28,Barèmes!$A$6:$A$28,"Force bas du corps — Saut en longueur (m)",Barèmes!$B$6:$B$28,H536,Barèmes!$C$6:$C$28,IF(H536="6ème","Mixte",G536)),"à besoin",IF(O536&gt;=SUMIFS(Barèmes!$E$6:$E$28,Barèmes!$A$6:$A$28,"Force bas du corps — Saut en longueur (m)",Barèmes!$B$6:$B$28,H536,Barèmes!$C$6:$C$28,IF(H536="6ème","Mixte",G536)),"fragile","satisfaisant"))))</f>
        <v/>
      </c>
      <c r="Q536" s="23" t="str">
        <f>IF(OR(O536="",SUMPRODUCT((Barèmes!$A$6:$A$28="Force bas du corps — Saut en longueur (m)")*(Barèmes!$B$6:$B$28=H536)*(Barèmes!$C$6:$C$28=IF(H536="6ème","Mixte",G536)))=0),"",IF(SUMPRODUCT((Barèmes!$A$6:$A$28="Force bas du corps — Saut en longueur (m)")*(Barèmes!$B$6:$B$28=H536)*(Barèmes!$C$6:$C$28=IF(H536="6ème","Mixte",G536))*(Barèmes!$J$6:$J$28="+"))&gt;0,IF(O536&lt;=SUMIFS(Barèmes!$F$6:$F$28,Barèmes!$A$6:$A$28,"Force bas du corps — Saut en longueur (m)",Barèmes!$B$6:$B$28,H536,Barèmes!$C$6:$C$28,IF(H536="6ème","Mixte",G536)),Barèmes!$B$2,IF(O536&lt;=SUMIFS(Barèmes!$G$6:$G$28,Barèmes!$A$6:$A$28,"Force bas du corps — Saut en longueur (m)",Barèmes!$B$6:$B$28,H536,Barèmes!$C$6:$C$28,IF(H536="6ème","Mixte",G536)),Barèmes!$C$2,IF(O536&lt;=SUMIFS(Barèmes!$H$6:$H$28,Barèmes!$A$6:$A$28,"Force bas du corps — Saut en longueur (m)",Barèmes!$B$6:$B$28,H536,Barèmes!$C$6:$C$28,IF(H536="6ème","Mixte",G536)),Barèmes!$D$2,IF(O536&lt;=SUMIFS(Barèmes!$I$6:$I$28,Barèmes!$A$6:$A$28,"Force bas du corps — Saut en longueur (m)",Barèmes!$B$6:$B$28,H536,Barèmes!$C$6:$C$28,IF(H536="6ème","Mixte",G536)),Barèmes!$E$2,Barèmes!$F$2)))),IF(O536&gt;=SUMIFS(Barèmes!$F$6:$F$28,Barèmes!$A$6:$A$28,"Force bas du corps — Saut en longueur (m)",Barèmes!$B$6:$B$28,H536,Barèmes!$C$6:$C$28,IF(H536="6ème","Mixte",G536)),Barèmes!$B$2,IF(O536&gt;=SUMIFS(Barèmes!$G$6:$G$28,Barèmes!$A$6:$A$28,"Force bas du corps — Saut en longueur (m)",Barèmes!$B$6:$B$28,H536,Barèmes!$C$6:$C$28,IF(H536="6ème","Mixte",G536)),Barèmes!$C$2,IF(O536&gt;=SUMIFS(Barèmes!$H$6:$H$28,Barèmes!$A$6:$A$28,"Force bas du corps — Saut en longueur (m)",Barèmes!$B$6:$B$28,H536,Barèmes!$C$6:$C$28,IF(H536="6ème","Mixte",G536)),Barèmes!$D$2,IF(O536&gt;=SUMIFS(Barèmes!$I$6:$I$28,Barèmes!$A$6:$A$28,"Force bas du corps — Saut en longueur (m)",Barèmes!$B$6:$B$28,H536,Barèmes!$C$6:$C$28,IF(H536="6ème","Mixte",G536)),Barèmes!$E$2,Barèmes!$F$2))))))</f>
        <v/>
      </c>
      <c r="R536" s="22"/>
      <c r="S536" s="24" t="str">
        <f>IF(OR(R536="",SUMPRODUCT((Barèmes!$A$6:$A$28="Vitesse — 30 m (s)")*(Barèmes!$B$6:$B$28=H536)*(Barèmes!$C$6:$C$28=IF(H536="6ème","Mixte",G536)))=0),"",IF(SUMPRODUCT((Barèmes!$A$6:$A$28="Vitesse — 30 m (s)")*(Barèmes!$B$6:$B$28=H536)*(Barèmes!$C$6:$C$28=IF(H536="6ème","Mixte",G536))*(Barèmes!$J$6:$J$28="+"))&gt;0,IF(R536&lt;=SUMIFS(Barèmes!$D$6:$D$28,Barèmes!$A$6:$A$28,"Vitesse — 30 m (s)",Barèmes!$B$6:$B$28,H536,Barèmes!$C$6:$C$28,IF(H536="6ème","Mixte",G536)),"à besoin",IF(R536&lt;=SUMIFS(Barèmes!$E$6:$E$28,Barèmes!$A$6:$A$28,"Vitesse — 30 m (s)",Barèmes!$B$6:$B$28,H536,Barèmes!$C$6:$C$28,IF(H536="6ème","Mixte",G536)),"fragile","satisfaisant")),IF(R536&gt;=SUMIFS(Barèmes!$D$6:$D$28,Barèmes!$A$6:$A$28,"Vitesse — 30 m (s)",Barèmes!$B$6:$B$28,H536,Barèmes!$C$6:$C$28,IF(H536="6ème","Mixte",G536)),"à besoin",IF(R536&gt;=SUMIFS(Barèmes!$E$6:$E$28,Barèmes!$A$6:$A$28,"Vitesse — 30 m (s)",Barèmes!$B$6:$B$28,H536,Barèmes!$C$6:$C$28,IF(H536="6ème","Mixte",G536)),"fragile","satisfaisant"))))</f>
        <v/>
      </c>
      <c r="T536" s="24" t="str">
        <f>IF(OR(R536="",SUMPRODUCT((Barèmes!$A$6:$A$28="Vitesse — 30 m (s)")*(Barèmes!$B$6:$B$28=H536)*(Barèmes!$C$6:$C$28=IF(H536="6ème","Mixte",G536)))=0),"",IF(SUMPRODUCT((Barèmes!$A$6:$A$28="Vitesse — 30 m (s)")*(Barèmes!$B$6:$B$28=H536)*(Barèmes!$C$6:$C$28=IF(H536="6ème","Mixte",G536))*(Barèmes!$J$6:$J$28="+"))&gt;0,IF(R536&lt;=SUMIFS(Barèmes!$F$6:$F$28,Barèmes!$A$6:$A$28,"Vitesse — 30 m (s)",Barèmes!$B$6:$B$28,H536,Barèmes!$C$6:$C$28,IF(H536="6ème","Mixte",G536)),Barèmes!$B$2,IF(R536&lt;=SUMIFS(Barèmes!$G$6:$G$28,Barèmes!$A$6:$A$28,"Vitesse — 30 m (s)",Barèmes!$B$6:$B$28,H536,Barèmes!$C$6:$C$28,IF(H536="6ème","Mixte",G536)),Barèmes!$C$2,IF(R536&lt;=SUMIFS(Barèmes!$H$6:$H$28,Barèmes!$A$6:$A$28,"Vitesse — 30 m (s)",Barèmes!$B$6:$B$28,H536,Barèmes!$C$6:$C$28,IF(H536="6ème","Mixte",G536)),Barèmes!$D$2,IF(R536&lt;=SUMIFS(Barèmes!$I$6:$I$28,Barèmes!$A$6:$A$28,"Vitesse — 30 m (s)",Barèmes!$B$6:$B$28,H536,Barèmes!$C$6:$C$28,IF(H536="6ème","Mixte",G536)),Barèmes!$E$2,Barèmes!$F$2)))),IF(R536&gt;=SUMIFS(Barèmes!$F$6:$F$28,Barèmes!$A$6:$A$28,"Vitesse — 30 m (s)",Barèmes!$B$6:$B$28,H536,Barèmes!$C$6:$C$28,IF(H536="6ème","Mixte",G536)),Barèmes!$B$2,IF(R536&gt;=SUMIFS(Barèmes!$G$6:$G$28,Barèmes!$A$6:$A$28,"Vitesse — 30 m (s)",Barèmes!$B$6:$B$28,H536,Barèmes!$C$6:$C$28,IF(H536="6ème","Mixte",G536)),Barèmes!$C$2,IF(R536&gt;=SUMIFS(Barèmes!$H$6:$H$28,Barèmes!$A$6:$A$28,"Vitesse — 30 m (s)",Barèmes!$B$6:$B$28,H536,Barèmes!$C$6:$C$28,IF(H536="6ème","Mixte",G536)),Barèmes!$D$2,IF(R536&gt;=SUMIFS(Barèmes!$I$6:$I$28,Barèmes!$A$6:$A$28,"Vitesse — 30 m (s)",Barèmes!$B$6:$B$28,H536,Barèmes!$C$6:$C$28,IF(H536="6ème","Mixte",G536)),Barèmes!$E$2,Barèmes!$F$2))))))</f>
        <v/>
      </c>
      <c r="U536" s="22"/>
      <c r="V536" s="25" t="str">
        <f>IF(OR(U536="",SUMPRODUCT((Barèmes!$A$6:$A$28="Vitesse — 50 m (s)")*(Barèmes!$B$6:$B$28=H536)*(Barèmes!$C$6:$C$28=IF(H536="6ème","Mixte",G536)))=0),"",IF(SUMPRODUCT((Barèmes!$A$6:$A$28="Vitesse — 50 m (s)")*(Barèmes!$B$6:$B$28=H536)*(Barèmes!$C$6:$C$28=IF(H536="6ème","Mixte",G536))*(Barèmes!$J$6:$J$28="+"))&gt;0,IF(U536&lt;=SUMIFS(Barèmes!$D$6:$D$28,Barèmes!$A$6:$A$28,"Vitesse — 50 m (s)",Barèmes!$B$6:$B$28,H536,Barèmes!$C$6:$C$28,IF(H536="6ème","Mixte",G536)),"à besoin",IF(U536&lt;=SUMIFS(Barèmes!$E$6:$E$28,Barèmes!$A$6:$A$28,"Vitesse — 50 m (s)",Barèmes!$B$6:$B$28,H536,Barèmes!$C$6:$C$28,IF(H536="6ème","Mixte",G536)),"fragile","satisfaisant")),IF(U536&gt;=SUMIFS(Barèmes!$D$6:$D$28,Barèmes!$A$6:$A$28,"Vitesse — 50 m (s)",Barèmes!$B$6:$B$28,H536,Barèmes!$C$6:$C$28,IF(H536="6ème","Mixte",G536)),"à besoin",IF(U536&gt;=SUMIFS(Barèmes!$E$6:$E$28,Barèmes!$A$6:$A$28,"Vitesse — 50 m (s)",Barèmes!$B$6:$B$28,H536,Barèmes!$C$6:$C$28,IF(H536="6ème","Mixte",G536)),"fragile","satisfaisant"))))</f>
        <v/>
      </c>
      <c r="W536" s="25" t="str">
        <f>IF(OR(U536="",SUMPRODUCT((Barèmes!$A$6:$A$28="Vitesse — 50 m (s)")*(Barèmes!$B$6:$B$28=H536)*(Barèmes!$C$6:$C$28=IF(H536="6ème","Mixte",G536)))=0),"",IF(SUMPRODUCT((Barèmes!$A$6:$A$28="Vitesse — 50 m (s)")*(Barèmes!$B$6:$B$28=H536)*(Barèmes!$C$6:$C$28=IF(H536="6ème","Mixte",G536))*(Barèmes!$J$6:$J$28="+"))&gt;0,IF(U536&lt;=SUMIFS(Barèmes!$F$6:$F$28,Barèmes!$A$6:$A$28,"Vitesse — 50 m (s)",Barèmes!$B$6:$B$28,H536,Barèmes!$C$6:$C$28,IF(H536="6ème","Mixte",G536)),Barèmes!$B$2,IF(U536&lt;=SUMIFS(Barèmes!$G$6:$G$28,Barèmes!$A$6:$A$28,"Vitesse — 50 m (s)",Barèmes!$B$6:$B$28,H536,Barèmes!$C$6:$C$28,IF(H536="6ème","Mixte",G536)),Barèmes!$C$2,IF(U536&lt;=SUMIFS(Barèmes!$H$6:$H$28,Barèmes!$A$6:$A$28,"Vitesse — 50 m (s)",Barèmes!$B$6:$B$28,H536,Barèmes!$C$6:$C$28,IF(H536="6ème","Mixte",G536)),Barèmes!$D$2,IF(U536&lt;=SUMIFS(Barèmes!$I$6:$I$28,Barèmes!$A$6:$A$28,"Vitesse — 50 m (s)",Barèmes!$B$6:$B$28,H536,Barèmes!$C$6:$C$28,IF(H536="6ème","Mixte",G536)),Barèmes!$E$2,Barèmes!$F$2)))),IF(U536&gt;=SUMIFS(Barèmes!$F$6:$F$28,Barèmes!$A$6:$A$28,"Vitesse — 50 m (s)",Barèmes!$B$6:$B$28,H536,Barèmes!$C$6:$C$28,IF(H536="6ème","Mixte",G536)),Barèmes!$B$2,IF(U536&gt;=SUMIFS(Barèmes!$G$6:$G$28,Barèmes!$A$6:$A$28,"Vitesse — 50 m (s)",Barèmes!$B$6:$B$28,H536,Barèmes!$C$6:$C$28,IF(H536="6ème","Mixte",G536)),Barèmes!$C$2,IF(U536&gt;=SUMIFS(Barèmes!$H$6:$H$28,Barèmes!$A$6:$A$28,"Vitesse — 50 m (s)",Barèmes!$B$6:$B$28,H536,Barèmes!$C$6:$C$28,IF(H536="6ème","Mixte",G536)),Barèmes!$D$2,IF(U536&gt;=SUMIFS(Barèmes!$I$6:$I$28,Barèmes!$A$6:$A$28,"Vitesse — 50 m (s)",Barèmes!$B$6:$B$28,H536,Barèmes!$C$6:$C$28,IF(H536="6ème","Mixte",G536)),Barèmes!$E$2,Barèmes!$F$2))))))</f>
        <v/>
      </c>
      <c r="X536" s="18"/>
      <c r="Y536" s="26" t="str" cm="1">
        <f t="array" ref="Y536">IF(OR(X536="",SUMPRODUCT((Barèmes!$A$6:$A$28="Souplesse (score 1-5)")*(Barèmes!$B$6:$B$28=H536)*(Barèmes!$C$6:$C$28=IF(H536="6ème","Mixte",G536)))=0),"",IF(SUMPRODUCT((Barèmes!$A$6:$A$28="Souplesse (score 1-5)")*(Barèmes!$B$6:$B$28=H536)*(Barèmes!$C$6:$C$28=IF(H536="6ème","Mixte",G536))*(Barèmes!$J$6:$J$28="+"))&gt;0,IF(X536&lt;=SUMIFS(Barèmes!$D$6:$D$28,Barèmes!$A$6:$A$28,"Souplesse (score 1-5)",Barèmes!$B$6:$B$28,H536,Barèmes!$C$6:$C$28,IF(H536="6ème","Mixte",G536)),"à besoin",IF(X536&lt;=SUMIFS(Barèmes!$E$6:$E$28,Barèmes!$A$6:$A$28,"Souplesse (score 1-5)",Barèmes!$B$6:$B$28,H536,Barèmes!$C$6:$C$28,IF(H536="6ème","Mixte",G536)),"fragile","satisfaisant")),IF(X536&gt;=SUMIFS(Barèmes!$D$6:$D$28,Barèmes!$A$6:$A$28,"Souplesse (score 1-5)",Barèmes!$B$6:$B$28,H536,Barèmes!$C$6:$C$28,IF(H536="6ème","Mixte",G536)),"à besoin",IF(X536&gt;=SUMIFS(Barèmes!$E$6:$E$28,Barèmes!$A$6:$A$28,"Souplesse (score 1-5)",Barèmes!$B$6:$B$28,H536,Barèmes!$C$6:$C$28,IF(H536="6ème","Mixte",G536)),"fragile","satisfaisant"))))</f>
        <v/>
      </c>
      <c r="Z536" s="26" t="str" cm="1">
        <f t="array" ref="Z536">IF(OR(X536="",SUMPRODUCT((Barèmes!$A$6:$A$28="Souplesse (score 1-5)")*(Barèmes!$B$6:$B$28=H536)*(Barèmes!$C$6:$C$28=IF(H536="6ème","Mixte",G536)))=0),"",IF(SUMPRODUCT((Barèmes!$A$6:$A$28="Souplesse (score 1-5)")*(Barèmes!$B$6:$B$28=H536)*(Barèmes!$C$6:$C$28=IF(H536="6ème","Mixte",G536))*(Barèmes!$J$6:$J$28="+"))&gt;0,IF(X536&lt;=SUMIFS(Barèmes!$F$6:$F$28,Barèmes!$A$6:$A$28,"Souplesse (score 1-5)",Barèmes!$B$6:$B$28,H536,Barèmes!$C$6:$C$28,IF(H536="6ème","Mixte",G536)),Barèmes!$B$2,IF(X536&lt;=SUMIFS(Barèmes!$G$6:$G$28,Barèmes!$A$6:$A$28,"Souplesse (score 1-5)",Barèmes!$B$6:$B$28,H536,Barèmes!$C$6:$C$28,IF(H536="6ème","Mixte",G536)),Barèmes!$C$2,IF(X536&lt;=SUMIFS(Barèmes!$H$6:$H$28,Barèmes!$A$6:$A$28,"Souplesse (score 1-5)",Barèmes!$B$6:$B$28,H536,Barèmes!$C$6:$C$28,IF(H536="6ème","Mixte",G536)),Barèmes!$D$2,IF(X536&lt;=SUMIFS(Barèmes!$I$6:$I$28,Barèmes!$A$6:$A$28,"Souplesse (score 1-5)",Barèmes!$B$6:$B$28,H536,Barèmes!$C$6:$C$28,IF(H536="6ème","Mixte",G536)),Barèmes!$E$2,Barèmes!$F$2)))),IF(X536&gt;=SUMIFS(Barèmes!$F$6:$F$28,Barèmes!$A$6:$A$28,"Souplesse (score 1-5)",Barèmes!$B$6:$B$28,H536,Barèmes!$C$6:$C$28,IF(H536="6ème","Mixte",G536)),Barèmes!$B$2,IF(X536&gt;=SUMIFS(Barèmes!$G$6:$G$28,Barèmes!$A$6:$A$28,"Souplesse (score 1-5)",Barèmes!$B$6:$B$28,H536,Barèmes!$C$6:$C$28,IF(H536="6ème","Mixte",G536)),Barèmes!$C$2,IF(X536&gt;=SUMIFS(Barèmes!$H$6:$H$28,Barèmes!$A$6:$A$28,"Souplesse (score 1-5)",Barèmes!$B$6:$B$28,H536,Barèmes!$C$6:$C$28,IF(H536="6ème","Mixte",G536)),Barèmes!$D$2,IF(X536&gt;=SUMIFS(Barèmes!$I$6:$I$28,Barèmes!$A$6:$A$28,"Souplesse (score 1-5)",Barèmes!$B$6:$B$28,H536,Barèmes!$C$6:$C$28,IF(H536="6ème","Mixte",G536)),Barèmes!$E$2,Barèmes!$F$2))))))</f>
        <v/>
      </c>
      <c r="AA536" s="22"/>
      <c r="AB536" s="27" t="str">
        <f>IF(OR(AA536="",SUMPRODUCT((Barèmes!$A$6:$A$28="Agilité — T-test 974 (s)")*(Barèmes!$B$6:$B$28=H536)*(Barèmes!$C$6:$C$28=IF(H536="6ème","Mixte",G536)))=0),"",IF(SUMPRODUCT((Barèmes!$A$6:$A$28="Agilité — T-test 974 (s)")*(Barèmes!$B$6:$B$28=H536)*(Barèmes!$C$6:$C$28=IF(H536="6ème","Mixte",G536))*(Barèmes!$J$6:$J$28="+"))&gt;0,IF(AA536&lt;=SUMIFS(Barèmes!$D$6:$D$28,Barèmes!$A$6:$A$28,"Agilité — T-test 974 (s)",Barèmes!$B$6:$B$28,H536,Barèmes!$C$6:$C$28,IF(H536="6ème","Mixte",G536)),"à besoin",IF(AA536&lt;=SUMIFS(Barèmes!$E$6:$E$28,Barèmes!$A$6:$A$28,"Agilité — T-test 974 (s)",Barèmes!$B$6:$B$28,H536,Barèmes!$C$6:$C$28,IF(H536="6ème","Mixte",G536)),"fragile","satisfaisant")),IF(AA536&gt;=SUMIFS(Barèmes!$D$6:$D$28,Barèmes!$A$6:$A$28,"Agilité — T-test 974 (s)",Barèmes!$B$6:$B$28,H536,Barèmes!$C$6:$C$28,IF(H536="6ème","Mixte",G536)),"à besoin",IF(AA536&gt;=SUMIFS(Barèmes!$E$6:$E$28,Barèmes!$A$6:$A$28,"Agilité — T-test 974 (s)",Barèmes!$B$6:$B$28,H536,Barèmes!$C$6:$C$28,IF(H536="6ème","Mixte",G536)),"fragile","satisfaisant"))))</f>
        <v/>
      </c>
      <c r="AC536" s="27" t="str">
        <f>IF(OR(AA536="",SUMPRODUCT((Barèmes!$A$6:$A$28="Agilité — T-test 974 (s)")*(Barèmes!$B$6:$B$28=H536)*(Barèmes!$C$6:$C$28=IF(H536="6ème","Mixte",G536)))=0),"",IF(SUMPRODUCT((Barèmes!$A$6:$A$28="Agilité — T-test 974 (s)")*(Barèmes!$B$6:$B$28=H536)*(Barèmes!$C$6:$C$28=IF(H536="6ème","Mixte",G536))*(Barèmes!$J$6:$J$28="+"))&gt;0,IF(AA536&lt;=SUMIFS(Barèmes!$F$6:$F$28,Barèmes!$A$6:$A$28,"Agilité — T-test 974 (s)",Barèmes!$B$6:$B$28,H536,Barèmes!$C$6:$C$28,IF(H536="6ème","Mixte",G536)),Barèmes!$B$2,IF(AA536&lt;=SUMIFS(Barèmes!$G$6:$G$28,Barèmes!$A$6:$A$28,"Agilité — T-test 974 (s)",Barèmes!$B$6:$B$28,H536,Barèmes!$C$6:$C$28,IF(H536="6ème","Mixte",G536)),Barèmes!$C$2,IF(AA536&lt;=SUMIFS(Barèmes!$H$6:$H$28,Barèmes!$A$6:$A$28,"Agilité — T-test 974 (s)",Barèmes!$B$6:$B$28,H536,Barèmes!$C$6:$C$28,IF(H536="6ème","Mixte",G536)),Barèmes!$D$2,IF(AA536&lt;=SUMIFS(Barèmes!$I$6:$I$28,Barèmes!$A$6:$A$28,"Agilité — T-test 974 (s)",Barèmes!$B$6:$B$28,H536,Barèmes!$C$6:$C$28,IF(H536="6ème","Mixte",G536)),Barèmes!$E$2,Barèmes!$F$2)))),IF(AA536&gt;=SUMIFS(Barèmes!$F$6:$F$28,Barèmes!$A$6:$A$28,"Agilité — T-test 974 (s)",Barèmes!$B$6:$B$28,H536,Barèmes!$C$6:$C$28,IF(H536="6ème","Mixte",G536)),Barèmes!$B$2,IF(AA536&gt;=SUMIFS(Barèmes!$G$6:$G$28,Barèmes!$A$6:$A$28,"Agilité — T-test 974 (s)",Barèmes!$B$6:$B$28,H536,Barèmes!$C$6:$C$28,IF(H536="6ème","Mixte",G536)),Barèmes!$C$2,IF(AA536&gt;=SUMIFS(Barèmes!$H$6:$H$28,Barèmes!$A$6:$A$28,"Agilité — T-test 974 (s)",Barèmes!$B$6:$B$28,H536,Barèmes!$C$6:$C$28,IF(H536="6ème","Mixte",G536)),Barèmes!$D$2,IF(AA536&gt;=SUMIFS(Barèmes!$I$6:$I$28,Barèmes!$A$6:$A$28,"Agilité — T-test 974 (s)",Barèmes!$B$6:$B$28,H536,Barèmes!$C$6:$C$28,IF(H536="6ème","Mixte",G536)),Barèmes!$E$2,Barèmes!$F$2))))))</f>
        <v/>
      </c>
      <c r="AD536" s="28" t="str">
        <f t="shared" si="66"/>
        <v/>
      </c>
      <c r="AE536" s="29" t="str">
        <f t="shared" si="67"/>
        <v/>
      </c>
      <c r="AF536" s="30" t="str">
        <f>IF(OR(AD536="",SUMPRODUCT((Barèmes!$A$6:$A$28="Surcoût d'agilité (s) — technique")*(Barèmes!$B$6:$B$28=H536)*(Barèmes!$C$6:$C$28=IF(H536="6ème","Mixte",G536)))=0),"",IF(SUMPRODUCT((Barèmes!$A$6:$A$28="Surcoût d'agilité (s) — technique")*(Barèmes!$B$6:$B$28=H536)*(Barèmes!$C$6:$C$28=IF(H536="6ème","Mixte",G536))*(Barèmes!$J$6:$J$28="+"))&gt;0,IF(AD536&lt;=SUMIFS(Barèmes!$D$6:$D$28,Barèmes!$A$6:$A$28,"Surcoût d'agilité (s) — technique",Barèmes!$B$6:$B$28,H536,Barèmes!$C$6:$C$28,IF(H536="6ème","Mixte",G536)),"à besoin",IF(AD536&lt;=SUMIFS(Barèmes!$E$6:$E$28,Barèmes!$A$6:$A$28,"Surcoût d'agilité (s) — technique",Barèmes!$B$6:$B$28,H536,Barèmes!$C$6:$C$28,IF(H536="6ème","Mixte",G536)),"fragile","satisfaisant")),IF(AD536&gt;=SUMIFS(Barèmes!$D$6:$D$28,Barèmes!$A$6:$A$28,"Surcoût d'agilité (s) — technique",Barèmes!$B$6:$B$28,H536,Barèmes!$C$6:$C$28,IF(H536="6ème","Mixte",G536)),"à besoin",IF(AD536&gt;=SUMIFS(Barèmes!$E$6:$E$28,Barèmes!$A$6:$A$28,"Surcoût d'agilité (s) — technique",Barèmes!$B$6:$B$28,H536,Barèmes!$C$6:$C$28,IF(H536="6ème","Mixte",G536)),"fragile","satisfaisant"))))</f>
        <v/>
      </c>
      <c r="AG536" s="30" t="str">
        <f>IF(OR(AD536="",SUMPRODUCT((Barèmes!$A$6:$A$28="Surcoût d'agilité (s) — technique")*(Barèmes!$B$6:$B$28=H536)*(Barèmes!$C$6:$C$28=IF(H536="6ème","Mixte",G536)))=0),"",IF(SUMPRODUCT((Barèmes!$A$6:$A$28="Surcoût d'agilité (s) — technique")*(Barèmes!$B$6:$B$28=H536)*(Barèmes!$C$6:$C$28=IF(H536="6ème","Mixte",G536))*(Barèmes!$J$6:$J$28="+"))&gt;0,IF(AD536&lt;=SUMIFS(Barèmes!$F$6:$F$28,Barèmes!$A$6:$A$28,"Surcoût d'agilité (s) — technique",Barèmes!$B$6:$B$28,H536,Barèmes!$C$6:$C$28,IF(H536="6ème","Mixte",G536)),Barèmes!$B$2,IF(AD536&lt;=SUMIFS(Barèmes!$G$6:$G$28,Barèmes!$A$6:$A$28,"Surcoût d'agilité (s) — technique",Barèmes!$B$6:$B$28,H536,Barèmes!$C$6:$C$28,IF(H536="6ème","Mixte",G536)),Barèmes!$C$2,IF(AD536&lt;=SUMIFS(Barèmes!$H$6:$H$28,Barèmes!$A$6:$A$28,"Surcoût d'agilité (s) — technique",Barèmes!$B$6:$B$28,H536,Barèmes!$C$6:$C$28,IF(H536="6ème","Mixte",G536)),Barèmes!$D$2,IF(AD536&lt;=SUMIFS(Barèmes!$I$6:$I$28,Barèmes!$A$6:$A$28,"Surcoût d'agilité (s) — technique",Barèmes!$B$6:$B$28,H536,Barèmes!$C$6:$C$28,IF(H536="6ème","Mixte",G536)),Barèmes!$E$2,Barèmes!$F$2)))),IF(AD536&gt;=SUMIFS(Barèmes!$F$6:$F$28,Barèmes!$A$6:$A$28,"Surcoût d'agilité (s) — technique",Barèmes!$B$6:$B$28,H536,Barèmes!$C$6:$C$28,IF(H536="6ème","Mixte",G536)),Barèmes!$B$2,IF(AD536&gt;=SUMIFS(Barèmes!$G$6:$G$28,Barèmes!$A$6:$A$28,"Surcoût d'agilité (s) — technique",Barèmes!$B$6:$B$28,H536,Barèmes!$C$6:$C$28,IF(H536="6ème","Mixte",G536)),Barèmes!$C$2,IF(AD536&gt;=SUMIFS(Barèmes!$H$6:$H$28,Barèmes!$A$6:$A$28,"Surcoût d'agilité (s) — technique",Barèmes!$B$6:$B$28,H536,Barèmes!$C$6:$C$28,IF(H536="6ème","Mixte",G536)),Barèmes!$D$2,IF(AD536&gt;=SUMIFS(Barèmes!$I$6:$I$28,Barèmes!$A$6:$A$28,"Surcoût d'agilité (s) — technique",Barèmes!$B$6:$B$28,H536,Barèmes!$C$6:$C$28,IF(H536="6ème","Mixte",G536)),Barèmes!$E$2,Barèmes!$F$2))))))</f>
        <v/>
      </c>
      <c r="AH536" s="31" t="str">
        <f>IF((IF(N536="",0,1)+IF(Q536="",0,1)+IF(W536="",0,1)+IF(Z536="",0,1)+IF(AC536="",0,1))=0,"",3*IF(N536=Barèmes!$B$2,1,IF(N536=Barèmes!$C$2,2,IF(N536=Barèmes!$D$2,3,IF(N536=Barèmes!$E$2,4,IF(N536=Barèmes!$F$2,5,0)))))+3*IF(Q536=Barèmes!$B$2,1,IF(Q536=Barèmes!$C$2,2,IF(Q536=Barèmes!$D$2,3,IF(Q536=Barèmes!$E$2,4,IF(Q536=Barèmes!$F$2,5,0)))))+2*IF(W536=Barèmes!$B$2,1,IF(W536=Barèmes!$C$2,2,IF(W536=Barèmes!$D$2,3,IF(W536=Barèmes!$E$2,4,IF(W536=Barèmes!$F$2,5,0)))))+1*IF(Z536=Barèmes!$B$2,1,IF(Z536=Barèmes!$C$2,2,IF(Z536=Barèmes!$D$2,3,IF(Z536=Barèmes!$E$2,4,IF(Z536=Barèmes!$F$2,5,0)))))+1*IF(AC536=Barèmes!$B$2,1,IF(AC536=Barèmes!$C$2,2,IF(AC536=Barèmes!$D$2,3,IF(AC536=Barèmes!$E$2,4,IF(AC536=Barèmes!$F$2,5,0))))))</f>
        <v/>
      </c>
      <c r="AI536" s="31"/>
      <c r="AJ536" s="32" t="str">
        <f>IFERROR(INDEX(Croissance!$B$5:$B$604,MATCH(A536,Croissance!$A$5:$A$604,0)),"")</f>
        <v/>
      </c>
      <c r="AK536" s="32" t="str">
        <f>IFERROR(INDEX(Croissance!$C$5:$C$604,MATCH(A536,Croissance!$A$5:$A$604,0)),"")</f>
        <v/>
      </c>
      <c r="AL536" s="32" t="str">
        <f>IFERROR(INDEX(Croissance!$D$5:$D$604,MATCH(A536,Croissance!$A$5:$A$604,0)),"")</f>
        <v/>
      </c>
      <c r="AM536" s="32" t="str">
        <f>IFERROR(INDEX(Croissance!$E$5:$E$604,MATCH(A536,Croissance!$A$5:$A$604,0)),"")</f>
        <v/>
      </c>
      <c r="AO536" s="33">
        <f t="shared" si="72"/>
        <v>0</v>
      </c>
      <c r="AP536" s="33">
        <f t="shared" si="68"/>
        <v>0</v>
      </c>
      <c r="AQ536" s="33">
        <f>IF(A536="",0,IF(AND(OR('Synthèse classe'!$C$2="Tous",C536='Synthèse classe'!$C$2),OR('Synthèse classe'!$C$3="Toutes",D536='Synthèse classe'!$C$3),OR('Synthèse classe'!$C$4="Toutes",AND('Synthèse classe'!$C$4="Dernière",AP536=1),B536=IFERROR(VALUE('Synthèse classe'!$C$4),0))),1,0))</f>
        <v>0</v>
      </c>
      <c r="AR536" s="34" t="str">
        <f t="shared" si="69"/>
        <v/>
      </c>
    </row>
    <row r="537" spans="1:44" x14ac:dyDescent="0.2">
      <c r="A537" s="17" t="str">
        <f t="shared" si="65"/>
        <v/>
      </c>
      <c r="B537" s="18"/>
      <c r="C537" s="19"/>
      <c r="D537" s="19"/>
      <c r="E537" s="19"/>
      <c r="F537" s="19"/>
      <c r="G537" s="19"/>
      <c r="H537" s="17" t="str">
        <f t="shared" si="70"/>
        <v/>
      </c>
      <c r="I537" s="20"/>
      <c r="J537" s="18"/>
      <c r="K537" s="19"/>
      <c r="L537" s="21" t="str">
        <f t="shared" si="71"/>
        <v/>
      </c>
      <c r="M537" s="21" t="str">
        <f>IF(OR(J537="",SUMPRODUCT((Barèmes!$A$6:$A$28="Endurance — Luc Léger (palier)")*(Barèmes!$B$6:$B$28=H537)*(Barèmes!$C$6:$C$28=IF(H537="6ème","Mixte",G537)))=0),"",IF(SUMPRODUCT((Barèmes!$A$6:$A$28="Endurance — Luc Léger (palier)")*(Barèmes!$B$6:$B$28=H537)*(Barèmes!$C$6:$C$28=IF(H537="6ème","Mixte",G537))*(Barèmes!$J$6:$J$28="+"))&gt;0,IF(J537&lt;=SUMIFS(Barèmes!$D$6:$D$28,Barèmes!$A$6:$A$28,"Endurance — Luc Léger (palier)",Barèmes!$B$6:$B$28,H537,Barèmes!$C$6:$C$28,IF(H537="6ème","Mixte",G537)),"à besoin",IF(J537&lt;=SUMIFS(Barèmes!$E$6:$E$28,Barèmes!$A$6:$A$28,"Endurance — Luc Léger (palier)",Barèmes!$B$6:$B$28,H537,Barèmes!$C$6:$C$28,IF(H537="6ème","Mixte",G537)),"fragile","satisfaisant")),IF(J537&gt;=SUMIFS(Barèmes!$D$6:$D$28,Barèmes!$A$6:$A$28,"Endurance — Luc Léger (palier)",Barèmes!$B$6:$B$28,H537,Barèmes!$C$6:$C$28,IF(H537="6ème","Mixte",G537)),"à besoin",IF(J537&gt;=SUMIFS(Barèmes!$E$6:$E$28,Barèmes!$A$6:$A$28,"Endurance — Luc Léger (palier)",Barèmes!$B$6:$B$28,H537,Barèmes!$C$6:$C$28,IF(H537="6ème","Mixte",G537)),"fragile","satisfaisant"))))</f>
        <v/>
      </c>
      <c r="N537" s="21" t="str">
        <f>IF(OR(J537="",SUMPRODUCT((Barèmes!$A$6:$A$28="Endurance — Luc Léger (palier)")*(Barèmes!$B$6:$B$28=H537)*(Barèmes!$C$6:$C$28=IF(H537="6ème","Mixte",G537)))=0),"",IF(SUMPRODUCT((Barèmes!$A$6:$A$28="Endurance — Luc Léger (palier)")*(Barèmes!$B$6:$B$28=H537)*(Barèmes!$C$6:$C$28=IF(H537="6ème","Mixte",G537))*(Barèmes!$J$6:$J$28="+"))&gt;0,IF(J537&lt;=SUMIFS(Barèmes!$F$6:$F$28,Barèmes!$A$6:$A$28,"Endurance — Luc Léger (palier)",Barèmes!$B$6:$B$28,H537,Barèmes!$C$6:$C$28,IF(H537="6ème","Mixte",G537)),Barèmes!$B$2,IF(J537&lt;=SUMIFS(Barèmes!$G$6:$G$28,Barèmes!$A$6:$A$28,"Endurance — Luc Léger (palier)",Barèmes!$B$6:$B$28,H537,Barèmes!$C$6:$C$28,IF(H537="6ème","Mixte",G537)),Barèmes!$C$2,IF(J537&lt;=SUMIFS(Barèmes!$H$6:$H$28,Barèmes!$A$6:$A$28,"Endurance — Luc Léger (palier)",Barèmes!$B$6:$B$28,H537,Barèmes!$C$6:$C$28,IF(H537="6ème","Mixte",G537)),Barèmes!$D$2,IF(J537&lt;=SUMIFS(Barèmes!$I$6:$I$28,Barèmes!$A$6:$A$28,"Endurance — Luc Léger (palier)",Barèmes!$B$6:$B$28,H537,Barèmes!$C$6:$C$28,IF(H537="6ème","Mixte",G537)),Barèmes!$E$2,Barèmes!$F$2)))),IF(J537&gt;=SUMIFS(Barèmes!$F$6:$F$28,Barèmes!$A$6:$A$28,"Endurance — Luc Léger (palier)",Barèmes!$B$6:$B$28,H537,Barèmes!$C$6:$C$28,IF(H537="6ème","Mixte",G537)),Barèmes!$B$2,IF(J537&gt;=SUMIFS(Barèmes!$G$6:$G$28,Barèmes!$A$6:$A$28,"Endurance — Luc Léger (palier)",Barèmes!$B$6:$B$28,H537,Barèmes!$C$6:$C$28,IF(H537="6ème","Mixte",G537)),Barèmes!$C$2,IF(J537&gt;=SUMIFS(Barèmes!$H$6:$H$28,Barèmes!$A$6:$A$28,"Endurance — Luc Léger (palier)",Barèmes!$B$6:$B$28,H537,Barèmes!$C$6:$C$28,IF(H537="6ème","Mixte",G537)),Barèmes!$D$2,IF(J537&gt;=SUMIFS(Barèmes!$I$6:$I$28,Barèmes!$A$6:$A$28,"Endurance — Luc Léger (palier)",Barèmes!$B$6:$B$28,H537,Barèmes!$C$6:$C$28,IF(H537="6ème","Mixte",G537)),Barèmes!$E$2,Barèmes!$F$2))))))</f>
        <v/>
      </c>
      <c r="O537" s="22"/>
      <c r="P537" s="23" t="str">
        <f>IF(OR(O537="",SUMPRODUCT((Barèmes!$A$6:$A$28="Force bas du corps — Saut en longueur (m)")*(Barèmes!$B$6:$B$28=H537)*(Barèmes!$C$6:$C$28=IF(H537="6ème","Mixte",G537)))=0),"",IF(SUMPRODUCT((Barèmes!$A$6:$A$28="Force bas du corps — Saut en longueur (m)")*(Barèmes!$B$6:$B$28=H537)*(Barèmes!$C$6:$C$28=IF(H537="6ème","Mixte",G537))*(Barèmes!$J$6:$J$28="+"))&gt;0,IF(O537&lt;=SUMIFS(Barèmes!$D$6:$D$28,Barèmes!$A$6:$A$28,"Force bas du corps — Saut en longueur (m)",Barèmes!$B$6:$B$28,H537,Barèmes!$C$6:$C$28,IF(H537="6ème","Mixte",G537)),"à besoin",IF(O537&lt;=SUMIFS(Barèmes!$E$6:$E$28,Barèmes!$A$6:$A$28,"Force bas du corps — Saut en longueur (m)",Barèmes!$B$6:$B$28,H537,Barèmes!$C$6:$C$28,IF(H537="6ème","Mixte",G537)),"fragile","satisfaisant")),IF(O537&gt;=SUMIFS(Barèmes!$D$6:$D$28,Barèmes!$A$6:$A$28,"Force bas du corps — Saut en longueur (m)",Barèmes!$B$6:$B$28,H537,Barèmes!$C$6:$C$28,IF(H537="6ème","Mixte",G537)),"à besoin",IF(O537&gt;=SUMIFS(Barèmes!$E$6:$E$28,Barèmes!$A$6:$A$28,"Force bas du corps — Saut en longueur (m)",Barèmes!$B$6:$B$28,H537,Barèmes!$C$6:$C$28,IF(H537="6ème","Mixte",G537)),"fragile","satisfaisant"))))</f>
        <v/>
      </c>
      <c r="Q537" s="23" t="str">
        <f>IF(OR(O537="",SUMPRODUCT((Barèmes!$A$6:$A$28="Force bas du corps — Saut en longueur (m)")*(Barèmes!$B$6:$B$28=H537)*(Barèmes!$C$6:$C$28=IF(H537="6ème","Mixte",G537)))=0),"",IF(SUMPRODUCT((Barèmes!$A$6:$A$28="Force bas du corps — Saut en longueur (m)")*(Barèmes!$B$6:$B$28=H537)*(Barèmes!$C$6:$C$28=IF(H537="6ème","Mixte",G537))*(Barèmes!$J$6:$J$28="+"))&gt;0,IF(O537&lt;=SUMIFS(Barèmes!$F$6:$F$28,Barèmes!$A$6:$A$28,"Force bas du corps — Saut en longueur (m)",Barèmes!$B$6:$B$28,H537,Barèmes!$C$6:$C$28,IF(H537="6ème","Mixte",G537)),Barèmes!$B$2,IF(O537&lt;=SUMIFS(Barèmes!$G$6:$G$28,Barèmes!$A$6:$A$28,"Force bas du corps — Saut en longueur (m)",Barèmes!$B$6:$B$28,H537,Barèmes!$C$6:$C$28,IF(H537="6ème","Mixte",G537)),Barèmes!$C$2,IF(O537&lt;=SUMIFS(Barèmes!$H$6:$H$28,Barèmes!$A$6:$A$28,"Force bas du corps — Saut en longueur (m)",Barèmes!$B$6:$B$28,H537,Barèmes!$C$6:$C$28,IF(H537="6ème","Mixte",G537)),Barèmes!$D$2,IF(O537&lt;=SUMIFS(Barèmes!$I$6:$I$28,Barèmes!$A$6:$A$28,"Force bas du corps — Saut en longueur (m)",Barèmes!$B$6:$B$28,H537,Barèmes!$C$6:$C$28,IF(H537="6ème","Mixte",G537)),Barèmes!$E$2,Barèmes!$F$2)))),IF(O537&gt;=SUMIFS(Barèmes!$F$6:$F$28,Barèmes!$A$6:$A$28,"Force bas du corps — Saut en longueur (m)",Barèmes!$B$6:$B$28,H537,Barèmes!$C$6:$C$28,IF(H537="6ème","Mixte",G537)),Barèmes!$B$2,IF(O537&gt;=SUMIFS(Barèmes!$G$6:$G$28,Barèmes!$A$6:$A$28,"Force bas du corps — Saut en longueur (m)",Barèmes!$B$6:$B$28,H537,Barèmes!$C$6:$C$28,IF(H537="6ème","Mixte",G537)),Barèmes!$C$2,IF(O537&gt;=SUMIFS(Barèmes!$H$6:$H$28,Barèmes!$A$6:$A$28,"Force bas du corps — Saut en longueur (m)",Barèmes!$B$6:$B$28,H537,Barèmes!$C$6:$C$28,IF(H537="6ème","Mixte",G537)),Barèmes!$D$2,IF(O537&gt;=SUMIFS(Barèmes!$I$6:$I$28,Barèmes!$A$6:$A$28,"Force bas du corps — Saut en longueur (m)",Barèmes!$B$6:$B$28,H537,Barèmes!$C$6:$C$28,IF(H537="6ème","Mixte",G537)),Barèmes!$E$2,Barèmes!$F$2))))))</f>
        <v/>
      </c>
      <c r="R537" s="22"/>
      <c r="S537" s="24" t="str">
        <f>IF(OR(R537="",SUMPRODUCT((Barèmes!$A$6:$A$28="Vitesse — 30 m (s)")*(Barèmes!$B$6:$B$28=H537)*(Barèmes!$C$6:$C$28=IF(H537="6ème","Mixte",G537)))=0),"",IF(SUMPRODUCT((Barèmes!$A$6:$A$28="Vitesse — 30 m (s)")*(Barèmes!$B$6:$B$28=H537)*(Barèmes!$C$6:$C$28=IF(H537="6ème","Mixte",G537))*(Barèmes!$J$6:$J$28="+"))&gt;0,IF(R537&lt;=SUMIFS(Barèmes!$D$6:$D$28,Barèmes!$A$6:$A$28,"Vitesse — 30 m (s)",Barèmes!$B$6:$B$28,H537,Barèmes!$C$6:$C$28,IF(H537="6ème","Mixte",G537)),"à besoin",IF(R537&lt;=SUMIFS(Barèmes!$E$6:$E$28,Barèmes!$A$6:$A$28,"Vitesse — 30 m (s)",Barèmes!$B$6:$B$28,H537,Barèmes!$C$6:$C$28,IF(H537="6ème","Mixte",G537)),"fragile","satisfaisant")),IF(R537&gt;=SUMIFS(Barèmes!$D$6:$D$28,Barèmes!$A$6:$A$28,"Vitesse — 30 m (s)",Barèmes!$B$6:$B$28,H537,Barèmes!$C$6:$C$28,IF(H537="6ème","Mixte",G537)),"à besoin",IF(R537&gt;=SUMIFS(Barèmes!$E$6:$E$28,Barèmes!$A$6:$A$28,"Vitesse — 30 m (s)",Barèmes!$B$6:$B$28,H537,Barèmes!$C$6:$C$28,IF(H537="6ème","Mixte",G537)),"fragile","satisfaisant"))))</f>
        <v/>
      </c>
      <c r="T537" s="24" t="str">
        <f>IF(OR(R537="",SUMPRODUCT((Barèmes!$A$6:$A$28="Vitesse — 30 m (s)")*(Barèmes!$B$6:$B$28=H537)*(Barèmes!$C$6:$C$28=IF(H537="6ème","Mixte",G537)))=0),"",IF(SUMPRODUCT((Barèmes!$A$6:$A$28="Vitesse — 30 m (s)")*(Barèmes!$B$6:$B$28=H537)*(Barèmes!$C$6:$C$28=IF(H537="6ème","Mixte",G537))*(Barèmes!$J$6:$J$28="+"))&gt;0,IF(R537&lt;=SUMIFS(Barèmes!$F$6:$F$28,Barèmes!$A$6:$A$28,"Vitesse — 30 m (s)",Barèmes!$B$6:$B$28,H537,Barèmes!$C$6:$C$28,IF(H537="6ème","Mixte",G537)),Barèmes!$B$2,IF(R537&lt;=SUMIFS(Barèmes!$G$6:$G$28,Barèmes!$A$6:$A$28,"Vitesse — 30 m (s)",Barèmes!$B$6:$B$28,H537,Barèmes!$C$6:$C$28,IF(H537="6ème","Mixte",G537)),Barèmes!$C$2,IF(R537&lt;=SUMIFS(Barèmes!$H$6:$H$28,Barèmes!$A$6:$A$28,"Vitesse — 30 m (s)",Barèmes!$B$6:$B$28,H537,Barèmes!$C$6:$C$28,IF(H537="6ème","Mixte",G537)),Barèmes!$D$2,IF(R537&lt;=SUMIFS(Barèmes!$I$6:$I$28,Barèmes!$A$6:$A$28,"Vitesse — 30 m (s)",Barèmes!$B$6:$B$28,H537,Barèmes!$C$6:$C$28,IF(H537="6ème","Mixte",G537)),Barèmes!$E$2,Barèmes!$F$2)))),IF(R537&gt;=SUMIFS(Barèmes!$F$6:$F$28,Barèmes!$A$6:$A$28,"Vitesse — 30 m (s)",Barèmes!$B$6:$B$28,H537,Barèmes!$C$6:$C$28,IF(H537="6ème","Mixte",G537)),Barèmes!$B$2,IF(R537&gt;=SUMIFS(Barèmes!$G$6:$G$28,Barèmes!$A$6:$A$28,"Vitesse — 30 m (s)",Barèmes!$B$6:$B$28,H537,Barèmes!$C$6:$C$28,IF(H537="6ème","Mixte",G537)),Barèmes!$C$2,IF(R537&gt;=SUMIFS(Barèmes!$H$6:$H$28,Barèmes!$A$6:$A$28,"Vitesse — 30 m (s)",Barèmes!$B$6:$B$28,H537,Barèmes!$C$6:$C$28,IF(H537="6ème","Mixte",G537)),Barèmes!$D$2,IF(R537&gt;=SUMIFS(Barèmes!$I$6:$I$28,Barèmes!$A$6:$A$28,"Vitesse — 30 m (s)",Barèmes!$B$6:$B$28,H537,Barèmes!$C$6:$C$28,IF(H537="6ème","Mixte",G537)),Barèmes!$E$2,Barèmes!$F$2))))))</f>
        <v/>
      </c>
      <c r="U537" s="22"/>
      <c r="V537" s="25" t="str">
        <f>IF(OR(U537="",SUMPRODUCT((Barèmes!$A$6:$A$28="Vitesse — 50 m (s)")*(Barèmes!$B$6:$B$28=H537)*(Barèmes!$C$6:$C$28=IF(H537="6ème","Mixte",G537)))=0),"",IF(SUMPRODUCT((Barèmes!$A$6:$A$28="Vitesse — 50 m (s)")*(Barèmes!$B$6:$B$28=H537)*(Barèmes!$C$6:$C$28=IF(H537="6ème","Mixte",G537))*(Barèmes!$J$6:$J$28="+"))&gt;0,IF(U537&lt;=SUMIFS(Barèmes!$D$6:$D$28,Barèmes!$A$6:$A$28,"Vitesse — 50 m (s)",Barèmes!$B$6:$B$28,H537,Barèmes!$C$6:$C$28,IF(H537="6ème","Mixte",G537)),"à besoin",IF(U537&lt;=SUMIFS(Barèmes!$E$6:$E$28,Barèmes!$A$6:$A$28,"Vitesse — 50 m (s)",Barèmes!$B$6:$B$28,H537,Barèmes!$C$6:$C$28,IF(H537="6ème","Mixte",G537)),"fragile","satisfaisant")),IF(U537&gt;=SUMIFS(Barèmes!$D$6:$D$28,Barèmes!$A$6:$A$28,"Vitesse — 50 m (s)",Barèmes!$B$6:$B$28,H537,Barèmes!$C$6:$C$28,IF(H537="6ème","Mixte",G537)),"à besoin",IF(U537&gt;=SUMIFS(Barèmes!$E$6:$E$28,Barèmes!$A$6:$A$28,"Vitesse — 50 m (s)",Barèmes!$B$6:$B$28,H537,Barèmes!$C$6:$C$28,IF(H537="6ème","Mixte",G537)),"fragile","satisfaisant"))))</f>
        <v/>
      </c>
      <c r="W537" s="25" t="str">
        <f>IF(OR(U537="",SUMPRODUCT((Barèmes!$A$6:$A$28="Vitesse — 50 m (s)")*(Barèmes!$B$6:$B$28=H537)*(Barèmes!$C$6:$C$28=IF(H537="6ème","Mixte",G537)))=0),"",IF(SUMPRODUCT((Barèmes!$A$6:$A$28="Vitesse — 50 m (s)")*(Barèmes!$B$6:$B$28=H537)*(Barèmes!$C$6:$C$28=IF(H537="6ème","Mixte",G537))*(Barèmes!$J$6:$J$28="+"))&gt;0,IF(U537&lt;=SUMIFS(Barèmes!$F$6:$F$28,Barèmes!$A$6:$A$28,"Vitesse — 50 m (s)",Barèmes!$B$6:$B$28,H537,Barèmes!$C$6:$C$28,IF(H537="6ème","Mixte",G537)),Barèmes!$B$2,IF(U537&lt;=SUMIFS(Barèmes!$G$6:$G$28,Barèmes!$A$6:$A$28,"Vitesse — 50 m (s)",Barèmes!$B$6:$B$28,H537,Barèmes!$C$6:$C$28,IF(H537="6ème","Mixte",G537)),Barèmes!$C$2,IF(U537&lt;=SUMIFS(Barèmes!$H$6:$H$28,Barèmes!$A$6:$A$28,"Vitesse — 50 m (s)",Barèmes!$B$6:$B$28,H537,Barèmes!$C$6:$C$28,IF(H537="6ème","Mixte",G537)),Barèmes!$D$2,IF(U537&lt;=SUMIFS(Barèmes!$I$6:$I$28,Barèmes!$A$6:$A$28,"Vitesse — 50 m (s)",Barèmes!$B$6:$B$28,H537,Barèmes!$C$6:$C$28,IF(H537="6ème","Mixte",G537)),Barèmes!$E$2,Barèmes!$F$2)))),IF(U537&gt;=SUMIFS(Barèmes!$F$6:$F$28,Barèmes!$A$6:$A$28,"Vitesse — 50 m (s)",Barèmes!$B$6:$B$28,H537,Barèmes!$C$6:$C$28,IF(H537="6ème","Mixte",G537)),Barèmes!$B$2,IF(U537&gt;=SUMIFS(Barèmes!$G$6:$G$28,Barèmes!$A$6:$A$28,"Vitesse — 50 m (s)",Barèmes!$B$6:$B$28,H537,Barèmes!$C$6:$C$28,IF(H537="6ème","Mixte",G537)),Barèmes!$C$2,IF(U537&gt;=SUMIFS(Barèmes!$H$6:$H$28,Barèmes!$A$6:$A$28,"Vitesse — 50 m (s)",Barèmes!$B$6:$B$28,H537,Barèmes!$C$6:$C$28,IF(H537="6ème","Mixte",G537)),Barèmes!$D$2,IF(U537&gt;=SUMIFS(Barèmes!$I$6:$I$28,Barèmes!$A$6:$A$28,"Vitesse — 50 m (s)",Barèmes!$B$6:$B$28,H537,Barèmes!$C$6:$C$28,IF(H537="6ème","Mixte",G537)),Barèmes!$E$2,Barèmes!$F$2))))))</f>
        <v/>
      </c>
      <c r="X537" s="18"/>
      <c r="Y537" s="26" t="str" cm="1">
        <f t="array" ref="Y537">IF(OR(X537="",SUMPRODUCT((Barèmes!$A$6:$A$28="Souplesse (score 1-5)")*(Barèmes!$B$6:$B$28=H537)*(Barèmes!$C$6:$C$28=IF(H537="6ème","Mixte",G537)))=0),"",IF(SUMPRODUCT((Barèmes!$A$6:$A$28="Souplesse (score 1-5)")*(Barèmes!$B$6:$B$28=H537)*(Barèmes!$C$6:$C$28=IF(H537="6ème","Mixte",G537))*(Barèmes!$J$6:$J$28="+"))&gt;0,IF(X537&lt;=SUMIFS(Barèmes!$D$6:$D$28,Barèmes!$A$6:$A$28,"Souplesse (score 1-5)",Barèmes!$B$6:$B$28,H537,Barèmes!$C$6:$C$28,IF(H537="6ème","Mixte",G537)),"à besoin",IF(X537&lt;=SUMIFS(Barèmes!$E$6:$E$28,Barèmes!$A$6:$A$28,"Souplesse (score 1-5)",Barèmes!$B$6:$B$28,H537,Barèmes!$C$6:$C$28,IF(H537="6ème","Mixte",G537)),"fragile","satisfaisant")),IF(X537&gt;=SUMIFS(Barèmes!$D$6:$D$28,Barèmes!$A$6:$A$28,"Souplesse (score 1-5)",Barèmes!$B$6:$B$28,H537,Barèmes!$C$6:$C$28,IF(H537="6ème","Mixte",G537)),"à besoin",IF(X537&gt;=SUMIFS(Barèmes!$E$6:$E$28,Barèmes!$A$6:$A$28,"Souplesse (score 1-5)",Barèmes!$B$6:$B$28,H537,Barèmes!$C$6:$C$28,IF(H537="6ème","Mixte",G537)),"fragile","satisfaisant"))))</f>
        <v/>
      </c>
      <c r="Z537" s="26" t="str" cm="1">
        <f t="array" ref="Z537">IF(OR(X537="",SUMPRODUCT((Barèmes!$A$6:$A$28="Souplesse (score 1-5)")*(Barèmes!$B$6:$B$28=H537)*(Barèmes!$C$6:$C$28=IF(H537="6ème","Mixte",G537)))=0),"",IF(SUMPRODUCT((Barèmes!$A$6:$A$28="Souplesse (score 1-5)")*(Barèmes!$B$6:$B$28=H537)*(Barèmes!$C$6:$C$28=IF(H537="6ème","Mixte",G537))*(Barèmes!$J$6:$J$28="+"))&gt;0,IF(X537&lt;=SUMIFS(Barèmes!$F$6:$F$28,Barèmes!$A$6:$A$28,"Souplesse (score 1-5)",Barèmes!$B$6:$B$28,H537,Barèmes!$C$6:$C$28,IF(H537="6ème","Mixte",G537)),Barèmes!$B$2,IF(X537&lt;=SUMIFS(Barèmes!$G$6:$G$28,Barèmes!$A$6:$A$28,"Souplesse (score 1-5)",Barèmes!$B$6:$B$28,H537,Barèmes!$C$6:$C$28,IF(H537="6ème","Mixte",G537)),Barèmes!$C$2,IF(X537&lt;=SUMIFS(Barèmes!$H$6:$H$28,Barèmes!$A$6:$A$28,"Souplesse (score 1-5)",Barèmes!$B$6:$B$28,H537,Barèmes!$C$6:$C$28,IF(H537="6ème","Mixte",G537)),Barèmes!$D$2,IF(X537&lt;=SUMIFS(Barèmes!$I$6:$I$28,Barèmes!$A$6:$A$28,"Souplesse (score 1-5)",Barèmes!$B$6:$B$28,H537,Barèmes!$C$6:$C$28,IF(H537="6ème","Mixte",G537)),Barèmes!$E$2,Barèmes!$F$2)))),IF(X537&gt;=SUMIFS(Barèmes!$F$6:$F$28,Barèmes!$A$6:$A$28,"Souplesse (score 1-5)",Barèmes!$B$6:$B$28,H537,Barèmes!$C$6:$C$28,IF(H537="6ème","Mixte",G537)),Barèmes!$B$2,IF(X537&gt;=SUMIFS(Barèmes!$G$6:$G$28,Barèmes!$A$6:$A$28,"Souplesse (score 1-5)",Barèmes!$B$6:$B$28,H537,Barèmes!$C$6:$C$28,IF(H537="6ème","Mixte",G537)),Barèmes!$C$2,IF(X537&gt;=SUMIFS(Barèmes!$H$6:$H$28,Barèmes!$A$6:$A$28,"Souplesse (score 1-5)",Barèmes!$B$6:$B$28,H537,Barèmes!$C$6:$C$28,IF(H537="6ème","Mixte",G537)),Barèmes!$D$2,IF(X537&gt;=SUMIFS(Barèmes!$I$6:$I$28,Barèmes!$A$6:$A$28,"Souplesse (score 1-5)",Barèmes!$B$6:$B$28,H537,Barèmes!$C$6:$C$28,IF(H537="6ème","Mixte",G537)),Barèmes!$E$2,Barèmes!$F$2))))))</f>
        <v/>
      </c>
      <c r="AA537" s="22"/>
      <c r="AB537" s="27" t="str">
        <f>IF(OR(AA537="",SUMPRODUCT((Barèmes!$A$6:$A$28="Agilité — T-test 974 (s)")*(Barèmes!$B$6:$B$28=H537)*(Barèmes!$C$6:$C$28=IF(H537="6ème","Mixte",G537)))=0),"",IF(SUMPRODUCT((Barèmes!$A$6:$A$28="Agilité — T-test 974 (s)")*(Barèmes!$B$6:$B$28=H537)*(Barèmes!$C$6:$C$28=IF(H537="6ème","Mixte",G537))*(Barèmes!$J$6:$J$28="+"))&gt;0,IF(AA537&lt;=SUMIFS(Barèmes!$D$6:$D$28,Barèmes!$A$6:$A$28,"Agilité — T-test 974 (s)",Barèmes!$B$6:$B$28,H537,Barèmes!$C$6:$C$28,IF(H537="6ème","Mixte",G537)),"à besoin",IF(AA537&lt;=SUMIFS(Barèmes!$E$6:$E$28,Barèmes!$A$6:$A$28,"Agilité — T-test 974 (s)",Barèmes!$B$6:$B$28,H537,Barèmes!$C$6:$C$28,IF(H537="6ème","Mixte",G537)),"fragile","satisfaisant")),IF(AA537&gt;=SUMIFS(Barèmes!$D$6:$D$28,Barèmes!$A$6:$A$28,"Agilité — T-test 974 (s)",Barèmes!$B$6:$B$28,H537,Barèmes!$C$6:$C$28,IF(H537="6ème","Mixte",G537)),"à besoin",IF(AA537&gt;=SUMIFS(Barèmes!$E$6:$E$28,Barèmes!$A$6:$A$28,"Agilité — T-test 974 (s)",Barèmes!$B$6:$B$28,H537,Barèmes!$C$6:$C$28,IF(H537="6ème","Mixte",G537)),"fragile","satisfaisant"))))</f>
        <v/>
      </c>
      <c r="AC537" s="27" t="str">
        <f>IF(OR(AA537="",SUMPRODUCT((Barèmes!$A$6:$A$28="Agilité — T-test 974 (s)")*(Barèmes!$B$6:$B$28=H537)*(Barèmes!$C$6:$C$28=IF(H537="6ème","Mixte",G537)))=0),"",IF(SUMPRODUCT((Barèmes!$A$6:$A$28="Agilité — T-test 974 (s)")*(Barèmes!$B$6:$B$28=H537)*(Barèmes!$C$6:$C$28=IF(H537="6ème","Mixte",G537))*(Barèmes!$J$6:$J$28="+"))&gt;0,IF(AA537&lt;=SUMIFS(Barèmes!$F$6:$F$28,Barèmes!$A$6:$A$28,"Agilité — T-test 974 (s)",Barèmes!$B$6:$B$28,H537,Barèmes!$C$6:$C$28,IF(H537="6ème","Mixte",G537)),Barèmes!$B$2,IF(AA537&lt;=SUMIFS(Barèmes!$G$6:$G$28,Barèmes!$A$6:$A$28,"Agilité — T-test 974 (s)",Barèmes!$B$6:$B$28,H537,Barèmes!$C$6:$C$28,IF(H537="6ème","Mixte",G537)),Barèmes!$C$2,IF(AA537&lt;=SUMIFS(Barèmes!$H$6:$H$28,Barèmes!$A$6:$A$28,"Agilité — T-test 974 (s)",Barèmes!$B$6:$B$28,H537,Barèmes!$C$6:$C$28,IF(H537="6ème","Mixte",G537)),Barèmes!$D$2,IF(AA537&lt;=SUMIFS(Barèmes!$I$6:$I$28,Barèmes!$A$6:$A$28,"Agilité — T-test 974 (s)",Barèmes!$B$6:$B$28,H537,Barèmes!$C$6:$C$28,IF(H537="6ème","Mixte",G537)),Barèmes!$E$2,Barèmes!$F$2)))),IF(AA537&gt;=SUMIFS(Barèmes!$F$6:$F$28,Barèmes!$A$6:$A$28,"Agilité — T-test 974 (s)",Barèmes!$B$6:$B$28,H537,Barèmes!$C$6:$C$28,IF(H537="6ème","Mixte",G537)),Barèmes!$B$2,IF(AA537&gt;=SUMIFS(Barèmes!$G$6:$G$28,Barèmes!$A$6:$A$28,"Agilité — T-test 974 (s)",Barèmes!$B$6:$B$28,H537,Barèmes!$C$6:$C$28,IF(H537="6ème","Mixte",G537)),Barèmes!$C$2,IF(AA537&gt;=SUMIFS(Barèmes!$H$6:$H$28,Barèmes!$A$6:$A$28,"Agilité — T-test 974 (s)",Barèmes!$B$6:$B$28,H537,Barèmes!$C$6:$C$28,IF(H537="6ème","Mixte",G537)),Barèmes!$D$2,IF(AA537&gt;=SUMIFS(Barèmes!$I$6:$I$28,Barèmes!$A$6:$A$28,"Agilité — T-test 974 (s)",Barèmes!$B$6:$B$28,H537,Barèmes!$C$6:$C$28,IF(H537="6ème","Mixte",G537)),Barèmes!$E$2,Barèmes!$F$2))))))</f>
        <v/>
      </c>
      <c r="AD537" s="28" t="str">
        <f t="shared" si="66"/>
        <v/>
      </c>
      <c r="AE537" s="29" t="str">
        <f t="shared" si="67"/>
        <v/>
      </c>
      <c r="AF537" s="30" t="str">
        <f>IF(OR(AD537="",SUMPRODUCT((Barèmes!$A$6:$A$28="Surcoût d'agilité (s) — technique")*(Barèmes!$B$6:$B$28=H537)*(Barèmes!$C$6:$C$28=IF(H537="6ème","Mixte",G537)))=0),"",IF(SUMPRODUCT((Barèmes!$A$6:$A$28="Surcoût d'agilité (s) — technique")*(Barèmes!$B$6:$B$28=H537)*(Barèmes!$C$6:$C$28=IF(H537="6ème","Mixte",G537))*(Barèmes!$J$6:$J$28="+"))&gt;0,IF(AD537&lt;=SUMIFS(Barèmes!$D$6:$D$28,Barèmes!$A$6:$A$28,"Surcoût d'agilité (s) — technique",Barèmes!$B$6:$B$28,H537,Barèmes!$C$6:$C$28,IF(H537="6ème","Mixte",G537)),"à besoin",IF(AD537&lt;=SUMIFS(Barèmes!$E$6:$E$28,Barèmes!$A$6:$A$28,"Surcoût d'agilité (s) — technique",Barèmes!$B$6:$B$28,H537,Barèmes!$C$6:$C$28,IF(H537="6ème","Mixte",G537)),"fragile","satisfaisant")),IF(AD537&gt;=SUMIFS(Barèmes!$D$6:$D$28,Barèmes!$A$6:$A$28,"Surcoût d'agilité (s) — technique",Barèmes!$B$6:$B$28,H537,Barèmes!$C$6:$C$28,IF(H537="6ème","Mixte",G537)),"à besoin",IF(AD537&gt;=SUMIFS(Barèmes!$E$6:$E$28,Barèmes!$A$6:$A$28,"Surcoût d'agilité (s) — technique",Barèmes!$B$6:$B$28,H537,Barèmes!$C$6:$C$28,IF(H537="6ème","Mixte",G537)),"fragile","satisfaisant"))))</f>
        <v/>
      </c>
      <c r="AG537" s="30" t="str">
        <f>IF(OR(AD537="",SUMPRODUCT((Barèmes!$A$6:$A$28="Surcoût d'agilité (s) — technique")*(Barèmes!$B$6:$B$28=H537)*(Barèmes!$C$6:$C$28=IF(H537="6ème","Mixte",G537)))=0),"",IF(SUMPRODUCT((Barèmes!$A$6:$A$28="Surcoût d'agilité (s) — technique")*(Barèmes!$B$6:$B$28=H537)*(Barèmes!$C$6:$C$28=IF(H537="6ème","Mixte",G537))*(Barèmes!$J$6:$J$28="+"))&gt;0,IF(AD537&lt;=SUMIFS(Barèmes!$F$6:$F$28,Barèmes!$A$6:$A$28,"Surcoût d'agilité (s) — technique",Barèmes!$B$6:$B$28,H537,Barèmes!$C$6:$C$28,IF(H537="6ème","Mixte",G537)),Barèmes!$B$2,IF(AD537&lt;=SUMIFS(Barèmes!$G$6:$G$28,Barèmes!$A$6:$A$28,"Surcoût d'agilité (s) — technique",Barèmes!$B$6:$B$28,H537,Barèmes!$C$6:$C$28,IF(H537="6ème","Mixte",G537)),Barèmes!$C$2,IF(AD537&lt;=SUMIFS(Barèmes!$H$6:$H$28,Barèmes!$A$6:$A$28,"Surcoût d'agilité (s) — technique",Barèmes!$B$6:$B$28,H537,Barèmes!$C$6:$C$28,IF(H537="6ème","Mixte",G537)),Barèmes!$D$2,IF(AD537&lt;=SUMIFS(Barèmes!$I$6:$I$28,Barèmes!$A$6:$A$28,"Surcoût d'agilité (s) — technique",Barèmes!$B$6:$B$28,H537,Barèmes!$C$6:$C$28,IF(H537="6ème","Mixte",G537)),Barèmes!$E$2,Barèmes!$F$2)))),IF(AD537&gt;=SUMIFS(Barèmes!$F$6:$F$28,Barèmes!$A$6:$A$28,"Surcoût d'agilité (s) — technique",Barèmes!$B$6:$B$28,H537,Barèmes!$C$6:$C$28,IF(H537="6ème","Mixte",G537)),Barèmes!$B$2,IF(AD537&gt;=SUMIFS(Barèmes!$G$6:$G$28,Barèmes!$A$6:$A$28,"Surcoût d'agilité (s) — technique",Barèmes!$B$6:$B$28,H537,Barèmes!$C$6:$C$28,IF(H537="6ème","Mixte",G537)),Barèmes!$C$2,IF(AD537&gt;=SUMIFS(Barèmes!$H$6:$H$28,Barèmes!$A$6:$A$28,"Surcoût d'agilité (s) — technique",Barèmes!$B$6:$B$28,H537,Barèmes!$C$6:$C$28,IF(H537="6ème","Mixte",G537)),Barèmes!$D$2,IF(AD537&gt;=SUMIFS(Barèmes!$I$6:$I$28,Barèmes!$A$6:$A$28,"Surcoût d'agilité (s) — technique",Barèmes!$B$6:$B$28,H537,Barèmes!$C$6:$C$28,IF(H537="6ème","Mixte",G537)),Barèmes!$E$2,Barèmes!$F$2))))))</f>
        <v/>
      </c>
      <c r="AH537" s="31" t="str">
        <f>IF((IF(N537="",0,1)+IF(Q537="",0,1)+IF(W537="",0,1)+IF(Z537="",0,1)+IF(AC537="",0,1))=0,"",3*IF(N537=Barèmes!$B$2,1,IF(N537=Barèmes!$C$2,2,IF(N537=Barèmes!$D$2,3,IF(N537=Barèmes!$E$2,4,IF(N537=Barèmes!$F$2,5,0)))))+3*IF(Q537=Barèmes!$B$2,1,IF(Q537=Barèmes!$C$2,2,IF(Q537=Barèmes!$D$2,3,IF(Q537=Barèmes!$E$2,4,IF(Q537=Barèmes!$F$2,5,0)))))+2*IF(W537=Barèmes!$B$2,1,IF(W537=Barèmes!$C$2,2,IF(W537=Barèmes!$D$2,3,IF(W537=Barèmes!$E$2,4,IF(W537=Barèmes!$F$2,5,0)))))+1*IF(Z537=Barèmes!$B$2,1,IF(Z537=Barèmes!$C$2,2,IF(Z537=Barèmes!$D$2,3,IF(Z537=Barèmes!$E$2,4,IF(Z537=Barèmes!$F$2,5,0)))))+1*IF(AC537=Barèmes!$B$2,1,IF(AC537=Barèmes!$C$2,2,IF(AC537=Barèmes!$D$2,3,IF(AC537=Barèmes!$E$2,4,IF(AC537=Barèmes!$F$2,5,0))))))</f>
        <v/>
      </c>
      <c r="AI537" s="31"/>
      <c r="AJ537" s="32" t="str">
        <f>IFERROR(INDEX(Croissance!$B$5:$B$604,MATCH(A537,Croissance!$A$5:$A$604,0)),"")</f>
        <v/>
      </c>
      <c r="AK537" s="32" t="str">
        <f>IFERROR(INDEX(Croissance!$C$5:$C$604,MATCH(A537,Croissance!$A$5:$A$604,0)),"")</f>
        <v/>
      </c>
      <c r="AL537" s="32" t="str">
        <f>IFERROR(INDEX(Croissance!$D$5:$D$604,MATCH(A537,Croissance!$A$5:$A$604,0)),"")</f>
        <v/>
      </c>
      <c r="AM537" s="32" t="str">
        <f>IFERROR(INDEX(Croissance!$E$5:$E$604,MATCH(A537,Croissance!$A$5:$A$604,0)),"")</f>
        <v/>
      </c>
      <c r="AO537" s="33">
        <f t="shared" si="72"/>
        <v>0</v>
      </c>
      <c r="AP537" s="33">
        <f t="shared" si="68"/>
        <v>0</v>
      </c>
      <c r="AQ537" s="33">
        <f>IF(A537="",0,IF(AND(OR('Synthèse classe'!$C$2="Tous",C537='Synthèse classe'!$C$2),OR('Synthèse classe'!$C$3="Toutes",D537='Synthèse classe'!$C$3),OR('Synthèse classe'!$C$4="Toutes",AND('Synthèse classe'!$C$4="Dernière",AP537=1),B537=IFERROR(VALUE('Synthèse classe'!$C$4),0))),1,0))</f>
        <v>0</v>
      </c>
      <c r="AR537" s="34" t="str">
        <f t="shared" si="69"/>
        <v/>
      </c>
    </row>
    <row r="538" spans="1:44" x14ac:dyDescent="0.2">
      <c r="A538" s="17" t="str">
        <f t="shared" si="65"/>
        <v/>
      </c>
      <c r="B538" s="18"/>
      <c r="C538" s="19"/>
      <c r="D538" s="19"/>
      <c r="E538" s="19"/>
      <c r="F538" s="19"/>
      <c r="G538" s="19"/>
      <c r="H538" s="17" t="str">
        <f t="shared" si="70"/>
        <v/>
      </c>
      <c r="I538" s="20"/>
      <c r="J538" s="18"/>
      <c r="K538" s="19"/>
      <c r="L538" s="21" t="str">
        <f t="shared" si="71"/>
        <v/>
      </c>
      <c r="M538" s="21" t="str">
        <f>IF(OR(J538="",SUMPRODUCT((Barèmes!$A$6:$A$28="Endurance — Luc Léger (palier)")*(Barèmes!$B$6:$B$28=H538)*(Barèmes!$C$6:$C$28=IF(H538="6ème","Mixte",G538)))=0),"",IF(SUMPRODUCT((Barèmes!$A$6:$A$28="Endurance — Luc Léger (palier)")*(Barèmes!$B$6:$B$28=H538)*(Barèmes!$C$6:$C$28=IF(H538="6ème","Mixte",G538))*(Barèmes!$J$6:$J$28="+"))&gt;0,IF(J538&lt;=SUMIFS(Barèmes!$D$6:$D$28,Barèmes!$A$6:$A$28,"Endurance — Luc Léger (palier)",Barèmes!$B$6:$B$28,H538,Barèmes!$C$6:$C$28,IF(H538="6ème","Mixte",G538)),"à besoin",IF(J538&lt;=SUMIFS(Barèmes!$E$6:$E$28,Barèmes!$A$6:$A$28,"Endurance — Luc Léger (palier)",Barèmes!$B$6:$B$28,H538,Barèmes!$C$6:$C$28,IF(H538="6ème","Mixte",G538)),"fragile","satisfaisant")),IF(J538&gt;=SUMIFS(Barèmes!$D$6:$D$28,Barèmes!$A$6:$A$28,"Endurance — Luc Léger (palier)",Barèmes!$B$6:$B$28,H538,Barèmes!$C$6:$C$28,IF(H538="6ème","Mixte",G538)),"à besoin",IF(J538&gt;=SUMIFS(Barèmes!$E$6:$E$28,Barèmes!$A$6:$A$28,"Endurance — Luc Léger (palier)",Barèmes!$B$6:$B$28,H538,Barèmes!$C$6:$C$28,IF(H538="6ème","Mixte",G538)),"fragile","satisfaisant"))))</f>
        <v/>
      </c>
      <c r="N538" s="21" t="str">
        <f>IF(OR(J538="",SUMPRODUCT((Barèmes!$A$6:$A$28="Endurance — Luc Léger (palier)")*(Barèmes!$B$6:$B$28=H538)*(Barèmes!$C$6:$C$28=IF(H538="6ème","Mixte",G538)))=0),"",IF(SUMPRODUCT((Barèmes!$A$6:$A$28="Endurance — Luc Léger (palier)")*(Barèmes!$B$6:$B$28=H538)*(Barèmes!$C$6:$C$28=IF(H538="6ème","Mixte",G538))*(Barèmes!$J$6:$J$28="+"))&gt;0,IF(J538&lt;=SUMIFS(Barèmes!$F$6:$F$28,Barèmes!$A$6:$A$28,"Endurance — Luc Léger (palier)",Barèmes!$B$6:$B$28,H538,Barèmes!$C$6:$C$28,IF(H538="6ème","Mixte",G538)),Barèmes!$B$2,IF(J538&lt;=SUMIFS(Barèmes!$G$6:$G$28,Barèmes!$A$6:$A$28,"Endurance — Luc Léger (palier)",Barèmes!$B$6:$B$28,H538,Barèmes!$C$6:$C$28,IF(H538="6ème","Mixte",G538)),Barèmes!$C$2,IF(J538&lt;=SUMIFS(Barèmes!$H$6:$H$28,Barèmes!$A$6:$A$28,"Endurance — Luc Léger (palier)",Barèmes!$B$6:$B$28,H538,Barèmes!$C$6:$C$28,IF(H538="6ème","Mixte",G538)),Barèmes!$D$2,IF(J538&lt;=SUMIFS(Barèmes!$I$6:$I$28,Barèmes!$A$6:$A$28,"Endurance — Luc Léger (palier)",Barèmes!$B$6:$B$28,H538,Barèmes!$C$6:$C$28,IF(H538="6ème","Mixte",G538)),Barèmes!$E$2,Barèmes!$F$2)))),IF(J538&gt;=SUMIFS(Barèmes!$F$6:$F$28,Barèmes!$A$6:$A$28,"Endurance — Luc Léger (palier)",Barèmes!$B$6:$B$28,H538,Barèmes!$C$6:$C$28,IF(H538="6ème","Mixte",G538)),Barèmes!$B$2,IF(J538&gt;=SUMIFS(Barèmes!$G$6:$G$28,Barèmes!$A$6:$A$28,"Endurance — Luc Léger (palier)",Barèmes!$B$6:$B$28,H538,Barèmes!$C$6:$C$28,IF(H538="6ème","Mixte",G538)),Barèmes!$C$2,IF(J538&gt;=SUMIFS(Barèmes!$H$6:$H$28,Barèmes!$A$6:$A$28,"Endurance — Luc Léger (palier)",Barèmes!$B$6:$B$28,H538,Barèmes!$C$6:$C$28,IF(H538="6ème","Mixte",G538)),Barèmes!$D$2,IF(J538&gt;=SUMIFS(Barèmes!$I$6:$I$28,Barèmes!$A$6:$A$28,"Endurance — Luc Léger (palier)",Barèmes!$B$6:$B$28,H538,Barèmes!$C$6:$C$28,IF(H538="6ème","Mixte",G538)),Barèmes!$E$2,Barèmes!$F$2))))))</f>
        <v/>
      </c>
      <c r="O538" s="22"/>
      <c r="P538" s="23" t="str">
        <f>IF(OR(O538="",SUMPRODUCT((Barèmes!$A$6:$A$28="Force bas du corps — Saut en longueur (m)")*(Barèmes!$B$6:$B$28=H538)*(Barèmes!$C$6:$C$28=IF(H538="6ème","Mixte",G538)))=0),"",IF(SUMPRODUCT((Barèmes!$A$6:$A$28="Force bas du corps — Saut en longueur (m)")*(Barèmes!$B$6:$B$28=H538)*(Barèmes!$C$6:$C$28=IF(H538="6ème","Mixte",G538))*(Barèmes!$J$6:$J$28="+"))&gt;0,IF(O538&lt;=SUMIFS(Barèmes!$D$6:$D$28,Barèmes!$A$6:$A$28,"Force bas du corps — Saut en longueur (m)",Barèmes!$B$6:$B$28,H538,Barèmes!$C$6:$C$28,IF(H538="6ème","Mixte",G538)),"à besoin",IF(O538&lt;=SUMIFS(Barèmes!$E$6:$E$28,Barèmes!$A$6:$A$28,"Force bas du corps — Saut en longueur (m)",Barèmes!$B$6:$B$28,H538,Barèmes!$C$6:$C$28,IF(H538="6ème","Mixte",G538)),"fragile","satisfaisant")),IF(O538&gt;=SUMIFS(Barèmes!$D$6:$D$28,Barèmes!$A$6:$A$28,"Force bas du corps — Saut en longueur (m)",Barèmes!$B$6:$B$28,H538,Barèmes!$C$6:$C$28,IF(H538="6ème","Mixte",G538)),"à besoin",IF(O538&gt;=SUMIFS(Barèmes!$E$6:$E$28,Barèmes!$A$6:$A$28,"Force bas du corps — Saut en longueur (m)",Barèmes!$B$6:$B$28,H538,Barèmes!$C$6:$C$28,IF(H538="6ème","Mixte",G538)),"fragile","satisfaisant"))))</f>
        <v/>
      </c>
      <c r="Q538" s="23" t="str">
        <f>IF(OR(O538="",SUMPRODUCT((Barèmes!$A$6:$A$28="Force bas du corps — Saut en longueur (m)")*(Barèmes!$B$6:$B$28=H538)*(Barèmes!$C$6:$C$28=IF(H538="6ème","Mixte",G538)))=0),"",IF(SUMPRODUCT((Barèmes!$A$6:$A$28="Force bas du corps — Saut en longueur (m)")*(Barèmes!$B$6:$B$28=H538)*(Barèmes!$C$6:$C$28=IF(H538="6ème","Mixte",G538))*(Barèmes!$J$6:$J$28="+"))&gt;0,IF(O538&lt;=SUMIFS(Barèmes!$F$6:$F$28,Barèmes!$A$6:$A$28,"Force bas du corps — Saut en longueur (m)",Barèmes!$B$6:$B$28,H538,Barèmes!$C$6:$C$28,IF(H538="6ème","Mixte",G538)),Barèmes!$B$2,IF(O538&lt;=SUMIFS(Barèmes!$G$6:$G$28,Barèmes!$A$6:$A$28,"Force bas du corps — Saut en longueur (m)",Barèmes!$B$6:$B$28,H538,Barèmes!$C$6:$C$28,IF(H538="6ème","Mixte",G538)),Barèmes!$C$2,IF(O538&lt;=SUMIFS(Barèmes!$H$6:$H$28,Barèmes!$A$6:$A$28,"Force bas du corps — Saut en longueur (m)",Barèmes!$B$6:$B$28,H538,Barèmes!$C$6:$C$28,IF(H538="6ème","Mixte",G538)),Barèmes!$D$2,IF(O538&lt;=SUMIFS(Barèmes!$I$6:$I$28,Barèmes!$A$6:$A$28,"Force bas du corps — Saut en longueur (m)",Barèmes!$B$6:$B$28,H538,Barèmes!$C$6:$C$28,IF(H538="6ème","Mixte",G538)),Barèmes!$E$2,Barèmes!$F$2)))),IF(O538&gt;=SUMIFS(Barèmes!$F$6:$F$28,Barèmes!$A$6:$A$28,"Force bas du corps — Saut en longueur (m)",Barèmes!$B$6:$B$28,H538,Barèmes!$C$6:$C$28,IF(H538="6ème","Mixte",G538)),Barèmes!$B$2,IF(O538&gt;=SUMIFS(Barèmes!$G$6:$G$28,Barèmes!$A$6:$A$28,"Force bas du corps — Saut en longueur (m)",Barèmes!$B$6:$B$28,H538,Barèmes!$C$6:$C$28,IF(H538="6ème","Mixte",G538)),Barèmes!$C$2,IF(O538&gt;=SUMIFS(Barèmes!$H$6:$H$28,Barèmes!$A$6:$A$28,"Force bas du corps — Saut en longueur (m)",Barèmes!$B$6:$B$28,H538,Barèmes!$C$6:$C$28,IF(H538="6ème","Mixte",G538)),Barèmes!$D$2,IF(O538&gt;=SUMIFS(Barèmes!$I$6:$I$28,Barèmes!$A$6:$A$28,"Force bas du corps — Saut en longueur (m)",Barèmes!$B$6:$B$28,H538,Barèmes!$C$6:$C$28,IF(H538="6ème","Mixte",G538)),Barèmes!$E$2,Barèmes!$F$2))))))</f>
        <v/>
      </c>
      <c r="R538" s="22"/>
      <c r="S538" s="24" t="str">
        <f>IF(OR(R538="",SUMPRODUCT((Barèmes!$A$6:$A$28="Vitesse — 30 m (s)")*(Barèmes!$B$6:$B$28=H538)*(Barèmes!$C$6:$C$28=IF(H538="6ème","Mixte",G538)))=0),"",IF(SUMPRODUCT((Barèmes!$A$6:$A$28="Vitesse — 30 m (s)")*(Barèmes!$B$6:$B$28=H538)*(Barèmes!$C$6:$C$28=IF(H538="6ème","Mixte",G538))*(Barèmes!$J$6:$J$28="+"))&gt;0,IF(R538&lt;=SUMIFS(Barèmes!$D$6:$D$28,Barèmes!$A$6:$A$28,"Vitesse — 30 m (s)",Barèmes!$B$6:$B$28,H538,Barèmes!$C$6:$C$28,IF(H538="6ème","Mixte",G538)),"à besoin",IF(R538&lt;=SUMIFS(Barèmes!$E$6:$E$28,Barèmes!$A$6:$A$28,"Vitesse — 30 m (s)",Barèmes!$B$6:$B$28,H538,Barèmes!$C$6:$C$28,IF(H538="6ème","Mixte",G538)),"fragile","satisfaisant")),IF(R538&gt;=SUMIFS(Barèmes!$D$6:$D$28,Barèmes!$A$6:$A$28,"Vitesse — 30 m (s)",Barèmes!$B$6:$B$28,H538,Barèmes!$C$6:$C$28,IF(H538="6ème","Mixte",G538)),"à besoin",IF(R538&gt;=SUMIFS(Barèmes!$E$6:$E$28,Barèmes!$A$6:$A$28,"Vitesse — 30 m (s)",Barèmes!$B$6:$B$28,H538,Barèmes!$C$6:$C$28,IF(H538="6ème","Mixte",G538)),"fragile","satisfaisant"))))</f>
        <v/>
      </c>
      <c r="T538" s="24" t="str">
        <f>IF(OR(R538="",SUMPRODUCT((Barèmes!$A$6:$A$28="Vitesse — 30 m (s)")*(Barèmes!$B$6:$B$28=H538)*(Barèmes!$C$6:$C$28=IF(H538="6ème","Mixte",G538)))=0),"",IF(SUMPRODUCT((Barèmes!$A$6:$A$28="Vitesse — 30 m (s)")*(Barèmes!$B$6:$B$28=H538)*(Barèmes!$C$6:$C$28=IF(H538="6ème","Mixte",G538))*(Barèmes!$J$6:$J$28="+"))&gt;0,IF(R538&lt;=SUMIFS(Barèmes!$F$6:$F$28,Barèmes!$A$6:$A$28,"Vitesse — 30 m (s)",Barèmes!$B$6:$B$28,H538,Barèmes!$C$6:$C$28,IF(H538="6ème","Mixte",G538)),Barèmes!$B$2,IF(R538&lt;=SUMIFS(Barèmes!$G$6:$G$28,Barèmes!$A$6:$A$28,"Vitesse — 30 m (s)",Barèmes!$B$6:$B$28,H538,Barèmes!$C$6:$C$28,IF(H538="6ème","Mixte",G538)),Barèmes!$C$2,IF(R538&lt;=SUMIFS(Barèmes!$H$6:$H$28,Barèmes!$A$6:$A$28,"Vitesse — 30 m (s)",Barèmes!$B$6:$B$28,H538,Barèmes!$C$6:$C$28,IF(H538="6ème","Mixte",G538)),Barèmes!$D$2,IF(R538&lt;=SUMIFS(Barèmes!$I$6:$I$28,Barèmes!$A$6:$A$28,"Vitesse — 30 m (s)",Barèmes!$B$6:$B$28,H538,Barèmes!$C$6:$C$28,IF(H538="6ème","Mixte",G538)),Barèmes!$E$2,Barèmes!$F$2)))),IF(R538&gt;=SUMIFS(Barèmes!$F$6:$F$28,Barèmes!$A$6:$A$28,"Vitesse — 30 m (s)",Barèmes!$B$6:$B$28,H538,Barèmes!$C$6:$C$28,IF(H538="6ème","Mixte",G538)),Barèmes!$B$2,IF(R538&gt;=SUMIFS(Barèmes!$G$6:$G$28,Barèmes!$A$6:$A$28,"Vitesse — 30 m (s)",Barèmes!$B$6:$B$28,H538,Barèmes!$C$6:$C$28,IF(H538="6ème","Mixte",G538)),Barèmes!$C$2,IF(R538&gt;=SUMIFS(Barèmes!$H$6:$H$28,Barèmes!$A$6:$A$28,"Vitesse — 30 m (s)",Barèmes!$B$6:$B$28,H538,Barèmes!$C$6:$C$28,IF(H538="6ème","Mixte",G538)),Barèmes!$D$2,IF(R538&gt;=SUMIFS(Barèmes!$I$6:$I$28,Barèmes!$A$6:$A$28,"Vitesse — 30 m (s)",Barèmes!$B$6:$B$28,H538,Barèmes!$C$6:$C$28,IF(H538="6ème","Mixte",G538)),Barèmes!$E$2,Barèmes!$F$2))))))</f>
        <v/>
      </c>
      <c r="U538" s="22"/>
      <c r="V538" s="25" t="str">
        <f>IF(OR(U538="",SUMPRODUCT((Barèmes!$A$6:$A$28="Vitesse — 50 m (s)")*(Barèmes!$B$6:$B$28=H538)*(Barèmes!$C$6:$C$28=IF(H538="6ème","Mixte",G538)))=0),"",IF(SUMPRODUCT((Barèmes!$A$6:$A$28="Vitesse — 50 m (s)")*(Barèmes!$B$6:$B$28=H538)*(Barèmes!$C$6:$C$28=IF(H538="6ème","Mixte",G538))*(Barèmes!$J$6:$J$28="+"))&gt;0,IF(U538&lt;=SUMIFS(Barèmes!$D$6:$D$28,Barèmes!$A$6:$A$28,"Vitesse — 50 m (s)",Barèmes!$B$6:$B$28,H538,Barèmes!$C$6:$C$28,IF(H538="6ème","Mixte",G538)),"à besoin",IF(U538&lt;=SUMIFS(Barèmes!$E$6:$E$28,Barèmes!$A$6:$A$28,"Vitesse — 50 m (s)",Barèmes!$B$6:$B$28,H538,Barèmes!$C$6:$C$28,IF(H538="6ème","Mixte",G538)),"fragile","satisfaisant")),IF(U538&gt;=SUMIFS(Barèmes!$D$6:$D$28,Barèmes!$A$6:$A$28,"Vitesse — 50 m (s)",Barèmes!$B$6:$B$28,H538,Barèmes!$C$6:$C$28,IF(H538="6ème","Mixte",G538)),"à besoin",IF(U538&gt;=SUMIFS(Barèmes!$E$6:$E$28,Barèmes!$A$6:$A$28,"Vitesse — 50 m (s)",Barèmes!$B$6:$B$28,H538,Barèmes!$C$6:$C$28,IF(H538="6ème","Mixte",G538)),"fragile","satisfaisant"))))</f>
        <v/>
      </c>
      <c r="W538" s="25" t="str">
        <f>IF(OR(U538="",SUMPRODUCT((Barèmes!$A$6:$A$28="Vitesse — 50 m (s)")*(Barèmes!$B$6:$B$28=H538)*(Barèmes!$C$6:$C$28=IF(H538="6ème","Mixte",G538)))=0),"",IF(SUMPRODUCT((Barèmes!$A$6:$A$28="Vitesse — 50 m (s)")*(Barèmes!$B$6:$B$28=H538)*(Barèmes!$C$6:$C$28=IF(H538="6ème","Mixte",G538))*(Barèmes!$J$6:$J$28="+"))&gt;0,IF(U538&lt;=SUMIFS(Barèmes!$F$6:$F$28,Barèmes!$A$6:$A$28,"Vitesse — 50 m (s)",Barèmes!$B$6:$B$28,H538,Barèmes!$C$6:$C$28,IF(H538="6ème","Mixte",G538)),Barèmes!$B$2,IF(U538&lt;=SUMIFS(Barèmes!$G$6:$G$28,Barèmes!$A$6:$A$28,"Vitesse — 50 m (s)",Barèmes!$B$6:$B$28,H538,Barèmes!$C$6:$C$28,IF(H538="6ème","Mixte",G538)),Barèmes!$C$2,IF(U538&lt;=SUMIFS(Barèmes!$H$6:$H$28,Barèmes!$A$6:$A$28,"Vitesse — 50 m (s)",Barèmes!$B$6:$B$28,H538,Barèmes!$C$6:$C$28,IF(H538="6ème","Mixte",G538)),Barèmes!$D$2,IF(U538&lt;=SUMIFS(Barèmes!$I$6:$I$28,Barèmes!$A$6:$A$28,"Vitesse — 50 m (s)",Barèmes!$B$6:$B$28,H538,Barèmes!$C$6:$C$28,IF(H538="6ème","Mixte",G538)),Barèmes!$E$2,Barèmes!$F$2)))),IF(U538&gt;=SUMIFS(Barèmes!$F$6:$F$28,Barèmes!$A$6:$A$28,"Vitesse — 50 m (s)",Barèmes!$B$6:$B$28,H538,Barèmes!$C$6:$C$28,IF(H538="6ème","Mixte",G538)),Barèmes!$B$2,IF(U538&gt;=SUMIFS(Barèmes!$G$6:$G$28,Barèmes!$A$6:$A$28,"Vitesse — 50 m (s)",Barèmes!$B$6:$B$28,H538,Barèmes!$C$6:$C$28,IF(H538="6ème","Mixte",G538)),Barèmes!$C$2,IF(U538&gt;=SUMIFS(Barèmes!$H$6:$H$28,Barèmes!$A$6:$A$28,"Vitesse — 50 m (s)",Barèmes!$B$6:$B$28,H538,Barèmes!$C$6:$C$28,IF(H538="6ème","Mixte",G538)),Barèmes!$D$2,IF(U538&gt;=SUMIFS(Barèmes!$I$6:$I$28,Barèmes!$A$6:$A$28,"Vitesse — 50 m (s)",Barèmes!$B$6:$B$28,H538,Barèmes!$C$6:$C$28,IF(H538="6ème","Mixte",G538)),Barèmes!$E$2,Barèmes!$F$2))))))</f>
        <v/>
      </c>
      <c r="X538" s="18"/>
      <c r="Y538" s="26" t="str" cm="1">
        <f t="array" ref="Y538">IF(OR(X538="",SUMPRODUCT((Barèmes!$A$6:$A$28="Souplesse (score 1-5)")*(Barèmes!$B$6:$B$28=H538)*(Barèmes!$C$6:$C$28=IF(H538="6ème","Mixte",G538)))=0),"",IF(SUMPRODUCT((Barèmes!$A$6:$A$28="Souplesse (score 1-5)")*(Barèmes!$B$6:$B$28=H538)*(Barèmes!$C$6:$C$28=IF(H538="6ème","Mixte",G538))*(Barèmes!$J$6:$J$28="+"))&gt;0,IF(X538&lt;=SUMIFS(Barèmes!$D$6:$D$28,Barèmes!$A$6:$A$28,"Souplesse (score 1-5)",Barèmes!$B$6:$B$28,H538,Barèmes!$C$6:$C$28,IF(H538="6ème","Mixte",G538)),"à besoin",IF(X538&lt;=SUMIFS(Barèmes!$E$6:$E$28,Barèmes!$A$6:$A$28,"Souplesse (score 1-5)",Barèmes!$B$6:$B$28,H538,Barèmes!$C$6:$C$28,IF(H538="6ème","Mixte",G538)),"fragile","satisfaisant")),IF(X538&gt;=SUMIFS(Barèmes!$D$6:$D$28,Barèmes!$A$6:$A$28,"Souplesse (score 1-5)",Barèmes!$B$6:$B$28,H538,Barèmes!$C$6:$C$28,IF(H538="6ème","Mixte",G538)),"à besoin",IF(X538&gt;=SUMIFS(Barèmes!$E$6:$E$28,Barèmes!$A$6:$A$28,"Souplesse (score 1-5)",Barèmes!$B$6:$B$28,H538,Barèmes!$C$6:$C$28,IF(H538="6ème","Mixte",G538)),"fragile","satisfaisant"))))</f>
        <v/>
      </c>
      <c r="Z538" s="26" t="str" cm="1">
        <f t="array" ref="Z538">IF(OR(X538="",SUMPRODUCT((Barèmes!$A$6:$A$28="Souplesse (score 1-5)")*(Barèmes!$B$6:$B$28=H538)*(Barèmes!$C$6:$C$28=IF(H538="6ème","Mixte",G538)))=0),"",IF(SUMPRODUCT((Barèmes!$A$6:$A$28="Souplesse (score 1-5)")*(Barèmes!$B$6:$B$28=H538)*(Barèmes!$C$6:$C$28=IF(H538="6ème","Mixte",G538))*(Barèmes!$J$6:$J$28="+"))&gt;0,IF(X538&lt;=SUMIFS(Barèmes!$F$6:$F$28,Barèmes!$A$6:$A$28,"Souplesse (score 1-5)",Barèmes!$B$6:$B$28,H538,Barèmes!$C$6:$C$28,IF(H538="6ème","Mixte",G538)),Barèmes!$B$2,IF(X538&lt;=SUMIFS(Barèmes!$G$6:$G$28,Barèmes!$A$6:$A$28,"Souplesse (score 1-5)",Barèmes!$B$6:$B$28,H538,Barèmes!$C$6:$C$28,IF(H538="6ème","Mixte",G538)),Barèmes!$C$2,IF(X538&lt;=SUMIFS(Barèmes!$H$6:$H$28,Barèmes!$A$6:$A$28,"Souplesse (score 1-5)",Barèmes!$B$6:$B$28,H538,Barèmes!$C$6:$C$28,IF(H538="6ème","Mixte",G538)),Barèmes!$D$2,IF(X538&lt;=SUMIFS(Barèmes!$I$6:$I$28,Barèmes!$A$6:$A$28,"Souplesse (score 1-5)",Barèmes!$B$6:$B$28,H538,Barèmes!$C$6:$C$28,IF(H538="6ème","Mixte",G538)),Barèmes!$E$2,Barèmes!$F$2)))),IF(X538&gt;=SUMIFS(Barèmes!$F$6:$F$28,Barèmes!$A$6:$A$28,"Souplesse (score 1-5)",Barèmes!$B$6:$B$28,H538,Barèmes!$C$6:$C$28,IF(H538="6ème","Mixte",G538)),Barèmes!$B$2,IF(X538&gt;=SUMIFS(Barèmes!$G$6:$G$28,Barèmes!$A$6:$A$28,"Souplesse (score 1-5)",Barèmes!$B$6:$B$28,H538,Barèmes!$C$6:$C$28,IF(H538="6ème","Mixte",G538)),Barèmes!$C$2,IF(X538&gt;=SUMIFS(Barèmes!$H$6:$H$28,Barèmes!$A$6:$A$28,"Souplesse (score 1-5)",Barèmes!$B$6:$B$28,H538,Barèmes!$C$6:$C$28,IF(H538="6ème","Mixte",G538)),Barèmes!$D$2,IF(X538&gt;=SUMIFS(Barèmes!$I$6:$I$28,Barèmes!$A$6:$A$28,"Souplesse (score 1-5)",Barèmes!$B$6:$B$28,H538,Barèmes!$C$6:$C$28,IF(H538="6ème","Mixte",G538)),Barèmes!$E$2,Barèmes!$F$2))))))</f>
        <v/>
      </c>
      <c r="AA538" s="22"/>
      <c r="AB538" s="27" t="str">
        <f>IF(OR(AA538="",SUMPRODUCT((Barèmes!$A$6:$A$28="Agilité — T-test 974 (s)")*(Barèmes!$B$6:$B$28=H538)*(Barèmes!$C$6:$C$28=IF(H538="6ème","Mixte",G538)))=0),"",IF(SUMPRODUCT((Barèmes!$A$6:$A$28="Agilité — T-test 974 (s)")*(Barèmes!$B$6:$B$28=H538)*(Barèmes!$C$6:$C$28=IF(H538="6ème","Mixte",G538))*(Barèmes!$J$6:$J$28="+"))&gt;0,IF(AA538&lt;=SUMIFS(Barèmes!$D$6:$D$28,Barèmes!$A$6:$A$28,"Agilité — T-test 974 (s)",Barèmes!$B$6:$B$28,H538,Barèmes!$C$6:$C$28,IF(H538="6ème","Mixte",G538)),"à besoin",IF(AA538&lt;=SUMIFS(Barèmes!$E$6:$E$28,Barèmes!$A$6:$A$28,"Agilité — T-test 974 (s)",Barèmes!$B$6:$B$28,H538,Barèmes!$C$6:$C$28,IF(H538="6ème","Mixte",G538)),"fragile","satisfaisant")),IF(AA538&gt;=SUMIFS(Barèmes!$D$6:$D$28,Barèmes!$A$6:$A$28,"Agilité — T-test 974 (s)",Barèmes!$B$6:$B$28,H538,Barèmes!$C$6:$C$28,IF(H538="6ème","Mixte",G538)),"à besoin",IF(AA538&gt;=SUMIFS(Barèmes!$E$6:$E$28,Barèmes!$A$6:$A$28,"Agilité — T-test 974 (s)",Barèmes!$B$6:$B$28,H538,Barèmes!$C$6:$C$28,IF(H538="6ème","Mixte",G538)),"fragile","satisfaisant"))))</f>
        <v/>
      </c>
      <c r="AC538" s="27" t="str">
        <f>IF(OR(AA538="",SUMPRODUCT((Barèmes!$A$6:$A$28="Agilité — T-test 974 (s)")*(Barèmes!$B$6:$B$28=H538)*(Barèmes!$C$6:$C$28=IF(H538="6ème","Mixte",G538)))=0),"",IF(SUMPRODUCT((Barèmes!$A$6:$A$28="Agilité — T-test 974 (s)")*(Barèmes!$B$6:$B$28=H538)*(Barèmes!$C$6:$C$28=IF(H538="6ème","Mixte",G538))*(Barèmes!$J$6:$J$28="+"))&gt;0,IF(AA538&lt;=SUMIFS(Barèmes!$F$6:$F$28,Barèmes!$A$6:$A$28,"Agilité — T-test 974 (s)",Barèmes!$B$6:$B$28,H538,Barèmes!$C$6:$C$28,IF(H538="6ème","Mixte",G538)),Barèmes!$B$2,IF(AA538&lt;=SUMIFS(Barèmes!$G$6:$G$28,Barèmes!$A$6:$A$28,"Agilité — T-test 974 (s)",Barèmes!$B$6:$B$28,H538,Barèmes!$C$6:$C$28,IF(H538="6ème","Mixte",G538)),Barèmes!$C$2,IF(AA538&lt;=SUMIFS(Barèmes!$H$6:$H$28,Barèmes!$A$6:$A$28,"Agilité — T-test 974 (s)",Barèmes!$B$6:$B$28,H538,Barèmes!$C$6:$C$28,IF(H538="6ème","Mixte",G538)),Barèmes!$D$2,IF(AA538&lt;=SUMIFS(Barèmes!$I$6:$I$28,Barèmes!$A$6:$A$28,"Agilité — T-test 974 (s)",Barèmes!$B$6:$B$28,H538,Barèmes!$C$6:$C$28,IF(H538="6ème","Mixte",G538)),Barèmes!$E$2,Barèmes!$F$2)))),IF(AA538&gt;=SUMIFS(Barèmes!$F$6:$F$28,Barèmes!$A$6:$A$28,"Agilité — T-test 974 (s)",Barèmes!$B$6:$B$28,H538,Barèmes!$C$6:$C$28,IF(H538="6ème","Mixte",G538)),Barèmes!$B$2,IF(AA538&gt;=SUMIFS(Barèmes!$G$6:$G$28,Barèmes!$A$6:$A$28,"Agilité — T-test 974 (s)",Barèmes!$B$6:$B$28,H538,Barèmes!$C$6:$C$28,IF(H538="6ème","Mixte",G538)),Barèmes!$C$2,IF(AA538&gt;=SUMIFS(Barèmes!$H$6:$H$28,Barèmes!$A$6:$A$28,"Agilité — T-test 974 (s)",Barèmes!$B$6:$B$28,H538,Barèmes!$C$6:$C$28,IF(H538="6ème","Mixte",G538)),Barèmes!$D$2,IF(AA538&gt;=SUMIFS(Barèmes!$I$6:$I$28,Barèmes!$A$6:$A$28,"Agilité — T-test 974 (s)",Barèmes!$B$6:$B$28,H538,Barèmes!$C$6:$C$28,IF(H538="6ème","Mixte",G538)),Barèmes!$E$2,Barèmes!$F$2))))))</f>
        <v/>
      </c>
      <c r="AD538" s="28" t="str">
        <f t="shared" si="66"/>
        <v/>
      </c>
      <c r="AE538" s="29" t="str">
        <f t="shared" si="67"/>
        <v/>
      </c>
      <c r="AF538" s="30" t="str">
        <f>IF(OR(AD538="",SUMPRODUCT((Barèmes!$A$6:$A$28="Surcoût d'agilité (s) — technique")*(Barèmes!$B$6:$B$28=H538)*(Barèmes!$C$6:$C$28=IF(H538="6ème","Mixte",G538)))=0),"",IF(SUMPRODUCT((Barèmes!$A$6:$A$28="Surcoût d'agilité (s) — technique")*(Barèmes!$B$6:$B$28=H538)*(Barèmes!$C$6:$C$28=IF(H538="6ème","Mixte",G538))*(Barèmes!$J$6:$J$28="+"))&gt;0,IF(AD538&lt;=SUMIFS(Barèmes!$D$6:$D$28,Barèmes!$A$6:$A$28,"Surcoût d'agilité (s) — technique",Barèmes!$B$6:$B$28,H538,Barèmes!$C$6:$C$28,IF(H538="6ème","Mixte",G538)),"à besoin",IF(AD538&lt;=SUMIFS(Barèmes!$E$6:$E$28,Barèmes!$A$6:$A$28,"Surcoût d'agilité (s) — technique",Barèmes!$B$6:$B$28,H538,Barèmes!$C$6:$C$28,IF(H538="6ème","Mixte",G538)),"fragile","satisfaisant")),IF(AD538&gt;=SUMIFS(Barèmes!$D$6:$D$28,Barèmes!$A$6:$A$28,"Surcoût d'agilité (s) — technique",Barèmes!$B$6:$B$28,H538,Barèmes!$C$6:$C$28,IF(H538="6ème","Mixte",G538)),"à besoin",IF(AD538&gt;=SUMIFS(Barèmes!$E$6:$E$28,Barèmes!$A$6:$A$28,"Surcoût d'agilité (s) — technique",Barèmes!$B$6:$B$28,H538,Barèmes!$C$6:$C$28,IF(H538="6ème","Mixte",G538)),"fragile","satisfaisant"))))</f>
        <v/>
      </c>
      <c r="AG538" s="30" t="str">
        <f>IF(OR(AD538="",SUMPRODUCT((Barèmes!$A$6:$A$28="Surcoût d'agilité (s) — technique")*(Barèmes!$B$6:$B$28=H538)*(Barèmes!$C$6:$C$28=IF(H538="6ème","Mixte",G538)))=0),"",IF(SUMPRODUCT((Barèmes!$A$6:$A$28="Surcoût d'agilité (s) — technique")*(Barèmes!$B$6:$B$28=H538)*(Barèmes!$C$6:$C$28=IF(H538="6ème","Mixte",G538))*(Barèmes!$J$6:$J$28="+"))&gt;0,IF(AD538&lt;=SUMIFS(Barèmes!$F$6:$F$28,Barèmes!$A$6:$A$28,"Surcoût d'agilité (s) — technique",Barèmes!$B$6:$B$28,H538,Barèmes!$C$6:$C$28,IF(H538="6ème","Mixte",G538)),Barèmes!$B$2,IF(AD538&lt;=SUMIFS(Barèmes!$G$6:$G$28,Barèmes!$A$6:$A$28,"Surcoût d'agilité (s) — technique",Barèmes!$B$6:$B$28,H538,Barèmes!$C$6:$C$28,IF(H538="6ème","Mixte",G538)),Barèmes!$C$2,IF(AD538&lt;=SUMIFS(Barèmes!$H$6:$H$28,Barèmes!$A$6:$A$28,"Surcoût d'agilité (s) — technique",Barèmes!$B$6:$B$28,H538,Barèmes!$C$6:$C$28,IF(H538="6ème","Mixte",G538)),Barèmes!$D$2,IF(AD538&lt;=SUMIFS(Barèmes!$I$6:$I$28,Barèmes!$A$6:$A$28,"Surcoût d'agilité (s) — technique",Barèmes!$B$6:$B$28,H538,Barèmes!$C$6:$C$28,IF(H538="6ème","Mixte",G538)),Barèmes!$E$2,Barèmes!$F$2)))),IF(AD538&gt;=SUMIFS(Barèmes!$F$6:$F$28,Barèmes!$A$6:$A$28,"Surcoût d'agilité (s) — technique",Barèmes!$B$6:$B$28,H538,Barèmes!$C$6:$C$28,IF(H538="6ème","Mixte",G538)),Barèmes!$B$2,IF(AD538&gt;=SUMIFS(Barèmes!$G$6:$G$28,Barèmes!$A$6:$A$28,"Surcoût d'agilité (s) — technique",Barèmes!$B$6:$B$28,H538,Barèmes!$C$6:$C$28,IF(H538="6ème","Mixte",G538)),Barèmes!$C$2,IF(AD538&gt;=SUMIFS(Barèmes!$H$6:$H$28,Barèmes!$A$6:$A$28,"Surcoût d'agilité (s) — technique",Barèmes!$B$6:$B$28,H538,Barèmes!$C$6:$C$28,IF(H538="6ème","Mixte",G538)),Barèmes!$D$2,IF(AD538&gt;=SUMIFS(Barèmes!$I$6:$I$28,Barèmes!$A$6:$A$28,"Surcoût d'agilité (s) — technique",Barèmes!$B$6:$B$28,H538,Barèmes!$C$6:$C$28,IF(H538="6ème","Mixte",G538)),Barèmes!$E$2,Barèmes!$F$2))))))</f>
        <v/>
      </c>
      <c r="AH538" s="31" t="str">
        <f>IF((IF(N538="",0,1)+IF(Q538="",0,1)+IF(W538="",0,1)+IF(Z538="",0,1)+IF(AC538="",0,1))=0,"",3*IF(N538=Barèmes!$B$2,1,IF(N538=Barèmes!$C$2,2,IF(N538=Barèmes!$D$2,3,IF(N538=Barèmes!$E$2,4,IF(N538=Barèmes!$F$2,5,0)))))+3*IF(Q538=Barèmes!$B$2,1,IF(Q538=Barèmes!$C$2,2,IF(Q538=Barèmes!$D$2,3,IF(Q538=Barèmes!$E$2,4,IF(Q538=Barèmes!$F$2,5,0)))))+2*IF(W538=Barèmes!$B$2,1,IF(W538=Barèmes!$C$2,2,IF(W538=Barèmes!$D$2,3,IF(W538=Barèmes!$E$2,4,IF(W538=Barèmes!$F$2,5,0)))))+1*IF(Z538=Barèmes!$B$2,1,IF(Z538=Barèmes!$C$2,2,IF(Z538=Barèmes!$D$2,3,IF(Z538=Barèmes!$E$2,4,IF(Z538=Barèmes!$F$2,5,0)))))+1*IF(AC538=Barèmes!$B$2,1,IF(AC538=Barèmes!$C$2,2,IF(AC538=Barèmes!$D$2,3,IF(AC538=Barèmes!$E$2,4,IF(AC538=Barèmes!$F$2,5,0))))))</f>
        <v/>
      </c>
      <c r="AI538" s="31"/>
      <c r="AJ538" s="32" t="str">
        <f>IFERROR(INDEX(Croissance!$B$5:$B$604,MATCH(A538,Croissance!$A$5:$A$604,0)),"")</f>
        <v/>
      </c>
      <c r="AK538" s="32" t="str">
        <f>IFERROR(INDEX(Croissance!$C$5:$C$604,MATCH(A538,Croissance!$A$5:$A$604,0)),"")</f>
        <v/>
      </c>
      <c r="AL538" s="32" t="str">
        <f>IFERROR(INDEX(Croissance!$D$5:$D$604,MATCH(A538,Croissance!$A$5:$A$604,0)),"")</f>
        <v/>
      </c>
      <c r="AM538" s="32" t="str">
        <f>IFERROR(INDEX(Croissance!$E$5:$E$604,MATCH(A538,Croissance!$A$5:$A$604,0)),"")</f>
        <v/>
      </c>
      <c r="AO538" s="33">
        <f t="shared" si="72"/>
        <v>0</v>
      </c>
      <c r="AP538" s="33">
        <f t="shared" si="68"/>
        <v>0</v>
      </c>
      <c r="AQ538" s="33">
        <f>IF(A538="",0,IF(AND(OR('Synthèse classe'!$C$2="Tous",C538='Synthèse classe'!$C$2),OR('Synthèse classe'!$C$3="Toutes",D538='Synthèse classe'!$C$3),OR('Synthèse classe'!$C$4="Toutes",AND('Synthèse classe'!$C$4="Dernière",AP538=1),B538=IFERROR(VALUE('Synthèse classe'!$C$4),0))),1,0))</f>
        <v>0</v>
      </c>
      <c r="AR538" s="34" t="str">
        <f t="shared" si="69"/>
        <v/>
      </c>
    </row>
    <row r="539" spans="1:44" x14ac:dyDescent="0.2">
      <c r="A539" s="17" t="str">
        <f t="shared" si="65"/>
        <v/>
      </c>
      <c r="B539" s="18"/>
      <c r="C539" s="19"/>
      <c r="D539" s="19"/>
      <c r="E539" s="19"/>
      <c r="F539" s="19"/>
      <c r="G539" s="19"/>
      <c r="H539" s="17" t="str">
        <f t="shared" si="70"/>
        <v/>
      </c>
      <c r="I539" s="20"/>
      <c r="J539" s="18"/>
      <c r="K539" s="19"/>
      <c r="L539" s="21" t="str">
        <f t="shared" si="71"/>
        <v/>
      </c>
      <c r="M539" s="21" t="str">
        <f>IF(OR(J539="",SUMPRODUCT((Barèmes!$A$6:$A$28="Endurance — Luc Léger (palier)")*(Barèmes!$B$6:$B$28=H539)*(Barèmes!$C$6:$C$28=IF(H539="6ème","Mixte",G539)))=0),"",IF(SUMPRODUCT((Barèmes!$A$6:$A$28="Endurance — Luc Léger (palier)")*(Barèmes!$B$6:$B$28=H539)*(Barèmes!$C$6:$C$28=IF(H539="6ème","Mixte",G539))*(Barèmes!$J$6:$J$28="+"))&gt;0,IF(J539&lt;=SUMIFS(Barèmes!$D$6:$D$28,Barèmes!$A$6:$A$28,"Endurance — Luc Léger (palier)",Barèmes!$B$6:$B$28,H539,Barèmes!$C$6:$C$28,IF(H539="6ème","Mixte",G539)),"à besoin",IF(J539&lt;=SUMIFS(Barèmes!$E$6:$E$28,Barèmes!$A$6:$A$28,"Endurance — Luc Léger (palier)",Barèmes!$B$6:$B$28,H539,Barèmes!$C$6:$C$28,IF(H539="6ème","Mixte",G539)),"fragile","satisfaisant")),IF(J539&gt;=SUMIFS(Barèmes!$D$6:$D$28,Barèmes!$A$6:$A$28,"Endurance — Luc Léger (palier)",Barèmes!$B$6:$B$28,H539,Barèmes!$C$6:$C$28,IF(H539="6ème","Mixte",G539)),"à besoin",IF(J539&gt;=SUMIFS(Barèmes!$E$6:$E$28,Barèmes!$A$6:$A$28,"Endurance — Luc Léger (palier)",Barèmes!$B$6:$B$28,H539,Barèmes!$C$6:$C$28,IF(H539="6ème","Mixte",G539)),"fragile","satisfaisant"))))</f>
        <v/>
      </c>
      <c r="N539" s="21" t="str">
        <f>IF(OR(J539="",SUMPRODUCT((Barèmes!$A$6:$A$28="Endurance — Luc Léger (palier)")*(Barèmes!$B$6:$B$28=H539)*(Barèmes!$C$6:$C$28=IF(H539="6ème","Mixte",G539)))=0),"",IF(SUMPRODUCT((Barèmes!$A$6:$A$28="Endurance — Luc Léger (palier)")*(Barèmes!$B$6:$B$28=H539)*(Barèmes!$C$6:$C$28=IF(H539="6ème","Mixte",G539))*(Barèmes!$J$6:$J$28="+"))&gt;0,IF(J539&lt;=SUMIFS(Barèmes!$F$6:$F$28,Barèmes!$A$6:$A$28,"Endurance — Luc Léger (palier)",Barèmes!$B$6:$B$28,H539,Barèmes!$C$6:$C$28,IF(H539="6ème","Mixte",G539)),Barèmes!$B$2,IF(J539&lt;=SUMIFS(Barèmes!$G$6:$G$28,Barèmes!$A$6:$A$28,"Endurance — Luc Léger (palier)",Barèmes!$B$6:$B$28,H539,Barèmes!$C$6:$C$28,IF(H539="6ème","Mixte",G539)),Barèmes!$C$2,IF(J539&lt;=SUMIFS(Barèmes!$H$6:$H$28,Barèmes!$A$6:$A$28,"Endurance — Luc Léger (palier)",Barèmes!$B$6:$B$28,H539,Barèmes!$C$6:$C$28,IF(H539="6ème","Mixte",G539)),Barèmes!$D$2,IF(J539&lt;=SUMIFS(Barèmes!$I$6:$I$28,Barèmes!$A$6:$A$28,"Endurance — Luc Léger (palier)",Barèmes!$B$6:$B$28,H539,Barèmes!$C$6:$C$28,IF(H539="6ème","Mixte",G539)),Barèmes!$E$2,Barèmes!$F$2)))),IF(J539&gt;=SUMIFS(Barèmes!$F$6:$F$28,Barèmes!$A$6:$A$28,"Endurance — Luc Léger (palier)",Barèmes!$B$6:$B$28,H539,Barèmes!$C$6:$C$28,IF(H539="6ème","Mixte",G539)),Barèmes!$B$2,IF(J539&gt;=SUMIFS(Barèmes!$G$6:$G$28,Barèmes!$A$6:$A$28,"Endurance — Luc Léger (palier)",Barèmes!$B$6:$B$28,H539,Barèmes!$C$6:$C$28,IF(H539="6ème","Mixte",G539)),Barèmes!$C$2,IF(J539&gt;=SUMIFS(Barèmes!$H$6:$H$28,Barèmes!$A$6:$A$28,"Endurance — Luc Léger (palier)",Barèmes!$B$6:$B$28,H539,Barèmes!$C$6:$C$28,IF(H539="6ème","Mixte",G539)),Barèmes!$D$2,IF(J539&gt;=SUMIFS(Barèmes!$I$6:$I$28,Barèmes!$A$6:$A$28,"Endurance — Luc Léger (palier)",Barèmes!$B$6:$B$28,H539,Barèmes!$C$6:$C$28,IF(H539="6ème","Mixte",G539)),Barèmes!$E$2,Barèmes!$F$2))))))</f>
        <v/>
      </c>
      <c r="O539" s="22"/>
      <c r="P539" s="23" t="str">
        <f>IF(OR(O539="",SUMPRODUCT((Barèmes!$A$6:$A$28="Force bas du corps — Saut en longueur (m)")*(Barèmes!$B$6:$B$28=H539)*(Barèmes!$C$6:$C$28=IF(H539="6ème","Mixte",G539)))=0),"",IF(SUMPRODUCT((Barèmes!$A$6:$A$28="Force bas du corps — Saut en longueur (m)")*(Barèmes!$B$6:$B$28=H539)*(Barèmes!$C$6:$C$28=IF(H539="6ème","Mixte",G539))*(Barèmes!$J$6:$J$28="+"))&gt;0,IF(O539&lt;=SUMIFS(Barèmes!$D$6:$D$28,Barèmes!$A$6:$A$28,"Force bas du corps — Saut en longueur (m)",Barèmes!$B$6:$B$28,H539,Barèmes!$C$6:$C$28,IF(H539="6ème","Mixte",G539)),"à besoin",IF(O539&lt;=SUMIFS(Barèmes!$E$6:$E$28,Barèmes!$A$6:$A$28,"Force bas du corps — Saut en longueur (m)",Barèmes!$B$6:$B$28,H539,Barèmes!$C$6:$C$28,IF(H539="6ème","Mixte",G539)),"fragile","satisfaisant")),IF(O539&gt;=SUMIFS(Barèmes!$D$6:$D$28,Barèmes!$A$6:$A$28,"Force bas du corps — Saut en longueur (m)",Barèmes!$B$6:$B$28,H539,Barèmes!$C$6:$C$28,IF(H539="6ème","Mixte",G539)),"à besoin",IF(O539&gt;=SUMIFS(Barèmes!$E$6:$E$28,Barèmes!$A$6:$A$28,"Force bas du corps — Saut en longueur (m)",Barèmes!$B$6:$B$28,H539,Barèmes!$C$6:$C$28,IF(H539="6ème","Mixte",G539)),"fragile","satisfaisant"))))</f>
        <v/>
      </c>
      <c r="Q539" s="23" t="str">
        <f>IF(OR(O539="",SUMPRODUCT((Barèmes!$A$6:$A$28="Force bas du corps — Saut en longueur (m)")*(Barèmes!$B$6:$B$28=H539)*(Barèmes!$C$6:$C$28=IF(H539="6ème","Mixte",G539)))=0),"",IF(SUMPRODUCT((Barèmes!$A$6:$A$28="Force bas du corps — Saut en longueur (m)")*(Barèmes!$B$6:$B$28=H539)*(Barèmes!$C$6:$C$28=IF(H539="6ème","Mixte",G539))*(Barèmes!$J$6:$J$28="+"))&gt;0,IF(O539&lt;=SUMIFS(Barèmes!$F$6:$F$28,Barèmes!$A$6:$A$28,"Force bas du corps — Saut en longueur (m)",Barèmes!$B$6:$B$28,H539,Barèmes!$C$6:$C$28,IF(H539="6ème","Mixte",G539)),Barèmes!$B$2,IF(O539&lt;=SUMIFS(Barèmes!$G$6:$G$28,Barèmes!$A$6:$A$28,"Force bas du corps — Saut en longueur (m)",Barèmes!$B$6:$B$28,H539,Barèmes!$C$6:$C$28,IF(H539="6ème","Mixte",G539)),Barèmes!$C$2,IF(O539&lt;=SUMIFS(Barèmes!$H$6:$H$28,Barèmes!$A$6:$A$28,"Force bas du corps — Saut en longueur (m)",Barèmes!$B$6:$B$28,H539,Barèmes!$C$6:$C$28,IF(H539="6ème","Mixte",G539)),Barèmes!$D$2,IF(O539&lt;=SUMIFS(Barèmes!$I$6:$I$28,Barèmes!$A$6:$A$28,"Force bas du corps — Saut en longueur (m)",Barèmes!$B$6:$B$28,H539,Barèmes!$C$6:$C$28,IF(H539="6ème","Mixte",G539)),Barèmes!$E$2,Barèmes!$F$2)))),IF(O539&gt;=SUMIFS(Barèmes!$F$6:$F$28,Barèmes!$A$6:$A$28,"Force bas du corps — Saut en longueur (m)",Barèmes!$B$6:$B$28,H539,Barèmes!$C$6:$C$28,IF(H539="6ème","Mixte",G539)),Barèmes!$B$2,IF(O539&gt;=SUMIFS(Barèmes!$G$6:$G$28,Barèmes!$A$6:$A$28,"Force bas du corps — Saut en longueur (m)",Barèmes!$B$6:$B$28,H539,Barèmes!$C$6:$C$28,IF(H539="6ème","Mixte",G539)),Barèmes!$C$2,IF(O539&gt;=SUMIFS(Barèmes!$H$6:$H$28,Barèmes!$A$6:$A$28,"Force bas du corps — Saut en longueur (m)",Barèmes!$B$6:$B$28,H539,Barèmes!$C$6:$C$28,IF(H539="6ème","Mixte",G539)),Barèmes!$D$2,IF(O539&gt;=SUMIFS(Barèmes!$I$6:$I$28,Barèmes!$A$6:$A$28,"Force bas du corps — Saut en longueur (m)",Barèmes!$B$6:$B$28,H539,Barèmes!$C$6:$C$28,IF(H539="6ème","Mixte",G539)),Barèmes!$E$2,Barèmes!$F$2))))))</f>
        <v/>
      </c>
      <c r="R539" s="22"/>
      <c r="S539" s="24" t="str">
        <f>IF(OR(R539="",SUMPRODUCT((Barèmes!$A$6:$A$28="Vitesse — 30 m (s)")*(Barèmes!$B$6:$B$28=H539)*(Barèmes!$C$6:$C$28=IF(H539="6ème","Mixte",G539)))=0),"",IF(SUMPRODUCT((Barèmes!$A$6:$A$28="Vitesse — 30 m (s)")*(Barèmes!$B$6:$B$28=H539)*(Barèmes!$C$6:$C$28=IF(H539="6ème","Mixte",G539))*(Barèmes!$J$6:$J$28="+"))&gt;0,IF(R539&lt;=SUMIFS(Barèmes!$D$6:$D$28,Barèmes!$A$6:$A$28,"Vitesse — 30 m (s)",Barèmes!$B$6:$B$28,H539,Barèmes!$C$6:$C$28,IF(H539="6ème","Mixte",G539)),"à besoin",IF(R539&lt;=SUMIFS(Barèmes!$E$6:$E$28,Barèmes!$A$6:$A$28,"Vitesse — 30 m (s)",Barèmes!$B$6:$B$28,H539,Barèmes!$C$6:$C$28,IF(H539="6ème","Mixte",G539)),"fragile","satisfaisant")),IF(R539&gt;=SUMIFS(Barèmes!$D$6:$D$28,Barèmes!$A$6:$A$28,"Vitesse — 30 m (s)",Barèmes!$B$6:$B$28,H539,Barèmes!$C$6:$C$28,IF(H539="6ème","Mixte",G539)),"à besoin",IF(R539&gt;=SUMIFS(Barèmes!$E$6:$E$28,Barèmes!$A$6:$A$28,"Vitesse — 30 m (s)",Barèmes!$B$6:$B$28,H539,Barèmes!$C$6:$C$28,IF(H539="6ème","Mixte",G539)),"fragile","satisfaisant"))))</f>
        <v/>
      </c>
      <c r="T539" s="24" t="str">
        <f>IF(OR(R539="",SUMPRODUCT((Barèmes!$A$6:$A$28="Vitesse — 30 m (s)")*(Barèmes!$B$6:$B$28=H539)*(Barèmes!$C$6:$C$28=IF(H539="6ème","Mixte",G539)))=0),"",IF(SUMPRODUCT((Barèmes!$A$6:$A$28="Vitesse — 30 m (s)")*(Barèmes!$B$6:$B$28=H539)*(Barèmes!$C$6:$C$28=IF(H539="6ème","Mixte",G539))*(Barèmes!$J$6:$J$28="+"))&gt;0,IF(R539&lt;=SUMIFS(Barèmes!$F$6:$F$28,Barèmes!$A$6:$A$28,"Vitesse — 30 m (s)",Barèmes!$B$6:$B$28,H539,Barèmes!$C$6:$C$28,IF(H539="6ème","Mixte",G539)),Barèmes!$B$2,IF(R539&lt;=SUMIFS(Barèmes!$G$6:$G$28,Barèmes!$A$6:$A$28,"Vitesse — 30 m (s)",Barèmes!$B$6:$B$28,H539,Barèmes!$C$6:$C$28,IF(H539="6ème","Mixte",G539)),Barèmes!$C$2,IF(R539&lt;=SUMIFS(Barèmes!$H$6:$H$28,Barèmes!$A$6:$A$28,"Vitesse — 30 m (s)",Barèmes!$B$6:$B$28,H539,Barèmes!$C$6:$C$28,IF(H539="6ème","Mixte",G539)),Barèmes!$D$2,IF(R539&lt;=SUMIFS(Barèmes!$I$6:$I$28,Barèmes!$A$6:$A$28,"Vitesse — 30 m (s)",Barèmes!$B$6:$B$28,H539,Barèmes!$C$6:$C$28,IF(H539="6ème","Mixte",G539)),Barèmes!$E$2,Barèmes!$F$2)))),IF(R539&gt;=SUMIFS(Barèmes!$F$6:$F$28,Barèmes!$A$6:$A$28,"Vitesse — 30 m (s)",Barèmes!$B$6:$B$28,H539,Barèmes!$C$6:$C$28,IF(H539="6ème","Mixte",G539)),Barèmes!$B$2,IF(R539&gt;=SUMIFS(Barèmes!$G$6:$G$28,Barèmes!$A$6:$A$28,"Vitesse — 30 m (s)",Barèmes!$B$6:$B$28,H539,Barèmes!$C$6:$C$28,IF(H539="6ème","Mixte",G539)),Barèmes!$C$2,IF(R539&gt;=SUMIFS(Barèmes!$H$6:$H$28,Barèmes!$A$6:$A$28,"Vitesse — 30 m (s)",Barèmes!$B$6:$B$28,H539,Barèmes!$C$6:$C$28,IF(H539="6ème","Mixte",G539)),Barèmes!$D$2,IF(R539&gt;=SUMIFS(Barèmes!$I$6:$I$28,Barèmes!$A$6:$A$28,"Vitesse — 30 m (s)",Barèmes!$B$6:$B$28,H539,Barèmes!$C$6:$C$28,IF(H539="6ème","Mixte",G539)),Barèmes!$E$2,Barèmes!$F$2))))))</f>
        <v/>
      </c>
      <c r="U539" s="22"/>
      <c r="V539" s="25" t="str">
        <f>IF(OR(U539="",SUMPRODUCT((Barèmes!$A$6:$A$28="Vitesse — 50 m (s)")*(Barèmes!$B$6:$B$28=H539)*(Barèmes!$C$6:$C$28=IF(H539="6ème","Mixte",G539)))=0),"",IF(SUMPRODUCT((Barèmes!$A$6:$A$28="Vitesse — 50 m (s)")*(Barèmes!$B$6:$B$28=H539)*(Barèmes!$C$6:$C$28=IF(H539="6ème","Mixte",G539))*(Barèmes!$J$6:$J$28="+"))&gt;0,IF(U539&lt;=SUMIFS(Barèmes!$D$6:$D$28,Barèmes!$A$6:$A$28,"Vitesse — 50 m (s)",Barèmes!$B$6:$B$28,H539,Barèmes!$C$6:$C$28,IF(H539="6ème","Mixte",G539)),"à besoin",IF(U539&lt;=SUMIFS(Barèmes!$E$6:$E$28,Barèmes!$A$6:$A$28,"Vitesse — 50 m (s)",Barèmes!$B$6:$B$28,H539,Barèmes!$C$6:$C$28,IF(H539="6ème","Mixte",G539)),"fragile","satisfaisant")),IF(U539&gt;=SUMIFS(Barèmes!$D$6:$D$28,Barèmes!$A$6:$A$28,"Vitesse — 50 m (s)",Barèmes!$B$6:$B$28,H539,Barèmes!$C$6:$C$28,IF(H539="6ème","Mixte",G539)),"à besoin",IF(U539&gt;=SUMIFS(Barèmes!$E$6:$E$28,Barèmes!$A$6:$A$28,"Vitesse — 50 m (s)",Barèmes!$B$6:$B$28,H539,Barèmes!$C$6:$C$28,IF(H539="6ème","Mixte",G539)),"fragile","satisfaisant"))))</f>
        <v/>
      </c>
      <c r="W539" s="25" t="str">
        <f>IF(OR(U539="",SUMPRODUCT((Barèmes!$A$6:$A$28="Vitesse — 50 m (s)")*(Barèmes!$B$6:$B$28=H539)*(Barèmes!$C$6:$C$28=IF(H539="6ème","Mixte",G539)))=0),"",IF(SUMPRODUCT((Barèmes!$A$6:$A$28="Vitesse — 50 m (s)")*(Barèmes!$B$6:$B$28=H539)*(Barèmes!$C$6:$C$28=IF(H539="6ème","Mixte",G539))*(Barèmes!$J$6:$J$28="+"))&gt;0,IF(U539&lt;=SUMIFS(Barèmes!$F$6:$F$28,Barèmes!$A$6:$A$28,"Vitesse — 50 m (s)",Barèmes!$B$6:$B$28,H539,Barèmes!$C$6:$C$28,IF(H539="6ème","Mixte",G539)),Barèmes!$B$2,IF(U539&lt;=SUMIFS(Barèmes!$G$6:$G$28,Barèmes!$A$6:$A$28,"Vitesse — 50 m (s)",Barèmes!$B$6:$B$28,H539,Barèmes!$C$6:$C$28,IF(H539="6ème","Mixte",G539)),Barèmes!$C$2,IF(U539&lt;=SUMIFS(Barèmes!$H$6:$H$28,Barèmes!$A$6:$A$28,"Vitesse — 50 m (s)",Barèmes!$B$6:$B$28,H539,Barèmes!$C$6:$C$28,IF(H539="6ème","Mixte",G539)),Barèmes!$D$2,IF(U539&lt;=SUMIFS(Barèmes!$I$6:$I$28,Barèmes!$A$6:$A$28,"Vitesse — 50 m (s)",Barèmes!$B$6:$B$28,H539,Barèmes!$C$6:$C$28,IF(H539="6ème","Mixte",G539)),Barèmes!$E$2,Barèmes!$F$2)))),IF(U539&gt;=SUMIFS(Barèmes!$F$6:$F$28,Barèmes!$A$6:$A$28,"Vitesse — 50 m (s)",Barèmes!$B$6:$B$28,H539,Barèmes!$C$6:$C$28,IF(H539="6ème","Mixte",G539)),Barèmes!$B$2,IF(U539&gt;=SUMIFS(Barèmes!$G$6:$G$28,Barèmes!$A$6:$A$28,"Vitesse — 50 m (s)",Barèmes!$B$6:$B$28,H539,Barèmes!$C$6:$C$28,IF(H539="6ème","Mixte",G539)),Barèmes!$C$2,IF(U539&gt;=SUMIFS(Barèmes!$H$6:$H$28,Barèmes!$A$6:$A$28,"Vitesse — 50 m (s)",Barèmes!$B$6:$B$28,H539,Barèmes!$C$6:$C$28,IF(H539="6ème","Mixte",G539)),Barèmes!$D$2,IF(U539&gt;=SUMIFS(Barèmes!$I$6:$I$28,Barèmes!$A$6:$A$28,"Vitesse — 50 m (s)",Barèmes!$B$6:$B$28,H539,Barèmes!$C$6:$C$28,IF(H539="6ème","Mixte",G539)),Barèmes!$E$2,Barèmes!$F$2))))))</f>
        <v/>
      </c>
      <c r="X539" s="18"/>
      <c r="Y539" s="26" t="str" cm="1">
        <f t="array" ref="Y539">IF(OR(X539="",SUMPRODUCT((Barèmes!$A$6:$A$28="Souplesse (score 1-5)")*(Barèmes!$B$6:$B$28=H539)*(Barèmes!$C$6:$C$28=IF(H539="6ème","Mixte",G539)))=0),"",IF(SUMPRODUCT((Barèmes!$A$6:$A$28="Souplesse (score 1-5)")*(Barèmes!$B$6:$B$28=H539)*(Barèmes!$C$6:$C$28=IF(H539="6ème","Mixte",G539))*(Barèmes!$J$6:$J$28="+"))&gt;0,IF(X539&lt;=SUMIFS(Barèmes!$D$6:$D$28,Barèmes!$A$6:$A$28,"Souplesse (score 1-5)",Barèmes!$B$6:$B$28,H539,Barèmes!$C$6:$C$28,IF(H539="6ème","Mixte",G539)),"à besoin",IF(X539&lt;=SUMIFS(Barèmes!$E$6:$E$28,Barèmes!$A$6:$A$28,"Souplesse (score 1-5)",Barèmes!$B$6:$B$28,H539,Barèmes!$C$6:$C$28,IF(H539="6ème","Mixte",G539)),"fragile","satisfaisant")),IF(X539&gt;=SUMIFS(Barèmes!$D$6:$D$28,Barèmes!$A$6:$A$28,"Souplesse (score 1-5)",Barèmes!$B$6:$B$28,H539,Barèmes!$C$6:$C$28,IF(H539="6ème","Mixte",G539)),"à besoin",IF(X539&gt;=SUMIFS(Barèmes!$E$6:$E$28,Barèmes!$A$6:$A$28,"Souplesse (score 1-5)",Barèmes!$B$6:$B$28,H539,Barèmes!$C$6:$C$28,IF(H539="6ème","Mixte",G539)),"fragile","satisfaisant"))))</f>
        <v/>
      </c>
      <c r="Z539" s="26" t="str" cm="1">
        <f t="array" ref="Z539">IF(OR(X539="",SUMPRODUCT((Barèmes!$A$6:$A$28="Souplesse (score 1-5)")*(Barèmes!$B$6:$B$28=H539)*(Barèmes!$C$6:$C$28=IF(H539="6ème","Mixte",G539)))=0),"",IF(SUMPRODUCT((Barèmes!$A$6:$A$28="Souplesse (score 1-5)")*(Barèmes!$B$6:$B$28=H539)*(Barèmes!$C$6:$C$28=IF(H539="6ème","Mixte",G539))*(Barèmes!$J$6:$J$28="+"))&gt;0,IF(X539&lt;=SUMIFS(Barèmes!$F$6:$F$28,Barèmes!$A$6:$A$28,"Souplesse (score 1-5)",Barèmes!$B$6:$B$28,H539,Barèmes!$C$6:$C$28,IF(H539="6ème","Mixte",G539)),Barèmes!$B$2,IF(X539&lt;=SUMIFS(Barèmes!$G$6:$G$28,Barèmes!$A$6:$A$28,"Souplesse (score 1-5)",Barèmes!$B$6:$B$28,H539,Barèmes!$C$6:$C$28,IF(H539="6ème","Mixte",G539)),Barèmes!$C$2,IF(X539&lt;=SUMIFS(Barèmes!$H$6:$H$28,Barèmes!$A$6:$A$28,"Souplesse (score 1-5)",Barèmes!$B$6:$B$28,H539,Barèmes!$C$6:$C$28,IF(H539="6ème","Mixte",G539)),Barèmes!$D$2,IF(X539&lt;=SUMIFS(Barèmes!$I$6:$I$28,Barèmes!$A$6:$A$28,"Souplesse (score 1-5)",Barèmes!$B$6:$B$28,H539,Barèmes!$C$6:$C$28,IF(H539="6ème","Mixte",G539)),Barèmes!$E$2,Barèmes!$F$2)))),IF(X539&gt;=SUMIFS(Barèmes!$F$6:$F$28,Barèmes!$A$6:$A$28,"Souplesse (score 1-5)",Barèmes!$B$6:$B$28,H539,Barèmes!$C$6:$C$28,IF(H539="6ème","Mixte",G539)),Barèmes!$B$2,IF(X539&gt;=SUMIFS(Barèmes!$G$6:$G$28,Barèmes!$A$6:$A$28,"Souplesse (score 1-5)",Barèmes!$B$6:$B$28,H539,Barèmes!$C$6:$C$28,IF(H539="6ème","Mixte",G539)),Barèmes!$C$2,IF(X539&gt;=SUMIFS(Barèmes!$H$6:$H$28,Barèmes!$A$6:$A$28,"Souplesse (score 1-5)",Barèmes!$B$6:$B$28,H539,Barèmes!$C$6:$C$28,IF(H539="6ème","Mixte",G539)),Barèmes!$D$2,IF(X539&gt;=SUMIFS(Barèmes!$I$6:$I$28,Barèmes!$A$6:$A$28,"Souplesse (score 1-5)",Barèmes!$B$6:$B$28,H539,Barèmes!$C$6:$C$28,IF(H539="6ème","Mixte",G539)),Barèmes!$E$2,Barèmes!$F$2))))))</f>
        <v/>
      </c>
      <c r="AA539" s="22"/>
      <c r="AB539" s="27" t="str">
        <f>IF(OR(AA539="",SUMPRODUCT((Barèmes!$A$6:$A$28="Agilité — T-test 974 (s)")*(Barèmes!$B$6:$B$28=H539)*(Barèmes!$C$6:$C$28=IF(H539="6ème","Mixte",G539)))=0),"",IF(SUMPRODUCT((Barèmes!$A$6:$A$28="Agilité — T-test 974 (s)")*(Barèmes!$B$6:$B$28=H539)*(Barèmes!$C$6:$C$28=IF(H539="6ème","Mixte",G539))*(Barèmes!$J$6:$J$28="+"))&gt;0,IF(AA539&lt;=SUMIFS(Barèmes!$D$6:$D$28,Barèmes!$A$6:$A$28,"Agilité — T-test 974 (s)",Barèmes!$B$6:$B$28,H539,Barèmes!$C$6:$C$28,IF(H539="6ème","Mixte",G539)),"à besoin",IF(AA539&lt;=SUMIFS(Barèmes!$E$6:$E$28,Barèmes!$A$6:$A$28,"Agilité — T-test 974 (s)",Barèmes!$B$6:$B$28,H539,Barèmes!$C$6:$C$28,IF(H539="6ème","Mixte",G539)),"fragile","satisfaisant")),IF(AA539&gt;=SUMIFS(Barèmes!$D$6:$D$28,Barèmes!$A$6:$A$28,"Agilité — T-test 974 (s)",Barèmes!$B$6:$B$28,H539,Barèmes!$C$6:$C$28,IF(H539="6ème","Mixte",G539)),"à besoin",IF(AA539&gt;=SUMIFS(Barèmes!$E$6:$E$28,Barèmes!$A$6:$A$28,"Agilité — T-test 974 (s)",Barèmes!$B$6:$B$28,H539,Barèmes!$C$6:$C$28,IF(H539="6ème","Mixte",G539)),"fragile","satisfaisant"))))</f>
        <v/>
      </c>
      <c r="AC539" s="27" t="str">
        <f>IF(OR(AA539="",SUMPRODUCT((Barèmes!$A$6:$A$28="Agilité — T-test 974 (s)")*(Barèmes!$B$6:$B$28=H539)*(Barèmes!$C$6:$C$28=IF(H539="6ème","Mixte",G539)))=0),"",IF(SUMPRODUCT((Barèmes!$A$6:$A$28="Agilité — T-test 974 (s)")*(Barèmes!$B$6:$B$28=H539)*(Barèmes!$C$6:$C$28=IF(H539="6ème","Mixte",G539))*(Barèmes!$J$6:$J$28="+"))&gt;0,IF(AA539&lt;=SUMIFS(Barèmes!$F$6:$F$28,Barèmes!$A$6:$A$28,"Agilité — T-test 974 (s)",Barèmes!$B$6:$B$28,H539,Barèmes!$C$6:$C$28,IF(H539="6ème","Mixte",G539)),Barèmes!$B$2,IF(AA539&lt;=SUMIFS(Barèmes!$G$6:$G$28,Barèmes!$A$6:$A$28,"Agilité — T-test 974 (s)",Barèmes!$B$6:$B$28,H539,Barèmes!$C$6:$C$28,IF(H539="6ème","Mixte",G539)),Barèmes!$C$2,IF(AA539&lt;=SUMIFS(Barèmes!$H$6:$H$28,Barèmes!$A$6:$A$28,"Agilité — T-test 974 (s)",Barèmes!$B$6:$B$28,H539,Barèmes!$C$6:$C$28,IF(H539="6ème","Mixte",G539)),Barèmes!$D$2,IF(AA539&lt;=SUMIFS(Barèmes!$I$6:$I$28,Barèmes!$A$6:$A$28,"Agilité — T-test 974 (s)",Barèmes!$B$6:$B$28,H539,Barèmes!$C$6:$C$28,IF(H539="6ème","Mixte",G539)),Barèmes!$E$2,Barèmes!$F$2)))),IF(AA539&gt;=SUMIFS(Barèmes!$F$6:$F$28,Barèmes!$A$6:$A$28,"Agilité — T-test 974 (s)",Barèmes!$B$6:$B$28,H539,Barèmes!$C$6:$C$28,IF(H539="6ème","Mixte",G539)),Barèmes!$B$2,IF(AA539&gt;=SUMIFS(Barèmes!$G$6:$G$28,Barèmes!$A$6:$A$28,"Agilité — T-test 974 (s)",Barèmes!$B$6:$B$28,H539,Barèmes!$C$6:$C$28,IF(H539="6ème","Mixte",G539)),Barèmes!$C$2,IF(AA539&gt;=SUMIFS(Barèmes!$H$6:$H$28,Barèmes!$A$6:$A$28,"Agilité — T-test 974 (s)",Barèmes!$B$6:$B$28,H539,Barèmes!$C$6:$C$28,IF(H539="6ème","Mixte",G539)),Barèmes!$D$2,IF(AA539&gt;=SUMIFS(Barèmes!$I$6:$I$28,Barèmes!$A$6:$A$28,"Agilité — T-test 974 (s)",Barèmes!$B$6:$B$28,H539,Barèmes!$C$6:$C$28,IF(H539="6ème","Mixte",G539)),Barèmes!$E$2,Barèmes!$F$2))))))</f>
        <v/>
      </c>
      <c r="AD539" s="28" t="str">
        <f t="shared" si="66"/>
        <v/>
      </c>
      <c r="AE539" s="29" t="str">
        <f t="shared" si="67"/>
        <v/>
      </c>
      <c r="AF539" s="30" t="str">
        <f>IF(OR(AD539="",SUMPRODUCT((Barèmes!$A$6:$A$28="Surcoût d'agilité (s) — technique")*(Barèmes!$B$6:$B$28=H539)*(Barèmes!$C$6:$C$28=IF(H539="6ème","Mixte",G539)))=0),"",IF(SUMPRODUCT((Barèmes!$A$6:$A$28="Surcoût d'agilité (s) — technique")*(Barèmes!$B$6:$B$28=H539)*(Barèmes!$C$6:$C$28=IF(H539="6ème","Mixte",G539))*(Barèmes!$J$6:$J$28="+"))&gt;0,IF(AD539&lt;=SUMIFS(Barèmes!$D$6:$D$28,Barèmes!$A$6:$A$28,"Surcoût d'agilité (s) — technique",Barèmes!$B$6:$B$28,H539,Barèmes!$C$6:$C$28,IF(H539="6ème","Mixte",G539)),"à besoin",IF(AD539&lt;=SUMIFS(Barèmes!$E$6:$E$28,Barèmes!$A$6:$A$28,"Surcoût d'agilité (s) — technique",Barèmes!$B$6:$B$28,H539,Barèmes!$C$6:$C$28,IF(H539="6ème","Mixte",G539)),"fragile","satisfaisant")),IF(AD539&gt;=SUMIFS(Barèmes!$D$6:$D$28,Barèmes!$A$6:$A$28,"Surcoût d'agilité (s) — technique",Barèmes!$B$6:$B$28,H539,Barèmes!$C$6:$C$28,IF(H539="6ème","Mixte",G539)),"à besoin",IF(AD539&gt;=SUMIFS(Barèmes!$E$6:$E$28,Barèmes!$A$6:$A$28,"Surcoût d'agilité (s) — technique",Barèmes!$B$6:$B$28,H539,Barèmes!$C$6:$C$28,IF(H539="6ème","Mixte",G539)),"fragile","satisfaisant"))))</f>
        <v/>
      </c>
      <c r="AG539" s="30" t="str">
        <f>IF(OR(AD539="",SUMPRODUCT((Barèmes!$A$6:$A$28="Surcoût d'agilité (s) — technique")*(Barèmes!$B$6:$B$28=H539)*(Barèmes!$C$6:$C$28=IF(H539="6ème","Mixte",G539)))=0),"",IF(SUMPRODUCT((Barèmes!$A$6:$A$28="Surcoût d'agilité (s) — technique")*(Barèmes!$B$6:$B$28=H539)*(Barèmes!$C$6:$C$28=IF(H539="6ème","Mixte",G539))*(Barèmes!$J$6:$J$28="+"))&gt;0,IF(AD539&lt;=SUMIFS(Barèmes!$F$6:$F$28,Barèmes!$A$6:$A$28,"Surcoût d'agilité (s) — technique",Barèmes!$B$6:$B$28,H539,Barèmes!$C$6:$C$28,IF(H539="6ème","Mixte",G539)),Barèmes!$B$2,IF(AD539&lt;=SUMIFS(Barèmes!$G$6:$G$28,Barèmes!$A$6:$A$28,"Surcoût d'agilité (s) — technique",Barèmes!$B$6:$B$28,H539,Barèmes!$C$6:$C$28,IF(H539="6ème","Mixte",G539)),Barèmes!$C$2,IF(AD539&lt;=SUMIFS(Barèmes!$H$6:$H$28,Barèmes!$A$6:$A$28,"Surcoût d'agilité (s) — technique",Barèmes!$B$6:$B$28,H539,Barèmes!$C$6:$C$28,IF(H539="6ème","Mixte",G539)),Barèmes!$D$2,IF(AD539&lt;=SUMIFS(Barèmes!$I$6:$I$28,Barèmes!$A$6:$A$28,"Surcoût d'agilité (s) — technique",Barèmes!$B$6:$B$28,H539,Barèmes!$C$6:$C$28,IF(H539="6ème","Mixte",G539)),Barèmes!$E$2,Barèmes!$F$2)))),IF(AD539&gt;=SUMIFS(Barèmes!$F$6:$F$28,Barèmes!$A$6:$A$28,"Surcoût d'agilité (s) — technique",Barèmes!$B$6:$B$28,H539,Barèmes!$C$6:$C$28,IF(H539="6ème","Mixte",G539)),Barèmes!$B$2,IF(AD539&gt;=SUMIFS(Barèmes!$G$6:$G$28,Barèmes!$A$6:$A$28,"Surcoût d'agilité (s) — technique",Barèmes!$B$6:$B$28,H539,Barèmes!$C$6:$C$28,IF(H539="6ème","Mixte",G539)),Barèmes!$C$2,IF(AD539&gt;=SUMIFS(Barèmes!$H$6:$H$28,Barèmes!$A$6:$A$28,"Surcoût d'agilité (s) — technique",Barèmes!$B$6:$B$28,H539,Barèmes!$C$6:$C$28,IF(H539="6ème","Mixte",G539)),Barèmes!$D$2,IF(AD539&gt;=SUMIFS(Barèmes!$I$6:$I$28,Barèmes!$A$6:$A$28,"Surcoût d'agilité (s) — technique",Barèmes!$B$6:$B$28,H539,Barèmes!$C$6:$C$28,IF(H539="6ème","Mixte",G539)),Barèmes!$E$2,Barèmes!$F$2))))))</f>
        <v/>
      </c>
      <c r="AH539" s="31" t="str">
        <f>IF((IF(N539="",0,1)+IF(Q539="",0,1)+IF(W539="",0,1)+IF(Z539="",0,1)+IF(AC539="",0,1))=0,"",3*IF(N539=Barèmes!$B$2,1,IF(N539=Barèmes!$C$2,2,IF(N539=Barèmes!$D$2,3,IF(N539=Barèmes!$E$2,4,IF(N539=Barèmes!$F$2,5,0)))))+3*IF(Q539=Barèmes!$B$2,1,IF(Q539=Barèmes!$C$2,2,IF(Q539=Barèmes!$D$2,3,IF(Q539=Barèmes!$E$2,4,IF(Q539=Barèmes!$F$2,5,0)))))+2*IF(W539=Barèmes!$B$2,1,IF(W539=Barèmes!$C$2,2,IF(W539=Barèmes!$D$2,3,IF(W539=Barèmes!$E$2,4,IF(W539=Barèmes!$F$2,5,0)))))+1*IF(Z539=Barèmes!$B$2,1,IF(Z539=Barèmes!$C$2,2,IF(Z539=Barèmes!$D$2,3,IF(Z539=Barèmes!$E$2,4,IF(Z539=Barèmes!$F$2,5,0)))))+1*IF(AC539=Barèmes!$B$2,1,IF(AC539=Barèmes!$C$2,2,IF(AC539=Barèmes!$D$2,3,IF(AC539=Barèmes!$E$2,4,IF(AC539=Barèmes!$F$2,5,0))))))</f>
        <v/>
      </c>
      <c r="AI539" s="31"/>
      <c r="AJ539" s="32" t="str">
        <f>IFERROR(INDEX(Croissance!$B$5:$B$604,MATCH(A539,Croissance!$A$5:$A$604,0)),"")</f>
        <v/>
      </c>
      <c r="AK539" s="32" t="str">
        <f>IFERROR(INDEX(Croissance!$C$5:$C$604,MATCH(A539,Croissance!$A$5:$A$604,0)),"")</f>
        <v/>
      </c>
      <c r="AL539" s="32" t="str">
        <f>IFERROR(INDEX(Croissance!$D$5:$D$604,MATCH(A539,Croissance!$A$5:$A$604,0)),"")</f>
        <v/>
      </c>
      <c r="AM539" s="32" t="str">
        <f>IFERROR(INDEX(Croissance!$E$5:$E$604,MATCH(A539,Croissance!$A$5:$A$604,0)),"")</f>
        <v/>
      </c>
      <c r="AO539" s="33">
        <f t="shared" si="72"/>
        <v>0</v>
      </c>
      <c r="AP539" s="33">
        <f t="shared" si="68"/>
        <v>0</v>
      </c>
      <c r="AQ539" s="33">
        <f>IF(A539="",0,IF(AND(OR('Synthèse classe'!$C$2="Tous",C539='Synthèse classe'!$C$2),OR('Synthèse classe'!$C$3="Toutes",D539='Synthèse classe'!$C$3),OR('Synthèse classe'!$C$4="Toutes",AND('Synthèse classe'!$C$4="Dernière",AP539=1),B539=IFERROR(VALUE('Synthèse classe'!$C$4),0))),1,0))</f>
        <v>0</v>
      </c>
      <c r="AR539" s="34" t="str">
        <f t="shared" si="69"/>
        <v/>
      </c>
    </row>
    <row r="540" spans="1:44" x14ac:dyDescent="0.2">
      <c r="A540" s="17" t="str">
        <f t="shared" si="65"/>
        <v/>
      </c>
      <c r="B540" s="18"/>
      <c r="C540" s="19"/>
      <c r="D540" s="19"/>
      <c r="E540" s="19"/>
      <c r="F540" s="19"/>
      <c r="G540" s="19"/>
      <c r="H540" s="17" t="str">
        <f t="shared" si="70"/>
        <v/>
      </c>
      <c r="I540" s="20"/>
      <c r="J540" s="18"/>
      <c r="K540" s="19"/>
      <c r="L540" s="21" t="str">
        <f t="shared" si="71"/>
        <v/>
      </c>
      <c r="M540" s="21" t="str">
        <f>IF(OR(J540="",SUMPRODUCT((Barèmes!$A$6:$A$28="Endurance — Luc Léger (palier)")*(Barèmes!$B$6:$B$28=H540)*(Barèmes!$C$6:$C$28=IF(H540="6ème","Mixte",G540)))=0),"",IF(SUMPRODUCT((Barèmes!$A$6:$A$28="Endurance — Luc Léger (palier)")*(Barèmes!$B$6:$B$28=H540)*(Barèmes!$C$6:$C$28=IF(H540="6ème","Mixte",G540))*(Barèmes!$J$6:$J$28="+"))&gt;0,IF(J540&lt;=SUMIFS(Barèmes!$D$6:$D$28,Barèmes!$A$6:$A$28,"Endurance — Luc Léger (palier)",Barèmes!$B$6:$B$28,H540,Barèmes!$C$6:$C$28,IF(H540="6ème","Mixte",G540)),"à besoin",IF(J540&lt;=SUMIFS(Barèmes!$E$6:$E$28,Barèmes!$A$6:$A$28,"Endurance — Luc Léger (palier)",Barèmes!$B$6:$B$28,H540,Barèmes!$C$6:$C$28,IF(H540="6ème","Mixte",G540)),"fragile","satisfaisant")),IF(J540&gt;=SUMIFS(Barèmes!$D$6:$D$28,Barèmes!$A$6:$A$28,"Endurance — Luc Léger (palier)",Barèmes!$B$6:$B$28,H540,Barèmes!$C$6:$C$28,IF(H540="6ème","Mixte",G540)),"à besoin",IF(J540&gt;=SUMIFS(Barèmes!$E$6:$E$28,Barèmes!$A$6:$A$28,"Endurance — Luc Léger (palier)",Barèmes!$B$6:$B$28,H540,Barèmes!$C$6:$C$28,IF(H540="6ème","Mixte",G540)),"fragile","satisfaisant"))))</f>
        <v/>
      </c>
      <c r="N540" s="21" t="str">
        <f>IF(OR(J540="",SUMPRODUCT((Barèmes!$A$6:$A$28="Endurance — Luc Léger (palier)")*(Barèmes!$B$6:$B$28=H540)*(Barèmes!$C$6:$C$28=IF(H540="6ème","Mixte",G540)))=0),"",IF(SUMPRODUCT((Barèmes!$A$6:$A$28="Endurance — Luc Léger (palier)")*(Barèmes!$B$6:$B$28=H540)*(Barèmes!$C$6:$C$28=IF(H540="6ème","Mixte",G540))*(Barèmes!$J$6:$J$28="+"))&gt;0,IF(J540&lt;=SUMIFS(Barèmes!$F$6:$F$28,Barèmes!$A$6:$A$28,"Endurance — Luc Léger (palier)",Barèmes!$B$6:$B$28,H540,Barèmes!$C$6:$C$28,IF(H540="6ème","Mixte",G540)),Barèmes!$B$2,IF(J540&lt;=SUMIFS(Barèmes!$G$6:$G$28,Barèmes!$A$6:$A$28,"Endurance — Luc Léger (palier)",Barèmes!$B$6:$B$28,H540,Barèmes!$C$6:$C$28,IF(H540="6ème","Mixte",G540)),Barèmes!$C$2,IF(J540&lt;=SUMIFS(Barèmes!$H$6:$H$28,Barèmes!$A$6:$A$28,"Endurance — Luc Léger (palier)",Barèmes!$B$6:$B$28,H540,Barèmes!$C$6:$C$28,IF(H540="6ème","Mixte",G540)),Barèmes!$D$2,IF(J540&lt;=SUMIFS(Barèmes!$I$6:$I$28,Barèmes!$A$6:$A$28,"Endurance — Luc Léger (palier)",Barèmes!$B$6:$B$28,H540,Barèmes!$C$6:$C$28,IF(H540="6ème","Mixte",G540)),Barèmes!$E$2,Barèmes!$F$2)))),IF(J540&gt;=SUMIFS(Barèmes!$F$6:$F$28,Barèmes!$A$6:$A$28,"Endurance — Luc Léger (palier)",Barèmes!$B$6:$B$28,H540,Barèmes!$C$6:$C$28,IF(H540="6ème","Mixte",G540)),Barèmes!$B$2,IF(J540&gt;=SUMIFS(Barèmes!$G$6:$G$28,Barèmes!$A$6:$A$28,"Endurance — Luc Léger (palier)",Barèmes!$B$6:$B$28,H540,Barèmes!$C$6:$C$28,IF(H540="6ème","Mixte",G540)),Barèmes!$C$2,IF(J540&gt;=SUMIFS(Barèmes!$H$6:$H$28,Barèmes!$A$6:$A$28,"Endurance — Luc Léger (palier)",Barèmes!$B$6:$B$28,H540,Barèmes!$C$6:$C$28,IF(H540="6ème","Mixte",G540)),Barèmes!$D$2,IF(J540&gt;=SUMIFS(Barèmes!$I$6:$I$28,Barèmes!$A$6:$A$28,"Endurance — Luc Léger (palier)",Barèmes!$B$6:$B$28,H540,Barèmes!$C$6:$C$28,IF(H540="6ème","Mixte",G540)),Barèmes!$E$2,Barèmes!$F$2))))))</f>
        <v/>
      </c>
      <c r="O540" s="22"/>
      <c r="P540" s="23" t="str">
        <f>IF(OR(O540="",SUMPRODUCT((Barèmes!$A$6:$A$28="Force bas du corps — Saut en longueur (m)")*(Barèmes!$B$6:$B$28=H540)*(Barèmes!$C$6:$C$28=IF(H540="6ème","Mixte",G540)))=0),"",IF(SUMPRODUCT((Barèmes!$A$6:$A$28="Force bas du corps — Saut en longueur (m)")*(Barèmes!$B$6:$B$28=H540)*(Barèmes!$C$6:$C$28=IF(H540="6ème","Mixte",G540))*(Barèmes!$J$6:$J$28="+"))&gt;0,IF(O540&lt;=SUMIFS(Barèmes!$D$6:$D$28,Barèmes!$A$6:$A$28,"Force bas du corps — Saut en longueur (m)",Barèmes!$B$6:$B$28,H540,Barèmes!$C$6:$C$28,IF(H540="6ème","Mixte",G540)),"à besoin",IF(O540&lt;=SUMIFS(Barèmes!$E$6:$E$28,Barèmes!$A$6:$A$28,"Force bas du corps — Saut en longueur (m)",Barèmes!$B$6:$B$28,H540,Barèmes!$C$6:$C$28,IF(H540="6ème","Mixte",G540)),"fragile","satisfaisant")),IF(O540&gt;=SUMIFS(Barèmes!$D$6:$D$28,Barèmes!$A$6:$A$28,"Force bas du corps — Saut en longueur (m)",Barèmes!$B$6:$B$28,H540,Barèmes!$C$6:$C$28,IF(H540="6ème","Mixte",G540)),"à besoin",IF(O540&gt;=SUMIFS(Barèmes!$E$6:$E$28,Barèmes!$A$6:$A$28,"Force bas du corps — Saut en longueur (m)",Barèmes!$B$6:$B$28,H540,Barèmes!$C$6:$C$28,IF(H540="6ème","Mixte",G540)),"fragile","satisfaisant"))))</f>
        <v/>
      </c>
      <c r="Q540" s="23" t="str">
        <f>IF(OR(O540="",SUMPRODUCT((Barèmes!$A$6:$A$28="Force bas du corps — Saut en longueur (m)")*(Barèmes!$B$6:$B$28=H540)*(Barèmes!$C$6:$C$28=IF(H540="6ème","Mixte",G540)))=0),"",IF(SUMPRODUCT((Barèmes!$A$6:$A$28="Force bas du corps — Saut en longueur (m)")*(Barèmes!$B$6:$B$28=H540)*(Barèmes!$C$6:$C$28=IF(H540="6ème","Mixte",G540))*(Barèmes!$J$6:$J$28="+"))&gt;0,IF(O540&lt;=SUMIFS(Barèmes!$F$6:$F$28,Barèmes!$A$6:$A$28,"Force bas du corps — Saut en longueur (m)",Barèmes!$B$6:$B$28,H540,Barèmes!$C$6:$C$28,IF(H540="6ème","Mixte",G540)),Barèmes!$B$2,IF(O540&lt;=SUMIFS(Barèmes!$G$6:$G$28,Barèmes!$A$6:$A$28,"Force bas du corps — Saut en longueur (m)",Barèmes!$B$6:$B$28,H540,Barèmes!$C$6:$C$28,IF(H540="6ème","Mixte",G540)),Barèmes!$C$2,IF(O540&lt;=SUMIFS(Barèmes!$H$6:$H$28,Barèmes!$A$6:$A$28,"Force bas du corps — Saut en longueur (m)",Barèmes!$B$6:$B$28,H540,Barèmes!$C$6:$C$28,IF(H540="6ème","Mixte",G540)),Barèmes!$D$2,IF(O540&lt;=SUMIFS(Barèmes!$I$6:$I$28,Barèmes!$A$6:$A$28,"Force bas du corps — Saut en longueur (m)",Barèmes!$B$6:$B$28,H540,Barèmes!$C$6:$C$28,IF(H540="6ème","Mixte",G540)),Barèmes!$E$2,Barèmes!$F$2)))),IF(O540&gt;=SUMIFS(Barèmes!$F$6:$F$28,Barèmes!$A$6:$A$28,"Force bas du corps — Saut en longueur (m)",Barèmes!$B$6:$B$28,H540,Barèmes!$C$6:$C$28,IF(H540="6ème","Mixte",G540)),Barèmes!$B$2,IF(O540&gt;=SUMIFS(Barèmes!$G$6:$G$28,Barèmes!$A$6:$A$28,"Force bas du corps — Saut en longueur (m)",Barèmes!$B$6:$B$28,H540,Barèmes!$C$6:$C$28,IF(H540="6ème","Mixte",G540)),Barèmes!$C$2,IF(O540&gt;=SUMIFS(Barèmes!$H$6:$H$28,Barèmes!$A$6:$A$28,"Force bas du corps — Saut en longueur (m)",Barèmes!$B$6:$B$28,H540,Barèmes!$C$6:$C$28,IF(H540="6ème","Mixte",G540)),Barèmes!$D$2,IF(O540&gt;=SUMIFS(Barèmes!$I$6:$I$28,Barèmes!$A$6:$A$28,"Force bas du corps — Saut en longueur (m)",Barèmes!$B$6:$B$28,H540,Barèmes!$C$6:$C$28,IF(H540="6ème","Mixte",G540)),Barèmes!$E$2,Barèmes!$F$2))))))</f>
        <v/>
      </c>
      <c r="R540" s="22"/>
      <c r="S540" s="24" t="str">
        <f>IF(OR(R540="",SUMPRODUCT((Barèmes!$A$6:$A$28="Vitesse — 30 m (s)")*(Barèmes!$B$6:$B$28=H540)*(Barèmes!$C$6:$C$28=IF(H540="6ème","Mixte",G540)))=0),"",IF(SUMPRODUCT((Barèmes!$A$6:$A$28="Vitesse — 30 m (s)")*(Barèmes!$B$6:$B$28=H540)*(Barèmes!$C$6:$C$28=IF(H540="6ème","Mixte",G540))*(Barèmes!$J$6:$J$28="+"))&gt;0,IF(R540&lt;=SUMIFS(Barèmes!$D$6:$D$28,Barèmes!$A$6:$A$28,"Vitesse — 30 m (s)",Barèmes!$B$6:$B$28,H540,Barèmes!$C$6:$C$28,IF(H540="6ème","Mixte",G540)),"à besoin",IF(R540&lt;=SUMIFS(Barèmes!$E$6:$E$28,Barèmes!$A$6:$A$28,"Vitesse — 30 m (s)",Barèmes!$B$6:$B$28,H540,Barèmes!$C$6:$C$28,IF(H540="6ème","Mixte",G540)),"fragile","satisfaisant")),IF(R540&gt;=SUMIFS(Barèmes!$D$6:$D$28,Barèmes!$A$6:$A$28,"Vitesse — 30 m (s)",Barèmes!$B$6:$B$28,H540,Barèmes!$C$6:$C$28,IF(H540="6ème","Mixte",G540)),"à besoin",IF(R540&gt;=SUMIFS(Barèmes!$E$6:$E$28,Barèmes!$A$6:$A$28,"Vitesse — 30 m (s)",Barèmes!$B$6:$B$28,H540,Barèmes!$C$6:$C$28,IF(H540="6ème","Mixte",G540)),"fragile","satisfaisant"))))</f>
        <v/>
      </c>
      <c r="T540" s="24" t="str">
        <f>IF(OR(R540="",SUMPRODUCT((Barèmes!$A$6:$A$28="Vitesse — 30 m (s)")*(Barèmes!$B$6:$B$28=H540)*(Barèmes!$C$6:$C$28=IF(H540="6ème","Mixte",G540)))=0),"",IF(SUMPRODUCT((Barèmes!$A$6:$A$28="Vitesse — 30 m (s)")*(Barèmes!$B$6:$B$28=H540)*(Barèmes!$C$6:$C$28=IF(H540="6ème","Mixte",G540))*(Barèmes!$J$6:$J$28="+"))&gt;0,IF(R540&lt;=SUMIFS(Barèmes!$F$6:$F$28,Barèmes!$A$6:$A$28,"Vitesse — 30 m (s)",Barèmes!$B$6:$B$28,H540,Barèmes!$C$6:$C$28,IF(H540="6ème","Mixte",G540)),Barèmes!$B$2,IF(R540&lt;=SUMIFS(Barèmes!$G$6:$G$28,Barèmes!$A$6:$A$28,"Vitesse — 30 m (s)",Barèmes!$B$6:$B$28,H540,Barèmes!$C$6:$C$28,IF(H540="6ème","Mixte",G540)),Barèmes!$C$2,IF(R540&lt;=SUMIFS(Barèmes!$H$6:$H$28,Barèmes!$A$6:$A$28,"Vitesse — 30 m (s)",Barèmes!$B$6:$B$28,H540,Barèmes!$C$6:$C$28,IF(H540="6ème","Mixte",G540)),Barèmes!$D$2,IF(R540&lt;=SUMIFS(Barèmes!$I$6:$I$28,Barèmes!$A$6:$A$28,"Vitesse — 30 m (s)",Barèmes!$B$6:$B$28,H540,Barèmes!$C$6:$C$28,IF(H540="6ème","Mixte",G540)),Barèmes!$E$2,Barèmes!$F$2)))),IF(R540&gt;=SUMIFS(Barèmes!$F$6:$F$28,Barèmes!$A$6:$A$28,"Vitesse — 30 m (s)",Barèmes!$B$6:$B$28,H540,Barèmes!$C$6:$C$28,IF(H540="6ème","Mixte",G540)),Barèmes!$B$2,IF(R540&gt;=SUMIFS(Barèmes!$G$6:$G$28,Barèmes!$A$6:$A$28,"Vitesse — 30 m (s)",Barèmes!$B$6:$B$28,H540,Barèmes!$C$6:$C$28,IF(H540="6ème","Mixte",G540)),Barèmes!$C$2,IF(R540&gt;=SUMIFS(Barèmes!$H$6:$H$28,Barèmes!$A$6:$A$28,"Vitesse — 30 m (s)",Barèmes!$B$6:$B$28,H540,Barèmes!$C$6:$C$28,IF(H540="6ème","Mixte",G540)),Barèmes!$D$2,IF(R540&gt;=SUMIFS(Barèmes!$I$6:$I$28,Barèmes!$A$6:$A$28,"Vitesse — 30 m (s)",Barèmes!$B$6:$B$28,H540,Barèmes!$C$6:$C$28,IF(H540="6ème","Mixte",G540)),Barèmes!$E$2,Barèmes!$F$2))))))</f>
        <v/>
      </c>
      <c r="U540" s="22"/>
      <c r="V540" s="25" t="str">
        <f>IF(OR(U540="",SUMPRODUCT((Barèmes!$A$6:$A$28="Vitesse — 50 m (s)")*(Barèmes!$B$6:$B$28=H540)*(Barèmes!$C$6:$C$28=IF(H540="6ème","Mixte",G540)))=0),"",IF(SUMPRODUCT((Barèmes!$A$6:$A$28="Vitesse — 50 m (s)")*(Barèmes!$B$6:$B$28=H540)*(Barèmes!$C$6:$C$28=IF(H540="6ème","Mixte",G540))*(Barèmes!$J$6:$J$28="+"))&gt;0,IF(U540&lt;=SUMIFS(Barèmes!$D$6:$D$28,Barèmes!$A$6:$A$28,"Vitesse — 50 m (s)",Barèmes!$B$6:$B$28,H540,Barèmes!$C$6:$C$28,IF(H540="6ème","Mixte",G540)),"à besoin",IF(U540&lt;=SUMIFS(Barèmes!$E$6:$E$28,Barèmes!$A$6:$A$28,"Vitesse — 50 m (s)",Barèmes!$B$6:$B$28,H540,Barèmes!$C$6:$C$28,IF(H540="6ème","Mixte",G540)),"fragile","satisfaisant")),IF(U540&gt;=SUMIFS(Barèmes!$D$6:$D$28,Barèmes!$A$6:$A$28,"Vitesse — 50 m (s)",Barèmes!$B$6:$B$28,H540,Barèmes!$C$6:$C$28,IF(H540="6ème","Mixte",G540)),"à besoin",IF(U540&gt;=SUMIFS(Barèmes!$E$6:$E$28,Barèmes!$A$6:$A$28,"Vitesse — 50 m (s)",Barèmes!$B$6:$B$28,H540,Barèmes!$C$6:$C$28,IF(H540="6ème","Mixte",G540)),"fragile","satisfaisant"))))</f>
        <v/>
      </c>
      <c r="W540" s="25" t="str">
        <f>IF(OR(U540="",SUMPRODUCT((Barèmes!$A$6:$A$28="Vitesse — 50 m (s)")*(Barèmes!$B$6:$B$28=H540)*(Barèmes!$C$6:$C$28=IF(H540="6ème","Mixte",G540)))=0),"",IF(SUMPRODUCT((Barèmes!$A$6:$A$28="Vitesse — 50 m (s)")*(Barèmes!$B$6:$B$28=H540)*(Barèmes!$C$6:$C$28=IF(H540="6ème","Mixte",G540))*(Barèmes!$J$6:$J$28="+"))&gt;0,IF(U540&lt;=SUMIFS(Barèmes!$F$6:$F$28,Barèmes!$A$6:$A$28,"Vitesse — 50 m (s)",Barèmes!$B$6:$B$28,H540,Barèmes!$C$6:$C$28,IF(H540="6ème","Mixte",G540)),Barèmes!$B$2,IF(U540&lt;=SUMIFS(Barèmes!$G$6:$G$28,Barèmes!$A$6:$A$28,"Vitesse — 50 m (s)",Barèmes!$B$6:$B$28,H540,Barèmes!$C$6:$C$28,IF(H540="6ème","Mixte",G540)),Barèmes!$C$2,IF(U540&lt;=SUMIFS(Barèmes!$H$6:$H$28,Barèmes!$A$6:$A$28,"Vitesse — 50 m (s)",Barèmes!$B$6:$B$28,H540,Barèmes!$C$6:$C$28,IF(H540="6ème","Mixte",G540)),Barèmes!$D$2,IF(U540&lt;=SUMIFS(Barèmes!$I$6:$I$28,Barèmes!$A$6:$A$28,"Vitesse — 50 m (s)",Barèmes!$B$6:$B$28,H540,Barèmes!$C$6:$C$28,IF(H540="6ème","Mixte",G540)),Barèmes!$E$2,Barèmes!$F$2)))),IF(U540&gt;=SUMIFS(Barèmes!$F$6:$F$28,Barèmes!$A$6:$A$28,"Vitesse — 50 m (s)",Barèmes!$B$6:$B$28,H540,Barèmes!$C$6:$C$28,IF(H540="6ème","Mixte",G540)),Barèmes!$B$2,IF(U540&gt;=SUMIFS(Barèmes!$G$6:$G$28,Barèmes!$A$6:$A$28,"Vitesse — 50 m (s)",Barèmes!$B$6:$B$28,H540,Barèmes!$C$6:$C$28,IF(H540="6ème","Mixte",G540)),Barèmes!$C$2,IF(U540&gt;=SUMIFS(Barèmes!$H$6:$H$28,Barèmes!$A$6:$A$28,"Vitesse — 50 m (s)",Barèmes!$B$6:$B$28,H540,Barèmes!$C$6:$C$28,IF(H540="6ème","Mixte",G540)),Barèmes!$D$2,IF(U540&gt;=SUMIFS(Barèmes!$I$6:$I$28,Barèmes!$A$6:$A$28,"Vitesse — 50 m (s)",Barèmes!$B$6:$B$28,H540,Barèmes!$C$6:$C$28,IF(H540="6ème","Mixte",G540)),Barèmes!$E$2,Barèmes!$F$2))))))</f>
        <v/>
      </c>
      <c r="X540" s="18"/>
      <c r="Y540" s="26" t="str" cm="1">
        <f t="array" ref="Y540">IF(OR(X540="",SUMPRODUCT((Barèmes!$A$6:$A$28="Souplesse (score 1-5)")*(Barèmes!$B$6:$B$28=H540)*(Barèmes!$C$6:$C$28=IF(H540="6ème","Mixte",G540)))=0),"",IF(SUMPRODUCT((Barèmes!$A$6:$A$28="Souplesse (score 1-5)")*(Barèmes!$B$6:$B$28=H540)*(Barèmes!$C$6:$C$28=IF(H540="6ème","Mixte",G540))*(Barèmes!$J$6:$J$28="+"))&gt;0,IF(X540&lt;=SUMIFS(Barèmes!$D$6:$D$28,Barèmes!$A$6:$A$28,"Souplesse (score 1-5)",Barèmes!$B$6:$B$28,H540,Barèmes!$C$6:$C$28,IF(H540="6ème","Mixte",G540)),"à besoin",IF(X540&lt;=SUMIFS(Barèmes!$E$6:$E$28,Barèmes!$A$6:$A$28,"Souplesse (score 1-5)",Barèmes!$B$6:$B$28,H540,Barèmes!$C$6:$C$28,IF(H540="6ème","Mixte",G540)),"fragile","satisfaisant")),IF(X540&gt;=SUMIFS(Barèmes!$D$6:$D$28,Barèmes!$A$6:$A$28,"Souplesse (score 1-5)",Barèmes!$B$6:$B$28,H540,Barèmes!$C$6:$C$28,IF(H540="6ème","Mixte",G540)),"à besoin",IF(X540&gt;=SUMIFS(Barèmes!$E$6:$E$28,Barèmes!$A$6:$A$28,"Souplesse (score 1-5)",Barèmes!$B$6:$B$28,H540,Barèmes!$C$6:$C$28,IF(H540="6ème","Mixte",G540)),"fragile","satisfaisant"))))</f>
        <v/>
      </c>
      <c r="Z540" s="26" t="str" cm="1">
        <f t="array" ref="Z540">IF(OR(X540="",SUMPRODUCT((Barèmes!$A$6:$A$28="Souplesse (score 1-5)")*(Barèmes!$B$6:$B$28=H540)*(Barèmes!$C$6:$C$28=IF(H540="6ème","Mixte",G540)))=0),"",IF(SUMPRODUCT((Barèmes!$A$6:$A$28="Souplesse (score 1-5)")*(Barèmes!$B$6:$B$28=H540)*(Barèmes!$C$6:$C$28=IF(H540="6ème","Mixte",G540))*(Barèmes!$J$6:$J$28="+"))&gt;0,IF(X540&lt;=SUMIFS(Barèmes!$F$6:$F$28,Barèmes!$A$6:$A$28,"Souplesse (score 1-5)",Barèmes!$B$6:$B$28,H540,Barèmes!$C$6:$C$28,IF(H540="6ème","Mixte",G540)),Barèmes!$B$2,IF(X540&lt;=SUMIFS(Barèmes!$G$6:$G$28,Barèmes!$A$6:$A$28,"Souplesse (score 1-5)",Barèmes!$B$6:$B$28,H540,Barèmes!$C$6:$C$28,IF(H540="6ème","Mixte",G540)),Barèmes!$C$2,IF(X540&lt;=SUMIFS(Barèmes!$H$6:$H$28,Barèmes!$A$6:$A$28,"Souplesse (score 1-5)",Barèmes!$B$6:$B$28,H540,Barèmes!$C$6:$C$28,IF(H540="6ème","Mixte",G540)),Barèmes!$D$2,IF(X540&lt;=SUMIFS(Barèmes!$I$6:$I$28,Barèmes!$A$6:$A$28,"Souplesse (score 1-5)",Barèmes!$B$6:$B$28,H540,Barèmes!$C$6:$C$28,IF(H540="6ème","Mixte",G540)),Barèmes!$E$2,Barèmes!$F$2)))),IF(X540&gt;=SUMIFS(Barèmes!$F$6:$F$28,Barèmes!$A$6:$A$28,"Souplesse (score 1-5)",Barèmes!$B$6:$B$28,H540,Barèmes!$C$6:$C$28,IF(H540="6ème","Mixte",G540)),Barèmes!$B$2,IF(X540&gt;=SUMIFS(Barèmes!$G$6:$G$28,Barèmes!$A$6:$A$28,"Souplesse (score 1-5)",Barèmes!$B$6:$B$28,H540,Barèmes!$C$6:$C$28,IF(H540="6ème","Mixte",G540)),Barèmes!$C$2,IF(X540&gt;=SUMIFS(Barèmes!$H$6:$H$28,Barèmes!$A$6:$A$28,"Souplesse (score 1-5)",Barèmes!$B$6:$B$28,H540,Barèmes!$C$6:$C$28,IF(H540="6ème","Mixte",G540)),Barèmes!$D$2,IF(X540&gt;=SUMIFS(Barèmes!$I$6:$I$28,Barèmes!$A$6:$A$28,"Souplesse (score 1-5)",Barèmes!$B$6:$B$28,H540,Barèmes!$C$6:$C$28,IF(H540="6ème","Mixte",G540)),Barèmes!$E$2,Barèmes!$F$2))))))</f>
        <v/>
      </c>
      <c r="AA540" s="22"/>
      <c r="AB540" s="27" t="str">
        <f>IF(OR(AA540="",SUMPRODUCT((Barèmes!$A$6:$A$28="Agilité — T-test 974 (s)")*(Barèmes!$B$6:$B$28=H540)*(Barèmes!$C$6:$C$28=IF(H540="6ème","Mixte",G540)))=0),"",IF(SUMPRODUCT((Barèmes!$A$6:$A$28="Agilité — T-test 974 (s)")*(Barèmes!$B$6:$B$28=H540)*(Barèmes!$C$6:$C$28=IF(H540="6ème","Mixte",G540))*(Barèmes!$J$6:$J$28="+"))&gt;0,IF(AA540&lt;=SUMIFS(Barèmes!$D$6:$D$28,Barèmes!$A$6:$A$28,"Agilité — T-test 974 (s)",Barèmes!$B$6:$B$28,H540,Barèmes!$C$6:$C$28,IF(H540="6ème","Mixte",G540)),"à besoin",IF(AA540&lt;=SUMIFS(Barèmes!$E$6:$E$28,Barèmes!$A$6:$A$28,"Agilité — T-test 974 (s)",Barèmes!$B$6:$B$28,H540,Barèmes!$C$6:$C$28,IF(H540="6ème","Mixte",G540)),"fragile","satisfaisant")),IF(AA540&gt;=SUMIFS(Barèmes!$D$6:$D$28,Barèmes!$A$6:$A$28,"Agilité — T-test 974 (s)",Barèmes!$B$6:$B$28,H540,Barèmes!$C$6:$C$28,IF(H540="6ème","Mixte",G540)),"à besoin",IF(AA540&gt;=SUMIFS(Barèmes!$E$6:$E$28,Barèmes!$A$6:$A$28,"Agilité — T-test 974 (s)",Barèmes!$B$6:$B$28,H540,Barèmes!$C$6:$C$28,IF(H540="6ème","Mixte",G540)),"fragile","satisfaisant"))))</f>
        <v/>
      </c>
      <c r="AC540" s="27" t="str">
        <f>IF(OR(AA540="",SUMPRODUCT((Barèmes!$A$6:$A$28="Agilité — T-test 974 (s)")*(Barèmes!$B$6:$B$28=H540)*(Barèmes!$C$6:$C$28=IF(H540="6ème","Mixte",G540)))=0),"",IF(SUMPRODUCT((Barèmes!$A$6:$A$28="Agilité — T-test 974 (s)")*(Barèmes!$B$6:$B$28=H540)*(Barèmes!$C$6:$C$28=IF(H540="6ème","Mixte",G540))*(Barèmes!$J$6:$J$28="+"))&gt;0,IF(AA540&lt;=SUMIFS(Barèmes!$F$6:$F$28,Barèmes!$A$6:$A$28,"Agilité — T-test 974 (s)",Barèmes!$B$6:$B$28,H540,Barèmes!$C$6:$C$28,IF(H540="6ème","Mixte",G540)),Barèmes!$B$2,IF(AA540&lt;=SUMIFS(Barèmes!$G$6:$G$28,Barèmes!$A$6:$A$28,"Agilité — T-test 974 (s)",Barèmes!$B$6:$B$28,H540,Barèmes!$C$6:$C$28,IF(H540="6ème","Mixte",G540)),Barèmes!$C$2,IF(AA540&lt;=SUMIFS(Barèmes!$H$6:$H$28,Barèmes!$A$6:$A$28,"Agilité — T-test 974 (s)",Barèmes!$B$6:$B$28,H540,Barèmes!$C$6:$C$28,IF(H540="6ème","Mixte",G540)),Barèmes!$D$2,IF(AA540&lt;=SUMIFS(Barèmes!$I$6:$I$28,Barèmes!$A$6:$A$28,"Agilité — T-test 974 (s)",Barèmes!$B$6:$B$28,H540,Barèmes!$C$6:$C$28,IF(H540="6ème","Mixte",G540)),Barèmes!$E$2,Barèmes!$F$2)))),IF(AA540&gt;=SUMIFS(Barèmes!$F$6:$F$28,Barèmes!$A$6:$A$28,"Agilité — T-test 974 (s)",Barèmes!$B$6:$B$28,H540,Barèmes!$C$6:$C$28,IF(H540="6ème","Mixte",G540)),Barèmes!$B$2,IF(AA540&gt;=SUMIFS(Barèmes!$G$6:$G$28,Barèmes!$A$6:$A$28,"Agilité — T-test 974 (s)",Barèmes!$B$6:$B$28,H540,Barèmes!$C$6:$C$28,IF(H540="6ème","Mixte",G540)),Barèmes!$C$2,IF(AA540&gt;=SUMIFS(Barèmes!$H$6:$H$28,Barèmes!$A$6:$A$28,"Agilité — T-test 974 (s)",Barèmes!$B$6:$B$28,H540,Barèmes!$C$6:$C$28,IF(H540="6ème","Mixte",G540)),Barèmes!$D$2,IF(AA540&gt;=SUMIFS(Barèmes!$I$6:$I$28,Barèmes!$A$6:$A$28,"Agilité — T-test 974 (s)",Barèmes!$B$6:$B$28,H540,Barèmes!$C$6:$C$28,IF(H540="6ème","Mixte",G540)),Barèmes!$E$2,Barèmes!$F$2))))))</f>
        <v/>
      </c>
      <c r="AD540" s="28" t="str">
        <f t="shared" si="66"/>
        <v/>
      </c>
      <c r="AE540" s="29" t="str">
        <f t="shared" si="67"/>
        <v/>
      </c>
      <c r="AF540" s="30" t="str">
        <f>IF(OR(AD540="",SUMPRODUCT((Barèmes!$A$6:$A$28="Surcoût d'agilité (s) — technique")*(Barèmes!$B$6:$B$28=H540)*(Barèmes!$C$6:$C$28=IF(H540="6ème","Mixte",G540)))=0),"",IF(SUMPRODUCT((Barèmes!$A$6:$A$28="Surcoût d'agilité (s) — technique")*(Barèmes!$B$6:$B$28=H540)*(Barèmes!$C$6:$C$28=IF(H540="6ème","Mixte",G540))*(Barèmes!$J$6:$J$28="+"))&gt;0,IF(AD540&lt;=SUMIFS(Barèmes!$D$6:$D$28,Barèmes!$A$6:$A$28,"Surcoût d'agilité (s) — technique",Barèmes!$B$6:$B$28,H540,Barèmes!$C$6:$C$28,IF(H540="6ème","Mixte",G540)),"à besoin",IF(AD540&lt;=SUMIFS(Barèmes!$E$6:$E$28,Barèmes!$A$6:$A$28,"Surcoût d'agilité (s) — technique",Barèmes!$B$6:$B$28,H540,Barèmes!$C$6:$C$28,IF(H540="6ème","Mixte",G540)),"fragile","satisfaisant")),IF(AD540&gt;=SUMIFS(Barèmes!$D$6:$D$28,Barèmes!$A$6:$A$28,"Surcoût d'agilité (s) — technique",Barèmes!$B$6:$B$28,H540,Barèmes!$C$6:$C$28,IF(H540="6ème","Mixte",G540)),"à besoin",IF(AD540&gt;=SUMIFS(Barèmes!$E$6:$E$28,Barèmes!$A$6:$A$28,"Surcoût d'agilité (s) — technique",Barèmes!$B$6:$B$28,H540,Barèmes!$C$6:$C$28,IF(H540="6ème","Mixte",G540)),"fragile","satisfaisant"))))</f>
        <v/>
      </c>
      <c r="AG540" s="30" t="str">
        <f>IF(OR(AD540="",SUMPRODUCT((Barèmes!$A$6:$A$28="Surcoût d'agilité (s) — technique")*(Barèmes!$B$6:$B$28=H540)*(Barèmes!$C$6:$C$28=IF(H540="6ème","Mixte",G540)))=0),"",IF(SUMPRODUCT((Barèmes!$A$6:$A$28="Surcoût d'agilité (s) — technique")*(Barèmes!$B$6:$B$28=H540)*(Barèmes!$C$6:$C$28=IF(H540="6ème","Mixte",G540))*(Barèmes!$J$6:$J$28="+"))&gt;0,IF(AD540&lt;=SUMIFS(Barèmes!$F$6:$F$28,Barèmes!$A$6:$A$28,"Surcoût d'agilité (s) — technique",Barèmes!$B$6:$B$28,H540,Barèmes!$C$6:$C$28,IF(H540="6ème","Mixte",G540)),Barèmes!$B$2,IF(AD540&lt;=SUMIFS(Barèmes!$G$6:$G$28,Barèmes!$A$6:$A$28,"Surcoût d'agilité (s) — technique",Barèmes!$B$6:$B$28,H540,Barèmes!$C$6:$C$28,IF(H540="6ème","Mixte",G540)),Barèmes!$C$2,IF(AD540&lt;=SUMIFS(Barèmes!$H$6:$H$28,Barèmes!$A$6:$A$28,"Surcoût d'agilité (s) — technique",Barèmes!$B$6:$B$28,H540,Barèmes!$C$6:$C$28,IF(H540="6ème","Mixte",G540)),Barèmes!$D$2,IF(AD540&lt;=SUMIFS(Barèmes!$I$6:$I$28,Barèmes!$A$6:$A$28,"Surcoût d'agilité (s) — technique",Barèmes!$B$6:$B$28,H540,Barèmes!$C$6:$C$28,IF(H540="6ème","Mixte",G540)),Barèmes!$E$2,Barèmes!$F$2)))),IF(AD540&gt;=SUMIFS(Barèmes!$F$6:$F$28,Barèmes!$A$6:$A$28,"Surcoût d'agilité (s) — technique",Barèmes!$B$6:$B$28,H540,Barèmes!$C$6:$C$28,IF(H540="6ème","Mixte",G540)),Barèmes!$B$2,IF(AD540&gt;=SUMIFS(Barèmes!$G$6:$G$28,Barèmes!$A$6:$A$28,"Surcoût d'agilité (s) — technique",Barèmes!$B$6:$B$28,H540,Barèmes!$C$6:$C$28,IF(H540="6ème","Mixte",G540)),Barèmes!$C$2,IF(AD540&gt;=SUMIFS(Barèmes!$H$6:$H$28,Barèmes!$A$6:$A$28,"Surcoût d'agilité (s) — technique",Barèmes!$B$6:$B$28,H540,Barèmes!$C$6:$C$28,IF(H540="6ème","Mixte",G540)),Barèmes!$D$2,IF(AD540&gt;=SUMIFS(Barèmes!$I$6:$I$28,Barèmes!$A$6:$A$28,"Surcoût d'agilité (s) — technique",Barèmes!$B$6:$B$28,H540,Barèmes!$C$6:$C$28,IF(H540="6ème","Mixte",G540)),Barèmes!$E$2,Barèmes!$F$2))))))</f>
        <v/>
      </c>
      <c r="AH540" s="31" t="str">
        <f>IF((IF(N540="",0,1)+IF(Q540="",0,1)+IF(W540="",0,1)+IF(Z540="",0,1)+IF(AC540="",0,1))=0,"",3*IF(N540=Barèmes!$B$2,1,IF(N540=Barèmes!$C$2,2,IF(N540=Barèmes!$D$2,3,IF(N540=Barèmes!$E$2,4,IF(N540=Barèmes!$F$2,5,0)))))+3*IF(Q540=Barèmes!$B$2,1,IF(Q540=Barèmes!$C$2,2,IF(Q540=Barèmes!$D$2,3,IF(Q540=Barèmes!$E$2,4,IF(Q540=Barèmes!$F$2,5,0)))))+2*IF(W540=Barèmes!$B$2,1,IF(W540=Barèmes!$C$2,2,IF(W540=Barèmes!$D$2,3,IF(W540=Barèmes!$E$2,4,IF(W540=Barèmes!$F$2,5,0)))))+1*IF(Z540=Barèmes!$B$2,1,IF(Z540=Barèmes!$C$2,2,IF(Z540=Barèmes!$D$2,3,IF(Z540=Barèmes!$E$2,4,IF(Z540=Barèmes!$F$2,5,0)))))+1*IF(AC540=Barèmes!$B$2,1,IF(AC540=Barèmes!$C$2,2,IF(AC540=Barèmes!$D$2,3,IF(AC540=Barèmes!$E$2,4,IF(AC540=Barèmes!$F$2,5,0))))))</f>
        <v/>
      </c>
      <c r="AI540" s="31"/>
      <c r="AJ540" s="32" t="str">
        <f>IFERROR(INDEX(Croissance!$B$5:$B$604,MATCH(A540,Croissance!$A$5:$A$604,0)),"")</f>
        <v/>
      </c>
      <c r="AK540" s="32" t="str">
        <f>IFERROR(INDEX(Croissance!$C$5:$C$604,MATCH(A540,Croissance!$A$5:$A$604,0)),"")</f>
        <v/>
      </c>
      <c r="AL540" s="32" t="str">
        <f>IFERROR(INDEX(Croissance!$D$5:$D$604,MATCH(A540,Croissance!$A$5:$A$604,0)),"")</f>
        <v/>
      </c>
      <c r="AM540" s="32" t="str">
        <f>IFERROR(INDEX(Croissance!$E$5:$E$604,MATCH(A540,Croissance!$A$5:$A$604,0)),"")</f>
        <v/>
      </c>
      <c r="AO540" s="33">
        <f t="shared" si="72"/>
        <v>0</v>
      </c>
      <c r="AP540" s="33">
        <f t="shared" si="68"/>
        <v>0</v>
      </c>
      <c r="AQ540" s="33">
        <f>IF(A540="",0,IF(AND(OR('Synthèse classe'!$C$2="Tous",C540='Synthèse classe'!$C$2),OR('Synthèse classe'!$C$3="Toutes",D540='Synthèse classe'!$C$3),OR('Synthèse classe'!$C$4="Toutes",AND('Synthèse classe'!$C$4="Dernière",AP540=1),B540=IFERROR(VALUE('Synthèse classe'!$C$4),0))),1,0))</f>
        <v>0</v>
      </c>
      <c r="AR540" s="34" t="str">
        <f t="shared" si="69"/>
        <v/>
      </c>
    </row>
    <row r="541" spans="1:44" x14ac:dyDescent="0.2">
      <c r="A541" s="17" t="str">
        <f t="shared" si="65"/>
        <v/>
      </c>
      <c r="B541" s="18"/>
      <c r="C541" s="19"/>
      <c r="D541" s="19"/>
      <c r="E541" s="19"/>
      <c r="F541" s="19"/>
      <c r="G541" s="19"/>
      <c r="H541" s="17" t="str">
        <f t="shared" si="70"/>
        <v/>
      </c>
      <c r="I541" s="20"/>
      <c r="J541" s="18"/>
      <c r="K541" s="19"/>
      <c r="L541" s="21" t="str">
        <f t="shared" si="71"/>
        <v/>
      </c>
      <c r="M541" s="21" t="str">
        <f>IF(OR(J541="",SUMPRODUCT((Barèmes!$A$6:$A$28="Endurance — Luc Léger (palier)")*(Barèmes!$B$6:$B$28=H541)*(Barèmes!$C$6:$C$28=IF(H541="6ème","Mixte",G541)))=0),"",IF(SUMPRODUCT((Barèmes!$A$6:$A$28="Endurance — Luc Léger (palier)")*(Barèmes!$B$6:$B$28=H541)*(Barèmes!$C$6:$C$28=IF(H541="6ème","Mixte",G541))*(Barèmes!$J$6:$J$28="+"))&gt;0,IF(J541&lt;=SUMIFS(Barèmes!$D$6:$D$28,Barèmes!$A$6:$A$28,"Endurance — Luc Léger (palier)",Barèmes!$B$6:$B$28,H541,Barèmes!$C$6:$C$28,IF(H541="6ème","Mixte",G541)),"à besoin",IF(J541&lt;=SUMIFS(Barèmes!$E$6:$E$28,Barèmes!$A$6:$A$28,"Endurance — Luc Léger (palier)",Barèmes!$B$6:$B$28,H541,Barèmes!$C$6:$C$28,IF(H541="6ème","Mixte",G541)),"fragile","satisfaisant")),IF(J541&gt;=SUMIFS(Barèmes!$D$6:$D$28,Barèmes!$A$6:$A$28,"Endurance — Luc Léger (palier)",Barèmes!$B$6:$B$28,H541,Barèmes!$C$6:$C$28,IF(H541="6ème","Mixte",G541)),"à besoin",IF(J541&gt;=SUMIFS(Barèmes!$E$6:$E$28,Barèmes!$A$6:$A$28,"Endurance — Luc Léger (palier)",Barèmes!$B$6:$B$28,H541,Barèmes!$C$6:$C$28,IF(H541="6ème","Mixte",G541)),"fragile","satisfaisant"))))</f>
        <v/>
      </c>
      <c r="N541" s="21" t="str">
        <f>IF(OR(J541="",SUMPRODUCT((Barèmes!$A$6:$A$28="Endurance — Luc Léger (palier)")*(Barèmes!$B$6:$B$28=H541)*(Barèmes!$C$6:$C$28=IF(H541="6ème","Mixte",G541)))=0),"",IF(SUMPRODUCT((Barèmes!$A$6:$A$28="Endurance — Luc Léger (palier)")*(Barèmes!$B$6:$B$28=H541)*(Barèmes!$C$6:$C$28=IF(H541="6ème","Mixte",G541))*(Barèmes!$J$6:$J$28="+"))&gt;0,IF(J541&lt;=SUMIFS(Barèmes!$F$6:$F$28,Barèmes!$A$6:$A$28,"Endurance — Luc Léger (palier)",Barèmes!$B$6:$B$28,H541,Barèmes!$C$6:$C$28,IF(H541="6ème","Mixte",G541)),Barèmes!$B$2,IF(J541&lt;=SUMIFS(Barèmes!$G$6:$G$28,Barèmes!$A$6:$A$28,"Endurance — Luc Léger (palier)",Barèmes!$B$6:$B$28,H541,Barèmes!$C$6:$C$28,IF(H541="6ème","Mixte",G541)),Barèmes!$C$2,IF(J541&lt;=SUMIFS(Barèmes!$H$6:$H$28,Barèmes!$A$6:$A$28,"Endurance — Luc Léger (palier)",Barèmes!$B$6:$B$28,H541,Barèmes!$C$6:$C$28,IF(H541="6ème","Mixte",G541)),Barèmes!$D$2,IF(J541&lt;=SUMIFS(Barèmes!$I$6:$I$28,Barèmes!$A$6:$A$28,"Endurance — Luc Léger (palier)",Barèmes!$B$6:$B$28,H541,Barèmes!$C$6:$C$28,IF(H541="6ème","Mixte",G541)),Barèmes!$E$2,Barèmes!$F$2)))),IF(J541&gt;=SUMIFS(Barèmes!$F$6:$F$28,Barèmes!$A$6:$A$28,"Endurance — Luc Léger (palier)",Barèmes!$B$6:$B$28,H541,Barèmes!$C$6:$C$28,IF(H541="6ème","Mixte",G541)),Barèmes!$B$2,IF(J541&gt;=SUMIFS(Barèmes!$G$6:$G$28,Barèmes!$A$6:$A$28,"Endurance — Luc Léger (palier)",Barèmes!$B$6:$B$28,H541,Barèmes!$C$6:$C$28,IF(H541="6ème","Mixte",G541)),Barèmes!$C$2,IF(J541&gt;=SUMIFS(Barèmes!$H$6:$H$28,Barèmes!$A$6:$A$28,"Endurance — Luc Léger (palier)",Barèmes!$B$6:$B$28,H541,Barèmes!$C$6:$C$28,IF(H541="6ème","Mixte",G541)),Barèmes!$D$2,IF(J541&gt;=SUMIFS(Barèmes!$I$6:$I$28,Barèmes!$A$6:$A$28,"Endurance — Luc Léger (palier)",Barèmes!$B$6:$B$28,H541,Barèmes!$C$6:$C$28,IF(H541="6ème","Mixte",G541)),Barèmes!$E$2,Barèmes!$F$2))))))</f>
        <v/>
      </c>
      <c r="O541" s="22"/>
      <c r="P541" s="23" t="str">
        <f>IF(OR(O541="",SUMPRODUCT((Barèmes!$A$6:$A$28="Force bas du corps — Saut en longueur (m)")*(Barèmes!$B$6:$B$28=H541)*(Barèmes!$C$6:$C$28=IF(H541="6ème","Mixte",G541)))=0),"",IF(SUMPRODUCT((Barèmes!$A$6:$A$28="Force bas du corps — Saut en longueur (m)")*(Barèmes!$B$6:$B$28=H541)*(Barèmes!$C$6:$C$28=IF(H541="6ème","Mixte",G541))*(Barèmes!$J$6:$J$28="+"))&gt;0,IF(O541&lt;=SUMIFS(Barèmes!$D$6:$D$28,Barèmes!$A$6:$A$28,"Force bas du corps — Saut en longueur (m)",Barèmes!$B$6:$B$28,H541,Barèmes!$C$6:$C$28,IF(H541="6ème","Mixte",G541)),"à besoin",IF(O541&lt;=SUMIFS(Barèmes!$E$6:$E$28,Barèmes!$A$6:$A$28,"Force bas du corps — Saut en longueur (m)",Barèmes!$B$6:$B$28,H541,Barèmes!$C$6:$C$28,IF(H541="6ème","Mixte",G541)),"fragile","satisfaisant")),IF(O541&gt;=SUMIFS(Barèmes!$D$6:$D$28,Barèmes!$A$6:$A$28,"Force bas du corps — Saut en longueur (m)",Barèmes!$B$6:$B$28,H541,Barèmes!$C$6:$C$28,IF(H541="6ème","Mixte",G541)),"à besoin",IF(O541&gt;=SUMIFS(Barèmes!$E$6:$E$28,Barèmes!$A$6:$A$28,"Force bas du corps — Saut en longueur (m)",Barèmes!$B$6:$B$28,H541,Barèmes!$C$6:$C$28,IF(H541="6ème","Mixte",G541)),"fragile","satisfaisant"))))</f>
        <v/>
      </c>
      <c r="Q541" s="23" t="str">
        <f>IF(OR(O541="",SUMPRODUCT((Barèmes!$A$6:$A$28="Force bas du corps — Saut en longueur (m)")*(Barèmes!$B$6:$B$28=H541)*(Barèmes!$C$6:$C$28=IF(H541="6ème","Mixte",G541)))=0),"",IF(SUMPRODUCT((Barèmes!$A$6:$A$28="Force bas du corps — Saut en longueur (m)")*(Barèmes!$B$6:$B$28=H541)*(Barèmes!$C$6:$C$28=IF(H541="6ème","Mixte",G541))*(Barèmes!$J$6:$J$28="+"))&gt;0,IF(O541&lt;=SUMIFS(Barèmes!$F$6:$F$28,Barèmes!$A$6:$A$28,"Force bas du corps — Saut en longueur (m)",Barèmes!$B$6:$B$28,H541,Barèmes!$C$6:$C$28,IF(H541="6ème","Mixte",G541)),Barèmes!$B$2,IF(O541&lt;=SUMIFS(Barèmes!$G$6:$G$28,Barèmes!$A$6:$A$28,"Force bas du corps — Saut en longueur (m)",Barèmes!$B$6:$B$28,H541,Barèmes!$C$6:$C$28,IF(H541="6ème","Mixte",G541)),Barèmes!$C$2,IF(O541&lt;=SUMIFS(Barèmes!$H$6:$H$28,Barèmes!$A$6:$A$28,"Force bas du corps — Saut en longueur (m)",Barèmes!$B$6:$B$28,H541,Barèmes!$C$6:$C$28,IF(H541="6ème","Mixte",G541)),Barèmes!$D$2,IF(O541&lt;=SUMIFS(Barèmes!$I$6:$I$28,Barèmes!$A$6:$A$28,"Force bas du corps — Saut en longueur (m)",Barèmes!$B$6:$B$28,H541,Barèmes!$C$6:$C$28,IF(H541="6ème","Mixte",G541)),Barèmes!$E$2,Barèmes!$F$2)))),IF(O541&gt;=SUMIFS(Barèmes!$F$6:$F$28,Barèmes!$A$6:$A$28,"Force bas du corps — Saut en longueur (m)",Barèmes!$B$6:$B$28,H541,Barèmes!$C$6:$C$28,IF(H541="6ème","Mixte",G541)),Barèmes!$B$2,IF(O541&gt;=SUMIFS(Barèmes!$G$6:$G$28,Barèmes!$A$6:$A$28,"Force bas du corps — Saut en longueur (m)",Barèmes!$B$6:$B$28,H541,Barèmes!$C$6:$C$28,IF(H541="6ème","Mixte",G541)),Barèmes!$C$2,IF(O541&gt;=SUMIFS(Barèmes!$H$6:$H$28,Barèmes!$A$6:$A$28,"Force bas du corps — Saut en longueur (m)",Barèmes!$B$6:$B$28,H541,Barèmes!$C$6:$C$28,IF(H541="6ème","Mixte",G541)),Barèmes!$D$2,IF(O541&gt;=SUMIFS(Barèmes!$I$6:$I$28,Barèmes!$A$6:$A$28,"Force bas du corps — Saut en longueur (m)",Barèmes!$B$6:$B$28,H541,Barèmes!$C$6:$C$28,IF(H541="6ème","Mixte",G541)),Barèmes!$E$2,Barèmes!$F$2))))))</f>
        <v/>
      </c>
      <c r="R541" s="22"/>
      <c r="S541" s="24" t="str">
        <f>IF(OR(R541="",SUMPRODUCT((Barèmes!$A$6:$A$28="Vitesse — 30 m (s)")*(Barèmes!$B$6:$B$28=H541)*(Barèmes!$C$6:$C$28=IF(H541="6ème","Mixte",G541)))=0),"",IF(SUMPRODUCT((Barèmes!$A$6:$A$28="Vitesse — 30 m (s)")*(Barèmes!$B$6:$B$28=H541)*(Barèmes!$C$6:$C$28=IF(H541="6ème","Mixte",G541))*(Barèmes!$J$6:$J$28="+"))&gt;0,IF(R541&lt;=SUMIFS(Barèmes!$D$6:$D$28,Barèmes!$A$6:$A$28,"Vitesse — 30 m (s)",Barèmes!$B$6:$B$28,H541,Barèmes!$C$6:$C$28,IF(H541="6ème","Mixte",G541)),"à besoin",IF(R541&lt;=SUMIFS(Barèmes!$E$6:$E$28,Barèmes!$A$6:$A$28,"Vitesse — 30 m (s)",Barèmes!$B$6:$B$28,H541,Barèmes!$C$6:$C$28,IF(H541="6ème","Mixte",G541)),"fragile","satisfaisant")),IF(R541&gt;=SUMIFS(Barèmes!$D$6:$D$28,Barèmes!$A$6:$A$28,"Vitesse — 30 m (s)",Barèmes!$B$6:$B$28,H541,Barèmes!$C$6:$C$28,IF(H541="6ème","Mixte",G541)),"à besoin",IF(R541&gt;=SUMIFS(Barèmes!$E$6:$E$28,Barèmes!$A$6:$A$28,"Vitesse — 30 m (s)",Barèmes!$B$6:$B$28,H541,Barèmes!$C$6:$C$28,IF(H541="6ème","Mixte",G541)),"fragile","satisfaisant"))))</f>
        <v/>
      </c>
      <c r="T541" s="24" t="str">
        <f>IF(OR(R541="",SUMPRODUCT((Barèmes!$A$6:$A$28="Vitesse — 30 m (s)")*(Barèmes!$B$6:$B$28=H541)*(Barèmes!$C$6:$C$28=IF(H541="6ème","Mixte",G541)))=0),"",IF(SUMPRODUCT((Barèmes!$A$6:$A$28="Vitesse — 30 m (s)")*(Barèmes!$B$6:$B$28=H541)*(Barèmes!$C$6:$C$28=IF(H541="6ème","Mixte",G541))*(Barèmes!$J$6:$J$28="+"))&gt;0,IF(R541&lt;=SUMIFS(Barèmes!$F$6:$F$28,Barèmes!$A$6:$A$28,"Vitesse — 30 m (s)",Barèmes!$B$6:$B$28,H541,Barèmes!$C$6:$C$28,IF(H541="6ème","Mixte",G541)),Barèmes!$B$2,IF(R541&lt;=SUMIFS(Barèmes!$G$6:$G$28,Barèmes!$A$6:$A$28,"Vitesse — 30 m (s)",Barèmes!$B$6:$B$28,H541,Barèmes!$C$6:$C$28,IF(H541="6ème","Mixte",G541)),Barèmes!$C$2,IF(R541&lt;=SUMIFS(Barèmes!$H$6:$H$28,Barèmes!$A$6:$A$28,"Vitesse — 30 m (s)",Barèmes!$B$6:$B$28,H541,Barèmes!$C$6:$C$28,IF(H541="6ème","Mixte",G541)),Barèmes!$D$2,IF(R541&lt;=SUMIFS(Barèmes!$I$6:$I$28,Barèmes!$A$6:$A$28,"Vitesse — 30 m (s)",Barèmes!$B$6:$B$28,H541,Barèmes!$C$6:$C$28,IF(H541="6ème","Mixte",G541)),Barèmes!$E$2,Barèmes!$F$2)))),IF(R541&gt;=SUMIFS(Barèmes!$F$6:$F$28,Barèmes!$A$6:$A$28,"Vitesse — 30 m (s)",Barèmes!$B$6:$B$28,H541,Barèmes!$C$6:$C$28,IF(H541="6ème","Mixte",G541)),Barèmes!$B$2,IF(R541&gt;=SUMIFS(Barèmes!$G$6:$G$28,Barèmes!$A$6:$A$28,"Vitesse — 30 m (s)",Barèmes!$B$6:$B$28,H541,Barèmes!$C$6:$C$28,IF(H541="6ème","Mixte",G541)),Barèmes!$C$2,IF(R541&gt;=SUMIFS(Barèmes!$H$6:$H$28,Barèmes!$A$6:$A$28,"Vitesse — 30 m (s)",Barèmes!$B$6:$B$28,H541,Barèmes!$C$6:$C$28,IF(H541="6ème","Mixte",G541)),Barèmes!$D$2,IF(R541&gt;=SUMIFS(Barèmes!$I$6:$I$28,Barèmes!$A$6:$A$28,"Vitesse — 30 m (s)",Barèmes!$B$6:$B$28,H541,Barèmes!$C$6:$C$28,IF(H541="6ème","Mixte",G541)),Barèmes!$E$2,Barèmes!$F$2))))))</f>
        <v/>
      </c>
      <c r="U541" s="22"/>
      <c r="V541" s="25" t="str">
        <f>IF(OR(U541="",SUMPRODUCT((Barèmes!$A$6:$A$28="Vitesse — 50 m (s)")*(Barèmes!$B$6:$B$28=H541)*(Barèmes!$C$6:$C$28=IF(H541="6ème","Mixte",G541)))=0),"",IF(SUMPRODUCT((Barèmes!$A$6:$A$28="Vitesse — 50 m (s)")*(Barèmes!$B$6:$B$28=H541)*(Barèmes!$C$6:$C$28=IF(H541="6ème","Mixte",G541))*(Barèmes!$J$6:$J$28="+"))&gt;0,IF(U541&lt;=SUMIFS(Barèmes!$D$6:$D$28,Barèmes!$A$6:$A$28,"Vitesse — 50 m (s)",Barèmes!$B$6:$B$28,H541,Barèmes!$C$6:$C$28,IF(H541="6ème","Mixte",G541)),"à besoin",IF(U541&lt;=SUMIFS(Barèmes!$E$6:$E$28,Barèmes!$A$6:$A$28,"Vitesse — 50 m (s)",Barèmes!$B$6:$B$28,H541,Barèmes!$C$6:$C$28,IF(H541="6ème","Mixte",G541)),"fragile","satisfaisant")),IF(U541&gt;=SUMIFS(Barèmes!$D$6:$D$28,Barèmes!$A$6:$A$28,"Vitesse — 50 m (s)",Barèmes!$B$6:$B$28,H541,Barèmes!$C$6:$C$28,IF(H541="6ème","Mixte",G541)),"à besoin",IF(U541&gt;=SUMIFS(Barèmes!$E$6:$E$28,Barèmes!$A$6:$A$28,"Vitesse — 50 m (s)",Barèmes!$B$6:$B$28,H541,Barèmes!$C$6:$C$28,IF(H541="6ème","Mixte",G541)),"fragile","satisfaisant"))))</f>
        <v/>
      </c>
      <c r="W541" s="25" t="str">
        <f>IF(OR(U541="",SUMPRODUCT((Barèmes!$A$6:$A$28="Vitesse — 50 m (s)")*(Barèmes!$B$6:$B$28=H541)*(Barèmes!$C$6:$C$28=IF(H541="6ème","Mixte",G541)))=0),"",IF(SUMPRODUCT((Barèmes!$A$6:$A$28="Vitesse — 50 m (s)")*(Barèmes!$B$6:$B$28=H541)*(Barèmes!$C$6:$C$28=IF(H541="6ème","Mixte",G541))*(Barèmes!$J$6:$J$28="+"))&gt;0,IF(U541&lt;=SUMIFS(Barèmes!$F$6:$F$28,Barèmes!$A$6:$A$28,"Vitesse — 50 m (s)",Barèmes!$B$6:$B$28,H541,Barèmes!$C$6:$C$28,IF(H541="6ème","Mixte",G541)),Barèmes!$B$2,IF(U541&lt;=SUMIFS(Barèmes!$G$6:$G$28,Barèmes!$A$6:$A$28,"Vitesse — 50 m (s)",Barèmes!$B$6:$B$28,H541,Barèmes!$C$6:$C$28,IF(H541="6ème","Mixte",G541)),Barèmes!$C$2,IF(U541&lt;=SUMIFS(Barèmes!$H$6:$H$28,Barèmes!$A$6:$A$28,"Vitesse — 50 m (s)",Barèmes!$B$6:$B$28,H541,Barèmes!$C$6:$C$28,IF(H541="6ème","Mixte",G541)),Barèmes!$D$2,IF(U541&lt;=SUMIFS(Barèmes!$I$6:$I$28,Barèmes!$A$6:$A$28,"Vitesse — 50 m (s)",Barèmes!$B$6:$B$28,H541,Barèmes!$C$6:$C$28,IF(H541="6ème","Mixte",G541)),Barèmes!$E$2,Barèmes!$F$2)))),IF(U541&gt;=SUMIFS(Barèmes!$F$6:$F$28,Barèmes!$A$6:$A$28,"Vitesse — 50 m (s)",Barèmes!$B$6:$B$28,H541,Barèmes!$C$6:$C$28,IF(H541="6ème","Mixte",G541)),Barèmes!$B$2,IF(U541&gt;=SUMIFS(Barèmes!$G$6:$G$28,Barèmes!$A$6:$A$28,"Vitesse — 50 m (s)",Barèmes!$B$6:$B$28,H541,Barèmes!$C$6:$C$28,IF(H541="6ème","Mixte",G541)),Barèmes!$C$2,IF(U541&gt;=SUMIFS(Barèmes!$H$6:$H$28,Barèmes!$A$6:$A$28,"Vitesse — 50 m (s)",Barèmes!$B$6:$B$28,H541,Barèmes!$C$6:$C$28,IF(H541="6ème","Mixte",G541)),Barèmes!$D$2,IF(U541&gt;=SUMIFS(Barèmes!$I$6:$I$28,Barèmes!$A$6:$A$28,"Vitesse — 50 m (s)",Barèmes!$B$6:$B$28,H541,Barèmes!$C$6:$C$28,IF(H541="6ème","Mixte",G541)),Barèmes!$E$2,Barèmes!$F$2))))))</f>
        <v/>
      </c>
      <c r="X541" s="18"/>
      <c r="Y541" s="26" t="str" cm="1">
        <f t="array" ref="Y541">IF(OR(X541="",SUMPRODUCT((Barèmes!$A$6:$A$28="Souplesse (score 1-5)")*(Barèmes!$B$6:$B$28=H541)*(Barèmes!$C$6:$C$28=IF(H541="6ème","Mixte",G541)))=0),"",IF(SUMPRODUCT((Barèmes!$A$6:$A$28="Souplesse (score 1-5)")*(Barèmes!$B$6:$B$28=H541)*(Barèmes!$C$6:$C$28=IF(H541="6ème","Mixte",G541))*(Barèmes!$J$6:$J$28="+"))&gt;0,IF(X541&lt;=SUMIFS(Barèmes!$D$6:$D$28,Barèmes!$A$6:$A$28,"Souplesse (score 1-5)",Barèmes!$B$6:$B$28,H541,Barèmes!$C$6:$C$28,IF(H541="6ème","Mixte",G541)),"à besoin",IF(X541&lt;=SUMIFS(Barèmes!$E$6:$E$28,Barèmes!$A$6:$A$28,"Souplesse (score 1-5)",Barèmes!$B$6:$B$28,H541,Barèmes!$C$6:$C$28,IF(H541="6ème","Mixte",G541)),"fragile","satisfaisant")),IF(X541&gt;=SUMIFS(Barèmes!$D$6:$D$28,Barèmes!$A$6:$A$28,"Souplesse (score 1-5)",Barèmes!$B$6:$B$28,H541,Barèmes!$C$6:$C$28,IF(H541="6ème","Mixte",G541)),"à besoin",IF(X541&gt;=SUMIFS(Barèmes!$E$6:$E$28,Barèmes!$A$6:$A$28,"Souplesse (score 1-5)",Barèmes!$B$6:$B$28,H541,Barèmes!$C$6:$C$28,IF(H541="6ème","Mixte",G541)),"fragile","satisfaisant"))))</f>
        <v/>
      </c>
      <c r="Z541" s="26" t="str" cm="1">
        <f t="array" ref="Z541">IF(OR(X541="",SUMPRODUCT((Barèmes!$A$6:$A$28="Souplesse (score 1-5)")*(Barèmes!$B$6:$B$28=H541)*(Barèmes!$C$6:$C$28=IF(H541="6ème","Mixte",G541)))=0),"",IF(SUMPRODUCT((Barèmes!$A$6:$A$28="Souplesse (score 1-5)")*(Barèmes!$B$6:$B$28=H541)*(Barèmes!$C$6:$C$28=IF(H541="6ème","Mixte",G541))*(Barèmes!$J$6:$J$28="+"))&gt;0,IF(X541&lt;=SUMIFS(Barèmes!$F$6:$F$28,Barèmes!$A$6:$A$28,"Souplesse (score 1-5)",Barèmes!$B$6:$B$28,H541,Barèmes!$C$6:$C$28,IF(H541="6ème","Mixte",G541)),Barèmes!$B$2,IF(X541&lt;=SUMIFS(Barèmes!$G$6:$G$28,Barèmes!$A$6:$A$28,"Souplesse (score 1-5)",Barèmes!$B$6:$B$28,H541,Barèmes!$C$6:$C$28,IF(H541="6ème","Mixte",G541)),Barèmes!$C$2,IF(X541&lt;=SUMIFS(Barèmes!$H$6:$H$28,Barèmes!$A$6:$A$28,"Souplesse (score 1-5)",Barèmes!$B$6:$B$28,H541,Barèmes!$C$6:$C$28,IF(H541="6ème","Mixte",G541)),Barèmes!$D$2,IF(X541&lt;=SUMIFS(Barèmes!$I$6:$I$28,Barèmes!$A$6:$A$28,"Souplesse (score 1-5)",Barèmes!$B$6:$B$28,H541,Barèmes!$C$6:$C$28,IF(H541="6ème","Mixte",G541)),Barèmes!$E$2,Barèmes!$F$2)))),IF(X541&gt;=SUMIFS(Barèmes!$F$6:$F$28,Barèmes!$A$6:$A$28,"Souplesse (score 1-5)",Barèmes!$B$6:$B$28,H541,Barèmes!$C$6:$C$28,IF(H541="6ème","Mixte",G541)),Barèmes!$B$2,IF(X541&gt;=SUMIFS(Barèmes!$G$6:$G$28,Barèmes!$A$6:$A$28,"Souplesse (score 1-5)",Barèmes!$B$6:$B$28,H541,Barèmes!$C$6:$C$28,IF(H541="6ème","Mixte",G541)),Barèmes!$C$2,IF(X541&gt;=SUMIFS(Barèmes!$H$6:$H$28,Barèmes!$A$6:$A$28,"Souplesse (score 1-5)",Barèmes!$B$6:$B$28,H541,Barèmes!$C$6:$C$28,IF(H541="6ème","Mixte",G541)),Barèmes!$D$2,IF(X541&gt;=SUMIFS(Barèmes!$I$6:$I$28,Barèmes!$A$6:$A$28,"Souplesse (score 1-5)",Barèmes!$B$6:$B$28,H541,Barèmes!$C$6:$C$28,IF(H541="6ème","Mixte",G541)),Barèmes!$E$2,Barèmes!$F$2))))))</f>
        <v/>
      </c>
      <c r="AA541" s="22"/>
      <c r="AB541" s="27" t="str">
        <f>IF(OR(AA541="",SUMPRODUCT((Barèmes!$A$6:$A$28="Agilité — T-test 974 (s)")*(Barèmes!$B$6:$B$28=H541)*(Barèmes!$C$6:$C$28=IF(H541="6ème","Mixte",G541)))=0),"",IF(SUMPRODUCT((Barèmes!$A$6:$A$28="Agilité — T-test 974 (s)")*(Barèmes!$B$6:$B$28=H541)*(Barèmes!$C$6:$C$28=IF(H541="6ème","Mixte",G541))*(Barèmes!$J$6:$J$28="+"))&gt;0,IF(AA541&lt;=SUMIFS(Barèmes!$D$6:$D$28,Barèmes!$A$6:$A$28,"Agilité — T-test 974 (s)",Barèmes!$B$6:$B$28,H541,Barèmes!$C$6:$C$28,IF(H541="6ème","Mixte",G541)),"à besoin",IF(AA541&lt;=SUMIFS(Barèmes!$E$6:$E$28,Barèmes!$A$6:$A$28,"Agilité — T-test 974 (s)",Barèmes!$B$6:$B$28,H541,Barèmes!$C$6:$C$28,IF(H541="6ème","Mixte",G541)),"fragile","satisfaisant")),IF(AA541&gt;=SUMIFS(Barèmes!$D$6:$D$28,Barèmes!$A$6:$A$28,"Agilité — T-test 974 (s)",Barèmes!$B$6:$B$28,H541,Barèmes!$C$6:$C$28,IF(H541="6ème","Mixte",G541)),"à besoin",IF(AA541&gt;=SUMIFS(Barèmes!$E$6:$E$28,Barèmes!$A$6:$A$28,"Agilité — T-test 974 (s)",Barèmes!$B$6:$B$28,H541,Barèmes!$C$6:$C$28,IF(H541="6ème","Mixte",G541)),"fragile","satisfaisant"))))</f>
        <v/>
      </c>
      <c r="AC541" s="27" t="str">
        <f>IF(OR(AA541="",SUMPRODUCT((Barèmes!$A$6:$A$28="Agilité — T-test 974 (s)")*(Barèmes!$B$6:$B$28=H541)*(Barèmes!$C$6:$C$28=IF(H541="6ème","Mixte",G541)))=0),"",IF(SUMPRODUCT((Barèmes!$A$6:$A$28="Agilité — T-test 974 (s)")*(Barèmes!$B$6:$B$28=H541)*(Barèmes!$C$6:$C$28=IF(H541="6ème","Mixte",G541))*(Barèmes!$J$6:$J$28="+"))&gt;0,IF(AA541&lt;=SUMIFS(Barèmes!$F$6:$F$28,Barèmes!$A$6:$A$28,"Agilité — T-test 974 (s)",Barèmes!$B$6:$B$28,H541,Barèmes!$C$6:$C$28,IF(H541="6ème","Mixte",G541)),Barèmes!$B$2,IF(AA541&lt;=SUMIFS(Barèmes!$G$6:$G$28,Barèmes!$A$6:$A$28,"Agilité — T-test 974 (s)",Barèmes!$B$6:$B$28,H541,Barèmes!$C$6:$C$28,IF(H541="6ème","Mixte",G541)),Barèmes!$C$2,IF(AA541&lt;=SUMIFS(Barèmes!$H$6:$H$28,Barèmes!$A$6:$A$28,"Agilité — T-test 974 (s)",Barèmes!$B$6:$B$28,H541,Barèmes!$C$6:$C$28,IF(H541="6ème","Mixte",G541)),Barèmes!$D$2,IF(AA541&lt;=SUMIFS(Barèmes!$I$6:$I$28,Barèmes!$A$6:$A$28,"Agilité — T-test 974 (s)",Barèmes!$B$6:$B$28,H541,Barèmes!$C$6:$C$28,IF(H541="6ème","Mixte",G541)),Barèmes!$E$2,Barèmes!$F$2)))),IF(AA541&gt;=SUMIFS(Barèmes!$F$6:$F$28,Barèmes!$A$6:$A$28,"Agilité — T-test 974 (s)",Barèmes!$B$6:$B$28,H541,Barèmes!$C$6:$C$28,IF(H541="6ème","Mixte",G541)),Barèmes!$B$2,IF(AA541&gt;=SUMIFS(Barèmes!$G$6:$G$28,Barèmes!$A$6:$A$28,"Agilité — T-test 974 (s)",Barèmes!$B$6:$B$28,H541,Barèmes!$C$6:$C$28,IF(H541="6ème","Mixte",G541)),Barèmes!$C$2,IF(AA541&gt;=SUMIFS(Barèmes!$H$6:$H$28,Barèmes!$A$6:$A$28,"Agilité — T-test 974 (s)",Barèmes!$B$6:$B$28,H541,Barèmes!$C$6:$C$28,IF(H541="6ème","Mixte",G541)),Barèmes!$D$2,IF(AA541&gt;=SUMIFS(Barèmes!$I$6:$I$28,Barèmes!$A$6:$A$28,"Agilité — T-test 974 (s)",Barèmes!$B$6:$B$28,H541,Barèmes!$C$6:$C$28,IF(H541="6ème","Mixte",G541)),Barèmes!$E$2,Barèmes!$F$2))))))</f>
        <v/>
      </c>
      <c r="AD541" s="28" t="str">
        <f t="shared" si="66"/>
        <v/>
      </c>
      <c r="AE541" s="29" t="str">
        <f t="shared" si="67"/>
        <v/>
      </c>
      <c r="AF541" s="30" t="str">
        <f>IF(OR(AD541="",SUMPRODUCT((Barèmes!$A$6:$A$28="Surcoût d'agilité (s) — technique")*(Barèmes!$B$6:$B$28=H541)*(Barèmes!$C$6:$C$28=IF(H541="6ème","Mixte",G541)))=0),"",IF(SUMPRODUCT((Barèmes!$A$6:$A$28="Surcoût d'agilité (s) — technique")*(Barèmes!$B$6:$B$28=H541)*(Barèmes!$C$6:$C$28=IF(H541="6ème","Mixte",G541))*(Barèmes!$J$6:$J$28="+"))&gt;0,IF(AD541&lt;=SUMIFS(Barèmes!$D$6:$D$28,Barèmes!$A$6:$A$28,"Surcoût d'agilité (s) — technique",Barèmes!$B$6:$B$28,H541,Barèmes!$C$6:$C$28,IF(H541="6ème","Mixte",G541)),"à besoin",IF(AD541&lt;=SUMIFS(Barèmes!$E$6:$E$28,Barèmes!$A$6:$A$28,"Surcoût d'agilité (s) — technique",Barèmes!$B$6:$B$28,H541,Barèmes!$C$6:$C$28,IF(H541="6ème","Mixte",G541)),"fragile","satisfaisant")),IF(AD541&gt;=SUMIFS(Barèmes!$D$6:$D$28,Barèmes!$A$6:$A$28,"Surcoût d'agilité (s) — technique",Barèmes!$B$6:$B$28,H541,Barèmes!$C$6:$C$28,IF(H541="6ème","Mixte",G541)),"à besoin",IF(AD541&gt;=SUMIFS(Barèmes!$E$6:$E$28,Barèmes!$A$6:$A$28,"Surcoût d'agilité (s) — technique",Barèmes!$B$6:$B$28,H541,Barèmes!$C$6:$C$28,IF(H541="6ème","Mixte",G541)),"fragile","satisfaisant"))))</f>
        <v/>
      </c>
      <c r="AG541" s="30" t="str">
        <f>IF(OR(AD541="",SUMPRODUCT((Barèmes!$A$6:$A$28="Surcoût d'agilité (s) — technique")*(Barèmes!$B$6:$B$28=H541)*(Barèmes!$C$6:$C$28=IF(H541="6ème","Mixte",G541)))=0),"",IF(SUMPRODUCT((Barèmes!$A$6:$A$28="Surcoût d'agilité (s) — technique")*(Barèmes!$B$6:$B$28=H541)*(Barèmes!$C$6:$C$28=IF(H541="6ème","Mixte",G541))*(Barèmes!$J$6:$J$28="+"))&gt;0,IF(AD541&lt;=SUMIFS(Barèmes!$F$6:$F$28,Barèmes!$A$6:$A$28,"Surcoût d'agilité (s) — technique",Barèmes!$B$6:$B$28,H541,Barèmes!$C$6:$C$28,IF(H541="6ème","Mixte",G541)),Barèmes!$B$2,IF(AD541&lt;=SUMIFS(Barèmes!$G$6:$G$28,Barèmes!$A$6:$A$28,"Surcoût d'agilité (s) — technique",Barèmes!$B$6:$B$28,H541,Barèmes!$C$6:$C$28,IF(H541="6ème","Mixte",G541)),Barèmes!$C$2,IF(AD541&lt;=SUMIFS(Barèmes!$H$6:$H$28,Barèmes!$A$6:$A$28,"Surcoût d'agilité (s) — technique",Barèmes!$B$6:$B$28,H541,Barèmes!$C$6:$C$28,IF(H541="6ème","Mixte",G541)),Barèmes!$D$2,IF(AD541&lt;=SUMIFS(Barèmes!$I$6:$I$28,Barèmes!$A$6:$A$28,"Surcoût d'agilité (s) — technique",Barèmes!$B$6:$B$28,H541,Barèmes!$C$6:$C$28,IF(H541="6ème","Mixte",G541)),Barèmes!$E$2,Barèmes!$F$2)))),IF(AD541&gt;=SUMIFS(Barèmes!$F$6:$F$28,Barèmes!$A$6:$A$28,"Surcoût d'agilité (s) — technique",Barèmes!$B$6:$B$28,H541,Barèmes!$C$6:$C$28,IF(H541="6ème","Mixte",G541)),Barèmes!$B$2,IF(AD541&gt;=SUMIFS(Barèmes!$G$6:$G$28,Barèmes!$A$6:$A$28,"Surcoût d'agilité (s) — technique",Barèmes!$B$6:$B$28,H541,Barèmes!$C$6:$C$28,IF(H541="6ème","Mixte",G541)),Barèmes!$C$2,IF(AD541&gt;=SUMIFS(Barèmes!$H$6:$H$28,Barèmes!$A$6:$A$28,"Surcoût d'agilité (s) — technique",Barèmes!$B$6:$B$28,H541,Barèmes!$C$6:$C$28,IF(H541="6ème","Mixte",G541)),Barèmes!$D$2,IF(AD541&gt;=SUMIFS(Barèmes!$I$6:$I$28,Barèmes!$A$6:$A$28,"Surcoût d'agilité (s) — technique",Barèmes!$B$6:$B$28,H541,Barèmes!$C$6:$C$28,IF(H541="6ème","Mixte",G541)),Barèmes!$E$2,Barèmes!$F$2))))))</f>
        <v/>
      </c>
      <c r="AH541" s="31" t="str">
        <f>IF((IF(N541="",0,1)+IF(Q541="",0,1)+IF(W541="",0,1)+IF(Z541="",0,1)+IF(AC541="",0,1))=0,"",3*IF(N541=Barèmes!$B$2,1,IF(N541=Barèmes!$C$2,2,IF(N541=Barèmes!$D$2,3,IF(N541=Barèmes!$E$2,4,IF(N541=Barèmes!$F$2,5,0)))))+3*IF(Q541=Barèmes!$B$2,1,IF(Q541=Barèmes!$C$2,2,IF(Q541=Barèmes!$D$2,3,IF(Q541=Barèmes!$E$2,4,IF(Q541=Barèmes!$F$2,5,0)))))+2*IF(W541=Barèmes!$B$2,1,IF(W541=Barèmes!$C$2,2,IF(W541=Barèmes!$D$2,3,IF(W541=Barèmes!$E$2,4,IF(W541=Barèmes!$F$2,5,0)))))+1*IF(Z541=Barèmes!$B$2,1,IF(Z541=Barèmes!$C$2,2,IF(Z541=Barèmes!$D$2,3,IF(Z541=Barèmes!$E$2,4,IF(Z541=Barèmes!$F$2,5,0)))))+1*IF(AC541=Barèmes!$B$2,1,IF(AC541=Barèmes!$C$2,2,IF(AC541=Barèmes!$D$2,3,IF(AC541=Barèmes!$E$2,4,IF(AC541=Barèmes!$F$2,5,0))))))</f>
        <v/>
      </c>
      <c r="AI541" s="31"/>
      <c r="AJ541" s="32" t="str">
        <f>IFERROR(INDEX(Croissance!$B$5:$B$604,MATCH(A541,Croissance!$A$5:$A$604,0)),"")</f>
        <v/>
      </c>
      <c r="AK541" s="32" t="str">
        <f>IFERROR(INDEX(Croissance!$C$5:$C$604,MATCH(A541,Croissance!$A$5:$A$604,0)),"")</f>
        <v/>
      </c>
      <c r="AL541" s="32" t="str">
        <f>IFERROR(INDEX(Croissance!$D$5:$D$604,MATCH(A541,Croissance!$A$5:$A$604,0)),"")</f>
        <v/>
      </c>
      <c r="AM541" s="32" t="str">
        <f>IFERROR(INDEX(Croissance!$E$5:$E$604,MATCH(A541,Croissance!$A$5:$A$604,0)),"")</f>
        <v/>
      </c>
      <c r="AO541" s="33">
        <f t="shared" si="72"/>
        <v>0</v>
      </c>
      <c r="AP541" s="33">
        <f t="shared" si="68"/>
        <v>0</v>
      </c>
      <c r="AQ541" s="33">
        <f>IF(A541="",0,IF(AND(OR('Synthèse classe'!$C$2="Tous",C541='Synthèse classe'!$C$2),OR('Synthèse classe'!$C$3="Toutes",D541='Synthèse classe'!$C$3),OR('Synthèse classe'!$C$4="Toutes",AND('Synthèse classe'!$C$4="Dernière",AP541=1),B541=IFERROR(VALUE('Synthèse classe'!$C$4),0))),1,0))</f>
        <v>0</v>
      </c>
      <c r="AR541" s="34" t="str">
        <f t="shared" si="69"/>
        <v/>
      </c>
    </row>
    <row r="542" spans="1:44" x14ac:dyDescent="0.2">
      <c r="A542" s="17" t="str">
        <f t="shared" si="65"/>
        <v/>
      </c>
      <c r="B542" s="18"/>
      <c r="C542" s="19"/>
      <c r="D542" s="19"/>
      <c r="E542" s="19"/>
      <c r="F542" s="19"/>
      <c r="G542" s="19"/>
      <c r="H542" s="17" t="str">
        <f t="shared" si="70"/>
        <v/>
      </c>
      <c r="I542" s="20"/>
      <c r="J542" s="18"/>
      <c r="K542" s="19"/>
      <c r="L542" s="21" t="str">
        <f t="shared" si="71"/>
        <v/>
      </c>
      <c r="M542" s="21" t="str">
        <f>IF(OR(J542="",SUMPRODUCT((Barèmes!$A$6:$A$28="Endurance — Luc Léger (palier)")*(Barèmes!$B$6:$B$28=H542)*(Barèmes!$C$6:$C$28=IF(H542="6ème","Mixte",G542)))=0),"",IF(SUMPRODUCT((Barèmes!$A$6:$A$28="Endurance — Luc Léger (palier)")*(Barèmes!$B$6:$B$28=H542)*(Barèmes!$C$6:$C$28=IF(H542="6ème","Mixte",G542))*(Barèmes!$J$6:$J$28="+"))&gt;0,IF(J542&lt;=SUMIFS(Barèmes!$D$6:$D$28,Barèmes!$A$6:$A$28,"Endurance — Luc Léger (palier)",Barèmes!$B$6:$B$28,H542,Barèmes!$C$6:$C$28,IF(H542="6ème","Mixte",G542)),"à besoin",IF(J542&lt;=SUMIFS(Barèmes!$E$6:$E$28,Barèmes!$A$6:$A$28,"Endurance — Luc Léger (palier)",Barèmes!$B$6:$B$28,H542,Barèmes!$C$6:$C$28,IF(H542="6ème","Mixte",G542)),"fragile","satisfaisant")),IF(J542&gt;=SUMIFS(Barèmes!$D$6:$D$28,Barèmes!$A$6:$A$28,"Endurance — Luc Léger (palier)",Barèmes!$B$6:$B$28,H542,Barèmes!$C$6:$C$28,IF(H542="6ème","Mixte",G542)),"à besoin",IF(J542&gt;=SUMIFS(Barèmes!$E$6:$E$28,Barèmes!$A$6:$A$28,"Endurance — Luc Léger (palier)",Barèmes!$B$6:$B$28,H542,Barèmes!$C$6:$C$28,IF(H542="6ème","Mixte",G542)),"fragile","satisfaisant"))))</f>
        <v/>
      </c>
      <c r="N542" s="21" t="str">
        <f>IF(OR(J542="",SUMPRODUCT((Barèmes!$A$6:$A$28="Endurance — Luc Léger (palier)")*(Barèmes!$B$6:$B$28=H542)*(Barèmes!$C$6:$C$28=IF(H542="6ème","Mixte",G542)))=0),"",IF(SUMPRODUCT((Barèmes!$A$6:$A$28="Endurance — Luc Léger (palier)")*(Barèmes!$B$6:$B$28=H542)*(Barèmes!$C$6:$C$28=IF(H542="6ème","Mixte",G542))*(Barèmes!$J$6:$J$28="+"))&gt;0,IF(J542&lt;=SUMIFS(Barèmes!$F$6:$F$28,Barèmes!$A$6:$A$28,"Endurance — Luc Léger (palier)",Barèmes!$B$6:$B$28,H542,Barèmes!$C$6:$C$28,IF(H542="6ème","Mixte",G542)),Barèmes!$B$2,IF(J542&lt;=SUMIFS(Barèmes!$G$6:$G$28,Barèmes!$A$6:$A$28,"Endurance — Luc Léger (palier)",Barèmes!$B$6:$B$28,H542,Barèmes!$C$6:$C$28,IF(H542="6ème","Mixte",G542)),Barèmes!$C$2,IF(J542&lt;=SUMIFS(Barèmes!$H$6:$H$28,Barèmes!$A$6:$A$28,"Endurance — Luc Léger (palier)",Barèmes!$B$6:$B$28,H542,Barèmes!$C$6:$C$28,IF(H542="6ème","Mixte",G542)),Barèmes!$D$2,IF(J542&lt;=SUMIFS(Barèmes!$I$6:$I$28,Barèmes!$A$6:$A$28,"Endurance — Luc Léger (palier)",Barèmes!$B$6:$B$28,H542,Barèmes!$C$6:$C$28,IF(H542="6ème","Mixte",G542)),Barèmes!$E$2,Barèmes!$F$2)))),IF(J542&gt;=SUMIFS(Barèmes!$F$6:$F$28,Barèmes!$A$6:$A$28,"Endurance — Luc Léger (palier)",Barèmes!$B$6:$B$28,H542,Barèmes!$C$6:$C$28,IF(H542="6ème","Mixte",G542)),Barèmes!$B$2,IF(J542&gt;=SUMIFS(Barèmes!$G$6:$G$28,Barèmes!$A$6:$A$28,"Endurance — Luc Léger (palier)",Barèmes!$B$6:$B$28,H542,Barèmes!$C$6:$C$28,IF(H542="6ème","Mixte",G542)),Barèmes!$C$2,IF(J542&gt;=SUMIFS(Barèmes!$H$6:$H$28,Barèmes!$A$6:$A$28,"Endurance — Luc Léger (palier)",Barèmes!$B$6:$B$28,H542,Barèmes!$C$6:$C$28,IF(H542="6ème","Mixte",G542)),Barèmes!$D$2,IF(J542&gt;=SUMIFS(Barèmes!$I$6:$I$28,Barèmes!$A$6:$A$28,"Endurance — Luc Léger (palier)",Barèmes!$B$6:$B$28,H542,Barèmes!$C$6:$C$28,IF(H542="6ème","Mixte",G542)),Barèmes!$E$2,Barèmes!$F$2))))))</f>
        <v/>
      </c>
      <c r="O542" s="22"/>
      <c r="P542" s="23" t="str">
        <f>IF(OR(O542="",SUMPRODUCT((Barèmes!$A$6:$A$28="Force bas du corps — Saut en longueur (m)")*(Barèmes!$B$6:$B$28=H542)*(Barèmes!$C$6:$C$28=IF(H542="6ème","Mixte",G542)))=0),"",IF(SUMPRODUCT((Barèmes!$A$6:$A$28="Force bas du corps — Saut en longueur (m)")*(Barèmes!$B$6:$B$28=H542)*(Barèmes!$C$6:$C$28=IF(H542="6ème","Mixte",G542))*(Barèmes!$J$6:$J$28="+"))&gt;0,IF(O542&lt;=SUMIFS(Barèmes!$D$6:$D$28,Barèmes!$A$6:$A$28,"Force bas du corps — Saut en longueur (m)",Barèmes!$B$6:$B$28,H542,Barèmes!$C$6:$C$28,IF(H542="6ème","Mixte",G542)),"à besoin",IF(O542&lt;=SUMIFS(Barèmes!$E$6:$E$28,Barèmes!$A$6:$A$28,"Force bas du corps — Saut en longueur (m)",Barèmes!$B$6:$B$28,H542,Barèmes!$C$6:$C$28,IF(H542="6ème","Mixte",G542)),"fragile","satisfaisant")),IF(O542&gt;=SUMIFS(Barèmes!$D$6:$D$28,Barèmes!$A$6:$A$28,"Force bas du corps — Saut en longueur (m)",Barèmes!$B$6:$B$28,H542,Barèmes!$C$6:$C$28,IF(H542="6ème","Mixte",G542)),"à besoin",IF(O542&gt;=SUMIFS(Barèmes!$E$6:$E$28,Barèmes!$A$6:$A$28,"Force bas du corps — Saut en longueur (m)",Barèmes!$B$6:$B$28,H542,Barèmes!$C$6:$C$28,IF(H542="6ème","Mixte",G542)),"fragile","satisfaisant"))))</f>
        <v/>
      </c>
      <c r="Q542" s="23" t="str">
        <f>IF(OR(O542="",SUMPRODUCT((Barèmes!$A$6:$A$28="Force bas du corps — Saut en longueur (m)")*(Barèmes!$B$6:$B$28=H542)*(Barèmes!$C$6:$C$28=IF(H542="6ème","Mixte",G542)))=0),"",IF(SUMPRODUCT((Barèmes!$A$6:$A$28="Force bas du corps — Saut en longueur (m)")*(Barèmes!$B$6:$B$28=H542)*(Barèmes!$C$6:$C$28=IF(H542="6ème","Mixte",G542))*(Barèmes!$J$6:$J$28="+"))&gt;0,IF(O542&lt;=SUMIFS(Barèmes!$F$6:$F$28,Barèmes!$A$6:$A$28,"Force bas du corps — Saut en longueur (m)",Barèmes!$B$6:$B$28,H542,Barèmes!$C$6:$C$28,IF(H542="6ème","Mixte",G542)),Barèmes!$B$2,IF(O542&lt;=SUMIFS(Barèmes!$G$6:$G$28,Barèmes!$A$6:$A$28,"Force bas du corps — Saut en longueur (m)",Barèmes!$B$6:$B$28,H542,Barèmes!$C$6:$C$28,IF(H542="6ème","Mixte",G542)),Barèmes!$C$2,IF(O542&lt;=SUMIFS(Barèmes!$H$6:$H$28,Barèmes!$A$6:$A$28,"Force bas du corps — Saut en longueur (m)",Barèmes!$B$6:$B$28,H542,Barèmes!$C$6:$C$28,IF(H542="6ème","Mixte",G542)),Barèmes!$D$2,IF(O542&lt;=SUMIFS(Barèmes!$I$6:$I$28,Barèmes!$A$6:$A$28,"Force bas du corps — Saut en longueur (m)",Barèmes!$B$6:$B$28,H542,Barèmes!$C$6:$C$28,IF(H542="6ème","Mixte",G542)),Barèmes!$E$2,Barèmes!$F$2)))),IF(O542&gt;=SUMIFS(Barèmes!$F$6:$F$28,Barèmes!$A$6:$A$28,"Force bas du corps — Saut en longueur (m)",Barèmes!$B$6:$B$28,H542,Barèmes!$C$6:$C$28,IF(H542="6ème","Mixte",G542)),Barèmes!$B$2,IF(O542&gt;=SUMIFS(Barèmes!$G$6:$G$28,Barèmes!$A$6:$A$28,"Force bas du corps — Saut en longueur (m)",Barèmes!$B$6:$B$28,H542,Barèmes!$C$6:$C$28,IF(H542="6ème","Mixte",G542)),Barèmes!$C$2,IF(O542&gt;=SUMIFS(Barèmes!$H$6:$H$28,Barèmes!$A$6:$A$28,"Force bas du corps — Saut en longueur (m)",Barèmes!$B$6:$B$28,H542,Barèmes!$C$6:$C$28,IF(H542="6ème","Mixte",G542)),Barèmes!$D$2,IF(O542&gt;=SUMIFS(Barèmes!$I$6:$I$28,Barèmes!$A$6:$A$28,"Force bas du corps — Saut en longueur (m)",Barèmes!$B$6:$B$28,H542,Barèmes!$C$6:$C$28,IF(H542="6ème","Mixte",G542)),Barèmes!$E$2,Barèmes!$F$2))))))</f>
        <v/>
      </c>
      <c r="R542" s="22"/>
      <c r="S542" s="24" t="str">
        <f>IF(OR(R542="",SUMPRODUCT((Barèmes!$A$6:$A$28="Vitesse — 30 m (s)")*(Barèmes!$B$6:$B$28=H542)*(Barèmes!$C$6:$C$28=IF(H542="6ème","Mixte",G542)))=0),"",IF(SUMPRODUCT((Barèmes!$A$6:$A$28="Vitesse — 30 m (s)")*(Barèmes!$B$6:$B$28=H542)*(Barèmes!$C$6:$C$28=IF(H542="6ème","Mixte",G542))*(Barèmes!$J$6:$J$28="+"))&gt;0,IF(R542&lt;=SUMIFS(Barèmes!$D$6:$D$28,Barèmes!$A$6:$A$28,"Vitesse — 30 m (s)",Barèmes!$B$6:$B$28,H542,Barèmes!$C$6:$C$28,IF(H542="6ème","Mixte",G542)),"à besoin",IF(R542&lt;=SUMIFS(Barèmes!$E$6:$E$28,Barèmes!$A$6:$A$28,"Vitesse — 30 m (s)",Barèmes!$B$6:$B$28,H542,Barèmes!$C$6:$C$28,IF(H542="6ème","Mixte",G542)),"fragile","satisfaisant")),IF(R542&gt;=SUMIFS(Barèmes!$D$6:$D$28,Barèmes!$A$6:$A$28,"Vitesse — 30 m (s)",Barèmes!$B$6:$B$28,H542,Barèmes!$C$6:$C$28,IF(H542="6ème","Mixte",G542)),"à besoin",IF(R542&gt;=SUMIFS(Barèmes!$E$6:$E$28,Barèmes!$A$6:$A$28,"Vitesse — 30 m (s)",Barèmes!$B$6:$B$28,H542,Barèmes!$C$6:$C$28,IF(H542="6ème","Mixte",G542)),"fragile","satisfaisant"))))</f>
        <v/>
      </c>
      <c r="T542" s="24" t="str">
        <f>IF(OR(R542="",SUMPRODUCT((Barèmes!$A$6:$A$28="Vitesse — 30 m (s)")*(Barèmes!$B$6:$B$28=H542)*(Barèmes!$C$6:$C$28=IF(H542="6ème","Mixte",G542)))=0),"",IF(SUMPRODUCT((Barèmes!$A$6:$A$28="Vitesse — 30 m (s)")*(Barèmes!$B$6:$B$28=H542)*(Barèmes!$C$6:$C$28=IF(H542="6ème","Mixte",G542))*(Barèmes!$J$6:$J$28="+"))&gt;0,IF(R542&lt;=SUMIFS(Barèmes!$F$6:$F$28,Barèmes!$A$6:$A$28,"Vitesse — 30 m (s)",Barèmes!$B$6:$B$28,H542,Barèmes!$C$6:$C$28,IF(H542="6ème","Mixte",G542)),Barèmes!$B$2,IF(R542&lt;=SUMIFS(Barèmes!$G$6:$G$28,Barèmes!$A$6:$A$28,"Vitesse — 30 m (s)",Barèmes!$B$6:$B$28,H542,Barèmes!$C$6:$C$28,IF(H542="6ème","Mixte",G542)),Barèmes!$C$2,IF(R542&lt;=SUMIFS(Barèmes!$H$6:$H$28,Barèmes!$A$6:$A$28,"Vitesse — 30 m (s)",Barèmes!$B$6:$B$28,H542,Barèmes!$C$6:$C$28,IF(H542="6ème","Mixte",G542)),Barèmes!$D$2,IF(R542&lt;=SUMIFS(Barèmes!$I$6:$I$28,Barèmes!$A$6:$A$28,"Vitesse — 30 m (s)",Barèmes!$B$6:$B$28,H542,Barèmes!$C$6:$C$28,IF(H542="6ème","Mixte",G542)),Barèmes!$E$2,Barèmes!$F$2)))),IF(R542&gt;=SUMIFS(Barèmes!$F$6:$F$28,Barèmes!$A$6:$A$28,"Vitesse — 30 m (s)",Barèmes!$B$6:$B$28,H542,Barèmes!$C$6:$C$28,IF(H542="6ème","Mixte",G542)),Barèmes!$B$2,IF(R542&gt;=SUMIFS(Barèmes!$G$6:$G$28,Barèmes!$A$6:$A$28,"Vitesse — 30 m (s)",Barèmes!$B$6:$B$28,H542,Barèmes!$C$6:$C$28,IF(H542="6ème","Mixte",G542)),Barèmes!$C$2,IF(R542&gt;=SUMIFS(Barèmes!$H$6:$H$28,Barèmes!$A$6:$A$28,"Vitesse — 30 m (s)",Barèmes!$B$6:$B$28,H542,Barèmes!$C$6:$C$28,IF(H542="6ème","Mixte",G542)),Barèmes!$D$2,IF(R542&gt;=SUMIFS(Barèmes!$I$6:$I$28,Barèmes!$A$6:$A$28,"Vitesse — 30 m (s)",Barèmes!$B$6:$B$28,H542,Barèmes!$C$6:$C$28,IF(H542="6ème","Mixte",G542)),Barèmes!$E$2,Barèmes!$F$2))))))</f>
        <v/>
      </c>
      <c r="U542" s="22"/>
      <c r="V542" s="25" t="str">
        <f>IF(OR(U542="",SUMPRODUCT((Barèmes!$A$6:$A$28="Vitesse — 50 m (s)")*(Barèmes!$B$6:$B$28=H542)*(Barèmes!$C$6:$C$28=IF(H542="6ème","Mixte",G542)))=0),"",IF(SUMPRODUCT((Barèmes!$A$6:$A$28="Vitesse — 50 m (s)")*(Barèmes!$B$6:$B$28=H542)*(Barèmes!$C$6:$C$28=IF(H542="6ème","Mixte",G542))*(Barèmes!$J$6:$J$28="+"))&gt;0,IF(U542&lt;=SUMIFS(Barèmes!$D$6:$D$28,Barèmes!$A$6:$A$28,"Vitesse — 50 m (s)",Barèmes!$B$6:$B$28,H542,Barèmes!$C$6:$C$28,IF(H542="6ème","Mixte",G542)),"à besoin",IF(U542&lt;=SUMIFS(Barèmes!$E$6:$E$28,Barèmes!$A$6:$A$28,"Vitesse — 50 m (s)",Barèmes!$B$6:$B$28,H542,Barèmes!$C$6:$C$28,IF(H542="6ème","Mixte",G542)),"fragile","satisfaisant")),IF(U542&gt;=SUMIFS(Barèmes!$D$6:$D$28,Barèmes!$A$6:$A$28,"Vitesse — 50 m (s)",Barèmes!$B$6:$B$28,H542,Barèmes!$C$6:$C$28,IF(H542="6ème","Mixte",G542)),"à besoin",IF(U542&gt;=SUMIFS(Barèmes!$E$6:$E$28,Barèmes!$A$6:$A$28,"Vitesse — 50 m (s)",Barèmes!$B$6:$B$28,H542,Barèmes!$C$6:$C$28,IF(H542="6ème","Mixte",G542)),"fragile","satisfaisant"))))</f>
        <v/>
      </c>
      <c r="W542" s="25" t="str">
        <f>IF(OR(U542="",SUMPRODUCT((Barèmes!$A$6:$A$28="Vitesse — 50 m (s)")*(Barèmes!$B$6:$B$28=H542)*(Barèmes!$C$6:$C$28=IF(H542="6ème","Mixte",G542)))=0),"",IF(SUMPRODUCT((Barèmes!$A$6:$A$28="Vitesse — 50 m (s)")*(Barèmes!$B$6:$B$28=H542)*(Barèmes!$C$6:$C$28=IF(H542="6ème","Mixte",G542))*(Barèmes!$J$6:$J$28="+"))&gt;0,IF(U542&lt;=SUMIFS(Barèmes!$F$6:$F$28,Barèmes!$A$6:$A$28,"Vitesse — 50 m (s)",Barèmes!$B$6:$B$28,H542,Barèmes!$C$6:$C$28,IF(H542="6ème","Mixte",G542)),Barèmes!$B$2,IF(U542&lt;=SUMIFS(Barèmes!$G$6:$G$28,Barèmes!$A$6:$A$28,"Vitesse — 50 m (s)",Barèmes!$B$6:$B$28,H542,Barèmes!$C$6:$C$28,IF(H542="6ème","Mixte",G542)),Barèmes!$C$2,IF(U542&lt;=SUMIFS(Barèmes!$H$6:$H$28,Barèmes!$A$6:$A$28,"Vitesse — 50 m (s)",Barèmes!$B$6:$B$28,H542,Barèmes!$C$6:$C$28,IF(H542="6ème","Mixte",G542)),Barèmes!$D$2,IF(U542&lt;=SUMIFS(Barèmes!$I$6:$I$28,Barèmes!$A$6:$A$28,"Vitesse — 50 m (s)",Barèmes!$B$6:$B$28,H542,Barèmes!$C$6:$C$28,IF(H542="6ème","Mixte",G542)),Barèmes!$E$2,Barèmes!$F$2)))),IF(U542&gt;=SUMIFS(Barèmes!$F$6:$F$28,Barèmes!$A$6:$A$28,"Vitesse — 50 m (s)",Barèmes!$B$6:$B$28,H542,Barèmes!$C$6:$C$28,IF(H542="6ème","Mixte",G542)),Barèmes!$B$2,IF(U542&gt;=SUMIFS(Barèmes!$G$6:$G$28,Barèmes!$A$6:$A$28,"Vitesse — 50 m (s)",Barèmes!$B$6:$B$28,H542,Barèmes!$C$6:$C$28,IF(H542="6ème","Mixte",G542)),Barèmes!$C$2,IF(U542&gt;=SUMIFS(Barèmes!$H$6:$H$28,Barèmes!$A$6:$A$28,"Vitesse — 50 m (s)",Barèmes!$B$6:$B$28,H542,Barèmes!$C$6:$C$28,IF(H542="6ème","Mixte",G542)),Barèmes!$D$2,IF(U542&gt;=SUMIFS(Barèmes!$I$6:$I$28,Barèmes!$A$6:$A$28,"Vitesse — 50 m (s)",Barèmes!$B$6:$B$28,H542,Barèmes!$C$6:$C$28,IF(H542="6ème","Mixte",G542)),Barèmes!$E$2,Barèmes!$F$2))))))</f>
        <v/>
      </c>
      <c r="X542" s="18"/>
      <c r="Y542" s="26" t="str" cm="1">
        <f t="array" ref="Y542">IF(OR(X542="",SUMPRODUCT((Barèmes!$A$6:$A$28="Souplesse (score 1-5)")*(Barèmes!$B$6:$B$28=H542)*(Barèmes!$C$6:$C$28=IF(H542="6ème","Mixte",G542)))=0),"",IF(SUMPRODUCT((Barèmes!$A$6:$A$28="Souplesse (score 1-5)")*(Barèmes!$B$6:$B$28=H542)*(Barèmes!$C$6:$C$28=IF(H542="6ème","Mixte",G542))*(Barèmes!$J$6:$J$28="+"))&gt;0,IF(X542&lt;=SUMIFS(Barèmes!$D$6:$D$28,Barèmes!$A$6:$A$28,"Souplesse (score 1-5)",Barèmes!$B$6:$B$28,H542,Barèmes!$C$6:$C$28,IF(H542="6ème","Mixte",G542)),"à besoin",IF(X542&lt;=SUMIFS(Barèmes!$E$6:$E$28,Barèmes!$A$6:$A$28,"Souplesse (score 1-5)",Barèmes!$B$6:$B$28,H542,Barèmes!$C$6:$C$28,IF(H542="6ème","Mixte",G542)),"fragile","satisfaisant")),IF(X542&gt;=SUMIFS(Barèmes!$D$6:$D$28,Barèmes!$A$6:$A$28,"Souplesse (score 1-5)",Barèmes!$B$6:$B$28,H542,Barèmes!$C$6:$C$28,IF(H542="6ème","Mixte",G542)),"à besoin",IF(X542&gt;=SUMIFS(Barèmes!$E$6:$E$28,Barèmes!$A$6:$A$28,"Souplesse (score 1-5)",Barèmes!$B$6:$B$28,H542,Barèmes!$C$6:$C$28,IF(H542="6ème","Mixte",G542)),"fragile","satisfaisant"))))</f>
        <v/>
      </c>
      <c r="Z542" s="26" t="str" cm="1">
        <f t="array" ref="Z542">IF(OR(X542="",SUMPRODUCT((Barèmes!$A$6:$A$28="Souplesse (score 1-5)")*(Barèmes!$B$6:$B$28=H542)*(Barèmes!$C$6:$C$28=IF(H542="6ème","Mixte",G542)))=0),"",IF(SUMPRODUCT((Barèmes!$A$6:$A$28="Souplesse (score 1-5)")*(Barèmes!$B$6:$B$28=H542)*(Barèmes!$C$6:$C$28=IF(H542="6ème","Mixte",G542))*(Barèmes!$J$6:$J$28="+"))&gt;0,IF(X542&lt;=SUMIFS(Barèmes!$F$6:$F$28,Barèmes!$A$6:$A$28,"Souplesse (score 1-5)",Barèmes!$B$6:$B$28,H542,Barèmes!$C$6:$C$28,IF(H542="6ème","Mixte",G542)),Barèmes!$B$2,IF(X542&lt;=SUMIFS(Barèmes!$G$6:$G$28,Barèmes!$A$6:$A$28,"Souplesse (score 1-5)",Barèmes!$B$6:$B$28,H542,Barèmes!$C$6:$C$28,IF(H542="6ème","Mixte",G542)),Barèmes!$C$2,IF(X542&lt;=SUMIFS(Barèmes!$H$6:$H$28,Barèmes!$A$6:$A$28,"Souplesse (score 1-5)",Barèmes!$B$6:$B$28,H542,Barèmes!$C$6:$C$28,IF(H542="6ème","Mixte",G542)),Barèmes!$D$2,IF(X542&lt;=SUMIFS(Barèmes!$I$6:$I$28,Barèmes!$A$6:$A$28,"Souplesse (score 1-5)",Barèmes!$B$6:$B$28,H542,Barèmes!$C$6:$C$28,IF(H542="6ème","Mixte",G542)),Barèmes!$E$2,Barèmes!$F$2)))),IF(X542&gt;=SUMIFS(Barèmes!$F$6:$F$28,Barèmes!$A$6:$A$28,"Souplesse (score 1-5)",Barèmes!$B$6:$B$28,H542,Barèmes!$C$6:$C$28,IF(H542="6ème","Mixte",G542)),Barèmes!$B$2,IF(X542&gt;=SUMIFS(Barèmes!$G$6:$G$28,Barèmes!$A$6:$A$28,"Souplesse (score 1-5)",Barèmes!$B$6:$B$28,H542,Barèmes!$C$6:$C$28,IF(H542="6ème","Mixte",G542)),Barèmes!$C$2,IF(X542&gt;=SUMIFS(Barèmes!$H$6:$H$28,Barèmes!$A$6:$A$28,"Souplesse (score 1-5)",Barèmes!$B$6:$B$28,H542,Barèmes!$C$6:$C$28,IF(H542="6ème","Mixte",G542)),Barèmes!$D$2,IF(X542&gt;=SUMIFS(Barèmes!$I$6:$I$28,Barèmes!$A$6:$A$28,"Souplesse (score 1-5)",Barèmes!$B$6:$B$28,H542,Barèmes!$C$6:$C$28,IF(H542="6ème","Mixte",G542)),Barèmes!$E$2,Barèmes!$F$2))))))</f>
        <v/>
      </c>
      <c r="AA542" s="22"/>
      <c r="AB542" s="27" t="str">
        <f>IF(OR(AA542="",SUMPRODUCT((Barèmes!$A$6:$A$28="Agilité — T-test 974 (s)")*(Barèmes!$B$6:$B$28=H542)*(Barèmes!$C$6:$C$28=IF(H542="6ème","Mixte",G542)))=0),"",IF(SUMPRODUCT((Barèmes!$A$6:$A$28="Agilité — T-test 974 (s)")*(Barèmes!$B$6:$B$28=H542)*(Barèmes!$C$6:$C$28=IF(H542="6ème","Mixte",G542))*(Barèmes!$J$6:$J$28="+"))&gt;0,IF(AA542&lt;=SUMIFS(Barèmes!$D$6:$D$28,Barèmes!$A$6:$A$28,"Agilité — T-test 974 (s)",Barèmes!$B$6:$B$28,H542,Barèmes!$C$6:$C$28,IF(H542="6ème","Mixte",G542)),"à besoin",IF(AA542&lt;=SUMIFS(Barèmes!$E$6:$E$28,Barèmes!$A$6:$A$28,"Agilité — T-test 974 (s)",Barèmes!$B$6:$B$28,H542,Barèmes!$C$6:$C$28,IF(H542="6ème","Mixte",G542)),"fragile","satisfaisant")),IF(AA542&gt;=SUMIFS(Barèmes!$D$6:$D$28,Barèmes!$A$6:$A$28,"Agilité — T-test 974 (s)",Barèmes!$B$6:$B$28,H542,Barèmes!$C$6:$C$28,IF(H542="6ème","Mixte",G542)),"à besoin",IF(AA542&gt;=SUMIFS(Barèmes!$E$6:$E$28,Barèmes!$A$6:$A$28,"Agilité — T-test 974 (s)",Barèmes!$B$6:$B$28,H542,Barèmes!$C$6:$C$28,IF(H542="6ème","Mixte",G542)),"fragile","satisfaisant"))))</f>
        <v/>
      </c>
      <c r="AC542" s="27" t="str">
        <f>IF(OR(AA542="",SUMPRODUCT((Barèmes!$A$6:$A$28="Agilité — T-test 974 (s)")*(Barèmes!$B$6:$B$28=H542)*(Barèmes!$C$6:$C$28=IF(H542="6ème","Mixte",G542)))=0),"",IF(SUMPRODUCT((Barèmes!$A$6:$A$28="Agilité — T-test 974 (s)")*(Barèmes!$B$6:$B$28=H542)*(Barèmes!$C$6:$C$28=IF(H542="6ème","Mixte",G542))*(Barèmes!$J$6:$J$28="+"))&gt;0,IF(AA542&lt;=SUMIFS(Barèmes!$F$6:$F$28,Barèmes!$A$6:$A$28,"Agilité — T-test 974 (s)",Barèmes!$B$6:$B$28,H542,Barèmes!$C$6:$C$28,IF(H542="6ème","Mixte",G542)),Barèmes!$B$2,IF(AA542&lt;=SUMIFS(Barèmes!$G$6:$G$28,Barèmes!$A$6:$A$28,"Agilité — T-test 974 (s)",Barèmes!$B$6:$B$28,H542,Barèmes!$C$6:$C$28,IF(H542="6ème","Mixte",G542)),Barèmes!$C$2,IF(AA542&lt;=SUMIFS(Barèmes!$H$6:$H$28,Barèmes!$A$6:$A$28,"Agilité — T-test 974 (s)",Barèmes!$B$6:$B$28,H542,Barèmes!$C$6:$C$28,IF(H542="6ème","Mixte",G542)),Barèmes!$D$2,IF(AA542&lt;=SUMIFS(Barèmes!$I$6:$I$28,Barèmes!$A$6:$A$28,"Agilité — T-test 974 (s)",Barèmes!$B$6:$B$28,H542,Barèmes!$C$6:$C$28,IF(H542="6ème","Mixte",G542)),Barèmes!$E$2,Barèmes!$F$2)))),IF(AA542&gt;=SUMIFS(Barèmes!$F$6:$F$28,Barèmes!$A$6:$A$28,"Agilité — T-test 974 (s)",Barèmes!$B$6:$B$28,H542,Barèmes!$C$6:$C$28,IF(H542="6ème","Mixte",G542)),Barèmes!$B$2,IF(AA542&gt;=SUMIFS(Barèmes!$G$6:$G$28,Barèmes!$A$6:$A$28,"Agilité — T-test 974 (s)",Barèmes!$B$6:$B$28,H542,Barèmes!$C$6:$C$28,IF(H542="6ème","Mixte",G542)),Barèmes!$C$2,IF(AA542&gt;=SUMIFS(Barèmes!$H$6:$H$28,Barèmes!$A$6:$A$28,"Agilité — T-test 974 (s)",Barèmes!$B$6:$B$28,H542,Barèmes!$C$6:$C$28,IF(H542="6ème","Mixte",G542)),Barèmes!$D$2,IF(AA542&gt;=SUMIFS(Barèmes!$I$6:$I$28,Barèmes!$A$6:$A$28,"Agilité — T-test 974 (s)",Barèmes!$B$6:$B$28,H542,Barèmes!$C$6:$C$28,IF(H542="6ème","Mixte",G542)),Barèmes!$E$2,Barèmes!$F$2))))))</f>
        <v/>
      </c>
      <c r="AD542" s="28" t="str">
        <f t="shared" si="66"/>
        <v/>
      </c>
      <c r="AE542" s="29" t="str">
        <f t="shared" si="67"/>
        <v/>
      </c>
      <c r="AF542" s="30" t="str">
        <f>IF(OR(AD542="",SUMPRODUCT((Barèmes!$A$6:$A$28="Surcoût d'agilité (s) — technique")*(Barèmes!$B$6:$B$28=H542)*(Barèmes!$C$6:$C$28=IF(H542="6ème","Mixte",G542)))=0),"",IF(SUMPRODUCT((Barèmes!$A$6:$A$28="Surcoût d'agilité (s) — technique")*(Barèmes!$B$6:$B$28=H542)*(Barèmes!$C$6:$C$28=IF(H542="6ème","Mixte",G542))*(Barèmes!$J$6:$J$28="+"))&gt;0,IF(AD542&lt;=SUMIFS(Barèmes!$D$6:$D$28,Barèmes!$A$6:$A$28,"Surcoût d'agilité (s) — technique",Barèmes!$B$6:$B$28,H542,Barèmes!$C$6:$C$28,IF(H542="6ème","Mixte",G542)),"à besoin",IF(AD542&lt;=SUMIFS(Barèmes!$E$6:$E$28,Barèmes!$A$6:$A$28,"Surcoût d'agilité (s) — technique",Barèmes!$B$6:$B$28,H542,Barèmes!$C$6:$C$28,IF(H542="6ème","Mixte",G542)),"fragile","satisfaisant")),IF(AD542&gt;=SUMIFS(Barèmes!$D$6:$D$28,Barèmes!$A$6:$A$28,"Surcoût d'agilité (s) — technique",Barèmes!$B$6:$B$28,H542,Barèmes!$C$6:$C$28,IF(H542="6ème","Mixte",G542)),"à besoin",IF(AD542&gt;=SUMIFS(Barèmes!$E$6:$E$28,Barèmes!$A$6:$A$28,"Surcoût d'agilité (s) — technique",Barèmes!$B$6:$B$28,H542,Barèmes!$C$6:$C$28,IF(H542="6ème","Mixte",G542)),"fragile","satisfaisant"))))</f>
        <v/>
      </c>
      <c r="AG542" s="30" t="str">
        <f>IF(OR(AD542="",SUMPRODUCT((Barèmes!$A$6:$A$28="Surcoût d'agilité (s) — technique")*(Barèmes!$B$6:$B$28=H542)*(Barèmes!$C$6:$C$28=IF(H542="6ème","Mixte",G542)))=0),"",IF(SUMPRODUCT((Barèmes!$A$6:$A$28="Surcoût d'agilité (s) — technique")*(Barèmes!$B$6:$B$28=H542)*(Barèmes!$C$6:$C$28=IF(H542="6ème","Mixte",G542))*(Barèmes!$J$6:$J$28="+"))&gt;0,IF(AD542&lt;=SUMIFS(Barèmes!$F$6:$F$28,Barèmes!$A$6:$A$28,"Surcoût d'agilité (s) — technique",Barèmes!$B$6:$B$28,H542,Barèmes!$C$6:$C$28,IF(H542="6ème","Mixte",G542)),Barèmes!$B$2,IF(AD542&lt;=SUMIFS(Barèmes!$G$6:$G$28,Barèmes!$A$6:$A$28,"Surcoût d'agilité (s) — technique",Barèmes!$B$6:$B$28,H542,Barèmes!$C$6:$C$28,IF(H542="6ème","Mixte",G542)),Barèmes!$C$2,IF(AD542&lt;=SUMIFS(Barèmes!$H$6:$H$28,Barèmes!$A$6:$A$28,"Surcoût d'agilité (s) — technique",Barèmes!$B$6:$B$28,H542,Barèmes!$C$6:$C$28,IF(H542="6ème","Mixte",G542)),Barèmes!$D$2,IF(AD542&lt;=SUMIFS(Barèmes!$I$6:$I$28,Barèmes!$A$6:$A$28,"Surcoût d'agilité (s) — technique",Barèmes!$B$6:$B$28,H542,Barèmes!$C$6:$C$28,IF(H542="6ème","Mixte",G542)),Barèmes!$E$2,Barèmes!$F$2)))),IF(AD542&gt;=SUMIFS(Barèmes!$F$6:$F$28,Barèmes!$A$6:$A$28,"Surcoût d'agilité (s) — technique",Barèmes!$B$6:$B$28,H542,Barèmes!$C$6:$C$28,IF(H542="6ème","Mixte",G542)),Barèmes!$B$2,IF(AD542&gt;=SUMIFS(Barèmes!$G$6:$G$28,Barèmes!$A$6:$A$28,"Surcoût d'agilité (s) — technique",Barèmes!$B$6:$B$28,H542,Barèmes!$C$6:$C$28,IF(H542="6ème","Mixte",G542)),Barèmes!$C$2,IF(AD542&gt;=SUMIFS(Barèmes!$H$6:$H$28,Barèmes!$A$6:$A$28,"Surcoût d'agilité (s) — technique",Barèmes!$B$6:$B$28,H542,Barèmes!$C$6:$C$28,IF(H542="6ème","Mixte",G542)),Barèmes!$D$2,IF(AD542&gt;=SUMIFS(Barèmes!$I$6:$I$28,Barèmes!$A$6:$A$28,"Surcoût d'agilité (s) — technique",Barèmes!$B$6:$B$28,H542,Barèmes!$C$6:$C$28,IF(H542="6ème","Mixte",G542)),Barèmes!$E$2,Barèmes!$F$2))))))</f>
        <v/>
      </c>
      <c r="AH542" s="31" t="str">
        <f>IF((IF(N542="",0,1)+IF(Q542="",0,1)+IF(W542="",0,1)+IF(Z542="",0,1)+IF(AC542="",0,1))=0,"",3*IF(N542=Barèmes!$B$2,1,IF(N542=Barèmes!$C$2,2,IF(N542=Barèmes!$D$2,3,IF(N542=Barèmes!$E$2,4,IF(N542=Barèmes!$F$2,5,0)))))+3*IF(Q542=Barèmes!$B$2,1,IF(Q542=Barèmes!$C$2,2,IF(Q542=Barèmes!$D$2,3,IF(Q542=Barèmes!$E$2,4,IF(Q542=Barèmes!$F$2,5,0)))))+2*IF(W542=Barèmes!$B$2,1,IF(W542=Barèmes!$C$2,2,IF(W542=Barèmes!$D$2,3,IF(W542=Barèmes!$E$2,4,IF(W542=Barèmes!$F$2,5,0)))))+1*IF(Z542=Barèmes!$B$2,1,IF(Z542=Barèmes!$C$2,2,IF(Z542=Barèmes!$D$2,3,IF(Z542=Barèmes!$E$2,4,IF(Z542=Barèmes!$F$2,5,0)))))+1*IF(AC542=Barèmes!$B$2,1,IF(AC542=Barèmes!$C$2,2,IF(AC542=Barèmes!$D$2,3,IF(AC542=Barèmes!$E$2,4,IF(AC542=Barèmes!$F$2,5,0))))))</f>
        <v/>
      </c>
      <c r="AI542" s="31"/>
      <c r="AJ542" s="32" t="str">
        <f>IFERROR(INDEX(Croissance!$B$5:$B$604,MATCH(A542,Croissance!$A$5:$A$604,0)),"")</f>
        <v/>
      </c>
      <c r="AK542" s="32" t="str">
        <f>IFERROR(INDEX(Croissance!$C$5:$C$604,MATCH(A542,Croissance!$A$5:$A$604,0)),"")</f>
        <v/>
      </c>
      <c r="AL542" s="32" t="str">
        <f>IFERROR(INDEX(Croissance!$D$5:$D$604,MATCH(A542,Croissance!$A$5:$A$604,0)),"")</f>
        <v/>
      </c>
      <c r="AM542" s="32" t="str">
        <f>IFERROR(INDEX(Croissance!$E$5:$E$604,MATCH(A542,Croissance!$A$5:$A$604,0)),"")</f>
        <v/>
      </c>
      <c r="AO542" s="33">
        <f t="shared" si="72"/>
        <v>0</v>
      </c>
      <c r="AP542" s="33">
        <f t="shared" si="68"/>
        <v>0</v>
      </c>
      <c r="AQ542" s="33">
        <f>IF(A542="",0,IF(AND(OR('Synthèse classe'!$C$2="Tous",C542='Synthèse classe'!$C$2),OR('Synthèse classe'!$C$3="Toutes",D542='Synthèse classe'!$C$3),OR('Synthèse classe'!$C$4="Toutes",AND('Synthèse classe'!$C$4="Dernière",AP542=1),B542=IFERROR(VALUE('Synthèse classe'!$C$4),0))),1,0))</f>
        <v>0</v>
      </c>
      <c r="AR542" s="34" t="str">
        <f t="shared" si="69"/>
        <v/>
      </c>
    </row>
    <row r="543" spans="1:44" x14ac:dyDescent="0.2">
      <c r="A543" s="17" t="str">
        <f t="shared" si="65"/>
        <v/>
      </c>
      <c r="B543" s="18"/>
      <c r="C543" s="19"/>
      <c r="D543" s="19"/>
      <c r="E543" s="19"/>
      <c r="F543" s="19"/>
      <c r="G543" s="19"/>
      <c r="H543" s="17" t="str">
        <f t="shared" si="70"/>
        <v/>
      </c>
      <c r="I543" s="20"/>
      <c r="J543" s="18"/>
      <c r="K543" s="19"/>
      <c r="L543" s="21" t="str">
        <f t="shared" si="71"/>
        <v/>
      </c>
      <c r="M543" s="21" t="str">
        <f>IF(OR(J543="",SUMPRODUCT((Barèmes!$A$6:$A$28="Endurance — Luc Léger (palier)")*(Barèmes!$B$6:$B$28=H543)*(Barèmes!$C$6:$C$28=IF(H543="6ème","Mixte",G543)))=0),"",IF(SUMPRODUCT((Barèmes!$A$6:$A$28="Endurance — Luc Léger (palier)")*(Barèmes!$B$6:$B$28=H543)*(Barèmes!$C$6:$C$28=IF(H543="6ème","Mixte",G543))*(Barèmes!$J$6:$J$28="+"))&gt;0,IF(J543&lt;=SUMIFS(Barèmes!$D$6:$D$28,Barèmes!$A$6:$A$28,"Endurance — Luc Léger (palier)",Barèmes!$B$6:$B$28,H543,Barèmes!$C$6:$C$28,IF(H543="6ème","Mixte",G543)),"à besoin",IF(J543&lt;=SUMIFS(Barèmes!$E$6:$E$28,Barèmes!$A$6:$A$28,"Endurance — Luc Léger (palier)",Barèmes!$B$6:$B$28,H543,Barèmes!$C$6:$C$28,IF(H543="6ème","Mixte",G543)),"fragile","satisfaisant")),IF(J543&gt;=SUMIFS(Barèmes!$D$6:$D$28,Barèmes!$A$6:$A$28,"Endurance — Luc Léger (palier)",Barèmes!$B$6:$B$28,H543,Barèmes!$C$6:$C$28,IF(H543="6ème","Mixte",G543)),"à besoin",IF(J543&gt;=SUMIFS(Barèmes!$E$6:$E$28,Barèmes!$A$6:$A$28,"Endurance — Luc Léger (palier)",Barèmes!$B$6:$B$28,H543,Barèmes!$C$6:$C$28,IF(H543="6ème","Mixte",G543)),"fragile","satisfaisant"))))</f>
        <v/>
      </c>
      <c r="N543" s="21" t="str">
        <f>IF(OR(J543="",SUMPRODUCT((Barèmes!$A$6:$A$28="Endurance — Luc Léger (palier)")*(Barèmes!$B$6:$B$28=H543)*(Barèmes!$C$6:$C$28=IF(H543="6ème","Mixte",G543)))=0),"",IF(SUMPRODUCT((Barèmes!$A$6:$A$28="Endurance — Luc Léger (palier)")*(Barèmes!$B$6:$B$28=H543)*(Barèmes!$C$6:$C$28=IF(H543="6ème","Mixte",G543))*(Barèmes!$J$6:$J$28="+"))&gt;0,IF(J543&lt;=SUMIFS(Barèmes!$F$6:$F$28,Barèmes!$A$6:$A$28,"Endurance — Luc Léger (palier)",Barèmes!$B$6:$B$28,H543,Barèmes!$C$6:$C$28,IF(H543="6ème","Mixte",G543)),Barèmes!$B$2,IF(J543&lt;=SUMIFS(Barèmes!$G$6:$G$28,Barèmes!$A$6:$A$28,"Endurance — Luc Léger (palier)",Barèmes!$B$6:$B$28,H543,Barèmes!$C$6:$C$28,IF(H543="6ème","Mixte",G543)),Barèmes!$C$2,IF(J543&lt;=SUMIFS(Barèmes!$H$6:$H$28,Barèmes!$A$6:$A$28,"Endurance — Luc Léger (palier)",Barèmes!$B$6:$B$28,H543,Barèmes!$C$6:$C$28,IF(H543="6ème","Mixte",G543)),Barèmes!$D$2,IF(J543&lt;=SUMIFS(Barèmes!$I$6:$I$28,Barèmes!$A$6:$A$28,"Endurance — Luc Léger (palier)",Barèmes!$B$6:$B$28,H543,Barèmes!$C$6:$C$28,IF(H543="6ème","Mixte",G543)),Barèmes!$E$2,Barèmes!$F$2)))),IF(J543&gt;=SUMIFS(Barèmes!$F$6:$F$28,Barèmes!$A$6:$A$28,"Endurance — Luc Léger (palier)",Barèmes!$B$6:$B$28,H543,Barèmes!$C$6:$C$28,IF(H543="6ème","Mixte",G543)),Barèmes!$B$2,IF(J543&gt;=SUMIFS(Barèmes!$G$6:$G$28,Barèmes!$A$6:$A$28,"Endurance — Luc Léger (palier)",Barèmes!$B$6:$B$28,H543,Barèmes!$C$6:$C$28,IF(H543="6ème","Mixte",G543)),Barèmes!$C$2,IF(J543&gt;=SUMIFS(Barèmes!$H$6:$H$28,Barèmes!$A$6:$A$28,"Endurance — Luc Léger (palier)",Barèmes!$B$6:$B$28,H543,Barèmes!$C$6:$C$28,IF(H543="6ème","Mixte",G543)),Barèmes!$D$2,IF(J543&gt;=SUMIFS(Barèmes!$I$6:$I$28,Barèmes!$A$6:$A$28,"Endurance — Luc Léger (palier)",Barèmes!$B$6:$B$28,H543,Barèmes!$C$6:$C$28,IF(H543="6ème","Mixte",G543)),Barèmes!$E$2,Barèmes!$F$2))))))</f>
        <v/>
      </c>
      <c r="O543" s="22"/>
      <c r="P543" s="23" t="str">
        <f>IF(OR(O543="",SUMPRODUCT((Barèmes!$A$6:$A$28="Force bas du corps — Saut en longueur (m)")*(Barèmes!$B$6:$B$28=H543)*(Barèmes!$C$6:$C$28=IF(H543="6ème","Mixte",G543)))=0),"",IF(SUMPRODUCT((Barèmes!$A$6:$A$28="Force bas du corps — Saut en longueur (m)")*(Barèmes!$B$6:$B$28=H543)*(Barèmes!$C$6:$C$28=IF(H543="6ème","Mixte",G543))*(Barèmes!$J$6:$J$28="+"))&gt;0,IF(O543&lt;=SUMIFS(Barèmes!$D$6:$D$28,Barèmes!$A$6:$A$28,"Force bas du corps — Saut en longueur (m)",Barèmes!$B$6:$B$28,H543,Barèmes!$C$6:$C$28,IF(H543="6ème","Mixte",G543)),"à besoin",IF(O543&lt;=SUMIFS(Barèmes!$E$6:$E$28,Barèmes!$A$6:$A$28,"Force bas du corps — Saut en longueur (m)",Barèmes!$B$6:$B$28,H543,Barèmes!$C$6:$C$28,IF(H543="6ème","Mixte",G543)),"fragile","satisfaisant")),IF(O543&gt;=SUMIFS(Barèmes!$D$6:$D$28,Barèmes!$A$6:$A$28,"Force bas du corps — Saut en longueur (m)",Barèmes!$B$6:$B$28,H543,Barèmes!$C$6:$C$28,IF(H543="6ème","Mixte",G543)),"à besoin",IF(O543&gt;=SUMIFS(Barèmes!$E$6:$E$28,Barèmes!$A$6:$A$28,"Force bas du corps — Saut en longueur (m)",Barèmes!$B$6:$B$28,H543,Barèmes!$C$6:$C$28,IF(H543="6ème","Mixte",G543)),"fragile","satisfaisant"))))</f>
        <v/>
      </c>
      <c r="Q543" s="23" t="str">
        <f>IF(OR(O543="",SUMPRODUCT((Barèmes!$A$6:$A$28="Force bas du corps — Saut en longueur (m)")*(Barèmes!$B$6:$B$28=H543)*(Barèmes!$C$6:$C$28=IF(H543="6ème","Mixte",G543)))=0),"",IF(SUMPRODUCT((Barèmes!$A$6:$A$28="Force bas du corps — Saut en longueur (m)")*(Barèmes!$B$6:$B$28=H543)*(Barèmes!$C$6:$C$28=IF(H543="6ème","Mixte",G543))*(Barèmes!$J$6:$J$28="+"))&gt;0,IF(O543&lt;=SUMIFS(Barèmes!$F$6:$F$28,Barèmes!$A$6:$A$28,"Force bas du corps — Saut en longueur (m)",Barèmes!$B$6:$B$28,H543,Barèmes!$C$6:$C$28,IF(H543="6ème","Mixte",G543)),Barèmes!$B$2,IF(O543&lt;=SUMIFS(Barèmes!$G$6:$G$28,Barèmes!$A$6:$A$28,"Force bas du corps — Saut en longueur (m)",Barèmes!$B$6:$B$28,H543,Barèmes!$C$6:$C$28,IF(H543="6ème","Mixte",G543)),Barèmes!$C$2,IF(O543&lt;=SUMIFS(Barèmes!$H$6:$H$28,Barèmes!$A$6:$A$28,"Force bas du corps — Saut en longueur (m)",Barèmes!$B$6:$B$28,H543,Barèmes!$C$6:$C$28,IF(H543="6ème","Mixte",G543)),Barèmes!$D$2,IF(O543&lt;=SUMIFS(Barèmes!$I$6:$I$28,Barèmes!$A$6:$A$28,"Force bas du corps — Saut en longueur (m)",Barèmes!$B$6:$B$28,H543,Barèmes!$C$6:$C$28,IF(H543="6ème","Mixte",G543)),Barèmes!$E$2,Barèmes!$F$2)))),IF(O543&gt;=SUMIFS(Barèmes!$F$6:$F$28,Barèmes!$A$6:$A$28,"Force bas du corps — Saut en longueur (m)",Barèmes!$B$6:$B$28,H543,Barèmes!$C$6:$C$28,IF(H543="6ème","Mixte",G543)),Barèmes!$B$2,IF(O543&gt;=SUMIFS(Barèmes!$G$6:$G$28,Barèmes!$A$6:$A$28,"Force bas du corps — Saut en longueur (m)",Barèmes!$B$6:$B$28,H543,Barèmes!$C$6:$C$28,IF(H543="6ème","Mixte",G543)),Barèmes!$C$2,IF(O543&gt;=SUMIFS(Barèmes!$H$6:$H$28,Barèmes!$A$6:$A$28,"Force bas du corps — Saut en longueur (m)",Barèmes!$B$6:$B$28,H543,Barèmes!$C$6:$C$28,IF(H543="6ème","Mixte",G543)),Barèmes!$D$2,IF(O543&gt;=SUMIFS(Barèmes!$I$6:$I$28,Barèmes!$A$6:$A$28,"Force bas du corps — Saut en longueur (m)",Barèmes!$B$6:$B$28,H543,Barèmes!$C$6:$C$28,IF(H543="6ème","Mixte",G543)),Barèmes!$E$2,Barèmes!$F$2))))))</f>
        <v/>
      </c>
      <c r="R543" s="22"/>
      <c r="S543" s="24" t="str">
        <f>IF(OR(R543="",SUMPRODUCT((Barèmes!$A$6:$A$28="Vitesse — 30 m (s)")*(Barèmes!$B$6:$B$28=H543)*(Barèmes!$C$6:$C$28=IF(H543="6ème","Mixte",G543)))=0),"",IF(SUMPRODUCT((Barèmes!$A$6:$A$28="Vitesse — 30 m (s)")*(Barèmes!$B$6:$B$28=H543)*(Barèmes!$C$6:$C$28=IF(H543="6ème","Mixte",G543))*(Barèmes!$J$6:$J$28="+"))&gt;0,IF(R543&lt;=SUMIFS(Barèmes!$D$6:$D$28,Barèmes!$A$6:$A$28,"Vitesse — 30 m (s)",Barèmes!$B$6:$B$28,H543,Barèmes!$C$6:$C$28,IF(H543="6ème","Mixte",G543)),"à besoin",IF(R543&lt;=SUMIFS(Barèmes!$E$6:$E$28,Barèmes!$A$6:$A$28,"Vitesse — 30 m (s)",Barèmes!$B$6:$B$28,H543,Barèmes!$C$6:$C$28,IF(H543="6ème","Mixte",G543)),"fragile","satisfaisant")),IF(R543&gt;=SUMIFS(Barèmes!$D$6:$D$28,Barèmes!$A$6:$A$28,"Vitesse — 30 m (s)",Barèmes!$B$6:$B$28,H543,Barèmes!$C$6:$C$28,IF(H543="6ème","Mixte",G543)),"à besoin",IF(R543&gt;=SUMIFS(Barèmes!$E$6:$E$28,Barèmes!$A$6:$A$28,"Vitesse — 30 m (s)",Barèmes!$B$6:$B$28,H543,Barèmes!$C$6:$C$28,IF(H543="6ème","Mixte",G543)),"fragile","satisfaisant"))))</f>
        <v/>
      </c>
      <c r="T543" s="24" t="str">
        <f>IF(OR(R543="",SUMPRODUCT((Barèmes!$A$6:$A$28="Vitesse — 30 m (s)")*(Barèmes!$B$6:$B$28=H543)*(Barèmes!$C$6:$C$28=IF(H543="6ème","Mixte",G543)))=0),"",IF(SUMPRODUCT((Barèmes!$A$6:$A$28="Vitesse — 30 m (s)")*(Barèmes!$B$6:$B$28=H543)*(Barèmes!$C$6:$C$28=IF(H543="6ème","Mixte",G543))*(Barèmes!$J$6:$J$28="+"))&gt;0,IF(R543&lt;=SUMIFS(Barèmes!$F$6:$F$28,Barèmes!$A$6:$A$28,"Vitesse — 30 m (s)",Barèmes!$B$6:$B$28,H543,Barèmes!$C$6:$C$28,IF(H543="6ème","Mixte",G543)),Barèmes!$B$2,IF(R543&lt;=SUMIFS(Barèmes!$G$6:$G$28,Barèmes!$A$6:$A$28,"Vitesse — 30 m (s)",Barèmes!$B$6:$B$28,H543,Barèmes!$C$6:$C$28,IF(H543="6ème","Mixte",G543)),Barèmes!$C$2,IF(R543&lt;=SUMIFS(Barèmes!$H$6:$H$28,Barèmes!$A$6:$A$28,"Vitesse — 30 m (s)",Barèmes!$B$6:$B$28,H543,Barèmes!$C$6:$C$28,IF(H543="6ème","Mixte",G543)),Barèmes!$D$2,IF(R543&lt;=SUMIFS(Barèmes!$I$6:$I$28,Barèmes!$A$6:$A$28,"Vitesse — 30 m (s)",Barèmes!$B$6:$B$28,H543,Barèmes!$C$6:$C$28,IF(H543="6ème","Mixte",G543)),Barèmes!$E$2,Barèmes!$F$2)))),IF(R543&gt;=SUMIFS(Barèmes!$F$6:$F$28,Barèmes!$A$6:$A$28,"Vitesse — 30 m (s)",Barèmes!$B$6:$B$28,H543,Barèmes!$C$6:$C$28,IF(H543="6ème","Mixte",G543)),Barèmes!$B$2,IF(R543&gt;=SUMIFS(Barèmes!$G$6:$G$28,Barèmes!$A$6:$A$28,"Vitesse — 30 m (s)",Barèmes!$B$6:$B$28,H543,Barèmes!$C$6:$C$28,IF(H543="6ème","Mixte",G543)),Barèmes!$C$2,IF(R543&gt;=SUMIFS(Barèmes!$H$6:$H$28,Barèmes!$A$6:$A$28,"Vitesse — 30 m (s)",Barèmes!$B$6:$B$28,H543,Barèmes!$C$6:$C$28,IF(H543="6ème","Mixte",G543)),Barèmes!$D$2,IF(R543&gt;=SUMIFS(Barèmes!$I$6:$I$28,Barèmes!$A$6:$A$28,"Vitesse — 30 m (s)",Barèmes!$B$6:$B$28,H543,Barèmes!$C$6:$C$28,IF(H543="6ème","Mixte",G543)),Barèmes!$E$2,Barèmes!$F$2))))))</f>
        <v/>
      </c>
      <c r="U543" s="22"/>
      <c r="V543" s="25" t="str">
        <f>IF(OR(U543="",SUMPRODUCT((Barèmes!$A$6:$A$28="Vitesse — 50 m (s)")*(Barèmes!$B$6:$B$28=H543)*(Barèmes!$C$6:$C$28=IF(H543="6ème","Mixte",G543)))=0),"",IF(SUMPRODUCT((Barèmes!$A$6:$A$28="Vitesse — 50 m (s)")*(Barèmes!$B$6:$B$28=H543)*(Barèmes!$C$6:$C$28=IF(H543="6ème","Mixte",G543))*(Barèmes!$J$6:$J$28="+"))&gt;0,IF(U543&lt;=SUMIFS(Barèmes!$D$6:$D$28,Barèmes!$A$6:$A$28,"Vitesse — 50 m (s)",Barèmes!$B$6:$B$28,H543,Barèmes!$C$6:$C$28,IF(H543="6ème","Mixte",G543)),"à besoin",IF(U543&lt;=SUMIFS(Barèmes!$E$6:$E$28,Barèmes!$A$6:$A$28,"Vitesse — 50 m (s)",Barèmes!$B$6:$B$28,H543,Barèmes!$C$6:$C$28,IF(H543="6ème","Mixte",G543)),"fragile","satisfaisant")),IF(U543&gt;=SUMIFS(Barèmes!$D$6:$D$28,Barèmes!$A$6:$A$28,"Vitesse — 50 m (s)",Barèmes!$B$6:$B$28,H543,Barèmes!$C$6:$C$28,IF(H543="6ème","Mixte",G543)),"à besoin",IF(U543&gt;=SUMIFS(Barèmes!$E$6:$E$28,Barèmes!$A$6:$A$28,"Vitesse — 50 m (s)",Barèmes!$B$6:$B$28,H543,Barèmes!$C$6:$C$28,IF(H543="6ème","Mixte",G543)),"fragile","satisfaisant"))))</f>
        <v/>
      </c>
      <c r="W543" s="25" t="str">
        <f>IF(OR(U543="",SUMPRODUCT((Barèmes!$A$6:$A$28="Vitesse — 50 m (s)")*(Barèmes!$B$6:$B$28=H543)*(Barèmes!$C$6:$C$28=IF(H543="6ème","Mixte",G543)))=0),"",IF(SUMPRODUCT((Barèmes!$A$6:$A$28="Vitesse — 50 m (s)")*(Barèmes!$B$6:$B$28=H543)*(Barèmes!$C$6:$C$28=IF(H543="6ème","Mixte",G543))*(Barèmes!$J$6:$J$28="+"))&gt;0,IF(U543&lt;=SUMIFS(Barèmes!$F$6:$F$28,Barèmes!$A$6:$A$28,"Vitesse — 50 m (s)",Barèmes!$B$6:$B$28,H543,Barèmes!$C$6:$C$28,IF(H543="6ème","Mixte",G543)),Barèmes!$B$2,IF(U543&lt;=SUMIFS(Barèmes!$G$6:$G$28,Barèmes!$A$6:$A$28,"Vitesse — 50 m (s)",Barèmes!$B$6:$B$28,H543,Barèmes!$C$6:$C$28,IF(H543="6ème","Mixte",G543)),Barèmes!$C$2,IF(U543&lt;=SUMIFS(Barèmes!$H$6:$H$28,Barèmes!$A$6:$A$28,"Vitesse — 50 m (s)",Barèmes!$B$6:$B$28,H543,Barèmes!$C$6:$C$28,IF(H543="6ème","Mixte",G543)),Barèmes!$D$2,IF(U543&lt;=SUMIFS(Barèmes!$I$6:$I$28,Barèmes!$A$6:$A$28,"Vitesse — 50 m (s)",Barèmes!$B$6:$B$28,H543,Barèmes!$C$6:$C$28,IF(H543="6ème","Mixte",G543)),Barèmes!$E$2,Barèmes!$F$2)))),IF(U543&gt;=SUMIFS(Barèmes!$F$6:$F$28,Barèmes!$A$6:$A$28,"Vitesse — 50 m (s)",Barèmes!$B$6:$B$28,H543,Barèmes!$C$6:$C$28,IF(H543="6ème","Mixte",G543)),Barèmes!$B$2,IF(U543&gt;=SUMIFS(Barèmes!$G$6:$G$28,Barèmes!$A$6:$A$28,"Vitesse — 50 m (s)",Barèmes!$B$6:$B$28,H543,Barèmes!$C$6:$C$28,IF(H543="6ème","Mixte",G543)),Barèmes!$C$2,IF(U543&gt;=SUMIFS(Barèmes!$H$6:$H$28,Barèmes!$A$6:$A$28,"Vitesse — 50 m (s)",Barèmes!$B$6:$B$28,H543,Barèmes!$C$6:$C$28,IF(H543="6ème","Mixte",G543)),Barèmes!$D$2,IF(U543&gt;=SUMIFS(Barèmes!$I$6:$I$28,Barèmes!$A$6:$A$28,"Vitesse — 50 m (s)",Barèmes!$B$6:$B$28,H543,Barèmes!$C$6:$C$28,IF(H543="6ème","Mixte",G543)),Barèmes!$E$2,Barèmes!$F$2))))))</f>
        <v/>
      </c>
      <c r="X543" s="18"/>
      <c r="Y543" s="26" t="str" cm="1">
        <f t="array" ref="Y543">IF(OR(X543="",SUMPRODUCT((Barèmes!$A$6:$A$28="Souplesse (score 1-5)")*(Barèmes!$B$6:$B$28=H543)*(Barèmes!$C$6:$C$28=IF(H543="6ème","Mixte",G543)))=0),"",IF(SUMPRODUCT((Barèmes!$A$6:$A$28="Souplesse (score 1-5)")*(Barèmes!$B$6:$B$28=H543)*(Barèmes!$C$6:$C$28=IF(H543="6ème","Mixte",G543))*(Barèmes!$J$6:$J$28="+"))&gt;0,IF(X543&lt;=SUMIFS(Barèmes!$D$6:$D$28,Barèmes!$A$6:$A$28,"Souplesse (score 1-5)",Barèmes!$B$6:$B$28,H543,Barèmes!$C$6:$C$28,IF(H543="6ème","Mixte",G543)),"à besoin",IF(X543&lt;=SUMIFS(Barèmes!$E$6:$E$28,Barèmes!$A$6:$A$28,"Souplesse (score 1-5)",Barèmes!$B$6:$B$28,H543,Barèmes!$C$6:$C$28,IF(H543="6ème","Mixte",G543)),"fragile","satisfaisant")),IF(X543&gt;=SUMIFS(Barèmes!$D$6:$D$28,Barèmes!$A$6:$A$28,"Souplesse (score 1-5)",Barèmes!$B$6:$B$28,H543,Barèmes!$C$6:$C$28,IF(H543="6ème","Mixte",G543)),"à besoin",IF(X543&gt;=SUMIFS(Barèmes!$E$6:$E$28,Barèmes!$A$6:$A$28,"Souplesse (score 1-5)",Barèmes!$B$6:$B$28,H543,Barèmes!$C$6:$C$28,IF(H543="6ème","Mixte",G543)),"fragile","satisfaisant"))))</f>
        <v/>
      </c>
      <c r="Z543" s="26" t="str" cm="1">
        <f t="array" ref="Z543">IF(OR(X543="",SUMPRODUCT((Barèmes!$A$6:$A$28="Souplesse (score 1-5)")*(Barèmes!$B$6:$B$28=H543)*(Barèmes!$C$6:$C$28=IF(H543="6ème","Mixte",G543)))=0),"",IF(SUMPRODUCT((Barèmes!$A$6:$A$28="Souplesse (score 1-5)")*(Barèmes!$B$6:$B$28=H543)*(Barèmes!$C$6:$C$28=IF(H543="6ème","Mixte",G543))*(Barèmes!$J$6:$J$28="+"))&gt;0,IF(X543&lt;=SUMIFS(Barèmes!$F$6:$F$28,Barèmes!$A$6:$A$28,"Souplesse (score 1-5)",Barèmes!$B$6:$B$28,H543,Barèmes!$C$6:$C$28,IF(H543="6ème","Mixte",G543)),Barèmes!$B$2,IF(X543&lt;=SUMIFS(Barèmes!$G$6:$G$28,Barèmes!$A$6:$A$28,"Souplesse (score 1-5)",Barèmes!$B$6:$B$28,H543,Barèmes!$C$6:$C$28,IF(H543="6ème","Mixte",G543)),Barèmes!$C$2,IF(X543&lt;=SUMIFS(Barèmes!$H$6:$H$28,Barèmes!$A$6:$A$28,"Souplesse (score 1-5)",Barèmes!$B$6:$B$28,H543,Barèmes!$C$6:$C$28,IF(H543="6ème","Mixte",G543)),Barèmes!$D$2,IF(X543&lt;=SUMIFS(Barèmes!$I$6:$I$28,Barèmes!$A$6:$A$28,"Souplesse (score 1-5)",Barèmes!$B$6:$B$28,H543,Barèmes!$C$6:$C$28,IF(H543="6ème","Mixte",G543)),Barèmes!$E$2,Barèmes!$F$2)))),IF(X543&gt;=SUMIFS(Barèmes!$F$6:$F$28,Barèmes!$A$6:$A$28,"Souplesse (score 1-5)",Barèmes!$B$6:$B$28,H543,Barèmes!$C$6:$C$28,IF(H543="6ème","Mixte",G543)),Barèmes!$B$2,IF(X543&gt;=SUMIFS(Barèmes!$G$6:$G$28,Barèmes!$A$6:$A$28,"Souplesse (score 1-5)",Barèmes!$B$6:$B$28,H543,Barèmes!$C$6:$C$28,IF(H543="6ème","Mixte",G543)),Barèmes!$C$2,IF(X543&gt;=SUMIFS(Barèmes!$H$6:$H$28,Barèmes!$A$6:$A$28,"Souplesse (score 1-5)",Barèmes!$B$6:$B$28,H543,Barèmes!$C$6:$C$28,IF(H543="6ème","Mixte",G543)),Barèmes!$D$2,IF(X543&gt;=SUMIFS(Barèmes!$I$6:$I$28,Barèmes!$A$6:$A$28,"Souplesse (score 1-5)",Barèmes!$B$6:$B$28,H543,Barèmes!$C$6:$C$28,IF(H543="6ème","Mixte",G543)),Barèmes!$E$2,Barèmes!$F$2))))))</f>
        <v/>
      </c>
      <c r="AA543" s="22"/>
      <c r="AB543" s="27" t="str">
        <f>IF(OR(AA543="",SUMPRODUCT((Barèmes!$A$6:$A$28="Agilité — T-test 974 (s)")*(Barèmes!$B$6:$B$28=H543)*(Barèmes!$C$6:$C$28=IF(H543="6ème","Mixte",G543)))=0),"",IF(SUMPRODUCT((Barèmes!$A$6:$A$28="Agilité — T-test 974 (s)")*(Barèmes!$B$6:$B$28=H543)*(Barèmes!$C$6:$C$28=IF(H543="6ème","Mixte",G543))*(Barèmes!$J$6:$J$28="+"))&gt;0,IF(AA543&lt;=SUMIFS(Barèmes!$D$6:$D$28,Barèmes!$A$6:$A$28,"Agilité — T-test 974 (s)",Barèmes!$B$6:$B$28,H543,Barèmes!$C$6:$C$28,IF(H543="6ème","Mixte",G543)),"à besoin",IF(AA543&lt;=SUMIFS(Barèmes!$E$6:$E$28,Barèmes!$A$6:$A$28,"Agilité — T-test 974 (s)",Barèmes!$B$6:$B$28,H543,Barèmes!$C$6:$C$28,IF(H543="6ème","Mixte",G543)),"fragile","satisfaisant")),IF(AA543&gt;=SUMIFS(Barèmes!$D$6:$D$28,Barèmes!$A$6:$A$28,"Agilité — T-test 974 (s)",Barèmes!$B$6:$B$28,H543,Barèmes!$C$6:$C$28,IF(H543="6ème","Mixte",G543)),"à besoin",IF(AA543&gt;=SUMIFS(Barèmes!$E$6:$E$28,Barèmes!$A$6:$A$28,"Agilité — T-test 974 (s)",Barèmes!$B$6:$B$28,H543,Barèmes!$C$6:$C$28,IF(H543="6ème","Mixte",G543)),"fragile","satisfaisant"))))</f>
        <v/>
      </c>
      <c r="AC543" s="27" t="str">
        <f>IF(OR(AA543="",SUMPRODUCT((Barèmes!$A$6:$A$28="Agilité — T-test 974 (s)")*(Barèmes!$B$6:$B$28=H543)*(Barèmes!$C$6:$C$28=IF(H543="6ème","Mixte",G543)))=0),"",IF(SUMPRODUCT((Barèmes!$A$6:$A$28="Agilité — T-test 974 (s)")*(Barèmes!$B$6:$B$28=H543)*(Barèmes!$C$6:$C$28=IF(H543="6ème","Mixte",G543))*(Barèmes!$J$6:$J$28="+"))&gt;0,IF(AA543&lt;=SUMIFS(Barèmes!$F$6:$F$28,Barèmes!$A$6:$A$28,"Agilité — T-test 974 (s)",Barèmes!$B$6:$B$28,H543,Barèmes!$C$6:$C$28,IF(H543="6ème","Mixte",G543)),Barèmes!$B$2,IF(AA543&lt;=SUMIFS(Barèmes!$G$6:$G$28,Barèmes!$A$6:$A$28,"Agilité — T-test 974 (s)",Barèmes!$B$6:$B$28,H543,Barèmes!$C$6:$C$28,IF(H543="6ème","Mixte",G543)),Barèmes!$C$2,IF(AA543&lt;=SUMIFS(Barèmes!$H$6:$H$28,Barèmes!$A$6:$A$28,"Agilité — T-test 974 (s)",Barèmes!$B$6:$B$28,H543,Barèmes!$C$6:$C$28,IF(H543="6ème","Mixte",G543)),Barèmes!$D$2,IF(AA543&lt;=SUMIFS(Barèmes!$I$6:$I$28,Barèmes!$A$6:$A$28,"Agilité — T-test 974 (s)",Barèmes!$B$6:$B$28,H543,Barèmes!$C$6:$C$28,IF(H543="6ème","Mixte",G543)),Barèmes!$E$2,Barèmes!$F$2)))),IF(AA543&gt;=SUMIFS(Barèmes!$F$6:$F$28,Barèmes!$A$6:$A$28,"Agilité — T-test 974 (s)",Barèmes!$B$6:$B$28,H543,Barèmes!$C$6:$C$28,IF(H543="6ème","Mixte",G543)),Barèmes!$B$2,IF(AA543&gt;=SUMIFS(Barèmes!$G$6:$G$28,Barèmes!$A$6:$A$28,"Agilité — T-test 974 (s)",Barèmes!$B$6:$B$28,H543,Barèmes!$C$6:$C$28,IF(H543="6ème","Mixte",G543)),Barèmes!$C$2,IF(AA543&gt;=SUMIFS(Barèmes!$H$6:$H$28,Barèmes!$A$6:$A$28,"Agilité — T-test 974 (s)",Barèmes!$B$6:$B$28,H543,Barèmes!$C$6:$C$28,IF(H543="6ème","Mixte",G543)),Barèmes!$D$2,IF(AA543&gt;=SUMIFS(Barèmes!$I$6:$I$28,Barèmes!$A$6:$A$28,"Agilité — T-test 974 (s)",Barèmes!$B$6:$B$28,H543,Barèmes!$C$6:$C$28,IF(H543="6ème","Mixte",G543)),Barèmes!$E$2,Barèmes!$F$2))))))</f>
        <v/>
      </c>
      <c r="AD543" s="28" t="str">
        <f t="shared" si="66"/>
        <v/>
      </c>
      <c r="AE543" s="29" t="str">
        <f t="shared" si="67"/>
        <v/>
      </c>
      <c r="AF543" s="30" t="str">
        <f>IF(OR(AD543="",SUMPRODUCT((Barèmes!$A$6:$A$28="Surcoût d'agilité (s) — technique")*(Barèmes!$B$6:$B$28=H543)*(Barèmes!$C$6:$C$28=IF(H543="6ème","Mixte",G543)))=0),"",IF(SUMPRODUCT((Barèmes!$A$6:$A$28="Surcoût d'agilité (s) — technique")*(Barèmes!$B$6:$B$28=H543)*(Barèmes!$C$6:$C$28=IF(H543="6ème","Mixte",G543))*(Barèmes!$J$6:$J$28="+"))&gt;0,IF(AD543&lt;=SUMIFS(Barèmes!$D$6:$D$28,Barèmes!$A$6:$A$28,"Surcoût d'agilité (s) — technique",Barèmes!$B$6:$B$28,H543,Barèmes!$C$6:$C$28,IF(H543="6ème","Mixte",G543)),"à besoin",IF(AD543&lt;=SUMIFS(Barèmes!$E$6:$E$28,Barèmes!$A$6:$A$28,"Surcoût d'agilité (s) — technique",Barèmes!$B$6:$B$28,H543,Barèmes!$C$6:$C$28,IF(H543="6ème","Mixte",G543)),"fragile","satisfaisant")),IF(AD543&gt;=SUMIFS(Barèmes!$D$6:$D$28,Barèmes!$A$6:$A$28,"Surcoût d'agilité (s) — technique",Barèmes!$B$6:$B$28,H543,Barèmes!$C$6:$C$28,IF(H543="6ème","Mixte",G543)),"à besoin",IF(AD543&gt;=SUMIFS(Barèmes!$E$6:$E$28,Barèmes!$A$6:$A$28,"Surcoût d'agilité (s) — technique",Barèmes!$B$6:$B$28,H543,Barèmes!$C$6:$C$28,IF(H543="6ème","Mixte",G543)),"fragile","satisfaisant"))))</f>
        <v/>
      </c>
      <c r="AG543" s="30" t="str">
        <f>IF(OR(AD543="",SUMPRODUCT((Barèmes!$A$6:$A$28="Surcoût d'agilité (s) — technique")*(Barèmes!$B$6:$B$28=H543)*(Barèmes!$C$6:$C$28=IF(H543="6ème","Mixte",G543)))=0),"",IF(SUMPRODUCT((Barèmes!$A$6:$A$28="Surcoût d'agilité (s) — technique")*(Barèmes!$B$6:$B$28=H543)*(Barèmes!$C$6:$C$28=IF(H543="6ème","Mixte",G543))*(Barèmes!$J$6:$J$28="+"))&gt;0,IF(AD543&lt;=SUMIFS(Barèmes!$F$6:$F$28,Barèmes!$A$6:$A$28,"Surcoût d'agilité (s) — technique",Barèmes!$B$6:$B$28,H543,Barèmes!$C$6:$C$28,IF(H543="6ème","Mixte",G543)),Barèmes!$B$2,IF(AD543&lt;=SUMIFS(Barèmes!$G$6:$G$28,Barèmes!$A$6:$A$28,"Surcoût d'agilité (s) — technique",Barèmes!$B$6:$B$28,H543,Barèmes!$C$6:$C$28,IF(H543="6ème","Mixte",G543)),Barèmes!$C$2,IF(AD543&lt;=SUMIFS(Barèmes!$H$6:$H$28,Barèmes!$A$6:$A$28,"Surcoût d'agilité (s) — technique",Barèmes!$B$6:$B$28,H543,Barèmes!$C$6:$C$28,IF(H543="6ème","Mixte",G543)),Barèmes!$D$2,IF(AD543&lt;=SUMIFS(Barèmes!$I$6:$I$28,Barèmes!$A$6:$A$28,"Surcoût d'agilité (s) — technique",Barèmes!$B$6:$B$28,H543,Barèmes!$C$6:$C$28,IF(H543="6ème","Mixte",G543)),Barèmes!$E$2,Barèmes!$F$2)))),IF(AD543&gt;=SUMIFS(Barèmes!$F$6:$F$28,Barèmes!$A$6:$A$28,"Surcoût d'agilité (s) — technique",Barèmes!$B$6:$B$28,H543,Barèmes!$C$6:$C$28,IF(H543="6ème","Mixte",G543)),Barèmes!$B$2,IF(AD543&gt;=SUMIFS(Barèmes!$G$6:$G$28,Barèmes!$A$6:$A$28,"Surcoût d'agilité (s) — technique",Barèmes!$B$6:$B$28,H543,Barèmes!$C$6:$C$28,IF(H543="6ème","Mixte",G543)),Barèmes!$C$2,IF(AD543&gt;=SUMIFS(Barèmes!$H$6:$H$28,Barèmes!$A$6:$A$28,"Surcoût d'agilité (s) — technique",Barèmes!$B$6:$B$28,H543,Barèmes!$C$6:$C$28,IF(H543="6ème","Mixte",G543)),Barèmes!$D$2,IF(AD543&gt;=SUMIFS(Barèmes!$I$6:$I$28,Barèmes!$A$6:$A$28,"Surcoût d'agilité (s) — technique",Barèmes!$B$6:$B$28,H543,Barèmes!$C$6:$C$28,IF(H543="6ème","Mixte",G543)),Barèmes!$E$2,Barèmes!$F$2))))))</f>
        <v/>
      </c>
      <c r="AH543" s="31" t="str">
        <f>IF((IF(N543="",0,1)+IF(Q543="",0,1)+IF(W543="",0,1)+IF(Z543="",0,1)+IF(AC543="",0,1))=0,"",3*IF(N543=Barèmes!$B$2,1,IF(N543=Barèmes!$C$2,2,IF(N543=Barèmes!$D$2,3,IF(N543=Barèmes!$E$2,4,IF(N543=Barèmes!$F$2,5,0)))))+3*IF(Q543=Barèmes!$B$2,1,IF(Q543=Barèmes!$C$2,2,IF(Q543=Barèmes!$D$2,3,IF(Q543=Barèmes!$E$2,4,IF(Q543=Barèmes!$F$2,5,0)))))+2*IF(W543=Barèmes!$B$2,1,IF(W543=Barèmes!$C$2,2,IF(W543=Barèmes!$D$2,3,IF(W543=Barèmes!$E$2,4,IF(W543=Barèmes!$F$2,5,0)))))+1*IF(Z543=Barèmes!$B$2,1,IF(Z543=Barèmes!$C$2,2,IF(Z543=Barèmes!$D$2,3,IF(Z543=Barèmes!$E$2,4,IF(Z543=Barèmes!$F$2,5,0)))))+1*IF(AC543=Barèmes!$B$2,1,IF(AC543=Barèmes!$C$2,2,IF(AC543=Barèmes!$D$2,3,IF(AC543=Barèmes!$E$2,4,IF(AC543=Barèmes!$F$2,5,0))))))</f>
        <v/>
      </c>
      <c r="AI543" s="31"/>
      <c r="AJ543" s="32" t="str">
        <f>IFERROR(INDEX(Croissance!$B$5:$B$604,MATCH(A543,Croissance!$A$5:$A$604,0)),"")</f>
        <v/>
      </c>
      <c r="AK543" s="32" t="str">
        <f>IFERROR(INDEX(Croissance!$C$5:$C$604,MATCH(A543,Croissance!$A$5:$A$604,0)),"")</f>
        <v/>
      </c>
      <c r="AL543" s="32" t="str">
        <f>IFERROR(INDEX(Croissance!$D$5:$D$604,MATCH(A543,Croissance!$A$5:$A$604,0)),"")</f>
        <v/>
      </c>
      <c r="AM543" s="32" t="str">
        <f>IFERROR(INDEX(Croissance!$E$5:$E$604,MATCH(A543,Croissance!$A$5:$A$604,0)),"")</f>
        <v/>
      </c>
      <c r="AO543" s="33">
        <f t="shared" si="72"/>
        <v>0</v>
      </c>
      <c r="AP543" s="33">
        <f t="shared" si="68"/>
        <v>0</v>
      </c>
      <c r="AQ543" s="33">
        <f>IF(A543="",0,IF(AND(OR('Synthèse classe'!$C$2="Tous",C543='Synthèse classe'!$C$2),OR('Synthèse classe'!$C$3="Toutes",D543='Synthèse classe'!$C$3),OR('Synthèse classe'!$C$4="Toutes",AND('Synthèse classe'!$C$4="Dernière",AP543=1),B543=IFERROR(VALUE('Synthèse classe'!$C$4),0))),1,0))</f>
        <v>0</v>
      </c>
      <c r="AR543" s="34" t="str">
        <f t="shared" si="69"/>
        <v/>
      </c>
    </row>
    <row r="544" spans="1:44" x14ac:dyDescent="0.2">
      <c r="A544" s="17" t="str">
        <f t="shared" si="65"/>
        <v/>
      </c>
      <c r="B544" s="18"/>
      <c r="C544" s="19"/>
      <c r="D544" s="19"/>
      <c r="E544" s="19"/>
      <c r="F544" s="19"/>
      <c r="G544" s="19"/>
      <c r="H544" s="17" t="str">
        <f t="shared" si="70"/>
        <v/>
      </c>
      <c r="I544" s="20"/>
      <c r="J544" s="18"/>
      <c r="K544" s="19"/>
      <c r="L544" s="21" t="str">
        <f t="shared" si="71"/>
        <v/>
      </c>
      <c r="M544" s="21" t="str">
        <f>IF(OR(J544="",SUMPRODUCT((Barèmes!$A$6:$A$28="Endurance — Luc Léger (palier)")*(Barèmes!$B$6:$B$28=H544)*(Barèmes!$C$6:$C$28=IF(H544="6ème","Mixte",G544)))=0),"",IF(SUMPRODUCT((Barèmes!$A$6:$A$28="Endurance — Luc Léger (palier)")*(Barèmes!$B$6:$B$28=H544)*(Barèmes!$C$6:$C$28=IF(H544="6ème","Mixte",G544))*(Barèmes!$J$6:$J$28="+"))&gt;0,IF(J544&lt;=SUMIFS(Barèmes!$D$6:$D$28,Barèmes!$A$6:$A$28,"Endurance — Luc Léger (palier)",Barèmes!$B$6:$B$28,H544,Barèmes!$C$6:$C$28,IF(H544="6ème","Mixte",G544)),"à besoin",IF(J544&lt;=SUMIFS(Barèmes!$E$6:$E$28,Barèmes!$A$6:$A$28,"Endurance — Luc Léger (palier)",Barèmes!$B$6:$B$28,H544,Barèmes!$C$6:$C$28,IF(H544="6ème","Mixte",G544)),"fragile","satisfaisant")),IF(J544&gt;=SUMIFS(Barèmes!$D$6:$D$28,Barèmes!$A$6:$A$28,"Endurance — Luc Léger (palier)",Barèmes!$B$6:$B$28,H544,Barèmes!$C$6:$C$28,IF(H544="6ème","Mixte",G544)),"à besoin",IF(J544&gt;=SUMIFS(Barèmes!$E$6:$E$28,Barèmes!$A$6:$A$28,"Endurance — Luc Léger (palier)",Barèmes!$B$6:$B$28,H544,Barèmes!$C$6:$C$28,IF(H544="6ème","Mixte",G544)),"fragile","satisfaisant"))))</f>
        <v/>
      </c>
      <c r="N544" s="21" t="str">
        <f>IF(OR(J544="",SUMPRODUCT((Barèmes!$A$6:$A$28="Endurance — Luc Léger (palier)")*(Barèmes!$B$6:$B$28=H544)*(Barèmes!$C$6:$C$28=IF(H544="6ème","Mixte",G544)))=0),"",IF(SUMPRODUCT((Barèmes!$A$6:$A$28="Endurance — Luc Léger (palier)")*(Barèmes!$B$6:$B$28=H544)*(Barèmes!$C$6:$C$28=IF(H544="6ème","Mixte",G544))*(Barèmes!$J$6:$J$28="+"))&gt;0,IF(J544&lt;=SUMIFS(Barèmes!$F$6:$F$28,Barèmes!$A$6:$A$28,"Endurance — Luc Léger (palier)",Barèmes!$B$6:$B$28,H544,Barèmes!$C$6:$C$28,IF(H544="6ème","Mixte",G544)),Barèmes!$B$2,IF(J544&lt;=SUMIFS(Barèmes!$G$6:$G$28,Barèmes!$A$6:$A$28,"Endurance — Luc Léger (palier)",Barèmes!$B$6:$B$28,H544,Barèmes!$C$6:$C$28,IF(H544="6ème","Mixte",G544)),Barèmes!$C$2,IF(J544&lt;=SUMIFS(Barèmes!$H$6:$H$28,Barèmes!$A$6:$A$28,"Endurance — Luc Léger (palier)",Barèmes!$B$6:$B$28,H544,Barèmes!$C$6:$C$28,IF(H544="6ème","Mixte",G544)),Barèmes!$D$2,IF(J544&lt;=SUMIFS(Barèmes!$I$6:$I$28,Barèmes!$A$6:$A$28,"Endurance — Luc Léger (palier)",Barèmes!$B$6:$B$28,H544,Barèmes!$C$6:$C$28,IF(H544="6ème","Mixte",G544)),Barèmes!$E$2,Barèmes!$F$2)))),IF(J544&gt;=SUMIFS(Barèmes!$F$6:$F$28,Barèmes!$A$6:$A$28,"Endurance — Luc Léger (palier)",Barèmes!$B$6:$B$28,H544,Barèmes!$C$6:$C$28,IF(H544="6ème","Mixte",G544)),Barèmes!$B$2,IF(J544&gt;=SUMIFS(Barèmes!$G$6:$G$28,Barèmes!$A$6:$A$28,"Endurance — Luc Léger (palier)",Barèmes!$B$6:$B$28,H544,Barèmes!$C$6:$C$28,IF(H544="6ème","Mixte",G544)),Barèmes!$C$2,IF(J544&gt;=SUMIFS(Barèmes!$H$6:$H$28,Barèmes!$A$6:$A$28,"Endurance — Luc Léger (palier)",Barèmes!$B$6:$B$28,H544,Barèmes!$C$6:$C$28,IF(H544="6ème","Mixte",G544)),Barèmes!$D$2,IF(J544&gt;=SUMIFS(Barèmes!$I$6:$I$28,Barèmes!$A$6:$A$28,"Endurance — Luc Léger (palier)",Barèmes!$B$6:$B$28,H544,Barèmes!$C$6:$C$28,IF(H544="6ème","Mixte",G544)),Barèmes!$E$2,Barèmes!$F$2))))))</f>
        <v/>
      </c>
      <c r="O544" s="22"/>
      <c r="P544" s="23" t="str">
        <f>IF(OR(O544="",SUMPRODUCT((Barèmes!$A$6:$A$28="Force bas du corps — Saut en longueur (m)")*(Barèmes!$B$6:$B$28=H544)*(Barèmes!$C$6:$C$28=IF(H544="6ème","Mixte",G544)))=0),"",IF(SUMPRODUCT((Barèmes!$A$6:$A$28="Force bas du corps — Saut en longueur (m)")*(Barèmes!$B$6:$B$28=H544)*(Barèmes!$C$6:$C$28=IF(H544="6ème","Mixte",G544))*(Barèmes!$J$6:$J$28="+"))&gt;0,IF(O544&lt;=SUMIFS(Barèmes!$D$6:$D$28,Barèmes!$A$6:$A$28,"Force bas du corps — Saut en longueur (m)",Barèmes!$B$6:$B$28,H544,Barèmes!$C$6:$C$28,IF(H544="6ème","Mixte",G544)),"à besoin",IF(O544&lt;=SUMIFS(Barèmes!$E$6:$E$28,Barèmes!$A$6:$A$28,"Force bas du corps — Saut en longueur (m)",Barèmes!$B$6:$B$28,H544,Barèmes!$C$6:$C$28,IF(H544="6ème","Mixte",G544)),"fragile","satisfaisant")),IF(O544&gt;=SUMIFS(Barèmes!$D$6:$D$28,Barèmes!$A$6:$A$28,"Force bas du corps — Saut en longueur (m)",Barèmes!$B$6:$B$28,H544,Barèmes!$C$6:$C$28,IF(H544="6ème","Mixte",G544)),"à besoin",IF(O544&gt;=SUMIFS(Barèmes!$E$6:$E$28,Barèmes!$A$6:$A$28,"Force bas du corps — Saut en longueur (m)",Barèmes!$B$6:$B$28,H544,Barèmes!$C$6:$C$28,IF(H544="6ème","Mixte",G544)),"fragile","satisfaisant"))))</f>
        <v/>
      </c>
      <c r="Q544" s="23" t="str">
        <f>IF(OR(O544="",SUMPRODUCT((Barèmes!$A$6:$A$28="Force bas du corps — Saut en longueur (m)")*(Barèmes!$B$6:$B$28=H544)*(Barèmes!$C$6:$C$28=IF(H544="6ème","Mixte",G544)))=0),"",IF(SUMPRODUCT((Barèmes!$A$6:$A$28="Force bas du corps — Saut en longueur (m)")*(Barèmes!$B$6:$B$28=H544)*(Barèmes!$C$6:$C$28=IF(H544="6ème","Mixte",G544))*(Barèmes!$J$6:$J$28="+"))&gt;0,IF(O544&lt;=SUMIFS(Barèmes!$F$6:$F$28,Barèmes!$A$6:$A$28,"Force bas du corps — Saut en longueur (m)",Barèmes!$B$6:$B$28,H544,Barèmes!$C$6:$C$28,IF(H544="6ème","Mixte",G544)),Barèmes!$B$2,IF(O544&lt;=SUMIFS(Barèmes!$G$6:$G$28,Barèmes!$A$6:$A$28,"Force bas du corps — Saut en longueur (m)",Barèmes!$B$6:$B$28,H544,Barèmes!$C$6:$C$28,IF(H544="6ème","Mixte",G544)),Barèmes!$C$2,IF(O544&lt;=SUMIFS(Barèmes!$H$6:$H$28,Barèmes!$A$6:$A$28,"Force bas du corps — Saut en longueur (m)",Barèmes!$B$6:$B$28,H544,Barèmes!$C$6:$C$28,IF(H544="6ème","Mixte",G544)),Barèmes!$D$2,IF(O544&lt;=SUMIFS(Barèmes!$I$6:$I$28,Barèmes!$A$6:$A$28,"Force bas du corps — Saut en longueur (m)",Barèmes!$B$6:$B$28,H544,Barèmes!$C$6:$C$28,IF(H544="6ème","Mixte",G544)),Barèmes!$E$2,Barèmes!$F$2)))),IF(O544&gt;=SUMIFS(Barèmes!$F$6:$F$28,Barèmes!$A$6:$A$28,"Force bas du corps — Saut en longueur (m)",Barèmes!$B$6:$B$28,H544,Barèmes!$C$6:$C$28,IF(H544="6ème","Mixte",G544)),Barèmes!$B$2,IF(O544&gt;=SUMIFS(Barèmes!$G$6:$G$28,Barèmes!$A$6:$A$28,"Force bas du corps — Saut en longueur (m)",Barèmes!$B$6:$B$28,H544,Barèmes!$C$6:$C$28,IF(H544="6ème","Mixte",G544)),Barèmes!$C$2,IF(O544&gt;=SUMIFS(Barèmes!$H$6:$H$28,Barèmes!$A$6:$A$28,"Force bas du corps — Saut en longueur (m)",Barèmes!$B$6:$B$28,H544,Barèmes!$C$6:$C$28,IF(H544="6ème","Mixte",G544)),Barèmes!$D$2,IF(O544&gt;=SUMIFS(Barèmes!$I$6:$I$28,Barèmes!$A$6:$A$28,"Force bas du corps — Saut en longueur (m)",Barèmes!$B$6:$B$28,H544,Barèmes!$C$6:$C$28,IF(H544="6ème","Mixte",G544)),Barèmes!$E$2,Barèmes!$F$2))))))</f>
        <v/>
      </c>
      <c r="R544" s="22"/>
      <c r="S544" s="24" t="str">
        <f>IF(OR(R544="",SUMPRODUCT((Barèmes!$A$6:$A$28="Vitesse — 30 m (s)")*(Barèmes!$B$6:$B$28=H544)*(Barèmes!$C$6:$C$28=IF(H544="6ème","Mixte",G544)))=0),"",IF(SUMPRODUCT((Barèmes!$A$6:$A$28="Vitesse — 30 m (s)")*(Barèmes!$B$6:$B$28=H544)*(Barèmes!$C$6:$C$28=IF(H544="6ème","Mixte",G544))*(Barèmes!$J$6:$J$28="+"))&gt;0,IF(R544&lt;=SUMIFS(Barèmes!$D$6:$D$28,Barèmes!$A$6:$A$28,"Vitesse — 30 m (s)",Barèmes!$B$6:$B$28,H544,Barèmes!$C$6:$C$28,IF(H544="6ème","Mixte",G544)),"à besoin",IF(R544&lt;=SUMIFS(Barèmes!$E$6:$E$28,Barèmes!$A$6:$A$28,"Vitesse — 30 m (s)",Barèmes!$B$6:$B$28,H544,Barèmes!$C$6:$C$28,IF(H544="6ème","Mixte",G544)),"fragile","satisfaisant")),IF(R544&gt;=SUMIFS(Barèmes!$D$6:$D$28,Barèmes!$A$6:$A$28,"Vitesse — 30 m (s)",Barèmes!$B$6:$B$28,H544,Barèmes!$C$6:$C$28,IF(H544="6ème","Mixte",G544)),"à besoin",IF(R544&gt;=SUMIFS(Barèmes!$E$6:$E$28,Barèmes!$A$6:$A$28,"Vitesse — 30 m (s)",Barèmes!$B$6:$B$28,H544,Barèmes!$C$6:$C$28,IF(H544="6ème","Mixte",G544)),"fragile","satisfaisant"))))</f>
        <v/>
      </c>
      <c r="T544" s="24" t="str">
        <f>IF(OR(R544="",SUMPRODUCT((Barèmes!$A$6:$A$28="Vitesse — 30 m (s)")*(Barèmes!$B$6:$B$28=H544)*(Barèmes!$C$6:$C$28=IF(H544="6ème","Mixte",G544)))=0),"",IF(SUMPRODUCT((Barèmes!$A$6:$A$28="Vitesse — 30 m (s)")*(Barèmes!$B$6:$B$28=H544)*(Barèmes!$C$6:$C$28=IF(H544="6ème","Mixte",G544))*(Barèmes!$J$6:$J$28="+"))&gt;0,IF(R544&lt;=SUMIFS(Barèmes!$F$6:$F$28,Barèmes!$A$6:$A$28,"Vitesse — 30 m (s)",Barèmes!$B$6:$B$28,H544,Barèmes!$C$6:$C$28,IF(H544="6ème","Mixte",G544)),Barèmes!$B$2,IF(R544&lt;=SUMIFS(Barèmes!$G$6:$G$28,Barèmes!$A$6:$A$28,"Vitesse — 30 m (s)",Barèmes!$B$6:$B$28,H544,Barèmes!$C$6:$C$28,IF(H544="6ème","Mixte",G544)),Barèmes!$C$2,IF(R544&lt;=SUMIFS(Barèmes!$H$6:$H$28,Barèmes!$A$6:$A$28,"Vitesse — 30 m (s)",Barèmes!$B$6:$B$28,H544,Barèmes!$C$6:$C$28,IF(H544="6ème","Mixte",G544)),Barèmes!$D$2,IF(R544&lt;=SUMIFS(Barèmes!$I$6:$I$28,Barèmes!$A$6:$A$28,"Vitesse — 30 m (s)",Barèmes!$B$6:$B$28,H544,Barèmes!$C$6:$C$28,IF(H544="6ème","Mixte",G544)),Barèmes!$E$2,Barèmes!$F$2)))),IF(R544&gt;=SUMIFS(Barèmes!$F$6:$F$28,Barèmes!$A$6:$A$28,"Vitesse — 30 m (s)",Barèmes!$B$6:$B$28,H544,Barèmes!$C$6:$C$28,IF(H544="6ème","Mixte",G544)),Barèmes!$B$2,IF(R544&gt;=SUMIFS(Barèmes!$G$6:$G$28,Barèmes!$A$6:$A$28,"Vitesse — 30 m (s)",Barèmes!$B$6:$B$28,H544,Barèmes!$C$6:$C$28,IF(H544="6ème","Mixte",G544)),Barèmes!$C$2,IF(R544&gt;=SUMIFS(Barèmes!$H$6:$H$28,Barèmes!$A$6:$A$28,"Vitesse — 30 m (s)",Barèmes!$B$6:$B$28,H544,Barèmes!$C$6:$C$28,IF(H544="6ème","Mixte",G544)),Barèmes!$D$2,IF(R544&gt;=SUMIFS(Barèmes!$I$6:$I$28,Barèmes!$A$6:$A$28,"Vitesse — 30 m (s)",Barèmes!$B$6:$B$28,H544,Barèmes!$C$6:$C$28,IF(H544="6ème","Mixte",G544)),Barèmes!$E$2,Barèmes!$F$2))))))</f>
        <v/>
      </c>
      <c r="U544" s="22"/>
      <c r="V544" s="25" t="str">
        <f>IF(OR(U544="",SUMPRODUCT((Barèmes!$A$6:$A$28="Vitesse — 50 m (s)")*(Barèmes!$B$6:$B$28=H544)*(Barèmes!$C$6:$C$28=IF(H544="6ème","Mixte",G544)))=0),"",IF(SUMPRODUCT((Barèmes!$A$6:$A$28="Vitesse — 50 m (s)")*(Barèmes!$B$6:$B$28=H544)*(Barèmes!$C$6:$C$28=IF(H544="6ème","Mixte",G544))*(Barèmes!$J$6:$J$28="+"))&gt;0,IF(U544&lt;=SUMIFS(Barèmes!$D$6:$D$28,Barèmes!$A$6:$A$28,"Vitesse — 50 m (s)",Barèmes!$B$6:$B$28,H544,Barèmes!$C$6:$C$28,IF(H544="6ème","Mixte",G544)),"à besoin",IF(U544&lt;=SUMIFS(Barèmes!$E$6:$E$28,Barèmes!$A$6:$A$28,"Vitesse — 50 m (s)",Barèmes!$B$6:$B$28,H544,Barèmes!$C$6:$C$28,IF(H544="6ème","Mixte",G544)),"fragile","satisfaisant")),IF(U544&gt;=SUMIFS(Barèmes!$D$6:$D$28,Barèmes!$A$6:$A$28,"Vitesse — 50 m (s)",Barèmes!$B$6:$B$28,H544,Barèmes!$C$6:$C$28,IF(H544="6ème","Mixte",G544)),"à besoin",IF(U544&gt;=SUMIFS(Barèmes!$E$6:$E$28,Barèmes!$A$6:$A$28,"Vitesse — 50 m (s)",Barèmes!$B$6:$B$28,H544,Barèmes!$C$6:$C$28,IF(H544="6ème","Mixte",G544)),"fragile","satisfaisant"))))</f>
        <v/>
      </c>
      <c r="W544" s="25" t="str">
        <f>IF(OR(U544="",SUMPRODUCT((Barèmes!$A$6:$A$28="Vitesse — 50 m (s)")*(Barèmes!$B$6:$B$28=H544)*(Barèmes!$C$6:$C$28=IF(H544="6ème","Mixte",G544)))=0),"",IF(SUMPRODUCT((Barèmes!$A$6:$A$28="Vitesse — 50 m (s)")*(Barèmes!$B$6:$B$28=H544)*(Barèmes!$C$6:$C$28=IF(H544="6ème","Mixte",G544))*(Barèmes!$J$6:$J$28="+"))&gt;0,IF(U544&lt;=SUMIFS(Barèmes!$F$6:$F$28,Barèmes!$A$6:$A$28,"Vitesse — 50 m (s)",Barèmes!$B$6:$B$28,H544,Barèmes!$C$6:$C$28,IF(H544="6ème","Mixte",G544)),Barèmes!$B$2,IF(U544&lt;=SUMIFS(Barèmes!$G$6:$G$28,Barèmes!$A$6:$A$28,"Vitesse — 50 m (s)",Barèmes!$B$6:$B$28,H544,Barèmes!$C$6:$C$28,IF(H544="6ème","Mixte",G544)),Barèmes!$C$2,IF(U544&lt;=SUMIFS(Barèmes!$H$6:$H$28,Barèmes!$A$6:$A$28,"Vitesse — 50 m (s)",Barèmes!$B$6:$B$28,H544,Barèmes!$C$6:$C$28,IF(H544="6ème","Mixte",G544)),Barèmes!$D$2,IF(U544&lt;=SUMIFS(Barèmes!$I$6:$I$28,Barèmes!$A$6:$A$28,"Vitesse — 50 m (s)",Barèmes!$B$6:$B$28,H544,Barèmes!$C$6:$C$28,IF(H544="6ème","Mixte",G544)),Barèmes!$E$2,Barèmes!$F$2)))),IF(U544&gt;=SUMIFS(Barèmes!$F$6:$F$28,Barèmes!$A$6:$A$28,"Vitesse — 50 m (s)",Barèmes!$B$6:$B$28,H544,Barèmes!$C$6:$C$28,IF(H544="6ème","Mixte",G544)),Barèmes!$B$2,IF(U544&gt;=SUMIFS(Barèmes!$G$6:$G$28,Barèmes!$A$6:$A$28,"Vitesse — 50 m (s)",Barèmes!$B$6:$B$28,H544,Barèmes!$C$6:$C$28,IF(H544="6ème","Mixte",G544)),Barèmes!$C$2,IF(U544&gt;=SUMIFS(Barèmes!$H$6:$H$28,Barèmes!$A$6:$A$28,"Vitesse — 50 m (s)",Barèmes!$B$6:$B$28,H544,Barèmes!$C$6:$C$28,IF(H544="6ème","Mixte",G544)),Barèmes!$D$2,IF(U544&gt;=SUMIFS(Barèmes!$I$6:$I$28,Barèmes!$A$6:$A$28,"Vitesse — 50 m (s)",Barèmes!$B$6:$B$28,H544,Barèmes!$C$6:$C$28,IF(H544="6ème","Mixte",G544)),Barèmes!$E$2,Barèmes!$F$2))))))</f>
        <v/>
      </c>
      <c r="X544" s="18"/>
      <c r="Y544" s="26" t="str" cm="1">
        <f t="array" ref="Y544">IF(OR(X544="",SUMPRODUCT((Barèmes!$A$6:$A$28="Souplesse (score 1-5)")*(Barèmes!$B$6:$B$28=H544)*(Barèmes!$C$6:$C$28=IF(H544="6ème","Mixte",G544)))=0),"",IF(SUMPRODUCT((Barèmes!$A$6:$A$28="Souplesse (score 1-5)")*(Barèmes!$B$6:$B$28=H544)*(Barèmes!$C$6:$C$28=IF(H544="6ème","Mixte",G544))*(Barèmes!$J$6:$J$28="+"))&gt;0,IF(X544&lt;=SUMIFS(Barèmes!$D$6:$D$28,Barèmes!$A$6:$A$28,"Souplesse (score 1-5)",Barèmes!$B$6:$B$28,H544,Barèmes!$C$6:$C$28,IF(H544="6ème","Mixte",G544)),"à besoin",IF(X544&lt;=SUMIFS(Barèmes!$E$6:$E$28,Barèmes!$A$6:$A$28,"Souplesse (score 1-5)",Barèmes!$B$6:$B$28,H544,Barèmes!$C$6:$C$28,IF(H544="6ème","Mixte",G544)),"fragile","satisfaisant")),IF(X544&gt;=SUMIFS(Barèmes!$D$6:$D$28,Barèmes!$A$6:$A$28,"Souplesse (score 1-5)",Barèmes!$B$6:$B$28,H544,Barèmes!$C$6:$C$28,IF(H544="6ème","Mixte",G544)),"à besoin",IF(X544&gt;=SUMIFS(Barèmes!$E$6:$E$28,Barèmes!$A$6:$A$28,"Souplesse (score 1-5)",Barèmes!$B$6:$B$28,H544,Barèmes!$C$6:$C$28,IF(H544="6ème","Mixte",G544)),"fragile","satisfaisant"))))</f>
        <v/>
      </c>
      <c r="Z544" s="26" t="str" cm="1">
        <f t="array" ref="Z544">IF(OR(X544="",SUMPRODUCT((Barèmes!$A$6:$A$28="Souplesse (score 1-5)")*(Barèmes!$B$6:$B$28=H544)*(Barèmes!$C$6:$C$28=IF(H544="6ème","Mixte",G544)))=0),"",IF(SUMPRODUCT((Barèmes!$A$6:$A$28="Souplesse (score 1-5)")*(Barèmes!$B$6:$B$28=H544)*(Barèmes!$C$6:$C$28=IF(H544="6ème","Mixte",G544))*(Barèmes!$J$6:$J$28="+"))&gt;0,IF(X544&lt;=SUMIFS(Barèmes!$F$6:$F$28,Barèmes!$A$6:$A$28,"Souplesse (score 1-5)",Barèmes!$B$6:$B$28,H544,Barèmes!$C$6:$C$28,IF(H544="6ème","Mixte",G544)),Barèmes!$B$2,IF(X544&lt;=SUMIFS(Barèmes!$G$6:$G$28,Barèmes!$A$6:$A$28,"Souplesse (score 1-5)",Barèmes!$B$6:$B$28,H544,Barèmes!$C$6:$C$28,IF(H544="6ème","Mixte",G544)),Barèmes!$C$2,IF(X544&lt;=SUMIFS(Barèmes!$H$6:$H$28,Barèmes!$A$6:$A$28,"Souplesse (score 1-5)",Barèmes!$B$6:$B$28,H544,Barèmes!$C$6:$C$28,IF(H544="6ème","Mixte",G544)),Barèmes!$D$2,IF(X544&lt;=SUMIFS(Barèmes!$I$6:$I$28,Barèmes!$A$6:$A$28,"Souplesse (score 1-5)",Barèmes!$B$6:$B$28,H544,Barèmes!$C$6:$C$28,IF(H544="6ème","Mixte",G544)),Barèmes!$E$2,Barèmes!$F$2)))),IF(X544&gt;=SUMIFS(Barèmes!$F$6:$F$28,Barèmes!$A$6:$A$28,"Souplesse (score 1-5)",Barèmes!$B$6:$B$28,H544,Barèmes!$C$6:$C$28,IF(H544="6ème","Mixte",G544)),Barèmes!$B$2,IF(X544&gt;=SUMIFS(Barèmes!$G$6:$G$28,Barèmes!$A$6:$A$28,"Souplesse (score 1-5)",Barèmes!$B$6:$B$28,H544,Barèmes!$C$6:$C$28,IF(H544="6ème","Mixte",G544)),Barèmes!$C$2,IF(X544&gt;=SUMIFS(Barèmes!$H$6:$H$28,Barèmes!$A$6:$A$28,"Souplesse (score 1-5)",Barèmes!$B$6:$B$28,H544,Barèmes!$C$6:$C$28,IF(H544="6ème","Mixte",G544)),Barèmes!$D$2,IF(X544&gt;=SUMIFS(Barèmes!$I$6:$I$28,Barèmes!$A$6:$A$28,"Souplesse (score 1-5)",Barèmes!$B$6:$B$28,H544,Barèmes!$C$6:$C$28,IF(H544="6ème","Mixte",G544)),Barèmes!$E$2,Barèmes!$F$2))))))</f>
        <v/>
      </c>
      <c r="AA544" s="22"/>
      <c r="AB544" s="27" t="str">
        <f>IF(OR(AA544="",SUMPRODUCT((Barèmes!$A$6:$A$28="Agilité — T-test 974 (s)")*(Barèmes!$B$6:$B$28=H544)*(Barèmes!$C$6:$C$28=IF(H544="6ème","Mixte",G544)))=0),"",IF(SUMPRODUCT((Barèmes!$A$6:$A$28="Agilité — T-test 974 (s)")*(Barèmes!$B$6:$B$28=H544)*(Barèmes!$C$6:$C$28=IF(H544="6ème","Mixte",G544))*(Barèmes!$J$6:$J$28="+"))&gt;0,IF(AA544&lt;=SUMIFS(Barèmes!$D$6:$D$28,Barèmes!$A$6:$A$28,"Agilité — T-test 974 (s)",Barèmes!$B$6:$B$28,H544,Barèmes!$C$6:$C$28,IF(H544="6ème","Mixte",G544)),"à besoin",IF(AA544&lt;=SUMIFS(Barèmes!$E$6:$E$28,Barèmes!$A$6:$A$28,"Agilité — T-test 974 (s)",Barèmes!$B$6:$B$28,H544,Barèmes!$C$6:$C$28,IF(H544="6ème","Mixte",G544)),"fragile","satisfaisant")),IF(AA544&gt;=SUMIFS(Barèmes!$D$6:$D$28,Barèmes!$A$6:$A$28,"Agilité — T-test 974 (s)",Barèmes!$B$6:$B$28,H544,Barèmes!$C$6:$C$28,IF(H544="6ème","Mixte",G544)),"à besoin",IF(AA544&gt;=SUMIFS(Barèmes!$E$6:$E$28,Barèmes!$A$6:$A$28,"Agilité — T-test 974 (s)",Barèmes!$B$6:$B$28,H544,Barèmes!$C$6:$C$28,IF(H544="6ème","Mixte",G544)),"fragile","satisfaisant"))))</f>
        <v/>
      </c>
      <c r="AC544" s="27" t="str">
        <f>IF(OR(AA544="",SUMPRODUCT((Barèmes!$A$6:$A$28="Agilité — T-test 974 (s)")*(Barèmes!$B$6:$B$28=H544)*(Barèmes!$C$6:$C$28=IF(H544="6ème","Mixte",G544)))=0),"",IF(SUMPRODUCT((Barèmes!$A$6:$A$28="Agilité — T-test 974 (s)")*(Barèmes!$B$6:$B$28=H544)*(Barèmes!$C$6:$C$28=IF(H544="6ème","Mixte",G544))*(Barèmes!$J$6:$J$28="+"))&gt;0,IF(AA544&lt;=SUMIFS(Barèmes!$F$6:$F$28,Barèmes!$A$6:$A$28,"Agilité — T-test 974 (s)",Barèmes!$B$6:$B$28,H544,Barèmes!$C$6:$C$28,IF(H544="6ème","Mixte",G544)),Barèmes!$B$2,IF(AA544&lt;=SUMIFS(Barèmes!$G$6:$G$28,Barèmes!$A$6:$A$28,"Agilité — T-test 974 (s)",Barèmes!$B$6:$B$28,H544,Barèmes!$C$6:$C$28,IF(H544="6ème","Mixte",G544)),Barèmes!$C$2,IF(AA544&lt;=SUMIFS(Barèmes!$H$6:$H$28,Barèmes!$A$6:$A$28,"Agilité — T-test 974 (s)",Barèmes!$B$6:$B$28,H544,Barèmes!$C$6:$C$28,IF(H544="6ème","Mixte",G544)),Barèmes!$D$2,IF(AA544&lt;=SUMIFS(Barèmes!$I$6:$I$28,Barèmes!$A$6:$A$28,"Agilité — T-test 974 (s)",Barèmes!$B$6:$B$28,H544,Barèmes!$C$6:$C$28,IF(H544="6ème","Mixte",G544)),Barèmes!$E$2,Barèmes!$F$2)))),IF(AA544&gt;=SUMIFS(Barèmes!$F$6:$F$28,Barèmes!$A$6:$A$28,"Agilité — T-test 974 (s)",Barèmes!$B$6:$B$28,H544,Barèmes!$C$6:$C$28,IF(H544="6ème","Mixte",G544)),Barèmes!$B$2,IF(AA544&gt;=SUMIFS(Barèmes!$G$6:$G$28,Barèmes!$A$6:$A$28,"Agilité — T-test 974 (s)",Barèmes!$B$6:$B$28,H544,Barèmes!$C$6:$C$28,IF(H544="6ème","Mixte",G544)),Barèmes!$C$2,IF(AA544&gt;=SUMIFS(Barèmes!$H$6:$H$28,Barèmes!$A$6:$A$28,"Agilité — T-test 974 (s)",Barèmes!$B$6:$B$28,H544,Barèmes!$C$6:$C$28,IF(H544="6ème","Mixte",G544)),Barèmes!$D$2,IF(AA544&gt;=SUMIFS(Barèmes!$I$6:$I$28,Barèmes!$A$6:$A$28,"Agilité — T-test 974 (s)",Barèmes!$B$6:$B$28,H544,Barèmes!$C$6:$C$28,IF(H544="6ème","Mixte",G544)),Barèmes!$E$2,Barèmes!$F$2))))))</f>
        <v/>
      </c>
      <c r="AD544" s="28" t="str">
        <f t="shared" si="66"/>
        <v/>
      </c>
      <c r="AE544" s="29" t="str">
        <f t="shared" si="67"/>
        <v/>
      </c>
      <c r="AF544" s="30" t="str">
        <f>IF(OR(AD544="",SUMPRODUCT((Barèmes!$A$6:$A$28="Surcoût d'agilité (s) — technique")*(Barèmes!$B$6:$B$28=H544)*(Barèmes!$C$6:$C$28=IF(H544="6ème","Mixte",G544)))=0),"",IF(SUMPRODUCT((Barèmes!$A$6:$A$28="Surcoût d'agilité (s) — technique")*(Barèmes!$B$6:$B$28=H544)*(Barèmes!$C$6:$C$28=IF(H544="6ème","Mixte",G544))*(Barèmes!$J$6:$J$28="+"))&gt;0,IF(AD544&lt;=SUMIFS(Barèmes!$D$6:$D$28,Barèmes!$A$6:$A$28,"Surcoût d'agilité (s) — technique",Barèmes!$B$6:$B$28,H544,Barèmes!$C$6:$C$28,IF(H544="6ème","Mixte",G544)),"à besoin",IF(AD544&lt;=SUMIFS(Barèmes!$E$6:$E$28,Barèmes!$A$6:$A$28,"Surcoût d'agilité (s) — technique",Barèmes!$B$6:$B$28,H544,Barèmes!$C$6:$C$28,IF(H544="6ème","Mixte",G544)),"fragile","satisfaisant")),IF(AD544&gt;=SUMIFS(Barèmes!$D$6:$D$28,Barèmes!$A$6:$A$28,"Surcoût d'agilité (s) — technique",Barèmes!$B$6:$B$28,H544,Barèmes!$C$6:$C$28,IF(H544="6ème","Mixte",G544)),"à besoin",IF(AD544&gt;=SUMIFS(Barèmes!$E$6:$E$28,Barèmes!$A$6:$A$28,"Surcoût d'agilité (s) — technique",Barèmes!$B$6:$B$28,H544,Barèmes!$C$6:$C$28,IF(H544="6ème","Mixte",G544)),"fragile","satisfaisant"))))</f>
        <v/>
      </c>
      <c r="AG544" s="30" t="str">
        <f>IF(OR(AD544="",SUMPRODUCT((Barèmes!$A$6:$A$28="Surcoût d'agilité (s) — technique")*(Barèmes!$B$6:$B$28=H544)*(Barèmes!$C$6:$C$28=IF(H544="6ème","Mixte",G544)))=0),"",IF(SUMPRODUCT((Barèmes!$A$6:$A$28="Surcoût d'agilité (s) — technique")*(Barèmes!$B$6:$B$28=H544)*(Barèmes!$C$6:$C$28=IF(H544="6ème","Mixte",G544))*(Barèmes!$J$6:$J$28="+"))&gt;0,IF(AD544&lt;=SUMIFS(Barèmes!$F$6:$F$28,Barèmes!$A$6:$A$28,"Surcoût d'agilité (s) — technique",Barèmes!$B$6:$B$28,H544,Barèmes!$C$6:$C$28,IF(H544="6ème","Mixte",G544)),Barèmes!$B$2,IF(AD544&lt;=SUMIFS(Barèmes!$G$6:$G$28,Barèmes!$A$6:$A$28,"Surcoût d'agilité (s) — technique",Barèmes!$B$6:$B$28,H544,Barèmes!$C$6:$C$28,IF(H544="6ème","Mixte",G544)),Barèmes!$C$2,IF(AD544&lt;=SUMIFS(Barèmes!$H$6:$H$28,Barèmes!$A$6:$A$28,"Surcoût d'agilité (s) — technique",Barèmes!$B$6:$B$28,H544,Barèmes!$C$6:$C$28,IF(H544="6ème","Mixte",G544)),Barèmes!$D$2,IF(AD544&lt;=SUMIFS(Barèmes!$I$6:$I$28,Barèmes!$A$6:$A$28,"Surcoût d'agilité (s) — technique",Barèmes!$B$6:$B$28,H544,Barèmes!$C$6:$C$28,IF(H544="6ème","Mixte",G544)),Barèmes!$E$2,Barèmes!$F$2)))),IF(AD544&gt;=SUMIFS(Barèmes!$F$6:$F$28,Barèmes!$A$6:$A$28,"Surcoût d'agilité (s) — technique",Barèmes!$B$6:$B$28,H544,Barèmes!$C$6:$C$28,IF(H544="6ème","Mixte",G544)),Barèmes!$B$2,IF(AD544&gt;=SUMIFS(Barèmes!$G$6:$G$28,Barèmes!$A$6:$A$28,"Surcoût d'agilité (s) — technique",Barèmes!$B$6:$B$28,H544,Barèmes!$C$6:$C$28,IF(H544="6ème","Mixte",G544)),Barèmes!$C$2,IF(AD544&gt;=SUMIFS(Barèmes!$H$6:$H$28,Barèmes!$A$6:$A$28,"Surcoût d'agilité (s) — technique",Barèmes!$B$6:$B$28,H544,Barèmes!$C$6:$C$28,IF(H544="6ème","Mixte",G544)),Barèmes!$D$2,IF(AD544&gt;=SUMIFS(Barèmes!$I$6:$I$28,Barèmes!$A$6:$A$28,"Surcoût d'agilité (s) — technique",Barèmes!$B$6:$B$28,H544,Barèmes!$C$6:$C$28,IF(H544="6ème","Mixte",G544)),Barèmes!$E$2,Barèmes!$F$2))))))</f>
        <v/>
      </c>
      <c r="AH544" s="31" t="str">
        <f>IF((IF(N544="",0,1)+IF(Q544="",0,1)+IF(W544="",0,1)+IF(Z544="",0,1)+IF(AC544="",0,1))=0,"",3*IF(N544=Barèmes!$B$2,1,IF(N544=Barèmes!$C$2,2,IF(N544=Barèmes!$D$2,3,IF(N544=Barèmes!$E$2,4,IF(N544=Barèmes!$F$2,5,0)))))+3*IF(Q544=Barèmes!$B$2,1,IF(Q544=Barèmes!$C$2,2,IF(Q544=Barèmes!$D$2,3,IF(Q544=Barèmes!$E$2,4,IF(Q544=Barèmes!$F$2,5,0)))))+2*IF(W544=Barèmes!$B$2,1,IF(W544=Barèmes!$C$2,2,IF(W544=Barèmes!$D$2,3,IF(W544=Barèmes!$E$2,4,IF(W544=Barèmes!$F$2,5,0)))))+1*IF(Z544=Barèmes!$B$2,1,IF(Z544=Barèmes!$C$2,2,IF(Z544=Barèmes!$D$2,3,IF(Z544=Barèmes!$E$2,4,IF(Z544=Barèmes!$F$2,5,0)))))+1*IF(AC544=Barèmes!$B$2,1,IF(AC544=Barèmes!$C$2,2,IF(AC544=Barèmes!$D$2,3,IF(AC544=Barèmes!$E$2,4,IF(AC544=Barèmes!$F$2,5,0))))))</f>
        <v/>
      </c>
      <c r="AI544" s="31"/>
      <c r="AJ544" s="32" t="str">
        <f>IFERROR(INDEX(Croissance!$B$5:$B$604,MATCH(A544,Croissance!$A$5:$A$604,0)),"")</f>
        <v/>
      </c>
      <c r="AK544" s="32" t="str">
        <f>IFERROR(INDEX(Croissance!$C$5:$C$604,MATCH(A544,Croissance!$A$5:$A$604,0)),"")</f>
        <v/>
      </c>
      <c r="AL544" s="32" t="str">
        <f>IFERROR(INDEX(Croissance!$D$5:$D$604,MATCH(A544,Croissance!$A$5:$A$604,0)),"")</f>
        <v/>
      </c>
      <c r="AM544" s="32" t="str">
        <f>IFERROR(INDEX(Croissance!$E$5:$E$604,MATCH(A544,Croissance!$A$5:$A$604,0)),"")</f>
        <v/>
      </c>
      <c r="AO544" s="33">
        <f t="shared" si="72"/>
        <v>0</v>
      </c>
      <c r="AP544" s="33">
        <f t="shared" si="68"/>
        <v>0</v>
      </c>
      <c r="AQ544" s="33">
        <f>IF(A544="",0,IF(AND(OR('Synthèse classe'!$C$2="Tous",C544='Synthèse classe'!$C$2),OR('Synthèse classe'!$C$3="Toutes",D544='Synthèse classe'!$C$3),OR('Synthèse classe'!$C$4="Toutes",AND('Synthèse classe'!$C$4="Dernière",AP544=1),B544=IFERROR(VALUE('Synthèse classe'!$C$4),0))),1,0))</f>
        <v>0</v>
      </c>
      <c r="AR544" s="34" t="str">
        <f t="shared" si="69"/>
        <v/>
      </c>
    </row>
    <row r="545" spans="1:44" x14ac:dyDescent="0.2">
      <c r="A545" s="17" t="str">
        <f t="shared" si="65"/>
        <v/>
      </c>
      <c r="B545" s="18"/>
      <c r="C545" s="19"/>
      <c r="D545" s="19"/>
      <c r="E545" s="19"/>
      <c r="F545" s="19"/>
      <c r="G545" s="19"/>
      <c r="H545" s="17" t="str">
        <f t="shared" si="70"/>
        <v/>
      </c>
      <c r="I545" s="20"/>
      <c r="J545" s="18"/>
      <c r="K545" s="19"/>
      <c r="L545" s="21" t="str">
        <f t="shared" si="71"/>
        <v/>
      </c>
      <c r="M545" s="21" t="str">
        <f>IF(OR(J545="",SUMPRODUCT((Barèmes!$A$6:$A$28="Endurance — Luc Léger (palier)")*(Barèmes!$B$6:$B$28=H545)*(Barèmes!$C$6:$C$28=IF(H545="6ème","Mixte",G545)))=0),"",IF(SUMPRODUCT((Barèmes!$A$6:$A$28="Endurance — Luc Léger (palier)")*(Barèmes!$B$6:$B$28=H545)*(Barèmes!$C$6:$C$28=IF(H545="6ème","Mixte",G545))*(Barèmes!$J$6:$J$28="+"))&gt;0,IF(J545&lt;=SUMIFS(Barèmes!$D$6:$D$28,Barèmes!$A$6:$A$28,"Endurance — Luc Léger (palier)",Barèmes!$B$6:$B$28,H545,Barèmes!$C$6:$C$28,IF(H545="6ème","Mixte",G545)),"à besoin",IF(J545&lt;=SUMIFS(Barèmes!$E$6:$E$28,Barèmes!$A$6:$A$28,"Endurance — Luc Léger (palier)",Barèmes!$B$6:$B$28,H545,Barèmes!$C$6:$C$28,IF(H545="6ème","Mixte",G545)),"fragile","satisfaisant")),IF(J545&gt;=SUMIFS(Barèmes!$D$6:$D$28,Barèmes!$A$6:$A$28,"Endurance — Luc Léger (palier)",Barèmes!$B$6:$B$28,H545,Barèmes!$C$6:$C$28,IF(H545="6ème","Mixte",G545)),"à besoin",IF(J545&gt;=SUMIFS(Barèmes!$E$6:$E$28,Barèmes!$A$6:$A$28,"Endurance — Luc Léger (palier)",Barèmes!$B$6:$B$28,H545,Barèmes!$C$6:$C$28,IF(H545="6ème","Mixte",G545)),"fragile","satisfaisant"))))</f>
        <v/>
      </c>
      <c r="N545" s="21" t="str">
        <f>IF(OR(J545="",SUMPRODUCT((Barèmes!$A$6:$A$28="Endurance — Luc Léger (palier)")*(Barèmes!$B$6:$B$28=H545)*(Barèmes!$C$6:$C$28=IF(H545="6ème","Mixte",G545)))=0),"",IF(SUMPRODUCT((Barèmes!$A$6:$A$28="Endurance — Luc Léger (palier)")*(Barèmes!$B$6:$B$28=H545)*(Barèmes!$C$6:$C$28=IF(H545="6ème","Mixte",G545))*(Barèmes!$J$6:$J$28="+"))&gt;0,IF(J545&lt;=SUMIFS(Barèmes!$F$6:$F$28,Barèmes!$A$6:$A$28,"Endurance — Luc Léger (palier)",Barèmes!$B$6:$B$28,H545,Barèmes!$C$6:$C$28,IF(H545="6ème","Mixte",G545)),Barèmes!$B$2,IF(J545&lt;=SUMIFS(Barèmes!$G$6:$G$28,Barèmes!$A$6:$A$28,"Endurance — Luc Léger (palier)",Barèmes!$B$6:$B$28,H545,Barèmes!$C$6:$C$28,IF(H545="6ème","Mixte",G545)),Barèmes!$C$2,IF(J545&lt;=SUMIFS(Barèmes!$H$6:$H$28,Barèmes!$A$6:$A$28,"Endurance — Luc Léger (palier)",Barèmes!$B$6:$B$28,H545,Barèmes!$C$6:$C$28,IF(H545="6ème","Mixte",G545)),Barèmes!$D$2,IF(J545&lt;=SUMIFS(Barèmes!$I$6:$I$28,Barèmes!$A$6:$A$28,"Endurance — Luc Léger (palier)",Barèmes!$B$6:$B$28,H545,Barèmes!$C$6:$C$28,IF(H545="6ème","Mixte",G545)),Barèmes!$E$2,Barèmes!$F$2)))),IF(J545&gt;=SUMIFS(Barèmes!$F$6:$F$28,Barèmes!$A$6:$A$28,"Endurance — Luc Léger (palier)",Barèmes!$B$6:$B$28,H545,Barèmes!$C$6:$C$28,IF(H545="6ème","Mixte",G545)),Barèmes!$B$2,IF(J545&gt;=SUMIFS(Barèmes!$G$6:$G$28,Barèmes!$A$6:$A$28,"Endurance — Luc Léger (palier)",Barèmes!$B$6:$B$28,H545,Barèmes!$C$6:$C$28,IF(H545="6ème","Mixte",G545)),Barèmes!$C$2,IF(J545&gt;=SUMIFS(Barèmes!$H$6:$H$28,Barèmes!$A$6:$A$28,"Endurance — Luc Léger (palier)",Barèmes!$B$6:$B$28,H545,Barèmes!$C$6:$C$28,IF(H545="6ème","Mixte",G545)),Barèmes!$D$2,IF(J545&gt;=SUMIFS(Barèmes!$I$6:$I$28,Barèmes!$A$6:$A$28,"Endurance — Luc Léger (palier)",Barèmes!$B$6:$B$28,H545,Barèmes!$C$6:$C$28,IF(H545="6ème","Mixte",G545)),Barèmes!$E$2,Barèmes!$F$2))))))</f>
        <v/>
      </c>
      <c r="O545" s="22"/>
      <c r="P545" s="23" t="str">
        <f>IF(OR(O545="",SUMPRODUCT((Barèmes!$A$6:$A$28="Force bas du corps — Saut en longueur (m)")*(Barèmes!$B$6:$B$28=H545)*(Barèmes!$C$6:$C$28=IF(H545="6ème","Mixte",G545)))=0),"",IF(SUMPRODUCT((Barèmes!$A$6:$A$28="Force bas du corps — Saut en longueur (m)")*(Barèmes!$B$6:$B$28=H545)*(Barèmes!$C$6:$C$28=IF(H545="6ème","Mixte",G545))*(Barèmes!$J$6:$J$28="+"))&gt;0,IF(O545&lt;=SUMIFS(Barèmes!$D$6:$D$28,Barèmes!$A$6:$A$28,"Force bas du corps — Saut en longueur (m)",Barèmes!$B$6:$B$28,H545,Barèmes!$C$6:$C$28,IF(H545="6ème","Mixte",G545)),"à besoin",IF(O545&lt;=SUMIFS(Barèmes!$E$6:$E$28,Barèmes!$A$6:$A$28,"Force bas du corps — Saut en longueur (m)",Barèmes!$B$6:$B$28,H545,Barèmes!$C$6:$C$28,IF(H545="6ème","Mixte",G545)),"fragile","satisfaisant")),IF(O545&gt;=SUMIFS(Barèmes!$D$6:$D$28,Barèmes!$A$6:$A$28,"Force bas du corps — Saut en longueur (m)",Barèmes!$B$6:$B$28,H545,Barèmes!$C$6:$C$28,IF(H545="6ème","Mixte",G545)),"à besoin",IF(O545&gt;=SUMIFS(Barèmes!$E$6:$E$28,Barèmes!$A$6:$A$28,"Force bas du corps — Saut en longueur (m)",Barèmes!$B$6:$B$28,H545,Barèmes!$C$6:$C$28,IF(H545="6ème","Mixte",G545)),"fragile","satisfaisant"))))</f>
        <v/>
      </c>
      <c r="Q545" s="23" t="str">
        <f>IF(OR(O545="",SUMPRODUCT((Barèmes!$A$6:$A$28="Force bas du corps — Saut en longueur (m)")*(Barèmes!$B$6:$B$28=H545)*(Barèmes!$C$6:$C$28=IF(H545="6ème","Mixte",G545)))=0),"",IF(SUMPRODUCT((Barèmes!$A$6:$A$28="Force bas du corps — Saut en longueur (m)")*(Barèmes!$B$6:$B$28=H545)*(Barèmes!$C$6:$C$28=IF(H545="6ème","Mixte",G545))*(Barèmes!$J$6:$J$28="+"))&gt;0,IF(O545&lt;=SUMIFS(Barèmes!$F$6:$F$28,Barèmes!$A$6:$A$28,"Force bas du corps — Saut en longueur (m)",Barèmes!$B$6:$B$28,H545,Barèmes!$C$6:$C$28,IF(H545="6ème","Mixte",G545)),Barèmes!$B$2,IF(O545&lt;=SUMIFS(Barèmes!$G$6:$G$28,Barèmes!$A$6:$A$28,"Force bas du corps — Saut en longueur (m)",Barèmes!$B$6:$B$28,H545,Barèmes!$C$6:$C$28,IF(H545="6ème","Mixte",G545)),Barèmes!$C$2,IF(O545&lt;=SUMIFS(Barèmes!$H$6:$H$28,Barèmes!$A$6:$A$28,"Force bas du corps — Saut en longueur (m)",Barèmes!$B$6:$B$28,H545,Barèmes!$C$6:$C$28,IF(H545="6ème","Mixte",G545)),Barèmes!$D$2,IF(O545&lt;=SUMIFS(Barèmes!$I$6:$I$28,Barèmes!$A$6:$A$28,"Force bas du corps — Saut en longueur (m)",Barèmes!$B$6:$B$28,H545,Barèmes!$C$6:$C$28,IF(H545="6ème","Mixte",G545)),Barèmes!$E$2,Barèmes!$F$2)))),IF(O545&gt;=SUMIFS(Barèmes!$F$6:$F$28,Barèmes!$A$6:$A$28,"Force bas du corps — Saut en longueur (m)",Barèmes!$B$6:$B$28,H545,Barèmes!$C$6:$C$28,IF(H545="6ème","Mixte",G545)),Barèmes!$B$2,IF(O545&gt;=SUMIFS(Barèmes!$G$6:$G$28,Barèmes!$A$6:$A$28,"Force bas du corps — Saut en longueur (m)",Barèmes!$B$6:$B$28,H545,Barèmes!$C$6:$C$28,IF(H545="6ème","Mixte",G545)),Barèmes!$C$2,IF(O545&gt;=SUMIFS(Barèmes!$H$6:$H$28,Barèmes!$A$6:$A$28,"Force bas du corps — Saut en longueur (m)",Barèmes!$B$6:$B$28,H545,Barèmes!$C$6:$C$28,IF(H545="6ème","Mixte",G545)),Barèmes!$D$2,IF(O545&gt;=SUMIFS(Barèmes!$I$6:$I$28,Barèmes!$A$6:$A$28,"Force bas du corps — Saut en longueur (m)",Barèmes!$B$6:$B$28,H545,Barèmes!$C$6:$C$28,IF(H545="6ème","Mixte",G545)),Barèmes!$E$2,Barèmes!$F$2))))))</f>
        <v/>
      </c>
      <c r="R545" s="22"/>
      <c r="S545" s="24" t="str">
        <f>IF(OR(R545="",SUMPRODUCT((Barèmes!$A$6:$A$28="Vitesse — 30 m (s)")*(Barèmes!$B$6:$B$28=H545)*(Barèmes!$C$6:$C$28=IF(H545="6ème","Mixte",G545)))=0),"",IF(SUMPRODUCT((Barèmes!$A$6:$A$28="Vitesse — 30 m (s)")*(Barèmes!$B$6:$B$28=H545)*(Barèmes!$C$6:$C$28=IF(H545="6ème","Mixte",G545))*(Barèmes!$J$6:$J$28="+"))&gt;0,IF(R545&lt;=SUMIFS(Barèmes!$D$6:$D$28,Barèmes!$A$6:$A$28,"Vitesse — 30 m (s)",Barèmes!$B$6:$B$28,H545,Barèmes!$C$6:$C$28,IF(H545="6ème","Mixte",G545)),"à besoin",IF(R545&lt;=SUMIFS(Barèmes!$E$6:$E$28,Barèmes!$A$6:$A$28,"Vitesse — 30 m (s)",Barèmes!$B$6:$B$28,H545,Barèmes!$C$6:$C$28,IF(H545="6ème","Mixte",G545)),"fragile","satisfaisant")),IF(R545&gt;=SUMIFS(Barèmes!$D$6:$D$28,Barèmes!$A$6:$A$28,"Vitesse — 30 m (s)",Barèmes!$B$6:$B$28,H545,Barèmes!$C$6:$C$28,IF(H545="6ème","Mixte",G545)),"à besoin",IF(R545&gt;=SUMIFS(Barèmes!$E$6:$E$28,Barèmes!$A$6:$A$28,"Vitesse — 30 m (s)",Barèmes!$B$6:$B$28,H545,Barèmes!$C$6:$C$28,IF(H545="6ème","Mixte",G545)),"fragile","satisfaisant"))))</f>
        <v/>
      </c>
      <c r="T545" s="24" t="str">
        <f>IF(OR(R545="",SUMPRODUCT((Barèmes!$A$6:$A$28="Vitesse — 30 m (s)")*(Barèmes!$B$6:$B$28=H545)*(Barèmes!$C$6:$C$28=IF(H545="6ème","Mixte",G545)))=0),"",IF(SUMPRODUCT((Barèmes!$A$6:$A$28="Vitesse — 30 m (s)")*(Barèmes!$B$6:$B$28=H545)*(Barèmes!$C$6:$C$28=IF(H545="6ème","Mixte",G545))*(Barèmes!$J$6:$J$28="+"))&gt;0,IF(R545&lt;=SUMIFS(Barèmes!$F$6:$F$28,Barèmes!$A$6:$A$28,"Vitesse — 30 m (s)",Barèmes!$B$6:$B$28,H545,Barèmes!$C$6:$C$28,IF(H545="6ème","Mixte",G545)),Barèmes!$B$2,IF(R545&lt;=SUMIFS(Barèmes!$G$6:$G$28,Barèmes!$A$6:$A$28,"Vitesse — 30 m (s)",Barèmes!$B$6:$B$28,H545,Barèmes!$C$6:$C$28,IF(H545="6ème","Mixte",G545)),Barèmes!$C$2,IF(R545&lt;=SUMIFS(Barèmes!$H$6:$H$28,Barèmes!$A$6:$A$28,"Vitesse — 30 m (s)",Barèmes!$B$6:$B$28,H545,Barèmes!$C$6:$C$28,IF(H545="6ème","Mixte",G545)),Barèmes!$D$2,IF(R545&lt;=SUMIFS(Barèmes!$I$6:$I$28,Barèmes!$A$6:$A$28,"Vitesse — 30 m (s)",Barèmes!$B$6:$B$28,H545,Barèmes!$C$6:$C$28,IF(H545="6ème","Mixte",G545)),Barèmes!$E$2,Barèmes!$F$2)))),IF(R545&gt;=SUMIFS(Barèmes!$F$6:$F$28,Barèmes!$A$6:$A$28,"Vitesse — 30 m (s)",Barèmes!$B$6:$B$28,H545,Barèmes!$C$6:$C$28,IF(H545="6ème","Mixte",G545)),Barèmes!$B$2,IF(R545&gt;=SUMIFS(Barèmes!$G$6:$G$28,Barèmes!$A$6:$A$28,"Vitesse — 30 m (s)",Barèmes!$B$6:$B$28,H545,Barèmes!$C$6:$C$28,IF(H545="6ème","Mixte",G545)),Barèmes!$C$2,IF(R545&gt;=SUMIFS(Barèmes!$H$6:$H$28,Barèmes!$A$6:$A$28,"Vitesse — 30 m (s)",Barèmes!$B$6:$B$28,H545,Barèmes!$C$6:$C$28,IF(H545="6ème","Mixte",G545)),Barèmes!$D$2,IF(R545&gt;=SUMIFS(Barèmes!$I$6:$I$28,Barèmes!$A$6:$A$28,"Vitesse — 30 m (s)",Barèmes!$B$6:$B$28,H545,Barèmes!$C$6:$C$28,IF(H545="6ème","Mixte",G545)),Barèmes!$E$2,Barèmes!$F$2))))))</f>
        <v/>
      </c>
      <c r="U545" s="22"/>
      <c r="V545" s="25" t="str">
        <f>IF(OR(U545="",SUMPRODUCT((Barèmes!$A$6:$A$28="Vitesse — 50 m (s)")*(Barèmes!$B$6:$B$28=H545)*(Barèmes!$C$6:$C$28=IF(H545="6ème","Mixte",G545)))=0),"",IF(SUMPRODUCT((Barèmes!$A$6:$A$28="Vitesse — 50 m (s)")*(Barèmes!$B$6:$B$28=H545)*(Barèmes!$C$6:$C$28=IF(H545="6ème","Mixte",G545))*(Barèmes!$J$6:$J$28="+"))&gt;0,IF(U545&lt;=SUMIFS(Barèmes!$D$6:$D$28,Barèmes!$A$6:$A$28,"Vitesse — 50 m (s)",Barèmes!$B$6:$B$28,H545,Barèmes!$C$6:$C$28,IF(H545="6ème","Mixte",G545)),"à besoin",IF(U545&lt;=SUMIFS(Barèmes!$E$6:$E$28,Barèmes!$A$6:$A$28,"Vitesse — 50 m (s)",Barèmes!$B$6:$B$28,H545,Barèmes!$C$6:$C$28,IF(H545="6ème","Mixte",G545)),"fragile","satisfaisant")),IF(U545&gt;=SUMIFS(Barèmes!$D$6:$D$28,Barèmes!$A$6:$A$28,"Vitesse — 50 m (s)",Barèmes!$B$6:$B$28,H545,Barèmes!$C$6:$C$28,IF(H545="6ème","Mixte",G545)),"à besoin",IF(U545&gt;=SUMIFS(Barèmes!$E$6:$E$28,Barèmes!$A$6:$A$28,"Vitesse — 50 m (s)",Barèmes!$B$6:$B$28,H545,Barèmes!$C$6:$C$28,IF(H545="6ème","Mixte",G545)),"fragile","satisfaisant"))))</f>
        <v/>
      </c>
      <c r="W545" s="25" t="str">
        <f>IF(OR(U545="",SUMPRODUCT((Barèmes!$A$6:$A$28="Vitesse — 50 m (s)")*(Barèmes!$B$6:$B$28=H545)*(Barèmes!$C$6:$C$28=IF(H545="6ème","Mixte",G545)))=0),"",IF(SUMPRODUCT((Barèmes!$A$6:$A$28="Vitesse — 50 m (s)")*(Barèmes!$B$6:$B$28=H545)*(Barèmes!$C$6:$C$28=IF(H545="6ème","Mixte",G545))*(Barèmes!$J$6:$J$28="+"))&gt;0,IF(U545&lt;=SUMIFS(Barèmes!$F$6:$F$28,Barèmes!$A$6:$A$28,"Vitesse — 50 m (s)",Barèmes!$B$6:$B$28,H545,Barèmes!$C$6:$C$28,IF(H545="6ème","Mixte",G545)),Barèmes!$B$2,IF(U545&lt;=SUMIFS(Barèmes!$G$6:$G$28,Barèmes!$A$6:$A$28,"Vitesse — 50 m (s)",Barèmes!$B$6:$B$28,H545,Barèmes!$C$6:$C$28,IF(H545="6ème","Mixte",G545)),Barèmes!$C$2,IF(U545&lt;=SUMIFS(Barèmes!$H$6:$H$28,Barèmes!$A$6:$A$28,"Vitesse — 50 m (s)",Barèmes!$B$6:$B$28,H545,Barèmes!$C$6:$C$28,IF(H545="6ème","Mixte",G545)),Barèmes!$D$2,IF(U545&lt;=SUMIFS(Barèmes!$I$6:$I$28,Barèmes!$A$6:$A$28,"Vitesse — 50 m (s)",Barèmes!$B$6:$B$28,H545,Barèmes!$C$6:$C$28,IF(H545="6ème","Mixte",G545)),Barèmes!$E$2,Barèmes!$F$2)))),IF(U545&gt;=SUMIFS(Barèmes!$F$6:$F$28,Barèmes!$A$6:$A$28,"Vitesse — 50 m (s)",Barèmes!$B$6:$B$28,H545,Barèmes!$C$6:$C$28,IF(H545="6ème","Mixte",G545)),Barèmes!$B$2,IF(U545&gt;=SUMIFS(Barèmes!$G$6:$G$28,Barèmes!$A$6:$A$28,"Vitesse — 50 m (s)",Barèmes!$B$6:$B$28,H545,Barèmes!$C$6:$C$28,IF(H545="6ème","Mixte",G545)),Barèmes!$C$2,IF(U545&gt;=SUMIFS(Barèmes!$H$6:$H$28,Barèmes!$A$6:$A$28,"Vitesse — 50 m (s)",Barèmes!$B$6:$B$28,H545,Barèmes!$C$6:$C$28,IF(H545="6ème","Mixte",G545)),Barèmes!$D$2,IF(U545&gt;=SUMIFS(Barèmes!$I$6:$I$28,Barèmes!$A$6:$A$28,"Vitesse — 50 m (s)",Barèmes!$B$6:$B$28,H545,Barèmes!$C$6:$C$28,IF(H545="6ème","Mixte",G545)),Barèmes!$E$2,Barèmes!$F$2))))))</f>
        <v/>
      </c>
      <c r="X545" s="18"/>
      <c r="Y545" s="26" t="str" cm="1">
        <f t="array" ref="Y545">IF(OR(X545="",SUMPRODUCT((Barèmes!$A$6:$A$28="Souplesse (score 1-5)")*(Barèmes!$B$6:$B$28=H545)*(Barèmes!$C$6:$C$28=IF(H545="6ème","Mixte",G545)))=0),"",IF(SUMPRODUCT((Barèmes!$A$6:$A$28="Souplesse (score 1-5)")*(Barèmes!$B$6:$B$28=H545)*(Barèmes!$C$6:$C$28=IF(H545="6ème","Mixte",G545))*(Barèmes!$J$6:$J$28="+"))&gt;0,IF(X545&lt;=SUMIFS(Barèmes!$D$6:$D$28,Barèmes!$A$6:$A$28,"Souplesse (score 1-5)",Barèmes!$B$6:$B$28,H545,Barèmes!$C$6:$C$28,IF(H545="6ème","Mixte",G545)),"à besoin",IF(X545&lt;=SUMIFS(Barèmes!$E$6:$E$28,Barèmes!$A$6:$A$28,"Souplesse (score 1-5)",Barèmes!$B$6:$B$28,H545,Barèmes!$C$6:$C$28,IF(H545="6ème","Mixte",G545)),"fragile","satisfaisant")),IF(X545&gt;=SUMIFS(Barèmes!$D$6:$D$28,Barèmes!$A$6:$A$28,"Souplesse (score 1-5)",Barèmes!$B$6:$B$28,H545,Barèmes!$C$6:$C$28,IF(H545="6ème","Mixte",G545)),"à besoin",IF(X545&gt;=SUMIFS(Barèmes!$E$6:$E$28,Barèmes!$A$6:$A$28,"Souplesse (score 1-5)",Barèmes!$B$6:$B$28,H545,Barèmes!$C$6:$C$28,IF(H545="6ème","Mixte",G545)),"fragile","satisfaisant"))))</f>
        <v/>
      </c>
      <c r="Z545" s="26" t="str" cm="1">
        <f t="array" ref="Z545">IF(OR(X545="",SUMPRODUCT((Barèmes!$A$6:$A$28="Souplesse (score 1-5)")*(Barèmes!$B$6:$B$28=H545)*(Barèmes!$C$6:$C$28=IF(H545="6ème","Mixte",G545)))=0),"",IF(SUMPRODUCT((Barèmes!$A$6:$A$28="Souplesse (score 1-5)")*(Barèmes!$B$6:$B$28=H545)*(Barèmes!$C$6:$C$28=IF(H545="6ème","Mixte",G545))*(Barèmes!$J$6:$J$28="+"))&gt;0,IF(X545&lt;=SUMIFS(Barèmes!$F$6:$F$28,Barèmes!$A$6:$A$28,"Souplesse (score 1-5)",Barèmes!$B$6:$B$28,H545,Barèmes!$C$6:$C$28,IF(H545="6ème","Mixte",G545)),Barèmes!$B$2,IF(X545&lt;=SUMIFS(Barèmes!$G$6:$G$28,Barèmes!$A$6:$A$28,"Souplesse (score 1-5)",Barèmes!$B$6:$B$28,H545,Barèmes!$C$6:$C$28,IF(H545="6ème","Mixte",G545)),Barèmes!$C$2,IF(X545&lt;=SUMIFS(Barèmes!$H$6:$H$28,Barèmes!$A$6:$A$28,"Souplesse (score 1-5)",Barèmes!$B$6:$B$28,H545,Barèmes!$C$6:$C$28,IF(H545="6ème","Mixte",G545)),Barèmes!$D$2,IF(X545&lt;=SUMIFS(Barèmes!$I$6:$I$28,Barèmes!$A$6:$A$28,"Souplesse (score 1-5)",Barèmes!$B$6:$B$28,H545,Barèmes!$C$6:$C$28,IF(H545="6ème","Mixte",G545)),Barèmes!$E$2,Barèmes!$F$2)))),IF(X545&gt;=SUMIFS(Barèmes!$F$6:$F$28,Barèmes!$A$6:$A$28,"Souplesse (score 1-5)",Barèmes!$B$6:$B$28,H545,Barèmes!$C$6:$C$28,IF(H545="6ème","Mixte",G545)),Barèmes!$B$2,IF(X545&gt;=SUMIFS(Barèmes!$G$6:$G$28,Barèmes!$A$6:$A$28,"Souplesse (score 1-5)",Barèmes!$B$6:$B$28,H545,Barèmes!$C$6:$C$28,IF(H545="6ème","Mixte",G545)),Barèmes!$C$2,IF(X545&gt;=SUMIFS(Barèmes!$H$6:$H$28,Barèmes!$A$6:$A$28,"Souplesse (score 1-5)",Barèmes!$B$6:$B$28,H545,Barèmes!$C$6:$C$28,IF(H545="6ème","Mixte",G545)),Barèmes!$D$2,IF(X545&gt;=SUMIFS(Barèmes!$I$6:$I$28,Barèmes!$A$6:$A$28,"Souplesse (score 1-5)",Barèmes!$B$6:$B$28,H545,Barèmes!$C$6:$C$28,IF(H545="6ème","Mixte",G545)),Barèmes!$E$2,Barèmes!$F$2))))))</f>
        <v/>
      </c>
      <c r="AA545" s="22"/>
      <c r="AB545" s="27" t="str">
        <f>IF(OR(AA545="",SUMPRODUCT((Barèmes!$A$6:$A$28="Agilité — T-test 974 (s)")*(Barèmes!$B$6:$B$28=H545)*(Barèmes!$C$6:$C$28=IF(H545="6ème","Mixte",G545)))=0),"",IF(SUMPRODUCT((Barèmes!$A$6:$A$28="Agilité — T-test 974 (s)")*(Barèmes!$B$6:$B$28=H545)*(Barèmes!$C$6:$C$28=IF(H545="6ème","Mixte",G545))*(Barèmes!$J$6:$J$28="+"))&gt;0,IF(AA545&lt;=SUMIFS(Barèmes!$D$6:$D$28,Barèmes!$A$6:$A$28,"Agilité — T-test 974 (s)",Barèmes!$B$6:$B$28,H545,Barèmes!$C$6:$C$28,IF(H545="6ème","Mixte",G545)),"à besoin",IF(AA545&lt;=SUMIFS(Barèmes!$E$6:$E$28,Barèmes!$A$6:$A$28,"Agilité — T-test 974 (s)",Barèmes!$B$6:$B$28,H545,Barèmes!$C$6:$C$28,IF(H545="6ème","Mixte",G545)),"fragile","satisfaisant")),IF(AA545&gt;=SUMIFS(Barèmes!$D$6:$D$28,Barèmes!$A$6:$A$28,"Agilité — T-test 974 (s)",Barèmes!$B$6:$B$28,H545,Barèmes!$C$6:$C$28,IF(H545="6ème","Mixte",G545)),"à besoin",IF(AA545&gt;=SUMIFS(Barèmes!$E$6:$E$28,Barèmes!$A$6:$A$28,"Agilité — T-test 974 (s)",Barèmes!$B$6:$B$28,H545,Barèmes!$C$6:$C$28,IF(H545="6ème","Mixte",G545)),"fragile","satisfaisant"))))</f>
        <v/>
      </c>
      <c r="AC545" s="27" t="str">
        <f>IF(OR(AA545="",SUMPRODUCT((Barèmes!$A$6:$A$28="Agilité — T-test 974 (s)")*(Barèmes!$B$6:$B$28=H545)*(Barèmes!$C$6:$C$28=IF(H545="6ème","Mixte",G545)))=0),"",IF(SUMPRODUCT((Barèmes!$A$6:$A$28="Agilité — T-test 974 (s)")*(Barèmes!$B$6:$B$28=H545)*(Barèmes!$C$6:$C$28=IF(H545="6ème","Mixte",G545))*(Barèmes!$J$6:$J$28="+"))&gt;0,IF(AA545&lt;=SUMIFS(Barèmes!$F$6:$F$28,Barèmes!$A$6:$A$28,"Agilité — T-test 974 (s)",Barèmes!$B$6:$B$28,H545,Barèmes!$C$6:$C$28,IF(H545="6ème","Mixte",G545)),Barèmes!$B$2,IF(AA545&lt;=SUMIFS(Barèmes!$G$6:$G$28,Barèmes!$A$6:$A$28,"Agilité — T-test 974 (s)",Barèmes!$B$6:$B$28,H545,Barèmes!$C$6:$C$28,IF(H545="6ème","Mixte",G545)),Barèmes!$C$2,IF(AA545&lt;=SUMIFS(Barèmes!$H$6:$H$28,Barèmes!$A$6:$A$28,"Agilité — T-test 974 (s)",Barèmes!$B$6:$B$28,H545,Barèmes!$C$6:$C$28,IF(H545="6ème","Mixte",G545)),Barèmes!$D$2,IF(AA545&lt;=SUMIFS(Barèmes!$I$6:$I$28,Barèmes!$A$6:$A$28,"Agilité — T-test 974 (s)",Barèmes!$B$6:$B$28,H545,Barèmes!$C$6:$C$28,IF(H545="6ème","Mixte",G545)),Barèmes!$E$2,Barèmes!$F$2)))),IF(AA545&gt;=SUMIFS(Barèmes!$F$6:$F$28,Barèmes!$A$6:$A$28,"Agilité — T-test 974 (s)",Barèmes!$B$6:$B$28,H545,Barèmes!$C$6:$C$28,IF(H545="6ème","Mixte",G545)),Barèmes!$B$2,IF(AA545&gt;=SUMIFS(Barèmes!$G$6:$G$28,Barèmes!$A$6:$A$28,"Agilité — T-test 974 (s)",Barèmes!$B$6:$B$28,H545,Barèmes!$C$6:$C$28,IF(H545="6ème","Mixte",G545)),Barèmes!$C$2,IF(AA545&gt;=SUMIFS(Barèmes!$H$6:$H$28,Barèmes!$A$6:$A$28,"Agilité — T-test 974 (s)",Barèmes!$B$6:$B$28,H545,Barèmes!$C$6:$C$28,IF(H545="6ème","Mixte",G545)),Barèmes!$D$2,IF(AA545&gt;=SUMIFS(Barèmes!$I$6:$I$28,Barèmes!$A$6:$A$28,"Agilité — T-test 974 (s)",Barèmes!$B$6:$B$28,H545,Barèmes!$C$6:$C$28,IF(H545="6ème","Mixte",G545)),Barèmes!$E$2,Barèmes!$F$2))))))</f>
        <v/>
      </c>
      <c r="AD545" s="28" t="str">
        <f t="shared" si="66"/>
        <v/>
      </c>
      <c r="AE545" s="29" t="str">
        <f t="shared" si="67"/>
        <v/>
      </c>
      <c r="AF545" s="30" t="str">
        <f>IF(OR(AD545="",SUMPRODUCT((Barèmes!$A$6:$A$28="Surcoût d'agilité (s) — technique")*(Barèmes!$B$6:$B$28=H545)*(Barèmes!$C$6:$C$28=IF(H545="6ème","Mixte",G545)))=0),"",IF(SUMPRODUCT((Barèmes!$A$6:$A$28="Surcoût d'agilité (s) — technique")*(Barèmes!$B$6:$B$28=H545)*(Barèmes!$C$6:$C$28=IF(H545="6ème","Mixte",G545))*(Barèmes!$J$6:$J$28="+"))&gt;0,IF(AD545&lt;=SUMIFS(Barèmes!$D$6:$D$28,Barèmes!$A$6:$A$28,"Surcoût d'agilité (s) — technique",Barèmes!$B$6:$B$28,H545,Barèmes!$C$6:$C$28,IF(H545="6ème","Mixte",G545)),"à besoin",IF(AD545&lt;=SUMIFS(Barèmes!$E$6:$E$28,Barèmes!$A$6:$A$28,"Surcoût d'agilité (s) — technique",Barèmes!$B$6:$B$28,H545,Barèmes!$C$6:$C$28,IF(H545="6ème","Mixte",G545)),"fragile","satisfaisant")),IF(AD545&gt;=SUMIFS(Barèmes!$D$6:$D$28,Barèmes!$A$6:$A$28,"Surcoût d'agilité (s) — technique",Barèmes!$B$6:$B$28,H545,Barèmes!$C$6:$C$28,IF(H545="6ème","Mixte",G545)),"à besoin",IF(AD545&gt;=SUMIFS(Barèmes!$E$6:$E$28,Barèmes!$A$6:$A$28,"Surcoût d'agilité (s) — technique",Barèmes!$B$6:$B$28,H545,Barèmes!$C$6:$C$28,IF(H545="6ème","Mixte",G545)),"fragile","satisfaisant"))))</f>
        <v/>
      </c>
      <c r="AG545" s="30" t="str">
        <f>IF(OR(AD545="",SUMPRODUCT((Barèmes!$A$6:$A$28="Surcoût d'agilité (s) — technique")*(Barèmes!$B$6:$B$28=H545)*(Barèmes!$C$6:$C$28=IF(H545="6ème","Mixte",G545)))=0),"",IF(SUMPRODUCT((Barèmes!$A$6:$A$28="Surcoût d'agilité (s) — technique")*(Barèmes!$B$6:$B$28=H545)*(Barèmes!$C$6:$C$28=IF(H545="6ème","Mixte",G545))*(Barèmes!$J$6:$J$28="+"))&gt;0,IF(AD545&lt;=SUMIFS(Barèmes!$F$6:$F$28,Barèmes!$A$6:$A$28,"Surcoût d'agilité (s) — technique",Barèmes!$B$6:$B$28,H545,Barèmes!$C$6:$C$28,IF(H545="6ème","Mixte",G545)),Barèmes!$B$2,IF(AD545&lt;=SUMIFS(Barèmes!$G$6:$G$28,Barèmes!$A$6:$A$28,"Surcoût d'agilité (s) — technique",Barèmes!$B$6:$B$28,H545,Barèmes!$C$6:$C$28,IF(H545="6ème","Mixte",G545)),Barèmes!$C$2,IF(AD545&lt;=SUMIFS(Barèmes!$H$6:$H$28,Barèmes!$A$6:$A$28,"Surcoût d'agilité (s) — technique",Barèmes!$B$6:$B$28,H545,Barèmes!$C$6:$C$28,IF(H545="6ème","Mixte",G545)),Barèmes!$D$2,IF(AD545&lt;=SUMIFS(Barèmes!$I$6:$I$28,Barèmes!$A$6:$A$28,"Surcoût d'agilité (s) — technique",Barèmes!$B$6:$B$28,H545,Barèmes!$C$6:$C$28,IF(H545="6ème","Mixte",G545)),Barèmes!$E$2,Barèmes!$F$2)))),IF(AD545&gt;=SUMIFS(Barèmes!$F$6:$F$28,Barèmes!$A$6:$A$28,"Surcoût d'agilité (s) — technique",Barèmes!$B$6:$B$28,H545,Barèmes!$C$6:$C$28,IF(H545="6ème","Mixte",G545)),Barèmes!$B$2,IF(AD545&gt;=SUMIFS(Barèmes!$G$6:$G$28,Barèmes!$A$6:$A$28,"Surcoût d'agilité (s) — technique",Barèmes!$B$6:$B$28,H545,Barèmes!$C$6:$C$28,IF(H545="6ème","Mixte",G545)),Barèmes!$C$2,IF(AD545&gt;=SUMIFS(Barèmes!$H$6:$H$28,Barèmes!$A$6:$A$28,"Surcoût d'agilité (s) — technique",Barèmes!$B$6:$B$28,H545,Barèmes!$C$6:$C$28,IF(H545="6ème","Mixte",G545)),Barèmes!$D$2,IF(AD545&gt;=SUMIFS(Barèmes!$I$6:$I$28,Barèmes!$A$6:$A$28,"Surcoût d'agilité (s) — technique",Barèmes!$B$6:$B$28,H545,Barèmes!$C$6:$C$28,IF(H545="6ème","Mixte",G545)),Barèmes!$E$2,Barèmes!$F$2))))))</f>
        <v/>
      </c>
      <c r="AH545" s="31" t="str">
        <f>IF((IF(N545="",0,1)+IF(Q545="",0,1)+IF(W545="",0,1)+IF(Z545="",0,1)+IF(AC545="",0,1))=0,"",3*IF(N545=Barèmes!$B$2,1,IF(N545=Barèmes!$C$2,2,IF(N545=Barèmes!$D$2,3,IF(N545=Barèmes!$E$2,4,IF(N545=Barèmes!$F$2,5,0)))))+3*IF(Q545=Barèmes!$B$2,1,IF(Q545=Barèmes!$C$2,2,IF(Q545=Barèmes!$D$2,3,IF(Q545=Barèmes!$E$2,4,IF(Q545=Barèmes!$F$2,5,0)))))+2*IF(W545=Barèmes!$B$2,1,IF(W545=Barèmes!$C$2,2,IF(W545=Barèmes!$D$2,3,IF(W545=Barèmes!$E$2,4,IF(W545=Barèmes!$F$2,5,0)))))+1*IF(Z545=Barèmes!$B$2,1,IF(Z545=Barèmes!$C$2,2,IF(Z545=Barèmes!$D$2,3,IF(Z545=Barèmes!$E$2,4,IF(Z545=Barèmes!$F$2,5,0)))))+1*IF(AC545=Barèmes!$B$2,1,IF(AC545=Barèmes!$C$2,2,IF(AC545=Barèmes!$D$2,3,IF(AC545=Barèmes!$E$2,4,IF(AC545=Barèmes!$F$2,5,0))))))</f>
        <v/>
      </c>
      <c r="AI545" s="31"/>
      <c r="AJ545" s="32" t="str">
        <f>IFERROR(INDEX(Croissance!$B$5:$B$604,MATCH(A545,Croissance!$A$5:$A$604,0)),"")</f>
        <v/>
      </c>
      <c r="AK545" s="32" t="str">
        <f>IFERROR(INDEX(Croissance!$C$5:$C$604,MATCH(A545,Croissance!$A$5:$A$604,0)),"")</f>
        <v/>
      </c>
      <c r="AL545" s="32" t="str">
        <f>IFERROR(INDEX(Croissance!$D$5:$D$604,MATCH(A545,Croissance!$A$5:$A$604,0)),"")</f>
        <v/>
      </c>
      <c r="AM545" s="32" t="str">
        <f>IFERROR(INDEX(Croissance!$E$5:$E$604,MATCH(A545,Croissance!$A$5:$A$604,0)),"")</f>
        <v/>
      </c>
      <c r="AO545" s="33">
        <f t="shared" si="72"/>
        <v>0</v>
      </c>
      <c r="AP545" s="33">
        <f t="shared" si="68"/>
        <v>0</v>
      </c>
      <c r="AQ545" s="33">
        <f>IF(A545="",0,IF(AND(OR('Synthèse classe'!$C$2="Tous",C545='Synthèse classe'!$C$2),OR('Synthèse classe'!$C$3="Toutes",D545='Synthèse classe'!$C$3),OR('Synthèse classe'!$C$4="Toutes",AND('Synthèse classe'!$C$4="Dernière",AP545=1),B545=IFERROR(VALUE('Synthèse classe'!$C$4),0))),1,0))</f>
        <v>0</v>
      </c>
      <c r="AR545" s="34" t="str">
        <f t="shared" si="69"/>
        <v/>
      </c>
    </row>
    <row r="546" spans="1:44" x14ac:dyDescent="0.2">
      <c r="A546" s="17" t="str">
        <f t="shared" si="65"/>
        <v/>
      </c>
      <c r="B546" s="18"/>
      <c r="C546" s="19"/>
      <c r="D546" s="19"/>
      <c r="E546" s="19"/>
      <c r="F546" s="19"/>
      <c r="G546" s="19"/>
      <c r="H546" s="17" t="str">
        <f t="shared" si="70"/>
        <v/>
      </c>
      <c r="I546" s="20"/>
      <c r="J546" s="18"/>
      <c r="K546" s="19"/>
      <c r="L546" s="21" t="str">
        <f t="shared" si="71"/>
        <v/>
      </c>
      <c r="M546" s="21" t="str">
        <f>IF(OR(J546="",SUMPRODUCT((Barèmes!$A$6:$A$28="Endurance — Luc Léger (palier)")*(Barèmes!$B$6:$B$28=H546)*(Barèmes!$C$6:$C$28=IF(H546="6ème","Mixte",G546)))=0),"",IF(SUMPRODUCT((Barèmes!$A$6:$A$28="Endurance — Luc Léger (palier)")*(Barèmes!$B$6:$B$28=H546)*(Barèmes!$C$6:$C$28=IF(H546="6ème","Mixte",G546))*(Barèmes!$J$6:$J$28="+"))&gt;0,IF(J546&lt;=SUMIFS(Barèmes!$D$6:$D$28,Barèmes!$A$6:$A$28,"Endurance — Luc Léger (palier)",Barèmes!$B$6:$B$28,H546,Barèmes!$C$6:$C$28,IF(H546="6ème","Mixte",G546)),"à besoin",IF(J546&lt;=SUMIFS(Barèmes!$E$6:$E$28,Barèmes!$A$6:$A$28,"Endurance — Luc Léger (palier)",Barèmes!$B$6:$B$28,H546,Barèmes!$C$6:$C$28,IF(H546="6ème","Mixte",G546)),"fragile","satisfaisant")),IF(J546&gt;=SUMIFS(Barèmes!$D$6:$D$28,Barèmes!$A$6:$A$28,"Endurance — Luc Léger (palier)",Barèmes!$B$6:$B$28,H546,Barèmes!$C$6:$C$28,IF(H546="6ème","Mixte",G546)),"à besoin",IF(J546&gt;=SUMIFS(Barèmes!$E$6:$E$28,Barèmes!$A$6:$A$28,"Endurance — Luc Léger (palier)",Barèmes!$B$6:$B$28,H546,Barèmes!$C$6:$C$28,IF(H546="6ème","Mixte",G546)),"fragile","satisfaisant"))))</f>
        <v/>
      </c>
      <c r="N546" s="21" t="str">
        <f>IF(OR(J546="",SUMPRODUCT((Barèmes!$A$6:$A$28="Endurance — Luc Léger (palier)")*(Barèmes!$B$6:$B$28=H546)*(Barèmes!$C$6:$C$28=IF(H546="6ème","Mixte",G546)))=0),"",IF(SUMPRODUCT((Barèmes!$A$6:$A$28="Endurance — Luc Léger (palier)")*(Barèmes!$B$6:$B$28=H546)*(Barèmes!$C$6:$C$28=IF(H546="6ème","Mixte",G546))*(Barèmes!$J$6:$J$28="+"))&gt;0,IF(J546&lt;=SUMIFS(Barèmes!$F$6:$F$28,Barèmes!$A$6:$A$28,"Endurance — Luc Léger (palier)",Barèmes!$B$6:$B$28,H546,Barèmes!$C$6:$C$28,IF(H546="6ème","Mixte",G546)),Barèmes!$B$2,IF(J546&lt;=SUMIFS(Barèmes!$G$6:$G$28,Barèmes!$A$6:$A$28,"Endurance — Luc Léger (palier)",Barèmes!$B$6:$B$28,H546,Barèmes!$C$6:$C$28,IF(H546="6ème","Mixte",G546)),Barèmes!$C$2,IF(J546&lt;=SUMIFS(Barèmes!$H$6:$H$28,Barèmes!$A$6:$A$28,"Endurance — Luc Léger (palier)",Barèmes!$B$6:$B$28,H546,Barèmes!$C$6:$C$28,IF(H546="6ème","Mixte",G546)),Barèmes!$D$2,IF(J546&lt;=SUMIFS(Barèmes!$I$6:$I$28,Barèmes!$A$6:$A$28,"Endurance — Luc Léger (palier)",Barèmes!$B$6:$B$28,H546,Barèmes!$C$6:$C$28,IF(H546="6ème","Mixte",G546)),Barèmes!$E$2,Barèmes!$F$2)))),IF(J546&gt;=SUMIFS(Barèmes!$F$6:$F$28,Barèmes!$A$6:$A$28,"Endurance — Luc Léger (palier)",Barèmes!$B$6:$B$28,H546,Barèmes!$C$6:$C$28,IF(H546="6ème","Mixte",G546)),Barèmes!$B$2,IF(J546&gt;=SUMIFS(Barèmes!$G$6:$G$28,Barèmes!$A$6:$A$28,"Endurance — Luc Léger (palier)",Barèmes!$B$6:$B$28,H546,Barèmes!$C$6:$C$28,IF(H546="6ème","Mixte",G546)),Barèmes!$C$2,IF(J546&gt;=SUMIFS(Barèmes!$H$6:$H$28,Barèmes!$A$6:$A$28,"Endurance — Luc Léger (palier)",Barèmes!$B$6:$B$28,H546,Barèmes!$C$6:$C$28,IF(H546="6ème","Mixte",G546)),Barèmes!$D$2,IF(J546&gt;=SUMIFS(Barèmes!$I$6:$I$28,Barèmes!$A$6:$A$28,"Endurance — Luc Léger (palier)",Barèmes!$B$6:$B$28,H546,Barèmes!$C$6:$C$28,IF(H546="6ème","Mixte",G546)),Barèmes!$E$2,Barèmes!$F$2))))))</f>
        <v/>
      </c>
      <c r="O546" s="22"/>
      <c r="P546" s="23" t="str">
        <f>IF(OR(O546="",SUMPRODUCT((Barèmes!$A$6:$A$28="Force bas du corps — Saut en longueur (m)")*(Barèmes!$B$6:$B$28=H546)*(Barèmes!$C$6:$C$28=IF(H546="6ème","Mixte",G546)))=0),"",IF(SUMPRODUCT((Barèmes!$A$6:$A$28="Force bas du corps — Saut en longueur (m)")*(Barèmes!$B$6:$B$28=H546)*(Barèmes!$C$6:$C$28=IF(H546="6ème","Mixte",G546))*(Barèmes!$J$6:$J$28="+"))&gt;0,IF(O546&lt;=SUMIFS(Barèmes!$D$6:$D$28,Barèmes!$A$6:$A$28,"Force bas du corps — Saut en longueur (m)",Barèmes!$B$6:$B$28,H546,Barèmes!$C$6:$C$28,IF(H546="6ème","Mixte",G546)),"à besoin",IF(O546&lt;=SUMIFS(Barèmes!$E$6:$E$28,Barèmes!$A$6:$A$28,"Force bas du corps — Saut en longueur (m)",Barèmes!$B$6:$B$28,H546,Barèmes!$C$6:$C$28,IF(H546="6ème","Mixte",G546)),"fragile","satisfaisant")),IF(O546&gt;=SUMIFS(Barèmes!$D$6:$D$28,Barèmes!$A$6:$A$28,"Force bas du corps — Saut en longueur (m)",Barèmes!$B$6:$B$28,H546,Barèmes!$C$6:$C$28,IF(H546="6ème","Mixte",G546)),"à besoin",IF(O546&gt;=SUMIFS(Barèmes!$E$6:$E$28,Barèmes!$A$6:$A$28,"Force bas du corps — Saut en longueur (m)",Barèmes!$B$6:$B$28,H546,Barèmes!$C$6:$C$28,IF(H546="6ème","Mixte",G546)),"fragile","satisfaisant"))))</f>
        <v/>
      </c>
      <c r="Q546" s="23" t="str">
        <f>IF(OR(O546="",SUMPRODUCT((Barèmes!$A$6:$A$28="Force bas du corps — Saut en longueur (m)")*(Barèmes!$B$6:$B$28=H546)*(Barèmes!$C$6:$C$28=IF(H546="6ème","Mixte",G546)))=0),"",IF(SUMPRODUCT((Barèmes!$A$6:$A$28="Force bas du corps — Saut en longueur (m)")*(Barèmes!$B$6:$B$28=H546)*(Barèmes!$C$6:$C$28=IF(H546="6ème","Mixte",G546))*(Barèmes!$J$6:$J$28="+"))&gt;0,IF(O546&lt;=SUMIFS(Barèmes!$F$6:$F$28,Barèmes!$A$6:$A$28,"Force bas du corps — Saut en longueur (m)",Barèmes!$B$6:$B$28,H546,Barèmes!$C$6:$C$28,IF(H546="6ème","Mixte",G546)),Barèmes!$B$2,IF(O546&lt;=SUMIFS(Barèmes!$G$6:$G$28,Barèmes!$A$6:$A$28,"Force bas du corps — Saut en longueur (m)",Barèmes!$B$6:$B$28,H546,Barèmes!$C$6:$C$28,IF(H546="6ème","Mixte",G546)),Barèmes!$C$2,IF(O546&lt;=SUMIFS(Barèmes!$H$6:$H$28,Barèmes!$A$6:$A$28,"Force bas du corps — Saut en longueur (m)",Barèmes!$B$6:$B$28,H546,Barèmes!$C$6:$C$28,IF(H546="6ème","Mixte",G546)),Barèmes!$D$2,IF(O546&lt;=SUMIFS(Barèmes!$I$6:$I$28,Barèmes!$A$6:$A$28,"Force bas du corps — Saut en longueur (m)",Barèmes!$B$6:$B$28,H546,Barèmes!$C$6:$C$28,IF(H546="6ème","Mixte",G546)),Barèmes!$E$2,Barèmes!$F$2)))),IF(O546&gt;=SUMIFS(Barèmes!$F$6:$F$28,Barèmes!$A$6:$A$28,"Force bas du corps — Saut en longueur (m)",Barèmes!$B$6:$B$28,H546,Barèmes!$C$6:$C$28,IF(H546="6ème","Mixte",G546)),Barèmes!$B$2,IF(O546&gt;=SUMIFS(Barèmes!$G$6:$G$28,Barèmes!$A$6:$A$28,"Force bas du corps — Saut en longueur (m)",Barèmes!$B$6:$B$28,H546,Barèmes!$C$6:$C$28,IF(H546="6ème","Mixte",G546)),Barèmes!$C$2,IF(O546&gt;=SUMIFS(Barèmes!$H$6:$H$28,Barèmes!$A$6:$A$28,"Force bas du corps — Saut en longueur (m)",Barèmes!$B$6:$B$28,H546,Barèmes!$C$6:$C$28,IF(H546="6ème","Mixte",G546)),Barèmes!$D$2,IF(O546&gt;=SUMIFS(Barèmes!$I$6:$I$28,Barèmes!$A$6:$A$28,"Force bas du corps — Saut en longueur (m)",Barèmes!$B$6:$B$28,H546,Barèmes!$C$6:$C$28,IF(H546="6ème","Mixte",G546)),Barèmes!$E$2,Barèmes!$F$2))))))</f>
        <v/>
      </c>
      <c r="R546" s="22"/>
      <c r="S546" s="24" t="str">
        <f>IF(OR(R546="",SUMPRODUCT((Barèmes!$A$6:$A$28="Vitesse — 30 m (s)")*(Barèmes!$B$6:$B$28=H546)*(Barèmes!$C$6:$C$28=IF(H546="6ème","Mixte",G546)))=0),"",IF(SUMPRODUCT((Barèmes!$A$6:$A$28="Vitesse — 30 m (s)")*(Barèmes!$B$6:$B$28=H546)*(Barèmes!$C$6:$C$28=IF(H546="6ème","Mixte",G546))*(Barèmes!$J$6:$J$28="+"))&gt;0,IF(R546&lt;=SUMIFS(Barèmes!$D$6:$D$28,Barèmes!$A$6:$A$28,"Vitesse — 30 m (s)",Barèmes!$B$6:$B$28,H546,Barèmes!$C$6:$C$28,IF(H546="6ème","Mixte",G546)),"à besoin",IF(R546&lt;=SUMIFS(Barèmes!$E$6:$E$28,Barèmes!$A$6:$A$28,"Vitesse — 30 m (s)",Barèmes!$B$6:$B$28,H546,Barèmes!$C$6:$C$28,IF(H546="6ème","Mixte",G546)),"fragile","satisfaisant")),IF(R546&gt;=SUMIFS(Barèmes!$D$6:$D$28,Barèmes!$A$6:$A$28,"Vitesse — 30 m (s)",Barèmes!$B$6:$B$28,H546,Barèmes!$C$6:$C$28,IF(H546="6ème","Mixte",G546)),"à besoin",IF(R546&gt;=SUMIFS(Barèmes!$E$6:$E$28,Barèmes!$A$6:$A$28,"Vitesse — 30 m (s)",Barèmes!$B$6:$B$28,H546,Barèmes!$C$6:$C$28,IF(H546="6ème","Mixte",G546)),"fragile","satisfaisant"))))</f>
        <v/>
      </c>
      <c r="T546" s="24" t="str">
        <f>IF(OR(R546="",SUMPRODUCT((Barèmes!$A$6:$A$28="Vitesse — 30 m (s)")*(Barèmes!$B$6:$B$28=H546)*(Barèmes!$C$6:$C$28=IF(H546="6ème","Mixte",G546)))=0),"",IF(SUMPRODUCT((Barèmes!$A$6:$A$28="Vitesse — 30 m (s)")*(Barèmes!$B$6:$B$28=H546)*(Barèmes!$C$6:$C$28=IF(H546="6ème","Mixte",G546))*(Barèmes!$J$6:$J$28="+"))&gt;0,IF(R546&lt;=SUMIFS(Barèmes!$F$6:$F$28,Barèmes!$A$6:$A$28,"Vitesse — 30 m (s)",Barèmes!$B$6:$B$28,H546,Barèmes!$C$6:$C$28,IF(H546="6ème","Mixte",G546)),Barèmes!$B$2,IF(R546&lt;=SUMIFS(Barèmes!$G$6:$G$28,Barèmes!$A$6:$A$28,"Vitesse — 30 m (s)",Barèmes!$B$6:$B$28,H546,Barèmes!$C$6:$C$28,IF(H546="6ème","Mixte",G546)),Barèmes!$C$2,IF(R546&lt;=SUMIFS(Barèmes!$H$6:$H$28,Barèmes!$A$6:$A$28,"Vitesse — 30 m (s)",Barèmes!$B$6:$B$28,H546,Barèmes!$C$6:$C$28,IF(H546="6ème","Mixte",G546)),Barèmes!$D$2,IF(R546&lt;=SUMIFS(Barèmes!$I$6:$I$28,Barèmes!$A$6:$A$28,"Vitesse — 30 m (s)",Barèmes!$B$6:$B$28,H546,Barèmes!$C$6:$C$28,IF(H546="6ème","Mixte",G546)),Barèmes!$E$2,Barèmes!$F$2)))),IF(R546&gt;=SUMIFS(Barèmes!$F$6:$F$28,Barèmes!$A$6:$A$28,"Vitesse — 30 m (s)",Barèmes!$B$6:$B$28,H546,Barèmes!$C$6:$C$28,IF(H546="6ème","Mixte",G546)),Barèmes!$B$2,IF(R546&gt;=SUMIFS(Barèmes!$G$6:$G$28,Barèmes!$A$6:$A$28,"Vitesse — 30 m (s)",Barèmes!$B$6:$B$28,H546,Barèmes!$C$6:$C$28,IF(H546="6ème","Mixte",G546)),Barèmes!$C$2,IF(R546&gt;=SUMIFS(Barèmes!$H$6:$H$28,Barèmes!$A$6:$A$28,"Vitesse — 30 m (s)",Barèmes!$B$6:$B$28,H546,Barèmes!$C$6:$C$28,IF(H546="6ème","Mixte",G546)),Barèmes!$D$2,IF(R546&gt;=SUMIFS(Barèmes!$I$6:$I$28,Barèmes!$A$6:$A$28,"Vitesse — 30 m (s)",Barèmes!$B$6:$B$28,H546,Barèmes!$C$6:$C$28,IF(H546="6ème","Mixte",G546)),Barèmes!$E$2,Barèmes!$F$2))))))</f>
        <v/>
      </c>
      <c r="U546" s="22"/>
      <c r="V546" s="25" t="str">
        <f>IF(OR(U546="",SUMPRODUCT((Barèmes!$A$6:$A$28="Vitesse — 50 m (s)")*(Barèmes!$B$6:$B$28=H546)*(Barèmes!$C$6:$C$28=IF(H546="6ème","Mixte",G546)))=0),"",IF(SUMPRODUCT((Barèmes!$A$6:$A$28="Vitesse — 50 m (s)")*(Barèmes!$B$6:$B$28=H546)*(Barèmes!$C$6:$C$28=IF(H546="6ème","Mixte",G546))*(Barèmes!$J$6:$J$28="+"))&gt;0,IF(U546&lt;=SUMIFS(Barèmes!$D$6:$D$28,Barèmes!$A$6:$A$28,"Vitesse — 50 m (s)",Barèmes!$B$6:$B$28,H546,Barèmes!$C$6:$C$28,IF(H546="6ème","Mixte",G546)),"à besoin",IF(U546&lt;=SUMIFS(Barèmes!$E$6:$E$28,Barèmes!$A$6:$A$28,"Vitesse — 50 m (s)",Barèmes!$B$6:$B$28,H546,Barèmes!$C$6:$C$28,IF(H546="6ème","Mixte",G546)),"fragile","satisfaisant")),IF(U546&gt;=SUMIFS(Barèmes!$D$6:$D$28,Barèmes!$A$6:$A$28,"Vitesse — 50 m (s)",Barèmes!$B$6:$B$28,H546,Barèmes!$C$6:$C$28,IF(H546="6ème","Mixte",G546)),"à besoin",IF(U546&gt;=SUMIFS(Barèmes!$E$6:$E$28,Barèmes!$A$6:$A$28,"Vitesse — 50 m (s)",Barèmes!$B$6:$B$28,H546,Barèmes!$C$6:$C$28,IF(H546="6ème","Mixte",G546)),"fragile","satisfaisant"))))</f>
        <v/>
      </c>
      <c r="W546" s="25" t="str">
        <f>IF(OR(U546="",SUMPRODUCT((Barèmes!$A$6:$A$28="Vitesse — 50 m (s)")*(Barèmes!$B$6:$B$28=H546)*(Barèmes!$C$6:$C$28=IF(H546="6ème","Mixte",G546)))=0),"",IF(SUMPRODUCT((Barèmes!$A$6:$A$28="Vitesse — 50 m (s)")*(Barèmes!$B$6:$B$28=H546)*(Barèmes!$C$6:$C$28=IF(H546="6ème","Mixte",G546))*(Barèmes!$J$6:$J$28="+"))&gt;0,IF(U546&lt;=SUMIFS(Barèmes!$F$6:$F$28,Barèmes!$A$6:$A$28,"Vitesse — 50 m (s)",Barèmes!$B$6:$B$28,H546,Barèmes!$C$6:$C$28,IF(H546="6ème","Mixte",G546)),Barèmes!$B$2,IF(U546&lt;=SUMIFS(Barèmes!$G$6:$G$28,Barèmes!$A$6:$A$28,"Vitesse — 50 m (s)",Barèmes!$B$6:$B$28,H546,Barèmes!$C$6:$C$28,IF(H546="6ème","Mixte",G546)),Barèmes!$C$2,IF(U546&lt;=SUMIFS(Barèmes!$H$6:$H$28,Barèmes!$A$6:$A$28,"Vitesse — 50 m (s)",Barèmes!$B$6:$B$28,H546,Barèmes!$C$6:$C$28,IF(H546="6ème","Mixte",G546)),Barèmes!$D$2,IF(U546&lt;=SUMIFS(Barèmes!$I$6:$I$28,Barèmes!$A$6:$A$28,"Vitesse — 50 m (s)",Barèmes!$B$6:$B$28,H546,Barèmes!$C$6:$C$28,IF(H546="6ème","Mixte",G546)),Barèmes!$E$2,Barèmes!$F$2)))),IF(U546&gt;=SUMIFS(Barèmes!$F$6:$F$28,Barèmes!$A$6:$A$28,"Vitesse — 50 m (s)",Barèmes!$B$6:$B$28,H546,Barèmes!$C$6:$C$28,IF(H546="6ème","Mixte",G546)),Barèmes!$B$2,IF(U546&gt;=SUMIFS(Barèmes!$G$6:$G$28,Barèmes!$A$6:$A$28,"Vitesse — 50 m (s)",Barèmes!$B$6:$B$28,H546,Barèmes!$C$6:$C$28,IF(H546="6ème","Mixte",G546)),Barèmes!$C$2,IF(U546&gt;=SUMIFS(Barèmes!$H$6:$H$28,Barèmes!$A$6:$A$28,"Vitesse — 50 m (s)",Barèmes!$B$6:$B$28,H546,Barèmes!$C$6:$C$28,IF(H546="6ème","Mixte",G546)),Barèmes!$D$2,IF(U546&gt;=SUMIFS(Barèmes!$I$6:$I$28,Barèmes!$A$6:$A$28,"Vitesse — 50 m (s)",Barèmes!$B$6:$B$28,H546,Barèmes!$C$6:$C$28,IF(H546="6ème","Mixte",G546)),Barèmes!$E$2,Barèmes!$F$2))))))</f>
        <v/>
      </c>
      <c r="X546" s="18"/>
      <c r="Y546" s="26" t="str" cm="1">
        <f t="array" ref="Y546">IF(OR(X546="",SUMPRODUCT((Barèmes!$A$6:$A$28="Souplesse (score 1-5)")*(Barèmes!$B$6:$B$28=H546)*(Barèmes!$C$6:$C$28=IF(H546="6ème","Mixte",G546)))=0),"",IF(SUMPRODUCT((Barèmes!$A$6:$A$28="Souplesse (score 1-5)")*(Barèmes!$B$6:$B$28=H546)*(Barèmes!$C$6:$C$28=IF(H546="6ème","Mixte",G546))*(Barèmes!$J$6:$J$28="+"))&gt;0,IF(X546&lt;=SUMIFS(Barèmes!$D$6:$D$28,Barèmes!$A$6:$A$28,"Souplesse (score 1-5)",Barèmes!$B$6:$B$28,H546,Barèmes!$C$6:$C$28,IF(H546="6ème","Mixte",G546)),"à besoin",IF(X546&lt;=SUMIFS(Barèmes!$E$6:$E$28,Barèmes!$A$6:$A$28,"Souplesse (score 1-5)",Barèmes!$B$6:$B$28,H546,Barèmes!$C$6:$C$28,IF(H546="6ème","Mixte",G546)),"fragile","satisfaisant")),IF(X546&gt;=SUMIFS(Barèmes!$D$6:$D$28,Barèmes!$A$6:$A$28,"Souplesse (score 1-5)",Barèmes!$B$6:$B$28,H546,Barèmes!$C$6:$C$28,IF(H546="6ème","Mixte",G546)),"à besoin",IF(X546&gt;=SUMIFS(Barèmes!$E$6:$E$28,Barèmes!$A$6:$A$28,"Souplesse (score 1-5)",Barèmes!$B$6:$B$28,H546,Barèmes!$C$6:$C$28,IF(H546="6ème","Mixte",G546)),"fragile","satisfaisant"))))</f>
        <v/>
      </c>
      <c r="Z546" s="26" t="str" cm="1">
        <f t="array" ref="Z546">IF(OR(X546="",SUMPRODUCT((Barèmes!$A$6:$A$28="Souplesse (score 1-5)")*(Barèmes!$B$6:$B$28=H546)*(Barèmes!$C$6:$C$28=IF(H546="6ème","Mixte",G546)))=0),"",IF(SUMPRODUCT((Barèmes!$A$6:$A$28="Souplesse (score 1-5)")*(Barèmes!$B$6:$B$28=H546)*(Barèmes!$C$6:$C$28=IF(H546="6ème","Mixte",G546))*(Barèmes!$J$6:$J$28="+"))&gt;0,IF(X546&lt;=SUMIFS(Barèmes!$F$6:$F$28,Barèmes!$A$6:$A$28,"Souplesse (score 1-5)",Barèmes!$B$6:$B$28,H546,Barèmes!$C$6:$C$28,IF(H546="6ème","Mixte",G546)),Barèmes!$B$2,IF(X546&lt;=SUMIFS(Barèmes!$G$6:$G$28,Barèmes!$A$6:$A$28,"Souplesse (score 1-5)",Barèmes!$B$6:$B$28,H546,Barèmes!$C$6:$C$28,IF(H546="6ème","Mixte",G546)),Barèmes!$C$2,IF(X546&lt;=SUMIFS(Barèmes!$H$6:$H$28,Barèmes!$A$6:$A$28,"Souplesse (score 1-5)",Barèmes!$B$6:$B$28,H546,Barèmes!$C$6:$C$28,IF(H546="6ème","Mixte",G546)),Barèmes!$D$2,IF(X546&lt;=SUMIFS(Barèmes!$I$6:$I$28,Barèmes!$A$6:$A$28,"Souplesse (score 1-5)",Barèmes!$B$6:$B$28,H546,Barèmes!$C$6:$C$28,IF(H546="6ème","Mixte",G546)),Barèmes!$E$2,Barèmes!$F$2)))),IF(X546&gt;=SUMIFS(Barèmes!$F$6:$F$28,Barèmes!$A$6:$A$28,"Souplesse (score 1-5)",Barèmes!$B$6:$B$28,H546,Barèmes!$C$6:$C$28,IF(H546="6ème","Mixte",G546)),Barèmes!$B$2,IF(X546&gt;=SUMIFS(Barèmes!$G$6:$G$28,Barèmes!$A$6:$A$28,"Souplesse (score 1-5)",Barèmes!$B$6:$B$28,H546,Barèmes!$C$6:$C$28,IF(H546="6ème","Mixte",G546)),Barèmes!$C$2,IF(X546&gt;=SUMIFS(Barèmes!$H$6:$H$28,Barèmes!$A$6:$A$28,"Souplesse (score 1-5)",Barèmes!$B$6:$B$28,H546,Barèmes!$C$6:$C$28,IF(H546="6ème","Mixte",G546)),Barèmes!$D$2,IF(X546&gt;=SUMIFS(Barèmes!$I$6:$I$28,Barèmes!$A$6:$A$28,"Souplesse (score 1-5)",Barèmes!$B$6:$B$28,H546,Barèmes!$C$6:$C$28,IF(H546="6ème","Mixte",G546)),Barèmes!$E$2,Barèmes!$F$2))))))</f>
        <v/>
      </c>
      <c r="AA546" s="22"/>
      <c r="AB546" s="27" t="str">
        <f>IF(OR(AA546="",SUMPRODUCT((Barèmes!$A$6:$A$28="Agilité — T-test 974 (s)")*(Barèmes!$B$6:$B$28=H546)*(Barèmes!$C$6:$C$28=IF(H546="6ème","Mixte",G546)))=0),"",IF(SUMPRODUCT((Barèmes!$A$6:$A$28="Agilité — T-test 974 (s)")*(Barèmes!$B$6:$B$28=H546)*(Barèmes!$C$6:$C$28=IF(H546="6ème","Mixte",G546))*(Barèmes!$J$6:$J$28="+"))&gt;0,IF(AA546&lt;=SUMIFS(Barèmes!$D$6:$D$28,Barèmes!$A$6:$A$28,"Agilité — T-test 974 (s)",Barèmes!$B$6:$B$28,H546,Barèmes!$C$6:$C$28,IF(H546="6ème","Mixte",G546)),"à besoin",IF(AA546&lt;=SUMIFS(Barèmes!$E$6:$E$28,Barèmes!$A$6:$A$28,"Agilité — T-test 974 (s)",Barèmes!$B$6:$B$28,H546,Barèmes!$C$6:$C$28,IF(H546="6ème","Mixte",G546)),"fragile","satisfaisant")),IF(AA546&gt;=SUMIFS(Barèmes!$D$6:$D$28,Barèmes!$A$6:$A$28,"Agilité — T-test 974 (s)",Barèmes!$B$6:$B$28,H546,Barèmes!$C$6:$C$28,IF(H546="6ème","Mixte",G546)),"à besoin",IF(AA546&gt;=SUMIFS(Barèmes!$E$6:$E$28,Barèmes!$A$6:$A$28,"Agilité — T-test 974 (s)",Barèmes!$B$6:$B$28,H546,Barèmes!$C$6:$C$28,IF(H546="6ème","Mixte",G546)),"fragile","satisfaisant"))))</f>
        <v/>
      </c>
      <c r="AC546" s="27" t="str">
        <f>IF(OR(AA546="",SUMPRODUCT((Barèmes!$A$6:$A$28="Agilité — T-test 974 (s)")*(Barèmes!$B$6:$B$28=H546)*(Barèmes!$C$6:$C$28=IF(H546="6ème","Mixte",G546)))=0),"",IF(SUMPRODUCT((Barèmes!$A$6:$A$28="Agilité — T-test 974 (s)")*(Barèmes!$B$6:$B$28=H546)*(Barèmes!$C$6:$C$28=IF(H546="6ème","Mixte",G546))*(Barèmes!$J$6:$J$28="+"))&gt;0,IF(AA546&lt;=SUMIFS(Barèmes!$F$6:$F$28,Barèmes!$A$6:$A$28,"Agilité — T-test 974 (s)",Barèmes!$B$6:$B$28,H546,Barèmes!$C$6:$C$28,IF(H546="6ème","Mixte",G546)),Barèmes!$B$2,IF(AA546&lt;=SUMIFS(Barèmes!$G$6:$G$28,Barèmes!$A$6:$A$28,"Agilité — T-test 974 (s)",Barèmes!$B$6:$B$28,H546,Barèmes!$C$6:$C$28,IF(H546="6ème","Mixte",G546)),Barèmes!$C$2,IF(AA546&lt;=SUMIFS(Barèmes!$H$6:$H$28,Barèmes!$A$6:$A$28,"Agilité — T-test 974 (s)",Barèmes!$B$6:$B$28,H546,Barèmes!$C$6:$C$28,IF(H546="6ème","Mixte",G546)),Barèmes!$D$2,IF(AA546&lt;=SUMIFS(Barèmes!$I$6:$I$28,Barèmes!$A$6:$A$28,"Agilité — T-test 974 (s)",Barèmes!$B$6:$B$28,H546,Barèmes!$C$6:$C$28,IF(H546="6ème","Mixte",G546)),Barèmes!$E$2,Barèmes!$F$2)))),IF(AA546&gt;=SUMIFS(Barèmes!$F$6:$F$28,Barèmes!$A$6:$A$28,"Agilité — T-test 974 (s)",Barèmes!$B$6:$B$28,H546,Barèmes!$C$6:$C$28,IF(H546="6ème","Mixte",G546)),Barèmes!$B$2,IF(AA546&gt;=SUMIFS(Barèmes!$G$6:$G$28,Barèmes!$A$6:$A$28,"Agilité — T-test 974 (s)",Barèmes!$B$6:$B$28,H546,Barèmes!$C$6:$C$28,IF(H546="6ème","Mixte",G546)),Barèmes!$C$2,IF(AA546&gt;=SUMIFS(Barèmes!$H$6:$H$28,Barèmes!$A$6:$A$28,"Agilité — T-test 974 (s)",Barèmes!$B$6:$B$28,H546,Barèmes!$C$6:$C$28,IF(H546="6ème","Mixte",G546)),Barèmes!$D$2,IF(AA546&gt;=SUMIFS(Barèmes!$I$6:$I$28,Barèmes!$A$6:$A$28,"Agilité — T-test 974 (s)",Barèmes!$B$6:$B$28,H546,Barèmes!$C$6:$C$28,IF(H546="6ème","Mixte",G546)),Barèmes!$E$2,Barèmes!$F$2))))))</f>
        <v/>
      </c>
      <c r="AD546" s="28" t="str">
        <f t="shared" si="66"/>
        <v/>
      </c>
      <c r="AE546" s="29" t="str">
        <f t="shared" si="67"/>
        <v/>
      </c>
      <c r="AF546" s="30" t="str">
        <f>IF(OR(AD546="",SUMPRODUCT((Barèmes!$A$6:$A$28="Surcoût d'agilité (s) — technique")*(Barèmes!$B$6:$B$28=H546)*(Barèmes!$C$6:$C$28=IF(H546="6ème","Mixte",G546)))=0),"",IF(SUMPRODUCT((Barèmes!$A$6:$A$28="Surcoût d'agilité (s) — technique")*(Barèmes!$B$6:$B$28=H546)*(Barèmes!$C$6:$C$28=IF(H546="6ème","Mixte",G546))*(Barèmes!$J$6:$J$28="+"))&gt;0,IF(AD546&lt;=SUMIFS(Barèmes!$D$6:$D$28,Barèmes!$A$6:$A$28,"Surcoût d'agilité (s) — technique",Barèmes!$B$6:$B$28,H546,Barèmes!$C$6:$C$28,IF(H546="6ème","Mixte",G546)),"à besoin",IF(AD546&lt;=SUMIFS(Barèmes!$E$6:$E$28,Barèmes!$A$6:$A$28,"Surcoût d'agilité (s) — technique",Barèmes!$B$6:$B$28,H546,Barèmes!$C$6:$C$28,IF(H546="6ème","Mixte",G546)),"fragile","satisfaisant")),IF(AD546&gt;=SUMIFS(Barèmes!$D$6:$D$28,Barèmes!$A$6:$A$28,"Surcoût d'agilité (s) — technique",Barèmes!$B$6:$B$28,H546,Barèmes!$C$6:$C$28,IF(H546="6ème","Mixte",G546)),"à besoin",IF(AD546&gt;=SUMIFS(Barèmes!$E$6:$E$28,Barèmes!$A$6:$A$28,"Surcoût d'agilité (s) — technique",Barèmes!$B$6:$B$28,H546,Barèmes!$C$6:$C$28,IF(H546="6ème","Mixte",G546)),"fragile","satisfaisant"))))</f>
        <v/>
      </c>
      <c r="AG546" s="30" t="str">
        <f>IF(OR(AD546="",SUMPRODUCT((Barèmes!$A$6:$A$28="Surcoût d'agilité (s) — technique")*(Barèmes!$B$6:$B$28=H546)*(Barèmes!$C$6:$C$28=IF(H546="6ème","Mixte",G546)))=0),"",IF(SUMPRODUCT((Barèmes!$A$6:$A$28="Surcoût d'agilité (s) — technique")*(Barèmes!$B$6:$B$28=H546)*(Barèmes!$C$6:$C$28=IF(H546="6ème","Mixte",G546))*(Barèmes!$J$6:$J$28="+"))&gt;0,IF(AD546&lt;=SUMIFS(Barèmes!$F$6:$F$28,Barèmes!$A$6:$A$28,"Surcoût d'agilité (s) — technique",Barèmes!$B$6:$B$28,H546,Barèmes!$C$6:$C$28,IF(H546="6ème","Mixte",G546)),Barèmes!$B$2,IF(AD546&lt;=SUMIFS(Barèmes!$G$6:$G$28,Barèmes!$A$6:$A$28,"Surcoût d'agilité (s) — technique",Barèmes!$B$6:$B$28,H546,Barèmes!$C$6:$C$28,IF(H546="6ème","Mixte",G546)),Barèmes!$C$2,IF(AD546&lt;=SUMIFS(Barèmes!$H$6:$H$28,Barèmes!$A$6:$A$28,"Surcoût d'agilité (s) — technique",Barèmes!$B$6:$B$28,H546,Barèmes!$C$6:$C$28,IF(H546="6ème","Mixte",G546)),Barèmes!$D$2,IF(AD546&lt;=SUMIFS(Barèmes!$I$6:$I$28,Barèmes!$A$6:$A$28,"Surcoût d'agilité (s) — technique",Barèmes!$B$6:$B$28,H546,Barèmes!$C$6:$C$28,IF(H546="6ème","Mixte",G546)),Barèmes!$E$2,Barèmes!$F$2)))),IF(AD546&gt;=SUMIFS(Barèmes!$F$6:$F$28,Barèmes!$A$6:$A$28,"Surcoût d'agilité (s) — technique",Barèmes!$B$6:$B$28,H546,Barèmes!$C$6:$C$28,IF(H546="6ème","Mixte",G546)),Barèmes!$B$2,IF(AD546&gt;=SUMIFS(Barèmes!$G$6:$G$28,Barèmes!$A$6:$A$28,"Surcoût d'agilité (s) — technique",Barèmes!$B$6:$B$28,H546,Barèmes!$C$6:$C$28,IF(H546="6ème","Mixte",G546)),Barèmes!$C$2,IF(AD546&gt;=SUMIFS(Barèmes!$H$6:$H$28,Barèmes!$A$6:$A$28,"Surcoût d'agilité (s) — technique",Barèmes!$B$6:$B$28,H546,Barèmes!$C$6:$C$28,IF(H546="6ème","Mixte",G546)),Barèmes!$D$2,IF(AD546&gt;=SUMIFS(Barèmes!$I$6:$I$28,Barèmes!$A$6:$A$28,"Surcoût d'agilité (s) — technique",Barèmes!$B$6:$B$28,H546,Barèmes!$C$6:$C$28,IF(H546="6ème","Mixte",G546)),Barèmes!$E$2,Barèmes!$F$2))))))</f>
        <v/>
      </c>
      <c r="AH546" s="31" t="str">
        <f>IF((IF(N546="",0,1)+IF(Q546="",0,1)+IF(W546="",0,1)+IF(Z546="",0,1)+IF(AC546="",0,1))=0,"",3*IF(N546=Barèmes!$B$2,1,IF(N546=Barèmes!$C$2,2,IF(N546=Barèmes!$D$2,3,IF(N546=Barèmes!$E$2,4,IF(N546=Barèmes!$F$2,5,0)))))+3*IF(Q546=Barèmes!$B$2,1,IF(Q546=Barèmes!$C$2,2,IF(Q546=Barèmes!$D$2,3,IF(Q546=Barèmes!$E$2,4,IF(Q546=Barèmes!$F$2,5,0)))))+2*IF(W546=Barèmes!$B$2,1,IF(W546=Barèmes!$C$2,2,IF(W546=Barèmes!$D$2,3,IF(W546=Barèmes!$E$2,4,IF(W546=Barèmes!$F$2,5,0)))))+1*IF(Z546=Barèmes!$B$2,1,IF(Z546=Barèmes!$C$2,2,IF(Z546=Barèmes!$D$2,3,IF(Z546=Barèmes!$E$2,4,IF(Z546=Barèmes!$F$2,5,0)))))+1*IF(AC546=Barèmes!$B$2,1,IF(AC546=Barèmes!$C$2,2,IF(AC546=Barèmes!$D$2,3,IF(AC546=Barèmes!$E$2,4,IF(AC546=Barèmes!$F$2,5,0))))))</f>
        <v/>
      </c>
      <c r="AI546" s="31"/>
      <c r="AJ546" s="32" t="str">
        <f>IFERROR(INDEX(Croissance!$B$5:$B$604,MATCH(A546,Croissance!$A$5:$A$604,0)),"")</f>
        <v/>
      </c>
      <c r="AK546" s="32" t="str">
        <f>IFERROR(INDEX(Croissance!$C$5:$C$604,MATCH(A546,Croissance!$A$5:$A$604,0)),"")</f>
        <v/>
      </c>
      <c r="AL546" s="32" t="str">
        <f>IFERROR(INDEX(Croissance!$D$5:$D$604,MATCH(A546,Croissance!$A$5:$A$604,0)),"")</f>
        <v/>
      </c>
      <c r="AM546" s="32" t="str">
        <f>IFERROR(INDEX(Croissance!$E$5:$E$604,MATCH(A546,Croissance!$A$5:$A$604,0)),"")</f>
        <v/>
      </c>
      <c r="AO546" s="33">
        <f t="shared" si="72"/>
        <v>0</v>
      </c>
      <c r="AP546" s="33">
        <f t="shared" si="68"/>
        <v>0</v>
      </c>
      <c r="AQ546" s="33">
        <f>IF(A546="",0,IF(AND(OR('Synthèse classe'!$C$2="Tous",C546='Synthèse classe'!$C$2),OR('Synthèse classe'!$C$3="Toutes",D546='Synthèse classe'!$C$3),OR('Synthèse classe'!$C$4="Toutes",AND('Synthèse classe'!$C$4="Dernière",AP546=1),B546=IFERROR(VALUE('Synthèse classe'!$C$4),0))),1,0))</f>
        <v>0</v>
      </c>
      <c r="AR546" s="34" t="str">
        <f t="shared" si="69"/>
        <v/>
      </c>
    </row>
    <row r="547" spans="1:44" x14ac:dyDescent="0.2">
      <c r="A547" s="17" t="str">
        <f t="shared" si="65"/>
        <v/>
      </c>
      <c r="B547" s="18"/>
      <c r="C547" s="19"/>
      <c r="D547" s="19"/>
      <c r="E547" s="19"/>
      <c r="F547" s="19"/>
      <c r="G547" s="19"/>
      <c r="H547" s="17" t="str">
        <f t="shared" si="70"/>
        <v/>
      </c>
      <c r="I547" s="20"/>
      <c r="J547" s="18"/>
      <c r="K547" s="19"/>
      <c r="L547" s="21" t="str">
        <f t="shared" si="71"/>
        <v/>
      </c>
      <c r="M547" s="21" t="str">
        <f>IF(OR(J547="",SUMPRODUCT((Barèmes!$A$6:$A$28="Endurance — Luc Léger (palier)")*(Barèmes!$B$6:$B$28=H547)*(Barèmes!$C$6:$C$28=IF(H547="6ème","Mixte",G547)))=0),"",IF(SUMPRODUCT((Barèmes!$A$6:$A$28="Endurance — Luc Léger (palier)")*(Barèmes!$B$6:$B$28=H547)*(Barèmes!$C$6:$C$28=IF(H547="6ème","Mixte",G547))*(Barèmes!$J$6:$J$28="+"))&gt;0,IF(J547&lt;=SUMIFS(Barèmes!$D$6:$D$28,Barèmes!$A$6:$A$28,"Endurance — Luc Léger (palier)",Barèmes!$B$6:$B$28,H547,Barèmes!$C$6:$C$28,IF(H547="6ème","Mixte",G547)),"à besoin",IF(J547&lt;=SUMIFS(Barèmes!$E$6:$E$28,Barèmes!$A$6:$A$28,"Endurance — Luc Léger (palier)",Barèmes!$B$6:$B$28,H547,Barèmes!$C$6:$C$28,IF(H547="6ème","Mixte",G547)),"fragile","satisfaisant")),IF(J547&gt;=SUMIFS(Barèmes!$D$6:$D$28,Barèmes!$A$6:$A$28,"Endurance — Luc Léger (palier)",Barèmes!$B$6:$B$28,H547,Barèmes!$C$6:$C$28,IF(H547="6ème","Mixte",G547)),"à besoin",IF(J547&gt;=SUMIFS(Barèmes!$E$6:$E$28,Barèmes!$A$6:$A$28,"Endurance — Luc Léger (palier)",Barèmes!$B$6:$B$28,H547,Barèmes!$C$6:$C$28,IF(H547="6ème","Mixte",G547)),"fragile","satisfaisant"))))</f>
        <v/>
      </c>
      <c r="N547" s="21" t="str">
        <f>IF(OR(J547="",SUMPRODUCT((Barèmes!$A$6:$A$28="Endurance — Luc Léger (palier)")*(Barèmes!$B$6:$B$28=H547)*(Barèmes!$C$6:$C$28=IF(H547="6ème","Mixte",G547)))=0),"",IF(SUMPRODUCT((Barèmes!$A$6:$A$28="Endurance — Luc Léger (palier)")*(Barèmes!$B$6:$B$28=H547)*(Barèmes!$C$6:$C$28=IF(H547="6ème","Mixte",G547))*(Barèmes!$J$6:$J$28="+"))&gt;0,IF(J547&lt;=SUMIFS(Barèmes!$F$6:$F$28,Barèmes!$A$6:$A$28,"Endurance — Luc Léger (palier)",Barèmes!$B$6:$B$28,H547,Barèmes!$C$6:$C$28,IF(H547="6ème","Mixte",G547)),Barèmes!$B$2,IF(J547&lt;=SUMIFS(Barèmes!$G$6:$G$28,Barèmes!$A$6:$A$28,"Endurance — Luc Léger (palier)",Barèmes!$B$6:$B$28,H547,Barèmes!$C$6:$C$28,IF(H547="6ème","Mixte",G547)),Barèmes!$C$2,IF(J547&lt;=SUMIFS(Barèmes!$H$6:$H$28,Barèmes!$A$6:$A$28,"Endurance — Luc Léger (palier)",Barèmes!$B$6:$B$28,H547,Barèmes!$C$6:$C$28,IF(H547="6ème","Mixte",G547)),Barèmes!$D$2,IF(J547&lt;=SUMIFS(Barèmes!$I$6:$I$28,Barèmes!$A$6:$A$28,"Endurance — Luc Léger (palier)",Barèmes!$B$6:$B$28,H547,Barèmes!$C$6:$C$28,IF(H547="6ème","Mixte",G547)),Barèmes!$E$2,Barèmes!$F$2)))),IF(J547&gt;=SUMIFS(Barèmes!$F$6:$F$28,Barèmes!$A$6:$A$28,"Endurance — Luc Léger (palier)",Barèmes!$B$6:$B$28,H547,Barèmes!$C$6:$C$28,IF(H547="6ème","Mixte",G547)),Barèmes!$B$2,IF(J547&gt;=SUMIFS(Barèmes!$G$6:$G$28,Barèmes!$A$6:$A$28,"Endurance — Luc Léger (palier)",Barèmes!$B$6:$B$28,H547,Barèmes!$C$6:$C$28,IF(H547="6ème","Mixte",G547)),Barèmes!$C$2,IF(J547&gt;=SUMIFS(Barèmes!$H$6:$H$28,Barèmes!$A$6:$A$28,"Endurance — Luc Léger (palier)",Barèmes!$B$6:$B$28,H547,Barèmes!$C$6:$C$28,IF(H547="6ème","Mixte",G547)),Barèmes!$D$2,IF(J547&gt;=SUMIFS(Barèmes!$I$6:$I$28,Barèmes!$A$6:$A$28,"Endurance — Luc Léger (palier)",Barèmes!$B$6:$B$28,H547,Barèmes!$C$6:$C$28,IF(H547="6ème","Mixte",G547)),Barèmes!$E$2,Barèmes!$F$2))))))</f>
        <v/>
      </c>
      <c r="O547" s="22"/>
      <c r="P547" s="23" t="str">
        <f>IF(OR(O547="",SUMPRODUCT((Barèmes!$A$6:$A$28="Force bas du corps — Saut en longueur (m)")*(Barèmes!$B$6:$B$28=H547)*(Barèmes!$C$6:$C$28=IF(H547="6ème","Mixte",G547)))=0),"",IF(SUMPRODUCT((Barèmes!$A$6:$A$28="Force bas du corps — Saut en longueur (m)")*(Barèmes!$B$6:$B$28=H547)*(Barèmes!$C$6:$C$28=IF(H547="6ème","Mixte",G547))*(Barèmes!$J$6:$J$28="+"))&gt;0,IF(O547&lt;=SUMIFS(Barèmes!$D$6:$D$28,Barèmes!$A$6:$A$28,"Force bas du corps — Saut en longueur (m)",Barèmes!$B$6:$B$28,H547,Barèmes!$C$6:$C$28,IF(H547="6ème","Mixte",G547)),"à besoin",IF(O547&lt;=SUMIFS(Barèmes!$E$6:$E$28,Barèmes!$A$6:$A$28,"Force bas du corps — Saut en longueur (m)",Barèmes!$B$6:$B$28,H547,Barèmes!$C$6:$C$28,IF(H547="6ème","Mixte",G547)),"fragile","satisfaisant")),IF(O547&gt;=SUMIFS(Barèmes!$D$6:$D$28,Barèmes!$A$6:$A$28,"Force bas du corps — Saut en longueur (m)",Barèmes!$B$6:$B$28,H547,Barèmes!$C$6:$C$28,IF(H547="6ème","Mixte",G547)),"à besoin",IF(O547&gt;=SUMIFS(Barèmes!$E$6:$E$28,Barèmes!$A$6:$A$28,"Force bas du corps — Saut en longueur (m)",Barèmes!$B$6:$B$28,H547,Barèmes!$C$6:$C$28,IF(H547="6ème","Mixte",G547)),"fragile","satisfaisant"))))</f>
        <v/>
      </c>
      <c r="Q547" s="23" t="str">
        <f>IF(OR(O547="",SUMPRODUCT((Barèmes!$A$6:$A$28="Force bas du corps — Saut en longueur (m)")*(Barèmes!$B$6:$B$28=H547)*(Barèmes!$C$6:$C$28=IF(H547="6ème","Mixte",G547)))=0),"",IF(SUMPRODUCT((Barèmes!$A$6:$A$28="Force bas du corps — Saut en longueur (m)")*(Barèmes!$B$6:$B$28=H547)*(Barèmes!$C$6:$C$28=IF(H547="6ème","Mixte",G547))*(Barèmes!$J$6:$J$28="+"))&gt;0,IF(O547&lt;=SUMIFS(Barèmes!$F$6:$F$28,Barèmes!$A$6:$A$28,"Force bas du corps — Saut en longueur (m)",Barèmes!$B$6:$B$28,H547,Barèmes!$C$6:$C$28,IF(H547="6ème","Mixte",G547)),Barèmes!$B$2,IF(O547&lt;=SUMIFS(Barèmes!$G$6:$G$28,Barèmes!$A$6:$A$28,"Force bas du corps — Saut en longueur (m)",Barèmes!$B$6:$B$28,H547,Barèmes!$C$6:$C$28,IF(H547="6ème","Mixte",G547)),Barèmes!$C$2,IF(O547&lt;=SUMIFS(Barèmes!$H$6:$H$28,Barèmes!$A$6:$A$28,"Force bas du corps — Saut en longueur (m)",Barèmes!$B$6:$B$28,H547,Barèmes!$C$6:$C$28,IF(H547="6ème","Mixte",G547)),Barèmes!$D$2,IF(O547&lt;=SUMIFS(Barèmes!$I$6:$I$28,Barèmes!$A$6:$A$28,"Force bas du corps — Saut en longueur (m)",Barèmes!$B$6:$B$28,H547,Barèmes!$C$6:$C$28,IF(H547="6ème","Mixte",G547)),Barèmes!$E$2,Barèmes!$F$2)))),IF(O547&gt;=SUMIFS(Barèmes!$F$6:$F$28,Barèmes!$A$6:$A$28,"Force bas du corps — Saut en longueur (m)",Barèmes!$B$6:$B$28,H547,Barèmes!$C$6:$C$28,IF(H547="6ème","Mixte",G547)),Barèmes!$B$2,IF(O547&gt;=SUMIFS(Barèmes!$G$6:$G$28,Barèmes!$A$6:$A$28,"Force bas du corps — Saut en longueur (m)",Barèmes!$B$6:$B$28,H547,Barèmes!$C$6:$C$28,IF(H547="6ème","Mixte",G547)),Barèmes!$C$2,IF(O547&gt;=SUMIFS(Barèmes!$H$6:$H$28,Barèmes!$A$6:$A$28,"Force bas du corps — Saut en longueur (m)",Barèmes!$B$6:$B$28,H547,Barèmes!$C$6:$C$28,IF(H547="6ème","Mixte",G547)),Barèmes!$D$2,IF(O547&gt;=SUMIFS(Barèmes!$I$6:$I$28,Barèmes!$A$6:$A$28,"Force bas du corps — Saut en longueur (m)",Barèmes!$B$6:$B$28,H547,Barèmes!$C$6:$C$28,IF(H547="6ème","Mixte",G547)),Barèmes!$E$2,Barèmes!$F$2))))))</f>
        <v/>
      </c>
      <c r="R547" s="22"/>
      <c r="S547" s="24" t="str">
        <f>IF(OR(R547="",SUMPRODUCT((Barèmes!$A$6:$A$28="Vitesse — 30 m (s)")*(Barèmes!$B$6:$B$28=H547)*(Barèmes!$C$6:$C$28=IF(H547="6ème","Mixte",G547)))=0),"",IF(SUMPRODUCT((Barèmes!$A$6:$A$28="Vitesse — 30 m (s)")*(Barèmes!$B$6:$B$28=H547)*(Barèmes!$C$6:$C$28=IF(H547="6ème","Mixte",G547))*(Barèmes!$J$6:$J$28="+"))&gt;0,IF(R547&lt;=SUMIFS(Barèmes!$D$6:$D$28,Barèmes!$A$6:$A$28,"Vitesse — 30 m (s)",Barèmes!$B$6:$B$28,H547,Barèmes!$C$6:$C$28,IF(H547="6ème","Mixte",G547)),"à besoin",IF(R547&lt;=SUMIFS(Barèmes!$E$6:$E$28,Barèmes!$A$6:$A$28,"Vitesse — 30 m (s)",Barèmes!$B$6:$B$28,H547,Barèmes!$C$6:$C$28,IF(H547="6ème","Mixte",G547)),"fragile","satisfaisant")),IF(R547&gt;=SUMIFS(Barèmes!$D$6:$D$28,Barèmes!$A$6:$A$28,"Vitesse — 30 m (s)",Barèmes!$B$6:$B$28,H547,Barèmes!$C$6:$C$28,IF(H547="6ème","Mixte",G547)),"à besoin",IF(R547&gt;=SUMIFS(Barèmes!$E$6:$E$28,Barèmes!$A$6:$A$28,"Vitesse — 30 m (s)",Barèmes!$B$6:$B$28,H547,Barèmes!$C$6:$C$28,IF(H547="6ème","Mixte",G547)),"fragile","satisfaisant"))))</f>
        <v/>
      </c>
      <c r="T547" s="24" t="str">
        <f>IF(OR(R547="",SUMPRODUCT((Barèmes!$A$6:$A$28="Vitesse — 30 m (s)")*(Barèmes!$B$6:$B$28=H547)*(Barèmes!$C$6:$C$28=IF(H547="6ème","Mixte",G547)))=0),"",IF(SUMPRODUCT((Barèmes!$A$6:$A$28="Vitesse — 30 m (s)")*(Barèmes!$B$6:$B$28=H547)*(Barèmes!$C$6:$C$28=IF(H547="6ème","Mixte",G547))*(Barèmes!$J$6:$J$28="+"))&gt;0,IF(R547&lt;=SUMIFS(Barèmes!$F$6:$F$28,Barèmes!$A$6:$A$28,"Vitesse — 30 m (s)",Barèmes!$B$6:$B$28,H547,Barèmes!$C$6:$C$28,IF(H547="6ème","Mixte",G547)),Barèmes!$B$2,IF(R547&lt;=SUMIFS(Barèmes!$G$6:$G$28,Barèmes!$A$6:$A$28,"Vitesse — 30 m (s)",Barèmes!$B$6:$B$28,H547,Barèmes!$C$6:$C$28,IF(H547="6ème","Mixte",G547)),Barèmes!$C$2,IF(R547&lt;=SUMIFS(Barèmes!$H$6:$H$28,Barèmes!$A$6:$A$28,"Vitesse — 30 m (s)",Barèmes!$B$6:$B$28,H547,Barèmes!$C$6:$C$28,IF(H547="6ème","Mixte",G547)),Barèmes!$D$2,IF(R547&lt;=SUMIFS(Barèmes!$I$6:$I$28,Barèmes!$A$6:$A$28,"Vitesse — 30 m (s)",Barèmes!$B$6:$B$28,H547,Barèmes!$C$6:$C$28,IF(H547="6ème","Mixte",G547)),Barèmes!$E$2,Barèmes!$F$2)))),IF(R547&gt;=SUMIFS(Barèmes!$F$6:$F$28,Barèmes!$A$6:$A$28,"Vitesse — 30 m (s)",Barèmes!$B$6:$B$28,H547,Barèmes!$C$6:$C$28,IF(H547="6ème","Mixte",G547)),Barèmes!$B$2,IF(R547&gt;=SUMIFS(Barèmes!$G$6:$G$28,Barèmes!$A$6:$A$28,"Vitesse — 30 m (s)",Barèmes!$B$6:$B$28,H547,Barèmes!$C$6:$C$28,IF(H547="6ème","Mixte",G547)),Barèmes!$C$2,IF(R547&gt;=SUMIFS(Barèmes!$H$6:$H$28,Barèmes!$A$6:$A$28,"Vitesse — 30 m (s)",Barèmes!$B$6:$B$28,H547,Barèmes!$C$6:$C$28,IF(H547="6ème","Mixte",G547)),Barèmes!$D$2,IF(R547&gt;=SUMIFS(Barèmes!$I$6:$I$28,Barèmes!$A$6:$A$28,"Vitesse — 30 m (s)",Barèmes!$B$6:$B$28,H547,Barèmes!$C$6:$C$28,IF(H547="6ème","Mixte",G547)),Barèmes!$E$2,Barèmes!$F$2))))))</f>
        <v/>
      </c>
      <c r="U547" s="22"/>
      <c r="V547" s="25" t="str">
        <f>IF(OR(U547="",SUMPRODUCT((Barèmes!$A$6:$A$28="Vitesse — 50 m (s)")*(Barèmes!$B$6:$B$28=H547)*(Barèmes!$C$6:$C$28=IF(H547="6ème","Mixte",G547)))=0),"",IF(SUMPRODUCT((Barèmes!$A$6:$A$28="Vitesse — 50 m (s)")*(Barèmes!$B$6:$B$28=H547)*(Barèmes!$C$6:$C$28=IF(H547="6ème","Mixte",G547))*(Barèmes!$J$6:$J$28="+"))&gt;0,IF(U547&lt;=SUMIFS(Barèmes!$D$6:$D$28,Barèmes!$A$6:$A$28,"Vitesse — 50 m (s)",Barèmes!$B$6:$B$28,H547,Barèmes!$C$6:$C$28,IF(H547="6ème","Mixte",G547)),"à besoin",IF(U547&lt;=SUMIFS(Barèmes!$E$6:$E$28,Barèmes!$A$6:$A$28,"Vitesse — 50 m (s)",Barèmes!$B$6:$B$28,H547,Barèmes!$C$6:$C$28,IF(H547="6ème","Mixte",G547)),"fragile","satisfaisant")),IF(U547&gt;=SUMIFS(Barèmes!$D$6:$D$28,Barèmes!$A$6:$A$28,"Vitesse — 50 m (s)",Barèmes!$B$6:$B$28,H547,Barèmes!$C$6:$C$28,IF(H547="6ème","Mixte",G547)),"à besoin",IF(U547&gt;=SUMIFS(Barèmes!$E$6:$E$28,Barèmes!$A$6:$A$28,"Vitesse — 50 m (s)",Barèmes!$B$6:$B$28,H547,Barèmes!$C$6:$C$28,IF(H547="6ème","Mixte",G547)),"fragile","satisfaisant"))))</f>
        <v/>
      </c>
      <c r="W547" s="25" t="str">
        <f>IF(OR(U547="",SUMPRODUCT((Barèmes!$A$6:$A$28="Vitesse — 50 m (s)")*(Barèmes!$B$6:$B$28=H547)*(Barèmes!$C$6:$C$28=IF(H547="6ème","Mixte",G547)))=0),"",IF(SUMPRODUCT((Barèmes!$A$6:$A$28="Vitesse — 50 m (s)")*(Barèmes!$B$6:$B$28=H547)*(Barèmes!$C$6:$C$28=IF(H547="6ème","Mixte",G547))*(Barèmes!$J$6:$J$28="+"))&gt;0,IF(U547&lt;=SUMIFS(Barèmes!$F$6:$F$28,Barèmes!$A$6:$A$28,"Vitesse — 50 m (s)",Barèmes!$B$6:$B$28,H547,Barèmes!$C$6:$C$28,IF(H547="6ème","Mixte",G547)),Barèmes!$B$2,IF(U547&lt;=SUMIFS(Barèmes!$G$6:$G$28,Barèmes!$A$6:$A$28,"Vitesse — 50 m (s)",Barèmes!$B$6:$B$28,H547,Barèmes!$C$6:$C$28,IF(H547="6ème","Mixte",G547)),Barèmes!$C$2,IF(U547&lt;=SUMIFS(Barèmes!$H$6:$H$28,Barèmes!$A$6:$A$28,"Vitesse — 50 m (s)",Barèmes!$B$6:$B$28,H547,Barèmes!$C$6:$C$28,IF(H547="6ème","Mixte",G547)),Barèmes!$D$2,IF(U547&lt;=SUMIFS(Barèmes!$I$6:$I$28,Barèmes!$A$6:$A$28,"Vitesse — 50 m (s)",Barèmes!$B$6:$B$28,H547,Barèmes!$C$6:$C$28,IF(H547="6ème","Mixte",G547)),Barèmes!$E$2,Barèmes!$F$2)))),IF(U547&gt;=SUMIFS(Barèmes!$F$6:$F$28,Barèmes!$A$6:$A$28,"Vitesse — 50 m (s)",Barèmes!$B$6:$B$28,H547,Barèmes!$C$6:$C$28,IF(H547="6ème","Mixte",G547)),Barèmes!$B$2,IF(U547&gt;=SUMIFS(Barèmes!$G$6:$G$28,Barèmes!$A$6:$A$28,"Vitesse — 50 m (s)",Barèmes!$B$6:$B$28,H547,Barèmes!$C$6:$C$28,IF(H547="6ème","Mixte",G547)),Barèmes!$C$2,IF(U547&gt;=SUMIFS(Barèmes!$H$6:$H$28,Barèmes!$A$6:$A$28,"Vitesse — 50 m (s)",Barèmes!$B$6:$B$28,H547,Barèmes!$C$6:$C$28,IF(H547="6ème","Mixte",G547)),Barèmes!$D$2,IF(U547&gt;=SUMIFS(Barèmes!$I$6:$I$28,Barèmes!$A$6:$A$28,"Vitesse — 50 m (s)",Barèmes!$B$6:$B$28,H547,Barèmes!$C$6:$C$28,IF(H547="6ème","Mixte",G547)),Barèmes!$E$2,Barèmes!$F$2))))))</f>
        <v/>
      </c>
      <c r="X547" s="18"/>
      <c r="Y547" s="26" t="str" cm="1">
        <f t="array" ref="Y547">IF(OR(X547="",SUMPRODUCT((Barèmes!$A$6:$A$28="Souplesse (score 1-5)")*(Barèmes!$B$6:$B$28=H547)*(Barèmes!$C$6:$C$28=IF(H547="6ème","Mixte",G547)))=0),"",IF(SUMPRODUCT((Barèmes!$A$6:$A$28="Souplesse (score 1-5)")*(Barèmes!$B$6:$B$28=H547)*(Barèmes!$C$6:$C$28=IF(H547="6ème","Mixte",G547))*(Barèmes!$J$6:$J$28="+"))&gt;0,IF(X547&lt;=SUMIFS(Barèmes!$D$6:$D$28,Barèmes!$A$6:$A$28,"Souplesse (score 1-5)",Barèmes!$B$6:$B$28,H547,Barèmes!$C$6:$C$28,IF(H547="6ème","Mixte",G547)),"à besoin",IF(X547&lt;=SUMIFS(Barèmes!$E$6:$E$28,Barèmes!$A$6:$A$28,"Souplesse (score 1-5)",Barèmes!$B$6:$B$28,H547,Barèmes!$C$6:$C$28,IF(H547="6ème","Mixte",G547)),"fragile","satisfaisant")),IF(X547&gt;=SUMIFS(Barèmes!$D$6:$D$28,Barèmes!$A$6:$A$28,"Souplesse (score 1-5)",Barèmes!$B$6:$B$28,H547,Barèmes!$C$6:$C$28,IF(H547="6ème","Mixte",G547)),"à besoin",IF(X547&gt;=SUMIFS(Barèmes!$E$6:$E$28,Barèmes!$A$6:$A$28,"Souplesse (score 1-5)",Barèmes!$B$6:$B$28,H547,Barèmes!$C$6:$C$28,IF(H547="6ème","Mixte",G547)),"fragile","satisfaisant"))))</f>
        <v/>
      </c>
      <c r="Z547" s="26" t="str" cm="1">
        <f t="array" ref="Z547">IF(OR(X547="",SUMPRODUCT((Barèmes!$A$6:$A$28="Souplesse (score 1-5)")*(Barèmes!$B$6:$B$28=H547)*(Barèmes!$C$6:$C$28=IF(H547="6ème","Mixte",G547)))=0),"",IF(SUMPRODUCT((Barèmes!$A$6:$A$28="Souplesse (score 1-5)")*(Barèmes!$B$6:$B$28=H547)*(Barèmes!$C$6:$C$28=IF(H547="6ème","Mixte",G547))*(Barèmes!$J$6:$J$28="+"))&gt;0,IF(X547&lt;=SUMIFS(Barèmes!$F$6:$F$28,Barèmes!$A$6:$A$28,"Souplesse (score 1-5)",Barèmes!$B$6:$B$28,H547,Barèmes!$C$6:$C$28,IF(H547="6ème","Mixte",G547)),Barèmes!$B$2,IF(X547&lt;=SUMIFS(Barèmes!$G$6:$G$28,Barèmes!$A$6:$A$28,"Souplesse (score 1-5)",Barèmes!$B$6:$B$28,H547,Barèmes!$C$6:$C$28,IF(H547="6ème","Mixte",G547)),Barèmes!$C$2,IF(X547&lt;=SUMIFS(Barèmes!$H$6:$H$28,Barèmes!$A$6:$A$28,"Souplesse (score 1-5)",Barèmes!$B$6:$B$28,H547,Barèmes!$C$6:$C$28,IF(H547="6ème","Mixte",G547)),Barèmes!$D$2,IF(X547&lt;=SUMIFS(Barèmes!$I$6:$I$28,Barèmes!$A$6:$A$28,"Souplesse (score 1-5)",Barèmes!$B$6:$B$28,H547,Barèmes!$C$6:$C$28,IF(H547="6ème","Mixte",G547)),Barèmes!$E$2,Barèmes!$F$2)))),IF(X547&gt;=SUMIFS(Barèmes!$F$6:$F$28,Barèmes!$A$6:$A$28,"Souplesse (score 1-5)",Barèmes!$B$6:$B$28,H547,Barèmes!$C$6:$C$28,IF(H547="6ème","Mixte",G547)),Barèmes!$B$2,IF(X547&gt;=SUMIFS(Barèmes!$G$6:$G$28,Barèmes!$A$6:$A$28,"Souplesse (score 1-5)",Barèmes!$B$6:$B$28,H547,Barèmes!$C$6:$C$28,IF(H547="6ème","Mixte",G547)),Barèmes!$C$2,IF(X547&gt;=SUMIFS(Barèmes!$H$6:$H$28,Barèmes!$A$6:$A$28,"Souplesse (score 1-5)",Barèmes!$B$6:$B$28,H547,Barèmes!$C$6:$C$28,IF(H547="6ème","Mixte",G547)),Barèmes!$D$2,IF(X547&gt;=SUMIFS(Barèmes!$I$6:$I$28,Barèmes!$A$6:$A$28,"Souplesse (score 1-5)",Barèmes!$B$6:$B$28,H547,Barèmes!$C$6:$C$28,IF(H547="6ème","Mixte",G547)),Barèmes!$E$2,Barèmes!$F$2))))))</f>
        <v/>
      </c>
      <c r="AA547" s="22"/>
      <c r="AB547" s="27" t="str">
        <f>IF(OR(AA547="",SUMPRODUCT((Barèmes!$A$6:$A$28="Agilité — T-test 974 (s)")*(Barèmes!$B$6:$B$28=H547)*(Barèmes!$C$6:$C$28=IF(H547="6ème","Mixte",G547)))=0),"",IF(SUMPRODUCT((Barèmes!$A$6:$A$28="Agilité — T-test 974 (s)")*(Barèmes!$B$6:$B$28=H547)*(Barèmes!$C$6:$C$28=IF(H547="6ème","Mixte",G547))*(Barèmes!$J$6:$J$28="+"))&gt;0,IF(AA547&lt;=SUMIFS(Barèmes!$D$6:$D$28,Barèmes!$A$6:$A$28,"Agilité — T-test 974 (s)",Barèmes!$B$6:$B$28,H547,Barèmes!$C$6:$C$28,IF(H547="6ème","Mixte",G547)),"à besoin",IF(AA547&lt;=SUMIFS(Barèmes!$E$6:$E$28,Barèmes!$A$6:$A$28,"Agilité — T-test 974 (s)",Barèmes!$B$6:$B$28,H547,Barèmes!$C$6:$C$28,IF(H547="6ème","Mixte",G547)),"fragile","satisfaisant")),IF(AA547&gt;=SUMIFS(Barèmes!$D$6:$D$28,Barèmes!$A$6:$A$28,"Agilité — T-test 974 (s)",Barèmes!$B$6:$B$28,H547,Barèmes!$C$6:$C$28,IF(H547="6ème","Mixte",G547)),"à besoin",IF(AA547&gt;=SUMIFS(Barèmes!$E$6:$E$28,Barèmes!$A$6:$A$28,"Agilité — T-test 974 (s)",Barèmes!$B$6:$B$28,H547,Barèmes!$C$6:$C$28,IF(H547="6ème","Mixte",G547)),"fragile","satisfaisant"))))</f>
        <v/>
      </c>
      <c r="AC547" s="27" t="str">
        <f>IF(OR(AA547="",SUMPRODUCT((Barèmes!$A$6:$A$28="Agilité — T-test 974 (s)")*(Barèmes!$B$6:$B$28=H547)*(Barèmes!$C$6:$C$28=IF(H547="6ème","Mixte",G547)))=0),"",IF(SUMPRODUCT((Barèmes!$A$6:$A$28="Agilité — T-test 974 (s)")*(Barèmes!$B$6:$B$28=H547)*(Barèmes!$C$6:$C$28=IF(H547="6ème","Mixte",G547))*(Barèmes!$J$6:$J$28="+"))&gt;0,IF(AA547&lt;=SUMIFS(Barèmes!$F$6:$F$28,Barèmes!$A$6:$A$28,"Agilité — T-test 974 (s)",Barèmes!$B$6:$B$28,H547,Barèmes!$C$6:$C$28,IF(H547="6ème","Mixte",G547)),Barèmes!$B$2,IF(AA547&lt;=SUMIFS(Barèmes!$G$6:$G$28,Barèmes!$A$6:$A$28,"Agilité — T-test 974 (s)",Barèmes!$B$6:$B$28,H547,Barèmes!$C$6:$C$28,IF(H547="6ème","Mixte",G547)),Barèmes!$C$2,IF(AA547&lt;=SUMIFS(Barèmes!$H$6:$H$28,Barèmes!$A$6:$A$28,"Agilité — T-test 974 (s)",Barèmes!$B$6:$B$28,H547,Barèmes!$C$6:$C$28,IF(H547="6ème","Mixte",G547)),Barèmes!$D$2,IF(AA547&lt;=SUMIFS(Barèmes!$I$6:$I$28,Barèmes!$A$6:$A$28,"Agilité — T-test 974 (s)",Barèmes!$B$6:$B$28,H547,Barèmes!$C$6:$C$28,IF(H547="6ème","Mixte",G547)),Barèmes!$E$2,Barèmes!$F$2)))),IF(AA547&gt;=SUMIFS(Barèmes!$F$6:$F$28,Barèmes!$A$6:$A$28,"Agilité — T-test 974 (s)",Barèmes!$B$6:$B$28,H547,Barèmes!$C$6:$C$28,IF(H547="6ème","Mixte",G547)),Barèmes!$B$2,IF(AA547&gt;=SUMIFS(Barèmes!$G$6:$G$28,Barèmes!$A$6:$A$28,"Agilité — T-test 974 (s)",Barèmes!$B$6:$B$28,H547,Barèmes!$C$6:$C$28,IF(H547="6ème","Mixte",G547)),Barèmes!$C$2,IF(AA547&gt;=SUMIFS(Barèmes!$H$6:$H$28,Barèmes!$A$6:$A$28,"Agilité — T-test 974 (s)",Barèmes!$B$6:$B$28,H547,Barèmes!$C$6:$C$28,IF(H547="6ème","Mixte",G547)),Barèmes!$D$2,IF(AA547&gt;=SUMIFS(Barèmes!$I$6:$I$28,Barèmes!$A$6:$A$28,"Agilité — T-test 974 (s)",Barèmes!$B$6:$B$28,H547,Barèmes!$C$6:$C$28,IF(H547="6ème","Mixte",G547)),Barèmes!$E$2,Barèmes!$F$2))))))</f>
        <v/>
      </c>
      <c r="AD547" s="28" t="str">
        <f t="shared" si="66"/>
        <v/>
      </c>
      <c r="AE547" s="29" t="str">
        <f t="shared" si="67"/>
        <v/>
      </c>
      <c r="AF547" s="30" t="str">
        <f>IF(OR(AD547="",SUMPRODUCT((Barèmes!$A$6:$A$28="Surcoût d'agilité (s) — technique")*(Barèmes!$B$6:$B$28=H547)*(Barèmes!$C$6:$C$28=IF(H547="6ème","Mixte",G547)))=0),"",IF(SUMPRODUCT((Barèmes!$A$6:$A$28="Surcoût d'agilité (s) — technique")*(Barèmes!$B$6:$B$28=H547)*(Barèmes!$C$6:$C$28=IF(H547="6ème","Mixte",G547))*(Barèmes!$J$6:$J$28="+"))&gt;0,IF(AD547&lt;=SUMIFS(Barèmes!$D$6:$D$28,Barèmes!$A$6:$A$28,"Surcoût d'agilité (s) — technique",Barèmes!$B$6:$B$28,H547,Barèmes!$C$6:$C$28,IF(H547="6ème","Mixte",G547)),"à besoin",IF(AD547&lt;=SUMIFS(Barèmes!$E$6:$E$28,Barèmes!$A$6:$A$28,"Surcoût d'agilité (s) — technique",Barèmes!$B$6:$B$28,H547,Barèmes!$C$6:$C$28,IF(H547="6ème","Mixte",G547)),"fragile","satisfaisant")),IF(AD547&gt;=SUMIFS(Barèmes!$D$6:$D$28,Barèmes!$A$6:$A$28,"Surcoût d'agilité (s) — technique",Barèmes!$B$6:$B$28,H547,Barèmes!$C$6:$C$28,IF(H547="6ème","Mixte",G547)),"à besoin",IF(AD547&gt;=SUMIFS(Barèmes!$E$6:$E$28,Barèmes!$A$6:$A$28,"Surcoût d'agilité (s) — technique",Barèmes!$B$6:$B$28,H547,Barèmes!$C$6:$C$28,IF(H547="6ème","Mixte",G547)),"fragile","satisfaisant"))))</f>
        <v/>
      </c>
      <c r="AG547" s="30" t="str">
        <f>IF(OR(AD547="",SUMPRODUCT((Barèmes!$A$6:$A$28="Surcoût d'agilité (s) — technique")*(Barèmes!$B$6:$B$28=H547)*(Barèmes!$C$6:$C$28=IF(H547="6ème","Mixte",G547)))=0),"",IF(SUMPRODUCT((Barèmes!$A$6:$A$28="Surcoût d'agilité (s) — technique")*(Barèmes!$B$6:$B$28=H547)*(Barèmes!$C$6:$C$28=IF(H547="6ème","Mixte",G547))*(Barèmes!$J$6:$J$28="+"))&gt;0,IF(AD547&lt;=SUMIFS(Barèmes!$F$6:$F$28,Barèmes!$A$6:$A$28,"Surcoût d'agilité (s) — technique",Barèmes!$B$6:$B$28,H547,Barèmes!$C$6:$C$28,IF(H547="6ème","Mixte",G547)),Barèmes!$B$2,IF(AD547&lt;=SUMIFS(Barèmes!$G$6:$G$28,Barèmes!$A$6:$A$28,"Surcoût d'agilité (s) — technique",Barèmes!$B$6:$B$28,H547,Barèmes!$C$6:$C$28,IF(H547="6ème","Mixte",G547)),Barèmes!$C$2,IF(AD547&lt;=SUMIFS(Barèmes!$H$6:$H$28,Barèmes!$A$6:$A$28,"Surcoût d'agilité (s) — technique",Barèmes!$B$6:$B$28,H547,Barèmes!$C$6:$C$28,IF(H547="6ème","Mixte",G547)),Barèmes!$D$2,IF(AD547&lt;=SUMIFS(Barèmes!$I$6:$I$28,Barèmes!$A$6:$A$28,"Surcoût d'agilité (s) — technique",Barèmes!$B$6:$B$28,H547,Barèmes!$C$6:$C$28,IF(H547="6ème","Mixte",G547)),Barèmes!$E$2,Barèmes!$F$2)))),IF(AD547&gt;=SUMIFS(Barèmes!$F$6:$F$28,Barèmes!$A$6:$A$28,"Surcoût d'agilité (s) — technique",Barèmes!$B$6:$B$28,H547,Barèmes!$C$6:$C$28,IF(H547="6ème","Mixte",G547)),Barèmes!$B$2,IF(AD547&gt;=SUMIFS(Barèmes!$G$6:$G$28,Barèmes!$A$6:$A$28,"Surcoût d'agilité (s) — technique",Barèmes!$B$6:$B$28,H547,Barèmes!$C$6:$C$28,IF(H547="6ème","Mixte",G547)),Barèmes!$C$2,IF(AD547&gt;=SUMIFS(Barèmes!$H$6:$H$28,Barèmes!$A$6:$A$28,"Surcoût d'agilité (s) — technique",Barèmes!$B$6:$B$28,H547,Barèmes!$C$6:$C$28,IF(H547="6ème","Mixte",G547)),Barèmes!$D$2,IF(AD547&gt;=SUMIFS(Barèmes!$I$6:$I$28,Barèmes!$A$6:$A$28,"Surcoût d'agilité (s) — technique",Barèmes!$B$6:$B$28,H547,Barèmes!$C$6:$C$28,IF(H547="6ème","Mixte",G547)),Barèmes!$E$2,Barèmes!$F$2))))))</f>
        <v/>
      </c>
      <c r="AH547" s="31" t="str">
        <f>IF((IF(N547="",0,1)+IF(Q547="",0,1)+IF(W547="",0,1)+IF(Z547="",0,1)+IF(AC547="",0,1))=0,"",3*IF(N547=Barèmes!$B$2,1,IF(N547=Barèmes!$C$2,2,IF(N547=Barèmes!$D$2,3,IF(N547=Barèmes!$E$2,4,IF(N547=Barèmes!$F$2,5,0)))))+3*IF(Q547=Barèmes!$B$2,1,IF(Q547=Barèmes!$C$2,2,IF(Q547=Barèmes!$D$2,3,IF(Q547=Barèmes!$E$2,4,IF(Q547=Barèmes!$F$2,5,0)))))+2*IF(W547=Barèmes!$B$2,1,IF(W547=Barèmes!$C$2,2,IF(W547=Barèmes!$D$2,3,IF(W547=Barèmes!$E$2,4,IF(W547=Barèmes!$F$2,5,0)))))+1*IF(Z547=Barèmes!$B$2,1,IF(Z547=Barèmes!$C$2,2,IF(Z547=Barèmes!$D$2,3,IF(Z547=Barèmes!$E$2,4,IF(Z547=Barèmes!$F$2,5,0)))))+1*IF(AC547=Barèmes!$B$2,1,IF(AC547=Barèmes!$C$2,2,IF(AC547=Barèmes!$D$2,3,IF(AC547=Barèmes!$E$2,4,IF(AC547=Barèmes!$F$2,5,0))))))</f>
        <v/>
      </c>
      <c r="AI547" s="31"/>
      <c r="AJ547" s="32" t="str">
        <f>IFERROR(INDEX(Croissance!$B$5:$B$604,MATCH(A547,Croissance!$A$5:$A$604,0)),"")</f>
        <v/>
      </c>
      <c r="AK547" s="32" t="str">
        <f>IFERROR(INDEX(Croissance!$C$5:$C$604,MATCH(A547,Croissance!$A$5:$A$604,0)),"")</f>
        <v/>
      </c>
      <c r="AL547" s="32" t="str">
        <f>IFERROR(INDEX(Croissance!$D$5:$D$604,MATCH(A547,Croissance!$A$5:$A$604,0)),"")</f>
        <v/>
      </c>
      <c r="AM547" s="32" t="str">
        <f>IFERROR(INDEX(Croissance!$E$5:$E$604,MATCH(A547,Croissance!$A$5:$A$604,0)),"")</f>
        <v/>
      </c>
      <c r="AO547" s="33">
        <f t="shared" si="72"/>
        <v>0</v>
      </c>
      <c r="AP547" s="33">
        <f t="shared" si="68"/>
        <v>0</v>
      </c>
      <c r="AQ547" s="33">
        <f>IF(A547="",0,IF(AND(OR('Synthèse classe'!$C$2="Tous",C547='Synthèse classe'!$C$2),OR('Synthèse classe'!$C$3="Toutes",D547='Synthèse classe'!$C$3),OR('Synthèse classe'!$C$4="Toutes",AND('Synthèse classe'!$C$4="Dernière",AP547=1),B547=IFERROR(VALUE('Synthèse classe'!$C$4),0))),1,0))</f>
        <v>0</v>
      </c>
      <c r="AR547" s="34" t="str">
        <f t="shared" si="69"/>
        <v/>
      </c>
    </row>
    <row r="548" spans="1:44" x14ac:dyDescent="0.2">
      <c r="A548" s="17" t="str">
        <f t="shared" si="65"/>
        <v/>
      </c>
      <c r="B548" s="18"/>
      <c r="C548" s="19"/>
      <c r="D548" s="19"/>
      <c r="E548" s="19"/>
      <c r="F548" s="19"/>
      <c r="G548" s="19"/>
      <c r="H548" s="17" t="str">
        <f t="shared" si="70"/>
        <v/>
      </c>
      <c r="I548" s="20"/>
      <c r="J548" s="18"/>
      <c r="K548" s="19"/>
      <c r="L548" s="21" t="str">
        <f t="shared" si="71"/>
        <v/>
      </c>
      <c r="M548" s="21" t="str">
        <f>IF(OR(J548="",SUMPRODUCT((Barèmes!$A$6:$A$28="Endurance — Luc Léger (palier)")*(Barèmes!$B$6:$B$28=H548)*(Barèmes!$C$6:$C$28=IF(H548="6ème","Mixte",G548)))=0),"",IF(SUMPRODUCT((Barèmes!$A$6:$A$28="Endurance — Luc Léger (palier)")*(Barèmes!$B$6:$B$28=H548)*(Barèmes!$C$6:$C$28=IF(H548="6ème","Mixte",G548))*(Barèmes!$J$6:$J$28="+"))&gt;0,IF(J548&lt;=SUMIFS(Barèmes!$D$6:$D$28,Barèmes!$A$6:$A$28,"Endurance — Luc Léger (palier)",Barèmes!$B$6:$B$28,H548,Barèmes!$C$6:$C$28,IF(H548="6ème","Mixte",G548)),"à besoin",IF(J548&lt;=SUMIFS(Barèmes!$E$6:$E$28,Barèmes!$A$6:$A$28,"Endurance — Luc Léger (palier)",Barèmes!$B$6:$B$28,H548,Barèmes!$C$6:$C$28,IF(H548="6ème","Mixte",G548)),"fragile","satisfaisant")),IF(J548&gt;=SUMIFS(Barèmes!$D$6:$D$28,Barèmes!$A$6:$A$28,"Endurance — Luc Léger (palier)",Barèmes!$B$6:$B$28,H548,Barèmes!$C$6:$C$28,IF(H548="6ème","Mixte",G548)),"à besoin",IF(J548&gt;=SUMIFS(Barèmes!$E$6:$E$28,Barèmes!$A$6:$A$28,"Endurance — Luc Léger (palier)",Barèmes!$B$6:$B$28,H548,Barèmes!$C$6:$C$28,IF(H548="6ème","Mixte",G548)),"fragile","satisfaisant"))))</f>
        <v/>
      </c>
      <c r="N548" s="21" t="str">
        <f>IF(OR(J548="",SUMPRODUCT((Barèmes!$A$6:$A$28="Endurance — Luc Léger (palier)")*(Barèmes!$B$6:$B$28=H548)*(Barèmes!$C$6:$C$28=IF(H548="6ème","Mixte",G548)))=0),"",IF(SUMPRODUCT((Barèmes!$A$6:$A$28="Endurance — Luc Léger (palier)")*(Barèmes!$B$6:$B$28=H548)*(Barèmes!$C$6:$C$28=IF(H548="6ème","Mixte",G548))*(Barèmes!$J$6:$J$28="+"))&gt;0,IF(J548&lt;=SUMIFS(Barèmes!$F$6:$F$28,Barèmes!$A$6:$A$28,"Endurance — Luc Léger (palier)",Barèmes!$B$6:$B$28,H548,Barèmes!$C$6:$C$28,IF(H548="6ème","Mixte",G548)),Barèmes!$B$2,IF(J548&lt;=SUMIFS(Barèmes!$G$6:$G$28,Barèmes!$A$6:$A$28,"Endurance — Luc Léger (palier)",Barèmes!$B$6:$B$28,H548,Barèmes!$C$6:$C$28,IF(H548="6ème","Mixte",G548)),Barèmes!$C$2,IF(J548&lt;=SUMIFS(Barèmes!$H$6:$H$28,Barèmes!$A$6:$A$28,"Endurance — Luc Léger (palier)",Barèmes!$B$6:$B$28,H548,Barèmes!$C$6:$C$28,IF(H548="6ème","Mixte",G548)),Barèmes!$D$2,IF(J548&lt;=SUMIFS(Barèmes!$I$6:$I$28,Barèmes!$A$6:$A$28,"Endurance — Luc Léger (palier)",Barèmes!$B$6:$B$28,H548,Barèmes!$C$6:$C$28,IF(H548="6ème","Mixte",G548)),Barèmes!$E$2,Barèmes!$F$2)))),IF(J548&gt;=SUMIFS(Barèmes!$F$6:$F$28,Barèmes!$A$6:$A$28,"Endurance — Luc Léger (palier)",Barèmes!$B$6:$B$28,H548,Barèmes!$C$6:$C$28,IF(H548="6ème","Mixte",G548)),Barèmes!$B$2,IF(J548&gt;=SUMIFS(Barèmes!$G$6:$G$28,Barèmes!$A$6:$A$28,"Endurance — Luc Léger (palier)",Barèmes!$B$6:$B$28,H548,Barèmes!$C$6:$C$28,IF(H548="6ème","Mixte",G548)),Barèmes!$C$2,IF(J548&gt;=SUMIFS(Barèmes!$H$6:$H$28,Barèmes!$A$6:$A$28,"Endurance — Luc Léger (palier)",Barèmes!$B$6:$B$28,H548,Barèmes!$C$6:$C$28,IF(H548="6ème","Mixte",G548)),Barèmes!$D$2,IF(J548&gt;=SUMIFS(Barèmes!$I$6:$I$28,Barèmes!$A$6:$A$28,"Endurance — Luc Léger (palier)",Barèmes!$B$6:$B$28,H548,Barèmes!$C$6:$C$28,IF(H548="6ème","Mixte",G548)),Barèmes!$E$2,Barèmes!$F$2))))))</f>
        <v/>
      </c>
      <c r="O548" s="22"/>
      <c r="P548" s="23" t="str">
        <f>IF(OR(O548="",SUMPRODUCT((Barèmes!$A$6:$A$28="Force bas du corps — Saut en longueur (m)")*(Barèmes!$B$6:$B$28=H548)*(Barèmes!$C$6:$C$28=IF(H548="6ème","Mixte",G548)))=0),"",IF(SUMPRODUCT((Barèmes!$A$6:$A$28="Force bas du corps — Saut en longueur (m)")*(Barèmes!$B$6:$B$28=H548)*(Barèmes!$C$6:$C$28=IF(H548="6ème","Mixte",G548))*(Barèmes!$J$6:$J$28="+"))&gt;0,IF(O548&lt;=SUMIFS(Barèmes!$D$6:$D$28,Barèmes!$A$6:$A$28,"Force bas du corps — Saut en longueur (m)",Barèmes!$B$6:$B$28,H548,Barèmes!$C$6:$C$28,IF(H548="6ème","Mixte",G548)),"à besoin",IF(O548&lt;=SUMIFS(Barèmes!$E$6:$E$28,Barèmes!$A$6:$A$28,"Force bas du corps — Saut en longueur (m)",Barèmes!$B$6:$B$28,H548,Barèmes!$C$6:$C$28,IF(H548="6ème","Mixte",G548)),"fragile","satisfaisant")),IF(O548&gt;=SUMIFS(Barèmes!$D$6:$D$28,Barèmes!$A$6:$A$28,"Force bas du corps — Saut en longueur (m)",Barèmes!$B$6:$B$28,H548,Barèmes!$C$6:$C$28,IF(H548="6ème","Mixte",G548)),"à besoin",IF(O548&gt;=SUMIFS(Barèmes!$E$6:$E$28,Barèmes!$A$6:$A$28,"Force bas du corps — Saut en longueur (m)",Barèmes!$B$6:$B$28,H548,Barèmes!$C$6:$C$28,IF(H548="6ème","Mixte",G548)),"fragile","satisfaisant"))))</f>
        <v/>
      </c>
      <c r="Q548" s="23" t="str">
        <f>IF(OR(O548="",SUMPRODUCT((Barèmes!$A$6:$A$28="Force bas du corps — Saut en longueur (m)")*(Barèmes!$B$6:$B$28=H548)*(Barèmes!$C$6:$C$28=IF(H548="6ème","Mixte",G548)))=0),"",IF(SUMPRODUCT((Barèmes!$A$6:$A$28="Force bas du corps — Saut en longueur (m)")*(Barèmes!$B$6:$B$28=H548)*(Barèmes!$C$6:$C$28=IF(H548="6ème","Mixte",G548))*(Barèmes!$J$6:$J$28="+"))&gt;0,IF(O548&lt;=SUMIFS(Barèmes!$F$6:$F$28,Barèmes!$A$6:$A$28,"Force bas du corps — Saut en longueur (m)",Barèmes!$B$6:$B$28,H548,Barèmes!$C$6:$C$28,IF(H548="6ème","Mixte",G548)),Barèmes!$B$2,IF(O548&lt;=SUMIFS(Barèmes!$G$6:$G$28,Barèmes!$A$6:$A$28,"Force bas du corps — Saut en longueur (m)",Barèmes!$B$6:$B$28,H548,Barèmes!$C$6:$C$28,IF(H548="6ème","Mixte",G548)),Barèmes!$C$2,IF(O548&lt;=SUMIFS(Barèmes!$H$6:$H$28,Barèmes!$A$6:$A$28,"Force bas du corps — Saut en longueur (m)",Barèmes!$B$6:$B$28,H548,Barèmes!$C$6:$C$28,IF(H548="6ème","Mixte",G548)),Barèmes!$D$2,IF(O548&lt;=SUMIFS(Barèmes!$I$6:$I$28,Barèmes!$A$6:$A$28,"Force bas du corps — Saut en longueur (m)",Barèmes!$B$6:$B$28,H548,Barèmes!$C$6:$C$28,IF(H548="6ème","Mixte",G548)),Barèmes!$E$2,Barèmes!$F$2)))),IF(O548&gt;=SUMIFS(Barèmes!$F$6:$F$28,Barèmes!$A$6:$A$28,"Force bas du corps — Saut en longueur (m)",Barèmes!$B$6:$B$28,H548,Barèmes!$C$6:$C$28,IF(H548="6ème","Mixte",G548)),Barèmes!$B$2,IF(O548&gt;=SUMIFS(Barèmes!$G$6:$G$28,Barèmes!$A$6:$A$28,"Force bas du corps — Saut en longueur (m)",Barèmes!$B$6:$B$28,H548,Barèmes!$C$6:$C$28,IF(H548="6ème","Mixte",G548)),Barèmes!$C$2,IF(O548&gt;=SUMIFS(Barèmes!$H$6:$H$28,Barèmes!$A$6:$A$28,"Force bas du corps — Saut en longueur (m)",Barèmes!$B$6:$B$28,H548,Barèmes!$C$6:$C$28,IF(H548="6ème","Mixte",G548)),Barèmes!$D$2,IF(O548&gt;=SUMIFS(Barèmes!$I$6:$I$28,Barèmes!$A$6:$A$28,"Force bas du corps — Saut en longueur (m)",Barèmes!$B$6:$B$28,H548,Barèmes!$C$6:$C$28,IF(H548="6ème","Mixte",G548)),Barèmes!$E$2,Barèmes!$F$2))))))</f>
        <v/>
      </c>
      <c r="R548" s="22"/>
      <c r="S548" s="24" t="str">
        <f>IF(OR(R548="",SUMPRODUCT((Barèmes!$A$6:$A$28="Vitesse — 30 m (s)")*(Barèmes!$B$6:$B$28=H548)*(Barèmes!$C$6:$C$28=IF(H548="6ème","Mixte",G548)))=0),"",IF(SUMPRODUCT((Barèmes!$A$6:$A$28="Vitesse — 30 m (s)")*(Barèmes!$B$6:$B$28=H548)*(Barèmes!$C$6:$C$28=IF(H548="6ème","Mixte",G548))*(Barèmes!$J$6:$J$28="+"))&gt;0,IF(R548&lt;=SUMIFS(Barèmes!$D$6:$D$28,Barèmes!$A$6:$A$28,"Vitesse — 30 m (s)",Barèmes!$B$6:$B$28,H548,Barèmes!$C$6:$C$28,IF(H548="6ème","Mixte",G548)),"à besoin",IF(R548&lt;=SUMIFS(Barèmes!$E$6:$E$28,Barèmes!$A$6:$A$28,"Vitesse — 30 m (s)",Barèmes!$B$6:$B$28,H548,Barèmes!$C$6:$C$28,IF(H548="6ème","Mixte",G548)),"fragile","satisfaisant")),IF(R548&gt;=SUMIFS(Barèmes!$D$6:$D$28,Barèmes!$A$6:$A$28,"Vitesse — 30 m (s)",Barèmes!$B$6:$B$28,H548,Barèmes!$C$6:$C$28,IF(H548="6ème","Mixte",G548)),"à besoin",IF(R548&gt;=SUMIFS(Barèmes!$E$6:$E$28,Barèmes!$A$6:$A$28,"Vitesse — 30 m (s)",Barèmes!$B$6:$B$28,H548,Barèmes!$C$6:$C$28,IF(H548="6ème","Mixte",G548)),"fragile","satisfaisant"))))</f>
        <v/>
      </c>
      <c r="T548" s="24" t="str">
        <f>IF(OR(R548="",SUMPRODUCT((Barèmes!$A$6:$A$28="Vitesse — 30 m (s)")*(Barèmes!$B$6:$B$28=H548)*(Barèmes!$C$6:$C$28=IF(H548="6ème","Mixte",G548)))=0),"",IF(SUMPRODUCT((Barèmes!$A$6:$A$28="Vitesse — 30 m (s)")*(Barèmes!$B$6:$B$28=H548)*(Barèmes!$C$6:$C$28=IF(H548="6ème","Mixte",G548))*(Barèmes!$J$6:$J$28="+"))&gt;0,IF(R548&lt;=SUMIFS(Barèmes!$F$6:$F$28,Barèmes!$A$6:$A$28,"Vitesse — 30 m (s)",Barèmes!$B$6:$B$28,H548,Barèmes!$C$6:$C$28,IF(H548="6ème","Mixte",G548)),Barèmes!$B$2,IF(R548&lt;=SUMIFS(Barèmes!$G$6:$G$28,Barèmes!$A$6:$A$28,"Vitesse — 30 m (s)",Barèmes!$B$6:$B$28,H548,Barèmes!$C$6:$C$28,IF(H548="6ème","Mixte",G548)),Barèmes!$C$2,IF(R548&lt;=SUMIFS(Barèmes!$H$6:$H$28,Barèmes!$A$6:$A$28,"Vitesse — 30 m (s)",Barèmes!$B$6:$B$28,H548,Barèmes!$C$6:$C$28,IF(H548="6ème","Mixte",G548)),Barèmes!$D$2,IF(R548&lt;=SUMIFS(Barèmes!$I$6:$I$28,Barèmes!$A$6:$A$28,"Vitesse — 30 m (s)",Barèmes!$B$6:$B$28,H548,Barèmes!$C$6:$C$28,IF(H548="6ème","Mixte",G548)),Barèmes!$E$2,Barèmes!$F$2)))),IF(R548&gt;=SUMIFS(Barèmes!$F$6:$F$28,Barèmes!$A$6:$A$28,"Vitesse — 30 m (s)",Barèmes!$B$6:$B$28,H548,Barèmes!$C$6:$C$28,IF(H548="6ème","Mixte",G548)),Barèmes!$B$2,IF(R548&gt;=SUMIFS(Barèmes!$G$6:$G$28,Barèmes!$A$6:$A$28,"Vitesse — 30 m (s)",Barèmes!$B$6:$B$28,H548,Barèmes!$C$6:$C$28,IF(H548="6ème","Mixte",G548)),Barèmes!$C$2,IF(R548&gt;=SUMIFS(Barèmes!$H$6:$H$28,Barèmes!$A$6:$A$28,"Vitesse — 30 m (s)",Barèmes!$B$6:$B$28,H548,Barèmes!$C$6:$C$28,IF(H548="6ème","Mixte",G548)),Barèmes!$D$2,IF(R548&gt;=SUMIFS(Barèmes!$I$6:$I$28,Barèmes!$A$6:$A$28,"Vitesse — 30 m (s)",Barèmes!$B$6:$B$28,H548,Barèmes!$C$6:$C$28,IF(H548="6ème","Mixte",G548)),Barèmes!$E$2,Barèmes!$F$2))))))</f>
        <v/>
      </c>
      <c r="U548" s="22"/>
      <c r="V548" s="25" t="str">
        <f>IF(OR(U548="",SUMPRODUCT((Barèmes!$A$6:$A$28="Vitesse — 50 m (s)")*(Barèmes!$B$6:$B$28=H548)*(Barèmes!$C$6:$C$28=IF(H548="6ème","Mixte",G548)))=0),"",IF(SUMPRODUCT((Barèmes!$A$6:$A$28="Vitesse — 50 m (s)")*(Barèmes!$B$6:$B$28=H548)*(Barèmes!$C$6:$C$28=IF(H548="6ème","Mixte",G548))*(Barèmes!$J$6:$J$28="+"))&gt;0,IF(U548&lt;=SUMIFS(Barèmes!$D$6:$D$28,Barèmes!$A$6:$A$28,"Vitesse — 50 m (s)",Barèmes!$B$6:$B$28,H548,Barèmes!$C$6:$C$28,IF(H548="6ème","Mixte",G548)),"à besoin",IF(U548&lt;=SUMIFS(Barèmes!$E$6:$E$28,Barèmes!$A$6:$A$28,"Vitesse — 50 m (s)",Barèmes!$B$6:$B$28,H548,Barèmes!$C$6:$C$28,IF(H548="6ème","Mixte",G548)),"fragile","satisfaisant")),IF(U548&gt;=SUMIFS(Barèmes!$D$6:$D$28,Barèmes!$A$6:$A$28,"Vitesse — 50 m (s)",Barèmes!$B$6:$B$28,H548,Barèmes!$C$6:$C$28,IF(H548="6ème","Mixte",G548)),"à besoin",IF(U548&gt;=SUMIFS(Barèmes!$E$6:$E$28,Barèmes!$A$6:$A$28,"Vitesse — 50 m (s)",Barèmes!$B$6:$B$28,H548,Barèmes!$C$6:$C$28,IF(H548="6ème","Mixte",G548)),"fragile","satisfaisant"))))</f>
        <v/>
      </c>
      <c r="W548" s="25" t="str">
        <f>IF(OR(U548="",SUMPRODUCT((Barèmes!$A$6:$A$28="Vitesse — 50 m (s)")*(Barèmes!$B$6:$B$28=H548)*(Barèmes!$C$6:$C$28=IF(H548="6ème","Mixte",G548)))=0),"",IF(SUMPRODUCT((Barèmes!$A$6:$A$28="Vitesse — 50 m (s)")*(Barèmes!$B$6:$B$28=H548)*(Barèmes!$C$6:$C$28=IF(H548="6ème","Mixte",G548))*(Barèmes!$J$6:$J$28="+"))&gt;0,IF(U548&lt;=SUMIFS(Barèmes!$F$6:$F$28,Barèmes!$A$6:$A$28,"Vitesse — 50 m (s)",Barèmes!$B$6:$B$28,H548,Barèmes!$C$6:$C$28,IF(H548="6ème","Mixte",G548)),Barèmes!$B$2,IF(U548&lt;=SUMIFS(Barèmes!$G$6:$G$28,Barèmes!$A$6:$A$28,"Vitesse — 50 m (s)",Barèmes!$B$6:$B$28,H548,Barèmes!$C$6:$C$28,IF(H548="6ème","Mixte",G548)),Barèmes!$C$2,IF(U548&lt;=SUMIFS(Barèmes!$H$6:$H$28,Barèmes!$A$6:$A$28,"Vitesse — 50 m (s)",Barèmes!$B$6:$B$28,H548,Barèmes!$C$6:$C$28,IF(H548="6ème","Mixte",G548)),Barèmes!$D$2,IF(U548&lt;=SUMIFS(Barèmes!$I$6:$I$28,Barèmes!$A$6:$A$28,"Vitesse — 50 m (s)",Barèmes!$B$6:$B$28,H548,Barèmes!$C$6:$C$28,IF(H548="6ème","Mixte",G548)),Barèmes!$E$2,Barèmes!$F$2)))),IF(U548&gt;=SUMIFS(Barèmes!$F$6:$F$28,Barèmes!$A$6:$A$28,"Vitesse — 50 m (s)",Barèmes!$B$6:$B$28,H548,Barèmes!$C$6:$C$28,IF(H548="6ème","Mixte",G548)),Barèmes!$B$2,IF(U548&gt;=SUMIFS(Barèmes!$G$6:$G$28,Barèmes!$A$6:$A$28,"Vitesse — 50 m (s)",Barèmes!$B$6:$B$28,H548,Barèmes!$C$6:$C$28,IF(H548="6ème","Mixte",G548)),Barèmes!$C$2,IF(U548&gt;=SUMIFS(Barèmes!$H$6:$H$28,Barèmes!$A$6:$A$28,"Vitesse — 50 m (s)",Barèmes!$B$6:$B$28,H548,Barèmes!$C$6:$C$28,IF(H548="6ème","Mixte",G548)),Barèmes!$D$2,IF(U548&gt;=SUMIFS(Barèmes!$I$6:$I$28,Barèmes!$A$6:$A$28,"Vitesse — 50 m (s)",Barèmes!$B$6:$B$28,H548,Barèmes!$C$6:$C$28,IF(H548="6ème","Mixte",G548)),Barèmes!$E$2,Barèmes!$F$2))))))</f>
        <v/>
      </c>
      <c r="X548" s="18"/>
      <c r="Y548" s="26" t="str" cm="1">
        <f t="array" ref="Y548">IF(OR(X548="",SUMPRODUCT((Barèmes!$A$6:$A$28="Souplesse (score 1-5)")*(Barèmes!$B$6:$B$28=H548)*(Barèmes!$C$6:$C$28=IF(H548="6ème","Mixte",G548)))=0),"",IF(SUMPRODUCT((Barèmes!$A$6:$A$28="Souplesse (score 1-5)")*(Barèmes!$B$6:$B$28=H548)*(Barèmes!$C$6:$C$28=IF(H548="6ème","Mixte",G548))*(Barèmes!$J$6:$J$28="+"))&gt;0,IF(X548&lt;=SUMIFS(Barèmes!$D$6:$D$28,Barèmes!$A$6:$A$28,"Souplesse (score 1-5)",Barèmes!$B$6:$B$28,H548,Barèmes!$C$6:$C$28,IF(H548="6ème","Mixte",G548)),"à besoin",IF(X548&lt;=SUMIFS(Barèmes!$E$6:$E$28,Barèmes!$A$6:$A$28,"Souplesse (score 1-5)",Barèmes!$B$6:$B$28,H548,Barèmes!$C$6:$C$28,IF(H548="6ème","Mixte",G548)),"fragile","satisfaisant")),IF(X548&gt;=SUMIFS(Barèmes!$D$6:$D$28,Barèmes!$A$6:$A$28,"Souplesse (score 1-5)",Barèmes!$B$6:$B$28,H548,Barèmes!$C$6:$C$28,IF(H548="6ème","Mixte",G548)),"à besoin",IF(X548&gt;=SUMIFS(Barèmes!$E$6:$E$28,Barèmes!$A$6:$A$28,"Souplesse (score 1-5)",Barèmes!$B$6:$B$28,H548,Barèmes!$C$6:$C$28,IF(H548="6ème","Mixte",G548)),"fragile","satisfaisant"))))</f>
        <v/>
      </c>
      <c r="Z548" s="26" t="str" cm="1">
        <f t="array" ref="Z548">IF(OR(X548="",SUMPRODUCT((Barèmes!$A$6:$A$28="Souplesse (score 1-5)")*(Barèmes!$B$6:$B$28=H548)*(Barèmes!$C$6:$C$28=IF(H548="6ème","Mixte",G548)))=0),"",IF(SUMPRODUCT((Barèmes!$A$6:$A$28="Souplesse (score 1-5)")*(Barèmes!$B$6:$B$28=H548)*(Barèmes!$C$6:$C$28=IF(H548="6ème","Mixte",G548))*(Barèmes!$J$6:$J$28="+"))&gt;0,IF(X548&lt;=SUMIFS(Barèmes!$F$6:$F$28,Barèmes!$A$6:$A$28,"Souplesse (score 1-5)",Barèmes!$B$6:$B$28,H548,Barèmes!$C$6:$C$28,IF(H548="6ème","Mixte",G548)),Barèmes!$B$2,IF(X548&lt;=SUMIFS(Barèmes!$G$6:$G$28,Barèmes!$A$6:$A$28,"Souplesse (score 1-5)",Barèmes!$B$6:$B$28,H548,Barèmes!$C$6:$C$28,IF(H548="6ème","Mixte",G548)),Barèmes!$C$2,IF(X548&lt;=SUMIFS(Barèmes!$H$6:$H$28,Barèmes!$A$6:$A$28,"Souplesse (score 1-5)",Barèmes!$B$6:$B$28,H548,Barèmes!$C$6:$C$28,IF(H548="6ème","Mixte",G548)),Barèmes!$D$2,IF(X548&lt;=SUMIFS(Barèmes!$I$6:$I$28,Barèmes!$A$6:$A$28,"Souplesse (score 1-5)",Barèmes!$B$6:$B$28,H548,Barèmes!$C$6:$C$28,IF(H548="6ème","Mixte",G548)),Barèmes!$E$2,Barèmes!$F$2)))),IF(X548&gt;=SUMIFS(Barèmes!$F$6:$F$28,Barèmes!$A$6:$A$28,"Souplesse (score 1-5)",Barèmes!$B$6:$B$28,H548,Barèmes!$C$6:$C$28,IF(H548="6ème","Mixte",G548)),Barèmes!$B$2,IF(X548&gt;=SUMIFS(Barèmes!$G$6:$G$28,Barèmes!$A$6:$A$28,"Souplesse (score 1-5)",Barèmes!$B$6:$B$28,H548,Barèmes!$C$6:$C$28,IF(H548="6ème","Mixte",G548)),Barèmes!$C$2,IF(X548&gt;=SUMIFS(Barèmes!$H$6:$H$28,Barèmes!$A$6:$A$28,"Souplesse (score 1-5)",Barèmes!$B$6:$B$28,H548,Barèmes!$C$6:$C$28,IF(H548="6ème","Mixte",G548)),Barèmes!$D$2,IF(X548&gt;=SUMIFS(Barèmes!$I$6:$I$28,Barèmes!$A$6:$A$28,"Souplesse (score 1-5)",Barèmes!$B$6:$B$28,H548,Barèmes!$C$6:$C$28,IF(H548="6ème","Mixte",G548)),Barèmes!$E$2,Barèmes!$F$2))))))</f>
        <v/>
      </c>
      <c r="AA548" s="22"/>
      <c r="AB548" s="27" t="str">
        <f>IF(OR(AA548="",SUMPRODUCT((Barèmes!$A$6:$A$28="Agilité — T-test 974 (s)")*(Barèmes!$B$6:$B$28=H548)*(Barèmes!$C$6:$C$28=IF(H548="6ème","Mixte",G548)))=0),"",IF(SUMPRODUCT((Barèmes!$A$6:$A$28="Agilité — T-test 974 (s)")*(Barèmes!$B$6:$B$28=H548)*(Barèmes!$C$6:$C$28=IF(H548="6ème","Mixte",G548))*(Barèmes!$J$6:$J$28="+"))&gt;0,IF(AA548&lt;=SUMIFS(Barèmes!$D$6:$D$28,Barèmes!$A$6:$A$28,"Agilité — T-test 974 (s)",Barèmes!$B$6:$B$28,H548,Barèmes!$C$6:$C$28,IF(H548="6ème","Mixte",G548)),"à besoin",IF(AA548&lt;=SUMIFS(Barèmes!$E$6:$E$28,Barèmes!$A$6:$A$28,"Agilité — T-test 974 (s)",Barèmes!$B$6:$B$28,H548,Barèmes!$C$6:$C$28,IF(H548="6ème","Mixte",G548)),"fragile","satisfaisant")),IF(AA548&gt;=SUMIFS(Barèmes!$D$6:$D$28,Barèmes!$A$6:$A$28,"Agilité — T-test 974 (s)",Barèmes!$B$6:$B$28,H548,Barèmes!$C$6:$C$28,IF(H548="6ème","Mixte",G548)),"à besoin",IF(AA548&gt;=SUMIFS(Barèmes!$E$6:$E$28,Barèmes!$A$6:$A$28,"Agilité — T-test 974 (s)",Barèmes!$B$6:$B$28,H548,Barèmes!$C$6:$C$28,IF(H548="6ème","Mixte",G548)),"fragile","satisfaisant"))))</f>
        <v/>
      </c>
      <c r="AC548" s="27" t="str">
        <f>IF(OR(AA548="",SUMPRODUCT((Barèmes!$A$6:$A$28="Agilité — T-test 974 (s)")*(Barèmes!$B$6:$B$28=H548)*(Barèmes!$C$6:$C$28=IF(H548="6ème","Mixte",G548)))=0),"",IF(SUMPRODUCT((Barèmes!$A$6:$A$28="Agilité — T-test 974 (s)")*(Barèmes!$B$6:$B$28=H548)*(Barèmes!$C$6:$C$28=IF(H548="6ème","Mixte",G548))*(Barèmes!$J$6:$J$28="+"))&gt;0,IF(AA548&lt;=SUMIFS(Barèmes!$F$6:$F$28,Barèmes!$A$6:$A$28,"Agilité — T-test 974 (s)",Barèmes!$B$6:$B$28,H548,Barèmes!$C$6:$C$28,IF(H548="6ème","Mixte",G548)),Barèmes!$B$2,IF(AA548&lt;=SUMIFS(Barèmes!$G$6:$G$28,Barèmes!$A$6:$A$28,"Agilité — T-test 974 (s)",Barèmes!$B$6:$B$28,H548,Barèmes!$C$6:$C$28,IF(H548="6ème","Mixte",G548)),Barèmes!$C$2,IF(AA548&lt;=SUMIFS(Barèmes!$H$6:$H$28,Barèmes!$A$6:$A$28,"Agilité — T-test 974 (s)",Barèmes!$B$6:$B$28,H548,Barèmes!$C$6:$C$28,IF(H548="6ème","Mixte",G548)),Barèmes!$D$2,IF(AA548&lt;=SUMIFS(Barèmes!$I$6:$I$28,Barèmes!$A$6:$A$28,"Agilité — T-test 974 (s)",Barèmes!$B$6:$B$28,H548,Barèmes!$C$6:$C$28,IF(H548="6ème","Mixte",G548)),Barèmes!$E$2,Barèmes!$F$2)))),IF(AA548&gt;=SUMIFS(Barèmes!$F$6:$F$28,Barèmes!$A$6:$A$28,"Agilité — T-test 974 (s)",Barèmes!$B$6:$B$28,H548,Barèmes!$C$6:$C$28,IF(H548="6ème","Mixte",G548)),Barèmes!$B$2,IF(AA548&gt;=SUMIFS(Barèmes!$G$6:$G$28,Barèmes!$A$6:$A$28,"Agilité — T-test 974 (s)",Barèmes!$B$6:$B$28,H548,Barèmes!$C$6:$C$28,IF(H548="6ème","Mixte",G548)),Barèmes!$C$2,IF(AA548&gt;=SUMIFS(Barèmes!$H$6:$H$28,Barèmes!$A$6:$A$28,"Agilité — T-test 974 (s)",Barèmes!$B$6:$B$28,H548,Barèmes!$C$6:$C$28,IF(H548="6ème","Mixte",G548)),Barèmes!$D$2,IF(AA548&gt;=SUMIFS(Barèmes!$I$6:$I$28,Barèmes!$A$6:$A$28,"Agilité — T-test 974 (s)",Barèmes!$B$6:$B$28,H548,Barèmes!$C$6:$C$28,IF(H548="6ème","Mixte",G548)),Barèmes!$E$2,Barèmes!$F$2))))))</f>
        <v/>
      </c>
      <c r="AD548" s="28" t="str">
        <f t="shared" si="66"/>
        <v/>
      </c>
      <c r="AE548" s="29" t="str">
        <f t="shared" si="67"/>
        <v/>
      </c>
      <c r="AF548" s="30" t="str">
        <f>IF(OR(AD548="",SUMPRODUCT((Barèmes!$A$6:$A$28="Surcoût d'agilité (s) — technique")*(Barèmes!$B$6:$B$28=H548)*(Barèmes!$C$6:$C$28=IF(H548="6ème","Mixte",G548)))=0),"",IF(SUMPRODUCT((Barèmes!$A$6:$A$28="Surcoût d'agilité (s) — technique")*(Barèmes!$B$6:$B$28=H548)*(Barèmes!$C$6:$C$28=IF(H548="6ème","Mixte",G548))*(Barèmes!$J$6:$J$28="+"))&gt;0,IF(AD548&lt;=SUMIFS(Barèmes!$D$6:$D$28,Barèmes!$A$6:$A$28,"Surcoût d'agilité (s) — technique",Barèmes!$B$6:$B$28,H548,Barèmes!$C$6:$C$28,IF(H548="6ème","Mixte",G548)),"à besoin",IF(AD548&lt;=SUMIFS(Barèmes!$E$6:$E$28,Barèmes!$A$6:$A$28,"Surcoût d'agilité (s) — technique",Barèmes!$B$6:$B$28,H548,Barèmes!$C$6:$C$28,IF(H548="6ème","Mixte",G548)),"fragile","satisfaisant")),IF(AD548&gt;=SUMIFS(Barèmes!$D$6:$D$28,Barèmes!$A$6:$A$28,"Surcoût d'agilité (s) — technique",Barèmes!$B$6:$B$28,H548,Barèmes!$C$6:$C$28,IF(H548="6ème","Mixte",G548)),"à besoin",IF(AD548&gt;=SUMIFS(Barèmes!$E$6:$E$28,Barèmes!$A$6:$A$28,"Surcoût d'agilité (s) — technique",Barèmes!$B$6:$B$28,H548,Barèmes!$C$6:$C$28,IF(H548="6ème","Mixte",G548)),"fragile","satisfaisant"))))</f>
        <v/>
      </c>
      <c r="AG548" s="30" t="str">
        <f>IF(OR(AD548="",SUMPRODUCT((Barèmes!$A$6:$A$28="Surcoût d'agilité (s) — technique")*(Barèmes!$B$6:$B$28=H548)*(Barèmes!$C$6:$C$28=IF(H548="6ème","Mixte",G548)))=0),"",IF(SUMPRODUCT((Barèmes!$A$6:$A$28="Surcoût d'agilité (s) — technique")*(Barèmes!$B$6:$B$28=H548)*(Barèmes!$C$6:$C$28=IF(H548="6ème","Mixte",G548))*(Barèmes!$J$6:$J$28="+"))&gt;0,IF(AD548&lt;=SUMIFS(Barèmes!$F$6:$F$28,Barèmes!$A$6:$A$28,"Surcoût d'agilité (s) — technique",Barèmes!$B$6:$B$28,H548,Barèmes!$C$6:$C$28,IF(H548="6ème","Mixte",G548)),Barèmes!$B$2,IF(AD548&lt;=SUMIFS(Barèmes!$G$6:$G$28,Barèmes!$A$6:$A$28,"Surcoût d'agilité (s) — technique",Barèmes!$B$6:$B$28,H548,Barèmes!$C$6:$C$28,IF(H548="6ème","Mixte",G548)),Barèmes!$C$2,IF(AD548&lt;=SUMIFS(Barèmes!$H$6:$H$28,Barèmes!$A$6:$A$28,"Surcoût d'agilité (s) — technique",Barèmes!$B$6:$B$28,H548,Barèmes!$C$6:$C$28,IF(H548="6ème","Mixte",G548)),Barèmes!$D$2,IF(AD548&lt;=SUMIFS(Barèmes!$I$6:$I$28,Barèmes!$A$6:$A$28,"Surcoût d'agilité (s) — technique",Barèmes!$B$6:$B$28,H548,Barèmes!$C$6:$C$28,IF(H548="6ème","Mixte",G548)),Barèmes!$E$2,Barèmes!$F$2)))),IF(AD548&gt;=SUMIFS(Barèmes!$F$6:$F$28,Barèmes!$A$6:$A$28,"Surcoût d'agilité (s) — technique",Barèmes!$B$6:$B$28,H548,Barèmes!$C$6:$C$28,IF(H548="6ème","Mixte",G548)),Barèmes!$B$2,IF(AD548&gt;=SUMIFS(Barèmes!$G$6:$G$28,Barèmes!$A$6:$A$28,"Surcoût d'agilité (s) — technique",Barèmes!$B$6:$B$28,H548,Barèmes!$C$6:$C$28,IF(H548="6ème","Mixte",G548)),Barèmes!$C$2,IF(AD548&gt;=SUMIFS(Barèmes!$H$6:$H$28,Barèmes!$A$6:$A$28,"Surcoût d'agilité (s) — technique",Barèmes!$B$6:$B$28,H548,Barèmes!$C$6:$C$28,IF(H548="6ème","Mixte",G548)),Barèmes!$D$2,IF(AD548&gt;=SUMIFS(Barèmes!$I$6:$I$28,Barèmes!$A$6:$A$28,"Surcoût d'agilité (s) — technique",Barèmes!$B$6:$B$28,H548,Barèmes!$C$6:$C$28,IF(H548="6ème","Mixte",G548)),Barèmes!$E$2,Barèmes!$F$2))))))</f>
        <v/>
      </c>
      <c r="AH548" s="31" t="str">
        <f>IF((IF(N548="",0,1)+IF(Q548="",0,1)+IF(W548="",0,1)+IF(Z548="",0,1)+IF(AC548="",0,1))=0,"",3*IF(N548=Barèmes!$B$2,1,IF(N548=Barèmes!$C$2,2,IF(N548=Barèmes!$D$2,3,IF(N548=Barèmes!$E$2,4,IF(N548=Barèmes!$F$2,5,0)))))+3*IF(Q548=Barèmes!$B$2,1,IF(Q548=Barèmes!$C$2,2,IF(Q548=Barèmes!$D$2,3,IF(Q548=Barèmes!$E$2,4,IF(Q548=Barèmes!$F$2,5,0)))))+2*IF(W548=Barèmes!$B$2,1,IF(W548=Barèmes!$C$2,2,IF(W548=Barèmes!$D$2,3,IF(W548=Barèmes!$E$2,4,IF(W548=Barèmes!$F$2,5,0)))))+1*IF(Z548=Barèmes!$B$2,1,IF(Z548=Barèmes!$C$2,2,IF(Z548=Barèmes!$D$2,3,IF(Z548=Barèmes!$E$2,4,IF(Z548=Barèmes!$F$2,5,0)))))+1*IF(AC548=Barèmes!$B$2,1,IF(AC548=Barèmes!$C$2,2,IF(AC548=Barèmes!$D$2,3,IF(AC548=Barèmes!$E$2,4,IF(AC548=Barèmes!$F$2,5,0))))))</f>
        <v/>
      </c>
      <c r="AI548" s="31"/>
      <c r="AJ548" s="32" t="str">
        <f>IFERROR(INDEX(Croissance!$B$5:$B$604,MATCH(A548,Croissance!$A$5:$A$604,0)),"")</f>
        <v/>
      </c>
      <c r="AK548" s="32" t="str">
        <f>IFERROR(INDEX(Croissance!$C$5:$C$604,MATCH(A548,Croissance!$A$5:$A$604,0)),"")</f>
        <v/>
      </c>
      <c r="AL548" s="32" t="str">
        <f>IFERROR(INDEX(Croissance!$D$5:$D$604,MATCH(A548,Croissance!$A$5:$A$604,0)),"")</f>
        <v/>
      </c>
      <c r="AM548" s="32" t="str">
        <f>IFERROR(INDEX(Croissance!$E$5:$E$604,MATCH(A548,Croissance!$A$5:$A$604,0)),"")</f>
        <v/>
      </c>
      <c r="AO548" s="33">
        <f t="shared" si="72"/>
        <v>0</v>
      </c>
      <c r="AP548" s="33">
        <f t="shared" si="68"/>
        <v>0</v>
      </c>
      <c r="AQ548" s="33">
        <f>IF(A548="",0,IF(AND(OR('Synthèse classe'!$C$2="Tous",C548='Synthèse classe'!$C$2),OR('Synthèse classe'!$C$3="Toutes",D548='Synthèse classe'!$C$3),OR('Synthèse classe'!$C$4="Toutes",AND('Synthèse classe'!$C$4="Dernière",AP548=1),B548=IFERROR(VALUE('Synthèse classe'!$C$4),0))),1,0))</f>
        <v>0</v>
      </c>
      <c r="AR548" s="34" t="str">
        <f t="shared" si="69"/>
        <v/>
      </c>
    </row>
    <row r="549" spans="1:44" x14ac:dyDescent="0.2">
      <c r="A549" s="17" t="str">
        <f t="shared" si="65"/>
        <v/>
      </c>
      <c r="B549" s="18"/>
      <c r="C549" s="19"/>
      <c r="D549" s="19"/>
      <c r="E549" s="19"/>
      <c r="F549" s="19"/>
      <c r="G549" s="19"/>
      <c r="H549" s="17" t="str">
        <f t="shared" si="70"/>
        <v/>
      </c>
      <c r="I549" s="20"/>
      <c r="J549" s="18"/>
      <c r="K549" s="19"/>
      <c r="L549" s="21" t="str">
        <f t="shared" si="71"/>
        <v/>
      </c>
      <c r="M549" s="21" t="str">
        <f>IF(OR(J549="",SUMPRODUCT((Barèmes!$A$6:$A$28="Endurance — Luc Léger (palier)")*(Barèmes!$B$6:$B$28=H549)*(Barèmes!$C$6:$C$28=IF(H549="6ème","Mixte",G549)))=0),"",IF(SUMPRODUCT((Barèmes!$A$6:$A$28="Endurance — Luc Léger (palier)")*(Barèmes!$B$6:$B$28=H549)*(Barèmes!$C$6:$C$28=IF(H549="6ème","Mixte",G549))*(Barèmes!$J$6:$J$28="+"))&gt;0,IF(J549&lt;=SUMIFS(Barèmes!$D$6:$D$28,Barèmes!$A$6:$A$28,"Endurance — Luc Léger (palier)",Barèmes!$B$6:$B$28,H549,Barèmes!$C$6:$C$28,IF(H549="6ème","Mixte",G549)),"à besoin",IF(J549&lt;=SUMIFS(Barèmes!$E$6:$E$28,Barèmes!$A$6:$A$28,"Endurance — Luc Léger (palier)",Barèmes!$B$6:$B$28,H549,Barèmes!$C$6:$C$28,IF(H549="6ème","Mixte",G549)),"fragile","satisfaisant")),IF(J549&gt;=SUMIFS(Barèmes!$D$6:$D$28,Barèmes!$A$6:$A$28,"Endurance — Luc Léger (palier)",Barèmes!$B$6:$B$28,H549,Barèmes!$C$6:$C$28,IF(H549="6ème","Mixte",G549)),"à besoin",IF(J549&gt;=SUMIFS(Barèmes!$E$6:$E$28,Barèmes!$A$6:$A$28,"Endurance — Luc Léger (palier)",Barèmes!$B$6:$B$28,H549,Barèmes!$C$6:$C$28,IF(H549="6ème","Mixte",G549)),"fragile","satisfaisant"))))</f>
        <v/>
      </c>
      <c r="N549" s="21" t="str">
        <f>IF(OR(J549="",SUMPRODUCT((Barèmes!$A$6:$A$28="Endurance — Luc Léger (palier)")*(Barèmes!$B$6:$B$28=H549)*(Barèmes!$C$6:$C$28=IF(H549="6ème","Mixte",G549)))=0),"",IF(SUMPRODUCT((Barèmes!$A$6:$A$28="Endurance — Luc Léger (palier)")*(Barèmes!$B$6:$B$28=H549)*(Barèmes!$C$6:$C$28=IF(H549="6ème","Mixte",G549))*(Barèmes!$J$6:$J$28="+"))&gt;0,IF(J549&lt;=SUMIFS(Barèmes!$F$6:$F$28,Barèmes!$A$6:$A$28,"Endurance — Luc Léger (palier)",Barèmes!$B$6:$B$28,H549,Barèmes!$C$6:$C$28,IF(H549="6ème","Mixte",G549)),Barèmes!$B$2,IF(J549&lt;=SUMIFS(Barèmes!$G$6:$G$28,Barèmes!$A$6:$A$28,"Endurance — Luc Léger (palier)",Barèmes!$B$6:$B$28,H549,Barèmes!$C$6:$C$28,IF(H549="6ème","Mixte",G549)),Barèmes!$C$2,IF(J549&lt;=SUMIFS(Barèmes!$H$6:$H$28,Barèmes!$A$6:$A$28,"Endurance — Luc Léger (palier)",Barèmes!$B$6:$B$28,H549,Barèmes!$C$6:$C$28,IF(H549="6ème","Mixte",G549)),Barèmes!$D$2,IF(J549&lt;=SUMIFS(Barèmes!$I$6:$I$28,Barèmes!$A$6:$A$28,"Endurance — Luc Léger (palier)",Barèmes!$B$6:$B$28,H549,Barèmes!$C$6:$C$28,IF(H549="6ème","Mixte",G549)),Barèmes!$E$2,Barèmes!$F$2)))),IF(J549&gt;=SUMIFS(Barèmes!$F$6:$F$28,Barèmes!$A$6:$A$28,"Endurance — Luc Léger (palier)",Barèmes!$B$6:$B$28,H549,Barèmes!$C$6:$C$28,IF(H549="6ème","Mixte",G549)),Barèmes!$B$2,IF(J549&gt;=SUMIFS(Barèmes!$G$6:$G$28,Barèmes!$A$6:$A$28,"Endurance — Luc Léger (palier)",Barèmes!$B$6:$B$28,H549,Barèmes!$C$6:$C$28,IF(H549="6ème","Mixte",G549)),Barèmes!$C$2,IF(J549&gt;=SUMIFS(Barèmes!$H$6:$H$28,Barèmes!$A$6:$A$28,"Endurance — Luc Léger (palier)",Barèmes!$B$6:$B$28,H549,Barèmes!$C$6:$C$28,IF(H549="6ème","Mixte",G549)),Barèmes!$D$2,IF(J549&gt;=SUMIFS(Barèmes!$I$6:$I$28,Barèmes!$A$6:$A$28,"Endurance — Luc Léger (palier)",Barèmes!$B$6:$B$28,H549,Barèmes!$C$6:$C$28,IF(H549="6ème","Mixte",G549)),Barèmes!$E$2,Barèmes!$F$2))))))</f>
        <v/>
      </c>
      <c r="O549" s="22"/>
      <c r="P549" s="23" t="str">
        <f>IF(OR(O549="",SUMPRODUCT((Barèmes!$A$6:$A$28="Force bas du corps — Saut en longueur (m)")*(Barèmes!$B$6:$B$28=H549)*(Barèmes!$C$6:$C$28=IF(H549="6ème","Mixte",G549)))=0),"",IF(SUMPRODUCT((Barèmes!$A$6:$A$28="Force bas du corps — Saut en longueur (m)")*(Barèmes!$B$6:$B$28=H549)*(Barèmes!$C$6:$C$28=IF(H549="6ème","Mixte",G549))*(Barèmes!$J$6:$J$28="+"))&gt;0,IF(O549&lt;=SUMIFS(Barèmes!$D$6:$D$28,Barèmes!$A$6:$A$28,"Force bas du corps — Saut en longueur (m)",Barèmes!$B$6:$B$28,H549,Barèmes!$C$6:$C$28,IF(H549="6ème","Mixte",G549)),"à besoin",IF(O549&lt;=SUMIFS(Barèmes!$E$6:$E$28,Barèmes!$A$6:$A$28,"Force bas du corps — Saut en longueur (m)",Barèmes!$B$6:$B$28,H549,Barèmes!$C$6:$C$28,IF(H549="6ème","Mixte",G549)),"fragile","satisfaisant")),IF(O549&gt;=SUMIFS(Barèmes!$D$6:$D$28,Barèmes!$A$6:$A$28,"Force bas du corps — Saut en longueur (m)",Barèmes!$B$6:$B$28,H549,Barèmes!$C$6:$C$28,IF(H549="6ème","Mixte",G549)),"à besoin",IF(O549&gt;=SUMIFS(Barèmes!$E$6:$E$28,Barèmes!$A$6:$A$28,"Force bas du corps — Saut en longueur (m)",Barèmes!$B$6:$B$28,H549,Barèmes!$C$6:$C$28,IF(H549="6ème","Mixte",G549)),"fragile","satisfaisant"))))</f>
        <v/>
      </c>
      <c r="Q549" s="23" t="str">
        <f>IF(OR(O549="",SUMPRODUCT((Barèmes!$A$6:$A$28="Force bas du corps — Saut en longueur (m)")*(Barèmes!$B$6:$B$28=H549)*(Barèmes!$C$6:$C$28=IF(H549="6ème","Mixte",G549)))=0),"",IF(SUMPRODUCT((Barèmes!$A$6:$A$28="Force bas du corps — Saut en longueur (m)")*(Barèmes!$B$6:$B$28=H549)*(Barèmes!$C$6:$C$28=IF(H549="6ème","Mixte",G549))*(Barèmes!$J$6:$J$28="+"))&gt;0,IF(O549&lt;=SUMIFS(Barèmes!$F$6:$F$28,Barèmes!$A$6:$A$28,"Force bas du corps — Saut en longueur (m)",Barèmes!$B$6:$B$28,H549,Barèmes!$C$6:$C$28,IF(H549="6ème","Mixte",G549)),Barèmes!$B$2,IF(O549&lt;=SUMIFS(Barèmes!$G$6:$G$28,Barèmes!$A$6:$A$28,"Force bas du corps — Saut en longueur (m)",Barèmes!$B$6:$B$28,H549,Barèmes!$C$6:$C$28,IF(H549="6ème","Mixte",G549)),Barèmes!$C$2,IF(O549&lt;=SUMIFS(Barèmes!$H$6:$H$28,Barèmes!$A$6:$A$28,"Force bas du corps — Saut en longueur (m)",Barèmes!$B$6:$B$28,H549,Barèmes!$C$6:$C$28,IF(H549="6ème","Mixte",G549)),Barèmes!$D$2,IF(O549&lt;=SUMIFS(Barèmes!$I$6:$I$28,Barèmes!$A$6:$A$28,"Force bas du corps — Saut en longueur (m)",Barèmes!$B$6:$B$28,H549,Barèmes!$C$6:$C$28,IF(H549="6ème","Mixte",G549)),Barèmes!$E$2,Barèmes!$F$2)))),IF(O549&gt;=SUMIFS(Barèmes!$F$6:$F$28,Barèmes!$A$6:$A$28,"Force bas du corps — Saut en longueur (m)",Barèmes!$B$6:$B$28,H549,Barèmes!$C$6:$C$28,IF(H549="6ème","Mixte",G549)),Barèmes!$B$2,IF(O549&gt;=SUMIFS(Barèmes!$G$6:$G$28,Barèmes!$A$6:$A$28,"Force bas du corps — Saut en longueur (m)",Barèmes!$B$6:$B$28,H549,Barèmes!$C$6:$C$28,IF(H549="6ème","Mixte",G549)),Barèmes!$C$2,IF(O549&gt;=SUMIFS(Barèmes!$H$6:$H$28,Barèmes!$A$6:$A$28,"Force bas du corps — Saut en longueur (m)",Barèmes!$B$6:$B$28,H549,Barèmes!$C$6:$C$28,IF(H549="6ème","Mixte",G549)),Barèmes!$D$2,IF(O549&gt;=SUMIFS(Barèmes!$I$6:$I$28,Barèmes!$A$6:$A$28,"Force bas du corps — Saut en longueur (m)",Barèmes!$B$6:$B$28,H549,Barèmes!$C$6:$C$28,IF(H549="6ème","Mixte",G549)),Barèmes!$E$2,Barèmes!$F$2))))))</f>
        <v/>
      </c>
      <c r="R549" s="22"/>
      <c r="S549" s="24" t="str">
        <f>IF(OR(R549="",SUMPRODUCT((Barèmes!$A$6:$A$28="Vitesse — 30 m (s)")*(Barèmes!$B$6:$B$28=H549)*(Barèmes!$C$6:$C$28=IF(H549="6ème","Mixte",G549)))=0),"",IF(SUMPRODUCT((Barèmes!$A$6:$A$28="Vitesse — 30 m (s)")*(Barèmes!$B$6:$B$28=H549)*(Barèmes!$C$6:$C$28=IF(H549="6ème","Mixte",G549))*(Barèmes!$J$6:$J$28="+"))&gt;0,IF(R549&lt;=SUMIFS(Barèmes!$D$6:$D$28,Barèmes!$A$6:$A$28,"Vitesse — 30 m (s)",Barèmes!$B$6:$B$28,H549,Barèmes!$C$6:$C$28,IF(H549="6ème","Mixte",G549)),"à besoin",IF(R549&lt;=SUMIFS(Barèmes!$E$6:$E$28,Barèmes!$A$6:$A$28,"Vitesse — 30 m (s)",Barèmes!$B$6:$B$28,H549,Barèmes!$C$6:$C$28,IF(H549="6ème","Mixte",G549)),"fragile","satisfaisant")),IF(R549&gt;=SUMIFS(Barèmes!$D$6:$D$28,Barèmes!$A$6:$A$28,"Vitesse — 30 m (s)",Barèmes!$B$6:$B$28,H549,Barèmes!$C$6:$C$28,IF(H549="6ème","Mixte",G549)),"à besoin",IF(R549&gt;=SUMIFS(Barèmes!$E$6:$E$28,Barèmes!$A$6:$A$28,"Vitesse — 30 m (s)",Barèmes!$B$6:$B$28,H549,Barèmes!$C$6:$C$28,IF(H549="6ème","Mixte",G549)),"fragile","satisfaisant"))))</f>
        <v/>
      </c>
      <c r="T549" s="24" t="str">
        <f>IF(OR(R549="",SUMPRODUCT((Barèmes!$A$6:$A$28="Vitesse — 30 m (s)")*(Barèmes!$B$6:$B$28=H549)*(Barèmes!$C$6:$C$28=IF(H549="6ème","Mixte",G549)))=0),"",IF(SUMPRODUCT((Barèmes!$A$6:$A$28="Vitesse — 30 m (s)")*(Barèmes!$B$6:$B$28=H549)*(Barèmes!$C$6:$C$28=IF(H549="6ème","Mixte",G549))*(Barèmes!$J$6:$J$28="+"))&gt;0,IF(R549&lt;=SUMIFS(Barèmes!$F$6:$F$28,Barèmes!$A$6:$A$28,"Vitesse — 30 m (s)",Barèmes!$B$6:$B$28,H549,Barèmes!$C$6:$C$28,IF(H549="6ème","Mixte",G549)),Barèmes!$B$2,IF(R549&lt;=SUMIFS(Barèmes!$G$6:$G$28,Barèmes!$A$6:$A$28,"Vitesse — 30 m (s)",Barèmes!$B$6:$B$28,H549,Barèmes!$C$6:$C$28,IF(H549="6ème","Mixte",G549)),Barèmes!$C$2,IF(R549&lt;=SUMIFS(Barèmes!$H$6:$H$28,Barèmes!$A$6:$A$28,"Vitesse — 30 m (s)",Barèmes!$B$6:$B$28,H549,Barèmes!$C$6:$C$28,IF(H549="6ème","Mixte",G549)),Barèmes!$D$2,IF(R549&lt;=SUMIFS(Barèmes!$I$6:$I$28,Barèmes!$A$6:$A$28,"Vitesse — 30 m (s)",Barèmes!$B$6:$B$28,H549,Barèmes!$C$6:$C$28,IF(H549="6ème","Mixte",G549)),Barèmes!$E$2,Barèmes!$F$2)))),IF(R549&gt;=SUMIFS(Barèmes!$F$6:$F$28,Barèmes!$A$6:$A$28,"Vitesse — 30 m (s)",Barèmes!$B$6:$B$28,H549,Barèmes!$C$6:$C$28,IF(H549="6ème","Mixte",G549)),Barèmes!$B$2,IF(R549&gt;=SUMIFS(Barèmes!$G$6:$G$28,Barèmes!$A$6:$A$28,"Vitesse — 30 m (s)",Barèmes!$B$6:$B$28,H549,Barèmes!$C$6:$C$28,IF(H549="6ème","Mixte",G549)),Barèmes!$C$2,IF(R549&gt;=SUMIFS(Barèmes!$H$6:$H$28,Barèmes!$A$6:$A$28,"Vitesse — 30 m (s)",Barèmes!$B$6:$B$28,H549,Barèmes!$C$6:$C$28,IF(H549="6ème","Mixte",G549)),Barèmes!$D$2,IF(R549&gt;=SUMIFS(Barèmes!$I$6:$I$28,Barèmes!$A$6:$A$28,"Vitesse — 30 m (s)",Barèmes!$B$6:$B$28,H549,Barèmes!$C$6:$C$28,IF(H549="6ème","Mixte",G549)),Barèmes!$E$2,Barèmes!$F$2))))))</f>
        <v/>
      </c>
      <c r="U549" s="22"/>
      <c r="V549" s="25" t="str">
        <f>IF(OR(U549="",SUMPRODUCT((Barèmes!$A$6:$A$28="Vitesse — 50 m (s)")*(Barèmes!$B$6:$B$28=H549)*(Barèmes!$C$6:$C$28=IF(H549="6ème","Mixte",G549)))=0),"",IF(SUMPRODUCT((Barèmes!$A$6:$A$28="Vitesse — 50 m (s)")*(Barèmes!$B$6:$B$28=H549)*(Barèmes!$C$6:$C$28=IF(H549="6ème","Mixte",G549))*(Barèmes!$J$6:$J$28="+"))&gt;0,IF(U549&lt;=SUMIFS(Barèmes!$D$6:$D$28,Barèmes!$A$6:$A$28,"Vitesse — 50 m (s)",Barèmes!$B$6:$B$28,H549,Barèmes!$C$6:$C$28,IF(H549="6ème","Mixte",G549)),"à besoin",IF(U549&lt;=SUMIFS(Barèmes!$E$6:$E$28,Barèmes!$A$6:$A$28,"Vitesse — 50 m (s)",Barèmes!$B$6:$B$28,H549,Barèmes!$C$6:$C$28,IF(H549="6ème","Mixte",G549)),"fragile","satisfaisant")),IF(U549&gt;=SUMIFS(Barèmes!$D$6:$D$28,Barèmes!$A$6:$A$28,"Vitesse — 50 m (s)",Barèmes!$B$6:$B$28,H549,Barèmes!$C$6:$C$28,IF(H549="6ème","Mixte",G549)),"à besoin",IF(U549&gt;=SUMIFS(Barèmes!$E$6:$E$28,Barèmes!$A$6:$A$28,"Vitesse — 50 m (s)",Barèmes!$B$6:$B$28,H549,Barèmes!$C$6:$C$28,IF(H549="6ème","Mixte",G549)),"fragile","satisfaisant"))))</f>
        <v/>
      </c>
      <c r="W549" s="25" t="str">
        <f>IF(OR(U549="",SUMPRODUCT((Barèmes!$A$6:$A$28="Vitesse — 50 m (s)")*(Barèmes!$B$6:$B$28=H549)*(Barèmes!$C$6:$C$28=IF(H549="6ème","Mixte",G549)))=0),"",IF(SUMPRODUCT((Barèmes!$A$6:$A$28="Vitesse — 50 m (s)")*(Barèmes!$B$6:$B$28=H549)*(Barèmes!$C$6:$C$28=IF(H549="6ème","Mixte",G549))*(Barèmes!$J$6:$J$28="+"))&gt;0,IF(U549&lt;=SUMIFS(Barèmes!$F$6:$F$28,Barèmes!$A$6:$A$28,"Vitesse — 50 m (s)",Barèmes!$B$6:$B$28,H549,Barèmes!$C$6:$C$28,IF(H549="6ème","Mixte",G549)),Barèmes!$B$2,IF(U549&lt;=SUMIFS(Barèmes!$G$6:$G$28,Barèmes!$A$6:$A$28,"Vitesse — 50 m (s)",Barèmes!$B$6:$B$28,H549,Barèmes!$C$6:$C$28,IF(H549="6ème","Mixte",G549)),Barèmes!$C$2,IF(U549&lt;=SUMIFS(Barèmes!$H$6:$H$28,Barèmes!$A$6:$A$28,"Vitesse — 50 m (s)",Barèmes!$B$6:$B$28,H549,Barèmes!$C$6:$C$28,IF(H549="6ème","Mixte",G549)),Barèmes!$D$2,IF(U549&lt;=SUMIFS(Barèmes!$I$6:$I$28,Barèmes!$A$6:$A$28,"Vitesse — 50 m (s)",Barèmes!$B$6:$B$28,H549,Barèmes!$C$6:$C$28,IF(H549="6ème","Mixte",G549)),Barèmes!$E$2,Barèmes!$F$2)))),IF(U549&gt;=SUMIFS(Barèmes!$F$6:$F$28,Barèmes!$A$6:$A$28,"Vitesse — 50 m (s)",Barèmes!$B$6:$B$28,H549,Barèmes!$C$6:$C$28,IF(H549="6ème","Mixte",G549)),Barèmes!$B$2,IF(U549&gt;=SUMIFS(Barèmes!$G$6:$G$28,Barèmes!$A$6:$A$28,"Vitesse — 50 m (s)",Barèmes!$B$6:$B$28,H549,Barèmes!$C$6:$C$28,IF(H549="6ème","Mixte",G549)),Barèmes!$C$2,IF(U549&gt;=SUMIFS(Barèmes!$H$6:$H$28,Barèmes!$A$6:$A$28,"Vitesse — 50 m (s)",Barèmes!$B$6:$B$28,H549,Barèmes!$C$6:$C$28,IF(H549="6ème","Mixte",G549)),Barèmes!$D$2,IF(U549&gt;=SUMIFS(Barèmes!$I$6:$I$28,Barèmes!$A$6:$A$28,"Vitesse — 50 m (s)",Barèmes!$B$6:$B$28,H549,Barèmes!$C$6:$C$28,IF(H549="6ème","Mixte",G549)),Barèmes!$E$2,Barèmes!$F$2))))))</f>
        <v/>
      </c>
      <c r="X549" s="18"/>
      <c r="Y549" s="26" t="str" cm="1">
        <f t="array" ref="Y549">IF(OR(X549="",SUMPRODUCT((Barèmes!$A$6:$A$28="Souplesse (score 1-5)")*(Barèmes!$B$6:$B$28=H549)*(Barèmes!$C$6:$C$28=IF(H549="6ème","Mixte",G549)))=0),"",IF(SUMPRODUCT((Barèmes!$A$6:$A$28="Souplesse (score 1-5)")*(Barèmes!$B$6:$B$28=H549)*(Barèmes!$C$6:$C$28=IF(H549="6ème","Mixte",G549))*(Barèmes!$J$6:$J$28="+"))&gt;0,IF(X549&lt;=SUMIFS(Barèmes!$D$6:$D$28,Barèmes!$A$6:$A$28,"Souplesse (score 1-5)",Barèmes!$B$6:$B$28,H549,Barèmes!$C$6:$C$28,IF(H549="6ème","Mixte",G549)),"à besoin",IF(X549&lt;=SUMIFS(Barèmes!$E$6:$E$28,Barèmes!$A$6:$A$28,"Souplesse (score 1-5)",Barèmes!$B$6:$B$28,H549,Barèmes!$C$6:$C$28,IF(H549="6ème","Mixte",G549)),"fragile","satisfaisant")),IF(X549&gt;=SUMIFS(Barèmes!$D$6:$D$28,Barèmes!$A$6:$A$28,"Souplesse (score 1-5)",Barèmes!$B$6:$B$28,H549,Barèmes!$C$6:$C$28,IF(H549="6ème","Mixte",G549)),"à besoin",IF(X549&gt;=SUMIFS(Barèmes!$E$6:$E$28,Barèmes!$A$6:$A$28,"Souplesse (score 1-5)",Barèmes!$B$6:$B$28,H549,Barèmes!$C$6:$C$28,IF(H549="6ème","Mixte",G549)),"fragile","satisfaisant"))))</f>
        <v/>
      </c>
      <c r="Z549" s="26" t="str" cm="1">
        <f t="array" ref="Z549">IF(OR(X549="",SUMPRODUCT((Barèmes!$A$6:$A$28="Souplesse (score 1-5)")*(Barèmes!$B$6:$B$28=H549)*(Barèmes!$C$6:$C$28=IF(H549="6ème","Mixte",G549)))=0),"",IF(SUMPRODUCT((Barèmes!$A$6:$A$28="Souplesse (score 1-5)")*(Barèmes!$B$6:$B$28=H549)*(Barèmes!$C$6:$C$28=IF(H549="6ème","Mixte",G549))*(Barèmes!$J$6:$J$28="+"))&gt;0,IF(X549&lt;=SUMIFS(Barèmes!$F$6:$F$28,Barèmes!$A$6:$A$28,"Souplesse (score 1-5)",Barèmes!$B$6:$B$28,H549,Barèmes!$C$6:$C$28,IF(H549="6ème","Mixte",G549)),Barèmes!$B$2,IF(X549&lt;=SUMIFS(Barèmes!$G$6:$G$28,Barèmes!$A$6:$A$28,"Souplesse (score 1-5)",Barèmes!$B$6:$B$28,H549,Barèmes!$C$6:$C$28,IF(H549="6ème","Mixte",G549)),Barèmes!$C$2,IF(X549&lt;=SUMIFS(Barèmes!$H$6:$H$28,Barèmes!$A$6:$A$28,"Souplesse (score 1-5)",Barèmes!$B$6:$B$28,H549,Barèmes!$C$6:$C$28,IF(H549="6ème","Mixte",G549)),Barèmes!$D$2,IF(X549&lt;=SUMIFS(Barèmes!$I$6:$I$28,Barèmes!$A$6:$A$28,"Souplesse (score 1-5)",Barèmes!$B$6:$B$28,H549,Barèmes!$C$6:$C$28,IF(H549="6ème","Mixte",G549)),Barèmes!$E$2,Barèmes!$F$2)))),IF(X549&gt;=SUMIFS(Barèmes!$F$6:$F$28,Barèmes!$A$6:$A$28,"Souplesse (score 1-5)",Barèmes!$B$6:$B$28,H549,Barèmes!$C$6:$C$28,IF(H549="6ème","Mixte",G549)),Barèmes!$B$2,IF(X549&gt;=SUMIFS(Barèmes!$G$6:$G$28,Barèmes!$A$6:$A$28,"Souplesse (score 1-5)",Barèmes!$B$6:$B$28,H549,Barèmes!$C$6:$C$28,IF(H549="6ème","Mixte",G549)),Barèmes!$C$2,IF(X549&gt;=SUMIFS(Barèmes!$H$6:$H$28,Barèmes!$A$6:$A$28,"Souplesse (score 1-5)",Barèmes!$B$6:$B$28,H549,Barèmes!$C$6:$C$28,IF(H549="6ème","Mixte",G549)),Barèmes!$D$2,IF(X549&gt;=SUMIFS(Barèmes!$I$6:$I$28,Barèmes!$A$6:$A$28,"Souplesse (score 1-5)",Barèmes!$B$6:$B$28,H549,Barèmes!$C$6:$C$28,IF(H549="6ème","Mixte",G549)),Barèmes!$E$2,Barèmes!$F$2))))))</f>
        <v/>
      </c>
      <c r="AA549" s="22"/>
      <c r="AB549" s="27" t="str">
        <f>IF(OR(AA549="",SUMPRODUCT((Barèmes!$A$6:$A$28="Agilité — T-test 974 (s)")*(Barèmes!$B$6:$B$28=H549)*(Barèmes!$C$6:$C$28=IF(H549="6ème","Mixte",G549)))=0),"",IF(SUMPRODUCT((Barèmes!$A$6:$A$28="Agilité — T-test 974 (s)")*(Barèmes!$B$6:$B$28=H549)*(Barèmes!$C$6:$C$28=IF(H549="6ème","Mixte",G549))*(Barèmes!$J$6:$J$28="+"))&gt;0,IF(AA549&lt;=SUMIFS(Barèmes!$D$6:$D$28,Barèmes!$A$6:$A$28,"Agilité — T-test 974 (s)",Barèmes!$B$6:$B$28,H549,Barèmes!$C$6:$C$28,IF(H549="6ème","Mixte",G549)),"à besoin",IF(AA549&lt;=SUMIFS(Barèmes!$E$6:$E$28,Barèmes!$A$6:$A$28,"Agilité — T-test 974 (s)",Barèmes!$B$6:$B$28,H549,Barèmes!$C$6:$C$28,IF(H549="6ème","Mixte",G549)),"fragile","satisfaisant")),IF(AA549&gt;=SUMIFS(Barèmes!$D$6:$D$28,Barèmes!$A$6:$A$28,"Agilité — T-test 974 (s)",Barèmes!$B$6:$B$28,H549,Barèmes!$C$6:$C$28,IF(H549="6ème","Mixte",G549)),"à besoin",IF(AA549&gt;=SUMIFS(Barèmes!$E$6:$E$28,Barèmes!$A$6:$A$28,"Agilité — T-test 974 (s)",Barèmes!$B$6:$B$28,H549,Barèmes!$C$6:$C$28,IF(H549="6ème","Mixte",G549)),"fragile","satisfaisant"))))</f>
        <v/>
      </c>
      <c r="AC549" s="27" t="str">
        <f>IF(OR(AA549="",SUMPRODUCT((Barèmes!$A$6:$A$28="Agilité — T-test 974 (s)")*(Barèmes!$B$6:$B$28=H549)*(Barèmes!$C$6:$C$28=IF(H549="6ème","Mixte",G549)))=0),"",IF(SUMPRODUCT((Barèmes!$A$6:$A$28="Agilité — T-test 974 (s)")*(Barèmes!$B$6:$B$28=H549)*(Barèmes!$C$6:$C$28=IF(H549="6ème","Mixte",G549))*(Barèmes!$J$6:$J$28="+"))&gt;0,IF(AA549&lt;=SUMIFS(Barèmes!$F$6:$F$28,Barèmes!$A$6:$A$28,"Agilité — T-test 974 (s)",Barèmes!$B$6:$B$28,H549,Barèmes!$C$6:$C$28,IF(H549="6ème","Mixte",G549)),Barèmes!$B$2,IF(AA549&lt;=SUMIFS(Barèmes!$G$6:$G$28,Barèmes!$A$6:$A$28,"Agilité — T-test 974 (s)",Barèmes!$B$6:$B$28,H549,Barèmes!$C$6:$C$28,IF(H549="6ème","Mixte",G549)),Barèmes!$C$2,IF(AA549&lt;=SUMIFS(Barèmes!$H$6:$H$28,Barèmes!$A$6:$A$28,"Agilité — T-test 974 (s)",Barèmes!$B$6:$B$28,H549,Barèmes!$C$6:$C$28,IF(H549="6ème","Mixte",G549)),Barèmes!$D$2,IF(AA549&lt;=SUMIFS(Barèmes!$I$6:$I$28,Barèmes!$A$6:$A$28,"Agilité — T-test 974 (s)",Barèmes!$B$6:$B$28,H549,Barèmes!$C$6:$C$28,IF(H549="6ème","Mixte",G549)),Barèmes!$E$2,Barèmes!$F$2)))),IF(AA549&gt;=SUMIFS(Barèmes!$F$6:$F$28,Barèmes!$A$6:$A$28,"Agilité — T-test 974 (s)",Barèmes!$B$6:$B$28,H549,Barèmes!$C$6:$C$28,IF(H549="6ème","Mixte",G549)),Barèmes!$B$2,IF(AA549&gt;=SUMIFS(Barèmes!$G$6:$G$28,Barèmes!$A$6:$A$28,"Agilité — T-test 974 (s)",Barèmes!$B$6:$B$28,H549,Barèmes!$C$6:$C$28,IF(H549="6ème","Mixte",G549)),Barèmes!$C$2,IF(AA549&gt;=SUMIFS(Barèmes!$H$6:$H$28,Barèmes!$A$6:$A$28,"Agilité — T-test 974 (s)",Barèmes!$B$6:$B$28,H549,Barèmes!$C$6:$C$28,IF(H549="6ème","Mixte",G549)),Barèmes!$D$2,IF(AA549&gt;=SUMIFS(Barèmes!$I$6:$I$28,Barèmes!$A$6:$A$28,"Agilité — T-test 974 (s)",Barèmes!$B$6:$B$28,H549,Barèmes!$C$6:$C$28,IF(H549="6ème","Mixte",G549)),Barèmes!$E$2,Barèmes!$F$2))))))</f>
        <v/>
      </c>
      <c r="AD549" s="28" t="str">
        <f t="shared" si="66"/>
        <v/>
      </c>
      <c r="AE549" s="29" t="str">
        <f t="shared" si="67"/>
        <v/>
      </c>
      <c r="AF549" s="30" t="str">
        <f>IF(OR(AD549="",SUMPRODUCT((Barèmes!$A$6:$A$28="Surcoût d'agilité (s) — technique")*(Barèmes!$B$6:$B$28=H549)*(Barèmes!$C$6:$C$28=IF(H549="6ème","Mixte",G549)))=0),"",IF(SUMPRODUCT((Barèmes!$A$6:$A$28="Surcoût d'agilité (s) — technique")*(Barèmes!$B$6:$B$28=H549)*(Barèmes!$C$6:$C$28=IF(H549="6ème","Mixte",G549))*(Barèmes!$J$6:$J$28="+"))&gt;0,IF(AD549&lt;=SUMIFS(Barèmes!$D$6:$D$28,Barèmes!$A$6:$A$28,"Surcoût d'agilité (s) — technique",Barèmes!$B$6:$B$28,H549,Barèmes!$C$6:$C$28,IF(H549="6ème","Mixte",G549)),"à besoin",IF(AD549&lt;=SUMIFS(Barèmes!$E$6:$E$28,Barèmes!$A$6:$A$28,"Surcoût d'agilité (s) — technique",Barèmes!$B$6:$B$28,H549,Barèmes!$C$6:$C$28,IF(H549="6ème","Mixte",G549)),"fragile","satisfaisant")),IF(AD549&gt;=SUMIFS(Barèmes!$D$6:$D$28,Barèmes!$A$6:$A$28,"Surcoût d'agilité (s) — technique",Barèmes!$B$6:$B$28,H549,Barèmes!$C$6:$C$28,IF(H549="6ème","Mixte",G549)),"à besoin",IF(AD549&gt;=SUMIFS(Barèmes!$E$6:$E$28,Barèmes!$A$6:$A$28,"Surcoût d'agilité (s) — technique",Barèmes!$B$6:$B$28,H549,Barèmes!$C$6:$C$28,IF(H549="6ème","Mixte",G549)),"fragile","satisfaisant"))))</f>
        <v/>
      </c>
      <c r="AG549" s="30" t="str">
        <f>IF(OR(AD549="",SUMPRODUCT((Barèmes!$A$6:$A$28="Surcoût d'agilité (s) — technique")*(Barèmes!$B$6:$B$28=H549)*(Barèmes!$C$6:$C$28=IF(H549="6ème","Mixte",G549)))=0),"",IF(SUMPRODUCT((Barèmes!$A$6:$A$28="Surcoût d'agilité (s) — technique")*(Barèmes!$B$6:$B$28=H549)*(Barèmes!$C$6:$C$28=IF(H549="6ème","Mixte",G549))*(Barèmes!$J$6:$J$28="+"))&gt;0,IF(AD549&lt;=SUMIFS(Barèmes!$F$6:$F$28,Barèmes!$A$6:$A$28,"Surcoût d'agilité (s) — technique",Barèmes!$B$6:$B$28,H549,Barèmes!$C$6:$C$28,IF(H549="6ème","Mixte",G549)),Barèmes!$B$2,IF(AD549&lt;=SUMIFS(Barèmes!$G$6:$G$28,Barèmes!$A$6:$A$28,"Surcoût d'agilité (s) — technique",Barèmes!$B$6:$B$28,H549,Barèmes!$C$6:$C$28,IF(H549="6ème","Mixte",G549)),Barèmes!$C$2,IF(AD549&lt;=SUMIFS(Barèmes!$H$6:$H$28,Barèmes!$A$6:$A$28,"Surcoût d'agilité (s) — technique",Barèmes!$B$6:$B$28,H549,Barèmes!$C$6:$C$28,IF(H549="6ème","Mixte",G549)),Barèmes!$D$2,IF(AD549&lt;=SUMIFS(Barèmes!$I$6:$I$28,Barèmes!$A$6:$A$28,"Surcoût d'agilité (s) — technique",Barèmes!$B$6:$B$28,H549,Barèmes!$C$6:$C$28,IF(H549="6ème","Mixte",G549)),Barèmes!$E$2,Barèmes!$F$2)))),IF(AD549&gt;=SUMIFS(Barèmes!$F$6:$F$28,Barèmes!$A$6:$A$28,"Surcoût d'agilité (s) — technique",Barèmes!$B$6:$B$28,H549,Barèmes!$C$6:$C$28,IF(H549="6ème","Mixte",G549)),Barèmes!$B$2,IF(AD549&gt;=SUMIFS(Barèmes!$G$6:$G$28,Barèmes!$A$6:$A$28,"Surcoût d'agilité (s) — technique",Barèmes!$B$6:$B$28,H549,Barèmes!$C$6:$C$28,IF(H549="6ème","Mixte",G549)),Barèmes!$C$2,IF(AD549&gt;=SUMIFS(Barèmes!$H$6:$H$28,Barèmes!$A$6:$A$28,"Surcoût d'agilité (s) — technique",Barèmes!$B$6:$B$28,H549,Barèmes!$C$6:$C$28,IF(H549="6ème","Mixte",G549)),Barèmes!$D$2,IF(AD549&gt;=SUMIFS(Barèmes!$I$6:$I$28,Barèmes!$A$6:$A$28,"Surcoût d'agilité (s) — technique",Barèmes!$B$6:$B$28,H549,Barèmes!$C$6:$C$28,IF(H549="6ème","Mixte",G549)),Barèmes!$E$2,Barèmes!$F$2))))))</f>
        <v/>
      </c>
      <c r="AH549" s="31" t="str">
        <f>IF((IF(N549="",0,1)+IF(Q549="",0,1)+IF(W549="",0,1)+IF(Z549="",0,1)+IF(AC549="",0,1))=0,"",3*IF(N549=Barèmes!$B$2,1,IF(N549=Barèmes!$C$2,2,IF(N549=Barèmes!$D$2,3,IF(N549=Barèmes!$E$2,4,IF(N549=Barèmes!$F$2,5,0)))))+3*IF(Q549=Barèmes!$B$2,1,IF(Q549=Barèmes!$C$2,2,IF(Q549=Barèmes!$D$2,3,IF(Q549=Barèmes!$E$2,4,IF(Q549=Barèmes!$F$2,5,0)))))+2*IF(W549=Barèmes!$B$2,1,IF(W549=Barèmes!$C$2,2,IF(W549=Barèmes!$D$2,3,IF(W549=Barèmes!$E$2,4,IF(W549=Barèmes!$F$2,5,0)))))+1*IF(Z549=Barèmes!$B$2,1,IF(Z549=Barèmes!$C$2,2,IF(Z549=Barèmes!$D$2,3,IF(Z549=Barèmes!$E$2,4,IF(Z549=Barèmes!$F$2,5,0)))))+1*IF(AC549=Barèmes!$B$2,1,IF(AC549=Barèmes!$C$2,2,IF(AC549=Barèmes!$D$2,3,IF(AC549=Barèmes!$E$2,4,IF(AC549=Barèmes!$F$2,5,0))))))</f>
        <v/>
      </c>
      <c r="AI549" s="31"/>
      <c r="AJ549" s="32" t="str">
        <f>IFERROR(INDEX(Croissance!$B$5:$B$604,MATCH(A549,Croissance!$A$5:$A$604,0)),"")</f>
        <v/>
      </c>
      <c r="AK549" s="32" t="str">
        <f>IFERROR(INDEX(Croissance!$C$5:$C$604,MATCH(A549,Croissance!$A$5:$A$604,0)),"")</f>
        <v/>
      </c>
      <c r="AL549" s="32" t="str">
        <f>IFERROR(INDEX(Croissance!$D$5:$D$604,MATCH(A549,Croissance!$A$5:$A$604,0)),"")</f>
        <v/>
      </c>
      <c r="AM549" s="32" t="str">
        <f>IFERROR(INDEX(Croissance!$E$5:$E$604,MATCH(A549,Croissance!$A$5:$A$604,0)),"")</f>
        <v/>
      </c>
      <c r="AO549" s="33">
        <f t="shared" si="72"/>
        <v>0</v>
      </c>
      <c r="AP549" s="33">
        <f t="shared" si="68"/>
        <v>0</v>
      </c>
      <c r="AQ549" s="33">
        <f>IF(A549="",0,IF(AND(OR('Synthèse classe'!$C$2="Tous",C549='Synthèse classe'!$C$2),OR('Synthèse classe'!$C$3="Toutes",D549='Synthèse classe'!$C$3),OR('Synthèse classe'!$C$4="Toutes",AND('Synthèse classe'!$C$4="Dernière",AP549=1),B549=IFERROR(VALUE('Synthèse classe'!$C$4),0))),1,0))</f>
        <v>0</v>
      </c>
      <c r="AR549" s="34" t="str">
        <f t="shared" si="69"/>
        <v/>
      </c>
    </row>
    <row r="550" spans="1:44" x14ac:dyDescent="0.2">
      <c r="A550" s="17" t="str">
        <f t="shared" si="65"/>
        <v/>
      </c>
      <c r="B550" s="18"/>
      <c r="C550" s="19"/>
      <c r="D550" s="19"/>
      <c r="E550" s="19"/>
      <c r="F550" s="19"/>
      <c r="G550" s="19"/>
      <c r="H550" s="17" t="str">
        <f t="shared" si="70"/>
        <v/>
      </c>
      <c r="I550" s="20"/>
      <c r="J550" s="18"/>
      <c r="K550" s="19"/>
      <c r="L550" s="21" t="str">
        <f t="shared" si="71"/>
        <v/>
      </c>
      <c r="M550" s="21" t="str">
        <f>IF(OR(J550="",SUMPRODUCT((Barèmes!$A$6:$A$28="Endurance — Luc Léger (palier)")*(Barèmes!$B$6:$B$28=H550)*(Barèmes!$C$6:$C$28=IF(H550="6ème","Mixte",G550)))=0),"",IF(SUMPRODUCT((Barèmes!$A$6:$A$28="Endurance — Luc Léger (palier)")*(Barèmes!$B$6:$B$28=H550)*(Barèmes!$C$6:$C$28=IF(H550="6ème","Mixte",G550))*(Barèmes!$J$6:$J$28="+"))&gt;0,IF(J550&lt;=SUMIFS(Barèmes!$D$6:$D$28,Barèmes!$A$6:$A$28,"Endurance — Luc Léger (palier)",Barèmes!$B$6:$B$28,H550,Barèmes!$C$6:$C$28,IF(H550="6ème","Mixte",G550)),"à besoin",IF(J550&lt;=SUMIFS(Barèmes!$E$6:$E$28,Barèmes!$A$6:$A$28,"Endurance — Luc Léger (palier)",Barèmes!$B$6:$B$28,H550,Barèmes!$C$6:$C$28,IF(H550="6ème","Mixte",G550)),"fragile","satisfaisant")),IF(J550&gt;=SUMIFS(Barèmes!$D$6:$D$28,Barèmes!$A$6:$A$28,"Endurance — Luc Léger (palier)",Barèmes!$B$6:$B$28,H550,Barèmes!$C$6:$C$28,IF(H550="6ème","Mixte",G550)),"à besoin",IF(J550&gt;=SUMIFS(Barèmes!$E$6:$E$28,Barèmes!$A$6:$A$28,"Endurance — Luc Léger (palier)",Barèmes!$B$6:$B$28,H550,Barèmes!$C$6:$C$28,IF(H550="6ème","Mixte",G550)),"fragile","satisfaisant"))))</f>
        <v/>
      </c>
      <c r="N550" s="21" t="str">
        <f>IF(OR(J550="",SUMPRODUCT((Barèmes!$A$6:$A$28="Endurance — Luc Léger (palier)")*(Barèmes!$B$6:$B$28=H550)*(Barèmes!$C$6:$C$28=IF(H550="6ème","Mixte",G550)))=0),"",IF(SUMPRODUCT((Barèmes!$A$6:$A$28="Endurance — Luc Léger (palier)")*(Barèmes!$B$6:$B$28=H550)*(Barèmes!$C$6:$C$28=IF(H550="6ème","Mixte",G550))*(Barèmes!$J$6:$J$28="+"))&gt;0,IF(J550&lt;=SUMIFS(Barèmes!$F$6:$F$28,Barèmes!$A$6:$A$28,"Endurance — Luc Léger (palier)",Barèmes!$B$6:$B$28,H550,Barèmes!$C$6:$C$28,IF(H550="6ème","Mixte",G550)),Barèmes!$B$2,IF(J550&lt;=SUMIFS(Barèmes!$G$6:$G$28,Barèmes!$A$6:$A$28,"Endurance — Luc Léger (palier)",Barèmes!$B$6:$B$28,H550,Barèmes!$C$6:$C$28,IF(H550="6ème","Mixte",G550)),Barèmes!$C$2,IF(J550&lt;=SUMIFS(Barèmes!$H$6:$H$28,Barèmes!$A$6:$A$28,"Endurance — Luc Léger (palier)",Barèmes!$B$6:$B$28,H550,Barèmes!$C$6:$C$28,IF(H550="6ème","Mixte",G550)),Barèmes!$D$2,IF(J550&lt;=SUMIFS(Barèmes!$I$6:$I$28,Barèmes!$A$6:$A$28,"Endurance — Luc Léger (palier)",Barèmes!$B$6:$B$28,H550,Barèmes!$C$6:$C$28,IF(H550="6ème","Mixte",G550)),Barèmes!$E$2,Barèmes!$F$2)))),IF(J550&gt;=SUMIFS(Barèmes!$F$6:$F$28,Barèmes!$A$6:$A$28,"Endurance — Luc Léger (palier)",Barèmes!$B$6:$B$28,H550,Barèmes!$C$6:$C$28,IF(H550="6ème","Mixte",G550)),Barèmes!$B$2,IF(J550&gt;=SUMIFS(Barèmes!$G$6:$G$28,Barèmes!$A$6:$A$28,"Endurance — Luc Léger (palier)",Barèmes!$B$6:$B$28,H550,Barèmes!$C$6:$C$28,IF(H550="6ème","Mixte",G550)),Barèmes!$C$2,IF(J550&gt;=SUMIFS(Barèmes!$H$6:$H$28,Barèmes!$A$6:$A$28,"Endurance — Luc Léger (palier)",Barèmes!$B$6:$B$28,H550,Barèmes!$C$6:$C$28,IF(H550="6ème","Mixte",G550)),Barèmes!$D$2,IF(J550&gt;=SUMIFS(Barèmes!$I$6:$I$28,Barèmes!$A$6:$A$28,"Endurance — Luc Léger (palier)",Barèmes!$B$6:$B$28,H550,Barèmes!$C$6:$C$28,IF(H550="6ème","Mixte",G550)),Barèmes!$E$2,Barèmes!$F$2))))))</f>
        <v/>
      </c>
      <c r="O550" s="22"/>
      <c r="P550" s="23" t="str">
        <f>IF(OR(O550="",SUMPRODUCT((Barèmes!$A$6:$A$28="Force bas du corps — Saut en longueur (m)")*(Barèmes!$B$6:$B$28=H550)*(Barèmes!$C$6:$C$28=IF(H550="6ème","Mixte",G550)))=0),"",IF(SUMPRODUCT((Barèmes!$A$6:$A$28="Force bas du corps — Saut en longueur (m)")*(Barèmes!$B$6:$B$28=H550)*(Barèmes!$C$6:$C$28=IF(H550="6ème","Mixte",G550))*(Barèmes!$J$6:$J$28="+"))&gt;0,IF(O550&lt;=SUMIFS(Barèmes!$D$6:$D$28,Barèmes!$A$6:$A$28,"Force bas du corps — Saut en longueur (m)",Barèmes!$B$6:$B$28,H550,Barèmes!$C$6:$C$28,IF(H550="6ème","Mixte",G550)),"à besoin",IF(O550&lt;=SUMIFS(Barèmes!$E$6:$E$28,Barèmes!$A$6:$A$28,"Force bas du corps — Saut en longueur (m)",Barèmes!$B$6:$B$28,H550,Barèmes!$C$6:$C$28,IF(H550="6ème","Mixte",G550)),"fragile","satisfaisant")),IF(O550&gt;=SUMIFS(Barèmes!$D$6:$D$28,Barèmes!$A$6:$A$28,"Force bas du corps — Saut en longueur (m)",Barèmes!$B$6:$B$28,H550,Barèmes!$C$6:$C$28,IF(H550="6ème","Mixte",G550)),"à besoin",IF(O550&gt;=SUMIFS(Barèmes!$E$6:$E$28,Barèmes!$A$6:$A$28,"Force bas du corps — Saut en longueur (m)",Barèmes!$B$6:$B$28,H550,Barèmes!$C$6:$C$28,IF(H550="6ème","Mixte",G550)),"fragile","satisfaisant"))))</f>
        <v/>
      </c>
      <c r="Q550" s="23" t="str">
        <f>IF(OR(O550="",SUMPRODUCT((Barèmes!$A$6:$A$28="Force bas du corps — Saut en longueur (m)")*(Barèmes!$B$6:$B$28=H550)*(Barèmes!$C$6:$C$28=IF(H550="6ème","Mixte",G550)))=0),"",IF(SUMPRODUCT((Barèmes!$A$6:$A$28="Force bas du corps — Saut en longueur (m)")*(Barèmes!$B$6:$B$28=H550)*(Barèmes!$C$6:$C$28=IF(H550="6ème","Mixte",G550))*(Barèmes!$J$6:$J$28="+"))&gt;0,IF(O550&lt;=SUMIFS(Barèmes!$F$6:$F$28,Barèmes!$A$6:$A$28,"Force bas du corps — Saut en longueur (m)",Barèmes!$B$6:$B$28,H550,Barèmes!$C$6:$C$28,IF(H550="6ème","Mixte",G550)),Barèmes!$B$2,IF(O550&lt;=SUMIFS(Barèmes!$G$6:$G$28,Barèmes!$A$6:$A$28,"Force bas du corps — Saut en longueur (m)",Barèmes!$B$6:$B$28,H550,Barèmes!$C$6:$C$28,IF(H550="6ème","Mixte",G550)),Barèmes!$C$2,IF(O550&lt;=SUMIFS(Barèmes!$H$6:$H$28,Barèmes!$A$6:$A$28,"Force bas du corps — Saut en longueur (m)",Barèmes!$B$6:$B$28,H550,Barèmes!$C$6:$C$28,IF(H550="6ème","Mixte",G550)),Barèmes!$D$2,IF(O550&lt;=SUMIFS(Barèmes!$I$6:$I$28,Barèmes!$A$6:$A$28,"Force bas du corps — Saut en longueur (m)",Barèmes!$B$6:$B$28,H550,Barèmes!$C$6:$C$28,IF(H550="6ème","Mixte",G550)),Barèmes!$E$2,Barèmes!$F$2)))),IF(O550&gt;=SUMIFS(Barèmes!$F$6:$F$28,Barèmes!$A$6:$A$28,"Force bas du corps — Saut en longueur (m)",Barèmes!$B$6:$B$28,H550,Barèmes!$C$6:$C$28,IF(H550="6ème","Mixte",G550)),Barèmes!$B$2,IF(O550&gt;=SUMIFS(Barèmes!$G$6:$G$28,Barèmes!$A$6:$A$28,"Force bas du corps — Saut en longueur (m)",Barèmes!$B$6:$B$28,H550,Barèmes!$C$6:$C$28,IF(H550="6ème","Mixte",G550)),Barèmes!$C$2,IF(O550&gt;=SUMIFS(Barèmes!$H$6:$H$28,Barèmes!$A$6:$A$28,"Force bas du corps — Saut en longueur (m)",Barèmes!$B$6:$B$28,H550,Barèmes!$C$6:$C$28,IF(H550="6ème","Mixte",G550)),Barèmes!$D$2,IF(O550&gt;=SUMIFS(Barèmes!$I$6:$I$28,Barèmes!$A$6:$A$28,"Force bas du corps — Saut en longueur (m)",Barèmes!$B$6:$B$28,H550,Barèmes!$C$6:$C$28,IF(H550="6ème","Mixte",G550)),Barèmes!$E$2,Barèmes!$F$2))))))</f>
        <v/>
      </c>
      <c r="R550" s="22"/>
      <c r="S550" s="24" t="str">
        <f>IF(OR(R550="",SUMPRODUCT((Barèmes!$A$6:$A$28="Vitesse — 30 m (s)")*(Barèmes!$B$6:$B$28=H550)*(Barèmes!$C$6:$C$28=IF(H550="6ème","Mixte",G550)))=0),"",IF(SUMPRODUCT((Barèmes!$A$6:$A$28="Vitesse — 30 m (s)")*(Barèmes!$B$6:$B$28=H550)*(Barèmes!$C$6:$C$28=IF(H550="6ème","Mixte",G550))*(Barèmes!$J$6:$J$28="+"))&gt;0,IF(R550&lt;=SUMIFS(Barèmes!$D$6:$D$28,Barèmes!$A$6:$A$28,"Vitesse — 30 m (s)",Barèmes!$B$6:$B$28,H550,Barèmes!$C$6:$C$28,IF(H550="6ème","Mixte",G550)),"à besoin",IF(R550&lt;=SUMIFS(Barèmes!$E$6:$E$28,Barèmes!$A$6:$A$28,"Vitesse — 30 m (s)",Barèmes!$B$6:$B$28,H550,Barèmes!$C$6:$C$28,IF(H550="6ème","Mixte",G550)),"fragile","satisfaisant")),IF(R550&gt;=SUMIFS(Barèmes!$D$6:$D$28,Barèmes!$A$6:$A$28,"Vitesse — 30 m (s)",Barèmes!$B$6:$B$28,H550,Barèmes!$C$6:$C$28,IF(H550="6ème","Mixte",G550)),"à besoin",IF(R550&gt;=SUMIFS(Barèmes!$E$6:$E$28,Barèmes!$A$6:$A$28,"Vitesse — 30 m (s)",Barèmes!$B$6:$B$28,H550,Barèmes!$C$6:$C$28,IF(H550="6ème","Mixte",G550)),"fragile","satisfaisant"))))</f>
        <v/>
      </c>
      <c r="T550" s="24" t="str">
        <f>IF(OR(R550="",SUMPRODUCT((Barèmes!$A$6:$A$28="Vitesse — 30 m (s)")*(Barèmes!$B$6:$B$28=H550)*(Barèmes!$C$6:$C$28=IF(H550="6ème","Mixte",G550)))=0),"",IF(SUMPRODUCT((Barèmes!$A$6:$A$28="Vitesse — 30 m (s)")*(Barèmes!$B$6:$B$28=H550)*(Barèmes!$C$6:$C$28=IF(H550="6ème","Mixte",G550))*(Barèmes!$J$6:$J$28="+"))&gt;0,IF(R550&lt;=SUMIFS(Barèmes!$F$6:$F$28,Barèmes!$A$6:$A$28,"Vitesse — 30 m (s)",Barèmes!$B$6:$B$28,H550,Barèmes!$C$6:$C$28,IF(H550="6ème","Mixte",G550)),Barèmes!$B$2,IF(R550&lt;=SUMIFS(Barèmes!$G$6:$G$28,Barèmes!$A$6:$A$28,"Vitesse — 30 m (s)",Barèmes!$B$6:$B$28,H550,Barèmes!$C$6:$C$28,IF(H550="6ème","Mixte",G550)),Barèmes!$C$2,IF(R550&lt;=SUMIFS(Barèmes!$H$6:$H$28,Barèmes!$A$6:$A$28,"Vitesse — 30 m (s)",Barèmes!$B$6:$B$28,H550,Barèmes!$C$6:$C$28,IF(H550="6ème","Mixte",G550)),Barèmes!$D$2,IF(R550&lt;=SUMIFS(Barèmes!$I$6:$I$28,Barèmes!$A$6:$A$28,"Vitesse — 30 m (s)",Barèmes!$B$6:$B$28,H550,Barèmes!$C$6:$C$28,IF(H550="6ème","Mixte",G550)),Barèmes!$E$2,Barèmes!$F$2)))),IF(R550&gt;=SUMIFS(Barèmes!$F$6:$F$28,Barèmes!$A$6:$A$28,"Vitesse — 30 m (s)",Barèmes!$B$6:$B$28,H550,Barèmes!$C$6:$C$28,IF(H550="6ème","Mixte",G550)),Barèmes!$B$2,IF(R550&gt;=SUMIFS(Barèmes!$G$6:$G$28,Barèmes!$A$6:$A$28,"Vitesse — 30 m (s)",Barèmes!$B$6:$B$28,H550,Barèmes!$C$6:$C$28,IF(H550="6ème","Mixte",G550)),Barèmes!$C$2,IF(R550&gt;=SUMIFS(Barèmes!$H$6:$H$28,Barèmes!$A$6:$A$28,"Vitesse — 30 m (s)",Barèmes!$B$6:$B$28,H550,Barèmes!$C$6:$C$28,IF(H550="6ème","Mixte",G550)),Barèmes!$D$2,IF(R550&gt;=SUMIFS(Barèmes!$I$6:$I$28,Barèmes!$A$6:$A$28,"Vitesse — 30 m (s)",Barèmes!$B$6:$B$28,H550,Barèmes!$C$6:$C$28,IF(H550="6ème","Mixte",G550)),Barèmes!$E$2,Barèmes!$F$2))))))</f>
        <v/>
      </c>
      <c r="U550" s="22"/>
      <c r="V550" s="25" t="str">
        <f>IF(OR(U550="",SUMPRODUCT((Barèmes!$A$6:$A$28="Vitesse — 50 m (s)")*(Barèmes!$B$6:$B$28=H550)*(Barèmes!$C$6:$C$28=IF(H550="6ème","Mixte",G550)))=0),"",IF(SUMPRODUCT((Barèmes!$A$6:$A$28="Vitesse — 50 m (s)")*(Barèmes!$B$6:$B$28=H550)*(Barèmes!$C$6:$C$28=IF(H550="6ème","Mixte",G550))*(Barèmes!$J$6:$J$28="+"))&gt;0,IF(U550&lt;=SUMIFS(Barèmes!$D$6:$D$28,Barèmes!$A$6:$A$28,"Vitesse — 50 m (s)",Barèmes!$B$6:$B$28,H550,Barèmes!$C$6:$C$28,IF(H550="6ème","Mixte",G550)),"à besoin",IF(U550&lt;=SUMIFS(Barèmes!$E$6:$E$28,Barèmes!$A$6:$A$28,"Vitesse — 50 m (s)",Barèmes!$B$6:$B$28,H550,Barèmes!$C$6:$C$28,IF(H550="6ème","Mixte",G550)),"fragile","satisfaisant")),IF(U550&gt;=SUMIFS(Barèmes!$D$6:$D$28,Barèmes!$A$6:$A$28,"Vitesse — 50 m (s)",Barèmes!$B$6:$B$28,H550,Barèmes!$C$6:$C$28,IF(H550="6ème","Mixte",G550)),"à besoin",IF(U550&gt;=SUMIFS(Barèmes!$E$6:$E$28,Barèmes!$A$6:$A$28,"Vitesse — 50 m (s)",Barèmes!$B$6:$B$28,H550,Barèmes!$C$6:$C$28,IF(H550="6ème","Mixte",G550)),"fragile","satisfaisant"))))</f>
        <v/>
      </c>
      <c r="W550" s="25" t="str">
        <f>IF(OR(U550="",SUMPRODUCT((Barèmes!$A$6:$A$28="Vitesse — 50 m (s)")*(Barèmes!$B$6:$B$28=H550)*(Barèmes!$C$6:$C$28=IF(H550="6ème","Mixte",G550)))=0),"",IF(SUMPRODUCT((Barèmes!$A$6:$A$28="Vitesse — 50 m (s)")*(Barèmes!$B$6:$B$28=H550)*(Barèmes!$C$6:$C$28=IF(H550="6ème","Mixte",G550))*(Barèmes!$J$6:$J$28="+"))&gt;0,IF(U550&lt;=SUMIFS(Barèmes!$F$6:$F$28,Barèmes!$A$6:$A$28,"Vitesse — 50 m (s)",Barèmes!$B$6:$B$28,H550,Barèmes!$C$6:$C$28,IF(H550="6ème","Mixte",G550)),Barèmes!$B$2,IF(U550&lt;=SUMIFS(Barèmes!$G$6:$G$28,Barèmes!$A$6:$A$28,"Vitesse — 50 m (s)",Barèmes!$B$6:$B$28,H550,Barèmes!$C$6:$C$28,IF(H550="6ème","Mixte",G550)),Barèmes!$C$2,IF(U550&lt;=SUMIFS(Barèmes!$H$6:$H$28,Barèmes!$A$6:$A$28,"Vitesse — 50 m (s)",Barèmes!$B$6:$B$28,H550,Barèmes!$C$6:$C$28,IF(H550="6ème","Mixte",G550)),Barèmes!$D$2,IF(U550&lt;=SUMIFS(Barèmes!$I$6:$I$28,Barèmes!$A$6:$A$28,"Vitesse — 50 m (s)",Barèmes!$B$6:$B$28,H550,Barèmes!$C$6:$C$28,IF(H550="6ème","Mixte",G550)),Barèmes!$E$2,Barèmes!$F$2)))),IF(U550&gt;=SUMIFS(Barèmes!$F$6:$F$28,Barèmes!$A$6:$A$28,"Vitesse — 50 m (s)",Barèmes!$B$6:$B$28,H550,Barèmes!$C$6:$C$28,IF(H550="6ème","Mixte",G550)),Barèmes!$B$2,IF(U550&gt;=SUMIFS(Barèmes!$G$6:$G$28,Barèmes!$A$6:$A$28,"Vitesse — 50 m (s)",Barèmes!$B$6:$B$28,H550,Barèmes!$C$6:$C$28,IF(H550="6ème","Mixte",G550)),Barèmes!$C$2,IF(U550&gt;=SUMIFS(Barèmes!$H$6:$H$28,Barèmes!$A$6:$A$28,"Vitesse — 50 m (s)",Barèmes!$B$6:$B$28,H550,Barèmes!$C$6:$C$28,IF(H550="6ème","Mixte",G550)),Barèmes!$D$2,IF(U550&gt;=SUMIFS(Barèmes!$I$6:$I$28,Barèmes!$A$6:$A$28,"Vitesse — 50 m (s)",Barèmes!$B$6:$B$28,H550,Barèmes!$C$6:$C$28,IF(H550="6ème","Mixte",G550)),Barèmes!$E$2,Barèmes!$F$2))))))</f>
        <v/>
      </c>
      <c r="X550" s="18"/>
      <c r="Y550" s="26" t="str" cm="1">
        <f t="array" ref="Y550">IF(OR(X550="",SUMPRODUCT((Barèmes!$A$6:$A$28="Souplesse (score 1-5)")*(Barèmes!$B$6:$B$28=H550)*(Barèmes!$C$6:$C$28=IF(H550="6ème","Mixte",G550)))=0),"",IF(SUMPRODUCT((Barèmes!$A$6:$A$28="Souplesse (score 1-5)")*(Barèmes!$B$6:$B$28=H550)*(Barèmes!$C$6:$C$28=IF(H550="6ème","Mixte",G550))*(Barèmes!$J$6:$J$28="+"))&gt;0,IF(X550&lt;=SUMIFS(Barèmes!$D$6:$D$28,Barèmes!$A$6:$A$28,"Souplesse (score 1-5)",Barèmes!$B$6:$B$28,H550,Barèmes!$C$6:$C$28,IF(H550="6ème","Mixte",G550)),"à besoin",IF(X550&lt;=SUMIFS(Barèmes!$E$6:$E$28,Barèmes!$A$6:$A$28,"Souplesse (score 1-5)",Barèmes!$B$6:$B$28,H550,Barèmes!$C$6:$C$28,IF(H550="6ème","Mixte",G550)),"fragile","satisfaisant")),IF(X550&gt;=SUMIFS(Barèmes!$D$6:$D$28,Barèmes!$A$6:$A$28,"Souplesse (score 1-5)",Barèmes!$B$6:$B$28,H550,Barèmes!$C$6:$C$28,IF(H550="6ème","Mixte",G550)),"à besoin",IF(X550&gt;=SUMIFS(Barèmes!$E$6:$E$28,Barèmes!$A$6:$A$28,"Souplesse (score 1-5)",Barèmes!$B$6:$B$28,H550,Barèmes!$C$6:$C$28,IF(H550="6ème","Mixte",G550)),"fragile","satisfaisant"))))</f>
        <v/>
      </c>
      <c r="Z550" s="26" t="str" cm="1">
        <f t="array" ref="Z550">IF(OR(X550="",SUMPRODUCT((Barèmes!$A$6:$A$28="Souplesse (score 1-5)")*(Barèmes!$B$6:$B$28=H550)*(Barèmes!$C$6:$C$28=IF(H550="6ème","Mixte",G550)))=0),"",IF(SUMPRODUCT((Barèmes!$A$6:$A$28="Souplesse (score 1-5)")*(Barèmes!$B$6:$B$28=H550)*(Barèmes!$C$6:$C$28=IF(H550="6ème","Mixte",G550))*(Barèmes!$J$6:$J$28="+"))&gt;0,IF(X550&lt;=SUMIFS(Barèmes!$F$6:$F$28,Barèmes!$A$6:$A$28,"Souplesse (score 1-5)",Barèmes!$B$6:$B$28,H550,Barèmes!$C$6:$C$28,IF(H550="6ème","Mixte",G550)),Barèmes!$B$2,IF(X550&lt;=SUMIFS(Barèmes!$G$6:$G$28,Barèmes!$A$6:$A$28,"Souplesse (score 1-5)",Barèmes!$B$6:$B$28,H550,Barèmes!$C$6:$C$28,IF(H550="6ème","Mixte",G550)),Barèmes!$C$2,IF(X550&lt;=SUMIFS(Barèmes!$H$6:$H$28,Barèmes!$A$6:$A$28,"Souplesse (score 1-5)",Barèmes!$B$6:$B$28,H550,Barèmes!$C$6:$C$28,IF(H550="6ème","Mixte",G550)),Barèmes!$D$2,IF(X550&lt;=SUMIFS(Barèmes!$I$6:$I$28,Barèmes!$A$6:$A$28,"Souplesse (score 1-5)",Barèmes!$B$6:$B$28,H550,Barèmes!$C$6:$C$28,IF(H550="6ème","Mixte",G550)),Barèmes!$E$2,Barèmes!$F$2)))),IF(X550&gt;=SUMIFS(Barèmes!$F$6:$F$28,Barèmes!$A$6:$A$28,"Souplesse (score 1-5)",Barèmes!$B$6:$B$28,H550,Barèmes!$C$6:$C$28,IF(H550="6ème","Mixte",G550)),Barèmes!$B$2,IF(X550&gt;=SUMIFS(Barèmes!$G$6:$G$28,Barèmes!$A$6:$A$28,"Souplesse (score 1-5)",Barèmes!$B$6:$B$28,H550,Barèmes!$C$6:$C$28,IF(H550="6ème","Mixte",G550)),Barèmes!$C$2,IF(X550&gt;=SUMIFS(Barèmes!$H$6:$H$28,Barèmes!$A$6:$A$28,"Souplesse (score 1-5)",Barèmes!$B$6:$B$28,H550,Barèmes!$C$6:$C$28,IF(H550="6ème","Mixte",G550)),Barèmes!$D$2,IF(X550&gt;=SUMIFS(Barèmes!$I$6:$I$28,Barèmes!$A$6:$A$28,"Souplesse (score 1-5)",Barèmes!$B$6:$B$28,H550,Barèmes!$C$6:$C$28,IF(H550="6ème","Mixte",G550)),Barèmes!$E$2,Barèmes!$F$2))))))</f>
        <v/>
      </c>
      <c r="AA550" s="22"/>
      <c r="AB550" s="27" t="str">
        <f>IF(OR(AA550="",SUMPRODUCT((Barèmes!$A$6:$A$28="Agilité — T-test 974 (s)")*(Barèmes!$B$6:$B$28=H550)*(Barèmes!$C$6:$C$28=IF(H550="6ème","Mixte",G550)))=0),"",IF(SUMPRODUCT((Barèmes!$A$6:$A$28="Agilité — T-test 974 (s)")*(Barèmes!$B$6:$B$28=H550)*(Barèmes!$C$6:$C$28=IF(H550="6ème","Mixte",G550))*(Barèmes!$J$6:$J$28="+"))&gt;0,IF(AA550&lt;=SUMIFS(Barèmes!$D$6:$D$28,Barèmes!$A$6:$A$28,"Agilité — T-test 974 (s)",Barèmes!$B$6:$B$28,H550,Barèmes!$C$6:$C$28,IF(H550="6ème","Mixte",G550)),"à besoin",IF(AA550&lt;=SUMIFS(Barèmes!$E$6:$E$28,Barèmes!$A$6:$A$28,"Agilité — T-test 974 (s)",Barèmes!$B$6:$B$28,H550,Barèmes!$C$6:$C$28,IF(H550="6ème","Mixte",G550)),"fragile","satisfaisant")),IF(AA550&gt;=SUMIFS(Barèmes!$D$6:$D$28,Barèmes!$A$6:$A$28,"Agilité — T-test 974 (s)",Barèmes!$B$6:$B$28,H550,Barèmes!$C$6:$C$28,IF(H550="6ème","Mixte",G550)),"à besoin",IF(AA550&gt;=SUMIFS(Barèmes!$E$6:$E$28,Barèmes!$A$6:$A$28,"Agilité — T-test 974 (s)",Barèmes!$B$6:$B$28,H550,Barèmes!$C$6:$C$28,IF(H550="6ème","Mixte",G550)),"fragile","satisfaisant"))))</f>
        <v/>
      </c>
      <c r="AC550" s="27" t="str">
        <f>IF(OR(AA550="",SUMPRODUCT((Barèmes!$A$6:$A$28="Agilité — T-test 974 (s)")*(Barèmes!$B$6:$B$28=H550)*(Barèmes!$C$6:$C$28=IF(H550="6ème","Mixte",G550)))=0),"",IF(SUMPRODUCT((Barèmes!$A$6:$A$28="Agilité — T-test 974 (s)")*(Barèmes!$B$6:$B$28=H550)*(Barèmes!$C$6:$C$28=IF(H550="6ème","Mixte",G550))*(Barèmes!$J$6:$J$28="+"))&gt;0,IF(AA550&lt;=SUMIFS(Barèmes!$F$6:$F$28,Barèmes!$A$6:$A$28,"Agilité — T-test 974 (s)",Barèmes!$B$6:$B$28,H550,Barèmes!$C$6:$C$28,IF(H550="6ème","Mixte",G550)),Barèmes!$B$2,IF(AA550&lt;=SUMIFS(Barèmes!$G$6:$G$28,Barèmes!$A$6:$A$28,"Agilité — T-test 974 (s)",Barèmes!$B$6:$B$28,H550,Barèmes!$C$6:$C$28,IF(H550="6ème","Mixte",G550)),Barèmes!$C$2,IF(AA550&lt;=SUMIFS(Barèmes!$H$6:$H$28,Barèmes!$A$6:$A$28,"Agilité — T-test 974 (s)",Barèmes!$B$6:$B$28,H550,Barèmes!$C$6:$C$28,IF(H550="6ème","Mixte",G550)),Barèmes!$D$2,IF(AA550&lt;=SUMIFS(Barèmes!$I$6:$I$28,Barèmes!$A$6:$A$28,"Agilité — T-test 974 (s)",Barèmes!$B$6:$B$28,H550,Barèmes!$C$6:$C$28,IF(H550="6ème","Mixte",G550)),Barèmes!$E$2,Barèmes!$F$2)))),IF(AA550&gt;=SUMIFS(Barèmes!$F$6:$F$28,Barèmes!$A$6:$A$28,"Agilité — T-test 974 (s)",Barèmes!$B$6:$B$28,H550,Barèmes!$C$6:$C$28,IF(H550="6ème","Mixte",G550)),Barèmes!$B$2,IF(AA550&gt;=SUMIFS(Barèmes!$G$6:$G$28,Barèmes!$A$6:$A$28,"Agilité — T-test 974 (s)",Barèmes!$B$6:$B$28,H550,Barèmes!$C$6:$C$28,IF(H550="6ème","Mixte",G550)),Barèmes!$C$2,IF(AA550&gt;=SUMIFS(Barèmes!$H$6:$H$28,Barèmes!$A$6:$A$28,"Agilité — T-test 974 (s)",Barèmes!$B$6:$B$28,H550,Barèmes!$C$6:$C$28,IF(H550="6ème","Mixte",G550)),Barèmes!$D$2,IF(AA550&gt;=SUMIFS(Barèmes!$I$6:$I$28,Barèmes!$A$6:$A$28,"Agilité — T-test 974 (s)",Barèmes!$B$6:$B$28,H550,Barèmes!$C$6:$C$28,IF(H550="6ème","Mixte",G550)),Barèmes!$E$2,Barèmes!$F$2))))))</f>
        <v/>
      </c>
      <c r="AD550" s="28" t="str">
        <f t="shared" si="66"/>
        <v/>
      </c>
      <c r="AE550" s="29" t="str">
        <f t="shared" si="67"/>
        <v/>
      </c>
      <c r="AF550" s="30" t="str">
        <f>IF(OR(AD550="",SUMPRODUCT((Barèmes!$A$6:$A$28="Surcoût d'agilité (s) — technique")*(Barèmes!$B$6:$B$28=H550)*(Barèmes!$C$6:$C$28=IF(H550="6ème","Mixte",G550)))=0),"",IF(SUMPRODUCT((Barèmes!$A$6:$A$28="Surcoût d'agilité (s) — technique")*(Barèmes!$B$6:$B$28=H550)*(Barèmes!$C$6:$C$28=IF(H550="6ème","Mixte",G550))*(Barèmes!$J$6:$J$28="+"))&gt;0,IF(AD550&lt;=SUMIFS(Barèmes!$D$6:$D$28,Barèmes!$A$6:$A$28,"Surcoût d'agilité (s) — technique",Barèmes!$B$6:$B$28,H550,Barèmes!$C$6:$C$28,IF(H550="6ème","Mixte",G550)),"à besoin",IF(AD550&lt;=SUMIFS(Barèmes!$E$6:$E$28,Barèmes!$A$6:$A$28,"Surcoût d'agilité (s) — technique",Barèmes!$B$6:$B$28,H550,Barèmes!$C$6:$C$28,IF(H550="6ème","Mixte",G550)),"fragile","satisfaisant")),IF(AD550&gt;=SUMIFS(Barèmes!$D$6:$D$28,Barèmes!$A$6:$A$28,"Surcoût d'agilité (s) — technique",Barèmes!$B$6:$B$28,H550,Barèmes!$C$6:$C$28,IF(H550="6ème","Mixte",G550)),"à besoin",IF(AD550&gt;=SUMIFS(Barèmes!$E$6:$E$28,Barèmes!$A$6:$A$28,"Surcoût d'agilité (s) — technique",Barèmes!$B$6:$B$28,H550,Barèmes!$C$6:$C$28,IF(H550="6ème","Mixte",G550)),"fragile","satisfaisant"))))</f>
        <v/>
      </c>
      <c r="AG550" s="30" t="str">
        <f>IF(OR(AD550="",SUMPRODUCT((Barèmes!$A$6:$A$28="Surcoût d'agilité (s) — technique")*(Barèmes!$B$6:$B$28=H550)*(Barèmes!$C$6:$C$28=IF(H550="6ème","Mixte",G550)))=0),"",IF(SUMPRODUCT((Barèmes!$A$6:$A$28="Surcoût d'agilité (s) — technique")*(Barèmes!$B$6:$B$28=H550)*(Barèmes!$C$6:$C$28=IF(H550="6ème","Mixte",G550))*(Barèmes!$J$6:$J$28="+"))&gt;0,IF(AD550&lt;=SUMIFS(Barèmes!$F$6:$F$28,Barèmes!$A$6:$A$28,"Surcoût d'agilité (s) — technique",Barèmes!$B$6:$B$28,H550,Barèmes!$C$6:$C$28,IF(H550="6ème","Mixte",G550)),Barèmes!$B$2,IF(AD550&lt;=SUMIFS(Barèmes!$G$6:$G$28,Barèmes!$A$6:$A$28,"Surcoût d'agilité (s) — technique",Barèmes!$B$6:$B$28,H550,Barèmes!$C$6:$C$28,IF(H550="6ème","Mixte",G550)),Barèmes!$C$2,IF(AD550&lt;=SUMIFS(Barèmes!$H$6:$H$28,Barèmes!$A$6:$A$28,"Surcoût d'agilité (s) — technique",Barèmes!$B$6:$B$28,H550,Barèmes!$C$6:$C$28,IF(H550="6ème","Mixte",G550)),Barèmes!$D$2,IF(AD550&lt;=SUMIFS(Barèmes!$I$6:$I$28,Barèmes!$A$6:$A$28,"Surcoût d'agilité (s) — technique",Barèmes!$B$6:$B$28,H550,Barèmes!$C$6:$C$28,IF(H550="6ème","Mixte",G550)),Barèmes!$E$2,Barèmes!$F$2)))),IF(AD550&gt;=SUMIFS(Barèmes!$F$6:$F$28,Barèmes!$A$6:$A$28,"Surcoût d'agilité (s) — technique",Barèmes!$B$6:$B$28,H550,Barèmes!$C$6:$C$28,IF(H550="6ème","Mixte",G550)),Barèmes!$B$2,IF(AD550&gt;=SUMIFS(Barèmes!$G$6:$G$28,Barèmes!$A$6:$A$28,"Surcoût d'agilité (s) — technique",Barèmes!$B$6:$B$28,H550,Barèmes!$C$6:$C$28,IF(H550="6ème","Mixte",G550)),Barèmes!$C$2,IF(AD550&gt;=SUMIFS(Barèmes!$H$6:$H$28,Barèmes!$A$6:$A$28,"Surcoût d'agilité (s) — technique",Barèmes!$B$6:$B$28,H550,Barèmes!$C$6:$C$28,IF(H550="6ème","Mixte",G550)),Barèmes!$D$2,IF(AD550&gt;=SUMIFS(Barèmes!$I$6:$I$28,Barèmes!$A$6:$A$28,"Surcoût d'agilité (s) — technique",Barèmes!$B$6:$B$28,H550,Barèmes!$C$6:$C$28,IF(H550="6ème","Mixte",G550)),Barèmes!$E$2,Barèmes!$F$2))))))</f>
        <v/>
      </c>
      <c r="AH550" s="31" t="str">
        <f>IF((IF(N550="",0,1)+IF(Q550="",0,1)+IF(W550="",0,1)+IF(Z550="",0,1)+IF(AC550="",0,1))=0,"",3*IF(N550=Barèmes!$B$2,1,IF(N550=Barèmes!$C$2,2,IF(N550=Barèmes!$D$2,3,IF(N550=Barèmes!$E$2,4,IF(N550=Barèmes!$F$2,5,0)))))+3*IF(Q550=Barèmes!$B$2,1,IF(Q550=Barèmes!$C$2,2,IF(Q550=Barèmes!$D$2,3,IF(Q550=Barèmes!$E$2,4,IF(Q550=Barèmes!$F$2,5,0)))))+2*IF(W550=Barèmes!$B$2,1,IF(W550=Barèmes!$C$2,2,IF(W550=Barèmes!$D$2,3,IF(W550=Barèmes!$E$2,4,IF(W550=Barèmes!$F$2,5,0)))))+1*IF(Z550=Barèmes!$B$2,1,IF(Z550=Barèmes!$C$2,2,IF(Z550=Barèmes!$D$2,3,IF(Z550=Barèmes!$E$2,4,IF(Z550=Barèmes!$F$2,5,0)))))+1*IF(AC550=Barèmes!$B$2,1,IF(AC550=Barèmes!$C$2,2,IF(AC550=Barèmes!$D$2,3,IF(AC550=Barèmes!$E$2,4,IF(AC550=Barèmes!$F$2,5,0))))))</f>
        <v/>
      </c>
      <c r="AI550" s="31"/>
      <c r="AJ550" s="32" t="str">
        <f>IFERROR(INDEX(Croissance!$B$5:$B$604,MATCH(A550,Croissance!$A$5:$A$604,0)),"")</f>
        <v/>
      </c>
      <c r="AK550" s="32" t="str">
        <f>IFERROR(INDEX(Croissance!$C$5:$C$604,MATCH(A550,Croissance!$A$5:$A$604,0)),"")</f>
        <v/>
      </c>
      <c r="AL550" s="32" t="str">
        <f>IFERROR(INDEX(Croissance!$D$5:$D$604,MATCH(A550,Croissance!$A$5:$A$604,0)),"")</f>
        <v/>
      </c>
      <c r="AM550" s="32" t="str">
        <f>IFERROR(INDEX(Croissance!$E$5:$E$604,MATCH(A550,Croissance!$A$5:$A$604,0)),"")</f>
        <v/>
      </c>
      <c r="AO550" s="33">
        <f t="shared" si="72"/>
        <v>0</v>
      </c>
      <c r="AP550" s="33">
        <f t="shared" si="68"/>
        <v>0</v>
      </c>
      <c r="AQ550" s="33">
        <f>IF(A550="",0,IF(AND(OR('Synthèse classe'!$C$2="Tous",C550='Synthèse classe'!$C$2),OR('Synthèse classe'!$C$3="Toutes",D550='Synthèse classe'!$C$3),OR('Synthèse classe'!$C$4="Toutes",AND('Synthèse classe'!$C$4="Dernière",AP550=1),B550=IFERROR(VALUE('Synthèse classe'!$C$4),0))),1,0))</f>
        <v>0</v>
      </c>
      <c r="AR550" s="34" t="str">
        <f t="shared" si="69"/>
        <v/>
      </c>
    </row>
    <row r="551" spans="1:44" x14ac:dyDescent="0.2">
      <c r="A551" s="17" t="str">
        <f t="shared" si="65"/>
        <v/>
      </c>
      <c r="B551" s="18"/>
      <c r="C551" s="19"/>
      <c r="D551" s="19"/>
      <c r="E551" s="19"/>
      <c r="F551" s="19"/>
      <c r="G551" s="19"/>
      <c r="H551" s="17" t="str">
        <f t="shared" si="70"/>
        <v/>
      </c>
      <c r="I551" s="20"/>
      <c r="J551" s="18"/>
      <c r="K551" s="19"/>
      <c r="L551" s="21" t="str">
        <f t="shared" si="71"/>
        <v/>
      </c>
      <c r="M551" s="21" t="str">
        <f>IF(OR(J551="",SUMPRODUCT((Barèmes!$A$6:$A$28="Endurance — Luc Léger (palier)")*(Barèmes!$B$6:$B$28=H551)*(Barèmes!$C$6:$C$28=IF(H551="6ème","Mixte",G551)))=0),"",IF(SUMPRODUCT((Barèmes!$A$6:$A$28="Endurance — Luc Léger (palier)")*(Barèmes!$B$6:$B$28=H551)*(Barèmes!$C$6:$C$28=IF(H551="6ème","Mixte",G551))*(Barèmes!$J$6:$J$28="+"))&gt;0,IF(J551&lt;=SUMIFS(Barèmes!$D$6:$D$28,Barèmes!$A$6:$A$28,"Endurance — Luc Léger (palier)",Barèmes!$B$6:$B$28,H551,Barèmes!$C$6:$C$28,IF(H551="6ème","Mixte",G551)),"à besoin",IF(J551&lt;=SUMIFS(Barèmes!$E$6:$E$28,Barèmes!$A$6:$A$28,"Endurance — Luc Léger (palier)",Barèmes!$B$6:$B$28,H551,Barèmes!$C$6:$C$28,IF(H551="6ème","Mixte",G551)),"fragile","satisfaisant")),IF(J551&gt;=SUMIFS(Barèmes!$D$6:$D$28,Barèmes!$A$6:$A$28,"Endurance — Luc Léger (palier)",Barèmes!$B$6:$B$28,H551,Barèmes!$C$6:$C$28,IF(H551="6ème","Mixte",G551)),"à besoin",IF(J551&gt;=SUMIFS(Barèmes!$E$6:$E$28,Barèmes!$A$6:$A$28,"Endurance — Luc Léger (palier)",Barèmes!$B$6:$B$28,H551,Barèmes!$C$6:$C$28,IF(H551="6ème","Mixte",G551)),"fragile","satisfaisant"))))</f>
        <v/>
      </c>
      <c r="N551" s="21" t="str">
        <f>IF(OR(J551="",SUMPRODUCT((Barèmes!$A$6:$A$28="Endurance — Luc Léger (palier)")*(Barèmes!$B$6:$B$28=H551)*(Barèmes!$C$6:$C$28=IF(H551="6ème","Mixte",G551)))=0),"",IF(SUMPRODUCT((Barèmes!$A$6:$A$28="Endurance — Luc Léger (palier)")*(Barèmes!$B$6:$B$28=H551)*(Barèmes!$C$6:$C$28=IF(H551="6ème","Mixte",G551))*(Barèmes!$J$6:$J$28="+"))&gt;0,IF(J551&lt;=SUMIFS(Barèmes!$F$6:$F$28,Barèmes!$A$6:$A$28,"Endurance — Luc Léger (palier)",Barèmes!$B$6:$B$28,H551,Barèmes!$C$6:$C$28,IF(H551="6ème","Mixte",G551)),Barèmes!$B$2,IF(J551&lt;=SUMIFS(Barèmes!$G$6:$G$28,Barèmes!$A$6:$A$28,"Endurance — Luc Léger (palier)",Barèmes!$B$6:$B$28,H551,Barèmes!$C$6:$C$28,IF(H551="6ème","Mixte",G551)),Barèmes!$C$2,IF(J551&lt;=SUMIFS(Barèmes!$H$6:$H$28,Barèmes!$A$6:$A$28,"Endurance — Luc Léger (palier)",Barèmes!$B$6:$B$28,H551,Barèmes!$C$6:$C$28,IF(H551="6ème","Mixte",G551)),Barèmes!$D$2,IF(J551&lt;=SUMIFS(Barèmes!$I$6:$I$28,Barèmes!$A$6:$A$28,"Endurance — Luc Léger (palier)",Barèmes!$B$6:$B$28,H551,Barèmes!$C$6:$C$28,IF(H551="6ème","Mixte",G551)),Barèmes!$E$2,Barèmes!$F$2)))),IF(J551&gt;=SUMIFS(Barèmes!$F$6:$F$28,Barèmes!$A$6:$A$28,"Endurance — Luc Léger (palier)",Barèmes!$B$6:$B$28,H551,Barèmes!$C$6:$C$28,IF(H551="6ème","Mixte",G551)),Barèmes!$B$2,IF(J551&gt;=SUMIFS(Barèmes!$G$6:$G$28,Barèmes!$A$6:$A$28,"Endurance — Luc Léger (palier)",Barèmes!$B$6:$B$28,H551,Barèmes!$C$6:$C$28,IF(H551="6ème","Mixte",G551)),Barèmes!$C$2,IF(J551&gt;=SUMIFS(Barèmes!$H$6:$H$28,Barèmes!$A$6:$A$28,"Endurance — Luc Léger (palier)",Barèmes!$B$6:$B$28,H551,Barèmes!$C$6:$C$28,IF(H551="6ème","Mixte",G551)),Barèmes!$D$2,IF(J551&gt;=SUMIFS(Barèmes!$I$6:$I$28,Barèmes!$A$6:$A$28,"Endurance — Luc Léger (palier)",Barèmes!$B$6:$B$28,H551,Barèmes!$C$6:$C$28,IF(H551="6ème","Mixte",G551)),Barèmes!$E$2,Barèmes!$F$2))))))</f>
        <v/>
      </c>
      <c r="O551" s="22"/>
      <c r="P551" s="23" t="str">
        <f>IF(OR(O551="",SUMPRODUCT((Barèmes!$A$6:$A$28="Force bas du corps — Saut en longueur (m)")*(Barèmes!$B$6:$B$28=H551)*(Barèmes!$C$6:$C$28=IF(H551="6ème","Mixte",G551)))=0),"",IF(SUMPRODUCT((Barèmes!$A$6:$A$28="Force bas du corps — Saut en longueur (m)")*(Barèmes!$B$6:$B$28=H551)*(Barèmes!$C$6:$C$28=IF(H551="6ème","Mixte",G551))*(Barèmes!$J$6:$J$28="+"))&gt;0,IF(O551&lt;=SUMIFS(Barèmes!$D$6:$D$28,Barèmes!$A$6:$A$28,"Force bas du corps — Saut en longueur (m)",Barèmes!$B$6:$B$28,H551,Barèmes!$C$6:$C$28,IF(H551="6ème","Mixte",G551)),"à besoin",IF(O551&lt;=SUMIFS(Barèmes!$E$6:$E$28,Barèmes!$A$6:$A$28,"Force bas du corps — Saut en longueur (m)",Barèmes!$B$6:$B$28,H551,Barèmes!$C$6:$C$28,IF(H551="6ème","Mixte",G551)),"fragile","satisfaisant")),IF(O551&gt;=SUMIFS(Barèmes!$D$6:$D$28,Barèmes!$A$6:$A$28,"Force bas du corps — Saut en longueur (m)",Barèmes!$B$6:$B$28,H551,Barèmes!$C$6:$C$28,IF(H551="6ème","Mixte",G551)),"à besoin",IF(O551&gt;=SUMIFS(Barèmes!$E$6:$E$28,Barèmes!$A$6:$A$28,"Force bas du corps — Saut en longueur (m)",Barèmes!$B$6:$B$28,H551,Barèmes!$C$6:$C$28,IF(H551="6ème","Mixte",G551)),"fragile","satisfaisant"))))</f>
        <v/>
      </c>
      <c r="Q551" s="23" t="str">
        <f>IF(OR(O551="",SUMPRODUCT((Barèmes!$A$6:$A$28="Force bas du corps — Saut en longueur (m)")*(Barèmes!$B$6:$B$28=H551)*(Barèmes!$C$6:$C$28=IF(H551="6ème","Mixte",G551)))=0),"",IF(SUMPRODUCT((Barèmes!$A$6:$A$28="Force bas du corps — Saut en longueur (m)")*(Barèmes!$B$6:$B$28=H551)*(Barèmes!$C$6:$C$28=IF(H551="6ème","Mixte",G551))*(Barèmes!$J$6:$J$28="+"))&gt;0,IF(O551&lt;=SUMIFS(Barèmes!$F$6:$F$28,Barèmes!$A$6:$A$28,"Force bas du corps — Saut en longueur (m)",Barèmes!$B$6:$B$28,H551,Barèmes!$C$6:$C$28,IF(H551="6ème","Mixte",G551)),Barèmes!$B$2,IF(O551&lt;=SUMIFS(Barèmes!$G$6:$G$28,Barèmes!$A$6:$A$28,"Force bas du corps — Saut en longueur (m)",Barèmes!$B$6:$B$28,H551,Barèmes!$C$6:$C$28,IF(H551="6ème","Mixte",G551)),Barèmes!$C$2,IF(O551&lt;=SUMIFS(Barèmes!$H$6:$H$28,Barèmes!$A$6:$A$28,"Force bas du corps — Saut en longueur (m)",Barèmes!$B$6:$B$28,H551,Barèmes!$C$6:$C$28,IF(H551="6ème","Mixte",G551)),Barèmes!$D$2,IF(O551&lt;=SUMIFS(Barèmes!$I$6:$I$28,Barèmes!$A$6:$A$28,"Force bas du corps — Saut en longueur (m)",Barèmes!$B$6:$B$28,H551,Barèmes!$C$6:$C$28,IF(H551="6ème","Mixte",G551)),Barèmes!$E$2,Barèmes!$F$2)))),IF(O551&gt;=SUMIFS(Barèmes!$F$6:$F$28,Barèmes!$A$6:$A$28,"Force bas du corps — Saut en longueur (m)",Barèmes!$B$6:$B$28,H551,Barèmes!$C$6:$C$28,IF(H551="6ème","Mixte",G551)),Barèmes!$B$2,IF(O551&gt;=SUMIFS(Barèmes!$G$6:$G$28,Barèmes!$A$6:$A$28,"Force bas du corps — Saut en longueur (m)",Barèmes!$B$6:$B$28,H551,Barèmes!$C$6:$C$28,IF(H551="6ème","Mixte",G551)),Barèmes!$C$2,IF(O551&gt;=SUMIFS(Barèmes!$H$6:$H$28,Barèmes!$A$6:$A$28,"Force bas du corps — Saut en longueur (m)",Barèmes!$B$6:$B$28,H551,Barèmes!$C$6:$C$28,IF(H551="6ème","Mixte",G551)),Barèmes!$D$2,IF(O551&gt;=SUMIFS(Barèmes!$I$6:$I$28,Barèmes!$A$6:$A$28,"Force bas du corps — Saut en longueur (m)",Barèmes!$B$6:$B$28,H551,Barèmes!$C$6:$C$28,IF(H551="6ème","Mixte",G551)),Barèmes!$E$2,Barèmes!$F$2))))))</f>
        <v/>
      </c>
      <c r="R551" s="22"/>
      <c r="S551" s="24" t="str">
        <f>IF(OR(R551="",SUMPRODUCT((Barèmes!$A$6:$A$28="Vitesse — 30 m (s)")*(Barèmes!$B$6:$B$28=H551)*(Barèmes!$C$6:$C$28=IF(H551="6ème","Mixte",G551)))=0),"",IF(SUMPRODUCT((Barèmes!$A$6:$A$28="Vitesse — 30 m (s)")*(Barèmes!$B$6:$B$28=H551)*(Barèmes!$C$6:$C$28=IF(H551="6ème","Mixte",G551))*(Barèmes!$J$6:$J$28="+"))&gt;0,IF(R551&lt;=SUMIFS(Barèmes!$D$6:$D$28,Barèmes!$A$6:$A$28,"Vitesse — 30 m (s)",Barèmes!$B$6:$B$28,H551,Barèmes!$C$6:$C$28,IF(H551="6ème","Mixte",G551)),"à besoin",IF(R551&lt;=SUMIFS(Barèmes!$E$6:$E$28,Barèmes!$A$6:$A$28,"Vitesse — 30 m (s)",Barèmes!$B$6:$B$28,H551,Barèmes!$C$6:$C$28,IF(H551="6ème","Mixte",G551)),"fragile","satisfaisant")),IF(R551&gt;=SUMIFS(Barèmes!$D$6:$D$28,Barèmes!$A$6:$A$28,"Vitesse — 30 m (s)",Barèmes!$B$6:$B$28,H551,Barèmes!$C$6:$C$28,IF(H551="6ème","Mixte",G551)),"à besoin",IF(R551&gt;=SUMIFS(Barèmes!$E$6:$E$28,Barèmes!$A$6:$A$28,"Vitesse — 30 m (s)",Barèmes!$B$6:$B$28,H551,Barèmes!$C$6:$C$28,IF(H551="6ème","Mixte",G551)),"fragile","satisfaisant"))))</f>
        <v/>
      </c>
      <c r="T551" s="24" t="str">
        <f>IF(OR(R551="",SUMPRODUCT((Barèmes!$A$6:$A$28="Vitesse — 30 m (s)")*(Barèmes!$B$6:$B$28=H551)*(Barèmes!$C$6:$C$28=IF(H551="6ème","Mixte",G551)))=0),"",IF(SUMPRODUCT((Barèmes!$A$6:$A$28="Vitesse — 30 m (s)")*(Barèmes!$B$6:$B$28=H551)*(Barèmes!$C$6:$C$28=IF(H551="6ème","Mixte",G551))*(Barèmes!$J$6:$J$28="+"))&gt;0,IF(R551&lt;=SUMIFS(Barèmes!$F$6:$F$28,Barèmes!$A$6:$A$28,"Vitesse — 30 m (s)",Barèmes!$B$6:$B$28,H551,Barèmes!$C$6:$C$28,IF(H551="6ème","Mixte",G551)),Barèmes!$B$2,IF(R551&lt;=SUMIFS(Barèmes!$G$6:$G$28,Barèmes!$A$6:$A$28,"Vitesse — 30 m (s)",Barèmes!$B$6:$B$28,H551,Barèmes!$C$6:$C$28,IF(H551="6ème","Mixte",G551)),Barèmes!$C$2,IF(R551&lt;=SUMIFS(Barèmes!$H$6:$H$28,Barèmes!$A$6:$A$28,"Vitesse — 30 m (s)",Barèmes!$B$6:$B$28,H551,Barèmes!$C$6:$C$28,IF(H551="6ème","Mixte",G551)),Barèmes!$D$2,IF(R551&lt;=SUMIFS(Barèmes!$I$6:$I$28,Barèmes!$A$6:$A$28,"Vitesse — 30 m (s)",Barèmes!$B$6:$B$28,H551,Barèmes!$C$6:$C$28,IF(H551="6ème","Mixte",G551)),Barèmes!$E$2,Barèmes!$F$2)))),IF(R551&gt;=SUMIFS(Barèmes!$F$6:$F$28,Barèmes!$A$6:$A$28,"Vitesse — 30 m (s)",Barèmes!$B$6:$B$28,H551,Barèmes!$C$6:$C$28,IF(H551="6ème","Mixte",G551)),Barèmes!$B$2,IF(R551&gt;=SUMIFS(Barèmes!$G$6:$G$28,Barèmes!$A$6:$A$28,"Vitesse — 30 m (s)",Barèmes!$B$6:$B$28,H551,Barèmes!$C$6:$C$28,IF(H551="6ème","Mixte",G551)),Barèmes!$C$2,IF(R551&gt;=SUMIFS(Barèmes!$H$6:$H$28,Barèmes!$A$6:$A$28,"Vitesse — 30 m (s)",Barèmes!$B$6:$B$28,H551,Barèmes!$C$6:$C$28,IF(H551="6ème","Mixte",G551)),Barèmes!$D$2,IF(R551&gt;=SUMIFS(Barèmes!$I$6:$I$28,Barèmes!$A$6:$A$28,"Vitesse — 30 m (s)",Barèmes!$B$6:$B$28,H551,Barèmes!$C$6:$C$28,IF(H551="6ème","Mixte",G551)),Barèmes!$E$2,Barèmes!$F$2))))))</f>
        <v/>
      </c>
      <c r="U551" s="22"/>
      <c r="V551" s="25" t="str">
        <f>IF(OR(U551="",SUMPRODUCT((Barèmes!$A$6:$A$28="Vitesse — 50 m (s)")*(Barèmes!$B$6:$B$28=H551)*(Barèmes!$C$6:$C$28=IF(H551="6ème","Mixte",G551)))=0),"",IF(SUMPRODUCT((Barèmes!$A$6:$A$28="Vitesse — 50 m (s)")*(Barèmes!$B$6:$B$28=H551)*(Barèmes!$C$6:$C$28=IF(H551="6ème","Mixte",G551))*(Barèmes!$J$6:$J$28="+"))&gt;0,IF(U551&lt;=SUMIFS(Barèmes!$D$6:$D$28,Barèmes!$A$6:$A$28,"Vitesse — 50 m (s)",Barèmes!$B$6:$B$28,H551,Barèmes!$C$6:$C$28,IF(H551="6ème","Mixte",G551)),"à besoin",IF(U551&lt;=SUMIFS(Barèmes!$E$6:$E$28,Barèmes!$A$6:$A$28,"Vitesse — 50 m (s)",Barèmes!$B$6:$B$28,H551,Barèmes!$C$6:$C$28,IF(H551="6ème","Mixte",G551)),"fragile","satisfaisant")),IF(U551&gt;=SUMIFS(Barèmes!$D$6:$D$28,Barèmes!$A$6:$A$28,"Vitesse — 50 m (s)",Barèmes!$B$6:$B$28,H551,Barèmes!$C$6:$C$28,IF(H551="6ème","Mixte",G551)),"à besoin",IF(U551&gt;=SUMIFS(Barèmes!$E$6:$E$28,Barèmes!$A$6:$A$28,"Vitesse — 50 m (s)",Barèmes!$B$6:$B$28,H551,Barèmes!$C$6:$C$28,IF(H551="6ème","Mixte",G551)),"fragile","satisfaisant"))))</f>
        <v/>
      </c>
      <c r="W551" s="25" t="str">
        <f>IF(OR(U551="",SUMPRODUCT((Barèmes!$A$6:$A$28="Vitesse — 50 m (s)")*(Barèmes!$B$6:$B$28=H551)*(Barèmes!$C$6:$C$28=IF(H551="6ème","Mixte",G551)))=0),"",IF(SUMPRODUCT((Barèmes!$A$6:$A$28="Vitesse — 50 m (s)")*(Barèmes!$B$6:$B$28=H551)*(Barèmes!$C$6:$C$28=IF(H551="6ème","Mixte",G551))*(Barèmes!$J$6:$J$28="+"))&gt;0,IF(U551&lt;=SUMIFS(Barèmes!$F$6:$F$28,Barèmes!$A$6:$A$28,"Vitesse — 50 m (s)",Barèmes!$B$6:$B$28,H551,Barèmes!$C$6:$C$28,IF(H551="6ème","Mixte",G551)),Barèmes!$B$2,IF(U551&lt;=SUMIFS(Barèmes!$G$6:$G$28,Barèmes!$A$6:$A$28,"Vitesse — 50 m (s)",Barèmes!$B$6:$B$28,H551,Barèmes!$C$6:$C$28,IF(H551="6ème","Mixte",G551)),Barèmes!$C$2,IF(U551&lt;=SUMIFS(Barèmes!$H$6:$H$28,Barèmes!$A$6:$A$28,"Vitesse — 50 m (s)",Barèmes!$B$6:$B$28,H551,Barèmes!$C$6:$C$28,IF(H551="6ème","Mixte",G551)),Barèmes!$D$2,IF(U551&lt;=SUMIFS(Barèmes!$I$6:$I$28,Barèmes!$A$6:$A$28,"Vitesse — 50 m (s)",Barèmes!$B$6:$B$28,H551,Barèmes!$C$6:$C$28,IF(H551="6ème","Mixte",G551)),Barèmes!$E$2,Barèmes!$F$2)))),IF(U551&gt;=SUMIFS(Barèmes!$F$6:$F$28,Barèmes!$A$6:$A$28,"Vitesse — 50 m (s)",Barèmes!$B$6:$B$28,H551,Barèmes!$C$6:$C$28,IF(H551="6ème","Mixte",G551)),Barèmes!$B$2,IF(U551&gt;=SUMIFS(Barèmes!$G$6:$G$28,Barèmes!$A$6:$A$28,"Vitesse — 50 m (s)",Barèmes!$B$6:$B$28,H551,Barèmes!$C$6:$C$28,IF(H551="6ème","Mixte",G551)),Barèmes!$C$2,IF(U551&gt;=SUMIFS(Barèmes!$H$6:$H$28,Barèmes!$A$6:$A$28,"Vitesse — 50 m (s)",Barèmes!$B$6:$B$28,H551,Barèmes!$C$6:$C$28,IF(H551="6ème","Mixte",G551)),Barèmes!$D$2,IF(U551&gt;=SUMIFS(Barèmes!$I$6:$I$28,Barèmes!$A$6:$A$28,"Vitesse — 50 m (s)",Barèmes!$B$6:$B$28,H551,Barèmes!$C$6:$C$28,IF(H551="6ème","Mixte",G551)),Barèmes!$E$2,Barèmes!$F$2))))))</f>
        <v/>
      </c>
      <c r="X551" s="18"/>
      <c r="Y551" s="26" t="str" cm="1">
        <f t="array" ref="Y551">IF(OR(X551="",SUMPRODUCT((Barèmes!$A$6:$A$28="Souplesse (score 1-5)")*(Barèmes!$B$6:$B$28=H551)*(Barèmes!$C$6:$C$28=IF(H551="6ème","Mixte",G551)))=0),"",IF(SUMPRODUCT((Barèmes!$A$6:$A$28="Souplesse (score 1-5)")*(Barèmes!$B$6:$B$28=H551)*(Barèmes!$C$6:$C$28=IF(H551="6ème","Mixte",G551))*(Barèmes!$J$6:$J$28="+"))&gt;0,IF(X551&lt;=SUMIFS(Barèmes!$D$6:$D$28,Barèmes!$A$6:$A$28,"Souplesse (score 1-5)",Barèmes!$B$6:$B$28,H551,Barèmes!$C$6:$C$28,IF(H551="6ème","Mixte",G551)),"à besoin",IF(X551&lt;=SUMIFS(Barèmes!$E$6:$E$28,Barèmes!$A$6:$A$28,"Souplesse (score 1-5)",Barèmes!$B$6:$B$28,H551,Barèmes!$C$6:$C$28,IF(H551="6ème","Mixte",G551)),"fragile","satisfaisant")),IF(X551&gt;=SUMIFS(Barèmes!$D$6:$D$28,Barèmes!$A$6:$A$28,"Souplesse (score 1-5)",Barèmes!$B$6:$B$28,H551,Barèmes!$C$6:$C$28,IF(H551="6ème","Mixte",G551)),"à besoin",IF(X551&gt;=SUMIFS(Barèmes!$E$6:$E$28,Barèmes!$A$6:$A$28,"Souplesse (score 1-5)",Barèmes!$B$6:$B$28,H551,Barèmes!$C$6:$C$28,IF(H551="6ème","Mixte",G551)),"fragile","satisfaisant"))))</f>
        <v/>
      </c>
      <c r="Z551" s="26" t="str" cm="1">
        <f t="array" ref="Z551">IF(OR(X551="",SUMPRODUCT((Barèmes!$A$6:$A$28="Souplesse (score 1-5)")*(Barèmes!$B$6:$B$28=H551)*(Barèmes!$C$6:$C$28=IF(H551="6ème","Mixte",G551)))=0),"",IF(SUMPRODUCT((Barèmes!$A$6:$A$28="Souplesse (score 1-5)")*(Barèmes!$B$6:$B$28=H551)*(Barèmes!$C$6:$C$28=IF(H551="6ème","Mixte",G551))*(Barèmes!$J$6:$J$28="+"))&gt;0,IF(X551&lt;=SUMIFS(Barèmes!$F$6:$F$28,Barèmes!$A$6:$A$28,"Souplesse (score 1-5)",Barèmes!$B$6:$B$28,H551,Barèmes!$C$6:$C$28,IF(H551="6ème","Mixte",G551)),Barèmes!$B$2,IF(X551&lt;=SUMIFS(Barèmes!$G$6:$G$28,Barèmes!$A$6:$A$28,"Souplesse (score 1-5)",Barèmes!$B$6:$B$28,H551,Barèmes!$C$6:$C$28,IF(H551="6ème","Mixte",G551)),Barèmes!$C$2,IF(X551&lt;=SUMIFS(Barèmes!$H$6:$H$28,Barèmes!$A$6:$A$28,"Souplesse (score 1-5)",Barèmes!$B$6:$B$28,H551,Barèmes!$C$6:$C$28,IF(H551="6ème","Mixte",G551)),Barèmes!$D$2,IF(X551&lt;=SUMIFS(Barèmes!$I$6:$I$28,Barèmes!$A$6:$A$28,"Souplesse (score 1-5)",Barèmes!$B$6:$B$28,H551,Barèmes!$C$6:$C$28,IF(H551="6ème","Mixte",G551)),Barèmes!$E$2,Barèmes!$F$2)))),IF(X551&gt;=SUMIFS(Barèmes!$F$6:$F$28,Barèmes!$A$6:$A$28,"Souplesse (score 1-5)",Barèmes!$B$6:$B$28,H551,Barèmes!$C$6:$C$28,IF(H551="6ème","Mixte",G551)),Barèmes!$B$2,IF(X551&gt;=SUMIFS(Barèmes!$G$6:$G$28,Barèmes!$A$6:$A$28,"Souplesse (score 1-5)",Barèmes!$B$6:$B$28,H551,Barèmes!$C$6:$C$28,IF(H551="6ème","Mixte",G551)),Barèmes!$C$2,IF(X551&gt;=SUMIFS(Barèmes!$H$6:$H$28,Barèmes!$A$6:$A$28,"Souplesse (score 1-5)",Barèmes!$B$6:$B$28,H551,Barèmes!$C$6:$C$28,IF(H551="6ème","Mixte",G551)),Barèmes!$D$2,IF(X551&gt;=SUMIFS(Barèmes!$I$6:$I$28,Barèmes!$A$6:$A$28,"Souplesse (score 1-5)",Barèmes!$B$6:$B$28,H551,Barèmes!$C$6:$C$28,IF(H551="6ème","Mixte",G551)),Barèmes!$E$2,Barèmes!$F$2))))))</f>
        <v/>
      </c>
      <c r="AA551" s="22"/>
      <c r="AB551" s="27" t="str">
        <f>IF(OR(AA551="",SUMPRODUCT((Barèmes!$A$6:$A$28="Agilité — T-test 974 (s)")*(Barèmes!$B$6:$B$28=H551)*(Barèmes!$C$6:$C$28=IF(H551="6ème","Mixte",G551)))=0),"",IF(SUMPRODUCT((Barèmes!$A$6:$A$28="Agilité — T-test 974 (s)")*(Barèmes!$B$6:$B$28=H551)*(Barèmes!$C$6:$C$28=IF(H551="6ème","Mixte",G551))*(Barèmes!$J$6:$J$28="+"))&gt;0,IF(AA551&lt;=SUMIFS(Barèmes!$D$6:$D$28,Barèmes!$A$6:$A$28,"Agilité — T-test 974 (s)",Barèmes!$B$6:$B$28,H551,Barèmes!$C$6:$C$28,IF(H551="6ème","Mixte",G551)),"à besoin",IF(AA551&lt;=SUMIFS(Barèmes!$E$6:$E$28,Barèmes!$A$6:$A$28,"Agilité — T-test 974 (s)",Barèmes!$B$6:$B$28,H551,Barèmes!$C$6:$C$28,IF(H551="6ème","Mixte",G551)),"fragile","satisfaisant")),IF(AA551&gt;=SUMIFS(Barèmes!$D$6:$D$28,Barèmes!$A$6:$A$28,"Agilité — T-test 974 (s)",Barèmes!$B$6:$B$28,H551,Barèmes!$C$6:$C$28,IF(H551="6ème","Mixte",G551)),"à besoin",IF(AA551&gt;=SUMIFS(Barèmes!$E$6:$E$28,Barèmes!$A$6:$A$28,"Agilité — T-test 974 (s)",Barèmes!$B$6:$B$28,H551,Barèmes!$C$6:$C$28,IF(H551="6ème","Mixte",G551)),"fragile","satisfaisant"))))</f>
        <v/>
      </c>
      <c r="AC551" s="27" t="str">
        <f>IF(OR(AA551="",SUMPRODUCT((Barèmes!$A$6:$A$28="Agilité — T-test 974 (s)")*(Barèmes!$B$6:$B$28=H551)*(Barèmes!$C$6:$C$28=IF(H551="6ème","Mixte",G551)))=0),"",IF(SUMPRODUCT((Barèmes!$A$6:$A$28="Agilité — T-test 974 (s)")*(Barèmes!$B$6:$B$28=H551)*(Barèmes!$C$6:$C$28=IF(H551="6ème","Mixte",G551))*(Barèmes!$J$6:$J$28="+"))&gt;0,IF(AA551&lt;=SUMIFS(Barèmes!$F$6:$F$28,Barèmes!$A$6:$A$28,"Agilité — T-test 974 (s)",Barèmes!$B$6:$B$28,H551,Barèmes!$C$6:$C$28,IF(H551="6ème","Mixte",G551)),Barèmes!$B$2,IF(AA551&lt;=SUMIFS(Barèmes!$G$6:$G$28,Barèmes!$A$6:$A$28,"Agilité — T-test 974 (s)",Barèmes!$B$6:$B$28,H551,Barèmes!$C$6:$C$28,IF(H551="6ème","Mixte",G551)),Barèmes!$C$2,IF(AA551&lt;=SUMIFS(Barèmes!$H$6:$H$28,Barèmes!$A$6:$A$28,"Agilité — T-test 974 (s)",Barèmes!$B$6:$B$28,H551,Barèmes!$C$6:$C$28,IF(H551="6ème","Mixte",G551)),Barèmes!$D$2,IF(AA551&lt;=SUMIFS(Barèmes!$I$6:$I$28,Barèmes!$A$6:$A$28,"Agilité — T-test 974 (s)",Barèmes!$B$6:$B$28,H551,Barèmes!$C$6:$C$28,IF(H551="6ème","Mixte",G551)),Barèmes!$E$2,Barèmes!$F$2)))),IF(AA551&gt;=SUMIFS(Barèmes!$F$6:$F$28,Barèmes!$A$6:$A$28,"Agilité — T-test 974 (s)",Barèmes!$B$6:$B$28,H551,Barèmes!$C$6:$C$28,IF(H551="6ème","Mixte",G551)),Barèmes!$B$2,IF(AA551&gt;=SUMIFS(Barèmes!$G$6:$G$28,Barèmes!$A$6:$A$28,"Agilité — T-test 974 (s)",Barèmes!$B$6:$B$28,H551,Barèmes!$C$6:$C$28,IF(H551="6ème","Mixte",G551)),Barèmes!$C$2,IF(AA551&gt;=SUMIFS(Barèmes!$H$6:$H$28,Barèmes!$A$6:$A$28,"Agilité — T-test 974 (s)",Barèmes!$B$6:$B$28,H551,Barèmes!$C$6:$C$28,IF(H551="6ème","Mixte",G551)),Barèmes!$D$2,IF(AA551&gt;=SUMIFS(Barèmes!$I$6:$I$28,Barèmes!$A$6:$A$28,"Agilité — T-test 974 (s)",Barèmes!$B$6:$B$28,H551,Barèmes!$C$6:$C$28,IF(H551="6ème","Mixte",G551)),Barèmes!$E$2,Barèmes!$F$2))))))</f>
        <v/>
      </c>
      <c r="AD551" s="28" t="str">
        <f t="shared" si="66"/>
        <v/>
      </c>
      <c r="AE551" s="29" t="str">
        <f t="shared" si="67"/>
        <v/>
      </c>
      <c r="AF551" s="30" t="str">
        <f>IF(OR(AD551="",SUMPRODUCT((Barèmes!$A$6:$A$28="Surcoût d'agilité (s) — technique")*(Barèmes!$B$6:$B$28=H551)*(Barèmes!$C$6:$C$28=IF(H551="6ème","Mixte",G551)))=0),"",IF(SUMPRODUCT((Barèmes!$A$6:$A$28="Surcoût d'agilité (s) — technique")*(Barèmes!$B$6:$B$28=H551)*(Barèmes!$C$6:$C$28=IF(H551="6ème","Mixte",G551))*(Barèmes!$J$6:$J$28="+"))&gt;0,IF(AD551&lt;=SUMIFS(Barèmes!$D$6:$D$28,Barèmes!$A$6:$A$28,"Surcoût d'agilité (s) — technique",Barèmes!$B$6:$B$28,H551,Barèmes!$C$6:$C$28,IF(H551="6ème","Mixte",G551)),"à besoin",IF(AD551&lt;=SUMIFS(Barèmes!$E$6:$E$28,Barèmes!$A$6:$A$28,"Surcoût d'agilité (s) — technique",Barèmes!$B$6:$B$28,H551,Barèmes!$C$6:$C$28,IF(H551="6ème","Mixte",G551)),"fragile","satisfaisant")),IF(AD551&gt;=SUMIFS(Barèmes!$D$6:$D$28,Barèmes!$A$6:$A$28,"Surcoût d'agilité (s) — technique",Barèmes!$B$6:$B$28,H551,Barèmes!$C$6:$C$28,IF(H551="6ème","Mixte",G551)),"à besoin",IF(AD551&gt;=SUMIFS(Barèmes!$E$6:$E$28,Barèmes!$A$6:$A$28,"Surcoût d'agilité (s) — technique",Barèmes!$B$6:$B$28,H551,Barèmes!$C$6:$C$28,IF(H551="6ème","Mixte",G551)),"fragile","satisfaisant"))))</f>
        <v/>
      </c>
      <c r="AG551" s="30" t="str">
        <f>IF(OR(AD551="",SUMPRODUCT((Barèmes!$A$6:$A$28="Surcoût d'agilité (s) — technique")*(Barèmes!$B$6:$B$28=H551)*(Barèmes!$C$6:$C$28=IF(H551="6ème","Mixte",G551)))=0),"",IF(SUMPRODUCT((Barèmes!$A$6:$A$28="Surcoût d'agilité (s) — technique")*(Barèmes!$B$6:$B$28=H551)*(Barèmes!$C$6:$C$28=IF(H551="6ème","Mixte",G551))*(Barèmes!$J$6:$J$28="+"))&gt;0,IF(AD551&lt;=SUMIFS(Barèmes!$F$6:$F$28,Barèmes!$A$6:$A$28,"Surcoût d'agilité (s) — technique",Barèmes!$B$6:$B$28,H551,Barèmes!$C$6:$C$28,IF(H551="6ème","Mixte",G551)),Barèmes!$B$2,IF(AD551&lt;=SUMIFS(Barèmes!$G$6:$G$28,Barèmes!$A$6:$A$28,"Surcoût d'agilité (s) — technique",Barèmes!$B$6:$B$28,H551,Barèmes!$C$6:$C$28,IF(H551="6ème","Mixte",G551)),Barèmes!$C$2,IF(AD551&lt;=SUMIFS(Barèmes!$H$6:$H$28,Barèmes!$A$6:$A$28,"Surcoût d'agilité (s) — technique",Barèmes!$B$6:$B$28,H551,Barèmes!$C$6:$C$28,IF(H551="6ème","Mixte",G551)),Barèmes!$D$2,IF(AD551&lt;=SUMIFS(Barèmes!$I$6:$I$28,Barèmes!$A$6:$A$28,"Surcoût d'agilité (s) — technique",Barèmes!$B$6:$B$28,H551,Barèmes!$C$6:$C$28,IF(H551="6ème","Mixte",G551)),Barèmes!$E$2,Barèmes!$F$2)))),IF(AD551&gt;=SUMIFS(Barèmes!$F$6:$F$28,Barèmes!$A$6:$A$28,"Surcoût d'agilité (s) — technique",Barèmes!$B$6:$B$28,H551,Barèmes!$C$6:$C$28,IF(H551="6ème","Mixte",G551)),Barèmes!$B$2,IF(AD551&gt;=SUMIFS(Barèmes!$G$6:$G$28,Barèmes!$A$6:$A$28,"Surcoût d'agilité (s) — technique",Barèmes!$B$6:$B$28,H551,Barèmes!$C$6:$C$28,IF(H551="6ème","Mixte",G551)),Barèmes!$C$2,IF(AD551&gt;=SUMIFS(Barèmes!$H$6:$H$28,Barèmes!$A$6:$A$28,"Surcoût d'agilité (s) — technique",Barèmes!$B$6:$B$28,H551,Barèmes!$C$6:$C$28,IF(H551="6ème","Mixte",G551)),Barèmes!$D$2,IF(AD551&gt;=SUMIFS(Barèmes!$I$6:$I$28,Barèmes!$A$6:$A$28,"Surcoût d'agilité (s) — technique",Barèmes!$B$6:$B$28,H551,Barèmes!$C$6:$C$28,IF(H551="6ème","Mixte",G551)),Barèmes!$E$2,Barèmes!$F$2))))))</f>
        <v/>
      </c>
      <c r="AH551" s="31" t="str">
        <f>IF((IF(N551="",0,1)+IF(Q551="",0,1)+IF(W551="",0,1)+IF(Z551="",0,1)+IF(AC551="",0,1))=0,"",3*IF(N551=Barèmes!$B$2,1,IF(N551=Barèmes!$C$2,2,IF(N551=Barèmes!$D$2,3,IF(N551=Barèmes!$E$2,4,IF(N551=Barèmes!$F$2,5,0)))))+3*IF(Q551=Barèmes!$B$2,1,IF(Q551=Barèmes!$C$2,2,IF(Q551=Barèmes!$D$2,3,IF(Q551=Barèmes!$E$2,4,IF(Q551=Barèmes!$F$2,5,0)))))+2*IF(W551=Barèmes!$B$2,1,IF(W551=Barèmes!$C$2,2,IF(W551=Barèmes!$D$2,3,IF(W551=Barèmes!$E$2,4,IF(W551=Barèmes!$F$2,5,0)))))+1*IF(Z551=Barèmes!$B$2,1,IF(Z551=Barèmes!$C$2,2,IF(Z551=Barèmes!$D$2,3,IF(Z551=Barèmes!$E$2,4,IF(Z551=Barèmes!$F$2,5,0)))))+1*IF(AC551=Barèmes!$B$2,1,IF(AC551=Barèmes!$C$2,2,IF(AC551=Barèmes!$D$2,3,IF(AC551=Barèmes!$E$2,4,IF(AC551=Barèmes!$F$2,5,0))))))</f>
        <v/>
      </c>
      <c r="AI551" s="31"/>
      <c r="AJ551" s="32" t="str">
        <f>IFERROR(INDEX(Croissance!$B$5:$B$604,MATCH(A551,Croissance!$A$5:$A$604,0)),"")</f>
        <v/>
      </c>
      <c r="AK551" s="32" t="str">
        <f>IFERROR(INDEX(Croissance!$C$5:$C$604,MATCH(A551,Croissance!$A$5:$A$604,0)),"")</f>
        <v/>
      </c>
      <c r="AL551" s="32" t="str">
        <f>IFERROR(INDEX(Croissance!$D$5:$D$604,MATCH(A551,Croissance!$A$5:$A$604,0)),"")</f>
        <v/>
      </c>
      <c r="AM551" s="32" t="str">
        <f>IFERROR(INDEX(Croissance!$E$5:$E$604,MATCH(A551,Croissance!$A$5:$A$604,0)),"")</f>
        <v/>
      </c>
      <c r="AO551" s="33">
        <f t="shared" si="72"/>
        <v>0</v>
      </c>
      <c r="AP551" s="33">
        <f t="shared" si="68"/>
        <v>0</v>
      </c>
      <c r="AQ551" s="33">
        <f>IF(A551="",0,IF(AND(OR('Synthèse classe'!$C$2="Tous",C551='Synthèse classe'!$C$2),OR('Synthèse classe'!$C$3="Toutes",D551='Synthèse classe'!$C$3),OR('Synthèse classe'!$C$4="Toutes",AND('Synthèse classe'!$C$4="Dernière",AP551=1),B551=IFERROR(VALUE('Synthèse classe'!$C$4),0))),1,0))</f>
        <v>0</v>
      </c>
      <c r="AR551" s="34" t="str">
        <f t="shared" si="69"/>
        <v/>
      </c>
    </row>
    <row r="552" spans="1:44" x14ac:dyDescent="0.2">
      <c r="A552" s="17" t="str">
        <f t="shared" si="65"/>
        <v/>
      </c>
      <c r="B552" s="18"/>
      <c r="C552" s="19"/>
      <c r="D552" s="19"/>
      <c r="E552" s="19"/>
      <c r="F552" s="19"/>
      <c r="G552" s="19"/>
      <c r="H552" s="17" t="str">
        <f t="shared" si="70"/>
        <v/>
      </c>
      <c r="I552" s="20"/>
      <c r="J552" s="18"/>
      <c r="K552" s="19"/>
      <c r="L552" s="21" t="str">
        <f t="shared" si="71"/>
        <v/>
      </c>
      <c r="M552" s="21" t="str">
        <f>IF(OR(J552="",SUMPRODUCT((Barèmes!$A$6:$A$28="Endurance — Luc Léger (palier)")*(Barèmes!$B$6:$B$28=H552)*(Barèmes!$C$6:$C$28=IF(H552="6ème","Mixte",G552)))=0),"",IF(SUMPRODUCT((Barèmes!$A$6:$A$28="Endurance — Luc Léger (palier)")*(Barèmes!$B$6:$B$28=H552)*(Barèmes!$C$6:$C$28=IF(H552="6ème","Mixte",G552))*(Barèmes!$J$6:$J$28="+"))&gt;0,IF(J552&lt;=SUMIFS(Barèmes!$D$6:$D$28,Barèmes!$A$6:$A$28,"Endurance — Luc Léger (palier)",Barèmes!$B$6:$B$28,H552,Barèmes!$C$6:$C$28,IF(H552="6ème","Mixte",G552)),"à besoin",IF(J552&lt;=SUMIFS(Barèmes!$E$6:$E$28,Barèmes!$A$6:$A$28,"Endurance — Luc Léger (palier)",Barèmes!$B$6:$B$28,H552,Barèmes!$C$6:$C$28,IF(H552="6ème","Mixte",G552)),"fragile","satisfaisant")),IF(J552&gt;=SUMIFS(Barèmes!$D$6:$D$28,Barèmes!$A$6:$A$28,"Endurance — Luc Léger (palier)",Barèmes!$B$6:$B$28,H552,Barèmes!$C$6:$C$28,IF(H552="6ème","Mixte",G552)),"à besoin",IF(J552&gt;=SUMIFS(Barèmes!$E$6:$E$28,Barèmes!$A$6:$A$28,"Endurance — Luc Léger (palier)",Barèmes!$B$6:$B$28,H552,Barèmes!$C$6:$C$28,IF(H552="6ème","Mixte",G552)),"fragile","satisfaisant"))))</f>
        <v/>
      </c>
      <c r="N552" s="21" t="str">
        <f>IF(OR(J552="",SUMPRODUCT((Barèmes!$A$6:$A$28="Endurance — Luc Léger (palier)")*(Barèmes!$B$6:$B$28=H552)*(Barèmes!$C$6:$C$28=IF(H552="6ème","Mixte",G552)))=0),"",IF(SUMPRODUCT((Barèmes!$A$6:$A$28="Endurance — Luc Léger (palier)")*(Barèmes!$B$6:$B$28=H552)*(Barèmes!$C$6:$C$28=IF(H552="6ème","Mixte",G552))*(Barèmes!$J$6:$J$28="+"))&gt;0,IF(J552&lt;=SUMIFS(Barèmes!$F$6:$F$28,Barèmes!$A$6:$A$28,"Endurance — Luc Léger (palier)",Barèmes!$B$6:$B$28,H552,Barèmes!$C$6:$C$28,IF(H552="6ème","Mixte",G552)),Barèmes!$B$2,IF(J552&lt;=SUMIFS(Barèmes!$G$6:$G$28,Barèmes!$A$6:$A$28,"Endurance — Luc Léger (palier)",Barèmes!$B$6:$B$28,H552,Barèmes!$C$6:$C$28,IF(H552="6ème","Mixte",G552)),Barèmes!$C$2,IF(J552&lt;=SUMIFS(Barèmes!$H$6:$H$28,Barèmes!$A$6:$A$28,"Endurance — Luc Léger (palier)",Barèmes!$B$6:$B$28,H552,Barèmes!$C$6:$C$28,IF(H552="6ème","Mixte",G552)),Barèmes!$D$2,IF(J552&lt;=SUMIFS(Barèmes!$I$6:$I$28,Barèmes!$A$6:$A$28,"Endurance — Luc Léger (palier)",Barèmes!$B$6:$B$28,H552,Barèmes!$C$6:$C$28,IF(H552="6ème","Mixte",G552)),Barèmes!$E$2,Barèmes!$F$2)))),IF(J552&gt;=SUMIFS(Barèmes!$F$6:$F$28,Barèmes!$A$6:$A$28,"Endurance — Luc Léger (palier)",Barèmes!$B$6:$B$28,H552,Barèmes!$C$6:$C$28,IF(H552="6ème","Mixte",G552)),Barèmes!$B$2,IF(J552&gt;=SUMIFS(Barèmes!$G$6:$G$28,Barèmes!$A$6:$A$28,"Endurance — Luc Léger (palier)",Barèmes!$B$6:$B$28,H552,Barèmes!$C$6:$C$28,IF(H552="6ème","Mixte",G552)),Barèmes!$C$2,IF(J552&gt;=SUMIFS(Barèmes!$H$6:$H$28,Barèmes!$A$6:$A$28,"Endurance — Luc Léger (palier)",Barèmes!$B$6:$B$28,H552,Barèmes!$C$6:$C$28,IF(H552="6ème","Mixte",G552)),Barèmes!$D$2,IF(J552&gt;=SUMIFS(Barèmes!$I$6:$I$28,Barèmes!$A$6:$A$28,"Endurance — Luc Léger (palier)",Barèmes!$B$6:$B$28,H552,Barèmes!$C$6:$C$28,IF(H552="6ème","Mixte",G552)),Barèmes!$E$2,Barèmes!$F$2))))))</f>
        <v/>
      </c>
      <c r="O552" s="22"/>
      <c r="P552" s="23" t="str">
        <f>IF(OR(O552="",SUMPRODUCT((Barèmes!$A$6:$A$28="Force bas du corps — Saut en longueur (m)")*(Barèmes!$B$6:$B$28=H552)*(Barèmes!$C$6:$C$28=IF(H552="6ème","Mixte",G552)))=0),"",IF(SUMPRODUCT((Barèmes!$A$6:$A$28="Force bas du corps — Saut en longueur (m)")*(Barèmes!$B$6:$B$28=H552)*(Barèmes!$C$6:$C$28=IF(H552="6ème","Mixte",G552))*(Barèmes!$J$6:$J$28="+"))&gt;0,IF(O552&lt;=SUMIFS(Barèmes!$D$6:$D$28,Barèmes!$A$6:$A$28,"Force bas du corps — Saut en longueur (m)",Barèmes!$B$6:$B$28,H552,Barèmes!$C$6:$C$28,IF(H552="6ème","Mixte",G552)),"à besoin",IF(O552&lt;=SUMIFS(Barèmes!$E$6:$E$28,Barèmes!$A$6:$A$28,"Force bas du corps — Saut en longueur (m)",Barèmes!$B$6:$B$28,H552,Barèmes!$C$6:$C$28,IF(H552="6ème","Mixte",G552)),"fragile","satisfaisant")),IF(O552&gt;=SUMIFS(Barèmes!$D$6:$D$28,Barèmes!$A$6:$A$28,"Force bas du corps — Saut en longueur (m)",Barèmes!$B$6:$B$28,H552,Barèmes!$C$6:$C$28,IF(H552="6ème","Mixte",G552)),"à besoin",IF(O552&gt;=SUMIFS(Barèmes!$E$6:$E$28,Barèmes!$A$6:$A$28,"Force bas du corps — Saut en longueur (m)",Barèmes!$B$6:$B$28,H552,Barèmes!$C$6:$C$28,IF(H552="6ème","Mixte",G552)),"fragile","satisfaisant"))))</f>
        <v/>
      </c>
      <c r="Q552" s="23" t="str">
        <f>IF(OR(O552="",SUMPRODUCT((Barèmes!$A$6:$A$28="Force bas du corps — Saut en longueur (m)")*(Barèmes!$B$6:$B$28=H552)*(Barèmes!$C$6:$C$28=IF(H552="6ème","Mixte",G552)))=0),"",IF(SUMPRODUCT((Barèmes!$A$6:$A$28="Force bas du corps — Saut en longueur (m)")*(Barèmes!$B$6:$B$28=H552)*(Barèmes!$C$6:$C$28=IF(H552="6ème","Mixte",G552))*(Barèmes!$J$6:$J$28="+"))&gt;0,IF(O552&lt;=SUMIFS(Barèmes!$F$6:$F$28,Barèmes!$A$6:$A$28,"Force bas du corps — Saut en longueur (m)",Barèmes!$B$6:$B$28,H552,Barèmes!$C$6:$C$28,IF(H552="6ème","Mixte",G552)),Barèmes!$B$2,IF(O552&lt;=SUMIFS(Barèmes!$G$6:$G$28,Barèmes!$A$6:$A$28,"Force bas du corps — Saut en longueur (m)",Barèmes!$B$6:$B$28,H552,Barèmes!$C$6:$C$28,IF(H552="6ème","Mixte",G552)),Barèmes!$C$2,IF(O552&lt;=SUMIFS(Barèmes!$H$6:$H$28,Barèmes!$A$6:$A$28,"Force bas du corps — Saut en longueur (m)",Barèmes!$B$6:$B$28,H552,Barèmes!$C$6:$C$28,IF(H552="6ème","Mixte",G552)),Barèmes!$D$2,IF(O552&lt;=SUMIFS(Barèmes!$I$6:$I$28,Barèmes!$A$6:$A$28,"Force bas du corps — Saut en longueur (m)",Barèmes!$B$6:$B$28,H552,Barèmes!$C$6:$C$28,IF(H552="6ème","Mixte",G552)),Barèmes!$E$2,Barèmes!$F$2)))),IF(O552&gt;=SUMIFS(Barèmes!$F$6:$F$28,Barèmes!$A$6:$A$28,"Force bas du corps — Saut en longueur (m)",Barèmes!$B$6:$B$28,H552,Barèmes!$C$6:$C$28,IF(H552="6ème","Mixte",G552)),Barèmes!$B$2,IF(O552&gt;=SUMIFS(Barèmes!$G$6:$G$28,Barèmes!$A$6:$A$28,"Force bas du corps — Saut en longueur (m)",Barèmes!$B$6:$B$28,H552,Barèmes!$C$6:$C$28,IF(H552="6ème","Mixte",G552)),Barèmes!$C$2,IF(O552&gt;=SUMIFS(Barèmes!$H$6:$H$28,Barèmes!$A$6:$A$28,"Force bas du corps — Saut en longueur (m)",Barèmes!$B$6:$B$28,H552,Barèmes!$C$6:$C$28,IF(H552="6ème","Mixte",G552)),Barèmes!$D$2,IF(O552&gt;=SUMIFS(Barèmes!$I$6:$I$28,Barèmes!$A$6:$A$28,"Force bas du corps — Saut en longueur (m)",Barèmes!$B$6:$B$28,H552,Barèmes!$C$6:$C$28,IF(H552="6ème","Mixte",G552)),Barèmes!$E$2,Barèmes!$F$2))))))</f>
        <v/>
      </c>
      <c r="R552" s="22"/>
      <c r="S552" s="24" t="str">
        <f>IF(OR(R552="",SUMPRODUCT((Barèmes!$A$6:$A$28="Vitesse — 30 m (s)")*(Barèmes!$B$6:$B$28=H552)*(Barèmes!$C$6:$C$28=IF(H552="6ème","Mixte",G552)))=0),"",IF(SUMPRODUCT((Barèmes!$A$6:$A$28="Vitesse — 30 m (s)")*(Barèmes!$B$6:$B$28=H552)*(Barèmes!$C$6:$C$28=IF(H552="6ème","Mixte",G552))*(Barèmes!$J$6:$J$28="+"))&gt;0,IF(R552&lt;=SUMIFS(Barèmes!$D$6:$D$28,Barèmes!$A$6:$A$28,"Vitesse — 30 m (s)",Barèmes!$B$6:$B$28,H552,Barèmes!$C$6:$C$28,IF(H552="6ème","Mixte",G552)),"à besoin",IF(R552&lt;=SUMIFS(Barèmes!$E$6:$E$28,Barèmes!$A$6:$A$28,"Vitesse — 30 m (s)",Barèmes!$B$6:$B$28,H552,Barèmes!$C$6:$C$28,IF(H552="6ème","Mixte",G552)),"fragile","satisfaisant")),IF(R552&gt;=SUMIFS(Barèmes!$D$6:$D$28,Barèmes!$A$6:$A$28,"Vitesse — 30 m (s)",Barèmes!$B$6:$B$28,H552,Barèmes!$C$6:$C$28,IF(H552="6ème","Mixte",G552)),"à besoin",IF(R552&gt;=SUMIFS(Barèmes!$E$6:$E$28,Barèmes!$A$6:$A$28,"Vitesse — 30 m (s)",Barèmes!$B$6:$B$28,H552,Barèmes!$C$6:$C$28,IF(H552="6ème","Mixte",G552)),"fragile","satisfaisant"))))</f>
        <v/>
      </c>
      <c r="T552" s="24" t="str">
        <f>IF(OR(R552="",SUMPRODUCT((Barèmes!$A$6:$A$28="Vitesse — 30 m (s)")*(Barèmes!$B$6:$B$28=H552)*(Barèmes!$C$6:$C$28=IF(H552="6ème","Mixte",G552)))=0),"",IF(SUMPRODUCT((Barèmes!$A$6:$A$28="Vitesse — 30 m (s)")*(Barèmes!$B$6:$B$28=H552)*(Barèmes!$C$6:$C$28=IF(H552="6ème","Mixte",G552))*(Barèmes!$J$6:$J$28="+"))&gt;0,IF(R552&lt;=SUMIFS(Barèmes!$F$6:$F$28,Barèmes!$A$6:$A$28,"Vitesse — 30 m (s)",Barèmes!$B$6:$B$28,H552,Barèmes!$C$6:$C$28,IF(H552="6ème","Mixte",G552)),Barèmes!$B$2,IF(R552&lt;=SUMIFS(Barèmes!$G$6:$G$28,Barèmes!$A$6:$A$28,"Vitesse — 30 m (s)",Barèmes!$B$6:$B$28,H552,Barèmes!$C$6:$C$28,IF(H552="6ème","Mixte",G552)),Barèmes!$C$2,IF(R552&lt;=SUMIFS(Barèmes!$H$6:$H$28,Barèmes!$A$6:$A$28,"Vitesse — 30 m (s)",Barèmes!$B$6:$B$28,H552,Barèmes!$C$6:$C$28,IF(H552="6ème","Mixte",G552)),Barèmes!$D$2,IF(R552&lt;=SUMIFS(Barèmes!$I$6:$I$28,Barèmes!$A$6:$A$28,"Vitesse — 30 m (s)",Barèmes!$B$6:$B$28,H552,Barèmes!$C$6:$C$28,IF(H552="6ème","Mixte",G552)),Barèmes!$E$2,Barèmes!$F$2)))),IF(R552&gt;=SUMIFS(Barèmes!$F$6:$F$28,Barèmes!$A$6:$A$28,"Vitesse — 30 m (s)",Barèmes!$B$6:$B$28,H552,Barèmes!$C$6:$C$28,IF(H552="6ème","Mixte",G552)),Barèmes!$B$2,IF(R552&gt;=SUMIFS(Barèmes!$G$6:$G$28,Barèmes!$A$6:$A$28,"Vitesse — 30 m (s)",Barèmes!$B$6:$B$28,H552,Barèmes!$C$6:$C$28,IF(H552="6ème","Mixte",G552)),Barèmes!$C$2,IF(R552&gt;=SUMIFS(Barèmes!$H$6:$H$28,Barèmes!$A$6:$A$28,"Vitesse — 30 m (s)",Barèmes!$B$6:$B$28,H552,Barèmes!$C$6:$C$28,IF(H552="6ème","Mixte",G552)),Barèmes!$D$2,IF(R552&gt;=SUMIFS(Barèmes!$I$6:$I$28,Barèmes!$A$6:$A$28,"Vitesse — 30 m (s)",Barèmes!$B$6:$B$28,H552,Barèmes!$C$6:$C$28,IF(H552="6ème","Mixte",G552)),Barèmes!$E$2,Barèmes!$F$2))))))</f>
        <v/>
      </c>
      <c r="U552" s="22"/>
      <c r="V552" s="25" t="str">
        <f>IF(OR(U552="",SUMPRODUCT((Barèmes!$A$6:$A$28="Vitesse — 50 m (s)")*(Barèmes!$B$6:$B$28=H552)*(Barèmes!$C$6:$C$28=IF(H552="6ème","Mixte",G552)))=0),"",IF(SUMPRODUCT((Barèmes!$A$6:$A$28="Vitesse — 50 m (s)")*(Barèmes!$B$6:$B$28=H552)*(Barèmes!$C$6:$C$28=IF(H552="6ème","Mixte",G552))*(Barèmes!$J$6:$J$28="+"))&gt;0,IF(U552&lt;=SUMIFS(Barèmes!$D$6:$D$28,Barèmes!$A$6:$A$28,"Vitesse — 50 m (s)",Barèmes!$B$6:$B$28,H552,Barèmes!$C$6:$C$28,IF(H552="6ème","Mixte",G552)),"à besoin",IF(U552&lt;=SUMIFS(Barèmes!$E$6:$E$28,Barèmes!$A$6:$A$28,"Vitesse — 50 m (s)",Barèmes!$B$6:$B$28,H552,Barèmes!$C$6:$C$28,IF(H552="6ème","Mixte",G552)),"fragile","satisfaisant")),IF(U552&gt;=SUMIFS(Barèmes!$D$6:$D$28,Barèmes!$A$6:$A$28,"Vitesse — 50 m (s)",Barèmes!$B$6:$B$28,H552,Barèmes!$C$6:$C$28,IF(H552="6ème","Mixte",G552)),"à besoin",IF(U552&gt;=SUMIFS(Barèmes!$E$6:$E$28,Barèmes!$A$6:$A$28,"Vitesse — 50 m (s)",Barèmes!$B$6:$B$28,H552,Barèmes!$C$6:$C$28,IF(H552="6ème","Mixte",G552)),"fragile","satisfaisant"))))</f>
        <v/>
      </c>
      <c r="W552" s="25" t="str">
        <f>IF(OR(U552="",SUMPRODUCT((Barèmes!$A$6:$A$28="Vitesse — 50 m (s)")*(Barèmes!$B$6:$B$28=H552)*(Barèmes!$C$6:$C$28=IF(H552="6ème","Mixte",G552)))=0),"",IF(SUMPRODUCT((Barèmes!$A$6:$A$28="Vitesse — 50 m (s)")*(Barèmes!$B$6:$B$28=H552)*(Barèmes!$C$6:$C$28=IF(H552="6ème","Mixte",G552))*(Barèmes!$J$6:$J$28="+"))&gt;0,IF(U552&lt;=SUMIFS(Barèmes!$F$6:$F$28,Barèmes!$A$6:$A$28,"Vitesse — 50 m (s)",Barèmes!$B$6:$B$28,H552,Barèmes!$C$6:$C$28,IF(H552="6ème","Mixte",G552)),Barèmes!$B$2,IF(U552&lt;=SUMIFS(Barèmes!$G$6:$G$28,Barèmes!$A$6:$A$28,"Vitesse — 50 m (s)",Barèmes!$B$6:$B$28,H552,Barèmes!$C$6:$C$28,IF(H552="6ème","Mixte",G552)),Barèmes!$C$2,IF(U552&lt;=SUMIFS(Barèmes!$H$6:$H$28,Barèmes!$A$6:$A$28,"Vitesse — 50 m (s)",Barèmes!$B$6:$B$28,H552,Barèmes!$C$6:$C$28,IF(H552="6ème","Mixte",G552)),Barèmes!$D$2,IF(U552&lt;=SUMIFS(Barèmes!$I$6:$I$28,Barèmes!$A$6:$A$28,"Vitesse — 50 m (s)",Barèmes!$B$6:$B$28,H552,Barèmes!$C$6:$C$28,IF(H552="6ème","Mixte",G552)),Barèmes!$E$2,Barèmes!$F$2)))),IF(U552&gt;=SUMIFS(Barèmes!$F$6:$F$28,Barèmes!$A$6:$A$28,"Vitesse — 50 m (s)",Barèmes!$B$6:$B$28,H552,Barèmes!$C$6:$C$28,IF(H552="6ème","Mixte",G552)),Barèmes!$B$2,IF(U552&gt;=SUMIFS(Barèmes!$G$6:$G$28,Barèmes!$A$6:$A$28,"Vitesse — 50 m (s)",Barèmes!$B$6:$B$28,H552,Barèmes!$C$6:$C$28,IF(H552="6ème","Mixte",G552)),Barèmes!$C$2,IF(U552&gt;=SUMIFS(Barèmes!$H$6:$H$28,Barèmes!$A$6:$A$28,"Vitesse — 50 m (s)",Barèmes!$B$6:$B$28,H552,Barèmes!$C$6:$C$28,IF(H552="6ème","Mixte",G552)),Barèmes!$D$2,IF(U552&gt;=SUMIFS(Barèmes!$I$6:$I$28,Barèmes!$A$6:$A$28,"Vitesse — 50 m (s)",Barèmes!$B$6:$B$28,H552,Barèmes!$C$6:$C$28,IF(H552="6ème","Mixte",G552)),Barèmes!$E$2,Barèmes!$F$2))))))</f>
        <v/>
      </c>
      <c r="X552" s="18"/>
      <c r="Y552" s="26" t="str" cm="1">
        <f t="array" ref="Y552">IF(OR(X552="",SUMPRODUCT((Barèmes!$A$6:$A$28="Souplesse (score 1-5)")*(Barèmes!$B$6:$B$28=H552)*(Barèmes!$C$6:$C$28=IF(H552="6ème","Mixte",G552)))=0),"",IF(SUMPRODUCT((Barèmes!$A$6:$A$28="Souplesse (score 1-5)")*(Barèmes!$B$6:$B$28=H552)*(Barèmes!$C$6:$C$28=IF(H552="6ème","Mixte",G552))*(Barèmes!$J$6:$J$28="+"))&gt;0,IF(X552&lt;=SUMIFS(Barèmes!$D$6:$D$28,Barèmes!$A$6:$A$28,"Souplesse (score 1-5)",Barèmes!$B$6:$B$28,H552,Barèmes!$C$6:$C$28,IF(H552="6ème","Mixte",G552)),"à besoin",IF(X552&lt;=SUMIFS(Barèmes!$E$6:$E$28,Barèmes!$A$6:$A$28,"Souplesse (score 1-5)",Barèmes!$B$6:$B$28,H552,Barèmes!$C$6:$C$28,IF(H552="6ème","Mixte",G552)),"fragile","satisfaisant")),IF(X552&gt;=SUMIFS(Barèmes!$D$6:$D$28,Barèmes!$A$6:$A$28,"Souplesse (score 1-5)",Barèmes!$B$6:$B$28,H552,Barèmes!$C$6:$C$28,IF(H552="6ème","Mixte",G552)),"à besoin",IF(X552&gt;=SUMIFS(Barèmes!$E$6:$E$28,Barèmes!$A$6:$A$28,"Souplesse (score 1-5)",Barèmes!$B$6:$B$28,H552,Barèmes!$C$6:$C$28,IF(H552="6ème","Mixte",G552)),"fragile","satisfaisant"))))</f>
        <v/>
      </c>
      <c r="Z552" s="26" t="str" cm="1">
        <f t="array" ref="Z552">IF(OR(X552="",SUMPRODUCT((Barèmes!$A$6:$A$28="Souplesse (score 1-5)")*(Barèmes!$B$6:$B$28=H552)*(Barèmes!$C$6:$C$28=IF(H552="6ème","Mixte",G552)))=0),"",IF(SUMPRODUCT((Barèmes!$A$6:$A$28="Souplesse (score 1-5)")*(Barèmes!$B$6:$B$28=H552)*(Barèmes!$C$6:$C$28=IF(H552="6ème","Mixte",G552))*(Barèmes!$J$6:$J$28="+"))&gt;0,IF(X552&lt;=SUMIFS(Barèmes!$F$6:$F$28,Barèmes!$A$6:$A$28,"Souplesse (score 1-5)",Barèmes!$B$6:$B$28,H552,Barèmes!$C$6:$C$28,IF(H552="6ème","Mixte",G552)),Barèmes!$B$2,IF(X552&lt;=SUMIFS(Barèmes!$G$6:$G$28,Barèmes!$A$6:$A$28,"Souplesse (score 1-5)",Barèmes!$B$6:$B$28,H552,Barèmes!$C$6:$C$28,IF(H552="6ème","Mixte",G552)),Barèmes!$C$2,IF(X552&lt;=SUMIFS(Barèmes!$H$6:$H$28,Barèmes!$A$6:$A$28,"Souplesse (score 1-5)",Barèmes!$B$6:$B$28,H552,Barèmes!$C$6:$C$28,IF(H552="6ème","Mixte",G552)),Barèmes!$D$2,IF(X552&lt;=SUMIFS(Barèmes!$I$6:$I$28,Barèmes!$A$6:$A$28,"Souplesse (score 1-5)",Barèmes!$B$6:$B$28,H552,Barèmes!$C$6:$C$28,IF(H552="6ème","Mixte",G552)),Barèmes!$E$2,Barèmes!$F$2)))),IF(X552&gt;=SUMIFS(Barèmes!$F$6:$F$28,Barèmes!$A$6:$A$28,"Souplesse (score 1-5)",Barèmes!$B$6:$B$28,H552,Barèmes!$C$6:$C$28,IF(H552="6ème","Mixte",G552)),Barèmes!$B$2,IF(X552&gt;=SUMIFS(Barèmes!$G$6:$G$28,Barèmes!$A$6:$A$28,"Souplesse (score 1-5)",Barèmes!$B$6:$B$28,H552,Barèmes!$C$6:$C$28,IF(H552="6ème","Mixte",G552)),Barèmes!$C$2,IF(X552&gt;=SUMIFS(Barèmes!$H$6:$H$28,Barèmes!$A$6:$A$28,"Souplesse (score 1-5)",Barèmes!$B$6:$B$28,H552,Barèmes!$C$6:$C$28,IF(H552="6ème","Mixte",G552)),Barèmes!$D$2,IF(X552&gt;=SUMIFS(Barèmes!$I$6:$I$28,Barèmes!$A$6:$A$28,"Souplesse (score 1-5)",Barèmes!$B$6:$B$28,H552,Barèmes!$C$6:$C$28,IF(H552="6ème","Mixte",G552)),Barèmes!$E$2,Barèmes!$F$2))))))</f>
        <v/>
      </c>
      <c r="AA552" s="22"/>
      <c r="AB552" s="27" t="str">
        <f>IF(OR(AA552="",SUMPRODUCT((Barèmes!$A$6:$A$28="Agilité — T-test 974 (s)")*(Barèmes!$B$6:$B$28=H552)*(Barèmes!$C$6:$C$28=IF(H552="6ème","Mixte",G552)))=0),"",IF(SUMPRODUCT((Barèmes!$A$6:$A$28="Agilité — T-test 974 (s)")*(Barèmes!$B$6:$B$28=H552)*(Barèmes!$C$6:$C$28=IF(H552="6ème","Mixte",G552))*(Barèmes!$J$6:$J$28="+"))&gt;0,IF(AA552&lt;=SUMIFS(Barèmes!$D$6:$D$28,Barèmes!$A$6:$A$28,"Agilité — T-test 974 (s)",Barèmes!$B$6:$B$28,H552,Barèmes!$C$6:$C$28,IF(H552="6ème","Mixte",G552)),"à besoin",IF(AA552&lt;=SUMIFS(Barèmes!$E$6:$E$28,Barèmes!$A$6:$A$28,"Agilité — T-test 974 (s)",Barèmes!$B$6:$B$28,H552,Barèmes!$C$6:$C$28,IF(H552="6ème","Mixte",G552)),"fragile","satisfaisant")),IF(AA552&gt;=SUMIFS(Barèmes!$D$6:$D$28,Barèmes!$A$6:$A$28,"Agilité — T-test 974 (s)",Barèmes!$B$6:$B$28,H552,Barèmes!$C$6:$C$28,IF(H552="6ème","Mixte",G552)),"à besoin",IF(AA552&gt;=SUMIFS(Barèmes!$E$6:$E$28,Barèmes!$A$6:$A$28,"Agilité — T-test 974 (s)",Barèmes!$B$6:$B$28,H552,Barèmes!$C$6:$C$28,IF(H552="6ème","Mixte",G552)),"fragile","satisfaisant"))))</f>
        <v/>
      </c>
      <c r="AC552" s="27" t="str">
        <f>IF(OR(AA552="",SUMPRODUCT((Barèmes!$A$6:$A$28="Agilité — T-test 974 (s)")*(Barèmes!$B$6:$B$28=H552)*(Barèmes!$C$6:$C$28=IF(H552="6ème","Mixte",G552)))=0),"",IF(SUMPRODUCT((Barèmes!$A$6:$A$28="Agilité — T-test 974 (s)")*(Barèmes!$B$6:$B$28=H552)*(Barèmes!$C$6:$C$28=IF(H552="6ème","Mixte",G552))*(Barèmes!$J$6:$J$28="+"))&gt;0,IF(AA552&lt;=SUMIFS(Barèmes!$F$6:$F$28,Barèmes!$A$6:$A$28,"Agilité — T-test 974 (s)",Barèmes!$B$6:$B$28,H552,Barèmes!$C$6:$C$28,IF(H552="6ème","Mixte",G552)),Barèmes!$B$2,IF(AA552&lt;=SUMIFS(Barèmes!$G$6:$G$28,Barèmes!$A$6:$A$28,"Agilité — T-test 974 (s)",Barèmes!$B$6:$B$28,H552,Barèmes!$C$6:$C$28,IF(H552="6ème","Mixte",G552)),Barèmes!$C$2,IF(AA552&lt;=SUMIFS(Barèmes!$H$6:$H$28,Barèmes!$A$6:$A$28,"Agilité — T-test 974 (s)",Barèmes!$B$6:$B$28,H552,Barèmes!$C$6:$C$28,IF(H552="6ème","Mixte",G552)),Barèmes!$D$2,IF(AA552&lt;=SUMIFS(Barèmes!$I$6:$I$28,Barèmes!$A$6:$A$28,"Agilité — T-test 974 (s)",Barèmes!$B$6:$B$28,H552,Barèmes!$C$6:$C$28,IF(H552="6ème","Mixte",G552)),Barèmes!$E$2,Barèmes!$F$2)))),IF(AA552&gt;=SUMIFS(Barèmes!$F$6:$F$28,Barèmes!$A$6:$A$28,"Agilité — T-test 974 (s)",Barèmes!$B$6:$B$28,H552,Barèmes!$C$6:$C$28,IF(H552="6ème","Mixte",G552)),Barèmes!$B$2,IF(AA552&gt;=SUMIFS(Barèmes!$G$6:$G$28,Barèmes!$A$6:$A$28,"Agilité — T-test 974 (s)",Barèmes!$B$6:$B$28,H552,Barèmes!$C$6:$C$28,IF(H552="6ème","Mixte",G552)),Barèmes!$C$2,IF(AA552&gt;=SUMIFS(Barèmes!$H$6:$H$28,Barèmes!$A$6:$A$28,"Agilité — T-test 974 (s)",Barèmes!$B$6:$B$28,H552,Barèmes!$C$6:$C$28,IF(H552="6ème","Mixte",G552)),Barèmes!$D$2,IF(AA552&gt;=SUMIFS(Barèmes!$I$6:$I$28,Barèmes!$A$6:$A$28,"Agilité — T-test 974 (s)",Barèmes!$B$6:$B$28,H552,Barèmes!$C$6:$C$28,IF(H552="6ème","Mixte",G552)),Barèmes!$E$2,Barèmes!$F$2))))))</f>
        <v/>
      </c>
      <c r="AD552" s="28" t="str">
        <f t="shared" si="66"/>
        <v/>
      </c>
      <c r="AE552" s="29" t="str">
        <f t="shared" si="67"/>
        <v/>
      </c>
      <c r="AF552" s="30" t="str">
        <f>IF(OR(AD552="",SUMPRODUCT((Barèmes!$A$6:$A$28="Surcoût d'agilité (s) — technique")*(Barèmes!$B$6:$B$28=H552)*(Barèmes!$C$6:$C$28=IF(H552="6ème","Mixte",G552)))=0),"",IF(SUMPRODUCT((Barèmes!$A$6:$A$28="Surcoût d'agilité (s) — technique")*(Barèmes!$B$6:$B$28=H552)*(Barèmes!$C$6:$C$28=IF(H552="6ème","Mixte",G552))*(Barèmes!$J$6:$J$28="+"))&gt;0,IF(AD552&lt;=SUMIFS(Barèmes!$D$6:$D$28,Barèmes!$A$6:$A$28,"Surcoût d'agilité (s) — technique",Barèmes!$B$6:$B$28,H552,Barèmes!$C$6:$C$28,IF(H552="6ème","Mixte",G552)),"à besoin",IF(AD552&lt;=SUMIFS(Barèmes!$E$6:$E$28,Barèmes!$A$6:$A$28,"Surcoût d'agilité (s) — technique",Barèmes!$B$6:$B$28,H552,Barèmes!$C$6:$C$28,IF(H552="6ème","Mixte",G552)),"fragile","satisfaisant")),IF(AD552&gt;=SUMIFS(Barèmes!$D$6:$D$28,Barèmes!$A$6:$A$28,"Surcoût d'agilité (s) — technique",Barèmes!$B$6:$B$28,H552,Barèmes!$C$6:$C$28,IF(H552="6ème","Mixte",G552)),"à besoin",IF(AD552&gt;=SUMIFS(Barèmes!$E$6:$E$28,Barèmes!$A$6:$A$28,"Surcoût d'agilité (s) — technique",Barèmes!$B$6:$B$28,H552,Barèmes!$C$6:$C$28,IF(H552="6ème","Mixte",G552)),"fragile","satisfaisant"))))</f>
        <v/>
      </c>
      <c r="AG552" s="30" t="str">
        <f>IF(OR(AD552="",SUMPRODUCT((Barèmes!$A$6:$A$28="Surcoût d'agilité (s) — technique")*(Barèmes!$B$6:$B$28=H552)*(Barèmes!$C$6:$C$28=IF(H552="6ème","Mixte",G552)))=0),"",IF(SUMPRODUCT((Barèmes!$A$6:$A$28="Surcoût d'agilité (s) — technique")*(Barèmes!$B$6:$B$28=H552)*(Barèmes!$C$6:$C$28=IF(H552="6ème","Mixte",G552))*(Barèmes!$J$6:$J$28="+"))&gt;0,IF(AD552&lt;=SUMIFS(Barèmes!$F$6:$F$28,Barèmes!$A$6:$A$28,"Surcoût d'agilité (s) — technique",Barèmes!$B$6:$B$28,H552,Barèmes!$C$6:$C$28,IF(H552="6ème","Mixte",G552)),Barèmes!$B$2,IF(AD552&lt;=SUMIFS(Barèmes!$G$6:$G$28,Barèmes!$A$6:$A$28,"Surcoût d'agilité (s) — technique",Barèmes!$B$6:$B$28,H552,Barèmes!$C$6:$C$28,IF(H552="6ème","Mixte",G552)),Barèmes!$C$2,IF(AD552&lt;=SUMIFS(Barèmes!$H$6:$H$28,Barèmes!$A$6:$A$28,"Surcoût d'agilité (s) — technique",Barèmes!$B$6:$B$28,H552,Barèmes!$C$6:$C$28,IF(H552="6ème","Mixte",G552)),Barèmes!$D$2,IF(AD552&lt;=SUMIFS(Barèmes!$I$6:$I$28,Barèmes!$A$6:$A$28,"Surcoût d'agilité (s) — technique",Barèmes!$B$6:$B$28,H552,Barèmes!$C$6:$C$28,IF(H552="6ème","Mixte",G552)),Barèmes!$E$2,Barèmes!$F$2)))),IF(AD552&gt;=SUMIFS(Barèmes!$F$6:$F$28,Barèmes!$A$6:$A$28,"Surcoût d'agilité (s) — technique",Barèmes!$B$6:$B$28,H552,Barèmes!$C$6:$C$28,IF(H552="6ème","Mixte",G552)),Barèmes!$B$2,IF(AD552&gt;=SUMIFS(Barèmes!$G$6:$G$28,Barèmes!$A$6:$A$28,"Surcoût d'agilité (s) — technique",Barèmes!$B$6:$B$28,H552,Barèmes!$C$6:$C$28,IF(H552="6ème","Mixte",G552)),Barèmes!$C$2,IF(AD552&gt;=SUMIFS(Barèmes!$H$6:$H$28,Barèmes!$A$6:$A$28,"Surcoût d'agilité (s) — technique",Barèmes!$B$6:$B$28,H552,Barèmes!$C$6:$C$28,IF(H552="6ème","Mixte",G552)),Barèmes!$D$2,IF(AD552&gt;=SUMIFS(Barèmes!$I$6:$I$28,Barèmes!$A$6:$A$28,"Surcoût d'agilité (s) — technique",Barèmes!$B$6:$B$28,H552,Barèmes!$C$6:$C$28,IF(H552="6ème","Mixte",G552)),Barèmes!$E$2,Barèmes!$F$2))))))</f>
        <v/>
      </c>
      <c r="AH552" s="31" t="str">
        <f>IF((IF(N552="",0,1)+IF(Q552="",0,1)+IF(W552="",0,1)+IF(Z552="",0,1)+IF(AC552="",0,1))=0,"",3*IF(N552=Barèmes!$B$2,1,IF(N552=Barèmes!$C$2,2,IF(N552=Barèmes!$D$2,3,IF(N552=Barèmes!$E$2,4,IF(N552=Barèmes!$F$2,5,0)))))+3*IF(Q552=Barèmes!$B$2,1,IF(Q552=Barèmes!$C$2,2,IF(Q552=Barèmes!$D$2,3,IF(Q552=Barèmes!$E$2,4,IF(Q552=Barèmes!$F$2,5,0)))))+2*IF(W552=Barèmes!$B$2,1,IF(W552=Barèmes!$C$2,2,IF(W552=Barèmes!$D$2,3,IF(W552=Barèmes!$E$2,4,IF(W552=Barèmes!$F$2,5,0)))))+1*IF(Z552=Barèmes!$B$2,1,IF(Z552=Barèmes!$C$2,2,IF(Z552=Barèmes!$D$2,3,IF(Z552=Barèmes!$E$2,4,IF(Z552=Barèmes!$F$2,5,0)))))+1*IF(AC552=Barèmes!$B$2,1,IF(AC552=Barèmes!$C$2,2,IF(AC552=Barèmes!$D$2,3,IF(AC552=Barèmes!$E$2,4,IF(AC552=Barèmes!$F$2,5,0))))))</f>
        <v/>
      </c>
      <c r="AI552" s="31"/>
      <c r="AJ552" s="32" t="str">
        <f>IFERROR(INDEX(Croissance!$B$5:$B$604,MATCH(A552,Croissance!$A$5:$A$604,0)),"")</f>
        <v/>
      </c>
      <c r="AK552" s="32" t="str">
        <f>IFERROR(INDEX(Croissance!$C$5:$C$604,MATCH(A552,Croissance!$A$5:$A$604,0)),"")</f>
        <v/>
      </c>
      <c r="AL552" s="32" t="str">
        <f>IFERROR(INDEX(Croissance!$D$5:$D$604,MATCH(A552,Croissance!$A$5:$A$604,0)),"")</f>
        <v/>
      </c>
      <c r="AM552" s="32" t="str">
        <f>IFERROR(INDEX(Croissance!$E$5:$E$604,MATCH(A552,Croissance!$A$5:$A$604,0)),"")</f>
        <v/>
      </c>
      <c r="AO552" s="33">
        <f t="shared" si="72"/>
        <v>0</v>
      </c>
      <c r="AP552" s="33">
        <f t="shared" si="68"/>
        <v>0</v>
      </c>
      <c r="AQ552" s="33">
        <f>IF(A552="",0,IF(AND(OR('Synthèse classe'!$C$2="Tous",C552='Synthèse classe'!$C$2),OR('Synthèse classe'!$C$3="Toutes",D552='Synthèse classe'!$C$3),OR('Synthèse classe'!$C$4="Toutes",AND('Synthèse classe'!$C$4="Dernière",AP552=1),B552=IFERROR(VALUE('Synthèse classe'!$C$4),0))),1,0))</f>
        <v>0</v>
      </c>
      <c r="AR552" s="34" t="str">
        <f t="shared" si="69"/>
        <v/>
      </c>
    </row>
    <row r="553" spans="1:44" x14ac:dyDescent="0.2">
      <c r="A553" s="17" t="str">
        <f t="shared" si="65"/>
        <v/>
      </c>
      <c r="B553" s="18"/>
      <c r="C553" s="19"/>
      <c r="D553" s="19"/>
      <c r="E553" s="19"/>
      <c r="F553" s="19"/>
      <c r="G553" s="19"/>
      <c r="H553" s="17" t="str">
        <f t="shared" si="70"/>
        <v/>
      </c>
      <c r="I553" s="20"/>
      <c r="J553" s="18"/>
      <c r="K553" s="19"/>
      <c r="L553" s="21" t="str">
        <f t="shared" si="71"/>
        <v/>
      </c>
      <c r="M553" s="21" t="str">
        <f>IF(OR(J553="",SUMPRODUCT((Barèmes!$A$6:$A$28="Endurance — Luc Léger (palier)")*(Barèmes!$B$6:$B$28=H553)*(Barèmes!$C$6:$C$28=IF(H553="6ème","Mixte",G553)))=0),"",IF(SUMPRODUCT((Barèmes!$A$6:$A$28="Endurance — Luc Léger (palier)")*(Barèmes!$B$6:$B$28=H553)*(Barèmes!$C$6:$C$28=IF(H553="6ème","Mixte",G553))*(Barèmes!$J$6:$J$28="+"))&gt;0,IF(J553&lt;=SUMIFS(Barèmes!$D$6:$D$28,Barèmes!$A$6:$A$28,"Endurance — Luc Léger (palier)",Barèmes!$B$6:$B$28,H553,Barèmes!$C$6:$C$28,IF(H553="6ème","Mixte",G553)),"à besoin",IF(J553&lt;=SUMIFS(Barèmes!$E$6:$E$28,Barèmes!$A$6:$A$28,"Endurance — Luc Léger (palier)",Barèmes!$B$6:$B$28,H553,Barèmes!$C$6:$C$28,IF(H553="6ème","Mixte",G553)),"fragile","satisfaisant")),IF(J553&gt;=SUMIFS(Barèmes!$D$6:$D$28,Barèmes!$A$6:$A$28,"Endurance — Luc Léger (palier)",Barèmes!$B$6:$B$28,H553,Barèmes!$C$6:$C$28,IF(H553="6ème","Mixte",G553)),"à besoin",IF(J553&gt;=SUMIFS(Barèmes!$E$6:$E$28,Barèmes!$A$6:$A$28,"Endurance — Luc Léger (palier)",Barèmes!$B$6:$B$28,H553,Barèmes!$C$6:$C$28,IF(H553="6ème","Mixte",G553)),"fragile","satisfaisant"))))</f>
        <v/>
      </c>
      <c r="N553" s="21" t="str">
        <f>IF(OR(J553="",SUMPRODUCT((Barèmes!$A$6:$A$28="Endurance — Luc Léger (palier)")*(Barèmes!$B$6:$B$28=H553)*(Barèmes!$C$6:$C$28=IF(H553="6ème","Mixte",G553)))=0),"",IF(SUMPRODUCT((Barèmes!$A$6:$A$28="Endurance — Luc Léger (palier)")*(Barèmes!$B$6:$B$28=H553)*(Barèmes!$C$6:$C$28=IF(H553="6ème","Mixte",G553))*(Barèmes!$J$6:$J$28="+"))&gt;0,IF(J553&lt;=SUMIFS(Barèmes!$F$6:$F$28,Barèmes!$A$6:$A$28,"Endurance — Luc Léger (palier)",Barèmes!$B$6:$B$28,H553,Barèmes!$C$6:$C$28,IF(H553="6ème","Mixte",G553)),Barèmes!$B$2,IF(J553&lt;=SUMIFS(Barèmes!$G$6:$G$28,Barèmes!$A$6:$A$28,"Endurance — Luc Léger (palier)",Barèmes!$B$6:$B$28,H553,Barèmes!$C$6:$C$28,IF(H553="6ème","Mixte",G553)),Barèmes!$C$2,IF(J553&lt;=SUMIFS(Barèmes!$H$6:$H$28,Barèmes!$A$6:$A$28,"Endurance — Luc Léger (palier)",Barèmes!$B$6:$B$28,H553,Barèmes!$C$6:$C$28,IF(H553="6ème","Mixte",G553)),Barèmes!$D$2,IF(J553&lt;=SUMIFS(Barèmes!$I$6:$I$28,Barèmes!$A$6:$A$28,"Endurance — Luc Léger (palier)",Barèmes!$B$6:$B$28,H553,Barèmes!$C$6:$C$28,IF(H553="6ème","Mixte",G553)),Barèmes!$E$2,Barèmes!$F$2)))),IF(J553&gt;=SUMIFS(Barèmes!$F$6:$F$28,Barèmes!$A$6:$A$28,"Endurance — Luc Léger (palier)",Barèmes!$B$6:$B$28,H553,Barèmes!$C$6:$C$28,IF(H553="6ème","Mixte",G553)),Barèmes!$B$2,IF(J553&gt;=SUMIFS(Barèmes!$G$6:$G$28,Barèmes!$A$6:$A$28,"Endurance — Luc Léger (palier)",Barèmes!$B$6:$B$28,H553,Barèmes!$C$6:$C$28,IF(H553="6ème","Mixte",G553)),Barèmes!$C$2,IF(J553&gt;=SUMIFS(Barèmes!$H$6:$H$28,Barèmes!$A$6:$A$28,"Endurance — Luc Léger (palier)",Barèmes!$B$6:$B$28,H553,Barèmes!$C$6:$C$28,IF(H553="6ème","Mixte",G553)),Barèmes!$D$2,IF(J553&gt;=SUMIFS(Barèmes!$I$6:$I$28,Barèmes!$A$6:$A$28,"Endurance — Luc Léger (palier)",Barèmes!$B$6:$B$28,H553,Barèmes!$C$6:$C$28,IF(H553="6ème","Mixte",G553)),Barèmes!$E$2,Barèmes!$F$2))))))</f>
        <v/>
      </c>
      <c r="O553" s="22"/>
      <c r="P553" s="23" t="str">
        <f>IF(OR(O553="",SUMPRODUCT((Barèmes!$A$6:$A$28="Force bas du corps — Saut en longueur (m)")*(Barèmes!$B$6:$B$28=H553)*(Barèmes!$C$6:$C$28=IF(H553="6ème","Mixte",G553)))=0),"",IF(SUMPRODUCT((Barèmes!$A$6:$A$28="Force bas du corps — Saut en longueur (m)")*(Barèmes!$B$6:$B$28=H553)*(Barèmes!$C$6:$C$28=IF(H553="6ème","Mixte",G553))*(Barèmes!$J$6:$J$28="+"))&gt;0,IF(O553&lt;=SUMIFS(Barèmes!$D$6:$D$28,Barèmes!$A$6:$A$28,"Force bas du corps — Saut en longueur (m)",Barèmes!$B$6:$B$28,H553,Barèmes!$C$6:$C$28,IF(H553="6ème","Mixte",G553)),"à besoin",IF(O553&lt;=SUMIFS(Barèmes!$E$6:$E$28,Barèmes!$A$6:$A$28,"Force bas du corps — Saut en longueur (m)",Barèmes!$B$6:$B$28,H553,Barèmes!$C$6:$C$28,IF(H553="6ème","Mixte",G553)),"fragile","satisfaisant")),IF(O553&gt;=SUMIFS(Barèmes!$D$6:$D$28,Barèmes!$A$6:$A$28,"Force bas du corps — Saut en longueur (m)",Barèmes!$B$6:$B$28,H553,Barèmes!$C$6:$C$28,IF(H553="6ème","Mixte",G553)),"à besoin",IF(O553&gt;=SUMIFS(Barèmes!$E$6:$E$28,Barèmes!$A$6:$A$28,"Force bas du corps — Saut en longueur (m)",Barèmes!$B$6:$B$28,H553,Barèmes!$C$6:$C$28,IF(H553="6ème","Mixte",G553)),"fragile","satisfaisant"))))</f>
        <v/>
      </c>
      <c r="Q553" s="23" t="str">
        <f>IF(OR(O553="",SUMPRODUCT((Barèmes!$A$6:$A$28="Force bas du corps — Saut en longueur (m)")*(Barèmes!$B$6:$B$28=H553)*(Barèmes!$C$6:$C$28=IF(H553="6ème","Mixte",G553)))=0),"",IF(SUMPRODUCT((Barèmes!$A$6:$A$28="Force bas du corps — Saut en longueur (m)")*(Barèmes!$B$6:$B$28=H553)*(Barèmes!$C$6:$C$28=IF(H553="6ème","Mixte",G553))*(Barèmes!$J$6:$J$28="+"))&gt;0,IF(O553&lt;=SUMIFS(Barèmes!$F$6:$F$28,Barèmes!$A$6:$A$28,"Force bas du corps — Saut en longueur (m)",Barèmes!$B$6:$B$28,H553,Barèmes!$C$6:$C$28,IF(H553="6ème","Mixte",G553)),Barèmes!$B$2,IF(O553&lt;=SUMIFS(Barèmes!$G$6:$G$28,Barèmes!$A$6:$A$28,"Force bas du corps — Saut en longueur (m)",Barèmes!$B$6:$B$28,H553,Barèmes!$C$6:$C$28,IF(H553="6ème","Mixte",G553)),Barèmes!$C$2,IF(O553&lt;=SUMIFS(Barèmes!$H$6:$H$28,Barèmes!$A$6:$A$28,"Force bas du corps — Saut en longueur (m)",Barèmes!$B$6:$B$28,H553,Barèmes!$C$6:$C$28,IF(H553="6ème","Mixte",G553)),Barèmes!$D$2,IF(O553&lt;=SUMIFS(Barèmes!$I$6:$I$28,Barèmes!$A$6:$A$28,"Force bas du corps — Saut en longueur (m)",Barèmes!$B$6:$B$28,H553,Barèmes!$C$6:$C$28,IF(H553="6ème","Mixte",G553)),Barèmes!$E$2,Barèmes!$F$2)))),IF(O553&gt;=SUMIFS(Barèmes!$F$6:$F$28,Barèmes!$A$6:$A$28,"Force bas du corps — Saut en longueur (m)",Barèmes!$B$6:$B$28,H553,Barèmes!$C$6:$C$28,IF(H553="6ème","Mixte",G553)),Barèmes!$B$2,IF(O553&gt;=SUMIFS(Barèmes!$G$6:$G$28,Barèmes!$A$6:$A$28,"Force bas du corps — Saut en longueur (m)",Barèmes!$B$6:$B$28,H553,Barèmes!$C$6:$C$28,IF(H553="6ème","Mixte",G553)),Barèmes!$C$2,IF(O553&gt;=SUMIFS(Barèmes!$H$6:$H$28,Barèmes!$A$6:$A$28,"Force bas du corps — Saut en longueur (m)",Barèmes!$B$6:$B$28,H553,Barèmes!$C$6:$C$28,IF(H553="6ème","Mixte",G553)),Barèmes!$D$2,IF(O553&gt;=SUMIFS(Barèmes!$I$6:$I$28,Barèmes!$A$6:$A$28,"Force bas du corps — Saut en longueur (m)",Barèmes!$B$6:$B$28,H553,Barèmes!$C$6:$C$28,IF(H553="6ème","Mixte",G553)),Barèmes!$E$2,Barèmes!$F$2))))))</f>
        <v/>
      </c>
      <c r="R553" s="22"/>
      <c r="S553" s="24" t="str">
        <f>IF(OR(R553="",SUMPRODUCT((Barèmes!$A$6:$A$28="Vitesse — 30 m (s)")*(Barèmes!$B$6:$B$28=H553)*(Barèmes!$C$6:$C$28=IF(H553="6ème","Mixte",G553)))=0),"",IF(SUMPRODUCT((Barèmes!$A$6:$A$28="Vitesse — 30 m (s)")*(Barèmes!$B$6:$B$28=H553)*(Barèmes!$C$6:$C$28=IF(H553="6ème","Mixte",G553))*(Barèmes!$J$6:$J$28="+"))&gt;0,IF(R553&lt;=SUMIFS(Barèmes!$D$6:$D$28,Barèmes!$A$6:$A$28,"Vitesse — 30 m (s)",Barèmes!$B$6:$B$28,H553,Barèmes!$C$6:$C$28,IF(H553="6ème","Mixte",G553)),"à besoin",IF(R553&lt;=SUMIFS(Barèmes!$E$6:$E$28,Barèmes!$A$6:$A$28,"Vitesse — 30 m (s)",Barèmes!$B$6:$B$28,H553,Barèmes!$C$6:$C$28,IF(H553="6ème","Mixte",G553)),"fragile","satisfaisant")),IF(R553&gt;=SUMIFS(Barèmes!$D$6:$D$28,Barèmes!$A$6:$A$28,"Vitesse — 30 m (s)",Barèmes!$B$6:$B$28,H553,Barèmes!$C$6:$C$28,IF(H553="6ème","Mixte",G553)),"à besoin",IF(R553&gt;=SUMIFS(Barèmes!$E$6:$E$28,Barèmes!$A$6:$A$28,"Vitesse — 30 m (s)",Barèmes!$B$6:$B$28,H553,Barèmes!$C$6:$C$28,IF(H553="6ème","Mixte",G553)),"fragile","satisfaisant"))))</f>
        <v/>
      </c>
      <c r="T553" s="24" t="str">
        <f>IF(OR(R553="",SUMPRODUCT((Barèmes!$A$6:$A$28="Vitesse — 30 m (s)")*(Barèmes!$B$6:$B$28=H553)*(Barèmes!$C$6:$C$28=IF(H553="6ème","Mixte",G553)))=0),"",IF(SUMPRODUCT((Barèmes!$A$6:$A$28="Vitesse — 30 m (s)")*(Barèmes!$B$6:$B$28=H553)*(Barèmes!$C$6:$C$28=IF(H553="6ème","Mixte",G553))*(Barèmes!$J$6:$J$28="+"))&gt;0,IF(R553&lt;=SUMIFS(Barèmes!$F$6:$F$28,Barèmes!$A$6:$A$28,"Vitesse — 30 m (s)",Barèmes!$B$6:$B$28,H553,Barèmes!$C$6:$C$28,IF(H553="6ème","Mixte",G553)),Barèmes!$B$2,IF(R553&lt;=SUMIFS(Barèmes!$G$6:$G$28,Barèmes!$A$6:$A$28,"Vitesse — 30 m (s)",Barèmes!$B$6:$B$28,H553,Barèmes!$C$6:$C$28,IF(H553="6ème","Mixte",G553)),Barèmes!$C$2,IF(R553&lt;=SUMIFS(Barèmes!$H$6:$H$28,Barèmes!$A$6:$A$28,"Vitesse — 30 m (s)",Barèmes!$B$6:$B$28,H553,Barèmes!$C$6:$C$28,IF(H553="6ème","Mixte",G553)),Barèmes!$D$2,IF(R553&lt;=SUMIFS(Barèmes!$I$6:$I$28,Barèmes!$A$6:$A$28,"Vitesse — 30 m (s)",Barèmes!$B$6:$B$28,H553,Barèmes!$C$6:$C$28,IF(H553="6ème","Mixte",G553)),Barèmes!$E$2,Barèmes!$F$2)))),IF(R553&gt;=SUMIFS(Barèmes!$F$6:$F$28,Barèmes!$A$6:$A$28,"Vitesse — 30 m (s)",Barèmes!$B$6:$B$28,H553,Barèmes!$C$6:$C$28,IF(H553="6ème","Mixte",G553)),Barèmes!$B$2,IF(R553&gt;=SUMIFS(Barèmes!$G$6:$G$28,Barèmes!$A$6:$A$28,"Vitesse — 30 m (s)",Barèmes!$B$6:$B$28,H553,Barèmes!$C$6:$C$28,IF(H553="6ème","Mixte",G553)),Barèmes!$C$2,IF(R553&gt;=SUMIFS(Barèmes!$H$6:$H$28,Barèmes!$A$6:$A$28,"Vitesse — 30 m (s)",Barèmes!$B$6:$B$28,H553,Barèmes!$C$6:$C$28,IF(H553="6ème","Mixte",G553)),Barèmes!$D$2,IF(R553&gt;=SUMIFS(Barèmes!$I$6:$I$28,Barèmes!$A$6:$A$28,"Vitesse — 30 m (s)",Barèmes!$B$6:$B$28,H553,Barèmes!$C$6:$C$28,IF(H553="6ème","Mixte",G553)),Barèmes!$E$2,Barèmes!$F$2))))))</f>
        <v/>
      </c>
      <c r="U553" s="22"/>
      <c r="V553" s="25" t="str">
        <f>IF(OR(U553="",SUMPRODUCT((Barèmes!$A$6:$A$28="Vitesse — 50 m (s)")*(Barèmes!$B$6:$B$28=H553)*(Barèmes!$C$6:$C$28=IF(H553="6ème","Mixte",G553)))=0),"",IF(SUMPRODUCT((Barèmes!$A$6:$A$28="Vitesse — 50 m (s)")*(Barèmes!$B$6:$B$28=H553)*(Barèmes!$C$6:$C$28=IF(H553="6ème","Mixte",G553))*(Barèmes!$J$6:$J$28="+"))&gt;0,IF(U553&lt;=SUMIFS(Barèmes!$D$6:$D$28,Barèmes!$A$6:$A$28,"Vitesse — 50 m (s)",Barèmes!$B$6:$B$28,H553,Barèmes!$C$6:$C$28,IF(H553="6ème","Mixte",G553)),"à besoin",IF(U553&lt;=SUMIFS(Barèmes!$E$6:$E$28,Barèmes!$A$6:$A$28,"Vitesse — 50 m (s)",Barèmes!$B$6:$B$28,H553,Barèmes!$C$6:$C$28,IF(H553="6ème","Mixte",G553)),"fragile","satisfaisant")),IF(U553&gt;=SUMIFS(Barèmes!$D$6:$D$28,Barèmes!$A$6:$A$28,"Vitesse — 50 m (s)",Barèmes!$B$6:$B$28,H553,Barèmes!$C$6:$C$28,IF(H553="6ème","Mixte",G553)),"à besoin",IF(U553&gt;=SUMIFS(Barèmes!$E$6:$E$28,Barèmes!$A$6:$A$28,"Vitesse — 50 m (s)",Barèmes!$B$6:$B$28,H553,Barèmes!$C$6:$C$28,IF(H553="6ème","Mixte",G553)),"fragile","satisfaisant"))))</f>
        <v/>
      </c>
      <c r="W553" s="25" t="str">
        <f>IF(OR(U553="",SUMPRODUCT((Barèmes!$A$6:$A$28="Vitesse — 50 m (s)")*(Barèmes!$B$6:$B$28=H553)*(Barèmes!$C$6:$C$28=IF(H553="6ème","Mixte",G553)))=0),"",IF(SUMPRODUCT((Barèmes!$A$6:$A$28="Vitesse — 50 m (s)")*(Barèmes!$B$6:$B$28=H553)*(Barèmes!$C$6:$C$28=IF(H553="6ème","Mixte",G553))*(Barèmes!$J$6:$J$28="+"))&gt;0,IF(U553&lt;=SUMIFS(Barèmes!$F$6:$F$28,Barèmes!$A$6:$A$28,"Vitesse — 50 m (s)",Barèmes!$B$6:$B$28,H553,Barèmes!$C$6:$C$28,IF(H553="6ème","Mixte",G553)),Barèmes!$B$2,IF(U553&lt;=SUMIFS(Barèmes!$G$6:$G$28,Barèmes!$A$6:$A$28,"Vitesse — 50 m (s)",Barèmes!$B$6:$B$28,H553,Barèmes!$C$6:$C$28,IF(H553="6ème","Mixte",G553)),Barèmes!$C$2,IF(U553&lt;=SUMIFS(Barèmes!$H$6:$H$28,Barèmes!$A$6:$A$28,"Vitesse — 50 m (s)",Barèmes!$B$6:$B$28,H553,Barèmes!$C$6:$C$28,IF(H553="6ème","Mixte",G553)),Barèmes!$D$2,IF(U553&lt;=SUMIFS(Barèmes!$I$6:$I$28,Barèmes!$A$6:$A$28,"Vitesse — 50 m (s)",Barèmes!$B$6:$B$28,H553,Barèmes!$C$6:$C$28,IF(H553="6ème","Mixte",G553)),Barèmes!$E$2,Barèmes!$F$2)))),IF(U553&gt;=SUMIFS(Barèmes!$F$6:$F$28,Barèmes!$A$6:$A$28,"Vitesse — 50 m (s)",Barèmes!$B$6:$B$28,H553,Barèmes!$C$6:$C$28,IF(H553="6ème","Mixte",G553)),Barèmes!$B$2,IF(U553&gt;=SUMIFS(Barèmes!$G$6:$G$28,Barèmes!$A$6:$A$28,"Vitesse — 50 m (s)",Barèmes!$B$6:$B$28,H553,Barèmes!$C$6:$C$28,IF(H553="6ème","Mixte",G553)),Barèmes!$C$2,IF(U553&gt;=SUMIFS(Barèmes!$H$6:$H$28,Barèmes!$A$6:$A$28,"Vitesse — 50 m (s)",Barèmes!$B$6:$B$28,H553,Barèmes!$C$6:$C$28,IF(H553="6ème","Mixte",G553)),Barèmes!$D$2,IF(U553&gt;=SUMIFS(Barèmes!$I$6:$I$28,Barèmes!$A$6:$A$28,"Vitesse — 50 m (s)",Barèmes!$B$6:$B$28,H553,Barèmes!$C$6:$C$28,IF(H553="6ème","Mixte",G553)),Barèmes!$E$2,Barèmes!$F$2))))))</f>
        <v/>
      </c>
      <c r="X553" s="18"/>
      <c r="Y553" s="26" t="str" cm="1">
        <f t="array" ref="Y553">IF(OR(X553="",SUMPRODUCT((Barèmes!$A$6:$A$28="Souplesse (score 1-5)")*(Barèmes!$B$6:$B$28=H553)*(Barèmes!$C$6:$C$28=IF(H553="6ème","Mixte",G553)))=0),"",IF(SUMPRODUCT((Barèmes!$A$6:$A$28="Souplesse (score 1-5)")*(Barèmes!$B$6:$B$28=H553)*(Barèmes!$C$6:$C$28=IF(H553="6ème","Mixte",G553))*(Barèmes!$J$6:$J$28="+"))&gt;0,IF(X553&lt;=SUMIFS(Barèmes!$D$6:$D$28,Barèmes!$A$6:$A$28,"Souplesse (score 1-5)",Barèmes!$B$6:$B$28,H553,Barèmes!$C$6:$C$28,IF(H553="6ème","Mixte",G553)),"à besoin",IF(X553&lt;=SUMIFS(Barèmes!$E$6:$E$28,Barèmes!$A$6:$A$28,"Souplesse (score 1-5)",Barèmes!$B$6:$B$28,H553,Barèmes!$C$6:$C$28,IF(H553="6ème","Mixte",G553)),"fragile","satisfaisant")),IF(X553&gt;=SUMIFS(Barèmes!$D$6:$D$28,Barèmes!$A$6:$A$28,"Souplesse (score 1-5)",Barèmes!$B$6:$B$28,H553,Barèmes!$C$6:$C$28,IF(H553="6ème","Mixte",G553)),"à besoin",IF(X553&gt;=SUMIFS(Barèmes!$E$6:$E$28,Barèmes!$A$6:$A$28,"Souplesse (score 1-5)",Barèmes!$B$6:$B$28,H553,Barèmes!$C$6:$C$28,IF(H553="6ème","Mixte",G553)),"fragile","satisfaisant"))))</f>
        <v/>
      </c>
      <c r="Z553" s="26" t="str" cm="1">
        <f t="array" ref="Z553">IF(OR(X553="",SUMPRODUCT((Barèmes!$A$6:$A$28="Souplesse (score 1-5)")*(Barèmes!$B$6:$B$28=H553)*(Barèmes!$C$6:$C$28=IF(H553="6ème","Mixte",G553)))=0),"",IF(SUMPRODUCT((Barèmes!$A$6:$A$28="Souplesse (score 1-5)")*(Barèmes!$B$6:$B$28=H553)*(Barèmes!$C$6:$C$28=IF(H553="6ème","Mixte",G553))*(Barèmes!$J$6:$J$28="+"))&gt;0,IF(X553&lt;=SUMIFS(Barèmes!$F$6:$F$28,Barèmes!$A$6:$A$28,"Souplesse (score 1-5)",Barèmes!$B$6:$B$28,H553,Barèmes!$C$6:$C$28,IF(H553="6ème","Mixte",G553)),Barèmes!$B$2,IF(X553&lt;=SUMIFS(Barèmes!$G$6:$G$28,Barèmes!$A$6:$A$28,"Souplesse (score 1-5)",Barèmes!$B$6:$B$28,H553,Barèmes!$C$6:$C$28,IF(H553="6ème","Mixte",G553)),Barèmes!$C$2,IF(X553&lt;=SUMIFS(Barèmes!$H$6:$H$28,Barèmes!$A$6:$A$28,"Souplesse (score 1-5)",Barèmes!$B$6:$B$28,H553,Barèmes!$C$6:$C$28,IF(H553="6ème","Mixte",G553)),Barèmes!$D$2,IF(X553&lt;=SUMIFS(Barèmes!$I$6:$I$28,Barèmes!$A$6:$A$28,"Souplesse (score 1-5)",Barèmes!$B$6:$B$28,H553,Barèmes!$C$6:$C$28,IF(H553="6ème","Mixte",G553)),Barèmes!$E$2,Barèmes!$F$2)))),IF(X553&gt;=SUMIFS(Barèmes!$F$6:$F$28,Barèmes!$A$6:$A$28,"Souplesse (score 1-5)",Barèmes!$B$6:$B$28,H553,Barèmes!$C$6:$C$28,IF(H553="6ème","Mixte",G553)),Barèmes!$B$2,IF(X553&gt;=SUMIFS(Barèmes!$G$6:$G$28,Barèmes!$A$6:$A$28,"Souplesse (score 1-5)",Barèmes!$B$6:$B$28,H553,Barèmes!$C$6:$C$28,IF(H553="6ème","Mixte",G553)),Barèmes!$C$2,IF(X553&gt;=SUMIFS(Barèmes!$H$6:$H$28,Barèmes!$A$6:$A$28,"Souplesse (score 1-5)",Barèmes!$B$6:$B$28,H553,Barèmes!$C$6:$C$28,IF(H553="6ème","Mixte",G553)),Barèmes!$D$2,IF(X553&gt;=SUMIFS(Barèmes!$I$6:$I$28,Barèmes!$A$6:$A$28,"Souplesse (score 1-5)",Barèmes!$B$6:$B$28,H553,Barèmes!$C$6:$C$28,IF(H553="6ème","Mixte",G553)),Barèmes!$E$2,Barèmes!$F$2))))))</f>
        <v/>
      </c>
      <c r="AA553" s="22"/>
      <c r="AB553" s="27" t="str">
        <f>IF(OR(AA553="",SUMPRODUCT((Barèmes!$A$6:$A$28="Agilité — T-test 974 (s)")*(Barèmes!$B$6:$B$28=H553)*(Barèmes!$C$6:$C$28=IF(H553="6ème","Mixte",G553)))=0),"",IF(SUMPRODUCT((Barèmes!$A$6:$A$28="Agilité — T-test 974 (s)")*(Barèmes!$B$6:$B$28=H553)*(Barèmes!$C$6:$C$28=IF(H553="6ème","Mixte",G553))*(Barèmes!$J$6:$J$28="+"))&gt;0,IF(AA553&lt;=SUMIFS(Barèmes!$D$6:$D$28,Barèmes!$A$6:$A$28,"Agilité — T-test 974 (s)",Barèmes!$B$6:$B$28,H553,Barèmes!$C$6:$C$28,IF(H553="6ème","Mixte",G553)),"à besoin",IF(AA553&lt;=SUMIFS(Barèmes!$E$6:$E$28,Barèmes!$A$6:$A$28,"Agilité — T-test 974 (s)",Barèmes!$B$6:$B$28,H553,Barèmes!$C$6:$C$28,IF(H553="6ème","Mixte",G553)),"fragile","satisfaisant")),IF(AA553&gt;=SUMIFS(Barèmes!$D$6:$D$28,Barèmes!$A$6:$A$28,"Agilité — T-test 974 (s)",Barèmes!$B$6:$B$28,H553,Barèmes!$C$6:$C$28,IF(H553="6ème","Mixte",G553)),"à besoin",IF(AA553&gt;=SUMIFS(Barèmes!$E$6:$E$28,Barèmes!$A$6:$A$28,"Agilité — T-test 974 (s)",Barèmes!$B$6:$B$28,H553,Barèmes!$C$6:$C$28,IF(H553="6ème","Mixte",G553)),"fragile","satisfaisant"))))</f>
        <v/>
      </c>
      <c r="AC553" s="27" t="str">
        <f>IF(OR(AA553="",SUMPRODUCT((Barèmes!$A$6:$A$28="Agilité — T-test 974 (s)")*(Barèmes!$B$6:$B$28=H553)*(Barèmes!$C$6:$C$28=IF(H553="6ème","Mixte",G553)))=0),"",IF(SUMPRODUCT((Barèmes!$A$6:$A$28="Agilité — T-test 974 (s)")*(Barèmes!$B$6:$B$28=H553)*(Barèmes!$C$6:$C$28=IF(H553="6ème","Mixte",G553))*(Barèmes!$J$6:$J$28="+"))&gt;0,IF(AA553&lt;=SUMIFS(Barèmes!$F$6:$F$28,Barèmes!$A$6:$A$28,"Agilité — T-test 974 (s)",Barèmes!$B$6:$B$28,H553,Barèmes!$C$6:$C$28,IF(H553="6ème","Mixte",G553)),Barèmes!$B$2,IF(AA553&lt;=SUMIFS(Barèmes!$G$6:$G$28,Barèmes!$A$6:$A$28,"Agilité — T-test 974 (s)",Barèmes!$B$6:$B$28,H553,Barèmes!$C$6:$C$28,IF(H553="6ème","Mixte",G553)),Barèmes!$C$2,IF(AA553&lt;=SUMIFS(Barèmes!$H$6:$H$28,Barèmes!$A$6:$A$28,"Agilité — T-test 974 (s)",Barèmes!$B$6:$B$28,H553,Barèmes!$C$6:$C$28,IF(H553="6ème","Mixte",G553)),Barèmes!$D$2,IF(AA553&lt;=SUMIFS(Barèmes!$I$6:$I$28,Barèmes!$A$6:$A$28,"Agilité — T-test 974 (s)",Barèmes!$B$6:$B$28,H553,Barèmes!$C$6:$C$28,IF(H553="6ème","Mixte",G553)),Barèmes!$E$2,Barèmes!$F$2)))),IF(AA553&gt;=SUMIFS(Barèmes!$F$6:$F$28,Barèmes!$A$6:$A$28,"Agilité — T-test 974 (s)",Barèmes!$B$6:$B$28,H553,Barèmes!$C$6:$C$28,IF(H553="6ème","Mixte",G553)),Barèmes!$B$2,IF(AA553&gt;=SUMIFS(Barèmes!$G$6:$G$28,Barèmes!$A$6:$A$28,"Agilité — T-test 974 (s)",Barèmes!$B$6:$B$28,H553,Barèmes!$C$6:$C$28,IF(H553="6ème","Mixte",G553)),Barèmes!$C$2,IF(AA553&gt;=SUMIFS(Barèmes!$H$6:$H$28,Barèmes!$A$6:$A$28,"Agilité — T-test 974 (s)",Barèmes!$B$6:$B$28,H553,Barèmes!$C$6:$C$28,IF(H553="6ème","Mixte",G553)),Barèmes!$D$2,IF(AA553&gt;=SUMIFS(Barèmes!$I$6:$I$28,Barèmes!$A$6:$A$28,"Agilité — T-test 974 (s)",Barèmes!$B$6:$B$28,H553,Barèmes!$C$6:$C$28,IF(H553="6ème","Mixte",G553)),Barèmes!$E$2,Barèmes!$F$2))))))</f>
        <v/>
      </c>
      <c r="AD553" s="28" t="str">
        <f t="shared" si="66"/>
        <v/>
      </c>
      <c r="AE553" s="29" t="str">
        <f t="shared" si="67"/>
        <v/>
      </c>
      <c r="AF553" s="30" t="str">
        <f>IF(OR(AD553="",SUMPRODUCT((Barèmes!$A$6:$A$28="Surcoût d'agilité (s) — technique")*(Barèmes!$B$6:$B$28=H553)*(Barèmes!$C$6:$C$28=IF(H553="6ème","Mixte",G553)))=0),"",IF(SUMPRODUCT((Barèmes!$A$6:$A$28="Surcoût d'agilité (s) — technique")*(Barèmes!$B$6:$B$28=H553)*(Barèmes!$C$6:$C$28=IF(H553="6ème","Mixte",G553))*(Barèmes!$J$6:$J$28="+"))&gt;0,IF(AD553&lt;=SUMIFS(Barèmes!$D$6:$D$28,Barèmes!$A$6:$A$28,"Surcoût d'agilité (s) — technique",Barèmes!$B$6:$B$28,H553,Barèmes!$C$6:$C$28,IF(H553="6ème","Mixte",G553)),"à besoin",IF(AD553&lt;=SUMIFS(Barèmes!$E$6:$E$28,Barèmes!$A$6:$A$28,"Surcoût d'agilité (s) — technique",Barèmes!$B$6:$B$28,H553,Barèmes!$C$6:$C$28,IF(H553="6ème","Mixte",G553)),"fragile","satisfaisant")),IF(AD553&gt;=SUMIFS(Barèmes!$D$6:$D$28,Barèmes!$A$6:$A$28,"Surcoût d'agilité (s) — technique",Barèmes!$B$6:$B$28,H553,Barèmes!$C$6:$C$28,IF(H553="6ème","Mixte",G553)),"à besoin",IF(AD553&gt;=SUMIFS(Barèmes!$E$6:$E$28,Barèmes!$A$6:$A$28,"Surcoût d'agilité (s) — technique",Barèmes!$B$6:$B$28,H553,Barèmes!$C$6:$C$28,IF(H553="6ème","Mixte",G553)),"fragile","satisfaisant"))))</f>
        <v/>
      </c>
      <c r="AG553" s="30" t="str">
        <f>IF(OR(AD553="",SUMPRODUCT((Barèmes!$A$6:$A$28="Surcoût d'agilité (s) — technique")*(Barèmes!$B$6:$B$28=H553)*(Barèmes!$C$6:$C$28=IF(H553="6ème","Mixte",G553)))=0),"",IF(SUMPRODUCT((Barèmes!$A$6:$A$28="Surcoût d'agilité (s) — technique")*(Barèmes!$B$6:$B$28=H553)*(Barèmes!$C$6:$C$28=IF(H553="6ème","Mixte",G553))*(Barèmes!$J$6:$J$28="+"))&gt;0,IF(AD553&lt;=SUMIFS(Barèmes!$F$6:$F$28,Barèmes!$A$6:$A$28,"Surcoût d'agilité (s) — technique",Barèmes!$B$6:$B$28,H553,Barèmes!$C$6:$C$28,IF(H553="6ème","Mixte",G553)),Barèmes!$B$2,IF(AD553&lt;=SUMIFS(Barèmes!$G$6:$G$28,Barèmes!$A$6:$A$28,"Surcoût d'agilité (s) — technique",Barèmes!$B$6:$B$28,H553,Barèmes!$C$6:$C$28,IF(H553="6ème","Mixte",G553)),Barèmes!$C$2,IF(AD553&lt;=SUMIFS(Barèmes!$H$6:$H$28,Barèmes!$A$6:$A$28,"Surcoût d'agilité (s) — technique",Barèmes!$B$6:$B$28,H553,Barèmes!$C$6:$C$28,IF(H553="6ème","Mixte",G553)),Barèmes!$D$2,IF(AD553&lt;=SUMIFS(Barèmes!$I$6:$I$28,Barèmes!$A$6:$A$28,"Surcoût d'agilité (s) — technique",Barèmes!$B$6:$B$28,H553,Barèmes!$C$6:$C$28,IF(H553="6ème","Mixte",G553)),Barèmes!$E$2,Barèmes!$F$2)))),IF(AD553&gt;=SUMIFS(Barèmes!$F$6:$F$28,Barèmes!$A$6:$A$28,"Surcoût d'agilité (s) — technique",Barèmes!$B$6:$B$28,H553,Barèmes!$C$6:$C$28,IF(H553="6ème","Mixte",G553)),Barèmes!$B$2,IF(AD553&gt;=SUMIFS(Barèmes!$G$6:$G$28,Barèmes!$A$6:$A$28,"Surcoût d'agilité (s) — technique",Barèmes!$B$6:$B$28,H553,Barèmes!$C$6:$C$28,IF(H553="6ème","Mixte",G553)),Barèmes!$C$2,IF(AD553&gt;=SUMIFS(Barèmes!$H$6:$H$28,Barèmes!$A$6:$A$28,"Surcoût d'agilité (s) — technique",Barèmes!$B$6:$B$28,H553,Barèmes!$C$6:$C$28,IF(H553="6ème","Mixte",G553)),Barèmes!$D$2,IF(AD553&gt;=SUMIFS(Barèmes!$I$6:$I$28,Barèmes!$A$6:$A$28,"Surcoût d'agilité (s) — technique",Barèmes!$B$6:$B$28,H553,Barèmes!$C$6:$C$28,IF(H553="6ème","Mixte",G553)),Barèmes!$E$2,Barèmes!$F$2))))))</f>
        <v/>
      </c>
      <c r="AH553" s="31" t="str">
        <f>IF((IF(N553="",0,1)+IF(Q553="",0,1)+IF(W553="",0,1)+IF(Z553="",0,1)+IF(AC553="",0,1))=0,"",3*IF(N553=Barèmes!$B$2,1,IF(N553=Barèmes!$C$2,2,IF(N553=Barèmes!$D$2,3,IF(N553=Barèmes!$E$2,4,IF(N553=Barèmes!$F$2,5,0)))))+3*IF(Q553=Barèmes!$B$2,1,IF(Q553=Barèmes!$C$2,2,IF(Q553=Barèmes!$D$2,3,IF(Q553=Barèmes!$E$2,4,IF(Q553=Barèmes!$F$2,5,0)))))+2*IF(W553=Barèmes!$B$2,1,IF(W553=Barèmes!$C$2,2,IF(W553=Barèmes!$D$2,3,IF(W553=Barèmes!$E$2,4,IF(W553=Barèmes!$F$2,5,0)))))+1*IF(Z553=Barèmes!$B$2,1,IF(Z553=Barèmes!$C$2,2,IF(Z553=Barèmes!$D$2,3,IF(Z553=Barèmes!$E$2,4,IF(Z553=Barèmes!$F$2,5,0)))))+1*IF(AC553=Barèmes!$B$2,1,IF(AC553=Barèmes!$C$2,2,IF(AC553=Barèmes!$D$2,3,IF(AC553=Barèmes!$E$2,4,IF(AC553=Barèmes!$F$2,5,0))))))</f>
        <v/>
      </c>
      <c r="AI553" s="31"/>
      <c r="AJ553" s="32" t="str">
        <f>IFERROR(INDEX(Croissance!$B$5:$B$604,MATCH(A553,Croissance!$A$5:$A$604,0)),"")</f>
        <v/>
      </c>
      <c r="AK553" s="32" t="str">
        <f>IFERROR(INDEX(Croissance!$C$5:$C$604,MATCH(A553,Croissance!$A$5:$A$604,0)),"")</f>
        <v/>
      </c>
      <c r="AL553" s="32" t="str">
        <f>IFERROR(INDEX(Croissance!$D$5:$D$604,MATCH(A553,Croissance!$A$5:$A$604,0)),"")</f>
        <v/>
      </c>
      <c r="AM553" s="32" t="str">
        <f>IFERROR(INDEX(Croissance!$E$5:$E$604,MATCH(A553,Croissance!$A$5:$A$604,0)),"")</f>
        <v/>
      </c>
      <c r="AO553" s="33">
        <f t="shared" si="72"/>
        <v>0</v>
      </c>
      <c r="AP553" s="33">
        <f t="shared" si="68"/>
        <v>0</v>
      </c>
      <c r="AQ553" s="33">
        <f>IF(A553="",0,IF(AND(OR('Synthèse classe'!$C$2="Tous",C553='Synthèse classe'!$C$2),OR('Synthèse classe'!$C$3="Toutes",D553='Synthèse classe'!$C$3),OR('Synthèse classe'!$C$4="Toutes",AND('Synthèse classe'!$C$4="Dernière",AP553=1),B553=IFERROR(VALUE('Synthèse classe'!$C$4),0))),1,0))</f>
        <v>0</v>
      </c>
      <c r="AR553" s="34" t="str">
        <f t="shared" si="69"/>
        <v/>
      </c>
    </row>
    <row r="554" spans="1:44" x14ac:dyDescent="0.2">
      <c r="A554" s="17" t="str">
        <f t="shared" si="65"/>
        <v/>
      </c>
      <c r="B554" s="18"/>
      <c r="C554" s="19"/>
      <c r="D554" s="19"/>
      <c r="E554" s="19"/>
      <c r="F554" s="19"/>
      <c r="G554" s="19"/>
      <c r="H554" s="17" t="str">
        <f t="shared" si="70"/>
        <v/>
      </c>
      <c r="I554" s="20"/>
      <c r="J554" s="18"/>
      <c r="K554" s="19"/>
      <c r="L554" s="21" t="str">
        <f t="shared" si="71"/>
        <v/>
      </c>
      <c r="M554" s="21" t="str">
        <f>IF(OR(J554="",SUMPRODUCT((Barèmes!$A$6:$A$28="Endurance — Luc Léger (palier)")*(Barèmes!$B$6:$B$28=H554)*(Barèmes!$C$6:$C$28=IF(H554="6ème","Mixte",G554)))=0),"",IF(SUMPRODUCT((Barèmes!$A$6:$A$28="Endurance — Luc Léger (palier)")*(Barèmes!$B$6:$B$28=H554)*(Barèmes!$C$6:$C$28=IF(H554="6ème","Mixte",G554))*(Barèmes!$J$6:$J$28="+"))&gt;0,IF(J554&lt;=SUMIFS(Barèmes!$D$6:$D$28,Barèmes!$A$6:$A$28,"Endurance — Luc Léger (palier)",Barèmes!$B$6:$B$28,H554,Barèmes!$C$6:$C$28,IF(H554="6ème","Mixte",G554)),"à besoin",IF(J554&lt;=SUMIFS(Barèmes!$E$6:$E$28,Barèmes!$A$6:$A$28,"Endurance — Luc Léger (palier)",Barèmes!$B$6:$B$28,H554,Barèmes!$C$6:$C$28,IF(H554="6ème","Mixte",G554)),"fragile","satisfaisant")),IF(J554&gt;=SUMIFS(Barèmes!$D$6:$D$28,Barèmes!$A$6:$A$28,"Endurance — Luc Léger (palier)",Barèmes!$B$6:$B$28,H554,Barèmes!$C$6:$C$28,IF(H554="6ème","Mixte",G554)),"à besoin",IF(J554&gt;=SUMIFS(Barèmes!$E$6:$E$28,Barèmes!$A$6:$A$28,"Endurance — Luc Léger (palier)",Barèmes!$B$6:$B$28,H554,Barèmes!$C$6:$C$28,IF(H554="6ème","Mixte",G554)),"fragile","satisfaisant"))))</f>
        <v/>
      </c>
      <c r="N554" s="21" t="str">
        <f>IF(OR(J554="",SUMPRODUCT((Barèmes!$A$6:$A$28="Endurance — Luc Léger (palier)")*(Barèmes!$B$6:$B$28=H554)*(Barèmes!$C$6:$C$28=IF(H554="6ème","Mixte",G554)))=0),"",IF(SUMPRODUCT((Barèmes!$A$6:$A$28="Endurance — Luc Léger (palier)")*(Barèmes!$B$6:$B$28=H554)*(Barèmes!$C$6:$C$28=IF(H554="6ème","Mixte",G554))*(Barèmes!$J$6:$J$28="+"))&gt;0,IF(J554&lt;=SUMIFS(Barèmes!$F$6:$F$28,Barèmes!$A$6:$A$28,"Endurance — Luc Léger (palier)",Barèmes!$B$6:$B$28,H554,Barèmes!$C$6:$C$28,IF(H554="6ème","Mixte",G554)),Barèmes!$B$2,IF(J554&lt;=SUMIFS(Barèmes!$G$6:$G$28,Barèmes!$A$6:$A$28,"Endurance — Luc Léger (palier)",Barèmes!$B$6:$B$28,H554,Barèmes!$C$6:$C$28,IF(H554="6ème","Mixte",G554)),Barèmes!$C$2,IF(J554&lt;=SUMIFS(Barèmes!$H$6:$H$28,Barèmes!$A$6:$A$28,"Endurance — Luc Léger (palier)",Barèmes!$B$6:$B$28,H554,Barèmes!$C$6:$C$28,IF(H554="6ème","Mixte",G554)),Barèmes!$D$2,IF(J554&lt;=SUMIFS(Barèmes!$I$6:$I$28,Barèmes!$A$6:$A$28,"Endurance — Luc Léger (palier)",Barèmes!$B$6:$B$28,H554,Barèmes!$C$6:$C$28,IF(H554="6ème","Mixte",G554)),Barèmes!$E$2,Barèmes!$F$2)))),IF(J554&gt;=SUMIFS(Barèmes!$F$6:$F$28,Barèmes!$A$6:$A$28,"Endurance — Luc Léger (palier)",Barèmes!$B$6:$B$28,H554,Barèmes!$C$6:$C$28,IF(H554="6ème","Mixte",G554)),Barèmes!$B$2,IF(J554&gt;=SUMIFS(Barèmes!$G$6:$G$28,Barèmes!$A$6:$A$28,"Endurance — Luc Léger (palier)",Barèmes!$B$6:$B$28,H554,Barèmes!$C$6:$C$28,IF(H554="6ème","Mixte",G554)),Barèmes!$C$2,IF(J554&gt;=SUMIFS(Barèmes!$H$6:$H$28,Barèmes!$A$6:$A$28,"Endurance — Luc Léger (palier)",Barèmes!$B$6:$B$28,H554,Barèmes!$C$6:$C$28,IF(H554="6ème","Mixte",G554)),Barèmes!$D$2,IF(J554&gt;=SUMIFS(Barèmes!$I$6:$I$28,Barèmes!$A$6:$A$28,"Endurance — Luc Léger (palier)",Barèmes!$B$6:$B$28,H554,Barèmes!$C$6:$C$28,IF(H554="6ème","Mixte",G554)),Barèmes!$E$2,Barèmes!$F$2))))))</f>
        <v/>
      </c>
      <c r="O554" s="22"/>
      <c r="P554" s="23" t="str">
        <f>IF(OR(O554="",SUMPRODUCT((Barèmes!$A$6:$A$28="Force bas du corps — Saut en longueur (m)")*(Barèmes!$B$6:$B$28=H554)*(Barèmes!$C$6:$C$28=IF(H554="6ème","Mixte",G554)))=0),"",IF(SUMPRODUCT((Barèmes!$A$6:$A$28="Force bas du corps — Saut en longueur (m)")*(Barèmes!$B$6:$B$28=H554)*(Barèmes!$C$6:$C$28=IF(H554="6ème","Mixte",G554))*(Barèmes!$J$6:$J$28="+"))&gt;0,IF(O554&lt;=SUMIFS(Barèmes!$D$6:$D$28,Barèmes!$A$6:$A$28,"Force bas du corps — Saut en longueur (m)",Barèmes!$B$6:$B$28,H554,Barèmes!$C$6:$C$28,IF(H554="6ème","Mixte",G554)),"à besoin",IF(O554&lt;=SUMIFS(Barèmes!$E$6:$E$28,Barèmes!$A$6:$A$28,"Force bas du corps — Saut en longueur (m)",Barèmes!$B$6:$B$28,H554,Barèmes!$C$6:$C$28,IF(H554="6ème","Mixte",G554)),"fragile","satisfaisant")),IF(O554&gt;=SUMIFS(Barèmes!$D$6:$D$28,Barèmes!$A$6:$A$28,"Force bas du corps — Saut en longueur (m)",Barèmes!$B$6:$B$28,H554,Barèmes!$C$6:$C$28,IF(H554="6ème","Mixte",G554)),"à besoin",IF(O554&gt;=SUMIFS(Barèmes!$E$6:$E$28,Barèmes!$A$6:$A$28,"Force bas du corps — Saut en longueur (m)",Barèmes!$B$6:$B$28,H554,Barèmes!$C$6:$C$28,IF(H554="6ème","Mixte",G554)),"fragile","satisfaisant"))))</f>
        <v/>
      </c>
      <c r="Q554" s="23" t="str">
        <f>IF(OR(O554="",SUMPRODUCT((Barèmes!$A$6:$A$28="Force bas du corps — Saut en longueur (m)")*(Barèmes!$B$6:$B$28=H554)*(Barèmes!$C$6:$C$28=IF(H554="6ème","Mixte",G554)))=0),"",IF(SUMPRODUCT((Barèmes!$A$6:$A$28="Force bas du corps — Saut en longueur (m)")*(Barèmes!$B$6:$B$28=H554)*(Barèmes!$C$6:$C$28=IF(H554="6ème","Mixte",G554))*(Barèmes!$J$6:$J$28="+"))&gt;0,IF(O554&lt;=SUMIFS(Barèmes!$F$6:$F$28,Barèmes!$A$6:$A$28,"Force bas du corps — Saut en longueur (m)",Barèmes!$B$6:$B$28,H554,Barèmes!$C$6:$C$28,IF(H554="6ème","Mixte",G554)),Barèmes!$B$2,IF(O554&lt;=SUMIFS(Barèmes!$G$6:$G$28,Barèmes!$A$6:$A$28,"Force bas du corps — Saut en longueur (m)",Barèmes!$B$6:$B$28,H554,Barèmes!$C$6:$C$28,IF(H554="6ème","Mixte",G554)),Barèmes!$C$2,IF(O554&lt;=SUMIFS(Barèmes!$H$6:$H$28,Barèmes!$A$6:$A$28,"Force bas du corps — Saut en longueur (m)",Barèmes!$B$6:$B$28,H554,Barèmes!$C$6:$C$28,IF(H554="6ème","Mixte",G554)),Barèmes!$D$2,IF(O554&lt;=SUMIFS(Barèmes!$I$6:$I$28,Barèmes!$A$6:$A$28,"Force bas du corps — Saut en longueur (m)",Barèmes!$B$6:$B$28,H554,Barèmes!$C$6:$C$28,IF(H554="6ème","Mixte",G554)),Barèmes!$E$2,Barèmes!$F$2)))),IF(O554&gt;=SUMIFS(Barèmes!$F$6:$F$28,Barèmes!$A$6:$A$28,"Force bas du corps — Saut en longueur (m)",Barèmes!$B$6:$B$28,H554,Barèmes!$C$6:$C$28,IF(H554="6ème","Mixte",G554)),Barèmes!$B$2,IF(O554&gt;=SUMIFS(Barèmes!$G$6:$G$28,Barèmes!$A$6:$A$28,"Force bas du corps — Saut en longueur (m)",Barèmes!$B$6:$B$28,H554,Barèmes!$C$6:$C$28,IF(H554="6ème","Mixte",G554)),Barèmes!$C$2,IF(O554&gt;=SUMIFS(Barèmes!$H$6:$H$28,Barèmes!$A$6:$A$28,"Force bas du corps — Saut en longueur (m)",Barèmes!$B$6:$B$28,H554,Barèmes!$C$6:$C$28,IF(H554="6ème","Mixte",G554)),Barèmes!$D$2,IF(O554&gt;=SUMIFS(Barèmes!$I$6:$I$28,Barèmes!$A$6:$A$28,"Force bas du corps — Saut en longueur (m)",Barèmes!$B$6:$B$28,H554,Barèmes!$C$6:$C$28,IF(H554="6ème","Mixte",G554)),Barèmes!$E$2,Barèmes!$F$2))))))</f>
        <v/>
      </c>
      <c r="R554" s="22"/>
      <c r="S554" s="24" t="str">
        <f>IF(OR(R554="",SUMPRODUCT((Barèmes!$A$6:$A$28="Vitesse — 30 m (s)")*(Barèmes!$B$6:$B$28=H554)*(Barèmes!$C$6:$C$28=IF(H554="6ème","Mixte",G554)))=0),"",IF(SUMPRODUCT((Barèmes!$A$6:$A$28="Vitesse — 30 m (s)")*(Barèmes!$B$6:$B$28=H554)*(Barèmes!$C$6:$C$28=IF(H554="6ème","Mixte",G554))*(Barèmes!$J$6:$J$28="+"))&gt;0,IF(R554&lt;=SUMIFS(Barèmes!$D$6:$D$28,Barèmes!$A$6:$A$28,"Vitesse — 30 m (s)",Barèmes!$B$6:$B$28,H554,Barèmes!$C$6:$C$28,IF(H554="6ème","Mixte",G554)),"à besoin",IF(R554&lt;=SUMIFS(Barèmes!$E$6:$E$28,Barèmes!$A$6:$A$28,"Vitesse — 30 m (s)",Barèmes!$B$6:$B$28,H554,Barèmes!$C$6:$C$28,IF(H554="6ème","Mixte",G554)),"fragile","satisfaisant")),IF(R554&gt;=SUMIFS(Barèmes!$D$6:$D$28,Barèmes!$A$6:$A$28,"Vitesse — 30 m (s)",Barèmes!$B$6:$B$28,H554,Barèmes!$C$6:$C$28,IF(H554="6ème","Mixte",G554)),"à besoin",IF(R554&gt;=SUMIFS(Barèmes!$E$6:$E$28,Barèmes!$A$6:$A$28,"Vitesse — 30 m (s)",Barèmes!$B$6:$B$28,H554,Barèmes!$C$6:$C$28,IF(H554="6ème","Mixte",G554)),"fragile","satisfaisant"))))</f>
        <v/>
      </c>
      <c r="T554" s="24" t="str">
        <f>IF(OR(R554="",SUMPRODUCT((Barèmes!$A$6:$A$28="Vitesse — 30 m (s)")*(Barèmes!$B$6:$B$28=H554)*(Barèmes!$C$6:$C$28=IF(H554="6ème","Mixte",G554)))=0),"",IF(SUMPRODUCT((Barèmes!$A$6:$A$28="Vitesse — 30 m (s)")*(Barèmes!$B$6:$B$28=H554)*(Barèmes!$C$6:$C$28=IF(H554="6ème","Mixte",G554))*(Barèmes!$J$6:$J$28="+"))&gt;0,IF(R554&lt;=SUMIFS(Barèmes!$F$6:$F$28,Barèmes!$A$6:$A$28,"Vitesse — 30 m (s)",Barèmes!$B$6:$B$28,H554,Barèmes!$C$6:$C$28,IF(H554="6ème","Mixte",G554)),Barèmes!$B$2,IF(R554&lt;=SUMIFS(Barèmes!$G$6:$G$28,Barèmes!$A$6:$A$28,"Vitesse — 30 m (s)",Barèmes!$B$6:$B$28,H554,Barèmes!$C$6:$C$28,IF(H554="6ème","Mixte",G554)),Barèmes!$C$2,IF(R554&lt;=SUMIFS(Barèmes!$H$6:$H$28,Barèmes!$A$6:$A$28,"Vitesse — 30 m (s)",Barèmes!$B$6:$B$28,H554,Barèmes!$C$6:$C$28,IF(H554="6ème","Mixte",G554)),Barèmes!$D$2,IF(R554&lt;=SUMIFS(Barèmes!$I$6:$I$28,Barèmes!$A$6:$A$28,"Vitesse — 30 m (s)",Barèmes!$B$6:$B$28,H554,Barèmes!$C$6:$C$28,IF(H554="6ème","Mixte",G554)),Barèmes!$E$2,Barèmes!$F$2)))),IF(R554&gt;=SUMIFS(Barèmes!$F$6:$F$28,Barèmes!$A$6:$A$28,"Vitesse — 30 m (s)",Barèmes!$B$6:$B$28,H554,Barèmes!$C$6:$C$28,IF(H554="6ème","Mixte",G554)),Barèmes!$B$2,IF(R554&gt;=SUMIFS(Barèmes!$G$6:$G$28,Barèmes!$A$6:$A$28,"Vitesse — 30 m (s)",Barèmes!$B$6:$B$28,H554,Barèmes!$C$6:$C$28,IF(H554="6ème","Mixte",G554)),Barèmes!$C$2,IF(R554&gt;=SUMIFS(Barèmes!$H$6:$H$28,Barèmes!$A$6:$A$28,"Vitesse — 30 m (s)",Barèmes!$B$6:$B$28,H554,Barèmes!$C$6:$C$28,IF(H554="6ème","Mixte",G554)),Barèmes!$D$2,IF(R554&gt;=SUMIFS(Barèmes!$I$6:$I$28,Barèmes!$A$6:$A$28,"Vitesse — 30 m (s)",Barèmes!$B$6:$B$28,H554,Barèmes!$C$6:$C$28,IF(H554="6ème","Mixte",G554)),Barèmes!$E$2,Barèmes!$F$2))))))</f>
        <v/>
      </c>
      <c r="U554" s="22"/>
      <c r="V554" s="25" t="str">
        <f>IF(OR(U554="",SUMPRODUCT((Barèmes!$A$6:$A$28="Vitesse — 50 m (s)")*(Barèmes!$B$6:$B$28=H554)*(Barèmes!$C$6:$C$28=IF(H554="6ème","Mixte",G554)))=0),"",IF(SUMPRODUCT((Barèmes!$A$6:$A$28="Vitesse — 50 m (s)")*(Barèmes!$B$6:$B$28=H554)*(Barèmes!$C$6:$C$28=IF(H554="6ème","Mixte",G554))*(Barèmes!$J$6:$J$28="+"))&gt;0,IF(U554&lt;=SUMIFS(Barèmes!$D$6:$D$28,Barèmes!$A$6:$A$28,"Vitesse — 50 m (s)",Barèmes!$B$6:$B$28,H554,Barèmes!$C$6:$C$28,IF(H554="6ème","Mixte",G554)),"à besoin",IF(U554&lt;=SUMIFS(Barèmes!$E$6:$E$28,Barèmes!$A$6:$A$28,"Vitesse — 50 m (s)",Barèmes!$B$6:$B$28,H554,Barèmes!$C$6:$C$28,IF(H554="6ème","Mixte",G554)),"fragile","satisfaisant")),IF(U554&gt;=SUMIFS(Barèmes!$D$6:$D$28,Barèmes!$A$6:$A$28,"Vitesse — 50 m (s)",Barèmes!$B$6:$B$28,H554,Barèmes!$C$6:$C$28,IF(H554="6ème","Mixte",G554)),"à besoin",IF(U554&gt;=SUMIFS(Barèmes!$E$6:$E$28,Barèmes!$A$6:$A$28,"Vitesse — 50 m (s)",Barèmes!$B$6:$B$28,H554,Barèmes!$C$6:$C$28,IF(H554="6ème","Mixte",G554)),"fragile","satisfaisant"))))</f>
        <v/>
      </c>
      <c r="W554" s="25" t="str">
        <f>IF(OR(U554="",SUMPRODUCT((Barèmes!$A$6:$A$28="Vitesse — 50 m (s)")*(Barèmes!$B$6:$B$28=H554)*(Barèmes!$C$6:$C$28=IF(H554="6ème","Mixte",G554)))=0),"",IF(SUMPRODUCT((Barèmes!$A$6:$A$28="Vitesse — 50 m (s)")*(Barèmes!$B$6:$B$28=H554)*(Barèmes!$C$6:$C$28=IF(H554="6ème","Mixte",G554))*(Barèmes!$J$6:$J$28="+"))&gt;0,IF(U554&lt;=SUMIFS(Barèmes!$F$6:$F$28,Barèmes!$A$6:$A$28,"Vitesse — 50 m (s)",Barèmes!$B$6:$B$28,H554,Barèmes!$C$6:$C$28,IF(H554="6ème","Mixte",G554)),Barèmes!$B$2,IF(U554&lt;=SUMIFS(Barèmes!$G$6:$G$28,Barèmes!$A$6:$A$28,"Vitesse — 50 m (s)",Barèmes!$B$6:$B$28,H554,Barèmes!$C$6:$C$28,IF(H554="6ème","Mixte",G554)),Barèmes!$C$2,IF(U554&lt;=SUMIFS(Barèmes!$H$6:$H$28,Barèmes!$A$6:$A$28,"Vitesse — 50 m (s)",Barèmes!$B$6:$B$28,H554,Barèmes!$C$6:$C$28,IF(H554="6ème","Mixte",G554)),Barèmes!$D$2,IF(U554&lt;=SUMIFS(Barèmes!$I$6:$I$28,Barèmes!$A$6:$A$28,"Vitesse — 50 m (s)",Barèmes!$B$6:$B$28,H554,Barèmes!$C$6:$C$28,IF(H554="6ème","Mixte",G554)),Barèmes!$E$2,Barèmes!$F$2)))),IF(U554&gt;=SUMIFS(Barèmes!$F$6:$F$28,Barèmes!$A$6:$A$28,"Vitesse — 50 m (s)",Barèmes!$B$6:$B$28,H554,Barèmes!$C$6:$C$28,IF(H554="6ème","Mixte",G554)),Barèmes!$B$2,IF(U554&gt;=SUMIFS(Barèmes!$G$6:$G$28,Barèmes!$A$6:$A$28,"Vitesse — 50 m (s)",Barèmes!$B$6:$B$28,H554,Barèmes!$C$6:$C$28,IF(H554="6ème","Mixte",G554)),Barèmes!$C$2,IF(U554&gt;=SUMIFS(Barèmes!$H$6:$H$28,Barèmes!$A$6:$A$28,"Vitesse — 50 m (s)",Barèmes!$B$6:$B$28,H554,Barèmes!$C$6:$C$28,IF(H554="6ème","Mixte",G554)),Barèmes!$D$2,IF(U554&gt;=SUMIFS(Barèmes!$I$6:$I$28,Barèmes!$A$6:$A$28,"Vitesse — 50 m (s)",Barèmes!$B$6:$B$28,H554,Barèmes!$C$6:$C$28,IF(H554="6ème","Mixte",G554)),Barèmes!$E$2,Barèmes!$F$2))))))</f>
        <v/>
      </c>
      <c r="X554" s="18"/>
      <c r="Y554" s="26" t="str" cm="1">
        <f t="array" ref="Y554">IF(OR(X554="",SUMPRODUCT((Barèmes!$A$6:$A$28="Souplesse (score 1-5)")*(Barèmes!$B$6:$B$28=H554)*(Barèmes!$C$6:$C$28=IF(H554="6ème","Mixte",G554)))=0),"",IF(SUMPRODUCT((Barèmes!$A$6:$A$28="Souplesse (score 1-5)")*(Barèmes!$B$6:$B$28=H554)*(Barèmes!$C$6:$C$28=IF(H554="6ème","Mixte",G554))*(Barèmes!$J$6:$J$28="+"))&gt;0,IF(X554&lt;=SUMIFS(Barèmes!$D$6:$D$28,Barèmes!$A$6:$A$28,"Souplesse (score 1-5)",Barèmes!$B$6:$B$28,H554,Barèmes!$C$6:$C$28,IF(H554="6ème","Mixte",G554)),"à besoin",IF(X554&lt;=SUMIFS(Barèmes!$E$6:$E$28,Barèmes!$A$6:$A$28,"Souplesse (score 1-5)",Barèmes!$B$6:$B$28,H554,Barèmes!$C$6:$C$28,IF(H554="6ème","Mixte",G554)),"fragile","satisfaisant")),IF(X554&gt;=SUMIFS(Barèmes!$D$6:$D$28,Barèmes!$A$6:$A$28,"Souplesse (score 1-5)",Barèmes!$B$6:$B$28,H554,Barèmes!$C$6:$C$28,IF(H554="6ème","Mixte",G554)),"à besoin",IF(X554&gt;=SUMIFS(Barèmes!$E$6:$E$28,Barèmes!$A$6:$A$28,"Souplesse (score 1-5)",Barèmes!$B$6:$B$28,H554,Barèmes!$C$6:$C$28,IF(H554="6ème","Mixte",G554)),"fragile","satisfaisant"))))</f>
        <v/>
      </c>
      <c r="Z554" s="26" t="str" cm="1">
        <f t="array" ref="Z554">IF(OR(X554="",SUMPRODUCT((Barèmes!$A$6:$A$28="Souplesse (score 1-5)")*(Barèmes!$B$6:$B$28=H554)*(Barèmes!$C$6:$C$28=IF(H554="6ème","Mixte",G554)))=0),"",IF(SUMPRODUCT((Barèmes!$A$6:$A$28="Souplesse (score 1-5)")*(Barèmes!$B$6:$B$28=H554)*(Barèmes!$C$6:$C$28=IF(H554="6ème","Mixte",G554))*(Barèmes!$J$6:$J$28="+"))&gt;0,IF(X554&lt;=SUMIFS(Barèmes!$F$6:$F$28,Barèmes!$A$6:$A$28,"Souplesse (score 1-5)",Barèmes!$B$6:$B$28,H554,Barèmes!$C$6:$C$28,IF(H554="6ème","Mixte",G554)),Barèmes!$B$2,IF(X554&lt;=SUMIFS(Barèmes!$G$6:$G$28,Barèmes!$A$6:$A$28,"Souplesse (score 1-5)",Barèmes!$B$6:$B$28,H554,Barèmes!$C$6:$C$28,IF(H554="6ème","Mixte",G554)),Barèmes!$C$2,IF(X554&lt;=SUMIFS(Barèmes!$H$6:$H$28,Barèmes!$A$6:$A$28,"Souplesse (score 1-5)",Barèmes!$B$6:$B$28,H554,Barèmes!$C$6:$C$28,IF(H554="6ème","Mixte",G554)),Barèmes!$D$2,IF(X554&lt;=SUMIFS(Barèmes!$I$6:$I$28,Barèmes!$A$6:$A$28,"Souplesse (score 1-5)",Barèmes!$B$6:$B$28,H554,Barèmes!$C$6:$C$28,IF(H554="6ème","Mixte",G554)),Barèmes!$E$2,Barèmes!$F$2)))),IF(X554&gt;=SUMIFS(Barèmes!$F$6:$F$28,Barèmes!$A$6:$A$28,"Souplesse (score 1-5)",Barèmes!$B$6:$B$28,H554,Barèmes!$C$6:$C$28,IF(H554="6ème","Mixte",G554)),Barèmes!$B$2,IF(X554&gt;=SUMIFS(Barèmes!$G$6:$G$28,Barèmes!$A$6:$A$28,"Souplesse (score 1-5)",Barèmes!$B$6:$B$28,H554,Barèmes!$C$6:$C$28,IF(H554="6ème","Mixte",G554)),Barèmes!$C$2,IF(X554&gt;=SUMIFS(Barèmes!$H$6:$H$28,Barèmes!$A$6:$A$28,"Souplesse (score 1-5)",Barèmes!$B$6:$B$28,H554,Barèmes!$C$6:$C$28,IF(H554="6ème","Mixte",G554)),Barèmes!$D$2,IF(X554&gt;=SUMIFS(Barèmes!$I$6:$I$28,Barèmes!$A$6:$A$28,"Souplesse (score 1-5)",Barèmes!$B$6:$B$28,H554,Barèmes!$C$6:$C$28,IF(H554="6ème","Mixte",G554)),Barèmes!$E$2,Barèmes!$F$2))))))</f>
        <v/>
      </c>
      <c r="AA554" s="22"/>
      <c r="AB554" s="27" t="str">
        <f>IF(OR(AA554="",SUMPRODUCT((Barèmes!$A$6:$A$28="Agilité — T-test 974 (s)")*(Barèmes!$B$6:$B$28=H554)*(Barèmes!$C$6:$C$28=IF(H554="6ème","Mixte",G554)))=0),"",IF(SUMPRODUCT((Barèmes!$A$6:$A$28="Agilité — T-test 974 (s)")*(Barèmes!$B$6:$B$28=H554)*(Barèmes!$C$6:$C$28=IF(H554="6ème","Mixte",G554))*(Barèmes!$J$6:$J$28="+"))&gt;0,IF(AA554&lt;=SUMIFS(Barèmes!$D$6:$D$28,Barèmes!$A$6:$A$28,"Agilité — T-test 974 (s)",Barèmes!$B$6:$B$28,H554,Barèmes!$C$6:$C$28,IF(H554="6ème","Mixte",G554)),"à besoin",IF(AA554&lt;=SUMIFS(Barèmes!$E$6:$E$28,Barèmes!$A$6:$A$28,"Agilité — T-test 974 (s)",Barèmes!$B$6:$B$28,H554,Barèmes!$C$6:$C$28,IF(H554="6ème","Mixte",G554)),"fragile","satisfaisant")),IF(AA554&gt;=SUMIFS(Barèmes!$D$6:$D$28,Barèmes!$A$6:$A$28,"Agilité — T-test 974 (s)",Barèmes!$B$6:$B$28,H554,Barèmes!$C$6:$C$28,IF(H554="6ème","Mixte",G554)),"à besoin",IF(AA554&gt;=SUMIFS(Barèmes!$E$6:$E$28,Barèmes!$A$6:$A$28,"Agilité — T-test 974 (s)",Barèmes!$B$6:$B$28,H554,Barèmes!$C$6:$C$28,IF(H554="6ème","Mixte",G554)),"fragile","satisfaisant"))))</f>
        <v/>
      </c>
      <c r="AC554" s="27" t="str">
        <f>IF(OR(AA554="",SUMPRODUCT((Barèmes!$A$6:$A$28="Agilité — T-test 974 (s)")*(Barèmes!$B$6:$B$28=H554)*(Barèmes!$C$6:$C$28=IF(H554="6ème","Mixte",G554)))=0),"",IF(SUMPRODUCT((Barèmes!$A$6:$A$28="Agilité — T-test 974 (s)")*(Barèmes!$B$6:$B$28=H554)*(Barèmes!$C$6:$C$28=IF(H554="6ème","Mixte",G554))*(Barèmes!$J$6:$J$28="+"))&gt;0,IF(AA554&lt;=SUMIFS(Barèmes!$F$6:$F$28,Barèmes!$A$6:$A$28,"Agilité — T-test 974 (s)",Barèmes!$B$6:$B$28,H554,Barèmes!$C$6:$C$28,IF(H554="6ème","Mixte",G554)),Barèmes!$B$2,IF(AA554&lt;=SUMIFS(Barèmes!$G$6:$G$28,Barèmes!$A$6:$A$28,"Agilité — T-test 974 (s)",Barèmes!$B$6:$B$28,H554,Barèmes!$C$6:$C$28,IF(H554="6ème","Mixte",G554)),Barèmes!$C$2,IF(AA554&lt;=SUMIFS(Barèmes!$H$6:$H$28,Barèmes!$A$6:$A$28,"Agilité — T-test 974 (s)",Barèmes!$B$6:$B$28,H554,Barèmes!$C$6:$C$28,IF(H554="6ème","Mixte",G554)),Barèmes!$D$2,IF(AA554&lt;=SUMIFS(Barèmes!$I$6:$I$28,Barèmes!$A$6:$A$28,"Agilité — T-test 974 (s)",Barèmes!$B$6:$B$28,H554,Barèmes!$C$6:$C$28,IF(H554="6ème","Mixte",G554)),Barèmes!$E$2,Barèmes!$F$2)))),IF(AA554&gt;=SUMIFS(Barèmes!$F$6:$F$28,Barèmes!$A$6:$A$28,"Agilité — T-test 974 (s)",Barèmes!$B$6:$B$28,H554,Barèmes!$C$6:$C$28,IF(H554="6ème","Mixte",G554)),Barèmes!$B$2,IF(AA554&gt;=SUMIFS(Barèmes!$G$6:$G$28,Barèmes!$A$6:$A$28,"Agilité — T-test 974 (s)",Barèmes!$B$6:$B$28,H554,Barèmes!$C$6:$C$28,IF(H554="6ème","Mixte",G554)),Barèmes!$C$2,IF(AA554&gt;=SUMIFS(Barèmes!$H$6:$H$28,Barèmes!$A$6:$A$28,"Agilité — T-test 974 (s)",Barèmes!$B$6:$B$28,H554,Barèmes!$C$6:$C$28,IF(H554="6ème","Mixte",G554)),Barèmes!$D$2,IF(AA554&gt;=SUMIFS(Barèmes!$I$6:$I$28,Barèmes!$A$6:$A$28,"Agilité — T-test 974 (s)",Barèmes!$B$6:$B$28,H554,Barèmes!$C$6:$C$28,IF(H554="6ème","Mixte",G554)),Barèmes!$E$2,Barèmes!$F$2))))))</f>
        <v/>
      </c>
      <c r="AD554" s="28" t="str">
        <f t="shared" si="66"/>
        <v/>
      </c>
      <c r="AE554" s="29" t="str">
        <f t="shared" si="67"/>
        <v/>
      </c>
      <c r="AF554" s="30" t="str">
        <f>IF(OR(AD554="",SUMPRODUCT((Barèmes!$A$6:$A$28="Surcoût d'agilité (s) — technique")*(Barèmes!$B$6:$B$28=H554)*(Barèmes!$C$6:$C$28=IF(H554="6ème","Mixte",G554)))=0),"",IF(SUMPRODUCT((Barèmes!$A$6:$A$28="Surcoût d'agilité (s) — technique")*(Barèmes!$B$6:$B$28=H554)*(Barèmes!$C$6:$C$28=IF(H554="6ème","Mixte",G554))*(Barèmes!$J$6:$J$28="+"))&gt;0,IF(AD554&lt;=SUMIFS(Barèmes!$D$6:$D$28,Barèmes!$A$6:$A$28,"Surcoût d'agilité (s) — technique",Barèmes!$B$6:$B$28,H554,Barèmes!$C$6:$C$28,IF(H554="6ème","Mixte",G554)),"à besoin",IF(AD554&lt;=SUMIFS(Barèmes!$E$6:$E$28,Barèmes!$A$6:$A$28,"Surcoût d'agilité (s) — technique",Barèmes!$B$6:$B$28,H554,Barèmes!$C$6:$C$28,IF(H554="6ème","Mixte",G554)),"fragile","satisfaisant")),IF(AD554&gt;=SUMIFS(Barèmes!$D$6:$D$28,Barèmes!$A$6:$A$28,"Surcoût d'agilité (s) — technique",Barèmes!$B$6:$B$28,H554,Barèmes!$C$6:$C$28,IF(H554="6ème","Mixte",G554)),"à besoin",IF(AD554&gt;=SUMIFS(Barèmes!$E$6:$E$28,Barèmes!$A$6:$A$28,"Surcoût d'agilité (s) — technique",Barèmes!$B$6:$B$28,H554,Barèmes!$C$6:$C$28,IF(H554="6ème","Mixte",G554)),"fragile","satisfaisant"))))</f>
        <v/>
      </c>
      <c r="AG554" s="30" t="str">
        <f>IF(OR(AD554="",SUMPRODUCT((Barèmes!$A$6:$A$28="Surcoût d'agilité (s) — technique")*(Barèmes!$B$6:$B$28=H554)*(Barèmes!$C$6:$C$28=IF(H554="6ème","Mixte",G554)))=0),"",IF(SUMPRODUCT((Barèmes!$A$6:$A$28="Surcoût d'agilité (s) — technique")*(Barèmes!$B$6:$B$28=H554)*(Barèmes!$C$6:$C$28=IF(H554="6ème","Mixte",G554))*(Barèmes!$J$6:$J$28="+"))&gt;0,IF(AD554&lt;=SUMIFS(Barèmes!$F$6:$F$28,Barèmes!$A$6:$A$28,"Surcoût d'agilité (s) — technique",Barèmes!$B$6:$B$28,H554,Barèmes!$C$6:$C$28,IF(H554="6ème","Mixte",G554)),Barèmes!$B$2,IF(AD554&lt;=SUMIFS(Barèmes!$G$6:$G$28,Barèmes!$A$6:$A$28,"Surcoût d'agilité (s) — technique",Barèmes!$B$6:$B$28,H554,Barèmes!$C$6:$C$28,IF(H554="6ème","Mixte",G554)),Barèmes!$C$2,IF(AD554&lt;=SUMIFS(Barèmes!$H$6:$H$28,Barèmes!$A$6:$A$28,"Surcoût d'agilité (s) — technique",Barèmes!$B$6:$B$28,H554,Barèmes!$C$6:$C$28,IF(H554="6ème","Mixte",G554)),Barèmes!$D$2,IF(AD554&lt;=SUMIFS(Barèmes!$I$6:$I$28,Barèmes!$A$6:$A$28,"Surcoût d'agilité (s) — technique",Barèmes!$B$6:$B$28,H554,Barèmes!$C$6:$C$28,IF(H554="6ème","Mixte",G554)),Barèmes!$E$2,Barèmes!$F$2)))),IF(AD554&gt;=SUMIFS(Barèmes!$F$6:$F$28,Barèmes!$A$6:$A$28,"Surcoût d'agilité (s) — technique",Barèmes!$B$6:$B$28,H554,Barèmes!$C$6:$C$28,IF(H554="6ème","Mixte",G554)),Barèmes!$B$2,IF(AD554&gt;=SUMIFS(Barèmes!$G$6:$G$28,Barèmes!$A$6:$A$28,"Surcoût d'agilité (s) — technique",Barèmes!$B$6:$B$28,H554,Barèmes!$C$6:$C$28,IF(H554="6ème","Mixte",G554)),Barèmes!$C$2,IF(AD554&gt;=SUMIFS(Barèmes!$H$6:$H$28,Barèmes!$A$6:$A$28,"Surcoût d'agilité (s) — technique",Barèmes!$B$6:$B$28,H554,Barèmes!$C$6:$C$28,IF(H554="6ème","Mixte",G554)),Barèmes!$D$2,IF(AD554&gt;=SUMIFS(Barèmes!$I$6:$I$28,Barèmes!$A$6:$A$28,"Surcoût d'agilité (s) — technique",Barèmes!$B$6:$B$28,H554,Barèmes!$C$6:$C$28,IF(H554="6ème","Mixte",G554)),Barèmes!$E$2,Barèmes!$F$2))))))</f>
        <v/>
      </c>
      <c r="AH554" s="31" t="str">
        <f>IF((IF(N554="",0,1)+IF(Q554="",0,1)+IF(W554="",0,1)+IF(Z554="",0,1)+IF(AC554="",0,1))=0,"",3*IF(N554=Barèmes!$B$2,1,IF(N554=Barèmes!$C$2,2,IF(N554=Barèmes!$D$2,3,IF(N554=Barèmes!$E$2,4,IF(N554=Barèmes!$F$2,5,0)))))+3*IF(Q554=Barèmes!$B$2,1,IF(Q554=Barèmes!$C$2,2,IF(Q554=Barèmes!$D$2,3,IF(Q554=Barèmes!$E$2,4,IF(Q554=Barèmes!$F$2,5,0)))))+2*IF(W554=Barèmes!$B$2,1,IF(W554=Barèmes!$C$2,2,IF(W554=Barèmes!$D$2,3,IF(W554=Barèmes!$E$2,4,IF(W554=Barèmes!$F$2,5,0)))))+1*IF(Z554=Barèmes!$B$2,1,IF(Z554=Barèmes!$C$2,2,IF(Z554=Barèmes!$D$2,3,IF(Z554=Barèmes!$E$2,4,IF(Z554=Barèmes!$F$2,5,0)))))+1*IF(AC554=Barèmes!$B$2,1,IF(AC554=Barèmes!$C$2,2,IF(AC554=Barèmes!$D$2,3,IF(AC554=Barèmes!$E$2,4,IF(AC554=Barèmes!$F$2,5,0))))))</f>
        <v/>
      </c>
      <c r="AI554" s="31"/>
      <c r="AJ554" s="32" t="str">
        <f>IFERROR(INDEX(Croissance!$B$5:$B$604,MATCH(A554,Croissance!$A$5:$A$604,0)),"")</f>
        <v/>
      </c>
      <c r="AK554" s="32" t="str">
        <f>IFERROR(INDEX(Croissance!$C$5:$C$604,MATCH(A554,Croissance!$A$5:$A$604,0)),"")</f>
        <v/>
      </c>
      <c r="AL554" s="32" t="str">
        <f>IFERROR(INDEX(Croissance!$D$5:$D$604,MATCH(A554,Croissance!$A$5:$A$604,0)),"")</f>
        <v/>
      </c>
      <c r="AM554" s="32" t="str">
        <f>IFERROR(INDEX(Croissance!$E$5:$E$604,MATCH(A554,Croissance!$A$5:$A$604,0)),"")</f>
        <v/>
      </c>
      <c r="AO554" s="33">
        <f t="shared" si="72"/>
        <v>0</v>
      </c>
      <c r="AP554" s="33">
        <f t="shared" si="68"/>
        <v>0</v>
      </c>
      <c r="AQ554" s="33">
        <f>IF(A554="",0,IF(AND(OR('Synthèse classe'!$C$2="Tous",C554='Synthèse classe'!$C$2),OR('Synthèse classe'!$C$3="Toutes",D554='Synthèse classe'!$C$3),OR('Synthèse classe'!$C$4="Toutes",AND('Synthèse classe'!$C$4="Dernière",AP554=1),B554=IFERROR(VALUE('Synthèse classe'!$C$4),0))),1,0))</f>
        <v>0</v>
      </c>
      <c r="AR554" s="34" t="str">
        <f t="shared" si="69"/>
        <v/>
      </c>
    </row>
    <row r="555" spans="1:44" x14ac:dyDescent="0.2">
      <c r="A555" s="17" t="str">
        <f t="shared" si="65"/>
        <v/>
      </c>
      <c r="B555" s="18"/>
      <c r="C555" s="19"/>
      <c r="D555" s="19"/>
      <c r="E555" s="19"/>
      <c r="F555" s="19"/>
      <c r="G555" s="19"/>
      <c r="H555" s="17" t="str">
        <f t="shared" si="70"/>
        <v/>
      </c>
      <c r="I555" s="20"/>
      <c r="J555" s="18"/>
      <c r="K555" s="19"/>
      <c r="L555" s="21" t="str">
        <f t="shared" si="71"/>
        <v/>
      </c>
      <c r="M555" s="21" t="str">
        <f>IF(OR(J555="",SUMPRODUCT((Barèmes!$A$6:$A$28="Endurance — Luc Léger (palier)")*(Barèmes!$B$6:$B$28=H555)*(Barèmes!$C$6:$C$28=IF(H555="6ème","Mixte",G555)))=0),"",IF(SUMPRODUCT((Barèmes!$A$6:$A$28="Endurance — Luc Léger (palier)")*(Barèmes!$B$6:$B$28=H555)*(Barèmes!$C$6:$C$28=IF(H555="6ème","Mixte",G555))*(Barèmes!$J$6:$J$28="+"))&gt;0,IF(J555&lt;=SUMIFS(Barèmes!$D$6:$D$28,Barèmes!$A$6:$A$28,"Endurance — Luc Léger (palier)",Barèmes!$B$6:$B$28,H555,Barèmes!$C$6:$C$28,IF(H555="6ème","Mixte",G555)),"à besoin",IF(J555&lt;=SUMIFS(Barèmes!$E$6:$E$28,Barèmes!$A$6:$A$28,"Endurance — Luc Léger (palier)",Barèmes!$B$6:$B$28,H555,Barèmes!$C$6:$C$28,IF(H555="6ème","Mixte",G555)),"fragile","satisfaisant")),IF(J555&gt;=SUMIFS(Barèmes!$D$6:$D$28,Barèmes!$A$6:$A$28,"Endurance — Luc Léger (palier)",Barèmes!$B$6:$B$28,H555,Barèmes!$C$6:$C$28,IF(H555="6ème","Mixte",G555)),"à besoin",IF(J555&gt;=SUMIFS(Barèmes!$E$6:$E$28,Barèmes!$A$6:$A$28,"Endurance — Luc Léger (palier)",Barèmes!$B$6:$B$28,H555,Barèmes!$C$6:$C$28,IF(H555="6ème","Mixte",G555)),"fragile","satisfaisant"))))</f>
        <v/>
      </c>
      <c r="N555" s="21" t="str">
        <f>IF(OR(J555="",SUMPRODUCT((Barèmes!$A$6:$A$28="Endurance — Luc Léger (palier)")*(Barèmes!$B$6:$B$28=H555)*(Barèmes!$C$6:$C$28=IF(H555="6ème","Mixte",G555)))=0),"",IF(SUMPRODUCT((Barèmes!$A$6:$A$28="Endurance — Luc Léger (palier)")*(Barèmes!$B$6:$B$28=H555)*(Barèmes!$C$6:$C$28=IF(H555="6ème","Mixte",G555))*(Barèmes!$J$6:$J$28="+"))&gt;0,IF(J555&lt;=SUMIFS(Barèmes!$F$6:$F$28,Barèmes!$A$6:$A$28,"Endurance — Luc Léger (palier)",Barèmes!$B$6:$B$28,H555,Barèmes!$C$6:$C$28,IF(H555="6ème","Mixte",G555)),Barèmes!$B$2,IF(J555&lt;=SUMIFS(Barèmes!$G$6:$G$28,Barèmes!$A$6:$A$28,"Endurance — Luc Léger (palier)",Barèmes!$B$6:$B$28,H555,Barèmes!$C$6:$C$28,IF(H555="6ème","Mixte",G555)),Barèmes!$C$2,IF(J555&lt;=SUMIFS(Barèmes!$H$6:$H$28,Barèmes!$A$6:$A$28,"Endurance — Luc Léger (palier)",Barèmes!$B$6:$B$28,H555,Barèmes!$C$6:$C$28,IF(H555="6ème","Mixte",G555)),Barèmes!$D$2,IF(J555&lt;=SUMIFS(Barèmes!$I$6:$I$28,Barèmes!$A$6:$A$28,"Endurance — Luc Léger (palier)",Barèmes!$B$6:$B$28,H555,Barèmes!$C$6:$C$28,IF(H555="6ème","Mixte",G555)),Barèmes!$E$2,Barèmes!$F$2)))),IF(J555&gt;=SUMIFS(Barèmes!$F$6:$F$28,Barèmes!$A$6:$A$28,"Endurance — Luc Léger (palier)",Barèmes!$B$6:$B$28,H555,Barèmes!$C$6:$C$28,IF(H555="6ème","Mixte",G555)),Barèmes!$B$2,IF(J555&gt;=SUMIFS(Barèmes!$G$6:$G$28,Barèmes!$A$6:$A$28,"Endurance — Luc Léger (palier)",Barèmes!$B$6:$B$28,H555,Barèmes!$C$6:$C$28,IF(H555="6ème","Mixte",G555)),Barèmes!$C$2,IF(J555&gt;=SUMIFS(Barèmes!$H$6:$H$28,Barèmes!$A$6:$A$28,"Endurance — Luc Léger (palier)",Barèmes!$B$6:$B$28,H555,Barèmes!$C$6:$C$28,IF(H555="6ème","Mixte",G555)),Barèmes!$D$2,IF(J555&gt;=SUMIFS(Barèmes!$I$6:$I$28,Barèmes!$A$6:$A$28,"Endurance — Luc Léger (palier)",Barèmes!$B$6:$B$28,H555,Barèmes!$C$6:$C$28,IF(H555="6ème","Mixte",G555)),Barèmes!$E$2,Barèmes!$F$2))))))</f>
        <v/>
      </c>
      <c r="O555" s="22"/>
      <c r="P555" s="23" t="str">
        <f>IF(OR(O555="",SUMPRODUCT((Barèmes!$A$6:$A$28="Force bas du corps — Saut en longueur (m)")*(Barèmes!$B$6:$B$28=H555)*(Barèmes!$C$6:$C$28=IF(H555="6ème","Mixte",G555)))=0),"",IF(SUMPRODUCT((Barèmes!$A$6:$A$28="Force bas du corps — Saut en longueur (m)")*(Barèmes!$B$6:$B$28=H555)*(Barèmes!$C$6:$C$28=IF(H555="6ème","Mixte",G555))*(Barèmes!$J$6:$J$28="+"))&gt;0,IF(O555&lt;=SUMIFS(Barèmes!$D$6:$D$28,Barèmes!$A$6:$A$28,"Force bas du corps — Saut en longueur (m)",Barèmes!$B$6:$B$28,H555,Barèmes!$C$6:$C$28,IF(H555="6ème","Mixte",G555)),"à besoin",IF(O555&lt;=SUMIFS(Barèmes!$E$6:$E$28,Barèmes!$A$6:$A$28,"Force bas du corps — Saut en longueur (m)",Barèmes!$B$6:$B$28,H555,Barèmes!$C$6:$C$28,IF(H555="6ème","Mixte",G555)),"fragile","satisfaisant")),IF(O555&gt;=SUMIFS(Barèmes!$D$6:$D$28,Barèmes!$A$6:$A$28,"Force bas du corps — Saut en longueur (m)",Barèmes!$B$6:$B$28,H555,Barèmes!$C$6:$C$28,IF(H555="6ème","Mixte",G555)),"à besoin",IF(O555&gt;=SUMIFS(Barèmes!$E$6:$E$28,Barèmes!$A$6:$A$28,"Force bas du corps — Saut en longueur (m)",Barèmes!$B$6:$B$28,H555,Barèmes!$C$6:$C$28,IF(H555="6ème","Mixte",G555)),"fragile","satisfaisant"))))</f>
        <v/>
      </c>
      <c r="Q555" s="23" t="str">
        <f>IF(OR(O555="",SUMPRODUCT((Barèmes!$A$6:$A$28="Force bas du corps — Saut en longueur (m)")*(Barèmes!$B$6:$B$28=H555)*(Barèmes!$C$6:$C$28=IF(H555="6ème","Mixte",G555)))=0),"",IF(SUMPRODUCT((Barèmes!$A$6:$A$28="Force bas du corps — Saut en longueur (m)")*(Barèmes!$B$6:$B$28=H555)*(Barèmes!$C$6:$C$28=IF(H555="6ème","Mixte",G555))*(Barèmes!$J$6:$J$28="+"))&gt;0,IF(O555&lt;=SUMIFS(Barèmes!$F$6:$F$28,Barèmes!$A$6:$A$28,"Force bas du corps — Saut en longueur (m)",Barèmes!$B$6:$B$28,H555,Barèmes!$C$6:$C$28,IF(H555="6ème","Mixte",G555)),Barèmes!$B$2,IF(O555&lt;=SUMIFS(Barèmes!$G$6:$G$28,Barèmes!$A$6:$A$28,"Force bas du corps — Saut en longueur (m)",Barèmes!$B$6:$B$28,H555,Barèmes!$C$6:$C$28,IF(H555="6ème","Mixte",G555)),Barèmes!$C$2,IF(O555&lt;=SUMIFS(Barèmes!$H$6:$H$28,Barèmes!$A$6:$A$28,"Force bas du corps — Saut en longueur (m)",Barèmes!$B$6:$B$28,H555,Barèmes!$C$6:$C$28,IF(H555="6ème","Mixte",G555)),Barèmes!$D$2,IF(O555&lt;=SUMIFS(Barèmes!$I$6:$I$28,Barèmes!$A$6:$A$28,"Force bas du corps — Saut en longueur (m)",Barèmes!$B$6:$B$28,H555,Barèmes!$C$6:$C$28,IF(H555="6ème","Mixte",G555)),Barèmes!$E$2,Barèmes!$F$2)))),IF(O555&gt;=SUMIFS(Barèmes!$F$6:$F$28,Barèmes!$A$6:$A$28,"Force bas du corps — Saut en longueur (m)",Barèmes!$B$6:$B$28,H555,Barèmes!$C$6:$C$28,IF(H555="6ème","Mixte",G555)),Barèmes!$B$2,IF(O555&gt;=SUMIFS(Barèmes!$G$6:$G$28,Barèmes!$A$6:$A$28,"Force bas du corps — Saut en longueur (m)",Barèmes!$B$6:$B$28,H555,Barèmes!$C$6:$C$28,IF(H555="6ème","Mixte",G555)),Barèmes!$C$2,IF(O555&gt;=SUMIFS(Barèmes!$H$6:$H$28,Barèmes!$A$6:$A$28,"Force bas du corps — Saut en longueur (m)",Barèmes!$B$6:$B$28,H555,Barèmes!$C$6:$C$28,IF(H555="6ème","Mixte",G555)),Barèmes!$D$2,IF(O555&gt;=SUMIFS(Barèmes!$I$6:$I$28,Barèmes!$A$6:$A$28,"Force bas du corps — Saut en longueur (m)",Barèmes!$B$6:$B$28,H555,Barèmes!$C$6:$C$28,IF(H555="6ème","Mixte",G555)),Barèmes!$E$2,Barèmes!$F$2))))))</f>
        <v/>
      </c>
      <c r="R555" s="22"/>
      <c r="S555" s="24" t="str">
        <f>IF(OR(R555="",SUMPRODUCT((Barèmes!$A$6:$A$28="Vitesse — 30 m (s)")*(Barèmes!$B$6:$B$28=H555)*(Barèmes!$C$6:$C$28=IF(H555="6ème","Mixte",G555)))=0),"",IF(SUMPRODUCT((Barèmes!$A$6:$A$28="Vitesse — 30 m (s)")*(Barèmes!$B$6:$B$28=H555)*(Barèmes!$C$6:$C$28=IF(H555="6ème","Mixte",G555))*(Barèmes!$J$6:$J$28="+"))&gt;0,IF(R555&lt;=SUMIFS(Barèmes!$D$6:$D$28,Barèmes!$A$6:$A$28,"Vitesse — 30 m (s)",Barèmes!$B$6:$B$28,H555,Barèmes!$C$6:$C$28,IF(H555="6ème","Mixte",G555)),"à besoin",IF(R555&lt;=SUMIFS(Barèmes!$E$6:$E$28,Barèmes!$A$6:$A$28,"Vitesse — 30 m (s)",Barèmes!$B$6:$B$28,H555,Barèmes!$C$6:$C$28,IF(H555="6ème","Mixte",G555)),"fragile","satisfaisant")),IF(R555&gt;=SUMIFS(Barèmes!$D$6:$D$28,Barèmes!$A$6:$A$28,"Vitesse — 30 m (s)",Barèmes!$B$6:$B$28,H555,Barèmes!$C$6:$C$28,IF(H555="6ème","Mixte",G555)),"à besoin",IF(R555&gt;=SUMIFS(Barèmes!$E$6:$E$28,Barèmes!$A$6:$A$28,"Vitesse — 30 m (s)",Barèmes!$B$6:$B$28,H555,Barèmes!$C$6:$C$28,IF(H555="6ème","Mixte",G555)),"fragile","satisfaisant"))))</f>
        <v/>
      </c>
      <c r="T555" s="24" t="str">
        <f>IF(OR(R555="",SUMPRODUCT((Barèmes!$A$6:$A$28="Vitesse — 30 m (s)")*(Barèmes!$B$6:$B$28=H555)*(Barèmes!$C$6:$C$28=IF(H555="6ème","Mixte",G555)))=0),"",IF(SUMPRODUCT((Barèmes!$A$6:$A$28="Vitesse — 30 m (s)")*(Barèmes!$B$6:$B$28=H555)*(Barèmes!$C$6:$C$28=IF(H555="6ème","Mixte",G555))*(Barèmes!$J$6:$J$28="+"))&gt;0,IF(R555&lt;=SUMIFS(Barèmes!$F$6:$F$28,Barèmes!$A$6:$A$28,"Vitesse — 30 m (s)",Barèmes!$B$6:$B$28,H555,Barèmes!$C$6:$C$28,IF(H555="6ème","Mixte",G555)),Barèmes!$B$2,IF(R555&lt;=SUMIFS(Barèmes!$G$6:$G$28,Barèmes!$A$6:$A$28,"Vitesse — 30 m (s)",Barèmes!$B$6:$B$28,H555,Barèmes!$C$6:$C$28,IF(H555="6ème","Mixte",G555)),Barèmes!$C$2,IF(R555&lt;=SUMIFS(Barèmes!$H$6:$H$28,Barèmes!$A$6:$A$28,"Vitesse — 30 m (s)",Barèmes!$B$6:$B$28,H555,Barèmes!$C$6:$C$28,IF(H555="6ème","Mixte",G555)),Barèmes!$D$2,IF(R555&lt;=SUMIFS(Barèmes!$I$6:$I$28,Barèmes!$A$6:$A$28,"Vitesse — 30 m (s)",Barèmes!$B$6:$B$28,H555,Barèmes!$C$6:$C$28,IF(H555="6ème","Mixte",G555)),Barèmes!$E$2,Barèmes!$F$2)))),IF(R555&gt;=SUMIFS(Barèmes!$F$6:$F$28,Barèmes!$A$6:$A$28,"Vitesse — 30 m (s)",Barèmes!$B$6:$B$28,H555,Barèmes!$C$6:$C$28,IF(H555="6ème","Mixte",G555)),Barèmes!$B$2,IF(R555&gt;=SUMIFS(Barèmes!$G$6:$G$28,Barèmes!$A$6:$A$28,"Vitesse — 30 m (s)",Barèmes!$B$6:$B$28,H555,Barèmes!$C$6:$C$28,IF(H555="6ème","Mixte",G555)),Barèmes!$C$2,IF(R555&gt;=SUMIFS(Barèmes!$H$6:$H$28,Barèmes!$A$6:$A$28,"Vitesse — 30 m (s)",Barèmes!$B$6:$B$28,H555,Barèmes!$C$6:$C$28,IF(H555="6ème","Mixte",G555)),Barèmes!$D$2,IF(R555&gt;=SUMIFS(Barèmes!$I$6:$I$28,Barèmes!$A$6:$A$28,"Vitesse — 30 m (s)",Barèmes!$B$6:$B$28,H555,Barèmes!$C$6:$C$28,IF(H555="6ème","Mixte",G555)),Barèmes!$E$2,Barèmes!$F$2))))))</f>
        <v/>
      </c>
      <c r="U555" s="22"/>
      <c r="V555" s="25" t="str">
        <f>IF(OR(U555="",SUMPRODUCT((Barèmes!$A$6:$A$28="Vitesse — 50 m (s)")*(Barèmes!$B$6:$B$28=H555)*(Barèmes!$C$6:$C$28=IF(H555="6ème","Mixte",G555)))=0),"",IF(SUMPRODUCT((Barèmes!$A$6:$A$28="Vitesse — 50 m (s)")*(Barèmes!$B$6:$B$28=H555)*(Barèmes!$C$6:$C$28=IF(H555="6ème","Mixte",G555))*(Barèmes!$J$6:$J$28="+"))&gt;0,IF(U555&lt;=SUMIFS(Barèmes!$D$6:$D$28,Barèmes!$A$6:$A$28,"Vitesse — 50 m (s)",Barèmes!$B$6:$B$28,H555,Barèmes!$C$6:$C$28,IF(H555="6ème","Mixte",G555)),"à besoin",IF(U555&lt;=SUMIFS(Barèmes!$E$6:$E$28,Barèmes!$A$6:$A$28,"Vitesse — 50 m (s)",Barèmes!$B$6:$B$28,H555,Barèmes!$C$6:$C$28,IF(H555="6ème","Mixte",G555)),"fragile","satisfaisant")),IF(U555&gt;=SUMIFS(Barèmes!$D$6:$D$28,Barèmes!$A$6:$A$28,"Vitesse — 50 m (s)",Barèmes!$B$6:$B$28,H555,Barèmes!$C$6:$C$28,IF(H555="6ème","Mixte",G555)),"à besoin",IF(U555&gt;=SUMIFS(Barèmes!$E$6:$E$28,Barèmes!$A$6:$A$28,"Vitesse — 50 m (s)",Barèmes!$B$6:$B$28,H555,Barèmes!$C$6:$C$28,IF(H555="6ème","Mixte",G555)),"fragile","satisfaisant"))))</f>
        <v/>
      </c>
      <c r="W555" s="25" t="str">
        <f>IF(OR(U555="",SUMPRODUCT((Barèmes!$A$6:$A$28="Vitesse — 50 m (s)")*(Barèmes!$B$6:$B$28=H555)*(Barèmes!$C$6:$C$28=IF(H555="6ème","Mixte",G555)))=0),"",IF(SUMPRODUCT((Barèmes!$A$6:$A$28="Vitesse — 50 m (s)")*(Barèmes!$B$6:$B$28=H555)*(Barèmes!$C$6:$C$28=IF(H555="6ème","Mixte",G555))*(Barèmes!$J$6:$J$28="+"))&gt;0,IF(U555&lt;=SUMIFS(Barèmes!$F$6:$F$28,Barèmes!$A$6:$A$28,"Vitesse — 50 m (s)",Barèmes!$B$6:$B$28,H555,Barèmes!$C$6:$C$28,IF(H555="6ème","Mixte",G555)),Barèmes!$B$2,IF(U555&lt;=SUMIFS(Barèmes!$G$6:$G$28,Barèmes!$A$6:$A$28,"Vitesse — 50 m (s)",Barèmes!$B$6:$B$28,H555,Barèmes!$C$6:$C$28,IF(H555="6ème","Mixte",G555)),Barèmes!$C$2,IF(U555&lt;=SUMIFS(Barèmes!$H$6:$H$28,Barèmes!$A$6:$A$28,"Vitesse — 50 m (s)",Barèmes!$B$6:$B$28,H555,Barèmes!$C$6:$C$28,IF(H555="6ème","Mixte",G555)),Barèmes!$D$2,IF(U555&lt;=SUMIFS(Barèmes!$I$6:$I$28,Barèmes!$A$6:$A$28,"Vitesse — 50 m (s)",Barèmes!$B$6:$B$28,H555,Barèmes!$C$6:$C$28,IF(H555="6ème","Mixte",G555)),Barèmes!$E$2,Barèmes!$F$2)))),IF(U555&gt;=SUMIFS(Barèmes!$F$6:$F$28,Barèmes!$A$6:$A$28,"Vitesse — 50 m (s)",Barèmes!$B$6:$B$28,H555,Barèmes!$C$6:$C$28,IF(H555="6ème","Mixte",G555)),Barèmes!$B$2,IF(U555&gt;=SUMIFS(Barèmes!$G$6:$G$28,Barèmes!$A$6:$A$28,"Vitesse — 50 m (s)",Barèmes!$B$6:$B$28,H555,Barèmes!$C$6:$C$28,IF(H555="6ème","Mixte",G555)),Barèmes!$C$2,IF(U555&gt;=SUMIFS(Barèmes!$H$6:$H$28,Barèmes!$A$6:$A$28,"Vitesse — 50 m (s)",Barèmes!$B$6:$B$28,H555,Barèmes!$C$6:$C$28,IF(H555="6ème","Mixte",G555)),Barèmes!$D$2,IF(U555&gt;=SUMIFS(Barèmes!$I$6:$I$28,Barèmes!$A$6:$A$28,"Vitesse — 50 m (s)",Barèmes!$B$6:$B$28,H555,Barèmes!$C$6:$C$28,IF(H555="6ème","Mixte",G555)),Barèmes!$E$2,Barèmes!$F$2))))))</f>
        <v/>
      </c>
      <c r="X555" s="18"/>
      <c r="Y555" s="26" t="str" cm="1">
        <f t="array" ref="Y555">IF(OR(X555="",SUMPRODUCT((Barèmes!$A$6:$A$28="Souplesse (score 1-5)")*(Barèmes!$B$6:$B$28=H555)*(Barèmes!$C$6:$C$28=IF(H555="6ème","Mixte",G555)))=0),"",IF(SUMPRODUCT((Barèmes!$A$6:$A$28="Souplesse (score 1-5)")*(Barèmes!$B$6:$B$28=H555)*(Barèmes!$C$6:$C$28=IF(H555="6ème","Mixte",G555))*(Barèmes!$J$6:$J$28="+"))&gt;0,IF(X555&lt;=SUMIFS(Barèmes!$D$6:$D$28,Barèmes!$A$6:$A$28,"Souplesse (score 1-5)",Barèmes!$B$6:$B$28,H555,Barèmes!$C$6:$C$28,IF(H555="6ème","Mixte",G555)),"à besoin",IF(X555&lt;=SUMIFS(Barèmes!$E$6:$E$28,Barèmes!$A$6:$A$28,"Souplesse (score 1-5)",Barèmes!$B$6:$B$28,H555,Barèmes!$C$6:$C$28,IF(H555="6ème","Mixte",G555)),"fragile","satisfaisant")),IF(X555&gt;=SUMIFS(Barèmes!$D$6:$D$28,Barèmes!$A$6:$A$28,"Souplesse (score 1-5)",Barèmes!$B$6:$B$28,H555,Barèmes!$C$6:$C$28,IF(H555="6ème","Mixte",G555)),"à besoin",IF(X555&gt;=SUMIFS(Barèmes!$E$6:$E$28,Barèmes!$A$6:$A$28,"Souplesse (score 1-5)",Barèmes!$B$6:$B$28,H555,Barèmes!$C$6:$C$28,IF(H555="6ème","Mixte",G555)),"fragile","satisfaisant"))))</f>
        <v/>
      </c>
      <c r="Z555" s="26" t="str" cm="1">
        <f t="array" ref="Z555">IF(OR(X555="",SUMPRODUCT((Barèmes!$A$6:$A$28="Souplesse (score 1-5)")*(Barèmes!$B$6:$B$28=H555)*(Barèmes!$C$6:$C$28=IF(H555="6ème","Mixte",G555)))=0),"",IF(SUMPRODUCT((Barèmes!$A$6:$A$28="Souplesse (score 1-5)")*(Barèmes!$B$6:$B$28=H555)*(Barèmes!$C$6:$C$28=IF(H555="6ème","Mixte",G555))*(Barèmes!$J$6:$J$28="+"))&gt;0,IF(X555&lt;=SUMIFS(Barèmes!$F$6:$F$28,Barèmes!$A$6:$A$28,"Souplesse (score 1-5)",Barèmes!$B$6:$B$28,H555,Barèmes!$C$6:$C$28,IF(H555="6ème","Mixte",G555)),Barèmes!$B$2,IF(X555&lt;=SUMIFS(Barèmes!$G$6:$G$28,Barèmes!$A$6:$A$28,"Souplesse (score 1-5)",Barèmes!$B$6:$B$28,H555,Barèmes!$C$6:$C$28,IF(H555="6ème","Mixte",G555)),Barèmes!$C$2,IF(X555&lt;=SUMIFS(Barèmes!$H$6:$H$28,Barèmes!$A$6:$A$28,"Souplesse (score 1-5)",Barèmes!$B$6:$B$28,H555,Barèmes!$C$6:$C$28,IF(H555="6ème","Mixte",G555)),Barèmes!$D$2,IF(X555&lt;=SUMIFS(Barèmes!$I$6:$I$28,Barèmes!$A$6:$A$28,"Souplesse (score 1-5)",Barèmes!$B$6:$B$28,H555,Barèmes!$C$6:$C$28,IF(H555="6ème","Mixte",G555)),Barèmes!$E$2,Barèmes!$F$2)))),IF(X555&gt;=SUMIFS(Barèmes!$F$6:$F$28,Barèmes!$A$6:$A$28,"Souplesse (score 1-5)",Barèmes!$B$6:$B$28,H555,Barèmes!$C$6:$C$28,IF(H555="6ème","Mixte",G555)),Barèmes!$B$2,IF(X555&gt;=SUMIFS(Barèmes!$G$6:$G$28,Barèmes!$A$6:$A$28,"Souplesse (score 1-5)",Barèmes!$B$6:$B$28,H555,Barèmes!$C$6:$C$28,IF(H555="6ème","Mixte",G555)),Barèmes!$C$2,IF(X555&gt;=SUMIFS(Barèmes!$H$6:$H$28,Barèmes!$A$6:$A$28,"Souplesse (score 1-5)",Barèmes!$B$6:$B$28,H555,Barèmes!$C$6:$C$28,IF(H555="6ème","Mixte",G555)),Barèmes!$D$2,IF(X555&gt;=SUMIFS(Barèmes!$I$6:$I$28,Barèmes!$A$6:$A$28,"Souplesse (score 1-5)",Barèmes!$B$6:$B$28,H555,Barèmes!$C$6:$C$28,IF(H555="6ème","Mixte",G555)),Barèmes!$E$2,Barèmes!$F$2))))))</f>
        <v/>
      </c>
      <c r="AA555" s="22"/>
      <c r="AB555" s="27" t="str">
        <f>IF(OR(AA555="",SUMPRODUCT((Barèmes!$A$6:$A$28="Agilité — T-test 974 (s)")*(Barèmes!$B$6:$B$28=H555)*(Barèmes!$C$6:$C$28=IF(H555="6ème","Mixte",G555)))=0),"",IF(SUMPRODUCT((Barèmes!$A$6:$A$28="Agilité — T-test 974 (s)")*(Barèmes!$B$6:$B$28=H555)*(Barèmes!$C$6:$C$28=IF(H555="6ème","Mixte",G555))*(Barèmes!$J$6:$J$28="+"))&gt;0,IF(AA555&lt;=SUMIFS(Barèmes!$D$6:$D$28,Barèmes!$A$6:$A$28,"Agilité — T-test 974 (s)",Barèmes!$B$6:$B$28,H555,Barèmes!$C$6:$C$28,IF(H555="6ème","Mixte",G555)),"à besoin",IF(AA555&lt;=SUMIFS(Barèmes!$E$6:$E$28,Barèmes!$A$6:$A$28,"Agilité — T-test 974 (s)",Barèmes!$B$6:$B$28,H555,Barèmes!$C$6:$C$28,IF(H555="6ème","Mixte",G555)),"fragile","satisfaisant")),IF(AA555&gt;=SUMIFS(Barèmes!$D$6:$D$28,Barèmes!$A$6:$A$28,"Agilité — T-test 974 (s)",Barèmes!$B$6:$B$28,H555,Barèmes!$C$6:$C$28,IF(H555="6ème","Mixte",G555)),"à besoin",IF(AA555&gt;=SUMIFS(Barèmes!$E$6:$E$28,Barèmes!$A$6:$A$28,"Agilité — T-test 974 (s)",Barèmes!$B$6:$B$28,H555,Barèmes!$C$6:$C$28,IF(H555="6ème","Mixte",G555)),"fragile","satisfaisant"))))</f>
        <v/>
      </c>
      <c r="AC555" s="27" t="str">
        <f>IF(OR(AA555="",SUMPRODUCT((Barèmes!$A$6:$A$28="Agilité — T-test 974 (s)")*(Barèmes!$B$6:$B$28=H555)*(Barèmes!$C$6:$C$28=IF(H555="6ème","Mixte",G555)))=0),"",IF(SUMPRODUCT((Barèmes!$A$6:$A$28="Agilité — T-test 974 (s)")*(Barèmes!$B$6:$B$28=H555)*(Barèmes!$C$6:$C$28=IF(H555="6ème","Mixte",G555))*(Barèmes!$J$6:$J$28="+"))&gt;0,IF(AA555&lt;=SUMIFS(Barèmes!$F$6:$F$28,Barèmes!$A$6:$A$28,"Agilité — T-test 974 (s)",Barèmes!$B$6:$B$28,H555,Barèmes!$C$6:$C$28,IF(H555="6ème","Mixte",G555)),Barèmes!$B$2,IF(AA555&lt;=SUMIFS(Barèmes!$G$6:$G$28,Barèmes!$A$6:$A$28,"Agilité — T-test 974 (s)",Barèmes!$B$6:$B$28,H555,Barèmes!$C$6:$C$28,IF(H555="6ème","Mixte",G555)),Barèmes!$C$2,IF(AA555&lt;=SUMIFS(Barèmes!$H$6:$H$28,Barèmes!$A$6:$A$28,"Agilité — T-test 974 (s)",Barèmes!$B$6:$B$28,H555,Barèmes!$C$6:$C$28,IF(H555="6ème","Mixte",G555)),Barèmes!$D$2,IF(AA555&lt;=SUMIFS(Barèmes!$I$6:$I$28,Barèmes!$A$6:$A$28,"Agilité — T-test 974 (s)",Barèmes!$B$6:$B$28,H555,Barèmes!$C$6:$C$28,IF(H555="6ème","Mixte",G555)),Barèmes!$E$2,Barèmes!$F$2)))),IF(AA555&gt;=SUMIFS(Barèmes!$F$6:$F$28,Barèmes!$A$6:$A$28,"Agilité — T-test 974 (s)",Barèmes!$B$6:$B$28,H555,Barèmes!$C$6:$C$28,IF(H555="6ème","Mixte",G555)),Barèmes!$B$2,IF(AA555&gt;=SUMIFS(Barèmes!$G$6:$G$28,Barèmes!$A$6:$A$28,"Agilité — T-test 974 (s)",Barèmes!$B$6:$B$28,H555,Barèmes!$C$6:$C$28,IF(H555="6ème","Mixte",G555)),Barèmes!$C$2,IF(AA555&gt;=SUMIFS(Barèmes!$H$6:$H$28,Barèmes!$A$6:$A$28,"Agilité — T-test 974 (s)",Barèmes!$B$6:$B$28,H555,Barèmes!$C$6:$C$28,IF(H555="6ème","Mixte",G555)),Barèmes!$D$2,IF(AA555&gt;=SUMIFS(Barèmes!$I$6:$I$28,Barèmes!$A$6:$A$28,"Agilité — T-test 974 (s)",Barèmes!$B$6:$B$28,H555,Barèmes!$C$6:$C$28,IF(H555="6ème","Mixte",G555)),Barèmes!$E$2,Barèmes!$F$2))))))</f>
        <v/>
      </c>
      <c r="AD555" s="28" t="str">
        <f t="shared" si="66"/>
        <v/>
      </c>
      <c r="AE555" s="29" t="str">
        <f t="shared" si="67"/>
        <v/>
      </c>
      <c r="AF555" s="30" t="str">
        <f>IF(OR(AD555="",SUMPRODUCT((Barèmes!$A$6:$A$28="Surcoût d'agilité (s) — technique")*(Barèmes!$B$6:$B$28=H555)*(Barèmes!$C$6:$C$28=IF(H555="6ème","Mixte",G555)))=0),"",IF(SUMPRODUCT((Barèmes!$A$6:$A$28="Surcoût d'agilité (s) — technique")*(Barèmes!$B$6:$B$28=H555)*(Barèmes!$C$6:$C$28=IF(H555="6ème","Mixte",G555))*(Barèmes!$J$6:$J$28="+"))&gt;0,IF(AD555&lt;=SUMIFS(Barèmes!$D$6:$D$28,Barèmes!$A$6:$A$28,"Surcoût d'agilité (s) — technique",Barèmes!$B$6:$B$28,H555,Barèmes!$C$6:$C$28,IF(H555="6ème","Mixte",G555)),"à besoin",IF(AD555&lt;=SUMIFS(Barèmes!$E$6:$E$28,Barèmes!$A$6:$A$28,"Surcoût d'agilité (s) — technique",Barèmes!$B$6:$B$28,H555,Barèmes!$C$6:$C$28,IF(H555="6ème","Mixte",G555)),"fragile","satisfaisant")),IF(AD555&gt;=SUMIFS(Barèmes!$D$6:$D$28,Barèmes!$A$6:$A$28,"Surcoût d'agilité (s) — technique",Barèmes!$B$6:$B$28,H555,Barèmes!$C$6:$C$28,IF(H555="6ème","Mixte",G555)),"à besoin",IF(AD555&gt;=SUMIFS(Barèmes!$E$6:$E$28,Barèmes!$A$6:$A$28,"Surcoût d'agilité (s) — technique",Barèmes!$B$6:$B$28,H555,Barèmes!$C$6:$C$28,IF(H555="6ème","Mixte",G555)),"fragile","satisfaisant"))))</f>
        <v/>
      </c>
      <c r="AG555" s="30" t="str">
        <f>IF(OR(AD555="",SUMPRODUCT((Barèmes!$A$6:$A$28="Surcoût d'agilité (s) — technique")*(Barèmes!$B$6:$B$28=H555)*(Barèmes!$C$6:$C$28=IF(H555="6ème","Mixte",G555)))=0),"",IF(SUMPRODUCT((Barèmes!$A$6:$A$28="Surcoût d'agilité (s) — technique")*(Barèmes!$B$6:$B$28=H555)*(Barèmes!$C$6:$C$28=IF(H555="6ème","Mixte",G555))*(Barèmes!$J$6:$J$28="+"))&gt;0,IF(AD555&lt;=SUMIFS(Barèmes!$F$6:$F$28,Barèmes!$A$6:$A$28,"Surcoût d'agilité (s) — technique",Barèmes!$B$6:$B$28,H555,Barèmes!$C$6:$C$28,IF(H555="6ème","Mixte",G555)),Barèmes!$B$2,IF(AD555&lt;=SUMIFS(Barèmes!$G$6:$G$28,Barèmes!$A$6:$A$28,"Surcoût d'agilité (s) — technique",Barèmes!$B$6:$B$28,H555,Barèmes!$C$6:$C$28,IF(H555="6ème","Mixte",G555)),Barèmes!$C$2,IF(AD555&lt;=SUMIFS(Barèmes!$H$6:$H$28,Barèmes!$A$6:$A$28,"Surcoût d'agilité (s) — technique",Barèmes!$B$6:$B$28,H555,Barèmes!$C$6:$C$28,IF(H555="6ème","Mixte",G555)),Barèmes!$D$2,IF(AD555&lt;=SUMIFS(Barèmes!$I$6:$I$28,Barèmes!$A$6:$A$28,"Surcoût d'agilité (s) — technique",Barèmes!$B$6:$B$28,H555,Barèmes!$C$6:$C$28,IF(H555="6ème","Mixte",G555)),Barèmes!$E$2,Barèmes!$F$2)))),IF(AD555&gt;=SUMIFS(Barèmes!$F$6:$F$28,Barèmes!$A$6:$A$28,"Surcoût d'agilité (s) — technique",Barèmes!$B$6:$B$28,H555,Barèmes!$C$6:$C$28,IF(H555="6ème","Mixte",G555)),Barèmes!$B$2,IF(AD555&gt;=SUMIFS(Barèmes!$G$6:$G$28,Barèmes!$A$6:$A$28,"Surcoût d'agilité (s) — technique",Barèmes!$B$6:$B$28,H555,Barèmes!$C$6:$C$28,IF(H555="6ème","Mixte",G555)),Barèmes!$C$2,IF(AD555&gt;=SUMIFS(Barèmes!$H$6:$H$28,Barèmes!$A$6:$A$28,"Surcoût d'agilité (s) — technique",Barèmes!$B$6:$B$28,H555,Barèmes!$C$6:$C$28,IF(H555="6ème","Mixte",G555)),Barèmes!$D$2,IF(AD555&gt;=SUMIFS(Barèmes!$I$6:$I$28,Barèmes!$A$6:$A$28,"Surcoût d'agilité (s) — technique",Barèmes!$B$6:$B$28,H555,Barèmes!$C$6:$C$28,IF(H555="6ème","Mixte",G555)),Barèmes!$E$2,Barèmes!$F$2))))))</f>
        <v/>
      </c>
      <c r="AH555" s="31" t="str">
        <f>IF((IF(N555="",0,1)+IF(Q555="",0,1)+IF(W555="",0,1)+IF(Z555="",0,1)+IF(AC555="",0,1))=0,"",3*IF(N555=Barèmes!$B$2,1,IF(N555=Barèmes!$C$2,2,IF(N555=Barèmes!$D$2,3,IF(N555=Barèmes!$E$2,4,IF(N555=Barèmes!$F$2,5,0)))))+3*IF(Q555=Barèmes!$B$2,1,IF(Q555=Barèmes!$C$2,2,IF(Q555=Barèmes!$D$2,3,IF(Q555=Barèmes!$E$2,4,IF(Q555=Barèmes!$F$2,5,0)))))+2*IF(W555=Barèmes!$B$2,1,IF(W555=Barèmes!$C$2,2,IF(W555=Barèmes!$D$2,3,IF(W555=Barèmes!$E$2,4,IF(W555=Barèmes!$F$2,5,0)))))+1*IF(Z555=Barèmes!$B$2,1,IF(Z555=Barèmes!$C$2,2,IF(Z555=Barèmes!$D$2,3,IF(Z555=Barèmes!$E$2,4,IF(Z555=Barèmes!$F$2,5,0)))))+1*IF(AC555=Barèmes!$B$2,1,IF(AC555=Barèmes!$C$2,2,IF(AC555=Barèmes!$D$2,3,IF(AC555=Barèmes!$E$2,4,IF(AC555=Barèmes!$F$2,5,0))))))</f>
        <v/>
      </c>
      <c r="AI555" s="31"/>
      <c r="AJ555" s="32" t="str">
        <f>IFERROR(INDEX(Croissance!$B$5:$B$604,MATCH(A555,Croissance!$A$5:$A$604,0)),"")</f>
        <v/>
      </c>
      <c r="AK555" s="32" t="str">
        <f>IFERROR(INDEX(Croissance!$C$5:$C$604,MATCH(A555,Croissance!$A$5:$A$604,0)),"")</f>
        <v/>
      </c>
      <c r="AL555" s="32" t="str">
        <f>IFERROR(INDEX(Croissance!$D$5:$D$604,MATCH(A555,Croissance!$A$5:$A$604,0)),"")</f>
        <v/>
      </c>
      <c r="AM555" s="32" t="str">
        <f>IFERROR(INDEX(Croissance!$E$5:$E$604,MATCH(A555,Croissance!$A$5:$A$604,0)),"")</f>
        <v/>
      </c>
      <c r="AO555" s="33">
        <f t="shared" si="72"/>
        <v>0</v>
      </c>
      <c r="AP555" s="33">
        <f t="shared" si="68"/>
        <v>0</v>
      </c>
      <c r="AQ555" s="33">
        <f>IF(A555="",0,IF(AND(OR('Synthèse classe'!$C$2="Tous",C555='Synthèse classe'!$C$2),OR('Synthèse classe'!$C$3="Toutes",D555='Synthèse classe'!$C$3),OR('Synthèse classe'!$C$4="Toutes",AND('Synthèse classe'!$C$4="Dernière",AP555=1),B555=IFERROR(VALUE('Synthèse classe'!$C$4),0))),1,0))</f>
        <v>0</v>
      </c>
      <c r="AR555" s="34" t="str">
        <f t="shared" si="69"/>
        <v/>
      </c>
    </row>
    <row r="556" spans="1:44" x14ac:dyDescent="0.2">
      <c r="A556" s="17" t="str">
        <f t="shared" si="65"/>
        <v/>
      </c>
      <c r="B556" s="18"/>
      <c r="C556" s="19"/>
      <c r="D556" s="19"/>
      <c r="E556" s="19"/>
      <c r="F556" s="19"/>
      <c r="G556" s="19"/>
      <c r="H556" s="17" t="str">
        <f t="shared" si="70"/>
        <v/>
      </c>
      <c r="I556" s="20"/>
      <c r="J556" s="18"/>
      <c r="K556" s="19"/>
      <c r="L556" s="21" t="str">
        <f t="shared" si="71"/>
        <v/>
      </c>
      <c r="M556" s="21" t="str">
        <f>IF(OR(J556="",SUMPRODUCT((Barèmes!$A$6:$A$28="Endurance — Luc Léger (palier)")*(Barèmes!$B$6:$B$28=H556)*(Barèmes!$C$6:$C$28=IF(H556="6ème","Mixte",G556)))=0),"",IF(SUMPRODUCT((Barèmes!$A$6:$A$28="Endurance — Luc Léger (palier)")*(Barèmes!$B$6:$B$28=H556)*(Barèmes!$C$6:$C$28=IF(H556="6ème","Mixte",G556))*(Barèmes!$J$6:$J$28="+"))&gt;0,IF(J556&lt;=SUMIFS(Barèmes!$D$6:$D$28,Barèmes!$A$6:$A$28,"Endurance — Luc Léger (palier)",Barèmes!$B$6:$B$28,H556,Barèmes!$C$6:$C$28,IF(H556="6ème","Mixte",G556)),"à besoin",IF(J556&lt;=SUMIFS(Barèmes!$E$6:$E$28,Barèmes!$A$6:$A$28,"Endurance — Luc Léger (palier)",Barèmes!$B$6:$B$28,H556,Barèmes!$C$6:$C$28,IF(H556="6ème","Mixte",G556)),"fragile","satisfaisant")),IF(J556&gt;=SUMIFS(Barèmes!$D$6:$D$28,Barèmes!$A$6:$A$28,"Endurance — Luc Léger (palier)",Barèmes!$B$6:$B$28,H556,Barèmes!$C$6:$C$28,IF(H556="6ème","Mixte",G556)),"à besoin",IF(J556&gt;=SUMIFS(Barèmes!$E$6:$E$28,Barèmes!$A$6:$A$28,"Endurance — Luc Léger (palier)",Barèmes!$B$6:$B$28,H556,Barèmes!$C$6:$C$28,IF(H556="6ème","Mixte",G556)),"fragile","satisfaisant"))))</f>
        <v/>
      </c>
      <c r="N556" s="21" t="str">
        <f>IF(OR(J556="",SUMPRODUCT((Barèmes!$A$6:$A$28="Endurance — Luc Léger (palier)")*(Barèmes!$B$6:$B$28=H556)*(Barèmes!$C$6:$C$28=IF(H556="6ème","Mixte",G556)))=0),"",IF(SUMPRODUCT((Barèmes!$A$6:$A$28="Endurance — Luc Léger (palier)")*(Barèmes!$B$6:$B$28=H556)*(Barèmes!$C$6:$C$28=IF(H556="6ème","Mixte",G556))*(Barèmes!$J$6:$J$28="+"))&gt;0,IF(J556&lt;=SUMIFS(Barèmes!$F$6:$F$28,Barèmes!$A$6:$A$28,"Endurance — Luc Léger (palier)",Barèmes!$B$6:$B$28,H556,Barèmes!$C$6:$C$28,IF(H556="6ème","Mixte",G556)),Barèmes!$B$2,IF(J556&lt;=SUMIFS(Barèmes!$G$6:$G$28,Barèmes!$A$6:$A$28,"Endurance — Luc Léger (palier)",Barèmes!$B$6:$B$28,H556,Barèmes!$C$6:$C$28,IF(H556="6ème","Mixte",G556)),Barèmes!$C$2,IF(J556&lt;=SUMIFS(Barèmes!$H$6:$H$28,Barèmes!$A$6:$A$28,"Endurance — Luc Léger (palier)",Barèmes!$B$6:$B$28,H556,Barèmes!$C$6:$C$28,IF(H556="6ème","Mixte",G556)),Barèmes!$D$2,IF(J556&lt;=SUMIFS(Barèmes!$I$6:$I$28,Barèmes!$A$6:$A$28,"Endurance — Luc Léger (palier)",Barèmes!$B$6:$B$28,H556,Barèmes!$C$6:$C$28,IF(H556="6ème","Mixte",G556)),Barèmes!$E$2,Barèmes!$F$2)))),IF(J556&gt;=SUMIFS(Barèmes!$F$6:$F$28,Barèmes!$A$6:$A$28,"Endurance — Luc Léger (palier)",Barèmes!$B$6:$B$28,H556,Barèmes!$C$6:$C$28,IF(H556="6ème","Mixte",G556)),Barèmes!$B$2,IF(J556&gt;=SUMIFS(Barèmes!$G$6:$G$28,Barèmes!$A$6:$A$28,"Endurance — Luc Léger (palier)",Barèmes!$B$6:$B$28,H556,Barèmes!$C$6:$C$28,IF(H556="6ème","Mixte",G556)),Barèmes!$C$2,IF(J556&gt;=SUMIFS(Barèmes!$H$6:$H$28,Barèmes!$A$6:$A$28,"Endurance — Luc Léger (palier)",Barèmes!$B$6:$B$28,H556,Barèmes!$C$6:$C$28,IF(H556="6ème","Mixte",G556)),Barèmes!$D$2,IF(J556&gt;=SUMIFS(Barèmes!$I$6:$I$28,Barèmes!$A$6:$A$28,"Endurance — Luc Léger (palier)",Barèmes!$B$6:$B$28,H556,Barèmes!$C$6:$C$28,IF(H556="6ème","Mixte",G556)),Barèmes!$E$2,Barèmes!$F$2))))))</f>
        <v/>
      </c>
      <c r="O556" s="22"/>
      <c r="P556" s="23" t="str">
        <f>IF(OR(O556="",SUMPRODUCT((Barèmes!$A$6:$A$28="Force bas du corps — Saut en longueur (m)")*(Barèmes!$B$6:$B$28=H556)*(Barèmes!$C$6:$C$28=IF(H556="6ème","Mixte",G556)))=0),"",IF(SUMPRODUCT((Barèmes!$A$6:$A$28="Force bas du corps — Saut en longueur (m)")*(Barèmes!$B$6:$B$28=H556)*(Barèmes!$C$6:$C$28=IF(H556="6ème","Mixte",G556))*(Barèmes!$J$6:$J$28="+"))&gt;0,IF(O556&lt;=SUMIFS(Barèmes!$D$6:$D$28,Barèmes!$A$6:$A$28,"Force bas du corps — Saut en longueur (m)",Barèmes!$B$6:$B$28,H556,Barèmes!$C$6:$C$28,IF(H556="6ème","Mixte",G556)),"à besoin",IF(O556&lt;=SUMIFS(Barèmes!$E$6:$E$28,Barèmes!$A$6:$A$28,"Force bas du corps — Saut en longueur (m)",Barèmes!$B$6:$B$28,H556,Barèmes!$C$6:$C$28,IF(H556="6ème","Mixte",G556)),"fragile","satisfaisant")),IF(O556&gt;=SUMIFS(Barèmes!$D$6:$D$28,Barèmes!$A$6:$A$28,"Force bas du corps — Saut en longueur (m)",Barèmes!$B$6:$B$28,H556,Barèmes!$C$6:$C$28,IF(H556="6ème","Mixte",G556)),"à besoin",IF(O556&gt;=SUMIFS(Barèmes!$E$6:$E$28,Barèmes!$A$6:$A$28,"Force bas du corps — Saut en longueur (m)",Barèmes!$B$6:$B$28,H556,Barèmes!$C$6:$C$28,IF(H556="6ème","Mixte",G556)),"fragile","satisfaisant"))))</f>
        <v/>
      </c>
      <c r="Q556" s="23" t="str">
        <f>IF(OR(O556="",SUMPRODUCT((Barèmes!$A$6:$A$28="Force bas du corps — Saut en longueur (m)")*(Barèmes!$B$6:$B$28=H556)*(Barèmes!$C$6:$C$28=IF(H556="6ème","Mixte",G556)))=0),"",IF(SUMPRODUCT((Barèmes!$A$6:$A$28="Force bas du corps — Saut en longueur (m)")*(Barèmes!$B$6:$B$28=H556)*(Barèmes!$C$6:$C$28=IF(H556="6ème","Mixte",G556))*(Barèmes!$J$6:$J$28="+"))&gt;0,IF(O556&lt;=SUMIFS(Barèmes!$F$6:$F$28,Barèmes!$A$6:$A$28,"Force bas du corps — Saut en longueur (m)",Barèmes!$B$6:$B$28,H556,Barèmes!$C$6:$C$28,IF(H556="6ème","Mixte",G556)),Barèmes!$B$2,IF(O556&lt;=SUMIFS(Barèmes!$G$6:$G$28,Barèmes!$A$6:$A$28,"Force bas du corps — Saut en longueur (m)",Barèmes!$B$6:$B$28,H556,Barèmes!$C$6:$C$28,IF(H556="6ème","Mixte",G556)),Barèmes!$C$2,IF(O556&lt;=SUMIFS(Barèmes!$H$6:$H$28,Barèmes!$A$6:$A$28,"Force bas du corps — Saut en longueur (m)",Barèmes!$B$6:$B$28,H556,Barèmes!$C$6:$C$28,IF(H556="6ème","Mixte",G556)),Barèmes!$D$2,IF(O556&lt;=SUMIFS(Barèmes!$I$6:$I$28,Barèmes!$A$6:$A$28,"Force bas du corps — Saut en longueur (m)",Barèmes!$B$6:$B$28,H556,Barèmes!$C$6:$C$28,IF(H556="6ème","Mixte",G556)),Barèmes!$E$2,Barèmes!$F$2)))),IF(O556&gt;=SUMIFS(Barèmes!$F$6:$F$28,Barèmes!$A$6:$A$28,"Force bas du corps — Saut en longueur (m)",Barèmes!$B$6:$B$28,H556,Barèmes!$C$6:$C$28,IF(H556="6ème","Mixte",G556)),Barèmes!$B$2,IF(O556&gt;=SUMIFS(Barèmes!$G$6:$G$28,Barèmes!$A$6:$A$28,"Force bas du corps — Saut en longueur (m)",Barèmes!$B$6:$B$28,H556,Barèmes!$C$6:$C$28,IF(H556="6ème","Mixte",G556)),Barèmes!$C$2,IF(O556&gt;=SUMIFS(Barèmes!$H$6:$H$28,Barèmes!$A$6:$A$28,"Force bas du corps — Saut en longueur (m)",Barèmes!$B$6:$B$28,H556,Barèmes!$C$6:$C$28,IF(H556="6ème","Mixte",G556)),Barèmes!$D$2,IF(O556&gt;=SUMIFS(Barèmes!$I$6:$I$28,Barèmes!$A$6:$A$28,"Force bas du corps — Saut en longueur (m)",Barèmes!$B$6:$B$28,H556,Barèmes!$C$6:$C$28,IF(H556="6ème","Mixte",G556)),Barèmes!$E$2,Barèmes!$F$2))))))</f>
        <v/>
      </c>
      <c r="R556" s="22"/>
      <c r="S556" s="24" t="str">
        <f>IF(OR(R556="",SUMPRODUCT((Barèmes!$A$6:$A$28="Vitesse — 30 m (s)")*(Barèmes!$B$6:$B$28=H556)*(Barèmes!$C$6:$C$28=IF(H556="6ème","Mixte",G556)))=0),"",IF(SUMPRODUCT((Barèmes!$A$6:$A$28="Vitesse — 30 m (s)")*(Barèmes!$B$6:$B$28=H556)*(Barèmes!$C$6:$C$28=IF(H556="6ème","Mixte",G556))*(Barèmes!$J$6:$J$28="+"))&gt;0,IF(R556&lt;=SUMIFS(Barèmes!$D$6:$D$28,Barèmes!$A$6:$A$28,"Vitesse — 30 m (s)",Barèmes!$B$6:$B$28,H556,Barèmes!$C$6:$C$28,IF(H556="6ème","Mixte",G556)),"à besoin",IF(R556&lt;=SUMIFS(Barèmes!$E$6:$E$28,Barèmes!$A$6:$A$28,"Vitesse — 30 m (s)",Barèmes!$B$6:$B$28,H556,Barèmes!$C$6:$C$28,IF(H556="6ème","Mixte",G556)),"fragile","satisfaisant")),IF(R556&gt;=SUMIFS(Barèmes!$D$6:$D$28,Barèmes!$A$6:$A$28,"Vitesse — 30 m (s)",Barèmes!$B$6:$B$28,H556,Barèmes!$C$6:$C$28,IF(H556="6ème","Mixte",G556)),"à besoin",IF(R556&gt;=SUMIFS(Barèmes!$E$6:$E$28,Barèmes!$A$6:$A$28,"Vitesse — 30 m (s)",Barèmes!$B$6:$B$28,H556,Barèmes!$C$6:$C$28,IF(H556="6ème","Mixte",G556)),"fragile","satisfaisant"))))</f>
        <v/>
      </c>
      <c r="T556" s="24" t="str">
        <f>IF(OR(R556="",SUMPRODUCT((Barèmes!$A$6:$A$28="Vitesse — 30 m (s)")*(Barèmes!$B$6:$B$28=H556)*(Barèmes!$C$6:$C$28=IF(H556="6ème","Mixte",G556)))=0),"",IF(SUMPRODUCT((Barèmes!$A$6:$A$28="Vitesse — 30 m (s)")*(Barèmes!$B$6:$B$28=H556)*(Barèmes!$C$6:$C$28=IF(H556="6ème","Mixte",G556))*(Barèmes!$J$6:$J$28="+"))&gt;0,IF(R556&lt;=SUMIFS(Barèmes!$F$6:$F$28,Barèmes!$A$6:$A$28,"Vitesse — 30 m (s)",Barèmes!$B$6:$B$28,H556,Barèmes!$C$6:$C$28,IF(H556="6ème","Mixte",G556)),Barèmes!$B$2,IF(R556&lt;=SUMIFS(Barèmes!$G$6:$G$28,Barèmes!$A$6:$A$28,"Vitesse — 30 m (s)",Barèmes!$B$6:$B$28,H556,Barèmes!$C$6:$C$28,IF(H556="6ème","Mixte",G556)),Barèmes!$C$2,IF(R556&lt;=SUMIFS(Barèmes!$H$6:$H$28,Barèmes!$A$6:$A$28,"Vitesse — 30 m (s)",Barèmes!$B$6:$B$28,H556,Barèmes!$C$6:$C$28,IF(H556="6ème","Mixte",G556)),Barèmes!$D$2,IF(R556&lt;=SUMIFS(Barèmes!$I$6:$I$28,Barèmes!$A$6:$A$28,"Vitesse — 30 m (s)",Barèmes!$B$6:$B$28,H556,Barèmes!$C$6:$C$28,IF(H556="6ème","Mixte",G556)),Barèmes!$E$2,Barèmes!$F$2)))),IF(R556&gt;=SUMIFS(Barèmes!$F$6:$F$28,Barèmes!$A$6:$A$28,"Vitesse — 30 m (s)",Barèmes!$B$6:$B$28,H556,Barèmes!$C$6:$C$28,IF(H556="6ème","Mixte",G556)),Barèmes!$B$2,IF(R556&gt;=SUMIFS(Barèmes!$G$6:$G$28,Barèmes!$A$6:$A$28,"Vitesse — 30 m (s)",Barèmes!$B$6:$B$28,H556,Barèmes!$C$6:$C$28,IF(H556="6ème","Mixte",G556)),Barèmes!$C$2,IF(R556&gt;=SUMIFS(Barèmes!$H$6:$H$28,Barèmes!$A$6:$A$28,"Vitesse — 30 m (s)",Barèmes!$B$6:$B$28,H556,Barèmes!$C$6:$C$28,IF(H556="6ème","Mixte",G556)),Barèmes!$D$2,IF(R556&gt;=SUMIFS(Barèmes!$I$6:$I$28,Barèmes!$A$6:$A$28,"Vitesse — 30 m (s)",Barèmes!$B$6:$B$28,H556,Barèmes!$C$6:$C$28,IF(H556="6ème","Mixte",G556)),Barèmes!$E$2,Barèmes!$F$2))))))</f>
        <v/>
      </c>
      <c r="U556" s="22"/>
      <c r="V556" s="25" t="str">
        <f>IF(OR(U556="",SUMPRODUCT((Barèmes!$A$6:$A$28="Vitesse — 50 m (s)")*(Barèmes!$B$6:$B$28=H556)*(Barèmes!$C$6:$C$28=IF(H556="6ème","Mixte",G556)))=0),"",IF(SUMPRODUCT((Barèmes!$A$6:$A$28="Vitesse — 50 m (s)")*(Barèmes!$B$6:$B$28=H556)*(Barèmes!$C$6:$C$28=IF(H556="6ème","Mixte",G556))*(Barèmes!$J$6:$J$28="+"))&gt;0,IF(U556&lt;=SUMIFS(Barèmes!$D$6:$D$28,Barèmes!$A$6:$A$28,"Vitesse — 50 m (s)",Barèmes!$B$6:$B$28,H556,Barèmes!$C$6:$C$28,IF(H556="6ème","Mixte",G556)),"à besoin",IF(U556&lt;=SUMIFS(Barèmes!$E$6:$E$28,Barèmes!$A$6:$A$28,"Vitesse — 50 m (s)",Barèmes!$B$6:$B$28,H556,Barèmes!$C$6:$C$28,IF(H556="6ème","Mixte",G556)),"fragile","satisfaisant")),IF(U556&gt;=SUMIFS(Barèmes!$D$6:$D$28,Barèmes!$A$6:$A$28,"Vitesse — 50 m (s)",Barèmes!$B$6:$B$28,H556,Barèmes!$C$6:$C$28,IF(H556="6ème","Mixte",G556)),"à besoin",IF(U556&gt;=SUMIFS(Barèmes!$E$6:$E$28,Barèmes!$A$6:$A$28,"Vitesse — 50 m (s)",Barèmes!$B$6:$B$28,H556,Barèmes!$C$6:$C$28,IF(H556="6ème","Mixte",G556)),"fragile","satisfaisant"))))</f>
        <v/>
      </c>
      <c r="W556" s="25" t="str">
        <f>IF(OR(U556="",SUMPRODUCT((Barèmes!$A$6:$A$28="Vitesse — 50 m (s)")*(Barèmes!$B$6:$B$28=H556)*(Barèmes!$C$6:$C$28=IF(H556="6ème","Mixte",G556)))=0),"",IF(SUMPRODUCT((Barèmes!$A$6:$A$28="Vitesse — 50 m (s)")*(Barèmes!$B$6:$B$28=H556)*(Barèmes!$C$6:$C$28=IF(H556="6ème","Mixte",G556))*(Barèmes!$J$6:$J$28="+"))&gt;0,IF(U556&lt;=SUMIFS(Barèmes!$F$6:$F$28,Barèmes!$A$6:$A$28,"Vitesse — 50 m (s)",Barèmes!$B$6:$B$28,H556,Barèmes!$C$6:$C$28,IF(H556="6ème","Mixte",G556)),Barèmes!$B$2,IF(U556&lt;=SUMIFS(Barèmes!$G$6:$G$28,Barèmes!$A$6:$A$28,"Vitesse — 50 m (s)",Barèmes!$B$6:$B$28,H556,Barèmes!$C$6:$C$28,IF(H556="6ème","Mixte",G556)),Barèmes!$C$2,IF(U556&lt;=SUMIFS(Barèmes!$H$6:$H$28,Barèmes!$A$6:$A$28,"Vitesse — 50 m (s)",Barèmes!$B$6:$B$28,H556,Barèmes!$C$6:$C$28,IF(H556="6ème","Mixte",G556)),Barèmes!$D$2,IF(U556&lt;=SUMIFS(Barèmes!$I$6:$I$28,Barèmes!$A$6:$A$28,"Vitesse — 50 m (s)",Barèmes!$B$6:$B$28,H556,Barèmes!$C$6:$C$28,IF(H556="6ème","Mixte",G556)),Barèmes!$E$2,Barèmes!$F$2)))),IF(U556&gt;=SUMIFS(Barèmes!$F$6:$F$28,Barèmes!$A$6:$A$28,"Vitesse — 50 m (s)",Barèmes!$B$6:$B$28,H556,Barèmes!$C$6:$C$28,IF(H556="6ème","Mixte",G556)),Barèmes!$B$2,IF(U556&gt;=SUMIFS(Barèmes!$G$6:$G$28,Barèmes!$A$6:$A$28,"Vitesse — 50 m (s)",Barèmes!$B$6:$B$28,H556,Barèmes!$C$6:$C$28,IF(H556="6ème","Mixte",G556)),Barèmes!$C$2,IF(U556&gt;=SUMIFS(Barèmes!$H$6:$H$28,Barèmes!$A$6:$A$28,"Vitesse — 50 m (s)",Barèmes!$B$6:$B$28,H556,Barèmes!$C$6:$C$28,IF(H556="6ème","Mixte",G556)),Barèmes!$D$2,IF(U556&gt;=SUMIFS(Barèmes!$I$6:$I$28,Barèmes!$A$6:$A$28,"Vitesse — 50 m (s)",Barèmes!$B$6:$B$28,H556,Barèmes!$C$6:$C$28,IF(H556="6ème","Mixte",G556)),Barèmes!$E$2,Barèmes!$F$2))))))</f>
        <v/>
      </c>
      <c r="X556" s="18"/>
      <c r="Y556" s="26" t="str" cm="1">
        <f t="array" ref="Y556">IF(OR(X556="",SUMPRODUCT((Barèmes!$A$6:$A$28="Souplesse (score 1-5)")*(Barèmes!$B$6:$B$28=H556)*(Barèmes!$C$6:$C$28=IF(H556="6ème","Mixte",G556)))=0),"",IF(SUMPRODUCT((Barèmes!$A$6:$A$28="Souplesse (score 1-5)")*(Barèmes!$B$6:$B$28=H556)*(Barèmes!$C$6:$C$28=IF(H556="6ème","Mixte",G556))*(Barèmes!$J$6:$J$28="+"))&gt;0,IF(X556&lt;=SUMIFS(Barèmes!$D$6:$D$28,Barèmes!$A$6:$A$28,"Souplesse (score 1-5)",Barèmes!$B$6:$B$28,H556,Barèmes!$C$6:$C$28,IF(H556="6ème","Mixte",G556)),"à besoin",IF(X556&lt;=SUMIFS(Barèmes!$E$6:$E$28,Barèmes!$A$6:$A$28,"Souplesse (score 1-5)",Barèmes!$B$6:$B$28,H556,Barèmes!$C$6:$C$28,IF(H556="6ème","Mixte",G556)),"fragile","satisfaisant")),IF(X556&gt;=SUMIFS(Barèmes!$D$6:$D$28,Barèmes!$A$6:$A$28,"Souplesse (score 1-5)",Barèmes!$B$6:$B$28,H556,Barèmes!$C$6:$C$28,IF(H556="6ème","Mixte",G556)),"à besoin",IF(X556&gt;=SUMIFS(Barèmes!$E$6:$E$28,Barèmes!$A$6:$A$28,"Souplesse (score 1-5)",Barèmes!$B$6:$B$28,H556,Barèmes!$C$6:$C$28,IF(H556="6ème","Mixte",G556)),"fragile","satisfaisant"))))</f>
        <v/>
      </c>
      <c r="Z556" s="26" t="str" cm="1">
        <f t="array" ref="Z556">IF(OR(X556="",SUMPRODUCT((Barèmes!$A$6:$A$28="Souplesse (score 1-5)")*(Barèmes!$B$6:$B$28=H556)*(Barèmes!$C$6:$C$28=IF(H556="6ème","Mixte",G556)))=0),"",IF(SUMPRODUCT((Barèmes!$A$6:$A$28="Souplesse (score 1-5)")*(Barèmes!$B$6:$B$28=H556)*(Barèmes!$C$6:$C$28=IF(H556="6ème","Mixte",G556))*(Barèmes!$J$6:$J$28="+"))&gt;0,IF(X556&lt;=SUMIFS(Barèmes!$F$6:$F$28,Barèmes!$A$6:$A$28,"Souplesse (score 1-5)",Barèmes!$B$6:$B$28,H556,Barèmes!$C$6:$C$28,IF(H556="6ème","Mixte",G556)),Barèmes!$B$2,IF(X556&lt;=SUMIFS(Barèmes!$G$6:$G$28,Barèmes!$A$6:$A$28,"Souplesse (score 1-5)",Barèmes!$B$6:$B$28,H556,Barèmes!$C$6:$C$28,IF(H556="6ème","Mixte",G556)),Barèmes!$C$2,IF(X556&lt;=SUMIFS(Barèmes!$H$6:$H$28,Barèmes!$A$6:$A$28,"Souplesse (score 1-5)",Barèmes!$B$6:$B$28,H556,Barèmes!$C$6:$C$28,IF(H556="6ème","Mixte",G556)),Barèmes!$D$2,IF(X556&lt;=SUMIFS(Barèmes!$I$6:$I$28,Barèmes!$A$6:$A$28,"Souplesse (score 1-5)",Barèmes!$B$6:$B$28,H556,Barèmes!$C$6:$C$28,IF(H556="6ème","Mixte",G556)),Barèmes!$E$2,Barèmes!$F$2)))),IF(X556&gt;=SUMIFS(Barèmes!$F$6:$F$28,Barèmes!$A$6:$A$28,"Souplesse (score 1-5)",Barèmes!$B$6:$B$28,H556,Barèmes!$C$6:$C$28,IF(H556="6ème","Mixte",G556)),Barèmes!$B$2,IF(X556&gt;=SUMIFS(Barèmes!$G$6:$G$28,Barèmes!$A$6:$A$28,"Souplesse (score 1-5)",Barèmes!$B$6:$B$28,H556,Barèmes!$C$6:$C$28,IF(H556="6ème","Mixte",G556)),Barèmes!$C$2,IF(X556&gt;=SUMIFS(Barèmes!$H$6:$H$28,Barèmes!$A$6:$A$28,"Souplesse (score 1-5)",Barèmes!$B$6:$B$28,H556,Barèmes!$C$6:$C$28,IF(H556="6ème","Mixte",G556)),Barèmes!$D$2,IF(X556&gt;=SUMIFS(Barèmes!$I$6:$I$28,Barèmes!$A$6:$A$28,"Souplesse (score 1-5)",Barèmes!$B$6:$B$28,H556,Barèmes!$C$6:$C$28,IF(H556="6ème","Mixte",G556)),Barèmes!$E$2,Barèmes!$F$2))))))</f>
        <v/>
      </c>
      <c r="AA556" s="22"/>
      <c r="AB556" s="27" t="str">
        <f>IF(OR(AA556="",SUMPRODUCT((Barèmes!$A$6:$A$28="Agilité — T-test 974 (s)")*(Barèmes!$B$6:$B$28=H556)*(Barèmes!$C$6:$C$28=IF(H556="6ème","Mixte",G556)))=0),"",IF(SUMPRODUCT((Barèmes!$A$6:$A$28="Agilité — T-test 974 (s)")*(Barèmes!$B$6:$B$28=H556)*(Barèmes!$C$6:$C$28=IF(H556="6ème","Mixte",G556))*(Barèmes!$J$6:$J$28="+"))&gt;0,IF(AA556&lt;=SUMIFS(Barèmes!$D$6:$D$28,Barèmes!$A$6:$A$28,"Agilité — T-test 974 (s)",Barèmes!$B$6:$B$28,H556,Barèmes!$C$6:$C$28,IF(H556="6ème","Mixte",G556)),"à besoin",IF(AA556&lt;=SUMIFS(Barèmes!$E$6:$E$28,Barèmes!$A$6:$A$28,"Agilité — T-test 974 (s)",Barèmes!$B$6:$B$28,H556,Barèmes!$C$6:$C$28,IF(H556="6ème","Mixte",G556)),"fragile","satisfaisant")),IF(AA556&gt;=SUMIFS(Barèmes!$D$6:$D$28,Barèmes!$A$6:$A$28,"Agilité — T-test 974 (s)",Barèmes!$B$6:$B$28,H556,Barèmes!$C$6:$C$28,IF(H556="6ème","Mixte",G556)),"à besoin",IF(AA556&gt;=SUMIFS(Barèmes!$E$6:$E$28,Barèmes!$A$6:$A$28,"Agilité — T-test 974 (s)",Barèmes!$B$6:$B$28,H556,Barèmes!$C$6:$C$28,IF(H556="6ème","Mixte",G556)),"fragile","satisfaisant"))))</f>
        <v/>
      </c>
      <c r="AC556" s="27" t="str">
        <f>IF(OR(AA556="",SUMPRODUCT((Barèmes!$A$6:$A$28="Agilité — T-test 974 (s)")*(Barèmes!$B$6:$B$28=H556)*(Barèmes!$C$6:$C$28=IF(H556="6ème","Mixte",G556)))=0),"",IF(SUMPRODUCT((Barèmes!$A$6:$A$28="Agilité — T-test 974 (s)")*(Barèmes!$B$6:$B$28=H556)*(Barèmes!$C$6:$C$28=IF(H556="6ème","Mixte",G556))*(Barèmes!$J$6:$J$28="+"))&gt;0,IF(AA556&lt;=SUMIFS(Barèmes!$F$6:$F$28,Barèmes!$A$6:$A$28,"Agilité — T-test 974 (s)",Barèmes!$B$6:$B$28,H556,Barèmes!$C$6:$C$28,IF(H556="6ème","Mixte",G556)),Barèmes!$B$2,IF(AA556&lt;=SUMIFS(Barèmes!$G$6:$G$28,Barèmes!$A$6:$A$28,"Agilité — T-test 974 (s)",Barèmes!$B$6:$B$28,H556,Barèmes!$C$6:$C$28,IF(H556="6ème","Mixte",G556)),Barèmes!$C$2,IF(AA556&lt;=SUMIFS(Barèmes!$H$6:$H$28,Barèmes!$A$6:$A$28,"Agilité — T-test 974 (s)",Barèmes!$B$6:$B$28,H556,Barèmes!$C$6:$C$28,IF(H556="6ème","Mixte",G556)),Barèmes!$D$2,IF(AA556&lt;=SUMIFS(Barèmes!$I$6:$I$28,Barèmes!$A$6:$A$28,"Agilité — T-test 974 (s)",Barèmes!$B$6:$B$28,H556,Barèmes!$C$6:$C$28,IF(H556="6ème","Mixte",G556)),Barèmes!$E$2,Barèmes!$F$2)))),IF(AA556&gt;=SUMIFS(Barèmes!$F$6:$F$28,Barèmes!$A$6:$A$28,"Agilité — T-test 974 (s)",Barèmes!$B$6:$B$28,H556,Barèmes!$C$6:$C$28,IF(H556="6ème","Mixte",G556)),Barèmes!$B$2,IF(AA556&gt;=SUMIFS(Barèmes!$G$6:$G$28,Barèmes!$A$6:$A$28,"Agilité — T-test 974 (s)",Barèmes!$B$6:$B$28,H556,Barèmes!$C$6:$C$28,IF(H556="6ème","Mixte",G556)),Barèmes!$C$2,IF(AA556&gt;=SUMIFS(Barèmes!$H$6:$H$28,Barèmes!$A$6:$A$28,"Agilité — T-test 974 (s)",Barèmes!$B$6:$B$28,H556,Barèmes!$C$6:$C$28,IF(H556="6ème","Mixte",G556)),Barèmes!$D$2,IF(AA556&gt;=SUMIFS(Barèmes!$I$6:$I$28,Barèmes!$A$6:$A$28,"Agilité — T-test 974 (s)",Barèmes!$B$6:$B$28,H556,Barèmes!$C$6:$C$28,IF(H556="6ème","Mixte",G556)),Barèmes!$E$2,Barèmes!$F$2))))))</f>
        <v/>
      </c>
      <c r="AD556" s="28" t="str">
        <f t="shared" si="66"/>
        <v/>
      </c>
      <c r="AE556" s="29" t="str">
        <f t="shared" si="67"/>
        <v/>
      </c>
      <c r="AF556" s="30" t="str">
        <f>IF(OR(AD556="",SUMPRODUCT((Barèmes!$A$6:$A$28="Surcoût d'agilité (s) — technique")*(Barèmes!$B$6:$B$28=H556)*(Barèmes!$C$6:$C$28=IF(H556="6ème","Mixte",G556)))=0),"",IF(SUMPRODUCT((Barèmes!$A$6:$A$28="Surcoût d'agilité (s) — technique")*(Barèmes!$B$6:$B$28=H556)*(Barèmes!$C$6:$C$28=IF(H556="6ème","Mixte",G556))*(Barèmes!$J$6:$J$28="+"))&gt;0,IF(AD556&lt;=SUMIFS(Barèmes!$D$6:$D$28,Barèmes!$A$6:$A$28,"Surcoût d'agilité (s) — technique",Barèmes!$B$6:$B$28,H556,Barèmes!$C$6:$C$28,IF(H556="6ème","Mixte",G556)),"à besoin",IF(AD556&lt;=SUMIFS(Barèmes!$E$6:$E$28,Barèmes!$A$6:$A$28,"Surcoût d'agilité (s) — technique",Barèmes!$B$6:$B$28,H556,Barèmes!$C$6:$C$28,IF(H556="6ème","Mixte",G556)),"fragile","satisfaisant")),IF(AD556&gt;=SUMIFS(Barèmes!$D$6:$D$28,Barèmes!$A$6:$A$28,"Surcoût d'agilité (s) — technique",Barèmes!$B$6:$B$28,H556,Barèmes!$C$6:$C$28,IF(H556="6ème","Mixte",G556)),"à besoin",IF(AD556&gt;=SUMIFS(Barèmes!$E$6:$E$28,Barèmes!$A$6:$A$28,"Surcoût d'agilité (s) — technique",Barèmes!$B$6:$B$28,H556,Barèmes!$C$6:$C$28,IF(H556="6ème","Mixte",G556)),"fragile","satisfaisant"))))</f>
        <v/>
      </c>
      <c r="AG556" s="30" t="str">
        <f>IF(OR(AD556="",SUMPRODUCT((Barèmes!$A$6:$A$28="Surcoût d'agilité (s) — technique")*(Barèmes!$B$6:$B$28=H556)*(Barèmes!$C$6:$C$28=IF(H556="6ème","Mixte",G556)))=0),"",IF(SUMPRODUCT((Barèmes!$A$6:$A$28="Surcoût d'agilité (s) — technique")*(Barèmes!$B$6:$B$28=H556)*(Barèmes!$C$6:$C$28=IF(H556="6ème","Mixte",G556))*(Barèmes!$J$6:$J$28="+"))&gt;0,IF(AD556&lt;=SUMIFS(Barèmes!$F$6:$F$28,Barèmes!$A$6:$A$28,"Surcoût d'agilité (s) — technique",Barèmes!$B$6:$B$28,H556,Barèmes!$C$6:$C$28,IF(H556="6ème","Mixte",G556)),Barèmes!$B$2,IF(AD556&lt;=SUMIFS(Barèmes!$G$6:$G$28,Barèmes!$A$6:$A$28,"Surcoût d'agilité (s) — technique",Barèmes!$B$6:$B$28,H556,Barèmes!$C$6:$C$28,IF(H556="6ème","Mixte",G556)),Barèmes!$C$2,IF(AD556&lt;=SUMIFS(Barèmes!$H$6:$H$28,Barèmes!$A$6:$A$28,"Surcoût d'agilité (s) — technique",Barèmes!$B$6:$B$28,H556,Barèmes!$C$6:$C$28,IF(H556="6ème","Mixte",G556)),Barèmes!$D$2,IF(AD556&lt;=SUMIFS(Barèmes!$I$6:$I$28,Barèmes!$A$6:$A$28,"Surcoût d'agilité (s) — technique",Barèmes!$B$6:$B$28,H556,Barèmes!$C$6:$C$28,IF(H556="6ème","Mixte",G556)),Barèmes!$E$2,Barèmes!$F$2)))),IF(AD556&gt;=SUMIFS(Barèmes!$F$6:$F$28,Barèmes!$A$6:$A$28,"Surcoût d'agilité (s) — technique",Barèmes!$B$6:$B$28,H556,Barèmes!$C$6:$C$28,IF(H556="6ème","Mixte",G556)),Barèmes!$B$2,IF(AD556&gt;=SUMIFS(Barèmes!$G$6:$G$28,Barèmes!$A$6:$A$28,"Surcoût d'agilité (s) — technique",Barèmes!$B$6:$B$28,H556,Barèmes!$C$6:$C$28,IF(H556="6ème","Mixte",G556)),Barèmes!$C$2,IF(AD556&gt;=SUMIFS(Barèmes!$H$6:$H$28,Barèmes!$A$6:$A$28,"Surcoût d'agilité (s) — technique",Barèmes!$B$6:$B$28,H556,Barèmes!$C$6:$C$28,IF(H556="6ème","Mixte",G556)),Barèmes!$D$2,IF(AD556&gt;=SUMIFS(Barèmes!$I$6:$I$28,Barèmes!$A$6:$A$28,"Surcoût d'agilité (s) — technique",Barèmes!$B$6:$B$28,H556,Barèmes!$C$6:$C$28,IF(H556="6ème","Mixte",G556)),Barèmes!$E$2,Barèmes!$F$2))))))</f>
        <v/>
      </c>
      <c r="AH556" s="31" t="str">
        <f>IF((IF(N556="",0,1)+IF(Q556="",0,1)+IF(W556="",0,1)+IF(Z556="",0,1)+IF(AC556="",0,1))=0,"",3*IF(N556=Barèmes!$B$2,1,IF(N556=Barèmes!$C$2,2,IF(N556=Barèmes!$D$2,3,IF(N556=Barèmes!$E$2,4,IF(N556=Barèmes!$F$2,5,0)))))+3*IF(Q556=Barèmes!$B$2,1,IF(Q556=Barèmes!$C$2,2,IF(Q556=Barèmes!$D$2,3,IF(Q556=Barèmes!$E$2,4,IF(Q556=Barèmes!$F$2,5,0)))))+2*IF(W556=Barèmes!$B$2,1,IF(W556=Barèmes!$C$2,2,IF(W556=Barèmes!$D$2,3,IF(W556=Barèmes!$E$2,4,IF(W556=Barèmes!$F$2,5,0)))))+1*IF(Z556=Barèmes!$B$2,1,IF(Z556=Barèmes!$C$2,2,IF(Z556=Barèmes!$D$2,3,IF(Z556=Barèmes!$E$2,4,IF(Z556=Barèmes!$F$2,5,0)))))+1*IF(AC556=Barèmes!$B$2,1,IF(AC556=Barèmes!$C$2,2,IF(AC556=Barèmes!$D$2,3,IF(AC556=Barèmes!$E$2,4,IF(AC556=Barèmes!$F$2,5,0))))))</f>
        <v/>
      </c>
      <c r="AI556" s="31"/>
      <c r="AJ556" s="32" t="str">
        <f>IFERROR(INDEX(Croissance!$B$5:$B$604,MATCH(A556,Croissance!$A$5:$A$604,0)),"")</f>
        <v/>
      </c>
      <c r="AK556" s="32" t="str">
        <f>IFERROR(INDEX(Croissance!$C$5:$C$604,MATCH(A556,Croissance!$A$5:$A$604,0)),"")</f>
        <v/>
      </c>
      <c r="AL556" s="32" t="str">
        <f>IFERROR(INDEX(Croissance!$D$5:$D$604,MATCH(A556,Croissance!$A$5:$A$604,0)),"")</f>
        <v/>
      </c>
      <c r="AM556" s="32" t="str">
        <f>IFERROR(INDEX(Croissance!$E$5:$E$604,MATCH(A556,Croissance!$A$5:$A$604,0)),"")</f>
        <v/>
      </c>
      <c r="AO556" s="33">
        <f t="shared" si="72"/>
        <v>0</v>
      </c>
      <c r="AP556" s="33">
        <f t="shared" si="68"/>
        <v>0</v>
      </c>
      <c r="AQ556" s="33">
        <f>IF(A556="",0,IF(AND(OR('Synthèse classe'!$C$2="Tous",C556='Synthèse classe'!$C$2),OR('Synthèse classe'!$C$3="Toutes",D556='Synthèse classe'!$C$3),OR('Synthèse classe'!$C$4="Toutes",AND('Synthèse classe'!$C$4="Dernière",AP556=1),B556=IFERROR(VALUE('Synthèse classe'!$C$4),0))),1,0))</f>
        <v>0</v>
      </c>
      <c r="AR556" s="34" t="str">
        <f t="shared" si="69"/>
        <v/>
      </c>
    </row>
    <row r="557" spans="1:44" x14ac:dyDescent="0.2">
      <c r="A557" s="17" t="str">
        <f t="shared" si="65"/>
        <v/>
      </c>
      <c r="B557" s="18"/>
      <c r="C557" s="19"/>
      <c r="D557" s="19"/>
      <c r="E557" s="19"/>
      <c r="F557" s="19"/>
      <c r="G557" s="19"/>
      <c r="H557" s="17" t="str">
        <f t="shared" si="70"/>
        <v/>
      </c>
      <c r="I557" s="20"/>
      <c r="J557" s="18"/>
      <c r="K557" s="19"/>
      <c r="L557" s="21" t="str">
        <f t="shared" si="71"/>
        <v/>
      </c>
      <c r="M557" s="21" t="str">
        <f>IF(OR(J557="",SUMPRODUCT((Barèmes!$A$6:$A$28="Endurance — Luc Léger (palier)")*(Barèmes!$B$6:$B$28=H557)*(Barèmes!$C$6:$C$28=IF(H557="6ème","Mixte",G557)))=0),"",IF(SUMPRODUCT((Barèmes!$A$6:$A$28="Endurance — Luc Léger (palier)")*(Barèmes!$B$6:$B$28=H557)*(Barèmes!$C$6:$C$28=IF(H557="6ème","Mixte",G557))*(Barèmes!$J$6:$J$28="+"))&gt;0,IF(J557&lt;=SUMIFS(Barèmes!$D$6:$D$28,Barèmes!$A$6:$A$28,"Endurance — Luc Léger (palier)",Barèmes!$B$6:$B$28,H557,Barèmes!$C$6:$C$28,IF(H557="6ème","Mixte",G557)),"à besoin",IF(J557&lt;=SUMIFS(Barèmes!$E$6:$E$28,Barèmes!$A$6:$A$28,"Endurance — Luc Léger (palier)",Barèmes!$B$6:$B$28,H557,Barèmes!$C$6:$C$28,IF(H557="6ème","Mixte",G557)),"fragile","satisfaisant")),IF(J557&gt;=SUMIFS(Barèmes!$D$6:$D$28,Barèmes!$A$6:$A$28,"Endurance — Luc Léger (palier)",Barèmes!$B$6:$B$28,H557,Barèmes!$C$6:$C$28,IF(H557="6ème","Mixte",G557)),"à besoin",IF(J557&gt;=SUMIFS(Barèmes!$E$6:$E$28,Barèmes!$A$6:$A$28,"Endurance — Luc Léger (palier)",Barèmes!$B$6:$B$28,H557,Barèmes!$C$6:$C$28,IF(H557="6ème","Mixte",G557)),"fragile","satisfaisant"))))</f>
        <v/>
      </c>
      <c r="N557" s="21" t="str">
        <f>IF(OR(J557="",SUMPRODUCT((Barèmes!$A$6:$A$28="Endurance — Luc Léger (palier)")*(Barèmes!$B$6:$B$28=H557)*(Barèmes!$C$6:$C$28=IF(H557="6ème","Mixte",G557)))=0),"",IF(SUMPRODUCT((Barèmes!$A$6:$A$28="Endurance — Luc Léger (palier)")*(Barèmes!$B$6:$B$28=H557)*(Barèmes!$C$6:$C$28=IF(H557="6ème","Mixte",G557))*(Barèmes!$J$6:$J$28="+"))&gt;0,IF(J557&lt;=SUMIFS(Barèmes!$F$6:$F$28,Barèmes!$A$6:$A$28,"Endurance — Luc Léger (palier)",Barèmes!$B$6:$B$28,H557,Barèmes!$C$6:$C$28,IF(H557="6ème","Mixte",G557)),Barèmes!$B$2,IF(J557&lt;=SUMIFS(Barèmes!$G$6:$G$28,Barèmes!$A$6:$A$28,"Endurance — Luc Léger (palier)",Barèmes!$B$6:$B$28,H557,Barèmes!$C$6:$C$28,IF(H557="6ème","Mixte",G557)),Barèmes!$C$2,IF(J557&lt;=SUMIFS(Barèmes!$H$6:$H$28,Barèmes!$A$6:$A$28,"Endurance — Luc Léger (palier)",Barèmes!$B$6:$B$28,H557,Barèmes!$C$6:$C$28,IF(H557="6ème","Mixte",G557)),Barèmes!$D$2,IF(J557&lt;=SUMIFS(Barèmes!$I$6:$I$28,Barèmes!$A$6:$A$28,"Endurance — Luc Léger (palier)",Barèmes!$B$6:$B$28,H557,Barèmes!$C$6:$C$28,IF(H557="6ème","Mixte",G557)),Barèmes!$E$2,Barèmes!$F$2)))),IF(J557&gt;=SUMIFS(Barèmes!$F$6:$F$28,Barèmes!$A$6:$A$28,"Endurance — Luc Léger (palier)",Barèmes!$B$6:$B$28,H557,Barèmes!$C$6:$C$28,IF(H557="6ème","Mixte",G557)),Barèmes!$B$2,IF(J557&gt;=SUMIFS(Barèmes!$G$6:$G$28,Barèmes!$A$6:$A$28,"Endurance — Luc Léger (palier)",Barèmes!$B$6:$B$28,H557,Barèmes!$C$6:$C$28,IF(H557="6ème","Mixte",G557)),Barèmes!$C$2,IF(J557&gt;=SUMIFS(Barèmes!$H$6:$H$28,Barèmes!$A$6:$A$28,"Endurance — Luc Léger (palier)",Barèmes!$B$6:$B$28,H557,Barèmes!$C$6:$C$28,IF(H557="6ème","Mixte",G557)),Barèmes!$D$2,IF(J557&gt;=SUMIFS(Barèmes!$I$6:$I$28,Barèmes!$A$6:$A$28,"Endurance — Luc Léger (palier)",Barèmes!$B$6:$B$28,H557,Barèmes!$C$6:$C$28,IF(H557="6ème","Mixte",G557)),Barèmes!$E$2,Barèmes!$F$2))))))</f>
        <v/>
      </c>
      <c r="O557" s="22"/>
      <c r="P557" s="23" t="str">
        <f>IF(OR(O557="",SUMPRODUCT((Barèmes!$A$6:$A$28="Force bas du corps — Saut en longueur (m)")*(Barèmes!$B$6:$B$28=H557)*(Barèmes!$C$6:$C$28=IF(H557="6ème","Mixte",G557)))=0),"",IF(SUMPRODUCT((Barèmes!$A$6:$A$28="Force bas du corps — Saut en longueur (m)")*(Barèmes!$B$6:$B$28=H557)*(Barèmes!$C$6:$C$28=IF(H557="6ème","Mixte",G557))*(Barèmes!$J$6:$J$28="+"))&gt;0,IF(O557&lt;=SUMIFS(Barèmes!$D$6:$D$28,Barèmes!$A$6:$A$28,"Force bas du corps — Saut en longueur (m)",Barèmes!$B$6:$B$28,H557,Barèmes!$C$6:$C$28,IF(H557="6ème","Mixte",G557)),"à besoin",IF(O557&lt;=SUMIFS(Barèmes!$E$6:$E$28,Barèmes!$A$6:$A$28,"Force bas du corps — Saut en longueur (m)",Barèmes!$B$6:$B$28,H557,Barèmes!$C$6:$C$28,IF(H557="6ème","Mixte",G557)),"fragile","satisfaisant")),IF(O557&gt;=SUMIFS(Barèmes!$D$6:$D$28,Barèmes!$A$6:$A$28,"Force bas du corps — Saut en longueur (m)",Barèmes!$B$6:$B$28,H557,Barèmes!$C$6:$C$28,IF(H557="6ème","Mixte",G557)),"à besoin",IF(O557&gt;=SUMIFS(Barèmes!$E$6:$E$28,Barèmes!$A$6:$A$28,"Force bas du corps — Saut en longueur (m)",Barèmes!$B$6:$B$28,H557,Barèmes!$C$6:$C$28,IF(H557="6ème","Mixte",G557)),"fragile","satisfaisant"))))</f>
        <v/>
      </c>
      <c r="Q557" s="23" t="str">
        <f>IF(OR(O557="",SUMPRODUCT((Barèmes!$A$6:$A$28="Force bas du corps — Saut en longueur (m)")*(Barèmes!$B$6:$B$28=H557)*(Barèmes!$C$6:$C$28=IF(H557="6ème","Mixte",G557)))=0),"",IF(SUMPRODUCT((Barèmes!$A$6:$A$28="Force bas du corps — Saut en longueur (m)")*(Barèmes!$B$6:$B$28=H557)*(Barèmes!$C$6:$C$28=IF(H557="6ème","Mixte",G557))*(Barèmes!$J$6:$J$28="+"))&gt;0,IF(O557&lt;=SUMIFS(Barèmes!$F$6:$F$28,Barèmes!$A$6:$A$28,"Force bas du corps — Saut en longueur (m)",Barèmes!$B$6:$B$28,H557,Barèmes!$C$6:$C$28,IF(H557="6ème","Mixte",G557)),Barèmes!$B$2,IF(O557&lt;=SUMIFS(Barèmes!$G$6:$G$28,Barèmes!$A$6:$A$28,"Force bas du corps — Saut en longueur (m)",Barèmes!$B$6:$B$28,H557,Barèmes!$C$6:$C$28,IF(H557="6ème","Mixte",G557)),Barèmes!$C$2,IF(O557&lt;=SUMIFS(Barèmes!$H$6:$H$28,Barèmes!$A$6:$A$28,"Force bas du corps — Saut en longueur (m)",Barèmes!$B$6:$B$28,H557,Barèmes!$C$6:$C$28,IF(H557="6ème","Mixte",G557)),Barèmes!$D$2,IF(O557&lt;=SUMIFS(Barèmes!$I$6:$I$28,Barèmes!$A$6:$A$28,"Force bas du corps — Saut en longueur (m)",Barèmes!$B$6:$B$28,H557,Barèmes!$C$6:$C$28,IF(H557="6ème","Mixte",G557)),Barèmes!$E$2,Barèmes!$F$2)))),IF(O557&gt;=SUMIFS(Barèmes!$F$6:$F$28,Barèmes!$A$6:$A$28,"Force bas du corps — Saut en longueur (m)",Barèmes!$B$6:$B$28,H557,Barèmes!$C$6:$C$28,IF(H557="6ème","Mixte",G557)),Barèmes!$B$2,IF(O557&gt;=SUMIFS(Barèmes!$G$6:$G$28,Barèmes!$A$6:$A$28,"Force bas du corps — Saut en longueur (m)",Barèmes!$B$6:$B$28,H557,Barèmes!$C$6:$C$28,IF(H557="6ème","Mixte",G557)),Barèmes!$C$2,IF(O557&gt;=SUMIFS(Barèmes!$H$6:$H$28,Barèmes!$A$6:$A$28,"Force bas du corps — Saut en longueur (m)",Barèmes!$B$6:$B$28,H557,Barèmes!$C$6:$C$28,IF(H557="6ème","Mixte",G557)),Barèmes!$D$2,IF(O557&gt;=SUMIFS(Barèmes!$I$6:$I$28,Barèmes!$A$6:$A$28,"Force bas du corps — Saut en longueur (m)",Barèmes!$B$6:$B$28,H557,Barèmes!$C$6:$C$28,IF(H557="6ème","Mixte",G557)),Barèmes!$E$2,Barèmes!$F$2))))))</f>
        <v/>
      </c>
      <c r="R557" s="22"/>
      <c r="S557" s="24" t="str">
        <f>IF(OR(R557="",SUMPRODUCT((Barèmes!$A$6:$A$28="Vitesse — 30 m (s)")*(Barèmes!$B$6:$B$28=H557)*(Barèmes!$C$6:$C$28=IF(H557="6ème","Mixte",G557)))=0),"",IF(SUMPRODUCT((Barèmes!$A$6:$A$28="Vitesse — 30 m (s)")*(Barèmes!$B$6:$B$28=H557)*(Barèmes!$C$6:$C$28=IF(H557="6ème","Mixte",G557))*(Barèmes!$J$6:$J$28="+"))&gt;0,IF(R557&lt;=SUMIFS(Barèmes!$D$6:$D$28,Barèmes!$A$6:$A$28,"Vitesse — 30 m (s)",Barèmes!$B$6:$B$28,H557,Barèmes!$C$6:$C$28,IF(H557="6ème","Mixte",G557)),"à besoin",IF(R557&lt;=SUMIFS(Barèmes!$E$6:$E$28,Barèmes!$A$6:$A$28,"Vitesse — 30 m (s)",Barèmes!$B$6:$B$28,H557,Barèmes!$C$6:$C$28,IF(H557="6ème","Mixte",G557)),"fragile","satisfaisant")),IF(R557&gt;=SUMIFS(Barèmes!$D$6:$D$28,Barèmes!$A$6:$A$28,"Vitesse — 30 m (s)",Barèmes!$B$6:$B$28,H557,Barèmes!$C$6:$C$28,IF(H557="6ème","Mixte",G557)),"à besoin",IF(R557&gt;=SUMIFS(Barèmes!$E$6:$E$28,Barèmes!$A$6:$A$28,"Vitesse — 30 m (s)",Barèmes!$B$6:$B$28,H557,Barèmes!$C$6:$C$28,IF(H557="6ème","Mixte",G557)),"fragile","satisfaisant"))))</f>
        <v/>
      </c>
      <c r="T557" s="24" t="str">
        <f>IF(OR(R557="",SUMPRODUCT((Barèmes!$A$6:$A$28="Vitesse — 30 m (s)")*(Barèmes!$B$6:$B$28=H557)*(Barèmes!$C$6:$C$28=IF(H557="6ème","Mixte",G557)))=0),"",IF(SUMPRODUCT((Barèmes!$A$6:$A$28="Vitesse — 30 m (s)")*(Barèmes!$B$6:$B$28=H557)*(Barèmes!$C$6:$C$28=IF(H557="6ème","Mixte",G557))*(Barèmes!$J$6:$J$28="+"))&gt;0,IF(R557&lt;=SUMIFS(Barèmes!$F$6:$F$28,Barèmes!$A$6:$A$28,"Vitesse — 30 m (s)",Barèmes!$B$6:$B$28,H557,Barèmes!$C$6:$C$28,IF(H557="6ème","Mixte",G557)),Barèmes!$B$2,IF(R557&lt;=SUMIFS(Barèmes!$G$6:$G$28,Barèmes!$A$6:$A$28,"Vitesse — 30 m (s)",Barèmes!$B$6:$B$28,H557,Barèmes!$C$6:$C$28,IF(H557="6ème","Mixte",G557)),Barèmes!$C$2,IF(R557&lt;=SUMIFS(Barèmes!$H$6:$H$28,Barèmes!$A$6:$A$28,"Vitesse — 30 m (s)",Barèmes!$B$6:$B$28,H557,Barèmes!$C$6:$C$28,IF(H557="6ème","Mixte",G557)),Barèmes!$D$2,IF(R557&lt;=SUMIFS(Barèmes!$I$6:$I$28,Barèmes!$A$6:$A$28,"Vitesse — 30 m (s)",Barèmes!$B$6:$B$28,H557,Barèmes!$C$6:$C$28,IF(H557="6ème","Mixte",G557)),Barèmes!$E$2,Barèmes!$F$2)))),IF(R557&gt;=SUMIFS(Barèmes!$F$6:$F$28,Barèmes!$A$6:$A$28,"Vitesse — 30 m (s)",Barèmes!$B$6:$B$28,H557,Barèmes!$C$6:$C$28,IF(H557="6ème","Mixte",G557)),Barèmes!$B$2,IF(R557&gt;=SUMIFS(Barèmes!$G$6:$G$28,Barèmes!$A$6:$A$28,"Vitesse — 30 m (s)",Barèmes!$B$6:$B$28,H557,Barèmes!$C$6:$C$28,IF(H557="6ème","Mixte",G557)),Barèmes!$C$2,IF(R557&gt;=SUMIFS(Barèmes!$H$6:$H$28,Barèmes!$A$6:$A$28,"Vitesse — 30 m (s)",Barèmes!$B$6:$B$28,H557,Barèmes!$C$6:$C$28,IF(H557="6ème","Mixte",G557)),Barèmes!$D$2,IF(R557&gt;=SUMIFS(Barèmes!$I$6:$I$28,Barèmes!$A$6:$A$28,"Vitesse — 30 m (s)",Barèmes!$B$6:$B$28,H557,Barèmes!$C$6:$C$28,IF(H557="6ème","Mixte",G557)),Barèmes!$E$2,Barèmes!$F$2))))))</f>
        <v/>
      </c>
      <c r="U557" s="22"/>
      <c r="V557" s="25" t="str">
        <f>IF(OR(U557="",SUMPRODUCT((Barèmes!$A$6:$A$28="Vitesse — 50 m (s)")*(Barèmes!$B$6:$B$28=H557)*(Barèmes!$C$6:$C$28=IF(H557="6ème","Mixte",G557)))=0),"",IF(SUMPRODUCT((Barèmes!$A$6:$A$28="Vitesse — 50 m (s)")*(Barèmes!$B$6:$B$28=H557)*(Barèmes!$C$6:$C$28=IF(H557="6ème","Mixte",G557))*(Barèmes!$J$6:$J$28="+"))&gt;0,IF(U557&lt;=SUMIFS(Barèmes!$D$6:$D$28,Barèmes!$A$6:$A$28,"Vitesse — 50 m (s)",Barèmes!$B$6:$B$28,H557,Barèmes!$C$6:$C$28,IF(H557="6ème","Mixte",G557)),"à besoin",IF(U557&lt;=SUMIFS(Barèmes!$E$6:$E$28,Barèmes!$A$6:$A$28,"Vitesse — 50 m (s)",Barèmes!$B$6:$B$28,H557,Barèmes!$C$6:$C$28,IF(H557="6ème","Mixte",G557)),"fragile","satisfaisant")),IF(U557&gt;=SUMIFS(Barèmes!$D$6:$D$28,Barèmes!$A$6:$A$28,"Vitesse — 50 m (s)",Barèmes!$B$6:$B$28,H557,Barèmes!$C$6:$C$28,IF(H557="6ème","Mixte",G557)),"à besoin",IF(U557&gt;=SUMIFS(Barèmes!$E$6:$E$28,Barèmes!$A$6:$A$28,"Vitesse — 50 m (s)",Barèmes!$B$6:$B$28,H557,Barèmes!$C$6:$C$28,IF(H557="6ème","Mixte",G557)),"fragile","satisfaisant"))))</f>
        <v/>
      </c>
      <c r="W557" s="25" t="str">
        <f>IF(OR(U557="",SUMPRODUCT((Barèmes!$A$6:$A$28="Vitesse — 50 m (s)")*(Barèmes!$B$6:$B$28=H557)*(Barèmes!$C$6:$C$28=IF(H557="6ème","Mixte",G557)))=0),"",IF(SUMPRODUCT((Barèmes!$A$6:$A$28="Vitesse — 50 m (s)")*(Barèmes!$B$6:$B$28=H557)*(Barèmes!$C$6:$C$28=IF(H557="6ème","Mixte",G557))*(Barèmes!$J$6:$J$28="+"))&gt;0,IF(U557&lt;=SUMIFS(Barèmes!$F$6:$F$28,Barèmes!$A$6:$A$28,"Vitesse — 50 m (s)",Barèmes!$B$6:$B$28,H557,Barèmes!$C$6:$C$28,IF(H557="6ème","Mixte",G557)),Barèmes!$B$2,IF(U557&lt;=SUMIFS(Barèmes!$G$6:$G$28,Barèmes!$A$6:$A$28,"Vitesse — 50 m (s)",Barèmes!$B$6:$B$28,H557,Barèmes!$C$6:$C$28,IF(H557="6ème","Mixte",G557)),Barèmes!$C$2,IF(U557&lt;=SUMIFS(Barèmes!$H$6:$H$28,Barèmes!$A$6:$A$28,"Vitesse — 50 m (s)",Barèmes!$B$6:$B$28,H557,Barèmes!$C$6:$C$28,IF(H557="6ème","Mixte",G557)),Barèmes!$D$2,IF(U557&lt;=SUMIFS(Barèmes!$I$6:$I$28,Barèmes!$A$6:$A$28,"Vitesse — 50 m (s)",Barèmes!$B$6:$B$28,H557,Barèmes!$C$6:$C$28,IF(H557="6ème","Mixte",G557)),Barèmes!$E$2,Barèmes!$F$2)))),IF(U557&gt;=SUMIFS(Barèmes!$F$6:$F$28,Barèmes!$A$6:$A$28,"Vitesse — 50 m (s)",Barèmes!$B$6:$B$28,H557,Barèmes!$C$6:$C$28,IF(H557="6ème","Mixte",G557)),Barèmes!$B$2,IF(U557&gt;=SUMIFS(Barèmes!$G$6:$G$28,Barèmes!$A$6:$A$28,"Vitesse — 50 m (s)",Barèmes!$B$6:$B$28,H557,Barèmes!$C$6:$C$28,IF(H557="6ème","Mixte",G557)),Barèmes!$C$2,IF(U557&gt;=SUMIFS(Barèmes!$H$6:$H$28,Barèmes!$A$6:$A$28,"Vitesse — 50 m (s)",Barèmes!$B$6:$B$28,H557,Barèmes!$C$6:$C$28,IF(H557="6ème","Mixte",G557)),Barèmes!$D$2,IF(U557&gt;=SUMIFS(Barèmes!$I$6:$I$28,Barèmes!$A$6:$A$28,"Vitesse — 50 m (s)",Barèmes!$B$6:$B$28,H557,Barèmes!$C$6:$C$28,IF(H557="6ème","Mixte",G557)),Barèmes!$E$2,Barèmes!$F$2))))))</f>
        <v/>
      </c>
      <c r="X557" s="18"/>
      <c r="Y557" s="26" t="str" cm="1">
        <f t="array" ref="Y557">IF(OR(X557="",SUMPRODUCT((Barèmes!$A$6:$A$28="Souplesse (score 1-5)")*(Barèmes!$B$6:$B$28=H557)*(Barèmes!$C$6:$C$28=IF(H557="6ème","Mixte",G557)))=0),"",IF(SUMPRODUCT((Barèmes!$A$6:$A$28="Souplesse (score 1-5)")*(Barèmes!$B$6:$B$28=H557)*(Barèmes!$C$6:$C$28=IF(H557="6ème","Mixte",G557))*(Barèmes!$J$6:$J$28="+"))&gt;0,IF(X557&lt;=SUMIFS(Barèmes!$D$6:$D$28,Barèmes!$A$6:$A$28,"Souplesse (score 1-5)",Barèmes!$B$6:$B$28,H557,Barèmes!$C$6:$C$28,IF(H557="6ème","Mixte",G557)),"à besoin",IF(X557&lt;=SUMIFS(Barèmes!$E$6:$E$28,Barèmes!$A$6:$A$28,"Souplesse (score 1-5)",Barèmes!$B$6:$B$28,H557,Barèmes!$C$6:$C$28,IF(H557="6ème","Mixte",G557)),"fragile","satisfaisant")),IF(X557&gt;=SUMIFS(Barèmes!$D$6:$D$28,Barèmes!$A$6:$A$28,"Souplesse (score 1-5)",Barèmes!$B$6:$B$28,H557,Barèmes!$C$6:$C$28,IF(H557="6ème","Mixte",G557)),"à besoin",IF(X557&gt;=SUMIFS(Barèmes!$E$6:$E$28,Barèmes!$A$6:$A$28,"Souplesse (score 1-5)",Barèmes!$B$6:$B$28,H557,Barèmes!$C$6:$C$28,IF(H557="6ème","Mixte",G557)),"fragile","satisfaisant"))))</f>
        <v/>
      </c>
      <c r="Z557" s="26" t="str" cm="1">
        <f t="array" ref="Z557">IF(OR(X557="",SUMPRODUCT((Barèmes!$A$6:$A$28="Souplesse (score 1-5)")*(Barèmes!$B$6:$B$28=H557)*(Barèmes!$C$6:$C$28=IF(H557="6ème","Mixte",G557)))=0),"",IF(SUMPRODUCT((Barèmes!$A$6:$A$28="Souplesse (score 1-5)")*(Barèmes!$B$6:$B$28=H557)*(Barèmes!$C$6:$C$28=IF(H557="6ème","Mixte",G557))*(Barèmes!$J$6:$J$28="+"))&gt;0,IF(X557&lt;=SUMIFS(Barèmes!$F$6:$F$28,Barèmes!$A$6:$A$28,"Souplesse (score 1-5)",Barèmes!$B$6:$B$28,H557,Barèmes!$C$6:$C$28,IF(H557="6ème","Mixte",G557)),Barèmes!$B$2,IF(X557&lt;=SUMIFS(Barèmes!$G$6:$G$28,Barèmes!$A$6:$A$28,"Souplesse (score 1-5)",Barèmes!$B$6:$B$28,H557,Barèmes!$C$6:$C$28,IF(H557="6ème","Mixte",G557)),Barèmes!$C$2,IF(X557&lt;=SUMIFS(Barèmes!$H$6:$H$28,Barèmes!$A$6:$A$28,"Souplesse (score 1-5)",Barèmes!$B$6:$B$28,H557,Barèmes!$C$6:$C$28,IF(H557="6ème","Mixte",G557)),Barèmes!$D$2,IF(X557&lt;=SUMIFS(Barèmes!$I$6:$I$28,Barèmes!$A$6:$A$28,"Souplesse (score 1-5)",Barèmes!$B$6:$B$28,H557,Barèmes!$C$6:$C$28,IF(H557="6ème","Mixte",G557)),Barèmes!$E$2,Barèmes!$F$2)))),IF(X557&gt;=SUMIFS(Barèmes!$F$6:$F$28,Barèmes!$A$6:$A$28,"Souplesse (score 1-5)",Barèmes!$B$6:$B$28,H557,Barèmes!$C$6:$C$28,IF(H557="6ème","Mixte",G557)),Barèmes!$B$2,IF(X557&gt;=SUMIFS(Barèmes!$G$6:$G$28,Barèmes!$A$6:$A$28,"Souplesse (score 1-5)",Barèmes!$B$6:$B$28,H557,Barèmes!$C$6:$C$28,IF(H557="6ème","Mixte",G557)),Barèmes!$C$2,IF(X557&gt;=SUMIFS(Barèmes!$H$6:$H$28,Barèmes!$A$6:$A$28,"Souplesse (score 1-5)",Barèmes!$B$6:$B$28,H557,Barèmes!$C$6:$C$28,IF(H557="6ème","Mixte",G557)),Barèmes!$D$2,IF(X557&gt;=SUMIFS(Barèmes!$I$6:$I$28,Barèmes!$A$6:$A$28,"Souplesse (score 1-5)",Barèmes!$B$6:$B$28,H557,Barèmes!$C$6:$C$28,IF(H557="6ème","Mixte",G557)),Barèmes!$E$2,Barèmes!$F$2))))))</f>
        <v/>
      </c>
      <c r="AA557" s="22"/>
      <c r="AB557" s="27" t="str">
        <f>IF(OR(AA557="",SUMPRODUCT((Barèmes!$A$6:$A$28="Agilité — T-test 974 (s)")*(Barèmes!$B$6:$B$28=H557)*(Barèmes!$C$6:$C$28=IF(H557="6ème","Mixte",G557)))=0),"",IF(SUMPRODUCT((Barèmes!$A$6:$A$28="Agilité — T-test 974 (s)")*(Barèmes!$B$6:$B$28=H557)*(Barèmes!$C$6:$C$28=IF(H557="6ème","Mixte",G557))*(Barèmes!$J$6:$J$28="+"))&gt;0,IF(AA557&lt;=SUMIFS(Barèmes!$D$6:$D$28,Barèmes!$A$6:$A$28,"Agilité — T-test 974 (s)",Barèmes!$B$6:$B$28,H557,Barèmes!$C$6:$C$28,IF(H557="6ème","Mixte",G557)),"à besoin",IF(AA557&lt;=SUMIFS(Barèmes!$E$6:$E$28,Barèmes!$A$6:$A$28,"Agilité — T-test 974 (s)",Barèmes!$B$6:$B$28,H557,Barèmes!$C$6:$C$28,IF(H557="6ème","Mixte",G557)),"fragile","satisfaisant")),IF(AA557&gt;=SUMIFS(Barèmes!$D$6:$D$28,Barèmes!$A$6:$A$28,"Agilité — T-test 974 (s)",Barèmes!$B$6:$B$28,H557,Barèmes!$C$6:$C$28,IF(H557="6ème","Mixte",G557)),"à besoin",IF(AA557&gt;=SUMIFS(Barèmes!$E$6:$E$28,Barèmes!$A$6:$A$28,"Agilité — T-test 974 (s)",Barèmes!$B$6:$B$28,H557,Barèmes!$C$6:$C$28,IF(H557="6ème","Mixte",G557)),"fragile","satisfaisant"))))</f>
        <v/>
      </c>
      <c r="AC557" s="27" t="str">
        <f>IF(OR(AA557="",SUMPRODUCT((Barèmes!$A$6:$A$28="Agilité — T-test 974 (s)")*(Barèmes!$B$6:$B$28=H557)*(Barèmes!$C$6:$C$28=IF(H557="6ème","Mixte",G557)))=0),"",IF(SUMPRODUCT((Barèmes!$A$6:$A$28="Agilité — T-test 974 (s)")*(Barèmes!$B$6:$B$28=H557)*(Barèmes!$C$6:$C$28=IF(H557="6ème","Mixte",G557))*(Barèmes!$J$6:$J$28="+"))&gt;0,IF(AA557&lt;=SUMIFS(Barèmes!$F$6:$F$28,Barèmes!$A$6:$A$28,"Agilité — T-test 974 (s)",Barèmes!$B$6:$B$28,H557,Barèmes!$C$6:$C$28,IF(H557="6ème","Mixte",G557)),Barèmes!$B$2,IF(AA557&lt;=SUMIFS(Barèmes!$G$6:$G$28,Barèmes!$A$6:$A$28,"Agilité — T-test 974 (s)",Barèmes!$B$6:$B$28,H557,Barèmes!$C$6:$C$28,IF(H557="6ème","Mixte",G557)),Barèmes!$C$2,IF(AA557&lt;=SUMIFS(Barèmes!$H$6:$H$28,Barèmes!$A$6:$A$28,"Agilité — T-test 974 (s)",Barèmes!$B$6:$B$28,H557,Barèmes!$C$6:$C$28,IF(H557="6ème","Mixte",G557)),Barèmes!$D$2,IF(AA557&lt;=SUMIFS(Barèmes!$I$6:$I$28,Barèmes!$A$6:$A$28,"Agilité — T-test 974 (s)",Barèmes!$B$6:$B$28,H557,Barèmes!$C$6:$C$28,IF(H557="6ème","Mixte",G557)),Barèmes!$E$2,Barèmes!$F$2)))),IF(AA557&gt;=SUMIFS(Barèmes!$F$6:$F$28,Barèmes!$A$6:$A$28,"Agilité — T-test 974 (s)",Barèmes!$B$6:$B$28,H557,Barèmes!$C$6:$C$28,IF(H557="6ème","Mixte",G557)),Barèmes!$B$2,IF(AA557&gt;=SUMIFS(Barèmes!$G$6:$G$28,Barèmes!$A$6:$A$28,"Agilité — T-test 974 (s)",Barèmes!$B$6:$B$28,H557,Barèmes!$C$6:$C$28,IF(H557="6ème","Mixte",G557)),Barèmes!$C$2,IF(AA557&gt;=SUMIFS(Barèmes!$H$6:$H$28,Barèmes!$A$6:$A$28,"Agilité — T-test 974 (s)",Barèmes!$B$6:$B$28,H557,Barèmes!$C$6:$C$28,IF(H557="6ème","Mixte",G557)),Barèmes!$D$2,IF(AA557&gt;=SUMIFS(Barèmes!$I$6:$I$28,Barèmes!$A$6:$A$28,"Agilité — T-test 974 (s)",Barèmes!$B$6:$B$28,H557,Barèmes!$C$6:$C$28,IF(H557="6ème","Mixte",G557)),Barèmes!$E$2,Barèmes!$F$2))))))</f>
        <v/>
      </c>
      <c r="AD557" s="28" t="str">
        <f t="shared" si="66"/>
        <v/>
      </c>
      <c r="AE557" s="29" t="str">
        <f t="shared" si="67"/>
        <v/>
      </c>
      <c r="AF557" s="30" t="str">
        <f>IF(OR(AD557="",SUMPRODUCT((Barèmes!$A$6:$A$28="Surcoût d'agilité (s) — technique")*(Barèmes!$B$6:$B$28=H557)*(Barèmes!$C$6:$C$28=IF(H557="6ème","Mixte",G557)))=0),"",IF(SUMPRODUCT((Barèmes!$A$6:$A$28="Surcoût d'agilité (s) — technique")*(Barèmes!$B$6:$B$28=H557)*(Barèmes!$C$6:$C$28=IF(H557="6ème","Mixte",G557))*(Barèmes!$J$6:$J$28="+"))&gt;0,IF(AD557&lt;=SUMIFS(Barèmes!$D$6:$D$28,Barèmes!$A$6:$A$28,"Surcoût d'agilité (s) — technique",Barèmes!$B$6:$B$28,H557,Barèmes!$C$6:$C$28,IF(H557="6ème","Mixte",G557)),"à besoin",IF(AD557&lt;=SUMIFS(Barèmes!$E$6:$E$28,Barèmes!$A$6:$A$28,"Surcoût d'agilité (s) — technique",Barèmes!$B$6:$B$28,H557,Barèmes!$C$6:$C$28,IF(H557="6ème","Mixte",G557)),"fragile","satisfaisant")),IF(AD557&gt;=SUMIFS(Barèmes!$D$6:$D$28,Barèmes!$A$6:$A$28,"Surcoût d'agilité (s) — technique",Barèmes!$B$6:$B$28,H557,Barèmes!$C$6:$C$28,IF(H557="6ème","Mixte",G557)),"à besoin",IF(AD557&gt;=SUMIFS(Barèmes!$E$6:$E$28,Barèmes!$A$6:$A$28,"Surcoût d'agilité (s) — technique",Barèmes!$B$6:$B$28,H557,Barèmes!$C$6:$C$28,IF(H557="6ème","Mixte",G557)),"fragile","satisfaisant"))))</f>
        <v/>
      </c>
      <c r="AG557" s="30" t="str">
        <f>IF(OR(AD557="",SUMPRODUCT((Barèmes!$A$6:$A$28="Surcoût d'agilité (s) — technique")*(Barèmes!$B$6:$B$28=H557)*(Barèmes!$C$6:$C$28=IF(H557="6ème","Mixte",G557)))=0),"",IF(SUMPRODUCT((Barèmes!$A$6:$A$28="Surcoût d'agilité (s) — technique")*(Barèmes!$B$6:$B$28=H557)*(Barèmes!$C$6:$C$28=IF(H557="6ème","Mixte",G557))*(Barèmes!$J$6:$J$28="+"))&gt;0,IF(AD557&lt;=SUMIFS(Barèmes!$F$6:$F$28,Barèmes!$A$6:$A$28,"Surcoût d'agilité (s) — technique",Barèmes!$B$6:$B$28,H557,Barèmes!$C$6:$C$28,IF(H557="6ème","Mixte",G557)),Barèmes!$B$2,IF(AD557&lt;=SUMIFS(Barèmes!$G$6:$G$28,Barèmes!$A$6:$A$28,"Surcoût d'agilité (s) — technique",Barèmes!$B$6:$B$28,H557,Barèmes!$C$6:$C$28,IF(H557="6ème","Mixte",G557)),Barèmes!$C$2,IF(AD557&lt;=SUMIFS(Barèmes!$H$6:$H$28,Barèmes!$A$6:$A$28,"Surcoût d'agilité (s) — technique",Barèmes!$B$6:$B$28,H557,Barèmes!$C$6:$C$28,IF(H557="6ème","Mixte",G557)),Barèmes!$D$2,IF(AD557&lt;=SUMIFS(Barèmes!$I$6:$I$28,Barèmes!$A$6:$A$28,"Surcoût d'agilité (s) — technique",Barèmes!$B$6:$B$28,H557,Barèmes!$C$6:$C$28,IF(H557="6ème","Mixte",G557)),Barèmes!$E$2,Barèmes!$F$2)))),IF(AD557&gt;=SUMIFS(Barèmes!$F$6:$F$28,Barèmes!$A$6:$A$28,"Surcoût d'agilité (s) — technique",Barèmes!$B$6:$B$28,H557,Barèmes!$C$6:$C$28,IF(H557="6ème","Mixte",G557)),Barèmes!$B$2,IF(AD557&gt;=SUMIFS(Barèmes!$G$6:$G$28,Barèmes!$A$6:$A$28,"Surcoût d'agilité (s) — technique",Barèmes!$B$6:$B$28,H557,Barèmes!$C$6:$C$28,IF(H557="6ème","Mixte",G557)),Barèmes!$C$2,IF(AD557&gt;=SUMIFS(Barèmes!$H$6:$H$28,Barèmes!$A$6:$A$28,"Surcoût d'agilité (s) — technique",Barèmes!$B$6:$B$28,H557,Barèmes!$C$6:$C$28,IF(H557="6ème","Mixte",G557)),Barèmes!$D$2,IF(AD557&gt;=SUMIFS(Barèmes!$I$6:$I$28,Barèmes!$A$6:$A$28,"Surcoût d'agilité (s) — technique",Barèmes!$B$6:$B$28,H557,Barèmes!$C$6:$C$28,IF(H557="6ème","Mixte",G557)),Barèmes!$E$2,Barèmes!$F$2))))))</f>
        <v/>
      </c>
      <c r="AH557" s="31" t="str">
        <f>IF((IF(N557="",0,1)+IF(Q557="",0,1)+IF(W557="",0,1)+IF(Z557="",0,1)+IF(AC557="",0,1))=0,"",3*IF(N557=Barèmes!$B$2,1,IF(N557=Barèmes!$C$2,2,IF(N557=Barèmes!$D$2,3,IF(N557=Barèmes!$E$2,4,IF(N557=Barèmes!$F$2,5,0)))))+3*IF(Q557=Barèmes!$B$2,1,IF(Q557=Barèmes!$C$2,2,IF(Q557=Barèmes!$D$2,3,IF(Q557=Barèmes!$E$2,4,IF(Q557=Barèmes!$F$2,5,0)))))+2*IF(W557=Barèmes!$B$2,1,IF(W557=Barèmes!$C$2,2,IF(W557=Barèmes!$D$2,3,IF(W557=Barèmes!$E$2,4,IF(W557=Barèmes!$F$2,5,0)))))+1*IF(Z557=Barèmes!$B$2,1,IF(Z557=Barèmes!$C$2,2,IF(Z557=Barèmes!$D$2,3,IF(Z557=Barèmes!$E$2,4,IF(Z557=Barèmes!$F$2,5,0)))))+1*IF(AC557=Barèmes!$B$2,1,IF(AC557=Barèmes!$C$2,2,IF(AC557=Barèmes!$D$2,3,IF(AC557=Barèmes!$E$2,4,IF(AC557=Barèmes!$F$2,5,0))))))</f>
        <v/>
      </c>
      <c r="AI557" s="31"/>
      <c r="AJ557" s="32" t="str">
        <f>IFERROR(INDEX(Croissance!$B$5:$B$604,MATCH(A557,Croissance!$A$5:$A$604,0)),"")</f>
        <v/>
      </c>
      <c r="AK557" s="32" t="str">
        <f>IFERROR(INDEX(Croissance!$C$5:$C$604,MATCH(A557,Croissance!$A$5:$A$604,0)),"")</f>
        <v/>
      </c>
      <c r="AL557" s="32" t="str">
        <f>IFERROR(INDEX(Croissance!$D$5:$D$604,MATCH(A557,Croissance!$A$5:$A$604,0)),"")</f>
        <v/>
      </c>
      <c r="AM557" s="32" t="str">
        <f>IFERROR(INDEX(Croissance!$E$5:$E$604,MATCH(A557,Croissance!$A$5:$A$604,0)),"")</f>
        <v/>
      </c>
      <c r="AO557" s="33">
        <f t="shared" si="72"/>
        <v>0</v>
      </c>
      <c r="AP557" s="33">
        <f t="shared" si="68"/>
        <v>0</v>
      </c>
      <c r="AQ557" s="33">
        <f>IF(A557="",0,IF(AND(OR('Synthèse classe'!$C$2="Tous",C557='Synthèse classe'!$C$2),OR('Synthèse classe'!$C$3="Toutes",D557='Synthèse classe'!$C$3),OR('Synthèse classe'!$C$4="Toutes",AND('Synthèse classe'!$C$4="Dernière",AP557=1),B557=IFERROR(VALUE('Synthèse classe'!$C$4),0))),1,0))</f>
        <v>0</v>
      </c>
      <c r="AR557" s="34" t="str">
        <f t="shared" si="69"/>
        <v/>
      </c>
    </row>
    <row r="558" spans="1:44" x14ac:dyDescent="0.2">
      <c r="A558" s="17" t="str">
        <f t="shared" si="65"/>
        <v/>
      </c>
      <c r="B558" s="18"/>
      <c r="C558" s="19"/>
      <c r="D558" s="19"/>
      <c r="E558" s="19"/>
      <c r="F558" s="19"/>
      <c r="G558" s="19"/>
      <c r="H558" s="17" t="str">
        <f t="shared" si="70"/>
        <v/>
      </c>
      <c r="I558" s="20"/>
      <c r="J558" s="18"/>
      <c r="K558" s="19"/>
      <c r="L558" s="21" t="str">
        <f t="shared" si="71"/>
        <v/>
      </c>
      <c r="M558" s="21" t="str">
        <f>IF(OR(J558="",SUMPRODUCT((Barèmes!$A$6:$A$28="Endurance — Luc Léger (palier)")*(Barèmes!$B$6:$B$28=H558)*(Barèmes!$C$6:$C$28=IF(H558="6ème","Mixte",G558)))=0),"",IF(SUMPRODUCT((Barèmes!$A$6:$A$28="Endurance — Luc Léger (palier)")*(Barèmes!$B$6:$B$28=H558)*(Barèmes!$C$6:$C$28=IF(H558="6ème","Mixte",G558))*(Barèmes!$J$6:$J$28="+"))&gt;0,IF(J558&lt;=SUMIFS(Barèmes!$D$6:$D$28,Barèmes!$A$6:$A$28,"Endurance — Luc Léger (palier)",Barèmes!$B$6:$B$28,H558,Barèmes!$C$6:$C$28,IF(H558="6ème","Mixte",G558)),"à besoin",IF(J558&lt;=SUMIFS(Barèmes!$E$6:$E$28,Barèmes!$A$6:$A$28,"Endurance — Luc Léger (palier)",Barèmes!$B$6:$B$28,H558,Barèmes!$C$6:$C$28,IF(H558="6ème","Mixte",G558)),"fragile","satisfaisant")),IF(J558&gt;=SUMIFS(Barèmes!$D$6:$D$28,Barèmes!$A$6:$A$28,"Endurance — Luc Léger (palier)",Barèmes!$B$6:$B$28,H558,Barèmes!$C$6:$C$28,IF(H558="6ème","Mixte",G558)),"à besoin",IF(J558&gt;=SUMIFS(Barèmes!$E$6:$E$28,Barèmes!$A$6:$A$28,"Endurance — Luc Léger (palier)",Barèmes!$B$6:$B$28,H558,Barèmes!$C$6:$C$28,IF(H558="6ème","Mixte",G558)),"fragile","satisfaisant"))))</f>
        <v/>
      </c>
      <c r="N558" s="21" t="str">
        <f>IF(OR(J558="",SUMPRODUCT((Barèmes!$A$6:$A$28="Endurance — Luc Léger (palier)")*(Barèmes!$B$6:$B$28=H558)*(Barèmes!$C$6:$C$28=IF(H558="6ème","Mixte",G558)))=0),"",IF(SUMPRODUCT((Barèmes!$A$6:$A$28="Endurance — Luc Léger (palier)")*(Barèmes!$B$6:$B$28=H558)*(Barèmes!$C$6:$C$28=IF(H558="6ème","Mixte",G558))*(Barèmes!$J$6:$J$28="+"))&gt;0,IF(J558&lt;=SUMIFS(Barèmes!$F$6:$F$28,Barèmes!$A$6:$A$28,"Endurance — Luc Léger (palier)",Barèmes!$B$6:$B$28,H558,Barèmes!$C$6:$C$28,IF(H558="6ème","Mixte",G558)),Barèmes!$B$2,IF(J558&lt;=SUMIFS(Barèmes!$G$6:$G$28,Barèmes!$A$6:$A$28,"Endurance — Luc Léger (palier)",Barèmes!$B$6:$B$28,H558,Barèmes!$C$6:$C$28,IF(H558="6ème","Mixte",G558)),Barèmes!$C$2,IF(J558&lt;=SUMIFS(Barèmes!$H$6:$H$28,Barèmes!$A$6:$A$28,"Endurance — Luc Léger (palier)",Barèmes!$B$6:$B$28,H558,Barèmes!$C$6:$C$28,IF(H558="6ème","Mixte",G558)),Barèmes!$D$2,IF(J558&lt;=SUMIFS(Barèmes!$I$6:$I$28,Barèmes!$A$6:$A$28,"Endurance — Luc Léger (palier)",Barèmes!$B$6:$B$28,H558,Barèmes!$C$6:$C$28,IF(H558="6ème","Mixte",G558)),Barèmes!$E$2,Barèmes!$F$2)))),IF(J558&gt;=SUMIFS(Barèmes!$F$6:$F$28,Barèmes!$A$6:$A$28,"Endurance — Luc Léger (palier)",Barèmes!$B$6:$B$28,H558,Barèmes!$C$6:$C$28,IF(H558="6ème","Mixte",G558)),Barèmes!$B$2,IF(J558&gt;=SUMIFS(Barèmes!$G$6:$G$28,Barèmes!$A$6:$A$28,"Endurance — Luc Léger (palier)",Barèmes!$B$6:$B$28,H558,Barèmes!$C$6:$C$28,IF(H558="6ème","Mixte",G558)),Barèmes!$C$2,IF(J558&gt;=SUMIFS(Barèmes!$H$6:$H$28,Barèmes!$A$6:$A$28,"Endurance — Luc Léger (palier)",Barèmes!$B$6:$B$28,H558,Barèmes!$C$6:$C$28,IF(H558="6ème","Mixte",G558)),Barèmes!$D$2,IF(J558&gt;=SUMIFS(Barèmes!$I$6:$I$28,Barèmes!$A$6:$A$28,"Endurance — Luc Léger (palier)",Barèmes!$B$6:$B$28,H558,Barèmes!$C$6:$C$28,IF(H558="6ème","Mixte",G558)),Barèmes!$E$2,Barèmes!$F$2))))))</f>
        <v/>
      </c>
      <c r="O558" s="22"/>
      <c r="P558" s="23" t="str">
        <f>IF(OR(O558="",SUMPRODUCT((Barèmes!$A$6:$A$28="Force bas du corps — Saut en longueur (m)")*(Barèmes!$B$6:$B$28=H558)*(Barèmes!$C$6:$C$28=IF(H558="6ème","Mixte",G558)))=0),"",IF(SUMPRODUCT((Barèmes!$A$6:$A$28="Force bas du corps — Saut en longueur (m)")*(Barèmes!$B$6:$B$28=H558)*(Barèmes!$C$6:$C$28=IF(H558="6ème","Mixte",G558))*(Barèmes!$J$6:$J$28="+"))&gt;0,IF(O558&lt;=SUMIFS(Barèmes!$D$6:$D$28,Barèmes!$A$6:$A$28,"Force bas du corps — Saut en longueur (m)",Barèmes!$B$6:$B$28,H558,Barèmes!$C$6:$C$28,IF(H558="6ème","Mixte",G558)),"à besoin",IF(O558&lt;=SUMIFS(Barèmes!$E$6:$E$28,Barèmes!$A$6:$A$28,"Force bas du corps — Saut en longueur (m)",Barèmes!$B$6:$B$28,H558,Barèmes!$C$6:$C$28,IF(H558="6ème","Mixte",G558)),"fragile","satisfaisant")),IF(O558&gt;=SUMIFS(Barèmes!$D$6:$D$28,Barèmes!$A$6:$A$28,"Force bas du corps — Saut en longueur (m)",Barèmes!$B$6:$B$28,H558,Barèmes!$C$6:$C$28,IF(H558="6ème","Mixte",G558)),"à besoin",IF(O558&gt;=SUMIFS(Barèmes!$E$6:$E$28,Barèmes!$A$6:$A$28,"Force bas du corps — Saut en longueur (m)",Barèmes!$B$6:$B$28,H558,Barèmes!$C$6:$C$28,IF(H558="6ème","Mixte",G558)),"fragile","satisfaisant"))))</f>
        <v/>
      </c>
      <c r="Q558" s="23" t="str">
        <f>IF(OR(O558="",SUMPRODUCT((Barèmes!$A$6:$A$28="Force bas du corps — Saut en longueur (m)")*(Barèmes!$B$6:$B$28=H558)*(Barèmes!$C$6:$C$28=IF(H558="6ème","Mixte",G558)))=0),"",IF(SUMPRODUCT((Barèmes!$A$6:$A$28="Force bas du corps — Saut en longueur (m)")*(Barèmes!$B$6:$B$28=H558)*(Barèmes!$C$6:$C$28=IF(H558="6ème","Mixte",G558))*(Barèmes!$J$6:$J$28="+"))&gt;0,IF(O558&lt;=SUMIFS(Barèmes!$F$6:$F$28,Barèmes!$A$6:$A$28,"Force bas du corps — Saut en longueur (m)",Barèmes!$B$6:$B$28,H558,Barèmes!$C$6:$C$28,IF(H558="6ème","Mixte",G558)),Barèmes!$B$2,IF(O558&lt;=SUMIFS(Barèmes!$G$6:$G$28,Barèmes!$A$6:$A$28,"Force bas du corps — Saut en longueur (m)",Barèmes!$B$6:$B$28,H558,Barèmes!$C$6:$C$28,IF(H558="6ème","Mixte",G558)),Barèmes!$C$2,IF(O558&lt;=SUMIFS(Barèmes!$H$6:$H$28,Barèmes!$A$6:$A$28,"Force bas du corps — Saut en longueur (m)",Barèmes!$B$6:$B$28,H558,Barèmes!$C$6:$C$28,IF(H558="6ème","Mixte",G558)),Barèmes!$D$2,IF(O558&lt;=SUMIFS(Barèmes!$I$6:$I$28,Barèmes!$A$6:$A$28,"Force bas du corps — Saut en longueur (m)",Barèmes!$B$6:$B$28,H558,Barèmes!$C$6:$C$28,IF(H558="6ème","Mixte",G558)),Barèmes!$E$2,Barèmes!$F$2)))),IF(O558&gt;=SUMIFS(Barèmes!$F$6:$F$28,Barèmes!$A$6:$A$28,"Force bas du corps — Saut en longueur (m)",Barèmes!$B$6:$B$28,H558,Barèmes!$C$6:$C$28,IF(H558="6ème","Mixte",G558)),Barèmes!$B$2,IF(O558&gt;=SUMIFS(Barèmes!$G$6:$G$28,Barèmes!$A$6:$A$28,"Force bas du corps — Saut en longueur (m)",Barèmes!$B$6:$B$28,H558,Barèmes!$C$6:$C$28,IF(H558="6ème","Mixte",G558)),Barèmes!$C$2,IF(O558&gt;=SUMIFS(Barèmes!$H$6:$H$28,Barèmes!$A$6:$A$28,"Force bas du corps — Saut en longueur (m)",Barèmes!$B$6:$B$28,H558,Barèmes!$C$6:$C$28,IF(H558="6ème","Mixte",G558)),Barèmes!$D$2,IF(O558&gt;=SUMIFS(Barèmes!$I$6:$I$28,Barèmes!$A$6:$A$28,"Force bas du corps — Saut en longueur (m)",Barèmes!$B$6:$B$28,H558,Barèmes!$C$6:$C$28,IF(H558="6ème","Mixte",G558)),Barèmes!$E$2,Barèmes!$F$2))))))</f>
        <v/>
      </c>
      <c r="R558" s="22"/>
      <c r="S558" s="24" t="str">
        <f>IF(OR(R558="",SUMPRODUCT((Barèmes!$A$6:$A$28="Vitesse — 30 m (s)")*(Barèmes!$B$6:$B$28=H558)*(Barèmes!$C$6:$C$28=IF(H558="6ème","Mixte",G558)))=0),"",IF(SUMPRODUCT((Barèmes!$A$6:$A$28="Vitesse — 30 m (s)")*(Barèmes!$B$6:$B$28=H558)*(Barèmes!$C$6:$C$28=IF(H558="6ème","Mixte",G558))*(Barèmes!$J$6:$J$28="+"))&gt;0,IF(R558&lt;=SUMIFS(Barèmes!$D$6:$D$28,Barèmes!$A$6:$A$28,"Vitesse — 30 m (s)",Barèmes!$B$6:$B$28,H558,Barèmes!$C$6:$C$28,IF(H558="6ème","Mixte",G558)),"à besoin",IF(R558&lt;=SUMIFS(Barèmes!$E$6:$E$28,Barèmes!$A$6:$A$28,"Vitesse — 30 m (s)",Barèmes!$B$6:$B$28,H558,Barèmes!$C$6:$C$28,IF(H558="6ème","Mixte",G558)),"fragile","satisfaisant")),IF(R558&gt;=SUMIFS(Barèmes!$D$6:$D$28,Barèmes!$A$6:$A$28,"Vitesse — 30 m (s)",Barèmes!$B$6:$B$28,H558,Barèmes!$C$6:$C$28,IF(H558="6ème","Mixte",G558)),"à besoin",IF(R558&gt;=SUMIFS(Barèmes!$E$6:$E$28,Barèmes!$A$6:$A$28,"Vitesse — 30 m (s)",Barèmes!$B$6:$B$28,H558,Barèmes!$C$6:$C$28,IF(H558="6ème","Mixte",G558)),"fragile","satisfaisant"))))</f>
        <v/>
      </c>
      <c r="T558" s="24" t="str">
        <f>IF(OR(R558="",SUMPRODUCT((Barèmes!$A$6:$A$28="Vitesse — 30 m (s)")*(Barèmes!$B$6:$B$28=H558)*(Barèmes!$C$6:$C$28=IF(H558="6ème","Mixte",G558)))=0),"",IF(SUMPRODUCT((Barèmes!$A$6:$A$28="Vitesse — 30 m (s)")*(Barèmes!$B$6:$B$28=H558)*(Barèmes!$C$6:$C$28=IF(H558="6ème","Mixte",G558))*(Barèmes!$J$6:$J$28="+"))&gt;0,IF(R558&lt;=SUMIFS(Barèmes!$F$6:$F$28,Barèmes!$A$6:$A$28,"Vitesse — 30 m (s)",Barèmes!$B$6:$B$28,H558,Barèmes!$C$6:$C$28,IF(H558="6ème","Mixte",G558)),Barèmes!$B$2,IF(R558&lt;=SUMIFS(Barèmes!$G$6:$G$28,Barèmes!$A$6:$A$28,"Vitesse — 30 m (s)",Barèmes!$B$6:$B$28,H558,Barèmes!$C$6:$C$28,IF(H558="6ème","Mixte",G558)),Barèmes!$C$2,IF(R558&lt;=SUMIFS(Barèmes!$H$6:$H$28,Barèmes!$A$6:$A$28,"Vitesse — 30 m (s)",Barèmes!$B$6:$B$28,H558,Barèmes!$C$6:$C$28,IF(H558="6ème","Mixte",G558)),Barèmes!$D$2,IF(R558&lt;=SUMIFS(Barèmes!$I$6:$I$28,Barèmes!$A$6:$A$28,"Vitesse — 30 m (s)",Barèmes!$B$6:$B$28,H558,Barèmes!$C$6:$C$28,IF(H558="6ème","Mixte",G558)),Barèmes!$E$2,Barèmes!$F$2)))),IF(R558&gt;=SUMIFS(Barèmes!$F$6:$F$28,Barèmes!$A$6:$A$28,"Vitesse — 30 m (s)",Barèmes!$B$6:$B$28,H558,Barèmes!$C$6:$C$28,IF(H558="6ème","Mixte",G558)),Barèmes!$B$2,IF(R558&gt;=SUMIFS(Barèmes!$G$6:$G$28,Barèmes!$A$6:$A$28,"Vitesse — 30 m (s)",Barèmes!$B$6:$B$28,H558,Barèmes!$C$6:$C$28,IF(H558="6ème","Mixte",G558)),Barèmes!$C$2,IF(R558&gt;=SUMIFS(Barèmes!$H$6:$H$28,Barèmes!$A$6:$A$28,"Vitesse — 30 m (s)",Barèmes!$B$6:$B$28,H558,Barèmes!$C$6:$C$28,IF(H558="6ème","Mixte",G558)),Barèmes!$D$2,IF(R558&gt;=SUMIFS(Barèmes!$I$6:$I$28,Barèmes!$A$6:$A$28,"Vitesse — 30 m (s)",Barèmes!$B$6:$B$28,H558,Barèmes!$C$6:$C$28,IF(H558="6ème","Mixte",G558)),Barèmes!$E$2,Barèmes!$F$2))))))</f>
        <v/>
      </c>
      <c r="U558" s="22"/>
      <c r="V558" s="25" t="str">
        <f>IF(OR(U558="",SUMPRODUCT((Barèmes!$A$6:$A$28="Vitesse — 50 m (s)")*(Barèmes!$B$6:$B$28=H558)*(Barèmes!$C$6:$C$28=IF(H558="6ème","Mixte",G558)))=0),"",IF(SUMPRODUCT((Barèmes!$A$6:$A$28="Vitesse — 50 m (s)")*(Barèmes!$B$6:$B$28=H558)*(Barèmes!$C$6:$C$28=IF(H558="6ème","Mixte",G558))*(Barèmes!$J$6:$J$28="+"))&gt;0,IF(U558&lt;=SUMIFS(Barèmes!$D$6:$D$28,Barèmes!$A$6:$A$28,"Vitesse — 50 m (s)",Barèmes!$B$6:$B$28,H558,Barèmes!$C$6:$C$28,IF(H558="6ème","Mixte",G558)),"à besoin",IF(U558&lt;=SUMIFS(Barèmes!$E$6:$E$28,Barèmes!$A$6:$A$28,"Vitesse — 50 m (s)",Barèmes!$B$6:$B$28,H558,Barèmes!$C$6:$C$28,IF(H558="6ème","Mixte",G558)),"fragile","satisfaisant")),IF(U558&gt;=SUMIFS(Barèmes!$D$6:$D$28,Barèmes!$A$6:$A$28,"Vitesse — 50 m (s)",Barèmes!$B$6:$B$28,H558,Barèmes!$C$6:$C$28,IF(H558="6ème","Mixte",G558)),"à besoin",IF(U558&gt;=SUMIFS(Barèmes!$E$6:$E$28,Barèmes!$A$6:$A$28,"Vitesse — 50 m (s)",Barèmes!$B$6:$B$28,H558,Barèmes!$C$6:$C$28,IF(H558="6ème","Mixte",G558)),"fragile","satisfaisant"))))</f>
        <v/>
      </c>
      <c r="W558" s="25" t="str">
        <f>IF(OR(U558="",SUMPRODUCT((Barèmes!$A$6:$A$28="Vitesse — 50 m (s)")*(Barèmes!$B$6:$B$28=H558)*(Barèmes!$C$6:$C$28=IF(H558="6ème","Mixte",G558)))=0),"",IF(SUMPRODUCT((Barèmes!$A$6:$A$28="Vitesse — 50 m (s)")*(Barèmes!$B$6:$B$28=H558)*(Barèmes!$C$6:$C$28=IF(H558="6ème","Mixte",G558))*(Barèmes!$J$6:$J$28="+"))&gt;0,IF(U558&lt;=SUMIFS(Barèmes!$F$6:$F$28,Barèmes!$A$6:$A$28,"Vitesse — 50 m (s)",Barèmes!$B$6:$B$28,H558,Barèmes!$C$6:$C$28,IF(H558="6ème","Mixte",G558)),Barèmes!$B$2,IF(U558&lt;=SUMIFS(Barèmes!$G$6:$G$28,Barèmes!$A$6:$A$28,"Vitesse — 50 m (s)",Barèmes!$B$6:$B$28,H558,Barèmes!$C$6:$C$28,IF(H558="6ème","Mixte",G558)),Barèmes!$C$2,IF(U558&lt;=SUMIFS(Barèmes!$H$6:$H$28,Barèmes!$A$6:$A$28,"Vitesse — 50 m (s)",Barèmes!$B$6:$B$28,H558,Barèmes!$C$6:$C$28,IF(H558="6ème","Mixte",G558)),Barèmes!$D$2,IF(U558&lt;=SUMIFS(Barèmes!$I$6:$I$28,Barèmes!$A$6:$A$28,"Vitesse — 50 m (s)",Barèmes!$B$6:$B$28,H558,Barèmes!$C$6:$C$28,IF(H558="6ème","Mixte",G558)),Barèmes!$E$2,Barèmes!$F$2)))),IF(U558&gt;=SUMIFS(Barèmes!$F$6:$F$28,Barèmes!$A$6:$A$28,"Vitesse — 50 m (s)",Barèmes!$B$6:$B$28,H558,Barèmes!$C$6:$C$28,IF(H558="6ème","Mixte",G558)),Barèmes!$B$2,IF(U558&gt;=SUMIFS(Barèmes!$G$6:$G$28,Barèmes!$A$6:$A$28,"Vitesse — 50 m (s)",Barèmes!$B$6:$B$28,H558,Barèmes!$C$6:$C$28,IF(H558="6ème","Mixte",G558)),Barèmes!$C$2,IF(U558&gt;=SUMIFS(Barèmes!$H$6:$H$28,Barèmes!$A$6:$A$28,"Vitesse — 50 m (s)",Barèmes!$B$6:$B$28,H558,Barèmes!$C$6:$C$28,IF(H558="6ème","Mixte",G558)),Barèmes!$D$2,IF(U558&gt;=SUMIFS(Barèmes!$I$6:$I$28,Barèmes!$A$6:$A$28,"Vitesse — 50 m (s)",Barèmes!$B$6:$B$28,H558,Barèmes!$C$6:$C$28,IF(H558="6ème","Mixte",G558)),Barèmes!$E$2,Barèmes!$F$2))))))</f>
        <v/>
      </c>
      <c r="X558" s="18"/>
      <c r="Y558" s="26" t="str" cm="1">
        <f t="array" ref="Y558">IF(OR(X558="",SUMPRODUCT((Barèmes!$A$6:$A$28="Souplesse (score 1-5)")*(Barèmes!$B$6:$B$28=H558)*(Barèmes!$C$6:$C$28=IF(H558="6ème","Mixte",G558)))=0),"",IF(SUMPRODUCT((Barèmes!$A$6:$A$28="Souplesse (score 1-5)")*(Barèmes!$B$6:$B$28=H558)*(Barèmes!$C$6:$C$28=IF(H558="6ème","Mixte",G558))*(Barèmes!$J$6:$J$28="+"))&gt;0,IF(X558&lt;=SUMIFS(Barèmes!$D$6:$D$28,Barèmes!$A$6:$A$28,"Souplesse (score 1-5)",Barèmes!$B$6:$B$28,H558,Barèmes!$C$6:$C$28,IF(H558="6ème","Mixte",G558)),"à besoin",IF(X558&lt;=SUMIFS(Barèmes!$E$6:$E$28,Barèmes!$A$6:$A$28,"Souplesse (score 1-5)",Barèmes!$B$6:$B$28,H558,Barèmes!$C$6:$C$28,IF(H558="6ème","Mixte",G558)),"fragile","satisfaisant")),IF(X558&gt;=SUMIFS(Barèmes!$D$6:$D$28,Barèmes!$A$6:$A$28,"Souplesse (score 1-5)",Barèmes!$B$6:$B$28,H558,Barèmes!$C$6:$C$28,IF(H558="6ème","Mixte",G558)),"à besoin",IF(X558&gt;=SUMIFS(Barèmes!$E$6:$E$28,Barèmes!$A$6:$A$28,"Souplesse (score 1-5)",Barèmes!$B$6:$B$28,H558,Barèmes!$C$6:$C$28,IF(H558="6ème","Mixte",G558)),"fragile","satisfaisant"))))</f>
        <v/>
      </c>
      <c r="Z558" s="26" t="str" cm="1">
        <f t="array" ref="Z558">IF(OR(X558="",SUMPRODUCT((Barèmes!$A$6:$A$28="Souplesse (score 1-5)")*(Barèmes!$B$6:$B$28=H558)*(Barèmes!$C$6:$C$28=IF(H558="6ème","Mixte",G558)))=0),"",IF(SUMPRODUCT((Barèmes!$A$6:$A$28="Souplesse (score 1-5)")*(Barèmes!$B$6:$B$28=H558)*(Barèmes!$C$6:$C$28=IF(H558="6ème","Mixte",G558))*(Barèmes!$J$6:$J$28="+"))&gt;0,IF(X558&lt;=SUMIFS(Barèmes!$F$6:$F$28,Barèmes!$A$6:$A$28,"Souplesse (score 1-5)",Barèmes!$B$6:$B$28,H558,Barèmes!$C$6:$C$28,IF(H558="6ème","Mixte",G558)),Barèmes!$B$2,IF(X558&lt;=SUMIFS(Barèmes!$G$6:$G$28,Barèmes!$A$6:$A$28,"Souplesse (score 1-5)",Barèmes!$B$6:$B$28,H558,Barèmes!$C$6:$C$28,IF(H558="6ème","Mixte",G558)),Barèmes!$C$2,IF(X558&lt;=SUMIFS(Barèmes!$H$6:$H$28,Barèmes!$A$6:$A$28,"Souplesse (score 1-5)",Barèmes!$B$6:$B$28,H558,Barèmes!$C$6:$C$28,IF(H558="6ème","Mixte",G558)),Barèmes!$D$2,IF(X558&lt;=SUMIFS(Barèmes!$I$6:$I$28,Barèmes!$A$6:$A$28,"Souplesse (score 1-5)",Barèmes!$B$6:$B$28,H558,Barèmes!$C$6:$C$28,IF(H558="6ème","Mixte",G558)),Barèmes!$E$2,Barèmes!$F$2)))),IF(X558&gt;=SUMIFS(Barèmes!$F$6:$F$28,Barèmes!$A$6:$A$28,"Souplesse (score 1-5)",Barèmes!$B$6:$B$28,H558,Barèmes!$C$6:$C$28,IF(H558="6ème","Mixte",G558)),Barèmes!$B$2,IF(X558&gt;=SUMIFS(Barèmes!$G$6:$G$28,Barèmes!$A$6:$A$28,"Souplesse (score 1-5)",Barèmes!$B$6:$B$28,H558,Barèmes!$C$6:$C$28,IF(H558="6ème","Mixte",G558)),Barèmes!$C$2,IF(X558&gt;=SUMIFS(Barèmes!$H$6:$H$28,Barèmes!$A$6:$A$28,"Souplesse (score 1-5)",Barèmes!$B$6:$B$28,H558,Barèmes!$C$6:$C$28,IF(H558="6ème","Mixte",G558)),Barèmes!$D$2,IF(X558&gt;=SUMIFS(Barèmes!$I$6:$I$28,Barèmes!$A$6:$A$28,"Souplesse (score 1-5)",Barèmes!$B$6:$B$28,H558,Barèmes!$C$6:$C$28,IF(H558="6ème","Mixte",G558)),Barèmes!$E$2,Barèmes!$F$2))))))</f>
        <v/>
      </c>
      <c r="AA558" s="22"/>
      <c r="AB558" s="27" t="str">
        <f>IF(OR(AA558="",SUMPRODUCT((Barèmes!$A$6:$A$28="Agilité — T-test 974 (s)")*(Barèmes!$B$6:$B$28=H558)*(Barèmes!$C$6:$C$28=IF(H558="6ème","Mixte",G558)))=0),"",IF(SUMPRODUCT((Barèmes!$A$6:$A$28="Agilité — T-test 974 (s)")*(Barèmes!$B$6:$B$28=H558)*(Barèmes!$C$6:$C$28=IF(H558="6ème","Mixte",G558))*(Barèmes!$J$6:$J$28="+"))&gt;0,IF(AA558&lt;=SUMIFS(Barèmes!$D$6:$D$28,Barèmes!$A$6:$A$28,"Agilité — T-test 974 (s)",Barèmes!$B$6:$B$28,H558,Barèmes!$C$6:$C$28,IF(H558="6ème","Mixte",G558)),"à besoin",IF(AA558&lt;=SUMIFS(Barèmes!$E$6:$E$28,Barèmes!$A$6:$A$28,"Agilité — T-test 974 (s)",Barèmes!$B$6:$B$28,H558,Barèmes!$C$6:$C$28,IF(H558="6ème","Mixte",G558)),"fragile","satisfaisant")),IF(AA558&gt;=SUMIFS(Barèmes!$D$6:$D$28,Barèmes!$A$6:$A$28,"Agilité — T-test 974 (s)",Barèmes!$B$6:$B$28,H558,Barèmes!$C$6:$C$28,IF(H558="6ème","Mixte",G558)),"à besoin",IF(AA558&gt;=SUMIFS(Barèmes!$E$6:$E$28,Barèmes!$A$6:$A$28,"Agilité — T-test 974 (s)",Barèmes!$B$6:$B$28,H558,Barèmes!$C$6:$C$28,IF(H558="6ème","Mixte",G558)),"fragile","satisfaisant"))))</f>
        <v/>
      </c>
      <c r="AC558" s="27" t="str">
        <f>IF(OR(AA558="",SUMPRODUCT((Barèmes!$A$6:$A$28="Agilité — T-test 974 (s)")*(Barèmes!$B$6:$B$28=H558)*(Barèmes!$C$6:$C$28=IF(H558="6ème","Mixte",G558)))=0),"",IF(SUMPRODUCT((Barèmes!$A$6:$A$28="Agilité — T-test 974 (s)")*(Barèmes!$B$6:$B$28=H558)*(Barèmes!$C$6:$C$28=IF(H558="6ème","Mixte",G558))*(Barèmes!$J$6:$J$28="+"))&gt;0,IF(AA558&lt;=SUMIFS(Barèmes!$F$6:$F$28,Barèmes!$A$6:$A$28,"Agilité — T-test 974 (s)",Barèmes!$B$6:$B$28,H558,Barèmes!$C$6:$C$28,IF(H558="6ème","Mixte",G558)),Barèmes!$B$2,IF(AA558&lt;=SUMIFS(Barèmes!$G$6:$G$28,Barèmes!$A$6:$A$28,"Agilité — T-test 974 (s)",Barèmes!$B$6:$B$28,H558,Barèmes!$C$6:$C$28,IF(H558="6ème","Mixte",G558)),Barèmes!$C$2,IF(AA558&lt;=SUMIFS(Barèmes!$H$6:$H$28,Barèmes!$A$6:$A$28,"Agilité — T-test 974 (s)",Barèmes!$B$6:$B$28,H558,Barèmes!$C$6:$C$28,IF(H558="6ème","Mixte",G558)),Barèmes!$D$2,IF(AA558&lt;=SUMIFS(Barèmes!$I$6:$I$28,Barèmes!$A$6:$A$28,"Agilité — T-test 974 (s)",Barèmes!$B$6:$B$28,H558,Barèmes!$C$6:$C$28,IF(H558="6ème","Mixte",G558)),Barèmes!$E$2,Barèmes!$F$2)))),IF(AA558&gt;=SUMIFS(Barèmes!$F$6:$F$28,Barèmes!$A$6:$A$28,"Agilité — T-test 974 (s)",Barèmes!$B$6:$B$28,H558,Barèmes!$C$6:$C$28,IF(H558="6ème","Mixte",G558)),Barèmes!$B$2,IF(AA558&gt;=SUMIFS(Barèmes!$G$6:$G$28,Barèmes!$A$6:$A$28,"Agilité — T-test 974 (s)",Barèmes!$B$6:$B$28,H558,Barèmes!$C$6:$C$28,IF(H558="6ème","Mixte",G558)),Barèmes!$C$2,IF(AA558&gt;=SUMIFS(Barèmes!$H$6:$H$28,Barèmes!$A$6:$A$28,"Agilité — T-test 974 (s)",Barèmes!$B$6:$B$28,H558,Barèmes!$C$6:$C$28,IF(H558="6ème","Mixte",G558)),Barèmes!$D$2,IF(AA558&gt;=SUMIFS(Barèmes!$I$6:$I$28,Barèmes!$A$6:$A$28,"Agilité — T-test 974 (s)",Barèmes!$B$6:$B$28,H558,Barèmes!$C$6:$C$28,IF(H558="6ème","Mixte",G558)),Barèmes!$E$2,Barèmes!$F$2))))))</f>
        <v/>
      </c>
      <c r="AD558" s="28" t="str">
        <f t="shared" si="66"/>
        <v/>
      </c>
      <c r="AE558" s="29" t="str">
        <f t="shared" si="67"/>
        <v/>
      </c>
      <c r="AF558" s="30" t="str">
        <f>IF(OR(AD558="",SUMPRODUCT((Barèmes!$A$6:$A$28="Surcoût d'agilité (s) — technique")*(Barèmes!$B$6:$B$28=H558)*(Barèmes!$C$6:$C$28=IF(H558="6ème","Mixte",G558)))=0),"",IF(SUMPRODUCT((Barèmes!$A$6:$A$28="Surcoût d'agilité (s) — technique")*(Barèmes!$B$6:$B$28=H558)*(Barèmes!$C$6:$C$28=IF(H558="6ème","Mixte",G558))*(Barèmes!$J$6:$J$28="+"))&gt;0,IF(AD558&lt;=SUMIFS(Barèmes!$D$6:$D$28,Barèmes!$A$6:$A$28,"Surcoût d'agilité (s) — technique",Barèmes!$B$6:$B$28,H558,Barèmes!$C$6:$C$28,IF(H558="6ème","Mixte",G558)),"à besoin",IF(AD558&lt;=SUMIFS(Barèmes!$E$6:$E$28,Barèmes!$A$6:$A$28,"Surcoût d'agilité (s) — technique",Barèmes!$B$6:$B$28,H558,Barèmes!$C$6:$C$28,IF(H558="6ème","Mixte",G558)),"fragile","satisfaisant")),IF(AD558&gt;=SUMIFS(Barèmes!$D$6:$D$28,Barèmes!$A$6:$A$28,"Surcoût d'agilité (s) — technique",Barèmes!$B$6:$B$28,H558,Barèmes!$C$6:$C$28,IF(H558="6ème","Mixte",G558)),"à besoin",IF(AD558&gt;=SUMIFS(Barèmes!$E$6:$E$28,Barèmes!$A$6:$A$28,"Surcoût d'agilité (s) — technique",Barèmes!$B$6:$B$28,H558,Barèmes!$C$6:$C$28,IF(H558="6ème","Mixte",G558)),"fragile","satisfaisant"))))</f>
        <v/>
      </c>
      <c r="AG558" s="30" t="str">
        <f>IF(OR(AD558="",SUMPRODUCT((Barèmes!$A$6:$A$28="Surcoût d'agilité (s) — technique")*(Barèmes!$B$6:$B$28=H558)*(Barèmes!$C$6:$C$28=IF(H558="6ème","Mixte",G558)))=0),"",IF(SUMPRODUCT((Barèmes!$A$6:$A$28="Surcoût d'agilité (s) — technique")*(Barèmes!$B$6:$B$28=H558)*(Barèmes!$C$6:$C$28=IF(H558="6ème","Mixte",G558))*(Barèmes!$J$6:$J$28="+"))&gt;0,IF(AD558&lt;=SUMIFS(Barèmes!$F$6:$F$28,Barèmes!$A$6:$A$28,"Surcoût d'agilité (s) — technique",Barèmes!$B$6:$B$28,H558,Barèmes!$C$6:$C$28,IF(H558="6ème","Mixte",G558)),Barèmes!$B$2,IF(AD558&lt;=SUMIFS(Barèmes!$G$6:$G$28,Barèmes!$A$6:$A$28,"Surcoût d'agilité (s) — technique",Barèmes!$B$6:$B$28,H558,Barèmes!$C$6:$C$28,IF(H558="6ème","Mixte",G558)),Barèmes!$C$2,IF(AD558&lt;=SUMIFS(Barèmes!$H$6:$H$28,Barèmes!$A$6:$A$28,"Surcoût d'agilité (s) — technique",Barèmes!$B$6:$B$28,H558,Barèmes!$C$6:$C$28,IF(H558="6ème","Mixte",G558)),Barèmes!$D$2,IF(AD558&lt;=SUMIFS(Barèmes!$I$6:$I$28,Barèmes!$A$6:$A$28,"Surcoût d'agilité (s) — technique",Barèmes!$B$6:$B$28,H558,Barèmes!$C$6:$C$28,IF(H558="6ème","Mixte",G558)),Barèmes!$E$2,Barèmes!$F$2)))),IF(AD558&gt;=SUMIFS(Barèmes!$F$6:$F$28,Barèmes!$A$6:$A$28,"Surcoût d'agilité (s) — technique",Barèmes!$B$6:$B$28,H558,Barèmes!$C$6:$C$28,IF(H558="6ème","Mixte",G558)),Barèmes!$B$2,IF(AD558&gt;=SUMIFS(Barèmes!$G$6:$G$28,Barèmes!$A$6:$A$28,"Surcoût d'agilité (s) — technique",Barèmes!$B$6:$B$28,H558,Barèmes!$C$6:$C$28,IF(H558="6ème","Mixte",G558)),Barèmes!$C$2,IF(AD558&gt;=SUMIFS(Barèmes!$H$6:$H$28,Barèmes!$A$6:$A$28,"Surcoût d'agilité (s) — technique",Barèmes!$B$6:$B$28,H558,Barèmes!$C$6:$C$28,IF(H558="6ème","Mixte",G558)),Barèmes!$D$2,IF(AD558&gt;=SUMIFS(Barèmes!$I$6:$I$28,Barèmes!$A$6:$A$28,"Surcoût d'agilité (s) — technique",Barèmes!$B$6:$B$28,H558,Barèmes!$C$6:$C$28,IF(H558="6ème","Mixte",G558)),Barèmes!$E$2,Barèmes!$F$2))))))</f>
        <v/>
      </c>
      <c r="AH558" s="31" t="str">
        <f>IF((IF(N558="",0,1)+IF(Q558="",0,1)+IF(W558="",0,1)+IF(Z558="",0,1)+IF(AC558="",0,1))=0,"",3*IF(N558=Barèmes!$B$2,1,IF(N558=Barèmes!$C$2,2,IF(N558=Barèmes!$D$2,3,IF(N558=Barèmes!$E$2,4,IF(N558=Barèmes!$F$2,5,0)))))+3*IF(Q558=Barèmes!$B$2,1,IF(Q558=Barèmes!$C$2,2,IF(Q558=Barèmes!$D$2,3,IF(Q558=Barèmes!$E$2,4,IF(Q558=Barèmes!$F$2,5,0)))))+2*IF(W558=Barèmes!$B$2,1,IF(W558=Barèmes!$C$2,2,IF(W558=Barèmes!$D$2,3,IF(W558=Barèmes!$E$2,4,IF(W558=Barèmes!$F$2,5,0)))))+1*IF(Z558=Barèmes!$B$2,1,IF(Z558=Barèmes!$C$2,2,IF(Z558=Barèmes!$D$2,3,IF(Z558=Barèmes!$E$2,4,IF(Z558=Barèmes!$F$2,5,0)))))+1*IF(AC558=Barèmes!$B$2,1,IF(AC558=Barèmes!$C$2,2,IF(AC558=Barèmes!$D$2,3,IF(AC558=Barèmes!$E$2,4,IF(AC558=Barèmes!$F$2,5,0))))))</f>
        <v/>
      </c>
      <c r="AI558" s="31"/>
      <c r="AJ558" s="32" t="str">
        <f>IFERROR(INDEX(Croissance!$B$5:$B$604,MATCH(A558,Croissance!$A$5:$A$604,0)),"")</f>
        <v/>
      </c>
      <c r="AK558" s="32" t="str">
        <f>IFERROR(INDEX(Croissance!$C$5:$C$604,MATCH(A558,Croissance!$A$5:$A$604,0)),"")</f>
        <v/>
      </c>
      <c r="AL558" s="32" t="str">
        <f>IFERROR(INDEX(Croissance!$D$5:$D$604,MATCH(A558,Croissance!$A$5:$A$604,0)),"")</f>
        <v/>
      </c>
      <c r="AM558" s="32" t="str">
        <f>IFERROR(INDEX(Croissance!$E$5:$E$604,MATCH(A558,Croissance!$A$5:$A$604,0)),"")</f>
        <v/>
      </c>
      <c r="AO558" s="33">
        <f t="shared" si="72"/>
        <v>0</v>
      </c>
      <c r="AP558" s="33">
        <f t="shared" si="68"/>
        <v>0</v>
      </c>
      <c r="AQ558" s="33">
        <f>IF(A558="",0,IF(AND(OR('Synthèse classe'!$C$2="Tous",C558='Synthèse classe'!$C$2),OR('Synthèse classe'!$C$3="Toutes",D558='Synthèse classe'!$C$3),OR('Synthèse classe'!$C$4="Toutes",AND('Synthèse classe'!$C$4="Dernière",AP558=1),B558=IFERROR(VALUE('Synthèse classe'!$C$4),0))),1,0))</f>
        <v>0</v>
      </c>
      <c r="AR558" s="34" t="str">
        <f t="shared" si="69"/>
        <v/>
      </c>
    </row>
    <row r="559" spans="1:44" x14ac:dyDescent="0.2">
      <c r="A559" s="17" t="str">
        <f t="shared" si="65"/>
        <v/>
      </c>
      <c r="B559" s="18"/>
      <c r="C559" s="19"/>
      <c r="D559" s="19"/>
      <c r="E559" s="19"/>
      <c r="F559" s="19"/>
      <c r="G559" s="19"/>
      <c r="H559" s="17" t="str">
        <f t="shared" si="70"/>
        <v/>
      </c>
      <c r="I559" s="20"/>
      <c r="J559" s="18"/>
      <c r="K559" s="19"/>
      <c r="L559" s="21" t="str">
        <f t="shared" si="71"/>
        <v/>
      </c>
      <c r="M559" s="21" t="str">
        <f>IF(OR(J559="",SUMPRODUCT((Barèmes!$A$6:$A$28="Endurance — Luc Léger (palier)")*(Barèmes!$B$6:$B$28=H559)*(Barèmes!$C$6:$C$28=IF(H559="6ème","Mixte",G559)))=0),"",IF(SUMPRODUCT((Barèmes!$A$6:$A$28="Endurance — Luc Léger (palier)")*(Barèmes!$B$6:$B$28=H559)*(Barèmes!$C$6:$C$28=IF(H559="6ème","Mixte",G559))*(Barèmes!$J$6:$J$28="+"))&gt;0,IF(J559&lt;=SUMIFS(Barèmes!$D$6:$D$28,Barèmes!$A$6:$A$28,"Endurance — Luc Léger (palier)",Barèmes!$B$6:$B$28,H559,Barèmes!$C$6:$C$28,IF(H559="6ème","Mixte",G559)),"à besoin",IF(J559&lt;=SUMIFS(Barèmes!$E$6:$E$28,Barèmes!$A$6:$A$28,"Endurance — Luc Léger (palier)",Barèmes!$B$6:$B$28,H559,Barèmes!$C$6:$C$28,IF(H559="6ème","Mixte",G559)),"fragile","satisfaisant")),IF(J559&gt;=SUMIFS(Barèmes!$D$6:$D$28,Barèmes!$A$6:$A$28,"Endurance — Luc Léger (palier)",Barèmes!$B$6:$B$28,H559,Barèmes!$C$6:$C$28,IF(H559="6ème","Mixte",G559)),"à besoin",IF(J559&gt;=SUMIFS(Barèmes!$E$6:$E$28,Barèmes!$A$6:$A$28,"Endurance — Luc Léger (palier)",Barèmes!$B$6:$B$28,H559,Barèmes!$C$6:$C$28,IF(H559="6ème","Mixte",G559)),"fragile","satisfaisant"))))</f>
        <v/>
      </c>
      <c r="N559" s="21" t="str">
        <f>IF(OR(J559="",SUMPRODUCT((Barèmes!$A$6:$A$28="Endurance — Luc Léger (palier)")*(Barèmes!$B$6:$B$28=H559)*(Barèmes!$C$6:$C$28=IF(H559="6ème","Mixte",G559)))=0),"",IF(SUMPRODUCT((Barèmes!$A$6:$A$28="Endurance — Luc Léger (palier)")*(Barèmes!$B$6:$B$28=H559)*(Barèmes!$C$6:$C$28=IF(H559="6ème","Mixte",G559))*(Barèmes!$J$6:$J$28="+"))&gt;0,IF(J559&lt;=SUMIFS(Barèmes!$F$6:$F$28,Barèmes!$A$6:$A$28,"Endurance — Luc Léger (palier)",Barèmes!$B$6:$B$28,H559,Barèmes!$C$6:$C$28,IF(H559="6ème","Mixte",G559)),Barèmes!$B$2,IF(J559&lt;=SUMIFS(Barèmes!$G$6:$G$28,Barèmes!$A$6:$A$28,"Endurance — Luc Léger (palier)",Barèmes!$B$6:$B$28,H559,Barèmes!$C$6:$C$28,IF(H559="6ème","Mixte",G559)),Barèmes!$C$2,IF(J559&lt;=SUMIFS(Barèmes!$H$6:$H$28,Barèmes!$A$6:$A$28,"Endurance — Luc Léger (palier)",Barèmes!$B$6:$B$28,H559,Barèmes!$C$6:$C$28,IF(H559="6ème","Mixte",G559)),Barèmes!$D$2,IF(J559&lt;=SUMIFS(Barèmes!$I$6:$I$28,Barèmes!$A$6:$A$28,"Endurance — Luc Léger (palier)",Barèmes!$B$6:$B$28,H559,Barèmes!$C$6:$C$28,IF(H559="6ème","Mixte",G559)),Barèmes!$E$2,Barèmes!$F$2)))),IF(J559&gt;=SUMIFS(Barèmes!$F$6:$F$28,Barèmes!$A$6:$A$28,"Endurance — Luc Léger (palier)",Barèmes!$B$6:$B$28,H559,Barèmes!$C$6:$C$28,IF(H559="6ème","Mixte",G559)),Barèmes!$B$2,IF(J559&gt;=SUMIFS(Barèmes!$G$6:$G$28,Barèmes!$A$6:$A$28,"Endurance — Luc Léger (palier)",Barèmes!$B$6:$B$28,H559,Barèmes!$C$6:$C$28,IF(H559="6ème","Mixte",G559)),Barèmes!$C$2,IF(J559&gt;=SUMIFS(Barèmes!$H$6:$H$28,Barèmes!$A$6:$A$28,"Endurance — Luc Léger (palier)",Barèmes!$B$6:$B$28,H559,Barèmes!$C$6:$C$28,IF(H559="6ème","Mixte",G559)),Barèmes!$D$2,IF(J559&gt;=SUMIFS(Barèmes!$I$6:$I$28,Barèmes!$A$6:$A$28,"Endurance — Luc Léger (palier)",Barèmes!$B$6:$B$28,H559,Barèmes!$C$6:$C$28,IF(H559="6ème","Mixte",G559)),Barèmes!$E$2,Barèmes!$F$2))))))</f>
        <v/>
      </c>
      <c r="O559" s="22"/>
      <c r="P559" s="23" t="str">
        <f>IF(OR(O559="",SUMPRODUCT((Barèmes!$A$6:$A$28="Force bas du corps — Saut en longueur (m)")*(Barèmes!$B$6:$B$28=H559)*(Barèmes!$C$6:$C$28=IF(H559="6ème","Mixte",G559)))=0),"",IF(SUMPRODUCT((Barèmes!$A$6:$A$28="Force bas du corps — Saut en longueur (m)")*(Barèmes!$B$6:$B$28=H559)*(Barèmes!$C$6:$C$28=IF(H559="6ème","Mixte",G559))*(Barèmes!$J$6:$J$28="+"))&gt;0,IF(O559&lt;=SUMIFS(Barèmes!$D$6:$D$28,Barèmes!$A$6:$A$28,"Force bas du corps — Saut en longueur (m)",Barèmes!$B$6:$B$28,H559,Barèmes!$C$6:$C$28,IF(H559="6ème","Mixte",G559)),"à besoin",IF(O559&lt;=SUMIFS(Barèmes!$E$6:$E$28,Barèmes!$A$6:$A$28,"Force bas du corps — Saut en longueur (m)",Barèmes!$B$6:$B$28,H559,Barèmes!$C$6:$C$28,IF(H559="6ème","Mixte",G559)),"fragile","satisfaisant")),IF(O559&gt;=SUMIFS(Barèmes!$D$6:$D$28,Barèmes!$A$6:$A$28,"Force bas du corps — Saut en longueur (m)",Barèmes!$B$6:$B$28,H559,Barèmes!$C$6:$C$28,IF(H559="6ème","Mixte",G559)),"à besoin",IF(O559&gt;=SUMIFS(Barèmes!$E$6:$E$28,Barèmes!$A$6:$A$28,"Force bas du corps — Saut en longueur (m)",Barèmes!$B$6:$B$28,H559,Barèmes!$C$6:$C$28,IF(H559="6ème","Mixte",G559)),"fragile","satisfaisant"))))</f>
        <v/>
      </c>
      <c r="Q559" s="23" t="str">
        <f>IF(OR(O559="",SUMPRODUCT((Barèmes!$A$6:$A$28="Force bas du corps — Saut en longueur (m)")*(Barèmes!$B$6:$B$28=H559)*(Barèmes!$C$6:$C$28=IF(H559="6ème","Mixte",G559)))=0),"",IF(SUMPRODUCT((Barèmes!$A$6:$A$28="Force bas du corps — Saut en longueur (m)")*(Barèmes!$B$6:$B$28=H559)*(Barèmes!$C$6:$C$28=IF(H559="6ème","Mixte",G559))*(Barèmes!$J$6:$J$28="+"))&gt;0,IF(O559&lt;=SUMIFS(Barèmes!$F$6:$F$28,Barèmes!$A$6:$A$28,"Force bas du corps — Saut en longueur (m)",Barèmes!$B$6:$B$28,H559,Barèmes!$C$6:$C$28,IF(H559="6ème","Mixte",G559)),Barèmes!$B$2,IF(O559&lt;=SUMIFS(Barèmes!$G$6:$G$28,Barèmes!$A$6:$A$28,"Force bas du corps — Saut en longueur (m)",Barèmes!$B$6:$B$28,H559,Barèmes!$C$6:$C$28,IF(H559="6ème","Mixte",G559)),Barèmes!$C$2,IF(O559&lt;=SUMIFS(Barèmes!$H$6:$H$28,Barèmes!$A$6:$A$28,"Force bas du corps — Saut en longueur (m)",Barèmes!$B$6:$B$28,H559,Barèmes!$C$6:$C$28,IF(H559="6ème","Mixte",G559)),Barèmes!$D$2,IF(O559&lt;=SUMIFS(Barèmes!$I$6:$I$28,Barèmes!$A$6:$A$28,"Force bas du corps — Saut en longueur (m)",Barèmes!$B$6:$B$28,H559,Barèmes!$C$6:$C$28,IF(H559="6ème","Mixte",G559)),Barèmes!$E$2,Barèmes!$F$2)))),IF(O559&gt;=SUMIFS(Barèmes!$F$6:$F$28,Barèmes!$A$6:$A$28,"Force bas du corps — Saut en longueur (m)",Barèmes!$B$6:$B$28,H559,Barèmes!$C$6:$C$28,IF(H559="6ème","Mixte",G559)),Barèmes!$B$2,IF(O559&gt;=SUMIFS(Barèmes!$G$6:$G$28,Barèmes!$A$6:$A$28,"Force bas du corps — Saut en longueur (m)",Barèmes!$B$6:$B$28,H559,Barèmes!$C$6:$C$28,IF(H559="6ème","Mixte",G559)),Barèmes!$C$2,IF(O559&gt;=SUMIFS(Barèmes!$H$6:$H$28,Barèmes!$A$6:$A$28,"Force bas du corps — Saut en longueur (m)",Barèmes!$B$6:$B$28,H559,Barèmes!$C$6:$C$28,IF(H559="6ème","Mixte",G559)),Barèmes!$D$2,IF(O559&gt;=SUMIFS(Barèmes!$I$6:$I$28,Barèmes!$A$6:$A$28,"Force bas du corps — Saut en longueur (m)",Barèmes!$B$6:$B$28,H559,Barèmes!$C$6:$C$28,IF(H559="6ème","Mixte",G559)),Barèmes!$E$2,Barèmes!$F$2))))))</f>
        <v/>
      </c>
      <c r="R559" s="22"/>
      <c r="S559" s="24" t="str">
        <f>IF(OR(R559="",SUMPRODUCT((Barèmes!$A$6:$A$28="Vitesse — 30 m (s)")*(Barèmes!$B$6:$B$28=H559)*(Barèmes!$C$6:$C$28=IF(H559="6ème","Mixte",G559)))=0),"",IF(SUMPRODUCT((Barèmes!$A$6:$A$28="Vitesse — 30 m (s)")*(Barèmes!$B$6:$B$28=H559)*(Barèmes!$C$6:$C$28=IF(H559="6ème","Mixte",G559))*(Barèmes!$J$6:$J$28="+"))&gt;0,IF(R559&lt;=SUMIFS(Barèmes!$D$6:$D$28,Barèmes!$A$6:$A$28,"Vitesse — 30 m (s)",Barèmes!$B$6:$B$28,H559,Barèmes!$C$6:$C$28,IF(H559="6ème","Mixte",G559)),"à besoin",IF(R559&lt;=SUMIFS(Barèmes!$E$6:$E$28,Barèmes!$A$6:$A$28,"Vitesse — 30 m (s)",Barèmes!$B$6:$B$28,H559,Barèmes!$C$6:$C$28,IF(H559="6ème","Mixte",G559)),"fragile","satisfaisant")),IF(R559&gt;=SUMIFS(Barèmes!$D$6:$D$28,Barèmes!$A$6:$A$28,"Vitesse — 30 m (s)",Barèmes!$B$6:$B$28,H559,Barèmes!$C$6:$C$28,IF(H559="6ème","Mixte",G559)),"à besoin",IF(R559&gt;=SUMIFS(Barèmes!$E$6:$E$28,Barèmes!$A$6:$A$28,"Vitesse — 30 m (s)",Barèmes!$B$6:$B$28,H559,Barèmes!$C$6:$C$28,IF(H559="6ème","Mixte",G559)),"fragile","satisfaisant"))))</f>
        <v/>
      </c>
      <c r="T559" s="24" t="str">
        <f>IF(OR(R559="",SUMPRODUCT((Barèmes!$A$6:$A$28="Vitesse — 30 m (s)")*(Barèmes!$B$6:$B$28=H559)*(Barèmes!$C$6:$C$28=IF(H559="6ème","Mixte",G559)))=0),"",IF(SUMPRODUCT((Barèmes!$A$6:$A$28="Vitesse — 30 m (s)")*(Barèmes!$B$6:$B$28=H559)*(Barèmes!$C$6:$C$28=IF(H559="6ème","Mixte",G559))*(Barèmes!$J$6:$J$28="+"))&gt;0,IF(R559&lt;=SUMIFS(Barèmes!$F$6:$F$28,Barèmes!$A$6:$A$28,"Vitesse — 30 m (s)",Barèmes!$B$6:$B$28,H559,Barèmes!$C$6:$C$28,IF(H559="6ème","Mixte",G559)),Barèmes!$B$2,IF(R559&lt;=SUMIFS(Barèmes!$G$6:$G$28,Barèmes!$A$6:$A$28,"Vitesse — 30 m (s)",Barèmes!$B$6:$B$28,H559,Barèmes!$C$6:$C$28,IF(H559="6ème","Mixte",G559)),Barèmes!$C$2,IF(R559&lt;=SUMIFS(Barèmes!$H$6:$H$28,Barèmes!$A$6:$A$28,"Vitesse — 30 m (s)",Barèmes!$B$6:$B$28,H559,Barèmes!$C$6:$C$28,IF(H559="6ème","Mixte",G559)),Barèmes!$D$2,IF(R559&lt;=SUMIFS(Barèmes!$I$6:$I$28,Barèmes!$A$6:$A$28,"Vitesse — 30 m (s)",Barèmes!$B$6:$B$28,H559,Barèmes!$C$6:$C$28,IF(H559="6ème","Mixte",G559)),Barèmes!$E$2,Barèmes!$F$2)))),IF(R559&gt;=SUMIFS(Barèmes!$F$6:$F$28,Barèmes!$A$6:$A$28,"Vitesse — 30 m (s)",Barèmes!$B$6:$B$28,H559,Barèmes!$C$6:$C$28,IF(H559="6ème","Mixte",G559)),Barèmes!$B$2,IF(R559&gt;=SUMIFS(Barèmes!$G$6:$G$28,Barèmes!$A$6:$A$28,"Vitesse — 30 m (s)",Barèmes!$B$6:$B$28,H559,Barèmes!$C$6:$C$28,IF(H559="6ème","Mixte",G559)),Barèmes!$C$2,IF(R559&gt;=SUMIFS(Barèmes!$H$6:$H$28,Barèmes!$A$6:$A$28,"Vitesse — 30 m (s)",Barèmes!$B$6:$B$28,H559,Barèmes!$C$6:$C$28,IF(H559="6ème","Mixte",G559)),Barèmes!$D$2,IF(R559&gt;=SUMIFS(Barèmes!$I$6:$I$28,Barèmes!$A$6:$A$28,"Vitesse — 30 m (s)",Barèmes!$B$6:$B$28,H559,Barèmes!$C$6:$C$28,IF(H559="6ème","Mixte",G559)),Barèmes!$E$2,Barèmes!$F$2))))))</f>
        <v/>
      </c>
      <c r="U559" s="22"/>
      <c r="V559" s="25" t="str">
        <f>IF(OR(U559="",SUMPRODUCT((Barèmes!$A$6:$A$28="Vitesse — 50 m (s)")*(Barèmes!$B$6:$B$28=H559)*(Barèmes!$C$6:$C$28=IF(H559="6ème","Mixte",G559)))=0),"",IF(SUMPRODUCT((Barèmes!$A$6:$A$28="Vitesse — 50 m (s)")*(Barèmes!$B$6:$B$28=H559)*(Barèmes!$C$6:$C$28=IF(H559="6ème","Mixte",G559))*(Barèmes!$J$6:$J$28="+"))&gt;0,IF(U559&lt;=SUMIFS(Barèmes!$D$6:$D$28,Barèmes!$A$6:$A$28,"Vitesse — 50 m (s)",Barèmes!$B$6:$B$28,H559,Barèmes!$C$6:$C$28,IF(H559="6ème","Mixte",G559)),"à besoin",IF(U559&lt;=SUMIFS(Barèmes!$E$6:$E$28,Barèmes!$A$6:$A$28,"Vitesse — 50 m (s)",Barèmes!$B$6:$B$28,H559,Barèmes!$C$6:$C$28,IF(H559="6ème","Mixte",G559)),"fragile","satisfaisant")),IF(U559&gt;=SUMIFS(Barèmes!$D$6:$D$28,Barèmes!$A$6:$A$28,"Vitesse — 50 m (s)",Barèmes!$B$6:$B$28,H559,Barèmes!$C$6:$C$28,IF(H559="6ème","Mixte",G559)),"à besoin",IF(U559&gt;=SUMIFS(Barèmes!$E$6:$E$28,Barèmes!$A$6:$A$28,"Vitesse — 50 m (s)",Barèmes!$B$6:$B$28,H559,Barèmes!$C$6:$C$28,IF(H559="6ème","Mixte",G559)),"fragile","satisfaisant"))))</f>
        <v/>
      </c>
      <c r="W559" s="25" t="str">
        <f>IF(OR(U559="",SUMPRODUCT((Barèmes!$A$6:$A$28="Vitesse — 50 m (s)")*(Barèmes!$B$6:$B$28=H559)*(Barèmes!$C$6:$C$28=IF(H559="6ème","Mixte",G559)))=0),"",IF(SUMPRODUCT((Barèmes!$A$6:$A$28="Vitesse — 50 m (s)")*(Barèmes!$B$6:$B$28=H559)*(Barèmes!$C$6:$C$28=IF(H559="6ème","Mixte",G559))*(Barèmes!$J$6:$J$28="+"))&gt;0,IF(U559&lt;=SUMIFS(Barèmes!$F$6:$F$28,Barèmes!$A$6:$A$28,"Vitesse — 50 m (s)",Barèmes!$B$6:$B$28,H559,Barèmes!$C$6:$C$28,IF(H559="6ème","Mixte",G559)),Barèmes!$B$2,IF(U559&lt;=SUMIFS(Barèmes!$G$6:$G$28,Barèmes!$A$6:$A$28,"Vitesse — 50 m (s)",Barèmes!$B$6:$B$28,H559,Barèmes!$C$6:$C$28,IF(H559="6ème","Mixte",G559)),Barèmes!$C$2,IF(U559&lt;=SUMIFS(Barèmes!$H$6:$H$28,Barèmes!$A$6:$A$28,"Vitesse — 50 m (s)",Barèmes!$B$6:$B$28,H559,Barèmes!$C$6:$C$28,IF(H559="6ème","Mixte",G559)),Barèmes!$D$2,IF(U559&lt;=SUMIFS(Barèmes!$I$6:$I$28,Barèmes!$A$6:$A$28,"Vitesse — 50 m (s)",Barèmes!$B$6:$B$28,H559,Barèmes!$C$6:$C$28,IF(H559="6ème","Mixte",G559)),Barèmes!$E$2,Barèmes!$F$2)))),IF(U559&gt;=SUMIFS(Barèmes!$F$6:$F$28,Barèmes!$A$6:$A$28,"Vitesse — 50 m (s)",Barèmes!$B$6:$B$28,H559,Barèmes!$C$6:$C$28,IF(H559="6ème","Mixte",G559)),Barèmes!$B$2,IF(U559&gt;=SUMIFS(Barèmes!$G$6:$G$28,Barèmes!$A$6:$A$28,"Vitesse — 50 m (s)",Barèmes!$B$6:$B$28,H559,Barèmes!$C$6:$C$28,IF(H559="6ème","Mixte",G559)),Barèmes!$C$2,IF(U559&gt;=SUMIFS(Barèmes!$H$6:$H$28,Barèmes!$A$6:$A$28,"Vitesse — 50 m (s)",Barèmes!$B$6:$B$28,H559,Barèmes!$C$6:$C$28,IF(H559="6ème","Mixte",G559)),Barèmes!$D$2,IF(U559&gt;=SUMIFS(Barèmes!$I$6:$I$28,Barèmes!$A$6:$A$28,"Vitesse — 50 m (s)",Barèmes!$B$6:$B$28,H559,Barèmes!$C$6:$C$28,IF(H559="6ème","Mixte",G559)),Barèmes!$E$2,Barèmes!$F$2))))))</f>
        <v/>
      </c>
      <c r="X559" s="18"/>
      <c r="Y559" s="26" t="str" cm="1">
        <f t="array" ref="Y559">IF(OR(X559="",SUMPRODUCT((Barèmes!$A$6:$A$28="Souplesse (score 1-5)")*(Barèmes!$B$6:$B$28=H559)*(Barèmes!$C$6:$C$28=IF(H559="6ème","Mixte",G559)))=0),"",IF(SUMPRODUCT((Barèmes!$A$6:$A$28="Souplesse (score 1-5)")*(Barèmes!$B$6:$B$28=H559)*(Barèmes!$C$6:$C$28=IF(H559="6ème","Mixte",G559))*(Barèmes!$J$6:$J$28="+"))&gt;0,IF(X559&lt;=SUMIFS(Barèmes!$D$6:$D$28,Barèmes!$A$6:$A$28,"Souplesse (score 1-5)",Barèmes!$B$6:$B$28,H559,Barèmes!$C$6:$C$28,IF(H559="6ème","Mixte",G559)),"à besoin",IF(X559&lt;=SUMIFS(Barèmes!$E$6:$E$28,Barèmes!$A$6:$A$28,"Souplesse (score 1-5)",Barèmes!$B$6:$B$28,H559,Barèmes!$C$6:$C$28,IF(H559="6ème","Mixte",G559)),"fragile","satisfaisant")),IF(X559&gt;=SUMIFS(Barèmes!$D$6:$D$28,Barèmes!$A$6:$A$28,"Souplesse (score 1-5)",Barèmes!$B$6:$B$28,H559,Barèmes!$C$6:$C$28,IF(H559="6ème","Mixte",G559)),"à besoin",IF(X559&gt;=SUMIFS(Barèmes!$E$6:$E$28,Barèmes!$A$6:$A$28,"Souplesse (score 1-5)",Barèmes!$B$6:$B$28,H559,Barèmes!$C$6:$C$28,IF(H559="6ème","Mixte",G559)),"fragile","satisfaisant"))))</f>
        <v/>
      </c>
      <c r="Z559" s="26" t="str" cm="1">
        <f t="array" ref="Z559">IF(OR(X559="",SUMPRODUCT((Barèmes!$A$6:$A$28="Souplesse (score 1-5)")*(Barèmes!$B$6:$B$28=H559)*(Barèmes!$C$6:$C$28=IF(H559="6ème","Mixte",G559)))=0),"",IF(SUMPRODUCT((Barèmes!$A$6:$A$28="Souplesse (score 1-5)")*(Barèmes!$B$6:$B$28=H559)*(Barèmes!$C$6:$C$28=IF(H559="6ème","Mixte",G559))*(Barèmes!$J$6:$J$28="+"))&gt;0,IF(X559&lt;=SUMIFS(Barèmes!$F$6:$F$28,Barèmes!$A$6:$A$28,"Souplesse (score 1-5)",Barèmes!$B$6:$B$28,H559,Barèmes!$C$6:$C$28,IF(H559="6ème","Mixte",G559)),Barèmes!$B$2,IF(X559&lt;=SUMIFS(Barèmes!$G$6:$G$28,Barèmes!$A$6:$A$28,"Souplesse (score 1-5)",Barèmes!$B$6:$B$28,H559,Barèmes!$C$6:$C$28,IF(H559="6ème","Mixte",G559)),Barèmes!$C$2,IF(X559&lt;=SUMIFS(Barèmes!$H$6:$H$28,Barèmes!$A$6:$A$28,"Souplesse (score 1-5)",Barèmes!$B$6:$B$28,H559,Barèmes!$C$6:$C$28,IF(H559="6ème","Mixte",G559)),Barèmes!$D$2,IF(X559&lt;=SUMIFS(Barèmes!$I$6:$I$28,Barèmes!$A$6:$A$28,"Souplesse (score 1-5)",Barèmes!$B$6:$B$28,H559,Barèmes!$C$6:$C$28,IF(H559="6ème","Mixte",G559)),Barèmes!$E$2,Barèmes!$F$2)))),IF(X559&gt;=SUMIFS(Barèmes!$F$6:$F$28,Barèmes!$A$6:$A$28,"Souplesse (score 1-5)",Barèmes!$B$6:$B$28,H559,Barèmes!$C$6:$C$28,IF(H559="6ème","Mixte",G559)),Barèmes!$B$2,IF(X559&gt;=SUMIFS(Barèmes!$G$6:$G$28,Barèmes!$A$6:$A$28,"Souplesse (score 1-5)",Barèmes!$B$6:$B$28,H559,Barèmes!$C$6:$C$28,IF(H559="6ème","Mixte",G559)),Barèmes!$C$2,IF(X559&gt;=SUMIFS(Barèmes!$H$6:$H$28,Barèmes!$A$6:$A$28,"Souplesse (score 1-5)",Barèmes!$B$6:$B$28,H559,Barèmes!$C$6:$C$28,IF(H559="6ème","Mixte",G559)),Barèmes!$D$2,IF(X559&gt;=SUMIFS(Barèmes!$I$6:$I$28,Barèmes!$A$6:$A$28,"Souplesse (score 1-5)",Barèmes!$B$6:$B$28,H559,Barèmes!$C$6:$C$28,IF(H559="6ème","Mixte",G559)),Barèmes!$E$2,Barèmes!$F$2))))))</f>
        <v/>
      </c>
      <c r="AA559" s="22"/>
      <c r="AB559" s="27" t="str">
        <f>IF(OR(AA559="",SUMPRODUCT((Barèmes!$A$6:$A$28="Agilité — T-test 974 (s)")*(Barèmes!$B$6:$B$28=H559)*(Barèmes!$C$6:$C$28=IF(H559="6ème","Mixte",G559)))=0),"",IF(SUMPRODUCT((Barèmes!$A$6:$A$28="Agilité — T-test 974 (s)")*(Barèmes!$B$6:$B$28=H559)*(Barèmes!$C$6:$C$28=IF(H559="6ème","Mixte",G559))*(Barèmes!$J$6:$J$28="+"))&gt;0,IF(AA559&lt;=SUMIFS(Barèmes!$D$6:$D$28,Barèmes!$A$6:$A$28,"Agilité — T-test 974 (s)",Barèmes!$B$6:$B$28,H559,Barèmes!$C$6:$C$28,IF(H559="6ème","Mixte",G559)),"à besoin",IF(AA559&lt;=SUMIFS(Barèmes!$E$6:$E$28,Barèmes!$A$6:$A$28,"Agilité — T-test 974 (s)",Barèmes!$B$6:$B$28,H559,Barèmes!$C$6:$C$28,IF(H559="6ème","Mixte",G559)),"fragile","satisfaisant")),IF(AA559&gt;=SUMIFS(Barèmes!$D$6:$D$28,Barèmes!$A$6:$A$28,"Agilité — T-test 974 (s)",Barèmes!$B$6:$B$28,H559,Barèmes!$C$6:$C$28,IF(H559="6ème","Mixte",G559)),"à besoin",IF(AA559&gt;=SUMIFS(Barèmes!$E$6:$E$28,Barèmes!$A$6:$A$28,"Agilité — T-test 974 (s)",Barèmes!$B$6:$B$28,H559,Barèmes!$C$6:$C$28,IF(H559="6ème","Mixte",G559)),"fragile","satisfaisant"))))</f>
        <v/>
      </c>
      <c r="AC559" s="27" t="str">
        <f>IF(OR(AA559="",SUMPRODUCT((Barèmes!$A$6:$A$28="Agilité — T-test 974 (s)")*(Barèmes!$B$6:$B$28=H559)*(Barèmes!$C$6:$C$28=IF(H559="6ème","Mixte",G559)))=0),"",IF(SUMPRODUCT((Barèmes!$A$6:$A$28="Agilité — T-test 974 (s)")*(Barèmes!$B$6:$B$28=H559)*(Barèmes!$C$6:$C$28=IF(H559="6ème","Mixte",G559))*(Barèmes!$J$6:$J$28="+"))&gt;0,IF(AA559&lt;=SUMIFS(Barèmes!$F$6:$F$28,Barèmes!$A$6:$A$28,"Agilité — T-test 974 (s)",Barèmes!$B$6:$B$28,H559,Barèmes!$C$6:$C$28,IF(H559="6ème","Mixte",G559)),Barèmes!$B$2,IF(AA559&lt;=SUMIFS(Barèmes!$G$6:$G$28,Barèmes!$A$6:$A$28,"Agilité — T-test 974 (s)",Barèmes!$B$6:$B$28,H559,Barèmes!$C$6:$C$28,IF(H559="6ème","Mixte",G559)),Barèmes!$C$2,IF(AA559&lt;=SUMIFS(Barèmes!$H$6:$H$28,Barèmes!$A$6:$A$28,"Agilité — T-test 974 (s)",Barèmes!$B$6:$B$28,H559,Barèmes!$C$6:$C$28,IF(H559="6ème","Mixte",G559)),Barèmes!$D$2,IF(AA559&lt;=SUMIFS(Barèmes!$I$6:$I$28,Barèmes!$A$6:$A$28,"Agilité — T-test 974 (s)",Barèmes!$B$6:$B$28,H559,Barèmes!$C$6:$C$28,IF(H559="6ème","Mixte",G559)),Barèmes!$E$2,Barèmes!$F$2)))),IF(AA559&gt;=SUMIFS(Barèmes!$F$6:$F$28,Barèmes!$A$6:$A$28,"Agilité — T-test 974 (s)",Barèmes!$B$6:$B$28,H559,Barèmes!$C$6:$C$28,IF(H559="6ème","Mixte",G559)),Barèmes!$B$2,IF(AA559&gt;=SUMIFS(Barèmes!$G$6:$G$28,Barèmes!$A$6:$A$28,"Agilité — T-test 974 (s)",Barèmes!$B$6:$B$28,H559,Barèmes!$C$6:$C$28,IF(H559="6ème","Mixte",G559)),Barèmes!$C$2,IF(AA559&gt;=SUMIFS(Barèmes!$H$6:$H$28,Barèmes!$A$6:$A$28,"Agilité — T-test 974 (s)",Barèmes!$B$6:$B$28,H559,Barèmes!$C$6:$C$28,IF(H559="6ème","Mixte",G559)),Barèmes!$D$2,IF(AA559&gt;=SUMIFS(Barèmes!$I$6:$I$28,Barèmes!$A$6:$A$28,"Agilité — T-test 974 (s)",Barèmes!$B$6:$B$28,H559,Barèmes!$C$6:$C$28,IF(H559="6ème","Mixte",G559)),Barèmes!$E$2,Barèmes!$F$2))))))</f>
        <v/>
      </c>
      <c r="AD559" s="28" t="str">
        <f t="shared" si="66"/>
        <v/>
      </c>
      <c r="AE559" s="29" t="str">
        <f t="shared" si="67"/>
        <v/>
      </c>
      <c r="AF559" s="30" t="str">
        <f>IF(OR(AD559="",SUMPRODUCT((Barèmes!$A$6:$A$28="Surcoût d'agilité (s) — technique")*(Barèmes!$B$6:$B$28=H559)*(Barèmes!$C$6:$C$28=IF(H559="6ème","Mixte",G559)))=0),"",IF(SUMPRODUCT((Barèmes!$A$6:$A$28="Surcoût d'agilité (s) — technique")*(Barèmes!$B$6:$B$28=H559)*(Barèmes!$C$6:$C$28=IF(H559="6ème","Mixte",G559))*(Barèmes!$J$6:$J$28="+"))&gt;0,IF(AD559&lt;=SUMIFS(Barèmes!$D$6:$D$28,Barèmes!$A$6:$A$28,"Surcoût d'agilité (s) — technique",Barèmes!$B$6:$B$28,H559,Barèmes!$C$6:$C$28,IF(H559="6ème","Mixte",G559)),"à besoin",IF(AD559&lt;=SUMIFS(Barèmes!$E$6:$E$28,Barèmes!$A$6:$A$28,"Surcoût d'agilité (s) — technique",Barèmes!$B$6:$B$28,H559,Barèmes!$C$6:$C$28,IF(H559="6ème","Mixte",G559)),"fragile","satisfaisant")),IF(AD559&gt;=SUMIFS(Barèmes!$D$6:$D$28,Barèmes!$A$6:$A$28,"Surcoût d'agilité (s) — technique",Barèmes!$B$6:$B$28,H559,Barèmes!$C$6:$C$28,IF(H559="6ème","Mixte",G559)),"à besoin",IF(AD559&gt;=SUMIFS(Barèmes!$E$6:$E$28,Barèmes!$A$6:$A$28,"Surcoût d'agilité (s) — technique",Barèmes!$B$6:$B$28,H559,Barèmes!$C$6:$C$28,IF(H559="6ème","Mixte",G559)),"fragile","satisfaisant"))))</f>
        <v/>
      </c>
      <c r="AG559" s="30" t="str">
        <f>IF(OR(AD559="",SUMPRODUCT((Barèmes!$A$6:$A$28="Surcoût d'agilité (s) — technique")*(Barèmes!$B$6:$B$28=H559)*(Barèmes!$C$6:$C$28=IF(H559="6ème","Mixte",G559)))=0),"",IF(SUMPRODUCT((Barèmes!$A$6:$A$28="Surcoût d'agilité (s) — technique")*(Barèmes!$B$6:$B$28=H559)*(Barèmes!$C$6:$C$28=IF(H559="6ème","Mixte",G559))*(Barèmes!$J$6:$J$28="+"))&gt;0,IF(AD559&lt;=SUMIFS(Barèmes!$F$6:$F$28,Barèmes!$A$6:$A$28,"Surcoût d'agilité (s) — technique",Barèmes!$B$6:$B$28,H559,Barèmes!$C$6:$C$28,IF(H559="6ème","Mixte",G559)),Barèmes!$B$2,IF(AD559&lt;=SUMIFS(Barèmes!$G$6:$G$28,Barèmes!$A$6:$A$28,"Surcoût d'agilité (s) — technique",Barèmes!$B$6:$B$28,H559,Barèmes!$C$6:$C$28,IF(H559="6ème","Mixte",G559)),Barèmes!$C$2,IF(AD559&lt;=SUMIFS(Barèmes!$H$6:$H$28,Barèmes!$A$6:$A$28,"Surcoût d'agilité (s) — technique",Barèmes!$B$6:$B$28,H559,Barèmes!$C$6:$C$28,IF(H559="6ème","Mixte",G559)),Barèmes!$D$2,IF(AD559&lt;=SUMIFS(Barèmes!$I$6:$I$28,Barèmes!$A$6:$A$28,"Surcoût d'agilité (s) — technique",Barèmes!$B$6:$B$28,H559,Barèmes!$C$6:$C$28,IF(H559="6ème","Mixte",G559)),Barèmes!$E$2,Barèmes!$F$2)))),IF(AD559&gt;=SUMIFS(Barèmes!$F$6:$F$28,Barèmes!$A$6:$A$28,"Surcoût d'agilité (s) — technique",Barèmes!$B$6:$B$28,H559,Barèmes!$C$6:$C$28,IF(H559="6ème","Mixte",G559)),Barèmes!$B$2,IF(AD559&gt;=SUMIFS(Barèmes!$G$6:$G$28,Barèmes!$A$6:$A$28,"Surcoût d'agilité (s) — technique",Barèmes!$B$6:$B$28,H559,Barèmes!$C$6:$C$28,IF(H559="6ème","Mixte",G559)),Barèmes!$C$2,IF(AD559&gt;=SUMIFS(Barèmes!$H$6:$H$28,Barèmes!$A$6:$A$28,"Surcoût d'agilité (s) — technique",Barèmes!$B$6:$B$28,H559,Barèmes!$C$6:$C$28,IF(H559="6ème","Mixte",G559)),Barèmes!$D$2,IF(AD559&gt;=SUMIFS(Barèmes!$I$6:$I$28,Barèmes!$A$6:$A$28,"Surcoût d'agilité (s) — technique",Barèmes!$B$6:$B$28,H559,Barèmes!$C$6:$C$28,IF(H559="6ème","Mixte",G559)),Barèmes!$E$2,Barèmes!$F$2))))))</f>
        <v/>
      </c>
      <c r="AH559" s="31" t="str">
        <f>IF((IF(N559="",0,1)+IF(Q559="",0,1)+IF(W559="",0,1)+IF(Z559="",0,1)+IF(AC559="",0,1))=0,"",3*IF(N559=Barèmes!$B$2,1,IF(N559=Barèmes!$C$2,2,IF(N559=Barèmes!$D$2,3,IF(N559=Barèmes!$E$2,4,IF(N559=Barèmes!$F$2,5,0)))))+3*IF(Q559=Barèmes!$B$2,1,IF(Q559=Barèmes!$C$2,2,IF(Q559=Barèmes!$D$2,3,IF(Q559=Barèmes!$E$2,4,IF(Q559=Barèmes!$F$2,5,0)))))+2*IF(W559=Barèmes!$B$2,1,IF(W559=Barèmes!$C$2,2,IF(W559=Barèmes!$D$2,3,IF(W559=Barèmes!$E$2,4,IF(W559=Barèmes!$F$2,5,0)))))+1*IF(Z559=Barèmes!$B$2,1,IF(Z559=Barèmes!$C$2,2,IF(Z559=Barèmes!$D$2,3,IF(Z559=Barèmes!$E$2,4,IF(Z559=Barèmes!$F$2,5,0)))))+1*IF(AC559=Barèmes!$B$2,1,IF(AC559=Barèmes!$C$2,2,IF(AC559=Barèmes!$D$2,3,IF(AC559=Barèmes!$E$2,4,IF(AC559=Barèmes!$F$2,5,0))))))</f>
        <v/>
      </c>
      <c r="AI559" s="31"/>
      <c r="AJ559" s="32" t="str">
        <f>IFERROR(INDEX(Croissance!$B$5:$B$604,MATCH(A559,Croissance!$A$5:$A$604,0)),"")</f>
        <v/>
      </c>
      <c r="AK559" s="32" t="str">
        <f>IFERROR(INDEX(Croissance!$C$5:$C$604,MATCH(A559,Croissance!$A$5:$A$604,0)),"")</f>
        <v/>
      </c>
      <c r="AL559" s="32" t="str">
        <f>IFERROR(INDEX(Croissance!$D$5:$D$604,MATCH(A559,Croissance!$A$5:$A$604,0)),"")</f>
        <v/>
      </c>
      <c r="AM559" s="32" t="str">
        <f>IFERROR(INDEX(Croissance!$E$5:$E$604,MATCH(A559,Croissance!$A$5:$A$604,0)),"")</f>
        <v/>
      </c>
      <c r="AO559" s="33">
        <f t="shared" si="72"/>
        <v>0</v>
      </c>
      <c r="AP559" s="33">
        <f t="shared" si="68"/>
        <v>0</v>
      </c>
      <c r="AQ559" s="33">
        <f>IF(A559="",0,IF(AND(OR('Synthèse classe'!$C$2="Tous",C559='Synthèse classe'!$C$2),OR('Synthèse classe'!$C$3="Toutes",D559='Synthèse classe'!$C$3),OR('Synthèse classe'!$C$4="Toutes",AND('Synthèse classe'!$C$4="Dernière",AP559=1),B559=IFERROR(VALUE('Synthèse classe'!$C$4),0))),1,0))</f>
        <v>0</v>
      </c>
      <c r="AR559" s="34" t="str">
        <f t="shared" si="69"/>
        <v/>
      </c>
    </row>
    <row r="560" spans="1:44" x14ac:dyDescent="0.2">
      <c r="A560" s="17" t="str">
        <f t="shared" si="65"/>
        <v/>
      </c>
      <c r="B560" s="18"/>
      <c r="C560" s="19"/>
      <c r="D560" s="19"/>
      <c r="E560" s="19"/>
      <c r="F560" s="19"/>
      <c r="G560" s="19"/>
      <c r="H560" s="17" t="str">
        <f t="shared" si="70"/>
        <v/>
      </c>
      <c r="I560" s="20"/>
      <c r="J560" s="18"/>
      <c r="K560" s="19"/>
      <c r="L560" s="21" t="str">
        <f t="shared" si="71"/>
        <v/>
      </c>
      <c r="M560" s="21" t="str">
        <f>IF(OR(J560="",SUMPRODUCT((Barèmes!$A$6:$A$28="Endurance — Luc Léger (palier)")*(Barèmes!$B$6:$B$28=H560)*(Barèmes!$C$6:$C$28=IF(H560="6ème","Mixte",G560)))=0),"",IF(SUMPRODUCT((Barèmes!$A$6:$A$28="Endurance — Luc Léger (palier)")*(Barèmes!$B$6:$B$28=H560)*(Barèmes!$C$6:$C$28=IF(H560="6ème","Mixte",G560))*(Barèmes!$J$6:$J$28="+"))&gt;0,IF(J560&lt;=SUMIFS(Barèmes!$D$6:$D$28,Barèmes!$A$6:$A$28,"Endurance — Luc Léger (palier)",Barèmes!$B$6:$B$28,H560,Barèmes!$C$6:$C$28,IF(H560="6ème","Mixte",G560)),"à besoin",IF(J560&lt;=SUMIFS(Barèmes!$E$6:$E$28,Barèmes!$A$6:$A$28,"Endurance — Luc Léger (palier)",Barèmes!$B$6:$B$28,H560,Barèmes!$C$6:$C$28,IF(H560="6ème","Mixte",G560)),"fragile","satisfaisant")),IF(J560&gt;=SUMIFS(Barèmes!$D$6:$D$28,Barèmes!$A$6:$A$28,"Endurance — Luc Léger (palier)",Barèmes!$B$6:$B$28,H560,Barèmes!$C$6:$C$28,IF(H560="6ème","Mixte",G560)),"à besoin",IF(J560&gt;=SUMIFS(Barèmes!$E$6:$E$28,Barèmes!$A$6:$A$28,"Endurance — Luc Léger (palier)",Barèmes!$B$6:$B$28,H560,Barèmes!$C$6:$C$28,IF(H560="6ème","Mixte",G560)),"fragile","satisfaisant"))))</f>
        <v/>
      </c>
      <c r="N560" s="21" t="str">
        <f>IF(OR(J560="",SUMPRODUCT((Barèmes!$A$6:$A$28="Endurance — Luc Léger (palier)")*(Barèmes!$B$6:$B$28=H560)*(Barèmes!$C$6:$C$28=IF(H560="6ème","Mixte",G560)))=0),"",IF(SUMPRODUCT((Barèmes!$A$6:$A$28="Endurance — Luc Léger (palier)")*(Barèmes!$B$6:$B$28=H560)*(Barèmes!$C$6:$C$28=IF(H560="6ème","Mixte",G560))*(Barèmes!$J$6:$J$28="+"))&gt;0,IF(J560&lt;=SUMIFS(Barèmes!$F$6:$F$28,Barèmes!$A$6:$A$28,"Endurance — Luc Léger (palier)",Barèmes!$B$6:$B$28,H560,Barèmes!$C$6:$C$28,IF(H560="6ème","Mixte",G560)),Barèmes!$B$2,IF(J560&lt;=SUMIFS(Barèmes!$G$6:$G$28,Barèmes!$A$6:$A$28,"Endurance — Luc Léger (palier)",Barèmes!$B$6:$B$28,H560,Barèmes!$C$6:$C$28,IF(H560="6ème","Mixte",G560)),Barèmes!$C$2,IF(J560&lt;=SUMIFS(Barèmes!$H$6:$H$28,Barèmes!$A$6:$A$28,"Endurance — Luc Léger (palier)",Barèmes!$B$6:$B$28,H560,Barèmes!$C$6:$C$28,IF(H560="6ème","Mixte",G560)),Barèmes!$D$2,IF(J560&lt;=SUMIFS(Barèmes!$I$6:$I$28,Barèmes!$A$6:$A$28,"Endurance — Luc Léger (palier)",Barèmes!$B$6:$B$28,H560,Barèmes!$C$6:$C$28,IF(H560="6ème","Mixte",G560)),Barèmes!$E$2,Barèmes!$F$2)))),IF(J560&gt;=SUMIFS(Barèmes!$F$6:$F$28,Barèmes!$A$6:$A$28,"Endurance — Luc Léger (palier)",Barèmes!$B$6:$B$28,H560,Barèmes!$C$6:$C$28,IF(H560="6ème","Mixte",G560)),Barèmes!$B$2,IF(J560&gt;=SUMIFS(Barèmes!$G$6:$G$28,Barèmes!$A$6:$A$28,"Endurance — Luc Léger (palier)",Barèmes!$B$6:$B$28,H560,Barèmes!$C$6:$C$28,IF(H560="6ème","Mixte",G560)),Barèmes!$C$2,IF(J560&gt;=SUMIFS(Barèmes!$H$6:$H$28,Barèmes!$A$6:$A$28,"Endurance — Luc Léger (palier)",Barèmes!$B$6:$B$28,H560,Barèmes!$C$6:$C$28,IF(H560="6ème","Mixte",G560)),Barèmes!$D$2,IF(J560&gt;=SUMIFS(Barèmes!$I$6:$I$28,Barèmes!$A$6:$A$28,"Endurance — Luc Léger (palier)",Barèmes!$B$6:$B$28,H560,Barèmes!$C$6:$C$28,IF(H560="6ème","Mixte",G560)),Barèmes!$E$2,Barèmes!$F$2))))))</f>
        <v/>
      </c>
      <c r="O560" s="22"/>
      <c r="P560" s="23" t="str">
        <f>IF(OR(O560="",SUMPRODUCT((Barèmes!$A$6:$A$28="Force bas du corps — Saut en longueur (m)")*(Barèmes!$B$6:$B$28=H560)*(Barèmes!$C$6:$C$28=IF(H560="6ème","Mixte",G560)))=0),"",IF(SUMPRODUCT((Barèmes!$A$6:$A$28="Force bas du corps — Saut en longueur (m)")*(Barèmes!$B$6:$B$28=H560)*(Barèmes!$C$6:$C$28=IF(H560="6ème","Mixte",G560))*(Barèmes!$J$6:$J$28="+"))&gt;0,IF(O560&lt;=SUMIFS(Barèmes!$D$6:$D$28,Barèmes!$A$6:$A$28,"Force bas du corps — Saut en longueur (m)",Barèmes!$B$6:$B$28,H560,Barèmes!$C$6:$C$28,IF(H560="6ème","Mixte",G560)),"à besoin",IF(O560&lt;=SUMIFS(Barèmes!$E$6:$E$28,Barèmes!$A$6:$A$28,"Force bas du corps — Saut en longueur (m)",Barèmes!$B$6:$B$28,H560,Barèmes!$C$6:$C$28,IF(H560="6ème","Mixte",G560)),"fragile","satisfaisant")),IF(O560&gt;=SUMIFS(Barèmes!$D$6:$D$28,Barèmes!$A$6:$A$28,"Force bas du corps — Saut en longueur (m)",Barèmes!$B$6:$B$28,H560,Barèmes!$C$6:$C$28,IF(H560="6ème","Mixte",G560)),"à besoin",IF(O560&gt;=SUMIFS(Barèmes!$E$6:$E$28,Barèmes!$A$6:$A$28,"Force bas du corps — Saut en longueur (m)",Barèmes!$B$6:$B$28,H560,Barèmes!$C$6:$C$28,IF(H560="6ème","Mixte",G560)),"fragile","satisfaisant"))))</f>
        <v/>
      </c>
      <c r="Q560" s="23" t="str">
        <f>IF(OR(O560="",SUMPRODUCT((Barèmes!$A$6:$A$28="Force bas du corps — Saut en longueur (m)")*(Barèmes!$B$6:$B$28=H560)*(Barèmes!$C$6:$C$28=IF(H560="6ème","Mixte",G560)))=0),"",IF(SUMPRODUCT((Barèmes!$A$6:$A$28="Force bas du corps — Saut en longueur (m)")*(Barèmes!$B$6:$B$28=H560)*(Barèmes!$C$6:$C$28=IF(H560="6ème","Mixte",G560))*(Barèmes!$J$6:$J$28="+"))&gt;0,IF(O560&lt;=SUMIFS(Barèmes!$F$6:$F$28,Barèmes!$A$6:$A$28,"Force bas du corps — Saut en longueur (m)",Barèmes!$B$6:$B$28,H560,Barèmes!$C$6:$C$28,IF(H560="6ème","Mixte",G560)),Barèmes!$B$2,IF(O560&lt;=SUMIFS(Barèmes!$G$6:$G$28,Barèmes!$A$6:$A$28,"Force bas du corps — Saut en longueur (m)",Barèmes!$B$6:$B$28,H560,Barèmes!$C$6:$C$28,IF(H560="6ème","Mixte",G560)),Barèmes!$C$2,IF(O560&lt;=SUMIFS(Barèmes!$H$6:$H$28,Barèmes!$A$6:$A$28,"Force bas du corps — Saut en longueur (m)",Barèmes!$B$6:$B$28,H560,Barèmes!$C$6:$C$28,IF(H560="6ème","Mixte",G560)),Barèmes!$D$2,IF(O560&lt;=SUMIFS(Barèmes!$I$6:$I$28,Barèmes!$A$6:$A$28,"Force bas du corps — Saut en longueur (m)",Barèmes!$B$6:$B$28,H560,Barèmes!$C$6:$C$28,IF(H560="6ème","Mixte",G560)),Barèmes!$E$2,Barèmes!$F$2)))),IF(O560&gt;=SUMIFS(Barèmes!$F$6:$F$28,Barèmes!$A$6:$A$28,"Force bas du corps — Saut en longueur (m)",Barèmes!$B$6:$B$28,H560,Barèmes!$C$6:$C$28,IF(H560="6ème","Mixte",G560)),Barèmes!$B$2,IF(O560&gt;=SUMIFS(Barèmes!$G$6:$G$28,Barèmes!$A$6:$A$28,"Force bas du corps — Saut en longueur (m)",Barèmes!$B$6:$B$28,H560,Barèmes!$C$6:$C$28,IF(H560="6ème","Mixte",G560)),Barèmes!$C$2,IF(O560&gt;=SUMIFS(Barèmes!$H$6:$H$28,Barèmes!$A$6:$A$28,"Force bas du corps — Saut en longueur (m)",Barèmes!$B$6:$B$28,H560,Barèmes!$C$6:$C$28,IF(H560="6ème","Mixte",G560)),Barèmes!$D$2,IF(O560&gt;=SUMIFS(Barèmes!$I$6:$I$28,Barèmes!$A$6:$A$28,"Force bas du corps — Saut en longueur (m)",Barèmes!$B$6:$B$28,H560,Barèmes!$C$6:$C$28,IF(H560="6ème","Mixte",G560)),Barèmes!$E$2,Barèmes!$F$2))))))</f>
        <v/>
      </c>
      <c r="R560" s="22"/>
      <c r="S560" s="24" t="str">
        <f>IF(OR(R560="",SUMPRODUCT((Barèmes!$A$6:$A$28="Vitesse — 30 m (s)")*(Barèmes!$B$6:$B$28=H560)*(Barèmes!$C$6:$C$28=IF(H560="6ème","Mixte",G560)))=0),"",IF(SUMPRODUCT((Barèmes!$A$6:$A$28="Vitesse — 30 m (s)")*(Barèmes!$B$6:$B$28=H560)*(Barèmes!$C$6:$C$28=IF(H560="6ème","Mixte",G560))*(Barèmes!$J$6:$J$28="+"))&gt;0,IF(R560&lt;=SUMIFS(Barèmes!$D$6:$D$28,Barèmes!$A$6:$A$28,"Vitesse — 30 m (s)",Barèmes!$B$6:$B$28,H560,Barèmes!$C$6:$C$28,IF(H560="6ème","Mixte",G560)),"à besoin",IF(R560&lt;=SUMIFS(Barèmes!$E$6:$E$28,Barèmes!$A$6:$A$28,"Vitesse — 30 m (s)",Barèmes!$B$6:$B$28,H560,Barèmes!$C$6:$C$28,IF(H560="6ème","Mixte",G560)),"fragile","satisfaisant")),IF(R560&gt;=SUMIFS(Barèmes!$D$6:$D$28,Barèmes!$A$6:$A$28,"Vitesse — 30 m (s)",Barèmes!$B$6:$B$28,H560,Barèmes!$C$6:$C$28,IF(H560="6ème","Mixte",G560)),"à besoin",IF(R560&gt;=SUMIFS(Barèmes!$E$6:$E$28,Barèmes!$A$6:$A$28,"Vitesse — 30 m (s)",Barèmes!$B$6:$B$28,H560,Barèmes!$C$6:$C$28,IF(H560="6ème","Mixte",G560)),"fragile","satisfaisant"))))</f>
        <v/>
      </c>
      <c r="T560" s="24" t="str">
        <f>IF(OR(R560="",SUMPRODUCT((Barèmes!$A$6:$A$28="Vitesse — 30 m (s)")*(Barèmes!$B$6:$B$28=H560)*(Barèmes!$C$6:$C$28=IF(H560="6ème","Mixte",G560)))=0),"",IF(SUMPRODUCT((Barèmes!$A$6:$A$28="Vitesse — 30 m (s)")*(Barèmes!$B$6:$B$28=H560)*(Barèmes!$C$6:$C$28=IF(H560="6ème","Mixte",G560))*(Barèmes!$J$6:$J$28="+"))&gt;0,IF(R560&lt;=SUMIFS(Barèmes!$F$6:$F$28,Barèmes!$A$6:$A$28,"Vitesse — 30 m (s)",Barèmes!$B$6:$B$28,H560,Barèmes!$C$6:$C$28,IF(H560="6ème","Mixte",G560)),Barèmes!$B$2,IF(R560&lt;=SUMIFS(Barèmes!$G$6:$G$28,Barèmes!$A$6:$A$28,"Vitesse — 30 m (s)",Barèmes!$B$6:$B$28,H560,Barèmes!$C$6:$C$28,IF(H560="6ème","Mixte",G560)),Barèmes!$C$2,IF(R560&lt;=SUMIFS(Barèmes!$H$6:$H$28,Barèmes!$A$6:$A$28,"Vitesse — 30 m (s)",Barèmes!$B$6:$B$28,H560,Barèmes!$C$6:$C$28,IF(H560="6ème","Mixte",G560)),Barèmes!$D$2,IF(R560&lt;=SUMIFS(Barèmes!$I$6:$I$28,Barèmes!$A$6:$A$28,"Vitesse — 30 m (s)",Barèmes!$B$6:$B$28,H560,Barèmes!$C$6:$C$28,IF(H560="6ème","Mixte",G560)),Barèmes!$E$2,Barèmes!$F$2)))),IF(R560&gt;=SUMIFS(Barèmes!$F$6:$F$28,Barèmes!$A$6:$A$28,"Vitesse — 30 m (s)",Barèmes!$B$6:$B$28,H560,Barèmes!$C$6:$C$28,IF(H560="6ème","Mixte",G560)),Barèmes!$B$2,IF(R560&gt;=SUMIFS(Barèmes!$G$6:$G$28,Barèmes!$A$6:$A$28,"Vitesse — 30 m (s)",Barèmes!$B$6:$B$28,H560,Barèmes!$C$6:$C$28,IF(H560="6ème","Mixte",G560)),Barèmes!$C$2,IF(R560&gt;=SUMIFS(Barèmes!$H$6:$H$28,Barèmes!$A$6:$A$28,"Vitesse — 30 m (s)",Barèmes!$B$6:$B$28,H560,Barèmes!$C$6:$C$28,IF(H560="6ème","Mixte",G560)),Barèmes!$D$2,IF(R560&gt;=SUMIFS(Barèmes!$I$6:$I$28,Barèmes!$A$6:$A$28,"Vitesse — 30 m (s)",Barèmes!$B$6:$B$28,H560,Barèmes!$C$6:$C$28,IF(H560="6ème","Mixte",G560)),Barèmes!$E$2,Barèmes!$F$2))))))</f>
        <v/>
      </c>
      <c r="U560" s="22"/>
      <c r="V560" s="25" t="str">
        <f>IF(OR(U560="",SUMPRODUCT((Barèmes!$A$6:$A$28="Vitesse — 50 m (s)")*(Barèmes!$B$6:$B$28=H560)*(Barèmes!$C$6:$C$28=IF(H560="6ème","Mixte",G560)))=0),"",IF(SUMPRODUCT((Barèmes!$A$6:$A$28="Vitesse — 50 m (s)")*(Barèmes!$B$6:$B$28=H560)*(Barèmes!$C$6:$C$28=IF(H560="6ème","Mixte",G560))*(Barèmes!$J$6:$J$28="+"))&gt;0,IF(U560&lt;=SUMIFS(Barèmes!$D$6:$D$28,Barèmes!$A$6:$A$28,"Vitesse — 50 m (s)",Barèmes!$B$6:$B$28,H560,Barèmes!$C$6:$C$28,IF(H560="6ème","Mixte",G560)),"à besoin",IF(U560&lt;=SUMIFS(Barèmes!$E$6:$E$28,Barèmes!$A$6:$A$28,"Vitesse — 50 m (s)",Barèmes!$B$6:$B$28,H560,Barèmes!$C$6:$C$28,IF(H560="6ème","Mixte",G560)),"fragile","satisfaisant")),IF(U560&gt;=SUMIFS(Barèmes!$D$6:$D$28,Barèmes!$A$6:$A$28,"Vitesse — 50 m (s)",Barèmes!$B$6:$B$28,H560,Barèmes!$C$6:$C$28,IF(H560="6ème","Mixte",G560)),"à besoin",IF(U560&gt;=SUMIFS(Barèmes!$E$6:$E$28,Barèmes!$A$6:$A$28,"Vitesse — 50 m (s)",Barèmes!$B$6:$B$28,H560,Barèmes!$C$6:$C$28,IF(H560="6ème","Mixte",G560)),"fragile","satisfaisant"))))</f>
        <v/>
      </c>
      <c r="W560" s="25" t="str">
        <f>IF(OR(U560="",SUMPRODUCT((Barèmes!$A$6:$A$28="Vitesse — 50 m (s)")*(Barèmes!$B$6:$B$28=H560)*(Barèmes!$C$6:$C$28=IF(H560="6ème","Mixte",G560)))=0),"",IF(SUMPRODUCT((Barèmes!$A$6:$A$28="Vitesse — 50 m (s)")*(Barèmes!$B$6:$B$28=H560)*(Barèmes!$C$6:$C$28=IF(H560="6ème","Mixte",G560))*(Barèmes!$J$6:$J$28="+"))&gt;0,IF(U560&lt;=SUMIFS(Barèmes!$F$6:$F$28,Barèmes!$A$6:$A$28,"Vitesse — 50 m (s)",Barèmes!$B$6:$B$28,H560,Barèmes!$C$6:$C$28,IF(H560="6ème","Mixte",G560)),Barèmes!$B$2,IF(U560&lt;=SUMIFS(Barèmes!$G$6:$G$28,Barèmes!$A$6:$A$28,"Vitesse — 50 m (s)",Barèmes!$B$6:$B$28,H560,Barèmes!$C$6:$C$28,IF(H560="6ème","Mixte",G560)),Barèmes!$C$2,IF(U560&lt;=SUMIFS(Barèmes!$H$6:$H$28,Barèmes!$A$6:$A$28,"Vitesse — 50 m (s)",Barèmes!$B$6:$B$28,H560,Barèmes!$C$6:$C$28,IF(H560="6ème","Mixte",G560)),Barèmes!$D$2,IF(U560&lt;=SUMIFS(Barèmes!$I$6:$I$28,Barèmes!$A$6:$A$28,"Vitesse — 50 m (s)",Barèmes!$B$6:$B$28,H560,Barèmes!$C$6:$C$28,IF(H560="6ème","Mixte",G560)),Barèmes!$E$2,Barèmes!$F$2)))),IF(U560&gt;=SUMIFS(Barèmes!$F$6:$F$28,Barèmes!$A$6:$A$28,"Vitesse — 50 m (s)",Barèmes!$B$6:$B$28,H560,Barèmes!$C$6:$C$28,IF(H560="6ème","Mixte",G560)),Barèmes!$B$2,IF(U560&gt;=SUMIFS(Barèmes!$G$6:$G$28,Barèmes!$A$6:$A$28,"Vitesse — 50 m (s)",Barèmes!$B$6:$B$28,H560,Barèmes!$C$6:$C$28,IF(H560="6ème","Mixte",G560)),Barèmes!$C$2,IF(U560&gt;=SUMIFS(Barèmes!$H$6:$H$28,Barèmes!$A$6:$A$28,"Vitesse — 50 m (s)",Barèmes!$B$6:$B$28,H560,Barèmes!$C$6:$C$28,IF(H560="6ème","Mixte",G560)),Barèmes!$D$2,IF(U560&gt;=SUMIFS(Barèmes!$I$6:$I$28,Barèmes!$A$6:$A$28,"Vitesse — 50 m (s)",Barèmes!$B$6:$B$28,H560,Barèmes!$C$6:$C$28,IF(H560="6ème","Mixte",G560)),Barèmes!$E$2,Barèmes!$F$2))))))</f>
        <v/>
      </c>
      <c r="X560" s="18"/>
      <c r="Y560" s="26" t="str" cm="1">
        <f t="array" ref="Y560">IF(OR(X560="",SUMPRODUCT((Barèmes!$A$6:$A$28="Souplesse (score 1-5)")*(Barèmes!$B$6:$B$28=H560)*(Barèmes!$C$6:$C$28=IF(H560="6ème","Mixte",G560)))=0),"",IF(SUMPRODUCT((Barèmes!$A$6:$A$28="Souplesse (score 1-5)")*(Barèmes!$B$6:$B$28=H560)*(Barèmes!$C$6:$C$28=IF(H560="6ème","Mixte",G560))*(Barèmes!$J$6:$J$28="+"))&gt;0,IF(X560&lt;=SUMIFS(Barèmes!$D$6:$D$28,Barèmes!$A$6:$A$28,"Souplesse (score 1-5)",Barèmes!$B$6:$B$28,H560,Barèmes!$C$6:$C$28,IF(H560="6ème","Mixte",G560)),"à besoin",IF(X560&lt;=SUMIFS(Barèmes!$E$6:$E$28,Barèmes!$A$6:$A$28,"Souplesse (score 1-5)",Barèmes!$B$6:$B$28,H560,Barèmes!$C$6:$C$28,IF(H560="6ème","Mixte",G560)),"fragile","satisfaisant")),IF(X560&gt;=SUMIFS(Barèmes!$D$6:$D$28,Barèmes!$A$6:$A$28,"Souplesse (score 1-5)",Barèmes!$B$6:$B$28,H560,Barèmes!$C$6:$C$28,IF(H560="6ème","Mixte",G560)),"à besoin",IF(X560&gt;=SUMIFS(Barèmes!$E$6:$E$28,Barèmes!$A$6:$A$28,"Souplesse (score 1-5)",Barèmes!$B$6:$B$28,H560,Barèmes!$C$6:$C$28,IF(H560="6ème","Mixte",G560)),"fragile","satisfaisant"))))</f>
        <v/>
      </c>
      <c r="Z560" s="26" t="str" cm="1">
        <f t="array" ref="Z560">IF(OR(X560="",SUMPRODUCT((Barèmes!$A$6:$A$28="Souplesse (score 1-5)")*(Barèmes!$B$6:$B$28=H560)*(Barèmes!$C$6:$C$28=IF(H560="6ème","Mixte",G560)))=0),"",IF(SUMPRODUCT((Barèmes!$A$6:$A$28="Souplesse (score 1-5)")*(Barèmes!$B$6:$B$28=H560)*(Barèmes!$C$6:$C$28=IF(H560="6ème","Mixte",G560))*(Barèmes!$J$6:$J$28="+"))&gt;0,IF(X560&lt;=SUMIFS(Barèmes!$F$6:$F$28,Barèmes!$A$6:$A$28,"Souplesse (score 1-5)",Barèmes!$B$6:$B$28,H560,Barèmes!$C$6:$C$28,IF(H560="6ème","Mixte",G560)),Barèmes!$B$2,IF(X560&lt;=SUMIFS(Barèmes!$G$6:$G$28,Barèmes!$A$6:$A$28,"Souplesse (score 1-5)",Barèmes!$B$6:$B$28,H560,Barèmes!$C$6:$C$28,IF(H560="6ème","Mixte",G560)),Barèmes!$C$2,IF(X560&lt;=SUMIFS(Barèmes!$H$6:$H$28,Barèmes!$A$6:$A$28,"Souplesse (score 1-5)",Barèmes!$B$6:$B$28,H560,Barèmes!$C$6:$C$28,IF(H560="6ème","Mixte",G560)),Barèmes!$D$2,IF(X560&lt;=SUMIFS(Barèmes!$I$6:$I$28,Barèmes!$A$6:$A$28,"Souplesse (score 1-5)",Barèmes!$B$6:$B$28,H560,Barèmes!$C$6:$C$28,IF(H560="6ème","Mixte",G560)),Barèmes!$E$2,Barèmes!$F$2)))),IF(X560&gt;=SUMIFS(Barèmes!$F$6:$F$28,Barèmes!$A$6:$A$28,"Souplesse (score 1-5)",Barèmes!$B$6:$B$28,H560,Barèmes!$C$6:$C$28,IF(H560="6ème","Mixte",G560)),Barèmes!$B$2,IF(X560&gt;=SUMIFS(Barèmes!$G$6:$G$28,Barèmes!$A$6:$A$28,"Souplesse (score 1-5)",Barèmes!$B$6:$B$28,H560,Barèmes!$C$6:$C$28,IF(H560="6ème","Mixte",G560)),Barèmes!$C$2,IF(X560&gt;=SUMIFS(Barèmes!$H$6:$H$28,Barèmes!$A$6:$A$28,"Souplesse (score 1-5)",Barèmes!$B$6:$B$28,H560,Barèmes!$C$6:$C$28,IF(H560="6ème","Mixte",G560)),Barèmes!$D$2,IF(X560&gt;=SUMIFS(Barèmes!$I$6:$I$28,Barèmes!$A$6:$A$28,"Souplesse (score 1-5)",Barèmes!$B$6:$B$28,H560,Barèmes!$C$6:$C$28,IF(H560="6ème","Mixte",G560)),Barèmes!$E$2,Barèmes!$F$2))))))</f>
        <v/>
      </c>
      <c r="AA560" s="22"/>
      <c r="AB560" s="27" t="str">
        <f>IF(OR(AA560="",SUMPRODUCT((Barèmes!$A$6:$A$28="Agilité — T-test 974 (s)")*(Barèmes!$B$6:$B$28=H560)*(Barèmes!$C$6:$C$28=IF(H560="6ème","Mixte",G560)))=0),"",IF(SUMPRODUCT((Barèmes!$A$6:$A$28="Agilité — T-test 974 (s)")*(Barèmes!$B$6:$B$28=H560)*(Barèmes!$C$6:$C$28=IF(H560="6ème","Mixte",G560))*(Barèmes!$J$6:$J$28="+"))&gt;0,IF(AA560&lt;=SUMIFS(Barèmes!$D$6:$D$28,Barèmes!$A$6:$A$28,"Agilité — T-test 974 (s)",Barèmes!$B$6:$B$28,H560,Barèmes!$C$6:$C$28,IF(H560="6ème","Mixte",G560)),"à besoin",IF(AA560&lt;=SUMIFS(Barèmes!$E$6:$E$28,Barèmes!$A$6:$A$28,"Agilité — T-test 974 (s)",Barèmes!$B$6:$B$28,H560,Barèmes!$C$6:$C$28,IF(H560="6ème","Mixte",G560)),"fragile","satisfaisant")),IF(AA560&gt;=SUMIFS(Barèmes!$D$6:$D$28,Barèmes!$A$6:$A$28,"Agilité — T-test 974 (s)",Barèmes!$B$6:$B$28,H560,Barèmes!$C$6:$C$28,IF(H560="6ème","Mixte",G560)),"à besoin",IF(AA560&gt;=SUMIFS(Barèmes!$E$6:$E$28,Barèmes!$A$6:$A$28,"Agilité — T-test 974 (s)",Barèmes!$B$6:$B$28,H560,Barèmes!$C$6:$C$28,IF(H560="6ème","Mixte",G560)),"fragile","satisfaisant"))))</f>
        <v/>
      </c>
      <c r="AC560" s="27" t="str">
        <f>IF(OR(AA560="",SUMPRODUCT((Barèmes!$A$6:$A$28="Agilité — T-test 974 (s)")*(Barèmes!$B$6:$B$28=H560)*(Barèmes!$C$6:$C$28=IF(H560="6ème","Mixte",G560)))=0),"",IF(SUMPRODUCT((Barèmes!$A$6:$A$28="Agilité — T-test 974 (s)")*(Barèmes!$B$6:$B$28=H560)*(Barèmes!$C$6:$C$28=IF(H560="6ème","Mixte",G560))*(Barèmes!$J$6:$J$28="+"))&gt;0,IF(AA560&lt;=SUMIFS(Barèmes!$F$6:$F$28,Barèmes!$A$6:$A$28,"Agilité — T-test 974 (s)",Barèmes!$B$6:$B$28,H560,Barèmes!$C$6:$C$28,IF(H560="6ème","Mixte",G560)),Barèmes!$B$2,IF(AA560&lt;=SUMIFS(Barèmes!$G$6:$G$28,Barèmes!$A$6:$A$28,"Agilité — T-test 974 (s)",Barèmes!$B$6:$B$28,H560,Barèmes!$C$6:$C$28,IF(H560="6ème","Mixte",G560)),Barèmes!$C$2,IF(AA560&lt;=SUMIFS(Barèmes!$H$6:$H$28,Barèmes!$A$6:$A$28,"Agilité — T-test 974 (s)",Barèmes!$B$6:$B$28,H560,Barèmes!$C$6:$C$28,IF(H560="6ème","Mixte",G560)),Barèmes!$D$2,IF(AA560&lt;=SUMIFS(Barèmes!$I$6:$I$28,Barèmes!$A$6:$A$28,"Agilité — T-test 974 (s)",Barèmes!$B$6:$B$28,H560,Barèmes!$C$6:$C$28,IF(H560="6ème","Mixte",G560)),Barèmes!$E$2,Barèmes!$F$2)))),IF(AA560&gt;=SUMIFS(Barèmes!$F$6:$F$28,Barèmes!$A$6:$A$28,"Agilité — T-test 974 (s)",Barèmes!$B$6:$B$28,H560,Barèmes!$C$6:$C$28,IF(H560="6ème","Mixte",G560)),Barèmes!$B$2,IF(AA560&gt;=SUMIFS(Barèmes!$G$6:$G$28,Barèmes!$A$6:$A$28,"Agilité — T-test 974 (s)",Barèmes!$B$6:$B$28,H560,Barèmes!$C$6:$C$28,IF(H560="6ème","Mixte",G560)),Barèmes!$C$2,IF(AA560&gt;=SUMIFS(Barèmes!$H$6:$H$28,Barèmes!$A$6:$A$28,"Agilité — T-test 974 (s)",Barèmes!$B$6:$B$28,H560,Barèmes!$C$6:$C$28,IF(H560="6ème","Mixte",G560)),Barèmes!$D$2,IF(AA560&gt;=SUMIFS(Barèmes!$I$6:$I$28,Barèmes!$A$6:$A$28,"Agilité — T-test 974 (s)",Barèmes!$B$6:$B$28,H560,Barèmes!$C$6:$C$28,IF(H560="6ème","Mixte",G560)),Barèmes!$E$2,Barèmes!$F$2))))))</f>
        <v/>
      </c>
      <c r="AD560" s="28" t="str">
        <f t="shared" si="66"/>
        <v/>
      </c>
      <c r="AE560" s="29" t="str">
        <f t="shared" si="67"/>
        <v/>
      </c>
      <c r="AF560" s="30" t="str">
        <f>IF(OR(AD560="",SUMPRODUCT((Barèmes!$A$6:$A$28="Surcoût d'agilité (s) — technique")*(Barèmes!$B$6:$B$28=H560)*(Barèmes!$C$6:$C$28=IF(H560="6ème","Mixte",G560)))=0),"",IF(SUMPRODUCT((Barèmes!$A$6:$A$28="Surcoût d'agilité (s) — technique")*(Barèmes!$B$6:$B$28=H560)*(Barèmes!$C$6:$C$28=IF(H560="6ème","Mixte",G560))*(Barèmes!$J$6:$J$28="+"))&gt;0,IF(AD560&lt;=SUMIFS(Barèmes!$D$6:$D$28,Barèmes!$A$6:$A$28,"Surcoût d'agilité (s) — technique",Barèmes!$B$6:$B$28,H560,Barèmes!$C$6:$C$28,IF(H560="6ème","Mixte",G560)),"à besoin",IF(AD560&lt;=SUMIFS(Barèmes!$E$6:$E$28,Barèmes!$A$6:$A$28,"Surcoût d'agilité (s) — technique",Barèmes!$B$6:$B$28,H560,Barèmes!$C$6:$C$28,IF(H560="6ème","Mixte",G560)),"fragile","satisfaisant")),IF(AD560&gt;=SUMIFS(Barèmes!$D$6:$D$28,Barèmes!$A$6:$A$28,"Surcoût d'agilité (s) — technique",Barèmes!$B$6:$B$28,H560,Barèmes!$C$6:$C$28,IF(H560="6ème","Mixte",G560)),"à besoin",IF(AD560&gt;=SUMIFS(Barèmes!$E$6:$E$28,Barèmes!$A$6:$A$28,"Surcoût d'agilité (s) — technique",Barèmes!$B$6:$B$28,H560,Barèmes!$C$6:$C$28,IF(H560="6ème","Mixte",G560)),"fragile","satisfaisant"))))</f>
        <v/>
      </c>
      <c r="AG560" s="30" t="str">
        <f>IF(OR(AD560="",SUMPRODUCT((Barèmes!$A$6:$A$28="Surcoût d'agilité (s) — technique")*(Barèmes!$B$6:$B$28=H560)*(Barèmes!$C$6:$C$28=IF(H560="6ème","Mixte",G560)))=0),"",IF(SUMPRODUCT((Barèmes!$A$6:$A$28="Surcoût d'agilité (s) — technique")*(Barèmes!$B$6:$B$28=H560)*(Barèmes!$C$6:$C$28=IF(H560="6ème","Mixte",G560))*(Barèmes!$J$6:$J$28="+"))&gt;0,IF(AD560&lt;=SUMIFS(Barèmes!$F$6:$F$28,Barèmes!$A$6:$A$28,"Surcoût d'agilité (s) — technique",Barèmes!$B$6:$B$28,H560,Barèmes!$C$6:$C$28,IF(H560="6ème","Mixte",G560)),Barèmes!$B$2,IF(AD560&lt;=SUMIFS(Barèmes!$G$6:$G$28,Barèmes!$A$6:$A$28,"Surcoût d'agilité (s) — technique",Barèmes!$B$6:$B$28,H560,Barèmes!$C$6:$C$28,IF(H560="6ème","Mixte",G560)),Barèmes!$C$2,IF(AD560&lt;=SUMIFS(Barèmes!$H$6:$H$28,Barèmes!$A$6:$A$28,"Surcoût d'agilité (s) — technique",Barèmes!$B$6:$B$28,H560,Barèmes!$C$6:$C$28,IF(H560="6ème","Mixte",G560)),Barèmes!$D$2,IF(AD560&lt;=SUMIFS(Barèmes!$I$6:$I$28,Barèmes!$A$6:$A$28,"Surcoût d'agilité (s) — technique",Barèmes!$B$6:$B$28,H560,Barèmes!$C$6:$C$28,IF(H560="6ème","Mixte",G560)),Barèmes!$E$2,Barèmes!$F$2)))),IF(AD560&gt;=SUMIFS(Barèmes!$F$6:$F$28,Barèmes!$A$6:$A$28,"Surcoût d'agilité (s) — technique",Barèmes!$B$6:$B$28,H560,Barèmes!$C$6:$C$28,IF(H560="6ème","Mixte",G560)),Barèmes!$B$2,IF(AD560&gt;=SUMIFS(Barèmes!$G$6:$G$28,Barèmes!$A$6:$A$28,"Surcoût d'agilité (s) — technique",Barèmes!$B$6:$B$28,H560,Barèmes!$C$6:$C$28,IF(H560="6ème","Mixte",G560)),Barèmes!$C$2,IF(AD560&gt;=SUMIFS(Barèmes!$H$6:$H$28,Barèmes!$A$6:$A$28,"Surcoût d'agilité (s) — technique",Barèmes!$B$6:$B$28,H560,Barèmes!$C$6:$C$28,IF(H560="6ème","Mixte",G560)),Barèmes!$D$2,IF(AD560&gt;=SUMIFS(Barèmes!$I$6:$I$28,Barèmes!$A$6:$A$28,"Surcoût d'agilité (s) — technique",Barèmes!$B$6:$B$28,H560,Barèmes!$C$6:$C$28,IF(H560="6ème","Mixte",G560)),Barèmes!$E$2,Barèmes!$F$2))))))</f>
        <v/>
      </c>
      <c r="AH560" s="31" t="str">
        <f>IF((IF(N560="",0,1)+IF(Q560="",0,1)+IF(W560="",0,1)+IF(Z560="",0,1)+IF(AC560="",0,1))=0,"",3*IF(N560=Barèmes!$B$2,1,IF(N560=Barèmes!$C$2,2,IF(N560=Barèmes!$D$2,3,IF(N560=Barèmes!$E$2,4,IF(N560=Barèmes!$F$2,5,0)))))+3*IF(Q560=Barèmes!$B$2,1,IF(Q560=Barèmes!$C$2,2,IF(Q560=Barèmes!$D$2,3,IF(Q560=Barèmes!$E$2,4,IF(Q560=Barèmes!$F$2,5,0)))))+2*IF(W560=Barèmes!$B$2,1,IF(W560=Barèmes!$C$2,2,IF(W560=Barèmes!$D$2,3,IF(W560=Barèmes!$E$2,4,IF(W560=Barèmes!$F$2,5,0)))))+1*IF(Z560=Barèmes!$B$2,1,IF(Z560=Barèmes!$C$2,2,IF(Z560=Barèmes!$D$2,3,IF(Z560=Barèmes!$E$2,4,IF(Z560=Barèmes!$F$2,5,0)))))+1*IF(AC560=Barèmes!$B$2,1,IF(AC560=Barèmes!$C$2,2,IF(AC560=Barèmes!$D$2,3,IF(AC560=Barèmes!$E$2,4,IF(AC560=Barèmes!$F$2,5,0))))))</f>
        <v/>
      </c>
      <c r="AI560" s="31"/>
      <c r="AJ560" s="32" t="str">
        <f>IFERROR(INDEX(Croissance!$B$5:$B$604,MATCH(A560,Croissance!$A$5:$A$604,0)),"")</f>
        <v/>
      </c>
      <c r="AK560" s="32" t="str">
        <f>IFERROR(INDEX(Croissance!$C$5:$C$604,MATCH(A560,Croissance!$A$5:$A$604,0)),"")</f>
        <v/>
      </c>
      <c r="AL560" s="32" t="str">
        <f>IFERROR(INDEX(Croissance!$D$5:$D$604,MATCH(A560,Croissance!$A$5:$A$604,0)),"")</f>
        <v/>
      </c>
      <c r="AM560" s="32" t="str">
        <f>IFERROR(INDEX(Croissance!$E$5:$E$604,MATCH(A560,Croissance!$A$5:$A$604,0)),"")</f>
        <v/>
      </c>
      <c r="AO560" s="33">
        <f t="shared" si="72"/>
        <v>0</v>
      </c>
      <c r="AP560" s="33">
        <f t="shared" si="68"/>
        <v>0</v>
      </c>
      <c r="AQ560" s="33">
        <f>IF(A560="",0,IF(AND(OR('Synthèse classe'!$C$2="Tous",C560='Synthèse classe'!$C$2),OR('Synthèse classe'!$C$3="Toutes",D560='Synthèse classe'!$C$3),OR('Synthèse classe'!$C$4="Toutes",AND('Synthèse classe'!$C$4="Dernière",AP560=1),B560=IFERROR(VALUE('Synthèse classe'!$C$4),0))),1,0))</f>
        <v>0</v>
      </c>
      <c r="AR560" s="34" t="str">
        <f t="shared" si="69"/>
        <v/>
      </c>
    </row>
    <row r="561" spans="1:44" x14ac:dyDescent="0.2">
      <c r="A561" s="17" t="str">
        <f t="shared" si="65"/>
        <v/>
      </c>
      <c r="B561" s="18"/>
      <c r="C561" s="19"/>
      <c r="D561" s="19"/>
      <c r="E561" s="19"/>
      <c r="F561" s="19"/>
      <c r="G561" s="19"/>
      <c r="H561" s="17" t="str">
        <f t="shared" si="70"/>
        <v/>
      </c>
      <c r="I561" s="20"/>
      <c r="J561" s="18"/>
      <c r="K561" s="19"/>
      <c r="L561" s="21" t="str">
        <f t="shared" si="71"/>
        <v/>
      </c>
      <c r="M561" s="21" t="str">
        <f>IF(OR(J561="",SUMPRODUCT((Barèmes!$A$6:$A$28="Endurance — Luc Léger (palier)")*(Barèmes!$B$6:$B$28=H561)*(Barèmes!$C$6:$C$28=IF(H561="6ème","Mixte",G561)))=0),"",IF(SUMPRODUCT((Barèmes!$A$6:$A$28="Endurance — Luc Léger (palier)")*(Barèmes!$B$6:$B$28=H561)*(Barèmes!$C$6:$C$28=IF(H561="6ème","Mixte",G561))*(Barèmes!$J$6:$J$28="+"))&gt;0,IF(J561&lt;=SUMIFS(Barèmes!$D$6:$D$28,Barèmes!$A$6:$A$28,"Endurance — Luc Léger (palier)",Barèmes!$B$6:$B$28,H561,Barèmes!$C$6:$C$28,IF(H561="6ème","Mixte",G561)),"à besoin",IF(J561&lt;=SUMIFS(Barèmes!$E$6:$E$28,Barèmes!$A$6:$A$28,"Endurance — Luc Léger (palier)",Barèmes!$B$6:$B$28,H561,Barèmes!$C$6:$C$28,IF(H561="6ème","Mixte",G561)),"fragile","satisfaisant")),IF(J561&gt;=SUMIFS(Barèmes!$D$6:$D$28,Barèmes!$A$6:$A$28,"Endurance — Luc Léger (palier)",Barèmes!$B$6:$B$28,H561,Barèmes!$C$6:$C$28,IF(H561="6ème","Mixte",G561)),"à besoin",IF(J561&gt;=SUMIFS(Barèmes!$E$6:$E$28,Barèmes!$A$6:$A$28,"Endurance — Luc Léger (palier)",Barèmes!$B$6:$B$28,H561,Barèmes!$C$6:$C$28,IF(H561="6ème","Mixte",G561)),"fragile","satisfaisant"))))</f>
        <v/>
      </c>
      <c r="N561" s="21" t="str">
        <f>IF(OR(J561="",SUMPRODUCT((Barèmes!$A$6:$A$28="Endurance — Luc Léger (palier)")*(Barèmes!$B$6:$B$28=H561)*(Barèmes!$C$6:$C$28=IF(H561="6ème","Mixte",G561)))=0),"",IF(SUMPRODUCT((Barèmes!$A$6:$A$28="Endurance — Luc Léger (palier)")*(Barèmes!$B$6:$B$28=H561)*(Barèmes!$C$6:$C$28=IF(H561="6ème","Mixte",G561))*(Barèmes!$J$6:$J$28="+"))&gt;0,IF(J561&lt;=SUMIFS(Barèmes!$F$6:$F$28,Barèmes!$A$6:$A$28,"Endurance — Luc Léger (palier)",Barèmes!$B$6:$B$28,H561,Barèmes!$C$6:$C$28,IF(H561="6ème","Mixte",G561)),Barèmes!$B$2,IF(J561&lt;=SUMIFS(Barèmes!$G$6:$G$28,Barèmes!$A$6:$A$28,"Endurance — Luc Léger (palier)",Barèmes!$B$6:$B$28,H561,Barèmes!$C$6:$C$28,IF(H561="6ème","Mixte",G561)),Barèmes!$C$2,IF(J561&lt;=SUMIFS(Barèmes!$H$6:$H$28,Barèmes!$A$6:$A$28,"Endurance — Luc Léger (palier)",Barèmes!$B$6:$B$28,H561,Barèmes!$C$6:$C$28,IF(H561="6ème","Mixte",G561)),Barèmes!$D$2,IF(J561&lt;=SUMIFS(Barèmes!$I$6:$I$28,Barèmes!$A$6:$A$28,"Endurance — Luc Léger (palier)",Barèmes!$B$6:$B$28,H561,Barèmes!$C$6:$C$28,IF(H561="6ème","Mixte",G561)),Barèmes!$E$2,Barèmes!$F$2)))),IF(J561&gt;=SUMIFS(Barèmes!$F$6:$F$28,Barèmes!$A$6:$A$28,"Endurance — Luc Léger (palier)",Barèmes!$B$6:$B$28,H561,Barèmes!$C$6:$C$28,IF(H561="6ème","Mixte",G561)),Barèmes!$B$2,IF(J561&gt;=SUMIFS(Barèmes!$G$6:$G$28,Barèmes!$A$6:$A$28,"Endurance — Luc Léger (palier)",Barèmes!$B$6:$B$28,H561,Barèmes!$C$6:$C$28,IF(H561="6ème","Mixte",G561)),Barèmes!$C$2,IF(J561&gt;=SUMIFS(Barèmes!$H$6:$H$28,Barèmes!$A$6:$A$28,"Endurance — Luc Léger (palier)",Barèmes!$B$6:$B$28,H561,Barèmes!$C$6:$C$28,IF(H561="6ème","Mixte",G561)),Barèmes!$D$2,IF(J561&gt;=SUMIFS(Barèmes!$I$6:$I$28,Barèmes!$A$6:$A$28,"Endurance — Luc Léger (palier)",Barèmes!$B$6:$B$28,H561,Barèmes!$C$6:$C$28,IF(H561="6ème","Mixte",G561)),Barèmes!$E$2,Barèmes!$F$2))))))</f>
        <v/>
      </c>
      <c r="O561" s="22"/>
      <c r="P561" s="23" t="str">
        <f>IF(OR(O561="",SUMPRODUCT((Barèmes!$A$6:$A$28="Force bas du corps — Saut en longueur (m)")*(Barèmes!$B$6:$B$28=H561)*(Barèmes!$C$6:$C$28=IF(H561="6ème","Mixte",G561)))=0),"",IF(SUMPRODUCT((Barèmes!$A$6:$A$28="Force bas du corps — Saut en longueur (m)")*(Barèmes!$B$6:$B$28=H561)*(Barèmes!$C$6:$C$28=IF(H561="6ème","Mixte",G561))*(Barèmes!$J$6:$J$28="+"))&gt;0,IF(O561&lt;=SUMIFS(Barèmes!$D$6:$D$28,Barèmes!$A$6:$A$28,"Force bas du corps — Saut en longueur (m)",Barèmes!$B$6:$B$28,H561,Barèmes!$C$6:$C$28,IF(H561="6ème","Mixte",G561)),"à besoin",IF(O561&lt;=SUMIFS(Barèmes!$E$6:$E$28,Barèmes!$A$6:$A$28,"Force bas du corps — Saut en longueur (m)",Barèmes!$B$6:$B$28,H561,Barèmes!$C$6:$C$28,IF(H561="6ème","Mixte",G561)),"fragile","satisfaisant")),IF(O561&gt;=SUMIFS(Barèmes!$D$6:$D$28,Barèmes!$A$6:$A$28,"Force bas du corps — Saut en longueur (m)",Barèmes!$B$6:$B$28,H561,Barèmes!$C$6:$C$28,IF(H561="6ème","Mixte",G561)),"à besoin",IF(O561&gt;=SUMIFS(Barèmes!$E$6:$E$28,Barèmes!$A$6:$A$28,"Force bas du corps — Saut en longueur (m)",Barèmes!$B$6:$B$28,H561,Barèmes!$C$6:$C$28,IF(H561="6ème","Mixte",G561)),"fragile","satisfaisant"))))</f>
        <v/>
      </c>
      <c r="Q561" s="23" t="str">
        <f>IF(OR(O561="",SUMPRODUCT((Barèmes!$A$6:$A$28="Force bas du corps — Saut en longueur (m)")*(Barèmes!$B$6:$B$28=H561)*(Barèmes!$C$6:$C$28=IF(H561="6ème","Mixte",G561)))=0),"",IF(SUMPRODUCT((Barèmes!$A$6:$A$28="Force bas du corps — Saut en longueur (m)")*(Barèmes!$B$6:$B$28=H561)*(Barèmes!$C$6:$C$28=IF(H561="6ème","Mixte",G561))*(Barèmes!$J$6:$J$28="+"))&gt;0,IF(O561&lt;=SUMIFS(Barèmes!$F$6:$F$28,Barèmes!$A$6:$A$28,"Force bas du corps — Saut en longueur (m)",Barèmes!$B$6:$B$28,H561,Barèmes!$C$6:$C$28,IF(H561="6ème","Mixte",G561)),Barèmes!$B$2,IF(O561&lt;=SUMIFS(Barèmes!$G$6:$G$28,Barèmes!$A$6:$A$28,"Force bas du corps — Saut en longueur (m)",Barèmes!$B$6:$B$28,H561,Barèmes!$C$6:$C$28,IF(H561="6ème","Mixte",G561)),Barèmes!$C$2,IF(O561&lt;=SUMIFS(Barèmes!$H$6:$H$28,Barèmes!$A$6:$A$28,"Force bas du corps — Saut en longueur (m)",Barèmes!$B$6:$B$28,H561,Barèmes!$C$6:$C$28,IF(H561="6ème","Mixte",G561)),Barèmes!$D$2,IF(O561&lt;=SUMIFS(Barèmes!$I$6:$I$28,Barèmes!$A$6:$A$28,"Force bas du corps — Saut en longueur (m)",Barèmes!$B$6:$B$28,H561,Barèmes!$C$6:$C$28,IF(H561="6ème","Mixte",G561)),Barèmes!$E$2,Barèmes!$F$2)))),IF(O561&gt;=SUMIFS(Barèmes!$F$6:$F$28,Barèmes!$A$6:$A$28,"Force bas du corps — Saut en longueur (m)",Barèmes!$B$6:$B$28,H561,Barèmes!$C$6:$C$28,IF(H561="6ème","Mixte",G561)),Barèmes!$B$2,IF(O561&gt;=SUMIFS(Barèmes!$G$6:$G$28,Barèmes!$A$6:$A$28,"Force bas du corps — Saut en longueur (m)",Barèmes!$B$6:$B$28,H561,Barèmes!$C$6:$C$28,IF(H561="6ème","Mixte",G561)),Barèmes!$C$2,IF(O561&gt;=SUMIFS(Barèmes!$H$6:$H$28,Barèmes!$A$6:$A$28,"Force bas du corps — Saut en longueur (m)",Barèmes!$B$6:$B$28,H561,Barèmes!$C$6:$C$28,IF(H561="6ème","Mixte",G561)),Barèmes!$D$2,IF(O561&gt;=SUMIFS(Barèmes!$I$6:$I$28,Barèmes!$A$6:$A$28,"Force bas du corps — Saut en longueur (m)",Barèmes!$B$6:$B$28,H561,Barèmes!$C$6:$C$28,IF(H561="6ème","Mixte",G561)),Barèmes!$E$2,Barèmes!$F$2))))))</f>
        <v/>
      </c>
      <c r="R561" s="22"/>
      <c r="S561" s="24" t="str">
        <f>IF(OR(R561="",SUMPRODUCT((Barèmes!$A$6:$A$28="Vitesse — 30 m (s)")*(Barèmes!$B$6:$B$28=H561)*(Barèmes!$C$6:$C$28=IF(H561="6ème","Mixte",G561)))=0),"",IF(SUMPRODUCT((Barèmes!$A$6:$A$28="Vitesse — 30 m (s)")*(Barèmes!$B$6:$B$28=H561)*(Barèmes!$C$6:$C$28=IF(H561="6ème","Mixte",G561))*(Barèmes!$J$6:$J$28="+"))&gt;0,IF(R561&lt;=SUMIFS(Barèmes!$D$6:$D$28,Barèmes!$A$6:$A$28,"Vitesse — 30 m (s)",Barèmes!$B$6:$B$28,H561,Barèmes!$C$6:$C$28,IF(H561="6ème","Mixte",G561)),"à besoin",IF(R561&lt;=SUMIFS(Barèmes!$E$6:$E$28,Barèmes!$A$6:$A$28,"Vitesse — 30 m (s)",Barèmes!$B$6:$B$28,H561,Barèmes!$C$6:$C$28,IF(H561="6ème","Mixte",G561)),"fragile","satisfaisant")),IF(R561&gt;=SUMIFS(Barèmes!$D$6:$D$28,Barèmes!$A$6:$A$28,"Vitesse — 30 m (s)",Barèmes!$B$6:$B$28,H561,Barèmes!$C$6:$C$28,IF(H561="6ème","Mixte",G561)),"à besoin",IF(R561&gt;=SUMIFS(Barèmes!$E$6:$E$28,Barèmes!$A$6:$A$28,"Vitesse — 30 m (s)",Barèmes!$B$6:$B$28,H561,Barèmes!$C$6:$C$28,IF(H561="6ème","Mixte",G561)),"fragile","satisfaisant"))))</f>
        <v/>
      </c>
      <c r="T561" s="24" t="str">
        <f>IF(OR(R561="",SUMPRODUCT((Barèmes!$A$6:$A$28="Vitesse — 30 m (s)")*(Barèmes!$B$6:$B$28=H561)*(Barèmes!$C$6:$C$28=IF(H561="6ème","Mixte",G561)))=0),"",IF(SUMPRODUCT((Barèmes!$A$6:$A$28="Vitesse — 30 m (s)")*(Barèmes!$B$6:$B$28=H561)*(Barèmes!$C$6:$C$28=IF(H561="6ème","Mixte",G561))*(Barèmes!$J$6:$J$28="+"))&gt;0,IF(R561&lt;=SUMIFS(Barèmes!$F$6:$F$28,Barèmes!$A$6:$A$28,"Vitesse — 30 m (s)",Barèmes!$B$6:$B$28,H561,Barèmes!$C$6:$C$28,IF(H561="6ème","Mixte",G561)),Barèmes!$B$2,IF(R561&lt;=SUMIFS(Barèmes!$G$6:$G$28,Barèmes!$A$6:$A$28,"Vitesse — 30 m (s)",Barèmes!$B$6:$B$28,H561,Barèmes!$C$6:$C$28,IF(H561="6ème","Mixte",G561)),Barèmes!$C$2,IF(R561&lt;=SUMIFS(Barèmes!$H$6:$H$28,Barèmes!$A$6:$A$28,"Vitesse — 30 m (s)",Barèmes!$B$6:$B$28,H561,Barèmes!$C$6:$C$28,IF(H561="6ème","Mixte",G561)),Barèmes!$D$2,IF(R561&lt;=SUMIFS(Barèmes!$I$6:$I$28,Barèmes!$A$6:$A$28,"Vitesse — 30 m (s)",Barèmes!$B$6:$B$28,H561,Barèmes!$C$6:$C$28,IF(H561="6ème","Mixte",G561)),Barèmes!$E$2,Barèmes!$F$2)))),IF(R561&gt;=SUMIFS(Barèmes!$F$6:$F$28,Barèmes!$A$6:$A$28,"Vitesse — 30 m (s)",Barèmes!$B$6:$B$28,H561,Barèmes!$C$6:$C$28,IF(H561="6ème","Mixte",G561)),Barèmes!$B$2,IF(R561&gt;=SUMIFS(Barèmes!$G$6:$G$28,Barèmes!$A$6:$A$28,"Vitesse — 30 m (s)",Barèmes!$B$6:$B$28,H561,Barèmes!$C$6:$C$28,IF(H561="6ème","Mixte",G561)),Barèmes!$C$2,IF(R561&gt;=SUMIFS(Barèmes!$H$6:$H$28,Barèmes!$A$6:$A$28,"Vitesse — 30 m (s)",Barèmes!$B$6:$B$28,H561,Barèmes!$C$6:$C$28,IF(H561="6ème","Mixte",G561)),Barèmes!$D$2,IF(R561&gt;=SUMIFS(Barèmes!$I$6:$I$28,Barèmes!$A$6:$A$28,"Vitesse — 30 m (s)",Barèmes!$B$6:$B$28,H561,Barèmes!$C$6:$C$28,IF(H561="6ème","Mixte",G561)),Barèmes!$E$2,Barèmes!$F$2))))))</f>
        <v/>
      </c>
      <c r="U561" s="22"/>
      <c r="V561" s="25" t="str">
        <f>IF(OR(U561="",SUMPRODUCT((Barèmes!$A$6:$A$28="Vitesse — 50 m (s)")*(Barèmes!$B$6:$B$28=H561)*(Barèmes!$C$6:$C$28=IF(H561="6ème","Mixte",G561)))=0),"",IF(SUMPRODUCT((Barèmes!$A$6:$A$28="Vitesse — 50 m (s)")*(Barèmes!$B$6:$B$28=H561)*(Barèmes!$C$6:$C$28=IF(H561="6ème","Mixte",G561))*(Barèmes!$J$6:$J$28="+"))&gt;0,IF(U561&lt;=SUMIFS(Barèmes!$D$6:$D$28,Barèmes!$A$6:$A$28,"Vitesse — 50 m (s)",Barèmes!$B$6:$B$28,H561,Barèmes!$C$6:$C$28,IF(H561="6ème","Mixte",G561)),"à besoin",IF(U561&lt;=SUMIFS(Barèmes!$E$6:$E$28,Barèmes!$A$6:$A$28,"Vitesse — 50 m (s)",Barèmes!$B$6:$B$28,H561,Barèmes!$C$6:$C$28,IF(H561="6ème","Mixte",G561)),"fragile","satisfaisant")),IF(U561&gt;=SUMIFS(Barèmes!$D$6:$D$28,Barèmes!$A$6:$A$28,"Vitesse — 50 m (s)",Barèmes!$B$6:$B$28,H561,Barèmes!$C$6:$C$28,IF(H561="6ème","Mixte",G561)),"à besoin",IF(U561&gt;=SUMIFS(Barèmes!$E$6:$E$28,Barèmes!$A$6:$A$28,"Vitesse — 50 m (s)",Barèmes!$B$6:$B$28,H561,Barèmes!$C$6:$C$28,IF(H561="6ème","Mixte",G561)),"fragile","satisfaisant"))))</f>
        <v/>
      </c>
      <c r="W561" s="25" t="str">
        <f>IF(OR(U561="",SUMPRODUCT((Barèmes!$A$6:$A$28="Vitesse — 50 m (s)")*(Barèmes!$B$6:$B$28=H561)*(Barèmes!$C$6:$C$28=IF(H561="6ème","Mixte",G561)))=0),"",IF(SUMPRODUCT((Barèmes!$A$6:$A$28="Vitesse — 50 m (s)")*(Barèmes!$B$6:$B$28=H561)*(Barèmes!$C$6:$C$28=IF(H561="6ème","Mixte",G561))*(Barèmes!$J$6:$J$28="+"))&gt;0,IF(U561&lt;=SUMIFS(Barèmes!$F$6:$F$28,Barèmes!$A$6:$A$28,"Vitesse — 50 m (s)",Barèmes!$B$6:$B$28,H561,Barèmes!$C$6:$C$28,IF(H561="6ème","Mixte",G561)),Barèmes!$B$2,IF(U561&lt;=SUMIFS(Barèmes!$G$6:$G$28,Barèmes!$A$6:$A$28,"Vitesse — 50 m (s)",Barèmes!$B$6:$B$28,H561,Barèmes!$C$6:$C$28,IF(H561="6ème","Mixte",G561)),Barèmes!$C$2,IF(U561&lt;=SUMIFS(Barèmes!$H$6:$H$28,Barèmes!$A$6:$A$28,"Vitesse — 50 m (s)",Barèmes!$B$6:$B$28,H561,Barèmes!$C$6:$C$28,IF(H561="6ème","Mixte",G561)),Barèmes!$D$2,IF(U561&lt;=SUMIFS(Barèmes!$I$6:$I$28,Barèmes!$A$6:$A$28,"Vitesse — 50 m (s)",Barèmes!$B$6:$B$28,H561,Barèmes!$C$6:$C$28,IF(H561="6ème","Mixte",G561)),Barèmes!$E$2,Barèmes!$F$2)))),IF(U561&gt;=SUMIFS(Barèmes!$F$6:$F$28,Barèmes!$A$6:$A$28,"Vitesse — 50 m (s)",Barèmes!$B$6:$B$28,H561,Barèmes!$C$6:$C$28,IF(H561="6ème","Mixte",G561)),Barèmes!$B$2,IF(U561&gt;=SUMIFS(Barèmes!$G$6:$G$28,Barèmes!$A$6:$A$28,"Vitesse — 50 m (s)",Barèmes!$B$6:$B$28,H561,Barèmes!$C$6:$C$28,IF(H561="6ème","Mixte",G561)),Barèmes!$C$2,IF(U561&gt;=SUMIFS(Barèmes!$H$6:$H$28,Barèmes!$A$6:$A$28,"Vitesse — 50 m (s)",Barèmes!$B$6:$B$28,H561,Barèmes!$C$6:$C$28,IF(H561="6ème","Mixte",G561)),Barèmes!$D$2,IF(U561&gt;=SUMIFS(Barèmes!$I$6:$I$28,Barèmes!$A$6:$A$28,"Vitesse — 50 m (s)",Barèmes!$B$6:$B$28,H561,Barèmes!$C$6:$C$28,IF(H561="6ème","Mixte",G561)),Barèmes!$E$2,Barèmes!$F$2))))))</f>
        <v/>
      </c>
      <c r="X561" s="18"/>
      <c r="Y561" s="26" t="str" cm="1">
        <f t="array" ref="Y561">IF(OR(X561="",SUMPRODUCT((Barèmes!$A$6:$A$28="Souplesse (score 1-5)")*(Barèmes!$B$6:$B$28=H561)*(Barèmes!$C$6:$C$28=IF(H561="6ème","Mixte",G561)))=0),"",IF(SUMPRODUCT((Barèmes!$A$6:$A$28="Souplesse (score 1-5)")*(Barèmes!$B$6:$B$28=H561)*(Barèmes!$C$6:$C$28=IF(H561="6ème","Mixte",G561))*(Barèmes!$J$6:$J$28="+"))&gt;0,IF(X561&lt;=SUMIFS(Barèmes!$D$6:$D$28,Barèmes!$A$6:$A$28,"Souplesse (score 1-5)",Barèmes!$B$6:$B$28,H561,Barèmes!$C$6:$C$28,IF(H561="6ème","Mixte",G561)),"à besoin",IF(X561&lt;=SUMIFS(Barèmes!$E$6:$E$28,Barèmes!$A$6:$A$28,"Souplesse (score 1-5)",Barèmes!$B$6:$B$28,H561,Barèmes!$C$6:$C$28,IF(H561="6ème","Mixte",G561)),"fragile","satisfaisant")),IF(X561&gt;=SUMIFS(Barèmes!$D$6:$D$28,Barèmes!$A$6:$A$28,"Souplesse (score 1-5)",Barèmes!$B$6:$B$28,H561,Barèmes!$C$6:$C$28,IF(H561="6ème","Mixte",G561)),"à besoin",IF(X561&gt;=SUMIFS(Barèmes!$E$6:$E$28,Barèmes!$A$6:$A$28,"Souplesse (score 1-5)",Barèmes!$B$6:$B$28,H561,Barèmes!$C$6:$C$28,IF(H561="6ème","Mixte",G561)),"fragile","satisfaisant"))))</f>
        <v/>
      </c>
      <c r="Z561" s="26" t="str" cm="1">
        <f t="array" ref="Z561">IF(OR(X561="",SUMPRODUCT((Barèmes!$A$6:$A$28="Souplesse (score 1-5)")*(Barèmes!$B$6:$B$28=H561)*(Barèmes!$C$6:$C$28=IF(H561="6ème","Mixte",G561)))=0),"",IF(SUMPRODUCT((Barèmes!$A$6:$A$28="Souplesse (score 1-5)")*(Barèmes!$B$6:$B$28=H561)*(Barèmes!$C$6:$C$28=IF(H561="6ème","Mixte",G561))*(Barèmes!$J$6:$J$28="+"))&gt;0,IF(X561&lt;=SUMIFS(Barèmes!$F$6:$F$28,Barèmes!$A$6:$A$28,"Souplesse (score 1-5)",Barèmes!$B$6:$B$28,H561,Barèmes!$C$6:$C$28,IF(H561="6ème","Mixte",G561)),Barèmes!$B$2,IF(X561&lt;=SUMIFS(Barèmes!$G$6:$G$28,Barèmes!$A$6:$A$28,"Souplesse (score 1-5)",Barèmes!$B$6:$B$28,H561,Barèmes!$C$6:$C$28,IF(H561="6ème","Mixte",G561)),Barèmes!$C$2,IF(X561&lt;=SUMIFS(Barèmes!$H$6:$H$28,Barèmes!$A$6:$A$28,"Souplesse (score 1-5)",Barèmes!$B$6:$B$28,H561,Barèmes!$C$6:$C$28,IF(H561="6ème","Mixte",G561)),Barèmes!$D$2,IF(X561&lt;=SUMIFS(Barèmes!$I$6:$I$28,Barèmes!$A$6:$A$28,"Souplesse (score 1-5)",Barèmes!$B$6:$B$28,H561,Barèmes!$C$6:$C$28,IF(H561="6ème","Mixte",G561)),Barèmes!$E$2,Barèmes!$F$2)))),IF(X561&gt;=SUMIFS(Barèmes!$F$6:$F$28,Barèmes!$A$6:$A$28,"Souplesse (score 1-5)",Barèmes!$B$6:$B$28,H561,Barèmes!$C$6:$C$28,IF(H561="6ème","Mixte",G561)),Barèmes!$B$2,IF(X561&gt;=SUMIFS(Barèmes!$G$6:$G$28,Barèmes!$A$6:$A$28,"Souplesse (score 1-5)",Barèmes!$B$6:$B$28,H561,Barèmes!$C$6:$C$28,IF(H561="6ème","Mixte",G561)),Barèmes!$C$2,IF(X561&gt;=SUMIFS(Barèmes!$H$6:$H$28,Barèmes!$A$6:$A$28,"Souplesse (score 1-5)",Barèmes!$B$6:$B$28,H561,Barèmes!$C$6:$C$28,IF(H561="6ème","Mixte",G561)),Barèmes!$D$2,IF(X561&gt;=SUMIFS(Barèmes!$I$6:$I$28,Barèmes!$A$6:$A$28,"Souplesse (score 1-5)",Barèmes!$B$6:$B$28,H561,Barèmes!$C$6:$C$28,IF(H561="6ème","Mixte",G561)),Barèmes!$E$2,Barèmes!$F$2))))))</f>
        <v/>
      </c>
      <c r="AA561" s="22"/>
      <c r="AB561" s="27" t="str">
        <f>IF(OR(AA561="",SUMPRODUCT((Barèmes!$A$6:$A$28="Agilité — T-test 974 (s)")*(Barèmes!$B$6:$B$28=H561)*(Barèmes!$C$6:$C$28=IF(H561="6ème","Mixte",G561)))=0),"",IF(SUMPRODUCT((Barèmes!$A$6:$A$28="Agilité — T-test 974 (s)")*(Barèmes!$B$6:$B$28=H561)*(Barèmes!$C$6:$C$28=IF(H561="6ème","Mixte",G561))*(Barèmes!$J$6:$J$28="+"))&gt;0,IF(AA561&lt;=SUMIFS(Barèmes!$D$6:$D$28,Barèmes!$A$6:$A$28,"Agilité — T-test 974 (s)",Barèmes!$B$6:$B$28,H561,Barèmes!$C$6:$C$28,IF(H561="6ème","Mixte",G561)),"à besoin",IF(AA561&lt;=SUMIFS(Barèmes!$E$6:$E$28,Barèmes!$A$6:$A$28,"Agilité — T-test 974 (s)",Barèmes!$B$6:$B$28,H561,Barèmes!$C$6:$C$28,IF(H561="6ème","Mixte",G561)),"fragile","satisfaisant")),IF(AA561&gt;=SUMIFS(Barèmes!$D$6:$D$28,Barèmes!$A$6:$A$28,"Agilité — T-test 974 (s)",Barèmes!$B$6:$B$28,H561,Barèmes!$C$6:$C$28,IF(H561="6ème","Mixte",G561)),"à besoin",IF(AA561&gt;=SUMIFS(Barèmes!$E$6:$E$28,Barèmes!$A$6:$A$28,"Agilité — T-test 974 (s)",Barèmes!$B$6:$B$28,H561,Barèmes!$C$6:$C$28,IF(H561="6ème","Mixte",G561)),"fragile","satisfaisant"))))</f>
        <v/>
      </c>
      <c r="AC561" s="27" t="str">
        <f>IF(OR(AA561="",SUMPRODUCT((Barèmes!$A$6:$A$28="Agilité — T-test 974 (s)")*(Barèmes!$B$6:$B$28=H561)*(Barèmes!$C$6:$C$28=IF(H561="6ème","Mixte",G561)))=0),"",IF(SUMPRODUCT((Barèmes!$A$6:$A$28="Agilité — T-test 974 (s)")*(Barèmes!$B$6:$B$28=H561)*(Barèmes!$C$6:$C$28=IF(H561="6ème","Mixte",G561))*(Barèmes!$J$6:$J$28="+"))&gt;0,IF(AA561&lt;=SUMIFS(Barèmes!$F$6:$F$28,Barèmes!$A$6:$A$28,"Agilité — T-test 974 (s)",Barèmes!$B$6:$B$28,H561,Barèmes!$C$6:$C$28,IF(H561="6ème","Mixte",G561)),Barèmes!$B$2,IF(AA561&lt;=SUMIFS(Barèmes!$G$6:$G$28,Barèmes!$A$6:$A$28,"Agilité — T-test 974 (s)",Barèmes!$B$6:$B$28,H561,Barèmes!$C$6:$C$28,IF(H561="6ème","Mixte",G561)),Barèmes!$C$2,IF(AA561&lt;=SUMIFS(Barèmes!$H$6:$H$28,Barèmes!$A$6:$A$28,"Agilité — T-test 974 (s)",Barèmes!$B$6:$B$28,H561,Barèmes!$C$6:$C$28,IF(H561="6ème","Mixte",G561)),Barèmes!$D$2,IF(AA561&lt;=SUMIFS(Barèmes!$I$6:$I$28,Barèmes!$A$6:$A$28,"Agilité — T-test 974 (s)",Barèmes!$B$6:$B$28,H561,Barèmes!$C$6:$C$28,IF(H561="6ème","Mixte",G561)),Barèmes!$E$2,Barèmes!$F$2)))),IF(AA561&gt;=SUMIFS(Barèmes!$F$6:$F$28,Barèmes!$A$6:$A$28,"Agilité — T-test 974 (s)",Barèmes!$B$6:$B$28,H561,Barèmes!$C$6:$C$28,IF(H561="6ème","Mixte",G561)),Barèmes!$B$2,IF(AA561&gt;=SUMIFS(Barèmes!$G$6:$G$28,Barèmes!$A$6:$A$28,"Agilité — T-test 974 (s)",Barèmes!$B$6:$B$28,H561,Barèmes!$C$6:$C$28,IF(H561="6ème","Mixte",G561)),Barèmes!$C$2,IF(AA561&gt;=SUMIFS(Barèmes!$H$6:$H$28,Barèmes!$A$6:$A$28,"Agilité — T-test 974 (s)",Barèmes!$B$6:$B$28,H561,Barèmes!$C$6:$C$28,IF(H561="6ème","Mixte",G561)),Barèmes!$D$2,IF(AA561&gt;=SUMIFS(Barèmes!$I$6:$I$28,Barèmes!$A$6:$A$28,"Agilité — T-test 974 (s)",Barèmes!$B$6:$B$28,H561,Barèmes!$C$6:$C$28,IF(H561="6ème","Mixte",G561)),Barèmes!$E$2,Barèmes!$F$2))))))</f>
        <v/>
      </c>
      <c r="AD561" s="28" t="str">
        <f t="shared" si="66"/>
        <v/>
      </c>
      <c r="AE561" s="29" t="str">
        <f t="shared" si="67"/>
        <v/>
      </c>
      <c r="AF561" s="30" t="str">
        <f>IF(OR(AD561="",SUMPRODUCT((Barèmes!$A$6:$A$28="Surcoût d'agilité (s) — technique")*(Barèmes!$B$6:$B$28=H561)*(Barèmes!$C$6:$C$28=IF(H561="6ème","Mixte",G561)))=0),"",IF(SUMPRODUCT((Barèmes!$A$6:$A$28="Surcoût d'agilité (s) — technique")*(Barèmes!$B$6:$B$28=H561)*(Barèmes!$C$6:$C$28=IF(H561="6ème","Mixte",G561))*(Barèmes!$J$6:$J$28="+"))&gt;0,IF(AD561&lt;=SUMIFS(Barèmes!$D$6:$D$28,Barèmes!$A$6:$A$28,"Surcoût d'agilité (s) — technique",Barèmes!$B$6:$B$28,H561,Barèmes!$C$6:$C$28,IF(H561="6ème","Mixte",G561)),"à besoin",IF(AD561&lt;=SUMIFS(Barèmes!$E$6:$E$28,Barèmes!$A$6:$A$28,"Surcoût d'agilité (s) — technique",Barèmes!$B$6:$B$28,H561,Barèmes!$C$6:$C$28,IF(H561="6ème","Mixte",G561)),"fragile","satisfaisant")),IF(AD561&gt;=SUMIFS(Barèmes!$D$6:$D$28,Barèmes!$A$6:$A$28,"Surcoût d'agilité (s) — technique",Barèmes!$B$6:$B$28,H561,Barèmes!$C$6:$C$28,IF(H561="6ème","Mixte",G561)),"à besoin",IF(AD561&gt;=SUMIFS(Barèmes!$E$6:$E$28,Barèmes!$A$6:$A$28,"Surcoût d'agilité (s) — technique",Barèmes!$B$6:$B$28,H561,Barèmes!$C$6:$C$28,IF(H561="6ème","Mixte",G561)),"fragile","satisfaisant"))))</f>
        <v/>
      </c>
      <c r="AG561" s="30" t="str">
        <f>IF(OR(AD561="",SUMPRODUCT((Barèmes!$A$6:$A$28="Surcoût d'agilité (s) — technique")*(Barèmes!$B$6:$B$28=H561)*(Barèmes!$C$6:$C$28=IF(H561="6ème","Mixte",G561)))=0),"",IF(SUMPRODUCT((Barèmes!$A$6:$A$28="Surcoût d'agilité (s) — technique")*(Barèmes!$B$6:$B$28=H561)*(Barèmes!$C$6:$C$28=IF(H561="6ème","Mixte",G561))*(Barèmes!$J$6:$J$28="+"))&gt;0,IF(AD561&lt;=SUMIFS(Barèmes!$F$6:$F$28,Barèmes!$A$6:$A$28,"Surcoût d'agilité (s) — technique",Barèmes!$B$6:$B$28,H561,Barèmes!$C$6:$C$28,IF(H561="6ème","Mixte",G561)),Barèmes!$B$2,IF(AD561&lt;=SUMIFS(Barèmes!$G$6:$G$28,Barèmes!$A$6:$A$28,"Surcoût d'agilité (s) — technique",Barèmes!$B$6:$B$28,H561,Barèmes!$C$6:$C$28,IF(H561="6ème","Mixte",G561)),Barèmes!$C$2,IF(AD561&lt;=SUMIFS(Barèmes!$H$6:$H$28,Barèmes!$A$6:$A$28,"Surcoût d'agilité (s) — technique",Barèmes!$B$6:$B$28,H561,Barèmes!$C$6:$C$28,IF(H561="6ème","Mixte",G561)),Barèmes!$D$2,IF(AD561&lt;=SUMIFS(Barèmes!$I$6:$I$28,Barèmes!$A$6:$A$28,"Surcoût d'agilité (s) — technique",Barèmes!$B$6:$B$28,H561,Barèmes!$C$6:$C$28,IF(H561="6ème","Mixte",G561)),Barèmes!$E$2,Barèmes!$F$2)))),IF(AD561&gt;=SUMIFS(Barèmes!$F$6:$F$28,Barèmes!$A$6:$A$28,"Surcoût d'agilité (s) — technique",Barèmes!$B$6:$B$28,H561,Barèmes!$C$6:$C$28,IF(H561="6ème","Mixte",G561)),Barèmes!$B$2,IF(AD561&gt;=SUMIFS(Barèmes!$G$6:$G$28,Barèmes!$A$6:$A$28,"Surcoût d'agilité (s) — technique",Barèmes!$B$6:$B$28,H561,Barèmes!$C$6:$C$28,IF(H561="6ème","Mixte",G561)),Barèmes!$C$2,IF(AD561&gt;=SUMIFS(Barèmes!$H$6:$H$28,Barèmes!$A$6:$A$28,"Surcoût d'agilité (s) — technique",Barèmes!$B$6:$B$28,H561,Barèmes!$C$6:$C$28,IF(H561="6ème","Mixte",G561)),Barèmes!$D$2,IF(AD561&gt;=SUMIFS(Barèmes!$I$6:$I$28,Barèmes!$A$6:$A$28,"Surcoût d'agilité (s) — technique",Barèmes!$B$6:$B$28,H561,Barèmes!$C$6:$C$28,IF(H561="6ème","Mixte",G561)),Barèmes!$E$2,Barèmes!$F$2))))))</f>
        <v/>
      </c>
      <c r="AH561" s="31" t="str">
        <f>IF((IF(N561="",0,1)+IF(Q561="",0,1)+IF(W561="",0,1)+IF(Z561="",0,1)+IF(AC561="",0,1))=0,"",3*IF(N561=Barèmes!$B$2,1,IF(N561=Barèmes!$C$2,2,IF(N561=Barèmes!$D$2,3,IF(N561=Barèmes!$E$2,4,IF(N561=Barèmes!$F$2,5,0)))))+3*IF(Q561=Barèmes!$B$2,1,IF(Q561=Barèmes!$C$2,2,IF(Q561=Barèmes!$D$2,3,IF(Q561=Barèmes!$E$2,4,IF(Q561=Barèmes!$F$2,5,0)))))+2*IF(W561=Barèmes!$B$2,1,IF(W561=Barèmes!$C$2,2,IF(W561=Barèmes!$D$2,3,IF(W561=Barèmes!$E$2,4,IF(W561=Barèmes!$F$2,5,0)))))+1*IF(Z561=Barèmes!$B$2,1,IF(Z561=Barèmes!$C$2,2,IF(Z561=Barèmes!$D$2,3,IF(Z561=Barèmes!$E$2,4,IF(Z561=Barèmes!$F$2,5,0)))))+1*IF(AC561=Barèmes!$B$2,1,IF(AC561=Barèmes!$C$2,2,IF(AC561=Barèmes!$D$2,3,IF(AC561=Barèmes!$E$2,4,IF(AC561=Barèmes!$F$2,5,0))))))</f>
        <v/>
      </c>
      <c r="AI561" s="31"/>
      <c r="AJ561" s="32" t="str">
        <f>IFERROR(INDEX(Croissance!$B$5:$B$604,MATCH(A561,Croissance!$A$5:$A$604,0)),"")</f>
        <v/>
      </c>
      <c r="AK561" s="32" t="str">
        <f>IFERROR(INDEX(Croissance!$C$5:$C$604,MATCH(A561,Croissance!$A$5:$A$604,0)),"")</f>
        <v/>
      </c>
      <c r="AL561" s="32" t="str">
        <f>IFERROR(INDEX(Croissance!$D$5:$D$604,MATCH(A561,Croissance!$A$5:$A$604,0)),"")</f>
        <v/>
      </c>
      <c r="AM561" s="32" t="str">
        <f>IFERROR(INDEX(Croissance!$E$5:$E$604,MATCH(A561,Croissance!$A$5:$A$604,0)),"")</f>
        <v/>
      </c>
      <c r="AO561" s="33">
        <f t="shared" si="72"/>
        <v>0</v>
      </c>
      <c r="AP561" s="33">
        <f t="shared" si="68"/>
        <v>0</v>
      </c>
      <c r="AQ561" s="33">
        <f>IF(A561="",0,IF(AND(OR('Synthèse classe'!$C$2="Tous",C561='Synthèse classe'!$C$2),OR('Synthèse classe'!$C$3="Toutes",D561='Synthèse classe'!$C$3),OR('Synthèse classe'!$C$4="Toutes",AND('Synthèse classe'!$C$4="Dernière",AP561=1),B561=IFERROR(VALUE('Synthèse classe'!$C$4),0))),1,0))</f>
        <v>0</v>
      </c>
      <c r="AR561" s="34" t="str">
        <f t="shared" si="69"/>
        <v/>
      </c>
    </row>
    <row r="562" spans="1:44" x14ac:dyDescent="0.2">
      <c r="A562" s="17" t="str">
        <f t="shared" si="65"/>
        <v/>
      </c>
      <c r="B562" s="18"/>
      <c r="C562" s="19"/>
      <c r="D562" s="19"/>
      <c r="E562" s="19"/>
      <c r="F562" s="19"/>
      <c r="G562" s="19"/>
      <c r="H562" s="17" t="str">
        <f t="shared" si="70"/>
        <v/>
      </c>
      <c r="I562" s="20"/>
      <c r="J562" s="18"/>
      <c r="K562" s="19"/>
      <c r="L562" s="21" t="str">
        <f t="shared" si="71"/>
        <v/>
      </c>
      <c r="M562" s="21" t="str">
        <f>IF(OR(J562="",SUMPRODUCT((Barèmes!$A$6:$A$28="Endurance — Luc Léger (palier)")*(Barèmes!$B$6:$B$28=H562)*(Barèmes!$C$6:$C$28=IF(H562="6ème","Mixte",G562)))=0),"",IF(SUMPRODUCT((Barèmes!$A$6:$A$28="Endurance — Luc Léger (palier)")*(Barèmes!$B$6:$B$28=H562)*(Barèmes!$C$6:$C$28=IF(H562="6ème","Mixte",G562))*(Barèmes!$J$6:$J$28="+"))&gt;0,IF(J562&lt;=SUMIFS(Barèmes!$D$6:$D$28,Barèmes!$A$6:$A$28,"Endurance — Luc Léger (palier)",Barèmes!$B$6:$B$28,H562,Barèmes!$C$6:$C$28,IF(H562="6ème","Mixte",G562)),"à besoin",IF(J562&lt;=SUMIFS(Barèmes!$E$6:$E$28,Barèmes!$A$6:$A$28,"Endurance — Luc Léger (palier)",Barèmes!$B$6:$B$28,H562,Barèmes!$C$6:$C$28,IF(H562="6ème","Mixte",G562)),"fragile","satisfaisant")),IF(J562&gt;=SUMIFS(Barèmes!$D$6:$D$28,Barèmes!$A$6:$A$28,"Endurance — Luc Léger (palier)",Barèmes!$B$6:$B$28,H562,Barèmes!$C$6:$C$28,IF(H562="6ème","Mixte",G562)),"à besoin",IF(J562&gt;=SUMIFS(Barèmes!$E$6:$E$28,Barèmes!$A$6:$A$28,"Endurance — Luc Léger (palier)",Barèmes!$B$6:$B$28,H562,Barèmes!$C$6:$C$28,IF(H562="6ème","Mixte",G562)),"fragile","satisfaisant"))))</f>
        <v/>
      </c>
      <c r="N562" s="21" t="str">
        <f>IF(OR(J562="",SUMPRODUCT((Barèmes!$A$6:$A$28="Endurance — Luc Léger (palier)")*(Barèmes!$B$6:$B$28=H562)*(Barèmes!$C$6:$C$28=IF(H562="6ème","Mixte",G562)))=0),"",IF(SUMPRODUCT((Barèmes!$A$6:$A$28="Endurance — Luc Léger (palier)")*(Barèmes!$B$6:$B$28=H562)*(Barèmes!$C$6:$C$28=IF(H562="6ème","Mixte",G562))*(Barèmes!$J$6:$J$28="+"))&gt;0,IF(J562&lt;=SUMIFS(Barèmes!$F$6:$F$28,Barèmes!$A$6:$A$28,"Endurance — Luc Léger (palier)",Barèmes!$B$6:$B$28,H562,Barèmes!$C$6:$C$28,IF(H562="6ème","Mixte",G562)),Barèmes!$B$2,IF(J562&lt;=SUMIFS(Barèmes!$G$6:$G$28,Barèmes!$A$6:$A$28,"Endurance — Luc Léger (palier)",Barèmes!$B$6:$B$28,H562,Barèmes!$C$6:$C$28,IF(H562="6ème","Mixte",G562)),Barèmes!$C$2,IF(J562&lt;=SUMIFS(Barèmes!$H$6:$H$28,Barèmes!$A$6:$A$28,"Endurance — Luc Léger (palier)",Barèmes!$B$6:$B$28,H562,Barèmes!$C$6:$C$28,IF(H562="6ème","Mixte",G562)),Barèmes!$D$2,IF(J562&lt;=SUMIFS(Barèmes!$I$6:$I$28,Barèmes!$A$6:$A$28,"Endurance — Luc Léger (palier)",Barèmes!$B$6:$B$28,H562,Barèmes!$C$6:$C$28,IF(H562="6ème","Mixte",G562)),Barèmes!$E$2,Barèmes!$F$2)))),IF(J562&gt;=SUMIFS(Barèmes!$F$6:$F$28,Barèmes!$A$6:$A$28,"Endurance — Luc Léger (palier)",Barèmes!$B$6:$B$28,H562,Barèmes!$C$6:$C$28,IF(H562="6ème","Mixte",G562)),Barèmes!$B$2,IF(J562&gt;=SUMIFS(Barèmes!$G$6:$G$28,Barèmes!$A$6:$A$28,"Endurance — Luc Léger (palier)",Barèmes!$B$6:$B$28,H562,Barèmes!$C$6:$C$28,IF(H562="6ème","Mixte",G562)),Barèmes!$C$2,IF(J562&gt;=SUMIFS(Barèmes!$H$6:$H$28,Barèmes!$A$6:$A$28,"Endurance — Luc Léger (palier)",Barèmes!$B$6:$B$28,H562,Barèmes!$C$6:$C$28,IF(H562="6ème","Mixte",G562)),Barèmes!$D$2,IF(J562&gt;=SUMIFS(Barèmes!$I$6:$I$28,Barèmes!$A$6:$A$28,"Endurance — Luc Léger (palier)",Barèmes!$B$6:$B$28,H562,Barèmes!$C$6:$C$28,IF(H562="6ème","Mixte",G562)),Barèmes!$E$2,Barèmes!$F$2))))))</f>
        <v/>
      </c>
      <c r="O562" s="22"/>
      <c r="P562" s="23" t="str">
        <f>IF(OR(O562="",SUMPRODUCT((Barèmes!$A$6:$A$28="Force bas du corps — Saut en longueur (m)")*(Barèmes!$B$6:$B$28=H562)*(Barèmes!$C$6:$C$28=IF(H562="6ème","Mixte",G562)))=0),"",IF(SUMPRODUCT((Barèmes!$A$6:$A$28="Force bas du corps — Saut en longueur (m)")*(Barèmes!$B$6:$B$28=H562)*(Barèmes!$C$6:$C$28=IF(H562="6ème","Mixte",G562))*(Barèmes!$J$6:$J$28="+"))&gt;0,IF(O562&lt;=SUMIFS(Barèmes!$D$6:$D$28,Barèmes!$A$6:$A$28,"Force bas du corps — Saut en longueur (m)",Barèmes!$B$6:$B$28,H562,Barèmes!$C$6:$C$28,IF(H562="6ème","Mixte",G562)),"à besoin",IF(O562&lt;=SUMIFS(Barèmes!$E$6:$E$28,Barèmes!$A$6:$A$28,"Force bas du corps — Saut en longueur (m)",Barèmes!$B$6:$B$28,H562,Barèmes!$C$6:$C$28,IF(H562="6ème","Mixte",G562)),"fragile","satisfaisant")),IF(O562&gt;=SUMIFS(Barèmes!$D$6:$D$28,Barèmes!$A$6:$A$28,"Force bas du corps — Saut en longueur (m)",Barèmes!$B$6:$B$28,H562,Barèmes!$C$6:$C$28,IF(H562="6ème","Mixte",G562)),"à besoin",IF(O562&gt;=SUMIFS(Barèmes!$E$6:$E$28,Barèmes!$A$6:$A$28,"Force bas du corps — Saut en longueur (m)",Barèmes!$B$6:$B$28,H562,Barèmes!$C$6:$C$28,IF(H562="6ème","Mixte",G562)),"fragile","satisfaisant"))))</f>
        <v/>
      </c>
      <c r="Q562" s="23" t="str">
        <f>IF(OR(O562="",SUMPRODUCT((Barèmes!$A$6:$A$28="Force bas du corps — Saut en longueur (m)")*(Barèmes!$B$6:$B$28=H562)*(Barèmes!$C$6:$C$28=IF(H562="6ème","Mixte",G562)))=0),"",IF(SUMPRODUCT((Barèmes!$A$6:$A$28="Force bas du corps — Saut en longueur (m)")*(Barèmes!$B$6:$B$28=H562)*(Barèmes!$C$6:$C$28=IF(H562="6ème","Mixte",G562))*(Barèmes!$J$6:$J$28="+"))&gt;0,IF(O562&lt;=SUMIFS(Barèmes!$F$6:$F$28,Barèmes!$A$6:$A$28,"Force bas du corps — Saut en longueur (m)",Barèmes!$B$6:$B$28,H562,Barèmes!$C$6:$C$28,IF(H562="6ème","Mixte",G562)),Barèmes!$B$2,IF(O562&lt;=SUMIFS(Barèmes!$G$6:$G$28,Barèmes!$A$6:$A$28,"Force bas du corps — Saut en longueur (m)",Barèmes!$B$6:$B$28,H562,Barèmes!$C$6:$C$28,IF(H562="6ème","Mixte",G562)),Barèmes!$C$2,IF(O562&lt;=SUMIFS(Barèmes!$H$6:$H$28,Barèmes!$A$6:$A$28,"Force bas du corps — Saut en longueur (m)",Barèmes!$B$6:$B$28,H562,Barèmes!$C$6:$C$28,IF(H562="6ème","Mixte",G562)),Barèmes!$D$2,IF(O562&lt;=SUMIFS(Barèmes!$I$6:$I$28,Barèmes!$A$6:$A$28,"Force bas du corps — Saut en longueur (m)",Barèmes!$B$6:$B$28,H562,Barèmes!$C$6:$C$28,IF(H562="6ème","Mixte",G562)),Barèmes!$E$2,Barèmes!$F$2)))),IF(O562&gt;=SUMIFS(Barèmes!$F$6:$F$28,Barèmes!$A$6:$A$28,"Force bas du corps — Saut en longueur (m)",Barèmes!$B$6:$B$28,H562,Barèmes!$C$6:$C$28,IF(H562="6ème","Mixte",G562)),Barèmes!$B$2,IF(O562&gt;=SUMIFS(Barèmes!$G$6:$G$28,Barèmes!$A$6:$A$28,"Force bas du corps — Saut en longueur (m)",Barèmes!$B$6:$B$28,H562,Barèmes!$C$6:$C$28,IF(H562="6ème","Mixte",G562)),Barèmes!$C$2,IF(O562&gt;=SUMIFS(Barèmes!$H$6:$H$28,Barèmes!$A$6:$A$28,"Force bas du corps — Saut en longueur (m)",Barèmes!$B$6:$B$28,H562,Barèmes!$C$6:$C$28,IF(H562="6ème","Mixte",G562)),Barèmes!$D$2,IF(O562&gt;=SUMIFS(Barèmes!$I$6:$I$28,Barèmes!$A$6:$A$28,"Force bas du corps — Saut en longueur (m)",Barèmes!$B$6:$B$28,H562,Barèmes!$C$6:$C$28,IF(H562="6ème","Mixte",G562)),Barèmes!$E$2,Barèmes!$F$2))))))</f>
        <v/>
      </c>
      <c r="R562" s="22"/>
      <c r="S562" s="24" t="str">
        <f>IF(OR(R562="",SUMPRODUCT((Barèmes!$A$6:$A$28="Vitesse — 30 m (s)")*(Barèmes!$B$6:$B$28=H562)*(Barèmes!$C$6:$C$28=IF(H562="6ème","Mixte",G562)))=0),"",IF(SUMPRODUCT((Barèmes!$A$6:$A$28="Vitesse — 30 m (s)")*(Barèmes!$B$6:$B$28=H562)*(Barèmes!$C$6:$C$28=IF(H562="6ème","Mixte",G562))*(Barèmes!$J$6:$J$28="+"))&gt;0,IF(R562&lt;=SUMIFS(Barèmes!$D$6:$D$28,Barèmes!$A$6:$A$28,"Vitesse — 30 m (s)",Barèmes!$B$6:$B$28,H562,Barèmes!$C$6:$C$28,IF(H562="6ème","Mixte",G562)),"à besoin",IF(R562&lt;=SUMIFS(Barèmes!$E$6:$E$28,Barèmes!$A$6:$A$28,"Vitesse — 30 m (s)",Barèmes!$B$6:$B$28,H562,Barèmes!$C$6:$C$28,IF(H562="6ème","Mixte",G562)),"fragile","satisfaisant")),IF(R562&gt;=SUMIFS(Barèmes!$D$6:$D$28,Barèmes!$A$6:$A$28,"Vitesse — 30 m (s)",Barèmes!$B$6:$B$28,H562,Barèmes!$C$6:$C$28,IF(H562="6ème","Mixte",G562)),"à besoin",IF(R562&gt;=SUMIFS(Barèmes!$E$6:$E$28,Barèmes!$A$6:$A$28,"Vitesse — 30 m (s)",Barèmes!$B$6:$B$28,H562,Barèmes!$C$6:$C$28,IF(H562="6ème","Mixte",G562)),"fragile","satisfaisant"))))</f>
        <v/>
      </c>
      <c r="T562" s="24" t="str">
        <f>IF(OR(R562="",SUMPRODUCT((Barèmes!$A$6:$A$28="Vitesse — 30 m (s)")*(Barèmes!$B$6:$B$28=H562)*(Barèmes!$C$6:$C$28=IF(H562="6ème","Mixte",G562)))=0),"",IF(SUMPRODUCT((Barèmes!$A$6:$A$28="Vitesse — 30 m (s)")*(Barèmes!$B$6:$B$28=H562)*(Barèmes!$C$6:$C$28=IF(H562="6ème","Mixte",G562))*(Barèmes!$J$6:$J$28="+"))&gt;0,IF(R562&lt;=SUMIFS(Barèmes!$F$6:$F$28,Barèmes!$A$6:$A$28,"Vitesse — 30 m (s)",Barèmes!$B$6:$B$28,H562,Barèmes!$C$6:$C$28,IF(H562="6ème","Mixte",G562)),Barèmes!$B$2,IF(R562&lt;=SUMIFS(Barèmes!$G$6:$G$28,Barèmes!$A$6:$A$28,"Vitesse — 30 m (s)",Barèmes!$B$6:$B$28,H562,Barèmes!$C$6:$C$28,IF(H562="6ème","Mixte",G562)),Barèmes!$C$2,IF(R562&lt;=SUMIFS(Barèmes!$H$6:$H$28,Barèmes!$A$6:$A$28,"Vitesse — 30 m (s)",Barèmes!$B$6:$B$28,H562,Barèmes!$C$6:$C$28,IF(H562="6ème","Mixte",G562)),Barèmes!$D$2,IF(R562&lt;=SUMIFS(Barèmes!$I$6:$I$28,Barèmes!$A$6:$A$28,"Vitesse — 30 m (s)",Barèmes!$B$6:$B$28,H562,Barèmes!$C$6:$C$28,IF(H562="6ème","Mixte",G562)),Barèmes!$E$2,Barèmes!$F$2)))),IF(R562&gt;=SUMIFS(Barèmes!$F$6:$F$28,Barèmes!$A$6:$A$28,"Vitesse — 30 m (s)",Barèmes!$B$6:$B$28,H562,Barèmes!$C$6:$C$28,IF(H562="6ème","Mixte",G562)),Barèmes!$B$2,IF(R562&gt;=SUMIFS(Barèmes!$G$6:$G$28,Barèmes!$A$6:$A$28,"Vitesse — 30 m (s)",Barèmes!$B$6:$B$28,H562,Barèmes!$C$6:$C$28,IF(H562="6ème","Mixte",G562)),Barèmes!$C$2,IF(R562&gt;=SUMIFS(Barèmes!$H$6:$H$28,Barèmes!$A$6:$A$28,"Vitesse — 30 m (s)",Barèmes!$B$6:$B$28,H562,Barèmes!$C$6:$C$28,IF(H562="6ème","Mixte",G562)),Barèmes!$D$2,IF(R562&gt;=SUMIFS(Barèmes!$I$6:$I$28,Barèmes!$A$6:$A$28,"Vitesse — 30 m (s)",Barèmes!$B$6:$B$28,H562,Barèmes!$C$6:$C$28,IF(H562="6ème","Mixte",G562)),Barèmes!$E$2,Barèmes!$F$2))))))</f>
        <v/>
      </c>
      <c r="U562" s="22"/>
      <c r="V562" s="25" t="str">
        <f>IF(OR(U562="",SUMPRODUCT((Barèmes!$A$6:$A$28="Vitesse — 50 m (s)")*(Barèmes!$B$6:$B$28=H562)*(Barèmes!$C$6:$C$28=IF(H562="6ème","Mixte",G562)))=0),"",IF(SUMPRODUCT((Barèmes!$A$6:$A$28="Vitesse — 50 m (s)")*(Barèmes!$B$6:$B$28=H562)*(Barèmes!$C$6:$C$28=IF(H562="6ème","Mixte",G562))*(Barèmes!$J$6:$J$28="+"))&gt;0,IF(U562&lt;=SUMIFS(Barèmes!$D$6:$D$28,Barèmes!$A$6:$A$28,"Vitesse — 50 m (s)",Barèmes!$B$6:$B$28,H562,Barèmes!$C$6:$C$28,IF(H562="6ème","Mixte",G562)),"à besoin",IF(U562&lt;=SUMIFS(Barèmes!$E$6:$E$28,Barèmes!$A$6:$A$28,"Vitesse — 50 m (s)",Barèmes!$B$6:$B$28,H562,Barèmes!$C$6:$C$28,IF(H562="6ème","Mixte",G562)),"fragile","satisfaisant")),IF(U562&gt;=SUMIFS(Barèmes!$D$6:$D$28,Barèmes!$A$6:$A$28,"Vitesse — 50 m (s)",Barèmes!$B$6:$B$28,H562,Barèmes!$C$6:$C$28,IF(H562="6ème","Mixte",G562)),"à besoin",IF(U562&gt;=SUMIFS(Barèmes!$E$6:$E$28,Barèmes!$A$6:$A$28,"Vitesse — 50 m (s)",Barèmes!$B$6:$B$28,H562,Barèmes!$C$6:$C$28,IF(H562="6ème","Mixte",G562)),"fragile","satisfaisant"))))</f>
        <v/>
      </c>
      <c r="W562" s="25" t="str">
        <f>IF(OR(U562="",SUMPRODUCT((Barèmes!$A$6:$A$28="Vitesse — 50 m (s)")*(Barèmes!$B$6:$B$28=H562)*(Barèmes!$C$6:$C$28=IF(H562="6ème","Mixte",G562)))=0),"",IF(SUMPRODUCT((Barèmes!$A$6:$A$28="Vitesse — 50 m (s)")*(Barèmes!$B$6:$B$28=H562)*(Barèmes!$C$6:$C$28=IF(H562="6ème","Mixte",G562))*(Barèmes!$J$6:$J$28="+"))&gt;0,IF(U562&lt;=SUMIFS(Barèmes!$F$6:$F$28,Barèmes!$A$6:$A$28,"Vitesse — 50 m (s)",Barèmes!$B$6:$B$28,H562,Barèmes!$C$6:$C$28,IF(H562="6ème","Mixte",G562)),Barèmes!$B$2,IF(U562&lt;=SUMIFS(Barèmes!$G$6:$G$28,Barèmes!$A$6:$A$28,"Vitesse — 50 m (s)",Barèmes!$B$6:$B$28,H562,Barèmes!$C$6:$C$28,IF(H562="6ème","Mixte",G562)),Barèmes!$C$2,IF(U562&lt;=SUMIFS(Barèmes!$H$6:$H$28,Barèmes!$A$6:$A$28,"Vitesse — 50 m (s)",Barèmes!$B$6:$B$28,H562,Barèmes!$C$6:$C$28,IF(H562="6ème","Mixte",G562)),Barèmes!$D$2,IF(U562&lt;=SUMIFS(Barèmes!$I$6:$I$28,Barèmes!$A$6:$A$28,"Vitesse — 50 m (s)",Barèmes!$B$6:$B$28,H562,Barèmes!$C$6:$C$28,IF(H562="6ème","Mixte",G562)),Barèmes!$E$2,Barèmes!$F$2)))),IF(U562&gt;=SUMIFS(Barèmes!$F$6:$F$28,Barèmes!$A$6:$A$28,"Vitesse — 50 m (s)",Barèmes!$B$6:$B$28,H562,Barèmes!$C$6:$C$28,IF(H562="6ème","Mixte",G562)),Barèmes!$B$2,IF(U562&gt;=SUMIFS(Barèmes!$G$6:$G$28,Barèmes!$A$6:$A$28,"Vitesse — 50 m (s)",Barèmes!$B$6:$B$28,H562,Barèmes!$C$6:$C$28,IF(H562="6ème","Mixte",G562)),Barèmes!$C$2,IF(U562&gt;=SUMIFS(Barèmes!$H$6:$H$28,Barèmes!$A$6:$A$28,"Vitesse — 50 m (s)",Barèmes!$B$6:$B$28,H562,Barèmes!$C$6:$C$28,IF(H562="6ème","Mixte",G562)),Barèmes!$D$2,IF(U562&gt;=SUMIFS(Barèmes!$I$6:$I$28,Barèmes!$A$6:$A$28,"Vitesse — 50 m (s)",Barèmes!$B$6:$B$28,H562,Barèmes!$C$6:$C$28,IF(H562="6ème","Mixte",G562)),Barèmes!$E$2,Barèmes!$F$2))))))</f>
        <v/>
      </c>
      <c r="X562" s="18"/>
      <c r="Y562" s="26" t="str" cm="1">
        <f t="array" ref="Y562">IF(OR(X562="",SUMPRODUCT((Barèmes!$A$6:$A$28="Souplesse (score 1-5)")*(Barèmes!$B$6:$B$28=H562)*(Barèmes!$C$6:$C$28=IF(H562="6ème","Mixte",G562)))=0),"",IF(SUMPRODUCT((Barèmes!$A$6:$A$28="Souplesse (score 1-5)")*(Barèmes!$B$6:$B$28=H562)*(Barèmes!$C$6:$C$28=IF(H562="6ème","Mixte",G562))*(Barèmes!$J$6:$J$28="+"))&gt;0,IF(X562&lt;=SUMIFS(Barèmes!$D$6:$D$28,Barèmes!$A$6:$A$28,"Souplesse (score 1-5)",Barèmes!$B$6:$B$28,H562,Barèmes!$C$6:$C$28,IF(H562="6ème","Mixte",G562)),"à besoin",IF(X562&lt;=SUMIFS(Barèmes!$E$6:$E$28,Barèmes!$A$6:$A$28,"Souplesse (score 1-5)",Barèmes!$B$6:$B$28,H562,Barèmes!$C$6:$C$28,IF(H562="6ème","Mixte",G562)),"fragile","satisfaisant")),IF(X562&gt;=SUMIFS(Barèmes!$D$6:$D$28,Barèmes!$A$6:$A$28,"Souplesse (score 1-5)",Barèmes!$B$6:$B$28,H562,Barèmes!$C$6:$C$28,IF(H562="6ème","Mixte",G562)),"à besoin",IF(X562&gt;=SUMIFS(Barèmes!$E$6:$E$28,Barèmes!$A$6:$A$28,"Souplesse (score 1-5)",Barèmes!$B$6:$B$28,H562,Barèmes!$C$6:$C$28,IF(H562="6ème","Mixte",G562)),"fragile","satisfaisant"))))</f>
        <v/>
      </c>
      <c r="Z562" s="26" t="str" cm="1">
        <f t="array" ref="Z562">IF(OR(X562="",SUMPRODUCT((Barèmes!$A$6:$A$28="Souplesse (score 1-5)")*(Barèmes!$B$6:$B$28=H562)*(Barèmes!$C$6:$C$28=IF(H562="6ème","Mixte",G562)))=0),"",IF(SUMPRODUCT((Barèmes!$A$6:$A$28="Souplesse (score 1-5)")*(Barèmes!$B$6:$B$28=H562)*(Barèmes!$C$6:$C$28=IF(H562="6ème","Mixte",G562))*(Barèmes!$J$6:$J$28="+"))&gt;0,IF(X562&lt;=SUMIFS(Barèmes!$F$6:$F$28,Barèmes!$A$6:$A$28,"Souplesse (score 1-5)",Barèmes!$B$6:$B$28,H562,Barèmes!$C$6:$C$28,IF(H562="6ème","Mixte",G562)),Barèmes!$B$2,IF(X562&lt;=SUMIFS(Barèmes!$G$6:$G$28,Barèmes!$A$6:$A$28,"Souplesse (score 1-5)",Barèmes!$B$6:$B$28,H562,Barèmes!$C$6:$C$28,IF(H562="6ème","Mixte",G562)),Barèmes!$C$2,IF(X562&lt;=SUMIFS(Barèmes!$H$6:$H$28,Barèmes!$A$6:$A$28,"Souplesse (score 1-5)",Barèmes!$B$6:$B$28,H562,Barèmes!$C$6:$C$28,IF(H562="6ème","Mixte",G562)),Barèmes!$D$2,IF(X562&lt;=SUMIFS(Barèmes!$I$6:$I$28,Barèmes!$A$6:$A$28,"Souplesse (score 1-5)",Barèmes!$B$6:$B$28,H562,Barèmes!$C$6:$C$28,IF(H562="6ème","Mixte",G562)),Barèmes!$E$2,Barèmes!$F$2)))),IF(X562&gt;=SUMIFS(Barèmes!$F$6:$F$28,Barèmes!$A$6:$A$28,"Souplesse (score 1-5)",Barèmes!$B$6:$B$28,H562,Barèmes!$C$6:$C$28,IF(H562="6ème","Mixte",G562)),Barèmes!$B$2,IF(X562&gt;=SUMIFS(Barèmes!$G$6:$G$28,Barèmes!$A$6:$A$28,"Souplesse (score 1-5)",Barèmes!$B$6:$B$28,H562,Barèmes!$C$6:$C$28,IF(H562="6ème","Mixte",G562)),Barèmes!$C$2,IF(X562&gt;=SUMIFS(Barèmes!$H$6:$H$28,Barèmes!$A$6:$A$28,"Souplesse (score 1-5)",Barèmes!$B$6:$B$28,H562,Barèmes!$C$6:$C$28,IF(H562="6ème","Mixte",G562)),Barèmes!$D$2,IF(X562&gt;=SUMIFS(Barèmes!$I$6:$I$28,Barèmes!$A$6:$A$28,"Souplesse (score 1-5)",Barèmes!$B$6:$B$28,H562,Barèmes!$C$6:$C$28,IF(H562="6ème","Mixte",G562)),Barèmes!$E$2,Barèmes!$F$2))))))</f>
        <v/>
      </c>
      <c r="AA562" s="22"/>
      <c r="AB562" s="27" t="str">
        <f>IF(OR(AA562="",SUMPRODUCT((Barèmes!$A$6:$A$28="Agilité — T-test 974 (s)")*(Barèmes!$B$6:$B$28=H562)*(Barèmes!$C$6:$C$28=IF(H562="6ème","Mixte",G562)))=0),"",IF(SUMPRODUCT((Barèmes!$A$6:$A$28="Agilité — T-test 974 (s)")*(Barèmes!$B$6:$B$28=H562)*(Barèmes!$C$6:$C$28=IF(H562="6ème","Mixte",G562))*(Barèmes!$J$6:$J$28="+"))&gt;0,IF(AA562&lt;=SUMIFS(Barèmes!$D$6:$D$28,Barèmes!$A$6:$A$28,"Agilité — T-test 974 (s)",Barèmes!$B$6:$B$28,H562,Barèmes!$C$6:$C$28,IF(H562="6ème","Mixte",G562)),"à besoin",IF(AA562&lt;=SUMIFS(Barèmes!$E$6:$E$28,Barèmes!$A$6:$A$28,"Agilité — T-test 974 (s)",Barèmes!$B$6:$B$28,H562,Barèmes!$C$6:$C$28,IF(H562="6ème","Mixte",G562)),"fragile","satisfaisant")),IF(AA562&gt;=SUMIFS(Barèmes!$D$6:$D$28,Barèmes!$A$6:$A$28,"Agilité — T-test 974 (s)",Barèmes!$B$6:$B$28,H562,Barèmes!$C$6:$C$28,IF(H562="6ème","Mixte",G562)),"à besoin",IF(AA562&gt;=SUMIFS(Barèmes!$E$6:$E$28,Barèmes!$A$6:$A$28,"Agilité — T-test 974 (s)",Barèmes!$B$6:$B$28,H562,Barèmes!$C$6:$C$28,IF(H562="6ème","Mixte",G562)),"fragile","satisfaisant"))))</f>
        <v/>
      </c>
      <c r="AC562" s="27" t="str">
        <f>IF(OR(AA562="",SUMPRODUCT((Barèmes!$A$6:$A$28="Agilité — T-test 974 (s)")*(Barèmes!$B$6:$B$28=H562)*(Barèmes!$C$6:$C$28=IF(H562="6ème","Mixte",G562)))=0),"",IF(SUMPRODUCT((Barèmes!$A$6:$A$28="Agilité — T-test 974 (s)")*(Barèmes!$B$6:$B$28=H562)*(Barèmes!$C$6:$C$28=IF(H562="6ème","Mixte",G562))*(Barèmes!$J$6:$J$28="+"))&gt;0,IF(AA562&lt;=SUMIFS(Barèmes!$F$6:$F$28,Barèmes!$A$6:$A$28,"Agilité — T-test 974 (s)",Barèmes!$B$6:$B$28,H562,Barèmes!$C$6:$C$28,IF(H562="6ème","Mixte",G562)),Barèmes!$B$2,IF(AA562&lt;=SUMIFS(Barèmes!$G$6:$G$28,Barèmes!$A$6:$A$28,"Agilité — T-test 974 (s)",Barèmes!$B$6:$B$28,H562,Barèmes!$C$6:$C$28,IF(H562="6ème","Mixte",G562)),Barèmes!$C$2,IF(AA562&lt;=SUMIFS(Barèmes!$H$6:$H$28,Barèmes!$A$6:$A$28,"Agilité — T-test 974 (s)",Barèmes!$B$6:$B$28,H562,Barèmes!$C$6:$C$28,IF(H562="6ème","Mixte",G562)),Barèmes!$D$2,IF(AA562&lt;=SUMIFS(Barèmes!$I$6:$I$28,Barèmes!$A$6:$A$28,"Agilité — T-test 974 (s)",Barèmes!$B$6:$B$28,H562,Barèmes!$C$6:$C$28,IF(H562="6ème","Mixte",G562)),Barèmes!$E$2,Barèmes!$F$2)))),IF(AA562&gt;=SUMIFS(Barèmes!$F$6:$F$28,Barèmes!$A$6:$A$28,"Agilité — T-test 974 (s)",Barèmes!$B$6:$B$28,H562,Barèmes!$C$6:$C$28,IF(H562="6ème","Mixte",G562)),Barèmes!$B$2,IF(AA562&gt;=SUMIFS(Barèmes!$G$6:$G$28,Barèmes!$A$6:$A$28,"Agilité — T-test 974 (s)",Barèmes!$B$6:$B$28,H562,Barèmes!$C$6:$C$28,IF(H562="6ème","Mixte",G562)),Barèmes!$C$2,IF(AA562&gt;=SUMIFS(Barèmes!$H$6:$H$28,Barèmes!$A$6:$A$28,"Agilité — T-test 974 (s)",Barèmes!$B$6:$B$28,H562,Barèmes!$C$6:$C$28,IF(H562="6ème","Mixte",G562)),Barèmes!$D$2,IF(AA562&gt;=SUMIFS(Barèmes!$I$6:$I$28,Barèmes!$A$6:$A$28,"Agilité — T-test 974 (s)",Barèmes!$B$6:$B$28,H562,Barèmes!$C$6:$C$28,IF(H562="6ème","Mixte",G562)),Barèmes!$E$2,Barèmes!$F$2))))))</f>
        <v/>
      </c>
      <c r="AD562" s="28" t="str">
        <f t="shared" si="66"/>
        <v/>
      </c>
      <c r="AE562" s="29" t="str">
        <f t="shared" si="67"/>
        <v/>
      </c>
      <c r="AF562" s="30" t="str">
        <f>IF(OR(AD562="",SUMPRODUCT((Barèmes!$A$6:$A$28="Surcoût d'agilité (s) — technique")*(Barèmes!$B$6:$B$28=H562)*(Barèmes!$C$6:$C$28=IF(H562="6ème","Mixte",G562)))=0),"",IF(SUMPRODUCT((Barèmes!$A$6:$A$28="Surcoût d'agilité (s) — technique")*(Barèmes!$B$6:$B$28=H562)*(Barèmes!$C$6:$C$28=IF(H562="6ème","Mixte",G562))*(Barèmes!$J$6:$J$28="+"))&gt;0,IF(AD562&lt;=SUMIFS(Barèmes!$D$6:$D$28,Barèmes!$A$6:$A$28,"Surcoût d'agilité (s) — technique",Barèmes!$B$6:$B$28,H562,Barèmes!$C$6:$C$28,IF(H562="6ème","Mixte",G562)),"à besoin",IF(AD562&lt;=SUMIFS(Barèmes!$E$6:$E$28,Barèmes!$A$6:$A$28,"Surcoût d'agilité (s) — technique",Barèmes!$B$6:$B$28,H562,Barèmes!$C$6:$C$28,IF(H562="6ème","Mixte",G562)),"fragile","satisfaisant")),IF(AD562&gt;=SUMIFS(Barèmes!$D$6:$D$28,Barèmes!$A$6:$A$28,"Surcoût d'agilité (s) — technique",Barèmes!$B$6:$B$28,H562,Barèmes!$C$6:$C$28,IF(H562="6ème","Mixte",G562)),"à besoin",IF(AD562&gt;=SUMIFS(Barèmes!$E$6:$E$28,Barèmes!$A$6:$A$28,"Surcoût d'agilité (s) — technique",Barèmes!$B$6:$B$28,H562,Barèmes!$C$6:$C$28,IF(H562="6ème","Mixte",G562)),"fragile","satisfaisant"))))</f>
        <v/>
      </c>
      <c r="AG562" s="30" t="str">
        <f>IF(OR(AD562="",SUMPRODUCT((Barèmes!$A$6:$A$28="Surcoût d'agilité (s) — technique")*(Barèmes!$B$6:$B$28=H562)*(Barèmes!$C$6:$C$28=IF(H562="6ème","Mixte",G562)))=0),"",IF(SUMPRODUCT((Barèmes!$A$6:$A$28="Surcoût d'agilité (s) — technique")*(Barèmes!$B$6:$B$28=H562)*(Barèmes!$C$6:$C$28=IF(H562="6ème","Mixte",G562))*(Barèmes!$J$6:$J$28="+"))&gt;0,IF(AD562&lt;=SUMIFS(Barèmes!$F$6:$F$28,Barèmes!$A$6:$A$28,"Surcoût d'agilité (s) — technique",Barèmes!$B$6:$B$28,H562,Barèmes!$C$6:$C$28,IF(H562="6ème","Mixte",G562)),Barèmes!$B$2,IF(AD562&lt;=SUMIFS(Barèmes!$G$6:$G$28,Barèmes!$A$6:$A$28,"Surcoût d'agilité (s) — technique",Barèmes!$B$6:$B$28,H562,Barèmes!$C$6:$C$28,IF(H562="6ème","Mixte",G562)),Barèmes!$C$2,IF(AD562&lt;=SUMIFS(Barèmes!$H$6:$H$28,Barèmes!$A$6:$A$28,"Surcoût d'agilité (s) — technique",Barèmes!$B$6:$B$28,H562,Barèmes!$C$6:$C$28,IF(H562="6ème","Mixte",G562)),Barèmes!$D$2,IF(AD562&lt;=SUMIFS(Barèmes!$I$6:$I$28,Barèmes!$A$6:$A$28,"Surcoût d'agilité (s) — technique",Barèmes!$B$6:$B$28,H562,Barèmes!$C$6:$C$28,IF(H562="6ème","Mixte",G562)),Barèmes!$E$2,Barèmes!$F$2)))),IF(AD562&gt;=SUMIFS(Barèmes!$F$6:$F$28,Barèmes!$A$6:$A$28,"Surcoût d'agilité (s) — technique",Barèmes!$B$6:$B$28,H562,Barèmes!$C$6:$C$28,IF(H562="6ème","Mixte",G562)),Barèmes!$B$2,IF(AD562&gt;=SUMIFS(Barèmes!$G$6:$G$28,Barèmes!$A$6:$A$28,"Surcoût d'agilité (s) — technique",Barèmes!$B$6:$B$28,H562,Barèmes!$C$6:$C$28,IF(H562="6ème","Mixte",G562)),Barèmes!$C$2,IF(AD562&gt;=SUMIFS(Barèmes!$H$6:$H$28,Barèmes!$A$6:$A$28,"Surcoût d'agilité (s) — technique",Barèmes!$B$6:$B$28,H562,Barèmes!$C$6:$C$28,IF(H562="6ème","Mixte",G562)),Barèmes!$D$2,IF(AD562&gt;=SUMIFS(Barèmes!$I$6:$I$28,Barèmes!$A$6:$A$28,"Surcoût d'agilité (s) — technique",Barèmes!$B$6:$B$28,H562,Barèmes!$C$6:$C$28,IF(H562="6ème","Mixte",G562)),Barèmes!$E$2,Barèmes!$F$2))))))</f>
        <v/>
      </c>
      <c r="AH562" s="31" t="str">
        <f>IF((IF(N562="",0,1)+IF(Q562="",0,1)+IF(W562="",0,1)+IF(Z562="",0,1)+IF(AC562="",0,1))=0,"",3*IF(N562=Barèmes!$B$2,1,IF(N562=Barèmes!$C$2,2,IF(N562=Barèmes!$D$2,3,IF(N562=Barèmes!$E$2,4,IF(N562=Barèmes!$F$2,5,0)))))+3*IF(Q562=Barèmes!$B$2,1,IF(Q562=Barèmes!$C$2,2,IF(Q562=Barèmes!$D$2,3,IF(Q562=Barèmes!$E$2,4,IF(Q562=Barèmes!$F$2,5,0)))))+2*IF(W562=Barèmes!$B$2,1,IF(W562=Barèmes!$C$2,2,IF(W562=Barèmes!$D$2,3,IF(W562=Barèmes!$E$2,4,IF(W562=Barèmes!$F$2,5,0)))))+1*IF(Z562=Barèmes!$B$2,1,IF(Z562=Barèmes!$C$2,2,IF(Z562=Barèmes!$D$2,3,IF(Z562=Barèmes!$E$2,4,IF(Z562=Barèmes!$F$2,5,0)))))+1*IF(AC562=Barèmes!$B$2,1,IF(AC562=Barèmes!$C$2,2,IF(AC562=Barèmes!$D$2,3,IF(AC562=Barèmes!$E$2,4,IF(AC562=Barèmes!$F$2,5,0))))))</f>
        <v/>
      </c>
      <c r="AI562" s="31"/>
      <c r="AJ562" s="32" t="str">
        <f>IFERROR(INDEX(Croissance!$B$5:$B$604,MATCH(A562,Croissance!$A$5:$A$604,0)),"")</f>
        <v/>
      </c>
      <c r="AK562" s="32" t="str">
        <f>IFERROR(INDEX(Croissance!$C$5:$C$604,MATCH(A562,Croissance!$A$5:$A$604,0)),"")</f>
        <v/>
      </c>
      <c r="AL562" s="32" t="str">
        <f>IFERROR(INDEX(Croissance!$D$5:$D$604,MATCH(A562,Croissance!$A$5:$A$604,0)),"")</f>
        <v/>
      </c>
      <c r="AM562" s="32" t="str">
        <f>IFERROR(INDEX(Croissance!$E$5:$E$604,MATCH(A562,Croissance!$A$5:$A$604,0)),"")</f>
        <v/>
      </c>
      <c r="AO562" s="33">
        <f t="shared" si="72"/>
        <v>0</v>
      </c>
      <c r="AP562" s="33">
        <f t="shared" si="68"/>
        <v>0</v>
      </c>
      <c r="AQ562" s="33">
        <f>IF(A562="",0,IF(AND(OR('Synthèse classe'!$C$2="Tous",C562='Synthèse classe'!$C$2),OR('Synthèse classe'!$C$3="Toutes",D562='Synthèse classe'!$C$3),OR('Synthèse classe'!$C$4="Toutes",AND('Synthèse classe'!$C$4="Dernière",AP562=1),B562=IFERROR(VALUE('Synthèse classe'!$C$4),0))),1,0))</f>
        <v>0</v>
      </c>
      <c r="AR562" s="34" t="str">
        <f t="shared" si="69"/>
        <v/>
      </c>
    </row>
    <row r="563" spans="1:44" x14ac:dyDescent="0.2">
      <c r="A563" s="17" t="str">
        <f t="shared" si="65"/>
        <v/>
      </c>
      <c r="B563" s="18"/>
      <c r="C563" s="19"/>
      <c r="D563" s="19"/>
      <c r="E563" s="19"/>
      <c r="F563" s="19"/>
      <c r="G563" s="19"/>
      <c r="H563" s="17" t="str">
        <f t="shared" si="70"/>
        <v/>
      </c>
      <c r="I563" s="20"/>
      <c r="J563" s="18"/>
      <c r="K563" s="19"/>
      <c r="L563" s="21" t="str">
        <f t="shared" si="71"/>
        <v/>
      </c>
      <c r="M563" s="21" t="str">
        <f>IF(OR(J563="",SUMPRODUCT((Barèmes!$A$6:$A$28="Endurance — Luc Léger (palier)")*(Barèmes!$B$6:$B$28=H563)*(Barèmes!$C$6:$C$28=IF(H563="6ème","Mixte",G563)))=0),"",IF(SUMPRODUCT((Barèmes!$A$6:$A$28="Endurance — Luc Léger (palier)")*(Barèmes!$B$6:$B$28=H563)*(Barèmes!$C$6:$C$28=IF(H563="6ème","Mixte",G563))*(Barèmes!$J$6:$J$28="+"))&gt;0,IF(J563&lt;=SUMIFS(Barèmes!$D$6:$D$28,Barèmes!$A$6:$A$28,"Endurance — Luc Léger (palier)",Barèmes!$B$6:$B$28,H563,Barèmes!$C$6:$C$28,IF(H563="6ème","Mixte",G563)),"à besoin",IF(J563&lt;=SUMIFS(Barèmes!$E$6:$E$28,Barèmes!$A$6:$A$28,"Endurance — Luc Léger (palier)",Barèmes!$B$6:$B$28,H563,Barèmes!$C$6:$C$28,IF(H563="6ème","Mixte",G563)),"fragile","satisfaisant")),IF(J563&gt;=SUMIFS(Barèmes!$D$6:$D$28,Barèmes!$A$6:$A$28,"Endurance — Luc Léger (palier)",Barèmes!$B$6:$B$28,H563,Barèmes!$C$6:$C$28,IF(H563="6ème","Mixte",G563)),"à besoin",IF(J563&gt;=SUMIFS(Barèmes!$E$6:$E$28,Barèmes!$A$6:$A$28,"Endurance — Luc Léger (palier)",Barèmes!$B$6:$B$28,H563,Barèmes!$C$6:$C$28,IF(H563="6ème","Mixte",G563)),"fragile","satisfaisant"))))</f>
        <v/>
      </c>
      <c r="N563" s="21" t="str">
        <f>IF(OR(J563="",SUMPRODUCT((Barèmes!$A$6:$A$28="Endurance — Luc Léger (palier)")*(Barèmes!$B$6:$B$28=H563)*(Barèmes!$C$6:$C$28=IF(H563="6ème","Mixte",G563)))=0),"",IF(SUMPRODUCT((Barèmes!$A$6:$A$28="Endurance — Luc Léger (palier)")*(Barèmes!$B$6:$B$28=H563)*(Barèmes!$C$6:$C$28=IF(H563="6ème","Mixte",G563))*(Barèmes!$J$6:$J$28="+"))&gt;0,IF(J563&lt;=SUMIFS(Barèmes!$F$6:$F$28,Barèmes!$A$6:$A$28,"Endurance — Luc Léger (palier)",Barèmes!$B$6:$B$28,H563,Barèmes!$C$6:$C$28,IF(H563="6ème","Mixte",G563)),Barèmes!$B$2,IF(J563&lt;=SUMIFS(Barèmes!$G$6:$G$28,Barèmes!$A$6:$A$28,"Endurance — Luc Léger (palier)",Barèmes!$B$6:$B$28,H563,Barèmes!$C$6:$C$28,IF(H563="6ème","Mixte",G563)),Barèmes!$C$2,IF(J563&lt;=SUMIFS(Barèmes!$H$6:$H$28,Barèmes!$A$6:$A$28,"Endurance — Luc Léger (palier)",Barèmes!$B$6:$B$28,H563,Barèmes!$C$6:$C$28,IF(H563="6ème","Mixte",G563)),Barèmes!$D$2,IF(J563&lt;=SUMIFS(Barèmes!$I$6:$I$28,Barèmes!$A$6:$A$28,"Endurance — Luc Léger (palier)",Barèmes!$B$6:$B$28,H563,Barèmes!$C$6:$C$28,IF(H563="6ème","Mixte",G563)),Barèmes!$E$2,Barèmes!$F$2)))),IF(J563&gt;=SUMIFS(Barèmes!$F$6:$F$28,Barèmes!$A$6:$A$28,"Endurance — Luc Léger (palier)",Barèmes!$B$6:$B$28,H563,Barèmes!$C$6:$C$28,IF(H563="6ème","Mixte",G563)),Barèmes!$B$2,IF(J563&gt;=SUMIFS(Barèmes!$G$6:$G$28,Barèmes!$A$6:$A$28,"Endurance — Luc Léger (palier)",Barèmes!$B$6:$B$28,H563,Barèmes!$C$6:$C$28,IF(H563="6ème","Mixte",G563)),Barèmes!$C$2,IF(J563&gt;=SUMIFS(Barèmes!$H$6:$H$28,Barèmes!$A$6:$A$28,"Endurance — Luc Léger (palier)",Barèmes!$B$6:$B$28,H563,Barèmes!$C$6:$C$28,IF(H563="6ème","Mixte",G563)),Barèmes!$D$2,IF(J563&gt;=SUMIFS(Barèmes!$I$6:$I$28,Barèmes!$A$6:$A$28,"Endurance — Luc Léger (palier)",Barèmes!$B$6:$B$28,H563,Barèmes!$C$6:$C$28,IF(H563="6ème","Mixte",G563)),Barèmes!$E$2,Barèmes!$F$2))))))</f>
        <v/>
      </c>
      <c r="O563" s="22"/>
      <c r="P563" s="23" t="str">
        <f>IF(OR(O563="",SUMPRODUCT((Barèmes!$A$6:$A$28="Force bas du corps — Saut en longueur (m)")*(Barèmes!$B$6:$B$28=H563)*(Barèmes!$C$6:$C$28=IF(H563="6ème","Mixte",G563)))=0),"",IF(SUMPRODUCT((Barèmes!$A$6:$A$28="Force bas du corps — Saut en longueur (m)")*(Barèmes!$B$6:$B$28=H563)*(Barèmes!$C$6:$C$28=IF(H563="6ème","Mixte",G563))*(Barèmes!$J$6:$J$28="+"))&gt;0,IF(O563&lt;=SUMIFS(Barèmes!$D$6:$D$28,Barèmes!$A$6:$A$28,"Force bas du corps — Saut en longueur (m)",Barèmes!$B$6:$B$28,H563,Barèmes!$C$6:$C$28,IF(H563="6ème","Mixte",G563)),"à besoin",IF(O563&lt;=SUMIFS(Barèmes!$E$6:$E$28,Barèmes!$A$6:$A$28,"Force bas du corps — Saut en longueur (m)",Barèmes!$B$6:$B$28,H563,Barèmes!$C$6:$C$28,IF(H563="6ème","Mixte",G563)),"fragile","satisfaisant")),IF(O563&gt;=SUMIFS(Barèmes!$D$6:$D$28,Barèmes!$A$6:$A$28,"Force bas du corps — Saut en longueur (m)",Barèmes!$B$6:$B$28,H563,Barèmes!$C$6:$C$28,IF(H563="6ème","Mixte",G563)),"à besoin",IF(O563&gt;=SUMIFS(Barèmes!$E$6:$E$28,Barèmes!$A$6:$A$28,"Force bas du corps — Saut en longueur (m)",Barèmes!$B$6:$B$28,H563,Barèmes!$C$6:$C$28,IF(H563="6ème","Mixte",G563)),"fragile","satisfaisant"))))</f>
        <v/>
      </c>
      <c r="Q563" s="23" t="str">
        <f>IF(OR(O563="",SUMPRODUCT((Barèmes!$A$6:$A$28="Force bas du corps — Saut en longueur (m)")*(Barèmes!$B$6:$B$28=H563)*(Barèmes!$C$6:$C$28=IF(H563="6ème","Mixte",G563)))=0),"",IF(SUMPRODUCT((Barèmes!$A$6:$A$28="Force bas du corps — Saut en longueur (m)")*(Barèmes!$B$6:$B$28=H563)*(Barèmes!$C$6:$C$28=IF(H563="6ème","Mixte",G563))*(Barèmes!$J$6:$J$28="+"))&gt;0,IF(O563&lt;=SUMIFS(Barèmes!$F$6:$F$28,Barèmes!$A$6:$A$28,"Force bas du corps — Saut en longueur (m)",Barèmes!$B$6:$B$28,H563,Barèmes!$C$6:$C$28,IF(H563="6ème","Mixte",G563)),Barèmes!$B$2,IF(O563&lt;=SUMIFS(Barèmes!$G$6:$G$28,Barèmes!$A$6:$A$28,"Force bas du corps — Saut en longueur (m)",Barèmes!$B$6:$B$28,H563,Barèmes!$C$6:$C$28,IF(H563="6ème","Mixte",G563)),Barèmes!$C$2,IF(O563&lt;=SUMIFS(Barèmes!$H$6:$H$28,Barèmes!$A$6:$A$28,"Force bas du corps — Saut en longueur (m)",Barèmes!$B$6:$B$28,H563,Barèmes!$C$6:$C$28,IF(H563="6ème","Mixte",G563)),Barèmes!$D$2,IF(O563&lt;=SUMIFS(Barèmes!$I$6:$I$28,Barèmes!$A$6:$A$28,"Force bas du corps — Saut en longueur (m)",Barèmes!$B$6:$B$28,H563,Barèmes!$C$6:$C$28,IF(H563="6ème","Mixte",G563)),Barèmes!$E$2,Barèmes!$F$2)))),IF(O563&gt;=SUMIFS(Barèmes!$F$6:$F$28,Barèmes!$A$6:$A$28,"Force bas du corps — Saut en longueur (m)",Barèmes!$B$6:$B$28,H563,Barèmes!$C$6:$C$28,IF(H563="6ème","Mixte",G563)),Barèmes!$B$2,IF(O563&gt;=SUMIFS(Barèmes!$G$6:$G$28,Barèmes!$A$6:$A$28,"Force bas du corps — Saut en longueur (m)",Barèmes!$B$6:$B$28,H563,Barèmes!$C$6:$C$28,IF(H563="6ème","Mixte",G563)),Barèmes!$C$2,IF(O563&gt;=SUMIFS(Barèmes!$H$6:$H$28,Barèmes!$A$6:$A$28,"Force bas du corps — Saut en longueur (m)",Barèmes!$B$6:$B$28,H563,Barèmes!$C$6:$C$28,IF(H563="6ème","Mixte",G563)),Barèmes!$D$2,IF(O563&gt;=SUMIFS(Barèmes!$I$6:$I$28,Barèmes!$A$6:$A$28,"Force bas du corps — Saut en longueur (m)",Barèmes!$B$6:$B$28,H563,Barèmes!$C$6:$C$28,IF(H563="6ème","Mixte",G563)),Barèmes!$E$2,Barèmes!$F$2))))))</f>
        <v/>
      </c>
      <c r="R563" s="22"/>
      <c r="S563" s="24" t="str">
        <f>IF(OR(R563="",SUMPRODUCT((Barèmes!$A$6:$A$28="Vitesse — 30 m (s)")*(Barèmes!$B$6:$B$28=H563)*(Barèmes!$C$6:$C$28=IF(H563="6ème","Mixte",G563)))=0),"",IF(SUMPRODUCT((Barèmes!$A$6:$A$28="Vitesse — 30 m (s)")*(Barèmes!$B$6:$B$28=H563)*(Barèmes!$C$6:$C$28=IF(H563="6ème","Mixte",G563))*(Barèmes!$J$6:$J$28="+"))&gt;0,IF(R563&lt;=SUMIFS(Barèmes!$D$6:$D$28,Barèmes!$A$6:$A$28,"Vitesse — 30 m (s)",Barèmes!$B$6:$B$28,H563,Barèmes!$C$6:$C$28,IF(H563="6ème","Mixte",G563)),"à besoin",IF(R563&lt;=SUMIFS(Barèmes!$E$6:$E$28,Barèmes!$A$6:$A$28,"Vitesse — 30 m (s)",Barèmes!$B$6:$B$28,H563,Barèmes!$C$6:$C$28,IF(H563="6ème","Mixte",G563)),"fragile","satisfaisant")),IF(R563&gt;=SUMIFS(Barèmes!$D$6:$D$28,Barèmes!$A$6:$A$28,"Vitesse — 30 m (s)",Barèmes!$B$6:$B$28,H563,Barèmes!$C$6:$C$28,IF(H563="6ème","Mixte",G563)),"à besoin",IF(R563&gt;=SUMIFS(Barèmes!$E$6:$E$28,Barèmes!$A$6:$A$28,"Vitesse — 30 m (s)",Barèmes!$B$6:$B$28,H563,Barèmes!$C$6:$C$28,IF(H563="6ème","Mixte",G563)),"fragile","satisfaisant"))))</f>
        <v/>
      </c>
      <c r="T563" s="24" t="str">
        <f>IF(OR(R563="",SUMPRODUCT((Barèmes!$A$6:$A$28="Vitesse — 30 m (s)")*(Barèmes!$B$6:$B$28=H563)*(Barèmes!$C$6:$C$28=IF(H563="6ème","Mixte",G563)))=0),"",IF(SUMPRODUCT((Barèmes!$A$6:$A$28="Vitesse — 30 m (s)")*(Barèmes!$B$6:$B$28=H563)*(Barèmes!$C$6:$C$28=IF(H563="6ème","Mixte",G563))*(Barèmes!$J$6:$J$28="+"))&gt;0,IF(R563&lt;=SUMIFS(Barèmes!$F$6:$F$28,Barèmes!$A$6:$A$28,"Vitesse — 30 m (s)",Barèmes!$B$6:$B$28,H563,Barèmes!$C$6:$C$28,IF(H563="6ème","Mixte",G563)),Barèmes!$B$2,IF(R563&lt;=SUMIFS(Barèmes!$G$6:$G$28,Barèmes!$A$6:$A$28,"Vitesse — 30 m (s)",Barèmes!$B$6:$B$28,H563,Barèmes!$C$6:$C$28,IF(H563="6ème","Mixte",G563)),Barèmes!$C$2,IF(R563&lt;=SUMIFS(Barèmes!$H$6:$H$28,Barèmes!$A$6:$A$28,"Vitesse — 30 m (s)",Barèmes!$B$6:$B$28,H563,Barèmes!$C$6:$C$28,IF(H563="6ème","Mixte",G563)),Barèmes!$D$2,IF(R563&lt;=SUMIFS(Barèmes!$I$6:$I$28,Barèmes!$A$6:$A$28,"Vitesse — 30 m (s)",Barèmes!$B$6:$B$28,H563,Barèmes!$C$6:$C$28,IF(H563="6ème","Mixte",G563)),Barèmes!$E$2,Barèmes!$F$2)))),IF(R563&gt;=SUMIFS(Barèmes!$F$6:$F$28,Barèmes!$A$6:$A$28,"Vitesse — 30 m (s)",Barèmes!$B$6:$B$28,H563,Barèmes!$C$6:$C$28,IF(H563="6ème","Mixte",G563)),Barèmes!$B$2,IF(R563&gt;=SUMIFS(Barèmes!$G$6:$G$28,Barèmes!$A$6:$A$28,"Vitesse — 30 m (s)",Barèmes!$B$6:$B$28,H563,Barèmes!$C$6:$C$28,IF(H563="6ème","Mixte",G563)),Barèmes!$C$2,IF(R563&gt;=SUMIFS(Barèmes!$H$6:$H$28,Barèmes!$A$6:$A$28,"Vitesse — 30 m (s)",Barèmes!$B$6:$B$28,H563,Barèmes!$C$6:$C$28,IF(H563="6ème","Mixte",G563)),Barèmes!$D$2,IF(R563&gt;=SUMIFS(Barèmes!$I$6:$I$28,Barèmes!$A$6:$A$28,"Vitesse — 30 m (s)",Barèmes!$B$6:$B$28,H563,Barèmes!$C$6:$C$28,IF(H563="6ème","Mixte",G563)),Barèmes!$E$2,Barèmes!$F$2))))))</f>
        <v/>
      </c>
      <c r="U563" s="22"/>
      <c r="V563" s="25" t="str">
        <f>IF(OR(U563="",SUMPRODUCT((Barèmes!$A$6:$A$28="Vitesse — 50 m (s)")*(Barèmes!$B$6:$B$28=H563)*(Barèmes!$C$6:$C$28=IF(H563="6ème","Mixte",G563)))=0),"",IF(SUMPRODUCT((Barèmes!$A$6:$A$28="Vitesse — 50 m (s)")*(Barèmes!$B$6:$B$28=H563)*(Barèmes!$C$6:$C$28=IF(H563="6ème","Mixte",G563))*(Barèmes!$J$6:$J$28="+"))&gt;0,IF(U563&lt;=SUMIFS(Barèmes!$D$6:$D$28,Barèmes!$A$6:$A$28,"Vitesse — 50 m (s)",Barèmes!$B$6:$B$28,H563,Barèmes!$C$6:$C$28,IF(H563="6ème","Mixte",G563)),"à besoin",IF(U563&lt;=SUMIFS(Barèmes!$E$6:$E$28,Barèmes!$A$6:$A$28,"Vitesse — 50 m (s)",Barèmes!$B$6:$B$28,H563,Barèmes!$C$6:$C$28,IF(H563="6ème","Mixte",G563)),"fragile","satisfaisant")),IF(U563&gt;=SUMIFS(Barèmes!$D$6:$D$28,Barèmes!$A$6:$A$28,"Vitesse — 50 m (s)",Barèmes!$B$6:$B$28,H563,Barèmes!$C$6:$C$28,IF(H563="6ème","Mixte",G563)),"à besoin",IF(U563&gt;=SUMIFS(Barèmes!$E$6:$E$28,Barèmes!$A$6:$A$28,"Vitesse — 50 m (s)",Barèmes!$B$6:$B$28,H563,Barèmes!$C$6:$C$28,IF(H563="6ème","Mixte",G563)),"fragile","satisfaisant"))))</f>
        <v/>
      </c>
      <c r="W563" s="25" t="str">
        <f>IF(OR(U563="",SUMPRODUCT((Barèmes!$A$6:$A$28="Vitesse — 50 m (s)")*(Barèmes!$B$6:$B$28=H563)*(Barèmes!$C$6:$C$28=IF(H563="6ème","Mixte",G563)))=0),"",IF(SUMPRODUCT((Barèmes!$A$6:$A$28="Vitesse — 50 m (s)")*(Barèmes!$B$6:$B$28=H563)*(Barèmes!$C$6:$C$28=IF(H563="6ème","Mixte",G563))*(Barèmes!$J$6:$J$28="+"))&gt;0,IF(U563&lt;=SUMIFS(Barèmes!$F$6:$F$28,Barèmes!$A$6:$A$28,"Vitesse — 50 m (s)",Barèmes!$B$6:$B$28,H563,Barèmes!$C$6:$C$28,IF(H563="6ème","Mixte",G563)),Barèmes!$B$2,IF(U563&lt;=SUMIFS(Barèmes!$G$6:$G$28,Barèmes!$A$6:$A$28,"Vitesse — 50 m (s)",Barèmes!$B$6:$B$28,H563,Barèmes!$C$6:$C$28,IF(H563="6ème","Mixte",G563)),Barèmes!$C$2,IF(U563&lt;=SUMIFS(Barèmes!$H$6:$H$28,Barèmes!$A$6:$A$28,"Vitesse — 50 m (s)",Barèmes!$B$6:$B$28,H563,Barèmes!$C$6:$C$28,IF(H563="6ème","Mixte",G563)),Barèmes!$D$2,IF(U563&lt;=SUMIFS(Barèmes!$I$6:$I$28,Barèmes!$A$6:$A$28,"Vitesse — 50 m (s)",Barèmes!$B$6:$B$28,H563,Barèmes!$C$6:$C$28,IF(H563="6ème","Mixte",G563)),Barèmes!$E$2,Barèmes!$F$2)))),IF(U563&gt;=SUMIFS(Barèmes!$F$6:$F$28,Barèmes!$A$6:$A$28,"Vitesse — 50 m (s)",Barèmes!$B$6:$B$28,H563,Barèmes!$C$6:$C$28,IF(H563="6ème","Mixte",G563)),Barèmes!$B$2,IF(U563&gt;=SUMIFS(Barèmes!$G$6:$G$28,Barèmes!$A$6:$A$28,"Vitesse — 50 m (s)",Barèmes!$B$6:$B$28,H563,Barèmes!$C$6:$C$28,IF(H563="6ème","Mixte",G563)),Barèmes!$C$2,IF(U563&gt;=SUMIFS(Barèmes!$H$6:$H$28,Barèmes!$A$6:$A$28,"Vitesse — 50 m (s)",Barèmes!$B$6:$B$28,H563,Barèmes!$C$6:$C$28,IF(H563="6ème","Mixte",G563)),Barèmes!$D$2,IF(U563&gt;=SUMIFS(Barèmes!$I$6:$I$28,Barèmes!$A$6:$A$28,"Vitesse — 50 m (s)",Barèmes!$B$6:$B$28,H563,Barèmes!$C$6:$C$28,IF(H563="6ème","Mixte",G563)),Barèmes!$E$2,Barèmes!$F$2))))))</f>
        <v/>
      </c>
      <c r="X563" s="18"/>
      <c r="Y563" s="26" t="str" cm="1">
        <f t="array" ref="Y563">IF(OR(X563="",SUMPRODUCT((Barèmes!$A$6:$A$28="Souplesse (score 1-5)")*(Barèmes!$B$6:$B$28=H563)*(Barèmes!$C$6:$C$28=IF(H563="6ème","Mixte",G563)))=0),"",IF(SUMPRODUCT((Barèmes!$A$6:$A$28="Souplesse (score 1-5)")*(Barèmes!$B$6:$B$28=H563)*(Barèmes!$C$6:$C$28=IF(H563="6ème","Mixte",G563))*(Barèmes!$J$6:$J$28="+"))&gt;0,IF(X563&lt;=SUMIFS(Barèmes!$D$6:$D$28,Barèmes!$A$6:$A$28,"Souplesse (score 1-5)",Barèmes!$B$6:$B$28,H563,Barèmes!$C$6:$C$28,IF(H563="6ème","Mixte",G563)),"à besoin",IF(X563&lt;=SUMIFS(Barèmes!$E$6:$E$28,Barèmes!$A$6:$A$28,"Souplesse (score 1-5)",Barèmes!$B$6:$B$28,H563,Barèmes!$C$6:$C$28,IF(H563="6ème","Mixte",G563)),"fragile","satisfaisant")),IF(X563&gt;=SUMIFS(Barèmes!$D$6:$D$28,Barèmes!$A$6:$A$28,"Souplesse (score 1-5)",Barèmes!$B$6:$B$28,H563,Barèmes!$C$6:$C$28,IF(H563="6ème","Mixte",G563)),"à besoin",IF(X563&gt;=SUMIFS(Barèmes!$E$6:$E$28,Barèmes!$A$6:$A$28,"Souplesse (score 1-5)",Barèmes!$B$6:$B$28,H563,Barèmes!$C$6:$C$28,IF(H563="6ème","Mixte",G563)),"fragile","satisfaisant"))))</f>
        <v/>
      </c>
      <c r="Z563" s="26" t="str" cm="1">
        <f t="array" ref="Z563">IF(OR(X563="",SUMPRODUCT((Barèmes!$A$6:$A$28="Souplesse (score 1-5)")*(Barèmes!$B$6:$B$28=H563)*(Barèmes!$C$6:$C$28=IF(H563="6ème","Mixte",G563)))=0),"",IF(SUMPRODUCT((Barèmes!$A$6:$A$28="Souplesse (score 1-5)")*(Barèmes!$B$6:$B$28=H563)*(Barèmes!$C$6:$C$28=IF(H563="6ème","Mixte",G563))*(Barèmes!$J$6:$J$28="+"))&gt;0,IF(X563&lt;=SUMIFS(Barèmes!$F$6:$F$28,Barèmes!$A$6:$A$28,"Souplesse (score 1-5)",Barèmes!$B$6:$B$28,H563,Barèmes!$C$6:$C$28,IF(H563="6ème","Mixte",G563)),Barèmes!$B$2,IF(X563&lt;=SUMIFS(Barèmes!$G$6:$G$28,Barèmes!$A$6:$A$28,"Souplesse (score 1-5)",Barèmes!$B$6:$B$28,H563,Barèmes!$C$6:$C$28,IF(H563="6ème","Mixte",G563)),Barèmes!$C$2,IF(X563&lt;=SUMIFS(Barèmes!$H$6:$H$28,Barèmes!$A$6:$A$28,"Souplesse (score 1-5)",Barèmes!$B$6:$B$28,H563,Barèmes!$C$6:$C$28,IF(H563="6ème","Mixte",G563)),Barèmes!$D$2,IF(X563&lt;=SUMIFS(Barèmes!$I$6:$I$28,Barèmes!$A$6:$A$28,"Souplesse (score 1-5)",Barèmes!$B$6:$B$28,H563,Barèmes!$C$6:$C$28,IF(H563="6ème","Mixte",G563)),Barèmes!$E$2,Barèmes!$F$2)))),IF(X563&gt;=SUMIFS(Barèmes!$F$6:$F$28,Barèmes!$A$6:$A$28,"Souplesse (score 1-5)",Barèmes!$B$6:$B$28,H563,Barèmes!$C$6:$C$28,IF(H563="6ème","Mixte",G563)),Barèmes!$B$2,IF(X563&gt;=SUMIFS(Barèmes!$G$6:$G$28,Barèmes!$A$6:$A$28,"Souplesse (score 1-5)",Barèmes!$B$6:$B$28,H563,Barèmes!$C$6:$C$28,IF(H563="6ème","Mixte",G563)),Barèmes!$C$2,IF(X563&gt;=SUMIFS(Barèmes!$H$6:$H$28,Barèmes!$A$6:$A$28,"Souplesse (score 1-5)",Barèmes!$B$6:$B$28,H563,Barèmes!$C$6:$C$28,IF(H563="6ème","Mixte",G563)),Barèmes!$D$2,IF(X563&gt;=SUMIFS(Barèmes!$I$6:$I$28,Barèmes!$A$6:$A$28,"Souplesse (score 1-5)",Barèmes!$B$6:$B$28,H563,Barèmes!$C$6:$C$28,IF(H563="6ème","Mixte",G563)),Barèmes!$E$2,Barèmes!$F$2))))))</f>
        <v/>
      </c>
      <c r="AA563" s="22"/>
      <c r="AB563" s="27" t="str">
        <f>IF(OR(AA563="",SUMPRODUCT((Barèmes!$A$6:$A$28="Agilité — T-test 974 (s)")*(Barèmes!$B$6:$B$28=H563)*(Barèmes!$C$6:$C$28=IF(H563="6ème","Mixte",G563)))=0),"",IF(SUMPRODUCT((Barèmes!$A$6:$A$28="Agilité — T-test 974 (s)")*(Barèmes!$B$6:$B$28=H563)*(Barèmes!$C$6:$C$28=IF(H563="6ème","Mixte",G563))*(Barèmes!$J$6:$J$28="+"))&gt;0,IF(AA563&lt;=SUMIFS(Barèmes!$D$6:$D$28,Barèmes!$A$6:$A$28,"Agilité — T-test 974 (s)",Barèmes!$B$6:$B$28,H563,Barèmes!$C$6:$C$28,IF(H563="6ème","Mixte",G563)),"à besoin",IF(AA563&lt;=SUMIFS(Barèmes!$E$6:$E$28,Barèmes!$A$6:$A$28,"Agilité — T-test 974 (s)",Barèmes!$B$6:$B$28,H563,Barèmes!$C$6:$C$28,IF(H563="6ème","Mixte",G563)),"fragile","satisfaisant")),IF(AA563&gt;=SUMIFS(Barèmes!$D$6:$D$28,Barèmes!$A$6:$A$28,"Agilité — T-test 974 (s)",Barèmes!$B$6:$B$28,H563,Barèmes!$C$6:$C$28,IF(H563="6ème","Mixte",G563)),"à besoin",IF(AA563&gt;=SUMIFS(Barèmes!$E$6:$E$28,Barèmes!$A$6:$A$28,"Agilité — T-test 974 (s)",Barèmes!$B$6:$B$28,H563,Barèmes!$C$6:$C$28,IF(H563="6ème","Mixte",G563)),"fragile","satisfaisant"))))</f>
        <v/>
      </c>
      <c r="AC563" s="27" t="str">
        <f>IF(OR(AA563="",SUMPRODUCT((Barèmes!$A$6:$A$28="Agilité — T-test 974 (s)")*(Barèmes!$B$6:$B$28=H563)*(Barèmes!$C$6:$C$28=IF(H563="6ème","Mixte",G563)))=0),"",IF(SUMPRODUCT((Barèmes!$A$6:$A$28="Agilité — T-test 974 (s)")*(Barèmes!$B$6:$B$28=H563)*(Barèmes!$C$6:$C$28=IF(H563="6ème","Mixte",G563))*(Barèmes!$J$6:$J$28="+"))&gt;0,IF(AA563&lt;=SUMIFS(Barèmes!$F$6:$F$28,Barèmes!$A$6:$A$28,"Agilité — T-test 974 (s)",Barèmes!$B$6:$B$28,H563,Barèmes!$C$6:$C$28,IF(H563="6ème","Mixte",G563)),Barèmes!$B$2,IF(AA563&lt;=SUMIFS(Barèmes!$G$6:$G$28,Barèmes!$A$6:$A$28,"Agilité — T-test 974 (s)",Barèmes!$B$6:$B$28,H563,Barèmes!$C$6:$C$28,IF(H563="6ème","Mixte",G563)),Barèmes!$C$2,IF(AA563&lt;=SUMIFS(Barèmes!$H$6:$H$28,Barèmes!$A$6:$A$28,"Agilité — T-test 974 (s)",Barèmes!$B$6:$B$28,H563,Barèmes!$C$6:$C$28,IF(H563="6ème","Mixte",G563)),Barèmes!$D$2,IF(AA563&lt;=SUMIFS(Barèmes!$I$6:$I$28,Barèmes!$A$6:$A$28,"Agilité — T-test 974 (s)",Barèmes!$B$6:$B$28,H563,Barèmes!$C$6:$C$28,IF(H563="6ème","Mixte",G563)),Barèmes!$E$2,Barèmes!$F$2)))),IF(AA563&gt;=SUMIFS(Barèmes!$F$6:$F$28,Barèmes!$A$6:$A$28,"Agilité — T-test 974 (s)",Barèmes!$B$6:$B$28,H563,Barèmes!$C$6:$C$28,IF(H563="6ème","Mixte",G563)),Barèmes!$B$2,IF(AA563&gt;=SUMIFS(Barèmes!$G$6:$G$28,Barèmes!$A$6:$A$28,"Agilité — T-test 974 (s)",Barèmes!$B$6:$B$28,H563,Barèmes!$C$6:$C$28,IF(H563="6ème","Mixte",G563)),Barèmes!$C$2,IF(AA563&gt;=SUMIFS(Barèmes!$H$6:$H$28,Barèmes!$A$6:$A$28,"Agilité — T-test 974 (s)",Barèmes!$B$6:$B$28,H563,Barèmes!$C$6:$C$28,IF(H563="6ème","Mixte",G563)),Barèmes!$D$2,IF(AA563&gt;=SUMIFS(Barèmes!$I$6:$I$28,Barèmes!$A$6:$A$28,"Agilité — T-test 974 (s)",Barèmes!$B$6:$B$28,H563,Barèmes!$C$6:$C$28,IF(H563="6ème","Mixte",G563)),Barèmes!$E$2,Barèmes!$F$2))))))</f>
        <v/>
      </c>
      <c r="AD563" s="28" t="str">
        <f t="shared" si="66"/>
        <v/>
      </c>
      <c r="AE563" s="29" t="str">
        <f t="shared" si="67"/>
        <v/>
      </c>
      <c r="AF563" s="30" t="str">
        <f>IF(OR(AD563="",SUMPRODUCT((Barèmes!$A$6:$A$28="Surcoût d'agilité (s) — technique")*(Barèmes!$B$6:$B$28=H563)*(Barèmes!$C$6:$C$28=IF(H563="6ème","Mixte",G563)))=0),"",IF(SUMPRODUCT((Barèmes!$A$6:$A$28="Surcoût d'agilité (s) — technique")*(Barèmes!$B$6:$B$28=H563)*(Barèmes!$C$6:$C$28=IF(H563="6ème","Mixte",G563))*(Barèmes!$J$6:$J$28="+"))&gt;0,IF(AD563&lt;=SUMIFS(Barèmes!$D$6:$D$28,Barèmes!$A$6:$A$28,"Surcoût d'agilité (s) — technique",Barèmes!$B$6:$B$28,H563,Barèmes!$C$6:$C$28,IF(H563="6ème","Mixte",G563)),"à besoin",IF(AD563&lt;=SUMIFS(Barèmes!$E$6:$E$28,Barèmes!$A$6:$A$28,"Surcoût d'agilité (s) — technique",Barèmes!$B$6:$B$28,H563,Barèmes!$C$6:$C$28,IF(H563="6ème","Mixte",G563)),"fragile","satisfaisant")),IF(AD563&gt;=SUMIFS(Barèmes!$D$6:$D$28,Barèmes!$A$6:$A$28,"Surcoût d'agilité (s) — technique",Barèmes!$B$6:$B$28,H563,Barèmes!$C$6:$C$28,IF(H563="6ème","Mixte",G563)),"à besoin",IF(AD563&gt;=SUMIFS(Barèmes!$E$6:$E$28,Barèmes!$A$6:$A$28,"Surcoût d'agilité (s) — technique",Barèmes!$B$6:$B$28,H563,Barèmes!$C$6:$C$28,IF(H563="6ème","Mixte",G563)),"fragile","satisfaisant"))))</f>
        <v/>
      </c>
      <c r="AG563" s="30" t="str">
        <f>IF(OR(AD563="",SUMPRODUCT((Barèmes!$A$6:$A$28="Surcoût d'agilité (s) — technique")*(Barèmes!$B$6:$B$28=H563)*(Barèmes!$C$6:$C$28=IF(H563="6ème","Mixte",G563)))=0),"",IF(SUMPRODUCT((Barèmes!$A$6:$A$28="Surcoût d'agilité (s) — technique")*(Barèmes!$B$6:$B$28=H563)*(Barèmes!$C$6:$C$28=IF(H563="6ème","Mixte",G563))*(Barèmes!$J$6:$J$28="+"))&gt;0,IF(AD563&lt;=SUMIFS(Barèmes!$F$6:$F$28,Barèmes!$A$6:$A$28,"Surcoût d'agilité (s) — technique",Barèmes!$B$6:$B$28,H563,Barèmes!$C$6:$C$28,IF(H563="6ème","Mixte",G563)),Barèmes!$B$2,IF(AD563&lt;=SUMIFS(Barèmes!$G$6:$G$28,Barèmes!$A$6:$A$28,"Surcoût d'agilité (s) — technique",Barèmes!$B$6:$B$28,H563,Barèmes!$C$6:$C$28,IF(H563="6ème","Mixte",G563)),Barèmes!$C$2,IF(AD563&lt;=SUMIFS(Barèmes!$H$6:$H$28,Barèmes!$A$6:$A$28,"Surcoût d'agilité (s) — technique",Barèmes!$B$6:$B$28,H563,Barèmes!$C$6:$C$28,IF(H563="6ème","Mixte",G563)),Barèmes!$D$2,IF(AD563&lt;=SUMIFS(Barèmes!$I$6:$I$28,Barèmes!$A$6:$A$28,"Surcoût d'agilité (s) — technique",Barèmes!$B$6:$B$28,H563,Barèmes!$C$6:$C$28,IF(H563="6ème","Mixte",G563)),Barèmes!$E$2,Barèmes!$F$2)))),IF(AD563&gt;=SUMIFS(Barèmes!$F$6:$F$28,Barèmes!$A$6:$A$28,"Surcoût d'agilité (s) — technique",Barèmes!$B$6:$B$28,H563,Barèmes!$C$6:$C$28,IF(H563="6ème","Mixte",G563)),Barèmes!$B$2,IF(AD563&gt;=SUMIFS(Barèmes!$G$6:$G$28,Barèmes!$A$6:$A$28,"Surcoût d'agilité (s) — technique",Barèmes!$B$6:$B$28,H563,Barèmes!$C$6:$C$28,IF(H563="6ème","Mixte",G563)),Barèmes!$C$2,IF(AD563&gt;=SUMIFS(Barèmes!$H$6:$H$28,Barèmes!$A$6:$A$28,"Surcoût d'agilité (s) — technique",Barèmes!$B$6:$B$28,H563,Barèmes!$C$6:$C$28,IF(H563="6ème","Mixte",G563)),Barèmes!$D$2,IF(AD563&gt;=SUMIFS(Barèmes!$I$6:$I$28,Barèmes!$A$6:$A$28,"Surcoût d'agilité (s) — technique",Barèmes!$B$6:$B$28,H563,Barèmes!$C$6:$C$28,IF(H563="6ème","Mixte",G563)),Barèmes!$E$2,Barèmes!$F$2))))))</f>
        <v/>
      </c>
      <c r="AH563" s="31" t="str">
        <f>IF((IF(N563="",0,1)+IF(Q563="",0,1)+IF(W563="",0,1)+IF(Z563="",0,1)+IF(AC563="",0,1))=0,"",3*IF(N563=Barèmes!$B$2,1,IF(N563=Barèmes!$C$2,2,IF(N563=Barèmes!$D$2,3,IF(N563=Barèmes!$E$2,4,IF(N563=Barèmes!$F$2,5,0)))))+3*IF(Q563=Barèmes!$B$2,1,IF(Q563=Barèmes!$C$2,2,IF(Q563=Barèmes!$D$2,3,IF(Q563=Barèmes!$E$2,4,IF(Q563=Barèmes!$F$2,5,0)))))+2*IF(W563=Barèmes!$B$2,1,IF(W563=Barèmes!$C$2,2,IF(W563=Barèmes!$D$2,3,IF(W563=Barèmes!$E$2,4,IF(W563=Barèmes!$F$2,5,0)))))+1*IF(Z563=Barèmes!$B$2,1,IF(Z563=Barèmes!$C$2,2,IF(Z563=Barèmes!$D$2,3,IF(Z563=Barèmes!$E$2,4,IF(Z563=Barèmes!$F$2,5,0)))))+1*IF(AC563=Barèmes!$B$2,1,IF(AC563=Barèmes!$C$2,2,IF(AC563=Barèmes!$D$2,3,IF(AC563=Barèmes!$E$2,4,IF(AC563=Barèmes!$F$2,5,0))))))</f>
        <v/>
      </c>
      <c r="AI563" s="31"/>
      <c r="AJ563" s="32" t="str">
        <f>IFERROR(INDEX(Croissance!$B$5:$B$604,MATCH(A563,Croissance!$A$5:$A$604,0)),"")</f>
        <v/>
      </c>
      <c r="AK563" s="32" t="str">
        <f>IFERROR(INDEX(Croissance!$C$5:$C$604,MATCH(A563,Croissance!$A$5:$A$604,0)),"")</f>
        <v/>
      </c>
      <c r="AL563" s="32" t="str">
        <f>IFERROR(INDEX(Croissance!$D$5:$D$604,MATCH(A563,Croissance!$A$5:$A$604,0)),"")</f>
        <v/>
      </c>
      <c r="AM563" s="32" t="str">
        <f>IFERROR(INDEX(Croissance!$E$5:$E$604,MATCH(A563,Croissance!$A$5:$A$604,0)),"")</f>
        <v/>
      </c>
      <c r="AO563" s="33">
        <f t="shared" si="72"/>
        <v>0</v>
      </c>
      <c r="AP563" s="33">
        <f t="shared" si="68"/>
        <v>0</v>
      </c>
      <c r="AQ563" s="33">
        <f>IF(A563="",0,IF(AND(OR('Synthèse classe'!$C$2="Tous",C563='Synthèse classe'!$C$2),OR('Synthèse classe'!$C$3="Toutes",D563='Synthèse classe'!$C$3),OR('Synthèse classe'!$C$4="Toutes",AND('Synthèse classe'!$C$4="Dernière",AP563=1),B563=IFERROR(VALUE('Synthèse classe'!$C$4),0))),1,0))</f>
        <v>0</v>
      </c>
      <c r="AR563" s="34" t="str">
        <f t="shared" si="69"/>
        <v/>
      </c>
    </row>
    <row r="564" spans="1:44" x14ac:dyDescent="0.2">
      <c r="A564" s="17" t="str">
        <f t="shared" si="65"/>
        <v/>
      </c>
      <c r="B564" s="18"/>
      <c r="C564" s="19"/>
      <c r="D564" s="19"/>
      <c r="E564" s="19"/>
      <c r="F564" s="19"/>
      <c r="G564" s="19"/>
      <c r="H564" s="17" t="str">
        <f t="shared" si="70"/>
        <v/>
      </c>
      <c r="I564" s="20"/>
      <c r="J564" s="18"/>
      <c r="K564" s="19"/>
      <c r="L564" s="21" t="str">
        <f t="shared" si="71"/>
        <v/>
      </c>
      <c r="M564" s="21" t="str">
        <f>IF(OR(J564="",SUMPRODUCT((Barèmes!$A$6:$A$28="Endurance — Luc Léger (palier)")*(Barèmes!$B$6:$B$28=H564)*(Barèmes!$C$6:$C$28=IF(H564="6ème","Mixte",G564)))=0),"",IF(SUMPRODUCT((Barèmes!$A$6:$A$28="Endurance — Luc Léger (palier)")*(Barèmes!$B$6:$B$28=H564)*(Barèmes!$C$6:$C$28=IF(H564="6ème","Mixte",G564))*(Barèmes!$J$6:$J$28="+"))&gt;0,IF(J564&lt;=SUMIFS(Barèmes!$D$6:$D$28,Barèmes!$A$6:$A$28,"Endurance — Luc Léger (palier)",Barèmes!$B$6:$B$28,H564,Barèmes!$C$6:$C$28,IF(H564="6ème","Mixte",G564)),"à besoin",IF(J564&lt;=SUMIFS(Barèmes!$E$6:$E$28,Barèmes!$A$6:$A$28,"Endurance — Luc Léger (palier)",Barèmes!$B$6:$B$28,H564,Barèmes!$C$6:$C$28,IF(H564="6ème","Mixte",G564)),"fragile","satisfaisant")),IF(J564&gt;=SUMIFS(Barèmes!$D$6:$D$28,Barèmes!$A$6:$A$28,"Endurance — Luc Léger (palier)",Barèmes!$B$6:$B$28,H564,Barèmes!$C$6:$C$28,IF(H564="6ème","Mixte",G564)),"à besoin",IF(J564&gt;=SUMIFS(Barèmes!$E$6:$E$28,Barèmes!$A$6:$A$28,"Endurance — Luc Léger (palier)",Barèmes!$B$6:$B$28,H564,Barèmes!$C$6:$C$28,IF(H564="6ème","Mixte",G564)),"fragile","satisfaisant"))))</f>
        <v/>
      </c>
      <c r="N564" s="21" t="str">
        <f>IF(OR(J564="",SUMPRODUCT((Barèmes!$A$6:$A$28="Endurance — Luc Léger (palier)")*(Barèmes!$B$6:$B$28=H564)*(Barèmes!$C$6:$C$28=IF(H564="6ème","Mixte",G564)))=0),"",IF(SUMPRODUCT((Barèmes!$A$6:$A$28="Endurance — Luc Léger (palier)")*(Barèmes!$B$6:$B$28=H564)*(Barèmes!$C$6:$C$28=IF(H564="6ème","Mixte",G564))*(Barèmes!$J$6:$J$28="+"))&gt;0,IF(J564&lt;=SUMIFS(Barèmes!$F$6:$F$28,Barèmes!$A$6:$A$28,"Endurance — Luc Léger (palier)",Barèmes!$B$6:$B$28,H564,Barèmes!$C$6:$C$28,IF(H564="6ème","Mixte",G564)),Barèmes!$B$2,IF(J564&lt;=SUMIFS(Barèmes!$G$6:$G$28,Barèmes!$A$6:$A$28,"Endurance — Luc Léger (palier)",Barèmes!$B$6:$B$28,H564,Barèmes!$C$6:$C$28,IF(H564="6ème","Mixte",G564)),Barèmes!$C$2,IF(J564&lt;=SUMIFS(Barèmes!$H$6:$H$28,Barèmes!$A$6:$A$28,"Endurance — Luc Léger (palier)",Barèmes!$B$6:$B$28,H564,Barèmes!$C$6:$C$28,IF(H564="6ème","Mixte",G564)),Barèmes!$D$2,IF(J564&lt;=SUMIFS(Barèmes!$I$6:$I$28,Barèmes!$A$6:$A$28,"Endurance — Luc Léger (palier)",Barèmes!$B$6:$B$28,H564,Barèmes!$C$6:$C$28,IF(H564="6ème","Mixte",G564)),Barèmes!$E$2,Barèmes!$F$2)))),IF(J564&gt;=SUMIFS(Barèmes!$F$6:$F$28,Barèmes!$A$6:$A$28,"Endurance — Luc Léger (palier)",Barèmes!$B$6:$B$28,H564,Barèmes!$C$6:$C$28,IF(H564="6ème","Mixte",G564)),Barèmes!$B$2,IF(J564&gt;=SUMIFS(Barèmes!$G$6:$G$28,Barèmes!$A$6:$A$28,"Endurance — Luc Léger (palier)",Barèmes!$B$6:$B$28,H564,Barèmes!$C$6:$C$28,IF(H564="6ème","Mixte",G564)),Barèmes!$C$2,IF(J564&gt;=SUMIFS(Barèmes!$H$6:$H$28,Barèmes!$A$6:$A$28,"Endurance — Luc Léger (palier)",Barèmes!$B$6:$B$28,H564,Barèmes!$C$6:$C$28,IF(H564="6ème","Mixte",G564)),Barèmes!$D$2,IF(J564&gt;=SUMIFS(Barèmes!$I$6:$I$28,Barèmes!$A$6:$A$28,"Endurance — Luc Léger (palier)",Barèmes!$B$6:$B$28,H564,Barèmes!$C$6:$C$28,IF(H564="6ème","Mixte",G564)),Barèmes!$E$2,Barèmes!$F$2))))))</f>
        <v/>
      </c>
      <c r="O564" s="22"/>
      <c r="P564" s="23" t="str">
        <f>IF(OR(O564="",SUMPRODUCT((Barèmes!$A$6:$A$28="Force bas du corps — Saut en longueur (m)")*(Barèmes!$B$6:$B$28=H564)*(Barèmes!$C$6:$C$28=IF(H564="6ème","Mixte",G564)))=0),"",IF(SUMPRODUCT((Barèmes!$A$6:$A$28="Force bas du corps — Saut en longueur (m)")*(Barèmes!$B$6:$B$28=H564)*(Barèmes!$C$6:$C$28=IF(H564="6ème","Mixte",G564))*(Barèmes!$J$6:$J$28="+"))&gt;0,IF(O564&lt;=SUMIFS(Barèmes!$D$6:$D$28,Barèmes!$A$6:$A$28,"Force bas du corps — Saut en longueur (m)",Barèmes!$B$6:$B$28,H564,Barèmes!$C$6:$C$28,IF(H564="6ème","Mixte",G564)),"à besoin",IF(O564&lt;=SUMIFS(Barèmes!$E$6:$E$28,Barèmes!$A$6:$A$28,"Force bas du corps — Saut en longueur (m)",Barèmes!$B$6:$B$28,H564,Barèmes!$C$6:$C$28,IF(H564="6ème","Mixte",G564)),"fragile","satisfaisant")),IF(O564&gt;=SUMIFS(Barèmes!$D$6:$D$28,Barèmes!$A$6:$A$28,"Force bas du corps — Saut en longueur (m)",Barèmes!$B$6:$B$28,H564,Barèmes!$C$6:$C$28,IF(H564="6ème","Mixte",G564)),"à besoin",IF(O564&gt;=SUMIFS(Barèmes!$E$6:$E$28,Barèmes!$A$6:$A$28,"Force bas du corps — Saut en longueur (m)",Barèmes!$B$6:$B$28,H564,Barèmes!$C$6:$C$28,IF(H564="6ème","Mixte",G564)),"fragile","satisfaisant"))))</f>
        <v/>
      </c>
      <c r="Q564" s="23" t="str">
        <f>IF(OR(O564="",SUMPRODUCT((Barèmes!$A$6:$A$28="Force bas du corps — Saut en longueur (m)")*(Barèmes!$B$6:$B$28=H564)*(Barèmes!$C$6:$C$28=IF(H564="6ème","Mixte",G564)))=0),"",IF(SUMPRODUCT((Barèmes!$A$6:$A$28="Force bas du corps — Saut en longueur (m)")*(Barèmes!$B$6:$B$28=H564)*(Barèmes!$C$6:$C$28=IF(H564="6ème","Mixte",G564))*(Barèmes!$J$6:$J$28="+"))&gt;0,IF(O564&lt;=SUMIFS(Barèmes!$F$6:$F$28,Barèmes!$A$6:$A$28,"Force bas du corps — Saut en longueur (m)",Barèmes!$B$6:$B$28,H564,Barèmes!$C$6:$C$28,IF(H564="6ème","Mixte",G564)),Barèmes!$B$2,IF(O564&lt;=SUMIFS(Barèmes!$G$6:$G$28,Barèmes!$A$6:$A$28,"Force bas du corps — Saut en longueur (m)",Barèmes!$B$6:$B$28,H564,Barèmes!$C$6:$C$28,IF(H564="6ème","Mixte",G564)),Barèmes!$C$2,IF(O564&lt;=SUMIFS(Barèmes!$H$6:$H$28,Barèmes!$A$6:$A$28,"Force bas du corps — Saut en longueur (m)",Barèmes!$B$6:$B$28,H564,Barèmes!$C$6:$C$28,IF(H564="6ème","Mixte",G564)),Barèmes!$D$2,IF(O564&lt;=SUMIFS(Barèmes!$I$6:$I$28,Barèmes!$A$6:$A$28,"Force bas du corps — Saut en longueur (m)",Barèmes!$B$6:$B$28,H564,Barèmes!$C$6:$C$28,IF(H564="6ème","Mixte",G564)),Barèmes!$E$2,Barèmes!$F$2)))),IF(O564&gt;=SUMIFS(Barèmes!$F$6:$F$28,Barèmes!$A$6:$A$28,"Force bas du corps — Saut en longueur (m)",Barèmes!$B$6:$B$28,H564,Barèmes!$C$6:$C$28,IF(H564="6ème","Mixte",G564)),Barèmes!$B$2,IF(O564&gt;=SUMIFS(Barèmes!$G$6:$G$28,Barèmes!$A$6:$A$28,"Force bas du corps — Saut en longueur (m)",Barèmes!$B$6:$B$28,H564,Barèmes!$C$6:$C$28,IF(H564="6ème","Mixte",G564)),Barèmes!$C$2,IF(O564&gt;=SUMIFS(Barèmes!$H$6:$H$28,Barèmes!$A$6:$A$28,"Force bas du corps — Saut en longueur (m)",Barèmes!$B$6:$B$28,H564,Barèmes!$C$6:$C$28,IF(H564="6ème","Mixte",G564)),Barèmes!$D$2,IF(O564&gt;=SUMIFS(Barèmes!$I$6:$I$28,Barèmes!$A$6:$A$28,"Force bas du corps — Saut en longueur (m)",Barèmes!$B$6:$B$28,H564,Barèmes!$C$6:$C$28,IF(H564="6ème","Mixte",G564)),Barèmes!$E$2,Barèmes!$F$2))))))</f>
        <v/>
      </c>
      <c r="R564" s="22"/>
      <c r="S564" s="24" t="str">
        <f>IF(OR(R564="",SUMPRODUCT((Barèmes!$A$6:$A$28="Vitesse — 30 m (s)")*(Barèmes!$B$6:$B$28=H564)*(Barèmes!$C$6:$C$28=IF(H564="6ème","Mixte",G564)))=0),"",IF(SUMPRODUCT((Barèmes!$A$6:$A$28="Vitesse — 30 m (s)")*(Barèmes!$B$6:$B$28=H564)*(Barèmes!$C$6:$C$28=IF(H564="6ème","Mixte",G564))*(Barèmes!$J$6:$J$28="+"))&gt;0,IF(R564&lt;=SUMIFS(Barèmes!$D$6:$D$28,Barèmes!$A$6:$A$28,"Vitesse — 30 m (s)",Barèmes!$B$6:$B$28,H564,Barèmes!$C$6:$C$28,IF(H564="6ème","Mixte",G564)),"à besoin",IF(R564&lt;=SUMIFS(Barèmes!$E$6:$E$28,Barèmes!$A$6:$A$28,"Vitesse — 30 m (s)",Barèmes!$B$6:$B$28,H564,Barèmes!$C$6:$C$28,IF(H564="6ème","Mixte",G564)),"fragile","satisfaisant")),IF(R564&gt;=SUMIFS(Barèmes!$D$6:$D$28,Barèmes!$A$6:$A$28,"Vitesse — 30 m (s)",Barèmes!$B$6:$B$28,H564,Barèmes!$C$6:$C$28,IF(H564="6ème","Mixte",G564)),"à besoin",IF(R564&gt;=SUMIFS(Barèmes!$E$6:$E$28,Barèmes!$A$6:$A$28,"Vitesse — 30 m (s)",Barèmes!$B$6:$B$28,H564,Barèmes!$C$6:$C$28,IF(H564="6ème","Mixte",G564)),"fragile","satisfaisant"))))</f>
        <v/>
      </c>
      <c r="T564" s="24" t="str">
        <f>IF(OR(R564="",SUMPRODUCT((Barèmes!$A$6:$A$28="Vitesse — 30 m (s)")*(Barèmes!$B$6:$B$28=H564)*(Barèmes!$C$6:$C$28=IF(H564="6ème","Mixte",G564)))=0),"",IF(SUMPRODUCT((Barèmes!$A$6:$A$28="Vitesse — 30 m (s)")*(Barèmes!$B$6:$B$28=H564)*(Barèmes!$C$6:$C$28=IF(H564="6ème","Mixte",G564))*(Barèmes!$J$6:$J$28="+"))&gt;0,IF(R564&lt;=SUMIFS(Barèmes!$F$6:$F$28,Barèmes!$A$6:$A$28,"Vitesse — 30 m (s)",Barèmes!$B$6:$B$28,H564,Barèmes!$C$6:$C$28,IF(H564="6ème","Mixte",G564)),Barèmes!$B$2,IF(R564&lt;=SUMIFS(Barèmes!$G$6:$G$28,Barèmes!$A$6:$A$28,"Vitesse — 30 m (s)",Barèmes!$B$6:$B$28,H564,Barèmes!$C$6:$C$28,IF(H564="6ème","Mixte",G564)),Barèmes!$C$2,IF(R564&lt;=SUMIFS(Barèmes!$H$6:$H$28,Barèmes!$A$6:$A$28,"Vitesse — 30 m (s)",Barèmes!$B$6:$B$28,H564,Barèmes!$C$6:$C$28,IF(H564="6ème","Mixte",G564)),Barèmes!$D$2,IF(R564&lt;=SUMIFS(Barèmes!$I$6:$I$28,Barèmes!$A$6:$A$28,"Vitesse — 30 m (s)",Barèmes!$B$6:$B$28,H564,Barèmes!$C$6:$C$28,IF(H564="6ème","Mixte",G564)),Barèmes!$E$2,Barèmes!$F$2)))),IF(R564&gt;=SUMIFS(Barèmes!$F$6:$F$28,Barèmes!$A$6:$A$28,"Vitesse — 30 m (s)",Barèmes!$B$6:$B$28,H564,Barèmes!$C$6:$C$28,IF(H564="6ème","Mixte",G564)),Barèmes!$B$2,IF(R564&gt;=SUMIFS(Barèmes!$G$6:$G$28,Barèmes!$A$6:$A$28,"Vitesse — 30 m (s)",Barèmes!$B$6:$B$28,H564,Barèmes!$C$6:$C$28,IF(H564="6ème","Mixte",G564)),Barèmes!$C$2,IF(R564&gt;=SUMIFS(Barèmes!$H$6:$H$28,Barèmes!$A$6:$A$28,"Vitesse — 30 m (s)",Barèmes!$B$6:$B$28,H564,Barèmes!$C$6:$C$28,IF(H564="6ème","Mixte",G564)),Barèmes!$D$2,IF(R564&gt;=SUMIFS(Barèmes!$I$6:$I$28,Barèmes!$A$6:$A$28,"Vitesse — 30 m (s)",Barèmes!$B$6:$B$28,H564,Barèmes!$C$6:$C$28,IF(H564="6ème","Mixte",G564)),Barèmes!$E$2,Barèmes!$F$2))))))</f>
        <v/>
      </c>
      <c r="U564" s="22"/>
      <c r="V564" s="25" t="str">
        <f>IF(OR(U564="",SUMPRODUCT((Barèmes!$A$6:$A$28="Vitesse — 50 m (s)")*(Barèmes!$B$6:$B$28=H564)*(Barèmes!$C$6:$C$28=IF(H564="6ème","Mixte",G564)))=0),"",IF(SUMPRODUCT((Barèmes!$A$6:$A$28="Vitesse — 50 m (s)")*(Barèmes!$B$6:$B$28=H564)*(Barèmes!$C$6:$C$28=IF(H564="6ème","Mixte",G564))*(Barèmes!$J$6:$J$28="+"))&gt;0,IF(U564&lt;=SUMIFS(Barèmes!$D$6:$D$28,Barèmes!$A$6:$A$28,"Vitesse — 50 m (s)",Barèmes!$B$6:$B$28,H564,Barèmes!$C$6:$C$28,IF(H564="6ème","Mixte",G564)),"à besoin",IF(U564&lt;=SUMIFS(Barèmes!$E$6:$E$28,Barèmes!$A$6:$A$28,"Vitesse — 50 m (s)",Barèmes!$B$6:$B$28,H564,Barèmes!$C$6:$C$28,IF(H564="6ème","Mixte",G564)),"fragile","satisfaisant")),IF(U564&gt;=SUMIFS(Barèmes!$D$6:$D$28,Barèmes!$A$6:$A$28,"Vitesse — 50 m (s)",Barèmes!$B$6:$B$28,H564,Barèmes!$C$6:$C$28,IF(H564="6ème","Mixte",G564)),"à besoin",IF(U564&gt;=SUMIFS(Barèmes!$E$6:$E$28,Barèmes!$A$6:$A$28,"Vitesse — 50 m (s)",Barèmes!$B$6:$B$28,H564,Barèmes!$C$6:$C$28,IF(H564="6ème","Mixte",G564)),"fragile","satisfaisant"))))</f>
        <v/>
      </c>
      <c r="W564" s="25" t="str">
        <f>IF(OR(U564="",SUMPRODUCT((Barèmes!$A$6:$A$28="Vitesse — 50 m (s)")*(Barèmes!$B$6:$B$28=H564)*(Barèmes!$C$6:$C$28=IF(H564="6ème","Mixte",G564)))=0),"",IF(SUMPRODUCT((Barèmes!$A$6:$A$28="Vitesse — 50 m (s)")*(Barèmes!$B$6:$B$28=H564)*(Barèmes!$C$6:$C$28=IF(H564="6ème","Mixte",G564))*(Barèmes!$J$6:$J$28="+"))&gt;0,IF(U564&lt;=SUMIFS(Barèmes!$F$6:$F$28,Barèmes!$A$6:$A$28,"Vitesse — 50 m (s)",Barèmes!$B$6:$B$28,H564,Barèmes!$C$6:$C$28,IF(H564="6ème","Mixte",G564)),Barèmes!$B$2,IF(U564&lt;=SUMIFS(Barèmes!$G$6:$G$28,Barèmes!$A$6:$A$28,"Vitesse — 50 m (s)",Barèmes!$B$6:$B$28,H564,Barèmes!$C$6:$C$28,IF(H564="6ème","Mixte",G564)),Barèmes!$C$2,IF(U564&lt;=SUMIFS(Barèmes!$H$6:$H$28,Barèmes!$A$6:$A$28,"Vitesse — 50 m (s)",Barèmes!$B$6:$B$28,H564,Barèmes!$C$6:$C$28,IF(H564="6ème","Mixte",G564)),Barèmes!$D$2,IF(U564&lt;=SUMIFS(Barèmes!$I$6:$I$28,Barèmes!$A$6:$A$28,"Vitesse — 50 m (s)",Barèmes!$B$6:$B$28,H564,Barèmes!$C$6:$C$28,IF(H564="6ème","Mixte",G564)),Barèmes!$E$2,Barèmes!$F$2)))),IF(U564&gt;=SUMIFS(Barèmes!$F$6:$F$28,Barèmes!$A$6:$A$28,"Vitesse — 50 m (s)",Barèmes!$B$6:$B$28,H564,Barèmes!$C$6:$C$28,IF(H564="6ème","Mixte",G564)),Barèmes!$B$2,IF(U564&gt;=SUMIFS(Barèmes!$G$6:$G$28,Barèmes!$A$6:$A$28,"Vitesse — 50 m (s)",Barèmes!$B$6:$B$28,H564,Barèmes!$C$6:$C$28,IF(H564="6ème","Mixte",G564)),Barèmes!$C$2,IF(U564&gt;=SUMIFS(Barèmes!$H$6:$H$28,Barèmes!$A$6:$A$28,"Vitesse — 50 m (s)",Barèmes!$B$6:$B$28,H564,Barèmes!$C$6:$C$28,IF(H564="6ème","Mixte",G564)),Barèmes!$D$2,IF(U564&gt;=SUMIFS(Barèmes!$I$6:$I$28,Barèmes!$A$6:$A$28,"Vitesse — 50 m (s)",Barèmes!$B$6:$B$28,H564,Barèmes!$C$6:$C$28,IF(H564="6ème","Mixte",G564)),Barèmes!$E$2,Barèmes!$F$2))))))</f>
        <v/>
      </c>
      <c r="X564" s="18"/>
      <c r="Y564" s="26" t="str" cm="1">
        <f t="array" ref="Y564">IF(OR(X564="",SUMPRODUCT((Barèmes!$A$6:$A$28="Souplesse (score 1-5)")*(Barèmes!$B$6:$B$28=H564)*(Barèmes!$C$6:$C$28=IF(H564="6ème","Mixte",G564)))=0),"",IF(SUMPRODUCT((Barèmes!$A$6:$A$28="Souplesse (score 1-5)")*(Barèmes!$B$6:$B$28=H564)*(Barèmes!$C$6:$C$28=IF(H564="6ème","Mixte",G564))*(Barèmes!$J$6:$J$28="+"))&gt;0,IF(X564&lt;=SUMIFS(Barèmes!$D$6:$D$28,Barèmes!$A$6:$A$28,"Souplesse (score 1-5)",Barèmes!$B$6:$B$28,H564,Barèmes!$C$6:$C$28,IF(H564="6ème","Mixte",G564)),"à besoin",IF(X564&lt;=SUMIFS(Barèmes!$E$6:$E$28,Barèmes!$A$6:$A$28,"Souplesse (score 1-5)",Barèmes!$B$6:$B$28,H564,Barèmes!$C$6:$C$28,IF(H564="6ème","Mixte",G564)),"fragile","satisfaisant")),IF(X564&gt;=SUMIFS(Barèmes!$D$6:$D$28,Barèmes!$A$6:$A$28,"Souplesse (score 1-5)",Barèmes!$B$6:$B$28,H564,Barèmes!$C$6:$C$28,IF(H564="6ème","Mixte",G564)),"à besoin",IF(X564&gt;=SUMIFS(Barèmes!$E$6:$E$28,Barèmes!$A$6:$A$28,"Souplesse (score 1-5)",Barèmes!$B$6:$B$28,H564,Barèmes!$C$6:$C$28,IF(H564="6ème","Mixte",G564)),"fragile","satisfaisant"))))</f>
        <v/>
      </c>
      <c r="Z564" s="26" t="str" cm="1">
        <f t="array" ref="Z564">IF(OR(X564="",SUMPRODUCT((Barèmes!$A$6:$A$28="Souplesse (score 1-5)")*(Barèmes!$B$6:$B$28=H564)*(Barèmes!$C$6:$C$28=IF(H564="6ème","Mixte",G564)))=0),"",IF(SUMPRODUCT((Barèmes!$A$6:$A$28="Souplesse (score 1-5)")*(Barèmes!$B$6:$B$28=H564)*(Barèmes!$C$6:$C$28=IF(H564="6ème","Mixte",G564))*(Barèmes!$J$6:$J$28="+"))&gt;0,IF(X564&lt;=SUMIFS(Barèmes!$F$6:$F$28,Barèmes!$A$6:$A$28,"Souplesse (score 1-5)",Barèmes!$B$6:$B$28,H564,Barèmes!$C$6:$C$28,IF(H564="6ème","Mixte",G564)),Barèmes!$B$2,IF(X564&lt;=SUMIFS(Barèmes!$G$6:$G$28,Barèmes!$A$6:$A$28,"Souplesse (score 1-5)",Barèmes!$B$6:$B$28,H564,Barèmes!$C$6:$C$28,IF(H564="6ème","Mixte",G564)),Barèmes!$C$2,IF(X564&lt;=SUMIFS(Barèmes!$H$6:$H$28,Barèmes!$A$6:$A$28,"Souplesse (score 1-5)",Barèmes!$B$6:$B$28,H564,Barèmes!$C$6:$C$28,IF(H564="6ème","Mixte",G564)),Barèmes!$D$2,IF(X564&lt;=SUMIFS(Barèmes!$I$6:$I$28,Barèmes!$A$6:$A$28,"Souplesse (score 1-5)",Barèmes!$B$6:$B$28,H564,Barèmes!$C$6:$C$28,IF(H564="6ème","Mixte",G564)),Barèmes!$E$2,Barèmes!$F$2)))),IF(X564&gt;=SUMIFS(Barèmes!$F$6:$F$28,Barèmes!$A$6:$A$28,"Souplesse (score 1-5)",Barèmes!$B$6:$B$28,H564,Barèmes!$C$6:$C$28,IF(H564="6ème","Mixte",G564)),Barèmes!$B$2,IF(X564&gt;=SUMIFS(Barèmes!$G$6:$G$28,Barèmes!$A$6:$A$28,"Souplesse (score 1-5)",Barèmes!$B$6:$B$28,H564,Barèmes!$C$6:$C$28,IF(H564="6ème","Mixte",G564)),Barèmes!$C$2,IF(X564&gt;=SUMIFS(Barèmes!$H$6:$H$28,Barèmes!$A$6:$A$28,"Souplesse (score 1-5)",Barèmes!$B$6:$B$28,H564,Barèmes!$C$6:$C$28,IF(H564="6ème","Mixte",G564)),Barèmes!$D$2,IF(X564&gt;=SUMIFS(Barèmes!$I$6:$I$28,Barèmes!$A$6:$A$28,"Souplesse (score 1-5)",Barèmes!$B$6:$B$28,H564,Barèmes!$C$6:$C$28,IF(H564="6ème","Mixte",G564)),Barèmes!$E$2,Barèmes!$F$2))))))</f>
        <v/>
      </c>
      <c r="AA564" s="22"/>
      <c r="AB564" s="27" t="str">
        <f>IF(OR(AA564="",SUMPRODUCT((Barèmes!$A$6:$A$28="Agilité — T-test 974 (s)")*(Barèmes!$B$6:$B$28=H564)*(Barèmes!$C$6:$C$28=IF(H564="6ème","Mixte",G564)))=0),"",IF(SUMPRODUCT((Barèmes!$A$6:$A$28="Agilité — T-test 974 (s)")*(Barèmes!$B$6:$B$28=H564)*(Barèmes!$C$6:$C$28=IF(H564="6ème","Mixte",G564))*(Barèmes!$J$6:$J$28="+"))&gt;0,IF(AA564&lt;=SUMIFS(Barèmes!$D$6:$D$28,Barèmes!$A$6:$A$28,"Agilité — T-test 974 (s)",Barèmes!$B$6:$B$28,H564,Barèmes!$C$6:$C$28,IF(H564="6ème","Mixte",G564)),"à besoin",IF(AA564&lt;=SUMIFS(Barèmes!$E$6:$E$28,Barèmes!$A$6:$A$28,"Agilité — T-test 974 (s)",Barèmes!$B$6:$B$28,H564,Barèmes!$C$6:$C$28,IF(H564="6ème","Mixte",G564)),"fragile","satisfaisant")),IF(AA564&gt;=SUMIFS(Barèmes!$D$6:$D$28,Barèmes!$A$6:$A$28,"Agilité — T-test 974 (s)",Barèmes!$B$6:$B$28,H564,Barèmes!$C$6:$C$28,IF(H564="6ème","Mixte",G564)),"à besoin",IF(AA564&gt;=SUMIFS(Barèmes!$E$6:$E$28,Barèmes!$A$6:$A$28,"Agilité — T-test 974 (s)",Barèmes!$B$6:$B$28,H564,Barèmes!$C$6:$C$28,IF(H564="6ème","Mixte",G564)),"fragile","satisfaisant"))))</f>
        <v/>
      </c>
      <c r="AC564" s="27" t="str">
        <f>IF(OR(AA564="",SUMPRODUCT((Barèmes!$A$6:$A$28="Agilité — T-test 974 (s)")*(Barèmes!$B$6:$B$28=H564)*(Barèmes!$C$6:$C$28=IF(H564="6ème","Mixte",G564)))=0),"",IF(SUMPRODUCT((Barèmes!$A$6:$A$28="Agilité — T-test 974 (s)")*(Barèmes!$B$6:$B$28=H564)*(Barèmes!$C$6:$C$28=IF(H564="6ème","Mixte",G564))*(Barèmes!$J$6:$J$28="+"))&gt;0,IF(AA564&lt;=SUMIFS(Barèmes!$F$6:$F$28,Barèmes!$A$6:$A$28,"Agilité — T-test 974 (s)",Barèmes!$B$6:$B$28,H564,Barèmes!$C$6:$C$28,IF(H564="6ème","Mixte",G564)),Barèmes!$B$2,IF(AA564&lt;=SUMIFS(Barèmes!$G$6:$G$28,Barèmes!$A$6:$A$28,"Agilité — T-test 974 (s)",Barèmes!$B$6:$B$28,H564,Barèmes!$C$6:$C$28,IF(H564="6ème","Mixte",G564)),Barèmes!$C$2,IF(AA564&lt;=SUMIFS(Barèmes!$H$6:$H$28,Barèmes!$A$6:$A$28,"Agilité — T-test 974 (s)",Barèmes!$B$6:$B$28,H564,Barèmes!$C$6:$C$28,IF(H564="6ème","Mixte",G564)),Barèmes!$D$2,IF(AA564&lt;=SUMIFS(Barèmes!$I$6:$I$28,Barèmes!$A$6:$A$28,"Agilité — T-test 974 (s)",Barèmes!$B$6:$B$28,H564,Barèmes!$C$6:$C$28,IF(H564="6ème","Mixte",G564)),Barèmes!$E$2,Barèmes!$F$2)))),IF(AA564&gt;=SUMIFS(Barèmes!$F$6:$F$28,Barèmes!$A$6:$A$28,"Agilité — T-test 974 (s)",Barèmes!$B$6:$B$28,H564,Barèmes!$C$6:$C$28,IF(H564="6ème","Mixte",G564)),Barèmes!$B$2,IF(AA564&gt;=SUMIFS(Barèmes!$G$6:$G$28,Barèmes!$A$6:$A$28,"Agilité — T-test 974 (s)",Barèmes!$B$6:$B$28,H564,Barèmes!$C$6:$C$28,IF(H564="6ème","Mixte",G564)),Barèmes!$C$2,IF(AA564&gt;=SUMIFS(Barèmes!$H$6:$H$28,Barèmes!$A$6:$A$28,"Agilité — T-test 974 (s)",Barèmes!$B$6:$B$28,H564,Barèmes!$C$6:$C$28,IF(H564="6ème","Mixte",G564)),Barèmes!$D$2,IF(AA564&gt;=SUMIFS(Barèmes!$I$6:$I$28,Barèmes!$A$6:$A$28,"Agilité — T-test 974 (s)",Barèmes!$B$6:$B$28,H564,Barèmes!$C$6:$C$28,IF(H564="6ème","Mixte",G564)),Barèmes!$E$2,Barèmes!$F$2))))))</f>
        <v/>
      </c>
      <c r="AD564" s="28" t="str">
        <f t="shared" si="66"/>
        <v/>
      </c>
      <c r="AE564" s="29" t="str">
        <f t="shared" si="67"/>
        <v/>
      </c>
      <c r="AF564" s="30" t="str">
        <f>IF(OR(AD564="",SUMPRODUCT((Barèmes!$A$6:$A$28="Surcoût d'agilité (s) — technique")*(Barèmes!$B$6:$B$28=H564)*(Barèmes!$C$6:$C$28=IF(H564="6ème","Mixte",G564)))=0),"",IF(SUMPRODUCT((Barèmes!$A$6:$A$28="Surcoût d'agilité (s) — technique")*(Barèmes!$B$6:$B$28=H564)*(Barèmes!$C$6:$C$28=IF(H564="6ème","Mixte",G564))*(Barèmes!$J$6:$J$28="+"))&gt;0,IF(AD564&lt;=SUMIFS(Barèmes!$D$6:$D$28,Barèmes!$A$6:$A$28,"Surcoût d'agilité (s) — technique",Barèmes!$B$6:$B$28,H564,Barèmes!$C$6:$C$28,IF(H564="6ème","Mixte",G564)),"à besoin",IF(AD564&lt;=SUMIFS(Barèmes!$E$6:$E$28,Barèmes!$A$6:$A$28,"Surcoût d'agilité (s) — technique",Barèmes!$B$6:$B$28,H564,Barèmes!$C$6:$C$28,IF(H564="6ème","Mixte",G564)),"fragile","satisfaisant")),IF(AD564&gt;=SUMIFS(Barèmes!$D$6:$D$28,Barèmes!$A$6:$A$28,"Surcoût d'agilité (s) — technique",Barèmes!$B$6:$B$28,H564,Barèmes!$C$6:$C$28,IF(H564="6ème","Mixte",G564)),"à besoin",IF(AD564&gt;=SUMIFS(Barèmes!$E$6:$E$28,Barèmes!$A$6:$A$28,"Surcoût d'agilité (s) — technique",Barèmes!$B$6:$B$28,H564,Barèmes!$C$6:$C$28,IF(H564="6ème","Mixte",G564)),"fragile","satisfaisant"))))</f>
        <v/>
      </c>
      <c r="AG564" s="30" t="str">
        <f>IF(OR(AD564="",SUMPRODUCT((Barèmes!$A$6:$A$28="Surcoût d'agilité (s) — technique")*(Barèmes!$B$6:$B$28=H564)*(Barèmes!$C$6:$C$28=IF(H564="6ème","Mixte",G564)))=0),"",IF(SUMPRODUCT((Barèmes!$A$6:$A$28="Surcoût d'agilité (s) — technique")*(Barèmes!$B$6:$B$28=H564)*(Barèmes!$C$6:$C$28=IF(H564="6ème","Mixte",G564))*(Barèmes!$J$6:$J$28="+"))&gt;0,IF(AD564&lt;=SUMIFS(Barèmes!$F$6:$F$28,Barèmes!$A$6:$A$28,"Surcoût d'agilité (s) — technique",Barèmes!$B$6:$B$28,H564,Barèmes!$C$6:$C$28,IF(H564="6ème","Mixte",G564)),Barèmes!$B$2,IF(AD564&lt;=SUMIFS(Barèmes!$G$6:$G$28,Barèmes!$A$6:$A$28,"Surcoût d'agilité (s) — technique",Barèmes!$B$6:$B$28,H564,Barèmes!$C$6:$C$28,IF(H564="6ème","Mixte",G564)),Barèmes!$C$2,IF(AD564&lt;=SUMIFS(Barèmes!$H$6:$H$28,Barèmes!$A$6:$A$28,"Surcoût d'agilité (s) — technique",Barèmes!$B$6:$B$28,H564,Barèmes!$C$6:$C$28,IF(H564="6ème","Mixte",G564)),Barèmes!$D$2,IF(AD564&lt;=SUMIFS(Barèmes!$I$6:$I$28,Barèmes!$A$6:$A$28,"Surcoût d'agilité (s) — technique",Barèmes!$B$6:$B$28,H564,Barèmes!$C$6:$C$28,IF(H564="6ème","Mixte",G564)),Barèmes!$E$2,Barèmes!$F$2)))),IF(AD564&gt;=SUMIFS(Barèmes!$F$6:$F$28,Barèmes!$A$6:$A$28,"Surcoût d'agilité (s) — technique",Barèmes!$B$6:$B$28,H564,Barèmes!$C$6:$C$28,IF(H564="6ème","Mixte",G564)),Barèmes!$B$2,IF(AD564&gt;=SUMIFS(Barèmes!$G$6:$G$28,Barèmes!$A$6:$A$28,"Surcoût d'agilité (s) — technique",Barèmes!$B$6:$B$28,H564,Barèmes!$C$6:$C$28,IF(H564="6ème","Mixte",G564)),Barèmes!$C$2,IF(AD564&gt;=SUMIFS(Barèmes!$H$6:$H$28,Barèmes!$A$6:$A$28,"Surcoût d'agilité (s) — technique",Barèmes!$B$6:$B$28,H564,Barèmes!$C$6:$C$28,IF(H564="6ème","Mixte",G564)),Barèmes!$D$2,IF(AD564&gt;=SUMIFS(Barèmes!$I$6:$I$28,Barèmes!$A$6:$A$28,"Surcoût d'agilité (s) — technique",Barèmes!$B$6:$B$28,H564,Barèmes!$C$6:$C$28,IF(H564="6ème","Mixte",G564)),Barèmes!$E$2,Barèmes!$F$2))))))</f>
        <v/>
      </c>
      <c r="AH564" s="31" t="str">
        <f>IF((IF(N564="",0,1)+IF(Q564="",0,1)+IF(W564="",0,1)+IF(Z564="",0,1)+IF(AC564="",0,1))=0,"",3*IF(N564=Barèmes!$B$2,1,IF(N564=Barèmes!$C$2,2,IF(N564=Barèmes!$D$2,3,IF(N564=Barèmes!$E$2,4,IF(N564=Barèmes!$F$2,5,0)))))+3*IF(Q564=Barèmes!$B$2,1,IF(Q564=Barèmes!$C$2,2,IF(Q564=Barèmes!$D$2,3,IF(Q564=Barèmes!$E$2,4,IF(Q564=Barèmes!$F$2,5,0)))))+2*IF(W564=Barèmes!$B$2,1,IF(W564=Barèmes!$C$2,2,IF(W564=Barèmes!$D$2,3,IF(W564=Barèmes!$E$2,4,IF(W564=Barèmes!$F$2,5,0)))))+1*IF(Z564=Barèmes!$B$2,1,IF(Z564=Barèmes!$C$2,2,IF(Z564=Barèmes!$D$2,3,IF(Z564=Barèmes!$E$2,4,IF(Z564=Barèmes!$F$2,5,0)))))+1*IF(AC564=Barèmes!$B$2,1,IF(AC564=Barèmes!$C$2,2,IF(AC564=Barèmes!$D$2,3,IF(AC564=Barèmes!$E$2,4,IF(AC564=Barèmes!$F$2,5,0))))))</f>
        <v/>
      </c>
      <c r="AI564" s="31"/>
      <c r="AJ564" s="32" t="str">
        <f>IFERROR(INDEX(Croissance!$B$5:$B$604,MATCH(A564,Croissance!$A$5:$A$604,0)),"")</f>
        <v/>
      </c>
      <c r="AK564" s="32" t="str">
        <f>IFERROR(INDEX(Croissance!$C$5:$C$604,MATCH(A564,Croissance!$A$5:$A$604,0)),"")</f>
        <v/>
      </c>
      <c r="AL564" s="32" t="str">
        <f>IFERROR(INDEX(Croissance!$D$5:$D$604,MATCH(A564,Croissance!$A$5:$A$604,0)),"")</f>
        <v/>
      </c>
      <c r="AM564" s="32" t="str">
        <f>IFERROR(INDEX(Croissance!$E$5:$E$604,MATCH(A564,Croissance!$A$5:$A$604,0)),"")</f>
        <v/>
      </c>
      <c r="AO564" s="33">
        <f t="shared" si="72"/>
        <v>0</v>
      </c>
      <c r="AP564" s="33">
        <f t="shared" si="68"/>
        <v>0</v>
      </c>
      <c r="AQ564" s="33">
        <f>IF(A564="",0,IF(AND(OR('Synthèse classe'!$C$2="Tous",C564='Synthèse classe'!$C$2),OR('Synthèse classe'!$C$3="Toutes",D564='Synthèse classe'!$C$3),OR('Synthèse classe'!$C$4="Toutes",AND('Synthèse classe'!$C$4="Dernière",AP564=1),B564=IFERROR(VALUE('Synthèse classe'!$C$4),0))),1,0))</f>
        <v>0</v>
      </c>
      <c r="AR564" s="34" t="str">
        <f t="shared" si="69"/>
        <v/>
      </c>
    </row>
    <row r="565" spans="1:44" x14ac:dyDescent="0.2">
      <c r="A565" s="17" t="str">
        <f t="shared" si="65"/>
        <v/>
      </c>
      <c r="B565" s="18"/>
      <c r="C565" s="19"/>
      <c r="D565" s="19"/>
      <c r="E565" s="19"/>
      <c r="F565" s="19"/>
      <c r="G565" s="19"/>
      <c r="H565" s="17" t="str">
        <f t="shared" si="70"/>
        <v/>
      </c>
      <c r="I565" s="20"/>
      <c r="J565" s="18"/>
      <c r="K565" s="19"/>
      <c r="L565" s="21" t="str">
        <f t="shared" si="71"/>
        <v/>
      </c>
      <c r="M565" s="21" t="str">
        <f>IF(OR(J565="",SUMPRODUCT((Barèmes!$A$6:$A$28="Endurance — Luc Léger (palier)")*(Barèmes!$B$6:$B$28=H565)*(Barèmes!$C$6:$C$28=IF(H565="6ème","Mixte",G565)))=0),"",IF(SUMPRODUCT((Barèmes!$A$6:$A$28="Endurance — Luc Léger (palier)")*(Barèmes!$B$6:$B$28=H565)*(Barèmes!$C$6:$C$28=IF(H565="6ème","Mixte",G565))*(Barèmes!$J$6:$J$28="+"))&gt;0,IF(J565&lt;=SUMIFS(Barèmes!$D$6:$D$28,Barèmes!$A$6:$A$28,"Endurance — Luc Léger (palier)",Barèmes!$B$6:$B$28,H565,Barèmes!$C$6:$C$28,IF(H565="6ème","Mixte",G565)),"à besoin",IF(J565&lt;=SUMIFS(Barèmes!$E$6:$E$28,Barèmes!$A$6:$A$28,"Endurance — Luc Léger (palier)",Barèmes!$B$6:$B$28,H565,Barèmes!$C$6:$C$28,IF(H565="6ème","Mixte",G565)),"fragile","satisfaisant")),IF(J565&gt;=SUMIFS(Barèmes!$D$6:$D$28,Barèmes!$A$6:$A$28,"Endurance — Luc Léger (palier)",Barèmes!$B$6:$B$28,H565,Barèmes!$C$6:$C$28,IF(H565="6ème","Mixte",G565)),"à besoin",IF(J565&gt;=SUMIFS(Barèmes!$E$6:$E$28,Barèmes!$A$6:$A$28,"Endurance — Luc Léger (palier)",Barèmes!$B$6:$B$28,H565,Barèmes!$C$6:$C$28,IF(H565="6ème","Mixte",G565)),"fragile","satisfaisant"))))</f>
        <v/>
      </c>
      <c r="N565" s="21" t="str">
        <f>IF(OR(J565="",SUMPRODUCT((Barèmes!$A$6:$A$28="Endurance — Luc Léger (palier)")*(Barèmes!$B$6:$B$28=H565)*(Barèmes!$C$6:$C$28=IF(H565="6ème","Mixte",G565)))=0),"",IF(SUMPRODUCT((Barèmes!$A$6:$A$28="Endurance — Luc Léger (palier)")*(Barèmes!$B$6:$B$28=H565)*(Barèmes!$C$6:$C$28=IF(H565="6ème","Mixte",G565))*(Barèmes!$J$6:$J$28="+"))&gt;0,IF(J565&lt;=SUMIFS(Barèmes!$F$6:$F$28,Barèmes!$A$6:$A$28,"Endurance — Luc Léger (palier)",Barèmes!$B$6:$B$28,H565,Barèmes!$C$6:$C$28,IF(H565="6ème","Mixte",G565)),Barèmes!$B$2,IF(J565&lt;=SUMIFS(Barèmes!$G$6:$G$28,Barèmes!$A$6:$A$28,"Endurance — Luc Léger (palier)",Barèmes!$B$6:$B$28,H565,Barèmes!$C$6:$C$28,IF(H565="6ème","Mixte",G565)),Barèmes!$C$2,IF(J565&lt;=SUMIFS(Barèmes!$H$6:$H$28,Barèmes!$A$6:$A$28,"Endurance — Luc Léger (palier)",Barèmes!$B$6:$B$28,H565,Barèmes!$C$6:$C$28,IF(H565="6ème","Mixte",G565)),Barèmes!$D$2,IF(J565&lt;=SUMIFS(Barèmes!$I$6:$I$28,Barèmes!$A$6:$A$28,"Endurance — Luc Léger (palier)",Barèmes!$B$6:$B$28,H565,Barèmes!$C$6:$C$28,IF(H565="6ème","Mixte",G565)),Barèmes!$E$2,Barèmes!$F$2)))),IF(J565&gt;=SUMIFS(Barèmes!$F$6:$F$28,Barèmes!$A$6:$A$28,"Endurance — Luc Léger (palier)",Barèmes!$B$6:$B$28,H565,Barèmes!$C$6:$C$28,IF(H565="6ème","Mixte",G565)),Barèmes!$B$2,IF(J565&gt;=SUMIFS(Barèmes!$G$6:$G$28,Barèmes!$A$6:$A$28,"Endurance — Luc Léger (palier)",Barèmes!$B$6:$B$28,H565,Barèmes!$C$6:$C$28,IF(H565="6ème","Mixte",G565)),Barèmes!$C$2,IF(J565&gt;=SUMIFS(Barèmes!$H$6:$H$28,Barèmes!$A$6:$A$28,"Endurance — Luc Léger (palier)",Barèmes!$B$6:$B$28,H565,Barèmes!$C$6:$C$28,IF(H565="6ème","Mixte",G565)),Barèmes!$D$2,IF(J565&gt;=SUMIFS(Barèmes!$I$6:$I$28,Barèmes!$A$6:$A$28,"Endurance — Luc Léger (palier)",Barèmes!$B$6:$B$28,H565,Barèmes!$C$6:$C$28,IF(H565="6ème","Mixte",G565)),Barèmes!$E$2,Barèmes!$F$2))))))</f>
        <v/>
      </c>
      <c r="O565" s="22"/>
      <c r="P565" s="23" t="str">
        <f>IF(OR(O565="",SUMPRODUCT((Barèmes!$A$6:$A$28="Force bas du corps — Saut en longueur (m)")*(Barèmes!$B$6:$B$28=H565)*(Barèmes!$C$6:$C$28=IF(H565="6ème","Mixte",G565)))=0),"",IF(SUMPRODUCT((Barèmes!$A$6:$A$28="Force bas du corps — Saut en longueur (m)")*(Barèmes!$B$6:$B$28=H565)*(Barèmes!$C$6:$C$28=IF(H565="6ème","Mixte",G565))*(Barèmes!$J$6:$J$28="+"))&gt;0,IF(O565&lt;=SUMIFS(Barèmes!$D$6:$D$28,Barèmes!$A$6:$A$28,"Force bas du corps — Saut en longueur (m)",Barèmes!$B$6:$B$28,H565,Barèmes!$C$6:$C$28,IF(H565="6ème","Mixte",G565)),"à besoin",IF(O565&lt;=SUMIFS(Barèmes!$E$6:$E$28,Barèmes!$A$6:$A$28,"Force bas du corps — Saut en longueur (m)",Barèmes!$B$6:$B$28,H565,Barèmes!$C$6:$C$28,IF(H565="6ème","Mixte",G565)),"fragile","satisfaisant")),IF(O565&gt;=SUMIFS(Barèmes!$D$6:$D$28,Barèmes!$A$6:$A$28,"Force bas du corps — Saut en longueur (m)",Barèmes!$B$6:$B$28,H565,Barèmes!$C$6:$C$28,IF(H565="6ème","Mixte",G565)),"à besoin",IF(O565&gt;=SUMIFS(Barèmes!$E$6:$E$28,Barèmes!$A$6:$A$28,"Force bas du corps — Saut en longueur (m)",Barèmes!$B$6:$B$28,H565,Barèmes!$C$6:$C$28,IF(H565="6ème","Mixte",G565)),"fragile","satisfaisant"))))</f>
        <v/>
      </c>
      <c r="Q565" s="23" t="str">
        <f>IF(OR(O565="",SUMPRODUCT((Barèmes!$A$6:$A$28="Force bas du corps — Saut en longueur (m)")*(Barèmes!$B$6:$B$28=H565)*(Barèmes!$C$6:$C$28=IF(H565="6ème","Mixte",G565)))=0),"",IF(SUMPRODUCT((Barèmes!$A$6:$A$28="Force bas du corps — Saut en longueur (m)")*(Barèmes!$B$6:$B$28=H565)*(Barèmes!$C$6:$C$28=IF(H565="6ème","Mixte",G565))*(Barèmes!$J$6:$J$28="+"))&gt;0,IF(O565&lt;=SUMIFS(Barèmes!$F$6:$F$28,Barèmes!$A$6:$A$28,"Force bas du corps — Saut en longueur (m)",Barèmes!$B$6:$B$28,H565,Barèmes!$C$6:$C$28,IF(H565="6ème","Mixte",G565)),Barèmes!$B$2,IF(O565&lt;=SUMIFS(Barèmes!$G$6:$G$28,Barèmes!$A$6:$A$28,"Force bas du corps — Saut en longueur (m)",Barèmes!$B$6:$B$28,H565,Barèmes!$C$6:$C$28,IF(H565="6ème","Mixte",G565)),Barèmes!$C$2,IF(O565&lt;=SUMIFS(Barèmes!$H$6:$H$28,Barèmes!$A$6:$A$28,"Force bas du corps — Saut en longueur (m)",Barèmes!$B$6:$B$28,H565,Barèmes!$C$6:$C$28,IF(H565="6ème","Mixte",G565)),Barèmes!$D$2,IF(O565&lt;=SUMIFS(Barèmes!$I$6:$I$28,Barèmes!$A$6:$A$28,"Force bas du corps — Saut en longueur (m)",Barèmes!$B$6:$B$28,H565,Barèmes!$C$6:$C$28,IF(H565="6ème","Mixte",G565)),Barèmes!$E$2,Barèmes!$F$2)))),IF(O565&gt;=SUMIFS(Barèmes!$F$6:$F$28,Barèmes!$A$6:$A$28,"Force bas du corps — Saut en longueur (m)",Barèmes!$B$6:$B$28,H565,Barèmes!$C$6:$C$28,IF(H565="6ème","Mixte",G565)),Barèmes!$B$2,IF(O565&gt;=SUMIFS(Barèmes!$G$6:$G$28,Barèmes!$A$6:$A$28,"Force bas du corps — Saut en longueur (m)",Barèmes!$B$6:$B$28,H565,Barèmes!$C$6:$C$28,IF(H565="6ème","Mixte",G565)),Barèmes!$C$2,IF(O565&gt;=SUMIFS(Barèmes!$H$6:$H$28,Barèmes!$A$6:$A$28,"Force bas du corps — Saut en longueur (m)",Barèmes!$B$6:$B$28,H565,Barèmes!$C$6:$C$28,IF(H565="6ème","Mixte",G565)),Barèmes!$D$2,IF(O565&gt;=SUMIFS(Barèmes!$I$6:$I$28,Barèmes!$A$6:$A$28,"Force bas du corps — Saut en longueur (m)",Barèmes!$B$6:$B$28,H565,Barèmes!$C$6:$C$28,IF(H565="6ème","Mixte",G565)),Barèmes!$E$2,Barèmes!$F$2))))))</f>
        <v/>
      </c>
      <c r="R565" s="22"/>
      <c r="S565" s="24" t="str">
        <f>IF(OR(R565="",SUMPRODUCT((Barèmes!$A$6:$A$28="Vitesse — 30 m (s)")*(Barèmes!$B$6:$B$28=H565)*(Barèmes!$C$6:$C$28=IF(H565="6ème","Mixte",G565)))=0),"",IF(SUMPRODUCT((Barèmes!$A$6:$A$28="Vitesse — 30 m (s)")*(Barèmes!$B$6:$B$28=H565)*(Barèmes!$C$6:$C$28=IF(H565="6ème","Mixte",G565))*(Barèmes!$J$6:$J$28="+"))&gt;0,IF(R565&lt;=SUMIFS(Barèmes!$D$6:$D$28,Barèmes!$A$6:$A$28,"Vitesse — 30 m (s)",Barèmes!$B$6:$B$28,H565,Barèmes!$C$6:$C$28,IF(H565="6ème","Mixte",G565)),"à besoin",IF(R565&lt;=SUMIFS(Barèmes!$E$6:$E$28,Barèmes!$A$6:$A$28,"Vitesse — 30 m (s)",Barèmes!$B$6:$B$28,H565,Barèmes!$C$6:$C$28,IF(H565="6ème","Mixte",G565)),"fragile","satisfaisant")),IF(R565&gt;=SUMIFS(Barèmes!$D$6:$D$28,Barèmes!$A$6:$A$28,"Vitesse — 30 m (s)",Barèmes!$B$6:$B$28,H565,Barèmes!$C$6:$C$28,IF(H565="6ème","Mixte",G565)),"à besoin",IF(R565&gt;=SUMIFS(Barèmes!$E$6:$E$28,Barèmes!$A$6:$A$28,"Vitesse — 30 m (s)",Barèmes!$B$6:$B$28,H565,Barèmes!$C$6:$C$28,IF(H565="6ème","Mixte",G565)),"fragile","satisfaisant"))))</f>
        <v/>
      </c>
      <c r="T565" s="24" t="str">
        <f>IF(OR(R565="",SUMPRODUCT((Barèmes!$A$6:$A$28="Vitesse — 30 m (s)")*(Barèmes!$B$6:$B$28=H565)*(Barèmes!$C$6:$C$28=IF(H565="6ème","Mixte",G565)))=0),"",IF(SUMPRODUCT((Barèmes!$A$6:$A$28="Vitesse — 30 m (s)")*(Barèmes!$B$6:$B$28=H565)*(Barèmes!$C$6:$C$28=IF(H565="6ème","Mixte",G565))*(Barèmes!$J$6:$J$28="+"))&gt;0,IF(R565&lt;=SUMIFS(Barèmes!$F$6:$F$28,Barèmes!$A$6:$A$28,"Vitesse — 30 m (s)",Barèmes!$B$6:$B$28,H565,Barèmes!$C$6:$C$28,IF(H565="6ème","Mixte",G565)),Barèmes!$B$2,IF(R565&lt;=SUMIFS(Barèmes!$G$6:$G$28,Barèmes!$A$6:$A$28,"Vitesse — 30 m (s)",Barèmes!$B$6:$B$28,H565,Barèmes!$C$6:$C$28,IF(H565="6ème","Mixte",G565)),Barèmes!$C$2,IF(R565&lt;=SUMIFS(Barèmes!$H$6:$H$28,Barèmes!$A$6:$A$28,"Vitesse — 30 m (s)",Barèmes!$B$6:$B$28,H565,Barèmes!$C$6:$C$28,IF(H565="6ème","Mixte",G565)),Barèmes!$D$2,IF(R565&lt;=SUMIFS(Barèmes!$I$6:$I$28,Barèmes!$A$6:$A$28,"Vitesse — 30 m (s)",Barèmes!$B$6:$B$28,H565,Barèmes!$C$6:$C$28,IF(H565="6ème","Mixte",G565)),Barèmes!$E$2,Barèmes!$F$2)))),IF(R565&gt;=SUMIFS(Barèmes!$F$6:$F$28,Barèmes!$A$6:$A$28,"Vitesse — 30 m (s)",Barèmes!$B$6:$B$28,H565,Barèmes!$C$6:$C$28,IF(H565="6ème","Mixte",G565)),Barèmes!$B$2,IF(R565&gt;=SUMIFS(Barèmes!$G$6:$G$28,Barèmes!$A$6:$A$28,"Vitesse — 30 m (s)",Barèmes!$B$6:$B$28,H565,Barèmes!$C$6:$C$28,IF(H565="6ème","Mixte",G565)),Barèmes!$C$2,IF(R565&gt;=SUMIFS(Barèmes!$H$6:$H$28,Barèmes!$A$6:$A$28,"Vitesse — 30 m (s)",Barèmes!$B$6:$B$28,H565,Barèmes!$C$6:$C$28,IF(H565="6ème","Mixte",G565)),Barèmes!$D$2,IF(R565&gt;=SUMIFS(Barèmes!$I$6:$I$28,Barèmes!$A$6:$A$28,"Vitesse — 30 m (s)",Barèmes!$B$6:$B$28,H565,Barèmes!$C$6:$C$28,IF(H565="6ème","Mixte",G565)),Barèmes!$E$2,Barèmes!$F$2))))))</f>
        <v/>
      </c>
      <c r="U565" s="22"/>
      <c r="V565" s="25" t="str">
        <f>IF(OR(U565="",SUMPRODUCT((Barèmes!$A$6:$A$28="Vitesse — 50 m (s)")*(Barèmes!$B$6:$B$28=H565)*(Barèmes!$C$6:$C$28=IF(H565="6ème","Mixte",G565)))=0),"",IF(SUMPRODUCT((Barèmes!$A$6:$A$28="Vitesse — 50 m (s)")*(Barèmes!$B$6:$B$28=H565)*(Barèmes!$C$6:$C$28=IF(H565="6ème","Mixte",G565))*(Barèmes!$J$6:$J$28="+"))&gt;0,IF(U565&lt;=SUMIFS(Barèmes!$D$6:$D$28,Barèmes!$A$6:$A$28,"Vitesse — 50 m (s)",Barèmes!$B$6:$B$28,H565,Barèmes!$C$6:$C$28,IF(H565="6ème","Mixte",G565)),"à besoin",IF(U565&lt;=SUMIFS(Barèmes!$E$6:$E$28,Barèmes!$A$6:$A$28,"Vitesse — 50 m (s)",Barèmes!$B$6:$B$28,H565,Barèmes!$C$6:$C$28,IF(H565="6ème","Mixte",G565)),"fragile","satisfaisant")),IF(U565&gt;=SUMIFS(Barèmes!$D$6:$D$28,Barèmes!$A$6:$A$28,"Vitesse — 50 m (s)",Barèmes!$B$6:$B$28,H565,Barèmes!$C$6:$C$28,IF(H565="6ème","Mixte",G565)),"à besoin",IF(U565&gt;=SUMIFS(Barèmes!$E$6:$E$28,Barèmes!$A$6:$A$28,"Vitesse — 50 m (s)",Barèmes!$B$6:$B$28,H565,Barèmes!$C$6:$C$28,IF(H565="6ème","Mixte",G565)),"fragile","satisfaisant"))))</f>
        <v/>
      </c>
      <c r="W565" s="25" t="str">
        <f>IF(OR(U565="",SUMPRODUCT((Barèmes!$A$6:$A$28="Vitesse — 50 m (s)")*(Barèmes!$B$6:$B$28=H565)*(Barèmes!$C$6:$C$28=IF(H565="6ème","Mixte",G565)))=0),"",IF(SUMPRODUCT((Barèmes!$A$6:$A$28="Vitesse — 50 m (s)")*(Barèmes!$B$6:$B$28=H565)*(Barèmes!$C$6:$C$28=IF(H565="6ème","Mixte",G565))*(Barèmes!$J$6:$J$28="+"))&gt;0,IF(U565&lt;=SUMIFS(Barèmes!$F$6:$F$28,Barèmes!$A$6:$A$28,"Vitesse — 50 m (s)",Barèmes!$B$6:$B$28,H565,Barèmes!$C$6:$C$28,IF(H565="6ème","Mixte",G565)),Barèmes!$B$2,IF(U565&lt;=SUMIFS(Barèmes!$G$6:$G$28,Barèmes!$A$6:$A$28,"Vitesse — 50 m (s)",Barèmes!$B$6:$B$28,H565,Barèmes!$C$6:$C$28,IF(H565="6ème","Mixte",G565)),Barèmes!$C$2,IF(U565&lt;=SUMIFS(Barèmes!$H$6:$H$28,Barèmes!$A$6:$A$28,"Vitesse — 50 m (s)",Barèmes!$B$6:$B$28,H565,Barèmes!$C$6:$C$28,IF(H565="6ème","Mixte",G565)),Barèmes!$D$2,IF(U565&lt;=SUMIFS(Barèmes!$I$6:$I$28,Barèmes!$A$6:$A$28,"Vitesse — 50 m (s)",Barèmes!$B$6:$B$28,H565,Barèmes!$C$6:$C$28,IF(H565="6ème","Mixte",G565)),Barèmes!$E$2,Barèmes!$F$2)))),IF(U565&gt;=SUMIFS(Barèmes!$F$6:$F$28,Barèmes!$A$6:$A$28,"Vitesse — 50 m (s)",Barèmes!$B$6:$B$28,H565,Barèmes!$C$6:$C$28,IF(H565="6ème","Mixte",G565)),Barèmes!$B$2,IF(U565&gt;=SUMIFS(Barèmes!$G$6:$G$28,Barèmes!$A$6:$A$28,"Vitesse — 50 m (s)",Barèmes!$B$6:$B$28,H565,Barèmes!$C$6:$C$28,IF(H565="6ème","Mixte",G565)),Barèmes!$C$2,IF(U565&gt;=SUMIFS(Barèmes!$H$6:$H$28,Barèmes!$A$6:$A$28,"Vitesse — 50 m (s)",Barèmes!$B$6:$B$28,H565,Barèmes!$C$6:$C$28,IF(H565="6ème","Mixte",G565)),Barèmes!$D$2,IF(U565&gt;=SUMIFS(Barèmes!$I$6:$I$28,Barèmes!$A$6:$A$28,"Vitesse — 50 m (s)",Barèmes!$B$6:$B$28,H565,Barèmes!$C$6:$C$28,IF(H565="6ème","Mixte",G565)),Barèmes!$E$2,Barèmes!$F$2))))))</f>
        <v/>
      </c>
      <c r="X565" s="18"/>
      <c r="Y565" s="26" t="str" cm="1">
        <f t="array" ref="Y565">IF(OR(X565="",SUMPRODUCT((Barèmes!$A$6:$A$28="Souplesse (score 1-5)")*(Barèmes!$B$6:$B$28=H565)*(Barèmes!$C$6:$C$28=IF(H565="6ème","Mixte",G565)))=0),"",IF(SUMPRODUCT((Barèmes!$A$6:$A$28="Souplesse (score 1-5)")*(Barèmes!$B$6:$B$28=H565)*(Barèmes!$C$6:$C$28=IF(H565="6ème","Mixte",G565))*(Barèmes!$J$6:$J$28="+"))&gt;0,IF(X565&lt;=SUMIFS(Barèmes!$D$6:$D$28,Barèmes!$A$6:$A$28,"Souplesse (score 1-5)",Barèmes!$B$6:$B$28,H565,Barèmes!$C$6:$C$28,IF(H565="6ème","Mixte",G565)),"à besoin",IF(X565&lt;=SUMIFS(Barèmes!$E$6:$E$28,Barèmes!$A$6:$A$28,"Souplesse (score 1-5)",Barèmes!$B$6:$B$28,H565,Barèmes!$C$6:$C$28,IF(H565="6ème","Mixte",G565)),"fragile","satisfaisant")),IF(X565&gt;=SUMIFS(Barèmes!$D$6:$D$28,Barèmes!$A$6:$A$28,"Souplesse (score 1-5)",Barèmes!$B$6:$B$28,H565,Barèmes!$C$6:$C$28,IF(H565="6ème","Mixte",G565)),"à besoin",IF(X565&gt;=SUMIFS(Barèmes!$E$6:$E$28,Barèmes!$A$6:$A$28,"Souplesse (score 1-5)",Barèmes!$B$6:$B$28,H565,Barèmes!$C$6:$C$28,IF(H565="6ème","Mixte",G565)),"fragile","satisfaisant"))))</f>
        <v/>
      </c>
      <c r="Z565" s="26" t="str" cm="1">
        <f t="array" ref="Z565">IF(OR(X565="",SUMPRODUCT((Barèmes!$A$6:$A$28="Souplesse (score 1-5)")*(Barèmes!$B$6:$B$28=H565)*(Barèmes!$C$6:$C$28=IF(H565="6ème","Mixte",G565)))=0),"",IF(SUMPRODUCT((Barèmes!$A$6:$A$28="Souplesse (score 1-5)")*(Barèmes!$B$6:$B$28=H565)*(Barèmes!$C$6:$C$28=IF(H565="6ème","Mixte",G565))*(Barèmes!$J$6:$J$28="+"))&gt;0,IF(X565&lt;=SUMIFS(Barèmes!$F$6:$F$28,Barèmes!$A$6:$A$28,"Souplesse (score 1-5)",Barèmes!$B$6:$B$28,H565,Barèmes!$C$6:$C$28,IF(H565="6ème","Mixte",G565)),Barèmes!$B$2,IF(X565&lt;=SUMIFS(Barèmes!$G$6:$G$28,Barèmes!$A$6:$A$28,"Souplesse (score 1-5)",Barèmes!$B$6:$B$28,H565,Barèmes!$C$6:$C$28,IF(H565="6ème","Mixte",G565)),Barèmes!$C$2,IF(X565&lt;=SUMIFS(Barèmes!$H$6:$H$28,Barèmes!$A$6:$A$28,"Souplesse (score 1-5)",Barèmes!$B$6:$B$28,H565,Barèmes!$C$6:$C$28,IF(H565="6ème","Mixte",G565)),Barèmes!$D$2,IF(X565&lt;=SUMIFS(Barèmes!$I$6:$I$28,Barèmes!$A$6:$A$28,"Souplesse (score 1-5)",Barèmes!$B$6:$B$28,H565,Barèmes!$C$6:$C$28,IF(H565="6ème","Mixte",G565)),Barèmes!$E$2,Barèmes!$F$2)))),IF(X565&gt;=SUMIFS(Barèmes!$F$6:$F$28,Barèmes!$A$6:$A$28,"Souplesse (score 1-5)",Barèmes!$B$6:$B$28,H565,Barèmes!$C$6:$C$28,IF(H565="6ème","Mixte",G565)),Barèmes!$B$2,IF(X565&gt;=SUMIFS(Barèmes!$G$6:$G$28,Barèmes!$A$6:$A$28,"Souplesse (score 1-5)",Barèmes!$B$6:$B$28,H565,Barèmes!$C$6:$C$28,IF(H565="6ème","Mixte",G565)),Barèmes!$C$2,IF(X565&gt;=SUMIFS(Barèmes!$H$6:$H$28,Barèmes!$A$6:$A$28,"Souplesse (score 1-5)",Barèmes!$B$6:$B$28,H565,Barèmes!$C$6:$C$28,IF(H565="6ème","Mixte",G565)),Barèmes!$D$2,IF(X565&gt;=SUMIFS(Barèmes!$I$6:$I$28,Barèmes!$A$6:$A$28,"Souplesse (score 1-5)",Barèmes!$B$6:$B$28,H565,Barèmes!$C$6:$C$28,IF(H565="6ème","Mixte",G565)),Barèmes!$E$2,Barèmes!$F$2))))))</f>
        <v/>
      </c>
      <c r="AA565" s="22"/>
      <c r="AB565" s="27" t="str">
        <f>IF(OR(AA565="",SUMPRODUCT((Barèmes!$A$6:$A$28="Agilité — T-test 974 (s)")*(Barèmes!$B$6:$B$28=H565)*(Barèmes!$C$6:$C$28=IF(H565="6ème","Mixte",G565)))=0),"",IF(SUMPRODUCT((Barèmes!$A$6:$A$28="Agilité — T-test 974 (s)")*(Barèmes!$B$6:$B$28=H565)*(Barèmes!$C$6:$C$28=IF(H565="6ème","Mixte",G565))*(Barèmes!$J$6:$J$28="+"))&gt;0,IF(AA565&lt;=SUMIFS(Barèmes!$D$6:$D$28,Barèmes!$A$6:$A$28,"Agilité — T-test 974 (s)",Barèmes!$B$6:$B$28,H565,Barèmes!$C$6:$C$28,IF(H565="6ème","Mixte",G565)),"à besoin",IF(AA565&lt;=SUMIFS(Barèmes!$E$6:$E$28,Barèmes!$A$6:$A$28,"Agilité — T-test 974 (s)",Barèmes!$B$6:$B$28,H565,Barèmes!$C$6:$C$28,IF(H565="6ème","Mixte",G565)),"fragile","satisfaisant")),IF(AA565&gt;=SUMIFS(Barèmes!$D$6:$D$28,Barèmes!$A$6:$A$28,"Agilité — T-test 974 (s)",Barèmes!$B$6:$B$28,H565,Barèmes!$C$6:$C$28,IF(H565="6ème","Mixte",G565)),"à besoin",IF(AA565&gt;=SUMIFS(Barèmes!$E$6:$E$28,Barèmes!$A$6:$A$28,"Agilité — T-test 974 (s)",Barèmes!$B$6:$B$28,H565,Barèmes!$C$6:$C$28,IF(H565="6ème","Mixte",G565)),"fragile","satisfaisant"))))</f>
        <v/>
      </c>
      <c r="AC565" s="27" t="str">
        <f>IF(OR(AA565="",SUMPRODUCT((Barèmes!$A$6:$A$28="Agilité — T-test 974 (s)")*(Barèmes!$B$6:$B$28=H565)*(Barèmes!$C$6:$C$28=IF(H565="6ème","Mixte",G565)))=0),"",IF(SUMPRODUCT((Barèmes!$A$6:$A$28="Agilité — T-test 974 (s)")*(Barèmes!$B$6:$B$28=H565)*(Barèmes!$C$6:$C$28=IF(H565="6ème","Mixte",G565))*(Barèmes!$J$6:$J$28="+"))&gt;0,IF(AA565&lt;=SUMIFS(Barèmes!$F$6:$F$28,Barèmes!$A$6:$A$28,"Agilité — T-test 974 (s)",Barèmes!$B$6:$B$28,H565,Barèmes!$C$6:$C$28,IF(H565="6ème","Mixte",G565)),Barèmes!$B$2,IF(AA565&lt;=SUMIFS(Barèmes!$G$6:$G$28,Barèmes!$A$6:$A$28,"Agilité — T-test 974 (s)",Barèmes!$B$6:$B$28,H565,Barèmes!$C$6:$C$28,IF(H565="6ème","Mixte",G565)),Barèmes!$C$2,IF(AA565&lt;=SUMIFS(Barèmes!$H$6:$H$28,Barèmes!$A$6:$A$28,"Agilité — T-test 974 (s)",Barèmes!$B$6:$B$28,H565,Barèmes!$C$6:$C$28,IF(H565="6ème","Mixte",G565)),Barèmes!$D$2,IF(AA565&lt;=SUMIFS(Barèmes!$I$6:$I$28,Barèmes!$A$6:$A$28,"Agilité — T-test 974 (s)",Barèmes!$B$6:$B$28,H565,Barèmes!$C$6:$C$28,IF(H565="6ème","Mixte",G565)),Barèmes!$E$2,Barèmes!$F$2)))),IF(AA565&gt;=SUMIFS(Barèmes!$F$6:$F$28,Barèmes!$A$6:$A$28,"Agilité — T-test 974 (s)",Barèmes!$B$6:$B$28,H565,Barèmes!$C$6:$C$28,IF(H565="6ème","Mixte",G565)),Barèmes!$B$2,IF(AA565&gt;=SUMIFS(Barèmes!$G$6:$G$28,Barèmes!$A$6:$A$28,"Agilité — T-test 974 (s)",Barèmes!$B$6:$B$28,H565,Barèmes!$C$6:$C$28,IF(H565="6ème","Mixte",G565)),Barèmes!$C$2,IF(AA565&gt;=SUMIFS(Barèmes!$H$6:$H$28,Barèmes!$A$6:$A$28,"Agilité — T-test 974 (s)",Barèmes!$B$6:$B$28,H565,Barèmes!$C$6:$C$28,IF(H565="6ème","Mixte",G565)),Barèmes!$D$2,IF(AA565&gt;=SUMIFS(Barèmes!$I$6:$I$28,Barèmes!$A$6:$A$28,"Agilité — T-test 974 (s)",Barèmes!$B$6:$B$28,H565,Barèmes!$C$6:$C$28,IF(H565="6ème","Mixte",G565)),Barèmes!$E$2,Barèmes!$F$2))))))</f>
        <v/>
      </c>
      <c r="AD565" s="28" t="str">
        <f t="shared" si="66"/>
        <v/>
      </c>
      <c r="AE565" s="29" t="str">
        <f t="shared" si="67"/>
        <v/>
      </c>
      <c r="AF565" s="30" t="str">
        <f>IF(OR(AD565="",SUMPRODUCT((Barèmes!$A$6:$A$28="Surcoût d'agilité (s) — technique")*(Barèmes!$B$6:$B$28=H565)*(Barèmes!$C$6:$C$28=IF(H565="6ème","Mixte",G565)))=0),"",IF(SUMPRODUCT((Barèmes!$A$6:$A$28="Surcoût d'agilité (s) — technique")*(Barèmes!$B$6:$B$28=H565)*(Barèmes!$C$6:$C$28=IF(H565="6ème","Mixte",G565))*(Barèmes!$J$6:$J$28="+"))&gt;0,IF(AD565&lt;=SUMIFS(Barèmes!$D$6:$D$28,Barèmes!$A$6:$A$28,"Surcoût d'agilité (s) — technique",Barèmes!$B$6:$B$28,H565,Barèmes!$C$6:$C$28,IF(H565="6ème","Mixte",G565)),"à besoin",IF(AD565&lt;=SUMIFS(Barèmes!$E$6:$E$28,Barèmes!$A$6:$A$28,"Surcoût d'agilité (s) — technique",Barèmes!$B$6:$B$28,H565,Barèmes!$C$6:$C$28,IF(H565="6ème","Mixte",G565)),"fragile","satisfaisant")),IF(AD565&gt;=SUMIFS(Barèmes!$D$6:$D$28,Barèmes!$A$6:$A$28,"Surcoût d'agilité (s) — technique",Barèmes!$B$6:$B$28,H565,Barèmes!$C$6:$C$28,IF(H565="6ème","Mixte",G565)),"à besoin",IF(AD565&gt;=SUMIFS(Barèmes!$E$6:$E$28,Barèmes!$A$6:$A$28,"Surcoût d'agilité (s) — technique",Barèmes!$B$6:$B$28,H565,Barèmes!$C$6:$C$28,IF(H565="6ème","Mixte",G565)),"fragile","satisfaisant"))))</f>
        <v/>
      </c>
      <c r="AG565" s="30" t="str">
        <f>IF(OR(AD565="",SUMPRODUCT((Barèmes!$A$6:$A$28="Surcoût d'agilité (s) — technique")*(Barèmes!$B$6:$B$28=H565)*(Barèmes!$C$6:$C$28=IF(H565="6ème","Mixte",G565)))=0),"",IF(SUMPRODUCT((Barèmes!$A$6:$A$28="Surcoût d'agilité (s) — technique")*(Barèmes!$B$6:$B$28=H565)*(Barèmes!$C$6:$C$28=IF(H565="6ème","Mixte",G565))*(Barèmes!$J$6:$J$28="+"))&gt;0,IF(AD565&lt;=SUMIFS(Barèmes!$F$6:$F$28,Barèmes!$A$6:$A$28,"Surcoût d'agilité (s) — technique",Barèmes!$B$6:$B$28,H565,Barèmes!$C$6:$C$28,IF(H565="6ème","Mixte",G565)),Barèmes!$B$2,IF(AD565&lt;=SUMIFS(Barèmes!$G$6:$G$28,Barèmes!$A$6:$A$28,"Surcoût d'agilité (s) — technique",Barèmes!$B$6:$B$28,H565,Barèmes!$C$6:$C$28,IF(H565="6ème","Mixte",G565)),Barèmes!$C$2,IF(AD565&lt;=SUMIFS(Barèmes!$H$6:$H$28,Barèmes!$A$6:$A$28,"Surcoût d'agilité (s) — technique",Barèmes!$B$6:$B$28,H565,Barèmes!$C$6:$C$28,IF(H565="6ème","Mixte",G565)),Barèmes!$D$2,IF(AD565&lt;=SUMIFS(Barèmes!$I$6:$I$28,Barèmes!$A$6:$A$28,"Surcoût d'agilité (s) — technique",Barèmes!$B$6:$B$28,H565,Barèmes!$C$6:$C$28,IF(H565="6ème","Mixte",G565)),Barèmes!$E$2,Barèmes!$F$2)))),IF(AD565&gt;=SUMIFS(Barèmes!$F$6:$F$28,Barèmes!$A$6:$A$28,"Surcoût d'agilité (s) — technique",Barèmes!$B$6:$B$28,H565,Barèmes!$C$6:$C$28,IF(H565="6ème","Mixte",G565)),Barèmes!$B$2,IF(AD565&gt;=SUMIFS(Barèmes!$G$6:$G$28,Barèmes!$A$6:$A$28,"Surcoût d'agilité (s) — technique",Barèmes!$B$6:$B$28,H565,Barèmes!$C$6:$C$28,IF(H565="6ème","Mixte",G565)),Barèmes!$C$2,IF(AD565&gt;=SUMIFS(Barèmes!$H$6:$H$28,Barèmes!$A$6:$A$28,"Surcoût d'agilité (s) — technique",Barèmes!$B$6:$B$28,H565,Barèmes!$C$6:$C$28,IF(H565="6ème","Mixte",G565)),Barèmes!$D$2,IF(AD565&gt;=SUMIFS(Barèmes!$I$6:$I$28,Barèmes!$A$6:$A$28,"Surcoût d'agilité (s) — technique",Barèmes!$B$6:$B$28,H565,Barèmes!$C$6:$C$28,IF(H565="6ème","Mixte",G565)),Barèmes!$E$2,Barèmes!$F$2))))))</f>
        <v/>
      </c>
      <c r="AH565" s="31" t="str">
        <f>IF((IF(N565="",0,1)+IF(Q565="",0,1)+IF(W565="",0,1)+IF(Z565="",0,1)+IF(AC565="",0,1))=0,"",3*IF(N565=Barèmes!$B$2,1,IF(N565=Barèmes!$C$2,2,IF(N565=Barèmes!$D$2,3,IF(N565=Barèmes!$E$2,4,IF(N565=Barèmes!$F$2,5,0)))))+3*IF(Q565=Barèmes!$B$2,1,IF(Q565=Barèmes!$C$2,2,IF(Q565=Barèmes!$D$2,3,IF(Q565=Barèmes!$E$2,4,IF(Q565=Barèmes!$F$2,5,0)))))+2*IF(W565=Barèmes!$B$2,1,IF(W565=Barèmes!$C$2,2,IF(W565=Barèmes!$D$2,3,IF(W565=Barèmes!$E$2,4,IF(W565=Barèmes!$F$2,5,0)))))+1*IF(Z565=Barèmes!$B$2,1,IF(Z565=Barèmes!$C$2,2,IF(Z565=Barèmes!$D$2,3,IF(Z565=Barèmes!$E$2,4,IF(Z565=Barèmes!$F$2,5,0)))))+1*IF(AC565=Barèmes!$B$2,1,IF(AC565=Barèmes!$C$2,2,IF(AC565=Barèmes!$D$2,3,IF(AC565=Barèmes!$E$2,4,IF(AC565=Barèmes!$F$2,5,0))))))</f>
        <v/>
      </c>
      <c r="AI565" s="31"/>
      <c r="AJ565" s="32" t="str">
        <f>IFERROR(INDEX(Croissance!$B$5:$B$604,MATCH(A565,Croissance!$A$5:$A$604,0)),"")</f>
        <v/>
      </c>
      <c r="AK565" s="32" t="str">
        <f>IFERROR(INDEX(Croissance!$C$5:$C$604,MATCH(A565,Croissance!$A$5:$A$604,0)),"")</f>
        <v/>
      </c>
      <c r="AL565" s="32" t="str">
        <f>IFERROR(INDEX(Croissance!$D$5:$D$604,MATCH(A565,Croissance!$A$5:$A$604,0)),"")</f>
        <v/>
      </c>
      <c r="AM565" s="32" t="str">
        <f>IFERROR(INDEX(Croissance!$E$5:$E$604,MATCH(A565,Croissance!$A$5:$A$604,0)),"")</f>
        <v/>
      </c>
      <c r="AO565" s="33">
        <f t="shared" si="72"/>
        <v>0</v>
      </c>
      <c r="AP565" s="33">
        <f t="shared" si="68"/>
        <v>0</v>
      </c>
      <c r="AQ565" s="33">
        <f>IF(A565="",0,IF(AND(OR('Synthèse classe'!$C$2="Tous",C565='Synthèse classe'!$C$2),OR('Synthèse classe'!$C$3="Toutes",D565='Synthèse classe'!$C$3),OR('Synthèse classe'!$C$4="Toutes",AND('Synthèse classe'!$C$4="Dernière",AP565=1),B565=IFERROR(VALUE('Synthèse classe'!$C$4),0))),1,0))</f>
        <v>0</v>
      </c>
      <c r="AR565" s="34" t="str">
        <f t="shared" si="69"/>
        <v/>
      </c>
    </row>
    <row r="566" spans="1:44" x14ac:dyDescent="0.2">
      <c r="A566" s="17" t="str">
        <f t="shared" si="65"/>
        <v/>
      </c>
      <c r="B566" s="18"/>
      <c r="C566" s="19"/>
      <c r="D566" s="19"/>
      <c r="E566" s="19"/>
      <c r="F566" s="19"/>
      <c r="G566" s="19"/>
      <c r="H566" s="17" t="str">
        <f t="shared" si="70"/>
        <v/>
      </c>
      <c r="I566" s="20"/>
      <c r="J566" s="18"/>
      <c r="K566" s="19"/>
      <c r="L566" s="21" t="str">
        <f t="shared" si="71"/>
        <v/>
      </c>
      <c r="M566" s="21" t="str">
        <f>IF(OR(J566="",SUMPRODUCT((Barèmes!$A$6:$A$28="Endurance — Luc Léger (palier)")*(Barèmes!$B$6:$B$28=H566)*(Barèmes!$C$6:$C$28=IF(H566="6ème","Mixte",G566)))=0),"",IF(SUMPRODUCT((Barèmes!$A$6:$A$28="Endurance — Luc Léger (palier)")*(Barèmes!$B$6:$B$28=H566)*(Barèmes!$C$6:$C$28=IF(H566="6ème","Mixte",G566))*(Barèmes!$J$6:$J$28="+"))&gt;0,IF(J566&lt;=SUMIFS(Barèmes!$D$6:$D$28,Barèmes!$A$6:$A$28,"Endurance — Luc Léger (palier)",Barèmes!$B$6:$B$28,H566,Barèmes!$C$6:$C$28,IF(H566="6ème","Mixte",G566)),"à besoin",IF(J566&lt;=SUMIFS(Barèmes!$E$6:$E$28,Barèmes!$A$6:$A$28,"Endurance — Luc Léger (palier)",Barèmes!$B$6:$B$28,H566,Barèmes!$C$6:$C$28,IF(H566="6ème","Mixte",G566)),"fragile","satisfaisant")),IF(J566&gt;=SUMIFS(Barèmes!$D$6:$D$28,Barèmes!$A$6:$A$28,"Endurance — Luc Léger (palier)",Barèmes!$B$6:$B$28,H566,Barèmes!$C$6:$C$28,IF(H566="6ème","Mixte",G566)),"à besoin",IF(J566&gt;=SUMIFS(Barèmes!$E$6:$E$28,Barèmes!$A$6:$A$28,"Endurance — Luc Léger (palier)",Barèmes!$B$6:$B$28,H566,Barèmes!$C$6:$C$28,IF(H566="6ème","Mixte",G566)),"fragile","satisfaisant"))))</f>
        <v/>
      </c>
      <c r="N566" s="21" t="str">
        <f>IF(OR(J566="",SUMPRODUCT((Barèmes!$A$6:$A$28="Endurance — Luc Léger (palier)")*(Barèmes!$B$6:$B$28=H566)*(Barèmes!$C$6:$C$28=IF(H566="6ème","Mixte",G566)))=0),"",IF(SUMPRODUCT((Barèmes!$A$6:$A$28="Endurance — Luc Léger (palier)")*(Barèmes!$B$6:$B$28=H566)*(Barèmes!$C$6:$C$28=IF(H566="6ème","Mixte",G566))*(Barèmes!$J$6:$J$28="+"))&gt;0,IF(J566&lt;=SUMIFS(Barèmes!$F$6:$F$28,Barèmes!$A$6:$A$28,"Endurance — Luc Léger (palier)",Barèmes!$B$6:$B$28,H566,Barèmes!$C$6:$C$28,IF(H566="6ème","Mixte",G566)),Barèmes!$B$2,IF(J566&lt;=SUMIFS(Barèmes!$G$6:$G$28,Barèmes!$A$6:$A$28,"Endurance — Luc Léger (palier)",Barèmes!$B$6:$B$28,H566,Barèmes!$C$6:$C$28,IF(H566="6ème","Mixte",G566)),Barèmes!$C$2,IF(J566&lt;=SUMIFS(Barèmes!$H$6:$H$28,Barèmes!$A$6:$A$28,"Endurance — Luc Léger (palier)",Barèmes!$B$6:$B$28,H566,Barèmes!$C$6:$C$28,IF(H566="6ème","Mixte",G566)),Barèmes!$D$2,IF(J566&lt;=SUMIFS(Barèmes!$I$6:$I$28,Barèmes!$A$6:$A$28,"Endurance — Luc Léger (palier)",Barèmes!$B$6:$B$28,H566,Barèmes!$C$6:$C$28,IF(H566="6ème","Mixte",G566)),Barèmes!$E$2,Barèmes!$F$2)))),IF(J566&gt;=SUMIFS(Barèmes!$F$6:$F$28,Barèmes!$A$6:$A$28,"Endurance — Luc Léger (palier)",Barèmes!$B$6:$B$28,H566,Barèmes!$C$6:$C$28,IF(H566="6ème","Mixte",G566)),Barèmes!$B$2,IF(J566&gt;=SUMIFS(Barèmes!$G$6:$G$28,Barèmes!$A$6:$A$28,"Endurance — Luc Léger (palier)",Barèmes!$B$6:$B$28,H566,Barèmes!$C$6:$C$28,IF(H566="6ème","Mixte",G566)),Barèmes!$C$2,IF(J566&gt;=SUMIFS(Barèmes!$H$6:$H$28,Barèmes!$A$6:$A$28,"Endurance — Luc Léger (palier)",Barèmes!$B$6:$B$28,H566,Barèmes!$C$6:$C$28,IF(H566="6ème","Mixte",G566)),Barèmes!$D$2,IF(J566&gt;=SUMIFS(Barèmes!$I$6:$I$28,Barèmes!$A$6:$A$28,"Endurance — Luc Léger (palier)",Barèmes!$B$6:$B$28,H566,Barèmes!$C$6:$C$28,IF(H566="6ème","Mixte",G566)),Barèmes!$E$2,Barèmes!$F$2))))))</f>
        <v/>
      </c>
      <c r="O566" s="22"/>
      <c r="P566" s="23" t="str">
        <f>IF(OR(O566="",SUMPRODUCT((Barèmes!$A$6:$A$28="Force bas du corps — Saut en longueur (m)")*(Barèmes!$B$6:$B$28=H566)*(Barèmes!$C$6:$C$28=IF(H566="6ème","Mixte",G566)))=0),"",IF(SUMPRODUCT((Barèmes!$A$6:$A$28="Force bas du corps — Saut en longueur (m)")*(Barèmes!$B$6:$B$28=H566)*(Barèmes!$C$6:$C$28=IF(H566="6ème","Mixte",G566))*(Barèmes!$J$6:$J$28="+"))&gt;0,IF(O566&lt;=SUMIFS(Barèmes!$D$6:$D$28,Barèmes!$A$6:$A$28,"Force bas du corps — Saut en longueur (m)",Barèmes!$B$6:$B$28,H566,Barèmes!$C$6:$C$28,IF(H566="6ème","Mixte",G566)),"à besoin",IF(O566&lt;=SUMIFS(Barèmes!$E$6:$E$28,Barèmes!$A$6:$A$28,"Force bas du corps — Saut en longueur (m)",Barèmes!$B$6:$B$28,H566,Barèmes!$C$6:$C$28,IF(H566="6ème","Mixte",G566)),"fragile","satisfaisant")),IF(O566&gt;=SUMIFS(Barèmes!$D$6:$D$28,Barèmes!$A$6:$A$28,"Force bas du corps — Saut en longueur (m)",Barèmes!$B$6:$B$28,H566,Barèmes!$C$6:$C$28,IF(H566="6ème","Mixte",G566)),"à besoin",IF(O566&gt;=SUMIFS(Barèmes!$E$6:$E$28,Barèmes!$A$6:$A$28,"Force bas du corps — Saut en longueur (m)",Barèmes!$B$6:$B$28,H566,Barèmes!$C$6:$C$28,IF(H566="6ème","Mixte",G566)),"fragile","satisfaisant"))))</f>
        <v/>
      </c>
      <c r="Q566" s="23" t="str">
        <f>IF(OR(O566="",SUMPRODUCT((Barèmes!$A$6:$A$28="Force bas du corps — Saut en longueur (m)")*(Barèmes!$B$6:$B$28=H566)*(Barèmes!$C$6:$C$28=IF(H566="6ème","Mixte",G566)))=0),"",IF(SUMPRODUCT((Barèmes!$A$6:$A$28="Force bas du corps — Saut en longueur (m)")*(Barèmes!$B$6:$B$28=H566)*(Barèmes!$C$6:$C$28=IF(H566="6ème","Mixte",G566))*(Barèmes!$J$6:$J$28="+"))&gt;0,IF(O566&lt;=SUMIFS(Barèmes!$F$6:$F$28,Barèmes!$A$6:$A$28,"Force bas du corps — Saut en longueur (m)",Barèmes!$B$6:$B$28,H566,Barèmes!$C$6:$C$28,IF(H566="6ème","Mixte",G566)),Barèmes!$B$2,IF(O566&lt;=SUMIFS(Barèmes!$G$6:$G$28,Barèmes!$A$6:$A$28,"Force bas du corps — Saut en longueur (m)",Barèmes!$B$6:$B$28,H566,Barèmes!$C$6:$C$28,IF(H566="6ème","Mixte",G566)),Barèmes!$C$2,IF(O566&lt;=SUMIFS(Barèmes!$H$6:$H$28,Barèmes!$A$6:$A$28,"Force bas du corps — Saut en longueur (m)",Barèmes!$B$6:$B$28,H566,Barèmes!$C$6:$C$28,IF(H566="6ème","Mixte",G566)),Barèmes!$D$2,IF(O566&lt;=SUMIFS(Barèmes!$I$6:$I$28,Barèmes!$A$6:$A$28,"Force bas du corps — Saut en longueur (m)",Barèmes!$B$6:$B$28,H566,Barèmes!$C$6:$C$28,IF(H566="6ème","Mixte",G566)),Barèmes!$E$2,Barèmes!$F$2)))),IF(O566&gt;=SUMIFS(Barèmes!$F$6:$F$28,Barèmes!$A$6:$A$28,"Force bas du corps — Saut en longueur (m)",Barèmes!$B$6:$B$28,H566,Barèmes!$C$6:$C$28,IF(H566="6ème","Mixte",G566)),Barèmes!$B$2,IF(O566&gt;=SUMIFS(Barèmes!$G$6:$G$28,Barèmes!$A$6:$A$28,"Force bas du corps — Saut en longueur (m)",Barèmes!$B$6:$B$28,H566,Barèmes!$C$6:$C$28,IF(H566="6ème","Mixte",G566)),Barèmes!$C$2,IF(O566&gt;=SUMIFS(Barèmes!$H$6:$H$28,Barèmes!$A$6:$A$28,"Force bas du corps — Saut en longueur (m)",Barèmes!$B$6:$B$28,H566,Barèmes!$C$6:$C$28,IF(H566="6ème","Mixte",G566)),Barèmes!$D$2,IF(O566&gt;=SUMIFS(Barèmes!$I$6:$I$28,Barèmes!$A$6:$A$28,"Force bas du corps — Saut en longueur (m)",Barèmes!$B$6:$B$28,H566,Barèmes!$C$6:$C$28,IF(H566="6ème","Mixte",G566)),Barèmes!$E$2,Barèmes!$F$2))))))</f>
        <v/>
      </c>
      <c r="R566" s="22"/>
      <c r="S566" s="24" t="str">
        <f>IF(OR(R566="",SUMPRODUCT((Barèmes!$A$6:$A$28="Vitesse — 30 m (s)")*(Barèmes!$B$6:$B$28=H566)*(Barèmes!$C$6:$C$28=IF(H566="6ème","Mixte",G566)))=0),"",IF(SUMPRODUCT((Barèmes!$A$6:$A$28="Vitesse — 30 m (s)")*(Barèmes!$B$6:$B$28=H566)*(Barèmes!$C$6:$C$28=IF(H566="6ème","Mixte",G566))*(Barèmes!$J$6:$J$28="+"))&gt;0,IF(R566&lt;=SUMIFS(Barèmes!$D$6:$D$28,Barèmes!$A$6:$A$28,"Vitesse — 30 m (s)",Barèmes!$B$6:$B$28,H566,Barèmes!$C$6:$C$28,IF(H566="6ème","Mixte",G566)),"à besoin",IF(R566&lt;=SUMIFS(Barèmes!$E$6:$E$28,Barèmes!$A$6:$A$28,"Vitesse — 30 m (s)",Barèmes!$B$6:$B$28,H566,Barèmes!$C$6:$C$28,IF(H566="6ème","Mixte",G566)),"fragile","satisfaisant")),IF(R566&gt;=SUMIFS(Barèmes!$D$6:$D$28,Barèmes!$A$6:$A$28,"Vitesse — 30 m (s)",Barèmes!$B$6:$B$28,H566,Barèmes!$C$6:$C$28,IF(H566="6ème","Mixte",G566)),"à besoin",IF(R566&gt;=SUMIFS(Barèmes!$E$6:$E$28,Barèmes!$A$6:$A$28,"Vitesse — 30 m (s)",Barèmes!$B$6:$B$28,H566,Barèmes!$C$6:$C$28,IF(H566="6ème","Mixte",G566)),"fragile","satisfaisant"))))</f>
        <v/>
      </c>
      <c r="T566" s="24" t="str">
        <f>IF(OR(R566="",SUMPRODUCT((Barèmes!$A$6:$A$28="Vitesse — 30 m (s)")*(Barèmes!$B$6:$B$28=H566)*(Barèmes!$C$6:$C$28=IF(H566="6ème","Mixte",G566)))=0),"",IF(SUMPRODUCT((Barèmes!$A$6:$A$28="Vitesse — 30 m (s)")*(Barèmes!$B$6:$B$28=H566)*(Barèmes!$C$6:$C$28=IF(H566="6ème","Mixte",G566))*(Barèmes!$J$6:$J$28="+"))&gt;0,IF(R566&lt;=SUMIFS(Barèmes!$F$6:$F$28,Barèmes!$A$6:$A$28,"Vitesse — 30 m (s)",Barèmes!$B$6:$B$28,H566,Barèmes!$C$6:$C$28,IF(H566="6ème","Mixte",G566)),Barèmes!$B$2,IF(R566&lt;=SUMIFS(Barèmes!$G$6:$G$28,Barèmes!$A$6:$A$28,"Vitesse — 30 m (s)",Barèmes!$B$6:$B$28,H566,Barèmes!$C$6:$C$28,IF(H566="6ème","Mixte",G566)),Barèmes!$C$2,IF(R566&lt;=SUMIFS(Barèmes!$H$6:$H$28,Barèmes!$A$6:$A$28,"Vitesse — 30 m (s)",Barèmes!$B$6:$B$28,H566,Barèmes!$C$6:$C$28,IF(H566="6ème","Mixte",G566)),Barèmes!$D$2,IF(R566&lt;=SUMIFS(Barèmes!$I$6:$I$28,Barèmes!$A$6:$A$28,"Vitesse — 30 m (s)",Barèmes!$B$6:$B$28,H566,Barèmes!$C$6:$C$28,IF(H566="6ème","Mixte",G566)),Barèmes!$E$2,Barèmes!$F$2)))),IF(R566&gt;=SUMIFS(Barèmes!$F$6:$F$28,Barèmes!$A$6:$A$28,"Vitesse — 30 m (s)",Barèmes!$B$6:$B$28,H566,Barèmes!$C$6:$C$28,IF(H566="6ème","Mixte",G566)),Barèmes!$B$2,IF(R566&gt;=SUMIFS(Barèmes!$G$6:$G$28,Barèmes!$A$6:$A$28,"Vitesse — 30 m (s)",Barèmes!$B$6:$B$28,H566,Barèmes!$C$6:$C$28,IF(H566="6ème","Mixte",G566)),Barèmes!$C$2,IF(R566&gt;=SUMIFS(Barèmes!$H$6:$H$28,Barèmes!$A$6:$A$28,"Vitesse — 30 m (s)",Barèmes!$B$6:$B$28,H566,Barèmes!$C$6:$C$28,IF(H566="6ème","Mixte",G566)),Barèmes!$D$2,IF(R566&gt;=SUMIFS(Barèmes!$I$6:$I$28,Barèmes!$A$6:$A$28,"Vitesse — 30 m (s)",Barèmes!$B$6:$B$28,H566,Barèmes!$C$6:$C$28,IF(H566="6ème","Mixte",G566)),Barèmes!$E$2,Barèmes!$F$2))))))</f>
        <v/>
      </c>
      <c r="U566" s="22"/>
      <c r="V566" s="25" t="str">
        <f>IF(OR(U566="",SUMPRODUCT((Barèmes!$A$6:$A$28="Vitesse — 50 m (s)")*(Barèmes!$B$6:$B$28=H566)*(Barèmes!$C$6:$C$28=IF(H566="6ème","Mixte",G566)))=0),"",IF(SUMPRODUCT((Barèmes!$A$6:$A$28="Vitesse — 50 m (s)")*(Barèmes!$B$6:$B$28=H566)*(Barèmes!$C$6:$C$28=IF(H566="6ème","Mixte",G566))*(Barèmes!$J$6:$J$28="+"))&gt;0,IF(U566&lt;=SUMIFS(Barèmes!$D$6:$D$28,Barèmes!$A$6:$A$28,"Vitesse — 50 m (s)",Barèmes!$B$6:$B$28,H566,Barèmes!$C$6:$C$28,IF(H566="6ème","Mixte",G566)),"à besoin",IF(U566&lt;=SUMIFS(Barèmes!$E$6:$E$28,Barèmes!$A$6:$A$28,"Vitesse — 50 m (s)",Barèmes!$B$6:$B$28,H566,Barèmes!$C$6:$C$28,IF(H566="6ème","Mixte",G566)),"fragile","satisfaisant")),IF(U566&gt;=SUMIFS(Barèmes!$D$6:$D$28,Barèmes!$A$6:$A$28,"Vitesse — 50 m (s)",Barèmes!$B$6:$B$28,H566,Barèmes!$C$6:$C$28,IF(H566="6ème","Mixte",G566)),"à besoin",IF(U566&gt;=SUMIFS(Barèmes!$E$6:$E$28,Barèmes!$A$6:$A$28,"Vitesse — 50 m (s)",Barèmes!$B$6:$B$28,H566,Barèmes!$C$6:$C$28,IF(H566="6ème","Mixte",G566)),"fragile","satisfaisant"))))</f>
        <v/>
      </c>
      <c r="W566" s="25" t="str">
        <f>IF(OR(U566="",SUMPRODUCT((Barèmes!$A$6:$A$28="Vitesse — 50 m (s)")*(Barèmes!$B$6:$B$28=H566)*(Barèmes!$C$6:$C$28=IF(H566="6ème","Mixte",G566)))=0),"",IF(SUMPRODUCT((Barèmes!$A$6:$A$28="Vitesse — 50 m (s)")*(Barèmes!$B$6:$B$28=H566)*(Barèmes!$C$6:$C$28=IF(H566="6ème","Mixte",G566))*(Barèmes!$J$6:$J$28="+"))&gt;0,IF(U566&lt;=SUMIFS(Barèmes!$F$6:$F$28,Barèmes!$A$6:$A$28,"Vitesse — 50 m (s)",Barèmes!$B$6:$B$28,H566,Barèmes!$C$6:$C$28,IF(H566="6ème","Mixte",G566)),Barèmes!$B$2,IF(U566&lt;=SUMIFS(Barèmes!$G$6:$G$28,Barèmes!$A$6:$A$28,"Vitesse — 50 m (s)",Barèmes!$B$6:$B$28,H566,Barèmes!$C$6:$C$28,IF(H566="6ème","Mixte",G566)),Barèmes!$C$2,IF(U566&lt;=SUMIFS(Barèmes!$H$6:$H$28,Barèmes!$A$6:$A$28,"Vitesse — 50 m (s)",Barèmes!$B$6:$B$28,H566,Barèmes!$C$6:$C$28,IF(H566="6ème","Mixte",G566)),Barèmes!$D$2,IF(U566&lt;=SUMIFS(Barèmes!$I$6:$I$28,Barèmes!$A$6:$A$28,"Vitesse — 50 m (s)",Barèmes!$B$6:$B$28,H566,Barèmes!$C$6:$C$28,IF(H566="6ème","Mixte",G566)),Barèmes!$E$2,Barèmes!$F$2)))),IF(U566&gt;=SUMIFS(Barèmes!$F$6:$F$28,Barèmes!$A$6:$A$28,"Vitesse — 50 m (s)",Barèmes!$B$6:$B$28,H566,Barèmes!$C$6:$C$28,IF(H566="6ème","Mixte",G566)),Barèmes!$B$2,IF(U566&gt;=SUMIFS(Barèmes!$G$6:$G$28,Barèmes!$A$6:$A$28,"Vitesse — 50 m (s)",Barèmes!$B$6:$B$28,H566,Barèmes!$C$6:$C$28,IF(H566="6ème","Mixte",G566)),Barèmes!$C$2,IF(U566&gt;=SUMIFS(Barèmes!$H$6:$H$28,Barèmes!$A$6:$A$28,"Vitesse — 50 m (s)",Barèmes!$B$6:$B$28,H566,Barèmes!$C$6:$C$28,IF(H566="6ème","Mixte",G566)),Barèmes!$D$2,IF(U566&gt;=SUMIFS(Barèmes!$I$6:$I$28,Barèmes!$A$6:$A$28,"Vitesse — 50 m (s)",Barèmes!$B$6:$B$28,H566,Barèmes!$C$6:$C$28,IF(H566="6ème","Mixte",G566)),Barèmes!$E$2,Barèmes!$F$2))))))</f>
        <v/>
      </c>
      <c r="X566" s="18"/>
      <c r="Y566" s="26" t="str" cm="1">
        <f t="array" ref="Y566">IF(OR(X566="",SUMPRODUCT((Barèmes!$A$6:$A$28="Souplesse (score 1-5)")*(Barèmes!$B$6:$B$28=H566)*(Barèmes!$C$6:$C$28=IF(H566="6ème","Mixte",G566)))=0),"",IF(SUMPRODUCT((Barèmes!$A$6:$A$28="Souplesse (score 1-5)")*(Barèmes!$B$6:$B$28=H566)*(Barèmes!$C$6:$C$28=IF(H566="6ème","Mixte",G566))*(Barèmes!$J$6:$J$28="+"))&gt;0,IF(X566&lt;=SUMIFS(Barèmes!$D$6:$D$28,Barèmes!$A$6:$A$28,"Souplesse (score 1-5)",Barèmes!$B$6:$B$28,H566,Barèmes!$C$6:$C$28,IF(H566="6ème","Mixte",G566)),"à besoin",IF(X566&lt;=SUMIFS(Barèmes!$E$6:$E$28,Barèmes!$A$6:$A$28,"Souplesse (score 1-5)",Barèmes!$B$6:$B$28,H566,Barèmes!$C$6:$C$28,IF(H566="6ème","Mixte",G566)),"fragile","satisfaisant")),IF(X566&gt;=SUMIFS(Barèmes!$D$6:$D$28,Barèmes!$A$6:$A$28,"Souplesse (score 1-5)",Barèmes!$B$6:$B$28,H566,Barèmes!$C$6:$C$28,IF(H566="6ème","Mixte",G566)),"à besoin",IF(X566&gt;=SUMIFS(Barèmes!$E$6:$E$28,Barèmes!$A$6:$A$28,"Souplesse (score 1-5)",Barèmes!$B$6:$B$28,H566,Barèmes!$C$6:$C$28,IF(H566="6ème","Mixte",G566)),"fragile","satisfaisant"))))</f>
        <v/>
      </c>
      <c r="Z566" s="26" t="str" cm="1">
        <f t="array" ref="Z566">IF(OR(X566="",SUMPRODUCT((Barèmes!$A$6:$A$28="Souplesse (score 1-5)")*(Barèmes!$B$6:$B$28=H566)*(Barèmes!$C$6:$C$28=IF(H566="6ème","Mixte",G566)))=0),"",IF(SUMPRODUCT((Barèmes!$A$6:$A$28="Souplesse (score 1-5)")*(Barèmes!$B$6:$B$28=H566)*(Barèmes!$C$6:$C$28=IF(H566="6ème","Mixte",G566))*(Barèmes!$J$6:$J$28="+"))&gt;0,IF(X566&lt;=SUMIFS(Barèmes!$F$6:$F$28,Barèmes!$A$6:$A$28,"Souplesse (score 1-5)",Barèmes!$B$6:$B$28,H566,Barèmes!$C$6:$C$28,IF(H566="6ème","Mixte",G566)),Barèmes!$B$2,IF(X566&lt;=SUMIFS(Barèmes!$G$6:$G$28,Barèmes!$A$6:$A$28,"Souplesse (score 1-5)",Barèmes!$B$6:$B$28,H566,Barèmes!$C$6:$C$28,IF(H566="6ème","Mixte",G566)),Barèmes!$C$2,IF(X566&lt;=SUMIFS(Barèmes!$H$6:$H$28,Barèmes!$A$6:$A$28,"Souplesse (score 1-5)",Barèmes!$B$6:$B$28,H566,Barèmes!$C$6:$C$28,IF(H566="6ème","Mixte",G566)),Barèmes!$D$2,IF(X566&lt;=SUMIFS(Barèmes!$I$6:$I$28,Barèmes!$A$6:$A$28,"Souplesse (score 1-5)",Barèmes!$B$6:$B$28,H566,Barèmes!$C$6:$C$28,IF(H566="6ème","Mixte",G566)),Barèmes!$E$2,Barèmes!$F$2)))),IF(X566&gt;=SUMIFS(Barèmes!$F$6:$F$28,Barèmes!$A$6:$A$28,"Souplesse (score 1-5)",Barèmes!$B$6:$B$28,H566,Barèmes!$C$6:$C$28,IF(H566="6ème","Mixte",G566)),Barèmes!$B$2,IF(X566&gt;=SUMIFS(Barèmes!$G$6:$G$28,Barèmes!$A$6:$A$28,"Souplesse (score 1-5)",Barèmes!$B$6:$B$28,H566,Barèmes!$C$6:$C$28,IF(H566="6ème","Mixte",G566)),Barèmes!$C$2,IF(X566&gt;=SUMIFS(Barèmes!$H$6:$H$28,Barèmes!$A$6:$A$28,"Souplesse (score 1-5)",Barèmes!$B$6:$B$28,H566,Barèmes!$C$6:$C$28,IF(H566="6ème","Mixte",G566)),Barèmes!$D$2,IF(X566&gt;=SUMIFS(Barèmes!$I$6:$I$28,Barèmes!$A$6:$A$28,"Souplesse (score 1-5)",Barèmes!$B$6:$B$28,H566,Barèmes!$C$6:$C$28,IF(H566="6ème","Mixte",G566)),Barèmes!$E$2,Barèmes!$F$2))))))</f>
        <v/>
      </c>
      <c r="AA566" s="22"/>
      <c r="AB566" s="27" t="str">
        <f>IF(OR(AA566="",SUMPRODUCT((Barèmes!$A$6:$A$28="Agilité — T-test 974 (s)")*(Barèmes!$B$6:$B$28=H566)*(Barèmes!$C$6:$C$28=IF(H566="6ème","Mixte",G566)))=0),"",IF(SUMPRODUCT((Barèmes!$A$6:$A$28="Agilité — T-test 974 (s)")*(Barèmes!$B$6:$B$28=H566)*(Barèmes!$C$6:$C$28=IF(H566="6ème","Mixte",G566))*(Barèmes!$J$6:$J$28="+"))&gt;0,IF(AA566&lt;=SUMIFS(Barèmes!$D$6:$D$28,Barèmes!$A$6:$A$28,"Agilité — T-test 974 (s)",Barèmes!$B$6:$B$28,H566,Barèmes!$C$6:$C$28,IF(H566="6ème","Mixte",G566)),"à besoin",IF(AA566&lt;=SUMIFS(Barèmes!$E$6:$E$28,Barèmes!$A$6:$A$28,"Agilité — T-test 974 (s)",Barèmes!$B$6:$B$28,H566,Barèmes!$C$6:$C$28,IF(H566="6ème","Mixte",G566)),"fragile","satisfaisant")),IF(AA566&gt;=SUMIFS(Barèmes!$D$6:$D$28,Barèmes!$A$6:$A$28,"Agilité — T-test 974 (s)",Barèmes!$B$6:$B$28,H566,Barèmes!$C$6:$C$28,IF(H566="6ème","Mixte",G566)),"à besoin",IF(AA566&gt;=SUMIFS(Barèmes!$E$6:$E$28,Barèmes!$A$6:$A$28,"Agilité — T-test 974 (s)",Barèmes!$B$6:$B$28,H566,Barèmes!$C$6:$C$28,IF(H566="6ème","Mixte",G566)),"fragile","satisfaisant"))))</f>
        <v/>
      </c>
      <c r="AC566" s="27" t="str">
        <f>IF(OR(AA566="",SUMPRODUCT((Barèmes!$A$6:$A$28="Agilité — T-test 974 (s)")*(Barèmes!$B$6:$B$28=H566)*(Barèmes!$C$6:$C$28=IF(H566="6ème","Mixte",G566)))=0),"",IF(SUMPRODUCT((Barèmes!$A$6:$A$28="Agilité — T-test 974 (s)")*(Barèmes!$B$6:$B$28=H566)*(Barèmes!$C$6:$C$28=IF(H566="6ème","Mixte",G566))*(Barèmes!$J$6:$J$28="+"))&gt;0,IF(AA566&lt;=SUMIFS(Barèmes!$F$6:$F$28,Barèmes!$A$6:$A$28,"Agilité — T-test 974 (s)",Barèmes!$B$6:$B$28,H566,Barèmes!$C$6:$C$28,IF(H566="6ème","Mixte",G566)),Barèmes!$B$2,IF(AA566&lt;=SUMIFS(Barèmes!$G$6:$G$28,Barèmes!$A$6:$A$28,"Agilité — T-test 974 (s)",Barèmes!$B$6:$B$28,H566,Barèmes!$C$6:$C$28,IF(H566="6ème","Mixte",G566)),Barèmes!$C$2,IF(AA566&lt;=SUMIFS(Barèmes!$H$6:$H$28,Barèmes!$A$6:$A$28,"Agilité — T-test 974 (s)",Barèmes!$B$6:$B$28,H566,Barèmes!$C$6:$C$28,IF(H566="6ème","Mixte",G566)),Barèmes!$D$2,IF(AA566&lt;=SUMIFS(Barèmes!$I$6:$I$28,Barèmes!$A$6:$A$28,"Agilité — T-test 974 (s)",Barèmes!$B$6:$B$28,H566,Barèmes!$C$6:$C$28,IF(H566="6ème","Mixte",G566)),Barèmes!$E$2,Barèmes!$F$2)))),IF(AA566&gt;=SUMIFS(Barèmes!$F$6:$F$28,Barèmes!$A$6:$A$28,"Agilité — T-test 974 (s)",Barèmes!$B$6:$B$28,H566,Barèmes!$C$6:$C$28,IF(H566="6ème","Mixte",G566)),Barèmes!$B$2,IF(AA566&gt;=SUMIFS(Barèmes!$G$6:$G$28,Barèmes!$A$6:$A$28,"Agilité — T-test 974 (s)",Barèmes!$B$6:$B$28,H566,Barèmes!$C$6:$C$28,IF(H566="6ème","Mixte",G566)),Barèmes!$C$2,IF(AA566&gt;=SUMIFS(Barèmes!$H$6:$H$28,Barèmes!$A$6:$A$28,"Agilité — T-test 974 (s)",Barèmes!$B$6:$B$28,H566,Barèmes!$C$6:$C$28,IF(H566="6ème","Mixte",G566)),Barèmes!$D$2,IF(AA566&gt;=SUMIFS(Barèmes!$I$6:$I$28,Barèmes!$A$6:$A$28,"Agilité — T-test 974 (s)",Barèmes!$B$6:$B$28,H566,Barèmes!$C$6:$C$28,IF(H566="6ème","Mixte",G566)),Barèmes!$E$2,Barèmes!$F$2))))))</f>
        <v/>
      </c>
      <c r="AD566" s="28" t="str">
        <f t="shared" si="66"/>
        <v/>
      </c>
      <c r="AE566" s="29" t="str">
        <f t="shared" si="67"/>
        <v/>
      </c>
      <c r="AF566" s="30" t="str">
        <f>IF(OR(AD566="",SUMPRODUCT((Barèmes!$A$6:$A$28="Surcoût d'agilité (s) — technique")*(Barèmes!$B$6:$B$28=H566)*(Barèmes!$C$6:$C$28=IF(H566="6ème","Mixte",G566)))=0),"",IF(SUMPRODUCT((Barèmes!$A$6:$A$28="Surcoût d'agilité (s) — technique")*(Barèmes!$B$6:$B$28=H566)*(Barèmes!$C$6:$C$28=IF(H566="6ème","Mixte",G566))*(Barèmes!$J$6:$J$28="+"))&gt;0,IF(AD566&lt;=SUMIFS(Barèmes!$D$6:$D$28,Barèmes!$A$6:$A$28,"Surcoût d'agilité (s) — technique",Barèmes!$B$6:$B$28,H566,Barèmes!$C$6:$C$28,IF(H566="6ème","Mixte",G566)),"à besoin",IF(AD566&lt;=SUMIFS(Barèmes!$E$6:$E$28,Barèmes!$A$6:$A$28,"Surcoût d'agilité (s) — technique",Barèmes!$B$6:$B$28,H566,Barèmes!$C$6:$C$28,IF(H566="6ème","Mixte",G566)),"fragile","satisfaisant")),IF(AD566&gt;=SUMIFS(Barèmes!$D$6:$D$28,Barèmes!$A$6:$A$28,"Surcoût d'agilité (s) — technique",Barèmes!$B$6:$B$28,H566,Barèmes!$C$6:$C$28,IF(H566="6ème","Mixte",G566)),"à besoin",IF(AD566&gt;=SUMIFS(Barèmes!$E$6:$E$28,Barèmes!$A$6:$A$28,"Surcoût d'agilité (s) — technique",Barèmes!$B$6:$B$28,H566,Barèmes!$C$6:$C$28,IF(H566="6ème","Mixte",G566)),"fragile","satisfaisant"))))</f>
        <v/>
      </c>
      <c r="AG566" s="30" t="str">
        <f>IF(OR(AD566="",SUMPRODUCT((Barèmes!$A$6:$A$28="Surcoût d'agilité (s) — technique")*(Barèmes!$B$6:$B$28=H566)*(Barèmes!$C$6:$C$28=IF(H566="6ème","Mixte",G566)))=0),"",IF(SUMPRODUCT((Barèmes!$A$6:$A$28="Surcoût d'agilité (s) — technique")*(Barèmes!$B$6:$B$28=H566)*(Barèmes!$C$6:$C$28=IF(H566="6ème","Mixte",G566))*(Barèmes!$J$6:$J$28="+"))&gt;0,IF(AD566&lt;=SUMIFS(Barèmes!$F$6:$F$28,Barèmes!$A$6:$A$28,"Surcoût d'agilité (s) — technique",Barèmes!$B$6:$B$28,H566,Barèmes!$C$6:$C$28,IF(H566="6ème","Mixte",G566)),Barèmes!$B$2,IF(AD566&lt;=SUMIFS(Barèmes!$G$6:$G$28,Barèmes!$A$6:$A$28,"Surcoût d'agilité (s) — technique",Barèmes!$B$6:$B$28,H566,Barèmes!$C$6:$C$28,IF(H566="6ème","Mixte",G566)),Barèmes!$C$2,IF(AD566&lt;=SUMIFS(Barèmes!$H$6:$H$28,Barèmes!$A$6:$A$28,"Surcoût d'agilité (s) — technique",Barèmes!$B$6:$B$28,H566,Barèmes!$C$6:$C$28,IF(H566="6ème","Mixte",G566)),Barèmes!$D$2,IF(AD566&lt;=SUMIFS(Barèmes!$I$6:$I$28,Barèmes!$A$6:$A$28,"Surcoût d'agilité (s) — technique",Barèmes!$B$6:$B$28,H566,Barèmes!$C$6:$C$28,IF(H566="6ème","Mixte",G566)),Barèmes!$E$2,Barèmes!$F$2)))),IF(AD566&gt;=SUMIFS(Barèmes!$F$6:$F$28,Barèmes!$A$6:$A$28,"Surcoût d'agilité (s) — technique",Barèmes!$B$6:$B$28,H566,Barèmes!$C$6:$C$28,IF(H566="6ème","Mixte",G566)),Barèmes!$B$2,IF(AD566&gt;=SUMIFS(Barèmes!$G$6:$G$28,Barèmes!$A$6:$A$28,"Surcoût d'agilité (s) — technique",Barèmes!$B$6:$B$28,H566,Barèmes!$C$6:$C$28,IF(H566="6ème","Mixte",G566)),Barèmes!$C$2,IF(AD566&gt;=SUMIFS(Barèmes!$H$6:$H$28,Barèmes!$A$6:$A$28,"Surcoût d'agilité (s) — technique",Barèmes!$B$6:$B$28,H566,Barèmes!$C$6:$C$28,IF(H566="6ème","Mixte",G566)),Barèmes!$D$2,IF(AD566&gt;=SUMIFS(Barèmes!$I$6:$I$28,Barèmes!$A$6:$A$28,"Surcoût d'agilité (s) — technique",Barèmes!$B$6:$B$28,H566,Barèmes!$C$6:$C$28,IF(H566="6ème","Mixte",G566)),Barèmes!$E$2,Barèmes!$F$2))))))</f>
        <v/>
      </c>
      <c r="AH566" s="31" t="str">
        <f>IF((IF(N566="",0,1)+IF(Q566="",0,1)+IF(W566="",0,1)+IF(Z566="",0,1)+IF(AC566="",0,1))=0,"",3*IF(N566=Barèmes!$B$2,1,IF(N566=Barèmes!$C$2,2,IF(N566=Barèmes!$D$2,3,IF(N566=Barèmes!$E$2,4,IF(N566=Barèmes!$F$2,5,0)))))+3*IF(Q566=Barèmes!$B$2,1,IF(Q566=Barèmes!$C$2,2,IF(Q566=Barèmes!$D$2,3,IF(Q566=Barèmes!$E$2,4,IF(Q566=Barèmes!$F$2,5,0)))))+2*IF(W566=Barèmes!$B$2,1,IF(W566=Barèmes!$C$2,2,IF(W566=Barèmes!$D$2,3,IF(W566=Barèmes!$E$2,4,IF(W566=Barèmes!$F$2,5,0)))))+1*IF(Z566=Barèmes!$B$2,1,IF(Z566=Barèmes!$C$2,2,IF(Z566=Barèmes!$D$2,3,IF(Z566=Barèmes!$E$2,4,IF(Z566=Barèmes!$F$2,5,0)))))+1*IF(AC566=Barèmes!$B$2,1,IF(AC566=Barèmes!$C$2,2,IF(AC566=Barèmes!$D$2,3,IF(AC566=Barèmes!$E$2,4,IF(AC566=Barèmes!$F$2,5,0))))))</f>
        <v/>
      </c>
      <c r="AI566" s="31"/>
      <c r="AJ566" s="32" t="str">
        <f>IFERROR(INDEX(Croissance!$B$5:$B$604,MATCH(A566,Croissance!$A$5:$A$604,0)),"")</f>
        <v/>
      </c>
      <c r="AK566" s="32" t="str">
        <f>IFERROR(INDEX(Croissance!$C$5:$C$604,MATCH(A566,Croissance!$A$5:$A$604,0)),"")</f>
        <v/>
      </c>
      <c r="AL566" s="32" t="str">
        <f>IFERROR(INDEX(Croissance!$D$5:$D$604,MATCH(A566,Croissance!$A$5:$A$604,0)),"")</f>
        <v/>
      </c>
      <c r="AM566" s="32" t="str">
        <f>IFERROR(INDEX(Croissance!$E$5:$E$604,MATCH(A566,Croissance!$A$5:$A$604,0)),"")</f>
        <v/>
      </c>
      <c r="AO566" s="33">
        <f t="shared" si="72"/>
        <v>0</v>
      </c>
      <c r="AP566" s="33">
        <f t="shared" si="68"/>
        <v>0</v>
      </c>
      <c r="AQ566" s="33">
        <f>IF(A566="",0,IF(AND(OR('Synthèse classe'!$C$2="Tous",C566='Synthèse classe'!$C$2),OR('Synthèse classe'!$C$3="Toutes",D566='Synthèse classe'!$C$3),OR('Synthèse classe'!$C$4="Toutes",AND('Synthèse classe'!$C$4="Dernière",AP566=1),B566=IFERROR(VALUE('Synthèse classe'!$C$4),0))),1,0))</f>
        <v>0</v>
      </c>
      <c r="AR566" s="34" t="str">
        <f t="shared" si="69"/>
        <v/>
      </c>
    </row>
    <row r="567" spans="1:44" x14ac:dyDescent="0.2">
      <c r="A567" s="17" t="str">
        <f t="shared" si="65"/>
        <v/>
      </c>
      <c r="B567" s="18"/>
      <c r="C567" s="19"/>
      <c r="D567" s="19"/>
      <c r="E567" s="19"/>
      <c r="F567" s="19"/>
      <c r="G567" s="19"/>
      <c r="H567" s="17" t="str">
        <f t="shared" si="70"/>
        <v/>
      </c>
      <c r="I567" s="20"/>
      <c r="J567" s="18"/>
      <c r="K567" s="19"/>
      <c r="L567" s="21" t="str">
        <f t="shared" si="71"/>
        <v/>
      </c>
      <c r="M567" s="21" t="str">
        <f>IF(OR(J567="",SUMPRODUCT((Barèmes!$A$6:$A$28="Endurance — Luc Léger (palier)")*(Barèmes!$B$6:$B$28=H567)*(Barèmes!$C$6:$C$28=IF(H567="6ème","Mixte",G567)))=0),"",IF(SUMPRODUCT((Barèmes!$A$6:$A$28="Endurance — Luc Léger (palier)")*(Barèmes!$B$6:$B$28=H567)*(Barèmes!$C$6:$C$28=IF(H567="6ème","Mixte",G567))*(Barèmes!$J$6:$J$28="+"))&gt;0,IF(J567&lt;=SUMIFS(Barèmes!$D$6:$D$28,Barèmes!$A$6:$A$28,"Endurance — Luc Léger (palier)",Barèmes!$B$6:$B$28,H567,Barèmes!$C$6:$C$28,IF(H567="6ème","Mixte",G567)),"à besoin",IF(J567&lt;=SUMIFS(Barèmes!$E$6:$E$28,Barèmes!$A$6:$A$28,"Endurance — Luc Léger (palier)",Barèmes!$B$6:$B$28,H567,Barèmes!$C$6:$C$28,IF(H567="6ème","Mixte",G567)),"fragile","satisfaisant")),IF(J567&gt;=SUMIFS(Barèmes!$D$6:$D$28,Barèmes!$A$6:$A$28,"Endurance — Luc Léger (palier)",Barèmes!$B$6:$B$28,H567,Barèmes!$C$6:$C$28,IF(H567="6ème","Mixte",G567)),"à besoin",IF(J567&gt;=SUMIFS(Barèmes!$E$6:$E$28,Barèmes!$A$6:$A$28,"Endurance — Luc Léger (palier)",Barèmes!$B$6:$B$28,H567,Barèmes!$C$6:$C$28,IF(H567="6ème","Mixte",G567)),"fragile","satisfaisant"))))</f>
        <v/>
      </c>
      <c r="N567" s="21" t="str">
        <f>IF(OR(J567="",SUMPRODUCT((Barèmes!$A$6:$A$28="Endurance — Luc Léger (palier)")*(Barèmes!$B$6:$B$28=H567)*(Barèmes!$C$6:$C$28=IF(H567="6ème","Mixte",G567)))=0),"",IF(SUMPRODUCT((Barèmes!$A$6:$A$28="Endurance — Luc Léger (palier)")*(Barèmes!$B$6:$B$28=H567)*(Barèmes!$C$6:$C$28=IF(H567="6ème","Mixte",G567))*(Barèmes!$J$6:$J$28="+"))&gt;0,IF(J567&lt;=SUMIFS(Barèmes!$F$6:$F$28,Barèmes!$A$6:$A$28,"Endurance — Luc Léger (palier)",Barèmes!$B$6:$B$28,H567,Barèmes!$C$6:$C$28,IF(H567="6ème","Mixte",G567)),Barèmes!$B$2,IF(J567&lt;=SUMIFS(Barèmes!$G$6:$G$28,Barèmes!$A$6:$A$28,"Endurance — Luc Léger (palier)",Barèmes!$B$6:$B$28,H567,Barèmes!$C$6:$C$28,IF(H567="6ème","Mixte",G567)),Barèmes!$C$2,IF(J567&lt;=SUMIFS(Barèmes!$H$6:$H$28,Barèmes!$A$6:$A$28,"Endurance — Luc Léger (palier)",Barèmes!$B$6:$B$28,H567,Barèmes!$C$6:$C$28,IF(H567="6ème","Mixte",G567)),Barèmes!$D$2,IF(J567&lt;=SUMIFS(Barèmes!$I$6:$I$28,Barèmes!$A$6:$A$28,"Endurance — Luc Léger (palier)",Barèmes!$B$6:$B$28,H567,Barèmes!$C$6:$C$28,IF(H567="6ème","Mixte",G567)),Barèmes!$E$2,Barèmes!$F$2)))),IF(J567&gt;=SUMIFS(Barèmes!$F$6:$F$28,Barèmes!$A$6:$A$28,"Endurance — Luc Léger (palier)",Barèmes!$B$6:$B$28,H567,Barèmes!$C$6:$C$28,IF(H567="6ème","Mixte",G567)),Barèmes!$B$2,IF(J567&gt;=SUMIFS(Barèmes!$G$6:$G$28,Barèmes!$A$6:$A$28,"Endurance — Luc Léger (palier)",Barèmes!$B$6:$B$28,H567,Barèmes!$C$6:$C$28,IF(H567="6ème","Mixte",G567)),Barèmes!$C$2,IF(J567&gt;=SUMIFS(Barèmes!$H$6:$H$28,Barèmes!$A$6:$A$28,"Endurance — Luc Léger (palier)",Barèmes!$B$6:$B$28,H567,Barèmes!$C$6:$C$28,IF(H567="6ème","Mixte",G567)),Barèmes!$D$2,IF(J567&gt;=SUMIFS(Barèmes!$I$6:$I$28,Barèmes!$A$6:$A$28,"Endurance — Luc Léger (palier)",Barèmes!$B$6:$B$28,H567,Barèmes!$C$6:$C$28,IF(H567="6ème","Mixte",G567)),Barèmes!$E$2,Barèmes!$F$2))))))</f>
        <v/>
      </c>
      <c r="O567" s="22"/>
      <c r="P567" s="23" t="str">
        <f>IF(OR(O567="",SUMPRODUCT((Barèmes!$A$6:$A$28="Force bas du corps — Saut en longueur (m)")*(Barèmes!$B$6:$B$28=H567)*(Barèmes!$C$6:$C$28=IF(H567="6ème","Mixte",G567)))=0),"",IF(SUMPRODUCT((Barèmes!$A$6:$A$28="Force bas du corps — Saut en longueur (m)")*(Barèmes!$B$6:$B$28=H567)*(Barèmes!$C$6:$C$28=IF(H567="6ème","Mixte",G567))*(Barèmes!$J$6:$J$28="+"))&gt;0,IF(O567&lt;=SUMIFS(Barèmes!$D$6:$D$28,Barèmes!$A$6:$A$28,"Force bas du corps — Saut en longueur (m)",Barèmes!$B$6:$B$28,H567,Barèmes!$C$6:$C$28,IF(H567="6ème","Mixte",G567)),"à besoin",IF(O567&lt;=SUMIFS(Barèmes!$E$6:$E$28,Barèmes!$A$6:$A$28,"Force bas du corps — Saut en longueur (m)",Barèmes!$B$6:$B$28,H567,Barèmes!$C$6:$C$28,IF(H567="6ème","Mixte",G567)),"fragile","satisfaisant")),IF(O567&gt;=SUMIFS(Barèmes!$D$6:$D$28,Barèmes!$A$6:$A$28,"Force bas du corps — Saut en longueur (m)",Barèmes!$B$6:$B$28,H567,Barèmes!$C$6:$C$28,IF(H567="6ème","Mixte",G567)),"à besoin",IF(O567&gt;=SUMIFS(Barèmes!$E$6:$E$28,Barèmes!$A$6:$A$28,"Force bas du corps — Saut en longueur (m)",Barèmes!$B$6:$B$28,H567,Barèmes!$C$6:$C$28,IF(H567="6ème","Mixte",G567)),"fragile","satisfaisant"))))</f>
        <v/>
      </c>
      <c r="Q567" s="23" t="str">
        <f>IF(OR(O567="",SUMPRODUCT((Barèmes!$A$6:$A$28="Force bas du corps — Saut en longueur (m)")*(Barèmes!$B$6:$B$28=H567)*(Barèmes!$C$6:$C$28=IF(H567="6ème","Mixte",G567)))=0),"",IF(SUMPRODUCT((Barèmes!$A$6:$A$28="Force bas du corps — Saut en longueur (m)")*(Barèmes!$B$6:$B$28=H567)*(Barèmes!$C$6:$C$28=IF(H567="6ème","Mixte",G567))*(Barèmes!$J$6:$J$28="+"))&gt;0,IF(O567&lt;=SUMIFS(Barèmes!$F$6:$F$28,Barèmes!$A$6:$A$28,"Force bas du corps — Saut en longueur (m)",Barèmes!$B$6:$B$28,H567,Barèmes!$C$6:$C$28,IF(H567="6ème","Mixte",G567)),Barèmes!$B$2,IF(O567&lt;=SUMIFS(Barèmes!$G$6:$G$28,Barèmes!$A$6:$A$28,"Force bas du corps — Saut en longueur (m)",Barèmes!$B$6:$B$28,H567,Barèmes!$C$6:$C$28,IF(H567="6ème","Mixte",G567)),Barèmes!$C$2,IF(O567&lt;=SUMIFS(Barèmes!$H$6:$H$28,Barèmes!$A$6:$A$28,"Force bas du corps — Saut en longueur (m)",Barèmes!$B$6:$B$28,H567,Barèmes!$C$6:$C$28,IF(H567="6ème","Mixte",G567)),Barèmes!$D$2,IF(O567&lt;=SUMIFS(Barèmes!$I$6:$I$28,Barèmes!$A$6:$A$28,"Force bas du corps — Saut en longueur (m)",Barèmes!$B$6:$B$28,H567,Barèmes!$C$6:$C$28,IF(H567="6ème","Mixte",G567)),Barèmes!$E$2,Barèmes!$F$2)))),IF(O567&gt;=SUMIFS(Barèmes!$F$6:$F$28,Barèmes!$A$6:$A$28,"Force bas du corps — Saut en longueur (m)",Barèmes!$B$6:$B$28,H567,Barèmes!$C$6:$C$28,IF(H567="6ème","Mixte",G567)),Barèmes!$B$2,IF(O567&gt;=SUMIFS(Barèmes!$G$6:$G$28,Barèmes!$A$6:$A$28,"Force bas du corps — Saut en longueur (m)",Barèmes!$B$6:$B$28,H567,Barèmes!$C$6:$C$28,IF(H567="6ème","Mixte",G567)),Barèmes!$C$2,IF(O567&gt;=SUMIFS(Barèmes!$H$6:$H$28,Barèmes!$A$6:$A$28,"Force bas du corps — Saut en longueur (m)",Barèmes!$B$6:$B$28,H567,Barèmes!$C$6:$C$28,IF(H567="6ème","Mixte",G567)),Barèmes!$D$2,IF(O567&gt;=SUMIFS(Barèmes!$I$6:$I$28,Barèmes!$A$6:$A$28,"Force bas du corps — Saut en longueur (m)",Barèmes!$B$6:$B$28,H567,Barèmes!$C$6:$C$28,IF(H567="6ème","Mixte",G567)),Barèmes!$E$2,Barèmes!$F$2))))))</f>
        <v/>
      </c>
      <c r="R567" s="22"/>
      <c r="S567" s="24" t="str">
        <f>IF(OR(R567="",SUMPRODUCT((Barèmes!$A$6:$A$28="Vitesse — 30 m (s)")*(Barèmes!$B$6:$B$28=H567)*(Barèmes!$C$6:$C$28=IF(H567="6ème","Mixte",G567)))=0),"",IF(SUMPRODUCT((Barèmes!$A$6:$A$28="Vitesse — 30 m (s)")*(Barèmes!$B$6:$B$28=H567)*(Barèmes!$C$6:$C$28=IF(H567="6ème","Mixte",G567))*(Barèmes!$J$6:$J$28="+"))&gt;0,IF(R567&lt;=SUMIFS(Barèmes!$D$6:$D$28,Barèmes!$A$6:$A$28,"Vitesse — 30 m (s)",Barèmes!$B$6:$B$28,H567,Barèmes!$C$6:$C$28,IF(H567="6ème","Mixte",G567)),"à besoin",IF(R567&lt;=SUMIFS(Barèmes!$E$6:$E$28,Barèmes!$A$6:$A$28,"Vitesse — 30 m (s)",Barèmes!$B$6:$B$28,H567,Barèmes!$C$6:$C$28,IF(H567="6ème","Mixte",G567)),"fragile","satisfaisant")),IF(R567&gt;=SUMIFS(Barèmes!$D$6:$D$28,Barèmes!$A$6:$A$28,"Vitesse — 30 m (s)",Barèmes!$B$6:$B$28,H567,Barèmes!$C$6:$C$28,IF(H567="6ème","Mixte",G567)),"à besoin",IF(R567&gt;=SUMIFS(Barèmes!$E$6:$E$28,Barèmes!$A$6:$A$28,"Vitesse — 30 m (s)",Barèmes!$B$6:$B$28,H567,Barèmes!$C$6:$C$28,IF(H567="6ème","Mixte",G567)),"fragile","satisfaisant"))))</f>
        <v/>
      </c>
      <c r="T567" s="24" t="str">
        <f>IF(OR(R567="",SUMPRODUCT((Barèmes!$A$6:$A$28="Vitesse — 30 m (s)")*(Barèmes!$B$6:$B$28=H567)*(Barèmes!$C$6:$C$28=IF(H567="6ème","Mixte",G567)))=0),"",IF(SUMPRODUCT((Barèmes!$A$6:$A$28="Vitesse — 30 m (s)")*(Barèmes!$B$6:$B$28=H567)*(Barèmes!$C$6:$C$28=IF(H567="6ème","Mixte",G567))*(Barèmes!$J$6:$J$28="+"))&gt;0,IF(R567&lt;=SUMIFS(Barèmes!$F$6:$F$28,Barèmes!$A$6:$A$28,"Vitesse — 30 m (s)",Barèmes!$B$6:$B$28,H567,Barèmes!$C$6:$C$28,IF(H567="6ème","Mixte",G567)),Barèmes!$B$2,IF(R567&lt;=SUMIFS(Barèmes!$G$6:$G$28,Barèmes!$A$6:$A$28,"Vitesse — 30 m (s)",Barèmes!$B$6:$B$28,H567,Barèmes!$C$6:$C$28,IF(H567="6ème","Mixte",G567)),Barèmes!$C$2,IF(R567&lt;=SUMIFS(Barèmes!$H$6:$H$28,Barèmes!$A$6:$A$28,"Vitesse — 30 m (s)",Barèmes!$B$6:$B$28,H567,Barèmes!$C$6:$C$28,IF(H567="6ème","Mixte",G567)),Barèmes!$D$2,IF(R567&lt;=SUMIFS(Barèmes!$I$6:$I$28,Barèmes!$A$6:$A$28,"Vitesse — 30 m (s)",Barèmes!$B$6:$B$28,H567,Barèmes!$C$6:$C$28,IF(H567="6ème","Mixte",G567)),Barèmes!$E$2,Barèmes!$F$2)))),IF(R567&gt;=SUMIFS(Barèmes!$F$6:$F$28,Barèmes!$A$6:$A$28,"Vitesse — 30 m (s)",Barèmes!$B$6:$B$28,H567,Barèmes!$C$6:$C$28,IF(H567="6ème","Mixte",G567)),Barèmes!$B$2,IF(R567&gt;=SUMIFS(Barèmes!$G$6:$G$28,Barèmes!$A$6:$A$28,"Vitesse — 30 m (s)",Barèmes!$B$6:$B$28,H567,Barèmes!$C$6:$C$28,IF(H567="6ème","Mixte",G567)),Barèmes!$C$2,IF(R567&gt;=SUMIFS(Barèmes!$H$6:$H$28,Barèmes!$A$6:$A$28,"Vitesse — 30 m (s)",Barèmes!$B$6:$B$28,H567,Barèmes!$C$6:$C$28,IF(H567="6ème","Mixte",G567)),Barèmes!$D$2,IF(R567&gt;=SUMIFS(Barèmes!$I$6:$I$28,Barèmes!$A$6:$A$28,"Vitesse — 30 m (s)",Barèmes!$B$6:$B$28,H567,Barèmes!$C$6:$C$28,IF(H567="6ème","Mixte",G567)),Barèmes!$E$2,Barèmes!$F$2))))))</f>
        <v/>
      </c>
      <c r="U567" s="22"/>
      <c r="V567" s="25" t="str">
        <f>IF(OR(U567="",SUMPRODUCT((Barèmes!$A$6:$A$28="Vitesse — 50 m (s)")*(Barèmes!$B$6:$B$28=H567)*(Barèmes!$C$6:$C$28=IF(H567="6ème","Mixte",G567)))=0),"",IF(SUMPRODUCT((Barèmes!$A$6:$A$28="Vitesse — 50 m (s)")*(Barèmes!$B$6:$B$28=H567)*(Barèmes!$C$6:$C$28=IF(H567="6ème","Mixte",G567))*(Barèmes!$J$6:$J$28="+"))&gt;0,IF(U567&lt;=SUMIFS(Barèmes!$D$6:$D$28,Barèmes!$A$6:$A$28,"Vitesse — 50 m (s)",Barèmes!$B$6:$B$28,H567,Barèmes!$C$6:$C$28,IF(H567="6ème","Mixte",G567)),"à besoin",IF(U567&lt;=SUMIFS(Barèmes!$E$6:$E$28,Barèmes!$A$6:$A$28,"Vitesse — 50 m (s)",Barèmes!$B$6:$B$28,H567,Barèmes!$C$6:$C$28,IF(H567="6ème","Mixte",G567)),"fragile","satisfaisant")),IF(U567&gt;=SUMIFS(Barèmes!$D$6:$D$28,Barèmes!$A$6:$A$28,"Vitesse — 50 m (s)",Barèmes!$B$6:$B$28,H567,Barèmes!$C$6:$C$28,IF(H567="6ème","Mixte",G567)),"à besoin",IF(U567&gt;=SUMIFS(Barèmes!$E$6:$E$28,Barèmes!$A$6:$A$28,"Vitesse — 50 m (s)",Barèmes!$B$6:$B$28,H567,Barèmes!$C$6:$C$28,IF(H567="6ème","Mixte",G567)),"fragile","satisfaisant"))))</f>
        <v/>
      </c>
      <c r="W567" s="25" t="str">
        <f>IF(OR(U567="",SUMPRODUCT((Barèmes!$A$6:$A$28="Vitesse — 50 m (s)")*(Barèmes!$B$6:$B$28=H567)*(Barèmes!$C$6:$C$28=IF(H567="6ème","Mixte",G567)))=0),"",IF(SUMPRODUCT((Barèmes!$A$6:$A$28="Vitesse — 50 m (s)")*(Barèmes!$B$6:$B$28=H567)*(Barèmes!$C$6:$C$28=IF(H567="6ème","Mixte",G567))*(Barèmes!$J$6:$J$28="+"))&gt;0,IF(U567&lt;=SUMIFS(Barèmes!$F$6:$F$28,Barèmes!$A$6:$A$28,"Vitesse — 50 m (s)",Barèmes!$B$6:$B$28,H567,Barèmes!$C$6:$C$28,IF(H567="6ème","Mixte",G567)),Barèmes!$B$2,IF(U567&lt;=SUMIFS(Barèmes!$G$6:$G$28,Barèmes!$A$6:$A$28,"Vitesse — 50 m (s)",Barèmes!$B$6:$B$28,H567,Barèmes!$C$6:$C$28,IF(H567="6ème","Mixte",G567)),Barèmes!$C$2,IF(U567&lt;=SUMIFS(Barèmes!$H$6:$H$28,Barèmes!$A$6:$A$28,"Vitesse — 50 m (s)",Barèmes!$B$6:$B$28,H567,Barèmes!$C$6:$C$28,IF(H567="6ème","Mixte",G567)),Barèmes!$D$2,IF(U567&lt;=SUMIFS(Barèmes!$I$6:$I$28,Barèmes!$A$6:$A$28,"Vitesse — 50 m (s)",Barèmes!$B$6:$B$28,H567,Barèmes!$C$6:$C$28,IF(H567="6ème","Mixte",G567)),Barèmes!$E$2,Barèmes!$F$2)))),IF(U567&gt;=SUMIFS(Barèmes!$F$6:$F$28,Barèmes!$A$6:$A$28,"Vitesse — 50 m (s)",Barèmes!$B$6:$B$28,H567,Barèmes!$C$6:$C$28,IF(H567="6ème","Mixte",G567)),Barèmes!$B$2,IF(U567&gt;=SUMIFS(Barèmes!$G$6:$G$28,Barèmes!$A$6:$A$28,"Vitesse — 50 m (s)",Barèmes!$B$6:$B$28,H567,Barèmes!$C$6:$C$28,IF(H567="6ème","Mixte",G567)),Barèmes!$C$2,IF(U567&gt;=SUMIFS(Barèmes!$H$6:$H$28,Barèmes!$A$6:$A$28,"Vitesse — 50 m (s)",Barèmes!$B$6:$B$28,H567,Barèmes!$C$6:$C$28,IF(H567="6ème","Mixte",G567)),Barèmes!$D$2,IF(U567&gt;=SUMIFS(Barèmes!$I$6:$I$28,Barèmes!$A$6:$A$28,"Vitesse — 50 m (s)",Barèmes!$B$6:$B$28,H567,Barèmes!$C$6:$C$28,IF(H567="6ème","Mixte",G567)),Barèmes!$E$2,Barèmes!$F$2))))))</f>
        <v/>
      </c>
      <c r="X567" s="18"/>
      <c r="Y567" s="26" t="str" cm="1">
        <f t="array" ref="Y567">IF(OR(X567="",SUMPRODUCT((Barèmes!$A$6:$A$28="Souplesse (score 1-5)")*(Barèmes!$B$6:$B$28=H567)*(Barèmes!$C$6:$C$28=IF(H567="6ème","Mixte",G567)))=0),"",IF(SUMPRODUCT((Barèmes!$A$6:$A$28="Souplesse (score 1-5)")*(Barèmes!$B$6:$B$28=H567)*(Barèmes!$C$6:$C$28=IF(H567="6ème","Mixte",G567))*(Barèmes!$J$6:$J$28="+"))&gt;0,IF(X567&lt;=SUMIFS(Barèmes!$D$6:$D$28,Barèmes!$A$6:$A$28,"Souplesse (score 1-5)",Barèmes!$B$6:$B$28,H567,Barèmes!$C$6:$C$28,IF(H567="6ème","Mixte",G567)),"à besoin",IF(X567&lt;=SUMIFS(Barèmes!$E$6:$E$28,Barèmes!$A$6:$A$28,"Souplesse (score 1-5)",Barèmes!$B$6:$B$28,H567,Barèmes!$C$6:$C$28,IF(H567="6ème","Mixte",G567)),"fragile","satisfaisant")),IF(X567&gt;=SUMIFS(Barèmes!$D$6:$D$28,Barèmes!$A$6:$A$28,"Souplesse (score 1-5)",Barèmes!$B$6:$B$28,H567,Barèmes!$C$6:$C$28,IF(H567="6ème","Mixte",G567)),"à besoin",IF(X567&gt;=SUMIFS(Barèmes!$E$6:$E$28,Barèmes!$A$6:$A$28,"Souplesse (score 1-5)",Barèmes!$B$6:$B$28,H567,Barèmes!$C$6:$C$28,IF(H567="6ème","Mixte",G567)),"fragile","satisfaisant"))))</f>
        <v/>
      </c>
      <c r="Z567" s="26" t="str" cm="1">
        <f t="array" ref="Z567">IF(OR(X567="",SUMPRODUCT((Barèmes!$A$6:$A$28="Souplesse (score 1-5)")*(Barèmes!$B$6:$B$28=H567)*(Barèmes!$C$6:$C$28=IF(H567="6ème","Mixte",G567)))=0),"",IF(SUMPRODUCT((Barèmes!$A$6:$A$28="Souplesse (score 1-5)")*(Barèmes!$B$6:$B$28=H567)*(Barèmes!$C$6:$C$28=IF(H567="6ème","Mixte",G567))*(Barèmes!$J$6:$J$28="+"))&gt;0,IF(X567&lt;=SUMIFS(Barèmes!$F$6:$F$28,Barèmes!$A$6:$A$28,"Souplesse (score 1-5)",Barèmes!$B$6:$B$28,H567,Barèmes!$C$6:$C$28,IF(H567="6ème","Mixte",G567)),Barèmes!$B$2,IF(X567&lt;=SUMIFS(Barèmes!$G$6:$G$28,Barèmes!$A$6:$A$28,"Souplesse (score 1-5)",Barèmes!$B$6:$B$28,H567,Barèmes!$C$6:$C$28,IF(H567="6ème","Mixte",G567)),Barèmes!$C$2,IF(X567&lt;=SUMIFS(Barèmes!$H$6:$H$28,Barèmes!$A$6:$A$28,"Souplesse (score 1-5)",Barèmes!$B$6:$B$28,H567,Barèmes!$C$6:$C$28,IF(H567="6ème","Mixte",G567)),Barèmes!$D$2,IF(X567&lt;=SUMIFS(Barèmes!$I$6:$I$28,Barèmes!$A$6:$A$28,"Souplesse (score 1-5)",Barèmes!$B$6:$B$28,H567,Barèmes!$C$6:$C$28,IF(H567="6ème","Mixte",G567)),Barèmes!$E$2,Barèmes!$F$2)))),IF(X567&gt;=SUMIFS(Barèmes!$F$6:$F$28,Barèmes!$A$6:$A$28,"Souplesse (score 1-5)",Barèmes!$B$6:$B$28,H567,Barèmes!$C$6:$C$28,IF(H567="6ème","Mixte",G567)),Barèmes!$B$2,IF(X567&gt;=SUMIFS(Barèmes!$G$6:$G$28,Barèmes!$A$6:$A$28,"Souplesse (score 1-5)",Barèmes!$B$6:$B$28,H567,Barèmes!$C$6:$C$28,IF(H567="6ème","Mixte",G567)),Barèmes!$C$2,IF(X567&gt;=SUMIFS(Barèmes!$H$6:$H$28,Barèmes!$A$6:$A$28,"Souplesse (score 1-5)",Barèmes!$B$6:$B$28,H567,Barèmes!$C$6:$C$28,IF(H567="6ème","Mixte",G567)),Barèmes!$D$2,IF(X567&gt;=SUMIFS(Barèmes!$I$6:$I$28,Barèmes!$A$6:$A$28,"Souplesse (score 1-5)",Barèmes!$B$6:$B$28,H567,Barèmes!$C$6:$C$28,IF(H567="6ème","Mixte",G567)),Barèmes!$E$2,Barèmes!$F$2))))))</f>
        <v/>
      </c>
      <c r="AA567" s="22"/>
      <c r="AB567" s="27" t="str">
        <f>IF(OR(AA567="",SUMPRODUCT((Barèmes!$A$6:$A$28="Agilité — T-test 974 (s)")*(Barèmes!$B$6:$B$28=H567)*(Barèmes!$C$6:$C$28=IF(H567="6ème","Mixte",G567)))=0),"",IF(SUMPRODUCT((Barèmes!$A$6:$A$28="Agilité — T-test 974 (s)")*(Barèmes!$B$6:$B$28=H567)*(Barèmes!$C$6:$C$28=IF(H567="6ème","Mixte",G567))*(Barèmes!$J$6:$J$28="+"))&gt;0,IF(AA567&lt;=SUMIFS(Barèmes!$D$6:$D$28,Barèmes!$A$6:$A$28,"Agilité — T-test 974 (s)",Barèmes!$B$6:$B$28,H567,Barèmes!$C$6:$C$28,IF(H567="6ème","Mixte",G567)),"à besoin",IF(AA567&lt;=SUMIFS(Barèmes!$E$6:$E$28,Barèmes!$A$6:$A$28,"Agilité — T-test 974 (s)",Barèmes!$B$6:$B$28,H567,Barèmes!$C$6:$C$28,IF(H567="6ème","Mixte",G567)),"fragile","satisfaisant")),IF(AA567&gt;=SUMIFS(Barèmes!$D$6:$D$28,Barèmes!$A$6:$A$28,"Agilité — T-test 974 (s)",Barèmes!$B$6:$B$28,H567,Barèmes!$C$6:$C$28,IF(H567="6ème","Mixte",G567)),"à besoin",IF(AA567&gt;=SUMIFS(Barèmes!$E$6:$E$28,Barèmes!$A$6:$A$28,"Agilité — T-test 974 (s)",Barèmes!$B$6:$B$28,H567,Barèmes!$C$6:$C$28,IF(H567="6ème","Mixte",G567)),"fragile","satisfaisant"))))</f>
        <v/>
      </c>
      <c r="AC567" s="27" t="str">
        <f>IF(OR(AA567="",SUMPRODUCT((Barèmes!$A$6:$A$28="Agilité — T-test 974 (s)")*(Barèmes!$B$6:$B$28=H567)*(Barèmes!$C$6:$C$28=IF(H567="6ème","Mixte",G567)))=0),"",IF(SUMPRODUCT((Barèmes!$A$6:$A$28="Agilité — T-test 974 (s)")*(Barèmes!$B$6:$B$28=H567)*(Barèmes!$C$6:$C$28=IF(H567="6ème","Mixte",G567))*(Barèmes!$J$6:$J$28="+"))&gt;0,IF(AA567&lt;=SUMIFS(Barèmes!$F$6:$F$28,Barèmes!$A$6:$A$28,"Agilité — T-test 974 (s)",Barèmes!$B$6:$B$28,H567,Barèmes!$C$6:$C$28,IF(H567="6ème","Mixte",G567)),Barèmes!$B$2,IF(AA567&lt;=SUMIFS(Barèmes!$G$6:$G$28,Barèmes!$A$6:$A$28,"Agilité — T-test 974 (s)",Barèmes!$B$6:$B$28,H567,Barèmes!$C$6:$C$28,IF(H567="6ème","Mixte",G567)),Barèmes!$C$2,IF(AA567&lt;=SUMIFS(Barèmes!$H$6:$H$28,Barèmes!$A$6:$A$28,"Agilité — T-test 974 (s)",Barèmes!$B$6:$B$28,H567,Barèmes!$C$6:$C$28,IF(H567="6ème","Mixte",G567)),Barèmes!$D$2,IF(AA567&lt;=SUMIFS(Barèmes!$I$6:$I$28,Barèmes!$A$6:$A$28,"Agilité — T-test 974 (s)",Barèmes!$B$6:$B$28,H567,Barèmes!$C$6:$C$28,IF(H567="6ème","Mixte",G567)),Barèmes!$E$2,Barèmes!$F$2)))),IF(AA567&gt;=SUMIFS(Barèmes!$F$6:$F$28,Barèmes!$A$6:$A$28,"Agilité — T-test 974 (s)",Barèmes!$B$6:$B$28,H567,Barèmes!$C$6:$C$28,IF(H567="6ème","Mixte",G567)),Barèmes!$B$2,IF(AA567&gt;=SUMIFS(Barèmes!$G$6:$G$28,Barèmes!$A$6:$A$28,"Agilité — T-test 974 (s)",Barèmes!$B$6:$B$28,H567,Barèmes!$C$6:$C$28,IF(H567="6ème","Mixte",G567)),Barèmes!$C$2,IF(AA567&gt;=SUMIFS(Barèmes!$H$6:$H$28,Barèmes!$A$6:$A$28,"Agilité — T-test 974 (s)",Barèmes!$B$6:$B$28,H567,Barèmes!$C$6:$C$28,IF(H567="6ème","Mixte",G567)),Barèmes!$D$2,IF(AA567&gt;=SUMIFS(Barèmes!$I$6:$I$28,Barèmes!$A$6:$A$28,"Agilité — T-test 974 (s)",Barèmes!$B$6:$B$28,H567,Barèmes!$C$6:$C$28,IF(H567="6ème","Mixte",G567)),Barèmes!$E$2,Barèmes!$F$2))))))</f>
        <v/>
      </c>
      <c r="AD567" s="28" t="str">
        <f t="shared" si="66"/>
        <v/>
      </c>
      <c r="AE567" s="29" t="str">
        <f t="shared" si="67"/>
        <v/>
      </c>
      <c r="AF567" s="30" t="str">
        <f>IF(OR(AD567="",SUMPRODUCT((Barèmes!$A$6:$A$28="Surcoût d'agilité (s) — technique")*(Barèmes!$B$6:$B$28=H567)*(Barèmes!$C$6:$C$28=IF(H567="6ème","Mixte",G567)))=0),"",IF(SUMPRODUCT((Barèmes!$A$6:$A$28="Surcoût d'agilité (s) — technique")*(Barèmes!$B$6:$B$28=H567)*(Barèmes!$C$6:$C$28=IF(H567="6ème","Mixte",G567))*(Barèmes!$J$6:$J$28="+"))&gt;0,IF(AD567&lt;=SUMIFS(Barèmes!$D$6:$D$28,Barèmes!$A$6:$A$28,"Surcoût d'agilité (s) — technique",Barèmes!$B$6:$B$28,H567,Barèmes!$C$6:$C$28,IF(H567="6ème","Mixte",G567)),"à besoin",IF(AD567&lt;=SUMIFS(Barèmes!$E$6:$E$28,Barèmes!$A$6:$A$28,"Surcoût d'agilité (s) — technique",Barèmes!$B$6:$B$28,H567,Barèmes!$C$6:$C$28,IF(H567="6ème","Mixte",G567)),"fragile","satisfaisant")),IF(AD567&gt;=SUMIFS(Barèmes!$D$6:$D$28,Barèmes!$A$6:$A$28,"Surcoût d'agilité (s) — technique",Barèmes!$B$6:$B$28,H567,Barèmes!$C$6:$C$28,IF(H567="6ème","Mixte",G567)),"à besoin",IF(AD567&gt;=SUMIFS(Barèmes!$E$6:$E$28,Barèmes!$A$6:$A$28,"Surcoût d'agilité (s) — technique",Barèmes!$B$6:$B$28,H567,Barèmes!$C$6:$C$28,IF(H567="6ème","Mixte",G567)),"fragile","satisfaisant"))))</f>
        <v/>
      </c>
      <c r="AG567" s="30" t="str">
        <f>IF(OR(AD567="",SUMPRODUCT((Barèmes!$A$6:$A$28="Surcoût d'agilité (s) — technique")*(Barèmes!$B$6:$B$28=H567)*(Barèmes!$C$6:$C$28=IF(H567="6ème","Mixte",G567)))=0),"",IF(SUMPRODUCT((Barèmes!$A$6:$A$28="Surcoût d'agilité (s) — technique")*(Barèmes!$B$6:$B$28=H567)*(Barèmes!$C$6:$C$28=IF(H567="6ème","Mixte",G567))*(Barèmes!$J$6:$J$28="+"))&gt;0,IF(AD567&lt;=SUMIFS(Barèmes!$F$6:$F$28,Barèmes!$A$6:$A$28,"Surcoût d'agilité (s) — technique",Barèmes!$B$6:$B$28,H567,Barèmes!$C$6:$C$28,IF(H567="6ème","Mixte",G567)),Barèmes!$B$2,IF(AD567&lt;=SUMIFS(Barèmes!$G$6:$G$28,Barèmes!$A$6:$A$28,"Surcoût d'agilité (s) — technique",Barèmes!$B$6:$B$28,H567,Barèmes!$C$6:$C$28,IF(H567="6ème","Mixte",G567)),Barèmes!$C$2,IF(AD567&lt;=SUMIFS(Barèmes!$H$6:$H$28,Barèmes!$A$6:$A$28,"Surcoût d'agilité (s) — technique",Barèmes!$B$6:$B$28,H567,Barèmes!$C$6:$C$28,IF(H567="6ème","Mixte",G567)),Barèmes!$D$2,IF(AD567&lt;=SUMIFS(Barèmes!$I$6:$I$28,Barèmes!$A$6:$A$28,"Surcoût d'agilité (s) — technique",Barèmes!$B$6:$B$28,H567,Barèmes!$C$6:$C$28,IF(H567="6ème","Mixte",G567)),Barèmes!$E$2,Barèmes!$F$2)))),IF(AD567&gt;=SUMIFS(Barèmes!$F$6:$F$28,Barèmes!$A$6:$A$28,"Surcoût d'agilité (s) — technique",Barèmes!$B$6:$B$28,H567,Barèmes!$C$6:$C$28,IF(H567="6ème","Mixte",G567)),Barèmes!$B$2,IF(AD567&gt;=SUMIFS(Barèmes!$G$6:$G$28,Barèmes!$A$6:$A$28,"Surcoût d'agilité (s) — technique",Barèmes!$B$6:$B$28,H567,Barèmes!$C$6:$C$28,IF(H567="6ème","Mixte",G567)),Barèmes!$C$2,IF(AD567&gt;=SUMIFS(Barèmes!$H$6:$H$28,Barèmes!$A$6:$A$28,"Surcoût d'agilité (s) — technique",Barèmes!$B$6:$B$28,H567,Barèmes!$C$6:$C$28,IF(H567="6ème","Mixte",G567)),Barèmes!$D$2,IF(AD567&gt;=SUMIFS(Barèmes!$I$6:$I$28,Barèmes!$A$6:$A$28,"Surcoût d'agilité (s) — technique",Barèmes!$B$6:$B$28,H567,Barèmes!$C$6:$C$28,IF(H567="6ème","Mixte",G567)),Barèmes!$E$2,Barèmes!$F$2))))))</f>
        <v/>
      </c>
      <c r="AH567" s="31" t="str">
        <f>IF((IF(N567="",0,1)+IF(Q567="",0,1)+IF(W567="",0,1)+IF(Z567="",0,1)+IF(AC567="",0,1))=0,"",3*IF(N567=Barèmes!$B$2,1,IF(N567=Barèmes!$C$2,2,IF(N567=Barèmes!$D$2,3,IF(N567=Barèmes!$E$2,4,IF(N567=Barèmes!$F$2,5,0)))))+3*IF(Q567=Barèmes!$B$2,1,IF(Q567=Barèmes!$C$2,2,IF(Q567=Barèmes!$D$2,3,IF(Q567=Barèmes!$E$2,4,IF(Q567=Barèmes!$F$2,5,0)))))+2*IF(W567=Barèmes!$B$2,1,IF(W567=Barèmes!$C$2,2,IF(W567=Barèmes!$D$2,3,IF(W567=Barèmes!$E$2,4,IF(W567=Barèmes!$F$2,5,0)))))+1*IF(Z567=Barèmes!$B$2,1,IF(Z567=Barèmes!$C$2,2,IF(Z567=Barèmes!$D$2,3,IF(Z567=Barèmes!$E$2,4,IF(Z567=Barèmes!$F$2,5,0)))))+1*IF(AC567=Barèmes!$B$2,1,IF(AC567=Barèmes!$C$2,2,IF(AC567=Barèmes!$D$2,3,IF(AC567=Barèmes!$E$2,4,IF(AC567=Barèmes!$F$2,5,0))))))</f>
        <v/>
      </c>
      <c r="AI567" s="31"/>
      <c r="AJ567" s="32" t="str">
        <f>IFERROR(INDEX(Croissance!$B$5:$B$604,MATCH(A567,Croissance!$A$5:$A$604,0)),"")</f>
        <v/>
      </c>
      <c r="AK567" s="32" t="str">
        <f>IFERROR(INDEX(Croissance!$C$5:$C$604,MATCH(A567,Croissance!$A$5:$A$604,0)),"")</f>
        <v/>
      </c>
      <c r="AL567" s="32" t="str">
        <f>IFERROR(INDEX(Croissance!$D$5:$D$604,MATCH(A567,Croissance!$A$5:$A$604,0)),"")</f>
        <v/>
      </c>
      <c r="AM567" s="32" t="str">
        <f>IFERROR(INDEX(Croissance!$E$5:$E$604,MATCH(A567,Croissance!$A$5:$A$604,0)),"")</f>
        <v/>
      </c>
      <c r="AO567" s="33">
        <f t="shared" si="72"/>
        <v>0</v>
      </c>
      <c r="AP567" s="33">
        <f t="shared" si="68"/>
        <v>0</v>
      </c>
      <c r="AQ567" s="33">
        <f>IF(A567="",0,IF(AND(OR('Synthèse classe'!$C$2="Tous",C567='Synthèse classe'!$C$2),OR('Synthèse classe'!$C$3="Toutes",D567='Synthèse classe'!$C$3),OR('Synthèse classe'!$C$4="Toutes",AND('Synthèse classe'!$C$4="Dernière",AP567=1),B567=IFERROR(VALUE('Synthèse classe'!$C$4),0))),1,0))</f>
        <v>0</v>
      </c>
      <c r="AR567" s="34" t="str">
        <f t="shared" si="69"/>
        <v/>
      </c>
    </row>
    <row r="568" spans="1:44" x14ac:dyDescent="0.2">
      <c r="A568" s="17" t="str">
        <f t="shared" si="65"/>
        <v/>
      </c>
      <c r="B568" s="18"/>
      <c r="C568" s="19"/>
      <c r="D568" s="19"/>
      <c r="E568" s="19"/>
      <c r="F568" s="19"/>
      <c r="G568" s="19"/>
      <c r="H568" s="17" t="str">
        <f t="shared" si="70"/>
        <v/>
      </c>
      <c r="I568" s="20"/>
      <c r="J568" s="18"/>
      <c r="K568" s="19"/>
      <c r="L568" s="21" t="str">
        <f t="shared" si="71"/>
        <v/>
      </c>
      <c r="M568" s="21" t="str">
        <f>IF(OR(J568="",SUMPRODUCT((Barèmes!$A$6:$A$28="Endurance — Luc Léger (palier)")*(Barèmes!$B$6:$B$28=H568)*(Barèmes!$C$6:$C$28=IF(H568="6ème","Mixte",G568)))=0),"",IF(SUMPRODUCT((Barèmes!$A$6:$A$28="Endurance — Luc Léger (palier)")*(Barèmes!$B$6:$B$28=H568)*(Barèmes!$C$6:$C$28=IF(H568="6ème","Mixte",G568))*(Barèmes!$J$6:$J$28="+"))&gt;0,IF(J568&lt;=SUMIFS(Barèmes!$D$6:$D$28,Barèmes!$A$6:$A$28,"Endurance — Luc Léger (palier)",Barèmes!$B$6:$B$28,H568,Barèmes!$C$6:$C$28,IF(H568="6ème","Mixte",G568)),"à besoin",IF(J568&lt;=SUMIFS(Barèmes!$E$6:$E$28,Barèmes!$A$6:$A$28,"Endurance — Luc Léger (palier)",Barèmes!$B$6:$B$28,H568,Barèmes!$C$6:$C$28,IF(H568="6ème","Mixte",G568)),"fragile","satisfaisant")),IF(J568&gt;=SUMIFS(Barèmes!$D$6:$D$28,Barèmes!$A$6:$A$28,"Endurance — Luc Léger (palier)",Barèmes!$B$6:$B$28,H568,Barèmes!$C$6:$C$28,IF(H568="6ème","Mixte",G568)),"à besoin",IF(J568&gt;=SUMIFS(Barèmes!$E$6:$E$28,Barèmes!$A$6:$A$28,"Endurance — Luc Léger (palier)",Barèmes!$B$6:$B$28,H568,Barèmes!$C$6:$C$28,IF(H568="6ème","Mixte",G568)),"fragile","satisfaisant"))))</f>
        <v/>
      </c>
      <c r="N568" s="21" t="str">
        <f>IF(OR(J568="",SUMPRODUCT((Barèmes!$A$6:$A$28="Endurance — Luc Léger (palier)")*(Barèmes!$B$6:$B$28=H568)*(Barèmes!$C$6:$C$28=IF(H568="6ème","Mixte",G568)))=0),"",IF(SUMPRODUCT((Barèmes!$A$6:$A$28="Endurance — Luc Léger (palier)")*(Barèmes!$B$6:$B$28=H568)*(Barèmes!$C$6:$C$28=IF(H568="6ème","Mixte",G568))*(Barèmes!$J$6:$J$28="+"))&gt;0,IF(J568&lt;=SUMIFS(Barèmes!$F$6:$F$28,Barèmes!$A$6:$A$28,"Endurance — Luc Léger (palier)",Barèmes!$B$6:$B$28,H568,Barèmes!$C$6:$C$28,IF(H568="6ème","Mixte",G568)),Barèmes!$B$2,IF(J568&lt;=SUMIFS(Barèmes!$G$6:$G$28,Barèmes!$A$6:$A$28,"Endurance — Luc Léger (palier)",Barèmes!$B$6:$B$28,H568,Barèmes!$C$6:$C$28,IF(H568="6ème","Mixte",G568)),Barèmes!$C$2,IF(J568&lt;=SUMIFS(Barèmes!$H$6:$H$28,Barèmes!$A$6:$A$28,"Endurance — Luc Léger (palier)",Barèmes!$B$6:$B$28,H568,Barèmes!$C$6:$C$28,IF(H568="6ème","Mixte",G568)),Barèmes!$D$2,IF(J568&lt;=SUMIFS(Barèmes!$I$6:$I$28,Barèmes!$A$6:$A$28,"Endurance — Luc Léger (palier)",Barèmes!$B$6:$B$28,H568,Barèmes!$C$6:$C$28,IF(H568="6ème","Mixte",G568)),Barèmes!$E$2,Barèmes!$F$2)))),IF(J568&gt;=SUMIFS(Barèmes!$F$6:$F$28,Barèmes!$A$6:$A$28,"Endurance — Luc Léger (palier)",Barèmes!$B$6:$B$28,H568,Barèmes!$C$6:$C$28,IF(H568="6ème","Mixte",G568)),Barèmes!$B$2,IF(J568&gt;=SUMIFS(Barèmes!$G$6:$G$28,Barèmes!$A$6:$A$28,"Endurance — Luc Léger (palier)",Barèmes!$B$6:$B$28,H568,Barèmes!$C$6:$C$28,IF(H568="6ème","Mixte",G568)),Barèmes!$C$2,IF(J568&gt;=SUMIFS(Barèmes!$H$6:$H$28,Barèmes!$A$6:$A$28,"Endurance — Luc Léger (palier)",Barèmes!$B$6:$B$28,H568,Barèmes!$C$6:$C$28,IF(H568="6ème","Mixte",G568)),Barèmes!$D$2,IF(J568&gt;=SUMIFS(Barèmes!$I$6:$I$28,Barèmes!$A$6:$A$28,"Endurance — Luc Léger (palier)",Barèmes!$B$6:$B$28,H568,Barèmes!$C$6:$C$28,IF(H568="6ème","Mixte",G568)),Barèmes!$E$2,Barèmes!$F$2))))))</f>
        <v/>
      </c>
      <c r="O568" s="22"/>
      <c r="P568" s="23" t="str">
        <f>IF(OR(O568="",SUMPRODUCT((Barèmes!$A$6:$A$28="Force bas du corps — Saut en longueur (m)")*(Barèmes!$B$6:$B$28=H568)*(Barèmes!$C$6:$C$28=IF(H568="6ème","Mixte",G568)))=0),"",IF(SUMPRODUCT((Barèmes!$A$6:$A$28="Force bas du corps — Saut en longueur (m)")*(Barèmes!$B$6:$B$28=H568)*(Barèmes!$C$6:$C$28=IF(H568="6ème","Mixte",G568))*(Barèmes!$J$6:$J$28="+"))&gt;0,IF(O568&lt;=SUMIFS(Barèmes!$D$6:$D$28,Barèmes!$A$6:$A$28,"Force bas du corps — Saut en longueur (m)",Barèmes!$B$6:$B$28,H568,Barèmes!$C$6:$C$28,IF(H568="6ème","Mixte",G568)),"à besoin",IF(O568&lt;=SUMIFS(Barèmes!$E$6:$E$28,Barèmes!$A$6:$A$28,"Force bas du corps — Saut en longueur (m)",Barèmes!$B$6:$B$28,H568,Barèmes!$C$6:$C$28,IF(H568="6ème","Mixte",G568)),"fragile","satisfaisant")),IF(O568&gt;=SUMIFS(Barèmes!$D$6:$D$28,Barèmes!$A$6:$A$28,"Force bas du corps — Saut en longueur (m)",Barèmes!$B$6:$B$28,H568,Barèmes!$C$6:$C$28,IF(H568="6ème","Mixte",G568)),"à besoin",IF(O568&gt;=SUMIFS(Barèmes!$E$6:$E$28,Barèmes!$A$6:$A$28,"Force bas du corps — Saut en longueur (m)",Barèmes!$B$6:$B$28,H568,Barèmes!$C$6:$C$28,IF(H568="6ème","Mixte",G568)),"fragile","satisfaisant"))))</f>
        <v/>
      </c>
      <c r="Q568" s="23" t="str">
        <f>IF(OR(O568="",SUMPRODUCT((Barèmes!$A$6:$A$28="Force bas du corps — Saut en longueur (m)")*(Barèmes!$B$6:$B$28=H568)*(Barèmes!$C$6:$C$28=IF(H568="6ème","Mixte",G568)))=0),"",IF(SUMPRODUCT((Barèmes!$A$6:$A$28="Force bas du corps — Saut en longueur (m)")*(Barèmes!$B$6:$B$28=H568)*(Barèmes!$C$6:$C$28=IF(H568="6ème","Mixte",G568))*(Barèmes!$J$6:$J$28="+"))&gt;0,IF(O568&lt;=SUMIFS(Barèmes!$F$6:$F$28,Barèmes!$A$6:$A$28,"Force bas du corps — Saut en longueur (m)",Barèmes!$B$6:$B$28,H568,Barèmes!$C$6:$C$28,IF(H568="6ème","Mixte",G568)),Barèmes!$B$2,IF(O568&lt;=SUMIFS(Barèmes!$G$6:$G$28,Barèmes!$A$6:$A$28,"Force bas du corps — Saut en longueur (m)",Barèmes!$B$6:$B$28,H568,Barèmes!$C$6:$C$28,IF(H568="6ème","Mixte",G568)),Barèmes!$C$2,IF(O568&lt;=SUMIFS(Barèmes!$H$6:$H$28,Barèmes!$A$6:$A$28,"Force bas du corps — Saut en longueur (m)",Barèmes!$B$6:$B$28,H568,Barèmes!$C$6:$C$28,IF(H568="6ème","Mixte",G568)),Barèmes!$D$2,IF(O568&lt;=SUMIFS(Barèmes!$I$6:$I$28,Barèmes!$A$6:$A$28,"Force bas du corps — Saut en longueur (m)",Barèmes!$B$6:$B$28,H568,Barèmes!$C$6:$C$28,IF(H568="6ème","Mixte",G568)),Barèmes!$E$2,Barèmes!$F$2)))),IF(O568&gt;=SUMIFS(Barèmes!$F$6:$F$28,Barèmes!$A$6:$A$28,"Force bas du corps — Saut en longueur (m)",Barèmes!$B$6:$B$28,H568,Barèmes!$C$6:$C$28,IF(H568="6ème","Mixte",G568)),Barèmes!$B$2,IF(O568&gt;=SUMIFS(Barèmes!$G$6:$G$28,Barèmes!$A$6:$A$28,"Force bas du corps — Saut en longueur (m)",Barèmes!$B$6:$B$28,H568,Barèmes!$C$6:$C$28,IF(H568="6ème","Mixte",G568)),Barèmes!$C$2,IF(O568&gt;=SUMIFS(Barèmes!$H$6:$H$28,Barèmes!$A$6:$A$28,"Force bas du corps — Saut en longueur (m)",Barèmes!$B$6:$B$28,H568,Barèmes!$C$6:$C$28,IF(H568="6ème","Mixte",G568)),Barèmes!$D$2,IF(O568&gt;=SUMIFS(Barèmes!$I$6:$I$28,Barèmes!$A$6:$A$28,"Force bas du corps — Saut en longueur (m)",Barèmes!$B$6:$B$28,H568,Barèmes!$C$6:$C$28,IF(H568="6ème","Mixte",G568)),Barèmes!$E$2,Barèmes!$F$2))))))</f>
        <v/>
      </c>
      <c r="R568" s="22"/>
      <c r="S568" s="24" t="str">
        <f>IF(OR(R568="",SUMPRODUCT((Barèmes!$A$6:$A$28="Vitesse — 30 m (s)")*(Barèmes!$B$6:$B$28=H568)*(Barèmes!$C$6:$C$28=IF(H568="6ème","Mixte",G568)))=0),"",IF(SUMPRODUCT((Barèmes!$A$6:$A$28="Vitesse — 30 m (s)")*(Barèmes!$B$6:$B$28=H568)*(Barèmes!$C$6:$C$28=IF(H568="6ème","Mixte",G568))*(Barèmes!$J$6:$J$28="+"))&gt;0,IF(R568&lt;=SUMIFS(Barèmes!$D$6:$D$28,Barèmes!$A$6:$A$28,"Vitesse — 30 m (s)",Barèmes!$B$6:$B$28,H568,Barèmes!$C$6:$C$28,IF(H568="6ème","Mixte",G568)),"à besoin",IF(R568&lt;=SUMIFS(Barèmes!$E$6:$E$28,Barèmes!$A$6:$A$28,"Vitesse — 30 m (s)",Barèmes!$B$6:$B$28,H568,Barèmes!$C$6:$C$28,IF(H568="6ème","Mixte",G568)),"fragile","satisfaisant")),IF(R568&gt;=SUMIFS(Barèmes!$D$6:$D$28,Barèmes!$A$6:$A$28,"Vitesse — 30 m (s)",Barèmes!$B$6:$B$28,H568,Barèmes!$C$6:$C$28,IF(H568="6ème","Mixte",G568)),"à besoin",IF(R568&gt;=SUMIFS(Barèmes!$E$6:$E$28,Barèmes!$A$6:$A$28,"Vitesse — 30 m (s)",Barèmes!$B$6:$B$28,H568,Barèmes!$C$6:$C$28,IF(H568="6ème","Mixte",G568)),"fragile","satisfaisant"))))</f>
        <v/>
      </c>
      <c r="T568" s="24" t="str">
        <f>IF(OR(R568="",SUMPRODUCT((Barèmes!$A$6:$A$28="Vitesse — 30 m (s)")*(Barèmes!$B$6:$B$28=H568)*(Barèmes!$C$6:$C$28=IF(H568="6ème","Mixte",G568)))=0),"",IF(SUMPRODUCT((Barèmes!$A$6:$A$28="Vitesse — 30 m (s)")*(Barèmes!$B$6:$B$28=H568)*(Barèmes!$C$6:$C$28=IF(H568="6ème","Mixte",G568))*(Barèmes!$J$6:$J$28="+"))&gt;0,IF(R568&lt;=SUMIFS(Barèmes!$F$6:$F$28,Barèmes!$A$6:$A$28,"Vitesse — 30 m (s)",Barèmes!$B$6:$B$28,H568,Barèmes!$C$6:$C$28,IF(H568="6ème","Mixte",G568)),Barèmes!$B$2,IF(R568&lt;=SUMIFS(Barèmes!$G$6:$G$28,Barèmes!$A$6:$A$28,"Vitesse — 30 m (s)",Barèmes!$B$6:$B$28,H568,Barèmes!$C$6:$C$28,IF(H568="6ème","Mixte",G568)),Barèmes!$C$2,IF(R568&lt;=SUMIFS(Barèmes!$H$6:$H$28,Barèmes!$A$6:$A$28,"Vitesse — 30 m (s)",Barèmes!$B$6:$B$28,H568,Barèmes!$C$6:$C$28,IF(H568="6ème","Mixte",G568)),Barèmes!$D$2,IF(R568&lt;=SUMIFS(Barèmes!$I$6:$I$28,Barèmes!$A$6:$A$28,"Vitesse — 30 m (s)",Barèmes!$B$6:$B$28,H568,Barèmes!$C$6:$C$28,IF(H568="6ème","Mixte",G568)),Barèmes!$E$2,Barèmes!$F$2)))),IF(R568&gt;=SUMIFS(Barèmes!$F$6:$F$28,Barèmes!$A$6:$A$28,"Vitesse — 30 m (s)",Barèmes!$B$6:$B$28,H568,Barèmes!$C$6:$C$28,IF(H568="6ème","Mixte",G568)),Barèmes!$B$2,IF(R568&gt;=SUMIFS(Barèmes!$G$6:$G$28,Barèmes!$A$6:$A$28,"Vitesse — 30 m (s)",Barèmes!$B$6:$B$28,H568,Barèmes!$C$6:$C$28,IF(H568="6ème","Mixte",G568)),Barèmes!$C$2,IF(R568&gt;=SUMIFS(Barèmes!$H$6:$H$28,Barèmes!$A$6:$A$28,"Vitesse — 30 m (s)",Barèmes!$B$6:$B$28,H568,Barèmes!$C$6:$C$28,IF(H568="6ème","Mixte",G568)),Barèmes!$D$2,IF(R568&gt;=SUMIFS(Barèmes!$I$6:$I$28,Barèmes!$A$6:$A$28,"Vitesse — 30 m (s)",Barèmes!$B$6:$B$28,H568,Barèmes!$C$6:$C$28,IF(H568="6ème","Mixte",G568)),Barèmes!$E$2,Barèmes!$F$2))))))</f>
        <v/>
      </c>
      <c r="U568" s="22"/>
      <c r="V568" s="25" t="str">
        <f>IF(OR(U568="",SUMPRODUCT((Barèmes!$A$6:$A$28="Vitesse — 50 m (s)")*(Barèmes!$B$6:$B$28=H568)*(Barèmes!$C$6:$C$28=IF(H568="6ème","Mixte",G568)))=0),"",IF(SUMPRODUCT((Barèmes!$A$6:$A$28="Vitesse — 50 m (s)")*(Barèmes!$B$6:$B$28=H568)*(Barèmes!$C$6:$C$28=IF(H568="6ème","Mixte",G568))*(Barèmes!$J$6:$J$28="+"))&gt;0,IF(U568&lt;=SUMIFS(Barèmes!$D$6:$D$28,Barèmes!$A$6:$A$28,"Vitesse — 50 m (s)",Barèmes!$B$6:$B$28,H568,Barèmes!$C$6:$C$28,IF(H568="6ème","Mixte",G568)),"à besoin",IF(U568&lt;=SUMIFS(Barèmes!$E$6:$E$28,Barèmes!$A$6:$A$28,"Vitesse — 50 m (s)",Barèmes!$B$6:$B$28,H568,Barèmes!$C$6:$C$28,IF(H568="6ème","Mixte",G568)),"fragile","satisfaisant")),IF(U568&gt;=SUMIFS(Barèmes!$D$6:$D$28,Barèmes!$A$6:$A$28,"Vitesse — 50 m (s)",Barèmes!$B$6:$B$28,H568,Barèmes!$C$6:$C$28,IF(H568="6ème","Mixte",G568)),"à besoin",IF(U568&gt;=SUMIFS(Barèmes!$E$6:$E$28,Barèmes!$A$6:$A$28,"Vitesse — 50 m (s)",Barèmes!$B$6:$B$28,H568,Barèmes!$C$6:$C$28,IF(H568="6ème","Mixte",G568)),"fragile","satisfaisant"))))</f>
        <v/>
      </c>
      <c r="W568" s="25" t="str">
        <f>IF(OR(U568="",SUMPRODUCT((Barèmes!$A$6:$A$28="Vitesse — 50 m (s)")*(Barèmes!$B$6:$B$28=H568)*(Barèmes!$C$6:$C$28=IF(H568="6ème","Mixte",G568)))=0),"",IF(SUMPRODUCT((Barèmes!$A$6:$A$28="Vitesse — 50 m (s)")*(Barèmes!$B$6:$B$28=H568)*(Barèmes!$C$6:$C$28=IF(H568="6ème","Mixte",G568))*(Barèmes!$J$6:$J$28="+"))&gt;0,IF(U568&lt;=SUMIFS(Barèmes!$F$6:$F$28,Barèmes!$A$6:$A$28,"Vitesse — 50 m (s)",Barèmes!$B$6:$B$28,H568,Barèmes!$C$6:$C$28,IF(H568="6ème","Mixte",G568)),Barèmes!$B$2,IF(U568&lt;=SUMIFS(Barèmes!$G$6:$G$28,Barèmes!$A$6:$A$28,"Vitesse — 50 m (s)",Barèmes!$B$6:$B$28,H568,Barèmes!$C$6:$C$28,IF(H568="6ème","Mixte",G568)),Barèmes!$C$2,IF(U568&lt;=SUMIFS(Barèmes!$H$6:$H$28,Barèmes!$A$6:$A$28,"Vitesse — 50 m (s)",Barèmes!$B$6:$B$28,H568,Barèmes!$C$6:$C$28,IF(H568="6ème","Mixte",G568)),Barèmes!$D$2,IF(U568&lt;=SUMIFS(Barèmes!$I$6:$I$28,Barèmes!$A$6:$A$28,"Vitesse — 50 m (s)",Barèmes!$B$6:$B$28,H568,Barèmes!$C$6:$C$28,IF(H568="6ème","Mixte",G568)),Barèmes!$E$2,Barèmes!$F$2)))),IF(U568&gt;=SUMIFS(Barèmes!$F$6:$F$28,Barèmes!$A$6:$A$28,"Vitesse — 50 m (s)",Barèmes!$B$6:$B$28,H568,Barèmes!$C$6:$C$28,IF(H568="6ème","Mixte",G568)),Barèmes!$B$2,IF(U568&gt;=SUMIFS(Barèmes!$G$6:$G$28,Barèmes!$A$6:$A$28,"Vitesse — 50 m (s)",Barèmes!$B$6:$B$28,H568,Barèmes!$C$6:$C$28,IF(H568="6ème","Mixte",G568)),Barèmes!$C$2,IF(U568&gt;=SUMIFS(Barèmes!$H$6:$H$28,Barèmes!$A$6:$A$28,"Vitesse — 50 m (s)",Barèmes!$B$6:$B$28,H568,Barèmes!$C$6:$C$28,IF(H568="6ème","Mixte",G568)),Barèmes!$D$2,IF(U568&gt;=SUMIFS(Barèmes!$I$6:$I$28,Barèmes!$A$6:$A$28,"Vitesse — 50 m (s)",Barèmes!$B$6:$B$28,H568,Barèmes!$C$6:$C$28,IF(H568="6ème","Mixte",G568)),Barèmes!$E$2,Barèmes!$F$2))))))</f>
        <v/>
      </c>
      <c r="X568" s="18"/>
      <c r="Y568" s="26" t="str" cm="1">
        <f t="array" ref="Y568">IF(OR(X568="",SUMPRODUCT((Barèmes!$A$6:$A$28="Souplesse (score 1-5)")*(Barèmes!$B$6:$B$28=H568)*(Barèmes!$C$6:$C$28=IF(H568="6ème","Mixte",G568)))=0),"",IF(SUMPRODUCT((Barèmes!$A$6:$A$28="Souplesse (score 1-5)")*(Barèmes!$B$6:$B$28=H568)*(Barèmes!$C$6:$C$28=IF(H568="6ème","Mixte",G568))*(Barèmes!$J$6:$J$28="+"))&gt;0,IF(X568&lt;=SUMIFS(Barèmes!$D$6:$D$28,Barèmes!$A$6:$A$28,"Souplesse (score 1-5)",Barèmes!$B$6:$B$28,H568,Barèmes!$C$6:$C$28,IF(H568="6ème","Mixte",G568)),"à besoin",IF(X568&lt;=SUMIFS(Barèmes!$E$6:$E$28,Barèmes!$A$6:$A$28,"Souplesse (score 1-5)",Barèmes!$B$6:$B$28,H568,Barèmes!$C$6:$C$28,IF(H568="6ème","Mixte",G568)),"fragile","satisfaisant")),IF(X568&gt;=SUMIFS(Barèmes!$D$6:$D$28,Barèmes!$A$6:$A$28,"Souplesse (score 1-5)",Barèmes!$B$6:$B$28,H568,Barèmes!$C$6:$C$28,IF(H568="6ème","Mixte",G568)),"à besoin",IF(X568&gt;=SUMIFS(Barèmes!$E$6:$E$28,Barèmes!$A$6:$A$28,"Souplesse (score 1-5)",Barèmes!$B$6:$B$28,H568,Barèmes!$C$6:$C$28,IF(H568="6ème","Mixte",G568)),"fragile","satisfaisant"))))</f>
        <v/>
      </c>
      <c r="Z568" s="26" t="str" cm="1">
        <f t="array" ref="Z568">IF(OR(X568="",SUMPRODUCT((Barèmes!$A$6:$A$28="Souplesse (score 1-5)")*(Barèmes!$B$6:$B$28=H568)*(Barèmes!$C$6:$C$28=IF(H568="6ème","Mixte",G568)))=0),"",IF(SUMPRODUCT((Barèmes!$A$6:$A$28="Souplesse (score 1-5)")*(Barèmes!$B$6:$B$28=H568)*(Barèmes!$C$6:$C$28=IF(H568="6ème","Mixte",G568))*(Barèmes!$J$6:$J$28="+"))&gt;0,IF(X568&lt;=SUMIFS(Barèmes!$F$6:$F$28,Barèmes!$A$6:$A$28,"Souplesse (score 1-5)",Barèmes!$B$6:$B$28,H568,Barèmes!$C$6:$C$28,IF(H568="6ème","Mixte",G568)),Barèmes!$B$2,IF(X568&lt;=SUMIFS(Barèmes!$G$6:$G$28,Barèmes!$A$6:$A$28,"Souplesse (score 1-5)",Barèmes!$B$6:$B$28,H568,Barèmes!$C$6:$C$28,IF(H568="6ème","Mixte",G568)),Barèmes!$C$2,IF(X568&lt;=SUMIFS(Barèmes!$H$6:$H$28,Barèmes!$A$6:$A$28,"Souplesse (score 1-5)",Barèmes!$B$6:$B$28,H568,Barèmes!$C$6:$C$28,IF(H568="6ème","Mixte",G568)),Barèmes!$D$2,IF(X568&lt;=SUMIFS(Barèmes!$I$6:$I$28,Barèmes!$A$6:$A$28,"Souplesse (score 1-5)",Barèmes!$B$6:$B$28,H568,Barèmes!$C$6:$C$28,IF(H568="6ème","Mixte",G568)),Barèmes!$E$2,Barèmes!$F$2)))),IF(X568&gt;=SUMIFS(Barèmes!$F$6:$F$28,Barèmes!$A$6:$A$28,"Souplesse (score 1-5)",Barèmes!$B$6:$B$28,H568,Barèmes!$C$6:$C$28,IF(H568="6ème","Mixte",G568)),Barèmes!$B$2,IF(X568&gt;=SUMIFS(Barèmes!$G$6:$G$28,Barèmes!$A$6:$A$28,"Souplesse (score 1-5)",Barèmes!$B$6:$B$28,H568,Barèmes!$C$6:$C$28,IF(H568="6ème","Mixte",G568)),Barèmes!$C$2,IF(X568&gt;=SUMIFS(Barèmes!$H$6:$H$28,Barèmes!$A$6:$A$28,"Souplesse (score 1-5)",Barèmes!$B$6:$B$28,H568,Barèmes!$C$6:$C$28,IF(H568="6ème","Mixte",G568)),Barèmes!$D$2,IF(X568&gt;=SUMIFS(Barèmes!$I$6:$I$28,Barèmes!$A$6:$A$28,"Souplesse (score 1-5)",Barèmes!$B$6:$B$28,H568,Barèmes!$C$6:$C$28,IF(H568="6ème","Mixte",G568)),Barèmes!$E$2,Barèmes!$F$2))))))</f>
        <v/>
      </c>
      <c r="AA568" s="22"/>
      <c r="AB568" s="27" t="str">
        <f>IF(OR(AA568="",SUMPRODUCT((Barèmes!$A$6:$A$28="Agilité — T-test 974 (s)")*(Barèmes!$B$6:$B$28=H568)*(Barèmes!$C$6:$C$28=IF(H568="6ème","Mixte",G568)))=0),"",IF(SUMPRODUCT((Barèmes!$A$6:$A$28="Agilité — T-test 974 (s)")*(Barèmes!$B$6:$B$28=H568)*(Barèmes!$C$6:$C$28=IF(H568="6ème","Mixte",G568))*(Barèmes!$J$6:$J$28="+"))&gt;0,IF(AA568&lt;=SUMIFS(Barèmes!$D$6:$D$28,Barèmes!$A$6:$A$28,"Agilité — T-test 974 (s)",Barèmes!$B$6:$B$28,H568,Barèmes!$C$6:$C$28,IF(H568="6ème","Mixte",G568)),"à besoin",IF(AA568&lt;=SUMIFS(Barèmes!$E$6:$E$28,Barèmes!$A$6:$A$28,"Agilité — T-test 974 (s)",Barèmes!$B$6:$B$28,H568,Barèmes!$C$6:$C$28,IF(H568="6ème","Mixte",G568)),"fragile","satisfaisant")),IF(AA568&gt;=SUMIFS(Barèmes!$D$6:$D$28,Barèmes!$A$6:$A$28,"Agilité — T-test 974 (s)",Barèmes!$B$6:$B$28,H568,Barèmes!$C$6:$C$28,IF(H568="6ème","Mixte",G568)),"à besoin",IF(AA568&gt;=SUMIFS(Barèmes!$E$6:$E$28,Barèmes!$A$6:$A$28,"Agilité — T-test 974 (s)",Barèmes!$B$6:$B$28,H568,Barèmes!$C$6:$C$28,IF(H568="6ème","Mixte",G568)),"fragile","satisfaisant"))))</f>
        <v/>
      </c>
      <c r="AC568" s="27" t="str">
        <f>IF(OR(AA568="",SUMPRODUCT((Barèmes!$A$6:$A$28="Agilité — T-test 974 (s)")*(Barèmes!$B$6:$B$28=H568)*(Barèmes!$C$6:$C$28=IF(H568="6ème","Mixte",G568)))=0),"",IF(SUMPRODUCT((Barèmes!$A$6:$A$28="Agilité — T-test 974 (s)")*(Barèmes!$B$6:$B$28=H568)*(Barèmes!$C$6:$C$28=IF(H568="6ème","Mixte",G568))*(Barèmes!$J$6:$J$28="+"))&gt;0,IF(AA568&lt;=SUMIFS(Barèmes!$F$6:$F$28,Barèmes!$A$6:$A$28,"Agilité — T-test 974 (s)",Barèmes!$B$6:$B$28,H568,Barèmes!$C$6:$C$28,IF(H568="6ème","Mixte",G568)),Barèmes!$B$2,IF(AA568&lt;=SUMIFS(Barèmes!$G$6:$G$28,Barèmes!$A$6:$A$28,"Agilité — T-test 974 (s)",Barèmes!$B$6:$B$28,H568,Barèmes!$C$6:$C$28,IF(H568="6ème","Mixte",G568)),Barèmes!$C$2,IF(AA568&lt;=SUMIFS(Barèmes!$H$6:$H$28,Barèmes!$A$6:$A$28,"Agilité — T-test 974 (s)",Barèmes!$B$6:$B$28,H568,Barèmes!$C$6:$C$28,IF(H568="6ème","Mixte",G568)),Barèmes!$D$2,IF(AA568&lt;=SUMIFS(Barèmes!$I$6:$I$28,Barèmes!$A$6:$A$28,"Agilité — T-test 974 (s)",Barèmes!$B$6:$B$28,H568,Barèmes!$C$6:$C$28,IF(H568="6ème","Mixte",G568)),Barèmes!$E$2,Barèmes!$F$2)))),IF(AA568&gt;=SUMIFS(Barèmes!$F$6:$F$28,Barèmes!$A$6:$A$28,"Agilité — T-test 974 (s)",Barèmes!$B$6:$B$28,H568,Barèmes!$C$6:$C$28,IF(H568="6ème","Mixte",G568)),Barèmes!$B$2,IF(AA568&gt;=SUMIFS(Barèmes!$G$6:$G$28,Barèmes!$A$6:$A$28,"Agilité — T-test 974 (s)",Barèmes!$B$6:$B$28,H568,Barèmes!$C$6:$C$28,IF(H568="6ème","Mixte",G568)),Barèmes!$C$2,IF(AA568&gt;=SUMIFS(Barèmes!$H$6:$H$28,Barèmes!$A$6:$A$28,"Agilité — T-test 974 (s)",Barèmes!$B$6:$B$28,H568,Barèmes!$C$6:$C$28,IF(H568="6ème","Mixte",G568)),Barèmes!$D$2,IF(AA568&gt;=SUMIFS(Barèmes!$I$6:$I$28,Barèmes!$A$6:$A$28,"Agilité — T-test 974 (s)",Barèmes!$B$6:$B$28,H568,Barèmes!$C$6:$C$28,IF(H568="6ème","Mixte",G568)),Barèmes!$E$2,Barèmes!$F$2))))))</f>
        <v/>
      </c>
      <c r="AD568" s="28" t="str">
        <f t="shared" si="66"/>
        <v/>
      </c>
      <c r="AE568" s="29" t="str">
        <f t="shared" si="67"/>
        <v/>
      </c>
      <c r="AF568" s="30" t="str">
        <f>IF(OR(AD568="",SUMPRODUCT((Barèmes!$A$6:$A$28="Surcoût d'agilité (s) — technique")*(Barèmes!$B$6:$B$28=H568)*(Barèmes!$C$6:$C$28=IF(H568="6ème","Mixte",G568)))=0),"",IF(SUMPRODUCT((Barèmes!$A$6:$A$28="Surcoût d'agilité (s) — technique")*(Barèmes!$B$6:$B$28=H568)*(Barèmes!$C$6:$C$28=IF(H568="6ème","Mixte",G568))*(Barèmes!$J$6:$J$28="+"))&gt;0,IF(AD568&lt;=SUMIFS(Barèmes!$D$6:$D$28,Barèmes!$A$6:$A$28,"Surcoût d'agilité (s) — technique",Barèmes!$B$6:$B$28,H568,Barèmes!$C$6:$C$28,IF(H568="6ème","Mixte",G568)),"à besoin",IF(AD568&lt;=SUMIFS(Barèmes!$E$6:$E$28,Barèmes!$A$6:$A$28,"Surcoût d'agilité (s) — technique",Barèmes!$B$6:$B$28,H568,Barèmes!$C$6:$C$28,IF(H568="6ème","Mixte",G568)),"fragile","satisfaisant")),IF(AD568&gt;=SUMIFS(Barèmes!$D$6:$D$28,Barèmes!$A$6:$A$28,"Surcoût d'agilité (s) — technique",Barèmes!$B$6:$B$28,H568,Barèmes!$C$6:$C$28,IF(H568="6ème","Mixte",G568)),"à besoin",IF(AD568&gt;=SUMIFS(Barèmes!$E$6:$E$28,Barèmes!$A$6:$A$28,"Surcoût d'agilité (s) — technique",Barèmes!$B$6:$B$28,H568,Barèmes!$C$6:$C$28,IF(H568="6ème","Mixte",G568)),"fragile","satisfaisant"))))</f>
        <v/>
      </c>
      <c r="AG568" s="30" t="str">
        <f>IF(OR(AD568="",SUMPRODUCT((Barèmes!$A$6:$A$28="Surcoût d'agilité (s) — technique")*(Barèmes!$B$6:$B$28=H568)*(Barèmes!$C$6:$C$28=IF(H568="6ème","Mixte",G568)))=0),"",IF(SUMPRODUCT((Barèmes!$A$6:$A$28="Surcoût d'agilité (s) — technique")*(Barèmes!$B$6:$B$28=H568)*(Barèmes!$C$6:$C$28=IF(H568="6ème","Mixte",G568))*(Barèmes!$J$6:$J$28="+"))&gt;0,IF(AD568&lt;=SUMIFS(Barèmes!$F$6:$F$28,Barèmes!$A$6:$A$28,"Surcoût d'agilité (s) — technique",Barèmes!$B$6:$B$28,H568,Barèmes!$C$6:$C$28,IF(H568="6ème","Mixte",G568)),Barèmes!$B$2,IF(AD568&lt;=SUMIFS(Barèmes!$G$6:$G$28,Barèmes!$A$6:$A$28,"Surcoût d'agilité (s) — technique",Barèmes!$B$6:$B$28,H568,Barèmes!$C$6:$C$28,IF(H568="6ème","Mixte",G568)),Barèmes!$C$2,IF(AD568&lt;=SUMIFS(Barèmes!$H$6:$H$28,Barèmes!$A$6:$A$28,"Surcoût d'agilité (s) — technique",Barèmes!$B$6:$B$28,H568,Barèmes!$C$6:$C$28,IF(H568="6ème","Mixte",G568)),Barèmes!$D$2,IF(AD568&lt;=SUMIFS(Barèmes!$I$6:$I$28,Barèmes!$A$6:$A$28,"Surcoût d'agilité (s) — technique",Barèmes!$B$6:$B$28,H568,Barèmes!$C$6:$C$28,IF(H568="6ème","Mixte",G568)),Barèmes!$E$2,Barèmes!$F$2)))),IF(AD568&gt;=SUMIFS(Barèmes!$F$6:$F$28,Barèmes!$A$6:$A$28,"Surcoût d'agilité (s) — technique",Barèmes!$B$6:$B$28,H568,Barèmes!$C$6:$C$28,IF(H568="6ème","Mixte",G568)),Barèmes!$B$2,IF(AD568&gt;=SUMIFS(Barèmes!$G$6:$G$28,Barèmes!$A$6:$A$28,"Surcoût d'agilité (s) — technique",Barèmes!$B$6:$B$28,H568,Barèmes!$C$6:$C$28,IF(H568="6ème","Mixte",G568)),Barèmes!$C$2,IF(AD568&gt;=SUMIFS(Barèmes!$H$6:$H$28,Barèmes!$A$6:$A$28,"Surcoût d'agilité (s) — technique",Barèmes!$B$6:$B$28,H568,Barèmes!$C$6:$C$28,IF(H568="6ème","Mixte",G568)),Barèmes!$D$2,IF(AD568&gt;=SUMIFS(Barèmes!$I$6:$I$28,Barèmes!$A$6:$A$28,"Surcoût d'agilité (s) — technique",Barèmes!$B$6:$B$28,H568,Barèmes!$C$6:$C$28,IF(H568="6ème","Mixte",G568)),Barèmes!$E$2,Barèmes!$F$2))))))</f>
        <v/>
      </c>
      <c r="AH568" s="31" t="str">
        <f>IF((IF(N568="",0,1)+IF(Q568="",0,1)+IF(W568="",0,1)+IF(Z568="",0,1)+IF(AC568="",0,1))=0,"",3*IF(N568=Barèmes!$B$2,1,IF(N568=Barèmes!$C$2,2,IF(N568=Barèmes!$D$2,3,IF(N568=Barèmes!$E$2,4,IF(N568=Barèmes!$F$2,5,0)))))+3*IF(Q568=Barèmes!$B$2,1,IF(Q568=Barèmes!$C$2,2,IF(Q568=Barèmes!$D$2,3,IF(Q568=Barèmes!$E$2,4,IF(Q568=Barèmes!$F$2,5,0)))))+2*IF(W568=Barèmes!$B$2,1,IF(W568=Barèmes!$C$2,2,IF(W568=Barèmes!$D$2,3,IF(W568=Barèmes!$E$2,4,IF(W568=Barèmes!$F$2,5,0)))))+1*IF(Z568=Barèmes!$B$2,1,IF(Z568=Barèmes!$C$2,2,IF(Z568=Barèmes!$D$2,3,IF(Z568=Barèmes!$E$2,4,IF(Z568=Barèmes!$F$2,5,0)))))+1*IF(AC568=Barèmes!$B$2,1,IF(AC568=Barèmes!$C$2,2,IF(AC568=Barèmes!$D$2,3,IF(AC568=Barèmes!$E$2,4,IF(AC568=Barèmes!$F$2,5,0))))))</f>
        <v/>
      </c>
      <c r="AI568" s="31"/>
      <c r="AJ568" s="32" t="str">
        <f>IFERROR(INDEX(Croissance!$B$5:$B$604,MATCH(A568,Croissance!$A$5:$A$604,0)),"")</f>
        <v/>
      </c>
      <c r="AK568" s="32" t="str">
        <f>IFERROR(INDEX(Croissance!$C$5:$C$604,MATCH(A568,Croissance!$A$5:$A$604,0)),"")</f>
        <v/>
      </c>
      <c r="AL568" s="32" t="str">
        <f>IFERROR(INDEX(Croissance!$D$5:$D$604,MATCH(A568,Croissance!$A$5:$A$604,0)),"")</f>
        <v/>
      </c>
      <c r="AM568" s="32" t="str">
        <f>IFERROR(INDEX(Croissance!$E$5:$E$604,MATCH(A568,Croissance!$A$5:$A$604,0)),"")</f>
        <v/>
      </c>
      <c r="AO568" s="33">
        <f t="shared" si="72"/>
        <v>0</v>
      </c>
      <c r="AP568" s="33">
        <f t="shared" si="68"/>
        <v>0</v>
      </c>
      <c r="AQ568" s="33">
        <f>IF(A568="",0,IF(AND(OR('Synthèse classe'!$C$2="Tous",C568='Synthèse classe'!$C$2),OR('Synthèse classe'!$C$3="Toutes",D568='Synthèse classe'!$C$3),OR('Synthèse classe'!$C$4="Toutes",AND('Synthèse classe'!$C$4="Dernière",AP568=1),B568=IFERROR(VALUE('Synthèse classe'!$C$4),0))),1,0))</f>
        <v>0</v>
      </c>
      <c r="AR568" s="34" t="str">
        <f t="shared" si="69"/>
        <v/>
      </c>
    </row>
    <row r="569" spans="1:44" x14ac:dyDescent="0.2">
      <c r="A569" s="17" t="str">
        <f t="shared" si="65"/>
        <v/>
      </c>
      <c r="B569" s="18"/>
      <c r="C569" s="19"/>
      <c r="D569" s="19"/>
      <c r="E569" s="19"/>
      <c r="F569" s="19"/>
      <c r="G569" s="19"/>
      <c r="H569" s="17" t="str">
        <f t="shared" si="70"/>
        <v/>
      </c>
      <c r="I569" s="20"/>
      <c r="J569" s="18"/>
      <c r="K569" s="19"/>
      <c r="L569" s="21" t="str">
        <f t="shared" si="71"/>
        <v/>
      </c>
      <c r="M569" s="21" t="str">
        <f>IF(OR(J569="",SUMPRODUCT((Barèmes!$A$6:$A$28="Endurance — Luc Léger (palier)")*(Barèmes!$B$6:$B$28=H569)*(Barèmes!$C$6:$C$28=IF(H569="6ème","Mixte",G569)))=0),"",IF(SUMPRODUCT((Barèmes!$A$6:$A$28="Endurance — Luc Léger (palier)")*(Barèmes!$B$6:$B$28=H569)*(Barèmes!$C$6:$C$28=IF(H569="6ème","Mixte",G569))*(Barèmes!$J$6:$J$28="+"))&gt;0,IF(J569&lt;=SUMIFS(Barèmes!$D$6:$D$28,Barèmes!$A$6:$A$28,"Endurance — Luc Léger (palier)",Barèmes!$B$6:$B$28,H569,Barèmes!$C$6:$C$28,IF(H569="6ème","Mixte",G569)),"à besoin",IF(J569&lt;=SUMIFS(Barèmes!$E$6:$E$28,Barèmes!$A$6:$A$28,"Endurance — Luc Léger (palier)",Barèmes!$B$6:$B$28,H569,Barèmes!$C$6:$C$28,IF(H569="6ème","Mixte",G569)),"fragile","satisfaisant")),IF(J569&gt;=SUMIFS(Barèmes!$D$6:$D$28,Barèmes!$A$6:$A$28,"Endurance — Luc Léger (palier)",Barèmes!$B$6:$B$28,H569,Barèmes!$C$6:$C$28,IF(H569="6ème","Mixte",G569)),"à besoin",IF(J569&gt;=SUMIFS(Barèmes!$E$6:$E$28,Barèmes!$A$6:$A$28,"Endurance — Luc Léger (palier)",Barèmes!$B$6:$B$28,H569,Barèmes!$C$6:$C$28,IF(H569="6ème","Mixte",G569)),"fragile","satisfaisant"))))</f>
        <v/>
      </c>
      <c r="N569" s="21" t="str">
        <f>IF(OR(J569="",SUMPRODUCT((Barèmes!$A$6:$A$28="Endurance — Luc Léger (palier)")*(Barèmes!$B$6:$B$28=H569)*(Barèmes!$C$6:$C$28=IF(H569="6ème","Mixte",G569)))=0),"",IF(SUMPRODUCT((Barèmes!$A$6:$A$28="Endurance — Luc Léger (palier)")*(Barèmes!$B$6:$B$28=H569)*(Barèmes!$C$6:$C$28=IF(H569="6ème","Mixte",G569))*(Barèmes!$J$6:$J$28="+"))&gt;0,IF(J569&lt;=SUMIFS(Barèmes!$F$6:$F$28,Barèmes!$A$6:$A$28,"Endurance — Luc Léger (palier)",Barèmes!$B$6:$B$28,H569,Barèmes!$C$6:$C$28,IF(H569="6ème","Mixte",G569)),Barèmes!$B$2,IF(J569&lt;=SUMIFS(Barèmes!$G$6:$G$28,Barèmes!$A$6:$A$28,"Endurance — Luc Léger (palier)",Barèmes!$B$6:$B$28,H569,Barèmes!$C$6:$C$28,IF(H569="6ème","Mixte",G569)),Barèmes!$C$2,IF(J569&lt;=SUMIFS(Barèmes!$H$6:$H$28,Barèmes!$A$6:$A$28,"Endurance — Luc Léger (palier)",Barèmes!$B$6:$B$28,H569,Barèmes!$C$6:$C$28,IF(H569="6ème","Mixte",G569)),Barèmes!$D$2,IF(J569&lt;=SUMIFS(Barèmes!$I$6:$I$28,Barèmes!$A$6:$A$28,"Endurance — Luc Léger (palier)",Barèmes!$B$6:$B$28,H569,Barèmes!$C$6:$C$28,IF(H569="6ème","Mixte",G569)),Barèmes!$E$2,Barèmes!$F$2)))),IF(J569&gt;=SUMIFS(Barèmes!$F$6:$F$28,Barèmes!$A$6:$A$28,"Endurance — Luc Léger (palier)",Barèmes!$B$6:$B$28,H569,Barèmes!$C$6:$C$28,IF(H569="6ème","Mixte",G569)),Barèmes!$B$2,IF(J569&gt;=SUMIFS(Barèmes!$G$6:$G$28,Barèmes!$A$6:$A$28,"Endurance — Luc Léger (palier)",Barèmes!$B$6:$B$28,H569,Barèmes!$C$6:$C$28,IF(H569="6ème","Mixte",G569)),Barèmes!$C$2,IF(J569&gt;=SUMIFS(Barèmes!$H$6:$H$28,Barèmes!$A$6:$A$28,"Endurance — Luc Léger (palier)",Barèmes!$B$6:$B$28,H569,Barèmes!$C$6:$C$28,IF(H569="6ème","Mixte",G569)),Barèmes!$D$2,IF(J569&gt;=SUMIFS(Barèmes!$I$6:$I$28,Barèmes!$A$6:$A$28,"Endurance — Luc Léger (palier)",Barèmes!$B$6:$B$28,H569,Barèmes!$C$6:$C$28,IF(H569="6ème","Mixte",G569)),Barèmes!$E$2,Barèmes!$F$2))))))</f>
        <v/>
      </c>
      <c r="O569" s="22"/>
      <c r="P569" s="23" t="str">
        <f>IF(OR(O569="",SUMPRODUCT((Barèmes!$A$6:$A$28="Force bas du corps — Saut en longueur (m)")*(Barèmes!$B$6:$B$28=H569)*(Barèmes!$C$6:$C$28=IF(H569="6ème","Mixte",G569)))=0),"",IF(SUMPRODUCT((Barèmes!$A$6:$A$28="Force bas du corps — Saut en longueur (m)")*(Barèmes!$B$6:$B$28=H569)*(Barèmes!$C$6:$C$28=IF(H569="6ème","Mixte",G569))*(Barèmes!$J$6:$J$28="+"))&gt;0,IF(O569&lt;=SUMIFS(Barèmes!$D$6:$D$28,Barèmes!$A$6:$A$28,"Force bas du corps — Saut en longueur (m)",Barèmes!$B$6:$B$28,H569,Barèmes!$C$6:$C$28,IF(H569="6ème","Mixte",G569)),"à besoin",IF(O569&lt;=SUMIFS(Barèmes!$E$6:$E$28,Barèmes!$A$6:$A$28,"Force bas du corps — Saut en longueur (m)",Barèmes!$B$6:$B$28,H569,Barèmes!$C$6:$C$28,IF(H569="6ème","Mixte",G569)),"fragile","satisfaisant")),IF(O569&gt;=SUMIFS(Barèmes!$D$6:$D$28,Barèmes!$A$6:$A$28,"Force bas du corps — Saut en longueur (m)",Barèmes!$B$6:$B$28,H569,Barèmes!$C$6:$C$28,IF(H569="6ème","Mixte",G569)),"à besoin",IF(O569&gt;=SUMIFS(Barèmes!$E$6:$E$28,Barèmes!$A$6:$A$28,"Force bas du corps — Saut en longueur (m)",Barèmes!$B$6:$B$28,H569,Barèmes!$C$6:$C$28,IF(H569="6ème","Mixte",G569)),"fragile","satisfaisant"))))</f>
        <v/>
      </c>
      <c r="Q569" s="23" t="str">
        <f>IF(OR(O569="",SUMPRODUCT((Barèmes!$A$6:$A$28="Force bas du corps — Saut en longueur (m)")*(Barèmes!$B$6:$B$28=H569)*(Barèmes!$C$6:$C$28=IF(H569="6ème","Mixte",G569)))=0),"",IF(SUMPRODUCT((Barèmes!$A$6:$A$28="Force bas du corps — Saut en longueur (m)")*(Barèmes!$B$6:$B$28=H569)*(Barèmes!$C$6:$C$28=IF(H569="6ème","Mixte",G569))*(Barèmes!$J$6:$J$28="+"))&gt;0,IF(O569&lt;=SUMIFS(Barèmes!$F$6:$F$28,Barèmes!$A$6:$A$28,"Force bas du corps — Saut en longueur (m)",Barèmes!$B$6:$B$28,H569,Barèmes!$C$6:$C$28,IF(H569="6ème","Mixte",G569)),Barèmes!$B$2,IF(O569&lt;=SUMIFS(Barèmes!$G$6:$G$28,Barèmes!$A$6:$A$28,"Force bas du corps — Saut en longueur (m)",Barèmes!$B$6:$B$28,H569,Barèmes!$C$6:$C$28,IF(H569="6ème","Mixte",G569)),Barèmes!$C$2,IF(O569&lt;=SUMIFS(Barèmes!$H$6:$H$28,Barèmes!$A$6:$A$28,"Force bas du corps — Saut en longueur (m)",Barèmes!$B$6:$B$28,H569,Barèmes!$C$6:$C$28,IF(H569="6ème","Mixte",G569)),Barèmes!$D$2,IF(O569&lt;=SUMIFS(Barèmes!$I$6:$I$28,Barèmes!$A$6:$A$28,"Force bas du corps — Saut en longueur (m)",Barèmes!$B$6:$B$28,H569,Barèmes!$C$6:$C$28,IF(H569="6ème","Mixte",G569)),Barèmes!$E$2,Barèmes!$F$2)))),IF(O569&gt;=SUMIFS(Barèmes!$F$6:$F$28,Barèmes!$A$6:$A$28,"Force bas du corps — Saut en longueur (m)",Barèmes!$B$6:$B$28,H569,Barèmes!$C$6:$C$28,IF(H569="6ème","Mixte",G569)),Barèmes!$B$2,IF(O569&gt;=SUMIFS(Barèmes!$G$6:$G$28,Barèmes!$A$6:$A$28,"Force bas du corps — Saut en longueur (m)",Barèmes!$B$6:$B$28,H569,Barèmes!$C$6:$C$28,IF(H569="6ème","Mixte",G569)),Barèmes!$C$2,IF(O569&gt;=SUMIFS(Barèmes!$H$6:$H$28,Barèmes!$A$6:$A$28,"Force bas du corps — Saut en longueur (m)",Barèmes!$B$6:$B$28,H569,Barèmes!$C$6:$C$28,IF(H569="6ème","Mixte",G569)),Barèmes!$D$2,IF(O569&gt;=SUMIFS(Barèmes!$I$6:$I$28,Barèmes!$A$6:$A$28,"Force bas du corps — Saut en longueur (m)",Barèmes!$B$6:$B$28,H569,Barèmes!$C$6:$C$28,IF(H569="6ème","Mixte",G569)),Barèmes!$E$2,Barèmes!$F$2))))))</f>
        <v/>
      </c>
      <c r="R569" s="22"/>
      <c r="S569" s="24" t="str">
        <f>IF(OR(R569="",SUMPRODUCT((Barèmes!$A$6:$A$28="Vitesse — 30 m (s)")*(Barèmes!$B$6:$B$28=H569)*(Barèmes!$C$6:$C$28=IF(H569="6ème","Mixte",G569)))=0),"",IF(SUMPRODUCT((Barèmes!$A$6:$A$28="Vitesse — 30 m (s)")*(Barèmes!$B$6:$B$28=H569)*(Barèmes!$C$6:$C$28=IF(H569="6ème","Mixte",G569))*(Barèmes!$J$6:$J$28="+"))&gt;0,IF(R569&lt;=SUMIFS(Barèmes!$D$6:$D$28,Barèmes!$A$6:$A$28,"Vitesse — 30 m (s)",Barèmes!$B$6:$B$28,H569,Barèmes!$C$6:$C$28,IF(H569="6ème","Mixte",G569)),"à besoin",IF(R569&lt;=SUMIFS(Barèmes!$E$6:$E$28,Barèmes!$A$6:$A$28,"Vitesse — 30 m (s)",Barèmes!$B$6:$B$28,H569,Barèmes!$C$6:$C$28,IF(H569="6ème","Mixte",G569)),"fragile","satisfaisant")),IF(R569&gt;=SUMIFS(Barèmes!$D$6:$D$28,Barèmes!$A$6:$A$28,"Vitesse — 30 m (s)",Barèmes!$B$6:$B$28,H569,Barèmes!$C$6:$C$28,IF(H569="6ème","Mixte",G569)),"à besoin",IF(R569&gt;=SUMIFS(Barèmes!$E$6:$E$28,Barèmes!$A$6:$A$28,"Vitesse — 30 m (s)",Barèmes!$B$6:$B$28,H569,Barèmes!$C$6:$C$28,IF(H569="6ème","Mixte",G569)),"fragile","satisfaisant"))))</f>
        <v/>
      </c>
      <c r="T569" s="24" t="str">
        <f>IF(OR(R569="",SUMPRODUCT((Barèmes!$A$6:$A$28="Vitesse — 30 m (s)")*(Barèmes!$B$6:$B$28=H569)*(Barèmes!$C$6:$C$28=IF(H569="6ème","Mixte",G569)))=0),"",IF(SUMPRODUCT((Barèmes!$A$6:$A$28="Vitesse — 30 m (s)")*(Barèmes!$B$6:$B$28=H569)*(Barèmes!$C$6:$C$28=IF(H569="6ème","Mixte",G569))*(Barèmes!$J$6:$J$28="+"))&gt;0,IF(R569&lt;=SUMIFS(Barèmes!$F$6:$F$28,Barèmes!$A$6:$A$28,"Vitesse — 30 m (s)",Barèmes!$B$6:$B$28,H569,Barèmes!$C$6:$C$28,IF(H569="6ème","Mixte",G569)),Barèmes!$B$2,IF(R569&lt;=SUMIFS(Barèmes!$G$6:$G$28,Barèmes!$A$6:$A$28,"Vitesse — 30 m (s)",Barèmes!$B$6:$B$28,H569,Barèmes!$C$6:$C$28,IF(H569="6ème","Mixte",G569)),Barèmes!$C$2,IF(R569&lt;=SUMIFS(Barèmes!$H$6:$H$28,Barèmes!$A$6:$A$28,"Vitesse — 30 m (s)",Barèmes!$B$6:$B$28,H569,Barèmes!$C$6:$C$28,IF(H569="6ème","Mixte",G569)),Barèmes!$D$2,IF(R569&lt;=SUMIFS(Barèmes!$I$6:$I$28,Barèmes!$A$6:$A$28,"Vitesse — 30 m (s)",Barèmes!$B$6:$B$28,H569,Barèmes!$C$6:$C$28,IF(H569="6ème","Mixte",G569)),Barèmes!$E$2,Barèmes!$F$2)))),IF(R569&gt;=SUMIFS(Barèmes!$F$6:$F$28,Barèmes!$A$6:$A$28,"Vitesse — 30 m (s)",Barèmes!$B$6:$B$28,H569,Barèmes!$C$6:$C$28,IF(H569="6ème","Mixte",G569)),Barèmes!$B$2,IF(R569&gt;=SUMIFS(Barèmes!$G$6:$G$28,Barèmes!$A$6:$A$28,"Vitesse — 30 m (s)",Barèmes!$B$6:$B$28,H569,Barèmes!$C$6:$C$28,IF(H569="6ème","Mixte",G569)),Barèmes!$C$2,IF(R569&gt;=SUMIFS(Barèmes!$H$6:$H$28,Barèmes!$A$6:$A$28,"Vitesse — 30 m (s)",Barèmes!$B$6:$B$28,H569,Barèmes!$C$6:$C$28,IF(H569="6ème","Mixte",G569)),Barèmes!$D$2,IF(R569&gt;=SUMIFS(Barèmes!$I$6:$I$28,Barèmes!$A$6:$A$28,"Vitesse — 30 m (s)",Barèmes!$B$6:$B$28,H569,Barèmes!$C$6:$C$28,IF(H569="6ème","Mixte",G569)),Barèmes!$E$2,Barèmes!$F$2))))))</f>
        <v/>
      </c>
      <c r="U569" s="22"/>
      <c r="V569" s="25" t="str">
        <f>IF(OR(U569="",SUMPRODUCT((Barèmes!$A$6:$A$28="Vitesse — 50 m (s)")*(Barèmes!$B$6:$B$28=H569)*(Barèmes!$C$6:$C$28=IF(H569="6ème","Mixte",G569)))=0),"",IF(SUMPRODUCT((Barèmes!$A$6:$A$28="Vitesse — 50 m (s)")*(Barèmes!$B$6:$B$28=H569)*(Barèmes!$C$6:$C$28=IF(H569="6ème","Mixte",G569))*(Barèmes!$J$6:$J$28="+"))&gt;0,IF(U569&lt;=SUMIFS(Barèmes!$D$6:$D$28,Barèmes!$A$6:$A$28,"Vitesse — 50 m (s)",Barèmes!$B$6:$B$28,H569,Barèmes!$C$6:$C$28,IF(H569="6ème","Mixte",G569)),"à besoin",IF(U569&lt;=SUMIFS(Barèmes!$E$6:$E$28,Barèmes!$A$6:$A$28,"Vitesse — 50 m (s)",Barèmes!$B$6:$B$28,H569,Barèmes!$C$6:$C$28,IF(H569="6ème","Mixte",G569)),"fragile","satisfaisant")),IF(U569&gt;=SUMIFS(Barèmes!$D$6:$D$28,Barèmes!$A$6:$A$28,"Vitesse — 50 m (s)",Barèmes!$B$6:$B$28,H569,Barèmes!$C$6:$C$28,IF(H569="6ème","Mixte",G569)),"à besoin",IF(U569&gt;=SUMIFS(Barèmes!$E$6:$E$28,Barèmes!$A$6:$A$28,"Vitesse — 50 m (s)",Barèmes!$B$6:$B$28,H569,Barèmes!$C$6:$C$28,IF(H569="6ème","Mixte",G569)),"fragile","satisfaisant"))))</f>
        <v/>
      </c>
      <c r="W569" s="25" t="str">
        <f>IF(OR(U569="",SUMPRODUCT((Barèmes!$A$6:$A$28="Vitesse — 50 m (s)")*(Barèmes!$B$6:$B$28=H569)*(Barèmes!$C$6:$C$28=IF(H569="6ème","Mixte",G569)))=0),"",IF(SUMPRODUCT((Barèmes!$A$6:$A$28="Vitesse — 50 m (s)")*(Barèmes!$B$6:$B$28=H569)*(Barèmes!$C$6:$C$28=IF(H569="6ème","Mixte",G569))*(Barèmes!$J$6:$J$28="+"))&gt;0,IF(U569&lt;=SUMIFS(Barèmes!$F$6:$F$28,Barèmes!$A$6:$A$28,"Vitesse — 50 m (s)",Barèmes!$B$6:$B$28,H569,Barèmes!$C$6:$C$28,IF(H569="6ème","Mixte",G569)),Barèmes!$B$2,IF(U569&lt;=SUMIFS(Barèmes!$G$6:$G$28,Barèmes!$A$6:$A$28,"Vitesse — 50 m (s)",Barèmes!$B$6:$B$28,H569,Barèmes!$C$6:$C$28,IF(H569="6ème","Mixte",G569)),Barèmes!$C$2,IF(U569&lt;=SUMIFS(Barèmes!$H$6:$H$28,Barèmes!$A$6:$A$28,"Vitesse — 50 m (s)",Barèmes!$B$6:$B$28,H569,Barèmes!$C$6:$C$28,IF(H569="6ème","Mixte",G569)),Barèmes!$D$2,IF(U569&lt;=SUMIFS(Barèmes!$I$6:$I$28,Barèmes!$A$6:$A$28,"Vitesse — 50 m (s)",Barèmes!$B$6:$B$28,H569,Barèmes!$C$6:$C$28,IF(H569="6ème","Mixte",G569)),Barèmes!$E$2,Barèmes!$F$2)))),IF(U569&gt;=SUMIFS(Barèmes!$F$6:$F$28,Barèmes!$A$6:$A$28,"Vitesse — 50 m (s)",Barèmes!$B$6:$B$28,H569,Barèmes!$C$6:$C$28,IF(H569="6ème","Mixte",G569)),Barèmes!$B$2,IF(U569&gt;=SUMIFS(Barèmes!$G$6:$G$28,Barèmes!$A$6:$A$28,"Vitesse — 50 m (s)",Barèmes!$B$6:$B$28,H569,Barèmes!$C$6:$C$28,IF(H569="6ème","Mixte",G569)),Barèmes!$C$2,IF(U569&gt;=SUMIFS(Barèmes!$H$6:$H$28,Barèmes!$A$6:$A$28,"Vitesse — 50 m (s)",Barèmes!$B$6:$B$28,H569,Barèmes!$C$6:$C$28,IF(H569="6ème","Mixte",G569)),Barèmes!$D$2,IF(U569&gt;=SUMIFS(Barèmes!$I$6:$I$28,Barèmes!$A$6:$A$28,"Vitesse — 50 m (s)",Barèmes!$B$6:$B$28,H569,Barèmes!$C$6:$C$28,IF(H569="6ème","Mixte",G569)),Barèmes!$E$2,Barèmes!$F$2))))))</f>
        <v/>
      </c>
      <c r="X569" s="18"/>
      <c r="Y569" s="26" t="str" cm="1">
        <f t="array" ref="Y569">IF(OR(X569="",SUMPRODUCT((Barèmes!$A$6:$A$28="Souplesse (score 1-5)")*(Barèmes!$B$6:$B$28=H569)*(Barèmes!$C$6:$C$28=IF(H569="6ème","Mixte",G569)))=0),"",IF(SUMPRODUCT((Barèmes!$A$6:$A$28="Souplesse (score 1-5)")*(Barèmes!$B$6:$B$28=H569)*(Barèmes!$C$6:$C$28=IF(H569="6ème","Mixte",G569))*(Barèmes!$J$6:$J$28="+"))&gt;0,IF(X569&lt;=SUMIFS(Barèmes!$D$6:$D$28,Barèmes!$A$6:$A$28,"Souplesse (score 1-5)",Barèmes!$B$6:$B$28,H569,Barèmes!$C$6:$C$28,IF(H569="6ème","Mixte",G569)),"à besoin",IF(X569&lt;=SUMIFS(Barèmes!$E$6:$E$28,Barèmes!$A$6:$A$28,"Souplesse (score 1-5)",Barèmes!$B$6:$B$28,H569,Barèmes!$C$6:$C$28,IF(H569="6ème","Mixte",G569)),"fragile","satisfaisant")),IF(X569&gt;=SUMIFS(Barèmes!$D$6:$D$28,Barèmes!$A$6:$A$28,"Souplesse (score 1-5)",Barèmes!$B$6:$B$28,H569,Barèmes!$C$6:$C$28,IF(H569="6ème","Mixte",G569)),"à besoin",IF(X569&gt;=SUMIFS(Barèmes!$E$6:$E$28,Barèmes!$A$6:$A$28,"Souplesse (score 1-5)",Barèmes!$B$6:$B$28,H569,Barèmes!$C$6:$C$28,IF(H569="6ème","Mixte",G569)),"fragile","satisfaisant"))))</f>
        <v/>
      </c>
      <c r="Z569" s="26" t="str" cm="1">
        <f t="array" ref="Z569">IF(OR(X569="",SUMPRODUCT((Barèmes!$A$6:$A$28="Souplesse (score 1-5)")*(Barèmes!$B$6:$B$28=H569)*(Barèmes!$C$6:$C$28=IF(H569="6ème","Mixte",G569)))=0),"",IF(SUMPRODUCT((Barèmes!$A$6:$A$28="Souplesse (score 1-5)")*(Barèmes!$B$6:$B$28=H569)*(Barèmes!$C$6:$C$28=IF(H569="6ème","Mixte",G569))*(Barèmes!$J$6:$J$28="+"))&gt;0,IF(X569&lt;=SUMIFS(Barèmes!$F$6:$F$28,Barèmes!$A$6:$A$28,"Souplesse (score 1-5)",Barèmes!$B$6:$B$28,H569,Barèmes!$C$6:$C$28,IF(H569="6ème","Mixte",G569)),Barèmes!$B$2,IF(X569&lt;=SUMIFS(Barèmes!$G$6:$G$28,Barèmes!$A$6:$A$28,"Souplesse (score 1-5)",Barèmes!$B$6:$B$28,H569,Barèmes!$C$6:$C$28,IF(H569="6ème","Mixte",G569)),Barèmes!$C$2,IF(X569&lt;=SUMIFS(Barèmes!$H$6:$H$28,Barèmes!$A$6:$A$28,"Souplesse (score 1-5)",Barèmes!$B$6:$B$28,H569,Barèmes!$C$6:$C$28,IF(H569="6ème","Mixte",G569)),Barèmes!$D$2,IF(X569&lt;=SUMIFS(Barèmes!$I$6:$I$28,Barèmes!$A$6:$A$28,"Souplesse (score 1-5)",Barèmes!$B$6:$B$28,H569,Barèmes!$C$6:$C$28,IF(H569="6ème","Mixte",G569)),Barèmes!$E$2,Barèmes!$F$2)))),IF(X569&gt;=SUMIFS(Barèmes!$F$6:$F$28,Barèmes!$A$6:$A$28,"Souplesse (score 1-5)",Barèmes!$B$6:$B$28,H569,Barèmes!$C$6:$C$28,IF(H569="6ème","Mixte",G569)),Barèmes!$B$2,IF(X569&gt;=SUMIFS(Barèmes!$G$6:$G$28,Barèmes!$A$6:$A$28,"Souplesse (score 1-5)",Barèmes!$B$6:$B$28,H569,Barèmes!$C$6:$C$28,IF(H569="6ème","Mixte",G569)),Barèmes!$C$2,IF(X569&gt;=SUMIFS(Barèmes!$H$6:$H$28,Barèmes!$A$6:$A$28,"Souplesse (score 1-5)",Barèmes!$B$6:$B$28,H569,Barèmes!$C$6:$C$28,IF(H569="6ème","Mixte",G569)),Barèmes!$D$2,IF(X569&gt;=SUMIFS(Barèmes!$I$6:$I$28,Barèmes!$A$6:$A$28,"Souplesse (score 1-5)",Barèmes!$B$6:$B$28,H569,Barèmes!$C$6:$C$28,IF(H569="6ème","Mixte",G569)),Barèmes!$E$2,Barèmes!$F$2))))))</f>
        <v/>
      </c>
      <c r="AA569" s="22"/>
      <c r="AB569" s="27" t="str">
        <f>IF(OR(AA569="",SUMPRODUCT((Barèmes!$A$6:$A$28="Agilité — T-test 974 (s)")*(Barèmes!$B$6:$B$28=H569)*(Barèmes!$C$6:$C$28=IF(H569="6ème","Mixte",G569)))=0),"",IF(SUMPRODUCT((Barèmes!$A$6:$A$28="Agilité — T-test 974 (s)")*(Barèmes!$B$6:$B$28=H569)*(Barèmes!$C$6:$C$28=IF(H569="6ème","Mixte",G569))*(Barèmes!$J$6:$J$28="+"))&gt;0,IF(AA569&lt;=SUMIFS(Barèmes!$D$6:$D$28,Barèmes!$A$6:$A$28,"Agilité — T-test 974 (s)",Barèmes!$B$6:$B$28,H569,Barèmes!$C$6:$C$28,IF(H569="6ème","Mixte",G569)),"à besoin",IF(AA569&lt;=SUMIFS(Barèmes!$E$6:$E$28,Barèmes!$A$6:$A$28,"Agilité — T-test 974 (s)",Barèmes!$B$6:$B$28,H569,Barèmes!$C$6:$C$28,IF(H569="6ème","Mixte",G569)),"fragile","satisfaisant")),IF(AA569&gt;=SUMIFS(Barèmes!$D$6:$D$28,Barèmes!$A$6:$A$28,"Agilité — T-test 974 (s)",Barèmes!$B$6:$B$28,H569,Barèmes!$C$6:$C$28,IF(H569="6ème","Mixte",G569)),"à besoin",IF(AA569&gt;=SUMIFS(Barèmes!$E$6:$E$28,Barèmes!$A$6:$A$28,"Agilité — T-test 974 (s)",Barèmes!$B$6:$B$28,H569,Barèmes!$C$6:$C$28,IF(H569="6ème","Mixte",G569)),"fragile","satisfaisant"))))</f>
        <v/>
      </c>
      <c r="AC569" s="27" t="str">
        <f>IF(OR(AA569="",SUMPRODUCT((Barèmes!$A$6:$A$28="Agilité — T-test 974 (s)")*(Barèmes!$B$6:$B$28=H569)*(Barèmes!$C$6:$C$28=IF(H569="6ème","Mixte",G569)))=0),"",IF(SUMPRODUCT((Barèmes!$A$6:$A$28="Agilité — T-test 974 (s)")*(Barèmes!$B$6:$B$28=H569)*(Barèmes!$C$6:$C$28=IF(H569="6ème","Mixte",G569))*(Barèmes!$J$6:$J$28="+"))&gt;0,IF(AA569&lt;=SUMIFS(Barèmes!$F$6:$F$28,Barèmes!$A$6:$A$28,"Agilité — T-test 974 (s)",Barèmes!$B$6:$B$28,H569,Barèmes!$C$6:$C$28,IF(H569="6ème","Mixte",G569)),Barèmes!$B$2,IF(AA569&lt;=SUMIFS(Barèmes!$G$6:$G$28,Barèmes!$A$6:$A$28,"Agilité — T-test 974 (s)",Barèmes!$B$6:$B$28,H569,Barèmes!$C$6:$C$28,IF(H569="6ème","Mixte",G569)),Barèmes!$C$2,IF(AA569&lt;=SUMIFS(Barèmes!$H$6:$H$28,Barèmes!$A$6:$A$28,"Agilité — T-test 974 (s)",Barèmes!$B$6:$B$28,H569,Barèmes!$C$6:$C$28,IF(H569="6ème","Mixte",G569)),Barèmes!$D$2,IF(AA569&lt;=SUMIFS(Barèmes!$I$6:$I$28,Barèmes!$A$6:$A$28,"Agilité — T-test 974 (s)",Barèmes!$B$6:$B$28,H569,Barèmes!$C$6:$C$28,IF(H569="6ème","Mixte",G569)),Barèmes!$E$2,Barèmes!$F$2)))),IF(AA569&gt;=SUMIFS(Barèmes!$F$6:$F$28,Barèmes!$A$6:$A$28,"Agilité — T-test 974 (s)",Barèmes!$B$6:$B$28,H569,Barèmes!$C$6:$C$28,IF(H569="6ème","Mixte",G569)),Barèmes!$B$2,IF(AA569&gt;=SUMIFS(Barèmes!$G$6:$G$28,Barèmes!$A$6:$A$28,"Agilité — T-test 974 (s)",Barèmes!$B$6:$B$28,H569,Barèmes!$C$6:$C$28,IF(H569="6ème","Mixte",G569)),Barèmes!$C$2,IF(AA569&gt;=SUMIFS(Barèmes!$H$6:$H$28,Barèmes!$A$6:$A$28,"Agilité — T-test 974 (s)",Barèmes!$B$6:$B$28,H569,Barèmes!$C$6:$C$28,IF(H569="6ème","Mixte",G569)),Barèmes!$D$2,IF(AA569&gt;=SUMIFS(Barèmes!$I$6:$I$28,Barèmes!$A$6:$A$28,"Agilité — T-test 974 (s)",Barèmes!$B$6:$B$28,H569,Barèmes!$C$6:$C$28,IF(H569="6ème","Mixte",G569)),Barèmes!$E$2,Barèmes!$F$2))))))</f>
        <v/>
      </c>
      <c r="AD569" s="28" t="str">
        <f t="shared" si="66"/>
        <v/>
      </c>
      <c r="AE569" s="29" t="str">
        <f t="shared" si="67"/>
        <v/>
      </c>
      <c r="AF569" s="30" t="str">
        <f>IF(OR(AD569="",SUMPRODUCT((Barèmes!$A$6:$A$28="Surcoût d'agilité (s) — technique")*(Barèmes!$B$6:$B$28=H569)*(Barèmes!$C$6:$C$28=IF(H569="6ème","Mixte",G569)))=0),"",IF(SUMPRODUCT((Barèmes!$A$6:$A$28="Surcoût d'agilité (s) — technique")*(Barèmes!$B$6:$B$28=H569)*(Barèmes!$C$6:$C$28=IF(H569="6ème","Mixte",G569))*(Barèmes!$J$6:$J$28="+"))&gt;0,IF(AD569&lt;=SUMIFS(Barèmes!$D$6:$D$28,Barèmes!$A$6:$A$28,"Surcoût d'agilité (s) — technique",Barèmes!$B$6:$B$28,H569,Barèmes!$C$6:$C$28,IF(H569="6ème","Mixte",G569)),"à besoin",IF(AD569&lt;=SUMIFS(Barèmes!$E$6:$E$28,Barèmes!$A$6:$A$28,"Surcoût d'agilité (s) — technique",Barèmes!$B$6:$B$28,H569,Barèmes!$C$6:$C$28,IF(H569="6ème","Mixte",G569)),"fragile","satisfaisant")),IF(AD569&gt;=SUMIFS(Barèmes!$D$6:$D$28,Barèmes!$A$6:$A$28,"Surcoût d'agilité (s) — technique",Barèmes!$B$6:$B$28,H569,Barèmes!$C$6:$C$28,IF(H569="6ème","Mixte",G569)),"à besoin",IF(AD569&gt;=SUMIFS(Barèmes!$E$6:$E$28,Barèmes!$A$6:$A$28,"Surcoût d'agilité (s) — technique",Barèmes!$B$6:$B$28,H569,Barèmes!$C$6:$C$28,IF(H569="6ème","Mixte",G569)),"fragile","satisfaisant"))))</f>
        <v/>
      </c>
      <c r="AG569" s="30" t="str">
        <f>IF(OR(AD569="",SUMPRODUCT((Barèmes!$A$6:$A$28="Surcoût d'agilité (s) — technique")*(Barèmes!$B$6:$B$28=H569)*(Barèmes!$C$6:$C$28=IF(H569="6ème","Mixte",G569)))=0),"",IF(SUMPRODUCT((Barèmes!$A$6:$A$28="Surcoût d'agilité (s) — technique")*(Barèmes!$B$6:$B$28=H569)*(Barèmes!$C$6:$C$28=IF(H569="6ème","Mixte",G569))*(Barèmes!$J$6:$J$28="+"))&gt;0,IF(AD569&lt;=SUMIFS(Barèmes!$F$6:$F$28,Barèmes!$A$6:$A$28,"Surcoût d'agilité (s) — technique",Barèmes!$B$6:$B$28,H569,Barèmes!$C$6:$C$28,IF(H569="6ème","Mixte",G569)),Barèmes!$B$2,IF(AD569&lt;=SUMIFS(Barèmes!$G$6:$G$28,Barèmes!$A$6:$A$28,"Surcoût d'agilité (s) — technique",Barèmes!$B$6:$B$28,H569,Barèmes!$C$6:$C$28,IF(H569="6ème","Mixte",G569)),Barèmes!$C$2,IF(AD569&lt;=SUMIFS(Barèmes!$H$6:$H$28,Barèmes!$A$6:$A$28,"Surcoût d'agilité (s) — technique",Barèmes!$B$6:$B$28,H569,Barèmes!$C$6:$C$28,IF(H569="6ème","Mixte",G569)),Barèmes!$D$2,IF(AD569&lt;=SUMIFS(Barèmes!$I$6:$I$28,Barèmes!$A$6:$A$28,"Surcoût d'agilité (s) — technique",Barèmes!$B$6:$B$28,H569,Barèmes!$C$6:$C$28,IF(H569="6ème","Mixte",G569)),Barèmes!$E$2,Barèmes!$F$2)))),IF(AD569&gt;=SUMIFS(Barèmes!$F$6:$F$28,Barèmes!$A$6:$A$28,"Surcoût d'agilité (s) — technique",Barèmes!$B$6:$B$28,H569,Barèmes!$C$6:$C$28,IF(H569="6ème","Mixte",G569)),Barèmes!$B$2,IF(AD569&gt;=SUMIFS(Barèmes!$G$6:$G$28,Barèmes!$A$6:$A$28,"Surcoût d'agilité (s) — technique",Barèmes!$B$6:$B$28,H569,Barèmes!$C$6:$C$28,IF(H569="6ème","Mixte",G569)),Barèmes!$C$2,IF(AD569&gt;=SUMIFS(Barèmes!$H$6:$H$28,Barèmes!$A$6:$A$28,"Surcoût d'agilité (s) — technique",Barèmes!$B$6:$B$28,H569,Barèmes!$C$6:$C$28,IF(H569="6ème","Mixte",G569)),Barèmes!$D$2,IF(AD569&gt;=SUMIFS(Barèmes!$I$6:$I$28,Barèmes!$A$6:$A$28,"Surcoût d'agilité (s) — technique",Barèmes!$B$6:$B$28,H569,Barèmes!$C$6:$C$28,IF(H569="6ème","Mixte",G569)),Barèmes!$E$2,Barèmes!$F$2))))))</f>
        <v/>
      </c>
      <c r="AH569" s="31" t="str">
        <f>IF((IF(N569="",0,1)+IF(Q569="",0,1)+IF(W569="",0,1)+IF(Z569="",0,1)+IF(AC569="",0,1))=0,"",3*IF(N569=Barèmes!$B$2,1,IF(N569=Barèmes!$C$2,2,IF(N569=Barèmes!$D$2,3,IF(N569=Barèmes!$E$2,4,IF(N569=Barèmes!$F$2,5,0)))))+3*IF(Q569=Barèmes!$B$2,1,IF(Q569=Barèmes!$C$2,2,IF(Q569=Barèmes!$D$2,3,IF(Q569=Barèmes!$E$2,4,IF(Q569=Barèmes!$F$2,5,0)))))+2*IF(W569=Barèmes!$B$2,1,IF(W569=Barèmes!$C$2,2,IF(W569=Barèmes!$D$2,3,IF(W569=Barèmes!$E$2,4,IF(W569=Barèmes!$F$2,5,0)))))+1*IF(Z569=Barèmes!$B$2,1,IF(Z569=Barèmes!$C$2,2,IF(Z569=Barèmes!$D$2,3,IF(Z569=Barèmes!$E$2,4,IF(Z569=Barèmes!$F$2,5,0)))))+1*IF(AC569=Barèmes!$B$2,1,IF(AC569=Barèmes!$C$2,2,IF(AC569=Barèmes!$D$2,3,IF(AC569=Barèmes!$E$2,4,IF(AC569=Barèmes!$F$2,5,0))))))</f>
        <v/>
      </c>
      <c r="AI569" s="31"/>
      <c r="AJ569" s="32" t="str">
        <f>IFERROR(INDEX(Croissance!$B$5:$B$604,MATCH(A569,Croissance!$A$5:$A$604,0)),"")</f>
        <v/>
      </c>
      <c r="AK569" s="32" t="str">
        <f>IFERROR(INDEX(Croissance!$C$5:$C$604,MATCH(A569,Croissance!$A$5:$A$604,0)),"")</f>
        <v/>
      </c>
      <c r="AL569" s="32" t="str">
        <f>IFERROR(INDEX(Croissance!$D$5:$D$604,MATCH(A569,Croissance!$A$5:$A$604,0)),"")</f>
        <v/>
      </c>
      <c r="AM569" s="32" t="str">
        <f>IFERROR(INDEX(Croissance!$E$5:$E$604,MATCH(A569,Croissance!$A$5:$A$604,0)),"")</f>
        <v/>
      </c>
      <c r="AO569" s="33">
        <f t="shared" si="72"/>
        <v>0</v>
      </c>
      <c r="AP569" s="33">
        <f t="shared" si="68"/>
        <v>0</v>
      </c>
      <c r="AQ569" s="33">
        <f>IF(A569="",0,IF(AND(OR('Synthèse classe'!$C$2="Tous",C569='Synthèse classe'!$C$2),OR('Synthèse classe'!$C$3="Toutes",D569='Synthèse classe'!$C$3),OR('Synthèse classe'!$C$4="Toutes",AND('Synthèse classe'!$C$4="Dernière",AP569=1),B569=IFERROR(VALUE('Synthèse classe'!$C$4),0))),1,0))</f>
        <v>0</v>
      </c>
      <c r="AR569" s="34" t="str">
        <f t="shared" si="69"/>
        <v/>
      </c>
    </row>
    <row r="570" spans="1:44" x14ac:dyDescent="0.2">
      <c r="A570" s="17" t="str">
        <f t="shared" si="65"/>
        <v/>
      </c>
      <c r="B570" s="18"/>
      <c r="C570" s="19"/>
      <c r="D570" s="19"/>
      <c r="E570" s="19"/>
      <c r="F570" s="19"/>
      <c r="G570" s="19"/>
      <c r="H570" s="17" t="str">
        <f t="shared" si="70"/>
        <v/>
      </c>
      <c r="I570" s="20"/>
      <c r="J570" s="18"/>
      <c r="K570" s="19"/>
      <c r="L570" s="21" t="str">
        <f t="shared" si="71"/>
        <v/>
      </c>
      <c r="M570" s="21" t="str">
        <f>IF(OR(J570="",SUMPRODUCT((Barèmes!$A$6:$A$28="Endurance — Luc Léger (palier)")*(Barèmes!$B$6:$B$28=H570)*(Barèmes!$C$6:$C$28=IF(H570="6ème","Mixte",G570)))=0),"",IF(SUMPRODUCT((Barèmes!$A$6:$A$28="Endurance — Luc Léger (palier)")*(Barèmes!$B$6:$B$28=H570)*(Barèmes!$C$6:$C$28=IF(H570="6ème","Mixte",G570))*(Barèmes!$J$6:$J$28="+"))&gt;0,IF(J570&lt;=SUMIFS(Barèmes!$D$6:$D$28,Barèmes!$A$6:$A$28,"Endurance — Luc Léger (palier)",Barèmes!$B$6:$B$28,H570,Barèmes!$C$6:$C$28,IF(H570="6ème","Mixte",G570)),"à besoin",IF(J570&lt;=SUMIFS(Barèmes!$E$6:$E$28,Barèmes!$A$6:$A$28,"Endurance — Luc Léger (palier)",Barèmes!$B$6:$B$28,H570,Barèmes!$C$6:$C$28,IF(H570="6ème","Mixte",G570)),"fragile","satisfaisant")),IF(J570&gt;=SUMIFS(Barèmes!$D$6:$D$28,Barèmes!$A$6:$A$28,"Endurance — Luc Léger (palier)",Barèmes!$B$6:$B$28,H570,Barèmes!$C$6:$C$28,IF(H570="6ème","Mixte",G570)),"à besoin",IF(J570&gt;=SUMIFS(Barèmes!$E$6:$E$28,Barèmes!$A$6:$A$28,"Endurance — Luc Léger (palier)",Barèmes!$B$6:$B$28,H570,Barèmes!$C$6:$C$28,IF(H570="6ème","Mixte",G570)),"fragile","satisfaisant"))))</f>
        <v/>
      </c>
      <c r="N570" s="21" t="str">
        <f>IF(OR(J570="",SUMPRODUCT((Barèmes!$A$6:$A$28="Endurance — Luc Léger (palier)")*(Barèmes!$B$6:$B$28=H570)*(Barèmes!$C$6:$C$28=IF(H570="6ème","Mixte",G570)))=0),"",IF(SUMPRODUCT((Barèmes!$A$6:$A$28="Endurance — Luc Léger (palier)")*(Barèmes!$B$6:$B$28=H570)*(Barèmes!$C$6:$C$28=IF(H570="6ème","Mixte",G570))*(Barèmes!$J$6:$J$28="+"))&gt;0,IF(J570&lt;=SUMIFS(Barèmes!$F$6:$F$28,Barèmes!$A$6:$A$28,"Endurance — Luc Léger (palier)",Barèmes!$B$6:$B$28,H570,Barèmes!$C$6:$C$28,IF(H570="6ème","Mixte",G570)),Barèmes!$B$2,IF(J570&lt;=SUMIFS(Barèmes!$G$6:$G$28,Barèmes!$A$6:$A$28,"Endurance — Luc Léger (palier)",Barèmes!$B$6:$B$28,H570,Barèmes!$C$6:$C$28,IF(H570="6ème","Mixte",G570)),Barèmes!$C$2,IF(J570&lt;=SUMIFS(Barèmes!$H$6:$H$28,Barèmes!$A$6:$A$28,"Endurance — Luc Léger (palier)",Barèmes!$B$6:$B$28,H570,Barèmes!$C$6:$C$28,IF(H570="6ème","Mixte",G570)),Barèmes!$D$2,IF(J570&lt;=SUMIFS(Barèmes!$I$6:$I$28,Barèmes!$A$6:$A$28,"Endurance — Luc Léger (palier)",Barèmes!$B$6:$B$28,H570,Barèmes!$C$6:$C$28,IF(H570="6ème","Mixte",G570)),Barèmes!$E$2,Barèmes!$F$2)))),IF(J570&gt;=SUMIFS(Barèmes!$F$6:$F$28,Barèmes!$A$6:$A$28,"Endurance — Luc Léger (palier)",Barèmes!$B$6:$B$28,H570,Barèmes!$C$6:$C$28,IF(H570="6ème","Mixte",G570)),Barèmes!$B$2,IF(J570&gt;=SUMIFS(Barèmes!$G$6:$G$28,Barèmes!$A$6:$A$28,"Endurance — Luc Léger (palier)",Barèmes!$B$6:$B$28,H570,Barèmes!$C$6:$C$28,IF(H570="6ème","Mixte",G570)),Barèmes!$C$2,IF(J570&gt;=SUMIFS(Barèmes!$H$6:$H$28,Barèmes!$A$6:$A$28,"Endurance — Luc Léger (palier)",Barèmes!$B$6:$B$28,H570,Barèmes!$C$6:$C$28,IF(H570="6ème","Mixte",G570)),Barèmes!$D$2,IF(J570&gt;=SUMIFS(Barèmes!$I$6:$I$28,Barèmes!$A$6:$A$28,"Endurance — Luc Léger (palier)",Barèmes!$B$6:$B$28,H570,Barèmes!$C$6:$C$28,IF(H570="6ème","Mixte",G570)),Barèmes!$E$2,Barèmes!$F$2))))))</f>
        <v/>
      </c>
      <c r="O570" s="22"/>
      <c r="P570" s="23" t="str">
        <f>IF(OR(O570="",SUMPRODUCT((Barèmes!$A$6:$A$28="Force bas du corps — Saut en longueur (m)")*(Barèmes!$B$6:$B$28=H570)*(Barèmes!$C$6:$C$28=IF(H570="6ème","Mixte",G570)))=0),"",IF(SUMPRODUCT((Barèmes!$A$6:$A$28="Force bas du corps — Saut en longueur (m)")*(Barèmes!$B$6:$B$28=H570)*(Barèmes!$C$6:$C$28=IF(H570="6ème","Mixte",G570))*(Barèmes!$J$6:$J$28="+"))&gt;0,IF(O570&lt;=SUMIFS(Barèmes!$D$6:$D$28,Barèmes!$A$6:$A$28,"Force bas du corps — Saut en longueur (m)",Barèmes!$B$6:$B$28,H570,Barèmes!$C$6:$C$28,IF(H570="6ème","Mixte",G570)),"à besoin",IF(O570&lt;=SUMIFS(Barèmes!$E$6:$E$28,Barèmes!$A$6:$A$28,"Force bas du corps — Saut en longueur (m)",Barèmes!$B$6:$B$28,H570,Barèmes!$C$6:$C$28,IF(H570="6ème","Mixte",G570)),"fragile","satisfaisant")),IF(O570&gt;=SUMIFS(Barèmes!$D$6:$D$28,Barèmes!$A$6:$A$28,"Force bas du corps — Saut en longueur (m)",Barèmes!$B$6:$B$28,H570,Barèmes!$C$6:$C$28,IF(H570="6ème","Mixte",G570)),"à besoin",IF(O570&gt;=SUMIFS(Barèmes!$E$6:$E$28,Barèmes!$A$6:$A$28,"Force bas du corps — Saut en longueur (m)",Barèmes!$B$6:$B$28,H570,Barèmes!$C$6:$C$28,IF(H570="6ème","Mixte",G570)),"fragile","satisfaisant"))))</f>
        <v/>
      </c>
      <c r="Q570" s="23" t="str">
        <f>IF(OR(O570="",SUMPRODUCT((Barèmes!$A$6:$A$28="Force bas du corps — Saut en longueur (m)")*(Barèmes!$B$6:$B$28=H570)*(Barèmes!$C$6:$C$28=IF(H570="6ème","Mixte",G570)))=0),"",IF(SUMPRODUCT((Barèmes!$A$6:$A$28="Force bas du corps — Saut en longueur (m)")*(Barèmes!$B$6:$B$28=H570)*(Barèmes!$C$6:$C$28=IF(H570="6ème","Mixte",G570))*(Barèmes!$J$6:$J$28="+"))&gt;0,IF(O570&lt;=SUMIFS(Barèmes!$F$6:$F$28,Barèmes!$A$6:$A$28,"Force bas du corps — Saut en longueur (m)",Barèmes!$B$6:$B$28,H570,Barèmes!$C$6:$C$28,IF(H570="6ème","Mixte",G570)),Barèmes!$B$2,IF(O570&lt;=SUMIFS(Barèmes!$G$6:$G$28,Barèmes!$A$6:$A$28,"Force bas du corps — Saut en longueur (m)",Barèmes!$B$6:$B$28,H570,Barèmes!$C$6:$C$28,IF(H570="6ème","Mixte",G570)),Barèmes!$C$2,IF(O570&lt;=SUMIFS(Barèmes!$H$6:$H$28,Barèmes!$A$6:$A$28,"Force bas du corps — Saut en longueur (m)",Barèmes!$B$6:$B$28,H570,Barèmes!$C$6:$C$28,IF(H570="6ème","Mixte",G570)),Barèmes!$D$2,IF(O570&lt;=SUMIFS(Barèmes!$I$6:$I$28,Barèmes!$A$6:$A$28,"Force bas du corps — Saut en longueur (m)",Barèmes!$B$6:$B$28,H570,Barèmes!$C$6:$C$28,IF(H570="6ème","Mixte",G570)),Barèmes!$E$2,Barèmes!$F$2)))),IF(O570&gt;=SUMIFS(Barèmes!$F$6:$F$28,Barèmes!$A$6:$A$28,"Force bas du corps — Saut en longueur (m)",Barèmes!$B$6:$B$28,H570,Barèmes!$C$6:$C$28,IF(H570="6ème","Mixte",G570)),Barèmes!$B$2,IF(O570&gt;=SUMIFS(Barèmes!$G$6:$G$28,Barèmes!$A$6:$A$28,"Force bas du corps — Saut en longueur (m)",Barèmes!$B$6:$B$28,H570,Barèmes!$C$6:$C$28,IF(H570="6ème","Mixte",G570)),Barèmes!$C$2,IF(O570&gt;=SUMIFS(Barèmes!$H$6:$H$28,Barèmes!$A$6:$A$28,"Force bas du corps — Saut en longueur (m)",Barèmes!$B$6:$B$28,H570,Barèmes!$C$6:$C$28,IF(H570="6ème","Mixte",G570)),Barèmes!$D$2,IF(O570&gt;=SUMIFS(Barèmes!$I$6:$I$28,Barèmes!$A$6:$A$28,"Force bas du corps — Saut en longueur (m)",Barèmes!$B$6:$B$28,H570,Barèmes!$C$6:$C$28,IF(H570="6ème","Mixte",G570)),Barèmes!$E$2,Barèmes!$F$2))))))</f>
        <v/>
      </c>
      <c r="R570" s="22"/>
      <c r="S570" s="24" t="str">
        <f>IF(OR(R570="",SUMPRODUCT((Barèmes!$A$6:$A$28="Vitesse — 30 m (s)")*(Barèmes!$B$6:$B$28=H570)*(Barèmes!$C$6:$C$28=IF(H570="6ème","Mixte",G570)))=0),"",IF(SUMPRODUCT((Barèmes!$A$6:$A$28="Vitesse — 30 m (s)")*(Barèmes!$B$6:$B$28=H570)*(Barèmes!$C$6:$C$28=IF(H570="6ème","Mixte",G570))*(Barèmes!$J$6:$J$28="+"))&gt;0,IF(R570&lt;=SUMIFS(Barèmes!$D$6:$D$28,Barèmes!$A$6:$A$28,"Vitesse — 30 m (s)",Barèmes!$B$6:$B$28,H570,Barèmes!$C$6:$C$28,IF(H570="6ème","Mixte",G570)),"à besoin",IF(R570&lt;=SUMIFS(Barèmes!$E$6:$E$28,Barèmes!$A$6:$A$28,"Vitesse — 30 m (s)",Barèmes!$B$6:$B$28,H570,Barèmes!$C$6:$C$28,IF(H570="6ème","Mixte",G570)),"fragile","satisfaisant")),IF(R570&gt;=SUMIFS(Barèmes!$D$6:$D$28,Barèmes!$A$6:$A$28,"Vitesse — 30 m (s)",Barèmes!$B$6:$B$28,H570,Barèmes!$C$6:$C$28,IF(H570="6ème","Mixte",G570)),"à besoin",IF(R570&gt;=SUMIFS(Barèmes!$E$6:$E$28,Barèmes!$A$6:$A$28,"Vitesse — 30 m (s)",Barèmes!$B$6:$B$28,H570,Barèmes!$C$6:$C$28,IF(H570="6ème","Mixte",G570)),"fragile","satisfaisant"))))</f>
        <v/>
      </c>
      <c r="T570" s="24" t="str">
        <f>IF(OR(R570="",SUMPRODUCT((Barèmes!$A$6:$A$28="Vitesse — 30 m (s)")*(Barèmes!$B$6:$B$28=H570)*(Barèmes!$C$6:$C$28=IF(H570="6ème","Mixte",G570)))=0),"",IF(SUMPRODUCT((Barèmes!$A$6:$A$28="Vitesse — 30 m (s)")*(Barèmes!$B$6:$B$28=H570)*(Barèmes!$C$6:$C$28=IF(H570="6ème","Mixte",G570))*(Barèmes!$J$6:$J$28="+"))&gt;0,IF(R570&lt;=SUMIFS(Barèmes!$F$6:$F$28,Barèmes!$A$6:$A$28,"Vitesse — 30 m (s)",Barèmes!$B$6:$B$28,H570,Barèmes!$C$6:$C$28,IF(H570="6ème","Mixte",G570)),Barèmes!$B$2,IF(R570&lt;=SUMIFS(Barèmes!$G$6:$G$28,Barèmes!$A$6:$A$28,"Vitesse — 30 m (s)",Barèmes!$B$6:$B$28,H570,Barèmes!$C$6:$C$28,IF(H570="6ème","Mixte",G570)),Barèmes!$C$2,IF(R570&lt;=SUMIFS(Barèmes!$H$6:$H$28,Barèmes!$A$6:$A$28,"Vitesse — 30 m (s)",Barèmes!$B$6:$B$28,H570,Barèmes!$C$6:$C$28,IF(H570="6ème","Mixte",G570)),Barèmes!$D$2,IF(R570&lt;=SUMIFS(Barèmes!$I$6:$I$28,Barèmes!$A$6:$A$28,"Vitesse — 30 m (s)",Barèmes!$B$6:$B$28,H570,Barèmes!$C$6:$C$28,IF(H570="6ème","Mixte",G570)),Barèmes!$E$2,Barèmes!$F$2)))),IF(R570&gt;=SUMIFS(Barèmes!$F$6:$F$28,Barèmes!$A$6:$A$28,"Vitesse — 30 m (s)",Barèmes!$B$6:$B$28,H570,Barèmes!$C$6:$C$28,IF(H570="6ème","Mixte",G570)),Barèmes!$B$2,IF(R570&gt;=SUMIFS(Barèmes!$G$6:$G$28,Barèmes!$A$6:$A$28,"Vitesse — 30 m (s)",Barèmes!$B$6:$B$28,H570,Barèmes!$C$6:$C$28,IF(H570="6ème","Mixte",G570)),Barèmes!$C$2,IF(R570&gt;=SUMIFS(Barèmes!$H$6:$H$28,Barèmes!$A$6:$A$28,"Vitesse — 30 m (s)",Barèmes!$B$6:$B$28,H570,Barèmes!$C$6:$C$28,IF(H570="6ème","Mixte",G570)),Barèmes!$D$2,IF(R570&gt;=SUMIFS(Barèmes!$I$6:$I$28,Barèmes!$A$6:$A$28,"Vitesse — 30 m (s)",Barèmes!$B$6:$B$28,H570,Barèmes!$C$6:$C$28,IF(H570="6ème","Mixte",G570)),Barèmes!$E$2,Barèmes!$F$2))))))</f>
        <v/>
      </c>
      <c r="U570" s="22"/>
      <c r="V570" s="25" t="str">
        <f>IF(OR(U570="",SUMPRODUCT((Barèmes!$A$6:$A$28="Vitesse — 50 m (s)")*(Barèmes!$B$6:$B$28=H570)*(Barèmes!$C$6:$C$28=IF(H570="6ème","Mixte",G570)))=0),"",IF(SUMPRODUCT((Barèmes!$A$6:$A$28="Vitesse — 50 m (s)")*(Barèmes!$B$6:$B$28=H570)*(Barèmes!$C$6:$C$28=IF(H570="6ème","Mixte",G570))*(Barèmes!$J$6:$J$28="+"))&gt;0,IF(U570&lt;=SUMIFS(Barèmes!$D$6:$D$28,Barèmes!$A$6:$A$28,"Vitesse — 50 m (s)",Barèmes!$B$6:$B$28,H570,Barèmes!$C$6:$C$28,IF(H570="6ème","Mixte",G570)),"à besoin",IF(U570&lt;=SUMIFS(Barèmes!$E$6:$E$28,Barèmes!$A$6:$A$28,"Vitesse — 50 m (s)",Barèmes!$B$6:$B$28,H570,Barèmes!$C$6:$C$28,IF(H570="6ème","Mixte",G570)),"fragile","satisfaisant")),IF(U570&gt;=SUMIFS(Barèmes!$D$6:$D$28,Barèmes!$A$6:$A$28,"Vitesse — 50 m (s)",Barèmes!$B$6:$B$28,H570,Barèmes!$C$6:$C$28,IF(H570="6ème","Mixte",G570)),"à besoin",IF(U570&gt;=SUMIFS(Barèmes!$E$6:$E$28,Barèmes!$A$6:$A$28,"Vitesse — 50 m (s)",Barèmes!$B$6:$B$28,H570,Barèmes!$C$6:$C$28,IF(H570="6ème","Mixte",G570)),"fragile","satisfaisant"))))</f>
        <v/>
      </c>
      <c r="W570" s="25" t="str">
        <f>IF(OR(U570="",SUMPRODUCT((Barèmes!$A$6:$A$28="Vitesse — 50 m (s)")*(Barèmes!$B$6:$B$28=H570)*(Barèmes!$C$6:$C$28=IF(H570="6ème","Mixte",G570)))=0),"",IF(SUMPRODUCT((Barèmes!$A$6:$A$28="Vitesse — 50 m (s)")*(Barèmes!$B$6:$B$28=H570)*(Barèmes!$C$6:$C$28=IF(H570="6ème","Mixte",G570))*(Barèmes!$J$6:$J$28="+"))&gt;0,IF(U570&lt;=SUMIFS(Barèmes!$F$6:$F$28,Barèmes!$A$6:$A$28,"Vitesse — 50 m (s)",Barèmes!$B$6:$B$28,H570,Barèmes!$C$6:$C$28,IF(H570="6ème","Mixte",G570)),Barèmes!$B$2,IF(U570&lt;=SUMIFS(Barèmes!$G$6:$G$28,Barèmes!$A$6:$A$28,"Vitesse — 50 m (s)",Barèmes!$B$6:$B$28,H570,Barèmes!$C$6:$C$28,IF(H570="6ème","Mixte",G570)),Barèmes!$C$2,IF(U570&lt;=SUMIFS(Barèmes!$H$6:$H$28,Barèmes!$A$6:$A$28,"Vitesse — 50 m (s)",Barèmes!$B$6:$B$28,H570,Barèmes!$C$6:$C$28,IF(H570="6ème","Mixte",G570)),Barèmes!$D$2,IF(U570&lt;=SUMIFS(Barèmes!$I$6:$I$28,Barèmes!$A$6:$A$28,"Vitesse — 50 m (s)",Barèmes!$B$6:$B$28,H570,Barèmes!$C$6:$C$28,IF(H570="6ème","Mixte",G570)),Barèmes!$E$2,Barèmes!$F$2)))),IF(U570&gt;=SUMIFS(Barèmes!$F$6:$F$28,Barèmes!$A$6:$A$28,"Vitesse — 50 m (s)",Barèmes!$B$6:$B$28,H570,Barèmes!$C$6:$C$28,IF(H570="6ème","Mixte",G570)),Barèmes!$B$2,IF(U570&gt;=SUMIFS(Barèmes!$G$6:$G$28,Barèmes!$A$6:$A$28,"Vitesse — 50 m (s)",Barèmes!$B$6:$B$28,H570,Barèmes!$C$6:$C$28,IF(H570="6ème","Mixte",G570)),Barèmes!$C$2,IF(U570&gt;=SUMIFS(Barèmes!$H$6:$H$28,Barèmes!$A$6:$A$28,"Vitesse — 50 m (s)",Barèmes!$B$6:$B$28,H570,Barèmes!$C$6:$C$28,IF(H570="6ème","Mixte",G570)),Barèmes!$D$2,IF(U570&gt;=SUMIFS(Barèmes!$I$6:$I$28,Barèmes!$A$6:$A$28,"Vitesse — 50 m (s)",Barèmes!$B$6:$B$28,H570,Barèmes!$C$6:$C$28,IF(H570="6ème","Mixte",G570)),Barèmes!$E$2,Barèmes!$F$2))))))</f>
        <v/>
      </c>
      <c r="X570" s="18"/>
      <c r="Y570" s="26" t="str" cm="1">
        <f t="array" ref="Y570">IF(OR(X570="",SUMPRODUCT((Barèmes!$A$6:$A$28="Souplesse (score 1-5)")*(Barèmes!$B$6:$B$28=H570)*(Barèmes!$C$6:$C$28=IF(H570="6ème","Mixte",G570)))=0),"",IF(SUMPRODUCT((Barèmes!$A$6:$A$28="Souplesse (score 1-5)")*(Barèmes!$B$6:$B$28=H570)*(Barèmes!$C$6:$C$28=IF(H570="6ème","Mixte",G570))*(Barèmes!$J$6:$J$28="+"))&gt;0,IF(X570&lt;=SUMIFS(Barèmes!$D$6:$D$28,Barèmes!$A$6:$A$28,"Souplesse (score 1-5)",Barèmes!$B$6:$B$28,H570,Barèmes!$C$6:$C$28,IF(H570="6ème","Mixte",G570)),"à besoin",IF(X570&lt;=SUMIFS(Barèmes!$E$6:$E$28,Barèmes!$A$6:$A$28,"Souplesse (score 1-5)",Barèmes!$B$6:$B$28,H570,Barèmes!$C$6:$C$28,IF(H570="6ème","Mixte",G570)),"fragile","satisfaisant")),IF(X570&gt;=SUMIFS(Barèmes!$D$6:$D$28,Barèmes!$A$6:$A$28,"Souplesse (score 1-5)",Barèmes!$B$6:$B$28,H570,Barèmes!$C$6:$C$28,IF(H570="6ème","Mixte",G570)),"à besoin",IF(X570&gt;=SUMIFS(Barèmes!$E$6:$E$28,Barèmes!$A$6:$A$28,"Souplesse (score 1-5)",Barèmes!$B$6:$B$28,H570,Barèmes!$C$6:$C$28,IF(H570="6ème","Mixte",G570)),"fragile","satisfaisant"))))</f>
        <v/>
      </c>
      <c r="Z570" s="26" t="str" cm="1">
        <f t="array" ref="Z570">IF(OR(X570="",SUMPRODUCT((Barèmes!$A$6:$A$28="Souplesse (score 1-5)")*(Barèmes!$B$6:$B$28=H570)*(Barèmes!$C$6:$C$28=IF(H570="6ème","Mixte",G570)))=0),"",IF(SUMPRODUCT((Barèmes!$A$6:$A$28="Souplesse (score 1-5)")*(Barèmes!$B$6:$B$28=H570)*(Barèmes!$C$6:$C$28=IF(H570="6ème","Mixte",G570))*(Barèmes!$J$6:$J$28="+"))&gt;0,IF(X570&lt;=SUMIFS(Barèmes!$F$6:$F$28,Barèmes!$A$6:$A$28,"Souplesse (score 1-5)",Barèmes!$B$6:$B$28,H570,Barèmes!$C$6:$C$28,IF(H570="6ème","Mixte",G570)),Barèmes!$B$2,IF(X570&lt;=SUMIFS(Barèmes!$G$6:$G$28,Barèmes!$A$6:$A$28,"Souplesse (score 1-5)",Barèmes!$B$6:$B$28,H570,Barèmes!$C$6:$C$28,IF(H570="6ème","Mixte",G570)),Barèmes!$C$2,IF(X570&lt;=SUMIFS(Barèmes!$H$6:$H$28,Barèmes!$A$6:$A$28,"Souplesse (score 1-5)",Barèmes!$B$6:$B$28,H570,Barèmes!$C$6:$C$28,IF(H570="6ème","Mixte",G570)),Barèmes!$D$2,IF(X570&lt;=SUMIFS(Barèmes!$I$6:$I$28,Barèmes!$A$6:$A$28,"Souplesse (score 1-5)",Barèmes!$B$6:$B$28,H570,Barèmes!$C$6:$C$28,IF(H570="6ème","Mixte",G570)),Barèmes!$E$2,Barèmes!$F$2)))),IF(X570&gt;=SUMIFS(Barèmes!$F$6:$F$28,Barèmes!$A$6:$A$28,"Souplesse (score 1-5)",Barèmes!$B$6:$B$28,H570,Barèmes!$C$6:$C$28,IF(H570="6ème","Mixte",G570)),Barèmes!$B$2,IF(X570&gt;=SUMIFS(Barèmes!$G$6:$G$28,Barèmes!$A$6:$A$28,"Souplesse (score 1-5)",Barèmes!$B$6:$B$28,H570,Barèmes!$C$6:$C$28,IF(H570="6ème","Mixte",G570)),Barèmes!$C$2,IF(X570&gt;=SUMIFS(Barèmes!$H$6:$H$28,Barèmes!$A$6:$A$28,"Souplesse (score 1-5)",Barèmes!$B$6:$B$28,H570,Barèmes!$C$6:$C$28,IF(H570="6ème","Mixte",G570)),Barèmes!$D$2,IF(X570&gt;=SUMIFS(Barèmes!$I$6:$I$28,Barèmes!$A$6:$A$28,"Souplesse (score 1-5)",Barèmes!$B$6:$B$28,H570,Barèmes!$C$6:$C$28,IF(H570="6ème","Mixte",G570)),Barèmes!$E$2,Barèmes!$F$2))))))</f>
        <v/>
      </c>
      <c r="AA570" s="22"/>
      <c r="AB570" s="27" t="str">
        <f>IF(OR(AA570="",SUMPRODUCT((Barèmes!$A$6:$A$28="Agilité — T-test 974 (s)")*(Barèmes!$B$6:$B$28=H570)*(Barèmes!$C$6:$C$28=IF(H570="6ème","Mixte",G570)))=0),"",IF(SUMPRODUCT((Barèmes!$A$6:$A$28="Agilité — T-test 974 (s)")*(Barèmes!$B$6:$B$28=H570)*(Barèmes!$C$6:$C$28=IF(H570="6ème","Mixte",G570))*(Barèmes!$J$6:$J$28="+"))&gt;0,IF(AA570&lt;=SUMIFS(Barèmes!$D$6:$D$28,Barèmes!$A$6:$A$28,"Agilité — T-test 974 (s)",Barèmes!$B$6:$B$28,H570,Barèmes!$C$6:$C$28,IF(H570="6ème","Mixte",G570)),"à besoin",IF(AA570&lt;=SUMIFS(Barèmes!$E$6:$E$28,Barèmes!$A$6:$A$28,"Agilité — T-test 974 (s)",Barèmes!$B$6:$B$28,H570,Barèmes!$C$6:$C$28,IF(H570="6ème","Mixte",G570)),"fragile","satisfaisant")),IF(AA570&gt;=SUMIFS(Barèmes!$D$6:$D$28,Barèmes!$A$6:$A$28,"Agilité — T-test 974 (s)",Barèmes!$B$6:$B$28,H570,Barèmes!$C$6:$C$28,IF(H570="6ème","Mixte",G570)),"à besoin",IF(AA570&gt;=SUMIFS(Barèmes!$E$6:$E$28,Barèmes!$A$6:$A$28,"Agilité — T-test 974 (s)",Barèmes!$B$6:$B$28,H570,Barèmes!$C$6:$C$28,IF(H570="6ème","Mixte",G570)),"fragile","satisfaisant"))))</f>
        <v/>
      </c>
      <c r="AC570" s="27" t="str">
        <f>IF(OR(AA570="",SUMPRODUCT((Barèmes!$A$6:$A$28="Agilité — T-test 974 (s)")*(Barèmes!$B$6:$B$28=H570)*(Barèmes!$C$6:$C$28=IF(H570="6ème","Mixte",G570)))=0),"",IF(SUMPRODUCT((Barèmes!$A$6:$A$28="Agilité — T-test 974 (s)")*(Barèmes!$B$6:$B$28=H570)*(Barèmes!$C$6:$C$28=IF(H570="6ème","Mixte",G570))*(Barèmes!$J$6:$J$28="+"))&gt;0,IF(AA570&lt;=SUMIFS(Barèmes!$F$6:$F$28,Barèmes!$A$6:$A$28,"Agilité — T-test 974 (s)",Barèmes!$B$6:$B$28,H570,Barèmes!$C$6:$C$28,IF(H570="6ème","Mixte",G570)),Barèmes!$B$2,IF(AA570&lt;=SUMIFS(Barèmes!$G$6:$G$28,Barèmes!$A$6:$A$28,"Agilité — T-test 974 (s)",Barèmes!$B$6:$B$28,H570,Barèmes!$C$6:$C$28,IF(H570="6ème","Mixte",G570)),Barèmes!$C$2,IF(AA570&lt;=SUMIFS(Barèmes!$H$6:$H$28,Barèmes!$A$6:$A$28,"Agilité — T-test 974 (s)",Barèmes!$B$6:$B$28,H570,Barèmes!$C$6:$C$28,IF(H570="6ème","Mixte",G570)),Barèmes!$D$2,IF(AA570&lt;=SUMIFS(Barèmes!$I$6:$I$28,Barèmes!$A$6:$A$28,"Agilité — T-test 974 (s)",Barèmes!$B$6:$B$28,H570,Barèmes!$C$6:$C$28,IF(H570="6ème","Mixte",G570)),Barèmes!$E$2,Barèmes!$F$2)))),IF(AA570&gt;=SUMIFS(Barèmes!$F$6:$F$28,Barèmes!$A$6:$A$28,"Agilité — T-test 974 (s)",Barèmes!$B$6:$B$28,H570,Barèmes!$C$6:$C$28,IF(H570="6ème","Mixte",G570)),Barèmes!$B$2,IF(AA570&gt;=SUMIFS(Barèmes!$G$6:$G$28,Barèmes!$A$6:$A$28,"Agilité — T-test 974 (s)",Barèmes!$B$6:$B$28,H570,Barèmes!$C$6:$C$28,IF(H570="6ème","Mixte",G570)),Barèmes!$C$2,IF(AA570&gt;=SUMIFS(Barèmes!$H$6:$H$28,Barèmes!$A$6:$A$28,"Agilité — T-test 974 (s)",Barèmes!$B$6:$B$28,H570,Barèmes!$C$6:$C$28,IF(H570="6ème","Mixte",G570)),Barèmes!$D$2,IF(AA570&gt;=SUMIFS(Barèmes!$I$6:$I$28,Barèmes!$A$6:$A$28,"Agilité — T-test 974 (s)",Barèmes!$B$6:$B$28,H570,Barèmes!$C$6:$C$28,IF(H570="6ème","Mixte",G570)),Barèmes!$E$2,Barèmes!$F$2))))))</f>
        <v/>
      </c>
      <c r="AD570" s="28" t="str">
        <f t="shared" si="66"/>
        <v/>
      </c>
      <c r="AE570" s="29" t="str">
        <f t="shared" si="67"/>
        <v/>
      </c>
      <c r="AF570" s="30" t="str">
        <f>IF(OR(AD570="",SUMPRODUCT((Barèmes!$A$6:$A$28="Surcoût d'agilité (s) — technique")*(Barèmes!$B$6:$B$28=H570)*(Barèmes!$C$6:$C$28=IF(H570="6ème","Mixte",G570)))=0),"",IF(SUMPRODUCT((Barèmes!$A$6:$A$28="Surcoût d'agilité (s) — technique")*(Barèmes!$B$6:$B$28=H570)*(Barèmes!$C$6:$C$28=IF(H570="6ème","Mixte",G570))*(Barèmes!$J$6:$J$28="+"))&gt;0,IF(AD570&lt;=SUMIFS(Barèmes!$D$6:$D$28,Barèmes!$A$6:$A$28,"Surcoût d'agilité (s) — technique",Barèmes!$B$6:$B$28,H570,Barèmes!$C$6:$C$28,IF(H570="6ème","Mixte",G570)),"à besoin",IF(AD570&lt;=SUMIFS(Barèmes!$E$6:$E$28,Barèmes!$A$6:$A$28,"Surcoût d'agilité (s) — technique",Barèmes!$B$6:$B$28,H570,Barèmes!$C$6:$C$28,IF(H570="6ème","Mixte",G570)),"fragile","satisfaisant")),IF(AD570&gt;=SUMIFS(Barèmes!$D$6:$D$28,Barèmes!$A$6:$A$28,"Surcoût d'agilité (s) — technique",Barèmes!$B$6:$B$28,H570,Barèmes!$C$6:$C$28,IF(H570="6ème","Mixte",G570)),"à besoin",IF(AD570&gt;=SUMIFS(Barèmes!$E$6:$E$28,Barèmes!$A$6:$A$28,"Surcoût d'agilité (s) — technique",Barèmes!$B$6:$B$28,H570,Barèmes!$C$6:$C$28,IF(H570="6ème","Mixte",G570)),"fragile","satisfaisant"))))</f>
        <v/>
      </c>
      <c r="AG570" s="30" t="str">
        <f>IF(OR(AD570="",SUMPRODUCT((Barèmes!$A$6:$A$28="Surcoût d'agilité (s) — technique")*(Barèmes!$B$6:$B$28=H570)*(Barèmes!$C$6:$C$28=IF(H570="6ème","Mixte",G570)))=0),"",IF(SUMPRODUCT((Barèmes!$A$6:$A$28="Surcoût d'agilité (s) — technique")*(Barèmes!$B$6:$B$28=H570)*(Barèmes!$C$6:$C$28=IF(H570="6ème","Mixte",G570))*(Barèmes!$J$6:$J$28="+"))&gt;0,IF(AD570&lt;=SUMIFS(Barèmes!$F$6:$F$28,Barèmes!$A$6:$A$28,"Surcoût d'agilité (s) — technique",Barèmes!$B$6:$B$28,H570,Barèmes!$C$6:$C$28,IF(H570="6ème","Mixte",G570)),Barèmes!$B$2,IF(AD570&lt;=SUMIFS(Barèmes!$G$6:$G$28,Barèmes!$A$6:$A$28,"Surcoût d'agilité (s) — technique",Barèmes!$B$6:$B$28,H570,Barèmes!$C$6:$C$28,IF(H570="6ème","Mixte",G570)),Barèmes!$C$2,IF(AD570&lt;=SUMIFS(Barèmes!$H$6:$H$28,Barèmes!$A$6:$A$28,"Surcoût d'agilité (s) — technique",Barèmes!$B$6:$B$28,H570,Barèmes!$C$6:$C$28,IF(H570="6ème","Mixte",G570)),Barèmes!$D$2,IF(AD570&lt;=SUMIFS(Barèmes!$I$6:$I$28,Barèmes!$A$6:$A$28,"Surcoût d'agilité (s) — technique",Barèmes!$B$6:$B$28,H570,Barèmes!$C$6:$C$28,IF(H570="6ème","Mixte",G570)),Barèmes!$E$2,Barèmes!$F$2)))),IF(AD570&gt;=SUMIFS(Barèmes!$F$6:$F$28,Barèmes!$A$6:$A$28,"Surcoût d'agilité (s) — technique",Barèmes!$B$6:$B$28,H570,Barèmes!$C$6:$C$28,IF(H570="6ème","Mixte",G570)),Barèmes!$B$2,IF(AD570&gt;=SUMIFS(Barèmes!$G$6:$G$28,Barèmes!$A$6:$A$28,"Surcoût d'agilité (s) — technique",Barèmes!$B$6:$B$28,H570,Barèmes!$C$6:$C$28,IF(H570="6ème","Mixte",G570)),Barèmes!$C$2,IF(AD570&gt;=SUMIFS(Barèmes!$H$6:$H$28,Barèmes!$A$6:$A$28,"Surcoût d'agilité (s) — technique",Barèmes!$B$6:$B$28,H570,Barèmes!$C$6:$C$28,IF(H570="6ème","Mixte",G570)),Barèmes!$D$2,IF(AD570&gt;=SUMIFS(Barèmes!$I$6:$I$28,Barèmes!$A$6:$A$28,"Surcoût d'agilité (s) — technique",Barèmes!$B$6:$B$28,H570,Barèmes!$C$6:$C$28,IF(H570="6ème","Mixte",G570)),Barèmes!$E$2,Barèmes!$F$2))))))</f>
        <v/>
      </c>
      <c r="AH570" s="31" t="str">
        <f>IF((IF(N570="",0,1)+IF(Q570="",0,1)+IF(W570="",0,1)+IF(Z570="",0,1)+IF(AC570="",0,1))=0,"",3*IF(N570=Barèmes!$B$2,1,IF(N570=Barèmes!$C$2,2,IF(N570=Barèmes!$D$2,3,IF(N570=Barèmes!$E$2,4,IF(N570=Barèmes!$F$2,5,0)))))+3*IF(Q570=Barèmes!$B$2,1,IF(Q570=Barèmes!$C$2,2,IF(Q570=Barèmes!$D$2,3,IF(Q570=Barèmes!$E$2,4,IF(Q570=Barèmes!$F$2,5,0)))))+2*IF(W570=Barèmes!$B$2,1,IF(W570=Barèmes!$C$2,2,IF(W570=Barèmes!$D$2,3,IF(W570=Barèmes!$E$2,4,IF(W570=Barèmes!$F$2,5,0)))))+1*IF(Z570=Barèmes!$B$2,1,IF(Z570=Barèmes!$C$2,2,IF(Z570=Barèmes!$D$2,3,IF(Z570=Barèmes!$E$2,4,IF(Z570=Barèmes!$F$2,5,0)))))+1*IF(AC570=Barèmes!$B$2,1,IF(AC570=Barèmes!$C$2,2,IF(AC570=Barèmes!$D$2,3,IF(AC570=Barèmes!$E$2,4,IF(AC570=Barèmes!$F$2,5,0))))))</f>
        <v/>
      </c>
      <c r="AI570" s="31"/>
      <c r="AJ570" s="32" t="str">
        <f>IFERROR(INDEX(Croissance!$B$5:$B$604,MATCH(A570,Croissance!$A$5:$A$604,0)),"")</f>
        <v/>
      </c>
      <c r="AK570" s="32" t="str">
        <f>IFERROR(INDEX(Croissance!$C$5:$C$604,MATCH(A570,Croissance!$A$5:$A$604,0)),"")</f>
        <v/>
      </c>
      <c r="AL570" s="32" t="str">
        <f>IFERROR(INDEX(Croissance!$D$5:$D$604,MATCH(A570,Croissance!$A$5:$A$604,0)),"")</f>
        <v/>
      </c>
      <c r="AM570" s="32" t="str">
        <f>IFERROR(INDEX(Croissance!$E$5:$E$604,MATCH(A570,Croissance!$A$5:$A$604,0)),"")</f>
        <v/>
      </c>
      <c r="AO570" s="33">
        <f t="shared" si="72"/>
        <v>0</v>
      </c>
      <c r="AP570" s="33">
        <f t="shared" si="68"/>
        <v>0</v>
      </c>
      <c r="AQ570" s="33">
        <f>IF(A570="",0,IF(AND(OR('Synthèse classe'!$C$2="Tous",C570='Synthèse classe'!$C$2),OR('Synthèse classe'!$C$3="Toutes",D570='Synthèse classe'!$C$3),OR('Synthèse classe'!$C$4="Toutes",AND('Synthèse classe'!$C$4="Dernière",AP570=1),B570=IFERROR(VALUE('Synthèse classe'!$C$4),0))),1,0))</f>
        <v>0</v>
      </c>
      <c r="AR570" s="34" t="str">
        <f t="shared" si="69"/>
        <v/>
      </c>
    </row>
    <row r="571" spans="1:44" x14ac:dyDescent="0.2">
      <c r="A571" s="17" t="str">
        <f t="shared" si="65"/>
        <v/>
      </c>
      <c r="B571" s="18"/>
      <c r="C571" s="19"/>
      <c r="D571" s="19"/>
      <c r="E571" s="19"/>
      <c r="F571" s="19"/>
      <c r="G571" s="19"/>
      <c r="H571" s="17" t="str">
        <f t="shared" si="70"/>
        <v/>
      </c>
      <c r="I571" s="20"/>
      <c r="J571" s="18"/>
      <c r="K571" s="19"/>
      <c r="L571" s="21" t="str">
        <f t="shared" si="71"/>
        <v/>
      </c>
      <c r="M571" s="21" t="str">
        <f>IF(OR(J571="",SUMPRODUCT((Barèmes!$A$6:$A$28="Endurance — Luc Léger (palier)")*(Barèmes!$B$6:$B$28=H571)*(Barèmes!$C$6:$C$28=IF(H571="6ème","Mixte",G571)))=0),"",IF(SUMPRODUCT((Barèmes!$A$6:$A$28="Endurance — Luc Léger (palier)")*(Barèmes!$B$6:$B$28=H571)*(Barèmes!$C$6:$C$28=IF(H571="6ème","Mixte",G571))*(Barèmes!$J$6:$J$28="+"))&gt;0,IF(J571&lt;=SUMIFS(Barèmes!$D$6:$D$28,Barèmes!$A$6:$A$28,"Endurance — Luc Léger (palier)",Barèmes!$B$6:$B$28,H571,Barèmes!$C$6:$C$28,IF(H571="6ème","Mixte",G571)),"à besoin",IF(J571&lt;=SUMIFS(Barèmes!$E$6:$E$28,Barèmes!$A$6:$A$28,"Endurance — Luc Léger (palier)",Barèmes!$B$6:$B$28,H571,Barèmes!$C$6:$C$28,IF(H571="6ème","Mixte",G571)),"fragile","satisfaisant")),IF(J571&gt;=SUMIFS(Barèmes!$D$6:$D$28,Barèmes!$A$6:$A$28,"Endurance — Luc Léger (palier)",Barèmes!$B$6:$B$28,H571,Barèmes!$C$6:$C$28,IF(H571="6ème","Mixte",G571)),"à besoin",IF(J571&gt;=SUMIFS(Barèmes!$E$6:$E$28,Barèmes!$A$6:$A$28,"Endurance — Luc Léger (palier)",Barèmes!$B$6:$B$28,H571,Barèmes!$C$6:$C$28,IF(H571="6ème","Mixte",G571)),"fragile","satisfaisant"))))</f>
        <v/>
      </c>
      <c r="N571" s="21" t="str">
        <f>IF(OR(J571="",SUMPRODUCT((Barèmes!$A$6:$A$28="Endurance — Luc Léger (palier)")*(Barèmes!$B$6:$B$28=H571)*(Barèmes!$C$6:$C$28=IF(H571="6ème","Mixte",G571)))=0),"",IF(SUMPRODUCT((Barèmes!$A$6:$A$28="Endurance — Luc Léger (palier)")*(Barèmes!$B$6:$B$28=H571)*(Barèmes!$C$6:$C$28=IF(H571="6ème","Mixte",G571))*(Barèmes!$J$6:$J$28="+"))&gt;0,IF(J571&lt;=SUMIFS(Barèmes!$F$6:$F$28,Barèmes!$A$6:$A$28,"Endurance — Luc Léger (palier)",Barèmes!$B$6:$B$28,H571,Barèmes!$C$6:$C$28,IF(H571="6ème","Mixte",G571)),Barèmes!$B$2,IF(J571&lt;=SUMIFS(Barèmes!$G$6:$G$28,Barèmes!$A$6:$A$28,"Endurance — Luc Léger (palier)",Barèmes!$B$6:$B$28,H571,Barèmes!$C$6:$C$28,IF(H571="6ème","Mixte",G571)),Barèmes!$C$2,IF(J571&lt;=SUMIFS(Barèmes!$H$6:$H$28,Barèmes!$A$6:$A$28,"Endurance — Luc Léger (palier)",Barèmes!$B$6:$B$28,H571,Barèmes!$C$6:$C$28,IF(H571="6ème","Mixte",G571)),Barèmes!$D$2,IF(J571&lt;=SUMIFS(Barèmes!$I$6:$I$28,Barèmes!$A$6:$A$28,"Endurance — Luc Léger (palier)",Barèmes!$B$6:$B$28,H571,Barèmes!$C$6:$C$28,IF(H571="6ème","Mixte",G571)),Barèmes!$E$2,Barèmes!$F$2)))),IF(J571&gt;=SUMIFS(Barèmes!$F$6:$F$28,Barèmes!$A$6:$A$28,"Endurance — Luc Léger (palier)",Barèmes!$B$6:$B$28,H571,Barèmes!$C$6:$C$28,IF(H571="6ème","Mixte",G571)),Barèmes!$B$2,IF(J571&gt;=SUMIFS(Barèmes!$G$6:$G$28,Barèmes!$A$6:$A$28,"Endurance — Luc Léger (palier)",Barèmes!$B$6:$B$28,H571,Barèmes!$C$6:$C$28,IF(H571="6ème","Mixte",G571)),Barèmes!$C$2,IF(J571&gt;=SUMIFS(Barèmes!$H$6:$H$28,Barèmes!$A$6:$A$28,"Endurance — Luc Léger (palier)",Barèmes!$B$6:$B$28,H571,Barèmes!$C$6:$C$28,IF(H571="6ème","Mixte",G571)),Barèmes!$D$2,IF(J571&gt;=SUMIFS(Barèmes!$I$6:$I$28,Barèmes!$A$6:$A$28,"Endurance — Luc Léger (palier)",Barèmes!$B$6:$B$28,H571,Barèmes!$C$6:$C$28,IF(H571="6ème","Mixte",G571)),Barèmes!$E$2,Barèmes!$F$2))))))</f>
        <v/>
      </c>
      <c r="O571" s="22"/>
      <c r="P571" s="23" t="str">
        <f>IF(OR(O571="",SUMPRODUCT((Barèmes!$A$6:$A$28="Force bas du corps — Saut en longueur (m)")*(Barèmes!$B$6:$B$28=H571)*(Barèmes!$C$6:$C$28=IF(H571="6ème","Mixte",G571)))=0),"",IF(SUMPRODUCT((Barèmes!$A$6:$A$28="Force bas du corps — Saut en longueur (m)")*(Barèmes!$B$6:$B$28=H571)*(Barèmes!$C$6:$C$28=IF(H571="6ème","Mixte",G571))*(Barèmes!$J$6:$J$28="+"))&gt;0,IF(O571&lt;=SUMIFS(Barèmes!$D$6:$D$28,Barèmes!$A$6:$A$28,"Force bas du corps — Saut en longueur (m)",Barèmes!$B$6:$B$28,H571,Barèmes!$C$6:$C$28,IF(H571="6ème","Mixte",G571)),"à besoin",IF(O571&lt;=SUMIFS(Barèmes!$E$6:$E$28,Barèmes!$A$6:$A$28,"Force bas du corps — Saut en longueur (m)",Barèmes!$B$6:$B$28,H571,Barèmes!$C$6:$C$28,IF(H571="6ème","Mixte",G571)),"fragile","satisfaisant")),IF(O571&gt;=SUMIFS(Barèmes!$D$6:$D$28,Barèmes!$A$6:$A$28,"Force bas du corps — Saut en longueur (m)",Barèmes!$B$6:$B$28,H571,Barèmes!$C$6:$C$28,IF(H571="6ème","Mixte",G571)),"à besoin",IF(O571&gt;=SUMIFS(Barèmes!$E$6:$E$28,Barèmes!$A$6:$A$28,"Force bas du corps — Saut en longueur (m)",Barèmes!$B$6:$B$28,H571,Barèmes!$C$6:$C$28,IF(H571="6ème","Mixte",G571)),"fragile","satisfaisant"))))</f>
        <v/>
      </c>
      <c r="Q571" s="23" t="str">
        <f>IF(OR(O571="",SUMPRODUCT((Barèmes!$A$6:$A$28="Force bas du corps — Saut en longueur (m)")*(Barèmes!$B$6:$B$28=H571)*(Barèmes!$C$6:$C$28=IF(H571="6ème","Mixte",G571)))=0),"",IF(SUMPRODUCT((Barèmes!$A$6:$A$28="Force bas du corps — Saut en longueur (m)")*(Barèmes!$B$6:$B$28=H571)*(Barèmes!$C$6:$C$28=IF(H571="6ème","Mixte",G571))*(Barèmes!$J$6:$J$28="+"))&gt;0,IF(O571&lt;=SUMIFS(Barèmes!$F$6:$F$28,Barèmes!$A$6:$A$28,"Force bas du corps — Saut en longueur (m)",Barèmes!$B$6:$B$28,H571,Barèmes!$C$6:$C$28,IF(H571="6ème","Mixte",G571)),Barèmes!$B$2,IF(O571&lt;=SUMIFS(Barèmes!$G$6:$G$28,Barèmes!$A$6:$A$28,"Force bas du corps — Saut en longueur (m)",Barèmes!$B$6:$B$28,H571,Barèmes!$C$6:$C$28,IF(H571="6ème","Mixte",G571)),Barèmes!$C$2,IF(O571&lt;=SUMIFS(Barèmes!$H$6:$H$28,Barèmes!$A$6:$A$28,"Force bas du corps — Saut en longueur (m)",Barèmes!$B$6:$B$28,H571,Barèmes!$C$6:$C$28,IF(H571="6ème","Mixte",G571)),Barèmes!$D$2,IF(O571&lt;=SUMIFS(Barèmes!$I$6:$I$28,Barèmes!$A$6:$A$28,"Force bas du corps — Saut en longueur (m)",Barèmes!$B$6:$B$28,H571,Barèmes!$C$6:$C$28,IF(H571="6ème","Mixte",G571)),Barèmes!$E$2,Barèmes!$F$2)))),IF(O571&gt;=SUMIFS(Barèmes!$F$6:$F$28,Barèmes!$A$6:$A$28,"Force bas du corps — Saut en longueur (m)",Barèmes!$B$6:$B$28,H571,Barèmes!$C$6:$C$28,IF(H571="6ème","Mixte",G571)),Barèmes!$B$2,IF(O571&gt;=SUMIFS(Barèmes!$G$6:$G$28,Barèmes!$A$6:$A$28,"Force bas du corps — Saut en longueur (m)",Barèmes!$B$6:$B$28,H571,Barèmes!$C$6:$C$28,IF(H571="6ème","Mixte",G571)),Barèmes!$C$2,IF(O571&gt;=SUMIFS(Barèmes!$H$6:$H$28,Barèmes!$A$6:$A$28,"Force bas du corps — Saut en longueur (m)",Barèmes!$B$6:$B$28,H571,Barèmes!$C$6:$C$28,IF(H571="6ème","Mixte",G571)),Barèmes!$D$2,IF(O571&gt;=SUMIFS(Barèmes!$I$6:$I$28,Barèmes!$A$6:$A$28,"Force bas du corps — Saut en longueur (m)",Barèmes!$B$6:$B$28,H571,Barèmes!$C$6:$C$28,IF(H571="6ème","Mixte",G571)),Barèmes!$E$2,Barèmes!$F$2))))))</f>
        <v/>
      </c>
      <c r="R571" s="22"/>
      <c r="S571" s="24" t="str">
        <f>IF(OR(R571="",SUMPRODUCT((Barèmes!$A$6:$A$28="Vitesse — 30 m (s)")*(Barèmes!$B$6:$B$28=H571)*(Barèmes!$C$6:$C$28=IF(H571="6ème","Mixte",G571)))=0),"",IF(SUMPRODUCT((Barèmes!$A$6:$A$28="Vitesse — 30 m (s)")*(Barèmes!$B$6:$B$28=H571)*(Barèmes!$C$6:$C$28=IF(H571="6ème","Mixte",G571))*(Barèmes!$J$6:$J$28="+"))&gt;0,IF(R571&lt;=SUMIFS(Barèmes!$D$6:$D$28,Barèmes!$A$6:$A$28,"Vitesse — 30 m (s)",Barèmes!$B$6:$B$28,H571,Barèmes!$C$6:$C$28,IF(H571="6ème","Mixte",G571)),"à besoin",IF(R571&lt;=SUMIFS(Barèmes!$E$6:$E$28,Barèmes!$A$6:$A$28,"Vitesse — 30 m (s)",Barèmes!$B$6:$B$28,H571,Barèmes!$C$6:$C$28,IF(H571="6ème","Mixte",G571)),"fragile","satisfaisant")),IF(R571&gt;=SUMIFS(Barèmes!$D$6:$D$28,Barèmes!$A$6:$A$28,"Vitesse — 30 m (s)",Barèmes!$B$6:$B$28,H571,Barèmes!$C$6:$C$28,IF(H571="6ème","Mixte",G571)),"à besoin",IF(R571&gt;=SUMIFS(Barèmes!$E$6:$E$28,Barèmes!$A$6:$A$28,"Vitesse — 30 m (s)",Barèmes!$B$6:$B$28,H571,Barèmes!$C$6:$C$28,IF(H571="6ème","Mixte",G571)),"fragile","satisfaisant"))))</f>
        <v/>
      </c>
      <c r="T571" s="24" t="str">
        <f>IF(OR(R571="",SUMPRODUCT((Barèmes!$A$6:$A$28="Vitesse — 30 m (s)")*(Barèmes!$B$6:$B$28=H571)*(Barèmes!$C$6:$C$28=IF(H571="6ème","Mixte",G571)))=0),"",IF(SUMPRODUCT((Barèmes!$A$6:$A$28="Vitesse — 30 m (s)")*(Barèmes!$B$6:$B$28=H571)*(Barèmes!$C$6:$C$28=IF(H571="6ème","Mixte",G571))*(Barèmes!$J$6:$J$28="+"))&gt;0,IF(R571&lt;=SUMIFS(Barèmes!$F$6:$F$28,Barèmes!$A$6:$A$28,"Vitesse — 30 m (s)",Barèmes!$B$6:$B$28,H571,Barèmes!$C$6:$C$28,IF(H571="6ème","Mixte",G571)),Barèmes!$B$2,IF(R571&lt;=SUMIFS(Barèmes!$G$6:$G$28,Barèmes!$A$6:$A$28,"Vitesse — 30 m (s)",Barèmes!$B$6:$B$28,H571,Barèmes!$C$6:$C$28,IF(H571="6ème","Mixte",G571)),Barèmes!$C$2,IF(R571&lt;=SUMIFS(Barèmes!$H$6:$H$28,Barèmes!$A$6:$A$28,"Vitesse — 30 m (s)",Barèmes!$B$6:$B$28,H571,Barèmes!$C$6:$C$28,IF(H571="6ème","Mixte",G571)),Barèmes!$D$2,IF(R571&lt;=SUMIFS(Barèmes!$I$6:$I$28,Barèmes!$A$6:$A$28,"Vitesse — 30 m (s)",Barèmes!$B$6:$B$28,H571,Barèmes!$C$6:$C$28,IF(H571="6ème","Mixte",G571)),Barèmes!$E$2,Barèmes!$F$2)))),IF(R571&gt;=SUMIFS(Barèmes!$F$6:$F$28,Barèmes!$A$6:$A$28,"Vitesse — 30 m (s)",Barèmes!$B$6:$B$28,H571,Barèmes!$C$6:$C$28,IF(H571="6ème","Mixte",G571)),Barèmes!$B$2,IF(R571&gt;=SUMIFS(Barèmes!$G$6:$G$28,Barèmes!$A$6:$A$28,"Vitesse — 30 m (s)",Barèmes!$B$6:$B$28,H571,Barèmes!$C$6:$C$28,IF(H571="6ème","Mixte",G571)),Barèmes!$C$2,IF(R571&gt;=SUMIFS(Barèmes!$H$6:$H$28,Barèmes!$A$6:$A$28,"Vitesse — 30 m (s)",Barèmes!$B$6:$B$28,H571,Barèmes!$C$6:$C$28,IF(H571="6ème","Mixte",G571)),Barèmes!$D$2,IF(R571&gt;=SUMIFS(Barèmes!$I$6:$I$28,Barèmes!$A$6:$A$28,"Vitesse — 30 m (s)",Barèmes!$B$6:$B$28,H571,Barèmes!$C$6:$C$28,IF(H571="6ème","Mixte",G571)),Barèmes!$E$2,Barèmes!$F$2))))))</f>
        <v/>
      </c>
      <c r="U571" s="22"/>
      <c r="V571" s="25" t="str">
        <f>IF(OR(U571="",SUMPRODUCT((Barèmes!$A$6:$A$28="Vitesse — 50 m (s)")*(Barèmes!$B$6:$B$28=H571)*(Barèmes!$C$6:$C$28=IF(H571="6ème","Mixte",G571)))=0),"",IF(SUMPRODUCT((Barèmes!$A$6:$A$28="Vitesse — 50 m (s)")*(Barèmes!$B$6:$B$28=H571)*(Barèmes!$C$6:$C$28=IF(H571="6ème","Mixte",G571))*(Barèmes!$J$6:$J$28="+"))&gt;0,IF(U571&lt;=SUMIFS(Barèmes!$D$6:$D$28,Barèmes!$A$6:$A$28,"Vitesse — 50 m (s)",Barèmes!$B$6:$B$28,H571,Barèmes!$C$6:$C$28,IF(H571="6ème","Mixte",G571)),"à besoin",IF(U571&lt;=SUMIFS(Barèmes!$E$6:$E$28,Barèmes!$A$6:$A$28,"Vitesse — 50 m (s)",Barèmes!$B$6:$B$28,H571,Barèmes!$C$6:$C$28,IF(H571="6ème","Mixte",G571)),"fragile","satisfaisant")),IF(U571&gt;=SUMIFS(Barèmes!$D$6:$D$28,Barèmes!$A$6:$A$28,"Vitesse — 50 m (s)",Barèmes!$B$6:$B$28,H571,Barèmes!$C$6:$C$28,IF(H571="6ème","Mixte",G571)),"à besoin",IF(U571&gt;=SUMIFS(Barèmes!$E$6:$E$28,Barèmes!$A$6:$A$28,"Vitesse — 50 m (s)",Barèmes!$B$6:$B$28,H571,Barèmes!$C$6:$C$28,IF(H571="6ème","Mixte",G571)),"fragile","satisfaisant"))))</f>
        <v/>
      </c>
      <c r="W571" s="25" t="str">
        <f>IF(OR(U571="",SUMPRODUCT((Barèmes!$A$6:$A$28="Vitesse — 50 m (s)")*(Barèmes!$B$6:$B$28=H571)*(Barèmes!$C$6:$C$28=IF(H571="6ème","Mixte",G571)))=0),"",IF(SUMPRODUCT((Barèmes!$A$6:$A$28="Vitesse — 50 m (s)")*(Barèmes!$B$6:$B$28=H571)*(Barèmes!$C$6:$C$28=IF(H571="6ème","Mixte",G571))*(Barèmes!$J$6:$J$28="+"))&gt;0,IF(U571&lt;=SUMIFS(Barèmes!$F$6:$F$28,Barèmes!$A$6:$A$28,"Vitesse — 50 m (s)",Barèmes!$B$6:$B$28,H571,Barèmes!$C$6:$C$28,IF(H571="6ème","Mixte",G571)),Barèmes!$B$2,IF(U571&lt;=SUMIFS(Barèmes!$G$6:$G$28,Barèmes!$A$6:$A$28,"Vitesse — 50 m (s)",Barèmes!$B$6:$B$28,H571,Barèmes!$C$6:$C$28,IF(H571="6ème","Mixte",G571)),Barèmes!$C$2,IF(U571&lt;=SUMIFS(Barèmes!$H$6:$H$28,Barèmes!$A$6:$A$28,"Vitesse — 50 m (s)",Barèmes!$B$6:$B$28,H571,Barèmes!$C$6:$C$28,IF(H571="6ème","Mixte",G571)),Barèmes!$D$2,IF(U571&lt;=SUMIFS(Barèmes!$I$6:$I$28,Barèmes!$A$6:$A$28,"Vitesse — 50 m (s)",Barèmes!$B$6:$B$28,H571,Barèmes!$C$6:$C$28,IF(H571="6ème","Mixte",G571)),Barèmes!$E$2,Barèmes!$F$2)))),IF(U571&gt;=SUMIFS(Barèmes!$F$6:$F$28,Barèmes!$A$6:$A$28,"Vitesse — 50 m (s)",Barèmes!$B$6:$B$28,H571,Barèmes!$C$6:$C$28,IF(H571="6ème","Mixte",G571)),Barèmes!$B$2,IF(U571&gt;=SUMIFS(Barèmes!$G$6:$G$28,Barèmes!$A$6:$A$28,"Vitesse — 50 m (s)",Barèmes!$B$6:$B$28,H571,Barèmes!$C$6:$C$28,IF(H571="6ème","Mixte",G571)),Barèmes!$C$2,IF(U571&gt;=SUMIFS(Barèmes!$H$6:$H$28,Barèmes!$A$6:$A$28,"Vitesse — 50 m (s)",Barèmes!$B$6:$B$28,H571,Barèmes!$C$6:$C$28,IF(H571="6ème","Mixte",G571)),Barèmes!$D$2,IF(U571&gt;=SUMIFS(Barèmes!$I$6:$I$28,Barèmes!$A$6:$A$28,"Vitesse — 50 m (s)",Barèmes!$B$6:$B$28,H571,Barèmes!$C$6:$C$28,IF(H571="6ème","Mixte",G571)),Barèmes!$E$2,Barèmes!$F$2))))))</f>
        <v/>
      </c>
      <c r="X571" s="18"/>
      <c r="Y571" s="26" t="str" cm="1">
        <f t="array" ref="Y571">IF(OR(X571="",SUMPRODUCT((Barèmes!$A$6:$A$28="Souplesse (score 1-5)")*(Barèmes!$B$6:$B$28=H571)*(Barèmes!$C$6:$C$28=IF(H571="6ème","Mixte",G571)))=0),"",IF(SUMPRODUCT((Barèmes!$A$6:$A$28="Souplesse (score 1-5)")*(Barèmes!$B$6:$B$28=H571)*(Barèmes!$C$6:$C$28=IF(H571="6ème","Mixte",G571))*(Barèmes!$J$6:$J$28="+"))&gt;0,IF(X571&lt;=SUMIFS(Barèmes!$D$6:$D$28,Barèmes!$A$6:$A$28,"Souplesse (score 1-5)",Barèmes!$B$6:$B$28,H571,Barèmes!$C$6:$C$28,IF(H571="6ème","Mixte",G571)),"à besoin",IF(X571&lt;=SUMIFS(Barèmes!$E$6:$E$28,Barèmes!$A$6:$A$28,"Souplesse (score 1-5)",Barèmes!$B$6:$B$28,H571,Barèmes!$C$6:$C$28,IF(H571="6ème","Mixte",G571)),"fragile","satisfaisant")),IF(X571&gt;=SUMIFS(Barèmes!$D$6:$D$28,Barèmes!$A$6:$A$28,"Souplesse (score 1-5)",Barèmes!$B$6:$B$28,H571,Barèmes!$C$6:$C$28,IF(H571="6ème","Mixte",G571)),"à besoin",IF(X571&gt;=SUMIFS(Barèmes!$E$6:$E$28,Barèmes!$A$6:$A$28,"Souplesse (score 1-5)",Barèmes!$B$6:$B$28,H571,Barèmes!$C$6:$C$28,IF(H571="6ème","Mixte",G571)),"fragile","satisfaisant"))))</f>
        <v/>
      </c>
      <c r="Z571" s="26" t="str" cm="1">
        <f t="array" ref="Z571">IF(OR(X571="",SUMPRODUCT((Barèmes!$A$6:$A$28="Souplesse (score 1-5)")*(Barèmes!$B$6:$B$28=H571)*(Barèmes!$C$6:$C$28=IF(H571="6ème","Mixte",G571)))=0),"",IF(SUMPRODUCT((Barèmes!$A$6:$A$28="Souplesse (score 1-5)")*(Barèmes!$B$6:$B$28=H571)*(Barèmes!$C$6:$C$28=IF(H571="6ème","Mixte",G571))*(Barèmes!$J$6:$J$28="+"))&gt;0,IF(X571&lt;=SUMIFS(Barèmes!$F$6:$F$28,Barèmes!$A$6:$A$28,"Souplesse (score 1-5)",Barèmes!$B$6:$B$28,H571,Barèmes!$C$6:$C$28,IF(H571="6ème","Mixte",G571)),Barèmes!$B$2,IF(X571&lt;=SUMIFS(Barèmes!$G$6:$G$28,Barèmes!$A$6:$A$28,"Souplesse (score 1-5)",Barèmes!$B$6:$B$28,H571,Barèmes!$C$6:$C$28,IF(H571="6ème","Mixte",G571)),Barèmes!$C$2,IF(X571&lt;=SUMIFS(Barèmes!$H$6:$H$28,Barèmes!$A$6:$A$28,"Souplesse (score 1-5)",Barèmes!$B$6:$B$28,H571,Barèmes!$C$6:$C$28,IF(H571="6ème","Mixte",G571)),Barèmes!$D$2,IF(X571&lt;=SUMIFS(Barèmes!$I$6:$I$28,Barèmes!$A$6:$A$28,"Souplesse (score 1-5)",Barèmes!$B$6:$B$28,H571,Barèmes!$C$6:$C$28,IF(H571="6ème","Mixte",G571)),Barèmes!$E$2,Barèmes!$F$2)))),IF(X571&gt;=SUMIFS(Barèmes!$F$6:$F$28,Barèmes!$A$6:$A$28,"Souplesse (score 1-5)",Barèmes!$B$6:$B$28,H571,Barèmes!$C$6:$C$28,IF(H571="6ème","Mixte",G571)),Barèmes!$B$2,IF(X571&gt;=SUMIFS(Barèmes!$G$6:$G$28,Barèmes!$A$6:$A$28,"Souplesse (score 1-5)",Barèmes!$B$6:$B$28,H571,Barèmes!$C$6:$C$28,IF(H571="6ème","Mixte",G571)),Barèmes!$C$2,IF(X571&gt;=SUMIFS(Barèmes!$H$6:$H$28,Barèmes!$A$6:$A$28,"Souplesse (score 1-5)",Barèmes!$B$6:$B$28,H571,Barèmes!$C$6:$C$28,IF(H571="6ème","Mixte",G571)),Barèmes!$D$2,IF(X571&gt;=SUMIFS(Barèmes!$I$6:$I$28,Barèmes!$A$6:$A$28,"Souplesse (score 1-5)",Barèmes!$B$6:$B$28,H571,Barèmes!$C$6:$C$28,IF(H571="6ème","Mixte",G571)),Barèmes!$E$2,Barèmes!$F$2))))))</f>
        <v/>
      </c>
      <c r="AA571" s="22"/>
      <c r="AB571" s="27" t="str">
        <f>IF(OR(AA571="",SUMPRODUCT((Barèmes!$A$6:$A$28="Agilité — T-test 974 (s)")*(Barèmes!$B$6:$B$28=H571)*(Barèmes!$C$6:$C$28=IF(H571="6ème","Mixte",G571)))=0),"",IF(SUMPRODUCT((Barèmes!$A$6:$A$28="Agilité — T-test 974 (s)")*(Barèmes!$B$6:$B$28=H571)*(Barèmes!$C$6:$C$28=IF(H571="6ème","Mixte",G571))*(Barèmes!$J$6:$J$28="+"))&gt;0,IF(AA571&lt;=SUMIFS(Barèmes!$D$6:$D$28,Barèmes!$A$6:$A$28,"Agilité — T-test 974 (s)",Barèmes!$B$6:$B$28,H571,Barèmes!$C$6:$C$28,IF(H571="6ème","Mixte",G571)),"à besoin",IF(AA571&lt;=SUMIFS(Barèmes!$E$6:$E$28,Barèmes!$A$6:$A$28,"Agilité — T-test 974 (s)",Barèmes!$B$6:$B$28,H571,Barèmes!$C$6:$C$28,IF(H571="6ème","Mixte",G571)),"fragile","satisfaisant")),IF(AA571&gt;=SUMIFS(Barèmes!$D$6:$D$28,Barèmes!$A$6:$A$28,"Agilité — T-test 974 (s)",Barèmes!$B$6:$B$28,H571,Barèmes!$C$6:$C$28,IF(H571="6ème","Mixte",G571)),"à besoin",IF(AA571&gt;=SUMIFS(Barèmes!$E$6:$E$28,Barèmes!$A$6:$A$28,"Agilité — T-test 974 (s)",Barèmes!$B$6:$B$28,H571,Barèmes!$C$6:$C$28,IF(H571="6ème","Mixte",G571)),"fragile","satisfaisant"))))</f>
        <v/>
      </c>
      <c r="AC571" s="27" t="str">
        <f>IF(OR(AA571="",SUMPRODUCT((Barèmes!$A$6:$A$28="Agilité — T-test 974 (s)")*(Barèmes!$B$6:$B$28=H571)*(Barèmes!$C$6:$C$28=IF(H571="6ème","Mixte",G571)))=0),"",IF(SUMPRODUCT((Barèmes!$A$6:$A$28="Agilité — T-test 974 (s)")*(Barèmes!$B$6:$B$28=H571)*(Barèmes!$C$6:$C$28=IF(H571="6ème","Mixte",G571))*(Barèmes!$J$6:$J$28="+"))&gt;0,IF(AA571&lt;=SUMIFS(Barèmes!$F$6:$F$28,Barèmes!$A$6:$A$28,"Agilité — T-test 974 (s)",Barèmes!$B$6:$B$28,H571,Barèmes!$C$6:$C$28,IF(H571="6ème","Mixte",G571)),Barèmes!$B$2,IF(AA571&lt;=SUMIFS(Barèmes!$G$6:$G$28,Barèmes!$A$6:$A$28,"Agilité — T-test 974 (s)",Barèmes!$B$6:$B$28,H571,Barèmes!$C$6:$C$28,IF(H571="6ème","Mixte",G571)),Barèmes!$C$2,IF(AA571&lt;=SUMIFS(Barèmes!$H$6:$H$28,Barèmes!$A$6:$A$28,"Agilité — T-test 974 (s)",Barèmes!$B$6:$B$28,H571,Barèmes!$C$6:$C$28,IF(H571="6ème","Mixte",G571)),Barèmes!$D$2,IF(AA571&lt;=SUMIFS(Barèmes!$I$6:$I$28,Barèmes!$A$6:$A$28,"Agilité — T-test 974 (s)",Barèmes!$B$6:$B$28,H571,Barèmes!$C$6:$C$28,IF(H571="6ème","Mixte",G571)),Barèmes!$E$2,Barèmes!$F$2)))),IF(AA571&gt;=SUMIFS(Barèmes!$F$6:$F$28,Barèmes!$A$6:$A$28,"Agilité — T-test 974 (s)",Barèmes!$B$6:$B$28,H571,Barèmes!$C$6:$C$28,IF(H571="6ème","Mixte",G571)),Barèmes!$B$2,IF(AA571&gt;=SUMIFS(Barèmes!$G$6:$G$28,Barèmes!$A$6:$A$28,"Agilité — T-test 974 (s)",Barèmes!$B$6:$B$28,H571,Barèmes!$C$6:$C$28,IF(H571="6ème","Mixte",G571)),Barèmes!$C$2,IF(AA571&gt;=SUMIFS(Barèmes!$H$6:$H$28,Barèmes!$A$6:$A$28,"Agilité — T-test 974 (s)",Barèmes!$B$6:$B$28,H571,Barèmes!$C$6:$C$28,IF(H571="6ème","Mixte",G571)),Barèmes!$D$2,IF(AA571&gt;=SUMIFS(Barèmes!$I$6:$I$28,Barèmes!$A$6:$A$28,"Agilité — T-test 974 (s)",Barèmes!$B$6:$B$28,H571,Barèmes!$C$6:$C$28,IF(H571="6ème","Mixte",G571)),Barèmes!$E$2,Barèmes!$F$2))))))</f>
        <v/>
      </c>
      <c r="AD571" s="28" t="str">
        <f t="shared" si="66"/>
        <v/>
      </c>
      <c r="AE571" s="29" t="str">
        <f t="shared" si="67"/>
        <v/>
      </c>
      <c r="AF571" s="30" t="str">
        <f>IF(OR(AD571="",SUMPRODUCT((Barèmes!$A$6:$A$28="Surcoût d'agilité (s) — technique")*(Barèmes!$B$6:$B$28=H571)*(Barèmes!$C$6:$C$28=IF(H571="6ème","Mixte",G571)))=0),"",IF(SUMPRODUCT((Barèmes!$A$6:$A$28="Surcoût d'agilité (s) — technique")*(Barèmes!$B$6:$B$28=H571)*(Barèmes!$C$6:$C$28=IF(H571="6ème","Mixte",G571))*(Barèmes!$J$6:$J$28="+"))&gt;0,IF(AD571&lt;=SUMIFS(Barèmes!$D$6:$D$28,Barèmes!$A$6:$A$28,"Surcoût d'agilité (s) — technique",Barèmes!$B$6:$B$28,H571,Barèmes!$C$6:$C$28,IF(H571="6ème","Mixte",G571)),"à besoin",IF(AD571&lt;=SUMIFS(Barèmes!$E$6:$E$28,Barèmes!$A$6:$A$28,"Surcoût d'agilité (s) — technique",Barèmes!$B$6:$B$28,H571,Barèmes!$C$6:$C$28,IF(H571="6ème","Mixte",G571)),"fragile","satisfaisant")),IF(AD571&gt;=SUMIFS(Barèmes!$D$6:$D$28,Barèmes!$A$6:$A$28,"Surcoût d'agilité (s) — technique",Barèmes!$B$6:$B$28,H571,Barèmes!$C$6:$C$28,IF(H571="6ème","Mixte",G571)),"à besoin",IF(AD571&gt;=SUMIFS(Barèmes!$E$6:$E$28,Barèmes!$A$6:$A$28,"Surcoût d'agilité (s) — technique",Barèmes!$B$6:$B$28,H571,Barèmes!$C$6:$C$28,IF(H571="6ème","Mixte",G571)),"fragile","satisfaisant"))))</f>
        <v/>
      </c>
      <c r="AG571" s="30" t="str">
        <f>IF(OR(AD571="",SUMPRODUCT((Barèmes!$A$6:$A$28="Surcoût d'agilité (s) — technique")*(Barèmes!$B$6:$B$28=H571)*(Barèmes!$C$6:$C$28=IF(H571="6ème","Mixte",G571)))=0),"",IF(SUMPRODUCT((Barèmes!$A$6:$A$28="Surcoût d'agilité (s) — technique")*(Barèmes!$B$6:$B$28=H571)*(Barèmes!$C$6:$C$28=IF(H571="6ème","Mixte",G571))*(Barèmes!$J$6:$J$28="+"))&gt;0,IF(AD571&lt;=SUMIFS(Barèmes!$F$6:$F$28,Barèmes!$A$6:$A$28,"Surcoût d'agilité (s) — technique",Barèmes!$B$6:$B$28,H571,Barèmes!$C$6:$C$28,IF(H571="6ème","Mixte",G571)),Barèmes!$B$2,IF(AD571&lt;=SUMIFS(Barèmes!$G$6:$G$28,Barèmes!$A$6:$A$28,"Surcoût d'agilité (s) — technique",Barèmes!$B$6:$B$28,H571,Barèmes!$C$6:$C$28,IF(H571="6ème","Mixte",G571)),Barèmes!$C$2,IF(AD571&lt;=SUMIFS(Barèmes!$H$6:$H$28,Barèmes!$A$6:$A$28,"Surcoût d'agilité (s) — technique",Barèmes!$B$6:$B$28,H571,Barèmes!$C$6:$C$28,IF(H571="6ème","Mixte",G571)),Barèmes!$D$2,IF(AD571&lt;=SUMIFS(Barèmes!$I$6:$I$28,Barèmes!$A$6:$A$28,"Surcoût d'agilité (s) — technique",Barèmes!$B$6:$B$28,H571,Barèmes!$C$6:$C$28,IF(H571="6ème","Mixte",G571)),Barèmes!$E$2,Barèmes!$F$2)))),IF(AD571&gt;=SUMIFS(Barèmes!$F$6:$F$28,Barèmes!$A$6:$A$28,"Surcoût d'agilité (s) — technique",Barèmes!$B$6:$B$28,H571,Barèmes!$C$6:$C$28,IF(H571="6ème","Mixte",G571)),Barèmes!$B$2,IF(AD571&gt;=SUMIFS(Barèmes!$G$6:$G$28,Barèmes!$A$6:$A$28,"Surcoût d'agilité (s) — technique",Barèmes!$B$6:$B$28,H571,Barèmes!$C$6:$C$28,IF(H571="6ème","Mixte",G571)),Barèmes!$C$2,IF(AD571&gt;=SUMIFS(Barèmes!$H$6:$H$28,Barèmes!$A$6:$A$28,"Surcoût d'agilité (s) — technique",Barèmes!$B$6:$B$28,H571,Barèmes!$C$6:$C$28,IF(H571="6ème","Mixte",G571)),Barèmes!$D$2,IF(AD571&gt;=SUMIFS(Barèmes!$I$6:$I$28,Barèmes!$A$6:$A$28,"Surcoût d'agilité (s) — technique",Barèmes!$B$6:$B$28,H571,Barèmes!$C$6:$C$28,IF(H571="6ème","Mixte",G571)),Barèmes!$E$2,Barèmes!$F$2))))))</f>
        <v/>
      </c>
      <c r="AH571" s="31" t="str">
        <f>IF((IF(N571="",0,1)+IF(Q571="",0,1)+IF(W571="",0,1)+IF(Z571="",0,1)+IF(AC571="",0,1))=0,"",3*IF(N571=Barèmes!$B$2,1,IF(N571=Barèmes!$C$2,2,IF(N571=Barèmes!$D$2,3,IF(N571=Barèmes!$E$2,4,IF(N571=Barèmes!$F$2,5,0)))))+3*IF(Q571=Barèmes!$B$2,1,IF(Q571=Barèmes!$C$2,2,IF(Q571=Barèmes!$D$2,3,IF(Q571=Barèmes!$E$2,4,IF(Q571=Barèmes!$F$2,5,0)))))+2*IF(W571=Barèmes!$B$2,1,IF(W571=Barèmes!$C$2,2,IF(W571=Barèmes!$D$2,3,IF(W571=Barèmes!$E$2,4,IF(W571=Barèmes!$F$2,5,0)))))+1*IF(Z571=Barèmes!$B$2,1,IF(Z571=Barèmes!$C$2,2,IF(Z571=Barèmes!$D$2,3,IF(Z571=Barèmes!$E$2,4,IF(Z571=Barèmes!$F$2,5,0)))))+1*IF(AC571=Barèmes!$B$2,1,IF(AC571=Barèmes!$C$2,2,IF(AC571=Barèmes!$D$2,3,IF(AC571=Barèmes!$E$2,4,IF(AC571=Barèmes!$F$2,5,0))))))</f>
        <v/>
      </c>
      <c r="AI571" s="31"/>
      <c r="AJ571" s="32" t="str">
        <f>IFERROR(INDEX(Croissance!$B$5:$B$604,MATCH(A571,Croissance!$A$5:$A$604,0)),"")</f>
        <v/>
      </c>
      <c r="AK571" s="32" t="str">
        <f>IFERROR(INDEX(Croissance!$C$5:$C$604,MATCH(A571,Croissance!$A$5:$A$604,0)),"")</f>
        <v/>
      </c>
      <c r="AL571" s="32" t="str">
        <f>IFERROR(INDEX(Croissance!$D$5:$D$604,MATCH(A571,Croissance!$A$5:$A$604,0)),"")</f>
        <v/>
      </c>
      <c r="AM571" s="32" t="str">
        <f>IFERROR(INDEX(Croissance!$E$5:$E$604,MATCH(A571,Croissance!$A$5:$A$604,0)),"")</f>
        <v/>
      </c>
      <c r="AO571" s="33">
        <f t="shared" si="72"/>
        <v>0</v>
      </c>
      <c r="AP571" s="33">
        <f t="shared" si="68"/>
        <v>0</v>
      </c>
      <c r="AQ571" s="33">
        <f>IF(A571="",0,IF(AND(OR('Synthèse classe'!$C$2="Tous",C571='Synthèse classe'!$C$2),OR('Synthèse classe'!$C$3="Toutes",D571='Synthèse classe'!$C$3),OR('Synthèse classe'!$C$4="Toutes",AND('Synthèse classe'!$C$4="Dernière",AP571=1),B571=IFERROR(VALUE('Synthèse classe'!$C$4),0))),1,0))</f>
        <v>0</v>
      </c>
      <c r="AR571" s="34" t="str">
        <f t="shared" si="69"/>
        <v/>
      </c>
    </row>
    <row r="572" spans="1:44" x14ac:dyDescent="0.2">
      <c r="A572" s="17" t="str">
        <f t="shared" si="65"/>
        <v/>
      </c>
      <c r="B572" s="18"/>
      <c r="C572" s="19"/>
      <c r="D572" s="19"/>
      <c r="E572" s="19"/>
      <c r="F572" s="19"/>
      <c r="G572" s="19"/>
      <c r="H572" s="17" t="str">
        <f t="shared" si="70"/>
        <v/>
      </c>
      <c r="I572" s="20"/>
      <c r="J572" s="18"/>
      <c r="K572" s="19"/>
      <c r="L572" s="21" t="str">
        <f t="shared" si="71"/>
        <v/>
      </c>
      <c r="M572" s="21" t="str">
        <f>IF(OR(J572="",SUMPRODUCT((Barèmes!$A$6:$A$28="Endurance — Luc Léger (palier)")*(Barèmes!$B$6:$B$28=H572)*(Barèmes!$C$6:$C$28=IF(H572="6ème","Mixte",G572)))=0),"",IF(SUMPRODUCT((Barèmes!$A$6:$A$28="Endurance — Luc Léger (palier)")*(Barèmes!$B$6:$B$28=H572)*(Barèmes!$C$6:$C$28=IF(H572="6ème","Mixte",G572))*(Barèmes!$J$6:$J$28="+"))&gt;0,IF(J572&lt;=SUMIFS(Barèmes!$D$6:$D$28,Barèmes!$A$6:$A$28,"Endurance — Luc Léger (palier)",Barèmes!$B$6:$B$28,H572,Barèmes!$C$6:$C$28,IF(H572="6ème","Mixte",G572)),"à besoin",IF(J572&lt;=SUMIFS(Barèmes!$E$6:$E$28,Barèmes!$A$6:$A$28,"Endurance — Luc Léger (palier)",Barèmes!$B$6:$B$28,H572,Barèmes!$C$6:$C$28,IF(H572="6ème","Mixte",G572)),"fragile","satisfaisant")),IF(J572&gt;=SUMIFS(Barèmes!$D$6:$D$28,Barèmes!$A$6:$A$28,"Endurance — Luc Léger (palier)",Barèmes!$B$6:$B$28,H572,Barèmes!$C$6:$C$28,IF(H572="6ème","Mixte",G572)),"à besoin",IF(J572&gt;=SUMIFS(Barèmes!$E$6:$E$28,Barèmes!$A$6:$A$28,"Endurance — Luc Léger (palier)",Barèmes!$B$6:$B$28,H572,Barèmes!$C$6:$C$28,IF(H572="6ème","Mixte",G572)),"fragile","satisfaisant"))))</f>
        <v/>
      </c>
      <c r="N572" s="21" t="str">
        <f>IF(OR(J572="",SUMPRODUCT((Barèmes!$A$6:$A$28="Endurance — Luc Léger (palier)")*(Barèmes!$B$6:$B$28=H572)*(Barèmes!$C$6:$C$28=IF(H572="6ème","Mixte",G572)))=0),"",IF(SUMPRODUCT((Barèmes!$A$6:$A$28="Endurance — Luc Léger (palier)")*(Barèmes!$B$6:$B$28=H572)*(Barèmes!$C$6:$C$28=IF(H572="6ème","Mixte",G572))*(Barèmes!$J$6:$J$28="+"))&gt;0,IF(J572&lt;=SUMIFS(Barèmes!$F$6:$F$28,Barèmes!$A$6:$A$28,"Endurance — Luc Léger (palier)",Barèmes!$B$6:$B$28,H572,Barèmes!$C$6:$C$28,IF(H572="6ème","Mixte",G572)),Barèmes!$B$2,IF(J572&lt;=SUMIFS(Barèmes!$G$6:$G$28,Barèmes!$A$6:$A$28,"Endurance — Luc Léger (palier)",Barèmes!$B$6:$B$28,H572,Barèmes!$C$6:$C$28,IF(H572="6ème","Mixte",G572)),Barèmes!$C$2,IF(J572&lt;=SUMIFS(Barèmes!$H$6:$H$28,Barèmes!$A$6:$A$28,"Endurance — Luc Léger (palier)",Barèmes!$B$6:$B$28,H572,Barèmes!$C$6:$C$28,IF(H572="6ème","Mixte",G572)),Barèmes!$D$2,IF(J572&lt;=SUMIFS(Barèmes!$I$6:$I$28,Barèmes!$A$6:$A$28,"Endurance — Luc Léger (palier)",Barèmes!$B$6:$B$28,H572,Barèmes!$C$6:$C$28,IF(H572="6ème","Mixte",G572)),Barèmes!$E$2,Barèmes!$F$2)))),IF(J572&gt;=SUMIFS(Barèmes!$F$6:$F$28,Barèmes!$A$6:$A$28,"Endurance — Luc Léger (palier)",Barèmes!$B$6:$B$28,H572,Barèmes!$C$6:$C$28,IF(H572="6ème","Mixte",G572)),Barèmes!$B$2,IF(J572&gt;=SUMIFS(Barèmes!$G$6:$G$28,Barèmes!$A$6:$A$28,"Endurance — Luc Léger (palier)",Barèmes!$B$6:$B$28,H572,Barèmes!$C$6:$C$28,IF(H572="6ème","Mixte",G572)),Barèmes!$C$2,IF(J572&gt;=SUMIFS(Barèmes!$H$6:$H$28,Barèmes!$A$6:$A$28,"Endurance — Luc Léger (palier)",Barèmes!$B$6:$B$28,H572,Barèmes!$C$6:$C$28,IF(H572="6ème","Mixte",G572)),Barèmes!$D$2,IF(J572&gt;=SUMIFS(Barèmes!$I$6:$I$28,Barèmes!$A$6:$A$28,"Endurance — Luc Léger (palier)",Barèmes!$B$6:$B$28,H572,Barèmes!$C$6:$C$28,IF(H572="6ème","Mixte",G572)),Barèmes!$E$2,Barèmes!$F$2))))))</f>
        <v/>
      </c>
      <c r="O572" s="22"/>
      <c r="P572" s="23" t="str">
        <f>IF(OR(O572="",SUMPRODUCT((Barèmes!$A$6:$A$28="Force bas du corps — Saut en longueur (m)")*(Barèmes!$B$6:$B$28=H572)*(Barèmes!$C$6:$C$28=IF(H572="6ème","Mixte",G572)))=0),"",IF(SUMPRODUCT((Barèmes!$A$6:$A$28="Force bas du corps — Saut en longueur (m)")*(Barèmes!$B$6:$B$28=H572)*(Barèmes!$C$6:$C$28=IF(H572="6ème","Mixte",G572))*(Barèmes!$J$6:$J$28="+"))&gt;0,IF(O572&lt;=SUMIFS(Barèmes!$D$6:$D$28,Barèmes!$A$6:$A$28,"Force bas du corps — Saut en longueur (m)",Barèmes!$B$6:$B$28,H572,Barèmes!$C$6:$C$28,IF(H572="6ème","Mixte",G572)),"à besoin",IF(O572&lt;=SUMIFS(Barèmes!$E$6:$E$28,Barèmes!$A$6:$A$28,"Force bas du corps — Saut en longueur (m)",Barèmes!$B$6:$B$28,H572,Barèmes!$C$6:$C$28,IF(H572="6ème","Mixte",G572)),"fragile","satisfaisant")),IF(O572&gt;=SUMIFS(Barèmes!$D$6:$D$28,Barèmes!$A$6:$A$28,"Force bas du corps — Saut en longueur (m)",Barèmes!$B$6:$B$28,H572,Barèmes!$C$6:$C$28,IF(H572="6ème","Mixte",G572)),"à besoin",IF(O572&gt;=SUMIFS(Barèmes!$E$6:$E$28,Barèmes!$A$6:$A$28,"Force bas du corps — Saut en longueur (m)",Barèmes!$B$6:$B$28,H572,Barèmes!$C$6:$C$28,IF(H572="6ème","Mixte",G572)),"fragile","satisfaisant"))))</f>
        <v/>
      </c>
      <c r="Q572" s="23" t="str">
        <f>IF(OR(O572="",SUMPRODUCT((Barèmes!$A$6:$A$28="Force bas du corps — Saut en longueur (m)")*(Barèmes!$B$6:$B$28=H572)*(Barèmes!$C$6:$C$28=IF(H572="6ème","Mixte",G572)))=0),"",IF(SUMPRODUCT((Barèmes!$A$6:$A$28="Force bas du corps — Saut en longueur (m)")*(Barèmes!$B$6:$B$28=H572)*(Barèmes!$C$6:$C$28=IF(H572="6ème","Mixte",G572))*(Barèmes!$J$6:$J$28="+"))&gt;0,IF(O572&lt;=SUMIFS(Barèmes!$F$6:$F$28,Barèmes!$A$6:$A$28,"Force bas du corps — Saut en longueur (m)",Barèmes!$B$6:$B$28,H572,Barèmes!$C$6:$C$28,IF(H572="6ème","Mixte",G572)),Barèmes!$B$2,IF(O572&lt;=SUMIFS(Barèmes!$G$6:$G$28,Barèmes!$A$6:$A$28,"Force bas du corps — Saut en longueur (m)",Barèmes!$B$6:$B$28,H572,Barèmes!$C$6:$C$28,IF(H572="6ème","Mixte",G572)),Barèmes!$C$2,IF(O572&lt;=SUMIFS(Barèmes!$H$6:$H$28,Barèmes!$A$6:$A$28,"Force bas du corps — Saut en longueur (m)",Barèmes!$B$6:$B$28,H572,Barèmes!$C$6:$C$28,IF(H572="6ème","Mixte",G572)),Barèmes!$D$2,IF(O572&lt;=SUMIFS(Barèmes!$I$6:$I$28,Barèmes!$A$6:$A$28,"Force bas du corps — Saut en longueur (m)",Barèmes!$B$6:$B$28,H572,Barèmes!$C$6:$C$28,IF(H572="6ème","Mixte",G572)),Barèmes!$E$2,Barèmes!$F$2)))),IF(O572&gt;=SUMIFS(Barèmes!$F$6:$F$28,Barèmes!$A$6:$A$28,"Force bas du corps — Saut en longueur (m)",Barèmes!$B$6:$B$28,H572,Barèmes!$C$6:$C$28,IF(H572="6ème","Mixte",G572)),Barèmes!$B$2,IF(O572&gt;=SUMIFS(Barèmes!$G$6:$G$28,Barèmes!$A$6:$A$28,"Force bas du corps — Saut en longueur (m)",Barèmes!$B$6:$B$28,H572,Barèmes!$C$6:$C$28,IF(H572="6ème","Mixte",G572)),Barèmes!$C$2,IF(O572&gt;=SUMIFS(Barèmes!$H$6:$H$28,Barèmes!$A$6:$A$28,"Force bas du corps — Saut en longueur (m)",Barèmes!$B$6:$B$28,H572,Barèmes!$C$6:$C$28,IF(H572="6ème","Mixte",G572)),Barèmes!$D$2,IF(O572&gt;=SUMIFS(Barèmes!$I$6:$I$28,Barèmes!$A$6:$A$28,"Force bas du corps — Saut en longueur (m)",Barèmes!$B$6:$B$28,H572,Barèmes!$C$6:$C$28,IF(H572="6ème","Mixte",G572)),Barèmes!$E$2,Barèmes!$F$2))))))</f>
        <v/>
      </c>
      <c r="R572" s="22"/>
      <c r="S572" s="24" t="str">
        <f>IF(OR(R572="",SUMPRODUCT((Barèmes!$A$6:$A$28="Vitesse — 30 m (s)")*(Barèmes!$B$6:$B$28=H572)*(Barèmes!$C$6:$C$28=IF(H572="6ème","Mixte",G572)))=0),"",IF(SUMPRODUCT((Barèmes!$A$6:$A$28="Vitesse — 30 m (s)")*(Barèmes!$B$6:$B$28=H572)*(Barèmes!$C$6:$C$28=IF(H572="6ème","Mixte",G572))*(Barèmes!$J$6:$J$28="+"))&gt;0,IF(R572&lt;=SUMIFS(Barèmes!$D$6:$D$28,Barèmes!$A$6:$A$28,"Vitesse — 30 m (s)",Barèmes!$B$6:$B$28,H572,Barèmes!$C$6:$C$28,IF(H572="6ème","Mixte",G572)),"à besoin",IF(R572&lt;=SUMIFS(Barèmes!$E$6:$E$28,Barèmes!$A$6:$A$28,"Vitesse — 30 m (s)",Barèmes!$B$6:$B$28,H572,Barèmes!$C$6:$C$28,IF(H572="6ème","Mixte",G572)),"fragile","satisfaisant")),IF(R572&gt;=SUMIFS(Barèmes!$D$6:$D$28,Barèmes!$A$6:$A$28,"Vitesse — 30 m (s)",Barèmes!$B$6:$B$28,H572,Barèmes!$C$6:$C$28,IF(H572="6ème","Mixte",G572)),"à besoin",IF(R572&gt;=SUMIFS(Barèmes!$E$6:$E$28,Barèmes!$A$6:$A$28,"Vitesse — 30 m (s)",Barèmes!$B$6:$B$28,H572,Barèmes!$C$6:$C$28,IF(H572="6ème","Mixte",G572)),"fragile","satisfaisant"))))</f>
        <v/>
      </c>
      <c r="T572" s="24" t="str">
        <f>IF(OR(R572="",SUMPRODUCT((Barèmes!$A$6:$A$28="Vitesse — 30 m (s)")*(Barèmes!$B$6:$B$28=H572)*(Barèmes!$C$6:$C$28=IF(H572="6ème","Mixte",G572)))=0),"",IF(SUMPRODUCT((Barèmes!$A$6:$A$28="Vitesse — 30 m (s)")*(Barèmes!$B$6:$B$28=H572)*(Barèmes!$C$6:$C$28=IF(H572="6ème","Mixte",G572))*(Barèmes!$J$6:$J$28="+"))&gt;0,IF(R572&lt;=SUMIFS(Barèmes!$F$6:$F$28,Barèmes!$A$6:$A$28,"Vitesse — 30 m (s)",Barèmes!$B$6:$B$28,H572,Barèmes!$C$6:$C$28,IF(H572="6ème","Mixte",G572)),Barèmes!$B$2,IF(R572&lt;=SUMIFS(Barèmes!$G$6:$G$28,Barèmes!$A$6:$A$28,"Vitesse — 30 m (s)",Barèmes!$B$6:$B$28,H572,Barèmes!$C$6:$C$28,IF(H572="6ème","Mixte",G572)),Barèmes!$C$2,IF(R572&lt;=SUMIFS(Barèmes!$H$6:$H$28,Barèmes!$A$6:$A$28,"Vitesse — 30 m (s)",Barèmes!$B$6:$B$28,H572,Barèmes!$C$6:$C$28,IF(H572="6ème","Mixte",G572)),Barèmes!$D$2,IF(R572&lt;=SUMIFS(Barèmes!$I$6:$I$28,Barèmes!$A$6:$A$28,"Vitesse — 30 m (s)",Barèmes!$B$6:$B$28,H572,Barèmes!$C$6:$C$28,IF(H572="6ème","Mixte",G572)),Barèmes!$E$2,Barèmes!$F$2)))),IF(R572&gt;=SUMIFS(Barèmes!$F$6:$F$28,Barèmes!$A$6:$A$28,"Vitesse — 30 m (s)",Barèmes!$B$6:$B$28,H572,Barèmes!$C$6:$C$28,IF(H572="6ème","Mixte",G572)),Barèmes!$B$2,IF(R572&gt;=SUMIFS(Barèmes!$G$6:$G$28,Barèmes!$A$6:$A$28,"Vitesse — 30 m (s)",Barèmes!$B$6:$B$28,H572,Barèmes!$C$6:$C$28,IF(H572="6ème","Mixte",G572)),Barèmes!$C$2,IF(R572&gt;=SUMIFS(Barèmes!$H$6:$H$28,Barèmes!$A$6:$A$28,"Vitesse — 30 m (s)",Barèmes!$B$6:$B$28,H572,Barèmes!$C$6:$C$28,IF(H572="6ème","Mixte",G572)),Barèmes!$D$2,IF(R572&gt;=SUMIFS(Barèmes!$I$6:$I$28,Barèmes!$A$6:$A$28,"Vitesse — 30 m (s)",Barèmes!$B$6:$B$28,H572,Barèmes!$C$6:$C$28,IF(H572="6ème","Mixte",G572)),Barèmes!$E$2,Barèmes!$F$2))))))</f>
        <v/>
      </c>
      <c r="U572" s="22"/>
      <c r="V572" s="25" t="str">
        <f>IF(OR(U572="",SUMPRODUCT((Barèmes!$A$6:$A$28="Vitesse — 50 m (s)")*(Barèmes!$B$6:$B$28=H572)*(Barèmes!$C$6:$C$28=IF(H572="6ème","Mixte",G572)))=0),"",IF(SUMPRODUCT((Barèmes!$A$6:$A$28="Vitesse — 50 m (s)")*(Barèmes!$B$6:$B$28=H572)*(Barèmes!$C$6:$C$28=IF(H572="6ème","Mixte",G572))*(Barèmes!$J$6:$J$28="+"))&gt;0,IF(U572&lt;=SUMIFS(Barèmes!$D$6:$D$28,Barèmes!$A$6:$A$28,"Vitesse — 50 m (s)",Barèmes!$B$6:$B$28,H572,Barèmes!$C$6:$C$28,IF(H572="6ème","Mixte",G572)),"à besoin",IF(U572&lt;=SUMIFS(Barèmes!$E$6:$E$28,Barèmes!$A$6:$A$28,"Vitesse — 50 m (s)",Barèmes!$B$6:$B$28,H572,Barèmes!$C$6:$C$28,IF(H572="6ème","Mixte",G572)),"fragile","satisfaisant")),IF(U572&gt;=SUMIFS(Barèmes!$D$6:$D$28,Barèmes!$A$6:$A$28,"Vitesse — 50 m (s)",Barèmes!$B$6:$B$28,H572,Barèmes!$C$6:$C$28,IF(H572="6ème","Mixte",G572)),"à besoin",IF(U572&gt;=SUMIFS(Barèmes!$E$6:$E$28,Barèmes!$A$6:$A$28,"Vitesse — 50 m (s)",Barèmes!$B$6:$B$28,H572,Barèmes!$C$6:$C$28,IF(H572="6ème","Mixte",G572)),"fragile","satisfaisant"))))</f>
        <v/>
      </c>
      <c r="W572" s="25" t="str">
        <f>IF(OR(U572="",SUMPRODUCT((Barèmes!$A$6:$A$28="Vitesse — 50 m (s)")*(Barèmes!$B$6:$B$28=H572)*(Barèmes!$C$6:$C$28=IF(H572="6ème","Mixte",G572)))=0),"",IF(SUMPRODUCT((Barèmes!$A$6:$A$28="Vitesse — 50 m (s)")*(Barèmes!$B$6:$B$28=H572)*(Barèmes!$C$6:$C$28=IF(H572="6ème","Mixte",G572))*(Barèmes!$J$6:$J$28="+"))&gt;0,IF(U572&lt;=SUMIFS(Barèmes!$F$6:$F$28,Barèmes!$A$6:$A$28,"Vitesse — 50 m (s)",Barèmes!$B$6:$B$28,H572,Barèmes!$C$6:$C$28,IF(H572="6ème","Mixte",G572)),Barèmes!$B$2,IF(U572&lt;=SUMIFS(Barèmes!$G$6:$G$28,Barèmes!$A$6:$A$28,"Vitesse — 50 m (s)",Barèmes!$B$6:$B$28,H572,Barèmes!$C$6:$C$28,IF(H572="6ème","Mixte",G572)),Barèmes!$C$2,IF(U572&lt;=SUMIFS(Barèmes!$H$6:$H$28,Barèmes!$A$6:$A$28,"Vitesse — 50 m (s)",Barèmes!$B$6:$B$28,H572,Barèmes!$C$6:$C$28,IF(H572="6ème","Mixte",G572)),Barèmes!$D$2,IF(U572&lt;=SUMIFS(Barèmes!$I$6:$I$28,Barèmes!$A$6:$A$28,"Vitesse — 50 m (s)",Barèmes!$B$6:$B$28,H572,Barèmes!$C$6:$C$28,IF(H572="6ème","Mixte",G572)),Barèmes!$E$2,Barèmes!$F$2)))),IF(U572&gt;=SUMIFS(Barèmes!$F$6:$F$28,Barèmes!$A$6:$A$28,"Vitesse — 50 m (s)",Barèmes!$B$6:$B$28,H572,Barèmes!$C$6:$C$28,IF(H572="6ème","Mixte",G572)),Barèmes!$B$2,IF(U572&gt;=SUMIFS(Barèmes!$G$6:$G$28,Barèmes!$A$6:$A$28,"Vitesse — 50 m (s)",Barèmes!$B$6:$B$28,H572,Barèmes!$C$6:$C$28,IF(H572="6ème","Mixte",G572)),Barèmes!$C$2,IF(U572&gt;=SUMIFS(Barèmes!$H$6:$H$28,Barèmes!$A$6:$A$28,"Vitesse — 50 m (s)",Barèmes!$B$6:$B$28,H572,Barèmes!$C$6:$C$28,IF(H572="6ème","Mixte",G572)),Barèmes!$D$2,IF(U572&gt;=SUMIFS(Barèmes!$I$6:$I$28,Barèmes!$A$6:$A$28,"Vitesse — 50 m (s)",Barèmes!$B$6:$B$28,H572,Barèmes!$C$6:$C$28,IF(H572="6ème","Mixte",G572)),Barèmes!$E$2,Barèmes!$F$2))))))</f>
        <v/>
      </c>
      <c r="X572" s="18"/>
      <c r="Y572" s="26" t="str" cm="1">
        <f t="array" ref="Y572">IF(OR(X572="",SUMPRODUCT((Barèmes!$A$6:$A$28="Souplesse (score 1-5)")*(Barèmes!$B$6:$B$28=H572)*(Barèmes!$C$6:$C$28=IF(H572="6ème","Mixte",G572)))=0),"",IF(SUMPRODUCT((Barèmes!$A$6:$A$28="Souplesse (score 1-5)")*(Barèmes!$B$6:$B$28=H572)*(Barèmes!$C$6:$C$28=IF(H572="6ème","Mixte",G572))*(Barèmes!$J$6:$J$28="+"))&gt;0,IF(X572&lt;=SUMIFS(Barèmes!$D$6:$D$28,Barèmes!$A$6:$A$28,"Souplesse (score 1-5)",Barèmes!$B$6:$B$28,H572,Barèmes!$C$6:$C$28,IF(H572="6ème","Mixte",G572)),"à besoin",IF(X572&lt;=SUMIFS(Barèmes!$E$6:$E$28,Barèmes!$A$6:$A$28,"Souplesse (score 1-5)",Barèmes!$B$6:$B$28,H572,Barèmes!$C$6:$C$28,IF(H572="6ème","Mixte",G572)),"fragile","satisfaisant")),IF(X572&gt;=SUMIFS(Barèmes!$D$6:$D$28,Barèmes!$A$6:$A$28,"Souplesse (score 1-5)",Barèmes!$B$6:$B$28,H572,Barèmes!$C$6:$C$28,IF(H572="6ème","Mixte",G572)),"à besoin",IF(X572&gt;=SUMIFS(Barèmes!$E$6:$E$28,Barèmes!$A$6:$A$28,"Souplesse (score 1-5)",Barèmes!$B$6:$B$28,H572,Barèmes!$C$6:$C$28,IF(H572="6ème","Mixte",G572)),"fragile","satisfaisant"))))</f>
        <v/>
      </c>
      <c r="Z572" s="26" t="str" cm="1">
        <f t="array" ref="Z572">IF(OR(X572="",SUMPRODUCT((Barèmes!$A$6:$A$28="Souplesse (score 1-5)")*(Barèmes!$B$6:$B$28=H572)*(Barèmes!$C$6:$C$28=IF(H572="6ème","Mixte",G572)))=0),"",IF(SUMPRODUCT((Barèmes!$A$6:$A$28="Souplesse (score 1-5)")*(Barèmes!$B$6:$B$28=H572)*(Barèmes!$C$6:$C$28=IF(H572="6ème","Mixte",G572))*(Barèmes!$J$6:$J$28="+"))&gt;0,IF(X572&lt;=SUMIFS(Barèmes!$F$6:$F$28,Barèmes!$A$6:$A$28,"Souplesse (score 1-5)",Barèmes!$B$6:$B$28,H572,Barèmes!$C$6:$C$28,IF(H572="6ème","Mixte",G572)),Barèmes!$B$2,IF(X572&lt;=SUMIFS(Barèmes!$G$6:$G$28,Barèmes!$A$6:$A$28,"Souplesse (score 1-5)",Barèmes!$B$6:$B$28,H572,Barèmes!$C$6:$C$28,IF(H572="6ème","Mixte",G572)),Barèmes!$C$2,IF(X572&lt;=SUMIFS(Barèmes!$H$6:$H$28,Barèmes!$A$6:$A$28,"Souplesse (score 1-5)",Barèmes!$B$6:$B$28,H572,Barèmes!$C$6:$C$28,IF(H572="6ème","Mixte",G572)),Barèmes!$D$2,IF(X572&lt;=SUMIFS(Barèmes!$I$6:$I$28,Barèmes!$A$6:$A$28,"Souplesse (score 1-5)",Barèmes!$B$6:$B$28,H572,Barèmes!$C$6:$C$28,IF(H572="6ème","Mixte",G572)),Barèmes!$E$2,Barèmes!$F$2)))),IF(X572&gt;=SUMIFS(Barèmes!$F$6:$F$28,Barèmes!$A$6:$A$28,"Souplesse (score 1-5)",Barèmes!$B$6:$B$28,H572,Barèmes!$C$6:$C$28,IF(H572="6ème","Mixte",G572)),Barèmes!$B$2,IF(X572&gt;=SUMIFS(Barèmes!$G$6:$G$28,Barèmes!$A$6:$A$28,"Souplesse (score 1-5)",Barèmes!$B$6:$B$28,H572,Barèmes!$C$6:$C$28,IF(H572="6ème","Mixte",G572)),Barèmes!$C$2,IF(X572&gt;=SUMIFS(Barèmes!$H$6:$H$28,Barèmes!$A$6:$A$28,"Souplesse (score 1-5)",Barèmes!$B$6:$B$28,H572,Barèmes!$C$6:$C$28,IF(H572="6ème","Mixte",G572)),Barèmes!$D$2,IF(X572&gt;=SUMIFS(Barèmes!$I$6:$I$28,Barèmes!$A$6:$A$28,"Souplesse (score 1-5)",Barèmes!$B$6:$B$28,H572,Barèmes!$C$6:$C$28,IF(H572="6ème","Mixte",G572)),Barèmes!$E$2,Barèmes!$F$2))))))</f>
        <v/>
      </c>
      <c r="AA572" s="22"/>
      <c r="AB572" s="27" t="str">
        <f>IF(OR(AA572="",SUMPRODUCT((Barèmes!$A$6:$A$28="Agilité — T-test 974 (s)")*(Barèmes!$B$6:$B$28=H572)*(Barèmes!$C$6:$C$28=IF(H572="6ème","Mixte",G572)))=0),"",IF(SUMPRODUCT((Barèmes!$A$6:$A$28="Agilité — T-test 974 (s)")*(Barèmes!$B$6:$B$28=H572)*(Barèmes!$C$6:$C$28=IF(H572="6ème","Mixte",G572))*(Barèmes!$J$6:$J$28="+"))&gt;0,IF(AA572&lt;=SUMIFS(Barèmes!$D$6:$D$28,Barèmes!$A$6:$A$28,"Agilité — T-test 974 (s)",Barèmes!$B$6:$B$28,H572,Barèmes!$C$6:$C$28,IF(H572="6ème","Mixte",G572)),"à besoin",IF(AA572&lt;=SUMIFS(Barèmes!$E$6:$E$28,Barèmes!$A$6:$A$28,"Agilité — T-test 974 (s)",Barèmes!$B$6:$B$28,H572,Barèmes!$C$6:$C$28,IF(H572="6ème","Mixte",G572)),"fragile","satisfaisant")),IF(AA572&gt;=SUMIFS(Barèmes!$D$6:$D$28,Barèmes!$A$6:$A$28,"Agilité — T-test 974 (s)",Barèmes!$B$6:$B$28,H572,Barèmes!$C$6:$C$28,IF(H572="6ème","Mixte",G572)),"à besoin",IF(AA572&gt;=SUMIFS(Barèmes!$E$6:$E$28,Barèmes!$A$6:$A$28,"Agilité — T-test 974 (s)",Barèmes!$B$6:$B$28,H572,Barèmes!$C$6:$C$28,IF(H572="6ème","Mixte",G572)),"fragile","satisfaisant"))))</f>
        <v/>
      </c>
      <c r="AC572" s="27" t="str">
        <f>IF(OR(AA572="",SUMPRODUCT((Barèmes!$A$6:$A$28="Agilité — T-test 974 (s)")*(Barèmes!$B$6:$B$28=H572)*(Barèmes!$C$6:$C$28=IF(H572="6ème","Mixte",G572)))=0),"",IF(SUMPRODUCT((Barèmes!$A$6:$A$28="Agilité — T-test 974 (s)")*(Barèmes!$B$6:$B$28=H572)*(Barèmes!$C$6:$C$28=IF(H572="6ème","Mixte",G572))*(Barèmes!$J$6:$J$28="+"))&gt;0,IF(AA572&lt;=SUMIFS(Barèmes!$F$6:$F$28,Barèmes!$A$6:$A$28,"Agilité — T-test 974 (s)",Barèmes!$B$6:$B$28,H572,Barèmes!$C$6:$C$28,IF(H572="6ème","Mixte",G572)),Barèmes!$B$2,IF(AA572&lt;=SUMIFS(Barèmes!$G$6:$G$28,Barèmes!$A$6:$A$28,"Agilité — T-test 974 (s)",Barèmes!$B$6:$B$28,H572,Barèmes!$C$6:$C$28,IF(H572="6ème","Mixte",G572)),Barèmes!$C$2,IF(AA572&lt;=SUMIFS(Barèmes!$H$6:$H$28,Barèmes!$A$6:$A$28,"Agilité — T-test 974 (s)",Barèmes!$B$6:$B$28,H572,Barèmes!$C$6:$C$28,IF(H572="6ème","Mixte",G572)),Barèmes!$D$2,IF(AA572&lt;=SUMIFS(Barèmes!$I$6:$I$28,Barèmes!$A$6:$A$28,"Agilité — T-test 974 (s)",Barèmes!$B$6:$B$28,H572,Barèmes!$C$6:$C$28,IF(H572="6ème","Mixte",G572)),Barèmes!$E$2,Barèmes!$F$2)))),IF(AA572&gt;=SUMIFS(Barèmes!$F$6:$F$28,Barèmes!$A$6:$A$28,"Agilité — T-test 974 (s)",Barèmes!$B$6:$B$28,H572,Barèmes!$C$6:$C$28,IF(H572="6ème","Mixte",G572)),Barèmes!$B$2,IF(AA572&gt;=SUMIFS(Barèmes!$G$6:$G$28,Barèmes!$A$6:$A$28,"Agilité — T-test 974 (s)",Barèmes!$B$6:$B$28,H572,Barèmes!$C$6:$C$28,IF(H572="6ème","Mixte",G572)),Barèmes!$C$2,IF(AA572&gt;=SUMIFS(Barèmes!$H$6:$H$28,Barèmes!$A$6:$A$28,"Agilité — T-test 974 (s)",Barèmes!$B$6:$B$28,H572,Barèmes!$C$6:$C$28,IF(H572="6ème","Mixte",G572)),Barèmes!$D$2,IF(AA572&gt;=SUMIFS(Barèmes!$I$6:$I$28,Barèmes!$A$6:$A$28,"Agilité — T-test 974 (s)",Barèmes!$B$6:$B$28,H572,Barèmes!$C$6:$C$28,IF(H572="6ème","Mixte",G572)),Barèmes!$E$2,Barèmes!$F$2))))))</f>
        <v/>
      </c>
      <c r="AD572" s="28" t="str">
        <f t="shared" si="66"/>
        <v/>
      </c>
      <c r="AE572" s="29" t="str">
        <f t="shared" si="67"/>
        <v/>
      </c>
      <c r="AF572" s="30" t="str">
        <f>IF(OR(AD572="",SUMPRODUCT((Barèmes!$A$6:$A$28="Surcoût d'agilité (s) — technique")*(Barèmes!$B$6:$B$28=H572)*(Barèmes!$C$6:$C$28=IF(H572="6ème","Mixte",G572)))=0),"",IF(SUMPRODUCT((Barèmes!$A$6:$A$28="Surcoût d'agilité (s) — technique")*(Barèmes!$B$6:$B$28=H572)*(Barèmes!$C$6:$C$28=IF(H572="6ème","Mixte",G572))*(Barèmes!$J$6:$J$28="+"))&gt;0,IF(AD572&lt;=SUMIFS(Barèmes!$D$6:$D$28,Barèmes!$A$6:$A$28,"Surcoût d'agilité (s) — technique",Barèmes!$B$6:$B$28,H572,Barèmes!$C$6:$C$28,IF(H572="6ème","Mixte",G572)),"à besoin",IF(AD572&lt;=SUMIFS(Barèmes!$E$6:$E$28,Barèmes!$A$6:$A$28,"Surcoût d'agilité (s) — technique",Barèmes!$B$6:$B$28,H572,Barèmes!$C$6:$C$28,IF(H572="6ème","Mixte",G572)),"fragile","satisfaisant")),IF(AD572&gt;=SUMIFS(Barèmes!$D$6:$D$28,Barèmes!$A$6:$A$28,"Surcoût d'agilité (s) — technique",Barèmes!$B$6:$B$28,H572,Barèmes!$C$6:$C$28,IF(H572="6ème","Mixte",G572)),"à besoin",IF(AD572&gt;=SUMIFS(Barèmes!$E$6:$E$28,Barèmes!$A$6:$A$28,"Surcoût d'agilité (s) — technique",Barèmes!$B$6:$B$28,H572,Barèmes!$C$6:$C$28,IF(H572="6ème","Mixte",G572)),"fragile","satisfaisant"))))</f>
        <v/>
      </c>
      <c r="AG572" s="30" t="str">
        <f>IF(OR(AD572="",SUMPRODUCT((Barèmes!$A$6:$A$28="Surcoût d'agilité (s) — technique")*(Barèmes!$B$6:$B$28=H572)*(Barèmes!$C$6:$C$28=IF(H572="6ème","Mixte",G572)))=0),"",IF(SUMPRODUCT((Barèmes!$A$6:$A$28="Surcoût d'agilité (s) — technique")*(Barèmes!$B$6:$B$28=H572)*(Barèmes!$C$6:$C$28=IF(H572="6ème","Mixte",G572))*(Barèmes!$J$6:$J$28="+"))&gt;0,IF(AD572&lt;=SUMIFS(Barèmes!$F$6:$F$28,Barèmes!$A$6:$A$28,"Surcoût d'agilité (s) — technique",Barèmes!$B$6:$B$28,H572,Barèmes!$C$6:$C$28,IF(H572="6ème","Mixte",G572)),Barèmes!$B$2,IF(AD572&lt;=SUMIFS(Barèmes!$G$6:$G$28,Barèmes!$A$6:$A$28,"Surcoût d'agilité (s) — technique",Barèmes!$B$6:$B$28,H572,Barèmes!$C$6:$C$28,IF(H572="6ème","Mixte",G572)),Barèmes!$C$2,IF(AD572&lt;=SUMIFS(Barèmes!$H$6:$H$28,Barèmes!$A$6:$A$28,"Surcoût d'agilité (s) — technique",Barèmes!$B$6:$B$28,H572,Barèmes!$C$6:$C$28,IF(H572="6ème","Mixte",G572)),Barèmes!$D$2,IF(AD572&lt;=SUMIFS(Barèmes!$I$6:$I$28,Barèmes!$A$6:$A$28,"Surcoût d'agilité (s) — technique",Barèmes!$B$6:$B$28,H572,Barèmes!$C$6:$C$28,IF(H572="6ème","Mixte",G572)),Barèmes!$E$2,Barèmes!$F$2)))),IF(AD572&gt;=SUMIFS(Barèmes!$F$6:$F$28,Barèmes!$A$6:$A$28,"Surcoût d'agilité (s) — technique",Barèmes!$B$6:$B$28,H572,Barèmes!$C$6:$C$28,IF(H572="6ème","Mixte",G572)),Barèmes!$B$2,IF(AD572&gt;=SUMIFS(Barèmes!$G$6:$G$28,Barèmes!$A$6:$A$28,"Surcoût d'agilité (s) — technique",Barèmes!$B$6:$B$28,H572,Barèmes!$C$6:$C$28,IF(H572="6ème","Mixte",G572)),Barèmes!$C$2,IF(AD572&gt;=SUMIFS(Barèmes!$H$6:$H$28,Barèmes!$A$6:$A$28,"Surcoût d'agilité (s) — technique",Barèmes!$B$6:$B$28,H572,Barèmes!$C$6:$C$28,IF(H572="6ème","Mixte",G572)),Barèmes!$D$2,IF(AD572&gt;=SUMIFS(Barèmes!$I$6:$I$28,Barèmes!$A$6:$A$28,"Surcoût d'agilité (s) — technique",Barèmes!$B$6:$B$28,H572,Barèmes!$C$6:$C$28,IF(H572="6ème","Mixte",G572)),Barèmes!$E$2,Barèmes!$F$2))))))</f>
        <v/>
      </c>
      <c r="AH572" s="31" t="str">
        <f>IF((IF(N572="",0,1)+IF(Q572="",0,1)+IF(W572="",0,1)+IF(Z572="",0,1)+IF(AC572="",0,1))=0,"",3*IF(N572=Barèmes!$B$2,1,IF(N572=Barèmes!$C$2,2,IF(N572=Barèmes!$D$2,3,IF(N572=Barèmes!$E$2,4,IF(N572=Barèmes!$F$2,5,0)))))+3*IF(Q572=Barèmes!$B$2,1,IF(Q572=Barèmes!$C$2,2,IF(Q572=Barèmes!$D$2,3,IF(Q572=Barèmes!$E$2,4,IF(Q572=Barèmes!$F$2,5,0)))))+2*IF(W572=Barèmes!$B$2,1,IF(W572=Barèmes!$C$2,2,IF(W572=Barèmes!$D$2,3,IF(W572=Barèmes!$E$2,4,IF(W572=Barèmes!$F$2,5,0)))))+1*IF(Z572=Barèmes!$B$2,1,IF(Z572=Barèmes!$C$2,2,IF(Z572=Barèmes!$D$2,3,IF(Z572=Barèmes!$E$2,4,IF(Z572=Barèmes!$F$2,5,0)))))+1*IF(AC572=Barèmes!$B$2,1,IF(AC572=Barèmes!$C$2,2,IF(AC572=Barèmes!$D$2,3,IF(AC572=Barèmes!$E$2,4,IF(AC572=Barèmes!$F$2,5,0))))))</f>
        <v/>
      </c>
      <c r="AI572" s="31"/>
      <c r="AJ572" s="32" t="str">
        <f>IFERROR(INDEX(Croissance!$B$5:$B$604,MATCH(A572,Croissance!$A$5:$A$604,0)),"")</f>
        <v/>
      </c>
      <c r="AK572" s="32" t="str">
        <f>IFERROR(INDEX(Croissance!$C$5:$C$604,MATCH(A572,Croissance!$A$5:$A$604,0)),"")</f>
        <v/>
      </c>
      <c r="AL572" s="32" t="str">
        <f>IFERROR(INDEX(Croissance!$D$5:$D$604,MATCH(A572,Croissance!$A$5:$A$604,0)),"")</f>
        <v/>
      </c>
      <c r="AM572" s="32" t="str">
        <f>IFERROR(INDEX(Croissance!$E$5:$E$604,MATCH(A572,Croissance!$A$5:$A$604,0)),"")</f>
        <v/>
      </c>
      <c r="AO572" s="33">
        <f t="shared" si="72"/>
        <v>0</v>
      </c>
      <c r="AP572" s="33">
        <f t="shared" si="68"/>
        <v>0</v>
      </c>
      <c r="AQ572" s="33">
        <f>IF(A572="",0,IF(AND(OR('Synthèse classe'!$C$2="Tous",C572='Synthèse classe'!$C$2),OR('Synthèse classe'!$C$3="Toutes",D572='Synthèse classe'!$C$3),OR('Synthèse classe'!$C$4="Toutes",AND('Synthèse classe'!$C$4="Dernière",AP572=1),B572=IFERROR(VALUE('Synthèse classe'!$C$4),0))),1,0))</f>
        <v>0</v>
      </c>
      <c r="AR572" s="34" t="str">
        <f t="shared" si="69"/>
        <v/>
      </c>
    </row>
    <row r="573" spans="1:44" x14ac:dyDescent="0.2">
      <c r="A573" s="17" t="str">
        <f t="shared" si="65"/>
        <v/>
      </c>
      <c r="B573" s="18"/>
      <c r="C573" s="19"/>
      <c r="D573" s="19"/>
      <c r="E573" s="19"/>
      <c r="F573" s="19"/>
      <c r="G573" s="19"/>
      <c r="H573" s="17" t="str">
        <f t="shared" si="70"/>
        <v/>
      </c>
      <c r="I573" s="20"/>
      <c r="J573" s="18"/>
      <c r="K573" s="19"/>
      <c r="L573" s="21" t="str">
        <f t="shared" si="71"/>
        <v/>
      </c>
      <c r="M573" s="21" t="str">
        <f>IF(OR(J573="",SUMPRODUCT((Barèmes!$A$6:$A$28="Endurance — Luc Léger (palier)")*(Barèmes!$B$6:$B$28=H573)*(Barèmes!$C$6:$C$28=IF(H573="6ème","Mixte",G573)))=0),"",IF(SUMPRODUCT((Barèmes!$A$6:$A$28="Endurance — Luc Léger (palier)")*(Barèmes!$B$6:$B$28=H573)*(Barèmes!$C$6:$C$28=IF(H573="6ème","Mixte",G573))*(Barèmes!$J$6:$J$28="+"))&gt;0,IF(J573&lt;=SUMIFS(Barèmes!$D$6:$D$28,Barèmes!$A$6:$A$28,"Endurance — Luc Léger (palier)",Barèmes!$B$6:$B$28,H573,Barèmes!$C$6:$C$28,IF(H573="6ème","Mixte",G573)),"à besoin",IF(J573&lt;=SUMIFS(Barèmes!$E$6:$E$28,Barèmes!$A$6:$A$28,"Endurance — Luc Léger (palier)",Barèmes!$B$6:$B$28,H573,Barèmes!$C$6:$C$28,IF(H573="6ème","Mixte",G573)),"fragile","satisfaisant")),IF(J573&gt;=SUMIFS(Barèmes!$D$6:$D$28,Barèmes!$A$6:$A$28,"Endurance — Luc Léger (palier)",Barèmes!$B$6:$B$28,H573,Barèmes!$C$6:$C$28,IF(H573="6ème","Mixte",G573)),"à besoin",IF(J573&gt;=SUMIFS(Barèmes!$E$6:$E$28,Barèmes!$A$6:$A$28,"Endurance — Luc Léger (palier)",Barèmes!$B$6:$B$28,H573,Barèmes!$C$6:$C$28,IF(H573="6ème","Mixte",G573)),"fragile","satisfaisant"))))</f>
        <v/>
      </c>
      <c r="N573" s="21" t="str">
        <f>IF(OR(J573="",SUMPRODUCT((Barèmes!$A$6:$A$28="Endurance — Luc Léger (palier)")*(Barèmes!$B$6:$B$28=H573)*(Barèmes!$C$6:$C$28=IF(H573="6ème","Mixte",G573)))=0),"",IF(SUMPRODUCT((Barèmes!$A$6:$A$28="Endurance — Luc Léger (palier)")*(Barèmes!$B$6:$B$28=H573)*(Barèmes!$C$6:$C$28=IF(H573="6ème","Mixte",G573))*(Barèmes!$J$6:$J$28="+"))&gt;0,IF(J573&lt;=SUMIFS(Barèmes!$F$6:$F$28,Barèmes!$A$6:$A$28,"Endurance — Luc Léger (palier)",Barèmes!$B$6:$B$28,H573,Barèmes!$C$6:$C$28,IF(H573="6ème","Mixte",G573)),Barèmes!$B$2,IF(J573&lt;=SUMIFS(Barèmes!$G$6:$G$28,Barèmes!$A$6:$A$28,"Endurance — Luc Léger (palier)",Barèmes!$B$6:$B$28,H573,Barèmes!$C$6:$C$28,IF(H573="6ème","Mixte",G573)),Barèmes!$C$2,IF(J573&lt;=SUMIFS(Barèmes!$H$6:$H$28,Barèmes!$A$6:$A$28,"Endurance — Luc Léger (palier)",Barèmes!$B$6:$B$28,H573,Barèmes!$C$6:$C$28,IF(H573="6ème","Mixte",G573)),Barèmes!$D$2,IF(J573&lt;=SUMIFS(Barèmes!$I$6:$I$28,Barèmes!$A$6:$A$28,"Endurance — Luc Léger (palier)",Barèmes!$B$6:$B$28,H573,Barèmes!$C$6:$C$28,IF(H573="6ème","Mixte",G573)),Barèmes!$E$2,Barèmes!$F$2)))),IF(J573&gt;=SUMIFS(Barèmes!$F$6:$F$28,Barèmes!$A$6:$A$28,"Endurance — Luc Léger (palier)",Barèmes!$B$6:$B$28,H573,Barèmes!$C$6:$C$28,IF(H573="6ème","Mixte",G573)),Barèmes!$B$2,IF(J573&gt;=SUMIFS(Barèmes!$G$6:$G$28,Barèmes!$A$6:$A$28,"Endurance — Luc Léger (palier)",Barèmes!$B$6:$B$28,H573,Barèmes!$C$6:$C$28,IF(H573="6ème","Mixte",G573)),Barèmes!$C$2,IF(J573&gt;=SUMIFS(Barèmes!$H$6:$H$28,Barèmes!$A$6:$A$28,"Endurance — Luc Léger (palier)",Barèmes!$B$6:$B$28,H573,Barèmes!$C$6:$C$28,IF(H573="6ème","Mixte",G573)),Barèmes!$D$2,IF(J573&gt;=SUMIFS(Barèmes!$I$6:$I$28,Barèmes!$A$6:$A$28,"Endurance — Luc Léger (palier)",Barèmes!$B$6:$B$28,H573,Barèmes!$C$6:$C$28,IF(H573="6ème","Mixte",G573)),Barèmes!$E$2,Barèmes!$F$2))))))</f>
        <v/>
      </c>
      <c r="O573" s="22"/>
      <c r="P573" s="23" t="str">
        <f>IF(OR(O573="",SUMPRODUCT((Barèmes!$A$6:$A$28="Force bas du corps — Saut en longueur (m)")*(Barèmes!$B$6:$B$28=H573)*(Barèmes!$C$6:$C$28=IF(H573="6ème","Mixte",G573)))=0),"",IF(SUMPRODUCT((Barèmes!$A$6:$A$28="Force bas du corps — Saut en longueur (m)")*(Barèmes!$B$6:$B$28=H573)*(Barèmes!$C$6:$C$28=IF(H573="6ème","Mixte",G573))*(Barèmes!$J$6:$J$28="+"))&gt;0,IF(O573&lt;=SUMIFS(Barèmes!$D$6:$D$28,Barèmes!$A$6:$A$28,"Force bas du corps — Saut en longueur (m)",Barèmes!$B$6:$B$28,H573,Barèmes!$C$6:$C$28,IF(H573="6ème","Mixte",G573)),"à besoin",IF(O573&lt;=SUMIFS(Barèmes!$E$6:$E$28,Barèmes!$A$6:$A$28,"Force bas du corps — Saut en longueur (m)",Barèmes!$B$6:$B$28,H573,Barèmes!$C$6:$C$28,IF(H573="6ème","Mixte",G573)),"fragile","satisfaisant")),IF(O573&gt;=SUMIFS(Barèmes!$D$6:$D$28,Barèmes!$A$6:$A$28,"Force bas du corps — Saut en longueur (m)",Barèmes!$B$6:$B$28,H573,Barèmes!$C$6:$C$28,IF(H573="6ème","Mixte",G573)),"à besoin",IF(O573&gt;=SUMIFS(Barèmes!$E$6:$E$28,Barèmes!$A$6:$A$28,"Force bas du corps — Saut en longueur (m)",Barèmes!$B$6:$B$28,H573,Barèmes!$C$6:$C$28,IF(H573="6ème","Mixte",G573)),"fragile","satisfaisant"))))</f>
        <v/>
      </c>
      <c r="Q573" s="23" t="str">
        <f>IF(OR(O573="",SUMPRODUCT((Barèmes!$A$6:$A$28="Force bas du corps — Saut en longueur (m)")*(Barèmes!$B$6:$B$28=H573)*(Barèmes!$C$6:$C$28=IF(H573="6ème","Mixte",G573)))=0),"",IF(SUMPRODUCT((Barèmes!$A$6:$A$28="Force bas du corps — Saut en longueur (m)")*(Barèmes!$B$6:$B$28=H573)*(Barèmes!$C$6:$C$28=IF(H573="6ème","Mixte",G573))*(Barèmes!$J$6:$J$28="+"))&gt;0,IF(O573&lt;=SUMIFS(Barèmes!$F$6:$F$28,Barèmes!$A$6:$A$28,"Force bas du corps — Saut en longueur (m)",Barèmes!$B$6:$B$28,H573,Barèmes!$C$6:$C$28,IF(H573="6ème","Mixte",G573)),Barèmes!$B$2,IF(O573&lt;=SUMIFS(Barèmes!$G$6:$G$28,Barèmes!$A$6:$A$28,"Force bas du corps — Saut en longueur (m)",Barèmes!$B$6:$B$28,H573,Barèmes!$C$6:$C$28,IF(H573="6ème","Mixte",G573)),Barèmes!$C$2,IF(O573&lt;=SUMIFS(Barèmes!$H$6:$H$28,Barèmes!$A$6:$A$28,"Force bas du corps — Saut en longueur (m)",Barèmes!$B$6:$B$28,H573,Barèmes!$C$6:$C$28,IF(H573="6ème","Mixte",G573)),Barèmes!$D$2,IF(O573&lt;=SUMIFS(Barèmes!$I$6:$I$28,Barèmes!$A$6:$A$28,"Force bas du corps — Saut en longueur (m)",Barèmes!$B$6:$B$28,H573,Barèmes!$C$6:$C$28,IF(H573="6ème","Mixte",G573)),Barèmes!$E$2,Barèmes!$F$2)))),IF(O573&gt;=SUMIFS(Barèmes!$F$6:$F$28,Barèmes!$A$6:$A$28,"Force bas du corps — Saut en longueur (m)",Barèmes!$B$6:$B$28,H573,Barèmes!$C$6:$C$28,IF(H573="6ème","Mixte",G573)),Barèmes!$B$2,IF(O573&gt;=SUMIFS(Barèmes!$G$6:$G$28,Barèmes!$A$6:$A$28,"Force bas du corps — Saut en longueur (m)",Barèmes!$B$6:$B$28,H573,Barèmes!$C$6:$C$28,IF(H573="6ème","Mixte",G573)),Barèmes!$C$2,IF(O573&gt;=SUMIFS(Barèmes!$H$6:$H$28,Barèmes!$A$6:$A$28,"Force bas du corps — Saut en longueur (m)",Barèmes!$B$6:$B$28,H573,Barèmes!$C$6:$C$28,IF(H573="6ème","Mixte",G573)),Barèmes!$D$2,IF(O573&gt;=SUMIFS(Barèmes!$I$6:$I$28,Barèmes!$A$6:$A$28,"Force bas du corps — Saut en longueur (m)",Barèmes!$B$6:$B$28,H573,Barèmes!$C$6:$C$28,IF(H573="6ème","Mixte",G573)),Barèmes!$E$2,Barèmes!$F$2))))))</f>
        <v/>
      </c>
      <c r="R573" s="22"/>
      <c r="S573" s="24" t="str">
        <f>IF(OR(R573="",SUMPRODUCT((Barèmes!$A$6:$A$28="Vitesse — 30 m (s)")*(Barèmes!$B$6:$B$28=H573)*(Barèmes!$C$6:$C$28=IF(H573="6ème","Mixte",G573)))=0),"",IF(SUMPRODUCT((Barèmes!$A$6:$A$28="Vitesse — 30 m (s)")*(Barèmes!$B$6:$B$28=H573)*(Barèmes!$C$6:$C$28=IF(H573="6ème","Mixte",G573))*(Barèmes!$J$6:$J$28="+"))&gt;0,IF(R573&lt;=SUMIFS(Barèmes!$D$6:$D$28,Barèmes!$A$6:$A$28,"Vitesse — 30 m (s)",Barèmes!$B$6:$B$28,H573,Barèmes!$C$6:$C$28,IF(H573="6ème","Mixte",G573)),"à besoin",IF(R573&lt;=SUMIFS(Barèmes!$E$6:$E$28,Barèmes!$A$6:$A$28,"Vitesse — 30 m (s)",Barèmes!$B$6:$B$28,H573,Barèmes!$C$6:$C$28,IF(H573="6ème","Mixte",G573)),"fragile","satisfaisant")),IF(R573&gt;=SUMIFS(Barèmes!$D$6:$D$28,Barèmes!$A$6:$A$28,"Vitesse — 30 m (s)",Barèmes!$B$6:$B$28,H573,Barèmes!$C$6:$C$28,IF(H573="6ème","Mixte",G573)),"à besoin",IF(R573&gt;=SUMIFS(Barèmes!$E$6:$E$28,Barèmes!$A$6:$A$28,"Vitesse — 30 m (s)",Barèmes!$B$6:$B$28,H573,Barèmes!$C$6:$C$28,IF(H573="6ème","Mixte",G573)),"fragile","satisfaisant"))))</f>
        <v/>
      </c>
      <c r="T573" s="24" t="str">
        <f>IF(OR(R573="",SUMPRODUCT((Barèmes!$A$6:$A$28="Vitesse — 30 m (s)")*(Barèmes!$B$6:$B$28=H573)*(Barèmes!$C$6:$C$28=IF(H573="6ème","Mixte",G573)))=0),"",IF(SUMPRODUCT((Barèmes!$A$6:$A$28="Vitesse — 30 m (s)")*(Barèmes!$B$6:$B$28=H573)*(Barèmes!$C$6:$C$28=IF(H573="6ème","Mixte",G573))*(Barèmes!$J$6:$J$28="+"))&gt;0,IF(R573&lt;=SUMIFS(Barèmes!$F$6:$F$28,Barèmes!$A$6:$A$28,"Vitesse — 30 m (s)",Barèmes!$B$6:$B$28,H573,Barèmes!$C$6:$C$28,IF(H573="6ème","Mixte",G573)),Barèmes!$B$2,IF(R573&lt;=SUMIFS(Barèmes!$G$6:$G$28,Barèmes!$A$6:$A$28,"Vitesse — 30 m (s)",Barèmes!$B$6:$B$28,H573,Barèmes!$C$6:$C$28,IF(H573="6ème","Mixte",G573)),Barèmes!$C$2,IF(R573&lt;=SUMIFS(Barèmes!$H$6:$H$28,Barèmes!$A$6:$A$28,"Vitesse — 30 m (s)",Barèmes!$B$6:$B$28,H573,Barèmes!$C$6:$C$28,IF(H573="6ème","Mixte",G573)),Barèmes!$D$2,IF(R573&lt;=SUMIFS(Barèmes!$I$6:$I$28,Barèmes!$A$6:$A$28,"Vitesse — 30 m (s)",Barèmes!$B$6:$B$28,H573,Barèmes!$C$6:$C$28,IF(H573="6ème","Mixte",G573)),Barèmes!$E$2,Barèmes!$F$2)))),IF(R573&gt;=SUMIFS(Barèmes!$F$6:$F$28,Barèmes!$A$6:$A$28,"Vitesse — 30 m (s)",Barèmes!$B$6:$B$28,H573,Barèmes!$C$6:$C$28,IF(H573="6ème","Mixte",G573)),Barèmes!$B$2,IF(R573&gt;=SUMIFS(Barèmes!$G$6:$G$28,Barèmes!$A$6:$A$28,"Vitesse — 30 m (s)",Barèmes!$B$6:$B$28,H573,Barèmes!$C$6:$C$28,IF(H573="6ème","Mixte",G573)),Barèmes!$C$2,IF(R573&gt;=SUMIFS(Barèmes!$H$6:$H$28,Barèmes!$A$6:$A$28,"Vitesse — 30 m (s)",Barèmes!$B$6:$B$28,H573,Barèmes!$C$6:$C$28,IF(H573="6ème","Mixte",G573)),Barèmes!$D$2,IF(R573&gt;=SUMIFS(Barèmes!$I$6:$I$28,Barèmes!$A$6:$A$28,"Vitesse — 30 m (s)",Barèmes!$B$6:$B$28,H573,Barèmes!$C$6:$C$28,IF(H573="6ème","Mixte",G573)),Barèmes!$E$2,Barèmes!$F$2))))))</f>
        <v/>
      </c>
      <c r="U573" s="22"/>
      <c r="V573" s="25" t="str">
        <f>IF(OR(U573="",SUMPRODUCT((Barèmes!$A$6:$A$28="Vitesse — 50 m (s)")*(Barèmes!$B$6:$B$28=H573)*(Barèmes!$C$6:$C$28=IF(H573="6ème","Mixte",G573)))=0),"",IF(SUMPRODUCT((Barèmes!$A$6:$A$28="Vitesse — 50 m (s)")*(Barèmes!$B$6:$B$28=H573)*(Barèmes!$C$6:$C$28=IF(H573="6ème","Mixte",G573))*(Barèmes!$J$6:$J$28="+"))&gt;0,IF(U573&lt;=SUMIFS(Barèmes!$D$6:$D$28,Barèmes!$A$6:$A$28,"Vitesse — 50 m (s)",Barèmes!$B$6:$B$28,H573,Barèmes!$C$6:$C$28,IF(H573="6ème","Mixte",G573)),"à besoin",IF(U573&lt;=SUMIFS(Barèmes!$E$6:$E$28,Barèmes!$A$6:$A$28,"Vitesse — 50 m (s)",Barèmes!$B$6:$B$28,H573,Barèmes!$C$6:$C$28,IF(H573="6ème","Mixte",G573)),"fragile","satisfaisant")),IF(U573&gt;=SUMIFS(Barèmes!$D$6:$D$28,Barèmes!$A$6:$A$28,"Vitesse — 50 m (s)",Barèmes!$B$6:$B$28,H573,Barèmes!$C$6:$C$28,IF(H573="6ème","Mixte",G573)),"à besoin",IF(U573&gt;=SUMIFS(Barèmes!$E$6:$E$28,Barèmes!$A$6:$A$28,"Vitesse — 50 m (s)",Barèmes!$B$6:$B$28,H573,Barèmes!$C$6:$C$28,IF(H573="6ème","Mixte",G573)),"fragile","satisfaisant"))))</f>
        <v/>
      </c>
      <c r="W573" s="25" t="str">
        <f>IF(OR(U573="",SUMPRODUCT((Barèmes!$A$6:$A$28="Vitesse — 50 m (s)")*(Barèmes!$B$6:$B$28=H573)*(Barèmes!$C$6:$C$28=IF(H573="6ème","Mixte",G573)))=0),"",IF(SUMPRODUCT((Barèmes!$A$6:$A$28="Vitesse — 50 m (s)")*(Barèmes!$B$6:$B$28=H573)*(Barèmes!$C$6:$C$28=IF(H573="6ème","Mixte",G573))*(Barèmes!$J$6:$J$28="+"))&gt;0,IF(U573&lt;=SUMIFS(Barèmes!$F$6:$F$28,Barèmes!$A$6:$A$28,"Vitesse — 50 m (s)",Barèmes!$B$6:$B$28,H573,Barèmes!$C$6:$C$28,IF(H573="6ème","Mixte",G573)),Barèmes!$B$2,IF(U573&lt;=SUMIFS(Barèmes!$G$6:$G$28,Barèmes!$A$6:$A$28,"Vitesse — 50 m (s)",Barèmes!$B$6:$B$28,H573,Barèmes!$C$6:$C$28,IF(H573="6ème","Mixte",G573)),Barèmes!$C$2,IF(U573&lt;=SUMIFS(Barèmes!$H$6:$H$28,Barèmes!$A$6:$A$28,"Vitesse — 50 m (s)",Barèmes!$B$6:$B$28,H573,Barèmes!$C$6:$C$28,IF(H573="6ème","Mixte",G573)),Barèmes!$D$2,IF(U573&lt;=SUMIFS(Barèmes!$I$6:$I$28,Barèmes!$A$6:$A$28,"Vitesse — 50 m (s)",Barèmes!$B$6:$B$28,H573,Barèmes!$C$6:$C$28,IF(H573="6ème","Mixte",G573)),Barèmes!$E$2,Barèmes!$F$2)))),IF(U573&gt;=SUMIFS(Barèmes!$F$6:$F$28,Barèmes!$A$6:$A$28,"Vitesse — 50 m (s)",Barèmes!$B$6:$B$28,H573,Barèmes!$C$6:$C$28,IF(H573="6ème","Mixte",G573)),Barèmes!$B$2,IF(U573&gt;=SUMIFS(Barèmes!$G$6:$G$28,Barèmes!$A$6:$A$28,"Vitesse — 50 m (s)",Barèmes!$B$6:$B$28,H573,Barèmes!$C$6:$C$28,IF(H573="6ème","Mixte",G573)),Barèmes!$C$2,IF(U573&gt;=SUMIFS(Barèmes!$H$6:$H$28,Barèmes!$A$6:$A$28,"Vitesse — 50 m (s)",Barèmes!$B$6:$B$28,H573,Barèmes!$C$6:$C$28,IF(H573="6ème","Mixte",G573)),Barèmes!$D$2,IF(U573&gt;=SUMIFS(Barèmes!$I$6:$I$28,Barèmes!$A$6:$A$28,"Vitesse — 50 m (s)",Barèmes!$B$6:$B$28,H573,Barèmes!$C$6:$C$28,IF(H573="6ème","Mixte",G573)),Barèmes!$E$2,Barèmes!$F$2))))))</f>
        <v/>
      </c>
      <c r="X573" s="18"/>
      <c r="Y573" s="26" t="str" cm="1">
        <f t="array" ref="Y573">IF(OR(X573="",SUMPRODUCT((Barèmes!$A$6:$A$28="Souplesse (score 1-5)")*(Barèmes!$B$6:$B$28=H573)*(Barèmes!$C$6:$C$28=IF(H573="6ème","Mixte",G573)))=0),"",IF(SUMPRODUCT((Barèmes!$A$6:$A$28="Souplesse (score 1-5)")*(Barèmes!$B$6:$B$28=H573)*(Barèmes!$C$6:$C$28=IF(H573="6ème","Mixte",G573))*(Barèmes!$J$6:$J$28="+"))&gt;0,IF(X573&lt;=SUMIFS(Barèmes!$D$6:$D$28,Barèmes!$A$6:$A$28,"Souplesse (score 1-5)",Barèmes!$B$6:$B$28,H573,Barèmes!$C$6:$C$28,IF(H573="6ème","Mixte",G573)),"à besoin",IF(X573&lt;=SUMIFS(Barèmes!$E$6:$E$28,Barèmes!$A$6:$A$28,"Souplesse (score 1-5)",Barèmes!$B$6:$B$28,H573,Barèmes!$C$6:$C$28,IF(H573="6ème","Mixte",G573)),"fragile","satisfaisant")),IF(X573&gt;=SUMIFS(Barèmes!$D$6:$D$28,Barèmes!$A$6:$A$28,"Souplesse (score 1-5)",Barèmes!$B$6:$B$28,H573,Barèmes!$C$6:$C$28,IF(H573="6ème","Mixte",G573)),"à besoin",IF(X573&gt;=SUMIFS(Barèmes!$E$6:$E$28,Barèmes!$A$6:$A$28,"Souplesse (score 1-5)",Barèmes!$B$6:$B$28,H573,Barèmes!$C$6:$C$28,IF(H573="6ème","Mixte",G573)),"fragile","satisfaisant"))))</f>
        <v/>
      </c>
      <c r="Z573" s="26" t="str" cm="1">
        <f t="array" ref="Z573">IF(OR(X573="",SUMPRODUCT((Barèmes!$A$6:$A$28="Souplesse (score 1-5)")*(Barèmes!$B$6:$B$28=H573)*(Barèmes!$C$6:$C$28=IF(H573="6ème","Mixte",G573)))=0),"",IF(SUMPRODUCT((Barèmes!$A$6:$A$28="Souplesse (score 1-5)")*(Barèmes!$B$6:$B$28=H573)*(Barèmes!$C$6:$C$28=IF(H573="6ème","Mixte",G573))*(Barèmes!$J$6:$J$28="+"))&gt;0,IF(X573&lt;=SUMIFS(Barèmes!$F$6:$F$28,Barèmes!$A$6:$A$28,"Souplesse (score 1-5)",Barèmes!$B$6:$B$28,H573,Barèmes!$C$6:$C$28,IF(H573="6ème","Mixte",G573)),Barèmes!$B$2,IF(X573&lt;=SUMIFS(Barèmes!$G$6:$G$28,Barèmes!$A$6:$A$28,"Souplesse (score 1-5)",Barèmes!$B$6:$B$28,H573,Barèmes!$C$6:$C$28,IF(H573="6ème","Mixte",G573)),Barèmes!$C$2,IF(X573&lt;=SUMIFS(Barèmes!$H$6:$H$28,Barèmes!$A$6:$A$28,"Souplesse (score 1-5)",Barèmes!$B$6:$B$28,H573,Barèmes!$C$6:$C$28,IF(H573="6ème","Mixte",G573)),Barèmes!$D$2,IF(X573&lt;=SUMIFS(Barèmes!$I$6:$I$28,Barèmes!$A$6:$A$28,"Souplesse (score 1-5)",Barèmes!$B$6:$B$28,H573,Barèmes!$C$6:$C$28,IF(H573="6ème","Mixte",G573)),Barèmes!$E$2,Barèmes!$F$2)))),IF(X573&gt;=SUMIFS(Barèmes!$F$6:$F$28,Barèmes!$A$6:$A$28,"Souplesse (score 1-5)",Barèmes!$B$6:$B$28,H573,Barèmes!$C$6:$C$28,IF(H573="6ème","Mixte",G573)),Barèmes!$B$2,IF(X573&gt;=SUMIFS(Barèmes!$G$6:$G$28,Barèmes!$A$6:$A$28,"Souplesse (score 1-5)",Barèmes!$B$6:$B$28,H573,Barèmes!$C$6:$C$28,IF(H573="6ème","Mixte",G573)),Barèmes!$C$2,IF(X573&gt;=SUMIFS(Barèmes!$H$6:$H$28,Barèmes!$A$6:$A$28,"Souplesse (score 1-5)",Barèmes!$B$6:$B$28,H573,Barèmes!$C$6:$C$28,IF(H573="6ème","Mixte",G573)),Barèmes!$D$2,IF(X573&gt;=SUMIFS(Barèmes!$I$6:$I$28,Barèmes!$A$6:$A$28,"Souplesse (score 1-5)",Barèmes!$B$6:$B$28,H573,Barèmes!$C$6:$C$28,IF(H573="6ème","Mixte",G573)),Barèmes!$E$2,Barèmes!$F$2))))))</f>
        <v/>
      </c>
      <c r="AA573" s="22"/>
      <c r="AB573" s="27" t="str">
        <f>IF(OR(AA573="",SUMPRODUCT((Barèmes!$A$6:$A$28="Agilité — T-test 974 (s)")*(Barèmes!$B$6:$B$28=H573)*(Barèmes!$C$6:$C$28=IF(H573="6ème","Mixte",G573)))=0),"",IF(SUMPRODUCT((Barèmes!$A$6:$A$28="Agilité — T-test 974 (s)")*(Barèmes!$B$6:$B$28=H573)*(Barèmes!$C$6:$C$28=IF(H573="6ème","Mixte",G573))*(Barèmes!$J$6:$J$28="+"))&gt;0,IF(AA573&lt;=SUMIFS(Barèmes!$D$6:$D$28,Barèmes!$A$6:$A$28,"Agilité — T-test 974 (s)",Barèmes!$B$6:$B$28,H573,Barèmes!$C$6:$C$28,IF(H573="6ème","Mixte",G573)),"à besoin",IF(AA573&lt;=SUMIFS(Barèmes!$E$6:$E$28,Barèmes!$A$6:$A$28,"Agilité — T-test 974 (s)",Barèmes!$B$6:$B$28,H573,Barèmes!$C$6:$C$28,IF(H573="6ème","Mixte",G573)),"fragile","satisfaisant")),IF(AA573&gt;=SUMIFS(Barèmes!$D$6:$D$28,Barèmes!$A$6:$A$28,"Agilité — T-test 974 (s)",Barèmes!$B$6:$B$28,H573,Barèmes!$C$6:$C$28,IF(H573="6ème","Mixte",G573)),"à besoin",IF(AA573&gt;=SUMIFS(Barèmes!$E$6:$E$28,Barèmes!$A$6:$A$28,"Agilité — T-test 974 (s)",Barèmes!$B$6:$B$28,H573,Barèmes!$C$6:$C$28,IF(H573="6ème","Mixte",G573)),"fragile","satisfaisant"))))</f>
        <v/>
      </c>
      <c r="AC573" s="27" t="str">
        <f>IF(OR(AA573="",SUMPRODUCT((Barèmes!$A$6:$A$28="Agilité — T-test 974 (s)")*(Barèmes!$B$6:$B$28=H573)*(Barèmes!$C$6:$C$28=IF(H573="6ème","Mixte",G573)))=0),"",IF(SUMPRODUCT((Barèmes!$A$6:$A$28="Agilité — T-test 974 (s)")*(Barèmes!$B$6:$B$28=H573)*(Barèmes!$C$6:$C$28=IF(H573="6ème","Mixte",G573))*(Barèmes!$J$6:$J$28="+"))&gt;0,IF(AA573&lt;=SUMIFS(Barèmes!$F$6:$F$28,Barèmes!$A$6:$A$28,"Agilité — T-test 974 (s)",Barèmes!$B$6:$B$28,H573,Barèmes!$C$6:$C$28,IF(H573="6ème","Mixte",G573)),Barèmes!$B$2,IF(AA573&lt;=SUMIFS(Barèmes!$G$6:$G$28,Barèmes!$A$6:$A$28,"Agilité — T-test 974 (s)",Barèmes!$B$6:$B$28,H573,Barèmes!$C$6:$C$28,IF(H573="6ème","Mixte",G573)),Barèmes!$C$2,IF(AA573&lt;=SUMIFS(Barèmes!$H$6:$H$28,Barèmes!$A$6:$A$28,"Agilité — T-test 974 (s)",Barèmes!$B$6:$B$28,H573,Barèmes!$C$6:$C$28,IF(H573="6ème","Mixte",G573)),Barèmes!$D$2,IF(AA573&lt;=SUMIFS(Barèmes!$I$6:$I$28,Barèmes!$A$6:$A$28,"Agilité — T-test 974 (s)",Barèmes!$B$6:$B$28,H573,Barèmes!$C$6:$C$28,IF(H573="6ème","Mixte",G573)),Barèmes!$E$2,Barèmes!$F$2)))),IF(AA573&gt;=SUMIFS(Barèmes!$F$6:$F$28,Barèmes!$A$6:$A$28,"Agilité — T-test 974 (s)",Barèmes!$B$6:$B$28,H573,Barèmes!$C$6:$C$28,IF(H573="6ème","Mixte",G573)),Barèmes!$B$2,IF(AA573&gt;=SUMIFS(Barèmes!$G$6:$G$28,Barèmes!$A$6:$A$28,"Agilité — T-test 974 (s)",Barèmes!$B$6:$B$28,H573,Barèmes!$C$6:$C$28,IF(H573="6ème","Mixte",G573)),Barèmes!$C$2,IF(AA573&gt;=SUMIFS(Barèmes!$H$6:$H$28,Barèmes!$A$6:$A$28,"Agilité — T-test 974 (s)",Barèmes!$B$6:$B$28,H573,Barèmes!$C$6:$C$28,IF(H573="6ème","Mixte",G573)),Barèmes!$D$2,IF(AA573&gt;=SUMIFS(Barèmes!$I$6:$I$28,Barèmes!$A$6:$A$28,"Agilité — T-test 974 (s)",Barèmes!$B$6:$B$28,H573,Barèmes!$C$6:$C$28,IF(H573="6ème","Mixte",G573)),Barèmes!$E$2,Barèmes!$F$2))))))</f>
        <v/>
      </c>
      <c r="AD573" s="28" t="str">
        <f t="shared" si="66"/>
        <v/>
      </c>
      <c r="AE573" s="29" t="str">
        <f t="shared" si="67"/>
        <v/>
      </c>
      <c r="AF573" s="30" t="str">
        <f>IF(OR(AD573="",SUMPRODUCT((Barèmes!$A$6:$A$28="Surcoût d'agilité (s) — technique")*(Barèmes!$B$6:$B$28=H573)*(Barèmes!$C$6:$C$28=IF(H573="6ème","Mixte",G573)))=0),"",IF(SUMPRODUCT((Barèmes!$A$6:$A$28="Surcoût d'agilité (s) — technique")*(Barèmes!$B$6:$B$28=H573)*(Barèmes!$C$6:$C$28=IF(H573="6ème","Mixte",G573))*(Barèmes!$J$6:$J$28="+"))&gt;0,IF(AD573&lt;=SUMIFS(Barèmes!$D$6:$D$28,Barèmes!$A$6:$A$28,"Surcoût d'agilité (s) — technique",Barèmes!$B$6:$B$28,H573,Barèmes!$C$6:$C$28,IF(H573="6ème","Mixte",G573)),"à besoin",IF(AD573&lt;=SUMIFS(Barèmes!$E$6:$E$28,Barèmes!$A$6:$A$28,"Surcoût d'agilité (s) — technique",Barèmes!$B$6:$B$28,H573,Barèmes!$C$6:$C$28,IF(H573="6ème","Mixte",G573)),"fragile","satisfaisant")),IF(AD573&gt;=SUMIFS(Barèmes!$D$6:$D$28,Barèmes!$A$6:$A$28,"Surcoût d'agilité (s) — technique",Barèmes!$B$6:$B$28,H573,Barèmes!$C$6:$C$28,IF(H573="6ème","Mixte",G573)),"à besoin",IF(AD573&gt;=SUMIFS(Barèmes!$E$6:$E$28,Barèmes!$A$6:$A$28,"Surcoût d'agilité (s) — technique",Barèmes!$B$6:$B$28,H573,Barèmes!$C$6:$C$28,IF(H573="6ème","Mixte",G573)),"fragile","satisfaisant"))))</f>
        <v/>
      </c>
      <c r="AG573" s="30" t="str">
        <f>IF(OR(AD573="",SUMPRODUCT((Barèmes!$A$6:$A$28="Surcoût d'agilité (s) — technique")*(Barèmes!$B$6:$B$28=H573)*(Barèmes!$C$6:$C$28=IF(H573="6ème","Mixte",G573)))=0),"",IF(SUMPRODUCT((Barèmes!$A$6:$A$28="Surcoût d'agilité (s) — technique")*(Barèmes!$B$6:$B$28=H573)*(Barèmes!$C$6:$C$28=IF(H573="6ème","Mixte",G573))*(Barèmes!$J$6:$J$28="+"))&gt;0,IF(AD573&lt;=SUMIFS(Barèmes!$F$6:$F$28,Barèmes!$A$6:$A$28,"Surcoût d'agilité (s) — technique",Barèmes!$B$6:$B$28,H573,Barèmes!$C$6:$C$28,IF(H573="6ème","Mixte",G573)),Barèmes!$B$2,IF(AD573&lt;=SUMIFS(Barèmes!$G$6:$G$28,Barèmes!$A$6:$A$28,"Surcoût d'agilité (s) — technique",Barèmes!$B$6:$B$28,H573,Barèmes!$C$6:$C$28,IF(H573="6ème","Mixte",G573)),Barèmes!$C$2,IF(AD573&lt;=SUMIFS(Barèmes!$H$6:$H$28,Barèmes!$A$6:$A$28,"Surcoût d'agilité (s) — technique",Barèmes!$B$6:$B$28,H573,Barèmes!$C$6:$C$28,IF(H573="6ème","Mixte",G573)),Barèmes!$D$2,IF(AD573&lt;=SUMIFS(Barèmes!$I$6:$I$28,Barèmes!$A$6:$A$28,"Surcoût d'agilité (s) — technique",Barèmes!$B$6:$B$28,H573,Barèmes!$C$6:$C$28,IF(H573="6ème","Mixte",G573)),Barèmes!$E$2,Barèmes!$F$2)))),IF(AD573&gt;=SUMIFS(Barèmes!$F$6:$F$28,Barèmes!$A$6:$A$28,"Surcoût d'agilité (s) — technique",Barèmes!$B$6:$B$28,H573,Barèmes!$C$6:$C$28,IF(H573="6ème","Mixte",G573)),Barèmes!$B$2,IF(AD573&gt;=SUMIFS(Barèmes!$G$6:$G$28,Barèmes!$A$6:$A$28,"Surcoût d'agilité (s) — technique",Barèmes!$B$6:$B$28,H573,Barèmes!$C$6:$C$28,IF(H573="6ème","Mixte",G573)),Barèmes!$C$2,IF(AD573&gt;=SUMIFS(Barèmes!$H$6:$H$28,Barèmes!$A$6:$A$28,"Surcoût d'agilité (s) — technique",Barèmes!$B$6:$B$28,H573,Barèmes!$C$6:$C$28,IF(H573="6ème","Mixte",G573)),Barèmes!$D$2,IF(AD573&gt;=SUMIFS(Barèmes!$I$6:$I$28,Barèmes!$A$6:$A$28,"Surcoût d'agilité (s) — technique",Barèmes!$B$6:$B$28,H573,Barèmes!$C$6:$C$28,IF(H573="6ème","Mixte",G573)),Barèmes!$E$2,Barèmes!$F$2))))))</f>
        <v/>
      </c>
      <c r="AH573" s="31" t="str">
        <f>IF((IF(N573="",0,1)+IF(Q573="",0,1)+IF(W573="",0,1)+IF(Z573="",0,1)+IF(AC573="",0,1))=0,"",3*IF(N573=Barèmes!$B$2,1,IF(N573=Barèmes!$C$2,2,IF(N573=Barèmes!$D$2,3,IF(N573=Barèmes!$E$2,4,IF(N573=Barèmes!$F$2,5,0)))))+3*IF(Q573=Barèmes!$B$2,1,IF(Q573=Barèmes!$C$2,2,IF(Q573=Barèmes!$D$2,3,IF(Q573=Barèmes!$E$2,4,IF(Q573=Barèmes!$F$2,5,0)))))+2*IF(W573=Barèmes!$B$2,1,IF(W573=Barèmes!$C$2,2,IF(W573=Barèmes!$D$2,3,IF(W573=Barèmes!$E$2,4,IF(W573=Barèmes!$F$2,5,0)))))+1*IF(Z573=Barèmes!$B$2,1,IF(Z573=Barèmes!$C$2,2,IF(Z573=Barèmes!$D$2,3,IF(Z573=Barèmes!$E$2,4,IF(Z573=Barèmes!$F$2,5,0)))))+1*IF(AC573=Barèmes!$B$2,1,IF(AC573=Barèmes!$C$2,2,IF(AC573=Barèmes!$D$2,3,IF(AC573=Barèmes!$E$2,4,IF(AC573=Barèmes!$F$2,5,0))))))</f>
        <v/>
      </c>
      <c r="AI573" s="31"/>
      <c r="AJ573" s="32" t="str">
        <f>IFERROR(INDEX(Croissance!$B$5:$B$604,MATCH(A573,Croissance!$A$5:$A$604,0)),"")</f>
        <v/>
      </c>
      <c r="AK573" s="32" t="str">
        <f>IFERROR(INDEX(Croissance!$C$5:$C$604,MATCH(A573,Croissance!$A$5:$A$604,0)),"")</f>
        <v/>
      </c>
      <c r="AL573" s="32" t="str">
        <f>IFERROR(INDEX(Croissance!$D$5:$D$604,MATCH(A573,Croissance!$A$5:$A$604,0)),"")</f>
        <v/>
      </c>
      <c r="AM573" s="32" t="str">
        <f>IFERROR(INDEX(Croissance!$E$5:$E$604,MATCH(A573,Croissance!$A$5:$A$604,0)),"")</f>
        <v/>
      </c>
      <c r="AO573" s="33">
        <f t="shared" si="72"/>
        <v>0</v>
      </c>
      <c r="AP573" s="33">
        <f t="shared" si="68"/>
        <v>0</v>
      </c>
      <c r="AQ573" s="33">
        <f>IF(A573="",0,IF(AND(OR('Synthèse classe'!$C$2="Tous",C573='Synthèse classe'!$C$2),OR('Synthèse classe'!$C$3="Toutes",D573='Synthèse classe'!$C$3),OR('Synthèse classe'!$C$4="Toutes",AND('Synthèse classe'!$C$4="Dernière",AP573=1),B573=IFERROR(VALUE('Synthèse classe'!$C$4),0))),1,0))</f>
        <v>0</v>
      </c>
      <c r="AR573" s="34" t="str">
        <f t="shared" si="69"/>
        <v/>
      </c>
    </row>
    <row r="574" spans="1:44" x14ac:dyDescent="0.2">
      <c r="A574" s="17" t="str">
        <f t="shared" si="65"/>
        <v/>
      </c>
      <c r="B574" s="18"/>
      <c r="C574" s="19"/>
      <c r="D574" s="19"/>
      <c r="E574" s="19"/>
      <c r="F574" s="19"/>
      <c r="G574" s="19"/>
      <c r="H574" s="17" t="str">
        <f t="shared" si="70"/>
        <v/>
      </c>
      <c r="I574" s="20"/>
      <c r="J574" s="18"/>
      <c r="K574" s="19"/>
      <c r="L574" s="21" t="str">
        <f t="shared" si="71"/>
        <v/>
      </c>
      <c r="M574" s="21" t="str">
        <f>IF(OR(J574="",SUMPRODUCT((Barèmes!$A$6:$A$28="Endurance — Luc Léger (palier)")*(Barèmes!$B$6:$B$28=H574)*(Barèmes!$C$6:$C$28=IF(H574="6ème","Mixte",G574)))=0),"",IF(SUMPRODUCT((Barèmes!$A$6:$A$28="Endurance — Luc Léger (palier)")*(Barèmes!$B$6:$B$28=H574)*(Barèmes!$C$6:$C$28=IF(H574="6ème","Mixte",G574))*(Barèmes!$J$6:$J$28="+"))&gt;0,IF(J574&lt;=SUMIFS(Barèmes!$D$6:$D$28,Barèmes!$A$6:$A$28,"Endurance — Luc Léger (palier)",Barèmes!$B$6:$B$28,H574,Barèmes!$C$6:$C$28,IF(H574="6ème","Mixte",G574)),"à besoin",IF(J574&lt;=SUMIFS(Barèmes!$E$6:$E$28,Barèmes!$A$6:$A$28,"Endurance — Luc Léger (palier)",Barèmes!$B$6:$B$28,H574,Barèmes!$C$6:$C$28,IF(H574="6ème","Mixte",G574)),"fragile","satisfaisant")),IF(J574&gt;=SUMIFS(Barèmes!$D$6:$D$28,Barèmes!$A$6:$A$28,"Endurance — Luc Léger (palier)",Barèmes!$B$6:$B$28,H574,Barèmes!$C$6:$C$28,IF(H574="6ème","Mixte",G574)),"à besoin",IF(J574&gt;=SUMIFS(Barèmes!$E$6:$E$28,Barèmes!$A$6:$A$28,"Endurance — Luc Léger (palier)",Barèmes!$B$6:$B$28,H574,Barèmes!$C$6:$C$28,IF(H574="6ème","Mixte",G574)),"fragile","satisfaisant"))))</f>
        <v/>
      </c>
      <c r="N574" s="21" t="str">
        <f>IF(OR(J574="",SUMPRODUCT((Barèmes!$A$6:$A$28="Endurance — Luc Léger (palier)")*(Barèmes!$B$6:$B$28=H574)*(Barèmes!$C$6:$C$28=IF(H574="6ème","Mixte",G574)))=0),"",IF(SUMPRODUCT((Barèmes!$A$6:$A$28="Endurance — Luc Léger (palier)")*(Barèmes!$B$6:$B$28=H574)*(Barèmes!$C$6:$C$28=IF(H574="6ème","Mixte",G574))*(Barèmes!$J$6:$J$28="+"))&gt;0,IF(J574&lt;=SUMIFS(Barèmes!$F$6:$F$28,Barèmes!$A$6:$A$28,"Endurance — Luc Léger (palier)",Barèmes!$B$6:$B$28,H574,Barèmes!$C$6:$C$28,IF(H574="6ème","Mixte",G574)),Barèmes!$B$2,IF(J574&lt;=SUMIFS(Barèmes!$G$6:$G$28,Barèmes!$A$6:$A$28,"Endurance — Luc Léger (palier)",Barèmes!$B$6:$B$28,H574,Barèmes!$C$6:$C$28,IF(H574="6ème","Mixte",G574)),Barèmes!$C$2,IF(J574&lt;=SUMIFS(Barèmes!$H$6:$H$28,Barèmes!$A$6:$A$28,"Endurance — Luc Léger (palier)",Barèmes!$B$6:$B$28,H574,Barèmes!$C$6:$C$28,IF(H574="6ème","Mixte",G574)),Barèmes!$D$2,IF(J574&lt;=SUMIFS(Barèmes!$I$6:$I$28,Barèmes!$A$6:$A$28,"Endurance — Luc Léger (palier)",Barèmes!$B$6:$B$28,H574,Barèmes!$C$6:$C$28,IF(H574="6ème","Mixte",G574)),Barèmes!$E$2,Barèmes!$F$2)))),IF(J574&gt;=SUMIFS(Barèmes!$F$6:$F$28,Barèmes!$A$6:$A$28,"Endurance — Luc Léger (palier)",Barèmes!$B$6:$B$28,H574,Barèmes!$C$6:$C$28,IF(H574="6ème","Mixte",G574)),Barèmes!$B$2,IF(J574&gt;=SUMIFS(Barèmes!$G$6:$G$28,Barèmes!$A$6:$A$28,"Endurance — Luc Léger (palier)",Barèmes!$B$6:$B$28,H574,Barèmes!$C$6:$C$28,IF(H574="6ème","Mixte",G574)),Barèmes!$C$2,IF(J574&gt;=SUMIFS(Barèmes!$H$6:$H$28,Barèmes!$A$6:$A$28,"Endurance — Luc Léger (palier)",Barèmes!$B$6:$B$28,H574,Barèmes!$C$6:$C$28,IF(H574="6ème","Mixte",G574)),Barèmes!$D$2,IF(J574&gt;=SUMIFS(Barèmes!$I$6:$I$28,Barèmes!$A$6:$A$28,"Endurance — Luc Léger (palier)",Barèmes!$B$6:$B$28,H574,Barèmes!$C$6:$C$28,IF(H574="6ème","Mixte",G574)),Barèmes!$E$2,Barèmes!$F$2))))))</f>
        <v/>
      </c>
      <c r="O574" s="22"/>
      <c r="P574" s="23" t="str">
        <f>IF(OR(O574="",SUMPRODUCT((Barèmes!$A$6:$A$28="Force bas du corps — Saut en longueur (m)")*(Barèmes!$B$6:$B$28=H574)*(Barèmes!$C$6:$C$28=IF(H574="6ème","Mixte",G574)))=0),"",IF(SUMPRODUCT((Barèmes!$A$6:$A$28="Force bas du corps — Saut en longueur (m)")*(Barèmes!$B$6:$B$28=H574)*(Barèmes!$C$6:$C$28=IF(H574="6ème","Mixte",G574))*(Barèmes!$J$6:$J$28="+"))&gt;0,IF(O574&lt;=SUMIFS(Barèmes!$D$6:$D$28,Barèmes!$A$6:$A$28,"Force bas du corps — Saut en longueur (m)",Barèmes!$B$6:$B$28,H574,Barèmes!$C$6:$C$28,IF(H574="6ème","Mixte",G574)),"à besoin",IF(O574&lt;=SUMIFS(Barèmes!$E$6:$E$28,Barèmes!$A$6:$A$28,"Force bas du corps — Saut en longueur (m)",Barèmes!$B$6:$B$28,H574,Barèmes!$C$6:$C$28,IF(H574="6ème","Mixte",G574)),"fragile","satisfaisant")),IF(O574&gt;=SUMIFS(Barèmes!$D$6:$D$28,Barèmes!$A$6:$A$28,"Force bas du corps — Saut en longueur (m)",Barèmes!$B$6:$B$28,H574,Barèmes!$C$6:$C$28,IF(H574="6ème","Mixte",G574)),"à besoin",IF(O574&gt;=SUMIFS(Barèmes!$E$6:$E$28,Barèmes!$A$6:$A$28,"Force bas du corps — Saut en longueur (m)",Barèmes!$B$6:$B$28,H574,Barèmes!$C$6:$C$28,IF(H574="6ème","Mixte",G574)),"fragile","satisfaisant"))))</f>
        <v/>
      </c>
      <c r="Q574" s="23" t="str">
        <f>IF(OR(O574="",SUMPRODUCT((Barèmes!$A$6:$A$28="Force bas du corps — Saut en longueur (m)")*(Barèmes!$B$6:$B$28=H574)*(Barèmes!$C$6:$C$28=IF(H574="6ème","Mixte",G574)))=0),"",IF(SUMPRODUCT((Barèmes!$A$6:$A$28="Force bas du corps — Saut en longueur (m)")*(Barèmes!$B$6:$B$28=H574)*(Barèmes!$C$6:$C$28=IF(H574="6ème","Mixte",G574))*(Barèmes!$J$6:$J$28="+"))&gt;0,IF(O574&lt;=SUMIFS(Barèmes!$F$6:$F$28,Barèmes!$A$6:$A$28,"Force bas du corps — Saut en longueur (m)",Barèmes!$B$6:$B$28,H574,Barèmes!$C$6:$C$28,IF(H574="6ème","Mixte",G574)),Barèmes!$B$2,IF(O574&lt;=SUMIFS(Barèmes!$G$6:$G$28,Barèmes!$A$6:$A$28,"Force bas du corps — Saut en longueur (m)",Barèmes!$B$6:$B$28,H574,Barèmes!$C$6:$C$28,IF(H574="6ème","Mixte",G574)),Barèmes!$C$2,IF(O574&lt;=SUMIFS(Barèmes!$H$6:$H$28,Barèmes!$A$6:$A$28,"Force bas du corps — Saut en longueur (m)",Barèmes!$B$6:$B$28,H574,Barèmes!$C$6:$C$28,IF(H574="6ème","Mixte",G574)),Barèmes!$D$2,IF(O574&lt;=SUMIFS(Barèmes!$I$6:$I$28,Barèmes!$A$6:$A$28,"Force bas du corps — Saut en longueur (m)",Barèmes!$B$6:$B$28,H574,Barèmes!$C$6:$C$28,IF(H574="6ème","Mixte",G574)),Barèmes!$E$2,Barèmes!$F$2)))),IF(O574&gt;=SUMIFS(Barèmes!$F$6:$F$28,Barèmes!$A$6:$A$28,"Force bas du corps — Saut en longueur (m)",Barèmes!$B$6:$B$28,H574,Barèmes!$C$6:$C$28,IF(H574="6ème","Mixte",G574)),Barèmes!$B$2,IF(O574&gt;=SUMIFS(Barèmes!$G$6:$G$28,Barèmes!$A$6:$A$28,"Force bas du corps — Saut en longueur (m)",Barèmes!$B$6:$B$28,H574,Barèmes!$C$6:$C$28,IF(H574="6ème","Mixte",G574)),Barèmes!$C$2,IF(O574&gt;=SUMIFS(Barèmes!$H$6:$H$28,Barèmes!$A$6:$A$28,"Force bas du corps — Saut en longueur (m)",Barèmes!$B$6:$B$28,H574,Barèmes!$C$6:$C$28,IF(H574="6ème","Mixte",G574)),Barèmes!$D$2,IF(O574&gt;=SUMIFS(Barèmes!$I$6:$I$28,Barèmes!$A$6:$A$28,"Force bas du corps — Saut en longueur (m)",Barèmes!$B$6:$B$28,H574,Barèmes!$C$6:$C$28,IF(H574="6ème","Mixte",G574)),Barèmes!$E$2,Barèmes!$F$2))))))</f>
        <v/>
      </c>
      <c r="R574" s="22"/>
      <c r="S574" s="24" t="str">
        <f>IF(OR(R574="",SUMPRODUCT((Barèmes!$A$6:$A$28="Vitesse — 30 m (s)")*(Barèmes!$B$6:$B$28=H574)*(Barèmes!$C$6:$C$28=IF(H574="6ème","Mixte",G574)))=0),"",IF(SUMPRODUCT((Barèmes!$A$6:$A$28="Vitesse — 30 m (s)")*(Barèmes!$B$6:$B$28=H574)*(Barèmes!$C$6:$C$28=IF(H574="6ème","Mixte",G574))*(Barèmes!$J$6:$J$28="+"))&gt;0,IF(R574&lt;=SUMIFS(Barèmes!$D$6:$D$28,Barèmes!$A$6:$A$28,"Vitesse — 30 m (s)",Barèmes!$B$6:$B$28,H574,Barèmes!$C$6:$C$28,IF(H574="6ème","Mixte",G574)),"à besoin",IF(R574&lt;=SUMIFS(Barèmes!$E$6:$E$28,Barèmes!$A$6:$A$28,"Vitesse — 30 m (s)",Barèmes!$B$6:$B$28,H574,Barèmes!$C$6:$C$28,IF(H574="6ème","Mixte",G574)),"fragile","satisfaisant")),IF(R574&gt;=SUMIFS(Barèmes!$D$6:$D$28,Barèmes!$A$6:$A$28,"Vitesse — 30 m (s)",Barèmes!$B$6:$B$28,H574,Barèmes!$C$6:$C$28,IF(H574="6ème","Mixte",G574)),"à besoin",IF(R574&gt;=SUMIFS(Barèmes!$E$6:$E$28,Barèmes!$A$6:$A$28,"Vitesse — 30 m (s)",Barèmes!$B$6:$B$28,H574,Barèmes!$C$6:$C$28,IF(H574="6ème","Mixte",G574)),"fragile","satisfaisant"))))</f>
        <v/>
      </c>
      <c r="T574" s="24" t="str">
        <f>IF(OR(R574="",SUMPRODUCT((Barèmes!$A$6:$A$28="Vitesse — 30 m (s)")*(Barèmes!$B$6:$B$28=H574)*(Barèmes!$C$6:$C$28=IF(H574="6ème","Mixte",G574)))=0),"",IF(SUMPRODUCT((Barèmes!$A$6:$A$28="Vitesse — 30 m (s)")*(Barèmes!$B$6:$B$28=H574)*(Barèmes!$C$6:$C$28=IF(H574="6ème","Mixte",G574))*(Barèmes!$J$6:$J$28="+"))&gt;0,IF(R574&lt;=SUMIFS(Barèmes!$F$6:$F$28,Barèmes!$A$6:$A$28,"Vitesse — 30 m (s)",Barèmes!$B$6:$B$28,H574,Barèmes!$C$6:$C$28,IF(H574="6ème","Mixte",G574)),Barèmes!$B$2,IF(R574&lt;=SUMIFS(Barèmes!$G$6:$G$28,Barèmes!$A$6:$A$28,"Vitesse — 30 m (s)",Barèmes!$B$6:$B$28,H574,Barèmes!$C$6:$C$28,IF(H574="6ème","Mixte",G574)),Barèmes!$C$2,IF(R574&lt;=SUMIFS(Barèmes!$H$6:$H$28,Barèmes!$A$6:$A$28,"Vitesse — 30 m (s)",Barèmes!$B$6:$B$28,H574,Barèmes!$C$6:$C$28,IF(H574="6ème","Mixte",G574)),Barèmes!$D$2,IF(R574&lt;=SUMIFS(Barèmes!$I$6:$I$28,Barèmes!$A$6:$A$28,"Vitesse — 30 m (s)",Barèmes!$B$6:$B$28,H574,Barèmes!$C$6:$C$28,IF(H574="6ème","Mixte",G574)),Barèmes!$E$2,Barèmes!$F$2)))),IF(R574&gt;=SUMIFS(Barèmes!$F$6:$F$28,Barèmes!$A$6:$A$28,"Vitesse — 30 m (s)",Barèmes!$B$6:$B$28,H574,Barèmes!$C$6:$C$28,IF(H574="6ème","Mixte",G574)),Barèmes!$B$2,IF(R574&gt;=SUMIFS(Barèmes!$G$6:$G$28,Barèmes!$A$6:$A$28,"Vitesse — 30 m (s)",Barèmes!$B$6:$B$28,H574,Barèmes!$C$6:$C$28,IF(H574="6ème","Mixte",G574)),Barèmes!$C$2,IF(R574&gt;=SUMIFS(Barèmes!$H$6:$H$28,Barèmes!$A$6:$A$28,"Vitesse — 30 m (s)",Barèmes!$B$6:$B$28,H574,Barèmes!$C$6:$C$28,IF(H574="6ème","Mixte",G574)),Barèmes!$D$2,IF(R574&gt;=SUMIFS(Barèmes!$I$6:$I$28,Barèmes!$A$6:$A$28,"Vitesse — 30 m (s)",Barèmes!$B$6:$B$28,H574,Barèmes!$C$6:$C$28,IF(H574="6ème","Mixte",G574)),Barèmes!$E$2,Barèmes!$F$2))))))</f>
        <v/>
      </c>
      <c r="U574" s="22"/>
      <c r="V574" s="25" t="str">
        <f>IF(OR(U574="",SUMPRODUCT((Barèmes!$A$6:$A$28="Vitesse — 50 m (s)")*(Barèmes!$B$6:$B$28=H574)*(Barèmes!$C$6:$C$28=IF(H574="6ème","Mixte",G574)))=0),"",IF(SUMPRODUCT((Barèmes!$A$6:$A$28="Vitesse — 50 m (s)")*(Barèmes!$B$6:$B$28=H574)*(Barèmes!$C$6:$C$28=IF(H574="6ème","Mixte",G574))*(Barèmes!$J$6:$J$28="+"))&gt;0,IF(U574&lt;=SUMIFS(Barèmes!$D$6:$D$28,Barèmes!$A$6:$A$28,"Vitesse — 50 m (s)",Barèmes!$B$6:$B$28,H574,Barèmes!$C$6:$C$28,IF(H574="6ème","Mixte",G574)),"à besoin",IF(U574&lt;=SUMIFS(Barèmes!$E$6:$E$28,Barèmes!$A$6:$A$28,"Vitesse — 50 m (s)",Barèmes!$B$6:$B$28,H574,Barèmes!$C$6:$C$28,IF(H574="6ème","Mixte",G574)),"fragile","satisfaisant")),IF(U574&gt;=SUMIFS(Barèmes!$D$6:$D$28,Barèmes!$A$6:$A$28,"Vitesse — 50 m (s)",Barèmes!$B$6:$B$28,H574,Barèmes!$C$6:$C$28,IF(H574="6ème","Mixte",G574)),"à besoin",IF(U574&gt;=SUMIFS(Barèmes!$E$6:$E$28,Barèmes!$A$6:$A$28,"Vitesse — 50 m (s)",Barèmes!$B$6:$B$28,H574,Barèmes!$C$6:$C$28,IF(H574="6ème","Mixte",G574)),"fragile","satisfaisant"))))</f>
        <v/>
      </c>
      <c r="W574" s="25" t="str">
        <f>IF(OR(U574="",SUMPRODUCT((Barèmes!$A$6:$A$28="Vitesse — 50 m (s)")*(Barèmes!$B$6:$B$28=H574)*(Barèmes!$C$6:$C$28=IF(H574="6ème","Mixte",G574)))=0),"",IF(SUMPRODUCT((Barèmes!$A$6:$A$28="Vitesse — 50 m (s)")*(Barèmes!$B$6:$B$28=H574)*(Barèmes!$C$6:$C$28=IF(H574="6ème","Mixte",G574))*(Barèmes!$J$6:$J$28="+"))&gt;0,IF(U574&lt;=SUMIFS(Barèmes!$F$6:$F$28,Barèmes!$A$6:$A$28,"Vitesse — 50 m (s)",Barèmes!$B$6:$B$28,H574,Barèmes!$C$6:$C$28,IF(H574="6ème","Mixte",G574)),Barèmes!$B$2,IF(U574&lt;=SUMIFS(Barèmes!$G$6:$G$28,Barèmes!$A$6:$A$28,"Vitesse — 50 m (s)",Barèmes!$B$6:$B$28,H574,Barèmes!$C$6:$C$28,IF(H574="6ème","Mixte",G574)),Barèmes!$C$2,IF(U574&lt;=SUMIFS(Barèmes!$H$6:$H$28,Barèmes!$A$6:$A$28,"Vitesse — 50 m (s)",Barèmes!$B$6:$B$28,H574,Barèmes!$C$6:$C$28,IF(H574="6ème","Mixte",G574)),Barèmes!$D$2,IF(U574&lt;=SUMIFS(Barèmes!$I$6:$I$28,Barèmes!$A$6:$A$28,"Vitesse — 50 m (s)",Barèmes!$B$6:$B$28,H574,Barèmes!$C$6:$C$28,IF(H574="6ème","Mixte",G574)),Barèmes!$E$2,Barèmes!$F$2)))),IF(U574&gt;=SUMIFS(Barèmes!$F$6:$F$28,Barèmes!$A$6:$A$28,"Vitesse — 50 m (s)",Barèmes!$B$6:$B$28,H574,Barèmes!$C$6:$C$28,IF(H574="6ème","Mixte",G574)),Barèmes!$B$2,IF(U574&gt;=SUMIFS(Barèmes!$G$6:$G$28,Barèmes!$A$6:$A$28,"Vitesse — 50 m (s)",Barèmes!$B$6:$B$28,H574,Barèmes!$C$6:$C$28,IF(H574="6ème","Mixte",G574)),Barèmes!$C$2,IF(U574&gt;=SUMIFS(Barèmes!$H$6:$H$28,Barèmes!$A$6:$A$28,"Vitesse — 50 m (s)",Barèmes!$B$6:$B$28,H574,Barèmes!$C$6:$C$28,IF(H574="6ème","Mixte",G574)),Barèmes!$D$2,IF(U574&gt;=SUMIFS(Barèmes!$I$6:$I$28,Barèmes!$A$6:$A$28,"Vitesse — 50 m (s)",Barèmes!$B$6:$B$28,H574,Barèmes!$C$6:$C$28,IF(H574="6ème","Mixte",G574)),Barèmes!$E$2,Barèmes!$F$2))))))</f>
        <v/>
      </c>
      <c r="X574" s="18"/>
      <c r="Y574" s="26" t="str" cm="1">
        <f t="array" ref="Y574">IF(OR(X574="",SUMPRODUCT((Barèmes!$A$6:$A$28="Souplesse (score 1-5)")*(Barèmes!$B$6:$B$28=H574)*(Barèmes!$C$6:$C$28=IF(H574="6ème","Mixte",G574)))=0),"",IF(SUMPRODUCT((Barèmes!$A$6:$A$28="Souplesse (score 1-5)")*(Barèmes!$B$6:$B$28=H574)*(Barèmes!$C$6:$C$28=IF(H574="6ème","Mixte",G574))*(Barèmes!$J$6:$J$28="+"))&gt;0,IF(X574&lt;=SUMIFS(Barèmes!$D$6:$D$28,Barèmes!$A$6:$A$28,"Souplesse (score 1-5)",Barèmes!$B$6:$B$28,H574,Barèmes!$C$6:$C$28,IF(H574="6ème","Mixte",G574)),"à besoin",IF(X574&lt;=SUMIFS(Barèmes!$E$6:$E$28,Barèmes!$A$6:$A$28,"Souplesse (score 1-5)",Barèmes!$B$6:$B$28,H574,Barèmes!$C$6:$C$28,IF(H574="6ème","Mixte",G574)),"fragile","satisfaisant")),IF(X574&gt;=SUMIFS(Barèmes!$D$6:$D$28,Barèmes!$A$6:$A$28,"Souplesse (score 1-5)",Barèmes!$B$6:$B$28,H574,Barèmes!$C$6:$C$28,IF(H574="6ème","Mixte",G574)),"à besoin",IF(X574&gt;=SUMIFS(Barèmes!$E$6:$E$28,Barèmes!$A$6:$A$28,"Souplesse (score 1-5)",Barèmes!$B$6:$B$28,H574,Barèmes!$C$6:$C$28,IF(H574="6ème","Mixte",G574)),"fragile","satisfaisant"))))</f>
        <v/>
      </c>
      <c r="Z574" s="26" t="str" cm="1">
        <f t="array" ref="Z574">IF(OR(X574="",SUMPRODUCT((Barèmes!$A$6:$A$28="Souplesse (score 1-5)")*(Barèmes!$B$6:$B$28=H574)*(Barèmes!$C$6:$C$28=IF(H574="6ème","Mixte",G574)))=0),"",IF(SUMPRODUCT((Barèmes!$A$6:$A$28="Souplesse (score 1-5)")*(Barèmes!$B$6:$B$28=H574)*(Barèmes!$C$6:$C$28=IF(H574="6ème","Mixte",G574))*(Barèmes!$J$6:$J$28="+"))&gt;0,IF(X574&lt;=SUMIFS(Barèmes!$F$6:$F$28,Barèmes!$A$6:$A$28,"Souplesse (score 1-5)",Barèmes!$B$6:$B$28,H574,Barèmes!$C$6:$C$28,IF(H574="6ème","Mixte",G574)),Barèmes!$B$2,IF(X574&lt;=SUMIFS(Barèmes!$G$6:$G$28,Barèmes!$A$6:$A$28,"Souplesse (score 1-5)",Barèmes!$B$6:$B$28,H574,Barèmes!$C$6:$C$28,IF(H574="6ème","Mixte",G574)),Barèmes!$C$2,IF(X574&lt;=SUMIFS(Barèmes!$H$6:$H$28,Barèmes!$A$6:$A$28,"Souplesse (score 1-5)",Barèmes!$B$6:$B$28,H574,Barèmes!$C$6:$C$28,IF(H574="6ème","Mixte",G574)),Barèmes!$D$2,IF(X574&lt;=SUMIFS(Barèmes!$I$6:$I$28,Barèmes!$A$6:$A$28,"Souplesse (score 1-5)",Barèmes!$B$6:$B$28,H574,Barèmes!$C$6:$C$28,IF(H574="6ème","Mixte",G574)),Barèmes!$E$2,Barèmes!$F$2)))),IF(X574&gt;=SUMIFS(Barèmes!$F$6:$F$28,Barèmes!$A$6:$A$28,"Souplesse (score 1-5)",Barèmes!$B$6:$B$28,H574,Barèmes!$C$6:$C$28,IF(H574="6ème","Mixte",G574)),Barèmes!$B$2,IF(X574&gt;=SUMIFS(Barèmes!$G$6:$G$28,Barèmes!$A$6:$A$28,"Souplesse (score 1-5)",Barèmes!$B$6:$B$28,H574,Barèmes!$C$6:$C$28,IF(H574="6ème","Mixte",G574)),Barèmes!$C$2,IF(X574&gt;=SUMIFS(Barèmes!$H$6:$H$28,Barèmes!$A$6:$A$28,"Souplesse (score 1-5)",Barèmes!$B$6:$B$28,H574,Barèmes!$C$6:$C$28,IF(H574="6ème","Mixte",G574)),Barèmes!$D$2,IF(X574&gt;=SUMIFS(Barèmes!$I$6:$I$28,Barèmes!$A$6:$A$28,"Souplesse (score 1-5)",Barèmes!$B$6:$B$28,H574,Barèmes!$C$6:$C$28,IF(H574="6ème","Mixte",G574)),Barèmes!$E$2,Barèmes!$F$2))))))</f>
        <v/>
      </c>
      <c r="AA574" s="22"/>
      <c r="AB574" s="27" t="str">
        <f>IF(OR(AA574="",SUMPRODUCT((Barèmes!$A$6:$A$28="Agilité — T-test 974 (s)")*(Barèmes!$B$6:$B$28=H574)*(Barèmes!$C$6:$C$28=IF(H574="6ème","Mixte",G574)))=0),"",IF(SUMPRODUCT((Barèmes!$A$6:$A$28="Agilité — T-test 974 (s)")*(Barèmes!$B$6:$B$28=H574)*(Barèmes!$C$6:$C$28=IF(H574="6ème","Mixte",G574))*(Barèmes!$J$6:$J$28="+"))&gt;0,IF(AA574&lt;=SUMIFS(Barèmes!$D$6:$D$28,Barèmes!$A$6:$A$28,"Agilité — T-test 974 (s)",Barèmes!$B$6:$B$28,H574,Barèmes!$C$6:$C$28,IF(H574="6ème","Mixte",G574)),"à besoin",IF(AA574&lt;=SUMIFS(Barèmes!$E$6:$E$28,Barèmes!$A$6:$A$28,"Agilité — T-test 974 (s)",Barèmes!$B$6:$B$28,H574,Barèmes!$C$6:$C$28,IF(H574="6ème","Mixte",G574)),"fragile","satisfaisant")),IF(AA574&gt;=SUMIFS(Barèmes!$D$6:$D$28,Barèmes!$A$6:$A$28,"Agilité — T-test 974 (s)",Barèmes!$B$6:$B$28,H574,Barèmes!$C$6:$C$28,IF(H574="6ème","Mixte",G574)),"à besoin",IF(AA574&gt;=SUMIFS(Barèmes!$E$6:$E$28,Barèmes!$A$6:$A$28,"Agilité — T-test 974 (s)",Barèmes!$B$6:$B$28,H574,Barèmes!$C$6:$C$28,IF(H574="6ème","Mixte",G574)),"fragile","satisfaisant"))))</f>
        <v/>
      </c>
      <c r="AC574" s="27" t="str">
        <f>IF(OR(AA574="",SUMPRODUCT((Barèmes!$A$6:$A$28="Agilité — T-test 974 (s)")*(Barèmes!$B$6:$B$28=H574)*(Barèmes!$C$6:$C$28=IF(H574="6ème","Mixte",G574)))=0),"",IF(SUMPRODUCT((Barèmes!$A$6:$A$28="Agilité — T-test 974 (s)")*(Barèmes!$B$6:$B$28=H574)*(Barèmes!$C$6:$C$28=IF(H574="6ème","Mixte",G574))*(Barèmes!$J$6:$J$28="+"))&gt;0,IF(AA574&lt;=SUMIFS(Barèmes!$F$6:$F$28,Barèmes!$A$6:$A$28,"Agilité — T-test 974 (s)",Barèmes!$B$6:$B$28,H574,Barèmes!$C$6:$C$28,IF(H574="6ème","Mixte",G574)),Barèmes!$B$2,IF(AA574&lt;=SUMIFS(Barèmes!$G$6:$G$28,Barèmes!$A$6:$A$28,"Agilité — T-test 974 (s)",Barèmes!$B$6:$B$28,H574,Barèmes!$C$6:$C$28,IF(H574="6ème","Mixte",G574)),Barèmes!$C$2,IF(AA574&lt;=SUMIFS(Barèmes!$H$6:$H$28,Barèmes!$A$6:$A$28,"Agilité — T-test 974 (s)",Barèmes!$B$6:$B$28,H574,Barèmes!$C$6:$C$28,IF(H574="6ème","Mixte",G574)),Barèmes!$D$2,IF(AA574&lt;=SUMIFS(Barèmes!$I$6:$I$28,Barèmes!$A$6:$A$28,"Agilité — T-test 974 (s)",Barèmes!$B$6:$B$28,H574,Barèmes!$C$6:$C$28,IF(H574="6ème","Mixte",G574)),Barèmes!$E$2,Barèmes!$F$2)))),IF(AA574&gt;=SUMIFS(Barèmes!$F$6:$F$28,Barèmes!$A$6:$A$28,"Agilité — T-test 974 (s)",Barèmes!$B$6:$B$28,H574,Barèmes!$C$6:$C$28,IF(H574="6ème","Mixte",G574)),Barèmes!$B$2,IF(AA574&gt;=SUMIFS(Barèmes!$G$6:$G$28,Barèmes!$A$6:$A$28,"Agilité — T-test 974 (s)",Barèmes!$B$6:$B$28,H574,Barèmes!$C$6:$C$28,IF(H574="6ème","Mixte",G574)),Barèmes!$C$2,IF(AA574&gt;=SUMIFS(Barèmes!$H$6:$H$28,Barèmes!$A$6:$A$28,"Agilité — T-test 974 (s)",Barèmes!$B$6:$B$28,H574,Barèmes!$C$6:$C$28,IF(H574="6ème","Mixte",G574)),Barèmes!$D$2,IF(AA574&gt;=SUMIFS(Barèmes!$I$6:$I$28,Barèmes!$A$6:$A$28,"Agilité — T-test 974 (s)",Barèmes!$B$6:$B$28,H574,Barèmes!$C$6:$C$28,IF(H574="6ème","Mixte",G574)),Barèmes!$E$2,Barèmes!$F$2))))))</f>
        <v/>
      </c>
      <c r="AD574" s="28" t="str">
        <f t="shared" si="66"/>
        <v/>
      </c>
      <c r="AE574" s="29" t="str">
        <f t="shared" si="67"/>
        <v/>
      </c>
      <c r="AF574" s="30" t="str">
        <f>IF(OR(AD574="",SUMPRODUCT((Barèmes!$A$6:$A$28="Surcoût d'agilité (s) — technique")*(Barèmes!$B$6:$B$28=H574)*(Barèmes!$C$6:$C$28=IF(H574="6ème","Mixte",G574)))=0),"",IF(SUMPRODUCT((Barèmes!$A$6:$A$28="Surcoût d'agilité (s) — technique")*(Barèmes!$B$6:$B$28=H574)*(Barèmes!$C$6:$C$28=IF(H574="6ème","Mixte",G574))*(Barèmes!$J$6:$J$28="+"))&gt;0,IF(AD574&lt;=SUMIFS(Barèmes!$D$6:$D$28,Barèmes!$A$6:$A$28,"Surcoût d'agilité (s) — technique",Barèmes!$B$6:$B$28,H574,Barèmes!$C$6:$C$28,IF(H574="6ème","Mixte",G574)),"à besoin",IF(AD574&lt;=SUMIFS(Barèmes!$E$6:$E$28,Barèmes!$A$6:$A$28,"Surcoût d'agilité (s) — technique",Barèmes!$B$6:$B$28,H574,Barèmes!$C$6:$C$28,IF(H574="6ème","Mixte",G574)),"fragile","satisfaisant")),IF(AD574&gt;=SUMIFS(Barèmes!$D$6:$D$28,Barèmes!$A$6:$A$28,"Surcoût d'agilité (s) — technique",Barèmes!$B$6:$B$28,H574,Barèmes!$C$6:$C$28,IF(H574="6ème","Mixte",G574)),"à besoin",IF(AD574&gt;=SUMIFS(Barèmes!$E$6:$E$28,Barèmes!$A$6:$A$28,"Surcoût d'agilité (s) — technique",Barèmes!$B$6:$B$28,H574,Barèmes!$C$6:$C$28,IF(H574="6ème","Mixte",G574)),"fragile","satisfaisant"))))</f>
        <v/>
      </c>
      <c r="AG574" s="30" t="str">
        <f>IF(OR(AD574="",SUMPRODUCT((Barèmes!$A$6:$A$28="Surcoût d'agilité (s) — technique")*(Barèmes!$B$6:$B$28=H574)*(Barèmes!$C$6:$C$28=IF(H574="6ème","Mixte",G574)))=0),"",IF(SUMPRODUCT((Barèmes!$A$6:$A$28="Surcoût d'agilité (s) — technique")*(Barèmes!$B$6:$B$28=H574)*(Barèmes!$C$6:$C$28=IF(H574="6ème","Mixte",G574))*(Barèmes!$J$6:$J$28="+"))&gt;0,IF(AD574&lt;=SUMIFS(Barèmes!$F$6:$F$28,Barèmes!$A$6:$A$28,"Surcoût d'agilité (s) — technique",Barèmes!$B$6:$B$28,H574,Barèmes!$C$6:$C$28,IF(H574="6ème","Mixte",G574)),Barèmes!$B$2,IF(AD574&lt;=SUMIFS(Barèmes!$G$6:$G$28,Barèmes!$A$6:$A$28,"Surcoût d'agilité (s) — technique",Barèmes!$B$6:$B$28,H574,Barèmes!$C$6:$C$28,IF(H574="6ème","Mixte",G574)),Barèmes!$C$2,IF(AD574&lt;=SUMIFS(Barèmes!$H$6:$H$28,Barèmes!$A$6:$A$28,"Surcoût d'agilité (s) — technique",Barèmes!$B$6:$B$28,H574,Barèmes!$C$6:$C$28,IF(H574="6ème","Mixte",G574)),Barèmes!$D$2,IF(AD574&lt;=SUMIFS(Barèmes!$I$6:$I$28,Barèmes!$A$6:$A$28,"Surcoût d'agilité (s) — technique",Barèmes!$B$6:$B$28,H574,Barèmes!$C$6:$C$28,IF(H574="6ème","Mixte",G574)),Barèmes!$E$2,Barèmes!$F$2)))),IF(AD574&gt;=SUMIFS(Barèmes!$F$6:$F$28,Barèmes!$A$6:$A$28,"Surcoût d'agilité (s) — technique",Barèmes!$B$6:$B$28,H574,Barèmes!$C$6:$C$28,IF(H574="6ème","Mixte",G574)),Barèmes!$B$2,IF(AD574&gt;=SUMIFS(Barèmes!$G$6:$G$28,Barèmes!$A$6:$A$28,"Surcoût d'agilité (s) — technique",Barèmes!$B$6:$B$28,H574,Barèmes!$C$6:$C$28,IF(H574="6ème","Mixte",G574)),Barèmes!$C$2,IF(AD574&gt;=SUMIFS(Barèmes!$H$6:$H$28,Barèmes!$A$6:$A$28,"Surcoût d'agilité (s) — technique",Barèmes!$B$6:$B$28,H574,Barèmes!$C$6:$C$28,IF(H574="6ème","Mixte",G574)),Barèmes!$D$2,IF(AD574&gt;=SUMIFS(Barèmes!$I$6:$I$28,Barèmes!$A$6:$A$28,"Surcoût d'agilité (s) — technique",Barèmes!$B$6:$B$28,H574,Barèmes!$C$6:$C$28,IF(H574="6ème","Mixte",G574)),Barèmes!$E$2,Barèmes!$F$2))))))</f>
        <v/>
      </c>
      <c r="AH574" s="31" t="str">
        <f>IF((IF(N574="",0,1)+IF(Q574="",0,1)+IF(W574="",0,1)+IF(Z574="",0,1)+IF(AC574="",0,1))=0,"",3*IF(N574=Barèmes!$B$2,1,IF(N574=Barèmes!$C$2,2,IF(N574=Barèmes!$D$2,3,IF(N574=Barèmes!$E$2,4,IF(N574=Barèmes!$F$2,5,0)))))+3*IF(Q574=Barèmes!$B$2,1,IF(Q574=Barèmes!$C$2,2,IF(Q574=Barèmes!$D$2,3,IF(Q574=Barèmes!$E$2,4,IF(Q574=Barèmes!$F$2,5,0)))))+2*IF(W574=Barèmes!$B$2,1,IF(W574=Barèmes!$C$2,2,IF(W574=Barèmes!$D$2,3,IF(W574=Barèmes!$E$2,4,IF(W574=Barèmes!$F$2,5,0)))))+1*IF(Z574=Barèmes!$B$2,1,IF(Z574=Barèmes!$C$2,2,IF(Z574=Barèmes!$D$2,3,IF(Z574=Barèmes!$E$2,4,IF(Z574=Barèmes!$F$2,5,0)))))+1*IF(AC574=Barèmes!$B$2,1,IF(AC574=Barèmes!$C$2,2,IF(AC574=Barèmes!$D$2,3,IF(AC574=Barèmes!$E$2,4,IF(AC574=Barèmes!$F$2,5,0))))))</f>
        <v/>
      </c>
      <c r="AI574" s="31"/>
      <c r="AJ574" s="32" t="str">
        <f>IFERROR(INDEX(Croissance!$B$5:$B$604,MATCH(A574,Croissance!$A$5:$A$604,0)),"")</f>
        <v/>
      </c>
      <c r="AK574" s="32" t="str">
        <f>IFERROR(INDEX(Croissance!$C$5:$C$604,MATCH(A574,Croissance!$A$5:$A$604,0)),"")</f>
        <v/>
      </c>
      <c r="AL574" s="32" t="str">
        <f>IFERROR(INDEX(Croissance!$D$5:$D$604,MATCH(A574,Croissance!$A$5:$A$604,0)),"")</f>
        <v/>
      </c>
      <c r="AM574" s="32" t="str">
        <f>IFERROR(INDEX(Croissance!$E$5:$E$604,MATCH(A574,Croissance!$A$5:$A$604,0)),"")</f>
        <v/>
      </c>
      <c r="AO574" s="33">
        <f t="shared" si="72"/>
        <v>0</v>
      </c>
      <c r="AP574" s="33">
        <f t="shared" si="68"/>
        <v>0</v>
      </c>
      <c r="AQ574" s="33">
        <f>IF(A574="",0,IF(AND(OR('Synthèse classe'!$C$2="Tous",C574='Synthèse classe'!$C$2),OR('Synthèse classe'!$C$3="Toutes",D574='Synthèse classe'!$C$3),OR('Synthèse classe'!$C$4="Toutes",AND('Synthèse classe'!$C$4="Dernière",AP574=1),B574=IFERROR(VALUE('Synthèse classe'!$C$4),0))),1,0))</f>
        <v>0</v>
      </c>
      <c r="AR574" s="34" t="str">
        <f t="shared" si="69"/>
        <v/>
      </c>
    </row>
    <row r="575" spans="1:44" x14ac:dyDescent="0.2">
      <c r="A575" s="17" t="str">
        <f t="shared" si="65"/>
        <v/>
      </c>
      <c r="B575" s="18"/>
      <c r="C575" s="19"/>
      <c r="D575" s="19"/>
      <c r="E575" s="19"/>
      <c r="F575" s="19"/>
      <c r="G575" s="19"/>
      <c r="H575" s="17" t="str">
        <f t="shared" si="70"/>
        <v/>
      </c>
      <c r="I575" s="20"/>
      <c r="J575" s="18"/>
      <c r="K575" s="19"/>
      <c r="L575" s="21" t="str">
        <f t="shared" si="71"/>
        <v/>
      </c>
      <c r="M575" s="21" t="str">
        <f>IF(OR(J575="",SUMPRODUCT((Barèmes!$A$6:$A$28="Endurance — Luc Léger (palier)")*(Barèmes!$B$6:$B$28=H575)*(Barèmes!$C$6:$C$28=IF(H575="6ème","Mixte",G575)))=0),"",IF(SUMPRODUCT((Barèmes!$A$6:$A$28="Endurance — Luc Léger (palier)")*(Barèmes!$B$6:$B$28=H575)*(Barèmes!$C$6:$C$28=IF(H575="6ème","Mixte",G575))*(Barèmes!$J$6:$J$28="+"))&gt;0,IF(J575&lt;=SUMIFS(Barèmes!$D$6:$D$28,Barèmes!$A$6:$A$28,"Endurance — Luc Léger (palier)",Barèmes!$B$6:$B$28,H575,Barèmes!$C$6:$C$28,IF(H575="6ème","Mixte",G575)),"à besoin",IF(J575&lt;=SUMIFS(Barèmes!$E$6:$E$28,Barèmes!$A$6:$A$28,"Endurance — Luc Léger (palier)",Barèmes!$B$6:$B$28,H575,Barèmes!$C$6:$C$28,IF(H575="6ème","Mixte",G575)),"fragile","satisfaisant")),IF(J575&gt;=SUMIFS(Barèmes!$D$6:$D$28,Barèmes!$A$6:$A$28,"Endurance — Luc Léger (palier)",Barèmes!$B$6:$B$28,H575,Barèmes!$C$6:$C$28,IF(H575="6ème","Mixte",G575)),"à besoin",IF(J575&gt;=SUMIFS(Barèmes!$E$6:$E$28,Barèmes!$A$6:$A$28,"Endurance — Luc Léger (palier)",Barèmes!$B$6:$B$28,H575,Barèmes!$C$6:$C$28,IF(H575="6ème","Mixte",G575)),"fragile","satisfaisant"))))</f>
        <v/>
      </c>
      <c r="N575" s="21" t="str">
        <f>IF(OR(J575="",SUMPRODUCT((Barèmes!$A$6:$A$28="Endurance — Luc Léger (palier)")*(Barèmes!$B$6:$B$28=H575)*(Barèmes!$C$6:$C$28=IF(H575="6ème","Mixte",G575)))=0),"",IF(SUMPRODUCT((Barèmes!$A$6:$A$28="Endurance — Luc Léger (palier)")*(Barèmes!$B$6:$B$28=H575)*(Barèmes!$C$6:$C$28=IF(H575="6ème","Mixte",G575))*(Barèmes!$J$6:$J$28="+"))&gt;0,IF(J575&lt;=SUMIFS(Barèmes!$F$6:$F$28,Barèmes!$A$6:$A$28,"Endurance — Luc Léger (palier)",Barèmes!$B$6:$B$28,H575,Barèmes!$C$6:$C$28,IF(H575="6ème","Mixte",G575)),Barèmes!$B$2,IF(J575&lt;=SUMIFS(Barèmes!$G$6:$G$28,Barèmes!$A$6:$A$28,"Endurance — Luc Léger (palier)",Barèmes!$B$6:$B$28,H575,Barèmes!$C$6:$C$28,IF(H575="6ème","Mixte",G575)),Barèmes!$C$2,IF(J575&lt;=SUMIFS(Barèmes!$H$6:$H$28,Barèmes!$A$6:$A$28,"Endurance — Luc Léger (palier)",Barèmes!$B$6:$B$28,H575,Barèmes!$C$6:$C$28,IF(H575="6ème","Mixte",G575)),Barèmes!$D$2,IF(J575&lt;=SUMIFS(Barèmes!$I$6:$I$28,Barèmes!$A$6:$A$28,"Endurance — Luc Léger (palier)",Barèmes!$B$6:$B$28,H575,Barèmes!$C$6:$C$28,IF(H575="6ème","Mixte",G575)),Barèmes!$E$2,Barèmes!$F$2)))),IF(J575&gt;=SUMIFS(Barèmes!$F$6:$F$28,Barèmes!$A$6:$A$28,"Endurance — Luc Léger (palier)",Barèmes!$B$6:$B$28,H575,Barèmes!$C$6:$C$28,IF(H575="6ème","Mixte",G575)),Barèmes!$B$2,IF(J575&gt;=SUMIFS(Barèmes!$G$6:$G$28,Barèmes!$A$6:$A$28,"Endurance — Luc Léger (palier)",Barèmes!$B$6:$B$28,H575,Barèmes!$C$6:$C$28,IF(H575="6ème","Mixte",G575)),Barèmes!$C$2,IF(J575&gt;=SUMIFS(Barèmes!$H$6:$H$28,Barèmes!$A$6:$A$28,"Endurance — Luc Léger (palier)",Barèmes!$B$6:$B$28,H575,Barèmes!$C$6:$C$28,IF(H575="6ème","Mixte",G575)),Barèmes!$D$2,IF(J575&gt;=SUMIFS(Barèmes!$I$6:$I$28,Barèmes!$A$6:$A$28,"Endurance — Luc Léger (palier)",Barèmes!$B$6:$B$28,H575,Barèmes!$C$6:$C$28,IF(H575="6ème","Mixte",G575)),Barèmes!$E$2,Barèmes!$F$2))))))</f>
        <v/>
      </c>
      <c r="O575" s="22"/>
      <c r="P575" s="23" t="str">
        <f>IF(OR(O575="",SUMPRODUCT((Barèmes!$A$6:$A$28="Force bas du corps — Saut en longueur (m)")*(Barèmes!$B$6:$B$28=H575)*(Barèmes!$C$6:$C$28=IF(H575="6ème","Mixte",G575)))=0),"",IF(SUMPRODUCT((Barèmes!$A$6:$A$28="Force bas du corps — Saut en longueur (m)")*(Barèmes!$B$6:$B$28=H575)*(Barèmes!$C$6:$C$28=IF(H575="6ème","Mixte",G575))*(Barèmes!$J$6:$J$28="+"))&gt;0,IF(O575&lt;=SUMIFS(Barèmes!$D$6:$D$28,Barèmes!$A$6:$A$28,"Force bas du corps — Saut en longueur (m)",Barèmes!$B$6:$B$28,H575,Barèmes!$C$6:$C$28,IF(H575="6ème","Mixte",G575)),"à besoin",IF(O575&lt;=SUMIFS(Barèmes!$E$6:$E$28,Barèmes!$A$6:$A$28,"Force bas du corps — Saut en longueur (m)",Barèmes!$B$6:$B$28,H575,Barèmes!$C$6:$C$28,IF(H575="6ème","Mixte",G575)),"fragile","satisfaisant")),IF(O575&gt;=SUMIFS(Barèmes!$D$6:$D$28,Barèmes!$A$6:$A$28,"Force bas du corps — Saut en longueur (m)",Barèmes!$B$6:$B$28,H575,Barèmes!$C$6:$C$28,IF(H575="6ème","Mixte",G575)),"à besoin",IF(O575&gt;=SUMIFS(Barèmes!$E$6:$E$28,Barèmes!$A$6:$A$28,"Force bas du corps — Saut en longueur (m)",Barèmes!$B$6:$B$28,H575,Barèmes!$C$6:$C$28,IF(H575="6ème","Mixte",G575)),"fragile","satisfaisant"))))</f>
        <v/>
      </c>
      <c r="Q575" s="23" t="str">
        <f>IF(OR(O575="",SUMPRODUCT((Barèmes!$A$6:$A$28="Force bas du corps — Saut en longueur (m)")*(Barèmes!$B$6:$B$28=H575)*(Barèmes!$C$6:$C$28=IF(H575="6ème","Mixte",G575)))=0),"",IF(SUMPRODUCT((Barèmes!$A$6:$A$28="Force bas du corps — Saut en longueur (m)")*(Barèmes!$B$6:$B$28=H575)*(Barèmes!$C$6:$C$28=IF(H575="6ème","Mixte",G575))*(Barèmes!$J$6:$J$28="+"))&gt;0,IF(O575&lt;=SUMIFS(Barèmes!$F$6:$F$28,Barèmes!$A$6:$A$28,"Force bas du corps — Saut en longueur (m)",Barèmes!$B$6:$B$28,H575,Barèmes!$C$6:$C$28,IF(H575="6ème","Mixte",G575)),Barèmes!$B$2,IF(O575&lt;=SUMIFS(Barèmes!$G$6:$G$28,Barèmes!$A$6:$A$28,"Force bas du corps — Saut en longueur (m)",Barèmes!$B$6:$B$28,H575,Barèmes!$C$6:$C$28,IF(H575="6ème","Mixte",G575)),Barèmes!$C$2,IF(O575&lt;=SUMIFS(Barèmes!$H$6:$H$28,Barèmes!$A$6:$A$28,"Force bas du corps — Saut en longueur (m)",Barèmes!$B$6:$B$28,H575,Barèmes!$C$6:$C$28,IF(H575="6ème","Mixte",G575)),Barèmes!$D$2,IF(O575&lt;=SUMIFS(Barèmes!$I$6:$I$28,Barèmes!$A$6:$A$28,"Force bas du corps — Saut en longueur (m)",Barèmes!$B$6:$B$28,H575,Barèmes!$C$6:$C$28,IF(H575="6ème","Mixte",G575)),Barèmes!$E$2,Barèmes!$F$2)))),IF(O575&gt;=SUMIFS(Barèmes!$F$6:$F$28,Barèmes!$A$6:$A$28,"Force bas du corps — Saut en longueur (m)",Barèmes!$B$6:$B$28,H575,Barèmes!$C$6:$C$28,IF(H575="6ème","Mixte",G575)),Barèmes!$B$2,IF(O575&gt;=SUMIFS(Barèmes!$G$6:$G$28,Barèmes!$A$6:$A$28,"Force bas du corps — Saut en longueur (m)",Barèmes!$B$6:$B$28,H575,Barèmes!$C$6:$C$28,IF(H575="6ème","Mixte",G575)),Barèmes!$C$2,IF(O575&gt;=SUMIFS(Barèmes!$H$6:$H$28,Barèmes!$A$6:$A$28,"Force bas du corps — Saut en longueur (m)",Barèmes!$B$6:$B$28,H575,Barèmes!$C$6:$C$28,IF(H575="6ème","Mixte",G575)),Barèmes!$D$2,IF(O575&gt;=SUMIFS(Barèmes!$I$6:$I$28,Barèmes!$A$6:$A$28,"Force bas du corps — Saut en longueur (m)",Barèmes!$B$6:$B$28,H575,Barèmes!$C$6:$C$28,IF(H575="6ème","Mixte",G575)),Barèmes!$E$2,Barèmes!$F$2))))))</f>
        <v/>
      </c>
      <c r="R575" s="22"/>
      <c r="S575" s="24" t="str">
        <f>IF(OR(R575="",SUMPRODUCT((Barèmes!$A$6:$A$28="Vitesse — 30 m (s)")*(Barèmes!$B$6:$B$28=H575)*(Barèmes!$C$6:$C$28=IF(H575="6ème","Mixte",G575)))=0),"",IF(SUMPRODUCT((Barèmes!$A$6:$A$28="Vitesse — 30 m (s)")*(Barèmes!$B$6:$B$28=H575)*(Barèmes!$C$6:$C$28=IF(H575="6ème","Mixte",G575))*(Barèmes!$J$6:$J$28="+"))&gt;0,IF(R575&lt;=SUMIFS(Barèmes!$D$6:$D$28,Barèmes!$A$6:$A$28,"Vitesse — 30 m (s)",Barèmes!$B$6:$B$28,H575,Barèmes!$C$6:$C$28,IF(H575="6ème","Mixte",G575)),"à besoin",IF(R575&lt;=SUMIFS(Barèmes!$E$6:$E$28,Barèmes!$A$6:$A$28,"Vitesse — 30 m (s)",Barèmes!$B$6:$B$28,H575,Barèmes!$C$6:$C$28,IF(H575="6ème","Mixte",G575)),"fragile","satisfaisant")),IF(R575&gt;=SUMIFS(Barèmes!$D$6:$D$28,Barèmes!$A$6:$A$28,"Vitesse — 30 m (s)",Barèmes!$B$6:$B$28,H575,Barèmes!$C$6:$C$28,IF(H575="6ème","Mixte",G575)),"à besoin",IF(R575&gt;=SUMIFS(Barèmes!$E$6:$E$28,Barèmes!$A$6:$A$28,"Vitesse — 30 m (s)",Barèmes!$B$6:$B$28,H575,Barèmes!$C$6:$C$28,IF(H575="6ème","Mixte",G575)),"fragile","satisfaisant"))))</f>
        <v/>
      </c>
      <c r="T575" s="24" t="str">
        <f>IF(OR(R575="",SUMPRODUCT((Barèmes!$A$6:$A$28="Vitesse — 30 m (s)")*(Barèmes!$B$6:$B$28=H575)*(Barèmes!$C$6:$C$28=IF(H575="6ème","Mixte",G575)))=0),"",IF(SUMPRODUCT((Barèmes!$A$6:$A$28="Vitesse — 30 m (s)")*(Barèmes!$B$6:$B$28=H575)*(Barèmes!$C$6:$C$28=IF(H575="6ème","Mixte",G575))*(Barèmes!$J$6:$J$28="+"))&gt;0,IF(R575&lt;=SUMIFS(Barèmes!$F$6:$F$28,Barèmes!$A$6:$A$28,"Vitesse — 30 m (s)",Barèmes!$B$6:$B$28,H575,Barèmes!$C$6:$C$28,IF(H575="6ème","Mixte",G575)),Barèmes!$B$2,IF(R575&lt;=SUMIFS(Barèmes!$G$6:$G$28,Barèmes!$A$6:$A$28,"Vitesse — 30 m (s)",Barèmes!$B$6:$B$28,H575,Barèmes!$C$6:$C$28,IF(H575="6ème","Mixte",G575)),Barèmes!$C$2,IF(R575&lt;=SUMIFS(Barèmes!$H$6:$H$28,Barèmes!$A$6:$A$28,"Vitesse — 30 m (s)",Barèmes!$B$6:$B$28,H575,Barèmes!$C$6:$C$28,IF(H575="6ème","Mixte",G575)),Barèmes!$D$2,IF(R575&lt;=SUMIFS(Barèmes!$I$6:$I$28,Barèmes!$A$6:$A$28,"Vitesse — 30 m (s)",Barèmes!$B$6:$B$28,H575,Barèmes!$C$6:$C$28,IF(H575="6ème","Mixte",G575)),Barèmes!$E$2,Barèmes!$F$2)))),IF(R575&gt;=SUMIFS(Barèmes!$F$6:$F$28,Barèmes!$A$6:$A$28,"Vitesse — 30 m (s)",Barèmes!$B$6:$B$28,H575,Barèmes!$C$6:$C$28,IF(H575="6ème","Mixte",G575)),Barèmes!$B$2,IF(R575&gt;=SUMIFS(Barèmes!$G$6:$G$28,Barèmes!$A$6:$A$28,"Vitesse — 30 m (s)",Barèmes!$B$6:$B$28,H575,Barèmes!$C$6:$C$28,IF(H575="6ème","Mixte",G575)),Barèmes!$C$2,IF(R575&gt;=SUMIFS(Barèmes!$H$6:$H$28,Barèmes!$A$6:$A$28,"Vitesse — 30 m (s)",Barèmes!$B$6:$B$28,H575,Barèmes!$C$6:$C$28,IF(H575="6ème","Mixte",G575)),Barèmes!$D$2,IF(R575&gt;=SUMIFS(Barèmes!$I$6:$I$28,Barèmes!$A$6:$A$28,"Vitesse — 30 m (s)",Barèmes!$B$6:$B$28,H575,Barèmes!$C$6:$C$28,IF(H575="6ème","Mixte",G575)),Barèmes!$E$2,Barèmes!$F$2))))))</f>
        <v/>
      </c>
      <c r="U575" s="22"/>
      <c r="V575" s="25" t="str">
        <f>IF(OR(U575="",SUMPRODUCT((Barèmes!$A$6:$A$28="Vitesse — 50 m (s)")*(Barèmes!$B$6:$B$28=H575)*(Barèmes!$C$6:$C$28=IF(H575="6ème","Mixte",G575)))=0),"",IF(SUMPRODUCT((Barèmes!$A$6:$A$28="Vitesse — 50 m (s)")*(Barèmes!$B$6:$B$28=H575)*(Barèmes!$C$6:$C$28=IF(H575="6ème","Mixte",G575))*(Barèmes!$J$6:$J$28="+"))&gt;0,IF(U575&lt;=SUMIFS(Barèmes!$D$6:$D$28,Barèmes!$A$6:$A$28,"Vitesse — 50 m (s)",Barèmes!$B$6:$B$28,H575,Barèmes!$C$6:$C$28,IF(H575="6ème","Mixte",G575)),"à besoin",IF(U575&lt;=SUMIFS(Barèmes!$E$6:$E$28,Barèmes!$A$6:$A$28,"Vitesse — 50 m (s)",Barèmes!$B$6:$B$28,H575,Barèmes!$C$6:$C$28,IF(H575="6ème","Mixte",G575)),"fragile","satisfaisant")),IF(U575&gt;=SUMIFS(Barèmes!$D$6:$D$28,Barèmes!$A$6:$A$28,"Vitesse — 50 m (s)",Barèmes!$B$6:$B$28,H575,Barèmes!$C$6:$C$28,IF(H575="6ème","Mixte",G575)),"à besoin",IF(U575&gt;=SUMIFS(Barèmes!$E$6:$E$28,Barèmes!$A$6:$A$28,"Vitesse — 50 m (s)",Barèmes!$B$6:$B$28,H575,Barèmes!$C$6:$C$28,IF(H575="6ème","Mixte",G575)),"fragile","satisfaisant"))))</f>
        <v/>
      </c>
      <c r="W575" s="25" t="str">
        <f>IF(OR(U575="",SUMPRODUCT((Barèmes!$A$6:$A$28="Vitesse — 50 m (s)")*(Barèmes!$B$6:$B$28=H575)*(Barèmes!$C$6:$C$28=IF(H575="6ème","Mixte",G575)))=0),"",IF(SUMPRODUCT((Barèmes!$A$6:$A$28="Vitesse — 50 m (s)")*(Barèmes!$B$6:$B$28=H575)*(Barèmes!$C$6:$C$28=IF(H575="6ème","Mixte",G575))*(Barèmes!$J$6:$J$28="+"))&gt;0,IF(U575&lt;=SUMIFS(Barèmes!$F$6:$F$28,Barèmes!$A$6:$A$28,"Vitesse — 50 m (s)",Barèmes!$B$6:$B$28,H575,Barèmes!$C$6:$C$28,IF(H575="6ème","Mixte",G575)),Barèmes!$B$2,IF(U575&lt;=SUMIFS(Barèmes!$G$6:$G$28,Barèmes!$A$6:$A$28,"Vitesse — 50 m (s)",Barèmes!$B$6:$B$28,H575,Barèmes!$C$6:$C$28,IF(H575="6ème","Mixte",G575)),Barèmes!$C$2,IF(U575&lt;=SUMIFS(Barèmes!$H$6:$H$28,Barèmes!$A$6:$A$28,"Vitesse — 50 m (s)",Barèmes!$B$6:$B$28,H575,Barèmes!$C$6:$C$28,IF(H575="6ème","Mixte",G575)),Barèmes!$D$2,IF(U575&lt;=SUMIFS(Barèmes!$I$6:$I$28,Barèmes!$A$6:$A$28,"Vitesse — 50 m (s)",Barèmes!$B$6:$B$28,H575,Barèmes!$C$6:$C$28,IF(H575="6ème","Mixte",G575)),Barèmes!$E$2,Barèmes!$F$2)))),IF(U575&gt;=SUMIFS(Barèmes!$F$6:$F$28,Barèmes!$A$6:$A$28,"Vitesse — 50 m (s)",Barèmes!$B$6:$B$28,H575,Barèmes!$C$6:$C$28,IF(H575="6ème","Mixte",G575)),Barèmes!$B$2,IF(U575&gt;=SUMIFS(Barèmes!$G$6:$G$28,Barèmes!$A$6:$A$28,"Vitesse — 50 m (s)",Barèmes!$B$6:$B$28,H575,Barèmes!$C$6:$C$28,IF(H575="6ème","Mixte",G575)),Barèmes!$C$2,IF(U575&gt;=SUMIFS(Barèmes!$H$6:$H$28,Barèmes!$A$6:$A$28,"Vitesse — 50 m (s)",Barèmes!$B$6:$B$28,H575,Barèmes!$C$6:$C$28,IF(H575="6ème","Mixte",G575)),Barèmes!$D$2,IF(U575&gt;=SUMIFS(Barèmes!$I$6:$I$28,Barèmes!$A$6:$A$28,"Vitesse — 50 m (s)",Barèmes!$B$6:$B$28,H575,Barèmes!$C$6:$C$28,IF(H575="6ème","Mixte",G575)),Barèmes!$E$2,Barèmes!$F$2))))))</f>
        <v/>
      </c>
      <c r="X575" s="18"/>
      <c r="Y575" s="26" t="str" cm="1">
        <f t="array" ref="Y575">IF(OR(X575="",SUMPRODUCT((Barèmes!$A$6:$A$28="Souplesse (score 1-5)")*(Barèmes!$B$6:$B$28=H575)*(Barèmes!$C$6:$C$28=IF(H575="6ème","Mixte",G575)))=0),"",IF(SUMPRODUCT((Barèmes!$A$6:$A$28="Souplesse (score 1-5)")*(Barèmes!$B$6:$B$28=H575)*(Barèmes!$C$6:$C$28=IF(H575="6ème","Mixte",G575))*(Barèmes!$J$6:$J$28="+"))&gt;0,IF(X575&lt;=SUMIFS(Barèmes!$D$6:$D$28,Barèmes!$A$6:$A$28,"Souplesse (score 1-5)",Barèmes!$B$6:$B$28,H575,Barèmes!$C$6:$C$28,IF(H575="6ème","Mixte",G575)),"à besoin",IF(X575&lt;=SUMIFS(Barèmes!$E$6:$E$28,Barèmes!$A$6:$A$28,"Souplesse (score 1-5)",Barèmes!$B$6:$B$28,H575,Barèmes!$C$6:$C$28,IF(H575="6ème","Mixte",G575)),"fragile","satisfaisant")),IF(X575&gt;=SUMIFS(Barèmes!$D$6:$D$28,Barèmes!$A$6:$A$28,"Souplesse (score 1-5)",Barèmes!$B$6:$B$28,H575,Barèmes!$C$6:$C$28,IF(H575="6ème","Mixte",G575)),"à besoin",IF(X575&gt;=SUMIFS(Barèmes!$E$6:$E$28,Barèmes!$A$6:$A$28,"Souplesse (score 1-5)",Barèmes!$B$6:$B$28,H575,Barèmes!$C$6:$C$28,IF(H575="6ème","Mixte",G575)),"fragile","satisfaisant"))))</f>
        <v/>
      </c>
      <c r="Z575" s="26" t="str" cm="1">
        <f t="array" ref="Z575">IF(OR(X575="",SUMPRODUCT((Barèmes!$A$6:$A$28="Souplesse (score 1-5)")*(Barèmes!$B$6:$B$28=H575)*(Barèmes!$C$6:$C$28=IF(H575="6ème","Mixte",G575)))=0),"",IF(SUMPRODUCT((Barèmes!$A$6:$A$28="Souplesse (score 1-5)")*(Barèmes!$B$6:$B$28=H575)*(Barèmes!$C$6:$C$28=IF(H575="6ème","Mixte",G575))*(Barèmes!$J$6:$J$28="+"))&gt;0,IF(X575&lt;=SUMIFS(Barèmes!$F$6:$F$28,Barèmes!$A$6:$A$28,"Souplesse (score 1-5)",Barèmes!$B$6:$B$28,H575,Barèmes!$C$6:$C$28,IF(H575="6ème","Mixte",G575)),Barèmes!$B$2,IF(X575&lt;=SUMIFS(Barèmes!$G$6:$G$28,Barèmes!$A$6:$A$28,"Souplesse (score 1-5)",Barèmes!$B$6:$B$28,H575,Barèmes!$C$6:$C$28,IF(H575="6ème","Mixte",G575)),Barèmes!$C$2,IF(X575&lt;=SUMIFS(Barèmes!$H$6:$H$28,Barèmes!$A$6:$A$28,"Souplesse (score 1-5)",Barèmes!$B$6:$B$28,H575,Barèmes!$C$6:$C$28,IF(H575="6ème","Mixte",G575)),Barèmes!$D$2,IF(X575&lt;=SUMIFS(Barèmes!$I$6:$I$28,Barèmes!$A$6:$A$28,"Souplesse (score 1-5)",Barèmes!$B$6:$B$28,H575,Barèmes!$C$6:$C$28,IF(H575="6ème","Mixte",G575)),Barèmes!$E$2,Barèmes!$F$2)))),IF(X575&gt;=SUMIFS(Barèmes!$F$6:$F$28,Barèmes!$A$6:$A$28,"Souplesse (score 1-5)",Barèmes!$B$6:$B$28,H575,Barèmes!$C$6:$C$28,IF(H575="6ème","Mixte",G575)),Barèmes!$B$2,IF(X575&gt;=SUMIFS(Barèmes!$G$6:$G$28,Barèmes!$A$6:$A$28,"Souplesse (score 1-5)",Barèmes!$B$6:$B$28,H575,Barèmes!$C$6:$C$28,IF(H575="6ème","Mixte",G575)),Barèmes!$C$2,IF(X575&gt;=SUMIFS(Barèmes!$H$6:$H$28,Barèmes!$A$6:$A$28,"Souplesse (score 1-5)",Barèmes!$B$6:$B$28,H575,Barèmes!$C$6:$C$28,IF(H575="6ème","Mixte",G575)),Barèmes!$D$2,IF(X575&gt;=SUMIFS(Barèmes!$I$6:$I$28,Barèmes!$A$6:$A$28,"Souplesse (score 1-5)",Barèmes!$B$6:$B$28,H575,Barèmes!$C$6:$C$28,IF(H575="6ème","Mixte",G575)),Barèmes!$E$2,Barèmes!$F$2))))))</f>
        <v/>
      </c>
      <c r="AA575" s="22"/>
      <c r="AB575" s="27" t="str">
        <f>IF(OR(AA575="",SUMPRODUCT((Barèmes!$A$6:$A$28="Agilité — T-test 974 (s)")*(Barèmes!$B$6:$B$28=H575)*(Barèmes!$C$6:$C$28=IF(H575="6ème","Mixte",G575)))=0),"",IF(SUMPRODUCT((Barèmes!$A$6:$A$28="Agilité — T-test 974 (s)")*(Barèmes!$B$6:$B$28=H575)*(Barèmes!$C$6:$C$28=IF(H575="6ème","Mixte",G575))*(Barèmes!$J$6:$J$28="+"))&gt;0,IF(AA575&lt;=SUMIFS(Barèmes!$D$6:$D$28,Barèmes!$A$6:$A$28,"Agilité — T-test 974 (s)",Barèmes!$B$6:$B$28,H575,Barèmes!$C$6:$C$28,IF(H575="6ème","Mixte",G575)),"à besoin",IF(AA575&lt;=SUMIFS(Barèmes!$E$6:$E$28,Barèmes!$A$6:$A$28,"Agilité — T-test 974 (s)",Barèmes!$B$6:$B$28,H575,Barèmes!$C$6:$C$28,IF(H575="6ème","Mixte",G575)),"fragile","satisfaisant")),IF(AA575&gt;=SUMIFS(Barèmes!$D$6:$D$28,Barèmes!$A$6:$A$28,"Agilité — T-test 974 (s)",Barèmes!$B$6:$B$28,H575,Barèmes!$C$6:$C$28,IF(H575="6ème","Mixte",G575)),"à besoin",IF(AA575&gt;=SUMIFS(Barèmes!$E$6:$E$28,Barèmes!$A$6:$A$28,"Agilité — T-test 974 (s)",Barèmes!$B$6:$B$28,H575,Barèmes!$C$6:$C$28,IF(H575="6ème","Mixte",G575)),"fragile","satisfaisant"))))</f>
        <v/>
      </c>
      <c r="AC575" s="27" t="str">
        <f>IF(OR(AA575="",SUMPRODUCT((Barèmes!$A$6:$A$28="Agilité — T-test 974 (s)")*(Barèmes!$B$6:$B$28=H575)*(Barèmes!$C$6:$C$28=IF(H575="6ème","Mixte",G575)))=0),"",IF(SUMPRODUCT((Barèmes!$A$6:$A$28="Agilité — T-test 974 (s)")*(Barèmes!$B$6:$B$28=H575)*(Barèmes!$C$6:$C$28=IF(H575="6ème","Mixte",G575))*(Barèmes!$J$6:$J$28="+"))&gt;0,IF(AA575&lt;=SUMIFS(Barèmes!$F$6:$F$28,Barèmes!$A$6:$A$28,"Agilité — T-test 974 (s)",Barèmes!$B$6:$B$28,H575,Barèmes!$C$6:$C$28,IF(H575="6ème","Mixte",G575)),Barèmes!$B$2,IF(AA575&lt;=SUMIFS(Barèmes!$G$6:$G$28,Barèmes!$A$6:$A$28,"Agilité — T-test 974 (s)",Barèmes!$B$6:$B$28,H575,Barèmes!$C$6:$C$28,IF(H575="6ème","Mixte",G575)),Barèmes!$C$2,IF(AA575&lt;=SUMIFS(Barèmes!$H$6:$H$28,Barèmes!$A$6:$A$28,"Agilité — T-test 974 (s)",Barèmes!$B$6:$B$28,H575,Barèmes!$C$6:$C$28,IF(H575="6ème","Mixte",G575)),Barèmes!$D$2,IF(AA575&lt;=SUMIFS(Barèmes!$I$6:$I$28,Barèmes!$A$6:$A$28,"Agilité — T-test 974 (s)",Barèmes!$B$6:$B$28,H575,Barèmes!$C$6:$C$28,IF(H575="6ème","Mixte",G575)),Barèmes!$E$2,Barèmes!$F$2)))),IF(AA575&gt;=SUMIFS(Barèmes!$F$6:$F$28,Barèmes!$A$6:$A$28,"Agilité — T-test 974 (s)",Barèmes!$B$6:$B$28,H575,Barèmes!$C$6:$C$28,IF(H575="6ème","Mixte",G575)),Barèmes!$B$2,IF(AA575&gt;=SUMIFS(Barèmes!$G$6:$G$28,Barèmes!$A$6:$A$28,"Agilité — T-test 974 (s)",Barèmes!$B$6:$B$28,H575,Barèmes!$C$6:$C$28,IF(H575="6ème","Mixte",G575)),Barèmes!$C$2,IF(AA575&gt;=SUMIFS(Barèmes!$H$6:$H$28,Barèmes!$A$6:$A$28,"Agilité — T-test 974 (s)",Barèmes!$B$6:$B$28,H575,Barèmes!$C$6:$C$28,IF(H575="6ème","Mixte",G575)),Barèmes!$D$2,IF(AA575&gt;=SUMIFS(Barèmes!$I$6:$I$28,Barèmes!$A$6:$A$28,"Agilité — T-test 974 (s)",Barèmes!$B$6:$B$28,H575,Barèmes!$C$6:$C$28,IF(H575="6ème","Mixte",G575)),Barèmes!$E$2,Barèmes!$F$2))))))</f>
        <v/>
      </c>
      <c r="AD575" s="28" t="str">
        <f t="shared" si="66"/>
        <v/>
      </c>
      <c r="AE575" s="29" t="str">
        <f t="shared" si="67"/>
        <v/>
      </c>
      <c r="AF575" s="30" t="str">
        <f>IF(OR(AD575="",SUMPRODUCT((Barèmes!$A$6:$A$28="Surcoût d'agilité (s) — technique")*(Barèmes!$B$6:$B$28=H575)*(Barèmes!$C$6:$C$28=IF(H575="6ème","Mixte",G575)))=0),"",IF(SUMPRODUCT((Barèmes!$A$6:$A$28="Surcoût d'agilité (s) — technique")*(Barèmes!$B$6:$B$28=H575)*(Barèmes!$C$6:$C$28=IF(H575="6ème","Mixte",G575))*(Barèmes!$J$6:$J$28="+"))&gt;0,IF(AD575&lt;=SUMIFS(Barèmes!$D$6:$D$28,Barèmes!$A$6:$A$28,"Surcoût d'agilité (s) — technique",Barèmes!$B$6:$B$28,H575,Barèmes!$C$6:$C$28,IF(H575="6ème","Mixte",G575)),"à besoin",IF(AD575&lt;=SUMIFS(Barèmes!$E$6:$E$28,Barèmes!$A$6:$A$28,"Surcoût d'agilité (s) — technique",Barèmes!$B$6:$B$28,H575,Barèmes!$C$6:$C$28,IF(H575="6ème","Mixte",G575)),"fragile","satisfaisant")),IF(AD575&gt;=SUMIFS(Barèmes!$D$6:$D$28,Barèmes!$A$6:$A$28,"Surcoût d'agilité (s) — technique",Barèmes!$B$6:$B$28,H575,Barèmes!$C$6:$C$28,IF(H575="6ème","Mixte",G575)),"à besoin",IF(AD575&gt;=SUMIFS(Barèmes!$E$6:$E$28,Barèmes!$A$6:$A$28,"Surcoût d'agilité (s) — technique",Barèmes!$B$6:$B$28,H575,Barèmes!$C$6:$C$28,IF(H575="6ème","Mixte",G575)),"fragile","satisfaisant"))))</f>
        <v/>
      </c>
      <c r="AG575" s="30" t="str">
        <f>IF(OR(AD575="",SUMPRODUCT((Barèmes!$A$6:$A$28="Surcoût d'agilité (s) — technique")*(Barèmes!$B$6:$B$28=H575)*(Barèmes!$C$6:$C$28=IF(H575="6ème","Mixte",G575)))=0),"",IF(SUMPRODUCT((Barèmes!$A$6:$A$28="Surcoût d'agilité (s) — technique")*(Barèmes!$B$6:$B$28=H575)*(Barèmes!$C$6:$C$28=IF(H575="6ème","Mixte",G575))*(Barèmes!$J$6:$J$28="+"))&gt;0,IF(AD575&lt;=SUMIFS(Barèmes!$F$6:$F$28,Barèmes!$A$6:$A$28,"Surcoût d'agilité (s) — technique",Barèmes!$B$6:$B$28,H575,Barèmes!$C$6:$C$28,IF(H575="6ème","Mixte",G575)),Barèmes!$B$2,IF(AD575&lt;=SUMIFS(Barèmes!$G$6:$G$28,Barèmes!$A$6:$A$28,"Surcoût d'agilité (s) — technique",Barèmes!$B$6:$B$28,H575,Barèmes!$C$6:$C$28,IF(H575="6ème","Mixte",G575)),Barèmes!$C$2,IF(AD575&lt;=SUMIFS(Barèmes!$H$6:$H$28,Barèmes!$A$6:$A$28,"Surcoût d'agilité (s) — technique",Barèmes!$B$6:$B$28,H575,Barèmes!$C$6:$C$28,IF(H575="6ème","Mixte",G575)),Barèmes!$D$2,IF(AD575&lt;=SUMIFS(Barèmes!$I$6:$I$28,Barèmes!$A$6:$A$28,"Surcoût d'agilité (s) — technique",Barèmes!$B$6:$B$28,H575,Barèmes!$C$6:$C$28,IF(H575="6ème","Mixte",G575)),Barèmes!$E$2,Barèmes!$F$2)))),IF(AD575&gt;=SUMIFS(Barèmes!$F$6:$F$28,Barèmes!$A$6:$A$28,"Surcoût d'agilité (s) — technique",Barèmes!$B$6:$B$28,H575,Barèmes!$C$6:$C$28,IF(H575="6ème","Mixte",G575)),Barèmes!$B$2,IF(AD575&gt;=SUMIFS(Barèmes!$G$6:$G$28,Barèmes!$A$6:$A$28,"Surcoût d'agilité (s) — technique",Barèmes!$B$6:$B$28,H575,Barèmes!$C$6:$C$28,IF(H575="6ème","Mixte",G575)),Barèmes!$C$2,IF(AD575&gt;=SUMIFS(Barèmes!$H$6:$H$28,Barèmes!$A$6:$A$28,"Surcoût d'agilité (s) — technique",Barèmes!$B$6:$B$28,H575,Barèmes!$C$6:$C$28,IF(H575="6ème","Mixte",G575)),Barèmes!$D$2,IF(AD575&gt;=SUMIFS(Barèmes!$I$6:$I$28,Barèmes!$A$6:$A$28,"Surcoût d'agilité (s) — technique",Barèmes!$B$6:$B$28,H575,Barèmes!$C$6:$C$28,IF(H575="6ème","Mixte",G575)),Barèmes!$E$2,Barèmes!$F$2))))))</f>
        <v/>
      </c>
      <c r="AH575" s="31" t="str">
        <f>IF((IF(N575="",0,1)+IF(Q575="",0,1)+IF(W575="",0,1)+IF(Z575="",0,1)+IF(AC575="",0,1))=0,"",3*IF(N575=Barèmes!$B$2,1,IF(N575=Barèmes!$C$2,2,IF(N575=Barèmes!$D$2,3,IF(N575=Barèmes!$E$2,4,IF(N575=Barèmes!$F$2,5,0)))))+3*IF(Q575=Barèmes!$B$2,1,IF(Q575=Barèmes!$C$2,2,IF(Q575=Barèmes!$D$2,3,IF(Q575=Barèmes!$E$2,4,IF(Q575=Barèmes!$F$2,5,0)))))+2*IF(W575=Barèmes!$B$2,1,IF(W575=Barèmes!$C$2,2,IF(W575=Barèmes!$D$2,3,IF(W575=Barèmes!$E$2,4,IF(W575=Barèmes!$F$2,5,0)))))+1*IF(Z575=Barèmes!$B$2,1,IF(Z575=Barèmes!$C$2,2,IF(Z575=Barèmes!$D$2,3,IF(Z575=Barèmes!$E$2,4,IF(Z575=Barèmes!$F$2,5,0)))))+1*IF(AC575=Barèmes!$B$2,1,IF(AC575=Barèmes!$C$2,2,IF(AC575=Barèmes!$D$2,3,IF(AC575=Barèmes!$E$2,4,IF(AC575=Barèmes!$F$2,5,0))))))</f>
        <v/>
      </c>
      <c r="AI575" s="31"/>
      <c r="AJ575" s="32" t="str">
        <f>IFERROR(INDEX(Croissance!$B$5:$B$604,MATCH(A575,Croissance!$A$5:$A$604,0)),"")</f>
        <v/>
      </c>
      <c r="AK575" s="32" t="str">
        <f>IFERROR(INDEX(Croissance!$C$5:$C$604,MATCH(A575,Croissance!$A$5:$A$604,0)),"")</f>
        <v/>
      </c>
      <c r="AL575" s="32" t="str">
        <f>IFERROR(INDEX(Croissance!$D$5:$D$604,MATCH(A575,Croissance!$A$5:$A$604,0)),"")</f>
        <v/>
      </c>
      <c r="AM575" s="32" t="str">
        <f>IFERROR(INDEX(Croissance!$E$5:$E$604,MATCH(A575,Croissance!$A$5:$A$604,0)),"")</f>
        <v/>
      </c>
      <c r="AO575" s="33">
        <f t="shared" si="72"/>
        <v>0</v>
      </c>
      <c r="AP575" s="33">
        <f t="shared" si="68"/>
        <v>0</v>
      </c>
      <c r="AQ575" s="33">
        <f>IF(A575="",0,IF(AND(OR('Synthèse classe'!$C$2="Tous",C575='Synthèse classe'!$C$2),OR('Synthèse classe'!$C$3="Toutes",D575='Synthèse classe'!$C$3),OR('Synthèse classe'!$C$4="Toutes",AND('Synthèse classe'!$C$4="Dernière",AP575=1),B575=IFERROR(VALUE('Synthèse classe'!$C$4),0))),1,0))</f>
        <v>0</v>
      </c>
      <c r="AR575" s="34" t="str">
        <f t="shared" si="69"/>
        <v/>
      </c>
    </row>
    <row r="576" spans="1:44" x14ac:dyDescent="0.2">
      <c r="A576" s="17" t="str">
        <f t="shared" si="65"/>
        <v/>
      </c>
      <c r="B576" s="18"/>
      <c r="C576" s="19"/>
      <c r="D576" s="19"/>
      <c r="E576" s="19"/>
      <c r="F576" s="19"/>
      <c r="G576" s="19"/>
      <c r="H576" s="17" t="str">
        <f t="shared" si="70"/>
        <v/>
      </c>
      <c r="I576" s="20"/>
      <c r="J576" s="18"/>
      <c r="K576" s="19"/>
      <c r="L576" s="21" t="str">
        <f t="shared" si="71"/>
        <v/>
      </c>
      <c r="M576" s="21" t="str">
        <f>IF(OR(J576="",SUMPRODUCT((Barèmes!$A$6:$A$28="Endurance — Luc Léger (palier)")*(Barèmes!$B$6:$B$28=H576)*(Barèmes!$C$6:$C$28=IF(H576="6ème","Mixte",G576)))=0),"",IF(SUMPRODUCT((Barèmes!$A$6:$A$28="Endurance — Luc Léger (palier)")*(Barèmes!$B$6:$B$28=H576)*(Barèmes!$C$6:$C$28=IF(H576="6ème","Mixte",G576))*(Barèmes!$J$6:$J$28="+"))&gt;0,IF(J576&lt;=SUMIFS(Barèmes!$D$6:$D$28,Barèmes!$A$6:$A$28,"Endurance — Luc Léger (palier)",Barèmes!$B$6:$B$28,H576,Barèmes!$C$6:$C$28,IF(H576="6ème","Mixte",G576)),"à besoin",IF(J576&lt;=SUMIFS(Barèmes!$E$6:$E$28,Barèmes!$A$6:$A$28,"Endurance — Luc Léger (palier)",Barèmes!$B$6:$B$28,H576,Barèmes!$C$6:$C$28,IF(H576="6ème","Mixte",G576)),"fragile","satisfaisant")),IF(J576&gt;=SUMIFS(Barèmes!$D$6:$D$28,Barèmes!$A$6:$A$28,"Endurance — Luc Léger (palier)",Barèmes!$B$6:$B$28,H576,Barèmes!$C$6:$C$28,IF(H576="6ème","Mixte",G576)),"à besoin",IF(J576&gt;=SUMIFS(Barèmes!$E$6:$E$28,Barèmes!$A$6:$A$28,"Endurance — Luc Léger (palier)",Barèmes!$B$6:$B$28,H576,Barèmes!$C$6:$C$28,IF(H576="6ème","Mixte",G576)),"fragile","satisfaisant"))))</f>
        <v/>
      </c>
      <c r="N576" s="21" t="str">
        <f>IF(OR(J576="",SUMPRODUCT((Barèmes!$A$6:$A$28="Endurance — Luc Léger (palier)")*(Barèmes!$B$6:$B$28=H576)*(Barèmes!$C$6:$C$28=IF(H576="6ème","Mixte",G576)))=0),"",IF(SUMPRODUCT((Barèmes!$A$6:$A$28="Endurance — Luc Léger (palier)")*(Barèmes!$B$6:$B$28=H576)*(Barèmes!$C$6:$C$28=IF(H576="6ème","Mixte",G576))*(Barèmes!$J$6:$J$28="+"))&gt;0,IF(J576&lt;=SUMIFS(Barèmes!$F$6:$F$28,Barèmes!$A$6:$A$28,"Endurance — Luc Léger (palier)",Barèmes!$B$6:$B$28,H576,Barèmes!$C$6:$C$28,IF(H576="6ème","Mixte",G576)),Barèmes!$B$2,IF(J576&lt;=SUMIFS(Barèmes!$G$6:$G$28,Barèmes!$A$6:$A$28,"Endurance — Luc Léger (palier)",Barèmes!$B$6:$B$28,H576,Barèmes!$C$6:$C$28,IF(H576="6ème","Mixte",G576)),Barèmes!$C$2,IF(J576&lt;=SUMIFS(Barèmes!$H$6:$H$28,Barèmes!$A$6:$A$28,"Endurance — Luc Léger (palier)",Barèmes!$B$6:$B$28,H576,Barèmes!$C$6:$C$28,IF(H576="6ème","Mixte",G576)),Barèmes!$D$2,IF(J576&lt;=SUMIFS(Barèmes!$I$6:$I$28,Barèmes!$A$6:$A$28,"Endurance — Luc Léger (palier)",Barèmes!$B$6:$B$28,H576,Barèmes!$C$6:$C$28,IF(H576="6ème","Mixte",G576)),Barèmes!$E$2,Barèmes!$F$2)))),IF(J576&gt;=SUMIFS(Barèmes!$F$6:$F$28,Barèmes!$A$6:$A$28,"Endurance — Luc Léger (palier)",Barèmes!$B$6:$B$28,H576,Barèmes!$C$6:$C$28,IF(H576="6ème","Mixte",G576)),Barèmes!$B$2,IF(J576&gt;=SUMIFS(Barèmes!$G$6:$G$28,Barèmes!$A$6:$A$28,"Endurance — Luc Léger (palier)",Barèmes!$B$6:$B$28,H576,Barèmes!$C$6:$C$28,IF(H576="6ème","Mixte",G576)),Barèmes!$C$2,IF(J576&gt;=SUMIFS(Barèmes!$H$6:$H$28,Barèmes!$A$6:$A$28,"Endurance — Luc Léger (palier)",Barèmes!$B$6:$B$28,H576,Barèmes!$C$6:$C$28,IF(H576="6ème","Mixte",G576)),Barèmes!$D$2,IF(J576&gt;=SUMIFS(Barèmes!$I$6:$I$28,Barèmes!$A$6:$A$28,"Endurance — Luc Léger (palier)",Barèmes!$B$6:$B$28,H576,Barèmes!$C$6:$C$28,IF(H576="6ème","Mixte",G576)),Barèmes!$E$2,Barèmes!$F$2))))))</f>
        <v/>
      </c>
      <c r="O576" s="22"/>
      <c r="P576" s="23" t="str">
        <f>IF(OR(O576="",SUMPRODUCT((Barèmes!$A$6:$A$28="Force bas du corps — Saut en longueur (m)")*(Barèmes!$B$6:$B$28=H576)*(Barèmes!$C$6:$C$28=IF(H576="6ème","Mixte",G576)))=0),"",IF(SUMPRODUCT((Barèmes!$A$6:$A$28="Force bas du corps — Saut en longueur (m)")*(Barèmes!$B$6:$B$28=H576)*(Barèmes!$C$6:$C$28=IF(H576="6ème","Mixte",G576))*(Barèmes!$J$6:$J$28="+"))&gt;0,IF(O576&lt;=SUMIFS(Barèmes!$D$6:$D$28,Barèmes!$A$6:$A$28,"Force bas du corps — Saut en longueur (m)",Barèmes!$B$6:$B$28,H576,Barèmes!$C$6:$C$28,IF(H576="6ème","Mixte",G576)),"à besoin",IF(O576&lt;=SUMIFS(Barèmes!$E$6:$E$28,Barèmes!$A$6:$A$28,"Force bas du corps — Saut en longueur (m)",Barèmes!$B$6:$B$28,H576,Barèmes!$C$6:$C$28,IF(H576="6ème","Mixte",G576)),"fragile","satisfaisant")),IF(O576&gt;=SUMIFS(Barèmes!$D$6:$D$28,Barèmes!$A$6:$A$28,"Force bas du corps — Saut en longueur (m)",Barèmes!$B$6:$B$28,H576,Barèmes!$C$6:$C$28,IF(H576="6ème","Mixte",G576)),"à besoin",IF(O576&gt;=SUMIFS(Barèmes!$E$6:$E$28,Barèmes!$A$6:$A$28,"Force bas du corps — Saut en longueur (m)",Barèmes!$B$6:$B$28,H576,Barèmes!$C$6:$C$28,IF(H576="6ème","Mixte",G576)),"fragile","satisfaisant"))))</f>
        <v/>
      </c>
      <c r="Q576" s="23" t="str">
        <f>IF(OR(O576="",SUMPRODUCT((Barèmes!$A$6:$A$28="Force bas du corps — Saut en longueur (m)")*(Barèmes!$B$6:$B$28=H576)*(Barèmes!$C$6:$C$28=IF(H576="6ème","Mixte",G576)))=0),"",IF(SUMPRODUCT((Barèmes!$A$6:$A$28="Force bas du corps — Saut en longueur (m)")*(Barèmes!$B$6:$B$28=H576)*(Barèmes!$C$6:$C$28=IF(H576="6ème","Mixte",G576))*(Barèmes!$J$6:$J$28="+"))&gt;0,IF(O576&lt;=SUMIFS(Barèmes!$F$6:$F$28,Barèmes!$A$6:$A$28,"Force bas du corps — Saut en longueur (m)",Barèmes!$B$6:$B$28,H576,Barèmes!$C$6:$C$28,IF(H576="6ème","Mixte",G576)),Barèmes!$B$2,IF(O576&lt;=SUMIFS(Barèmes!$G$6:$G$28,Barèmes!$A$6:$A$28,"Force bas du corps — Saut en longueur (m)",Barèmes!$B$6:$B$28,H576,Barèmes!$C$6:$C$28,IF(H576="6ème","Mixte",G576)),Barèmes!$C$2,IF(O576&lt;=SUMIFS(Barèmes!$H$6:$H$28,Barèmes!$A$6:$A$28,"Force bas du corps — Saut en longueur (m)",Barèmes!$B$6:$B$28,H576,Barèmes!$C$6:$C$28,IF(H576="6ème","Mixte",G576)),Barèmes!$D$2,IF(O576&lt;=SUMIFS(Barèmes!$I$6:$I$28,Barèmes!$A$6:$A$28,"Force bas du corps — Saut en longueur (m)",Barèmes!$B$6:$B$28,H576,Barèmes!$C$6:$C$28,IF(H576="6ème","Mixte",G576)),Barèmes!$E$2,Barèmes!$F$2)))),IF(O576&gt;=SUMIFS(Barèmes!$F$6:$F$28,Barèmes!$A$6:$A$28,"Force bas du corps — Saut en longueur (m)",Barèmes!$B$6:$B$28,H576,Barèmes!$C$6:$C$28,IF(H576="6ème","Mixte",G576)),Barèmes!$B$2,IF(O576&gt;=SUMIFS(Barèmes!$G$6:$G$28,Barèmes!$A$6:$A$28,"Force bas du corps — Saut en longueur (m)",Barèmes!$B$6:$B$28,H576,Barèmes!$C$6:$C$28,IF(H576="6ème","Mixte",G576)),Barèmes!$C$2,IF(O576&gt;=SUMIFS(Barèmes!$H$6:$H$28,Barèmes!$A$6:$A$28,"Force bas du corps — Saut en longueur (m)",Barèmes!$B$6:$B$28,H576,Barèmes!$C$6:$C$28,IF(H576="6ème","Mixte",G576)),Barèmes!$D$2,IF(O576&gt;=SUMIFS(Barèmes!$I$6:$I$28,Barèmes!$A$6:$A$28,"Force bas du corps — Saut en longueur (m)",Barèmes!$B$6:$B$28,H576,Barèmes!$C$6:$C$28,IF(H576="6ème","Mixte",G576)),Barèmes!$E$2,Barèmes!$F$2))))))</f>
        <v/>
      </c>
      <c r="R576" s="22"/>
      <c r="S576" s="24" t="str">
        <f>IF(OR(R576="",SUMPRODUCT((Barèmes!$A$6:$A$28="Vitesse — 30 m (s)")*(Barèmes!$B$6:$B$28=H576)*(Barèmes!$C$6:$C$28=IF(H576="6ème","Mixte",G576)))=0),"",IF(SUMPRODUCT((Barèmes!$A$6:$A$28="Vitesse — 30 m (s)")*(Barèmes!$B$6:$B$28=H576)*(Barèmes!$C$6:$C$28=IF(H576="6ème","Mixte",G576))*(Barèmes!$J$6:$J$28="+"))&gt;0,IF(R576&lt;=SUMIFS(Barèmes!$D$6:$D$28,Barèmes!$A$6:$A$28,"Vitesse — 30 m (s)",Barèmes!$B$6:$B$28,H576,Barèmes!$C$6:$C$28,IF(H576="6ème","Mixte",G576)),"à besoin",IF(R576&lt;=SUMIFS(Barèmes!$E$6:$E$28,Barèmes!$A$6:$A$28,"Vitesse — 30 m (s)",Barèmes!$B$6:$B$28,H576,Barèmes!$C$6:$C$28,IF(H576="6ème","Mixte",G576)),"fragile","satisfaisant")),IF(R576&gt;=SUMIFS(Barèmes!$D$6:$D$28,Barèmes!$A$6:$A$28,"Vitesse — 30 m (s)",Barèmes!$B$6:$B$28,H576,Barèmes!$C$6:$C$28,IF(H576="6ème","Mixte",G576)),"à besoin",IF(R576&gt;=SUMIFS(Barèmes!$E$6:$E$28,Barèmes!$A$6:$A$28,"Vitesse — 30 m (s)",Barèmes!$B$6:$B$28,H576,Barèmes!$C$6:$C$28,IF(H576="6ème","Mixte",G576)),"fragile","satisfaisant"))))</f>
        <v/>
      </c>
      <c r="T576" s="24" t="str">
        <f>IF(OR(R576="",SUMPRODUCT((Barèmes!$A$6:$A$28="Vitesse — 30 m (s)")*(Barèmes!$B$6:$B$28=H576)*(Barèmes!$C$6:$C$28=IF(H576="6ème","Mixte",G576)))=0),"",IF(SUMPRODUCT((Barèmes!$A$6:$A$28="Vitesse — 30 m (s)")*(Barèmes!$B$6:$B$28=H576)*(Barèmes!$C$6:$C$28=IF(H576="6ème","Mixte",G576))*(Barèmes!$J$6:$J$28="+"))&gt;0,IF(R576&lt;=SUMIFS(Barèmes!$F$6:$F$28,Barèmes!$A$6:$A$28,"Vitesse — 30 m (s)",Barèmes!$B$6:$B$28,H576,Barèmes!$C$6:$C$28,IF(H576="6ème","Mixte",G576)),Barèmes!$B$2,IF(R576&lt;=SUMIFS(Barèmes!$G$6:$G$28,Barèmes!$A$6:$A$28,"Vitesse — 30 m (s)",Barèmes!$B$6:$B$28,H576,Barèmes!$C$6:$C$28,IF(H576="6ème","Mixte",G576)),Barèmes!$C$2,IF(R576&lt;=SUMIFS(Barèmes!$H$6:$H$28,Barèmes!$A$6:$A$28,"Vitesse — 30 m (s)",Barèmes!$B$6:$B$28,H576,Barèmes!$C$6:$C$28,IF(H576="6ème","Mixte",G576)),Barèmes!$D$2,IF(R576&lt;=SUMIFS(Barèmes!$I$6:$I$28,Barèmes!$A$6:$A$28,"Vitesse — 30 m (s)",Barèmes!$B$6:$B$28,H576,Barèmes!$C$6:$C$28,IF(H576="6ème","Mixte",G576)),Barèmes!$E$2,Barèmes!$F$2)))),IF(R576&gt;=SUMIFS(Barèmes!$F$6:$F$28,Barèmes!$A$6:$A$28,"Vitesse — 30 m (s)",Barèmes!$B$6:$B$28,H576,Barèmes!$C$6:$C$28,IF(H576="6ème","Mixte",G576)),Barèmes!$B$2,IF(R576&gt;=SUMIFS(Barèmes!$G$6:$G$28,Barèmes!$A$6:$A$28,"Vitesse — 30 m (s)",Barèmes!$B$6:$B$28,H576,Barèmes!$C$6:$C$28,IF(H576="6ème","Mixte",G576)),Barèmes!$C$2,IF(R576&gt;=SUMIFS(Barèmes!$H$6:$H$28,Barèmes!$A$6:$A$28,"Vitesse — 30 m (s)",Barèmes!$B$6:$B$28,H576,Barèmes!$C$6:$C$28,IF(H576="6ème","Mixte",G576)),Barèmes!$D$2,IF(R576&gt;=SUMIFS(Barèmes!$I$6:$I$28,Barèmes!$A$6:$A$28,"Vitesse — 30 m (s)",Barèmes!$B$6:$B$28,H576,Barèmes!$C$6:$C$28,IF(H576="6ème","Mixte",G576)),Barèmes!$E$2,Barèmes!$F$2))))))</f>
        <v/>
      </c>
      <c r="U576" s="22"/>
      <c r="V576" s="25" t="str">
        <f>IF(OR(U576="",SUMPRODUCT((Barèmes!$A$6:$A$28="Vitesse — 50 m (s)")*(Barèmes!$B$6:$B$28=H576)*(Barèmes!$C$6:$C$28=IF(H576="6ème","Mixte",G576)))=0),"",IF(SUMPRODUCT((Barèmes!$A$6:$A$28="Vitesse — 50 m (s)")*(Barèmes!$B$6:$B$28=H576)*(Barèmes!$C$6:$C$28=IF(H576="6ème","Mixte",G576))*(Barèmes!$J$6:$J$28="+"))&gt;0,IF(U576&lt;=SUMIFS(Barèmes!$D$6:$D$28,Barèmes!$A$6:$A$28,"Vitesse — 50 m (s)",Barèmes!$B$6:$B$28,H576,Barèmes!$C$6:$C$28,IF(H576="6ème","Mixte",G576)),"à besoin",IF(U576&lt;=SUMIFS(Barèmes!$E$6:$E$28,Barèmes!$A$6:$A$28,"Vitesse — 50 m (s)",Barèmes!$B$6:$B$28,H576,Barèmes!$C$6:$C$28,IF(H576="6ème","Mixte",G576)),"fragile","satisfaisant")),IF(U576&gt;=SUMIFS(Barèmes!$D$6:$D$28,Barèmes!$A$6:$A$28,"Vitesse — 50 m (s)",Barèmes!$B$6:$B$28,H576,Barèmes!$C$6:$C$28,IF(H576="6ème","Mixte",G576)),"à besoin",IF(U576&gt;=SUMIFS(Barèmes!$E$6:$E$28,Barèmes!$A$6:$A$28,"Vitesse — 50 m (s)",Barèmes!$B$6:$B$28,H576,Barèmes!$C$6:$C$28,IF(H576="6ème","Mixte",G576)),"fragile","satisfaisant"))))</f>
        <v/>
      </c>
      <c r="W576" s="25" t="str">
        <f>IF(OR(U576="",SUMPRODUCT((Barèmes!$A$6:$A$28="Vitesse — 50 m (s)")*(Barèmes!$B$6:$B$28=H576)*(Barèmes!$C$6:$C$28=IF(H576="6ème","Mixte",G576)))=0),"",IF(SUMPRODUCT((Barèmes!$A$6:$A$28="Vitesse — 50 m (s)")*(Barèmes!$B$6:$B$28=H576)*(Barèmes!$C$6:$C$28=IF(H576="6ème","Mixte",G576))*(Barèmes!$J$6:$J$28="+"))&gt;0,IF(U576&lt;=SUMIFS(Barèmes!$F$6:$F$28,Barèmes!$A$6:$A$28,"Vitesse — 50 m (s)",Barèmes!$B$6:$B$28,H576,Barèmes!$C$6:$C$28,IF(H576="6ème","Mixte",G576)),Barèmes!$B$2,IF(U576&lt;=SUMIFS(Barèmes!$G$6:$G$28,Barèmes!$A$6:$A$28,"Vitesse — 50 m (s)",Barèmes!$B$6:$B$28,H576,Barèmes!$C$6:$C$28,IF(H576="6ème","Mixte",G576)),Barèmes!$C$2,IF(U576&lt;=SUMIFS(Barèmes!$H$6:$H$28,Barèmes!$A$6:$A$28,"Vitesse — 50 m (s)",Barèmes!$B$6:$B$28,H576,Barèmes!$C$6:$C$28,IF(H576="6ème","Mixte",G576)),Barèmes!$D$2,IF(U576&lt;=SUMIFS(Barèmes!$I$6:$I$28,Barèmes!$A$6:$A$28,"Vitesse — 50 m (s)",Barèmes!$B$6:$B$28,H576,Barèmes!$C$6:$C$28,IF(H576="6ème","Mixte",G576)),Barèmes!$E$2,Barèmes!$F$2)))),IF(U576&gt;=SUMIFS(Barèmes!$F$6:$F$28,Barèmes!$A$6:$A$28,"Vitesse — 50 m (s)",Barèmes!$B$6:$B$28,H576,Barèmes!$C$6:$C$28,IF(H576="6ème","Mixte",G576)),Barèmes!$B$2,IF(U576&gt;=SUMIFS(Barèmes!$G$6:$G$28,Barèmes!$A$6:$A$28,"Vitesse — 50 m (s)",Barèmes!$B$6:$B$28,H576,Barèmes!$C$6:$C$28,IF(H576="6ème","Mixte",G576)),Barèmes!$C$2,IF(U576&gt;=SUMIFS(Barèmes!$H$6:$H$28,Barèmes!$A$6:$A$28,"Vitesse — 50 m (s)",Barèmes!$B$6:$B$28,H576,Barèmes!$C$6:$C$28,IF(H576="6ème","Mixte",G576)),Barèmes!$D$2,IF(U576&gt;=SUMIFS(Barèmes!$I$6:$I$28,Barèmes!$A$6:$A$28,"Vitesse — 50 m (s)",Barèmes!$B$6:$B$28,H576,Barèmes!$C$6:$C$28,IF(H576="6ème","Mixte",G576)),Barèmes!$E$2,Barèmes!$F$2))))))</f>
        <v/>
      </c>
      <c r="X576" s="18"/>
      <c r="Y576" s="26" t="str" cm="1">
        <f t="array" ref="Y576">IF(OR(X576="",SUMPRODUCT((Barèmes!$A$6:$A$28="Souplesse (score 1-5)")*(Barèmes!$B$6:$B$28=H576)*(Barèmes!$C$6:$C$28=IF(H576="6ème","Mixte",G576)))=0),"",IF(SUMPRODUCT((Barèmes!$A$6:$A$28="Souplesse (score 1-5)")*(Barèmes!$B$6:$B$28=H576)*(Barèmes!$C$6:$C$28=IF(H576="6ème","Mixte",G576))*(Barèmes!$J$6:$J$28="+"))&gt;0,IF(X576&lt;=SUMIFS(Barèmes!$D$6:$D$28,Barèmes!$A$6:$A$28,"Souplesse (score 1-5)",Barèmes!$B$6:$B$28,H576,Barèmes!$C$6:$C$28,IF(H576="6ème","Mixte",G576)),"à besoin",IF(X576&lt;=SUMIFS(Barèmes!$E$6:$E$28,Barèmes!$A$6:$A$28,"Souplesse (score 1-5)",Barèmes!$B$6:$B$28,H576,Barèmes!$C$6:$C$28,IF(H576="6ème","Mixte",G576)),"fragile","satisfaisant")),IF(X576&gt;=SUMIFS(Barèmes!$D$6:$D$28,Barèmes!$A$6:$A$28,"Souplesse (score 1-5)",Barèmes!$B$6:$B$28,H576,Barèmes!$C$6:$C$28,IF(H576="6ème","Mixte",G576)),"à besoin",IF(X576&gt;=SUMIFS(Barèmes!$E$6:$E$28,Barèmes!$A$6:$A$28,"Souplesse (score 1-5)",Barèmes!$B$6:$B$28,H576,Barèmes!$C$6:$C$28,IF(H576="6ème","Mixte",G576)),"fragile","satisfaisant"))))</f>
        <v/>
      </c>
      <c r="Z576" s="26" t="str" cm="1">
        <f t="array" ref="Z576">IF(OR(X576="",SUMPRODUCT((Barèmes!$A$6:$A$28="Souplesse (score 1-5)")*(Barèmes!$B$6:$B$28=H576)*(Barèmes!$C$6:$C$28=IF(H576="6ème","Mixte",G576)))=0),"",IF(SUMPRODUCT((Barèmes!$A$6:$A$28="Souplesse (score 1-5)")*(Barèmes!$B$6:$B$28=H576)*(Barèmes!$C$6:$C$28=IF(H576="6ème","Mixte",G576))*(Barèmes!$J$6:$J$28="+"))&gt;0,IF(X576&lt;=SUMIFS(Barèmes!$F$6:$F$28,Barèmes!$A$6:$A$28,"Souplesse (score 1-5)",Barèmes!$B$6:$B$28,H576,Barèmes!$C$6:$C$28,IF(H576="6ème","Mixte",G576)),Barèmes!$B$2,IF(X576&lt;=SUMIFS(Barèmes!$G$6:$G$28,Barèmes!$A$6:$A$28,"Souplesse (score 1-5)",Barèmes!$B$6:$B$28,H576,Barèmes!$C$6:$C$28,IF(H576="6ème","Mixte",G576)),Barèmes!$C$2,IF(X576&lt;=SUMIFS(Barèmes!$H$6:$H$28,Barèmes!$A$6:$A$28,"Souplesse (score 1-5)",Barèmes!$B$6:$B$28,H576,Barèmes!$C$6:$C$28,IF(H576="6ème","Mixte",G576)),Barèmes!$D$2,IF(X576&lt;=SUMIFS(Barèmes!$I$6:$I$28,Barèmes!$A$6:$A$28,"Souplesse (score 1-5)",Barèmes!$B$6:$B$28,H576,Barèmes!$C$6:$C$28,IF(H576="6ème","Mixte",G576)),Barèmes!$E$2,Barèmes!$F$2)))),IF(X576&gt;=SUMIFS(Barèmes!$F$6:$F$28,Barèmes!$A$6:$A$28,"Souplesse (score 1-5)",Barèmes!$B$6:$B$28,H576,Barèmes!$C$6:$C$28,IF(H576="6ème","Mixte",G576)),Barèmes!$B$2,IF(X576&gt;=SUMIFS(Barèmes!$G$6:$G$28,Barèmes!$A$6:$A$28,"Souplesse (score 1-5)",Barèmes!$B$6:$B$28,H576,Barèmes!$C$6:$C$28,IF(H576="6ème","Mixte",G576)),Barèmes!$C$2,IF(X576&gt;=SUMIFS(Barèmes!$H$6:$H$28,Barèmes!$A$6:$A$28,"Souplesse (score 1-5)",Barèmes!$B$6:$B$28,H576,Barèmes!$C$6:$C$28,IF(H576="6ème","Mixte",G576)),Barèmes!$D$2,IF(X576&gt;=SUMIFS(Barèmes!$I$6:$I$28,Barèmes!$A$6:$A$28,"Souplesse (score 1-5)",Barèmes!$B$6:$B$28,H576,Barèmes!$C$6:$C$28,IF(H576="6ème","Mixte",G576)),Barèmes!$E$2,Barèmes!$F$2))))))</f>
        <v/>
      </c>
      <c r="AA576" s="22"/>
      <c r="AB576" s="27" t="str">
        <f>IF(OR(AA576="",SUMPRODUCT((Barèmes!$A$6:$A$28="Agilité — T-test 974 (s)")*(Barèmes!$B$6:$B$28=H576)*(Barèmes!$C$6:$C$28=IF(H576="6ème","Mixte",G576)))=0),"",IF(SUMPRODUCT((Barèmes!$A$6:$A$28="Agilité — T-test 974 (s)")*(Barèmes!$B$6:$B$28=H576)*(Barèmes!$C$6:$C$28=IF(H576="6ème","Mixte",G576))*(Barèmes!$J$6:$J$28="+"))&gt;0,IF(AA576&lt;=SUMIFS(Barèmes!$D$6:$D$28,Barèmes!$A$6:$A$28,"Agilité — T-test 974 (s)",Barèmes!$B$6:$B$28,H576,Barèmes!$C$6:$C$28,IF(H576="6ème","Mixte",G576)),"à besoin",IF(AA576&lt;=SUMIFS(Barèmes!$E$6:$E$28,Barèmes!$A$6:$A$28,"Agilité — T-test 974 (s)",Barèmes!$B$6:$B$28,H576,Barèmes!$C$6:$C$28,IF(H576="6ème","Mixte",G576)),"fragile","satisfaisant")),IF(AA576&gt;=SUMIFS(Barèmes!$D$6:$D$28,Barèmes!$A$6:$A$28,"Agilité — T-test 974 (s)",Barèmes!$B$6:$B$28,H576,Barèmes!$C$6:$C$28,IF(H576="6ème","Mixte",G576)),"à besoin",IF(AA576&gt;=SUMIFS(Barèmes!$E$6:$E$28,Barèmes!$A$6:$A$28,"Agilité — T-test 974 (s)",Barèmes!$B$6:$B$28,H576,Barèmes!$C$6:$C$28,IF(H576="6ème","Mixte",G576)),"fragile","satisfaisant"))))</f>
        <v/>
      </c>
      <c r="AC576" s="27" t="str">
        <f>IF(OR(AA576="",SUMPRODUCT((Barèmes!$A$6:$A$28="Agilité — T-test 974 (s)")*(Barèmes!$B$6:$B$28=H576)*(Barèmes!$C$6:$C$28=IF(H576="6ème","Mixte",G576)))=0),"",IF(SUMPRODUCT((Barèmes!$A$6:$A$28="Agilité — T-test 974 (s)")*(Barèmes!$B$6:$B$28=H576)*(Barèmes!$C$6:$C$28=IF(H576="6ème","Mixte",G576))*(Barèmes!$J$6:$J$28="+"))&gt;0,IF(AA576&lt;=SUMIFS(Barèmes!$F$6:$F$28,Barèmes!$A$6:$A$28,"Agilité — T-test 974 (s)",Barèmes!$B$6:$B$28,H576,Barèmes!$C$6:$C$28,IF(H576="6ème","Mixte",G576)),Barèmes!$B$2,IF(AA576&lt;=SUMIFS(Barèmes!$G$6:$G$28,Barèmes!$A$6:$A$28,"Agilité — T-test 974 (s)",Barèmes!$B$6:$B$28,H576,Barèmes!$C$6:$C$28,IF(H576="6ème","Mixte",G576)),Barèmes!$C$2,IF(AA576&lt;=SUMIFS(Barèmes!$H$6:$H$28,Barèmes!$A$6:$A$28,"Agilité — T-test 974 (s)",Barèmes!$B$6:$B$28,H576,Barèmes!$C$6:$C$28,IF(H576="6ème","Mixte",G576)),Barèmes!$D$2,IF(AA576&lt;=SUMIFS(Barèmes!$I$6:$I$28,Barèmes!$A$6:$A$28,"Agilité — T-test 974 (s)",Barèmes!$B$6:$B$28,H576,Barèmes!$C$6:$C$28,IF(H576="6ème","Mixte",G576)),Barèmes!$E$2,Barèmes!$F$2)))),IF(AA576&gt;=SUMIFS(Barèmes!$F$6:$F$28,Barèmes!$A$6:$A$28,"Agilité — T-test 974 (s)",Barèmes!$B$6:$B$28,H576,Barèmes!$C$6:$C$28,IF(H576="6ème","Mixte",G576)),Barèmes!$B$2,IF(AA576&gt;=SUMIFS(Barèmes!$G$6:$G$28,Barèmes!$A$6:$A$28,"Agilité — T-test 974 (s)",Barèmes!$B$6:$B$28,H576,Barèmes!$C$6:$C$28,IF(H576="6ème","Mixte",G576)),Barèmes!$C$2,IF(AA576&gt;=SUMIFS(Barèmes!$H$6:$H$28,Barèmes!$A$6:$A$28,"Agilité — T-test 974 (s)",Barèmes!$B$6:$B$28,H576,Barèmes!$C$6:$C$28,IF(H576="6ème","Mixte",G576)),Barèmes!$D$2,IF(AA576&gt;=SUMIFS(Barèmes!$I$6:$I$28,Barèmes!$A$6:$A$28,"Agilité — T-test 974 (s)",Barèmes!$B$6:$B$28,H576,Barèmes!$C$6:$C$28,IF(H576="6ème","Mixte",G576)),Barèmes!$E$2,Barèmes!$F$2))))))</f>
        <v/>
      </c>
      <c r="AD576" s="28" t="str">
        <f t="shared" si="66"/>
        <v/>
      </c>
      <c r="AE576" s="29" t="str">
        <f t="shared" si="67"/>
        <v/>
      </c>
      <c r="AF576" s="30" t="str">
        <f>IF(OR(AD576="",SUMPRODUCT((Barèmes!$A$6:$A$28="Surcoût d'agilité (s) — technique")*(Barèmes!$B$6:$B$28=H576)*(Barèmes!$C$6:$C$28=IF(H576="6ème","Mixte",G576)))=0),"",IF(SUMPRODUCT((Barèmes!$A$6:$A$28="Surcoût d'agilité (s) — technique")*(Barèmes!$B$6:$B$28=H576)*(Barèmes!$C$6:$C$28=IF(H576="6ème","Mixte",G576))*(Barèmes!$J$6:$J$28="+"))&gt;0,IF(AD576&lt;=SUMIFS(Barèmes!$D$6:$D$28,Barèmes!$A$6:$A$28,"Surcoût d'agilité (s) — technique",Barèmes!$B$6:$B$28,H576,Barèmes!$C$6:$C$28,IF(H576="6ème","Mixte",G576)),"à besoin",IF(AD576&lt;=SUMIFS(Barèmes!$E$6:$E$28,Barèmes!$A$6:$A$28,"Surcoût d'agilité (s) — technique",Barèmes!$B$6:$B$28,H576,Barèmes!$C$6:$C$28,IF(H576="6ème","Mixte",G576)),"fragile","satisfaisant")),IF(AD576&gt;=SUMIFS(Barèmes!$D$6:$D$28,Barèmes!$A$6:$A$28,"Surcoût d'agilité (s) — technique",Barèmes!$B$6:$B$28,H576,Barèmes!$C$6:$C$28,IF(H576="6ème","Mixte",G576)),"à besoin",IF(AD576&gt;=SUMIFS(Barèmes!$E$6:$E$28,Barèmes!$A$6:$A$28,"Surcoût d'agilité (s) — technique",Barèmes!$B$6:$B$28,H576,Barèmes!$C$6:$C$28,IF(H576="6ème","Mixte",G576)),"fragile","satisfaisant"))))</f>
        <v/>
      </c>
      <c r="AG576" s="30" t="str">
        <f>IF(OR(AD576="",SUMPRODUCT((Barèmes!$A$6:$A$28="Surcoût d'agilité (s) — technique")*(Barèmes!$B$6:$B$28=H576)*(Barèmes!$C$6:$C$28=IF(H576="6ème","Mixte",G576)))=0),"",IF(SUMPRODUCT((Barèmes!$A$6:$A$28="Surcoût d'agilité (s) — technique")*(Barèmes!$B$6:$B$28=H576)*(Barèmes!$C$6:$C$28=IF(H576="6ème","Mixte",G576))*(Barèmes!$J$6:$J$28="+"))&gt;0,IF(AD576&lt;=SUMIFS(Barèmes!$F$6:$F$28,Barèmes!$A$6:$A$28,"Surcoût d'agilité (s) — technique",Barèmes!$B$6:$B$28,H576,Barèmes!$C$6:$C$28,IF(H576="6ème","Mixte",G576)),Barèmes!$B$2,IF(AD576&lt;=SUMIFS(Barèmes!$G$6:$G$28,Barèmes!$A$6:$A$28,"Surcoût d'agilité (s) — technique",Barèmes!$B$6:$B$28,H576,Barèmes!$C$6:$C$28,IF(H576="6ème","Mixte",G576)),Barèmes!$C$2,IF(AD576&lt;=SUMIFS(Barèmes!$H$6:$H$28,Barèmes!$A$6:$A$28,"Surcoût d'agilité (s) — technique",Barèmes!$B$6:$B$28,H576,Barèmes!$C$6:$C$28,IF(H576="6ème","Mixte",G576)),Barèmes!$D$2,IF(AD576&lt;=SUMIFS(Barèmes!$I$6:$I$28,Barèmes!$A$6:$A$28,"Surcoût d'agilité (s) — technique",Barèmes!$B$6:$B$28,H576,Barèmes!$C$6:$C$28,IF(H576="6ème","Mixte",G576)),Barèmes!$E$2,Barèmes!$F$2)))),IF(AD576&gt;=SUMIFS(Barèmes!$F$6:$F$28,Barèmes!$A$6:$A$28,"Surcoût d'agilité (s) — technique",Barèmes!$B$6:$B$28,H576,Barèmes!$C$6:$C$28,IF(H576="6ème","Mixte",G576)),Barèmes!$B$2,IF(AD576&gt;=SUMIFS(Barèmes!$G$6:$G$28,Barèmes!$A$6:$A$28,"Surcoût d'agilité (s) — technique",Barèmes!$B$6:$B$28,H576,Barèmes!$C$6:$C$28,IF(H576="6ème","Mixte",G576)),Barèmes!$C$2,IF(AD576&gt;=SUMIFS(Barèmes!$H$6:$H$28,Barèmes!$A$6:$A$28,"Surcoût d'agilité (s) — technique",Barèmes!$B$6:$B$28,H576,Barèmes!$C$6:$C$28,IF(H576="6ème","Mixte",G576)),Barèmes!$D$2,IF(AD576&gt;=SUMIFS(Barèmes!$I$6:$I$28,Barèmes!$A$6:$A$28,"Surcoût d'agilité (s) — technique",Barèmes!$B$6:$B$28,H576,Barèmes!$C$6:$C$28,IF(H576="6ème","Mixte",G576)),Barèmes!$E$2,Barèmes!$F$2))))))</f>
        <v/>
      </c>
      <c r="AH576" s="31" t="str">
        <f>IF((IF(N576="",0,1)+IF(Q576="",0,1)+IF(W576="",0,1)+IF(Z576="",0,1)+IF(AC576="",0,1))=0,"",3*IF(N576=Barèmes!$B$2,1,IF(N576=Barèmes!$C$2,2,IF(N576=Barèmes!$D$2,3,IF(N576=Barèmes!$E$2,4,IF(N576=Barèmes!$F$2,5,0)))))+3*IF(Q576=Barèmes!$B$2,1,IF(Q576=Barèmes!$C$2,2,IF(Q576=Barèmes!$D$2,3,IF(Q576=Barèmes!$E$2,4,IF(Q576=Barèmes!$F$2,5,0)))))+2*IF(W576=Barèmes!$B$2,1,IF(W576=Barèmes!$C$2,2,IF(W576=Barèmes!$D$2,3,IF(W576=Barèmes!$E$2,4,IF(W576=Barèmes!$F$2,5,0)))))+1*IF(Z576=Barèmes!$B$2,1,IF(Z576=Barèmes!$C$2,2,IF(Z576=Barèmes!$D$2,3,IF(Z576=Barèmes!$E$2,4,IF(Z576=Barèmes!$F$2,5,0)))))+1*IF(AC576=Barèmes!$B$2,1,IF(AC576=Barèmes!$C$2,2,IF(AC576=Barèmes!$D$2,3,IF(AC576=Barèmes!$E$2,4,IF(AC576=Barèmes!$F$2,5,0))))))</f>
        <v/>
      </c>
      <c r="AI576" s="31"/>
      <c r="AJ576" s="32" t="str">
        <f>IFERROR(INDEX(Croissance!$B$5:$B$604,MATCH(A576,Croissance!$A$5:$A$604,0)),"")</f>
        <v/>
      </c>
      <c r="AK576" s="32" t="str">
        <f>IFERROR(INDEX(Croissance!$C$5:$C$604,MATCH(A576,Croissance!$A$5:$A$604,0)),"")</f>
        <v/>
      </c>
      <c r="AL576" s="32" t="str">
        <f>IFERROR(INDEX(Croissance!$D$5:$D$604,MATCH(A576,Croissance!$A$5:$A$604,0)),"")</f>
        <v/>
      </c>
      <c r="AM576" s="32" t="str">
        <f>IFERROR(INDEX(Croissance!$E$5:$E$604,MATCH(A576,Croissance!$A$5:$A$604,0)),"")</f>
        <v/>
      </c>
      <c r="AO576" s="33">
        <f t="shared" si="72"/>
        <v>0</v>
      </c>
      <c r="AP576" s="33">
        <f t="shared" si="68"/>
        <v>0</v>
      </c>
      <c r="AQ576" s="33">
        <f>IF(A576="",0,IF(AND(OR('Synthèse classe'!$C$2="Tous",C576='Synthèse classe'!$C$2),OR('Synthèse classe'!$C$3="Toutes",D576='Synthèse classe'!$C$3),OR('Synthèse classe'!$C$4="Toutes",AND('Synthèse classe'!$C$4="Dernière",AP576=1),B576=IFERROR(VALUE('Synthèse classe'!$C$4),0))),1,0))</f>
        <v>0</v>
      </c>
      <c r="AR576" s="34" t="str">
        <f t="shared" si="69"/>
        <v/>
      </c>
    </row>
    <row r="577" spans="1:44" x14ac:dyDescent="0.2">
      <c r="A577" s="17" t="str">
        <f t="shared" si="65"/>
        <v/>
      </c>
      <c r="B577" s="18"/>
      <c r="C577" s="19"/>
      <c r="D577" s="19"/>
      <c r="E577" s="19"/>
      <c r="F577" s="19"/>
      <c r="G577" s="19"/>
      <c r="H577" s="17" t="str">
        <f t="shared" si="70"/>
        <v/>
      </c>
      <c r="I577" s="20"/>
      <c r="J577" s="18"/>
      <c r="K577" s="19"/>
      <c r="L577" s="21" t="str">
        <f t="shared" si="71"/>
        <v/>
      </c>
      <c r="M577" s="21" t="str">
        <f>IF(OR(J577="",SUMPRODUCT((Barèmes!$A$6:$A$28="Endurance — Luc Léger (palier)")*(Barèmes!$B$6:$B$28=H577)*(Barèmes!$C$6:$C$28=IF(H577="6ème","Mixte",G577)))=0),"",IF(SUMPRODUCT((Barèmes!$A$6:$A$28="Endurance — Luc Léger (palier)")*(Barèmes!$B$6:$B$28=H577)*(Barèmes!$C$6:$C$28=IF(H577="6ème","Mixte",G577))*(Barèmes!$J$6:$J$28="+"))&gt;0,IF(J577&lt;=SUMIFS(Barèmes!$D$6:$D$28,Barèmes!$A$6:$A$28,"Endurance — Luc Léger (palier)",Barèmes!$B$6:$B$28,H577,Barèmes!$C$6:$C$28,IF(H577="6ème","Mixte",G577)),"à besoin",IF(J577&lt;=SUMIFS(Barèmes!$E$6:$E$28,Barèmes!$A$6:$A$28,"Endurance — Luc Léger (palier)",Barèmes!$B$6:$B$28,H577,Barèmes!$C$6:$C$28,IF(H577="6ème","Mixte",G577)),"fragile","satisfaisant")),IF(J577&gt;=SUMIFS(Barèmes!$D$6:$D$28,Barèmes!$A$6:$A$28,"Endurance — Luc Léger (palier)",Barèmes!$B$6:$B$28,H577,Barèmes!$C$6:$C$28,IF(H577="6ème","Mixte",G577)),"à besoin",IF(J577&gt;=SUMIFS(Barèmes!$E$6:$E$28,Barèmes!$A$6:$A$28,"Endurance — Luc Léger (palier)",Barèmes!$B$6:$B$28,H577,Barèmes!$C$6:$C$28,IF(H577="6ème","Mixte",G577)),"fragile","satisfaisant"))))</f>
        <v/>
      </c>
      <c r="N577" s="21" t="str">
        <f>IF(OR(J577="",SUMPRODUCT((Barèmes!$A$6:$A$28="Endurance — Luc Léger (palier)")*(Barèmes!$B$6:$B$28=H577)*(Barèmes!$C$6:$C$28=IF(H577="6ème","Mixte",G577)))=0),"",IF(SUMPRODUCT((Barèmes!$A$6:$A$28="Endurance — Luc Léger (palier)")*(Barèmes!$B$6:$B$28=H577)*(Barèmes!$C$6:$C$28=IF(H577="6ème","Mixte",G577))*(Barèmes!$J$6:$J$28="+"))&gt;0,IF(J577&lt;=SUMIFS(Barèmes!$F$6:$F$28,Barèmes!$A$6:$A$28,"Endurance — Luc Léger (palier)",Barèmes!$B$6:$B$28,H577,Barèmes!$C$6:$C$28,IF(H577="6ème","Mixte",G577)),Barèmes!$B$2,IF(J577&lt;=SUMIFS(Barèmes!$G$6:$G$28,Barèmes!$A$6:$A$28,"Endurance — Luc Léger (palier)",Barèmes!$B$6:$B$28,H577,Barèmes!$C$6:$C$28,IF(H577="6ème","Mixte",G577)),Barèmes!$C$2,IF(J577&lt;=SUMIFS(Barèmes!$H$6:$H$28,Barèmes!$A$6:$A$28,"Endurance — Luc Léger (palier)",Barèmes!$B$6:$B$28,H577,Barèmes!$C$6:$C$28,IF(H577="6ème","Mixte",G577)),Barèmes!$D$2,IF(J577&lt;=SUMIFS(Barèmes!$I$6:$I$28,Barèmes!$A$6:$A$28,"Endurance — Luc Léger (palier)",Barèmes!$B$6:$B$28,H577,Barèmes!$C$6:$C$28,IF(H577="6ème","Mixte",G577)),Barèmes!$E$2,Barèmes!$F$2)))),IF(J577&gt;=SUMIFS(Barèmes!$F$6:$F$28,Barèmes!$A$6:$A$28,"Endurance — Luc Léger (palier)",Barèmes!$B$6:$B$28,H577,Barèmes!$C$6:$C$28,IF(H577="6ème","Mixte",G577)),Barèmes!$B$2,IF(J577&gt;=SUMIFS(Barèmes!$G$6:$G$28,Barèmes!$A$6:$A$28,"Endurance — Luc Léger (palier)",Barèmes!$B$6:$B$28,H577,Barèmes!$C$6:$C$28,IF(H577="6ème","Mixte",G577)),Barèmes!$C$2,IF(J577&gt;=SUMIFS(Barèmes!$H$6:$H$28,Barèmes!$A$6:$A$28,"Endurance — Luc Léger (palier)",Barèmes!$B$6:$B$28,H577,Barèmes!$C$6:$C$28,IF(H577="6ème","Mixte",G577)),Barèmes!$D$2,IF(J577&gt;=SUMIFS(Barèmes!$I$6:$I$28,Barèmes!$A$6:$A$28,"Endurance — Luc Léger (palier)",Barèmes!$B$6:$B$28,H577,Barèmes!$C$6:$C$28,IF(H577="6ème","Mixte",G577)),Barèmes!$E$2,Barèmes!$F$2))))))</f>
        <v/>
      </c>
      <c r="O577" s="22"/>
      <c r="P577" s="23" t="str">
        <f>IF(OR(O577="",SUMPRODUCT((Barèmes!$A$6:$A$28="Force bas du corps — Saut en longueur (m)")*(Barèmes!$B$6:$B$28=H577)*(Barèmes!$C$6:$C$28=IF(H577="6ème","Mixte",G577)))=0),"",IF(SUMPRODUCT((Barèmes!$A$6:$A$28="Force bas du corps — Saut en longueur (m)")*(Barèmes!$B$6:$B$28=H577)*(Barèmes!$C$6:$C$28=IF(H577="6ème","Mixte",G577))*(Barèmes!$J$6:$J$28="+"))&gt;0,IF(O577&lt;=SUMIFS(Barèmes!$D$6:$D$28,Barèmes!$A$6:$A$28,"Force bas du corps — Saut en longueur (m)",Barèmes!$B$6:$B$28,H577,Barèmes!$C$6:$C$28,IF(H577="6ème","Mixte",G577)),"à besoin",IF(O577&lt;=SUMIFS(Barèmes!$E$6:$E$28,Barèmes!$A$6:$A$28,"Force bas du corps — Saut en longueur (m)",Barèmes!$B$6:$B$28,H577,Barèmes!$C$6:$C$28,IF(H577="6ème","Mixte",G577)),"fragile","satisfaisant")),IF(O577&gt;=SUMIFS(Barèmes!$D$6:$D$28,Barèmes!$A$6:$A$28,"Force bas du corps — Saut en longueur (m)",Barèmes!$B$6:$B$28,H577,Barèmes!$C$6:$C$28,IF(H577="6ème","Mixte",G577)),"à besoin",IF(O577&gt;=SUMIFS(Barèmes!$E$6:$E$28,Barèmes!$A$6:$A$28,"Force bas du corps — Saut en longueur (m)",Barèmes!$B$6:$B$28,H577,Barèmes!$C$6:$C$28,IF(H577="6ème","Mixte",G577)),"fragile","satisfaisant"))))</f>
        <v/>
      </c>
      <c r="Q577" s="23" t="str">
        <f>IF(OR(O577="",SUMPRODUCT((Barèmes!$A$6:$A$28="Force bas du corps — Saut en longueur (m)")*(Barèmes!$B$6:$B$28=H577)*(Barèmes!$C$6:$C$28=IF(H577="6ème","Mixte",G577)))=0),"",IF(SUMPRODUCT((Barèmes!$A$6:$A$28="Force bas du corps — Saut en longueur (m)")*(Barèmes!$B$6:$B$28=H577)*(Barèmes!$C$6:$C$28=IF(H577="6ème","Mixte",G577))*(Barèmes!$J$6:$J$28="+"))&gt;0,IF(O577&lt;=SUMIFS(Barèmes!$F$6:$F$28,Barèmes!$A$6:$A$28,"Force bas du corps — Saut en longueur (m)",Barèmes!$B$6:$B$28,H577,Barèmes!$C$6:$C$28,IF(H577="6ème","Mixte",G577)),Barèmes!$B$2,IF(O577&lt;=SUMIFS(Barèmes!$G$6:$G$28,Barèmes!$A$6:$A$28,"Force bas du corps — Saut en longueur (m)",Barèmes!$B$6:$B$28,H577,Barèmes!$C$6:$C$28,IF(H577="6ème","Mixte",G577)),Barèmes!$C$2,IF(O577&lt;=SUMIFS(Barèmes!$H$6:$H$28,Barèmes!$A$6:$A$28,"Force bas du corps — Saut en longueur (m)",Barèmes!$B$6:$B$28,H577,Barèmes!$C$6:$C$28,IF(H577="6ème","Mixte",G577)),Barèmes!$D$2,IF(O577&lt;=SUMIFS(Barèmes!$I$6:$I$28,Barèmes!$A$6:$A$28,"Force bas du corps — Saut en longueur (m)",Barèmes!$B$6:$B$28,H577,Barèmes!$C$6:$C$28,IF(H577="6ème","Mixte",G577)),Barèmes!$E$2,Barèmes!$F$2)))),IF(O577&gt;=SUMIFS(Barèmes!$F$6:$F$28,Barèmes!$A$6:$A$28,"Force bas du corps — Saut en longueur (m)",Barèmes!$B$6:$B$28,H577,Barèmes!$C$6:$C$28,IF(H577="6ème","Mixte",G577)),Barèmes!$B$2,IF(O577&gt;=SUMIFS(Barèmes!$G$6:$G$28,Barèmes!$A$6:$A$28,"Force bas du corps — Saut en longueur (m)",Barèmes!$B$6:$B$28,H577,Barèmes!$C$6:$C$28,IF(H577="6ème","Mixte",G577)),Barèmes!$C$2,IF(O577&gt;=SUMIFS(Barèmes!$H$6:$H$28,Barèmes!$A$6:$A$28,"Force bas du corps — Saut en longueur (m)",Barèmes!$B$6:$B$28,H577,Barèmes!$C$6:$C$28,IF(H577="6ème","Mixte",G577)),Barèmes!$D$2,IF(O577&gt;=SUMIFS(Barèmes!$I$6:$I$28,Barèmes!$A$6:$A$28,"Force bas du corps — Saut en longueur (m)",Barèmes!$B$6:$B$28,H577,Barèmes!$C$6:$C$28,IF(H577="6ème","Mixte",G577)),Barèmes!$E$2,Barèmes!$F$2))))))</f>
        <v/>
      </c>
      <c r="R577" s="22"/>
      <c r="S577" s="24" t="str">
        <f>IF(OR(R577="",SUMPRODUCT((Barèmes!$A$6:$A$28="Vitesse — 30 m (s)")*(Barèmes!$B$6:$B$28=H577)*(Barèmes!$C$6:$C$28=IF(H577="6ème","Mixte",G577)))=0),"",IF(SUMPRODUCT((Barèmes!$A$6:$A$28="Vitesse — 30 m (s)")*(Barèmes!$B$6:$B$28=H577)*(Barèmes!$C$6:$C$28=IF(H577="6ème","Mixte",G577))*(Barèmes!$J$6:$J$28="+"))&gt;0,IF(R577&lt;=SUMIFS(Barèmes!$D$6:$D$28,Barèmes!$A$6:$A$28,"Vitesse — 30 m (s)",Barèmes!$B$6:$B$28,H577,Barèmes!$C$6:$C$28,IF(H577="6ème","Mixte",G577)),"à besoin",IF(R577&lt;=SUMIFS(Barèmes!$E$6:$E$28,Barèmes!$A$6:$A$28,"Vitesse — 30 m (s)",Barèmes!$B$6:$B$28,H577,Barèmes!$C$6:$C$28,IF(H577="6ème","Mixte",G577)),"fragile","satisfaisant")),IF(R577&gt;=SUMIFS(Barèmes!$D$6:$D$28,Barèmes!$A$6:$A$28,"Vitesse — 30 m (s)",Barèmes!$B$6:$B$28,H577,Barèmes!$C$6:$C$28,IF(H577="6ème","Mixte",G577)),"à besoin",IF(R577&gt;=SUMIFS(Barèmes!$E$6:$E$28,Barèmes!$A$6:$A$28,"Vitesse — 30 m (s)",Barèmes!$B$6:$B$28,H577,Barèmes!$C$6:$C$28,IF(H577="6ème","Mixte",G577)),"fragile","satisfaisant"))))</f>
        <v/>
      </c>
      <c r="T577" s="24" t="str">
        <f>IF(OR(R577="",SUMPRODUCT((Barèmes!$A$6:$A$28="Vitesse — 30 m (s)")*(Barèmes!$B$6:$B$28=H577)*(Barèmes!$C$6:$C$28=IF(H577="6ème","Mixte",G577)))=0),"",IF(SUMPRODUCT((Barèmes!$A$6:$A$28="Vitesse — 30 m (s)")*(Barèmes!$B$6:$B$28=H577)*(Barèmes!$C$6:$C$28=IF(H577="6ème","Mixte",G577))*(Barèmes!$J$6:$J$28="+"))&gt;0,IF(R577&lt;=SUMIFS(Barèmes!$F$6:$F$28,Barèmes!$A$6:$A$28,"Vitesse — 30 m (s)",Barèmes!$B$6:$B$28,H577,Barèmes!$C$6:$C$28,IF(H577="6ème","Mixte",G577)),Barèmes!$B$2,IF(R577&lt;=SUMIFS(Barèmes!$G$6:$G$28,Barèmes!$A$6:$A$28,"Vitesse — 30 m (s)",Barèmes!$B$6:$B$28,H577,Barèmes!$C$6:$C$28,IF(H577="6ème","Mixte",G577)),Barèmes!$C$2,IF(R577&lt;=SUMIFS(Barèmes!$H$6:$H$28,Barèmes!$A$6:$A$28,"Vitesse — 30 m (s)",Barèmes!$B$6:$B$28,H577,Barèmes!$C$6:$C$28,IF(H577="6ème","Mixte",G577)),Barèmes!$D$2,IF(R577&lt;=SUMIFS(Barèmes!$I$6:$I$28,Barèmes!$A$6:$A$28,"Vitesse — 30 m (s)",Barèmes!$B$6:$B$28,H577,Barèmes!$C$6:$C$28,IF(H577="6ème","Mixte",G577)),Barèmes!$E$2,Barèmes!$F$2)))),IF(R577&gt;=SUMIFS(Barèmes!$F$6:$F$28,Barèmes!$A$6:$A$28,"Vitesse — 30 m (s)",Barèmes!$B$6:$B$28,H577,Barèmes!$C$6:$C$28,IF(H577="6ème","Mixte",G577)),Barèmes!$B$2,IF(R577&gt;=SUMIFS(Barèmes!$G$6:$G$28,Barèmes!$A$6:$A$28,"Vitesse — 30 m (s)",Barèmes!$B$6:$B$28,H577,Barèmes!$C$6:$C$28,IF(H577="6ème","Mixte",G577)),Barèmes!$C$2,IF(R577&gt;=SUMIFS(Barèmes!$H$6:$H$28,Barèmes!$A$6:$A$28,"Vitesse — 30 m (s)",Barèmes!$B$6:$B$28,H577,Barèmes!$C$6:$C$28,IF(H577="6ème","Mixte",G577)),Barèmes!$D$2,IF(R577&gt;=SUMIFS(Barèmes!$I$6:$I$28,Barèmes!$A$6:$A$28,"Vitesse — 30 m (s)",Barèmes!$B$6:$B$28,H577,Barèmes!$C$6:$C$28,IF(H577="6ème","Mixte",G577)),Barèmes!$E$2,Barèmes!$F$2))))))</f>
        <v/>
      </c>
      <c r="U577" s="22"/>
      <c r="V577" s="25" t="str">
        <f>IF(OR(U577="",SUMPRODUCT((Barèmes!$A$6:$A$28="Vitesse — 50 m (s)")*(Barèmes!$B$6:$B$28=H577)*(Barèmes!$C$6:$C$28=IF(H577="6ème","Mixte",G577)))=0),"",IF(SUMPRODUCT((Barèmes!$A$6:$A$28="Vitesse — 50 m (s)")*(Barèmes!$B$6:$B$28=H577)*(Barèmes!$C$6:$C$28=IF(H577="6ème","Mixte",G577))*(Barèmes!$J$6:$J$28="+"))&gt;0,IF(U577&lt;=SUMIFS(Barèmes!$D$6:$D$28,Barèmes!$A$6:$A$28,"Vitesse — 50 m (s)",Barèmes!$B$6:$B$28,H577,Barèmes!$C$6:$C$28,IF(H577="6ème","Mixte",G577)),"à besoin",IF(U577&lt;=SUMIFS(Barèmes!$E$6:$E$28,Barèmes!$A$6:$A$28,"Vitesse — 50 m (s)",Barèmes!$B$6:$B$28,H577,Barèmes!$C$6:$C$28,IF(H577="6ème","Mixte",G577)),"fragile","satisfaisant")),IF(U577&gt;=SUMIFS(Barèmes!$D$6:$D$28,Barèmes!$A$6:$A$28,"Vitesse — 50 m (s)",Barèmes!$B$6:$B$28,H577,Barèmes!$C$6:$C$28,IF(H577="6ème","Mixte",G577)),"à besoin",IF(U577&gt;=SUMIFS(Barèmes!$E$6:$E$28,Barèmes!$A$6:$A$28,"Vitesse — 50 m (s)",Barèmes!$B$6:$B$28,H577,Barèmes!$C$6:$C$28,IF(H577="6ème","Mixte",G577)),"fragile","satisfaisant"))))</f>
        <v/>
      </c>
      <c r="W577" s="25" t="str">
        <f>IF(OR(U577="",SUMPRODUCT((Barèmes!$A$6:$A$28="Vitesse — 50 m (s)")*(Barèmes!$B$6:$B$28=H577)*(Barèmes!$C$6:$C$28=IF(H577="6ème","Mixte",G577)))=0),"",IF(SUMPRODUCT((Barèmes!$A$6:$A$28="Vitesse — 50 m (s)")*(Barèmes!$B$6:$B$28=H577)*(Barèmes!$C$6:$C$28=IF(H577="6ème","Mixte",G577))*(Barèmes!$J$6:$J$28="+"))&gt;0,IF(U577&lt;=SUMIFS(Barèmes!$F$6:$F$28,Barèmes!$A$6:$A$28,"Vitesse — 50 m (s)",Barèmes!$B$6:$B$28,H577,Barèmes!$C$6:$C$28,IF(H577="6ème","Mixte",G577)),Barèmes!$B$2,IF(U577&lt;=SUMIFS(Barèmes!$G$6:$G$28,Barèmes!$A$6:$A$28,"Vitesse — 50 m (s)",Barèmes!$B$6:$B$28,H577,Barèmes!$C$6:$C$28,IF(H577="6ème","Mixte",G577)),Barèmes!$C$2,IF(U577&lt;=SUMIFS(Barèmes!$H$6:$H$28,Barèmes!$A$6:$A$28,"Vitesse — 50 m (s)",Barèmes!$B$6:$B$28,H577,Barèmes!$C$6:$C$28,IF(H577="6ème","Mixte",G577)),Barèmes!$D$2,IF(U577&lt;=SUMIFS(Barèmes!$I$6:$I$28,Barèmes!$A$6:$A$28,"Vitesse — 50 m (s)",Barèmes!$B$6:$B$28,H577,Barèmes!$C$6:$C$28,IF(H577="6ème","Mixte",G577)),Barèmes!$E$2,Barèmes!$F$2)))),IF(U577&gt;=SUMIFS(Barèmes!$F$6:$F$28,Barèmes!$A$6:$A$28,"Vitesse — 50 m (s)",Barèmes!$B$6:$B$28,H577,Barèmes!$C$6:$C$28,IF(H577="6ème","Mixte",G577)),Barèmes!$B$2,IF(U577&gt;=SUMIFS(Barèmes!$G$6:$G$28,Barèmes!$A$6:$A$28,"Vitesse — 50 m (s)",Barèmes!$B$6:$B$28,H577,Barèmes!$C$6:$C$28,IF(H577="6ème","Mixte",G577)),Barèmes!$C$2,IF(U577&gt;=SUMIFS(Barèmes!$H$6:$H$28,Barèmes!$A$6:$A$28,"Vitesse — 50 m (s)",Barèmes!$B$6:$B$28,H577,Barèmes!$C$6:$C$28,IF(H577="6ème","Mixte",G577)),Barèmes!$D$2,IF(U577&gt;=SUMIFS(Barèmes!$I$6:$I$28,Barèmes!$A$6:$A$28,"Vitesse — 50 m (s)",Barèmes!$B$6:$B$28,H577,Barèmes!$C$6:$C$28,IF(H577="6ème","Mixte",G577)),Barèmes!$E$2,Barèmes!$F$2))))))</f>
        <v/>
      </c>
      <c r="X577" s="18"/>
      <c r="Y577" s="26" t="str" cm="1">
        <f t="array" ref="Y577">IF(OR(X577="",SUMPRODUCT((Barèmes!$A$6:$A$28="Souplesse (score 1-5)")*(Barèmes!$B$6:$B$28=H577)*(Barèmes!$C$6:$C$28=IF(H577="6ème","Mixte",G577)))=0),"",IF(SUMPRODUCT((Barèmes!$A$6:$A$28="Souplesse (score 1-5)")*(Barèmes!$B$6:$B$28=H577)*(Barèmes!$C$6:$C$28=IF(H577="6ème","Mixte",G577))*(Barèmes!$J$6:$J$28="+"))&gt;0,IF(X577&lt;=SUMIFS(Barèmes!$D$6:$D$28,Barèmes!$A$6:$A$28,"Souplesse (score 1-5)",Barèmes!$B$6:$B$28,H577,Barèmes!$C$6:$C$28,IF(H577="6ème","Mixte",G577)),"à besoin",IF(X577&lt;=SUMIFS(Barèmes!$E$6:$E$28,Barèmes!$A$6:$A$28,"Souplesse (score 1-5)",Barèmes!$B$6:$B$28,H577,Barèmes!$C$6:$C$28,IF(H577="6ème","Mixte",G577)),"fragile","satisfaisant")),IF(X577&gt;=SUMIFS(Barèmes!$D$6:$D$28,Barèmes!$A$6:$A$28,"Souplesse (score 1-5)",Barèmes!$B$6:$B$28,H577,Barèmes!$C$6:$C$28,IF(H577="6ème","Mixte",G577)),"à besoin",IF(X577&gt;=SUMIFS(Barèmes!$E$6:$E$28,Barèmes!$A$6:$A$28,"Souplesse (score 1-5)",Barèmes!$B$6:$B$28,H577,Barèmes!$C$6:$C$28,IF(H577="6ème","Mixte",G577)),"fragile","satisfaisant"))))</f>
        <v/>
      </c>
      <c r="Z577" s="26" t="str" cm="1">
        <f t="array" ref="Z577">IF(OR(X577="",SUMPRODUCT((Barèmes!$A$6:$A$28="Souplesse (score 1-5)")*(Barèmes!$B$6:$B$28=H577)*(Barèmes!$C$6:$C$28=IF(H577="6ème","Mixte",G577)))=0),"",IF(SUMPRODUCT((Barèmes!$A$6:$A$28="Souplesse (score 1-5)")*(Barèmes!$B$6:$B$28=H577)*(Barèmes!$C$6:$C$28=IF(H577="6ème","Mixte",G577))*(Barèmes!$J$6:$J$28="+"))&gt;0,IF(X577&lt;=SUMIFS(Barèmes!$F$6:$F$28,Barèmes!$A$6:$A$28,"Souplesse (score 1-5)",Barèmes!$B$6:$B$28,H577,Barèmes!$C$6:$C$28,IF(H577="6ème","Mixte",G577)),Barèmes!$B$2,IF(X577&lt;=SUMIFS(Barèmes!$G$6:$G$28,Barèmes!$A$6:$A$28,"Souplesse (score 1-5)",Barèmes!$B$6:$B$28,H577,Barèmes!$C$6:$C$28,IF(H577="6ème","Mixte",G577)),Barèmes!$C$2,IF(X577&lt;=SUMIFS(Barèmes!$H$6:$H$28,Barèmes!$A$6:$A$28,"Souplesse (score 1-5)",Barèmes!$B$6:$B$28,H577,Barèmes!$C$6:$C$28,IF(H577="6ème","Mixte",G577)),Barèmes!$D$2,IF(X577&lt;=SUMIFS(Barèmes!$I$6:$I$28,Barèmes!$A$6:$A$28,"Souplesse (score 1-5)",Barèmes!$B$6:$B$28,H577,Barèmes!$C$6:$C$28,IF(H577="6ème","Mixte",G577)),Barèmes!$E$2,Barèmes!$F$2)))),IF(X577&gt;=SUMIFS(Barèmes!$F$6:$F$28,Barèmes!$A$6:$A$28,"Souplesse (score 1-5)",Barèmes!$B$6:$B$28,H577,Barèmes!$C$6:$C$28,IF(H577="6ème","Mixte",G577)),Barèmes!$B$2,IF(X577&gt;=SUMIFS(Barèmes!$G$6:$G$28,Barèmes!$A$6:$A$28,"Souplesse (score 1-5)",Barèmes!$B$6:$B$28,H577,Barèmes!$C$6:$C$28,IF(H577="6ème","Mixte",G577)),Barèmes!$C$2,IF(X577&gt;=SUMIFS(Barèmes!$H$6:$H$28,Barèmes!$A$6:$A$28,"Souplesse (score 1-5)",Barèmes!$B$6:$B$28,H577,Barèmes!$C$6:$C$28,IF(H577="6ème","Mixte",G577)),Barèmes!$D$2,IF(X577&gt;=SUMIFS(Barèmes!$I$6:$I$28,Barèmes!$A$6:$A$28,"Souplesse (score 1-5)",Barèmes!$B$6:$B$28,H577,Barèmes!$C$6:$C$28,IF(H577="6ème","Mixte",G577)),Barèmes!$E$2,Barèmes!$F$2))))))</f>
        <v/>
      </c>
      <c r="AA577" s="22"/>
      <c r="AB577" s="27" t="str">
        <f>IF(OR(AA577="",SUMPRODUCT((Barèmes!$A$6:$A$28="Agilité — T-test 974 (s)")*(Barèmes!$B$6:$B$28=H577)*(Barèmes!$C$6:$C$28=IF(H577="6ème","Mixte",G577)))=0),"",IF(SUMPRODUCT((Barèmes!$A$6:$A$28="Agilité — T-test 974 (s)")*(Barèmes!$B$6:$B$28=H577)*(Barèmes!$C$6:$C$28=IF(H577="6ème","Mixte",G577))*(Barèmes!$J$6:$J$28="+"))&gt;0,IF(AA577&lt;=SUMIFS(Barèmes!$D$6:$D$28,Barèmes!$A$6:$A$28,"Agilité — T-test 974 (s)",Barèmes!$B$6:$B$28,H577,Barèmes!$C$6:$C$28,IF(H577="6ème","Mixte",G577)),"à besoin",IF(AA577&lt;=SUMIFS(Barèmes!$E$6:$E$28,Barèmes!$A$6:$A$28,"Agilité — T-test 974 (s)",Barèmes!$B$6:$B$28,H577,Barèmes!$C$6:$C$28,IF(H577="6ème","Mixte",G577)),"fragile","satisfaisant")),IF(AA577&gt;=SUMIFS(Barèmes!$D$6:$D$28,Barèmes!$A$6:$A$28,"Agilité — T-test 974 (s)",Barèmes!$B$6:$B$28,H577,Barèmes!$C$6:$C$28,IF(H577="6ème","Mixte",G577)),"à besoin",IF(AA577&gt;=SUMIFS(Barèmes!$E$6:$E$28,Barèmes!$A$6:$A$28,"Agilité — T-test 974 (s)",Barèmes!$B$6:$B$28,H577,Barèmes!$C$6:$C$28,IF(H577="6ème","Mixte",G577)),"fragile","satisfaisant"))))</f>
        <v/>
      </c>
      <c r="AC577" s="27" t="str">
        <f>IF(OR(AA577="",SUMPRODUCT((Barèmes!$A$6:$A$28="Agilité — T-test 974 (s)")*(Barèmes!$B$6:$B$28=H577)*(Barèmes!$C$6:$C$28=IF(H577="6ème","Mixte",G577)))=0),"",IF(SUMPRODUCT((Barèmes!$A$6:$A$28="Agilité — T-test 974 (s)")*(Barèmes!$B$6:$B$28=H577)*(Barèmes!$C$6:$C$28=IF(H577="6ème","Mixte",G577))*(Barèmes!$J$6:$J$28="+"))&gt;0,IF(AA577&lt;=SUMIFS(Barèmes!$F$6:$F$28,Barèmes!$A$6:$A$28,"Agilité — T-test 974 (s)",Barèmes!$B$6:$B$28,H577,Barèmes!$C$6:$C$28,IF(H577="6ème","Mixte",G577)),Barèmes!$B$2,IF(AA577&lt;=SUMIFS(Barèmes!$G$6:$G$28,Barèmes!$A$6:$A$28,"Agilité — T-test 974 (s)",Barèmes!$B$6:$B$28,H577,Barèmes!$C$6:$C$28,IF(H577="6ème","Mixte",G577)),Barèmes!$C$2,IF(AA577&lt;=SUMIFS(Barèmes!$H$6:$H$28,Barèmes!$A$6:$A$28,"Agilité — T-test 974 (s)",Barèmes!$B$6:$B$28,H577,Barèmes!$C$6:$C$28,IF(H577="6ème","Mixte",G577)),Barèmes!$D$2,IF(AA577&lt;=SUMIFS(Barèmes!$I$6:$I$28,Barèmes!$A$6:$A$28,"Agilité — T-test 974 (s)",Barèmes!$B$6:$B$28,H577,Barèmes!$C$6:$C$28,IF(H577="6ème","Mixte",G577)),Barèmes!$E$2,Barèmes!$F$2)))),IF(AA577&gt;=SUMIFS(Barèmes!$F$6:$F$28,Barèmes!$A$6:$A$28,"Agilité — T-test 974 (s)",Barèmes!$B$6:$B$28,H577,Barèmes!$C$6:$C$28,IF(H577="6ème","Mixte",G577)),Barèmes!$B$2,IF(AA577&gt;=SUMIFS(Barèmes!$G$6:$G$28,Barèmes!$A$6:$A$28,"Agilité — T-test 974 (s)",Barèmes!$B$6:$B$28,H577,Barèmes!$C$6:$C$28,IF(H577="6ème","Mixte",G577)),Barèmes!$C$2,IF(AA577&gt;=SUMIFS(Barèmes!$H$6:$H$28,Barèmes!$A$6:$A$28,"Agilité — T-test 974 (s)",Barèmes!$B$6:$B$28,H577,Barèmes!$C$6:$C$28,IF(H577="6ème","Mixte",G577)),Barèmes!$D$2,IF(AA577&gt;=SUMIFS(Barèmes!$I$6:$I$28,Barèmes!$A$6:$A$28,"Agilité — T-test 974 (s)",Barèmes!$B$6:$B$28,H577,Barèmes!$C$6:$C$28,IF(H577="6ème","Mixte",G577)),Barèmes!$E$2,Barèmes!$F$2))))))</f>
        <v/>
      </c>
      <c r="AD577" s="28" t="str">
        <f t="shared" si="66"/>
        <v/>
      </c>
      <c r="AE577" s="29" t="str">
        <f t="shared" si="67"/>
        <v/>
      </c>
      <c r="AF577" s="30" t="str">
        <f>IF(OR(AD577="",SUMPRODUCT((Barèmes!$A$6:$A$28="Surcoût d'agilité (s) — technique")*(Barèmes!$B$6:$B$28=H577)*(Barèmes!$C$6:$C$28=IF(H577="6ème","Mixte",G577)))=0),"",IF(SUMPRODUCT((Barèmes!$A$6:$A$28="Surcoût d'agilité (s) — technique")*(Barèmes!$B$6:$B$28=H577)*(Barèmes!$C$6:$C$28=IF(H577="6ème","Mixte",G577))*(Barèmes!$J$6:$J$28="+"))&gt;0,IF(AD577&lt;=SUMIFS(Barèmes!$D$6:$D$28,Barèmes!$A$6:$A$28,"Surcoût d'agilité (s) — technique",Barèmes!$B$6:$B$28,H577,Barèmes!$C$6:$C$28,IF(H577="6ème","Mixte",G577)),"à besoin",IF(AD577&lt;=SUMIFS(Barèmes!$E$6:$E$28,Barèmes!$A$6:$A$28,"Surcoût d'agilité (s) — technique",Barèmes!$B$6:$B$28,H577,Barèmes!$C$6:$C$28,IF(H577="6ème","Mixte",G577)),"fragile","satisfaisant")),IF(AD577&gt;=SUMIFS(Barèmes!$D$6:$D$28,Barèmes!$A$6:$A$28,"Surcoût d'agilité (s) — technique",Barèmes!$B$6:$B$28,H577,Barèmes!$C$6:$C$28,IF(H577="6ème","Mixte",G577)),"à besoin",IF(AD577&gt;=SUMIFS(Barèmes!$E$6:$E$28,Barèmes!$A$6:$A$28,"Surcoût d'agilité (s) — technique",Barèmes!$B$6:$B$28,H577,Barèmes!$C$6:$C$28,IF(H577="6ème","Mixte",G577)),"fragile","satisfaisant"))))</f>
        <v/>
      </c>
      <c r="AG577" s="30" t="str">
        <f>IF(OR(AD577="",SUMPRODUCT((Barèmes!$A$6:$A$28="Surcoût d'agilité (s) — technique")*(Barèmes!$B$6:$B$28=H577)*(Barèmes!$C$6:$C$28=IF(H577="6ème","Mixte",G577)))=0),"",IF(SUMPRODUCT((Barèmes!$A$6:$A$28="Surcoût d'agilité (s) — technique")*(Barèmes!$B$6:$B$28=H577)*(Barèmes!$C$6:$C$28=IF(H577="6ème","Mixte",G577))*(Barèmes!$J$6:$J$28="+"))&gt;0,IF(AD577&lt;=SUMIFS(Barèmes!$F$6:$F$28,Barèmes!$A$6:$A$28,"Surcoût d'agilité (s) — technique",Barèmes!$B$6:$B$28,H577,Barèmes!$C$6:$C$28,IF(H577="6ème","Mixte",G577)),Barèmes!$B$2,IF(AD577&lt;=SUMIFS(Barèmes!$G$6:$G$28,Barèmes!$A$6:$A$28,"Surcoût d'agilité (s) — technique",Barèmes!$B$6:$B$28,H577,Barèmes!$C$6:$C$28,IF(H577="6ème","Mixte",G577)),Barèmes!$C$2,IF(AD577&lt;=SUMIFS(Barèmes!$H$6:$H$28,Barèmes!$A$6:$A$28,"Surcoût d'agilité (s) — technique",Barèmes!$B$6:$B$28,H577,Barèmes!$C$6:$C$28,IF(H577="6ème","Mixte",G577)),Barèmes!$D$2,IF(AD577&lt;=SUMIFS(Barèmes!$I$6:$I$28,Barèmes!$A$6:$A$28,"Surcoût d'agilité (s) — technique",Barèmes!$B$6:$B$28,H577,Barèmes!$C$6:$C$28,IF(H577="6ème","Mixte",G577)),Barèmes!$E$2,Barèmes!$F$2)))),IF(AD577&gt;=SUMIFS(Barèmes!$F$6:$F$28,Barèmes!$A$6:$A$28,"Surcoût d'agilité (s) — technique",Barèmes!$B$6:$B$28,H577,Barèmes!$C$6:$C$28,IF(H577="6ème","Mixte",G577)),Barèmes!$B$2,IF(AD577&gt;=SUMIFS(Barèmes!$G$6:$G$28,Barèmes!$A$6:$A$28,"Surcoût d'agilité (s) — technique",Barèmes!$B$6:$B$28,H577,Barèmes!$C$6:$C$28,IF(H577="6ème","Mixte",G577)),Barèmes!$C$2,IF(AD577&gt;=SUMIFS(Barèmes!$H$6:$H$28,Barèmes!$A$6:$A$28,"Surcoût d'agilité (s) — technique",Barèmes!$B$6:$B$28,H577,Barèmes!$C$6:$C$28,IF(H577="6ème","Mixte",G577)),Barèmes!$D$2,IF(AD577&gt;=SUMIFS(Barèmes!$I$6:$I$28,Barèmes!$A$6:$A$28,"Surcoût d'agilité (s) — technique",Barèmes!$B$6:$B$28,H577,Barèmes!$C$6:$C$28,IF(H577="6ème","Mixte",G577)),Barèmes!$E$2,Barèmes!$F$2))))))</f>
        <v/>
      </c>
      <c r="AH577" s="31" t="str">
        <f>IF((IF(N577="",0,1)+IF(Q577="",0,1)+IF(W577="",0,1)+IF(Z577="",0,1)+IF(AC577="",0,1))=0,"",3*IF(N577=Barèmes!$B$2,1,IF(N577=Barèmes!$C$2,2,IF(N577=Barèmes!$D$2,3,IF(N577=Barèmes!$E$2,4,IF(N577=Barèmes!$F$2,5,0)))))+3*IF(Q577=Barèmes!$B$2,1,IF(Q577=Barèmes!$C$2,2,IF(Q577=Barèmes!$D$2,3,IF(Q577=Barèmes!$E$2,4,IF(Q577=Barèmes!$F$2,5,0)))))+2*IF(W577=Barèmes!$B$2,1,IF(W577=Barèmes!$C$2,2,IF(W577=Barèmes!$D$2,3,IF(W577=Barèmes!$E$2,4,IF(W577=Barèmes!$F$2,5,0)))))+1*IF(Z577=Barèmes!$B$2,1,IF(Z577=Barèmes!$C$2,2,IF(Z577=Barèmes!$D$2,3,IF(Z577=Barèmes!$E$2,4,IF(Z577=Barèmes!$F$2,5,0)))))+1*IF(AC577=Barèmes!$B$2,1,IF(AC577=Barèmes!$C$2,2,IF(AC577=Barèmes!$D$2,3,IF(AC577=Barèmes!$E$2,4,IF(AC577=Barèmes!$F$2,5,0))))))</f>
        <v/>
      </c>
      <c r="AI577" s="31"/>
      <c r="AJ577" s="32" t="str">
        <f>IFERROR(INDEX(Croissance!$B$5:$B$604,MATCH(A577,Croissance!$A$5:$A$604,0)),"")</f>
        <v/>
      </c>
      <c r="AK577" s="32" t="str">
        <f>IFERROR(INDEX(Croissance!$C$5:$C$604,MATCH(A577,Croissance!$A$5:$A$604,0)),"")</f>
        <v/>
      </c>
      <c r="AL577" s="32" t="str">
        <f>IFERROR(INDEX(Croissance!$D$5:$D$604,MATCH(A577,Croissance!$A$5:$A$604,0)),"")</f>
        <v/>
      </c>
      <c r="AM577" s="32" t="str">
        <f>IFERROR(INDEX(Croissance!$E$5:$E$604,MATCH(A577,Croissance!$A$5:$A$604,0)),"")</f>
        <v/>
      </c>
      <c r="AO577" s="33">
        <f t="shared" si="72"/>
        <v>0</v>
      </c>
      <c r="AP577" s="33">
        <f t="shared" si="68"/>
        <v>0</v>
      </c>
      <c r="AQ577" s="33">
        <f>IF(A577="",0,IF(AND(OR('Synthèse classe'!$C$2="Tous",C577='Synthèse classe'!$C$2),OR('Synthèse classe'!$C$3="Toutes",D577='Synthèse classe'!$C$3),OR('Synthèse classe'!$C$4="Toutes",AND('Synthèse classe'!$C$4="Dernière",AP577=1),B577=IFERROR(VALUE('Synthèse classe'!$C$4),0))),1,0))</f>
        <v>0</v>
      </c>
      <c r="AR577" s="34" t="str">
        <f t="shared" si="69"/>
        <v/>
      </c>
    </row>
    <row r="578" spans="1:44" x14ac:dyDescent="0.2">
      <c r="A578" s="17" t="str">
        <f t="shared" si="65"/>
        <v/>
      </c>
      <c r="B578" s="18"/>
      <c r="C578" s="19"/>
      <c r="D578" s="19"/>
      <c r="E578" s="19"/>
      <c r="F578" s="19"/>
      <c r="G578" s="19"/>
      <c r="H578" s="17" t="str">
        <f t="shared" si="70"/>
        <v/>
      </c>
      <c r="I578" s="20"/>
      <c r="J578" s="18"/>
      <c r="K578" s="19"/>
      <c r="L578" s="21" t="str">
        <f t="shared" si="71"/>
        <v/>
      </c>
      <c r="M578" s="21" t="str">
        <f>IF(OR(J578="",SUMPRODUCT((Barèmes!$A$6:$A$28="Endurance — Luc Léger (palier)")*(Barèmes!$B$6:$B$28=H578)*(Barèmes!$C$6:$C$28=IF(H578="6ème","Mixte",G578)))=0),"",IF(SUMPRODUCT((Barèmes!$A$6:$A$28="Endurance — Luc Léger (palier)")*(Barèmes!$B$6:$B$28=H578)*(Barèmes!$C$6:$C$28=IF(H578="6ème","Mixte",G578))*(Barèmes!$J$6:$J$28="+"))&gt;0,IF(J578&lt;=SUMIFS(Barèmes!$D$6:$D$28,Barèmes!$A$6:$A$28,"Endurance — Luc Léger (palier)",Barèmes!$B$6:$B$28,H578,Barèmes!$C$6:$C$28,IF(H578="6ème","Mixte",G578)),"à besoin",IF(J578&lt;=SUMIFS(Barèmes!$E$6:$E$28,Barèmes!$A$6:$A$28,"Endurance — Luc Léger (palier)",Barèmes!$B$6:$B$28,H578,Barèmes!$C$6:$C$28,IF(H578="6ème","Mixte",G578)),"fragile","satisfaisant")),IF(J578&gt;=SUMIFS(Barèmes!$D$6:$D$28,Barèmes!$A$6:$A$28,"Endurance — Luc Léger (palier)",Barèmes!$B$6:$B$28,H578,Barèmes!$C$6:$C$28,IF(H578="6ème","Mixte",G578)),"à besoin",IF(J578&gt;=SUMIFS(Barèmes!$E$6:$E$28,Barèmes!$A$6:$A$28,"Endurance — Luc Léger (palier)",Barèmes!$B$6:$B$28,H578,Barèmes!$C$6:$C$28,IF(H578="6ème","Mixte",G578)),"fragile","satisfaisant"))))</f>
        <v/>
      </c>
      <c r="N578" s="21" t="str">
        <f>IF(OR(J578="",SUMPRODUCT((Barèmes!$A$6:$A$28="Endurance — Luc Léger (palier)")*(Barèmes!$B$6:$B$28=H578)*(Barèmes!$C$6:$C$28=IF(H578="6ème","Mixte",G578)))=0),"",IF(SUMPRODUCT((Barèmes!$A$6:$A$28="Endurance — Luc Léger (palier)")*(Barèmes!$B$6:$B$28=H578)*(Barèmes!$C$6:$C$28=IF(H578="6ème","Mixte",G578))*(Barèmes!$J$6:$J$28="+"))&gt;0,IF(J578&lt;=SUMIFS(Barèmes!$F$6:$F$28,Barèmes!$A$6:$A$28,"Endurance — Luc Léger (palier)",Barèmes!$B$6:$B$28,H578,Barèmes!$C$6:$C$28,IF(H578="6ème","Mixte",G578)),Barèmes!$B$2,IF(J578&lt;=SUMIFS(Barèmes!$G$6:$G$28,Barèmes!$A$6:$A$28,"Endurance — Luc Léger (palier)",Barèmes!$B$6:$B$28,H578,Barèmes!$C$6:$C$28,IF(H578="6ème","Mixte",G578)),Barèmes!$C$2,IF(J578&lt;=SUMIFS(Barèmes!$H$6:$H$28,Barèmes!$A$6:$A$28,"Endurance — Luc Léger (palier)",Barèmes!$B$6:$B$28,H578,Barèmes!$C$6:$C$28,IF(H578="6ème","Mixte",G578)),Barèmes!$D$2,IF(J578&lt;=SUMIFS(Barèmes!$I$6:$I$28,Barèmes!$A$6:$A$28,"Endurance — Luc Léger (palier)",Barèmes!$B$6:$B$28,H578,Barèmes!$C$6:$C$28,IF(H578="6ème","Mixte",G578)),Barèmes!$E$2,Barèmes!$F$2)))),IF(J578&gt;=SUMIFS(Barèmes!$F$6:$F$28,Barèmes!$A$6:$A$28,"Endurance — Luc Léger (palier)",Barèmes!$B$6:$B$28,H578,Barèmes!$C$6:$C$28,IF(H578="6ème","Mixte",G578)),Barèmes!$B$2,IF(J578&gt;=SUMIFS(Barèmes!$G$6:$G$28,Barèmes!$A$6:$A$28,"Endurance — Luc Léger (palier)",Barèmes!$B$6:$B$28,H578,Barèmes!$C$6:$C$28,IF(H578="6ème","Mixte",G578)),Barèmes!$C$2,IF(J578&gt;=SUMIFS(Barèmes!$H$6:$H$28,Barèmes!$A$6:$A$28,"Endurance — Luc Léger (palier)",Barèmes!$B$6:$B$28,H578,Barèmes!$C$6:$C$28,IF(H578="6ème","Mixte",G578)),Barèmes!$D$2,IF(J578&gt;=SUMIFS(Barèmes!$I$6:$I$28,Barèmes!$A$6:$A$28,"Endurance — Luc Léger (palier)",Barèmes!$B$6:$B$28,H578,Barèmes!$C$6:$C$28,IF(H578="6ème","Mixte",G578)),Barèmes!$E$2,Barèmes!$F$2))))))</f>
        <v/>
      </c>
      <c r="O578" s="22"/>
      <c r="P578" s="23" t="str">
        <f>IF(OR(O578="",SUMPRODUCT((Barèmes!$A$6:$A$28="Force bas du corps — Saut en longueur (m)")*(Barèmes!$B$6:$B$28=H578)*(Barèmes!$C$6:$C$28=IF(H578="6ème","Mixte",G578)))=0),"",IF(SUMPRODUCT((Barèmes!$A$6:$A$28="Force bas du corps — Saut en longueur (m)")*(Barèmes!$B$6:$B$28=H578)*(Barèmes!$C$6:$C$28=IF(H578="6ème","Mixte",G578))*(Barèmes!$J$6:$J$28="+"))&gt;0,IF(O578&lt;=SUMIFS(Barèmes!$D$6:$D$28,Barèmes!$A$6:$A$28,"Force bas du corps — Saut en longueur (m)",Barèmes!$B$6:$B$28,H578,Barèmes!$C$6:$C$28,IF(H578="6ème","Mixte",G578)),"à besoin",IF(O578&lt;=SUMIFS(Barèmes!$E$6:$E$28,Barèmes!$A$6:$A$28,"Force bas du corps — Saut en longueur (m)",Barèmes!$B$6:$B$28,H578,Barèmes!$C$6:$C$28,IF(H578="6ème","Mixte",G578)),"fragile","satisfaisant")),IF(O578&gt;=SUMIFS(Barèmes!$D$6:$D$28,Barèmes!$A$6:$A$28,"Force bas du corps — Saut en longueur (m)",Barèmes!$B$6:$B$28,H578,Barèmes!$C$6:$C$28,IF(H578="6ème","Mixte",G578)),"à besoin",IF(O578&gt;=SUMIFS(Barèmes!$E$6:$E$28,Barèmes!$A$6:$A$28,"Force bas du corps — Saut en longueur (m)",Barèmes!$B$6:$B$28,H578,Barèmes!$C$6:$C$28,IF(H578="6ème","Mixte",G578)),"fragile","satisfaisant"))))</f>
        <v/>
      </c>
      <c r="Q578" s="23" t="str">
        <f>IF(OR(O578="",SUMPRODUCT((Barèmes!$A$6:$A$28="Force bas du corps — Saut en longueur (m)")*(Barèmes!$B$6:$B$28=H578)*(Barèmes!$C$6:$C$28=IF(H578="6ème","Mixte",G578)))=0),"",IF(SUMPRODUCT((Barèmes!$A$6:$A$28="Force bas du corps — Saut en longueur (m)")*(Barèmes!$B$6:$B$28=H578)*(Barèmes!$C$6:$C$28=IF(H578="6ème","Mixte",G578))*(Barèmes!$J$6:$J$28="+"))&gt;0,IF(O578&lt;=SUMIFS(Barèmes!$F$6:$F$28,Barèmes!$A$6:$A$28,"Force bas du corps — Saut en longueur (m)",Barèmes!$B$6:$B$28,H578,Barèmes!$C$6:$C$28,IF(H578="6ème","Mixte",G578)),Barèmes!$B$2,IF(O578&lt;=SUMIFS(Barèmes!$G$6:$G$28,Barèmes!$A$6:$A$28,"Force bas du corps — Saut en longueur (m)",Barèmes!$B$6:$B$28,H578,Barèmes!$C$6:$C$28,IF(H578="6ème","Mixte",G578)),Barèmes!$C$2,IF(O578&lt;=SUMIFS(Barèmes!$H$6:$H$28,Barèmes!$A$6:$A$28,"Force bas du corps — Saut en longueur (m)",Barèmes!$B$6:$B$28,H578,Barèmes!$C$6:$C$28,IF(H578="6ème","Mixte",G578)),Barèmes!$D$2,IF(O578&lt;=SUMIFS(Barèmes!$I$6:$I$28,Barèmes!$A$6:$A$28,"Force bas du corps — Saut en longueur (m)",Barèmes!$B$6:$B$28,H578,Barèmes!$C$6:$C$28,IF(H578="6ème","Mixte",G578)),Barèmes!$E$2,Barèmes!$F$2)))),IF(O578&gt;=SUMIFS(Barèmes!$F$6:$F$28,Barèmes!$A$6:$A$28,"Force bas du corps — Saut en longueur (m)",Barèmes!$B$6:$B$28,H578,Barèmes!$C$6:$C$28,IF(H578="6ème","Mixte",G578)),Barèmes!$B$2,IF(O578&gt;=SUMIFS(Barèmes!$G$6:$G$28,Barèmes!$A$6:$A$28,"Force bas du corps — Saut en longueur (m)",Barèmes!$B$6:$B$28,H578,Barèmes!$C$6:$C$28,IF(H578="6ème","Mixte",G578)),Barèmes!$C$2,IF(O578&gt;=SUMIFS(Barèmes!$H$6:$H$28,Barèmes!$A$6:$A$28,"Force bas du corps — Saut en longueur (m)",Barèmes!$B$6:$B$28,H578,Barèmes!$C$6:$C$28,IF(H578="6ème","Mixte",G578)),Barèmes!$D$2,IF(O578&gt;=SUMIFS(Barèmes!$I$6:$I$28,Barèmes!$A$6:$A$28,"Force bas du corps — Saut en longueur (m)",Barèmes!$B$6:$B$28,H578,Barèmes!$C$6:$C$28,IF(H578="6ème","Mixte",G578)),Barèmes!$E$2,Barèmes!$F$2))))))</f>
        <v/>
      </c>
      <c r="R578" s="22"/>
      <c r="S578" s="24" t="str">
        <f>IF(OR(R578="",SUMPRODUCT((Barèmes!$A$6:$A$28="Vitesse — 30 m (s)")*(Barèmes!$B$6:$B$28=H578)*(Barèmes!$C$6:$C$28=IF(H578="6ème","Mixte",G578)))=0),"",IF(SUMPRODUCT((Barèmes!$A$6:$A$28="Vitesse — 30 m (s)")*(Barèmes!$B$6:$B$28=H578)*(Barèmes!$C$6:$C$28=IF(H578="6ème","Mixte",G578))*(Barèmes!$J$6:$J$28="+"))&gt;0,IF(R578&lt;=SUMIFS(Barèmes!$D$6:$D$28,Barèmes!$A$6:$A$28,"Vitesse — 30 m (s)",Barèmes!$B$6:$B$28,H578,Barèmes!$C$6:$C$28,IF(H578="6ème","Mixte",G578)),"à besoin",IF(R578&lt;=SUMIFS(Barèmes!$E$6:$E$28,Barèmes!$A$6:$A$28,"Vitesse — 30 m (s)",Barèmes!$B$6:$B$28,H578,Barèmes!$C$6:$C$28,IF(H578="6ème","Mixte",G578)),"fragile","satisfaisant")),IF(R578&gt;=SUMIFS(Barèmes!$D$6:$D$28,Barèmes!$A$6:$A$28,"Vitesse — 30 m (s)",Barèmes!$B$6:$B$28,H578,Barèmes!$C$6:$C$28,IF(H578="6ème","Mixte",G578)),"à besoin",IF(R578&gt;=SUMIFS(Barèmes!$E$6:$E$28,Barèmes!$A$6:$A$28,"Vitesse — 30 m (s)",Barèmes!$B$6:$B$28,H578,Barèmes!$C$6:$C$28,IF(H578="6ème","Mixte",G578)),"fragile","satisfaisant"))))</f>
        <v/>
      </c>
      <c r="T578" s="24" t="str">
        <f>IF(OR(R578="",SUMPRODUCT((Barèmes!$A$6:$A$28="Vitesse — 30 m (s)")*(Barèmes!$B$6:$B$28=H578)*(Barèmes!$C$6:$C$28=IF(H578="6ème","Mixte",G578)))=0),"",IF(SUMPRODUCT((Barèmes!$A$6:$A$28="Vitesse — 30 m (s)")*(Barèmes!$B$6:$B$28=H578)*(Barèmes!$C$6:$C$28=IF(H578="6ème","Mixte",G578))*(Barèmes!$J$6:$J$28="+"))&gt;0,IF(R578&lt;=SUMIFS(Barèmes!$F$6:$F$28,Barèmes!$A$6:$A$28,"Vitesse — 30 m (s)",Barèmes!$B$6:$B$28,H578,Barèmes!$C$6:$C$28,IF(H578="6ème","Mixte",G578)),Barèmes!$B$2,IF(R578&lt;=SUMIFS(Barèmes!$G$6:$G$28,Barèmes!$A$6:$A$28,"Vitesse — 30 m (s)",Barèmes!$B$6:$B$28,H578,Barèmes!$C$6:$C$28,IF(H578="6ème","Mixte",G578)),Barèmes!$C$2,IF(R578&lt;=SUMIFS(Barèmes!$H$6:$H$28,Barèmes!$A$6:$A$28,"Vitesse — 30 m (s)",Barèmes!$B$6:$B$28,H578,Barèmes!$C$6:$C$28,IF(H578="6ème","Mixte",G578)),Barèmes!$D$2,IF(R578&lt;=SUMIFS(Barèmes!$I$6:$I$28,Barèmes!$A$6:$A$28,"Vitesse — 30 m (s)",Barèmes!$B$6:$B$28,H578,Barèmes!$C$6:$C$28,IF(H578="6ème","Mixte",G578)),Barèmes!$E$2,Barèmes!$F$2)))),IF(R578&gt;=SUMIFS(Barèmes!$F$6:$F$28,Barèmes!$A$6:$A$28,"Vitesse — 30 m (s)",Barèmes!$B$6:$B$28,H578,Barèmes!$C$6:$C$28,IF(H578="6ème","Mixte",G578)),Barèmes!$B$2,IF(R578&gt;=SUMIFS(Barèmes!$G$6:$G$28,Barèmes!$A$6:$A$28,"Vitesse — 30 m (s)",Barèmes!$B$6:$B$28,H578,Barèmes!$C$6:$C$28,IF(H578="6ème","Mixte",G578)),Barèmes!$C$2,IF(R578&gt;=SUMIFS(Barèmes!$H$6:$H$28,Barèmes!$A$6:$A$28,"Vitesse — 30 m (s)",Barèmes!$B$6:$B$28,H578,Barèmes!$C$6:$C$28,IF(H578="6ème","Mixte",G578)),Barèmes!$D$2,IF(R578&gt;=SUMIFS(Barèmes!$I$6:$I$28,Barèmes!$A$6:$A$28,"Vitesse — 30 m (s)",Barèmes!$B$6:$B$28,H578,Barèmes!$C$6:$C$28,IF(H578="6ème","Mixte",G578)),Barèmes!$E$2,Barèmes!$F$2))))))</f>
        <v/>
      </c>
      <c r="U578" s="22"/>
      <c r="V578" s="25" t="str">
        <f>IF(OR(U578="",SUMPRODUCT((Barèmes!$A$6:$A$28="Vitesse — 50 m (s)")*(Barèmes!$B$6:$B$28=H578)*(Barèmes!$C$6:$C$28=IF(H578="6ème","Mixte",G578)))=0),"",IF(SUMPRODUCT((Barèmes!$A$6:$A$28="Vitesse — 50 m (s)")*(Barèmes!$B$6:$B$28=H578)*(Barèmes!$C$6:$C$28=IF(H578="6ème","Mixte",G578))*(Barèmes!$J$6:$J$28="+"))&gt;0,IF(U578&lt;=SUMIFS(Barèmes!$D$6:$D$28,Barèmes!$A$6:$A$28,"Vitesse — 50 m (s)",Barèmes!$B$6:$B$28,H578,Barèmes!$C$6:$C$28,IF(H578="6ème","Mixte",G578)),"à besoin",IF(U578&lt;=SUMIFS(Barèmes!$E$6:$E$28,Barèmes!$A$6:$A$28,"Vitesse — 50 m (s)",Barèmes!$B$6:$B$28,H578,Barèmes!$C$6:$C$28,IF(H578="6ème","Mixte",G578)),"fragile","satisfaisant")),IF(U578&gt;=SUMIFS(Barèmes!$D$6:$D$28,Barèmes!$A$6:$A$28,"Vitesse — 50 m (s)",Barèmes!$B$6:$B$28,H578,Barèmes!$C$6:$C$28,IF(H578="6ème","Mixte",G578)),"à besoin",IF(U578&gt;=SUMIFS(Barèmes!$E$6:$E$28,Barèmes!$A$6:$A$28,"Vitesse — 50 m (s)",Barèmes!$B$6:$B$28,H578,Barèmes!$C$6:$C$28,IF(H578="6ème","Mixte",G578)),"fragile","satisfaisant"))))</f>
        <v/>
      </c>
      <c r="W578" s="25" t="str">
        <f>IF(OR(U578="",SUMPRODUCT((Barèmes!$A$6:$A$28="Vitesse — 50 m (s)")*(Barèmes!$B$6:$B$28=H578)*(Barèmes!$C$6:$C$28=IF(H578="6ème","Mixte",G578)))=0),"",IF(SUMPRODUCT((Barèmes!$A$6:$A$28="Vitesse — 50 m (s)")*(Barèmes!$B$6:$B$28=H578)*(Barèmes!$C$6:$C$28=IF(H578="6ème","Mixte",G578))*(Barèmes!$J$6:$J$28="+"))&gt;0,IF(U578&lt;=SUMIFS(Barèmes!$F$6:$F$28,Barèmes!$A$6:$A$28,"Vitesse — 50 m (s)",Barèmes!$B$6:$B$28,H578,Barèmes!$C$6:$C$28,IF(H578="6ème","Mixte",G578)),Barèmes!$B$2,IF(U578&lt;=SUMIFS(Barèmes!$G$6:$G$28,Barèmes!$A$6:$A$28,"Vitesse — 50 m (s)",Barèmes!$B$6:$B$28,H578,Barèmes!$C$6:$C$28,IF(H578="6ème","Mixte",G578)),Barèmes!$C$2,IF(U578&lt;=SUMIFS(Barèmes!$H$6:$H$28,Barèmes!$A$6:$A$28,"Vitesse — 50 m (s)",Barèmes!$B$6:$B$28,H578,Barèmes!$C$6:$C$28,IF(H578="6ème","Mixte",G578)),Barèmes!$D$2,IF(U578&lt;=SUMIFS(Barèmes!$I$6:$I$28,Barèmes!$A$6:$A$28,"Vitesse — 50 m (s)",Barèmes!$B$6:$B$28,H578,Barèmes!$C$6:$C$28,IF(H578="6ème","Mixte",G578)),Barèmes!$E$2,Barèmes!$F$2)))),IF(U578&gt;=SUMIFS(Barèmes!$F$6:$F$28,Barèmes!$A$6:$A$28,"Vitesse — 50 m (s)",Barèmes!$B$6:$B$28,H578,Barèmes!$C$6:$C$28,IF(H578="6ème","Mixte",G578)),Barèmes!$B$2,IF(U578&gt;=SUMIFS(Barèmes!$G$6:$G$28,Barèmes!$A$6:$A$28,"Vitesse — 50 m (s)",Barèmes!$B$6:$B$28,H578,Barèmes!$C$6:$C$28,IF(H578="6ème","Mixte",G578)),Barèmes!$C$2,IF(U578&gt;=SUMIFS(Barèmes!$H$6:$H$28,Barèmes!$A$6:$A$28,"Vitesse — 50 m (s)",Barèmes!$B$6:$B$28,H578,Barèmes!$C$6:$C$28,IF(H578="6ème","Mixte",G578)),Barèmes!$D$2,IF(U578&gt;=SUMIFS(Barèmes!$I$6:$I$28,Barèmes!$A$6:$A$28,"Vitesse — 50 m (s)",Barèmes!$B$6:$B$28,H578,Barèmes!$C$6:$C$28,IF(H578="6ème","Mixte",G578)),Barèmes!$E$2,Barèmes!$F$2))))))</f>
        <v/>
      </c>
      <c r="X578" s="18"/>
      <c r="Y578" s="26" t="str" cm="1">
        <f t="array" ref="Y578">IF(OR(X578="",SUMPRODUCT((Barèmes!$A$6:$A$28="Souplesse (score 1-5)")*(Barèmes!$B$6:$B$28=H578)*(Barèmes!$C$6:$C$28=IF(H578="6ème","Mixte",G578)))=0),"",IF(SUMPRODUCT((Barèmes!$A$6:$A$28="Souplesse (score 1-5)")*(Barèmes!$B$6:$B$28=H578)*(Barèmes!$C$6:$C$28=IF(H578="6ème","Mixte",G578))*(Barèmes!$J$6:$J$28="+"))&gt;0,IF(X578&lt;=SUMIFS(Barèmes!$D$6:$D$28,Barèmes!$A$6:$A$28,"Souplesse (score 1-5)",Barèmes!$B$6:$B$28,H578,Barèmes!$C$6:$C$28,IF(H578="6ème","Mixte",G578)),"à besoin",IF(X578&lt;=SUMIFS(Barèmes!$E$6:$E$28,Barèmes!$A$6:$A$28,"Souplesse (score 1-5)",Barèmes!$B$6:$B$28,H578,Barèmes!$C$6:$C$28,IF(H578="6ème","Mixte",G578)),"fragile","satisfaisant")),IF(X578&gt;=SUMIFS(Barèmes!$D$6:$D$28,Barèmes!$A$6:$A$28,"Souplesse (score 1-5)",Barèmes!$B$6:$B$28,H578,Barèmes!$C$6:$C$28,IF(H578="6ème","Mixte",G578)),"à besoin",IF(X578&gt;=SUMIFS(Barèmes!$E$6:$E$28,Barèmes!$A$6:$A$28,"Souplesse (score 1-5)",Barèmes!$B$6:$B$28,H578,Barèmes!$C$6:$C$28,IF(H578="6ème","Mixte",G578)),"fragile","satisfaisant"))))</f>
        <v/>
      </c>
      <c r="Z578" s="26" t="str" cm="1">
        <f t="array" ref="Z578">IF(OR(X578="",SUMPRODUCT((Barèmes!$A$6:$A$28="Souplesse (score 1-5)")*(Barèmes!$B$6:$B$28=H578)*(Barèmes!$C$6:$C$28=IF(H578="6ème","Mixte",G578)))=0),"",IF(SUMPRODUCT((Barèmes!$A$6:$A$28="Souplesse (score 1-5)")*(Barèmes!$B$6:$B$28=H578)*(Barèmes!$C$6:$C$28=IF(H578="6ème","Mixte",G578))*(Barèmes!$J$6:$J$28="+"))&gt;0,IF(X578&lt;=SUMIFS(Barèmes!$F$6:$F$28,Barèmes!$A$6:$A$28,"Souplesse (score 1-5)",Barèmes!$B$6:$B$28,H578,Barèmes!$C$6:$C$28,IF(H578="6ème","Mixte",G578)),Barèmes!$B$2,IF(X578&lt;=SUMIFS(Barèmes!$G$6:$G$28,Barèmes!$A$6:$A$28,"Souplesse (score 1-5)",Barèmes!$B$6:$B$28,H578,Barèmes!$C$6:$C$28,IF(H578="6ème","Mixte",G578)),Barèmes!$C$2,IF(X578&lt;=SUMIFS(Barèmes!$H$6:$H$28,Barèmes!$A$6:$A$28,"Souplesse (score 1-5)",Barèmes!$B$6:$B$28,H578,Barèmes!$C$6:$C$28,IF(H578="6ème","Mixte",G578)),Barèmes!$D$2,IF(X578&lt;=SUMIFS(Barèmes!$I$6:$I$28,Barèmes!$A$6:$A$28,"Souplesse (score 1-5)",Barèmes!$B$6:$B$28,H578,Barèmes!$C$6:$C$28,IF(H578="6ème","Mixte",G578)),Barèmes!$E$2,Barèmes!$F$2)))),IF(X578&gt;=SUMIFS(Barèmes!$F$6:$F$28,Barèmes!$A$6:$A$28,"Souplesse (score 1-5)",Barèmes!$B$6:$B$28,H578,Barèmes!$C$6:$C$28,IF(H578="6ème","Mixte",G578)),Barèmes!$B$2,IF(X578&gt;=SUMIFS(Barèmes!$G$6:$G$28,Barèmes!$A$6:$A$28,"Souplesse (score 1-5)",Barèmes!$B$6:$B$28,H578,Barèmes!$C$6:$C$28,IF(H578="6ème","Mixte",G578)),Barèmes!$C$2,IF(X578&gt;=SUMIFS(Barèmes!$H$6:$H$28,Barèmes!$A$6:$A$28,"Souplesse (score 1-5)",Barèmes!$B$6:$B$28,H578,Barèmes!$C$6:$C$28,IF(H578="6ème","Mixte",G578)),Barèmes!$D$2,IF(X578&gt;=SUMIFS(Barèmes!$I$6:$I$28,Barèmes!$A$6:$A$28,"Souplesse (score 1-5)",Barèmes!$B$6:$B$28,H578,Barèmes!$C$6:$C$28,IF(H578="6ème","Mixte",G578)),Barèmes!$E$2,Barèmes!$F$2))))))</f>
        <v/>
      </c>
      <c r="AA578" s="22"/>
      <c r="AB578" s="27" t="str">
        <f>IF(OR(AA578="",SUMPRODUCT((Barèmes!$A$6:$A$28="Agilité — T-test 974 (s)")*(Barèmes!$B$6:$B$28=H578)*(Barèmes!$C$6:$C$28=IF(H578="6ème","Mixte",G578)))=0),"",IF(SUMPRODUCT((Barèmes!$A$6:$A$28="Agilité — T-test 974 (s)")*(Barèmes!$B$6:$B$28=H578)*(Barèmes!$C$6:$C$28=IF(H578="6ème","Mixte",G578))*(Barèmes!$J$6:$J$28="+"))&gt;0,IF(AA578&lt;=SUMIFS(Barèmes!$D$6:$D$28,Barèmes!$A$6:$A$28,"Agilité — T-test 974 (s)",Barèmes!$B$6:$B$28,H578,Barèmes!$C$6:$C$28,IF(H578="6ème","Mixte",G578)),"à besoin",IF(AA578&lt;=SUMIFS(Barèmes!$E$6:$E$28,Barèmes!$A$6:$A$28,"Agilité — T-test 974 (s)",Barèmes!$B$6:$B$28,H578,Barèmes!$C$6:$C$28,IF(H578="6ème","Mixte",G578)),"fragile","satisfaisant")),IF(AA578&gt;=SUMIFS(Barèmes!$D$6:$D$28,Barèmes!$A$6:$A$28,"Agilité — T-test 974 (s)",Barèmes!$B$6:$B$28,H578,Barèmes!$C$6:$C$28,IF(H578="6ème","Mixte",G578)),"à besoin",IF(AA578&gt;=SUMIFS(Barèmes!$E$6:$E$28,Barèmes!$A$6:$A$28,"Agilité — T-test 974 (s)",Barèmes!$B$6:$B$28,H578,Barèmes!$C$6:$C$28,IF(H578="6ème","Mixte",G578)),"fragile","satisfaisant"))))</f>
        <v/>
      </c>
      <c r="AC578" s="27" t="str">
        <f>IF(OR(AA578="",SUMPRODUCT((Barèmes!$A$6:$A$28="Agilité — T-test 974 (s)")*(Barèmes!$B$6:$B$28=H578)*(Barèmes!$C$6:$C$28=IF(H578="6ème","Mixte",G578)))=0),"",IF(SUMPRODUCT((Barèmes!$A$6:$A$28="Agilité — T-test 974 (s)")*(Barèmes!$B$6:$B$28=H578)*(Barèmes!$C$6:$C$28=IF(H578="6ème","Mixte",G578))*(Barèmes!$J$6:$J$28="+"))&gt;0,IF(AA578&lt;=SUMIFS(Barèmes!$F$6:$F$28,Barèmes!$A$6:$A$28,"Agilité — T-test 974 (s)",Barèmes!$B$6:$B$28,H578,Barèmes!$C$6:$C$28,IF(H578="6ème","Mixte",G578)),Barèmes!$B$2,IF(AA578&lt;=SUMIFS(Barèmes!$G$6:$G$28,Barèmes!$A$6:$A$28,"Agilité — T-test 974 (s)",Barèmes!$B$6:$B$28,H578,Barèmes!$C$6:$C$28,IF(H578="6ème","Mixte",G578)),Barèmes!$C$2,IF(AA578&lt;=SUMIFS(Barèmes!$H$6:$H$28,Barèmes!$A$6:$A$28,"Agilité — T-test 974 (s)",Barèmes!$B$6:$B$28,H578,Barèmes!$C$6:$C$28,IF(H578="6ème","Mixte",G578)),Barèmes!$D$2,IF(AA578&lt;=SUMIFS(Barèmes!$I$6:$I$28,Barèmes!$A$6:$A$28,"Agilité — T-test 974 (s)",Barèmes!$B$6:$B$28,H578,Barèmes!$C$6:$C$28,IF(H578="6ème","Mixte",G578)),Barèmes!$E$2,Barèmes!$F$2)))),IF(AA578&gt;=SUMIFS(Barèmes!$F$6:$F$28,Barèmes!$A$6:$A$28,"Agilité — T-test 974 (s)",Barèmes!$B$6:$B$28,H578,Barèmes!$C$6:$C$28,IF(H578="6ème","Mixte",G578)),Barèmes!$B$2,IF(AA578&gt;=SUMIFS(Barèmes!$G$6:$G$28,Barèmes!$A$6:$A$28,"Agilité — T-test 974 (s)",Barèmes!$B$6:$B$28,H578,Barèmes!$C$6:$C$28,IF(H578="6ème","Mixte",G578)),Barèmes!$C$2,IF(AA578&gt;=SUMIFS(Barèmes!$H$6:$H$28,Barèmes!$A$6:$A$28,"Agilité — T-test 974 (s)",Barèmes!$B$6:$B$28,H578,Barèmes!$C$6:$C$28,IF(H578="6ème","Mixte",G578)),Barèmes!$D$2,IF(AA578&gt;=SUMIFS(Barèmes!$I$6:$I$28,Barèmes!$A$6:$A$28,"Agilité — T-test 974 (s)",Barèmes!$B$6:$B$28,H578,Barèmes!$C$6:$C$28,IF(H578="6ème","Mixte",G578)),Barèmes!$E$2,Barèmes!$F$2))))))</f>
        <v/>
      </c>
      <c r="AD578" s="28" t="str">
        <f t="shared" si="66"/>
        <v/>
      </c>
      <c r="AE578" s="29" t="str">
        <f t="shared" si="67"/>
        <v/>
      </c>
      <c r="AF578" s="30" t="str">
        <f>IF(OR(AD578="",SUMPRODUCT((Barèmes!$A$6:$A$28="Surcoût d'agilité (s) — technique")*(Barèmes!$B$6:$B$28=H578)*(Barèmes!$C$6:$C$28=IF(H578="6ème","Mixte",G578)))=0),"",IF(SUMPRODUCT((Barèmes!$A$6:$A$28="Surcoût d'agilité (s) — technique")*(Barèmes!$B$6:$B$28=H578)*(Barèmes!$C$6:$C$28=IF(H578="6ème","Mixte",G578))*(Barèmes!$J$6:$J$28="+"))&gt;0,IF(AD578&lt;=SUMIFS(Barèmes!$D$6:$D$28,Barèmes!$A$6:$A$28,"Surcoût d'agilité (s) — technique",Barèmes!$B$6:$B$28,H578,Barèmes!$C$6:$C$28,IF(H578="6ème","Mixte",G578)),"à besoin",IF(AD578&lt;=SUMIFS(Barèmes!$E$6:$E$28,Barèmes!$A$6:$A$28,"Surcoût d'agilité (s) — technique",Barèmes!$B$6:$B$28,H578,Barèmes!$C$6:$C$28,IF(H578="6ème","Mixte",G578)),"fragile","satisfaisant")),IF(AD578&gt;=SUMIFS(Barèmes!$D$6:$D$28,Barèmes!$A$6:$A$28,"Surcoût d'agilité (s) — technique",Barèmes!$B$6:$B$28,H578,Barèmes!$C$6:$C$28,IF(H578="6ème","Mixte",G578)),"à besoin",IF(AD578&gt;=SUMIFS(Barèmes!$E$6:$E$28,Barèmes!$A$6:$A$28,"Surcoût d'agilité (s) — technique",Barèmes!$B$6:$B$28,H578,Barèmes!$C$6:$C$28,IF(H578="6ème","Mixte",G578)),"fragile","satisfaisant"))))</f>
        <v/>
      </c>
      <c r="AG578" s="30" t="str">
        <f>IF(OR(AD578="",SUMPRODUCT((Barèmes!$A$6:$A$28="Surcoût d'agilité (s) — technique")*(Barèmes!$B$6:$B$28=H578)*(Barèmes!$C$6:$C$28=IF(H578="6ème","Mixte",G578)))=0),"",IF(SUMPRODUCT((Barèmes!$A$6:$A$28="Surcoût d'agilité (s) — technique")*(Barèmes!$B$6:$B$28=H578)*(Barèmes!$C$6:$C$28=IF(H578="6ème","Mixte",G578))*(Barèmes!$J$6:$J$28="+"))&gt;0,IF(AD578&lt;=SUMIFS(Barèmes!$F$6:$F$28,Barèmes!$A$6:$A$28,"Surcoût d'agilité (s) — technique",Barèmes!$B$6:$B$28,H578,Barèmes!$C$6:$C$28,IF(H578="6ème","Mixte",G578)),Barèmes!$B$2,IF(AD578&lt;=SUMIFS(Barèmes!$G$6:$G$28,Barèmes!$A$6:$A$28,"Surcoût d'agilité (s) — technique",Barèmes!$B$6:$B$28,H578,Barèmes!$C$6:$C$28,IF(H578="6ème","Mixte",G578)),Barèmes!$C$2,IF(AD578&lt;=SUMIFS(Barèmes!$H$6:$H$28,Barèmes!$A$6:$A$28,"Surcoût d'agilité (s) — technique",Barèmes!$B$6:$B$28,H578,Barèmes!$C$6:$C$28,IF(H578="6ème","Mixte",G578)),Barèmes!$D$2,IF(AD578&lt;=SUMIFS(Barèmes!$I$6:$I$28,Barèmes!$A$6:$A$28,"Surcoût d'agilité (s) — technique",Barèmes!$B$6:$B$28,H578,Barèmes!$C$6:$C$28,IF(H578="6ème","Mixte",G578)),Barèmes!$E$2,Barèmes!$F$2)))),IF(AD578&gt;=SUMIFS(Barèmes!$F$6:$F$28,Barèmes!$A$6:$A$28,"Surcoût d'agilité (s) — technique",Barèmes!$B$6:$B$28,H578,Barèmes!$C$6:$C$28,IF(H578="6ème","Mixte",G578)),Barèmes!$B$2,IF(AD578&gt;=SUMIFS(Barèmes!$G$6:$G$28,Barèmes!$A$6:$A$28,"Surcoût d'agilité (s) — technique",Barèmes!$B$6:$B$28,H578,Barèmes!$C$6:$C$28,IF(H578="6ème","Mixte",G578)),Barèmes!$C$2,IF(AD578&gt;=SUMIFS(Barèmes!$H$6:$H$28,Barèmes!$A$6:$A$28,"Surcoût d'agilité (s) — technique",Barèmes!$B$6:$B$28,H578,Barèmes!$C$6:$C$28,IF(H578="6ème","Mixte",G578)),Barèmes!$D$2,IF(AD578&gt;=SUMIFS(Barèmes!$I$6:$I$28,Barèmes!$A$6:$A$28,"Surcoût d'agilité (s) — technique",Barèmes!$B$6:$B$28,H578,Barèmes!$C$6:$C$28,IF(H578="6ème","Mixte",G578)),Barèmes!$E$2,Barèmes!$F$2))))))</f>
        <v/>
      </c>
      <c r="AH578" s="31" t="str">
        <f>IF((IF(N578="",0,1)+IF(Q578="",0,1)+IF(W578="",0,1)+IF(Z578="",0,1)+IF(AC578="",0,1))=0,"",3*IF(N578=Barèmes!$B$2,1,IF(N578=Barèmes!$C$2,2,IF(N578=Barèmes!$D$2,3,IF(N578=Barèmes!$E$2,4,IF(N578=Barèmes!$F$2,5,0)))))+3*IF(Q578=Barèmes!$B$2,1,IF(Q578=Barèmes!$C$2,2,IF(Q578=Barèmes!$D$2,3,IF(Q578=Barèmes!$E$2,4,IF(Q578=Barèmes!$F$2,5,0)))))+2*IF(W578=Barèmes!$B$2,1,IF(W578=Barèmes!$C$2,2,IF(W578=Barèmes!$D$2,3,IF(W578=Barèmes!$E$2,4,IF(W578=Barèmes!$F$2,5,0)))))+1*IF(Z578=Barèmes!$B$2,1,IF(Z578=Barèmes!$C$2,2,IF(Z578=Barèmes!$D$2,3,IF(Z578=Barèmes!$E$2,4,IF(Z578=Barèmes!$F$2,5,0)))))+1*IF(AC578=Barèmes!$B$2,1,IF(AC578=Barèmes!$C$2,2,IF(AC578=Barèmes!$D$2,3,IF(AC578=Barèmes!$E$2,4,IF(AC578=Barèmes!$F$2,5,0))))))</f>
        <v/>
      </c>
      <c r="AI578" s="31"/>
      <c r="AJ578" s="32" t="str">
        <f>IFERROR(INDEX(Croissance!$B$5:$B$604,MATCH(A578,Croissance!$A$5:$A$604,0)),"")</f>
        <v/>
      </c>
      <c r="AK578" s="32" t="str">
        <f>IFERROR(INDEX(Croissance!$C$5:$C$604,MATCH(A578,Croissance!$A$5:$A$604,0)),"")</f>
        <v/>
      </c>
      <c r="AL578" s="32" t="str">
        <f>IFERROR(INDEX(Croissance!$D$5:$D$604,MATCH(A578,Croissance!$A$5:$A$604,0)),"")</f>
        <v/>
      </c>
      <c r="AM578" s="32" t="str">
        <f>IFERROR(INDEX(Croissance!$E$5:$E$604,MATCH(A578,Croissance!$A$5:$A$604,0)),"")</f>
        <v/>
      </c>
      <c r="AO578" s="33">
        <f t="shared" si="72"/>
        <v>0</v>
      </c>
      <c r="AP578" s="33">
        <f t="shared" si="68"/>
        <v>0</v>
      </c>
      <c r="AQ578" s="33">
        <f>IF(A578="",0,IF(AND(OR('Synthèse classe'!$C$2="Tous",C578='Synthèse classe'!$C$2),OR('Synthèse classe'!$C$3="Toutes",D578='Synthèse classe'!$C$3),OR('Synthèse classe'!$C$4="Toutes",AND('Synthèse classe'!$C$4="Dernière",AP578=1),B578=IFERROR(VALUE('Synthèse classe'!$C$4),0))),1,0))</f>
        <v>0</v>
      </c>
      <c r="AR578" s="34" t="str">
        <f t="shared" si="69"/>
        <v/>
      </c>
    </row>
    <row r="579" spans="1:44" x14ac:dyDescent="0.2">
      <c r="A579" s="17" t="str">
        <f t="shared" si="65"/>
        <v/>
      </c>
      <c r="B579" s="18"/>
      <c r="C579" s="19"/>
      <c r="D579" s="19"/>
      <c r="E579" s="19"/>
      <c r="F579" s="19"/>
      <c r="G579" s="19"/>
      <c r="H579" s="17" t="str">
        <f t="shared" si="70"/>
        <v/>
      </c>
      <c r="I579" s="20"/>
      <c r="J579" s="18"/>
      <c r="K579" s="19"/>
      <c r="L579" s="21" t="str">
        <f t="shared" si="71"/>
        <v/>
      </c>
      <c r="M579" s="21" t="str">
        <f>IF(OR(J579="",SUMPRODUCT((Barèmes!$A$6:$A$28="Endurance — Luc Léger (palier)")*(Barèmes!$B$6:$B$28=H579)*(Barèmes!$C$6:$C$28=IF(H579="6ème","Mixte",G579)))=0),"",IF(SUMPRODUCT((Barèmes!$A$6:$A$28="Endurance — Luc Léger (palier)")*(Barèmes!$B$6:$B$28=H579)*(Barèmes!$C$6:$C$28=IF(H579="6ème","Mixte",G579))*(Barèmes!$J$6:$J$28="+"))&gt;0,IF(J579&lt;=SUMIFS(Barèmes!$D$6:$D$28,Barèmes!$A$6:$A$28,"Endurance — Luc Léger (palier)",Barèmes!$B$6:$B$28,H579,Barèmes!$C$6:$C$28,IF(H579="6ème","Mixte",G579)),"à besoin",IF(J579&lt;=SUMIFS(Barèmes!$E$6:$E$28,Barèmes!$A$6:$A$28,"Endurance — Luc Léger (palier)",Barèmes!$B$6:$B$28,H579,Barèmes!$C$6:$C$28,IF(H579="6ème","Mixte",G579)),"fragile","satisfaisant")),IF(J579&gt;=SUMIFS(Barèmes!$D$6:$D$28,Barèmes!$A$6:$A$28,"Endurance — Luc Léger (palier)",Barèmes!$B$6:$B$28,H579,Barèmes!$C$6:$C$28,IF(H579="6ème","Mixte",G579)),"à besoin",IF(J579&gt;=SUMIFS(Barèmes!$E$6:$E$28,Barèmes!$A$6:$A$28,"Endurance — Luc Léger (palier)",Barèmes!$B$6:$B$28,H579,Barèmes!$C$6:$C$28,IF(H579="6ème","Mixte",G579)),"fragile","satisfaisant"))))</f>
        <v/>
      </c>
      <c r="N579" s="21" t="str">
        <f>IF(OR(J579="",SUMPRODUCT((Barèmes!$A$6:$A$28="Endurance — Luc Léger (palier)")*(Barèmes!$B$6:$B$28=H579)*(Barèmes!$C$6:$C$28=IF(H579="6ème","Mixte",G579)))=0),"",IF(SUMPRODUCT((Barèmes!$A$6:$A$28="Endurance — Luc Léger (palier)")*(Barèmes!$B$6:$B$28=H579)*(Barèmes!$C$6:$C$28=IF(H579="6ème","Mixte",G579))*(Barèmes!$J$6:$J$28="+"))&gt;0,IF(J579&lt;=SUMIFS(Barèmes!$F$6:$F$28,Barèmes!$A$6:$A$28,"Endurance — Luc Léger (palier)",Barèmes!$B$6:$B$28,H579,Barèmes!$C$6:$C$28,IF(H579="6ème","Mixte",G579)),Barèmes!$B$2,IF(J579&lt;=SUMIFS(Barèmes!$G$6:$G$28,Barèmes!$A$6:$A$28,"Endurance — Luc Léger (palier)",Barèmes!$B$6:$B$28,H579,Barèmes!$C$6:$C$28,IF(H579="6ème","Mixte",G579)),Barèmes!$C$2,IF(J579&lt;=SUMIFS(Barèmes!$H$6:$H$28,Barèmes!$A$6:$A$28,"Endurance — Luc Léger (palier)",Barèmes!$B$6:$B$28,H579,Barèmes!$C$6:$C$28,IF(H579="6ème","Mixte",G579)),Barèmes!$D$2,IF(J579&lt;=SUMIFS(Barèmes!$I$6:$I$28,Barèmes!$A$6:$A$28,"Endurance — Luc Léger (palier)",Barèmes!$B$6:$B$28,H579,Barèmes!$C$6:$C$28,IF(H579="6ème","Mixte",G579)),Barèmes!$E$2,Barèmes!$F$2)))),IF(J579&gt;=SUMIFS(Barèmes!$F$6:$F$28,Barèmes!$A$6:$A$28,"Endurance — Luc Léger (palier)",Barèmes!$B$6:$B$28,H579,Barèmes!$C$6:$C$28,IF(H579="6ème","Mixte",G579)),Barèmes!$B$2,IF(J579&gt;=SUMIFS(Barèmes!$G$6:$G$28,Barèmes!$A$6:$A$28,"Endurance — Luc Léger (palier)",Barèmes!$B$6:$B$28,H579,Barèmes!$C$6:$C$28,IF(H579="6ème","Mixte",G579)),Barèmes!$C$2,IF(J579&gt;=SUMIFS(Barèmes!$H$6:$H$28,Barèmes!$A$6:$A$28,"Endurance — Luc Léger (palier)",Barèmes!$B$6:$B$28,H579,Barèmes!$C$6:$C$28,IF(H579="6ème","Mixte",G579)),Barèmes!$D$2,IF(J579&gt;=SUMIFS(Barèmes!$I$6:$I$28,Barèmes!$A$6:$A$28,"Endurance — Luc Léger (palier)",Barèmes!$B$6:$B$28,H579,Barèmes!$C$6:$C$28,IF(H579="6ème","Mixte",G579)),Barèmes!$E$2,Barèmes!$F$2))))))</f>
        <v/>
      </c>
      <c r="O579" s="22"/>
      <c r="P579" s="23" t="str">
        <f>IF(OR(O579="",SUMPRODUCT((Barèmes!$A$6:$A$28="Force bas du corps — Saut en longueur (m)")*(Barèmes!$B$6:$B$28=H579)*(Barèmes!$C$6:$C$28=IF(H579="6ème","Mixte",G579)))=0),"",IF(SUMPRODUCT((Barèmes!$A$6:$A$28="Force bas du corps — Saut en longueur (m)")*(Barèmes!$B$6:$B$28=H579)*(Barèmes!$C$6:$C$28=IF(H579="6ème","Mixte",G579))*(Barèmes!$J$6:$J$28="+"))&gt;0,IF(O579&lt;=SUMIFS(Barèmes!$D$6:$D$28,Barèmes!$A$6:$A$28,"Force bas du corps — Saut en longueur (m)",Barèmes!$B$6:$B$28,H579,Barèmes!$C$6:$C$28,IF(H579="6ème","Mixte",G579)),"à besoin",IF(O579&lt;=SUMIFS(Barèmes!$E$6:$E$28,Barèmes!$A$6:$A$28,"Force bas du corps — Saut en longueur (m)",Barèmes!$B$6:$B$28,H579,Barèmes!$C$6:$C$28,IF(H579="6ème","Mixte",G579)),"fragile","satisfaisant")),IF(O579&gt;=SUMIFS(Barèmes!$D$6:$D$28,Barèmes!$A$6:$A$28,"Force bas du corps — Saut en longueur (m)",Barèmes!$B$6:$B$28,H579,Barèmes!$C$6:$C$28,IF(H579="6ème","Mixte",G579)),"à besoin",IF(O579&gt;=SUMIFS(Barèmes!$E$6:$E$28,Barèmes!$A$6:$A$28,"Force bas du corps — Saut en longueur (m)",Barèmes!$B$6:$B$28,H579,Barèmes!$C$6:$C$28,IF(H579="6ème","Mixte",G579)),"fragile","satisfaisant"))))</f>
        <v/>
      </c>
      <c r="Q579" s="23" t="str">
        <f>IF(OR(O579="",SUMPRODUCT((Barèmes!$A$6:$A$28="Force bas du corps — Saut en longueur (m)")*(Barèmes!$B$6:$B$28=H579)*(Barèmes!$C$6:$C$28=IF(H579="6ème","Mixte",G579)))=0),"",IF(SUMPRODUCT((Barèmes!$A$6:$A$28="Force bas du corps — Saut en longueur (m)")*(Barèmes!$B$6:$B$28=H579)*(Barèmes!$C$6:$C$28=IF(H579="6ème","Mixte",G579))*(Barèmes!$J$6:$J$28="+"))&gt;0,IF(O579&lt;=SUMIFS(Barèmes!$F$6:$F$28,Barèmes!$A$6:$A$28,"Force bas du corps — Saut en longueur (m)",Barèmes!$B$6:$B$28,H579,Barèmes!$C$6:$C$28,IF(H579="6ème","Mixte",G579)),Barèmes!$B$2,IF(O579&lt;=SUMIFS(Barèmes!$G$6:$G$28,Barèmes!$A$6:$A$28,"Force bas du corps — Saut en longueur (m)",Barèmes!$B$6:$B$28,H579,Barèmes!$C$6:$C$28,IF(H579="6ème","Mixte",G579)),Barèmes!$C$2,IF(O579&lt;=SUMIFS(Barèmes!$H$6:$H$28,Barèmes!$A$6:$A$28,"Force bas du corps — Saut en longueur (m)",Barèmes!$B$6:$B$28,H579,Barèmes!$C$6:$C$28,IF(H579="6ème","Mixte",G579)),Barèmes!$D$2,IF(O579&lt;=SUMIFS(Barèmes!$I$6:$I$28,Barèmes!$A$6:$A$28,"Force bas du corps — Saut en longueur (m)",Barèmes!$B$6:$B$28,H579,Barèmes!$C$6:$C$28,IF(H579="6ème","Mixte",G579)),Barèmes!$E$2,Barèmes!$F$2)))),IF(O579&gt;=SUMIFS(Barèmes!$F$6:$F$28,Barèmes!$A$6:$A$28,"Force bas du corps — Saut en longueur (m)",Barèmes!$B$6:$B$28,H579,Barèmes!$C$6:$C$28,IF(H579="6ème","Mixte",G579)),Barèmes!$B$2,IF(O579&gt;=SUMIFS(Barèmes!$G$6:$G$28,Barèmes!$A$6:$A$28,"Force bas du corps — Saut en longueur (m)",Barèmes!$B$6:$B$28,H579,Barèmes!$C$6:$C$28,IF(H579="6ème","Mixte",G579)),Barèmes!$C$2,IF(O579&gt;=SUMIFS(Barèmes!$H$6:$H$28,Barèmes!$A$6:$A$28,"Force bas du corps — Saut en longueur (m)",Barèmes!$B$6:$B$28,H579,Barèmes!$C$6:$C$28,IF(H579="6ème","Mixte",G579)),Barèmes!$D$2,IF(O579&gt;=SUMIFS(Barèmes!$I$6:$I$28,Barèmes!$A$6:$A$28,"Force bas du corps — Saut en longueur (m)",Barèmes!$B$6:$B$28,H579,Barèmes!$C$6:$C$28,IF(H579="6ème","Mixte",G579)),Barèmes!$E$2,Barèmes!$F$2))))))</f>
        <v/>
      </c>
      <c r="R579" s="22"/>
      <c r="S579" s="24" t="str">
        <f>IF(OR(R579="",SUMPRODUCT((Barèmes!$A$6:$A$28="Vitesse — 30 m (s)")*(Barèmes!$B$6:$B$28=H579)*(Barèmes!$C$6:$C$28=IF(H579="6ème","Mixte",G579)))=0),"",IF(SUMPRODUCT((Barèmes!$A$6:$A$28="Vitesse — 30 m (s)")*(Barèmes!$B$6:$B$28=H579)*(Barèmes!$C$6:$C$28=IF(H579="6ème","Mixte",G579))*(Barèmes!$J$6:$J$28="+"))&gt;0,IF(R579&lt;=SUMIFS(Barèmes!$D$6:$D$28,Barèmes!$A$6:$A$28,"Vitesse — 30 m (s)",Barèmes!$B$6:$B$28,H579,Barèmes!$C$6:$C$28,IF(H579="6ème","Mixte",G579)),"à besoin",IF(R579&lt;=SUMIFS(Barèmes!$E$6:$E$28,Barèmes!$A$6:$A$28,"Vitesse — 30 m (s)",Barèmes!$B$6:$B$28,H579,Barèmes!$C$6:$C$28,IF(H579="6ème","Mixte",G579)),"fragile","satisfaisant")),IF(R579&gt;=SUMIFS(Barèmes!$D$6:$D$28,Barèmes!$A$6:$A$28,"Vitesse — 30 m (s)",Barèmes!$B$6:$B$28,H579,Barèmes!$C$6:$C$28,IF(H579="6ème","Mixte",G579)),"à besoin",IF(R579&gt;=SUMIFS(Barèmes!$E$6:$E$28,Barèmes!$A$6:$A$28,"Vitesse — 30 m (s)",Barèmes!$B$6:$B$28,H579,Barèmes!$C$6:$C$28,IF(H579="6ème","Mixte",G579)),"fragile","satisfaisant"))))</f>
        <v/>
      </c>
      <c r="T579" s="24" t="str">
        <f>IF(OR(R579="",SUMPRODUCT((Barèmes!$A$6:$A$28="Vitesse — 30 m (s)")*(Barèmes!$B$6:$B$28=H579)*(Barèmes!$C$6:$C$28=IF(H579="6ème","Mixte",G579)))=0),"",IF(SUMPRODUCT((Barèmes!$A$6:$A$28="Vitesse — 30 m (s)")*(Barèmes!$B$6:$B$28=H579)*(Barèmes!$C$6:$C$28=IF(H579="6ème","Mixte",G579))*(Barèmes!$J$6:$J$28="+"))&gt;0,IF(R579&lt;=SUMIFS(Barèmes!$F$6:$F$28,Barèmes!$A$6:$A$28,"Vitesse — 30 m (s)",Barèmes!$B$6:$B$28,H579,Barèmes!$C$6:$C$28,IF(H579="6ème","Mixte",G579)),Barèmes!$B$2,IF(R579&lt;=SUMIFS(Barèmes!$G$6:$G$28,Barèmes!$A$6:$A$28,"Vitesse — 30 m (s)",Barèmes!$B$6:$B$28,H579,Barèmes!$C$6:$C$28,IF(H579="6ème","Mixte",G579)),Barèmes!$C$2,IF(R579&lt;=SUMIFS(Barèmes!$H$6:$H$28,Barèmes!$A$6:$A$28,"Vitesse — 30 m (s)",Barèmes!$B$6:$B$28,H579,Barèmes!$C$6:$C$28,IF(H579="6ème","Mixte",G579)),Barèmes!$D$2,IF(R579&lt;=SUMIFS(Barèmes!$I$6:$I$28,Barèmes!$A$6:$A$28,"Vitesse — 30 m (s)",Barèmes!$B$6:$B$28,H579,Barèmes!$C$6:$C$28,IF(H579="6ème","Mixte",G579)),Barèmes!$E$2,Barèmes!$F$2)))),IF(R579&gt;=SUMIFS(Barèmes!$F$6:$F$28,Barèmes!$A$6:$A$28,"Vitesse — 30 m (s)",Barèmes!$B$6:$B$28,H579,Barèmes!$C$6:$C$28,IF(H579="6ème","Mixte",G579)),Barèmes!$B$2,IF(R579&gt;=SUMIFS(Barèmes!$G$6:$G$28,Barèmes!$A$6:$A$28,"Vitesse — 30 m (s)",Barèmes!$B$6:$B$28,H579,Barèmes!$C$6:$C$28,IF(H579="6ème","Mixte",G579)),Barèmes!$C$2,IF(R579&gt;=SUMIFS(Barèmes!$H$6:$H$28,Barèmes!$A$6:$A$28,"Vitesse — 30 m (s)",Barèmes!$B$6:$B$28,H579,Barèmes!$C$6:$C$28,IF(H579="6ème","Mixte",G579)),Barèmes!$D$2,IF(R579&gt;=SUMIFS(Barèmes!$I$6:$I$28,Barèmes!$A$6:$A$28,"Vitesse — 30 m (s)",Barèmes!$B$6:$B$28,H579,Barèmes!$C$6:$C$28,IF(H579="6ème","Mixte",G579)),Barèmes!$E$2,Barèmes!$F$2))))))</f>
        <v/>
      </c>
      <c r="U579" s="22"/>
      <c r="V579" s="25" t="str">
        <f>IF(OR(U579="",SUMPRODUCT((Barèmes!$A$6:$A$28="Vitesse — 50 m (s)")*(Barèmes!$B$6:$B$28=H579)*(Barèmes!$C$6:$C$28=IF(H579="6ème","Mixte",G579)))=0),"",IF(SUMPRODUCT((Barèmes!$A$6:$A$28="Vitesse — 50 m (s)")*(Barèmes!$B$6:$B$28=H579)*(Barèmes!$C$6:$C$28=IF(H579="6ème","Mixte",G579))*(Barèmes!$J$6:$J$28="+"))&gt;0,IF(U579&lt;=SUMIFS(Barèmes!$D$6:$D$28,Barèmes!$A$6:$A$28,"Vitesse — 50 m (s)",Barèmes!$B$6:$B$28,H579,Barèmes!$C$6:$C$28,IF(H579="6ème","Mixte",G579)),"à besoin",IF(U579&lt;=SUMIFS(Barèmes!$E$6:$E$28,Barèmes!$A$6:$A$28,"Vitesse — 50 m (s)",Barèmes!$B$6:$B$28,H579,Barèmes!$C$6:$C$28,IF(H579="6ème","Mixte",G579)),"fragile","satisfaisant")),IF(U579&gt;=SUMIFS(Barèmes!$D$6:$D$28,Barèmes!$A$6:$A$28,"Vitesse — 50 m (s)",Barèmes!$B$6:$B$28,H579,Barèmes!$C$6:$C$28,IF(H579="6ème","Mixte",G579)),"à besoin",IF(U579&gt;=SUMIFS(Barèmes!$E$6:$E$28,Barèmes!$A$6:$A$28,"Vitesse — 50 m (s)",Barèmes!$B$6:$B$28,H579,Barèmes!$C$6:$C$28,IF(H579="6ème","Mixte",G579)),"fragile","satisfaisant"))))</f>
        <v/>
      </c>
      <c r="W579" s="25" t="str">
        <f>IF(OR(U579="",SUMPRODUCT((Barèmes!$A$6:$A$28="Vitesse — 50 m (s)")*(Barèmes!$B$6:$B$28=H579)*(Barèmes!$C$6:$C$28=IF(H579="6ème","Mixte",G579)))=0),"",IF(SUMPRODUCT((Barèmes!$A$6:$A$28="Vitesse — 50 m (s)")*(Barèmes!$B$6:$B$28=H579)*(Barèmes!$C$6:$C$28=IF(H579="6ème","Mixte",G579))*(Barèmes!$J$6:$J$28="+"))&gt;0,IF(U579&lt;=SUMIFS(Barèmes!$F$6:$F$28,Barèmes!$A$6:$A$28,"Vitesse — 50 m (s)",Barèmes!$B$6:$B$28,H579,Barèmes!$C$6:$C$28,IF(H579="6ème","Mixte",G579)),Barèmes!$B$2,IF(U579&lt;=SUMIFS(Barèmes!$G$6:$G$28,Barèmes!$A$6:$A$28,"Vitesse — 50 m (s)",Barèmes!$B$6:$B$28,H579,Barèmes!$C$6:$C$28,IF(H579="6ème","Mixte",G579)),Barèmes!$C$2,IF(U579&lt;=SUMIFS(Barèmes!$H$6:$H$28,Barèmes!$A$6:$A$28,"Vitesse — 50 m (s)",Barèmes!$B$6:$B$28,H579,Barèmes!$C$6:$C$28,IF(H579="6ème","Mixte",G579)),Barèmes!$D$2,IF(U579&lt;=SUMIFS(Barèmes!$I$6:$I$28,Barèmes!$A$6:$A$28,"Vitesse — 50 m (s)",Barèmes!$B$6:$B$28,H579,Barèmes!$C$6:$C$28,IF(H579="6ème","Mixte",G579)),Barèmes!$E$2,Barèmes!$F$2)))),IF(U579&gt;=SUMIFS(Barèmes!$F$6:$F$28,Barèmes!$A$6:$A$28,"Vitesse — 50 m (s)",Barèmes!$B$6:$B$28,H579,Barèmes!$C$6:$C$28,IF(H579="6ème","Mixte",G579)),Barèmes!$B$2,IF(U579&gt;=SUMIFS(Barèmes!$G$6:$G$28,Barèmes!$A$6:$A$28,"Vitesse — 50 m (s)",Barèmes!$B$6:$B$28,H579,Barèmes!$C$6:$C$28,IF(H579="6ème","Mixte",G579)),Barèmes!$C$2,IF(U579&gt;=SUMIFS(Barèmes!$H$6:$H$28,Barèmes!$A$6:$A$28,"Vitesse — 50 m (s)",Barèmes!$B$6:$B$28,H579,Barèmes!$C$6:$C$28,IF(H579="6ème","Mixte",G579)),Barèmes!$D$2,IF(U579&gt;=SUMIFS(Barèmes!$I$6:$I$28,Barèmes!$A$6:$A$28,"Vitesse — 50 m (s)",Barèmes!$B$6:$B$28,H579,Barèmes!$C$6:$C$28,IF(H579="6ème","Mixte",G579)),Barèmes!$E$2,Barèmes!$F$2))))))</f>
        <v/>
      </c>
      <c r="X579" s="18"/>
      <c r="Y579" s="26" t="str" cm="1">
        <f t="array" ref="Y579">IF(OR(X579="",SUMPRODUCT((Barèmes!$A$6:$A$28="Souplesse (score 1-5)")*(Barèmes!$B$6:$B$28=H579)*(Barèmes!$C$6:$C$28=IF(H579="6ème","Mixte",G579)))=0),"",IF(SUMPRODUCT((Barèmes!$A$6:$A$28="Souplesse (score 1-5)")*(Barèmes!$B$6:$B$28=H579)*(Barèmes!$C$6:$C$28=IF(H579="6ème","Mixte",G579))*(Barèmes!$J$6:$J$28="+"))&gt;0,IF(X579&lt;=SUMIFS(Barèmes!$D$6:$D$28,Barèmes!$A$6:$A$28,"Souplesse (score 1-5)",Barèmes!$B$6:$B$28,H579,Barèmes!$C$6:$C$28,IF(H579="6ème","Mixte",G579)),"à besoin",IF(X579&lt;=SUMIFS(Barèmes!$E$6:$E$28,Barèmes!$A$6:$A$28,"Souplesse (score 1-5)",Barèmes!$B$6:$B$28,H579,Barèmes!$C$6:$C$28,IF(H579="6ème","Mixte",G579)),"fragile","satisfaisant")),IF(X579&gt;=SUMIFS(Barèmes!$D$6:$D$28,Barèmes!$A$6:$A$28,"Souplesse (score 1-5)",Barèmes!$B$6:$B$28,H579,Barèmes!$C$6:$C$28,IF(H579="6ème","Mixte",G579)),"à besoin",IF(X579&gt;=SUMIFS(Barèmes!$E$6:$E$28,Barèmes!$A$6:$A$28,"Souplesse (score 1-5)",Barèmes!$B$6:$B$28,H579,Barèmes!$C$6:$C$28,IF(H579="6ème","Mixte",G579)),"fragile","satisfaisant"))))</f>
        <v/>
      </c>
      <c r="Z579" s="26" t="str" cm="1">
        <f t="array" ref="Z579">IF(OR(X579="",SUMPRODUCT((Barèmes!$A$6:$A$28="Souplesse (score 1-5)")*(Barèmes!$B$6:$B$28=H579)*(Barèmes!$C$6:$C$28=IF(H579="6ème","Mixte",G579)))=0),"",IF(SUMPRODUCT((Barèmes!$A$6:$A$28="Souplesse (score 1-5)")*(Barèmes!$B$6:$B$28=H579)*(Barèmes!$C$6:$C$28=IF(H579="6ème","Mixte",G579))*(Barèmes!$J$6:$J$28="+"))&gt;0,IF(X579&lt;=SUMIFS(Barèmes!$F$6:$F$28,Barèmes!$A$6:$A$28,"Souplesse (score 1-5)",Barèmes!$B$6:$B$28,H579,Barèmes!$C$6:$C$28,IF(H579="6ème","Mixte",G579)),Barèmes!$B$2,IF(X579&lt;=SUMIFS(Barèmes!$G$6:$G$28,Barèmes!$A$6:$A$28,"Souplesse (score 1-5)",Barèmes!$B$6:$B$28,H579,Barèmes!$C$6:$C$28,IF(H579="6ème","Mixte",G579)),Barèmes!$C$2,IF(X579&lt;=SUMIFS(Barèmes!$H$6:$H$28,Barèmes!$A$6:$A$28,"Souplesse (score 1-5)",Barèmes!$B$6:$B$28,H579,Barèmes!$C$6:$C$28,IF(H579="6ème","Mixte",G579)),Barèmes!$D$2,IF(X579&lt;=SUMIFS(Barèmes!$I$6:$I$28,Barèmes!$A$6:$A$28,"Souplesse (score 1-5)",Barèmes!$B$6:$B$28,H579,Barèmes!$C$6:$C$28,IF(H579="6ème","Mixte",G579)),Barèmes!$E$2,Barèmes!$F$2)))),IF(X579&gt;=SUMIFS(Barèmes!$F$6:$F$28,Barèmes!$A$6:$A$28,"Souplesse (score 1-5)",Barèmes!$B$6:$B$28,H579,Barèmes!$C$6:$C$28,IF(H579="6ème","Mixte",G579)),Barèmes!$B$2,IF(X579&gt;=SUMIFS(Barèmes!$G$6:$G$28,Barèmes!$A$6:$A$28,"Souplesse (score 1-5)",Barèmes!$B$6:$B$28,H579,Barèmes!$C$6:$C$28,IF(H579="6ème","Mixte",G579)),Barèmes!$C$2,IF(X579&gt;=SUMIFS(Barèmes!$H$6:$H$28,Barèmes!$A$6:$A$28,"Souplesse (score 1-5)",Barèmes!$B$6:$B$28,H579,Barèmes!$C$6:$C$28,IF(H579="6ème","Mixte",G579)),Barèmes!$D$2,IF(X579&gt;=SUMIFS(Barèmes!$I$6:$I$28,Barèmes!$A$6:$A$28,"Souplesse (score 1-5)",Barèmes!$B$6:$B$28,H579,Barèmes!$C$6:$C$28,IF(H579="6ème","Mixte",G579)),Barèmes!$E$2,Barèmes!$F$2))))))</f>
        <v/>
      </c>
      <c r="AA579" s="22"/>
      <c r="AB579" s="27" t="str">
        <f>IF(OR(AA579="",SUMPRODUCT((Barèmes!$A$6:$A$28="Agilité — T-test 974 (s)")*(Barèmes!$B$6:$B$28=H579)*(Barèmes!$C$6:$C$28=IF(H579="6ème","Mixte",G579)))=0),"",IF(SUMPRODUCT((Barèmes!$A$6:$A$28="Agilité — T-test 974 (s)")*(Barèmes!$B$6:$B$28=H579)*(Barèmes!$C$6:$C$28=IF(H579="6ème","Mixte",G579))*(Barèmes!$J$6:$J$28="+"))&gt;0,IF(AA579&lt;=SUMIFS(Barèmes!$D$6:$D$28,Barèmes!$A$6:$A$28,"Agilité — T-test 974 (s)",Barèmes!$B$6:$B$28,H579,Barèmes!$C$6:$C$28,IF(H579="6ème","Mixte",G579)),"à besoin",IF(AA579&lt;=SUMIFS(Barèmes!$E$6:$E$28,Barèmes!$A$6:$A$28,"Agilité — T-test 974 (s)",Barèmes!$B$6:$B$28,H579,Barèmes!$C$6:$C$28,IF(H579="6ème","Mixte",G579)),"fragile","satisfaisant")),IF(AA579&gt;=SUMIFS(Barèmes!$D$6:$D$28,Barèmes!$A$6:$A$28,"Agilité — T-test 974 (s)",Barèmes!$B$6:$B$28,H579,Barèmes!$C$6:$C$28,IF(H579="6ème","Mixte",G579)),"à besoin",IF(AA579&gt;=SUMIFS(Barèmes!$E$6:$E$28,Barèmes!$A$6:$A$28,"Agilité — T-test 974 (s)",Barèmes!$B$6:$B$28,H579,Barèmes!$C$6:$C$28,IF(H579="6ème","Mixte",G579)),"fragile","satisfaisant"))))</f>
        <v/>
      </c>
      <c r="AC579" s="27" t="str">
        <f>IF(OR(AA579="",SUMPRODUCT((Barèmes!$A$6:$A$28="Agilité — T-test 974 (s)")*(Barèmes!$B$6:$B$28=H579)*(Barèmes!$C$6:$C$28=IF(H579="6ème","Mixte",G579)))=0),"",IF(SUMPRODUCT((Barèmes!$A$6:$A$28="Agilité — T-test 974 (s)")*(Barèmes!$B$6:$B$28=H579)*(Barèmes!$C$6:$C$28=IF(H579="6ème","Mixte",G579))*(Barèmes!$J$6:$J$28="+"))&gt;0,IF(AA579&lt;=SUMIFS(Barèmes!$F$6:$F$28,Barèmes!$A$6:$A$28,"Agilité — T-test 974 (s)",Barèmes!$B$6:$B$28,H579,Barèmes!$C$6:$C$28,IF(H579="6ème","Mixte",G579)),Barèmes!$B$2,IF(AA579&lt;=SUMIFS(Barèmes!$G$6:$G$28,Barèmes!$A$6:$A$28,"Agilité — T-test 974 (s)",Barèmes!$B$6:$B$28,H579,Barèmes!$C$6:$C$28,IF(H579="6ème","Mixte",G579)),Barèmes!$C$2,IF(AA579&lt;=SUMIFS(Barèmes!$H$6:$H$28,Barèmes!$A$6:$A$28,"Agilité — T-test 974 (s)",Barèmes!$B$6:$B$28,H579,Barèmes!$C$6:$C$28,IF(H579="6ème","Mixte",G579)),Barèmes!$D$2,IF(AA579&lt;=SUMIFS(Barèmes!$I$6:$I$28,Barèmes!$A$6:$A$28,"Agilité — T-test 974 (s)",Barèmes!$B$6:$B$28,H579,Barèmes!$C$6:$C$28,IF(H579="6ème","Mixte",G579)),Barèmes!$E$2,Barèmes!$F$2)))),IF(AA579&gt;=SUMIFS(Barèmes!$F$6:$F$28,Barèmes!$A$6:$A$28,"Agilité — T-test 974 (s)",Barèmes!$B$6:$B$28,H579,Barèmes!$C$6:$C$28,IF(H579="6ème","Mixte",G579)),Barèmes!$B$2,IF(AA579&gt;=SUMIFS(Barèmes!$G$6:$G$28,Barèmes!$A$6:$A$28,"Agilité — T-test 974 (s)",Barèmes!$B$6:$B$28,H579,Barèmes!$C$6:$C$28,IF(H579="6ème","Mixte",G579)),Barèmes!$C$2,IF(AA579&gt;=SUMIFS(Barèmes!$H$6:$H$28,Barèmes!$A$6:$A$28,"Agilité — T-test 974 (s)",Barèmes!$B$6:$B$28,H579,Barèmes!$C$6:$C$28,IF(H579="6ème","Mixte",G579)),Barèmes!$D$2,IF(AA579&gt;=SUMIFS(Barèmes!$I$6:$I$28,Barèmes!$A$6:$A$28,"Agilité — T-test 974 (s)",Barèmes!$B$6:$B$28,H579,Barèmes!$C$6:$C$28,IF(H579="6ème","Mixte",G579)),Barèmes!$E$2,Barèmes!$F$2))))))</f>
        <v/>
      </c>
      <c r="AD579" s="28" t="str">
        <f t="shared" si="66"/>
        <v/>
      </c>
      <c r="AE579" s="29" t="str">
        <f t="shared" si="67"/>
        <v/>
      </c>
      <c r="AF579" s="30" t="str">
        <f>IF(OR(AD579="",SUMPRODUCT((Barèmes!$A$6:$A$28="Surcoût d'agilité (s) — technique")*(Barèmes!$B$6:$B$28=H579)*(Barèmes!$C$6:$C$28=IF(H579="6ème","Mixte",G579)))=0),"",IF(SUMPRODUCT((Barèmes!$A$6:$A$28="Surcoût d'agilité (s) — technique")*(Barèmes!$B$6:$B$28=H579)*(Barèmes!$C$6:$C$28=IF(H579="6ème","Mixte",G579))*(Barèmes!$J$6:$J$28="+"))&gt;0,IF(AD579&lt;=SUMIFS(Barèmes!$D$6:$D$28,Barèmes!$A$6:$A$28,"Surcoût d'agilité (s) — technique",Barèmes!$B$6:$B$28,H579,Barèmes!$C$6:$C$28,IF(H579="6ème","Mixte",G579)),"à besoin",IF(AD579&lt;=SUMIFS(Barèmes!$E$6:$E$28,Barèmes!$A$6:$A$28,"Surcoût d'agilité (s) — technique",Barèmes!$B$6:$B$28,H579,Barèmes!$C$6:$C$28,IF(H579="6ème","Mixte",G579)),"fragile","satisfaisant")),IF(AD579&gt;=SUMIFS(Barèmes!$D$6:$D$28,Barèmes!$A$6:$A$28,"Surcoût d'agilité (s) — technique",Barèmes!$B$6:$B$28,H579,Barèmes!$C$6:$C$28,IF(H579="6ème","Mixte",G579)),"à besoin",IF(AD579&gt;=SUMIFS(Barèmes!$E$6:$E$28,Barèmes!$A$6:$A$28,"Surcoût d'agilité (s) — technique",Barèmes!$B$6:$B$28,H579,Barèmes!$C$6:$C$28,IF(H579="6ème","Mixte",G579)),"fragile","satisfaisant"))))</f>
        <v/>
      </c>
      <c r="AG579" s="30" t="str">
        <f>IF(OR(AD579="",SUMPRODUCT((Barèmes!$A$6:$A$28="Surcoût d'agilité (s) — technique")*(Barèmes!$B$6:$B$28=H579)*(Barèmes!$C$6:$C$28=IF(H579="6ème","Mixte",G579)))=0),"",IF(SUMPRODUCT((Barèmes!$A$6:$A$28="Surcoût d'agilité (s) — technique")*(Barèmes!$B$6:$B$28=H579)*(Barèmes!$C$6:$C$28=IF(H579="6ème","Mixte",G579))*(Barèmes!$J$6:$J$28="+"))&gt;0,IF(AD579&lt;=SUMIFS(Barèmes!$F$6:$F$28,Barèmes!$A$6:$A$28,"Surcoût d'agilité (s) — technique",Barèmes!$B$6:$B$28,H579,Barèmes!$C$6:$C$28,IF(H579="6ème","Mixte",G579)),Barèmes!$B$2,IF(AD579&lt;=SUMIFS(Barèmes!$G$6:$G$28,Barèmes!$A$6:$A$28,"Surcoût d'agilité (s) — technique",Barèmes!$B$6:$B$28,H579,Barèmes!$C$6:$C$28,IF(H579="6ème","Mixte",G579)),Barèmes!$C$2,IF(AD579&lt;=SUMIFS(Barèmes!$H$6:$H$28,Barèmes!$A$6:$A$28,"Surcoût d'agilité (s) — technique",Barèmes!$B$6:$B$28,H579,Barèmes!$C$6:$C$28,IF(H579="6ème","Mixte",G579)),Barèmes!$D$2,IF(AD579&lt;=SUMIFS(Barèmes!$I$6:$I$28,Barèmes!$A$6:$A$28,"Surcoût d'agilité (s) — technique",Barèmes!$B$6:$B$28,H579,Barèmes!$C$6:$C$28,IF(H579="6ème","Mixte",G579)),Barèmes!$E$2,Barèmes!$F$2)))),IF(AD579&gt;=SUMIFS(Barèmes!$F$6:$F$28,Barèmes!$A$6:$A$28,"Surcoût d'agilité (s) — technique",Barèmes!$B$6:$B$28,H579,Barèmes!$C$6:$C$28,IF(H579="6ème","Mixte",G579)),Barèmes!$B$2,IF(AD579&gt;=SUMIFS(Barèmes!$G$6:$G$28,Barèmes!$A$6:$A$28,"Surcoût d'agilité (s) — technique",Barèmes!$B$6:$B$28,H579,Barèmes!$C$6:$C$28,IF(H579="6ème","Mixte",G579)),Barèmes!$C$2,IF(AD579&gt;=SUMIFS(Barèmes!$H$6:$H$28,Barèmes!$A$6:$A$28,"Surcoût d'agilité (s) — technique",Barèmes!$B$6:$B$28,H579,Barèmes!$C$6:$C$28,IF(H579="6ème","Mixte",G579)),Barèmes!$D$2,IF(AD579&gt;=SUMIFS(Barèmes!$I$6:$I$28,Barèmes!$A$6:$A$28,"Surcoût d'agilité (s) — technique",Barèmes!$B$6:$B$28,H579,Barèmes!$C$6:$C$28,IF(H579="6ème","Mixte",G579)),Barèmes!$E$2,Barèmes!$F$2))))))</f>
        <v/>
      </c>
      <c r="AH579" s="31" t="str">
        <f>IF((IF(N579="",0,1)+IF(Q579="",0,1)+IF(W579="",0,1)+IF(Z579="",0,1)+IF(AC579="",0,1))=0,"",3*IF(N579=Barèmes!$B$2,1,IF(N579=Barèmes!$C$2,2,IF(N579=Barèmes!$D$2,3,IF(N579=Barèmes!$E$2,4,IF(N579=Barèmes!$F$2,5,0)))))+3*IF(Q579=Barèmes!$B$2,1,IF(Q579=Barèmes!$C$2,2,IF(Q579=Barèmes!$D$2,3,IF(Q579=Barèmes!$E$2,4,IF(Q579=Barèmes!$F$2,5,0)))))+2*IF(W579=Barèmes!$B$2,1,IF(W579=Barèmes!$C$2,2,IF(W579=Barèmes!$D$2,3,IF(W579=Barèmes!$E$2,4,IF(W579=Barèmes!$F$2,5,0)))))+1*IF(Z579=Barèmes!$B$2,1,IF(Z579=Barèmes!$C$2,2,IF(Z579=Barèmes!$D$2,3,IF(Z579=Barèmes!$E$2,4,IF(Z579=Barèmes!$F$2,5,0)))))+1*IF(AC579=Barèmes!$B$2,1,IF(AC579=Barèmes!$C$2,2,IF(AC579=Barèmes!$D$2,3,IF(AC579=Barèmes!$E$2,4,IF(AC579=Barèmes!$F$2,5,0))))))</f>
        <v/>
      </c>
      <c r="AI579" s="31"/>
      <c r="AJ579" s="32" t="str">
        <f>IFERROR(INDEX(Croissance!$B$5:$B$604,MATCH(A579,Croissance!$A$5:$A$604,0)),"")</f>
        <v/>
      </c>
      <c r="AK579" s="32" t="str">
        <f>IFERROR(INDEX(Croissance!$C$5:$C$604,MATCH(A579,Croissance!$A$5:$A$604,0)),"")</f>
        <v/>
      </c>
      <c r="AL579" s="32" t="str">
        <f>IFERROR(INDEX(Croissance!$D$5:$D$604,MATCH(A579,Croissance!$A$5:$A$604,0)),"")</f>
        <v/>
      </c>
      <c r="AM579" s="32" t="str">
        <f>IFERROR(INDEX(Croissance!$E$5:$E$604,MATCH(A579,Croissance!$A$5:$A$604,0)),"")</f>
        <v/>
      </c>
      <c r="AO579" s="33">
        <f t="shared" si="72"/>
        <v>0</v>
      </c>
      <c r="AP579" s="33">
        <f t="shared" si="68"/>
        <v>0</v>
      </c>
      <c r="AQ579" s="33">
        <f>IF(A579="",0,IF(AND(OR('Synthèse classe'!$C$2="Tous",C579='Synthèse classe'!$C$2),OR('Synthèse classe'!$C$3="Toutes",D579='Synthèse classe'!$C$3),OR('Synthèse classe'!$C$4="Toutes",AND('Synthèse classe'!$C$4="Dernière",AP579=1),B579=IFERROR(VALUE('Synthèse classe'!$C$4),0))),1,0))</f>
        <v>0</v>
      </c>
      <c r="AR579" s="34" t="str">
        <f t="shared" si="69"/>
        <v/>
      </c>
    </row>
    <row r="580" spans="1:44" x14ac:dyDescent="0.2">
      <c r="A580" s="17" t="str">
        <f t="shared" si="65"/>
        <v/>
      </c>
      <c r="B580" s="18"/>
      <c r="C580" s="19"/>
      <c r="D580" s="19"/>
      <c r="E580" s="19"/>
      <c r="F580" s="19"/>
      <c r="G580" s="19"/>
      <c r="H580" s="17" t="str">
        <f t="shared" si="70"/>
        <v/>
      </c>
      <c r="I580" s="20"/>
      <c r="J580" s="18"/>
      <c r="K580" s="19"/>
      <c r="L580" s="21" t="str">
        <f t="shared" si="71"/>
        <v/>
      </c>
      <c r="M580" s="21" t="str">
        <f>IF(OR(J580="",SUMPRODUCT((Barèmes!$A$6:$A$28="Endurance — Luc Léger (palier)")*(Barèmes!$B$6:$B$28=H580)*(Barèmes!$C$6:$C$28=IF(H580="6ème","Mixte",G580)))=0),"",IF(SUMPRODUCT((Barèmes!$A$6:$A$28="Endurance — Luc Léger (palier)")*(Barèmes!$B$6:$B$28=H580)*(Barèmes!$C$6:$C$28=IF(H580="6ème","Mixte",G580))*(Barèmes!$J$6:$J$28="+"))&gt;0,IF(J580&lt;=SUMIFS(Barèmes!$D$6:$D$28,Barèmes!$A$6:$A$28,"Endurance — Luc Léger (palier)",Barèmes!$B$6:$B$28,H580,Barèmes!$C$6:$C$28,IF(H580="6ème","Mixte",G580)),"à besoin",IF(J580&lt;=SUMIFS(Barèmes!$E$6:$E$28,Barèmes!$A$6:$A$28,"Endurance — Luc Léger (palier)",Barèmes!$B$6:$B$28,H580,Barèmes!$C$6:$C$28,IF(H580="6ème","Mixte",G580)),"fragile","satisfaisant")),IF(J580&gt;=SUMIFS(Barèmes!$D$6:$D$28,Barèmes!$A$6:$A$28,"Endurance — Luc Léger (palier)",Barèmes!$B$6:$B$28,H580,Barèmes!$C$6:$C$28,IF(H580="6ème","Mixte",G580)),"à besoin",IF(J580&gt;=SUMIFS(Barèmes!$E$6:$E$28,Barèmes!$A$6:$A$28,"Endurance — Luc Léger (palier)",Barèmes!$B$6:$B$28,H580,Barèmes!$C$6:$C$28,IF(H580="6ème","Mixte",G580)),"fragile","satisfaisant"))))</f>
        <v/>
      </c>
      <c r="N580" s="21" t="str">
        <f>IF(OR(J580="",SUMPRODUCT((Barèmes!$A$6:$A$28="Endurance — Luc Léger (palier)")*(Barèmes!$B$6:$B$28=H580)*(Barèmes!$C$6:$C$28=IF(H580="6ème","Mixte",G580)))=0),"",IF(SUMPRODUCT((Barèmes!$A$6:$A$28="Endurance — Luc Léger (palier)")*(Barèmes!$B$6:$B$28=H580)*(Barèmes!$C$6:$C$28=IF(H580="6ème","Mixte",G580))*(Barèmes!$J$6:$J$28="+"))&gt;0,IF(J580&lt;=SUMIFS(Barèmes!$F$6:$F$28,Barèmes!$A$6:$A$28,"Endurance — Luc Léger (palier)",Barèmes!$B$6:$B$28,H580,Barèmes!$C$6:$C$28,IF(H580="6ème","Mixte",G580)),Barèmes!$B$2,IF(J580&lt;=SUMIFS(Barèmes!$G$6:$G$28,Barèmes!$A$6:$A$28,"Endurance — Luc Léger (palier)",Barèmes!$B$6:$B$28,H580,Barèmes!$C$6:$C$28,IF(H580="6ème","Mixte",G580)),Barèmes!$C$2,IF(J580&lt;=SUMIFS(Barèmes!$H$6:$H$28,Barèmes!$A$6:$A$28,"Endurance — Luc Léger (palier)",Barèmes!$B$6:$B$28,H580,Barèmes!$C$6:$C$28,IF(H580="6ème","Mixte",G580)),Barèmes!$D$2,IF(J580&lt;=SUMIFS(Barèmes!$I$6:$I$28,Barèmes!$A$6:$A$28,"Endurance — Luc Léger (palier)",Barèmes!$B$6:$B$28,H580,Barèmes!$C$6:$C$28,IF(H580="6ème","Mixte",G580)),Barèmes!$E$2,Barèmes!$F$2)))),IF(J580&gt;=SUMIFS(Barèmes!$F$6:$F$28,Barèmes!$A$6:$A$28,"Endurance — Luc Léger (palier)",Barèmes!$B$6:$B$28,H580,Barèmes!$C$6:$C$28,IF(H580="6ème","Mixte",G580)),Barèmes!$B$2,IF(J580&gt;=SUMIFS(Barèmes!$G$6:$G$28,Barèmes!$A$6:$A$28,"Endurance — Luc Léger (palier)",Barèmes!$B$6:$B$28,H580,Barèmes!$C$6:$C$28,IF(H580="6ème","Mixte",G580)),Barèmes!$C$2,IF(J580&gt;=SUMIFS(Barèmes!$H$6:$H$28,Barèmes!$A$6:$A$28,"Endurance — Luc Léger (palier)",Barèmes!$B$6:$B$28,H580,Barèmes!$C$6:$C$28,IF(H580="6ème","Mixte",G580)),Barèmes!$D$2,IF(J580&gt;=SUMIFS(Barèmes!$I$6:$I$28,Barèmes!$A$6:$A$28,"Endurance — Luc Léger (palier)",Barèmes!$B$6:$B$28,H580,Barèmes!$C$6:$C$28,IF(H580="6ème","Mixte",G580)),Barèmes!$E$2,Barèmes!$F$2))))))</f>
        <v/>
      </c>
      <c r="O580" s="22"/>
      <c r="P580" s="23" t="str">
        <f>IF(OR(O580="",SUMPRODUCT((Barèmes!$A$6:$A$28="Force bas du corps — Saut en longueur (m)")*(Barèmes!$B$6:$B$28=H580)*(Barèmes!$C$6:$C$28=IF(H580="6ème","Mixte",G580)))=0),"",IF(SUMPRODUCT((Barèmes!$A$6:$A$28="Force bas du corps — Saut en longueur (m)")*(Barèmes!$B$6:$B$28=H580)*(Barèmes!$C$6:$C$28=IF(H580="6ème","Mixte",G580))*(Barèmes!$J$6:$J$28="+"))&gt;0,IF(O580&lt;=SUMIFS(Barèmes!$D$6:$D$28,Barèmes!$A$6:$A$28,"Force bas du corps — Saut en longueur (m)",Barèmes!$B$6:$B$28,H580,Barèmes!$C$6:$C$28,IF(H580="6ème","Mixte",G580)),"à besoin",IF(O580&lt;=SUMIFS(Barèmes!$E$6:$E$28,Barèmes!$A$6:$A$28,"Force bas du corps — Saut en longueur (m)",Barèmes!$B$6:$B$28,H580,Barèmes!$C$6:$C$28,IF(H580="6ème","Mixte",G580)),"fragile","satisfaisant")),IF(O580&gt;=SUMIFS(Barèmes!$D$6:$D$28,Barèmes!$A$6:$A$28,"Force bas du corps — Saut en longueur (m)",Barèmes!$B$6:$B$28,H580,Barèmes!$C$6:$C$28,IF(H580="6ème","Mixte",G580)),"à besoin",IF(O580&gt;=SUMIFS(Barèmes!$E$6:$E$28,Barèmes!$A$6:$A$28,"Force bas du corps — Saut en longueur (m)",Barèmes!$B$6:$B$28,H580,Barèmes!$C$6:$C$28,IF(H580="6ème","Mixte",G580)),"fragile","satisfaisant"))))</f>
        <v/>
      </c>
      <c r="Q580" s="23" t="str">
        <f>IF(OR(O580="",SUMPRODUCT((Barèmes!$A$6:$A$28="Force bas du corps — Saut en longueur (m)")*(Barèmes!$B$6:$B$28=H580)*(Barèmes!$C$6:$C$28=IF(H580="6ème","Mixte",G580)))=0),"",IF(SUMPRODUCT((Barèmes!$A$6:$A$28="Force bas du corps — Saut en longueur (m)")*(Barèmes!$B$6:$B$28=H580)*(Barèmes!$C$6:$C$28=IF(H580="6ème","Mixte",G580))*(Barèmes!$J$6:$J$28="+"))&gt;0,IF(O580&lt;=SUMIFS(Barèmes!$F$6:$F$28,Barèmes!$A$6:$A$28,"Force bas du corps — Saut en longueur (m)",Barèmes!$B$6:$B$28,H580,Barèmes!$C$6:$C$28,IF(H580="6ème","Mixte",G580)),Barèmes!$B$2,IF(O580&lt;=SUMIFS(Barèmes!$G$6:$G$28,Barèmes!$A$6:$A$28,"Force bas du corps — Saut en longueur (m)",Barèmes!$B$6:$B$28,H580,Barèmes!$C$6:$C$28,IF(H580="6ème","Mixte",G580)),Barèmes!$C$2,IF(O580&lt;=SUMIFS(Barèmes!$H$6:$H$28,Barèmes!$A$6:$A$28,"Force bas du corps — Saut en longueur (m)",Barèmes!$B$6:$B$28,H580,Barèmes!$C$6:$C$28,IF(H580="6ème","Mixte",G580)),Barèmes!$D$2,IF(O580&lt;=SUMIFS(Barèmes!$I$6:$I$28,Barèmes!$A$6:$A$28,"Force bas du corps — Saut en longueur (m)",Barèmes!$B$6:$B$28,H580,Barèmes!$C$6:$C$28,IF(H580="6ème","Mixte",G580)),Barèmes!$E$2,Barèmes!$F$2)))),IF(O580&gt;=SUMIFS(Barèmes!$F$6:$F$28,Barèmes!$A$6:$A$28,"Force bas du corps — Saut en longueur (m)",Barèmes!$B$6:$B$28,H580,Barèmes!$C$6:$C$28,IF(H580="6ème","Mixte",G580)),Barèmes!$B$2,IF(O580&gt;=SUMIFS(Barèmes!$G$6:$G$28,Barèmes!$A$6:$A$28,"Force bas du corps — Saut en longueur (m)",Barèmes!$B$6:$B$28,H580,Barèmes!$C$6:$C$28,IF(H580="6ème","Mixte",G580)),Barèmes!$C$2,IF(O580&gt;=SUMIFS(Barèmes!$H$6:$H$28,Barèmes!$A$6:$A$28,"Force bas du corps — Saut en longueur (m)",Barèmes!$B$6:$B$28,H580,Barèmes!$C$6:$C$28,IF(H580="6ème","Mixte",G580)),Barèmes!$D$2,IF(O580&gt;=SUMIFS(Barèmes!$I$6:$I$28,Barèmes!$A$6:$A$28,"Force bas du corps — Saut en longueur (m)",Barèmes!$B$6:$B$28,H580,Barèmes!$C$6:$C$28,IF(H580="6ème","Mixte",G580)),Barèmes!$E$2,Barèmes!$F$2))))))</f>
        <v/>
      </c>
      <c r="R580" s="22"/>
      <c r="S580" s="24" t="str">
        <f>IF(OR(R580="",SUMPRODUCT((Barèmes!$A$6:$A$28="Vitesse — 30 m (s)")*(Barèmes!$B$6:$B$28=H580)*(Barèmes!$C$6:$C$28=IF(H580="6ème","Mixte",G580)))=0),"",IF(SUMPRODUCT((Barèmes!$A$6:$A$28="Vitesse — 30 m (s)")*(Barèmes!$B$6:$B$28=H580)*(Barèmes!$C$6:$C$28=IF(H580="6ème","Mixte",G580))*(Barèmes!$J$6:$J$28="+"))&gt;0,IF(R580&lt;=SUMIFS(Barèmes!$D$6:$D$28,Barèmes!$A$6:$A$28,"Vitesse — 30 m (s)",Barèmes!$B$6:$B$28,H580,Barèmes!$C$6:$C$28,IF(H580="6ème","Mixte",G580)),"à besoin",IF(R580&lt;=SUMIFS(Barèmes!$E$6:$E$28,Barèmes!$A$6:$A$28,"Vitesse — 30 m (s)",Barèmes!$B$6:$B$28,H580,Barèmes!$C$6:$C$28,IF(H580="6ème","Mixte",G580)),"fragile","satisfaisant")),IF(R580&gt;=SUMIFS(Barèmes!$D$6:$D$28,Barèmes!$A$6:$A$28,"Vitesse — 30 m (s)",Barèmes!$B$6:$B$28,H580,Barèmes!$C$6:$C$28,IF(H580="6ème","Mixte",G580)),"à besoin",IF(R580&gt;=SUMIFS(Barèmes!$E$6:$E$28,Barèmes!$A$6:$A$28,"Vitesse — 30 m (s)",Barèmes!$B$6:$B$28,H580,Barèmes!$C$6:$C$28,IF(H580="6ème","Mixte",G580)),"fragile","satisfaisant"))))</f>
        <v/>
      </c>
      <c r="T580" s="24" t="str">
        <f>IF(OR(R580="",SUMPRODUCT((Barèmes!$A$6:$A$28="Vitesse — 30 m (s)")*(Barèmes!$B$6:$B$28=H580)*(Barèmes!$C$6:$C$28=IF(H580="6ème","Mixte",G580)))=0),"",IF(SUMPRODUCT((Barèmes!$A$6:$A$28="Vitesse — 30 m (s)")*(Barèmes!$B$6:$B$28=H580)*(Barèmes!$C$6:$C$28=IF(H580="6ème","Mixte",G580))*(Barèmes!$J$6:$J$28="+"))&gt;0,IF(R580&lt;=SUMIFS(Barèmes!$F$6:$F$28,Barèmes!$A$6:$A$28,"Vitesse — 30 m (s)",Barèmes!$B$6:$B$28,H580,Barèmes!$C$6:$C$28,IF(H580="6ème","Mixte",G580)),Barèmes!$B$2,IF(R580&lt;=SUMIFS(Barèmes!$G$6:$G$28,Barèmes!$A$6:$A$28,"Vitesse — 30 m (s)",Barèmes!$B$6:$B$28,H580,Barèmes!$C$6:$C$28,IF(H580="6ème","Mixte",G580)),Barèmes!$C$2,IF(R580&lt;=SUMIFS(Barèmes!$H$6:$H$28,Barèmes!$A$6:$A$28,"Vitesse — 30 m (s)",Barèmes!$B$6:$B$28,H580,Barèmes!$C$6:$C$28,IF(H580="6ème","Mixte",G580)),Barèmes!$D$2,IF(R580&lt;=SUMIFS(Barèmes!$I$6:$I$28,Barèmes!$A$6:$A$28,"Vitesse — 30 m (s)",Barèmes!$B$6:$B$28,H580,Barèmes!$C$6:$C$28,IF(H580="6ème","Mixte",G580)),Barèmes!$E$2,Barèmes!$F$2)))),IF(R580&gt;=SUMIFS(Barèmes!$F$6:$F$28,Barèmes!$A$6:$A$28,"Vitesse — 30 m (s)",Barèmes!$B$6:$B$28,H580,Barèmes!$C$6:$C$28,IF(H580="6ème","Mixte",G580)),Barèmes!$B$2,IF(R580&gt;=SUMIFS(Barèmes!$G$6:$G$28,Barèmes!$A$6:$A$28,"Vitesse — 30 m (s)",Barèmes!$B$6:$B$28,H580,Barèmes!$C$6:$C$28,IF(H580="6ème","Mixte",G580)),Barèmes!$C$2,IF(R580&gt;=SUMIFS(Barèmes!$H$6:$H$28,Barèmes!$A$6:$A$28,"Vitesse — 30 m (s)",Barèmes!$B$6:$B$28,H580,Barèmes!$C$6:$C$28,IF(H580="6ème","Mixte",G580)),Barèmes!$D$2,IF(R580&gt;=SUMIFS(Barèmes!$I$6:$I$28,Barèmes!$A$6:$A$28,"Vitesse — 30 m (s)",Barèmes!$B$6:$B$28,H580,Barèmes!$C$6:$C$28,IF(H580="6ème","Mixte",G580)),Barèmes!$E$2,Barèmes!$F$2))))))</f>
        <v/>
      </c>
      <c r="U580" s="22"/>
      <c r="V580" s="25" t="str">
        <f>IF(OR(U580="",SUMPRODUCT((Barèmes!$A$6:$A$28="Vitesse — 50 m (s)")*(Barèmes!$B$6:$B$28=H580)*(Barèmes!$C$6:$C$28=IF(H580="6ème","Mixte",G580)))=0),"",IF(SUMPRODUCT((Barèmes!$A$6:$A$28="Vitesse — 50 m (s)")*(Barèmes!$B$6:$B$28=H580)*(Barèmes!$C$6:$C$28=IF(H580="6ème","Mixte",G580))*(Barèmes!$J$6:$J$28="+"))&gt;0,IF(U580&lt;=SUMIFS(Barèmes!$D$6:$D$28,Barèmes!$A$6:$A$28,"Vitesse — 50 m (s)",Barèmes!$B$6:$B$28,H580,Barèmes!$C$6:$C$28,IF(H580="6ème","Mixte",G580)),"à besoin",IF(U580&lt;=SUMIFS(Barèmes!$E$6:$E$28,Barèmes!$A$6:$A$28,"Vitesse — 50 m (s)",Barèmes!$B$6:$B$28,H580,Barèmes!$C$6:$C$28,IF(H580="6ème","Mixte",G580)),"fragile","satisfaisant")),IF(U580&gt;=SUMIFS(Barèmes!$D$6:$D$28,Barèmes!$A$6:$A$28,"Vitesse — 50 m (s)",Barèmes!$B$6:$B$28,H580,Barèmes!$C$6:$C$28,IF(H580="6ème","Mixte",G580)),"à besoin",IF(U580&gt;=SUMIFS(Barèmes!$E$6:$E$28,Barèmes!$A$6:$A$28,"Vitesse — 50 m (s)",Barèmes!$B$6:$B$28,H580,Barèmes!$C$6:$C$28,IF(H580="6ème","Mixte",G580)),"fragile","satisfaisant"))))</f>
        <v/>
      </c>
      <c r="W580" s="25" t="str">
        <f>IF(OR(U580="",SUMPRODUCT((Barèmes!$A$6:$A$28="Vitesse — 50 m (s)")*(Barèmes!$B$6:$B$28=H580)*(Barèmes!$C$6:$C$28=IF(H580="6ème","Mixte",G580)))=0),"",IF(SUMPRODUCT((Barèmes!$A$6:$A$28="Vitesse — 50 m (s)")*(Barèmes!$B$6:$B$28=H580)*(Barèmes!$C$6:$C$28=IF(H580="6ème","Mixte",G580))*(Barèmes!$J$6:$J$28="+"))&gt;0,IF(U580&lt;=SUMIFS(Barèmes!$F$6:$F$28,Barèmes!$A$6:$A$28,"Vitesse — 50 m (s)",Barèmes!$B$6:$B$28,H580,Barèmes!$C$6:$C$28,IF(H580="6ème","Mixte",G580)),Barèmes!$B$2,IF(U580&lt;=SUMIFS(Barèmes!$G$6:$G$28,Barèmes!$A$6:$A$28,"Vitesse — 50 m (s)",Barèmes!$B$6:$B$28,H580,Barèmes!$C$6:$C$28,IF(H580="6ème","Mixte",G580)),Barèmes!$C$2,IF(U580&lt;=SUMIFS(Barèmes!$H$6:$H$28,Barèmes!$A$6:$A$28,"Vitesse — 50 m (s)",Barèmes!$B$6:$B$28,H580,Barèmes!$C$6:$C$28,IF(H580="6ème","Mixte",G580)),Barèmes!$D$2,IF(U580&lt;=SUMIFS(Barèmes!$I$6:$I$28,Barèmes!$A$6:$A$28,"Vitesse — 50 m (s)",Barèmes!$B$6:$B$28,H580,Barèmes!$C$6:$C$28,IF(H580="6ème","Mixte",G580)),Barèmes!$E$2,Barèmes!$F$2)))),IF(U580&gt;=SUMIFS(Barèmes!$F$6:$F$28,Barèmes!$A$6:$A$28,"Vitesse — 50 m (s)",Barèmes!$B$6:$B$28,H580,Barèmes!$C$6:$C$28,IF(H580="6ème","Mixte",G580)),Barèmes!$B$2,IF(U580&gt;=SUMIFS(Barèmes!$G$6:$G$28,Barèmes!$A$6:$A$28,"Vitesse — 50 m (s)",Barèmes!$B$6:$B$28,H580,Barèmes!$C$6:$C$28,IF(H580="6ème","Mixte",G580)),Barèmes!$C$2,IF(U580&gt;=SUMIFS(Barèmes!$H$6:$H$28,Barèmes!$A$6:$A$28,"Vitesse — 50 m (s)",Barèmes!$B$6:$B$28,H580,Barèmes!$C$6:$C$28,IF(H580="6ème","Mixte",G580)),Barèmes!$D$2,IF(U580&gt;=SUMIFS(Barèmes!$I$6:$I$28,Barèmes!$A$6:$A$28,"Vitesse — 50 m (s)",Barèmes!$B$6:$B$28,H580,Barèmes!$C$6:$C$28,IF(H580="6ème","Mixte",G580)),Barèmes!$E$2,Barèmes!$F$2))))))</f>
        <v/>
      </c>
      <c r="X580" s="18"/>
      <c r="Y580" s="26" t="str" cm="1">
        <f t="array" ref="Y580">IF(OR(X580="",SUMPRODUCT((Barèmes!$A$6:$A$28="Souplesse (score 1-5)")*(Barèmes!$B$6:$B$28=H580)*(Barèmes!$C$6:$C$28=IF(H580="6ème","Mixte",G580)))=0),"",IF(SUMPRODUCT((Barèmes!$A$6:$A$28="Souplesse (score 1-5)")*(Barèmes!$B$6:$B$28=H580)*(Barèmes!$C$6:$C$28=IF(H580="6ème","Mixte",G580))*(Barèmes!$J$6:$J$28="+"))&gt;0,IF(X580&lt;=SUMIFS(Barèmes!$D$6:$D$28,Barèmes!$A$6:$A$28,"Souplesse (score 1-5)",Barèmes!$B$6:$B$28,H580,Barèmes!$C$6:$C$28,IF(H580="6ème","Mixte",G580)),"à besoin",IF(X580&lt;=SUMIFS(Barèmes!$E$6:$E$28,Barèmes!$A$6:$A$28,"Souplesse (score 1-5)",Barèmes!$B$6:$B$28,H580,Barèmes!$C$6:$C$28,IF(H580="6ème","Mixte",G580)),"fragile","satisfaisant")),IF(X580&gt;=SUMIFS(Barèmes!$D$6:$D$28,Barèmes!$A$6:$A$28,"Souplesse (score 1-5)",Barèmes!$B$6:$B$28,H580,Barèmes!$C$6:$C$28,IF(H580="6ème","Mixte",G580)),"à besoin",IF(X580&gt;=SUMIFS(Barèmes!$E$6:$E$28,Barèmes!$A$6:$A$28,"Souplesse (score 1-5)",Barèmes!$B$6:$B$28,H580,Barèmes!$C$6:$C$28,IF(H580="6ème","Mixte",G580)),"fragile","satisfaisant"))))</f>
        <v/>
      </c>
      <c r="Z580" s="26" t="str" cm="1">
        <f t="array" ref="Z580">IF(OR(X580="",SUMPRODUCT((Barèmes!$A$6:$A$28="Souplesse (score 1-5)")*(Barèmes!$B$6:$B$28=H580)*(Barèmes!$C$6:$C$28=IF(H580="6ème","Mixte",G580)))=0),"",IF(SUMPRODUCT((Barèmes!$A$6:$A$28="Souplesse (score 1-5)")*(Barèmes!$B$6:$B$28=H580)*(Barèmes!$C$6:$C$28=IF(H580="6ème","Mixte",G580))*(Barèmes!$J$6:$J$28="+"))&gt;0,IF(X580&lt;=SUMIFS(Barèmes!$F$6:$F$28,Barèmes!$A$6:$A$28,"Souplesse (score 1-5)",Barèmes!$B$6:$B$28,H580,Barèmes!$C$6:$C$28,IF(H580="6ème","Mixte",G580)),Barèmes!$B$2,IF(X580&lt;=SUMIFS(Barèmes!$G$6:$G$28,Barèmes!$A$6:$A$28,"Souplesse (score 1-5)",Barèmes!$B$6:$B$28,H580,Barèmes!$C$6:$C$28,IF(H580="6ème","Mixte",G580)),Barèmes!$C$2,IF(X580&lt;=SUMIFS(Barèmes!$H$6:$H$28,Barèmes!$A$6:$A$28,"Souplesse (score 1-5)",Barèmes!$B$6:$B$28,H580,Barèmes!$C$6:$C$28,IF(H580="6ème","Mixte",G580)),Barèmes!$D$2,IF(X580&lt;=SUMIFS(Barèmes!$I$6:$I$28,Barèmes!$A$6:$A$28,"Souplesse (score 1-5)",Barèmes!$B$6:$B$28,H580,Barèmes!$C$6:$C$28,IF(H580="6ème","Mixte",G580)),Barèmes!$E$2,Barèmes!$F$2)))),IF(X580&gt;=SUMIFS(Barèmes!$F$6:$F$28,Barèmes!$A$6:$A$28,"Souplesse (score 1-5)",Barèmes!$B$6:$B$28,H580,Barèmes!$C$6:$C$28,IF(H580="6ème","Mixte",G580)),Barèmes!$B$2,IF(X580&gt;=SUMIFS(Barèmes!$G$6:$G$28,Barèmes!$A$6:$A$28,"Souplesse (score 1-5)",Barèmes!$B$6:$B$28,H580,Barèmes!$C$6:$C$28,IF(H580="6ème","Mixte",G580)),Barèmes!$C$2,IF(X580&gt;=SUMIFS(Barèmes!$H$6:$H$28,Barèmes!$A$6:$A$28,"Souplesse (score 1-5)",Barèmes!$B$6:$B$28,H580,Barèmes!$C$6:$C$28,IF(H580="6ème","Mixte",G580)),Barèmes!$D$2,IF(X580&gt;=SUMIFS(Barèmes!$I$6:$I$28,Barèmes!$A$6:$A$28,"Souplesse (score 1-5)",Barèmes!$B$6:$B$28,H580,Barèmes!$C$6:$C$28,IF(H580="6ème","Mixte",G580)),Barèmes!$E$2,Barèmes!$F$2))))))</f>
        <v/>
      </c>
      <c r="AA580" s="22"/>
      <c r="AB580" s="27" t="str">
        <f>IF(OR(AA580="",SUMPRODUCT((Barèmes!$A$6:$A$28="Agilité — T-test 974 (s)")*(Barèmes!$B$6:$B$28=H580)*(Barèmes!$C$6:$C$28=IF(H580="6ème","Mixte",G580)))=0),"",IF(SUMPRODUCT((Barèmes!$A$6:$A$28="Agilité — T-test 974 (s)")*(Barèmes!$B$6:$B$28=H580)*(Barèmes!$C$6:$C$28=IF(H580="6ème","Mixte",G580))*(Barèmes!$J$6:$J$28="+"))&gt;0,IF(AA580&lt;=SUMIFS(Barèmes!$D$6:$D$28,Barèmes!$A$6:$A$28,"Agilité — T-test 974 (s)",Barèmes!$B$6:$B$28,H580,Barèmes!$C$6:$C$28,IF(H580="6ème","Mixte",G580)),"à besoin",IF(AA580&lt;=SUMIFS(Barèmes!$E$6:$E$28,Barèmes!$A$6:$A$28,"Agilité — T-test 974 (s)",Barèmes!$B$6:$B$28,H580,Barèmes!$C$6:$C$28,IF(H580="6ème","Mixte",G580)),"fragile","satisfaisant")),IF(AA580&gt;=SUMIFS(Barèmes!$D$6:$D$28,Barèmes!$A$6:$A$28,"Agilité — T-test 974 (s)",Barèmes!$B$6:$B$28,H580,Barèmes!$C$6:$C$28,IF(H580="6ème","Mixte",G580)),"à besoin",IF(AA580&gt;=SUMIFS(Barèmes!$E$6:$E$28,Barèmes!$A$6:$A$28,"Agilité — T-test 974 (s)",Barèmes!$B$6:$B$28,H580,Barèmes!$C$6:$C$28,IF(H580="6ème","Mixte",G580)),"fragile","satisfaisant"))))</f>
        <v/>
      </c>
      <c r="AC580" s="27" t="str">
        <f>IF(OR(AA580="",SUMPRODUCT((Barèmes!$A$6:$A$28="Agilité — T-test 974 (s)")*(Barèmes!$B$6:$B$28=H580)*(Barèmes!$C$6:$C$28=IF(H580="6ème","Mixte",G580)))=0),"",IF(SUMPRODUCT((Barèmes!$A$6:$A$28="Agilité — T-test 974 (s)")*(Barèmes!$B$6:$B$28=H580)*(Barèmes!$C$6:$C$28=IF(H580="6ème","Mixte",G580))*(Barèmes!$J$6:$J$28="+"))&gt;0,IF(AA580&lt;=SUMIFS(Barèmes!$F$6:$F$28,Barèmes!$A$6:$A$28,"Agilité — T-test 974 (s)",Barèmes!$B$6:$B$28,H580,Barèmes!$C$6:$C$28,IF(H580="6ème","Mixte",G580)),Barèmes!$B$2,IF(AA580&lt;=SUMIFS(Barèmes!$G$6:$G$28,Barèmes!$A$6:$A$28,"Agilité — T-test 974 (s)",Barèmes!$B$6:$B$28,H580,Barèmes!$C$6:$C$28,IF(H580="6ème","Mixte",G580)),Barèmes!$C$2,IF(AA580&lt;=SUMIFS(Barèmes!$H$6:$H$28,Barèmes!$A$6:$A$28,"Agilité — T-test 974 (s)",Barèmes!$B$6:$B$28,H580,Barèmes!$C$6:$C$28,IF(H580="6ème","Mixte",G580)),Barèmes!$D$2,IF(AA580&lt;=SUMIFS(Barèmes!$I$6:$I$28,Barèmes!$A$6:$A$28,"Agilité — T-test 974 (s)",Barèmes!$B$6:$B$28,H580,Barèmes!$C$6:$C$28,IF(H580="6ème","Mixte",G580)),Barèmes!$E$2,Barèmes!$F$2)))),IF(AA580&gt;=SUMIFS(Barèmes!$F$6:$F$28,Barèmes!$A$6:$A$28,"Agilité — T-test 974 (s)",Barèmes!$B$6:$B$28,H580,Barèmes!$C$6:$C$28,IF(H580="6ème","Mixte",G580)),Barèmes!$B$2,IF(AA580&gt;=SUMIFS(Barèmes!$G$6:$G$28,Barèmes!$A$6:$A$28,"Agilité — T-test 974 (s)",Barèmes!$B$6:$B$28,H580,Barèmes!$C$6:$C$28,IF(H580="6ème","Mixte",G580)),Barèmes!$C$2,IF(AA580&gt;=SUMIFS(Barèmes!$H$6:$H$28,Barèmes!$A$6:$A$28,"Agilité — T-test 974 (s)",Barèmes!$B$6:$B$28,H580,Barèmes!$C$6:$C$28,IF(H580="6ème","Mixte",G580)),Barèmes!$D$2,IF(AA580&gt;=SUMIFS(Barèmes!$I$6:$I$28,Barèmes!$A$6:$A$28,"Agilité — T-test 974 (s)",Barèmes!$B$6:$B$28,H580,Barèmes!$C$6:$C$28,IF(H580="6ème","Mixte",G580)),Barèmes!$E$2,Barèmes!$F$2))))))</f>
        <v/>
      </c>
      <c r="AD580" s="28" t="str">
        <f t="shared" si="66"/>
        <v/>
      </c>
      <c r="AE580" s="29" t="str">
        <f t="shared" si="67"/>
        <v/>
      </c>
      <c r="AF580" s="30" t="str">
        <f>IF(OR(AD580="",SUMPRODUCT((Barèmes!$A$6:$A$28="Surcoût d'agilité (s) — technique")*(Barèmes!$B$6:$B$28=H580)*(Barèmes!$C$6:$C$28=IF(H580="6ème","Mixte",G580)))=0),"",IF(SUMPRODUCT((Barèmes!$A$6:$A$28="Surcoût d'agilité (s) — technique")*(Barèmes!$B$6:$B$28=H580)*(Barèmes!$C$6:$C$28=IF(H580="6ème","Mixte",G580))*(Barèmes!$J$6:$J$28="+"))&gt;0,IF(AD580&lt;=SUMIFS(Barèmes!$D$6:$D$28,Barèmes!$A$6:$A$28,"Surcoût d'agilité (s) — technique",Barèmes!$B$6:$B$28,H580,Barèmes!$C$6:$C$28,IF(H580="6ème","Mixte",G580)),"à besoin",IF(AD580&lt;=SUMIFS(Barèmes!$E$6:$E$28,Barèmes!$A$6:$A$28,"Surcoût d'agilité (s) — technique",Barèmes!$B$6:$B$28,H580,Barèmes!$C$6:$C$28,IF(H580="6ème","Mixte",G580)),"fragile","satisfaisant")),IF(AD580&gt;=SUMIFS(Barèmes!$D$6:$D$28,Barèmes!$A$6:$A$28,"Surcoût d'agilité (s) — technique",Barèmes!$B$6:$B$28,H580,Barèmes!$C$6:$C$28,IF(H580="6ème","Mixte",G580)),"à besoin",IF(AD580&gt;=SUMIFS(Barèmes!$E$6:$E$28,Barèmes!$A$6:$A$28,"Surcoût d'agilité (s) — technique",Barèmes!$B$6:$B$28,H580,Barèmes!$C$6:$C$28,IF(H580="6ème","Mixte",G580)),"fragile","satisfaisant"))))</f>
        <v/>
      </c>
      <c r="AG580" s="30" t="str">
        <f>IF(OR(AD580="",SUMPRODUCT((Barèmes!$A$6:$A$28="Surcoût d'agilité (s) — technique")*(Barèmes!$B$6:$B$28=H580)*(Barèmes!$C$6:$C$28=IF(H580="6ème","Mixte",G580)))=0),"",IF(SUMPRODUCT((Barèmes!$A$6:$A$28="Surcoût d'agilité (s) — technique")*(Barèmes!$B$6:$B$28=H580)*(Barèmes!$C$6:$C$28=IF(H580="6ème","Mixte",G580))*(Barèmes!$J$6:$J$28="+"))&gt;0,IF(AD580&lt;=SUMIFS(Barèmes!$F$6:$F$28,Barèmes!$A$6:$A$28,"Surcoût d'agilité (s) — technique",Barèmes!$B$6:$B$28,H580,Barèmes!$C$6:$C$28,IF(H580="6ème","Mixte",G580)),Barèmes!$B$2,IF(AD580&lt;=SUMIFS(Barèmes!$G$6:$G$28,Barèmes!$A$6:$A$28,"Surcoût d'agilité (s) — technique",Barèmes!$B$6:$B$28,H580,Barèmes!$C$6:$C$28,IF(H580="6ème","Mixte",G580)),Barèmes!$C$2,IF(AD580&lt;=SUMIFS(Barèmes!$H$6:$H$28,Barèmes!$A$6:$A$28,"Surcoût d'agilité (s) — technique",Barèmes!$B$6:$B$28,H580,Barèmes!$C$6:$C$28,IF(H580="6ème","Mixte",G580)),Barèmes!$D$2,IF(AD580&lt;=SUMIFS(Barèmes!$I$6:$I$28,Barèmes!$A$6:$A$28,"Surcoût d'agilité (s) — technique",Barèmes!$B$6:$B$28,H580,Barèmes!$C$6:$C$28,IF(H580="6ème","Mixte",G580)),Barèmes!$E$2,Barèmes!$F$2)))),IF(AD580&gt;=SUMIFS(Barèmes!$F$6:$F$28,Barèmes!$A$6:$A$28,"Surcoût d'agilité (s) — technique",Barèmes!$B$6:$B$28,H580,Barèmes!$C$6:$C$28,IF(H580="6ème","Mixte",G580)),Barèmes!$B$2,IF(AD580&gt;=SUMIFS(Barèmes!$G$6:$G$28,Barèmes!$A$6:$A$28,"Surcoût d'agilité (s) — technique",Barèmes!$B$6:$B$28,H580,Barèmes!$C$6:$C$28,IF(H580="6ème","Mixte",G580)),Barèmes!$C$2,IF(AD580&gt;=SUMIFS(Barèmes!$H$6:$H$28,Barèmes!$A$6:$A$28,"Surcoût d'agilité (s) — technique",Barèmes!$B$6:$B$28,H580,Barèmes!$C$6:$C$28,IF(H580="6ème","Mixte",G580)),Barèmes!$D$2,IF(AD580&gt;=SUMIFS(Barèmes!$I$6:$I$28,Barèmes!$A$6:$A$28,"Surcoût d'agilité (s) — technique",Barèmes!$B$6:$B$28,H580,Barèmes!$C$6:$C$28,IF(H580="6ème","Mixte",G580)),Barèmes!$E$2,Barèmes!$F$2))))))</f>
        <v/>
      </c>
      <c r="AH580" s="31" t="str">
        <f>IF((IF(N580="",0,1)+IF(Q580="",0,1)+IF(W580="",0,1)+IF(Z580="",0,1)+IF(AC580="",0,1))=0,"",3*IF(N580=Barèmes!$B$2,1,IF(N580=Barèmes!$C$2,2,IF(N580=Barèmes!$D$2,3,IF(N580=Barèmes!$E$2,4,IF(N580=Barèmes!$F$2,5,0)))))+3*IF(Q580=Barèmes!$B$2,1,IF(Q580=Barèmes!$C$2,2,IF(Q580=Barèmes!$D$2,3,IF(Q580=Barèmes!$E$2,4,IF(Q580=Barèmes!$F$2,5,0)))))+2*IF(W580=Barèmes!$B$2,1,IF(W580=Barèmes!$C$2,2,IF(W580=Barèmes!$D$2,3,IF(W580=Barèmes!$E$2,4,IF(W580=Barèmes!$F$2,5,0)))))+1*IF(Z580=Barèmes!$B$2,1,IF(Z580=Barèmes!$C$2,2,IF(Z580=Barèmes!$D$2,3,IF(Z580=Barèmes!$E$2,4,IF(Z580=Barèmes!$F$2,5,0)))))+1*IF(AC580=Barèmes!$B$2,1,IF(AC580=Barèmes!$C$2,2,IF(AC580=Barèmes!$D$2,3,IF(AC580=Barèmes!$E$2,4,IF(AC580=Barèmes!$F$2,5,0))))))</f>
        <v/>
      </c>
      <c r="AI580" s="31"/>
      <c r="AJ580" s="32" t="str">
        <f>IFERROR(INDEX(Croissance!$B$5:$B$604,MATCH(A580,Croissance!$A$5:$A$604,0)),"")</f>
        <v/>
      </c>
      <c r="AK580" s="32" t="str">
        <f>IFERROR(INDEX(Croissance!$C$5:$C$604,MATCH(A580,Croissance!$A$5:$A$604,0)),"")</f>
        <v/>
      </c>
      <c r="AL580" s="32" t="str">
        <f>IFERROR(INDEX(Croissance!$D$5:$D$604,MATCH(A580,Croissance!$A$5:$A$604,0)),"")</f>
        <v/>
      </c>
      <c r="AM580" s="32" t="str">
        <f>IFERROR(INDEX(Croissance!$E$5:$E$604,MATCH(A580,Croissance!$A$5:$A$604,0)),"")</f>
        <v/>
      </c>
      <c r="AO580" s="33">
        <f t="shared" si="72"/>
        <v>0</v>
      </c>
      <c r="AP580" s="33">
        <f t="shared" si="68"/>
        <v>0</v>
      </c>
      <c r="AQ580" s="33">
        <f>IF(A580="",0,IF(AND(OR('Synthèse classe'!$C$2="Tous",C580='Synthèse classe'!$C$2),OR('Synthèse classe'!$C$3="Toutes",D580='Synthèse classe'!$C$3),OR('Synthèse classe'!$C$4="Toutes",AND('Synthèse classe'!$C$4="Dernière",AP580=1),B580=IFERROR(VALUE('Synthèse classe'!$C$4),0))),1,0))</f>
        <v>0</v>
      </c>
      <c r="AR580" s="34" t="str">
        <f t="shared" si="69"/>
        <v/>
      </c>
    </row>
    <row r="581" spans="1:44" x14ac:dyDescent="0.2">
      <c r="A581" s="17" t="str">
        <f t="shared" ref="A581:A604" si="73">IF(AND(E581&lt;&gt;"",F581&lt;&gt;"",C581&lt;&gt;"",D581&lt;&gt;""),UPPER(LEFT(C581,3))&amp;D581&amp;UPPER(LEFT(E581,3))&amp;UPPER(LEFT(F581,3)),"")</f>
        <v/>
      </c>
      <c r="B581" s="18"/>
      <c r="C581" s="19"/>
      <c r="D581" s="19"/>
      <c r="E581" s="19"/>
      <c r="F581" s="19"/>
      <c r="G581" s="19"/>
      <c r="H581" s="17" t="str">
        <f t="shared" si="70"/>
        <v/>
      </c>
      <c r="I581" s="20"/>
      <c r="J581" s="18"/>
      <c r="K581" s="19"/>
      <c r="L581" s="21" t="str">
        <f t="shared" si="71"/>
        <v/>
      </c>
      <c r="M581" s="21" t="str">
        <f>IF(OR(J581="",SUMPRODUCT((Barèmes!$A$6:$A$28="Endurance — Luc Léger (palier)")*(Barèmes!$B$6:$B$28=H581)*(Barèmes!$C$6:$C$28=IF(H581="6ème","Mixte",G581)))=0),"",IF(SUMPRODUCT((Barèmes!$A$6:$A$28="Endurance — Luc Léger (palier)")*(Barèmes!$B$6:$B$28=H581)*(Barèmes!$C$6:$C$28=IF(H581="6ème","Mixte",G581))*(Barèmes!$J$6:$J$28="+"))&gt;0,IF(J581&lt;=SUMIFS(Barèmes!$D$6:$D$28,Barèmes!$A$6:$A$28,"Endurance — Luc Léger (palier)",Barèmes!$B$6:$B$28,H581,Barèmes!$C$6:$C$28,IF(H581="6ème","Mixte",G581)),"à besoin",IF(J581&lt;=SUMIFS(Barèmes!$E$6:$E$28,Barèmes!$A$6:$A$28,"Endurance — Luc Léger (palier)",Barèmes!$B$6:$B$28,H581,Barèmes!$C$6:$C$28,IF(H581="6ème","Mixte",G581)),"fragile","satisfaisant")),IF(J581&gt;=SUMIFS(Barèmes!$D$6:$D$28,Barèmes!$A$6:$A$28,"Endurance — Luc Léger (palier)",Barèmes!$B$6:$B$28,H581,Barèmes!$C$6:$C$28,IF(H581="6ème","Mixte",G581)),"à besoin",IF(J581&gt;=SUMIFS(Barèmes!$E$6:$E$28,Barèmes!$A$6:$A$28,"Endurance — Luc Léger (palier)",Barèmes!$B$6:$B$28,H581,Barèmes!$C$6:$C$28,IF(H581="6ème","Mixte",G581)),"fragile","satisfaisant"))))</f>
        <v/>
      </c>
      <c r="N581" s="21" t="str">
        <f>IF(OR(J581="",SUMPRODUCT((Barèmes!$A$6:$A$28="Endurance — Luc Léger (palier)")*(Barèmes!$B$6:$B$28=H581)*(Barèmes!$C$6:$C$28=IF(H581="6ème","Mixte",G581)))=0),"",IF(SUMPRODUCT((Barèmes!$A$6:$A$28="Endurance — Luc Léger (palier)")*(Barèmes!$B$6:$B$28=H581)*(Barèmes!$C$6:$C$28=IF(H581="6ème","Mixte",G581))*(Barèmes!$J$6:$J$28="+"))&gt;0,IF(J581&lt;=SUMIFS(Barèmes!$F$6:$F$28,Barèmes!$A$6:$A$28,"Endurance — Luc Léger (palier)",Barèmes!$B$6:$B$28,H581,Barèmes!$C$6:$C$28,IF(H581="6ème","Mixte",G581)),Barèmes!$B$2,IF(J581&lt;=SUMIFS(Barèmes!$G$6:$G$28,Barèmes!$A$6:$A$28,"Endurance — Luc Léger (palier)",Barèmes!$B$6:$B$28,H581,Barèmes!$C$6:$C$28,IF(H581="6ème","Mixte",G581)),Barèmes!$C$2,IF(J581&lt;=SUMIFS(Barèmes!$H$6:$H$28,Barèmes!$A$6:$A$28,"Endurance — Luc Léger (palier)",Barèmes!$B$6:$B$28,H581,Barèmes!$C$6:$C$28,IF(H581="6ème","Mixte",G581)),Barèmes!$D$2,IF(J581&lt;=SUMIFS(Barèmes!$I$6:$I$28,Barèmes!$A$6:$A$28,"Endurance — Luc Léger (palier)",Barèmes!$B$6:$B$28,H581,Barèmes!$C$6:$C$28,IF(H581="6ème","Mixte",G581)),Barèmes!$E$2,Barèmes!$F$2)))),IF(J581&gt;=SUMIFS(Barèmes!$F$6:$F$28,Barèmes!$A$6:$A$28,"Endurance — Luc Léger (palier)",Barèmes!$B$6:$B$28,H581,Barèmes!$C$6:$C$28,IF(H581="6ème","Mixte",G581)),Barèmes!$B$2,IF(J581&gt;=SUMIFS(Barèmes!$G$6:$G$28,Barèmes!$A$6:$A$28,"Endurance — Luc Léger (palier)",Barèmes!$B$6:$B$28,H581,Barèmes!$C$6:$C$28,IF(H581="6ème","Mixte",G581)),Barèmes!$C$2,IF(J581&gt;=SUMIFS(Barèmes!$H$6:$H$28,Barèmes!$A$6:$A$28,"Endurance — Luc Léger (palier)",Barèmes!$B$6:$B$28,H581,Barèmes!$C$6:$C$28,IF(H581="6ème","Mixte",G581)),Barèmes!$D$2,IF(J581&gt;=SUMIFS(Barèmes!$I$6:$I$28,Barèmes!$A$6:$A$28,"Endurance — Luc Léger (palier)",Barèmes!$B$6:$B$28,H581,Barèmes!$C$6:$C$28,IF(H581="6ème","Mixte",G581)),Barèmes!$E$2,Barèmes!$F$2))))))</f>
        <v/>
      </c>
      <c r="O581" s="22"/>
      <c r="P581" s="23" t="str">
        <f>IF(OR(O581="",SUMPRODUCT((Barèmes!$A$6:$A$28="Force bas du corps — Saut en longueur (m)")*(Barèmes!$B$6:$B$28=H581)*(Barèmes!$C$6:$C$28=IF(H581="6ème","Mixte",G581)))=0),"",IF(SUMPRODUCT((Barèmes!$A$6:$A$28="Force bas du corps — Saut en longueur (m)")*(Barèmes!$B$6:$B$28=H581)*(Barèmes!$C$6:$C$28=IF(H581="6ème","Mixte",G581))*(Barèmes!$J$6:$J$28="+"))&gt;0,IF(O581&lt;=SUMIFS(Barèmes!$D$6:$D$28,Barèmes!$A$6:$A$28,"Force bas du corps — Saut en longueur (m)",Barèmes!$B$6:$B$28,H581,Barèmes!$C$6:$C$28,IF(H581="6ème","Mixte",G581)),"à besoin",IF(O581&lt;=SUMIFS(Barèmes!$E$6:$E$28,Barèmes!$A$6:$A$28,"Force bas du corps — Saut en longueur (m)",Barèmes!$B$6:$B$28,H581,Barèmes!$C$6:$C$28,IF(H581="6ème","Mixte",G581)),"fragile","satisfaisant")),IF(O581&gt;=SUMIFS(Barèmes!$D$6:$D$28,Barèmes!$A$6:$A$28,"Force bas du corps — Saut en longueur (m)",Barèmes!$B$6:$B$28,H581,Barèmes!$C$6:$C$28,IF(H581="6ème","Mixte",G581)),"à besoin",IF(O581&gt;=SUMIFS(Barèmes!$E$6:$E$28,Barèmes!$A$6:$A$28,"Force bas du corps — Saut en longueur (m)",Barèmes!$B$6:$B$28,H581,Barèmes!$C$6:$C$28,IF(H581="6ème","Mixte",G581)),"fragile","satisfaisant"))))</f>
        <v/>
      </c>
      <c r="Q581" s="23" t="str">
        <f>IF(OR(O581="",SUMPRODUCT((Barèmes!$A$6:$A$28="Force bas du corps — Saut en longueur (m)")*(Barèmes!$B$6:$B$28=H581)*(Barèmes!$C$6:$C$28=IF(H581="6ème","Mixte",G581)))=0),"",IF(SUMPRODUCT((Barèmes!$A$6:$A$28="Force bas du corps — Saut en longueur (m)")*(Barèmes!$B$6:$B$28=H581)*(Barèmes!$C$6:$C$28=IF(H581="6ème","Mixte",G581))*(Barèmes!$J$6:$J$28="+"))&gt;0,IF(O581&lt;=SUMIFS(Barèmes!$F$6:$F$28,Barèmes!$A$6:$A$28,"Force bas du corps — Saut en longueur (m)",Barèmes!$B$6:$B$28,H581,Barèmes!$C$6:$C$28,IF(H581="6ème","Mixte",G581)),Barèmes!$B$2,IF(O581&lt;=SUMIFS(Barèmes!$G$6:$G$28,Barèmes!$A$6:$A$28,"Force bas du corps — Saut en longueur (m)",Barèmes!$B$6:$B$28,H581,Barèmes!$C$6:$C$28,IF(H581="6ème","Mixte",G581)),Barèmes!$C$2,IF(O581&lt;=SUMIFS(Barèmes!$H$6:$H$28,Barèmes!$A$6:$A$28,"Force bas du corps — Saut en longueur (m)",Barèmes!$B$6:$B$28,H581,Barèmes!$C$6:$C$28,IF(H581="6ème","Mixte",G581)),Barèmes!$D$2,IF(O581&lt;=SUMIFS(Barèmes!$I$6:$I$28,Barèmes!$A$6:$A$28,"Force bas du corps — Saut en longueur (m)",Barèmes!$B$6:$B$28,H581,Barèmes!$C$6:$C$28,IF(H581="6ème","Mixte",G581)),Barèmes!$E$2,Barèmes!$F$2)))),IF(O581&gt;=SUMIFS(Barèmes!$F$6:$F$28,Barèmes!$A$6:$A$28,"Force bas du corps — Saut en longueur (m)",Barèmes!$B$6:$B$28,H581,Barèmes!$C$6:$C$28,IF(H581="6ème","Mixte",G581)),Barèmes!$B$2,IF(O581&gt;=SUMIFS(Barèmes!$G$6:$G$28,Barèmes!$A$6:$A$28,"Force bas du corps — Saut en longueur (m)",Barèmes!$B$6:$B$28,H581,Barèmes!$C$6:$C$28,IF(H581="6ème","Mixte",G581)),Barèmes!$C$2,IF(O581&gt;=SUMIFS(Barèmes!$H$6:$H$28,Barèmes!$A$6:$A$28,"Force bas du corps — Saut en longueur (m)",Barèmes!$B$6:$B$28,H581,Barèmes!$C$6:$C$28,IF(H581="6ème","Mixte",G581)),Barèmes!$D$2,IF(O581&gt;=SUMIFS(Barèmes!$I$6:$I$28,Barèmes!$A$6:$A$28,"Force bas du corps — Saut en longueur (m)",Barèmes!$B$6:$B$28,H581,Barèmes!$C$6:$C$28,IF(H581="6ème","Mixte",G581)),Barèmes!$E$2,Barèmes!$F$2))))))</f>
        <v/>
      </c>
      <c r="R581" s="22"/>
      <c r="S581" s="24" t="str">
        <f>IF(OR(R581="",SUMPRODUCT((Barèmes!$A$6:$A$28="Vitesse — 30 m (s)")*(Barèmes!$B$6:$B$28=H581)*(Barèmes!$C$6:$C$28=IF(H581="6ème","Mixte",G581)))=0),"",IF(SUMPRODUCT((Barèmes!$A$6:$A$28="Vitesse — 30 m (s)")*(Barèmes!$B$6:$B$28=H581)*(Barèmes!$C$6:$C$28=IF(H581="6ème","Mixte",G581))*(Barèmes!$J$6:$J$28="+"))&gt;0,IF(R581&lt;=SUMIFS(Barèmes!$D$6:$D$28,Barèmes!$A$6:$A$28,"Vitesse — 30 m (s)",Barèmes!$B$6:$B$28,H581,Barèmes!$C$6:$C$28,IF(H581="6ème","Mixte",G581)),"à besoin",IF(R581&lt;=SUMIFS(Barèmes!$E$6:$E$28,Barèmes!$A$6:$A$28,"Vitesse — 30 m (s)",Barèmes!$B$6:$B$28,H581,Barèmes!$C$6:$C$28,IF(H581="6ème","Mixte",G581)),"fragile","satisfaisant")),IF(R581&gt;=SUMIFS(Barèmes!$D$6:$D$28,Barèmes!$A$6:$A$28,"Vitesse — 30 m (s)",Barèmes!$B$6:$B$28,H581,Barèmes!$C$6:$C$28,IF(H581="6ème","Mixte",G581)),"à besoin",IF(R581&gt;=SUMIFS(Barèmes!$E$6:$E$28,Barèmes!$A$6:$A$28,"Vitesse — 30 m (s)",Barèmes!$B$6:$B$28,H581,Barèmes!$C$6:$C$28,IF(H581="6ème","Mixte",G581)),"fragile","satisfaisant"))))</f>
        <v/>
      </c>
      <c r="T581" s="24" t="str">
        <f>IF(OR(R581="",SUMPRODUCT((Barèmes!$A$6:$A$28="Vitesse — 30 m (s)")*(Barèmes!$B$6:$B$28=H581)*(Barèmes!$C$6:$C$28=IF(H581="6ème","Mixte",G581)))=0),"",IF(SUMPRODUCT((Barèmes!$A$6:$A$28="Vitesse — 30 m (s)")*(Barèmes!$B$6:$B$28=H581)*(Barèmes!$C$6:$C$28=IF(H581="6ème","Mixte",G581))*(Barèmes!$J$6:$J$28="+"))&gt;0,IF(R581&lt;=SUMIFS(Barèmes!$F$6:$F$28,Barèmes!$A$6:$A$28,"Vitesse — 30 m (s)",Barèmes!$B$6:$B$28,H581,Barèmes!$C$6:$C$28,IF(H581="6ème","Mixte",G581)),Barèmes!$B$2,IF(R581&lt;=SUMIFS(Barèmes!$G$6:$G$28,Barèmes!$A$6:$A$28,"Vitesse — 30 m (s)",Barèmes!$B$6:$B$28,H581,Barèmes!$C$6:$C$28,IF(H581="6ème","Mixte",G581)),Barèmes!$C$2,IF(R581&lt;=SUMIFS(Barèmes!$H$6:$H$28,Barèmes!$A$6:$A$28,"Vitesse — 30 m (s)",Barèmes!$B$6:$B$28,H581,Barèmes!$C$6:$C$28,IF(H581="6ème","Mixte",G581)),Barèmes!$D$2,IF(R581&lt;=SUMIFS(Barèmes!$I$6:$I$28,Barèmes!$A$6:$A$28,"Vitesse — 30 m (s)",Barèmes!$B$6:$B$28,H581,Barèmes!$C$6:$C$28,IF(H581="6ème","Mixte",G581)),Barèmes!$E$2,Barèmes!$F$2)))),IF(R581&gt;=SUMIFS(Barèmes!$F$6:$F$28,Barèmes!$A$6:$A$28,"Vitesse — 30 m (s)",Barèmes!$B$6:$B$28,H581,Barèmes!$C$6:$C$28,IF(H581="6ème","Mixte",G581)),Barèmes!$B$2,IF(R581&gt;=SUMIFS(Barèmes!$G$6:$G$28,Barèmes!$A$6:$A$28,"Vitesse — 30 m (s)",Barèmes!$B$6:$B$28,H581,Barèmes!$C$6:$C$28,IF(H581="6ème","Mixte",G581)),Barèmes!$C$2,IF(R581&gt;=SUMIFS(Barèmes!$H$6:$H$28,Barèmes!$A$6:$A$28,"Vitesse — 30 m (s)",Barèmes!$B$6:$B$28,H581,Barèmes!$C$6:$C$28,IF(H581="6ème","Mixte",G581)),Barèmes!$D$2,IF(R581&gt;=SUMIFS(Barèmes!$I$6:$I$28,Barèmes!$A$6:$A$28,"Vitesse — 30 m (s)",Barèmes!$B$6:$B$28,H581,Barèmes!$C$6:$C$28,IF(H581="6ème","Mixte",G581)),Barèmes!$E$2,Barèmes!$F$2))))))</f>
        <v/>
      </c>
      <c r="U581" s="22"/>
      <c r="V581" s="25" t="str">
        <f>IF(OR(U581="",SUMPRODUCT((Barèmes!$A$6:$A$28="Vitesse — 50 m (s)")*(Barèmes!$B$6:$B$28=H581)*(Barèmes!$C$6:$C$28=IF(H581="6ème","Mixte",G581)))=0),"",IF(SUMPRODUCT((Barèmes!$A$6:$A$28="Vitesse — 50 m (s)")*(Barèmes!$B$6:$B$28=H581)*(Barèmes!$C$6:$C$28=IF(H581="6ème","Mixte",G581))*(Barèmes!$J$6:$J$28="+"))&gt;0,IF(U581&lt;=SUMIFS(Barèmes!$D$6:$D$28,Barèmes!$A$6:$A$28,"Vitesse — 50 m (s)",Barèmes!$B$6:$B$28,H581,Barèmes!$C$6:$C$28,IF(H581="6ème","Mixte",G581)),"à besoin",IF(U581&lt;=SUMIFS(Barèmes!$E$6:$E$28,Barèmes!$A$6:$A$28,"Vitesse — 50 m (s)",Barèmes!$B$6:$B$28,H581,Barèmes!$C$6:$C$28,IF(H581="6ème","Mixte",G581)),"fragile","satisfaisant")),IF(U581&gt;=SUMIFS(Barèmes!$D$6:$D$28,Barèmes!$A$6:$A$28,"Vitesse — 50 m (s)",Barèmes!$B$6:$B$28,H581,Barèmes!$C$6:$C$28,IF(H581="6ème","Mixte",G581)),"à besoin",IF(U581&gt;=SUMIFS(Barèmes!$E$6:$E$28,Barèmes!$A$6:$A$28,"Vitesse — 50 m (s)",Barèmes!$B$6:$B$28,H581,Barèmes!$C$6:$C$28,IF(H581="6ème","Mixte",G581)),"fragile","satisfaisant"))))</f>
        <v/>
      </c>
      <c r="W581" s="25" t="str">
        <f>IF(OR(U581="",SUMPRODUCT((Barèmes!$A$6:$A$28="Vitesse — 50 m (s)")*(Barèmes!$B$6:$B$28=H581)*(Barèmes!$C$6:$C$28=IF(H581="6ème","Mixte",G581)))=0),"",IF(SUMPRODUCT((Barèmes!$A$6:$A$28="Vitesse — 50 m (s)")*(Barèmes!$B$6:$B$28=H581)*(Barèmes!$C$6:$C$28=IF(H581="6ème","Mixte",G581))*(Barèmes!$J$6:$J$28="+"))&gt;0,IF(U581&lt;=SUMIFS(Barèmes!$F$6:$F$28,Barèmes!$A$6:$A$28,"Vitesse — 50 m (s)",Barèmes!$B$6:$B$28,H581,Barèmes!$C$6:$C$28,IF(H581="6ème","Mixte",G581)),Barèmes!$B$2,IF(U581&lt;=SUMIFS(Barèmes!$G$6:$G$28,Barèmes!$A$6:$A$28,"Vitesse — 50 m (s)",Barèmes!$B$6:$B$28,H581,Barèmes!$C$6:$C$28,IF(H581="6ème","Mixte",G581)),Barèmes!$C$2,IF(U581&lt;=SUMIFS(Barèmes!$H$6:$H$28,Barèmes!$A$6:$A$28,"Vitesse — 50 m (s)",Barèmes!$B$6:$B$28,H581,Barèmes!$C$6:$C$28,IF(H581="6ème","Mixte",G581)),Barèmes!$D$2,IF(U581&lt;=SUMIFS(Barèmes!$I$6:$I$28,Barèmes!$A$6:$A$28,"Vitesse — 50 m (s)",Barèmes!$B$6:$B$28,H581,Barèmes!$C$6:$C$28,IF(H581="6ème","Mixte",G581)),Barèmes!$E$2,Barèmes!$F$2)))),IF(U581&gt;=SUMIFS(Barèmes!$F$6:$F$28,Barèmes!$A$6:$A$28,"Vitesse — 50 m (s)",Barèmes!$B$6:$B$28,H581,Barèmes!$C$6:$C$28,IF(H581="6ème","Mixte",G581)),Barèmes!$B$2,IF(U581&gt;=SUMIFS(Barèmes!$G$6:$G$28,Barèmes!$A$6:$A$28,"Vitesse — 50 m (s)",Barèmes!$B$6:$B$28,H581,Barèmes!$C$6:$C$28,IF(H581="6ème","Mixte",G581)),Barèmes!$C$2,IF(U581&gt;=SUMIFS(Barèmes!$H$6:$H$28,Barèmes!$A$6:$A$28,"Vitesse — 50 m (s)",Barèmes!$B$6:$B$28,H581,Barèmes!$C$6:$C$28,IF(H581="6ème","Mixte",G581)),Barèmes!$D$2,IF(U581&gt;=SUMIFS(Barèmes!$I$6:$I$28,Barèmes!$A$6:$A$28,"Vitesse — 50 m (s)",Barèmes!$B$6:$B$28,H581,Barèmes!$C$6:$C$28,IF(H581="6ème","Mixte",G581)),Barèmes!$E$2,Barèmes!$F$2))))))</f>
        <v/>
      </c>
      <c r="X581" s="18"/>
      <c r="Y581" s="26" t="str" cm="1">
        <f t="array" ref="Y581">IF(OR(X581="",SUMPRODUCT((Barèmes!$A$6:$A$28="Souplesse (score 1-5)")*(Barèmes!$B$6:$B$28=H581)*(Barèmes!$C$6:$C$28=IF(H581="6ème","Mixte",G581)))=0),"",IF(SUMPRODUCT((Barèmes!$A$6:$A$28="Souplesse (score 1-5)")*(Barèmes!$B$6:$B$28=H581)*(Barèmes!$C$6:$C$28=IF(H581="6ème","Mixte",G581))*(Barèmes!$J$6:$J$28="+"))&gt;0,IF(X581&lt;=SUMIFS(Barèmes!$D$6:$D$28,Barèmes!$A$6:$A$28,"Souplesse (score 1-5)",Barèmes!$B$6:$B$28,H581,Barèmes!$C$6:$C$28,IF(H581="6ème","Mixte",G581)),"à besoin",IF(X581&lt;=SUMIFS(Barèmes!$E$6:$E$28,Barèmes!$A$6:$A$28,"Souplesse (score 1-5)",Barèmes!$B$6:$B$28,H581,Barèmes!$C$6:$C$28,IF(H581="6ème","Mixte",G581)),"fragile","satisfaisant")),IF(X581&gt;=SUMIFS(Barèmes!$D$6:$D$28,Barèmes!$A$6:$A$28,"Souplesse (score 1-5)",Barèmes!$B$6:$B$28,H581,Barèmes!$C$6:$C$28,IF(H581="6ème","Mixte",G581)),"à besoin",IF(X581&gt;=SUMIFS(Barèmes!$E$6:$E$28,Barèmes!$A$6:$A$28,"Souplesse (score 1-5)",Barèmes!$B$6:$B$28,H581,Barèmes!$C$6:$C$28,IF(H581="6ème","Mixte",G581)),"fragile","satisfaisant"))))</f>
        <v/>
      </c>
      <c r="Z581" s="26" t="str" cm="1">
        <f t="array" ref="Z581">IF(OR(X581="",SUMPRODUCT((Barèmes!$A$6:$A$28="Souplesse (score 1-5)")*(Barèmes!$B$6:$B$28=H581)*(Barèmes!$C$6:$C$28=IF(H581="6ème","Mixte",G581)))=0),"",IF(SUMPRODUCT((Barèmes!$A$6:$A$28="Souplesse (score 1-5)")*(Barèmes!$B$6:$B$28=H581)*(Barèmes!$C$6:$C$28=IF(H581="6ème","Mixte",G581))*(Barèmes!$J$6:$J$28="+"))&gt;0,IF(X581&lt;=SUMIFS(Barèmes!$F$6:$F$28,Barèmes!$A$6:$A$28,"Souplesse (score 1-5)",Barèmes!$B$6:$B$28,H581,Barèmes!$C$6:$C$28,IF(H581="6ème","Mixte",G581)),Barèmes!$B$2,IF(X581&lt;=SUMIFS(Barèmes!$G$6:$G$28,Barèmes!$A$6:$A$28,"Souplesse (score 1-5)",Barèmes!$B$6:$B$28,H581,Barèmes!$C$6:$C$28,IF(H581="6ème","Mixte",G581)),Barèmes!$C$2,IF(X581&lt;=SUMIFS(Barèmes!$H$6:$H$28,Barèmes!$A$6:$A$28,"Souplesse (score 1-5)",Barèmes!$B$6:$B$28,H581,Barèmes!$C$6:$C$28,IF(H581="6ème","Mixte",G581)),Barèmes!$D$2,IF(X581&lt;=SUMIFS(Barèmes!$I$6:$I$28,Barèmes!$A$6:$A$28,"Souplesse (score 1-5)",Barèmes!$B$6:$B$28,H581,Barèmes!$C$6:$C$28,IF(H581="6ème","Mixte",G581)),Barèmes!$E$2,Barèmes!$F$2)))),IF(X581&gt;=SUMIFS(Barèmes!$F$6:$F$28,Barèmes!$A$6:$A$28,"Souplesse (score 1-5)",Barèmes!$B$6:$B$28,H581,Barèmes!$C$6:$C$28,IF(H581="6ème","Mixte",G581)),Barèmes!$B$2,IF(X581&gt;=SUMIFS(Barèmes!$G$6:$G$28,Barèmes!$A$6:$A$28,"Souplesse (score 1-5)",Barèmes!$B$6:$B$28,H581,Barèmes!$C$6:$C$28,IF(H581="6ème","Mixte",G581)),Barèmes!$C$2,IF(X581&gt;=SUMIFS(Barèmes!$H$6:$H$28,Barèmes!$A$6:$A$28,"Souplesse (score 1-5)",Barèmes!$B$6:$B$28,H581,Barèmes!$C$6:$C$28,IF(H581="6ème","Mixte",G581)),Barèmes!$D$2,IF(X581&gt;=SUMIFS(Barèmes!$I$6:$I$28,Barèmes!$A$6:$A$28,"Souplesse (score 1-5)",Barèmes!$B$6:$B$28,H581,Barèmes!$C$6:$C$28,IF(H581="6ème","Mixte",G581)),Barèmes!$E$2,Barèmes!$F$2))))))</f>
        <v/>
      </c>
      <c r="AA581" s="22"/>
      <c r="AB581" s="27" t="str">
        <f>IF(OR(AA581="",SUMPRODUCT((Barèmes!$A$6:$A$28="Agilité — T-test 974 (s)")*(Barèmes!$B$6:$B$28=H581)*(Barèmes!$C$6:$C$28=IF(H581="6ème","Mixte",G581)))=0),"",IF(SUMPRODUCT((Barèmes!$A$6:$A$28="Agilité — T-test 974 (s)")*(Barèmes!$B$6:$B$28=H581)*(Barèmes!$C$6:$C$28=IF(H581="6ème","Mixte",G581))*(Barèmes!$J$6:$J$28="+"))&gt;0,IF(AA581&lt;=SUMIFS(Barèmes!$D$6:$D$28,Barèmes!$A$6:$A$28,"Agilité — T-test 974 (s)",Barèmes!$B$6:$B$28,H581,Barèmes!$C$6:$C$28,IF(H581="6ème","Mixte",G581)),"à besoin",IF(AA581&lt;=SUMIFS(Barèmes!$E$6:$E$28,Barèmes!$A$6:$A$28,"Agilité — T-test 974 (s)",Barèmes!$B$6:$B$28,H581,Barèmes!$C$6:$C$28,IF(H581="6ème","Mixte",G581)),"fragile","satisfaisant")),IF(AA581&gt;=SUMIFS(Barèmes!$D$6:$D$28,Barèmes!$A$6:$A$28,"Agilité — T-test 974 (s)",Barèmes!$B$6:$B$28,H581,Barèmes!$C$6:$C$28,IF(H581="6ème","Mixte",G581)),"à besoin",IF(AA581&gt;=SUMIFS(Barèmes!$E$6:$E$28,Barèmes!$A$6:$A$28,"Agilité — T-test 974 (s)",Barèmes!$B$6:$B$28,H581,Barèmes!$C$6:$C$28,IF(H581="6ème","Mixte",G581)),"fragile","satisfaisant"))))</f>
        <v/>
      </c>
      <c r="AC581" s="27" t="str">
        <f>IF(OR(AA581="",SUMPRODUCT((Barèmes!$A$6:$A$28="Agilité — T-test 974 (s)")*(Barèmes!$B$6:$B$28=H581)*(Barèmes!$C$6:$C$28=IF(H581="6ème","Mixte",G581)))=0),"",IF(SUMPRODUCT((Barèmes!$A$6:$A$28="Agilité — T-test 974 (s)")*(Barèmes!$B$6:$B$28=H581)*(Barèmes!$C$6:$C$28=IF(H581="6ème","Mixte",G581))*(Barèmes!$J$6:$J$28="+"))&gt;0,IF(AA581&lt;=SUMIFS(Barèmes!$F$6:$F$28,Barèmes!$A$6:$A$28,"Agilité — T-test 974 (s)",Barèmes!$B$6:$B$28,H581,Barèmes!$C$6:$C$28,IF(H581="6ème","Mixte",G581)),Barèmes!$B$2,IF(AA581&lt;=SUMIFS(Barèmes!$G$6:$G$28,Barèmes!$A$6:$A$28,"Agilité — T-test 974 (s)",Barèmes!$B$6:$B$28,H581,Barèmes!$C$6:$C$28,IF(H581="6ème","Mixte",G581)),Barèmes!$C$2,IF(AA581&lt;=SUMIFS(Barèmes!$H$6:$H$28,Barèmes!$A$6:$A$28,"Agilité — T-test 974 (s)",Barèmes!$B$6:$B$28,H581,Barèmes!$C$6:$C$28,IF(H581="6ème","Mixte",G581)),Barèmes!$D$2,IF(AA581&lt;=SUMIFS(Barèmes!$I$6:$I$28,Barèmes!$A$6:$A$28,"Agilité — T-test 974 (s)",Barèmes!$B$6:$B$28,H581,Barèmes!$C$6:$C$28,IF(H581="6ème","Mixte",G581)),Barèmes!$E$2,Barèmes!$F$2)))),IF(AA581&gt;=SUMIFS(Barèmes!$F$6:$F$28,Barèmes!$A$6:$A$28,"Agilité — T-test 974 (s)",Barèmes!$B$6:$B$28,H581,Barèmes!$C$6:$C$28,IF(H581="6ème","Mixte",G581)),Barèmes!$B$2,IF(AA581&gt;=SUMIFS(Barèmes!$G$6:$G$28,Barèmes!$A$6:$A$28,"Agilité — T-test 974 (s)",Barèmes!$B$6:$B$28,H581,Barèmes!$C$6:$C$28,IF(H581="6ème","Mixte",G581)),Barèmes!$C$2,IF(AA581&gt;=SUMIFS(Barèmes!$H$6:$H$28,Barèmes!$A$6:$A$28,"Agilité — T-test 974 (s)",Barèmes!$B$6:$B$28,H581,Barèmes!$C$6:$C$28,IF(H581="6ème","Mixte",G581)),Barèmes!$D$2,IF(AA581&gt;=SUMIFS(Barèmes!$I$6:$I$28,Barèmes!$A$6:$A$28,"Agilité — T-test 974 (s)",Barèmes!$B$6:$B$28,H581,Barèmes!$C$6:$C$28,IF(H581="6ème","Mixte",G581)),Barèmes!$E$2,Barèmes!$F$2))))))</f>
        <v/>
      </c>
      <c r="AD581" s="28" t="str">
        <f t="shared" ref="AD581:AD604" si="74">IF(OR(AA581="",R581=""),"",AA581-R581)</f>
        <v/>
      </c>
      <c r="AE581" s="29" t="str">
        <f t="shared" ref="AE581:AE604" si="75">IF(OR(AA581="",R581="",R581=0),"",AA581/R581*100)</f>
        <v/>
      </c>
      <c r="AF581" s="30" t="str">
        <f>IF(OR(AD581="",SUMPRODUCT((Barèmes!$A$6:$A$28="Surcoût d'agilité (s) — technique")*(Barèmes!$B$6:$B$28=H581)*(Barèmes!$C$6:$C$28=IF(H581="6ème","Mixte",G581)))=0),"",IF(SUMPRODUCT((Barèmes!$A$6:$A$28="Surcoût d'agilité (s) — technique")*(Barèmes!$B$6:$B$28=H581)*(Barèmes!$C$6:$C$28=IF(H581="6ème","Mixte",G581))*(Barèmes!$J$6:$J$28="+"))&gt;0,IF(AD581&lt;=SUMIFS(Barèmes!$D$6:$D$28,Barèmes!$A$6:$A$28,"Surcoût d'agilité (s) — technique",Barèmes!$B$6:$B$28,H581,Barèmes!$C$6:$C$28,IF(H581="6ème","Mixte",G581)),"à besoin",IF(AD581&lt;=SUMIFS(Barèmes!$E$6:$E$28,Barèmes!$A$6:$A$28,"Surcoût d'agilité (s) — technique",Barèmes!$B$6:$B$28,H581,Barèmes!$C$6:$C$28,IF(H581="6ème","Mixte",G581)),"fragile","satisfaisant")),IF(AD581&gt;=SUMIFS(Barèmes!$D$6:$D$28,Barèmes!$A$6:$A$28,"Surcoût d'agilité (s) — technique",Barèmes!$B$6:$B$28,H581,Barèmes!$C$6:$C$28,IF(H581="6ème","Mixte",G581)),"à besoin",IF(AD581&gt;=SUMIFS(Barèmes!$E$6:$E$28,Barèmes!$A$6:$A$28,"Surcoût d'agilité (s) — technique",Barèmes!$B$6:$B$28,H581,Barèmes!$C$6:$C$28,IF(H581="6ème","Mixte",G581)),"fragile","satisfaisant"))))</f>
        <v/>
      </c>
      <c r="AG581" s="30" t="str">
        <f>IF(OR(AD581="",SUMPRODUCT((Barèmes!$A$6:$A$28="Surcoût d'agilité (s) — technique")*(Barèmes!$B$6:$B$28=H581)*(Barèmes!$C$6:$C$28=IF(H581="6ème","Mixte",G581)))=0),"",IF(SUMPRODUCT((Barèmes!$A$6:$A$28="Surcoût d'agilité (s) — technique")*(Barèmes!$B$6:$B$28=H581)*(Barèmes!$C$6:$C$28=IF(H581="6ème","Mixte",G581))*(Barèmes!$J$6:$J$28="+"))&gt;0,IF(AD581&lt;=SUMIFS(Barèmes!$F$6:$F$28,Barèmes!$A$6:$A$28,"Surcoût d'agilité (s) — technique",Barèmes!$B$6:$B$28,H581,Barèmes!$C$6:$C$28,IF(H581="6ème","Mixte",G581)),Barèmes!$B$2,IF(AD581&lt;=SUMIFS(Barèmes!$G$6:$G$28,Barèmes!$A$6:$A$28,"Surcoût d'agilité (s) — technique",Barèmes!$B$6:$B$28,H581,Barèmes!$C$6:$C$28,IF(H581="6ème","Mixte",G581)),Barèmes!$C$2,IF(AD581&lt;=SUMIFS(Barèmes!$H$6:$H$28,Barèmes!$A$6:$A$28,"Surcoût d'agilité (s) — technique",Barèmes!$B$6:$B$28,H581,Barèmes!$C$6:$C$28,IF(H581="6ème","Mixte",G581)),Barèmes!$D$2,IF(AD581&lt;=SUMIFS(Barèmes!$I$6:$I$28,Barèmes!$A$6:$A$28,"Surcoût d'agilité (s) — technique",Barèmes!$B$6:$B$28,H581,Barèmes!$C$6:$C$28,IF(H581="6ème","Mixte",G581)),Barèmes!$E$2,Barèmes!$F$2)))),IF(AD581&gt;=SUMIFS(Barèmes!$F$6:$F$28,Barèmes!$A$6:$A$28,"Surcoût d'agilité (s) — technique",Barèmes!$B$6:$B$28,H581,Barèmes!$C$6:$C$28,IF(H581="6ème","Mixte",G581)),Barèmes!$B$2,IF(AD581&gt;=SUMIFS(Barèmes!$G$6:$G$28,Barèmes!$A$6:$A$28,"Surcoût d'agilité (s) — technique",Barèmes!$B$6:$B$28,H581,Barèmes!$C$6:$C$28,IF(H581="6ème","Mixte",G581)),Barèmes!$C$2,IF(AD581&gt;=SUMIFS(Barèmes!$H$6:$H$28,Barèmes!$A$6:$A$28,"Surcoût d'agilité (s) — technique",Barèmes!$B$6:$B$28,H581,Barèmes!$C$6:$C$28,IF(H581="6ème","Mixte",G581)),Barèmes!$D$2,IF(AD581&gt;=SUMIFS(Barèmes!$I$6:$I$28,Barèmes!$A$6:$A$28,"Surcoût d'agilité (s) — technique",Barèmes!$B$6:$B$28,H581,Barèmes!$C$6:$C$28,IF(H581="6ème","Mixte",G581)),Barèmes!$E$2,Barèmes!$F$2))))))</f>
        <v/>
      </c>
      <c r="AH581" s="31" t="str">
        <f>IF((IF(N581="",0,1)+IF(Q581="",0,1)+IF(W581="",0,1)+IF(Z581="",0,1)+IF(AC581="",0,1))=0,"",3*IF(N581=Barèmes!$B$2,1,IF(N581=Barèmes!$C$2,2,IF(N581=Barèmes!$D$2,3,IF(N581=Barèmes!$E$2,4,IF(N581=Barèmes!$F$2,5,0)))))+3*IF(Q581=Barèmes!$B$2,1,IF(Q581=Barèmes!$C$2,2,IF(Q581=Barèmes!$D$2,3,IF(Q581=Barèmes!$E$2,4,IF(Q581=Barèmes!$F$2,5,0)))))+2*IF(W581=Barèmes!$B$2,1,IF(W581=Barèmes!$C$2,2,IF(W581=Barèmes!$D$2,3,IF(W581=Barèmes!$E$2,4,IF(W581=Barèmes!$F$2,5,0)))))+1*IF(Z581=Barèmes!$B$2,1,IF(Z581=Barèmes!$C$2,2,IF(Z581=Barèmes!$D$2,3,IF(Z581=Barèmes!$E$2,4,IF(Z581=Barèmes!$F$2,5,0)))))+1*IF(AC581=Barèmes!$B$2,1,IF(AC581=Barèmes!$C$2,2,IF(AC581=Barèmes!$D$2,3,IF(AC581=Barèmes!$E$2,4,IF(AC581=Barèmes!$F$2,5,0))))))</f>
        <v/>
      </c>
      <c r="AI581" s="31"/>
      <c r="AJ581" s="32" t="str">
        <f>IFERROR(INDEX(Croissance!$B$5:$B$604,MATCH(A581,Croissance!$A$5:$A$604,0)),"")</f>
        <v/>
      </c>
      <c r="AK581" s="32" t="str">
        <f>IFERROR(INDEX(Croissance!$C$5:$C$604,MATCH(A581,Croissance!$A$5:$A$604,0)),"")</f>
        <v/>
      </c>
      <c r="AL581" s="32" t="str">
        <f>IFERROR(INDEX(Croissance!$D$5:$D$604,MATCH(A581,Croissance!$A$5:$A$604,0)),"")</f>
        <v/>
      </c>
      <c r="AM581" s="32" t="str">
        <f>IFERROR(INDEX(Croissance!$E$5:$E$604,MATCH(A581,Croissance!$A$5:$A$604,0)),"")</f>
        <v/>
      </c>
      <c r="AO581" s="33">
        <f t="shared" si="72"/>
        <v>0</v>
      </c>
      <c r="AP581" s="33">
        <f t="shared" ref="AP581:AP604" si="76">IF(OR(A581="",B581=""),0,IF(SUMPRODUCT(($A$5:$A$604=A581)*($B$5:$B$604&gt;B581))=0,1,0))</f>
        <v>0</v>
      </c>
      <c r="AQ581" s="33">
        <f>IF(A581="",0,IF(AND(OR('Synthèse classe'!$C$2="Tous",C581='Synthèse classe'!$C$2),OR('Synthèse classe'!$C$3="Toutes",D581='Synthèse classe'!$C$3),OR('Synthèse classe'!$C$4="Toutes",AND('Synthèse classe'!$C$4="Dernière",AP581=1),B581=IFERROR(VALUE('Synthèse classe'!$C$4),0))),1,0))</f>
        <v>0</v>
      </c>
      <c r="AR581" s="34" t="str">
        <f t="shared" ref="AR581:AR604" si="77">IF(OR(A581="",B581=""),"",A581&amp;"|"&amp;B581)</f>
        <v/>
      </c>
    </row>
    <row r="582" spans="1:44" x14ac:dyDescent="0.2">
      <c r="A582" s="17" t="str">
        <f t="shared" si="73"/>
        <v/>
      </c>
      <c r="B582" s="18"/>
      <c r="C582" s="19"/>
      <c r="D582" s="19"/>
      <c r="E582" s="19"/>
      <c r="F582" s="19"/>
      <c r="G582" s="19"/>
      <c r="H582" s="17" t="str">
        <f t="shared" ref="H582:H604" si="78">IF(D582="","",IF(LEFT(D582,1)="6","6ème",IF(LEFT(D582,1)="2","2nde","Classe non reconnue")))</f>
        <v/>
      </c>
      <c r="I582" s="20"/>
      <c r="J582" s="18"/>
      <c r="K582" s="19"/>
      <c r="L582" s="21" t="str">
        <f t="shared" ref="L582:L604" si="79">IF(K582="","",IF(K582="A","fiable","⚠ à relativiser"))</f>
        <v/>
      </c>
      <c r="M582" s="21" t="str">
        <f>IF(OR(J582="",SUMPRODUCT((Barèmes!$A$6:$A$28="Endurance — Luc Léger (palier)")*(Barèmes!$B$6:$B$28=H582)*(Barèmes!$C$6:$C$28=IF(H582="6ème","Mixte",G582)))=0),"",IF(SUMPRODUCT((Barèmes!$A$6:$A$28="Endurance — Luc Léger (palier)")*(Barèmes!$B$6:$B$28=H582)*(Barèmes!$C$6:$C$28=IF(H582="6ème","Mixte",G582))*(Barèmes!$J$6:$J$28="+"))&gt;0,IF(J582&lt;=SUMIFS(Barèmes!$D$6:$D$28,Barèmes!$A$6:$A$28,"Endurance — Luc Léger (palier)",Barèmes!$B$6:$B$28,H582,Barèmes!$C$6:$C$28,IF(H582="6ème","Mixte",G582)),"à besoin",IF(J582&lt;=SUMIFS(Barèmes!$E$6:$E$28,Barèmes!$A$6:$A$28,"Endurance — Luc Léger (palier)",Barèmes!$B$6:$B$28,H582,Barèmes!$C$6:$C$28,IF(H582="6ème","Mixte",G582)),"fragile","satisfaisant")),IF(J582&gt;=SUMIFS(Barèmes!$D$6:$D$28,Barèmes!$A$6:$A$28,"Endurance — Luc Léger (palier)",Barèmes!$B$6:$B$28,H582,Barèmes!$C$6:$C$28,IF(H582="6ème","Mixte",G582)),"à besoin",IF(J582&gt;=SUMIFS(Barèmes!$E$6:$E$28,Barèmes!$A$6:$A$28,"Endurance — Luc Léger (palier)",Barèmes!$B$6:$B$28,H582,Barèmes!$C$6:$C$28,IF(H582="6ème","Mixte",G582)),"fragile","satisfaisant"))))</f>
        <v/>
      </c>
      <c r="N582" s="21" t="str">
        <f>IF(OR(J582="",SUMPRODUCT((Barèmes!$A$6:$A$28="Endurance — Luc Léger (palier)")*(Barèmes!$B$6:$B$28=H582)*(Barèmes!$C$6:$C$28=IF(H582="6ème","Mixte",G582)))=0),"",IF(SUMPRODUCT((Barèmes!$A$6:$A$28="Endurance — Luc Léger (palier)")*(Barèmes!$B$6:$B$28=H582)*(Barèmes!$C$6:$C$28=IF(H582="6ème","Mixte",G582))*(Barèmes!$J$6:$J$28="+"))&gt;0,IF(J582&lt;=SUMIFS(Barèmes!$F$6:$F$28,Barèmes!$A$6:$A$28,"Endurance — Luc Léger (palier)",Barèmes!$B$6:$B$28,H582,Barèmes!$C$6:$C$28,IF(H582="6ème","Mixte",G582)),Barèmes!$B$2,IF(J582&lt;=SUMIFS(Barèmes!$G$6:$G$28,Barèmes!$A$6:$A$28,"Endurance — Luc Léger (palier)",Barèmes!$B$6:$B$28,H582,Barèmes!$C$6:$C$28,IF(H582="6ème","Mixte",G582)),Barèmes!$C$2,IF(J582&lt;=SUMIFS(Barèmes!$H$6:$H$28,Barèmes!$A$6:$A$28,"Endurance — Luc Léger (palier)",Barèmes!$B$6:$B$28,H582,Barèmes!$C$6:$C$28,IF(H582="6ème","Mixte",G582)),Barèmes!$D$2,IF(J582&lt;=SUMIFS(Barèmes!$I$6:$I$28,Barèmes!$A$6:$A$28,"Endurance — Luc Léger (palier)",Barèmes!$B$6:$B$28,H582,Barèmes!$C$6:$C$28,IF(H582="6ème","Mixte",G582)),Barèmes!$E$2,Barèmes!$F$2)))),IF(J582&gt;=SUMIFS(Barèmes!$F$6:$F$28,Barèmes!$A$6:$A$28,"Endurance — Luc Léger (palier)",Barèmes!$B$6:$B$28,H582,Barèmes!$C$6:$C$28,IF(H582="6ème","Mixte",G582)),Barèmes!$B$2,IF(J582&gt;=SUMIFS(Barèmes!$G$6:$G$28,Barèmes!$A$6:$A$28,"Endurance — Luc Léger (palier)",Barèmes!$B$6:$B$28,H582,Barèmes!$C$6:$C$28,IF(H582="6ème","Mixte",G582)),Barèmes!$C$2,IF(J582&gt;=SUMIFS(Barèmes!$H$6:$H$28,Barèmes!$A$6:$A$28,"Endurance — Luc Léger (palier)",Barèmes!$B$6:$B$28,H582,Barèmes!$C$6:$C$28,IF(H582="6ème","Mixte",G582)),Barèmes!$D$2,IF(J582&gt;=SUMIFS(Barèmes!$I$6:$I$28,Barèmes!$A$6:$A$28,"Endurance — Luc Léger (palier)",Barèmes!$B$6:$B$28,H582,Barèmes!$C$6:$C$28,IF(H582="6ème","Mixte",G582)),Barèmes!$E$2,Barèmes!$F$2))))))</f>
        <v/>
      </c>
      <c r="O582" s="22"/>
      <c r="P582" s="23" t="str">
        <f>IF(OR(O582="",SUMPRODUCT((Barèmes!$A$6:$A$28="Force bas du corps — Saut en longueur (m)")*(Barèmes!$B$6:$B$28=H582)*(Barèmes!$C$6:$C$28=IF(H582="6ème","Mixte",G582)))=0),"",IF(SUMPRODUCT((Barèmes!$A$6:$A$28="Force bas du corps — Saut en longueur (m)")*(Barèmes!$B$6:$B$28=H582)*(Barèmes!$C$6:$C$28=IF(H582="6ème","Mixte",G582))*(Barèmes!$J$6:$J$28="+"))&gt;0,IF(O582&lt;=SUMIFS(Barèmes!$D$6:$D$28,Barèmes!$A$6:$A$28,"Force bas du corps — Saut en longueur (m)",Barèmes!$B$6:$B$28,H582,Barèmes!$C$6:$C$28,IF(H582="6ème","Mixte",G582)),"à besoin",IF(O582&lt;=SUMIFS(Barèmes!$E$6:$E$28,Barèmes!$A$6:$A$28,"Force bas du corps — Saut en longueur (m)",Barèmes!$B$6:$B$28,H582,Barèmes!$C$6:$C$28,IF(H582="6ème","Mixte",G582)),"fragile","satisfaisant")),IF(O582&gt;=SUMIFS(Barèmes!$D$6:$D$28,Barèmes!$A$6:$A$28,"Force bas du corps — Saut en longueur (m)",Barèmes!$B$6:$B$28,H582,Barèmes!$C$6:$C$28,IF(H582="6ème","Mixte",G582)),"à besoin",IF(O582&gt;=SUMIFS(Barèmes!$E$6:$E$28,Barèmes!$A$6:$A$28,"Force bas du corps — Saut en longueur (m)",Barèmes!$B$6:$B$28,H582,Barèmes!$C$6:$C$28,IF(H582="6ème","Mixte",G582)),"fragile","satisfaisant"))))</f>
        <v/>
      </c>
      <c r="Q582" s="23" t="str">
        <f>IF(OR(O582="",SUMPRODUCT((Barèmes!$A$6:$A$28="Force bas du corps — Saut en longueur (m)")*(Barèmes!$B$6:$B$28=H582)*(Barèmes!$C$6:$C$28=IF(H582="6ème","Mixte",G582)))=0),"",IF(SUMPRODUCT((Barèmes!$A$6:$A$28="Force bas du corps — Saut en longueur (m)")*(Barèmes!$B$6:$B$28=H582)*(Barèmes!$C$6:$C$28=IF(H582="6ème","Mixte",G582))*(Barèmes!$J$6:$J$28="+"))&gt;0,IF(O582&lt;=SUMIFS(Barèmes!$F$6:$F$28,Barèmes!$A$6:$A$28,"Force bas du corps — Saut en longueur (m)",Barèmes!$B$6:$B$28,H582,Barèmes!$C$6:$C$28,IF(H582="6ème","Mixte",G582)),Barèmes!$B$2,IF(O582&lt;=SUMIFS(Barèmes!$G$6:$G$28,Barèmes!$A$6:$A$28,"Force bas du corps — Saut en longueur (m)",Barèmes!$B$6:$B$28,H582,Barèmes!$C$6:$C$28,IF(H582="6ème","Mixte",G582)),Barèmes!$C$2,IF(O582&lt;=SUMIFS(Barèmes!$H$6:$H$28,Barèmes!$A$6:$A$28,"Force bas du corps — Saut en longueur (m)",Barèmes!$B$6:$B$28,H582,Barèmes!$C$6:$C$28,IF(H582="6ème","Mixte",G582)),Barèmes!$D$2,IF(O582&lt;=SUMIFS(Barèmes!$I$6:$I$28,Barèmes!$A$6:$A$28,"Force bas du corps — Saut en longueur (m)",Barèmes!$B$6:$B$28,H582,Barèmes!$C$6:$C$28,IF(H582="6ème","Mixte",G582)),Barèmes!$E$2,Barèmes!$F$2)))),IF(O582&gt;=SUMIFS(Barèmes!$F$6:$F$28,Barèmes!$A$6:$A$28,"Force bas du corps — Saut en longueur (m)",Barèmes!$B$6:$B$28,H582,Barèmes!$C$6:$C$28,IF(H582="6ème","Mixte",G582)),Barèmes!$B$2,IF(O582&gt;=SUMIFS(Barèmes!$G$6:$G$28,Barèmes!$A$6:$A$28,"Force bas du corps — Saut en longueur (m)",Barèmes!$B$6:$B$28,H582,Barèmes!$C$6:$C$28,IF(H582="6ème","Mixte",G582)),Barèmes!$C$2,IF(O582&gt;=SUMIFS(Barèmes!$H$6:$H$28,Barèmes!$A$6:$A$28,"Force bas du corps — Saut en longueur (m)",Barèmes!$B$6:$B$28,H582,Barèmes!$C$6:$C$28,IF(H582="6ème","Mixte",G582)),Barèmes!$D$2,IF(O582&gt;=SUMIFS(Barèmes!$I$6:$I$28,Barèmes!$A$6:$A$28,"Force bas du corps — Saut en longueur (m)",Barèmes!$B$6:$B$28,H582,Barèmes!$C$6:$C$28,IF(H582="6ème","Mixte",G582)),Barèmes!$E$2,Barèmes!$F$2))))))</f>
        <v/>
      </c>
      <c r="R582" s="22"/>
      <c r="S582" s="24" t="str">
        <f>IF(OR(R582="",SUMPRODUCT((Barèmes!$A$6:$A$28="Vitesse — 30 m (s)")*(Barèmes!$B$6:$B$28=H582)*(Barèmes!$C$6:$C$28=IF(H582="6ème","Mixte",G582)))=0),"",IF(SUMPRODUCT((Barèmes!$A$6:$A$28="Vitesse — 30 m (s)")*(Barèmes!$B$6:$B$28=H582)*(Barèmes!$C$6:$C$28=IF(H582="6ème","Mixte",G582))*(Barèmes!$J$6:$J$28="+"))&gt;0,IF(R582&lt;=SUMIFS(Barèmes!$D$6:$D$28,Barèmes!$A$6:$A$28,"Vitesse — 30 m (s)",Barèmes!$B$6:$B$28,H582,Barèmes!$C$6:$C$28,IF(H582="6ème","Mixte",G582)),"à besoin",IF(R582&lt;=SUMIFS(Barèmes!$E$6:$E$28,Barèmes!$A$6:$A$28,"Vitesse — 30 m (s)",Barèmes!$B$6:$B$28,H582,Barèmes!$C$6:$C$28,IF(H582="6ème","Mixte",G582)),"fragile","satisfaisant")),IF(R582&gt;=SUMIFS(Barèmes!$D$6:$D$28,Barèmes!$A$6:$A$28,"Vitesse — 30 m (s)",Barèmes!$B$6:$B$28,H582,Barèmes!$C$6:$C$28,IF(H582="6ème","Mixte",G582)),"à besoin",IF(R582&gt;=SUMIFS(Barèmes!$E$6:$E$28,Barèmes!$A$6:$A$28,"Vitesse — 30 m (s)",Barèmes!$B$6:$B$28,H582,Barèmes!$C$6:$C$28,IF(H582="6ème","Mixte",G582)),"fragile","satisfaisant"))))</f>
        <v/>
      </c>
      <c r="T582" s="24" t="str">
        <f>IF(OR(R582="",SUMPRODUCT((Barèmes!$A$6:$A$28="Vitesse — 30 m (s)")*(Barèmes!$B$6:$B$28=H582)*(Barèmes!$C$6:$C$28=IF(H582="6ème","Mixte",G582)))=0),"",IF(SUMPRODUCT((Barèmes!$A$6:$A$28="Vitesse — 30 m (s)")*(Barèmes!$B$6:$B$28=H582)*(Barèmes!$C$6:$C$28=IF(H582="6ème","Mixte",G582))*(Barèmes!$J$6:$J$28="+"))&gt;0,IF(R582&lt;=SUMIFS(Barèmes!$F$6:$F$28,Barèmes!$A$6:$A$28,"Vitesse — 30 m (s)",Barèmes!$B$6:$B$28,H582,Barèmes!$C$6:$C$28,IF(H582="6ème","Mixte",G582)),Barèmes!$B$2,IF(R582&lt;=SUMIFS(Barèmes!$G$6:$G$28,Barèmes!$A$6:$A$28,"Vitesse — 30 m (s)",Barèmes!$B$6:$B$28,H582,Barèmes!$C$6:$C$28,IF(H582="6ème","Mixte",G582)),Barèmes!$C$2,IF(R582&lt;=SUMIFS(Barèmes!$H$6:$H$28,Barèmes!$A$6:$A$28,"Vitesse — 30 m (s)",Barèmes!$B$6:$B$28,H582,Barèmes!$C$6:$C$28,IF(H582="6ème","Mixte",G582)),Barèmes!$D$2,IF(R582&lt;=SUMIFS(Barèmes!$I$6:$I$28,Barèmes!$A$6:$A$28,"Vitesse — 30 m (s)",Barèmes!$B$6:$B$28,H582,Barèmes!$C$6:$C$28,IF(H582="6ème","Mixte",G582)),Barèmes!$E$2,Barèmes!$F$2)))),IF(R582&gt;=SUMIFS(Barèmes!$F$6:$F$28,Barèmes!$A$6:$A$28,"Vitesse — 30 m (s)",Barèmes!$B$6:$B$28,H582,Barèmes!$C$6:$C$28,IF(H582="6ème","Mixte",G582)),Barèmes!$B$2,IF(R582&gt;=SUMIFS(Barèmes!$G$6:$G$28,Barèmes!$A$6:$A$28,"Vitesse — 30 m (s)",Barèmes!$B$6:$B$28,H582,Barèmes!$C$6:$C$28,IF(H582="6ème","Mixte",G582)),Barèmes!$C$2,IF(R582&gt;=SUMIFS(Barèmes!$H$6:$H$28,Barèmes!$A$6:$A$28,"Vitesse — 30 m (s)",Barèmes!$B$6:$B$28,H582,Barèmes!$C$6:$C$28,IF(H582="6ème","Mixte",G582)),Barèmes!$D$2,IF(R582&gt;=SUMIFS(Barèmes!$I$6:$I$28,Barèmes!$A$6:$A$28,"Vitesse — 30 m (s)",Barèmes!$B$6:$B$28,H582,Barèmes!$C$6:$C$28,IF(H582="6ème","Mixte",G582)),Barèmes!$E$2,Barèmes!$F$2))))))</f>
        <v/>
      </c>
      <c r="U582" s="22"/>
      <c r="V582" s="25" t="str">
        <f>IF(OR(U582="",SUMPRODUCT((Barèmes!$A$6:$A$28="Vitesse — 50 m (s)")*(Barèmes!$B$6:$B$28=H582)*(Barèmes!$C$6:$C$28=IF(H582="6ème","Mixte",G582)))=0),"",IF(SUMPRODUCT((Barèmes!$A$6:$A$28="Vitesse — 50 m (s)")*(Barèmes!$B$6:$B$28=H582)*(Barèmes!$C$6:$C$28=IF(H582="6ème","Mixte",G582))*(Barèmes!$J$6:$J$28="+"))&gt;0,IF(U582&lt;=SUMIFS(Barèmes!$D$6:$D$28,Barèmes!$A$6:$A$28,"Vitesse — 50 m (s)",Barèmes!$B$6:$B$28,H582,Barèmes!$C$6:$C$28,IF(H582="6ème","Mixte",G582)),"à besoin",IF(U582&lt;=SUMIFS(Barèmes!$E$6:$E$28,Barèmes!$A$6:$A$28,"Vitesse — 50 m (s)",Barèmes!$B$6:$B$28,H582,Barèmes!$C$6:$C$28,IF(H582="6ème","Mixte",G582)),"fragile","satisfaisant")),IF(U582&gt;=SUMIFS(Barèmes!$D$6:$D$28,Barèmes!$A$6:$A$28,"Vitesse — 50 m (s)",Barèmes!$B$6:$B$28,H582,Barèmes!$C$6:$C$28,IF(H582="6ème","Mixte",G582)),"à besoin",IF(U582&gt;=SUMIFS(Barèmes!$E$6:$E$28,Barèmes!$A$6:$A$28,"Vitesse — 50 m (s)",Barèmes!$B$6:$B$28,H582,Barèmes!$C$6:$C$28,IF(H582="6ème","Mixte",G582)),"fragile","satisfaisant"))))</f>
        <v/>
      </c>
      <c r="W582" s="25" t="str">
        <f>IF(OR(U582="",SUMPRODUCT((Barèmes!$A$6:$A$28="Vitesse — 50 m (s)")*(Barèmes!$B$6:$B$28=H582)*(Barèmes!$C$6:$C$28=IF(H582="6ème","Mixte",G582)))=0),"",IF(SUMPRODUCT((Barèmes!$A$6:$A$28="Vitesse — 50 m (s)")*(Barèmes!$B$6:$B$28=H582)*(Barèmes!$C$6:$C$28=IF(H582="6ème","Mixte",G582))*(Barèmes!$J$6:$J$28="+"))&gt;0,IF(U582&lt;=SUMIFS(Barèmes!$F$6:$F$28,Barèmes!$A$6:$A$28,"Vitesse — 50 m (s)",Barèmes!$B$6:$B$28,H582,Barèmes!$C$6:$C$28,IF(H582="6ème","Mixte",G582)),Barèmes!$B$2,IF(U582&lt;=SUMIFS(Barèmes!$G$6:$G$28,Barèmes!$A$6:$A$28,"Vitesse — 50 m (s)",Barèmes!$B$6:$B$28,H582,Barèmes!$C$6:$C$28,IF(H582="6ème","Mixte",G582)),Barèmes!$C$2,IF(U582&lt;=SUMIFS(Barèmes!$H$6:$H$28,Barèmes!$A$6:$A$28,"Vitesse — 50 m (s)",Barèmes!$B$6:$B$28,H582,Barèmes!$C$6:$C$28,IF(H582="6ème","Mixte",G582)),Barèmes!$D$2,IF(U582&lt;=SUMIFS(Barèmes!$I$6:$I$28,Barèmes!$A$6:$A$28,"Vitesse — 50 m (s)",Barèmes!$B$6:$B$28,H582,Barèmes!$C$6:$C$28,IF(H582="6ème","Mixte",G582)),Barèmes!$E$2,Barèmes!$F$2)))),IF(U582&gt;=SUMIFS(Barèmes!$F$6:$F$28,Barèmes!$A$6:$A$28,"Vitesse — 50 m (s)",Barèmes!$B$6:$B$28,H582,Barèmes!$C$6:$C$28,IF(H582="6ème","Mixte",G582)),Barèmes!$B$2,IF(U582&gt;=SUMIFS(Barèmes!$G$6:$G$28,Barèmes!$A$6:$A$28,"Vitesse — 50 m (s)",Barèmes!$B$6:$B$28,H582,Barèmes!$C$6:$C$28,IF(H582="6ème","Mixte",G582)),Barèmes!$C$2,IF(U582&gt;=SUMIFS(Barèmes!$H$6:$H$28,Barèmes!$A$6:$A$28,"Vitesse — 50 m (s)",Barèmes!$B$6:$B$28,H582,Barèmes!$C$6:$C$28,IF(H582="6ème","Mixte",G582)),Barèmes!$D$2,IF(U582&gt;=SUMIFS(Barèmes!$I$6:$I$28,Barèmes!$A$6:$A$28,"Vitesse — 50 m (s)",Barèmes!$B$6:$B$28,H582,Barèmes!$C$6:$C$28,IF(H582="6ème","Mixte",G582)),Barèmes!$E$2,Barèmes!$F$2))))))</f>
        <v/>
      </c>
      <c r="X582" s="18"/>
      <c r="Y582" s="26" t="str" cm="1">
        <f t="array" ref="Y582">IF(OR(X582="",SUMPRODUCT((Barèmes!$A$6:$A$28="Souplesse (score 1-5)")*(Barèmes!$B$6:$B$28=H582)*(Barèmes!$C$6:$C$28=IF(H582="6ème","Mixte",G582)))=0),"",IF(SUMPRODUCT((Barèmes!$A$6:$A$28="Souplesse (score 1-5)")*(Barèmes!$B$6:$B$28=H582)*(Barèmes!$C$6:$C$28=IF(H582="6ème","Mixte",G582))*(Barèmes!$J$6:$J$28="+"))&gt;0,IF(X582&lt;=SUMIFS(Barèmes!$D$6:$D$28,Barèmes!$A$6:$A$28,"Souplesse (score 1-5)",Barèmes!$B$6:$B$28,H582,Barèmes!$C$6:$C$28,IF(H582="6ème","Mixte",G582)),"à besoin",IF(X582&lt;=SUMIFS(Barèmes!$E$6:$E$28,Barèmes!$A$6:$A$28,"Souplesse (score 1-5)",Barèmes!$B$6:$B$28,H582,Barèmes!$C$6:$C$28,IF(H582="6ème","Mixte",G582)),"fragile","satisfaisant")),IF(X582&gt;=SUMIFS(Barèmes!$D$6:$D$28,Barèmes!$A$6:$A$28,"Souplesse (score 1-5)",Barèmes!$B$6:$B$28,H582,Barèmes!$C$6:$C$28,IF(H582="6ème","Mixte",G582)),"à besoin",IF(X582&gt;=SUMIFS(Barèmes!$E$6:$E$28,Barèmes!$A$6:$A$28,"Souplesse (score 1-5)",Barèmes!$B$6:$B$28,H582,Barèmes!$C$6:$C$28,IF(H582="6ème","Mixte",G582)),"fragile","satisfaisant"))))</f>
        <v/>
      </c>
      <c r="Z582" s="26" t="str" cm="1">
        <f t="array" ref="Z582">IF(OR(X582="",SUMPRODUCT((Barèmes!$A$6:$A$28="Souplesse (score 1-5)")*(Barèmes!$B$6:$B$28=H582)*(Barèmes!$C$6:$C$28=IF(H582="6ème","Mixte",G582)))=0),"",IF(SUMPRODUCT((Barèmes!$A$6:$A$28="Souplesse (score 1-5)")*(Barèmes!$B$6:$B$28=H582)*(Barèmes!$C$6:$C$28=IF(H582="6ème","Mixte",G582))*(Barèmes!$J$6:$J$28="+"))&gt;0,IF(X582&lt;=SUMIFS(Barèmes!$F$6:$F$28,Barèmes!$A$6:$A$28,"Souplesse (score 1-5)",Barèmes!$B$6:$B$28,H582,Barèmes!$C$6:$C$28,IF(H582="6ème","Mixte",G582)),Barèmes!$B$2,IF(X582&lt;=SUMIFS(Barèmes!$G$6:$G$28,Barèmes!$A$6:$A$28,"Souplesse (score 1-5)",Barèmes!$B$6:$B$28,H582,Barèmes!$C$6:$C$28,IF(H582="6ème","Mixte",G582)),Barèmes!$C$2,IF(X582&lt;=SUMIFS(Barèmes!$H$6:$H$28,Barèmes!$A$6:$A$28,"Souplesse (score 1-5)",Barèmes!$B$6:$B$28,H582,Barèmes!$C$6:$C$28,IF(H582="6ème","Mixte",G582)),Barèmes!$D$2,IF(X582&lt;=SUMIFS(Barèmes!$I$6:$I$28,Barèmes!$A$6:$A$28,"Souplesse (score 1-5)",Barèmes!$B$6:$B$28,H582,Barèmes!$C$6:$C$28,IF(H582="6ème","Mixte",G582)),Barèmes!$E$2,Barèmes!$F$2)))),IF(X582&gt;=SUMIFS(Barèmes!$F$6:$F$28,Barèmes!$A$6:$A$28,"Souplesse (score 1-5)",Barèmes!$B$6:$B$28,H582,Barèmes!$C$6:$C$28,IF(H582="6ème","Mixte",G582)),Barèmes!$B$2,IF(X582&gt;=SUMIFS(Barèmes!$G$6:$G$28,Barèmes!$A$6:$A$28,"Souplesse (score 1-5)",Barèmes!$B$6:$B$28,H582,Barèmes!$C$6:$C$28,IF(H582="6ème","Mixte",G582)),Barèmes!$C$2,IF(X582&gt;=SUMIFS(Barèmes!$H$6:$H$28,Barèmes!$A$6:$A$28,"Souplesse (score 1-5)",Barèmes!$B$6:$B$28,H582,Barèmes!$C$6:$C$28,IF(H582="6ème","Mixte",G582)),Barèmes!$D$2,IF(X582&gt;=SUMIFS(Barèmes!$I$6:$I$28,Barèmes!$A$6:$A$28,"Souplesse (score 1-5)",Barèmes!$B$6:$B$28,H582,Barèmes!$C$6:$C$28,IF(H582="6ème","Mixte",G582)),Barèmes!$E$2,Barèmes!$F$2))))))</f>
        <v/>
      </c>
      <c r="AA582" s="22"/>
      <c r="AB582" s="27" t="str">
        <f>IF(OR(AA582="",SUMPRODUCT((Barèmes!$A$6:$A$28="Agilité — T-test 974 (s)")*(Barèmes!$B$6:$B$28=H582)*(Barèmes!$C$6:$C$28=IF(H582="6ème","Mixte",G582)))=0),"",IF(SUMPRODUCT((Barèmes!$A$6:$A$28="Agilité — T-test 974 (s)")*(Barèmes!$B$6:$B$28=H582)*(Barèmes!$C$6:$C$28=IF(H582="6ème","Mixte",G582))*(Barèmes!$J$6:$J$28="+"))&gt;0,IF(AA582&lt;=SUMIFS(Barèmes!$D$6:$D$28,Barèmes!$A$6:$A$28,"Agilité — T-test 974 (s)",Barèmes!$B$6:$B$28,H582,Barèmes!$C$6:$C$28,IF(H582="6ème","Mixte",G582)),"à besoin",IF(AA582&lt;=SUMIFS(Barèmes!$E$6:$E$28,Barèmes!$A$6:$A$28,"Agilité — T-test 974 (s)",Barèmes!$B$6:$B$28,H582,Barèmes!$C$6:$C$28,IF(H582="6ème","Mixte",G582)),"fragile","satisfaisant")),IF(AA582&gt;=SUMIFS(Barèmes!$D$6:$D$28,Barèmes!$A$6:$A$28,"Agilité — T-test 974 (s)",Barèmes!$B$6:$B$28,H582,Barèmes!$C$6:$C$28,IF(H582="6ème","Mixte",G582)),"à besoin",IF(AA582&gt;=SUMIFS(Barèmes!$E$6:$E$28,Barèmes!$A$6:$A$28,"Agilité — T-test 974 (s)",Barèmes!$B$6:$B$28,H582,Barèmes!$C$6:$C$28,IF(H582="6ème","Mixte",G582)),"fragile","satisfaisant"))))</f>
        <v/>
      </c>
      <c r="AC582" s="27" t="str">
        <f>IF(OR(AA582="",SUMPRODUCT((Barèmes!$A$6:$A$28="Agilité — T-test 974 (s)")*(Barèmes!$B$6:$B$28=H582)*(Barèmes!$C$6:$C$28=IF(H582="6ème","Mixte",G582)))=0),"",IF(SUMPRODUCT((Barèmes!$A$6:$A$28="Agilité — T-test 974 (s)")*(Barèmes!$B$6:$B$28=H582)*(Barèmes!$C$6:$C$28=IF(H582="6ème","Mixte",G582))*(Barèmes!$J$6:$J$28="+"))&gt;0,IF(AA582&lt;=SUMIFS(Barèmes!$F$6:$F$28,Barèmes!$A$6:$A$28,"Agilité — T-test 974 (s)",Barèmes!$B$6:$B$28,H582,Barèmes!$C$6:$C$28,IF(H582="6ème","Mixte",G582)),Barèmes!$B$2,IF(AA582&lt;=SUMIFS(Barèmes!$G$6:$G$28,Barèmes!$A$6:$A$28,"Agilité — T-test 974 (s)",Barèmes!$B$6:$B$28,H582,Barèmes!$C$6:$C$28,IF(H582="6ème","Mixte",G582)),Barèmes!$C$2,IF(AA582&lt;=SUMIFS(Barèmes!$H$6:$H$28,Barèmes!$A$6:$A$28,"Agilité — T-test 974 (s)",Barèmes!$B$6:$B$28,H582,Barèmes!$C$6:$C$28,IF(H582="6ème","Mixte",G582)),Barèmes!$D$2,IF(AA582&lt;=SUMIFS(Barèmes!$I$6:$I$28,Barèmes!$A$6:$A$28,"Agilité — T-test 974 (s)",Barèmes!$B$6:$B$28,H582,Barèmes!$C$6:$C$28,IF(H582="6ème","Mixte",G582)),Barèmes!$E$2,Barèmes!$F$2)))),IF(AA582&gt;=SUMIFS(Barèmes!$F$6:$F$28,Barèmes!$A$6:$A$28,"Agilité — T-test 974 (s)",Barèmes!$B$6:$B$28,H582,Barèmes!$C$6:$C$28,IF(H582="6ème","Mixte",G582)),Barèmes!$B$2,IF(AA582&gt;=SUMIFS(Barèmes!$G$6:$G$28,Barèmes!$A$6:$A$28,"Agilité — T-test 974 (s)",Barèmes!$B$6:$B$28,H582,Barèmes!$C$6:$C$28,IF(H582="6ème","Mixte",G582)),Barèmes!$C$2,IF(AA582&gt;=SUMIFS(Barèmes!$H$6:$H$28,Barèmes!$A$6:$A$28,"Agilité — T-test 974 (s)",Barèmes!$B$6:$B$28,H582,Barèmes!$C$6:$C$28,IF(H582="6ème","Mixte",G582)),Barèmes!$D$2,IF(AA582&gt;=SUMIFS(Barèmes!$I$6:$I$28,Barèmes!$A$6:$A$28,"Agilité — T-test 974 (s)",Barèmes!$B$6:$B$28,H582,Barèmes!$C$6:$C$28,IF(H582="6ème","Mixte",G582)),Barèmes!$E$2,Barèmes!$F$2))))))</f>
        <v/>
      </c>
      <c r="AD582" s="28" t="str">
        <f t="shared" si="74"/>
        <v/>
      </c>
      <c r="AE582" s="29" t="str">
        <f t="shared" si="75"/>
        <v/>
      </c>
      <c r="AF582" s="30" t="str">
        <f>IF(OR(AD582="",SUMPRODUCT((Barèmes!$A$6:$A$28="Surcoût d'agilité (s) — technique")*(Barèmes!$B$6:$B$28=H582)*(Barèmes!$C$6:$C$28=IF(H582="6ème","Mixte",G582)))=0),"",IF(SUMPRODUCT((Barèmes!$A$6:$A$28="Surcoût d'agilité (s) — technique")*(Barèmes!$B$6:$B$28=H582)*(Barèmes!$C$6:$C$28=IF(H582="6ème","Mixte",G582))*(Barèmes!$J$6:$J$28="+"))&gt;0,IF(AD582&lt;=SUMIFS(Barèmes!$D$6:$D$28,Barèmes!$A$6:$A$28,"Surcoût d'agilité (s) — technique",Barèmes!$B$6:$B$28,H582,Barèmes!$C$6:$C$28,IF(H582="6ème","Mixte",G582)),"à besoin",IF(AD582&lt;=SUMIFS(Barèmes!$E$6:$E$28,Barèmes!$A$6:$A$28,"Surcoût d'agilité (s) — technique",Barèmes!$B$6:$B$28,H582,Barèmes!$C$6:$C$28,IF(H582="6ème","Mixte",G582)),"fragile","satisfaisant")),IF(AD582&gt;=SUMIFS(Barèmes!$D$6:$D$28,Barèmes!$A$6:$A$28,"Surcoût d'agilité (s) — technique",Barèmes!$B$6:$B$28,H582,Barèmes!$C$6:$C$28,IF(H582="6ème","Mixte",G582)),"à besoin",IF(AD582&gt;=SUMIFS(Barèmes!$E$6:$E$28,Barèmes!$A$6:$A$28,"Surcoût d'agilité (s) — technique",Barèmes!$B$6:$B$28,H582,Barèmes!$C$6:$C$28,IF(H582="6ème","Mixte",G582)),"fragile","satisfaisant"))))</f>
        <v/>
      </c>
      <c r="AG582" s="30" t="str">
        <f>IF(OR(AD582="",SUMPRODUCT((Barèmes!$A$6:$A$28="Surcoût d'agilité (s) — technique")*(Barèmes!$B$6:$B$28=H582)*(Barèmes!$C$6:$C$28=IF(H582="6ème","Mixte",G582)))=0),"",IF(SUMPRODUCT((Barèmes!$A$6:$A$28="Surcoût d'agilité (s) — technique")*(Barèmes!$B$6:$B$28=H582)*(Barèmes!$C$6:$C$28=IF(H582="6ème","Mixte",G582))*(Barèmes!$J$6:$J$28="+"))&gt;0,IF(AD582&lt;=SUMIFS(Barèmes!$F$6:$F$28,Barèmes!$A$6:$A$28,"Surcoût d'agilité (s) — technique",Barèmes!$B$6:$B$28,H582,Barèmes!$C$6:$C$28,IF(H582="6ème","Mixte",G582)),Barèmes!$B$2,IF(AD582&lt;=SUMIFS(Barèmes!$G$6:$G$28,Barèmes!$A$6:$A$28,"Surcoût d'agilité (s) — technique",Barèmes!$B$6:$B$28,H582,Barèmes!$C$6:$C$28,IF(H582="6ème","Mixte",G582)),Barèmes!$C$2,IF(AD582&lt;=SUMIFS(Barèmes!$H$6:$H$28,Barèmes!$A$6:$A$28,"Surcoût d'agilité (s) — technique",Barèmes!$B$6:$B$28,H582,Barèmes!$C$6:$C$28,IF(H582="6ème","Mixte",G582)),Barèmes!$D$2,IF(AD582&lt;=SUMIFS(Barèmes!$I$6:$I$28,Barèmes!$A$6:$A$28,"Surcoût d'agilité (s) — technique",Barèmes!$B$6:$B$28,H582,Barèmes!$C$6:$C$28,IF(H582="6ème","Mixte",G582)),Barèmes!$E$2,Barèmes!$F$2)))),IF(AD582&gt;=SUMIFS(Barèmes!$F$6:$F$28,Barèmes!$A$6:$A$28,"Surcoût d'agilité (s) — technique",Barèmes!$B$6:$B$28,H582,Barèmes!$C$6:$C$28,IF(H582="6ème","Mixte",G582)),Barèmes!$B$2,IF(AD582&gt;=SUMIFS(Barèmes!$G$6:$G$28,Barèmes!$A$6:$A$28,"Surcoût d'agilité (s) — technique",Barèmes!$B$6:$B$28,H582,Barèmes!$C$6:$C$28,IF(H582="6ème","Mixte",G582)),Barèmes!$C$2,IF(AD582&gt;=SUMIFS(Barèmes!$H$6:$H$28,Barèmes!$A$6:$A$28,"Surcoût d'agilité (s) — technique",Barèmes!$B$6:$B$28,H582,Barèmes!$C$6:$C$28,IF(H582="6ème","Mixte",G582)),Barèmes!$D$2,IF(AD582&gt;=SUMIFS(Barèmes!$I$6:$I$28,Barèmes!$A$6:$A$28,"Surcoût d'agilité (s) — technique",Barèmes!$B$6:$B$28,H582,Barèmes!$C$6:$C$28,IF(H582="6ème","Mixte",G582)),Barèmes!$E$2,Barèmes!$F$2))))))</f>
        <v/>
      </c>
      <c r="AH582" s="31" t="str">
        <f>IF((IF(N582="",0,1)+IF(Q582="",0,1)+IF(W582="",0,1)+IF(Z582="",0,1)+IF(AC582="",0,1))=0,"",3*IF(N582=Barèmes!$B$2,1,IF(N582=Barèmes!$C$2,2,IF(N582=Barèmes!$D$2,3,IF(N582=Barèmes!$E$2,4,IF(N582=Barèmes!$F$2,5,0)))))+3*IF(Q582=Barèmes!$B$2,1,IF(Q582=Barèmes!$C$2,2,IF(Q582=Barèmes!$D$2,3,IF(Q582=Barèmes!$E$2,4,IF(Q582=Barèmes!$F$2,5,0)))))+2*IF(W582=Barèmes!$B$2,1,IF(W582=Barèmes!$C$2,2,IF(W582=Barèmes!$D$2,3,IF(W582=Barèmes!$E$2,4,IF(W582=Barèmes!$F$2,5,0)))))+1*IF(Z582=Barèmes!$B$2,1,IF(Z582=Barèmes!$C$2,2,IF(Z582=Barèmes!$D$2,3,IF(Z582=Barèmes!$E$2,4,IF(Z582=Barèmes!$F$2,5,0)))))+1*IF(AC582=Barèmes!$B$2,1,IF(AC582=Barèmes!$C$2,2,IF(AC582=Barèmes!$D$2,3,IF(AC582=Barèmes!$E$2,4,IF(AC582=Barèmes!$F$2,5,0))))))</f>
        <v/>
      </c>
      <c r="AI582" s="31"/>
      <c r="AJ582" s="32" t="str">
        <f>IFERROR(INDEX(Croissance!$B$5:$B$604,MATCH(A582,Croissance!$A$5:$A$604,0)),"")</f>
        <v/>
      </c>
      <c r="AK582" s="32" t="str">
        <f>IFERROR(INDEX(Croissance!$C$5:$C$604,MATCH(A582,Croissance!$A$5:$A$604,0)),"")</f>
        <v/>
      </c>
      <c r="AL582" s="32" t="str">
        <f>IFERROR(INDEX(Croissance!$D$5:$D$604,MATCH(A582,Croissance!$A$5:$A$604,0)),"")</f>
        <v/>
      </c>
      <c r="AM582" s="32" t="str">
        <f>IFERROR(INDEX(Croissance!$E$5:$E$604,MATCH(A582,Croissance!$A$5:$A$604,0)),"")</f>
        <v/>
      </c>
      <c r="AO582" s="33">
        <f t="shared" ref="AO582:AO604" si="80">IF(K582="A",1,0)</f>
        <v>0</v>
      </c>
      <c r="AP582" s="33">
        <f t="shared" si="76"/>
        <v>0</v>
      </c>
      <c r="AQ582" s="33">
        <f>IF(A582="",0,IF(AND(OR('Synthèse classe'!$C$2="Tous",C582='Synthèse classe'!$C$2),OR('Synthèse classe'!$C$3="Toutes",D582='Synthèse classe'!$C$3),OR('Synthèse classe'!$C$4="Toutes",AND('Synthèse classe'!$C$4="Dernière",AP582=1),B582=IFERROR(VALUE('Synthèse classe'!$C$4),0))),1,0))</f>
        <v>0</v>
      </c>
      <c r="AR582" s="34" t="str">
        <f t="shared" si="77"/>
        <v/>
      </c>
    </row>
    <row r="583" spans="1:44" x14ac:dyDescent="0.2">
      <c r="A583" s="17" t="str">
        <f t="shared" si="73"/>
        <v/>
      </c>
      <c r="B583" s="18"/>
      <c r="C583" s="19"/>
      <c r="D583" s="19"/>
      <c r="E583" s="19"/>
      <c r="F583" s="19"/>
      <c r="G583" s="19"/>
      <c r="H583" s="17" t="str">
        <f t="shared" si="78"/>
        <v/>
      </c>
      <c r="I583" s="20"/>
      <c r="J583" s="18"/>
      <c r="K583" s="19"/>
      <c r="L583" s="21" t="str">
        <f t="shared" si="79"/>
        <v/>
      </c>
      <c r="M583" s="21" t="str">
        <f>IF(OR(J583="",SUMPRODUCT((Barèmes!$A$6:$A$28="Endurance — Luc Léger (palier)")*(Barèmes!$B$6:$B$28=H583)*(Barèmes!$C$6:$C$28=IF(H583="6ème","Mixte",G583)))=0),"",IF(SUMPRODUCT((Barèmes!$A$6:$A$28="Endurance — Luc Léger (palier)")*(Barèmes!$B$6:$B$28=H583)*(Barèmes!$C$6:$C$28=IF(H583="6ème","Mixte",G583))*(Barèmes!$J$6:$J$28="+"))&gt;0,IF(J583&lt;=SUMIFS(Barèmes!$D$6:$D$28,Barèmes!$A$6:$A$28,"Endurance — Luc Léger (palier)",Barèmes!$B$6:$B$28,H583,Barèmes!$C$6:$C$28,IF(H583="6ème","Mixte",G583)),"à besoin",IF(J583&lt;=SUMIFS(Barèmes!$E$6:$E$28,Barèmes!$A$6:$A$28,"Endurance — Luc Léger (palier)",Barèmes!$B$6:$B$28,H583,Barèmes!$C$6:$C$28,IF(H583="6ème","Mixte",G583)),"fragile","satisfaisant")),IF(J583&gt;=SUMIFS(Barèmes!$D$6:$D$28,Barèmes!$A$6:$A$28,"Endurance — Luc Léger (palier)",Barèmes!$B$6:$B$28,H583,Barèmes!$C$6:$C$28,IF(H583="6ème","Mixte",G583)),"à besoin",IF(J583&gt;=SUMIFS(Barèmes!$E$6:$E$28,Barèmes!$A$6:$A$28,"Endurance — Luc Léger (palier)",Barèmes!$B$6:$B$28,H583,Barèmes!$C$6:$C$28,IF(H583="6ème","Mixte",G583)),"fragile","satisfaisant"))))</f>
        <v/>
      </c>
      <c r="N583" s="21" t="str">
        <f>IF(OR(J583="",SUMPRODUCT((Barèmes!$A$6:$A$28="Endurance — Luc Léger (palier)")*(Barèmes!$B$6:$B$28=H583)*(Barèmes!$C$6:$C$28=IF(H583="6ème","Mixte",G583)))=0),"",IF(SUMPRODUCT((Barèmes!$A$6:$A$28="Endurance — Luc Léger (palier)")*(Barèmes!$B$6:$B$28=H583)*(Barèmes!$C$6:$C$28=IF(H583="6ème","Mixte",G583))*(Barèmes!$J$6:$J$28="+"))&gt;0,IF(J583&lt;=SUMIFS(Barèmes!$F$6:$F$28,Barèmes!$A$6:$A$28,"Endurance — Luc Léger (palier)",Barèmes!$B$6:$B$28,H583,Barèmes!$C$6:$C$28,IF(H583="6ème","Mixte",G583)),Barèmes!$B$2,IF(J583&lt;=SUMIFS(Barèmes!$G$6:$G$28,Barèmes!$A$6:$A$28,"Endurance — Luc Léger (palier)",Barèmes!$B$6:$B$28,H583,Barèmes!$C$6:$C$28,IF(H583="6ème","Mixte",G583)),Barèmes!$C$2,IF(J583&lt;=SUMIFS(Barèmes!$H$6:$H$28,Barèmes!$A$6:$A$28,"Endurance — Luc Léger (palier)",Barèmes!$B$6:$B$28,H583,Barèmes!$C$6:$C$28,IF(H583="6ème","Mixte",G583)),Barèmes!$D$2,IF(J583&lt;=SUMIFS(Barèmes!$I$6:$I$28,Barèmes!$A$6:$A$28,"Endurance — Luc Léger (palier)",Barèmes!$B$6:$B$28,H583,Barèmes!$C$6:$C$28,IF(H583="6ème","Mixte",G583)),Barèmes!$E$2,Barèmes!$F$2)))),IF(J583&gt;=SUMIFS(Barèmes!$F$6:$F$28,Barèmes!$A$6:$A$28,"Endurance — Luc Léger (palier)",Barèmes!$B$6:$B$28,H583,Barèmes!$C$6:$C$28,IF(H583="6ème","Mixte",G583)),Barèmes!$B$2,IF(J583&gt;=SUMIFS(Barèmes!$G$6:$G$28,Barèmes!$A$6:$A$28,"Endurance — Luc Léger (palier)",Barèmes!$B$6:$B$28,H583,Barèmes!$C$6:$C$28,IF(H583="6ème","Mixte",G583)),Barèmes!$C$2,IF(J583&gt;=SUMIFS(Barèmes!$H$6:$H$28,Barèmes!$A$6:$A$28,"Endurance — Luc Léger (palier)",Barèmes!$B$6:$B$28,H583,Barèmes!$C$6:$C$28,IF(H583="6ème","Mixte",G583)),Barèmes!$D$2,IF(J583&gt;=SUMIFS(Barèmes!$I$6:$I$28,Barèmes!$A$6:$A$28,"Endurance — Luc Léger (palier)",Barèmes!$B$6:$B$28,H583,Barèmes!$C$6:$C$28,IF(H583="6ème","Mixte",G583)),Barèmes!$E$2,Barèmes!$F$2))))))</f>
        <v/>
      </c>
      <c r="O583" s="22"/>
      <c r="P583" s="23" t="str">
        <f>IF(OR(O583="",SUMPRODUCT((Barèmes!$A$6:$A$28="Force bas du corps — Saut en longueur (m)")*(Barèmes!$B$6:$B$28=H583)*(Barèmes!$C$6:$C$28=IF(H583="6ème","Mixte",G583)))=0),"",IF(SUMPRODUCT((Barèmes!$A$6:$A$28="Force bas du corps — Saut en longueur (m)")*(Barèmes!$B$6:$B$28=H583)*(Barèmes!$C$6:$C$28=IF(H583="6ème","Mixte",G583))*(Barèmes!$J$6:$J$28="+"))&gt;0,IF(O583&lt;=SUMIFS(Barèmes!$D$6:$D$28,Barèmes!$A$6:$A$28,"Force bas du corps — Saut en longueur (m)",Barèmes!$B$6:$B$28,H583,Barèmes!$C$6:$C$28,IF(H583="6ème","Mixte",G583)),"à besoin",IF(O583&lt;=SUMIFS(Barèmes!$E$6:$E$28,Barèmes!$A$6:$A$28,"Force bas du corps — Saut en longueur (m)",Barèmes!$B$6:$B$28,H583,Barèmes!$C$6:$C$28,IF(H583="6ème","Mixte",G583)),"fragile","satisfaisant")),IF(O583&gt;=SUMIFS(Barèmes!$D$6:$D$28,Barèmes!$A$6:$A$28,"Force bas du corps — Saut en longueur (m)",Barèmes!$B$6:$B$28,H583,Barèmes!$C$6:$C$28,IF(H583="6ème","Mixte",G583)),"à besoin",IF(O583&gt;=SUMIFS(Barèmes!$E$6:$E$28,Barèmes!$A$6:$A$28,"Force bas du corps — Saut en longueur (m)",Barèmes!$B$6:$B$28,H583,Barèmes!$C$6:$C$28,IF(H583="6ème","Mixte",G583)),"fragile","satisfaisant"))))</f>
        <v/>
      </c>
      <c r="Q583" s="23" t="str">
        <f>IF(OR(O583="",SUMPRODUCT((Barèmes!$A$6:$A$28="Force bas du corps — Saut en longueur (m)")*(Barèmes!$B$6:$B$28=H583)*(Barèmes!$C$6:$C$28=IF(H583="6ème","Mixte",G583)))=0),"",IF(SUMPRODUCT((Barèmes!$A$6:$A$28="Force bas du corps — Saut en longueur (m)")*(Barèmes!$B$6:$B$28=H583)*(Barèmes!$C$6:$C$28=IF(H583="6ème","Mixte",G583))*(Barèmes!$J$6:$J$28="+"))&gt;0,IF(O583&lt;=SUMIFS(Barèmes!$F$6:$F$28,Barèmes!$A$6:$A$28,"Force bas du corps — Saut en longueur (m)",Barèmes!$B$6:$B$28,H583,Barèmes!$C$6:$C$28,IF(H583="6ème","Mixte",G583)),Barèmes!$B$2,IF(O583&lt;=SUMIFS(Barèmes!$G$6:$G$28,Barèmes!$A$6:$A$28,"Force bas du corps — Saut en longueur (m)",Barèmes!$B$6:$B$28,H583,Barèmes!$C$6:$C$28,IF(H583="6ème","Mixte",G583)),Barèmes!$C$2,IF(O583&lt;=SUMIFS(Barèmes!$H$6:$H$28,Barèmes!$A$6:$A$28,"Force bas du corps — Saut en longueur (m)",Barèmes!$B$6:$B$28,H583,Barèmes!$C$6:$C$28,IF(H583="6ème","Mixte",G583)),Barèmes!$D$2,IF(O583&lt;=SUMIFS(Barèmes!$I$6:$I$28,Barèmes!$A$6:$A$28,"Force bas du corps — Saut en longueur (m)",Barèmes!$B$6:$B$28,H583,Barèmes!$C$6:$C$28,IF(H583="6ème","Mixte",G583)),Barèmes!$E$2,Barèmes!$F$2)))),IF(O583&gt;=SUMIFS(Barèmes!$F$6:$F$28,Barèmes!$A$6:$A$28,"Force bas du corps — Saut en longueur (m)",Barèmes!$B$6:$B$28,H583,Barèmes!$C$6:$C$28,IF(H583="6ème","Mixte",G583)),Barèmes!$B$2,IF(O583&gt;=SUMIFS(Barèmes!$G$6:$G$28,Barèmes!$A$6:$A$28,"Force bas du corps — Saut en longueur (m)",Barèmes!$B$6:$B$28,H583,Barèmes!$C$6:$C$28,IF(H583="6ème","Mixte",G583)),Barèmes!$C$2,IF(O583&gt;=SUMIFS(Barèmes!$H$6:$H$28,Barèmes!$A$6:$A$28,"Force bas du corps — Saut en longueur (m)",Barèmes!$B$6:$B$28,H583,Barèmes!$C$6:$C$28,IF(H583="6ème","Mixte",G583)),Barèmes!$D$2,IF(O583&gt;=SUMIFS(Barèmes!$I$6:$I$28,Barèmes!$A$6:$A$28,"Force bas du corps — Saut en longueur (m)",Barèmes!$B$6:$B$28,H583,Barèmes!$C$6:$C$28,IF(H583="6ème","Mixte",G583)),Barèmes!$E$2,Barèmes!$F$2))))))</f>
        <v/>
      </c>
      <c r="R583" s="22"/>
      <c r="S583" s="24" t="str">
        <f>IF(OR(R583="",SUMPRODUCT((Barèmes!$A$6:$A$28="Vitesse — 30 m (s)")*(Barèmes!$B$6:$B$28=H583)*(Barèmes!$C$6:$C$28=IF(H583="6ème","Mixte",G583)))=0),"",IF(SUMPRODUCT((Barèmes!$A$6:$A$28="Vitesse — 30 m (s)")*(Barèmes!$B$6:$B$28=H583)*(Barèmes!$C$6:$C$28=IF(H583="6ème","Mixte",G583))*(Barèmes!$J$6:$J$28="+"))&gt;0,IF(R583&lt;=SUMIFS(Barèmes!$D$6:$D$28,Barèmes!$A$6:$A$28,"Vitesse — 30 m (s)",Barèmes!$B$6:$B$28,H583,Barèmes!$C$6:$C$28,IF(H583="6ème","Mixte",G583)),"à besoin",IF(R583&lt;=SUMIFS(Barèmes!$E$6:$E$28,Barèmes!$A$6:$A$28,"Vitesse — 30 m (s)",Barèmes!$B$6:$B$28,H583,Barèmes!$C$6:$C$28,IF(H583="6ème","Mixte",G583)),"fragile","satisfaisant")),IF(R583&gt;=SUMIFS(Barèmes!$D$6:$D$28,Barèmes!$A$6:$A$28,"Vitesse — 30 m (s)",Barèmes!$B$6:$B$28,H583,Barèmes!$C$6:$C$28,IF(H583="6ème","Mixte",G583)),"à besoin",IF(R583&gt;=SUMIFS(Barèmes!$E$6:$E$28,Barèmes!$A$6:$A$28,"Vitesse — 30 m (s)",Barèmes!$B$6:$B$28,H583,Barèmes!$C$6:$C$28,IF(H583="6ème","Mixte",G583)),"fragile","satisfaisant"))))</f>
        <v/>
      </c>
      <c r="T583" s="24" t="str">
        <f>IF(OR(R583="",SUMPRODUCT((Barèmes!$A$6:$A$28="Vitesse — 30 m (s)")*(Barèmes!$B$6:$B$28=H583)*(Barèmes!$C$6:$C$28=IF(H583="6ème","Mixte",G583)))=0),"",IF(SUMPRODUCT((Barèmes!$A$6:$A$28="Vitesse — 30 m (s)")*(Barèmes!$B$6:$B$28=H583)*(Barèmes!$C$6:$C$28=IF(H583="6ème","Mixte",G583))*(Barèmes!$J$6:$J$28="+"))&gt;0,IF(R583&lt;=SUMIFS(Barèmes!$F$6:$F$28,Barèmes!$A$6:$A$28,"Vitesse — 30 m (s)",Barèmes!$B$6:$B$28,H583,Barèmes!$C$6:$C$28,IF(H583="6ème","Mixte",G583)),Barèmes!$B$2,IF(R583&lt;=SUMIFS(Barèmes!$G$6:$G$28,Barèmes!$A$6:$A$28,"Vitesse — 30 m (s)",Barèmes!$B$6:$B$28,H583,Barèmes!$C$6:$C$28,IF(H583="6ème","Mixte",G583)),Barèmes!$C$2,IF(R583&lt;=SUMIFS(Barèmes!$H$6:$H$28,Barèmes!$A$6:$A$28,"Vitesse — 30 m (s)",Barèmes!$B$6:$B$28,H583,Barèmes!$C$6:$C$28,IF(H583="6ème","Mixte",G583)),Barèmes!$D$2,IF(R583&lt;=SUMIFS(Barèmes!$I$6:$I$28,Barèmes!$A$6:$A$28,"Vitesse — 30 m (s)",Barèmes!$B$6:$B$28,H583,Barèmes!$C$6:$C$28,IF(H583="6ème","Mixte",G583)),Barèmes!$E$2,Barèmes!$F$2)))),IF(R583&gt;=SUMIFS(Barèmes!$F$6:$F$28,Barèmes!$A$6:$A$28,"Vitesse — 30 m (s)",Barèmes!$B$6:$B$28,H583,Barèmes!$C$6:$C$28,IF(H583="6ème","Mixte",G583)),Barèmes!$B$2,IF(R583&gt;=SUMIFS(Barèmes!$G$6:$G$28,Barèmes!$A$6:$A$28,"Vitesse — 30 m (s)",Barèmes!$B$6:$B$28,H583,Barèmes!$C$6:$C$28,IF(H583="6ème","Mixte",G583)),Barèmes!$C$2,IF(R583&gt;=SUMIFS(Barèmes!$H$6:$H$28,Barèmes!$A$6:$A$28,"Vitesse — 30 m (s)",Barèmes!$B$6:$B$28,H583,Barèmes!$C$6:$C$28,IF(H583="6ème","Mixte",G583)),Barèmes!$D$2,IF(R583&gt;=SUMIFS(Barèmes!$I$6:$I$28,Barèmes!$A$6:$A$28,"Vitesse — 30 m (s)",Barèmes!$B$6:$B$28,H583,Barèmes!$C$6:$C$28,IF(H583="6ème","Mixte",G583)),Barèmes!$E$2,Barèmes!$F$2))))))</f>
        <v/>
      </c>
      <c r="U583" s="22"/>
      <c r="V583" s="25" t="str">
        <f>IF(OR(U583="",SUMPRODUCT((Barèmes!$A$6:$A$28="Vitesse — 50 m (s)")*(Barèmes!$B$6:$B$28=H583)*(Barèmes!$C$6:$C$28=IF(H583="6ème","Mixte",G583)))=0),"",IF(SUMPRODUCT((Barèmes!$A$6:$A$28="Vitesse — 50 m (s)")*(Barèmes!$B$6:$B$28=H583)*(Barèmes!$C$6:$C$28=IF(H583="6ème","Mixte",G583))*(Barèmes!$J$6:$J$28="+"))&gt;0,IF(U583&lt;=SUMIFS(Barèmes!$D$6:$D$28,Barèmes!$A$6:$A$28,"Vitesse — 50 m (s)",Barèmes!$B$6:$B$28,H583,Barèmes!$C$6:$C$28,IF(H583="6ème","Mixte",G583)),"à besoin",IF(U583&lt;=SUMIFS(Barèmes!$E$6:$E$28,Barèmes!$A$6:$A$28,"Vitesse — 50 m (s)",Barèmes!$B$6:$B$28,H583,Barèmes!$C$6:$C$28,IF(H583="6ème","Mixte",G583)),"fragile","satisfaisant")),IF(U583&gt;=SUMIFS(Barèmes!$D$6:$D$28,Barèmes!$A$6:$A$28,"Vitesse — 50 m (s)",Barèmes!$B$6:$B$28,H583,Barèmes!$C$6:$C$28,IF(H583="6ème","Mixte",G583)),"à besoin",IF(U583&gt;=SUMIFS(Barèmes!$E$6:$E$28,Barèmes!$A$6:$A$28,"Vitesse — 50 m (s)",Barèmes!$B$6:$B$28,H583,Barèmes!$C$6:$C$28,IF(H583="6ème","Mixte",G583)),"fragile","satisfaisant"))))</f>
        <v/>
      </c>
      <c r="W583" s="25" t="str">
        <f>IF(OR(U583="",SUMPRODUCT((Barèmes!$A$6:$A$28="Vitesse — 50 m (s)")*(Barèmes!$B$6:$B$28=H583)*(Barèmes!$C$6:$C$28=IF(H583="6ème","Mixte",G583)))=0),"",IF(SUMPRODUCT((Barèmes!$A$6:$A$28="Vitesse — 50 m (s)")*(Barèmes!$B$6:$B$28=H583)*(Barèmes!$C$6:$C$28=IF(H583="6ème","Mixte",G583))*(Barèmes!$J$6:$J$28="+"))&gt;0,IF(U583&lt;=SUMIFS(Barèmes!$F$6:$F$28,Barèmes!$A$6:$A$28,"Vitesse — 50 m (s)",Barèmes!$B$6:$B$28,H583,Barèmes!$C$6:$C$28,IF(H583="6ème","Mixte",G583)),Barèmes!$B$2,IF(U583&lt;=SUMIFS(Barèmes!$G$6:$G$28,Barèmes!$A$6:$A$28,"Vitesse — 50 m (s)",Barèmes!$B$6:$B$28,H583,Barèmes!$C$6:$C$28,IF(H583="6ème","Mixte",G583)),Barèmes!$C$2,IF(U583&lt;=SUMIFS(Barèmes!$H$6:$H$28,Barèmes!$A$6:$A$28,"Vitesse — 50 m (s)",Barèmes!$B$6:$B$28,H583,Barèmes!$C$6:$C$28,IF(H583="6ème","Mixte",G583)),Barèmes!$D$2,IF(U583&lt;=SUMIFS(Barèmes!$I$6:$I$28,Barèmes!$A$6:$A$28,"Vitesse — 50 m (s)",Barèmes!$B$6:$B$28,H583,Barèmes!$C$6:$C$28,IF(H583="6ème","Mixte",G583)),Barèmes!$E$2,Barèmes!$F$2)))),IF(U583&gt;=SUMIFS(Barèmes!$F$6:$F$28,Barèmes!$A$6:$A$28,"Vitesse — 50 m (s)",Barèmes!$B$6:$B$28,H583,Barèmes!$C$6:$C$28,IF(H583="6ème","Mixte",G583)),Barèmes!$B$2,IF(U583&gt;=SUMIFS(Barèmes!$G$6:$G$28,Barèmes!$A$6:$A$28,"Vitesse — 50 m (s)",Barèmes!$B$6:$B$28,H583,Barèmes!$C$6:$C$28,IF(H583="6ème","Mixte",G583)),Barèmes!$C$2,IF(U583&gt;=SUMIFS(Barèmes!$H$6:$H$28,Barèmes!$A$6:$A$28,"Vitesse — 50 m (s)",Barèmes!$B$6:$B$28,H583,Barèmes!$C$6:$C$28,IF(H583="6ème","Mixte",G583)),Barèmes!$D$2,IF(U583&gt;=SUMIFS(Barèmes!$I$6:$I$28,Barèmes!$A$6:$A$28,"Vitesse — 50 m (s)",Barèmes!$B$6:$B$28,H583,Barèmes!$C$6:$C$28,IF(H583="6ème","Mixte",G583)),Barèmes!$E$2,Barèmes!$F$2))))))</f>
        <v/>
      </c>
      <c r="X583" s="18"/>
      <c r="Y583" s="26" t="str" cm="1">
        <f t="array" ref="Y583">IF(OR(X583="",SUMPRODUCT((Barèmes!$A$6:$A$28="Souplesse (score 1-5)")*(Barèmes!$B$6:$B$28=H583)*(Barèmes!$C$6:$C$28=IF(H583="6ème","Mixte",G583)))=0),"",IF(SUMPRODUCT((Barèmes!$A$6:$A$28="Souplesse (score 1-5)")*(Barèmes!$B$6:$B$28=H583)*(Barèmes!$C$6:$C$28=IF(H583="6ème","Mixte",G583))*(Barèmes!$J$6:$J$28="+"))&gt;0,IF(X583&lt;=SUMIFS(Barèmes!$D$6:$D$28,Barèmes!$A$6:$A$28,"Souplesse (score 1-5)",Barèmes!$B$6:$B$28,H583,Barèmes!$C$6:$C$28,IF(H583="6ème","Mixte",G583)),"à besoin",IF(X583&lt;=SUMIFS(Barèmes!$E$6:$E$28,Barèmes!$A$6:$A$28,"Souplesse (score 1-5)",Barèmes!$B$6:$B$28,H583,Barèmes!$C$6:$C$28,IF(H583="6ème","Mixte",G583)),"fragile","satisfaisant")),IF(X583&gt;=SUMIFS(Barèmes!$D$6:$D$28,Barèmes!$A$6:$A$28,"Souplesse (score 1-5)",Barèmes!$B$6:$B$28,H583,Barèmes!$C$6:$C$28,IF(H583="6ème","Mixte",G583)),"à besoin",IF(X583&gt;=SUMIFS(Barèmes!$E$6:$E$28,Barèmes!$A$6:$A$28,"Souplesse (score 1-5)",Barèmes!$B$6:$B$28,H583,Barèmes!$C$6:$C$28,IF(H583="6ème","Mixte",G583)),"fragile","satisfaisant"))))</f>
        <v/>
      </c>
      <c r="Z583" s="26" t="str" cm="1">
        <f t="array" ref="Z583">IF(OR(X583="",SUMPRODUCT((Barèmes!$A$6:$A$28="Souplesse (score 1-5)")*(Barèmes!$B$6:$B$28=H583)*(Barèmes!$C$6:$C$28=IF(H583="6ème","Mixte",G583)))=0),"",IF(SUMPRODUCT((Barèmes!$A$6:$A$28="Souplesse (score 1-5)")*(Barèmes!$B$6:$B$28=H583)*(Barèmes!$C$6:$C$28=IF(H583="6ème","Mixte",G583))*(Barèmes!$J$6:$J$28="+"))&gt;0,IF(X583&lt;=SUMIFS(Barèmes!$F$6:$F$28,Barèmes!$A$6:$A$28,"Souplesse (score 1-5)",Barèmes!$B$6:$B$28,H583,Barèmes!$C$6:$C$28,IF(H583="6ème","Mixte",G583)),Barèmes!$B$2,IF(X583&lt;=SUMIFS(Barèmes!$G$6:$G$28,Barèmes!$A$6:$A$28,"Souplesse (score 1-5)",Barèmes!$B$6:$B$28,H583,Barèmes!$C$6:$C$28,IF(H583="6ème","Mixte",G583)),Barèmes!$C$2,IF(X583&lt;=SUMIFS(Barèmes!$H$6:$H$28,Barèmes!$A$6:$A$28,"Souplesse (score 1-5)",Barèmes!$B$6:$B$28,H583,Barèmes!$C$6:$C$28,IF(H583="6ème","Mixte",G583)),Barèmes!$D$2,IF(X583&lt;=SUMIFS(Barèmes!$I$6:$I$28,Barèmes!$A$6:$A$28,"Souplesse (score 1-5)",Barèmes!$B$6:$B$28,H583,Barèmes!$C$6:$C$28,IF(H583="6ème","Mixte",G583)),Barèmes!$E$2,Barèmes!$F$2)))),IF(X583&gt;=SUMIFS(Barèmes!$F$6:$F$28,Barèmes!$A$6:$A$28,"Souplesse (score 1-5)",Barèmes!$B$6:$B$28,H583,Barèmes!$C$6:$C$28,IF(H583="6ème","Mixte",G583)),Barèmes!$B$2,IF(X583&gt;=SUMIFS(Barèmes!$G$6:$G$28,Barèmes!$A$6:$A$28,"Souplesse (score 1-5)",Barèmes!$B$6:$B$28,H583,Barèmes!$C$6:$C$28,IF(H583="6ème","Mixte",G583)),Barèmes!$C$2,IF(X583&gt;=SUMIFS(Barèmes!$H$6:$H$28,Barèmes!$A$6:$A$28,"Souplesse (score 1-5)",Barèmes!$B$6:$B$28,H583,Barèmes!$C$6:$C$28,IF(H583="6ème","Mixte",G583)),Barèmes!$D$2,IF(X583&gt;=SUMIFS(Barèmes!$I$6:$I$28,Barèmes!$A$6:$A$28,"Souplesse (score 1-5)",Barèmes!$B$6:$B$28,H583,Barèmes!$C$6:$C$28,IF(H583="6ème","Mixte",G583)),Barèmes!$E$2,Barèmes!$F$2))))))</f>
        <v/>
      </c>
      <c r="AA583" s="22"/>
      <c r="AB583" s="27" t="str">
        <f>IF(OR(AA583="",SUMPRODUCT((Barèmes!$A$6:$A$28="Agilité — T-test 974 (s)")*(Barèmes!$B$6:$B$28=H583)*(Barèmes!$C$6:$C$28=IF(H583="6ème","Mixte",G583)))=0),"",IF(SUMPRODUCT((Barèmes!$A$6:$A$28="Agilité — T-test 974 (s)")*(Barèmes!$B$6:$B$28=H583)*(Barèmes!$C$6:$C$28=IF(H583="6ème","Mixte",G583))*(Barèmes!$J$6:$J$28="+"))&gt;0,IF(AA583&lt;=SUMIFS(Barèmes!$D$6:$D$28,Barèmes!$A$6:$A$28,"Agilité — T-test 974 (s)",Barèmes!$B$6:$B$28,H583,Barèmes!$C$6:$C$28,IF(H583="6ème","Mixte",G583)),"à besoin",IF(AA583&lt;=SUMIFS(Barèmes!$E$6:$E$28,Barèmes!$A$6:$A$28,"Agilité — T-test 974 (s)",Barèmes!$B$6:$B$28,H583,Barèmes!$C$6:$C$28,IF(H583="6ème","Mixte",G583)),"fragile","satisfaisant")),IF(AA583&gt;=SUMIFS(Barèmes!$D$6:$D$28,Barèmes!$A$6:$A$28,"Agilité — T-test 974 (s)",Barèmes!$B$6:$B$28,H583,Barèmes!$C$6:$C$28,IF(H583="6ème","Mixte",G583)),"à besoin",IF(AA583&gt;=SUMIFS(Barèmes!$E$6:$E$28,Barèmes!$A$6:$A$28,"Agilité — T-test 974 (s)",Barèmes!$B$6:$B$28,H583,Barèmes!$C$6:$C$28,IF(H583="6ème","Mixte",G583)),"fragile","satisfaisant"))))</f>
        <v/>
      </c>
      <c r="AC583" s="27" t="str">
        <f>IF(OR(AA583="",SUMPRODUCT((Barèmes!$A$6:$A$28="Agilité — T-test 974 (s)")*(Barèmes!$B$6:$B$28=H583)*(Barèmes!$C$6:$C$28=IF(H583="6ème","Mixte",G583)))=0),"",IF(SUMPRODUCT((Barèmes!$A$6:$A$28="Agilité — T-test 974 (s)")*(Barèmes!$B$6:$B$28=H583)*(Barèmes!$C$6:$C$28=IF(H583="6ème","Mixte",G583))*(Barèmes!$J$6:$J$28="+"))&gt;0,IF(AA583&lt;=SUMIFS(Barèmes!$F$6:$F$28,Barèmes!$A$6:$A$28,"Agilité — T-test 974 (s)",Barèmes!$B$6:$B$28,H583,Barèmes!$C$6:$C$28,IF(H583="6ème","Mixte",G583)),Barèmes!$B$2,IF(AA583&lt;=SUMIFS(Barèmes!$G$6:$G$28,Barèmes!$A$6:$A$28,"Agilité — T-test 974 (s)",Barèmes!$B$6:$B$28,H583,Barèmes!$C$6:$C$28,IF(H583="6ème","Mixte",G583)),Barèmes!$C$2,IF(AA583&lt;=SUMIFS(Barèmes!$H$6:$H$28,Barèmes!$A$6:$A$28,"Agilité — T-test 974 (s)",Barèmes!$B$6:$B$28,H583,Barèmes!$C$6:$C$28,IF(H583="6ème","Mixte",G583)),Barèmes!$D$2,IF(AA583&lt;=SUMIFS(Barèmes!$I$6:$I$28,Barèmes!$A$6:$A$28,"Agilité — T-test 974 (s)",Barèmes!$B$6:$B$28,H583,Barèmes!$C$6:$C$28,IF(H583="6ème","Mixte",G583)),Barèmes!$E$2,Barèmes!$F$2)))),IF(AA583&gt;=SUMIFS(Barèmes!$F$6:$F$28,Barèmes!$A$6:$A$28,"Agilité — T-test 974 (s)",Barèmes!$B$6:$B$28,H583,Barèmes!$C$6:$C$28,IF(H583="6ème","Mixte",G583)),Barèmes!$B$2,IF(AA583&gt;=SUMIFS(Barèmes!$G$6:$G$28,Barèmes!$A$6:$A$28,"Agilité — T-test 974 (s)",Barèmes!$B$6:$B$28,H583,Barèmes!$C$6:$C$28,IF(H583="6ème","Mixte",G583)),Barèmes!$C$2,IF(AA583&gt;=SUMIFS(Barèmes!$H$6:$H$28,Barèmes!$A$6:$A$28,"Agilité — T-test 974 (s)",Barèmes!$B$6:$B$28,H583,Barèmes!$C$6:$C$28,IF(H583="6ème","Mixte",G583)),Barèmes!$D$2,IF(AA583&gt;=SUMIFS(Barèmes!$I$6:$I$28,Barèmes!$A$6:$A$28,"Agilité — T-test 974 (s)",Barèmes!$B$6:$B$28,H583,Barèmes!$C$6:$C$28,IF(H583="6ème","Mixte",G583)),Barèmes!$E$2,Barèmes!$F$2))))))</f>
        <v/>
      </c>
      <c r="AD583" s="28" t="str">
        <f t="shared" si="74"/>
        <v/>
      </c>
      <c r="AE583" s="29" t="str">
        <f t="shared" si="75"/>
        <v/>
      </c>
      <c r="AF583" s="30" t="str">
        <f>IF(OR(AD583="",SUMPRODUCT((Barèmes!$A$6:$A$28="Surcoût d'agilité (s) — technique")*(Barèmes!$B$6:$B$28=H583)*(Barèmes!$C$6:$C$28=IF(H583="6ème","Mixte",G583)))=0),"",IF(SUMPRODUCT((Barèmes!$A$6:$A$28="Surcoût d'agilité (s) — technique")*(Barèmes!$B$6:$B$28=H583)*(Barèmes!$C$6:$C$28=IF(H583="6ème","Mixte",G583))*(Barèmes!$J$6:$J$28="+"))&gt;0,IF(AD583&lt;=SUMIFS(Barèmes!$D$6:$D$28,Barèmes!$A$6:$A$28,"Surcoût d'agilité (s) — technique",Barèmes!$B$6:$B$28,H583,Barèmes!$C$6:$C$28,IF(H583="6ème","Mixte",G583)),"à besoin",IF(AD583&lt;=SUMIFS(Barèmes!$E$6:$E$28,Barèmes!$A$6:$A$28,"Surcoût d'agilité (s) — technique",Barèmes!$B$6:$B$28,H583,Barèmes!$C$6:$C$28,IF(H583="6ème","Mixte",G583)),"fragile","satisfaisant")),IF(AD583&gt;=SUMIFS(Barèmes!$D$6:$D$28,Barèmes!$A$6:$A$28,"Surcoût d'agilité (s) — technique",Barèmes!$B$6:$B$28,H583,Barèmes!$C$6:$C$28,IF(H583="6ème","Mixte",G583)),"à besoin",IF(AD583&gt;=SUMIFS(Barèmes!$E$6:$E$28,Barèmes!$A$6:$A$28,"Surcoût d'agilité (s) — technique",Barèmes!$B$6:$B$28,H583,Barèmes!$C$6:$C$28,IF(H583="6ème","Mixte",G583)),"fragile","satisfaisant"))))</f>
        <v/>
      </c>
      <c r="AG583" s="30" t="str">
        <f>IF(OR(AD583="",SUMPRODUCT((Barèmes!$A$6:$A$28="Surcoût d'agilité (s) — technique")*(Barèmes!$B$6:$B$28=H583)*(Barèmes!$C$6:$C$28=IF(H583="6ème","Mixte",G583)))=0),"",IF(SUMPRODUCT((Barèmes!$A$6:$A$28="Surcoût d'agilité (s) — technique")*(Barèmes!$B$6:$B$28=H583)*(Barèmes!$C$6:$C$28=IF(H583="6ème","Mixte",G583))*(Barèmes!$J$6:$J$28="+"))&gt;0,IF(AD583&lt;=SUMIFS(Barèmes!$F$6:$F$28,Barèmes!$A$6:$A$28,"Surcoût d'agilité (s) — technique",Barèmes!$B$6:$B$28,H583,Barèmes!$C$6:$C$28,IF(H583="6ème","Mixte",G583)),Barèmes!$B$2,IF(AD583&lt;=SUMIFS(Barèmes!$G$6:$G$28,Barèmes!$A$6:$A$28,"Surcoût d'agilité (s) — technique",Barèmes!$B$6:$B$28,H583,Barèmes!$C$6:$C$28,IF(H583="6ème","Mixte",G583)),Barèmes!$C$2,IF(AD583&lt;=SUMIFS(Barèmes!$H$6:$H$28,Barèmes!$A$6:$A$28,"Surcoût d'agilité (s) — technique",Barèmes!$B$6:$B$28,H583,Barèmes!$C$6:$C$28,IF(H583="6ème","Mixte",G583)),Barèmes!$D$2,IF(AD583&lt;=SUMIFS(Barèmes!$I$6:$I$28,Barèmes!$A$6:$A$28,"Surcoût d'agilité (s) — technique",Barèmes!$B$6:$B$28,H583,Barèmes!$C$6:$C$28,IF(H583="6ème","Mixte",G583)),Barèmes!$E$2,Barèmes!$F$2)))),IF(AD583&gt;=SUMIFS(Barèmes!$F$6:$F$28,Barèmes!$A$6:$A$28,"Surcoût d'agilité (s) — technique",Barèmes!$B$6:$B$28,H583,Barèmes!$C$6:$C$28,IF(H583="6ème","Mixte",G583)),Barèmes!$B$2,IF(AD583&gt;=SUMIFS(Barèmes!$G$6:$G$28,Barèmes!$A$6:$A$28,"Surcoût d'agilité (s) — technique",Barèmes!$B$6:$B$28,H583,Barèmes!$C$6:$C$28,IF(H583="6ème","Mixte",G583)),Barèmes!$C$2,IF(AD583&gt;=SUMIFS(Barèmes!$H$6:$H$28,Barèmes!$A$6:$A$28,"Surcoût d'agilité (s) — technique",Barèmes!$B$6:$B$28,H583,Barèmes!$C$6:$C$28,IF(H583="6ème","Mixte",G583)),Barèmes!$D$2,IF(AD583&gt;=SUMIFS(Barèmes!$I$6:$I$28,Barèmes!$A$6:$A$28,"Surcoût d'agilité (s) — technique",Barèmes!$B$6:$B$28,H583,Barèmes!$C$6:$C$28,IF(H583="6ème","Mixte",G583)),Barèmes!$E$2,Barèmes!$F$2))))))</f>
        <v/>
      </c>
      <c r="AH583" s="31" t="str">
        <f>IF((IF(N583="",0,1)+IF(Q583="",0,1)+IF(W583="",0,1)+IF(Z583="",0,1)+IF(AC583="",0,1))=0,"",3*IF(N583=Barèmes!$B$2,1,IF(N583=Barèmes!$C$2,2,IF(N583=Barèmes!$D$2,3,IF(N583=Barèmes!$E$2,4,IF(N583=Barèmes!$F$2,5,0)))))+3*IF(Q583=Barèmes!$B$2,1,IF(Q583=Barèmes!$C$2,2,IF(Q583=Barèmes!$D$2,3,IF(Q583=Barèmes!$E$2,4,IF(Q583=Barèmes!$F$2,5,0)))))+2*IF(W583=Barèmes!$B$2,1,IF(W583=Barèmes!$C$2,2,IF(W583=Barèmes!$D$2,3,IF(W583=Barèmes!$E$2,4,IF(W583=Barèmes!$F$2,5,0)))))+1*IF(Z583=Barèmes!$B$2,1,IF(Z583=Barèmes!$C$2,2,IF(Z583=Barèmes!$D$2,3,IF(Z583=Barèmes!$E$2,4,IF(Z583=Barèmes!$F$2,5,0)))))+1*IF(AC583=Barèmes!$B$2,1,IF(AC583=Barèmes!$C$2,2,IF(AC583=Barèmes!$D$2,3,IF(AC583=Barèmes!$E$2,4,IF(AC583=Barèmes!$F$2,5,0))))))</f>
        <v/>
      </c>
      <c r="AI583" s="31"/>
      <c r="AJ583" s="32" t="str">
        <f>IFERROR(INDEX(Croissance!$B$5:$B$604,MATCH(A583,Croissance!$A$5:$A$604,0)),"")</f>
        <v/>
      </c>
      <c r="AK583" s="32" t="str">
        <f>IFERROR(INDEX(Croissance!$C$5:$C$604,MATCH(A583,Croissance!$A$5:$A$604,0)),"")</f>
        <v/>
      </c>
      <c r="AL583" s="32" t="str">
        <f>IFERROR(INDEX(Croissance!$D$5:$D$604,MATCH(A583,Croissance!$A$5:$A$604,0)),"")</f>
        <v/>
      </c>
      <c r="AM583" s="32" t="str">
        <f>IFERROR(INDEX(Croissance!$E$5:$E$604,MATCH(A583,Croissance!$A$5:$A$604,0)),"")</f>
        <v/>
      </c>
      <c r="AO583" s="33">
        <f t="shared" si="80"/>
        <v>0</v>
      </c>
      <c r="AP583" s="33">
        <f t="shared" si="76"/>
        <v>0</v>
      </c>
      <c r="AQ583" s="33">
        <f>IF(A583="",0,IF(AND(OR('Synthèse classe'!$C$2="Tous",C583='Synthèse classe'!$C$2),OR('Synthèse classe'!$C$3="Toutes",D583='Synthèse classe'!$C$3),OR('Synthèse classe'!$C$4="Toutes",AND('Synthèse classe'!$C$4="Dernière",AP583=1),B583=IFERROR(VALUE('Synthèse classe'!$C$4),0))),1,0))</f>
        <v>0</v>
      </c>
      <c r="AR583" s="34" t="str">
        <f t="shared" si="77"/>
        <v/>
      </c>
    </row>
    <row r="584" spans="1:44" x14ac:dyDescent="0.2">
      <c r="A584" s="17" t="str">
        <f t="shared" si="73"/>
        <v/>
      </c>
      <c r="B584" s="18"/>
      <c r="C584" s="19"/>
      <c r="D584" s="19"/>
      <c r="E584" s="19"/>
      <c r="F584" s="19"/>
      <c r="G584" s="19"/>
      <c r="H584" s="17" t="str">
        <f t="shared" si="78"/>
        <v/>
      </c>
      <c r="I584" s="20"/>
      <c r="J584" s="18"/>
      <c r="K584" s="19"/>
      <c r="L584" s="21" t="str">
        <f t="shared" si="79"/>
        <v/>
      </c>
      <c r="M584" s="21" t="str">
        <f>IF(OR(J584="",SUMPRODUCT((Barèmes!$A$6:$A$28="Endurance — Luc Léger (palier)")*(Barèmes!$B$6:$B$28=H584)*(Barèmes!$C$6:$C$28=IF(H584="6ème","Mixte",G584)))=0),"",IF(SUMPRODUCT((Barèmes!$A$6:$A$28="Endurance — Luc Léger (palier)")*(Barèmes!$B$6:$B$28=H584)*(Barèmes!$C$6:$C$28=IF(H584="6ème","Mixte",G584))*(Barèmes!$J$6:$J$28="+"))&gt;0,IF(J584&lt;=SUMIFS(Barèmes!$D$6:$D$28,Barèmes!$A$6:$A$28,"Endurance — Luc Léger (palier)",Barèmes!$B$6:$B$28,H584,Barèmes!$C$6:$C$28,IF(H584="6ème","Mixte",G584)),"à besoin",IF(J584&lt;=SUMIFS(Barèmes!$E$6:$E$28,Barèmes!$A$6:$A$28,"Endurance — Luc Léger (palier)",Barèmes!$B$6:$B$28,H584,Barèmes!$C$6:$C$28,IF(H584="6ème","Mixte",G584)),"fragile","satisfaisant")),IF(J584&gt;=SUMIFS(Barèmes!$D$6:$D$28,Barèmes!$A$6:$A$28,"Endurance — Luc Léger (palier)",Barèmes!$B$6:$B$28,H584,Barèmes!$C$6:$C$28,IF(H584="6ème","Mixte",G584)),"à besoin",IF(J584&gt;=SUMIFS(Barèmes!$E$6:$E$28,Barèmes!$A$6:$A$28,"Endurance — Luc Léger (palier)",Barèmes!$B$6:$B$28,H584,Barèmes!$C$6:$C$28,IF(H584="6ème","Mixte",G584)),"fragile","satisfaisant"))))</f>
        <v/>
      </c>
      <c r="N584" s="21" t="str">
        <f>IF(OR(J584="",SUMPRODUCT((Barèmes!$A$6:$A$28="Endurance — Luc Léger (palier)")*(Barèmes!$B$6:$B$28=H584)*(Barèmes!$C$6:$C$28=IF(H584="6ème","Mixte",G584)))=0),"",IF(SUMPRODUCT((Barèmes!$A$6:$A$28="Endurance — Luc Léger (palier)")*(Barèmes!$B$6:$B$28=H584)*(Barèmes!$C$6:$C$28=IF(H584="6ème","Mixte",G584))*(Barèmes!$J$6:$J$28="+"))&gt;0,IF(J584&lt;=SUMIFS(Barèmes!$F$6:$F$28,Barèmes!$A$6:$A$28,"Endurance — Luc Léger (palier)",Barèmes!$B$6:$B$28,H584,Barèmes!$C$6:$C$28,IF(H584="6ème","Mixte",G584)),Barèmes!$B$2,IF(J584&lt;=SUMIFS(Barèmes!$G$6:$G$28,Barèmes!$A$6:$A$28,"Endurance — Luc Léger (palier)",Barèmes!$B$6:$B$28,H584,Barèmes!$C$6:$C$28,IF(H584="6ème","Mixte",G584)),Barèmes!$C$2,IF(J584&lt;=SUMIFS(Barèmes!$H$6:$H$28,Barèmes!$A$6:$A$28,"Endurance — Luc Léger (palier)",Barèmes!$B$6:$B$28,H584,Barèmes!$C$6:$C$28,IF(H584="6ème","Mixte",G584)),Barèmes!$D$2,IF(J584&lt;=SUMIFS(Barèmes!$I$6:$I$28,Barèmes!$A$6:$A$28,"Endurance — Luc Léger (palier)",Barèmes!$B$6:$B$28,H584,Barèmes!$C$6:$C$28,IF(H584="6ème","Mixte",G584)),Barèmes!$E$2,Barèmes!$F$2)))),IF(J584&gt;=SUMIFS(Barèmes!$F$6:$F$28,Barèmes!$A$6:$A$28,"Endurance — Luc Léger (palier)",Barèmes!$B$6:$B$28,H584,Barèmes!$C$6:$C$28,IF(H584="6ème","Mixte",G584)),Barèmes!$B$2,IF(J584&gt;=SUMIFS(Barèmes!$G$6:$G$28,Barèmes!$A$6:$A$28,"Endurance — Luc Léger (palier)",Barèmes!$B$6:$B$28,H584,Barèmes!$C$6:$C$28,IF(H584="6ème","Mixte",G584)),Barèmes!$C$2,IF(J584&gt;=SUMIFS(Barèmes!$H$6:$H$28,Barèmes!$A$6:$A$28,"Endurance — Luc Léger (palier)",Barèmes!$B$6:$B$28,H584,Barèmes!$C$6:$C$28,IF(H584="6ème","Mixte",G584)),Barèmes!$D$2,IF(J584&gt;=SUMIFS(Barèmes!$I$6:$I$28,Barèmes!$A$6:$A$28,"Endurance — Luc Léger (palier)",Barèmes!$B$6:$B$28,H584,Barèmes!$C$6:$C$28,IF(H584="6ème","Mixte",G584)),Barèmes!$E$2,Barèmes!$F$2))))))</f>
        <v/>
      </c>
      <c r="O584" s="22"/>
      <c r="P584" s="23" t="str">
        <f>IF(OR(O584="",SUMPRODUCT((Barèmes!$A$6:$A$28="Force bas du corps — Saut en longueur (m)")*(Barèmes!$B$6:$B$28=H584)*(Barèmes!$C$6:$C$28=IF(H584="6ème","Mixte",G584)))=0),"",IF(SUMPRODUCT((Barèmes!$A$6:$A$28="Force bas du corps — Saut en longueur (m)")*(Barèmes!$B$6:$B$28=H584)*(Barèmes!$C$6:$C$28=IF(H584="6ème","Mixte",G584))*(Barèmes!$J$6:$J$28="+"))&gt;0,IF(O584&lt;=SUMIFS(Barèmes!$D$6:$D$28,Barèmes!$A$6:$A$28,"Force bas du corps — Saut en longueur (m)",Barèmes!$B$6:$B$28,H584,Barèmes!$C$6:$C$28,IF(H584="6ème","Mixte",G584)),"à besoin",IF(O584&lt;=SUMIFS(Barèmes!$E$6:$E$28,Barèmes!$A$6:$A$28,"Force bas du corps — Saut en longueur (m)",Barèmes!$B$6:$B$28,H584,Barèmes!$C$6:$C$28,IF(H584="6ème","Mixte",G584)),"fragile","satisfaisant")),IF(O584&gt;=SUMIFS(Barèmes!$D$6:$D$28,Barèmes!$A$6:$A$28,"Force bas du corps — Saut en longueur (m)",Barèmes!$B$6:$B$28,H584,Barèmes!$C$6:$C$28,IF(H584="6ème","Mixte",G584)),"à besoin",IF(O584&gt;=SUMIFS(Barèmes!$E$6:$E$28,Barèmes!$A$6:$A$28,"Force bas du corps — Saut en longueur (m)",Barèmes!$B$6:$B$28,H584,Barèmes!$C$6:$C$28,IF(H584="6ème","Mixte",G584)),"fragile","satisfaisant"))))</f>
        <v/>
      </c>
      <c r="Q584" s="23" t="str">
        <f>IF(OR(O584="",SUMPRODUCT((Barèmes!$A$6:$A$28="Force bas du corps — Saut en longueur (m)")*(Barèmes!$B$6:$B$28=H584)*(Barèmes!$C$6:$C$28=IF(H584="6ème","Mixte",G584)))=0),"",IF(SUMPRODUCT((Barèmes!$A$6:$A$28="Force bas du corps — Saut en longueur (m)")*(Barèmes!$B$6:$B$28=H584)*(Barèmes!$C$6:$C$28=IF(H584="6ème","Mixte",G584))*(Barèmes!$J$6:$J$28="+"))&gt;0,IF(O584&lt;=SUMIFS(Barèmes!$F$6:$F$28,Barèmes!$A$6:$A$28,"Force bas du corps — Saut en longueur (m)",Barèmes!$B$6:$B$28,H584,Barèmes!$C$6:$C$28,IF(H584="6ème","Mixte",G584)),Barèmes!$B$2,IF(O584&lt;=SUMIFS(Barèmes!$G$6:$G$28,Barèmes!$A$6:$A$28,"Force bas du corps — Saut en longueur (m)",Barèmes!$B$6:$B$28,H584,Barèmes!$C$6:$C$28,IF(H584="6ème","Mixte",G584)),Barèmes!$C$2,IF(O584&lt;=SUMIFS(Barèmes!$H$6:$H$28,Barèmes!$A$6:$A$28,"Force bas du corps — Saut en longueur (m)",Barèmes!$B$6:$B$28,H584,Barèmes!$C$6:$C$28,IF(H584="6ème","Mixte",G584)),Barèmes!$D$2,IF(O584&lt;=SUMIFS(Barèmes!$I$6:$I$28,Barèmes!$A$6:$A$28,"Force bas du corps — Saut en longueur (m)",Barèmes!$B$6:$B$28,H584,Barèmes!$C$6:$C$28,IF(H584="6ème","Mixte",G584)),Barèmes!$E$2,Barèmes!$F$2)))),IF(O584&gt;=SUMIFS(Barèmes!$F$6:$F$28,Barèmes!$A$6:$A$28,"Force bas du corps — Saut en longueur (m)",Barèmes!$B$6:$B$28,H584,Barèmes!$C$6:$C$28,IF(H584="6ème","Mixte",G584)),Barèmes!$B$2,IF(O584&gt;=SUMIFS(Barèmes!$G$6:$G$28,Barèmes!$A$6:$A$28,"Force bas du corps — Saut en longueur (m)",Barèmes!$B$6:$B$28,H584,Barèmes!$C$6:$C$28,IF(H584="6ème","Mixte",G584)),Barèmes!$C$2,IF(O584&gt;=SUMIFS(Barèmes!$H$6:$H$28,Barèmes!$A$6:$A$28,"Force bas du corps — Saut en longueur (m)",Barèmes!$B$6:$B$28,H584,Barèmes!$C$6:$C$28,IF(H584="6ème","Mixte",G584)),Barèmes!$D$2,IF(O584&gt;=SUMIFS(Barèmes!$I$6:$I$28,Barèmes!$A$6:$A$28,"Force bas du corps — Saut en longueur (m)",Barèmes!$B$6:$B$28,H584,Barèmes!$C$6:$C$28,IF(H584="6ème","Mixte",G584)),Barèmes!$E$2,Barèmes!$F$2))))))</f>
        <v/>
      </c>
      <c r="R584" s="22"/>
      <c r="S584" s="24" t="str">
        <f>IF(OR(R584="",SUMPRODUCT((Barèmes!$A$6:$A$28="Vitesse — 30 m (s)")*(Barèmes!$B$6:$B$28=H584)*(Barèmes!$C$6:$C$28=IF(H584="6ème","Mixte",G584)))=0),"",IF(SUMPRODUCT((Barèmes!$A$6:$A$28="Vitesse — 30 m (s)")*(Barèmes!$B$6:$B$28=H584)*(Barèmes!$C$6:$C$28=IF(H584="6ème","Mixte",G584))*(Barèmes!$J$6:$J$28="+"))&gt;0,IF(R584&lt;=SUMIFS(Barèmes!$D$6:$D$28,Barèmes!$A$6:$A$28,"Vitesse — 30 m (s)",Barèmes!$B$6:$B$28,H584,Barèmes!$C$6:$C$28,IF(H584="6ème","Mixte",G584)),"à besoin",IF(R584&lt;=SUMIFS(Barèmes!$E$6:$E$28,Barèmes!$A$6:$A$28,"Vitesse — 30 m (s)",Barèmes!$B$6:$B$28,H584,Barèmes!$C$6:$C$28,IF(H584="6ème","Mixte",G584)),"fragile","satisfaisant")),IF(R584&gt;=SUMIFS(Barèmes!$D$6:$D$28,Barèmes!$A$6:$A$28,"Vitesse — 30 m (s)",Barèmes!$B$6:$B$28,H584,Barèmes!$C$6:$C$28,IF(H584="6ème","Mixte",G584)),"à besoin",IF(R584&gt;=SUMIFS(Barèmes!$E$6:$E$28,Barèmes!$A$6:$A$28,"Vitesse — 30 m (s)",Barèmes!$B$6:$B$28,H584,Barèmes!$C$6:$C$28,IF(H584="6ème","Mixte",G584)),"fragile","satisfaisant"))))</f>
        <v/>
      </c>
      <c r="T584" s="24" t="str">
        <f>IF(OR(R584="",SUMPRODUCT((Barèmes!$A$6:$A$28="Vitesse — 30 m (s)")*(Barèmes!$B$6:$B$28=H584)*(Barèmes!$C$6:$C$28=IF(H584="6ème","Mixte",G584)))=0),"",IF(SUMPRODUCT((Barèmes!$A$6:$A$28="Vitesse — 30 m (s)")*(Barèmes!$B$6:$B$28=H584)*(Barèmes!$C$6:$C$28=IF(H584="6ème","Mixte",G584))*(Barèmes!$J$6:$J$28="+"))&gt;0,IF(R584&lt;=SUMIFS(Barèmes!$F$6:$F$28,Barèmes!$A$6:$A$28,"Vitesse — 30 m (s)",Barèmes!$B$6:$B$28,H584,Barèmes!$C$6:$C$28,IF(H584="6ème","Mixte",G584)),Barèmes!$B$2,IF(R584&lt;=SUMIFS(Barèmes!$G$6:$G$28,Barèmes!$A$6:$A$28,"Vitesse — 30 m (s)",Barèmes!$B$6:$B$28,H584,Barèmes!$C$6:$C$28,IF(H584="6ème","Mixte",G584)),Barèmes!$C$2,IF(R584&lt;=SUMIFS(Barèmes!$H$6:$H$28,Barèmes!$A$6:$A$28,"Vitesse — 30 m (s)",Barèmes!$B$6:$B$28,H584,Barèmes!$C$6:$C$28,IF(H584="6ème","Mixte",G584)),Barèmes!$D$2,IF(R584&lt;=SUMIFS(Barèmes!$I$6:$I$28,Barèmes!$A$6:$A$28,"Vitesse — 30 m (s)",Barèmes!$B$6:$B$28,H584,Barèmes!$C$6:$C$28,IF(H584="6ème","Mixte",G584)),Barèmes!$E$2,Barèmes!$F$2)))),IF(R584&gt;=SUMIFS(Barèmes!$F$6:$F$28,Barèmes!$A$6:$A$28,"Vitesse — 30 m (s)",Barèmes!$B$6:$B$28,H584,Barèmes!$C$6:$C$28,IF(H584="6ème","Mixte",G584)),Barèmes!$B$2,IF(R584&gt;=SUMIFS(Barèmes!$G$6:$G$28,Barèmes!$A$6:$A$28,"Vitesse — 30 m (s)",Barèmes!$B$6:$B$28,H584,Barèmes!$C$6:$C$28,IF(H584="6ème","Mixte",G584)),Barèmes!$C$2,IF(R584&gt;=SUMIFS(Barèmes!$H$6:$H$28,Barèmes!$A$6:$A$28,"Vitesse — 30 m (s)",Barèmes!$B$6:$B$28,H584,Barèmes!$C$6:$C$28,IF(H584="6ème","Mixte",G584)),Barèmes!$D$2,IF(R584&gt;=SUMIFS(Barèmes!$I$6:$I$28,Barèmes!$A$6:$A$28,"Vitesse — 30 m (s)",Barèmes!$B$6:$B$28,H584,Barèmes!$C$6:$C$28,IF(H584="6ème","Mixte",G584)),Barèmes!$E$2,Barèmes!$F$2))))))</f>
        <v/>
      </c>
      <c r="U584" s="22"/>
      <c r="V584" s="25" t="str">
        <f>IF(OR(U584="",SUMPRODUCT((Barèmes!$A$6:$A$28="Vitesse — 50 m (s)")*(Barèmes!$B$6:$B$28=H584)*(Barèmes!$C$6:$C$28=IF(H584="6ème","Mixte",G584)))=0),"",IF(SUMPRODUCT((Barèmes!$A$6:$A$28="Vitesse — 50 m (s)")*(Barèmes!$B$6:$B$28=H584)*(Barèmes!$C$6:$C$28=IF(H584="6ème","Mixte",G584))*(Barèmes!$J$6:$J$28="+"))&gt;0,IF(U584&lt;=SUMIFS(Barèmes!$D$6:$D$28,Barèmes!$A$6:$A$28,"Vitesse — 50 m (s)",Barèmes!$B$6:$B$28,H584,Barèmes!$C$6:$C$28,IF(H584="6ème","Mixte",G584)),"à besoin",IF(U584&lt;=SUMIFS(Barèmes!$E$6:$E$28,Barèmes!$A$6:$A$28,"Vitesse — 50 m (s)",Barèmes!$B$6:$B$28,H584,Barèmes!$C$6:$C$28,IF(H584="6ème","Mixte",G584)),"fragile","satisfaisant")),IF(U584&gt;=SUMIFS(Barèmes!$D$6:$D$28,Barèmes!$A$6:$A$28,"Vitesse — 50 m (s)",Barèmes!$B$6:$B$28,H584,Barèmes!$C$6:$C$28,IF(H584="6ème","Mixte",G584)),"à besoin",IF(U584&gt;=SUMIFS(Barèmes!$E$6:$E$28,Barèmes!$A$6:$A$28,"Vitesse — 50 m (s)",Barèmes!$B$6:$B$28,H584,Barèmes!$C$6:$C$28,IF(H584="6ème","Mixte",G584)),"fragile","satisfaisant"))))</f>
        <v/>
      </c>
      <c r="W584" s="25" t="str">
        <f>IF(OR(U584="",SUMPRODUCT((Barèmes!$A$6:$A$28="Vitesse — 50 m (s)")*(Barèmes!$B$6:$B$28=H584)*(Barèmes!$C$6:$C$28=IF(H584="6ème","Mixte",G584)))=0),"",IF(SUMPRODUCT((Barèmes!$A$6:$A$28="Vitesse — 50 m (s)")*(Barèmes!$B$6:$B$28=H584)*(Barèmes!$C$6:$C$28=IF(H584="6ème","Mixte",G584))*(Barèmes!$J$6:$J$28="+"))&gt;0,IF(U584&lt;=SUMIFS(Barèmes!$F$6:$F$28,Barèmes!$A$6:$A$28,"Vitesse — 50 m (s)",Barèmes!$B$6:$B$28,H584,Barèmes!$C$6:$C$28,IF(H584="6ème","Mixte",G584)),Barèmes!$B$2,IF(U584&lt;=SUMIFS(Barèmes!$G$6:$G$28,Barèmes!$A$6:$A$28,"Vitesse — 50 m (s)",Barèmes!$B$6:$B$28,H584,Barèmes!$C$6:$C$28,IF(H584="6ème","Mixte",G584)),Barèmes!$C$2,IF(U584&lt;=SUMIFS(Barèmes!$H$6:$H$28,Barèmes!$A$6:$A$28,"Vitesse — 50 m (s)",Barèmes!$B$6:$B$28,H584,Barèmes!$C$6:$C$28,IF(H584="6ème","Mixte",G584)),Barèmes!$D$2,IF(U584&lt;=SUMIFS(Barèmes!$I$6:$I$28,Barèmes!$A$6:$A$28,"Vitesse — 50 m (s)",Barèmes!$B$6:$B$28,H584,Barèmes!$C$6:$C$28,IF(H584="6ème","Mixte",G584)),Barèmes!$E$2,Barèmes!$F$2)))),IF(U584&gt;=SUMIFS(Barèmes!$F$6:$F$28,Barèmes!$A$6:$A$28,"Vitesse — 50 m (s)",Barèmes!$B$6:$B$28,H584,Barèmes!$C$6:$C$28,IF(H584="6ème","Mixte",G584)),Barèmes!$B$2,IF(U584&gt;=SUMIFS(Barèmes!$G$6:$G$28,Barèmes!$A$6:$A$28,"Vitesse — 50 m (s)",Barèmes!$B$6:$B$28,H584,Barèmes!$C$6:$C$28,IF(H584="6ème","Mixte",G584)),Barèmes!$C$2,IF(U584&gt;=SUMIFS(Barèmes!$H$6:$H$28,Barèmes!$A$6:$A$28,"Vitesse — 50 m (s)",Barèmes!$B$6:$B$28,H584,Barèmes!$C$6:$C$28,IF(H584="6ème","Mixte",G584)),Barèmes!$D$2,IF(U584&gt;=SUMIFS(Barèmes!$I$6:$I$28,Barèmes!$A$6:$A$28,"Vitesse — 50 m (s)",Barèmes!$B$6:$B$28,H584,Barèmes!$C$6:$C$28,IF(H584="6ème","Mixte",G584)),Barèmes!$E$2,Barèmes!$F$2))))))</f>
        <v/>
      </c>
      <c r="X584" s="18"/>
      <c r="Y584" s="26" t="str" cm="1">
        <f t="array" ref="Y584">IF(OR(X584="",SUMPRODUCT((Barèmes!$A$6:$A$28="Souplesse (score 1-5)")*(Barèmes!$B$6:$B$28=H584)*(Barèmes!$C$6:$C$28=IF(H584="6ème","Mixte",G584)))=0),"",IF(SUMPRODUCT((Barèmes!$A$6:$A$28="Souplesse (score 1-5)")*(Barèmes!$B$6:$B$28=H584)*(Barèmes!$C$6:$C$28=IF(H584="6ème","Mixte",G584))*(Barèmes!$J$6:$J$28="+"))&gt;0,IF(X584&lt;=SUMIFS(Barèmes!$D$6:$D$28,Barèmes!$A$6:$A$28,"Souplesse (score 1-5)",Barèmes!$B$6:$B$28,H584,Barèmes!$C$6:$C$28,IF(H584="6ème","Mixte",G584)),"à besoin",IF(X584&lt;=SUMIFS(Barèmes!$E$6:$E$28,Barèmes!$A$6:$A$28,"Souplesse (score 1-5)",Barèmes!$B$6:$B$28,H584,Barèmes!$C$6:$C$28,IF(H584="6ème","Mixte",G584)),"fragile","satisfaisant")),IF(X584&gt;=SUMIFS(Barèmes!$D$6:$D$28,Barèmes!$A$6:$A$28,"Souplesse (score 1-5)",Barèmes!$B$6:$B$28,H584,Barèmes!$C$6:$C$28,IF(H584="6ème","Mixte",G584)),"à besoin",IF(X584&gt;=SUMIFS(Barèmes!$E$6:$E$28,Barèmes!$A$6:$A$28,"Souplesse (score 1-5)",Barèmes!$B$6:$B$28,H584,Barèmes!$C$6:$C$28,IF(H584="6ème","Mixte",G584)),"fragile","satisfaisant"))))</f>
        <v/>
      </c>
      <c r="Z584" s="26" t="str" cm="1">
        <f t="array" ref="Z584">IF(OR(X584="",SUMPRODUCT((Barèmes!$A$6:$A$28="Souplesse (score 1-5)")*(Barèmes!$B$6:$B$28=H584)*(Barèmes!$C$6:$C$28=IF(H584="6ème","Mixte",G584)))=0),"",IF(SUMPRODUCT((Barèmes!$A$6:$A$28="Souplesse (score 1-5)")*(Barèmes!$B$6:$B$28=H584)*(Barèmes!$C$6:$C$28=IF(H584="6ème","Mixte",G584))*(Barèmes!$J$6:$J$28="+"))&gt;0,IF(X584&lt;=SUMIFS(Barèmes!$F$6:$F$28,Barèmes!$A$6:$A$28,"Souplesse (score 1-5)",Barèmes!$B$6:$B$28,H584,Barèmes!$C$6:$C$28,IF(H584="6ème","Mixte",G584)),Barèmes!$B$2,IF(X584&lt;=SUMIFS(Barèmes!$G$6:$G$28,Barèmes!$A$6:$A$28,"Souplesse (score 1-5)",Barèmes!$B$6:$B$28,H584,Barèmes!$C$6:$C$28,IF(H584="6ème","Mixte",G584)),Barèmes!$C$2,IF(X584&lt;=SUMIFS(Barèmes!$H$6:$H$28,Barèmes!$A$6:$A$28,"Souplesse (score 1-5)",Barèmes!$B$6:$B$28,H584,Barèmes!$C$6:$C$28,IF(H584="6ème","Mixte",G584)),Barèmes!$D$2,IF(X584&lt;=SUMIFS(Barèmes!$I$6:$I$28,Barèmes!$A$6:$A$28,"Souplesse (score 1-5)",Barèmes!$B$6:$B$28,H584,Barèmes!$C$6:$C$28,IF(H584="6ème","Mixte",G584)),Barèmes!$E$2,Barèmes!$F$2)))),IF(X584&gt;=SUMIFS(Barèmes!$F$6:$F$28,Barèmes!$A$6:$A$28,"Souplesse (score 1-5)",Barèmes!$B$6:$B$28,H584,Barèmes!$C$6:$C$28,IF(H584="6ème","Mixte",G584)),Barèmes!$B$2,IF(X584&gt;=SUMIFS(Barèmes!$G$6:$G$28,Barèmes!$A$6:$A$28,"Souplesse (score 1-5)",Barèmes!$B$6:$B$28,H584,Barèmes!$C$6:$C$28,IF(H584="6ème","Mixte",G584)),Barèmes!$C$2,IF(X584&gt;=SUMIFS(Barèmes!$H$6:$H$28,Barèmes!$A$6:$A$28,"Souplesse (score 1-5)",Barèmes!$B$6:$B$28,H584,Barèmes!$C$6:$C$28,IF(H584="6ème","Mixte",G584)),Barèmes!$D$2,IF(X584&gt;=SUMIFS(Barèmes!$I$6:$I$28,Barèmes!$A$6:$A$28,"Souplesse (score 1-5)",Barèmes!$B$6:$B$28,H584,Barèmes!$C$6:$C$28,IF(H584="6ème","Mixte",G584)),Barèmes!$E$2,Barèmes!$F$2))))))</f>
        <v/>
      </c>
      <c r="AA584" s="22"/>
      <c r="AB584" s="27" t="str">
        <f>IF(OR(AA584="",SUMPRODUCT((Barèmes!$A$6:$A$28="Agilité — T-test 974 (s)")*(Barèmes!$B$6:$B$28=H584)*(Barèmes!$C$6:$C$28=IF(H584="6ème","Mixte",G584)))=0),"",IF(SUMPRODUCT((Barèmes!$A$6:$A$28="Agilité — T-test 974 (s)")*(Barèmes!$B$6:$B$28=H584)*(Barèmes!$C$6:$C$28=IF(H584="6ème","Mixte",G584))*(Barèmes!$J$6:$J$28="+"))&gt;0,IF(AA584&lt;=SUMIFS(Barèmes!$D$6:$D$28,Barèmes!$A$6:$A$28,"Agilité — T-test 974 (s)",Barèmes!$B$6:$B$28,H584,Barèmes!$C$6:$C$28,IF(H584="6ème","Mixte",G584)),"à besoin",IF(AA584&lt;=SUMIFS(Barèmes!$E$6:$E$28,Barèmes!$A$6:$A$28,"Agilité — T-test 974 (s)",Barèmes!$B$6:$B$28,H584,Barèmes!$C$6:$C$28,IF(H584="6ème","Mixte",G584)),"fragile","satisfaisant")),IF(AA584&gt;=SUMIFS(Barèmes!$D$6:$D$28,Barèmes!$A$6:$A$28,"Agilité — T-test 974 (s)",Barèmes!$B$6:$B$28,H584,Barèmes!$C$6:$C$28,IF(H584="6ème","Mixte",G584)),"à besoin",IF(AA584&gt;=SUMIFS(Barèmes!$E$6:$E$28,Barèmes!$A$6:$A$28,"Agilité — T-test 974 (s)",Barèmes!$B$6:$B$28,H584,Barèmes!$C$6:$C$28,IF(H584="6ème","Mixte",G584)),"fragile","satisfaisant"))))</f>
        <v/>
      </c>
      <c r="AC584" s="27" t="str">
        <f>IF(OR(AA584="",SUMPRODUCT((Barèmes!$A$6:$A$28="Agilité — T-test 974 (s)")*(Barèmes!$B$6:$B$28=H584)*(Barèmes!$C$6:$C$28=IF(H584="6ème","Mixte",G584)))=0),"",IF(SUMPRODUCT((Barèmes!$A$6:$A$28="Agilité — T-test 974 (s)")*(Barèmes!$B$6:$B$28=H584)*(Barèmes!$C$6:$C$28=IF(H584="6ème","Mixte",G584))*(Barèmes!$J$6:$J$28="+"))&gt;0,IF(AA584&lt;=SUMIFS(Barèmes!$F$6:$F$28,Barèmes!$A$6:$A$28,"Agilité — T-test 974 (s)",Barèmes!$B$6:$B$28,H584,Barèmes!$C$6:$C$28,IF(H584="6ème","Mixte",G584)),Barèmes!$B$2,IF(AA584&lt;=SUMIFS(Barèmes!$G$6:$G$28,Barèmes!$A$6:$A$28,"Agilité — T-test 974 (s)",Barèmes!$B$6:$B$28,H584,Barèmes!$C$6:$C$28,IF(H584="6ème","Mixte",G584)),Barèmes!$C$2,IF(AA584&lt;=SUMIFS(Barèmes!$H$6:$H$28,Barèmes!$A$6:$A$28,"Agilité — T-test 974 (s)",Barèmes!$B$6:$B$28,H584,Barèmes!$C$6:$C$28,IF(H584="6ème","Mixte",G584)),Barèmes!$D$2,IF(AA584&lt;=SUMIFS(Barèmes!$I$6:$I$28,Barèmes!$A$6:$A$28,"Agilité — T-test 974 (s)",Barèmes!$B$6:$B$28,H584,Barèmes!$C$6:$C$28,IF(H584="6ème","Mixte",G584)),Barèmes!$E$2,Barèmes!$F$2)))),IF(AA584&gt;=SUMIFS(Barèmes!$F$6:$F$28,Barèmes!$A$6:$A$28,"Agilité — T-test 974 (s)",Barèmes!$B$6:$B$28,H584,Barèmes!$C$6:$C$28,IF(H584="6ème","Mixte",G584)),Barèmes!$B$2,IF(AA584&gt;=SUMIFS(Barèmes!$G$6:$G$28,Barèmes!$A$6:$A$28,"Agilité — T-test 974 (s)",Barèmes!$B$6:$B$28,H584,Barèmes!$C$6:$C$28,IF(H584="6ème","Mixte",G584)),Barèmes!$C$2,IF(AA584&gt;=SUMIFS(Barèmes!$H$6:$H$28,Barèmes!$A$6:$A$28,"Agilité — T-test 974 (s)",Barèmes!$B$6:$B$28,H584,Barèmes!$C$6:$C$28,IF(H584="6ème","Mixte",G584)),Barèmes!$D$2,IF(AA584&gt;=SUMIFS(Barèmes!$I$6:$I$28,Barèmes!$A$6:$A$28,"Agilité — T-test 974 (s)",Barèmes!$B$6:$B$28,H584,Barèmes!$C$6:$C$28,IF(H584="6ème","Mixte",G584)),Barèmes!$E$2,Barèmes!$F$2))))))</f>
        <v/>
      </c>
      <c r="AD584" s="28" t="str">
        <f t="shared" si="74"/>
        <v/>
      </c>
      <c r="AE584" s="29" t="str">
        <f t="shared" si="75"/>
        <v/>
      </c>
      <c r="AF584" s="30" t="str">
        <f>IF(OR(AD584="",SUMPRODUCT((Barèmes!$A$6:$A$28="Surcoût d'agilité (s) — technique")*(Barèmes!$B$6:$B$28=H584)*(Barèmes!$C$6:$C$28=IF(H584="6ème","Mixte",G584)))=0),"",IF(SUMPRODUCT((Barèmes!$A$6:$A$28="Surcoût d'agilité (s) — technique")*(Barèmes!$B$6:$B$28=H584)*(Barèmes!$C$6:$C$28=IF(H584="6ème","Mixte",G584))*(Barèmes!$J$6:$J$28="+"))&gt;0,IF(AD584&lt;=SUMIFS(Barèmes!$D$6:$D$28,Barèmes!$A$6:$A$28,"Surcoût d'agilité (s) — technique",Barèmes!$B$6:$B$28,H584,Barèmes!$C$6:$C$28,IF(H584="6ème","Mixte",G584)),"à besoin",IF(AD584&lt;=SUMIFS(Barèmes!$E$6:$E$28,Barèmes!$A$6:$A$28,"Surcoût d'agilité (s) — technique",Barèmes!$B$6:$B$28,H584,Barèmes!$C$6:$C$28,IF(H584="6ème","Mixte",G584)),"fragile","satisfaisant")),IF(AD584&gt;=SUMIFS(Barèmes!$D$6:$D$28,Barèmes!$A$6:$A$28,"Surcoût d'agilité (s) — technique",Barèmes!$B$6:$B$28,H584,Barèmes!$C$6:$C$28,IF(H584="6ème","Mixte",G584)),"à besoin",IF(AD584&gt;=SUMIFS(Barèmes!$E$6:$E$28,Barèmes!$A$6:$A$28,"Surcoût d'agilité (s) — technique",Barèmes!$B$6:$B$28,H584,Barèmes!$C$6:$C$28,IF(H584="6ème","Mixte",G584)),"fragile","satisfaisant"))))</f>
        <v/>
      </c>
      <c r="AG584" s="30" t="str">
        <f>IF(OR(AD584="",SUMPRODUCT((Barèmes!$A$6:$A$28="Surcoût d'agilité (s) — technique")*(Barèmes!$B$6:$B$28=H584)*(Barèmes!$C$6:$C$28=IF(H584="6ème","Mixte",G584)))=0),"",IF(SUMPRODUCT((Barèmes!$A$6:$A$28="Surcoût d'agilité (s) — technique")*(Barèmes!$B$6:$B$28=H584)*(Barèmes!$C$6:$C$28=IF(H584="6ème","Mixte",G584))*(Barèmes!$J$6:$J$28="+"))&gt;0,IF(AD584&lt;=SUMIFS(Barèmes!$F$6:$F$28,Barèmes!$A$6:$A$28,"Surcoût d'agilité (s) — technique",Barèmes!$B$6:$B$28,H584,Barèmes!$C$6:$C$28,IF(H584="6ème","Mixte",G584)),Barèmes!$B$2,IF(AD584&lt;=SUMIFS(Barèmes!$G$6:$G$28,Barèmes!$A$6:$A$28,"Surcoût d'agilité (s) — technique",Barèmes!$B$6:$B$28,H584,Barèmes!$C$6:$C$28,IF(H584="6ème","Mixte",G584)),Barèmes!$C$2,IF(AD584&lt;=SUMIFS(Barèmes!$H$6:$H$28,Barèmes!$A$6:$A$28,"Surcoût d'agilité (s) — technique",Barèmes!$B$6:$B$28,H584,Barèmes!$C$6:$C$28,IF(H584="6ème","Mixte",G584)),Barèmes!$D$2,IF(AD584&lt;=SUMIFS(Barèmes!$I$6:$I$28,Barèmes!$A$6:$A$28,"Surcoût d'agilité (s) — technique",Barèmes!$B$6:$B$28,H584,Barèmes!$C$6:$C$28,IF(H584="6ème","Mixte",G584)),Barèmes!$E$2,Barèmes!$F$2)))),IF(AD584&gt;=SUMIFS(Barèmes!$F$6:$F$28,Barèmes!$A$6:$A$28,"Surcoût d'agilité (s) — technique",Barèmes!$B$6:$B$28,H584,Barèmes!$C$6:$C$28,IF(H584="6ème","Mixte",G584)),Barèmes!$B$2,IF(AD584&gt;=SUMIFS(Barèmes!$G$6:$G$28,Barèmes!$A$6:$A$28,"Surcoût d'agilité (s) — technique",Barèmes!$B$6:$B$28,H584,Barèmes!$C$6:$C$28,IF(H584="6ème","Mixte",G584)),Barèmes!$C$2,IF(AD584&gt;=SUMIFS(Barèmes!$H$6:$H$28,Barèmes!$A$6:$A$28,"Surcoût d'agilité (s) — technique",Barèmes!$B$6:$B$28,H584,Barèmes!$C$6:$C$28,IF(H584="6ème","Mixte",G584)),Barèmes!$D$2,IF(AD584&gt;=SUMIFS(Barèmes!$I$6:$I$28,Barèmes!$A$6:$A$28,"Surcoût d'agilité (s) — technique",Barèmes!$B$6:$B$28,H584,Barèmes!$C$6:$C$28,IF(H584="6ème","Mixte",G584)),Barèmes!$E$2,Barèmes!$F$2))))))</f>
        <v/>
      </c>
      <c r="AH584" s="31" t="str">
        <f>IF((IF(N584="",0,1)+IF(Q584="",0,1)+IF(W584="",0,1)+IF(Z584="",0,1)+IF(AC584="",0,1))=0,"",3*IF(N584=Barèmes!$B$2,1,IF(N584=Barèmes!$C$2,2,IF(N584=Barèmes!$D$2,3,IF(N584=Barèmes!$E$2,4,IF(N584=Barèmes!$F$2,5,0)))))+3*IF(Q584=Barèmes!$B$2,1,IF(Q584=Barèmes!$C$2,2,IF(Q584=Barèmes!$D$2,3,IF(Q584=Barèmes!$E$2,4,IF(Q584=Barèmes!$F$2,5,0)))))+2*IF(W584=Barèmes!$B$2,1,IF(W584=Barèmes!$C$2,2,IF(W584=Barèmes!$D$2,3,IF(W584=Barèmes!$E$2,4,IF(W584=Barèmes!$F$2,5,0)))))+1*IF(Z584=Barèmes!$B$2,1,IF(Z584=Barèmes!$C$2,2,IF(Z584=Barèmes!$D$2,3,IF(Z584=Barèmes!$E$2,4,IF(Z584=Barèmes!$F$2,5,0)))))+1*IF(AC584=Barèmes!$B$2,1,IF(AC584=Barèmes!$C$2,2,IF(AC584=Barèmes!$D$2,3,IF(AC584=Barèmes!$E$2,4,IF(AC584=Barèmes!$F$2,5,0))))))</f>
        <v/>
      </c>
      <c r="AI584" s="31"/>
      <c r="AJ584" s="32" t="str">
        <f>IFERROR(INDEX(Croissance!$B$5:$B$604,MATCH(A584,Croissance!$A$5:$A$604,0)),"")</f>
        <v/>
      </c>
      <c r="AK584" s="32" t="str">
        <f>IFERROR(INDEX(Croissance!$C$5:$C$604,MATCH(A584,Croissance!$A$5:$A$604,0)),"")</f>
        <v/>
      </c>
      <c r="AL584" s="32" t="str">
        <f>IFERROR(INDEX(Croissance!$D$5:$D$604,MATCH(A584,Croissance!$A$5:$A$604,0)),"")</f>
        <v/>
      </c>
      <c r="AM584" s="32" t="str">
        <f>IFERROR(INDEX(Croissance!$E$5:$E$604,MATCH(A584,Croissance!$A$5:$A$604,0)),"")</f>
        <v/>
      </c>
      <c r="AO584" s="33">
        <f t="shared" si="80"/>
        <v>0</v>
      </c>
      <c r="AP584" s="33">
        <f t="shared" si="76"/>
        <v>0</v>
      </c>
      <c r="AQ584" s="33">
        <f>IF(A584="",0,IF(AND(OR('Synthèse classe'!$C$2="Tous",C584='Synthèse classe'!$C$2),OR('Synthèse classe'!$C$3="Toutes",D584='Synthèse classe'!$C$3),OR('Synthèse classe'!$C$4="Toutes",AND('Synthèse classe'!$C$4="Dernière",AP584=1),B584=IFERROR(VALUE('Synthèse classe'!$C$4),0))),1,0))</f>
        <v>0</v>
      </c>
      <c r="AR584" s="34" t="str">
        <f t="shared" si="77"/>
        <v/>
      </c>
    </row>
    <row r="585" spans="1:44" x14ac:dyDescent="0.2">
      <c r="A585" s="17" t="str">
        <f t="shared" si="73"/>
        <v/>
      </c>
      <c r="B585" s="18"/>
      <c r="C585" s="19"/>
      <c r="D585" s="19"/>
      <c r="E585" s="19"/>
      <c r="F585" s="19"/>
      <c r="G585" s="19"/>
      <c r="H585" s="17" t="str">
        <f t="shared" si="78"/>
        <v/>
      </c>
      <c r="I585" s="20"/>
      <c r="J585" s="18"/>
      <c r="K585" s="19"/>
      <c r="L585" s="21" t="str">
        <f t="shared" si="79"/>
        <v/>
      </c>
      <c r="M585" s="21" t="str">
        <f>IF(OR(J585="",SUMPRODUCT((Barèmes!$A$6:$A$28="Endurance — Luc Léger (palier)")*(Barèmes!$B$6:$B$28=H585)*(Barèmes!$C$6:$C$28=IF(H585="6ème","Mixte",G585)))=0),"",IF(SUMPRODUCT((Barèmes!$A$6:$A$28="Endurance — Luc Léger (palier)")*(Barèmes!$B$6:$B$28=H585)*(Barèmes!$C$6:$C$28=IF(H585="6ème","Mixte",G585))*(Barèmes!$J$6:$J$28="+"))&gt;0,IF(J585&lt;=SUMIFS(Barèmes!$D$6:$D$28,Barèmes!$A$6:$A$28,"Endurance — Luc Léger (palier)",Barèmes!$B$6:$B$28,H585,Barèmes!$C$6:$C$28,IF(H585="6ème","Mixte",G585)),"à besoin",IF(J585&lt;=SUMIFS(Barèmes!$E$6:$E$28,Barèmes!$A$6:$A$28,"Endurance — Luc Léger (palier)",Barèmes!$B$6:$B$28,H585,Barèmes!$C$6:$C$28,IF(H585="6ème","Mixte",G585)),"fragile","satisfaisant")),IF(J585&gt;=SUMIFS(Barèmes!$D$6:$D$28,Barèmes!$A$6:$A$28,"Endurance — Luc Léger (palier)",Barèmes!$B$6:$B$28,H585,Barèmes!$C$6:$C$28,IF(H585="6ème","Mixte",G585)),"à besoin",IF(J585&gt;=SUMIFS(Barèmes!$E$6:$E$28,Barèmes!$A$6:$A$28,"Endurance — Luc Léger (palier)",Barèmes!$B$6:$B$28,H585,Barèmes!$C$6:$C$28,IF(H585="6ème","Mixte",G585)),"fragile","satisfaisant"))))</f>
        <v/>
      </c>
      <c r="N585" s="21" t="str">
        <f>IF(OR(J585="",SUMPRODUCT((Barèmes!$A$6:$A$28="Endurance — Luc Léger (palier)")*(Barèmes!$B$6:$B$28=H585)*(Barèmes!$C$6:$C$28=IF(H585="6ème","Mixte",G585)))=0),"",IF(SUMPRODUCT((Barèmes!$A$6:$A$28="Endurance — Luc Léger (palier)")*(Barèmes!$B$6:$B$28=H585)*(Barèmes!$C$6:$C$28=IF(H585="6ème","Mixte",G585))*(Barèmes!$J$6:$J$28="+"))&gt;0,IF(J585&lt;=SUMIFS(Barèmes!$F$6:$F$28,Barèmes!$A$6:$A$28,"Endurance — Luc Léger (palier)",Barèmes!$B$6:$B$28,H585,Barèmes!$C$6:$C$28,IF(H585="6ème","Mixte",G585)),Barèmes!$B$2,IF(J585&lt;=SUMIFS(Barèmes!$G$6:$G$28,Barèmes!$A$6:$A$28,"Endurance — Luc Léger (palier)",Barèmes!$B$6:$B$28,H585,Barèmes!$C$6:$C$28,IF(H585="6ème","Mixte",G585)),Barèmes!$C$2,IF(J585&lt;=SUMIFS(Barèmes!$H$6:$H$28,Barèmes!$A$6:$A$28,"Endurance — Luc Léger (palier)",Barèmes!$B$6:$B$28,H585,Barèmes!$C$6:$C$28,IF(H585="6ème","Mixte",G585)),Barèmes!$D$2,IF(J585&lt;=SUMIFS(Barèmes!$I$6:$I$28,Barèmes!$A$6:$A$28,"Endurance — Luc Léger (palier)",Barèmes!$B$6:$B$28,H585,Barèmes!$C$6:$C$28,IF(H585="6ème","Mixte",G585)),Barèmes!$E$2,Barèmes!$F$2)))),IF(J585&gt;=SUMIFS(Barèmes!$F$6:$F$28,Barèmes!$A$6:$A$28,"Endurance — Luc Léger (palier)",Barèmes!$B$6:$B$28,H585,Barèmes!$C$6:$C$28,IF(H585="6ème","Mixte",G585)),Barèmes!$B$2,IF(J585&gt;=SUMIFS(Barèmes!$G$6:$G$28,Barèmes!$A$6:$A$28,"Endurance — Luc Léger (palier)",Barèmes!$B$6:$B$28,H585,Barèmes!$C$6:$C$28,IF(H585="6ème","Mixte",G585)),Barèmes!$C$2,IF(J585&gt;=SUMIFS(Barèmes!$H$6:$H$28,Barèmes!$A$6:$A$28,"Endurance — Luc Léger (palier)",Barèmes!$B$6:$B$28,H585,Barèmes!$C$6:$C$28,IF(H585="6ème","Mixte",G585)),Barèmes!$D$2,IF(J585&gt;=SUMIFS(Barèmes!$I$6:$I$28,Barèmes!$A$6:$A$28,"Endurance — Luc Léger (palier)",Barèmes!$B$6:$B$28,H585,Barèmes!$C$6:$C$28,IF(H585="6ème","Mixte",G585)),Barèmes!$E$2,Barèmes!$F$2))))))</f>
        <v/>
      </c>
      <c r="O585" s="22"/>
      <c r="P585" s="23" t="str">
        <f>IF(OR(O585="",SUMPRODUCT((Barèmes!$A$6:$A$28="Force bas du corps — Saut en longueur (m)")*(Barèmes!$B$6:$B$28=H585)*(Barèmes!$C$6:$C$28=IF(H585="6ème","Mixte",G585)))=0),"",IF(SUMPRODUCT((Barèmes!$A$6:$A$28="Force bas du corps — Saut en longueur (m)")*(Barèmes!$B$6:$B$28=H585)*(Barèmes!$C$6:$C$28=IF(H585="6ème","Mixte",G585))*(Barèmes!$J$6:$J$28="+"))&gt;0,IF(O585&lt;=SUMIFS(Barèmes!$D$6:$D$28,Barèmes!$A$6:$A$28,"Force bas du corps — Saut en longueur (m)",Barèmes!$B$6:$B$28,H585,Barèmes!$C$6:$C$28,IF(H585="6ème","Mixte",G585)),"à besoin",IF(O585&lt;=SUMIFS(Barèmes!$E$6:$E$28,Barèmes!$A$6:$A$28,"Force bas du corps — Saut en longueur (m)",Barèmes!$B$6:$B$28,H585,Barèmes!$C$6:$C$28,IF(H585="6ème","Mixte",G585)),"fragile","satisfaisant")),IF(O585&gt;=SUMIFS(Barèmes!$D$6:$D$28,Barèmes!$A$6:$A$28,"Force bas du corps — Saut en longueur (m)",Barèmes!$B$6:$B$28,H585,Barèmes!$C$6:$C$28,IF(H585="6ème","Mixte",G585)),"à besoin",IF(O585&gt;=SUMIFS(Barèmes!$E$6:$E$28,Barèmes!$A$6:$A$28,"Force bas du corps — Saut en longueur (m)",Barèmes!$B$6:$B$28,H585,Barèmes!$C$6:$C$28,IF(H585="6ème","Mixte",G585)),"fragile","satisfaisant"))))</f>
        <v/>
      </c>
      <c r="Q585" s="23" t="str">
        <f>IF(OR(O585="",SUMPRODUCT((Barèmes!$A$6:$A$28="Force bas du corps — Saut en longueur (m)")*(Barèmes!$B$6:$B$28=H585)*(Barèmes!$C$6:$C$28=IF(H585="6ème","Mixte",G585)))=0),"",IF(SUMPRODUCT((Barèmes!$A$6:$A$28="Force bas du corps — Saut en longueur (m)")*(Barèmes!$B$6:$B$28=H585)*(Barèmes!$C$6:$C$28=IF(H585="6ème","Mixte",G585))*(Barèmes!$J$6:$J$28="+"))&gt;0,IF(O585&lt;=SUMIFS(Barèmes!$F$6:$F$28,Barèmes!$A$6:$A$28,"Force bas du corps — Saut en longueur (m)",Barèmes!$B$6:$B$28,H585,Barèmes!$C$6:$C$28,IF(H585="6ème","Mixte",G585)),Barèmes!$B$2,IF(O585&lt;=SUMIFS(Barèmes!$G$6:$G$28,Barèmes!$A$6:$A$28,"Force bas du corps — Saut en longueur (m)",Barèmes!$B$6:$B$28,H585,Barèmes!$C$6:$C$28,IF(H585="6ème","Mixte",G585)),Barèmes!$C$2,IF(O585&lt;=SUMIFS(Barèmes!$H$6:$H$28,Barèmes!$A$6:$A$28,"Force bas du corps — Saut en longueur (m)",Barèmes!$B$6:$B$28,H585,Barèmes!$C$6:$C$28,IF(H585="6ème","Mixte",G585)),Barèmes!$D$2,IF(O585&lt;=SUMIFS(Barèmes!$I$6:$I$28,Barèmes!$A$6:$A$28,"Force bas du corps — Saut en longueur (m)",Barèmes!$B$6:$B$28,H585,Barèmes!$C$6:$C$28,IF(H585="6ème","Mixte",G585)),Barèmes!$E$2,Barèmes!$F$2)))),IF(O585&gt;=SUMIFS(Barèmes!$F$6:$F$28,Barèmes!$A$6:$A$28,"Force bas du corps — Saut en longueur (m)",Barèmes!$B$6:$B$28,H585,Barèmes!$C$6:$C$28,IF(H585="6ème","Mixte",G585)),Barèmes!$B$2,IF(O585&gt;=SUMIFS(Barèmes!$G$6:$G$28,Barèmes!$A$6:$A$28,"Force bas du corps — Saut en longueur (m)",Barèmes!$B$6:$B$28,H585,Barèmes!$C$6:$C$28,IF(H585="6ème","Mixte",G585)),Barèmes!$C$2,IF(O585&gt;=SUMIFS(Barèmes!$H$6:$H$28,Barèmes!$A$6:$A$28,"Force bas du corps — Saut en longueur (m)",Barèmes!$B$6:$B$28,H585,Barèmes!$C$6:$C$28,IF(H585="6ème","Mixte",G585)),Barèmes!$D$2,IF(O585&gt;=SUMIFS(Barèmes!$I$6:$I$28,Barèmes!$A$6:$A$28,"Force bas du corps — Saut en longueur (m)",Barèmes!$B$6:$B$28,H585,Barèmes!$C$6:$C$28,IF(H585="6ème","Mixte",G585)),Barèmes!$E$2,Barèmes!$F$2))))))</f>
        <v/>
      </c>
      <c r="R585" s="22"/>
      <c r="S585" s="24" t="str">
        <f>IF(OR(R585="",SUMPRODUCT((Barèmes!$A$6:$A$28="Vitesse — 30 m (s)")*(Barèmes!$B$6:$B$28=H585)*(Barèmes!$C$6:$C$28=IF(H585="6ème","Mixte",G585)))=0),"",IF(SUMPRODUCT((Barèmes!$A$6:$A$28="Vitesse — 30 m (s)")*(Barèmes!$B$6:$B$28=H585)*(Barèmes!$C$6:$C$28=IF(H585="6ème","Mixte",G585))*(Barèmes!$J$6:$J$28="+"))&gt;0,IF(R585&lt;=SUMIFS(Barèmes!$D$6:$D$28,Barèmes!$A$6:$A$28,"Vitesse — 30 m (s)",Barèmes!$B$6:$B$28,H585,Barèmes!$C$6:$C$28,IF(H585="6ème","Mixte",G585)),"à besoin",IF(R585&lt;=SUMIFS(Barèmes!$E$6:$E$28,Barèmes!$A$6:$A$28,"Vitesse — 30 m (s)",Barèmes!$B$6:$B$28,H585,Barèmes!$C$6:$C$28,IF(H585="6ème","Mixte",G585)),"fragile","satisfaisant")),IF(R585&gt;=SUMIFS(Barèmes!$D$6:$D$28,Barèmes!$A$6:$A$28,"Vitesse — 30 m (s)",Barèmes!$B$6:$B$28,H585,Barèmes!$C$6:$C$28,IF(H585="6ème","Mixte",G585)),"à besoin",IF(R585&gt;=SUMIFS(Barèmes!$E$6:$E$28,Barèmes!$A$6:$A$28,"Vitesse — 30 m (s)",Barèmes!$B$6:$B$28,H585,Barèmes!$C$6:$C$28,IF(H585="6ème","Mixte",G585)),"fragile","satisfaisant"))))</f>
        <v/>
      </c>
      <c r="T585" s="24" t="str">
        <f>IF(OR(R585="",SUMPRODUCT((Barèmes!$A$6:$A$28="Vitesse — 30 m (s)")*(Barèmes!$B$6:$B$28=H585)*(Barèmes!$C$6:$C$28=IF(H585="6ème","Mixte",G585)))=0),"",IF(SUMPRODUCT((Barèmes!$A$6:$A$28="Vitesse — 30 m (s)")*(Barèmes!$B$6:$B$28=H585)*(Barèmes!$C$6:$C$28=IF(H585="6ème","Mixte",G585))*(Barèmes!$J$6:$J$28="+"))&gt;0,IF(R585&lt;=SUMIFS(Barèmes!$F$6:$F$28,Barèmes!$A$6:$A$28,"Vitesse — 30 m (s)",Barèmes!$B$6:$B$28,H585,Barèmes!$C$6:$C$28,IF(H585="6ème","Mixte",G585)),Barèmes!$B$2,IF(R585&lt;=SUMIFS(Barèmes!$G$6:$G$28,Barèmes!$A$6:$A$28,"Vitesse — 30 m (s)",Barèmes!$B$6:$B$28,H585,Barèmes!$C$6:$C$28,IF(H585="6ème","Mixte",G585)),Barèmes!$C$2,IF(R585&lt;=SUMIFS(Barèmes!$H$6:$H$28,Barèmes!$A$6:$A$28,"Vitesse — 30 m (s)",Barèmes!$B$6:$B$28,H585,Barèmes!$C$6:$C$28,IF(H585="6ème","Mixte",G585)),Barèmes!$D$2,IF(R585&lt;=SUMIFS(Barèmes!$I$6:$I$28,Barèmes!$A$6:$A$28,"Vitesse — 30 m (s)",Barèmes!$B$6:$B$28,H585,Barèmes!$C$6:$C$28,IF(H585="6ème","Mixte",G585)),Barèmes!$E$2,Barèmes!$F$2)))),IF(R585&gt;=SUMIFS(Barèmes!$F$6:$F$28,Barèmes!$A$6:$A$28,"Vitesse — 30 m (s)",Barèmes!$B$6:$B$28,H585,Barèmes!$C$6:$C$28,IF(H585="6ème","Mixte",G585)),Barèmes!$B$2,IF(R585&gt;=SUMIFS(Barèmes!$G$6:$G$28,Barèmes!$A$6:$A$28,"Vitesse — 30 m (s)",Barèmes!$B$6:$B$28,H585,Barèmes!$C$6:$C$28,IF(H585="6ème","Mixte",G585)),Barèmes!$C$2,IF(R585&gt;=SUMIFS(Barèmes!$H$6:$H$28,Barèmes!$A$6:$A$28,"Vitesse — 30 m (s)",Barèmes!$B$6:$B$28,H585,Barèmes!$C$6:$C$28,IF(H585="6ème","Mixte",G585)),Barèmes!$D$2,IF(R585&gt;=SUMIFS(Barèmes!$I$6:$I$28,Barèmes!$A$6:$A$28,"Vitesse — 30 m (s)",Barèmes!$B$6:$B$28,H585,Barèmes!$C$6:$C$28,IF(H585="6ème","Mixte",G585)),Barèmes!$E$2,Barèmes!$F$2))))))</f>
        <v/>
      </c>
      <c r="U585" s="22"/>
      <c r="V585" s="25" t="str">
        <f>IF(OR(U585="",SUMPRODUCT((Barèmes!$A$6:$A$28="Vitesse — 50 m (s)")*(Barèmes!$B$6:$B$28=H585)*(Barèmes!$C$6:$C$28=IF(H585="6ème","Mixte",G585)))=0),"",IF(SUMPRODUCT((Barèmes!$A$6:$A$28="Vitesse — 50 m (s)")*(Barèmes!$B$6:$B$28=H585)*(Barèmes!$C$6:$C$28=IF(H585="6ème","Mixte",G585))*(Barèmes!$J$6:$J$28="+"))&gt;0,IF(U585&lt;=SUMIFS(Barèmes!$D$6:$D$28,Barèmes!$A$6:$A$28,"Vitesse — 50 m (s)",Barèmes!$B$6:$B$28,H585,Barèmes!$C$6:$C$28,IF(H585="6ème","Mixte",G585)),"à besoin",IF(U585&lt;=SUMIFS(Barèmes!$E$6:$E$28,Barèmes!$A$6:$A$28,"Vitesse — 50 m (s)",Barèmes!$B$6:$B$28,H585,Barèmes!$C$6:$C$28,IF(H585="6ème","Mixte",G585)),"fragile","satisfaisant")),IF(U585&gt;=SUMIFS(Barèmes!$D$6:$D$28,Barèmes!$A$6:$A$28,"Vitesse — 50 m (s)",Barèmes!$B$6:$B$28,H585,Barèmes!$C$6:$C$28,IF(H585="6ème","Mixte",G585)),"à besoin",IF(U585&gt;=SUMIFS(Barèmes!$E$6:$E$28,Barèmes!$A$6:$A$28,"Vitesse — 50 m (s)",Barèmes!$B$6:$B$28,H585,Barèmes!$C$6:$C$28,IF(H585="6ème","Mixte",G585)),"fragile","satisfaisant"))))</f>
        <v/>
      </c>
      <c r="W585" s="25" t="str">
        <f>IF(OR(U585="",SUMPRODUCT((Barèmes!$A$6:$A$28="Vitesse — 50 m (s)")*(Barèmes!$B$6:$B$28=H585)*(Barèmes!$C$6:$C$28=IF(H585="6ème","Mixte",G585)))=0),"",IF(SUMPRODUCT((Barèmes!$A$6:$A$28="Vitesse — 50 m (s)")*(Barèmes!$B$6:$B$28=H585)*(Barèmes!$C$6:$C$28=IF(H585="6ème","Mixte",G585))*(Barèmes!$J$6:$J$28="+"))&gt;0,IF(U585&lt;=SUMIFS(Barèmes!$F$6:$F$28,Barèmes!$A$6:$A$28,"Vitesse — 50 m (s)",Barèmes!$B$6:$B$28,H585,Barèmes!$C$6:$C$28,IF(H585="6ème","Mixte",G585)),Barèmes!$B$2,IF(U585&lt;=SUMIFS(Barèmes!$G$6:$G$28,Barèmes!$A$6:$A$28,"Vitesse — 50 m (s)",Barèmes!$B$6:$B$28,H585,Barèmes!$C$6:$C$28,IF(H585="6ème","Mixte",G585)),Barèmes!$C$2,IF(U585&lt;=SUMIFS(Barèmes!$H$6:$H$28,Barèmes!$A$6:$A$28,"Vitesse — 50 m (s)",Barèmes!$B$6:$B$28,H585,Barèmes!$C$6:$C$28,IF(H585="6ème","Mixte",G585)),Barèmes!$D$2,IF(U585&lt;=SUMIFS(Barèmes!$I$6:$I$28,Barèmes!$A$6:$A$28,"Vitesse — 50 m (s)",Barèmes!$B$6:$B$28,H585,Barèmes!$C$6:$C$28,IF(H585="6ème","Mixte",G585)),Barèmes!$E$2,Barèmes!$F$2)))),IF(U585&gt;=SUMIFS(Barèmes!$F$6:$F$28,Barèmes!$A$6:$A$28,"Vitesse — 50 m (s)",Barèmes!$B$6:$B$28,H585,Barèmes!$C$6:$C$28,IF(H585="6ème","Mixte",G585)),Barèmes!$B$2,IF(U585&gt;=SUMIFS(Barèmes!$G$6:$G$28,Barèmes!$A$6:$A$28,"Vitesse — 50 m (s)",Barèmes!$B$6:$B$28,H585,Barèmes!$C$6:$C$28,IF(H585="6ème","Mixte",G585)),Barèmes!$C$2,IF(U585&gt;=SUMIFS(Barèmes!$H$6:$H$28,Barèmes!$A$6:$A$28,"Vitesse — 50 m (s)",Barèmes!$B$6:$B$28,H585,Barèmes!$C$6:$C$28,IF(H585="6ème","Mixte",G585)),Barèmes!$D$2,IF(U585&gt;=SUMIFS(Barèmes!$I$6:$I$28,Barèmes!$A$6:$A$28,"Vitesse — 50 m (s)",Barèmes!$B$6:$B$28,H585,Barèmes!$C$6:$C$28,IF(H585="6ème","Mixte",G585)),Barèmes!$E$2,Barèmes!$F$2))))))</f>
        <v/>
      </c>
      <c r="X585" s="18"/>
      <c r="Y585" s="26" t="str" cm="1">
        <f t="array" ref="Y585">IF(OR(X585="",SUMPRODUCT((Barèmes!$A$6:$A$28="Souplesse (score 1-5)")*(Barèmes!$B$6:$B$28=H585)*(Barèmes!$C$6:$C$28=IF(H585="6ème","Mixte",G585)))=0),"",IF(SUMPRODUCT((Barèmes!$A$6:$A$28="Souplesse (score 1-5)")*(Barèmes!$B$6:$B$28=H585)*(Barèmes!$C$6:$C$28=IF(H585="6ème","Mixte",G585))*(Barèmes!$J$6:$J$28="+"))&gt;0,IF(X585&lt;=SUMIFS(Barèmes!$D$6:$D$28,Barèmes!$A$6:$A$28,"Souplesse (score 1-5)",Barèmes!$B$6:$B$28,H585,Barèmes!$C$6:$C$28,IF(H585="6ème","Mixte",G585)),"à besoin",IF(X585&lt;=SUMIFS(Barèmes!$E$6:$E$28,Barèmes!$A$6:$A$28,"Souplesse (score 1-5)",Barèmes!$B$6:$B$28,H585,Barèmes!$C$6:$C$28,IF(H585="6ème","Mixte",G585)),"fragile","satisfaisant")),IF(X585&gt;=SUMIFS(Barèmes!$D$6:$D$28,Barèmes!$A$6:$A$28,"Souplesse (score 1-5)",Barèmes!$B$6:$B$28,H585,Barèmes!$C$6:$C$28,IF(H585="6ème","Mixte",G585)),"à besoin",IF(X585&gt;=SUMIFS(Barèmes!$E$6:$E$28,Barèmes!$A$6:$A$28,"Souplesse (score 1-5)",Barèmes!$B$6:$B$28,H585,Barèmes!$C$6:$C$28,IF(H585="6ème","Mixte",G585)),"fragile","satisfaisant"))))</f>
        <v/>
      </c>
      <c r="Z585" s="26" t="str" cm="1">
        <f t="array" ref="Z585">IF(OR(X585="",SUMPRODUCT((Barèmes!$A$6:$A$28="Souplesse (score 1-5)")*(Barèmes!$B$6:$B$28=H585)*(Barèmes!$C$6:$C$28=IF(H585="6ème","Mixte",G585)))=0),"",IF(SUMPRODUCT((Barèmes!$A$6:$A$28="Souplesse (score 1-5)")*(Barèmes!$B$6:$B$28=H585)*(Barèmes!$C$6:$C$28=IF(H585="6ème","Mixte",G585))*(Barèmes!$J$6:$J$28="+"))&gt;0,IF(X585&lt;=SUMIFS(Barèmes!$F$6:$F$28,Barèmes!$A$6:$A$28,"Souplesse (score 1-5)",Barèmes!$B$6:$B$28,H585,Barèmes!$C$6:$C$28,IF(H585="6ème","Mixte",G585)),Barèmes!$B$2,IF(X585&lt;=SUMIFS(Barèmes!$G$6:$G$28,Barèmes!$A$6:$A$28,"Souplesse (score 1-5)",Barèmes!$B$6:$B$28,H585,Barèmes!$C$6:$C$28,IF(H585="6ème","Mixte",G585)),Barèmes!$C$2,IF(X585&lt;=SUMIFS(Barèmes!$H$6:$H$28,Barèmes!$A$6:$A$28,"Souplesse (score 1-5)",Barèmes!$B$6:$B$28,H585,Barèmes!$C$6:$C$28,IF(H585="6ème","Mixte",G585)),Barèmes!$D$2,IF(X585&lt;=SUMIFS(Barèmes!$I$6:$I$28,Barèmes!$A$6:$A$28,"Souplesse (score 1-5)",Barèmes!$B$6:$B$28,H585,Barèmes!$C$6:$C$28,IF(H585="6ème","Mixte",G585)),Barèmes!$E$2,Barèmes!$F$2)))),IF(X585&gt;=SUMIFS(Barèmes!$F$6:$F$28,Barèmes!$A$6:$A$28,"Souplesse (score 1-5)",Barèmes!$B$6:$B$28,H585,Barèmes!$C$6:$C$28,IF(H585="6ème","Mixte",G585)),Barèmes!$B$2,IF(X585&gt;=SUMIFS(Barèmes!$G$6:$G$28,Barèmes!$A$6:$A$28,"Souplesse (score 1-5)",Barèmes!$B$6:$B$28,H585,Barèmes!$C$6:$C$28,IF(H585="6ème","Mixte",G585)),Barèmes!$C$2,IF(X585&gt;=SUMIFS(Barèmes!$H$6:$H$28,Barèmes!$A$6:$A$28,"Souplesse (score 1-5)",Barèmes!$B$6:$B$28,H585,Barèmes!$C$6:$C$28,IF(H585="6ème","Mixte",G585)),Barèmes!$D$2,IF(X585&gt;=SUMIFS(Barèmes!$I$6:$I$28,Barèmes!$A$6:$A$28,"Souplesse (score 1-5)",Barèmes!$B$6:$B$28,H585,Barèmes!$C$6:$C$28,IF(H585="6ème","Mixte",G585)),Barèmes!$E$2,Barèmes!$F$2))))))</f>
        <v/>
      </c>
      <c r="AA585" s="22"/>
      <c r="AB585" s="27" t="str">
        <f>IF(OR(AA585="",SUMPRODUCT((Barèmes!$A$6:$A$28="Agilité — T-test 974 (s)")*(Barèmes!$B$6:$B$28=H585)*(Barèmes!$C$6:$C$28=IF(H585="6ème","Mixte",G585)))=0),"",IF(SUMPRODUCT((Barèmes!$A$6:$A$28="Agilité — T-test 974 (s)")*(Barèmes!$B$6:$B$28=H585)*(Barèmes!$C$6:$C$28=IF(H585="6ème","Mixte",G585))*(Barèmes!$J$6:$J$28="+"))&gt;0,IF(AA585&lt;=SUMIFS(Barèmes!$D$6:$D$28,Barèmes!$A$6:$A$28,"Agilité — T-test 974 (s)",Barèmes!$B$6:$B$28,H585,Barèmes!$C$6:$C$28,IF(H585="6ème","Mixte",G585)),"à besoin",IF(AA585&lt;=SUMIFS(Barèmes!$E$6:$E$28,Barèmes!$A$6:$A$28,"Agilité — T-test 974 (s)",Barèmes!$B$6:$B$28,H585,Barèmes!$C$6:$C$28,IF(H585="6ème","Mixte",G585)),"fragile","satisfaisant")),IF(AA585&gt;=SUMIFS(Barèmes!$D$6:$D$28,Barèmes!$A$6:$A$28,"Agilité — T-test 974 (s)",Barèmes!$B$6:$B$28,H585,Barèmes!$C$6:$C$28,IF(H585="6ème","Mixte",G585)),"à besoin",IF(AA585&gt;=SUMIFS(Barèmes!$E$6:$E$28,Barèmes!$A$6:$A$28,"Agilité — T-test 974 (s)",Barèmes!$B$6:$B$28,H585,Barèmes!$C$6:$C$28,IF(H585="6ème","Mixte",G585)),"fragile","satisfaisant"))))</f>
        <v/>
      </c>
      <c r="AC585" s="27" t="str">
        <f>IF(OR(AA585="",SUMPRODUCT((Barèmes!$A$6:$A$28="Agilité — T-test 974 (s)")*(Barèmes!$B$6:$B$28=H585)*(Barèmes!$C$6:$C$28=IF(H585="6ème","Mixte",G585)))=0),"",IF(SUMPRODUCT((Barèmes!$A$6:$A$28="Agilité — T-test 974 (s)")*(Barèmes!$B$6:$B$28=H585)*(Barèmes!$C$6:$C$28=IF(H585="6ème","Mixte",G585))*(Barèmes!$J$6:$J$28="+"))&gt;0,IF(AA585&lt;=SUMIFS(Barèmes!$F$6:$F$28,Barèmes!$A$6:$A$28,"Agilité — T-test 974 (s)",Barèmes!$B$6:$B$28,H585,Barèmes!$C$6:$C$28,IF(H585="6ème","Mixte",G585)),Barèmes!$B$2,IF(AA585&lt;=SUMIFS(Barèmes!$G$6:$G$28,Barèmes!$A$6:$A$28,"Agilité — T-test 974 (s)",Barèmes!$B$6:$B$28,H585,Barèmes!$C$6:$C$28,IF(H585="6ème","Mixte",G585)),Barèmes!$C$2,IF(AA585&lt;=SUMIFS(Barèmes!$H$6:$H$28,Barèmes!$A$6:$A$28,"Agilité — T-test 974 (s)",Barèmes!$B$6:$B$28,H585,Barèmes!$C$6:$C$28,IF(H585="6ème","Mixte",G585)),Barèmes!$D$2,IF(AA585&lt;=SUMIFS(Barèmes!$I$6:$I$28,Barèmes!$A$6:$A$28,"Agilité — T-test 974 (s)",Barèmes!$B$6:$B$28,H585,Barèmes!$C$6:$C$28,IF(H585="6ème","Mixte",G585)),Barèmes!$E$2,Barèmes!$F$2)))),IF(AA585&gt;=SUMIFS(Barèmes!$F$6:$F$28,Barèmes!$A$6:$A$28,"Agilité — T-test 974 (s)",Barèmes!$B$6:$B$28,H585,Barèmes!$C$6:$C$28,IF(H585="6ème","Mixte",G585)),Barèmes!$B$2,IF(AA585&gt;=SUMIFS(Barèmes!$G$6:$G$28,Barèmes!$A$6:$A$28,"Agilité — T-test 974 (s)",Barèmes!$B$6:$B$28,H585,Barèmes!$C$6:$C$28,IF(H585="6ème","Mixte",G585)),Barèmes!$C$2,IF(AA585&gt;=SUMIFS(Barèmes!$H$6:$H$28,Barèmes!$A$6:$A$28,"Agilité — T-test 974 (s)",Barèmes!$B$6:$B$28,H585,Barèmes!$C$6:$C$28,IF(H585="6ème","Mixte",G585)),Barèmes!$D$2,IF(AA585&gt;=SUMIFS(Barèmes!$I$6:$I$28,Barèmes!$A$6:$A$28,"Agilité — T-test 974 (s)",Barèmes!$B$6:$B$28,H585,Barèmes!$C$6:$C$28,IF(H585="6ème","Mixte",G585)),Barèmes!$E$2,Barèmes!$F$2))))))</f>
        <v/>
      </c>
      <c r="AD585" s="28" t="str">
        <f t="shared" si="74"/>
        <v/>
      </c>
      <c r="AE585" s="29" t="str">
        <f t="shared" si="75"/>
        <v/>
      </c>
      <c r="AF585" s="30" t="str">
        <f>IF(OR(AD585="",SUMPRODUCT((Barèmes!$A$6:$A$28="Surcoût d'agilité (s) — technique")*(Barèmes!$B$6:$B$28=H585)*(Barèmes!$C$6:$C$28=IF(H585="6ème","Mixte",G585)))=0),"",IF(SUMPRODUCT((Barèmes!$A$6:$A$28="Surcoût d'agilité (s) — technique")*(Barèmes!$B$6:$B$28=H585)*(Barèmes!$C$6:$C$28=IF(H585="6ème","Mixte",G585))*(Barèmes!$J$6:$J$28="+"))&gt;0,IF(AD585&lt;=SUMIFS(Barèmes!$D$6:$D$28,Barèmes!$A$6:$A$28,"Surcoût d'agilité (s) — technique",Barèmes!$B$6:$B$28,H585,Barèmes!$C$6:$C$28,IF(H585="6ème","Mixte",G585)),"à besoin",IF(AD585&lt;=SUMIFS(Barèmes!$E$6:$E$28,Barèmes!$A$6:$A$28,"Surcoût d'agilité (s) — technique",Barèmes!$B$6:$B$28,H585,Barèmes!$C$6:$C$28,IF(H585="6ème","Mixte",G585)),"fragile","satisfaisant")),IF(AD585&gt;=SUMIFS(Barèmes!$D$6:$D$28,Barèmes!$A$6:$A$28,"Surcoût d'agilité (s) — technique",Barèmes!$B$6:$B$28,H585,Barèmes!$C$6:$C$28,IF(H585="6ème","Mixte",G585)),"à besoin",IF(AD585&gt;=SUMIFS(Barèmes!$E$6:$E$28,Barèmes!$A$6:$A$28,"Surcoût d'agilité (s) — technique",Barèmes!$B$6:$B$28,H585,Barèmes!$C$6:$C$28,IF(H585="6ème","Mixte",G585)),"fragile","satisfaisant"))))</f>
        <v/>
      </c>
      <c r="AG585" s="30" t="str">
        <f>IF(OR(AD585="",SUMPRODUCT((Barèmes!$A$6:$A$28="Surcoût d'agilité (s) — technique")*(Barèmes!$B$6:$B$28=H585)*(Barèmes!$C$6:$C$28=IF(H585="6ème","Mixte",G585)))=0),"",IF(SUMPRODUCT((Barèmes!$A$6:$A$28="Surcoût d'agilité (s) — technique")*(Barèmes!$B$6:$B$28=H585)*(Barèmes!$C$6:$C$28=IF(H585="6ème","Mixte",G585))*(Barèmes!$J$6:$J$28="+"))&gt;0,IF(AD585&lt;=SUMIFS(Barèmes!$F$6:$F$28,Barèmes!$A$6:$A$28,"Surcoût d'agilité (s) — technique",Barèmes!$B$6:$B$28,H585,Barèmes!$C$6:$C$28,IF(H585="6ème","Mixte",G585)),Barèmes!$B$2,IF(AD585&lt;=SUMIFS(Barèmes!$G$6:$G$28,Barèmes!$A$6:$A$28,"Surcoût d'agilité (s) — technique",Barèmes!$B$6:$B$28,H585,Barèmes!$C$6:$C$28,IF(H585="6ème","Mixte",G585)),Barèmes!$C$2,IF(AD585&lt;=SUMIFS(Barèmes!$H$6:$H$28,Barèmes!$A$6:$A$28,"Surcoût d'agilité (s) — technique",Barèmes!$B$6:$B$28,H585,Barèmes!$C$6:$C$28,IF(H585="6ème","Mixte",G585)),Barèmes!$D$2,IF(AD585&lt;=SUMIFS(Barèmes!$I$6:$I$28,Barèmes!$A$6:$A$28,"Surcoût d'agilité (s) — technique",Barèmes!$B$6:$B$28,H585,Barèmes!$C$6:$C$28,IF(H585="6ème","Mixte",G585)),Barèmes!$E$2,Barèmes!$F$2)))),IF(AD585&gt;=SUMIFS(Barèmes!$F$6:$F$28,Barèmes!$A$6:$A$28,"Surcoût d'agilité (s) — technique",Barèmes!$B$6:$B$28,H585,Barèmes!$C$6:$C$28,IF(H585="6ème","Mixte",G585)),Barèmes!$B$2,IF(AD585&gt;=SUMIFS(Barèmes!$G$6:$G$28,Barèmes!$A$6:$A$28,"Surcoût d'agilité (s) — technique",Barèmes!$B$6:$B$28,H585,Barèmes!$C$6:$C$28,IF(H585="6ème","Mixte",G585)),Barèmes!$C$2,IF(AD585&gt;=SUMIFS(Barèmes!$H$6:$H$28,Barèmes!$A$6:$A$28,"Surcoût d'agilité (s) — technique",Barèmes!$B$6:$B$28,H585,Barèmes!$C$6:$C$28,IF(H585="6ème","Mixte",G585)),Barèmes!$D$2,IF(AD585&gt;=SUMIFS(Barèmes!$I$6:$I$28,Barèmes!$A$6:$A$28,"Surcoût d'agilité (s) — technique",Barèmes!$B$6:$B$28,H585,Barèmes!$C$6:$C$28,IF(H585="6ème","Mixte",G585)),Barèmes!$E$2,Barèmes!$F$2))))))</f>
        <v/>
      </c>
      <c r="AH585" s="31" t="str">
        <f>IF((IF(N585="",0,1)+IF(Q585="",0,1)+IF(W585="",0,1)+IF(Z585="",0,1)+IF(AC585="",0,1))=0,"",3*IF(N585=Barèmes!$B$2,1,IF(N585=Barèmes!$C$2,2,IF(N585=Barèmes!$D$2,3,IF(N585=Barèmes!$E$2,4,IF(N585=Barèmes!$F$2,5,0)))))+3*IF(Q585=Barèmes!$B$2,1,IF(Q585=Barèmes!$C$2,2,IF(Q585=Barèmes!$D$2,3,IF(Q585=Barèmes!$E$2,4,IF(Q585=Barèmes!$F$2,5,0)))))+2*IF(W585=Barèmes!$B$2,1,IF(W585=Barèmes!$C$2,2,IF(W585=Barèmes!$D$2,3,IF(W585=Barèmes!$E$2,4,IF(W585=Barèmes!$F$2,5,0)))))+1*IF(Z585=Barèmes!$B$2,1,IF(Z585=Barèmes!$C$2,2,IF(Z585=Barèmes!$D$2,3,IF(Z585=Barèmes!$E$2,4,IF(Z585=Barèmes!$F$2,5,0)))))+1*IF(AC585=Barèmes!$B$2,1,IF(AC585=Barèmes!$C$2,2,IF(AC585=Barèmes!$D$2,3,IF(AC585=Barèmes!$E$2,4,IF(AC585=Barèmes!$F$2,5,0))))))</f>
        <v/>
      </c>
      <c r="AI585" s="31"/>
      <c r="AJ585" s="32" t="str">
        <f>IFERROR(INDEX(Croissance!$B$5:$B$604,MATCH(A585,Croissance!$A$5:$A$604,0)),"")</f>
        <v/>
      </c>
      <c r="AK585" s="32" t="str">
        <f>IFERROR(INDEX(Croissance!$C$5:$C$604,MATCH(A585,Croissance!$A$5:$A$604,0)),"")</f>
        <v/>
      </c>
      <c r="AL585" s="32" t="str">
        <f>IFERROR(INDEX(Croissance!$D$5:$D$604,MATCH(A585,Croissance!$A$5:$A$604,0)),"")</f>
        <v/>
      </c>
      <c r="AM585" s="32" t="str">
        <f>IFERROR(INDEX(Croissance!$E$5:$E$604,MATCH(A585,Croissance!$A$5:$A$604,0)),"")</f>
        <v/>
      </c>
      <c r="AO585" s="33">
        <f t="shared" si="80"/>
        <v>0</v>
      </c>
      <c r="AP585" s="33">
        <f t="shared" si="76"/>
        <v>0</v>
      </c>
      <c r="AQ585" s="33">
        <f>IF(A585="",0,IF(AND(OR('Synthèse classe'!$C$2="Tous",C585='Synthèse classe'!$C$2),OR('Synthèse classe'!$C$3="Toutes",D585='Synthèse classe'!$C$3),OR('Synthèse classe'!$C$4="Toutes",AND('Synthèse classe'!$C$4="Dernière",AP585=1),B585=IFERROR(VALUE('Synthèse classe'!$C$4),0))),1,0))</f>
        <v>0</v>
      </c>
      <c r="AR585" s="34" t="str">
        <f t="shared" si="77"/>
        <v/>
      </c>
    </row>
    <row r="586" spans="1:44" x14ac:dyDescent="0.2">
      <c r="A586" s="17" t="str">
        <f t="shared" si="73"/>
        <v/>
      </c>
      <c r="B586" s="18"/>
      <c r="C586" s="19"/>
      <c r="D586" s="19"/>
      <c r="E586" s="19"/>
      <c r="F586" s="19"/>
      <c r="G586" s="19"/>
      <c r="H586" s="17" t="str">
        <f t="shared" si="78"/>
        <v/>
      </c>
      <c r="I586" s="20"/>
      <c r="J586" s="18"/>
      <c r="K586" s="19"/>
      <c r="L586" s="21" t="str">
        <f t="shared" si="79"/>
        <v/>
      </c>
      <c r="M586" s="21" t="str">
        <f>IF(OR(J586="",SUMPRODUCT((Barèmes!$A$6:$A$28="Endurance — Luc Léger (palier)")*(Barèmes!$B$6:$B$28=H586)*(Barèmes!$C$6:$C$28=IF(H586="6ème","Mixte",G586)))=0),"",IF(SUMPRODUCT((Barèmes!$A$6:$A$28="Endurance — Luc Léger (palier)")*(Barèmes!$B$6:$B$28=H586)*(Barèmes!$C$6:$C$28=IF(H586="6ème","Mixte",G586))*(Barèmes!$J$6:$J$28="+"))&gt;0,IF(J586&lt;=SUMIFS(Barèmes!$D$6:$D$28,Barèmes!$A$6:$A$28,"Endurance — Luc Léger (palier)",Barèmes!$B$6:$B$28,H586,Barèmes!$C$6:$C$28,IF(H586="6ème","Mixte",G586)),"à besoin",IF(J586&lt;=SUMIFS(Barèmes!$E$6:$E$28,Barèmes!$A$6:$A$28,"Endurance — Luc Léger (palier)",Barèmes!$B$6:$B$28,H586,Barèmes!$C$6:$C$28,IF(H586="6ème","Mixte",G586)),"fragile","satisfaisant")),IF(J586&gt;=SUMIFS(Barèmes!$D$6:$D$28,Barèmes!$A$6:$A$28,"Endurance — Luc Léger (palier)",Barèmes!$B$6:$B$28,H586,Barèmes!$C$6:$C$28,IF(H586="6ème","Mixte",G586)),"à besoin",IF(J586&gt;=SUMIFS(Barèmes!$E$6:$E$28,Barèmes!$A$6:$A$28,"Endurance — Luc Léger (palier)",Barèmes!$B$6:$B$28,H586,Barèmes!$C$6:$C$28,IF(H586="6ème","Mixte",G586)),"fragile","satisfaisant"))))</f>
        <v/>
      </c>
      <c r="N586" s="21" t="str">
        <f>IF(OR(J586="",SUMPRODUCT((Barèmes!$A$6:$A$28="Endurance — Luc Léger (palier)")*(Barèmes!$B$6:$B$28=H586)*(Barèmes!$C$6:$C$28=IF(H586="6ème","Mixte",G586)))=0),"",IF(SUMPRODUCT((Barèmes!$A$6:$A$28="Endurance — Luc Léger (palier)")*(Barèmes!$B$6:$B$28=H586)*(Barèmes!$C$6:$C$28=IF(H586="6ème","Mixte",G586))*(Barèmes!$J$6:$J$28="+"))&gt;0,IF(J586&lt;=SUMIFS(Barèmes!$F$6:$F$28,Barèmes!$A$6:$A$28,"Endurance — Luc Léger (palier)",Barèmes!$B$6:$B$28,H586,Barèmes!$C$6:$C$28,IF(H586="6ème","Mixte",G586)),Barèmes!$B$2,IF(J586&lt;=SUMIFS(Barèmes!$G$6:$G$28,Barèmes!$A$6:$A$28,"Endurance — Luc Léger (palier)",Barèmes!$B$6:$B$28,H586,Barèmes!$C$6:$C$28,IF(H586="6ème","Mixte",G586)),Barèmes!$C$2,IF(J586&lt;=SUMIFS(Barèmes!$H$6:$H$28,Barèmes!$A$6:$A$28,"Endurance — Luc Léger (palier)",Barèmes!$B$6:$B$28,H586,Barèmes!$C$6:$C$28,IF(H586="6ème","Mixte",G586)),Barèmes!$D$2,IF(J586&lt;=SUMIFS(Barèmes!$I$6:$I$28,Barèmes!$A$6:$A$28,"Endurance — Luc Léger (palier)",Barèmes!$B$6:$B$28,H586,Barèmes!$C$6:$C$28,IF(H586="6ème","Mixte",G586)),Barèmes!$E$2,Barèmes!$F$2)))),IF(J586&gt;=SUMIFS(Barèmes!$F$6:$F$28,Barèmes!$A$6:$A$28,"Endurance — Luc Léger (palier)",Barèmes!$B$6:$B$28,H586,Barèmes!$C$6:$C$28,IF(H586="6ème","Mixte",G586)),Barèmes!$B$2,IF(J586&gt;=SUMIFS(Barèmes!$G$6:$G$28,Barèmes!$A$6:$A$28,"Endurance — Luc Léger (palier)",Barèmes!$B$6:$B$28,H586,Barèmes!$C$6:$C$28,IF(H586="6ème","Mixte",G586)),Barèmes!$C$2,IF(J586&gt;=SUMIFS(Barèmes!$H$6:$H$28,Barèmes!$A$6:$A$28,"Endurance — Luc Léger (palier)",Barèmes!$B$6:$B$28,H586,Barèmes!$C$6:$C$28,IF(H586="6ème","Mixte",G586)),Barèmes!$D$2,IF(J586&gt;=SUMIFS(Barèmes!$I$6:$I$28,Barèmes!$A$6:$A$28,"Endurance — Luc Léger (palier)",Barèmes!$B$6:$B$28,H586,Barèmes!$C$6:$C$28,IF(H586="6ème","Mixte",G586)),Barèmes!$E$2,Barèmes!$F$2))))))</f>
        <v/>
      </c>
      <c r="O586" s="22"/>
      <c r="P586" s="23" t="str">
        <f>IF(OR(O586="",SUMPRODUCT((Barèmes!$A$6:$A$28="Force bas du corps — Saut en longueur (m)")*(Barèmes!$B$6:$B$28=H586)*(Barèmes!$C$6:$C$28=IF(H586="6ème","Mixte",G586)))=0),"",IF(SUMPRODUCT((Barèmes!$A$6:$A$28="Force bas du corps — Saut en longueur (m)")*(Barèmes!$B$6:$B$28=H586)*(Barèmes!$C$6:$C$28=IF(H586="6ème","Mixte",G586))*(Barèmes!$J$6:$J$28="+"))&gt;0,IF(O586&lt;=SUMIFS(Barèmes!$D$6:$D$28,Barèmes!$A$6:$A$28,"Force bas du corps — Saut en longueur (m)",Barèmes!$B$6:$B$28,H586,Barèmes!$C$6:$C$28,IF(H586="6ème","Mixte",G586)),"à besoin",IF(O586&lt;=SUMIFS(Barèmes!$E$6:$E$28,Barèmes!$A$6:$A$28,"Force bas du corps — Saut en longueur (m)",Barèmes!$B$6:$B$28,H586,Barèmes!$C$6:$C$28,IF(H586="6ème","Mixte",G586)),"fragile","satisfaisant")),IF(O586&gt;=SUMIFS(Barèmes!$D$6:$D$28,Barèmes!$A$6:$A$28,"Force bas du corps — Saut en longueur (m)",Barèmes!$B$6:$B$28,H586,Barèmes!$C$6:$C$28,IF(H586="6ème","Mixte",G586)),"à besoin",IF(O586&gt;=SUMIFS(Barèmes!$E$6:$E$28,Barèmes!$A$6:$A$28,"Force bas du corps — Saut en longueur (m)",Barèmes!$B$6:$B$28,H586,Barèmes!$C$6:$C$28,IF(H586="6ème","Mixte",G586)),"fragile","satisfaisant"))))</f>
        <v/>
      </c>
      <c r="Q586" s="23" t="str">
        <f>IF(OR(O586="",SUMPRODUCT((Barèmes!$A$6:$A$28="Force bas du corps — Saut en longueur (m)")*(Barèmes!$B$6:$B$28=H586)*(Barèmes!$C$6:$C$28=IF(H586="6ème","Mixte",G586)))=0),"",IF(SUMPRODUCT((Barèmes!$A$6:$A$28="Force bas du corps — Saut en longueur (m)")*(Barèmes!$B$6:$B$28=H586)*(Barèmes!$C$6:$C$28=IF(H586="6ème","Mixte",G586))*(Barèmes!$J$6:$J$28="+"))&gt;0,IF(O586&lt;=SUMIFS(Barèmes!$F$6:$F$28,Barèmes!$A$6:$A$28,"Force bas du corps — Saut en longueur (m)",Barèmes!$B$6:$B$28,H586,Barèmes!$C$6:$C$28,IF(H586="6ème","Mixte",G586)),Barèmes!$B$2,IF(O586&lt;=SUMIFS(Barèmes!$G$6:$G$28,Barèmes!$A$6:$A$28,"Force bas du corps — Saut en longueur (m)",Barèmes!$B$6:$B$28,H586,Barèmes!$C$6:$C$28,IF(H586="6ème","Mixte",G586)),Barèmes!$C$2,IF(O586&lt;=SUMIFS(Barèmes!$H$6:$H$28,Barèmes!$A$6:$A$28,"Force bas du corps — Saut en longueur (m)",Barèmes!$B$6:$B$28,H586,Barèmes!$C$6:$C$28,IF(H586="6ème","Mixte",G586)),Barèmes!$D$2,IF(O586&lt;=SUMIFS(Barèmes!$I$6:$I$28,Barèmes!$A$6:$A$28,"Force bas du corps — Saut en longueur (m)",Barèmes!$B$6:$B$28,H586,Barèmes!$C$6:$C$28,IF(H586="6ème","Mixte",G586)),Barèmes!$E$2,Barèmes!$F$2)))),IF(O586&gt;=SUMIFS(Barèmes!$F$6:$F$28,Barèmes!$A$6:$A$28,"Force bas du corps — Saut en longueur (m)",Barèmes!$B$6:$B$28,H586,Barèmes!$C$6:$C$28,IF(H586="6ème","Mixte",G586)),Barèmes!$B$2,IF(O586&gt;=SUMIFS(Barèmes!$G$6:$G$28,Barèmes!$A$6:$A$28,"Force bas du corps — Saut en longueur (m)",Barèmes!$B$6:$B$28,H586,Barèmes!$C$6:$C$28,IF(H586="6ème","Mixte",G586)),Barèmes!$C$2,IF(O586&gt;=SUMIFS(Barèmes!$H$6:$H$28,Barèmes!$A$6:$A$28,"Force bas du corps — Saut en longueur (m)",Barèmes!$B$6:$B$28,H586,Barèmes!$C$6:$C$28,IF(H586="6ème","Mixte",G586)),Barèmes!$D$2,IF(O586&gt;=SUMIFS(Barèmes!$I$6:$I$28,Barèmes!$A$6:$A$28,"Force bas du corps — Saut en longueur (m)",Barèmes!$B$6:$B$28,H586,Barèmes!$C$6:$C$28,IF(H586="6ème","Mixte",G586)),Barèmes!$E$2,Barèmes!$F$2))))))</f>
        <v/>
      </c>
      <c r="R586" s="22"/>
      <c r="S586" s="24" t="str">
        <f>IF(OR(R586="",SUMPRODUCT((Barèmes!$A$6:$A$28="Vitesse — 30 m (s)")*(Barèmes!$B$6:$B$28=H586)*(Barèmes!$C$6:$C$28=IF(H586="6ème","Mixte",G586)))=0),"",IF(SUMPRODUCT((Barèmes!$A$6:$A$28="Vitesse — 30 m (s)")*(Barèmes!$B$6:$B$28=H586)*(Barèmes!$C$6:$C$28=IF(H586="6ème","Mixte",G586))*(Barèmes!$J$6:$J$28="+"))&gt;0,IF(R586&lt;=SUMIFS(Barèmes!$D$6:$D$28,Barèmes!$A$6:$A$28,"Vitesse — 30 m (s)",Barèmes!$B$6:$B$28,H586,Barèmes!$C$6:$C$28,IF(H586="6ème","Mixte",G586)),"à besoin",IF(R586&lt;=SUMIFS(Barèmes!$E$6:$E$28,Barèmes!$A$6:$A$28,"Vitesse — 30 m (s)",Barèmes!$B$6:$B$28,H586,Barèmes!$C$6:$C$28,IF(H586="6ème","Mixte",G586)),"fragile","satisfaisant")),IF(R586&gt;=SUMIFS(Barèmes!$D$6:$D$28,Barèmes!$A$6:$A$28,"Vitesse — 30 m (s)",Barèmes!$B$6:$B$28,H586,Barèmes!$C$6:$C$28,IF(H586="6ème","Mixte",G586)),"à besoin",IF(R586&gt;=SUMIFS(Barèmes!$E$6:$E$28,Barèmes!$A$6:$A$28,"Vitesse — 30 m (s)",Barèmes!$B$6:$B$28,H586,Barèmes!$C$6:$C$28,IF(H586="6ème","Mixte",G586)),"fragile","satisfaisant"))))</f>
        <v/>
      </c>
      <c r="T586" s="24" t="str">
        <f>IF(OR(R586="",SUMPRODUCT((Barèmes!$A$6:$A$28="Vitesse — 30 m (s)")*(Barèmes!$B$6:$B$28=H586)*(Barèmes!$C$6:$C$28=IF(H586="6ème","Mixte",G586)))=0),"",IF(SUMPRODUCT((Barèmes!$A$6:$A$28="Vitesse — 30 m (s)")*(Barèmes!$B$6:$B$28=H586)*(Barèmes!$C$6:$C$28=IF(H586="6ème","Mixte",G586))*(Barèmes!$J$6:$J$28="+"))&gt;0,IF(R586&lt;=SUMIFS(Barèmes!$F$6:$F$28,Barèmes!$A$6:$A$28,"Vitesse — 30 m (s)",Barèmes!$B$6:$B$28,H586,Barèmes!$C$6:$C$28,IF(H586="6ème","Mixte",G586)),Barèmes!$B$2,IF(R586&lt;=SUMIFS(Barèmes!$G$6:$G$28,Barèmes!$A$6:$A$28,"Vitesse — 30 m (s)",Barèmes!$B$6:$B$28,H586,Barèmes!$C$6:$C$28,IF(H586="6ème","Mixte",G586)),Barèmes!$C$2,IF(R586&lt;=SUMIFS(Barèmes!$H$6:$H$28,Barèmes!$A$6:$A$28,"Vitesse — 30 m (s)",Barèmes!$B$6:$B$28,H586,Barèmes!$C$6:$C$28,IF(H586="6ème","Mixte",G586)),Barèmes!$D$2,IF(R586&lt;=SUMIFS(Barèmes!$I$6:$I$28,Barèmes!$A$6:$A$28,"Vitesse — 30 m (s)",Barèmes!$B$6:$B$28,H586,Barèmes!$C$6:$C$28,IF(H586="6ème","Mixte",G586)),Barèmes!$E$2,Barèmes!$F$2)))),IF(R586&gt;=SUMIFS(Barèmes!$F$6:$F$28,Barèmes!$A$6:$A$28,"Vitesse — 30 m (s)",Barèmes!$B$6:$B$28,H586,Barèmes!$C$6:$C$28,IF(H586="6ème","Mixte",G586)),Barèmes!$B$2,IF(R586&gt;=SUMIFS(Barèmes!$G$6:$G$28,Barèmes!$A$6:$A$28,"Vitesse — 30 m (s)",Barèmes!$B$6:$B$28,H586,Barèmes!$C$6:$C$28,IF(H586="6ème","Mixte",G586)),Barèmes!$C$2,IF(R586&gt;=SUMIFS(Barèmes!$H$6:$H$28,Barèmes!$A$6:$A$28,"Vitesse — 30 m (s)",Barèmes!$B$6:$B$28,H586,Barèmes!$C$6:$C$28,IF(H586="6ème","Mixte",G586)),Barèmes!$D$2,IF(R586&gt;=SUMIFS(Barèmes!$I$6:$I$28,Barèmes!$A$6:$A$28,"Vitesse — 30 m (s)",Barèmes!$B$6:$B$28,H586,Barèmes!$C$6:$C$28,IF(H586="6ème","Mixte",G586)),Barèmes!$E$2,Barèmes!$F$2))))))</f>
        <v/>
      </c>
      <c r="U586" s="22"/>
      <c r="V586" s="25" t="str">
        <f>IF(OR(U586="",SUMPRODUCT((Barèmes!$A$6:$A$28="Vitesse — 50 m (s)")*(Barèmes!$B$6:$B$28=H586)*(Barèmes!$C$6:$C$28=IF(H586="6ème","Mixte",G586)))=0),"",IF(SUMPRODUCT((Barèmes!$A$6:$A$28="Vitesse — 50 m (s)")*(Barèmes!$B$6:$B$28=H586)*(Barèmes!$C$6:$C$28=IF(H586="6ème","Mixte",G586))*(Barèmes!$J$6:$J$28="+"))&gt;0,IF(U586&lt;=SUMIFS(Barèmes!$D$6:$D$28,Barèmes!$A$6:$A$28,"Vitesse — 50 m (s)",Barèmes!$B$6:$B$28,H586,Barèmes!$C$6:$C$28,IF(H586="6ème","Mixte",G586)),"à besoin",IF(U586&lt;=SUMIFS(Barèmes!$E$6:$E$28,Barèmes!$A$6:$A$28,"Vitesse — 50 m (s)",Barèmes!$B$6:$B$28,H586,Barèmes!$C$6:$C$28,IF(H586="6ème","Mixte",G586)),"fragile","satisfaisant")),IF(U586&gt;=SUMIFS(Barèmes!$D$6:$D$28,Barèmes!$A$6:$A$28,"Vitesse — 50 m (s)",Barèmes!$B$6:$B$28,H586,Barèmes!$C$6:$C$28,IF(H586="6ème","Mixte",G586)),"à besoin",IF(U586&gt;=SUMIFS(Barèmes!$E$6:$E$28,Barèmes!$A$6:$A$28,"Vitesse — 50 m (s)",Barèmes!$B$6:$B$28,H586,Barèmes!$C$6:$C$28,IF(H586="6ème","Mixte",G586)),"fragile","satisfaisant"))))</f>
        <v/>
      </c>
      <c r="W586" s="25" t="str">
        <f>IF(OR(U586="",SUMPRODUCT((Barèmes!$A$6:$A$28="Vitesse — 50 m (s)")*(Barèmes!$B$6:$B$28=H586)*(Barèmes!$C$6:$C$28=IF(H586="6ème","Mixte",G586)))=0),"",IF(SUMPRODUCT((Barèmes!$A$6:$A$28="Vitesse — 50 m (s)")*(Barèmes!$B$6:$B$28=H586)*(Barèmes!$C$6:$C$28=IF(H586="6ème","Mixte",G586))*(Barèmes!$J$6:$J$28="+"))&gt;0,IF(U586&lt;=SUMIFS(Barèmes!$F$6:$F$28,Barèmes!$A$6:$A$28,"Vitesse — 50 m (s)",Barèmes!$B$6:$B$28,H586,Barèmes!$C$6:$C$28,IF(H586="6ème","Mixte",G586)),Barèmes!$B$2,IF(U586&lt;=SUMIFS(Barèmes!$G$6:$G$28,Barèmes!$A$6:$A$28,"Vitesse — 50 m (s)",Barèmes!$B$6:$B$28,H586,Barèmes!$C$6:$C$28,IF(H586="6ème","Mixte",G586)),Barèmes!$C$2,IF(U586&lt;=SUMIFS(Barèmes!$H$6:$H$28,Barèmes!$A$6:$A$28,"Vitesse — 50 m (s)",Barèmes!$B$6:$B$28,H586,Barèmes!$C$6:$C$28,IF(H586="6ème","Mixte",G586)),Barèmes!$D$2,IF(U586&lt;=SUMIFS(Barèmes!$I$6:$I$28,Barèmes!$A$6:$A$28,"Vitesse — 50 m (s)",Barèmes!$B$6:$B$28,H586,Barèmes!$C$6:$C$28,IF(H586="6ème","Mixte",G586)),Barèmes!$E$2,Barèmes!$F$2)))),IF(U586&gt;=SUMIFS(Barèmes!$F$6:$F$28,Barèmes!$A$6:$A$28,"Vitesse — 50 m (s)",Barèmes!$B$6:$B$28,H586,Barèmes!$C$6:$C$28,IF(H586="6ème","Mixte",G586)),Barèmes!$B$2,IF(U586&gt;=SUMIFS(Barèmes!$G$6:$G$28,Barèmes!$A$6:$A$28,"Vitesse — 50 m (s)",Barèmes!$B$6:$B$28,H586,Barèmes!$C$6:$C$28,IF(H586="6ème","Mixte",G586)),Barèmes!$C$2,IF(U586&gt;=SUMIFS(Barèmes!$H$6:$H$28,Barèmes!$A$6:$A$28,"Vitesse — 50 m (s)",Barèmes!$B$6:$B$28,H586,Barèmes!$C$6:$C$28,IF(H586="6ème","Mixte",G586)),Barèmes!$D$2,IF(U586&gt;=SUMIFS(Barèmes!$I$6:$I$28,Barèmes!$A$6:$A$28,"Vitesse — 50 m (s)",Barèmes!$B$6:$B$28,H586,Barèmes!$C$6:$C$28,IF(H586="6ème","Mixte",G586)),Barèmes!$E$2,Barèmes!$F$2))))))</f>
        <v/>
      </c>
      <c r="X586" s="18"/>
      <c r="Y586" s="26" t="str" cm="1">
        <f t="array" ref="Y586">IF(OR(X586="",SUMPRODUCT((Barèmes!$A$6:$A$28="Souplesse (score 1-5)")*(Barèmes!$B$6:$B$28=H586)*(Barèmes!$C$6:$C$28=IF(H586="6ème","Mixte",G586)))=0),"",IF(SUMPRODUCT((Barèmes!$A$6:$A$28="Souplesse (score 1-5)")*(Barèmes!$B$6:$B$28=H586)*(Barèmes!$C$6:$C$28=IF(H586="6ème","Mixte",G586))*(Barèmes!$J$6:$J$28="+"))&gt;0,IF(X586&lt;=SUMIFS(Barèmes!$D$6:$D$28,Barèmes!$A$6:$A$28,"Souplesse (score 1-5)",Barèmes!$B$6:$B$28,H586,Barèmes!$C$6:$C$28,IF(H586="6ème","Mixte",G586)),"à besoin",IF(X586&lt;=SUMIFS(Barèmes!$E$6:$E$28,Barèmes!$A$6:$A$28,"Souplesse (score 1-5)",Barèmes!$B$6:$B$28,H586,Barèmes!$C$6:$C$28,IF(H586="6ème","Mixte",G586)),"fragile","satisfaisant")),IF(X586&gt;=SUMIFS(Barèmes!$D$6:$D$28,Barèmes!$A$6:$A$28,"Souplesse (score 1-5)",Barèmes!$B$6:$B$28,H586,Barèmes!$C$6:$C$28,IF(H586="6ème","Mixte",G586)),"à besoin",IF(X586&gt;=SUMIFS(Barèmes!$E$6:$E$28,Barèmes!$A$6:$A$28,"Souplesse (score 1-5)",Barèmes!$B$6:$B$28,H586,Barèmes!$C$6:$C$28,IF(H586="6ème","Mixte",G586)),"fragile","satisfaisant"))))</f>
        <v/>
      </c>
      <c r="Z586" s="26" t="str" cm="1">
        <f t="array" ref="Z586">IF(OR(X586="",SUMPRODUCT((Barèmes!$A$6:$A$28="Souplesse (score 1-5)")*(Barèmes!$B$6:$B$28=H586)*(Barèmes!$C$6:$C$28=IF(H586="6ème","Mixte",G586)))=0),"",IF(SUMPRODUCT((Barèmes!$A$6:$A$28="Souplesse (score 1-5)")*(Barèmes!$B$6:$B$28=H586)*(Barèmes!$C$6:$C$28=IF(H586="6ème","Mixte",G586))*(Barèmes!$J$6:$J$28="+"))&gt;0,IF(X586&lt;=SUMIFS(Barèmes!$F$6:$F$28,Barèmes!$A$6:$A$28,"Souplesse (score 1-5)",Barèmes!$B$6:$B$28,H586,Barèmes!$C$6:$C$28,IF(H586="6ème","Mixte",G586)),Barèmes!$B$2,IF(X586&lt;=SUMIFS(Barèmes!$G$6:$G$28,Barèmes!$A$6:$A$28,"Souplesse (score 1-5)",Barèmes!$B$6:$B$28,H586,Barèmes!$C$6:$C$28,IF(H586="6ème","Mixte",G586)),Barèmes!$C$2,IF(X586&lt;=SUMIFS(Barèmes!$H$6:$H$28,Barèmes!$A$6:$A$28,"Souplesse (score 1-5)",Barèmes!$B$6:$B$28,H586,Barèmes!$C$6:$C$28,IF(H586="6ème","Mixte",G586)),Barèmes!$D$2,IF(X586&lt;=SUMIFS(Barèmes!$I$6:$I$28,Barèmes!$A$6:$A$28,"Souplesse (score 1-5)",Barèmes!$B$6:$B$28,H586,Barèmes!$C$6:$C$28,IF(H586="6ème","Mixte",G586)),Barèmes!$E$2,Barèmes!$F$2)))),IF(X586&gt;=SUMIFS(Barèmes!$F$6:$F$28,Barèmes!$A$6:$A$28,"Souplesse (score 1-5)",Barèmes!$B$6:$B$28,H586,Barèmes!$C$6:$C$28,IF(H586="6ème","Mixte",G586)),Barèmes!$B$2,IF(X586&gt;=SUMIFS(Barèmes!$G$6:$G$28,Barèmes!$A$6:$A$28,"Souplesse (score 1-5)",Barèmes!$B$6:$B$28,H586,Barèmes!$C$6:$C$28,IF(H586="6ème","Mixte",G586)),Barèmes!$C$2,IF(X586&gt;=SUMIFS(Barèmes!$H$6:$H$28,Barèmes!$A$6:$A$28,"Souplesse (score 1-5)",Barèmes!$B$6:$B$28,H586,Barèmes!$C$6:$C$28,IF(H586="6ème","Mixte",G586)),Barèmes!$D$2,IF(X586&gt;=SUMIFS(Barèmes!$I$6:$I$28,Barèmes!$A$6:$A$28,"Souplesse (score 1-5)",Barèmes!$B$6:$B$28,H586,Barèmes!$C$6:$C$28,IF(H586="6ème","Mixte",G586)),Barèmes!$E$2,Barèmes!$F$2))))))</f>
        <v/>
      </c>
      <c r="AA586" s="22"/>
      <c r="AB586" s="27" t="str">
        <f>IF(OR(AA586="",SUMPRODUCT((Barèmes!$A$6:$A$28="Agilité — T-test 974 (s)")*(Barèmes!$B$6:$B$28=H586)*(Barèmes!$C$6:$C$28=IF(H586="6ème","Mixte",G586)))=0),"",IF(SUMPRODUCT((Barèmes!$A$6:$A$28="Agilité — T-test 974 (s)")*(Barèmes!$B$6:$B$28=H586)*(Barèmes!$C$6:$C$28=IF(H586="6ème","Mixte",G586))*(Barèmes!$J$6:$J$28="+"))&gt;0,IF(AA586&lt;=SUMIFS(Barèmes!$D$6:$D$28,Barèmes!$A$6:$A$28,"Agilité — T-test 974 (s)",Barèmes!$B$6:$B$28,H586,Barèmes!$C$6:$C$28,IF(H586="6ème","Mixte",G586)),"à besoin",IF(AA586&lt;=SUMIFS(Barèmes!$E$6:$E$28,Barèmes!$A$6:$A$28,"Agilité — T-test 974 (s)",Barèmes!$B$6:$B$28,H586,Barèmes!$C$6:$C$28,IF(H586="6ème","Mixte",G586)),"fragile","satisfaisant")),IF(AA586&gt;=SUMIFS(Barèmes!$D$6:$D$28,Barèmes!$A$6:$A$28,"Agilité — T-test 974 (s)",Barèmes!$B$6:$B$28,H586,Barèmes!$C$6:$C$28,IF(H586="6ème","Mixte",G586)),"à besoin",IF(AA586&gt;=SUMIFS(Barèmes!$E$6:$E$28,Barèmes!$A$6:$A$28,"Agilité — T-test 974 (s)",Barèmes!$B$6:$B$28,H586,Barèmes!$C$6:$C$28,IF(H586="6ème","Mixte",G586)),"fragile","satisfaisant"))))</f>
        <v/>
      </c>
      <c r="AC586" s="27" t="str">
        <f>IF(OR(AA586="",SUMPRODUCT((Barèmes!$A$6:$A$28="Agilité — T-test 974 (s)")*(Barèmes!$B$6:$B$28=H586)*(Barèmes!$C$6:$C$28=IF(H586="6ème","Mixte",G586)))=0),"",IF(SUMPRODUCT((Barèmes!$A$6:$A$28="Agilité — T-test 974 (s)")*(Barèmes!$B$6:$B$28=H586)*(Barèmes!$C$6:$C$28=IF(H586="6ème","Mixte",G586))*(Barèmes!$J$6:$J$28="+"))&gt;0,IF(AA586&lt;=SUMIFS(Barèmes!$F$6:$F$28,Barèmes!$A$6:$A$28,"Agilité — T-test 974 (s)",Barèmes!$B$6:$B$28,H586,Barèmes!$C$6:$C$28,IF(H586="6ème","Mixte",G586)),Barèmes!$B$2,IF(AA586&lt;=SUMIFS(Barèmes!$G$6:$G$28,Barèmes!$A$6:$A$28,"Agilité — T-test 974 (s)",Barèmes!$B$6:$B$28,H586,Barèmes!$C$6:$C$28,IF(H586="6ème","Mixte",G586)),Barèmes!$C$2,IF(AA586&lt;=SUMIFS(Barèmes!$H$6:$H$28,Barèmes!$A$6:$A$28,"Agilité — T-test 974 (s)",Barèmes!$B$6:$B$28,H586,Barèmes!$C$6:$C$28,IF(H586="6ème","Mixte",G586)),Barèmes!$D$2,IF(AA586&lt;=SUMIFS(Barèmes!$I$6:$I$28,Barèmes!$A$6:$A$28,"Agilité — T-test 974 (s)",Barèmes!$B$6:$B$28,H586,Barèmes!$C$6:$C$28,IF(H586="6ème","Mixte",G586)),Barèmes!$E$2,Barèmes!$F$2)))),IF(AA586&gt;=SUMIFS(Barèmes!$F$6:$F$28,Barèmes!$A$6:$A$28,"Agilité — T-test 974 (s)",Barèmes!$B$6:$B$28,H586,Barèmes!$C$6:$C$28,IF(H586="6ème","Mixte",G586)),Barèmes!$B$2,IF(AA586&gt;=SUMIFS(Barèmes!$G$6:$G$28,Barèmes!$A$6:$A$28,"Agilité — T-test 974 (s)",Barèmes!$B$6:$B$28,H586,Barèmes!$C$6:$C$28,IF(H586="6ème","Mixte",G586)),Barèmes!$C$2,IF(AA586&gt;=SUMIFS(Barèmes!$H$6:$H$28,Barèmes!$A$6:$A$28,"Agilité — T-test 974 (s)",Barèmes!$B$6:$B$28,H586,Barèmes!$C$6:$C$28,IF(H586="6ème","Mixte",G586)),Barèmes!$D$2,IF(AA586&gt;=SUMIFS(Barèmes!$I$6:$I$28,Barèmes!$A$6:$A$28,"Agilité — T-test 974 (s)",Barèmes!$B$6:$B$28,H586,Barèmes!$C$6:$C$28,IF(H586="6ème","Mixte",G586)),Barèmes!$E$2,Barèmes!$F$2))))))</f>
        <v/>
      </c>
      <c r="AD586" s="28" t="str">
        <f t="shared" si="74"/>
        <v/>
      </c>
      <c r="AE586" s="29" t="str">
        <f t="shared" si="75"/>
        <v/>
      </c>
      <c r="AF586" s="30" t="str">
        <f>IF(OR(AD586="",SUMPRODUCT((Barèmes!$A$6:$A$28="Surcoût d'agilité (s) — technique")*(Barèmes!$B$6:$B$28=H586)*(Barèmes!$C$6:$C$28=IF(H586="6ème","Mixte",G586)))=0),"",IF(SUMPRODUCT((Barèmes!$A$6:$A$28="Surcoût d'agilité (s) — technique")*(Barèmes!$B$6:$B$28=H586)*(Barèmes!$C$6:$C$28=IF(H586="6ème","Mixte",G586))*(Barèmes!$J$6:$J$28="+"))&gt;0,IF(AD586&lt;=SUMIFS(Barèmes!$D$6:$D$28,Barèmes!$A$6:$A$28,"Surcoût d'agilité (s) — technique",Barèmes!$B$6:$B$28,H586,Barèmes!$C$6:$C$28,IF(H586="6ème","Mixte",G586)),"à besoin",IF(AD586&lt;=SUMIFS(Barèmes!$E$6:$E$28,Barèmes!$A$6:$A$28,"Surcoût d'agilité (s) — technique",Barèmes!$B$6:$B$28,H586,Barèmes!$C$6:$C$28,IF(H586="6ème","Mixte",G586)),"fragile","satisfaisant")),IF(AD586&gt;=SUMIFS(Barèmes!$D$6:$D$28,Barèmes!$A$6:$A$28,"Surcoût d'agilité (s) — technique",Barèmes!$B$6:$B$28,H586,Barèmes!$C$6:$C$28,IF(H586="6ème","Mixte",G586)),"à besoin",IF(AD586&gt;=SUMIFS(Barèmes!$E$6:$E$28,Barèmes!$A$6:$A$28,"Surcoût d'agilité (s) — technique",Barèmes!$B$6:$B$28,H586,Barèmes!$C$6:$C$28,IF(H586="6ème","Mixte",G586)),"fragile","satisfaisant"))))</f>
        <v/>
      </c>
      <c r="AG586" s="30" t="str">
        <f>IF(OR(AD586="",SUMPRODUCT((Barèmes!$A$6:$A$28="Surcoût d'agilité (s) — technique")*(Barèmes!$B$6:$B$28=H586)*(Barèmes!$C$6:$C$28=IF(H586="6ème","Mixte",G586)))=0),"",IF(SUMPRODUCT((Barèmes!$A$6:$A$28="Surcoût d'agilité (s) — technique")*(Barèmes!$B$6:$B$28=H586)*(Barèmes!$C$6:$C$28=IF(H586="6ème","Mixte",G586))*(Barèmes!$J$6:$J$28="+"))&gt;0,IF(AD586&lt;=SUMIFS(Barèmes!$F$6:$F$28,Barèmes!$A$6:$A$28,"Surcoût d'agilité (s) — technique",Barèmes!$B$6:$B$28,H586,Barèmes!$C$6:$C$28,IF(H586="6ème","Mixte",G586)),Barèmes!$B$2,IF(AD586&lt;=SUMIFS(Barèmes!$G$6:$G$28,Barèmes!$A$6:$A$28,"Surcoût d'agilité (s) — technique",Barèmes!$B$6:$B$28,H586,Barèmes!$C$6:$C$28,IF(H586="6ème","Mixte",G586)),Barèmes!$C$2,IF(AD586&lt;=SUMIFS(Barèmes!$H$6:$H$28,Barèmes!$A$6:$A$28,"Surcoût d'agilité (s) — technique",Barèmes!$B$6:$B$28,H586,Barèmes!$C$6:$C$28,IF(H586="6ème","Mixte",G586)),Barèmes!$D$2,IF(AD586&lt;=SUMIFS(Barèmes!$I$6:$I$28,Barèmes!$A$6:$A$28,"Surcoût d'agilité (s) — technique",Barèmes!$B$6:$B$28,H586,Barèmes!$C$6:$C$28,IF(H586="6ème","Mixte",G586)),Barèmes!$E$2,Barèmes!$F$2)))),IF(AD586&gt;=SUMIFS(Barèmes!$F$6:$F$28,Barèmes!$A$6:$A$28,"Surcoût d'agilité (s) — technique",Barèmes!$B$6:$B$28,H586,Barèmes!$C$6:$C$28,IF(H586="6ème","Mixte",G586)),Barèmes!$B$2,IF(AD586&gt;=SUMIFS(Barèmes!$G$6:$G$28,Barèmes!$A$6:$A$28,"Surcoût d'agilité (s) — technique",Barèmes!$B$6:$B$28,H586,Barèmes!$C$6:$C$28,IF(H586="6ème","Mixte",G586)),Barèmes!$C$2,IF(AD586&gt;=SUMIFS(Barèmes!$H$6:$H$28,Barèmes!$A$6:$A$28,"Surcoût d'agilité (s) — technique",Barèmes!$B$6:$B$28,H586,Barèmes!$C$6:$C$28,IF(H586="6ème","Mixte",G586)),Barèmes!$D$2,IF(AD586&gt;=SUMIFS(Barèmes!$I$6:$I$28,Barèmes!$A$6:$A$28,"Surcoût d'agilité (s) — technique",Barèmes!$B$6:$B$28,H586,Barèmes!$C$6:$C$28,IF(H586="6ème","Mixte",G586)),Barèmes!$E$2,Barèmes!$F$2))))))</f>
        <v/>
      </c>
      <c r="AH586" s="31" t="str">
        <f>IF((IF(N586="",0,1)+IF(Q586="",0,1)+IF(W586="",0,1)+IF(Z586="",0,1)+IF(AC586="",0,1))=0,"",3*IF(N586=Barèmes!$B$2,1,IF(N586=Barèmes!$C$2,2,IF(N586=Barèmes!$D$2,3,IF(N586=Barèmes!$E$2,4,IF(N586=Barèmes!$F$2,5,0)))))+3*IF(Q586=Barèmes!$B$2,1,IF(Q586=Barèmes!$C$2,2,IF(Q586=Barèmes!$D$2,3,IF(Q586=Barèmes!$E$2,4,IF(Q586=Barèmes!$F$2,5,0)))))+2*IF(W586=Barèmes!$B$2,1,IF(W586=Barèmes!$C$2,2,IF(W586=Barèmes!$D$2,3,IF(W586=Barèmes!$E$2,4,IF(W586=Barèmes!$F$2,5,0)))))+1*IF(Z586=Barèmes!$B$2,1,IF(Z586=Barèmes!$C$2,2,IF(Z586=Barèmes!$D$2,3,IF(Z586=Barèmes!$E$2,4,IF(Z586=Barèmes!$F$2,5,0)))))+1*IF(AC586=Barèmes!$B$2,1,IF(AC586=Barèmes!$C$2,2,IF(AC586=Barèmes!$D$2,3,IF(AC586=Barèmes!$E$2,4,IF(AC586=Barèmes!$F$2,5,0))))))</f>
        <v/>
      </c>
      <c r="AI586" s="31"/>
      <c r="AJ586" s="32" t="str">
        <f>IFERROR(INDEX(Croissance!$B$5:$B$604,MATCH(A586,Croissance!$A$5:$A$604,0)),"")</f>
        <v/>
      </c>
      <c r="AK586" s="32" t="str">
        <f>IFERROR(INDEX(Croissance!$C$5:$C$604,MATCH(A586,Croissance!$A$5:$A$604,0)),"")</f>
        <v/>
      </c>
      <c r="AL586" s="32" t="str">
        <f>IFERROR(INDEX(Croissance!$D$5:$D$604,MATCH(A586,Croissance!$A$5:$A$604,0)),"")</f>
        <v/>
      </c>
      <c r="AM586" s="32" t="str">
        <f>IFERROR(INDEX(Croissance!$E$5:$E$604,MATCH(A586,Croissance!$A$5:$A$604,0)),"")</f>
        <v/>
      </c>
      <c r="AO586" s="33">
        <f t="shared" si="80"/>
        <v>0</v>
      </c>
      <c r="AP586" s="33">
        <f t="shared" si="76"/>
        <v>0</v>
      </c>
      <c r="AQ586" s="33">
        <f>IF(A586="",0,IF(AND(OR('Synthèse classe'!$C$2="Tous",C586='Synthèse classe'!$C$2),OR('Synthèse classe'!$C$3="Toutes",D586='Synthèse classe'!$C$3),OR('Synthèse classe'!$C$4="Toutes",AND('Synthèse classe'!$C$4="Dernière",AP586=1),B586=IFERROR(VALUE('Synthèse classe'!$C$4),0))),1,0))</f>
        <v>0</v>
      </c>
      <c r="AR586" s="34" t="str">
        <f t="shared" si="77"/>
        <v/>
      </c>
    </row>
    <row r="587" spans="1:44" x14ac:dyDescent="0.2">
      <c r="A587" s="17" t="str">
        <f t="shared" si="73"/>
        <v/>
      </c>
      <c r="B587" s="18"/>
      <c r="C587" s="19"/>
      <c r="D587" s="19"/>
      <c r="E587" s="19"/>
      <c r="F587" s="19"/>
      <c r="G587" s="19"/>
      <c r="H587" s="17" t="str">
        <f t="shared" si="78"/>
        <v/>
      </c>
      <c r="I587" s="20"/>
      <c r="J587" s="18"/>
      <c r="K587" s="19"/>
      <c r="L587" s="21" t="str">
        <f t="shared" si="79"/>
        <v/>
      </c>
      <c r="M587" s="21" t="str">
        <f>IF(OR(J587="",SUMPRODUCT((Barèmes!$A$6:$A$28="Endurance — Luc Léger (palier)")*(Barèmes!$B$6:$B$28=H587)*(Barèmes!$C$6:$C$28=IF(H587="6ème","Mixte",G587)))=0),"",IF(SUMPRODUCT((Barèmes!$A$6:$A$28="Endurance — Luc Léger (palier)")*(Barèmes!$B$6:$B$28=H587)*(Barèmes!$C$6:$C$28=IF(H587="6ème","Mixte",G587))*(Barèmes!$J$6:$J$28="+"))&gt;0,IF(J587&lt;=SUMIFS(Barèmes!$D$6:$D$28,Barèmes!$A$6:$A$28,"Endurance — Luc Léger (palier)",Barèmes!$B$6:$B$28,H587,Barèmes!$C$6:$C$28,IF(H587="6ème","Mixte",G587)),"à besoin",IF(J587&lt;=SUMIFS(Barèmes!$E$6:$E$28,Barèmes!$A$6:$A$28,"Endurance — Luc Léger (palier)",Barèmes!$B$6:$B$28,H587,Barèmes!$C$6:$C$28,IF(H587="6ème","Mixte",G587)),"fragile","satisfaisant")),IF(J587&gt;=SUMIFS(Barèmes!$D$6:$D$28,Barèmes!$A$6:$A$28,"Endurance — Luc Léger (palier)",Barèmes!$B$6:$B$28,H587,Barèmes!$C$6:$C$28,IF(H587="6ème","Mixte",G587)),"à besoin",IF(J587&gt;=SUMIFS(Barèmes!$E$6:$E$28,Barèmes!$A$6:$A$28,"Endurance — Luc Léger (palier)",Barèmes!$B$6:$B$28,H587,Barèmes!$C$6:$C$28,IF(H587="6ème","Mixte",G587)),"fragile","satisfaisant"))))</f>
        <v/>
      </c>
      <c r="N587" s="21" t="str">
        <f>IF(OR(J587="",SUMPRODUCT((Barèmes!$A$6:$A$28="Endurance — Luc Léger (palier)")*(Barèmes!$B$6:$B$28=H587)*(Barèmes!$C$6:$C$28=IF(H587="6ème","Mixte",G587)))=0),"",IF(SUMPRODUCT((Barèmes!$A$6:$A$28="Endurance — Luc Léger (palier)")*(Barèmes!$B$6:$B$28=H587)*(Barèmes!$C$6:$C$28=IF(H587="6ème","Mixte",G587))*(Barèmes!$J$6:$J$28="+"))&gt;0,IF(J587&lt;=SUMIFS(Barèmes!$F$6:$F$28,Barèmes!$A$6:$A$28,"Endurance — Luc Léger (palier)",Barèmes!$B$6:$B$28,H587,Barèmes!$C$6:$C$28,IF(H587="6ème","Mixte",G587)),Barèmes!$B$2,IF(J587&lt;=SUMIFS(Barèmes!$G$6:$G$28,Barèmes!$A$6:$A$28,"Endurance — Luc Léger (palier)",Barèmes!$B$6:$B$28,H587,Barèmes!$C$6:$C$28,IF(H587="6ème","Mixte",G587)),Barèmes!$C$2,IF(J587&lt;=SUMIFS(Barèmes!$H$6:$H$28,Barèmes!$A$6:$A$28,"Endurance — Luc Léger (palier)",Barèmes!$B$6:$B$28,H587,Barèmes!$C$6:$C$28,IF(H587="6ème","Mixte",G587)),Barèmes!$D$2,IF(J587&lt;=SUMIFS(Barèmes!$I$6:$I$28,Barèmes!$A$6:$A$28,"Endurance — Luc Léger (palier)",Barèmes!$B$6:$B$28,H587,Barèmes!$C$6:$C$28,IF(H587="6ème","Mixte",G587)),Barèmes!$E$2,Barèmes!$F$2)))),IF(J587&gt;=SUMIFS(Barèmes!$F$6:$F$28,Barèmes!$A$6:$A$28,"Endurance — Luc Léger (palier)",Barèmes!$B$6:$B$28,H587,Barèmes!$C$6:$C$28,IF(H587="6ème","Mixte",G587)),Barèmes!$B$2,IF(J587&gt;=SUMIFS(Barèmes!$G$6:$G$28,Barèmes!$A$6:$A$28,"Endurance — Luc Léger (palier)",Barèmes!$B$6:$B$28,H587,Barèmes!$C$6:$C$28,IF(H587="6ème","Mixte",G587)),Barèmes!$C$2,IF(J587&gt;=SUMIFS(Barèmes!$H$6:$H$28,Barèmes!$A$6:$A$28,"Endurance — Luc Léger (palier)",Barèmes!$B$6:$B$28,H587,Barèmes!$C$6:$C$28,IF(H587="6ème","Mixte",G587)),Barèmes!$D$2,IF(J587&gt;=SUMIFS(Barèmes!$I$6:$I$28,Barèmes!$A$6:$A$28,"Endurance — Luc Léger (palier)",Barèmes!$B$6:$B$28,H587,Barèmes!$C$6:$C$28,IF(H587="6ème","Mixte",G587)),Barèmes!$E$2,Barèmes!$F$2))))))</f>
        <v/>
      </c>
      <c r="O587" s="22"/>
      <c r="P587" s="23" t="str">
        <f>IF(OR(O587="",SUMPRODUCT((Barèmes!$A$6:$A$28="Force bas du corps — Saut en longueur (m)")*(Barèmes!$B$6:$B$28=H587)*(Barèmes!$C$6:$C$28=IF(H587="6ème","Mixte",G587)))=0),"",IF(SUMPRODUCT((Barèmes!$A$6:$A$28="Force bas du corps — Saut en longueur (m)")*(Barèmes!$B$6:$B$28=H587)*(Barèmes!$C$6:$C$28=IF(H587="6ème","Mixte",G587))*(Barèmes!$J$6:$J$28="+"))&gt;0,IF(O587&lt;=SUMIFS(Barèmes!$D$6:$D$28,Barèmes!$A$6:$A$28,"Force bas du corps — Saut en longueur (m)",Barèmes!$B$6:$B$28,H587,Barèmes!$C$6:$C$28,IF(H587="6ème","Mixte",G587)),"à besoin",IF(O587&lt;=SUMIFS(Barèmes!$E$6:$E$28,Barèmes!$A$6:$A$28,"Force bas du corps — Saut en longueur (m)",Barèmes!$B$6:$B$28,H587,Barèmes!$C$6:$C$28,IF(H587="6ème","Mixte",G587)),"fragile","satisfaisant")),IF(O587&gt;=SUMIFS(Barèmes!$D$6:$D$28,Barèmes!$A$6:$A$28,"Force bas du corps — Saut en longueur (m)",Barèmes!$B$6:$B$28,H587,Barèmes!$C$6:$C$28,IF(H587="6ème","Mixte",G587)),"à besoin",IF(O587&gt;=SUMIFS(Barèmes!$E$6:$E$28,Barèmes!$A$6:$A$28,"Force bas du corps — Saut en longueur (m)",Barèmes!$B$6:$B$28,H587,Barèmes!$C$6:$C$28,IF(H587="6ème","Mixte",G587)),"fragile","satisfaisant"))))</f>
        <v/>
      </c>
      <c r="Q587" s="23" t="str">
        <f>IF(OR(O587="",SUMPRODUCT((Barèmes!$A$6:$A$28="Force bas du corps — Saut en longueur (m)")*(Barèmes!$B$6:$B$28=H587)*(Barèmes!$C$6:$C$28=IF(H587="6ème","Mixte",G587)))=0),"",IF(SUMPRODUCT((Barèmes!$A$6:$A$28="Force bas du corps — Saut en longueur (m)")*(Barèmes!$B$6:$B$28=H587)*(Barèmes!$C$6:$C$28=IF(H587="6ème","Mixte",G587))*(Barèmes!$J$6:$J$28="+"))&gt;0,IF(O587&lt;=SUMIFS(Barèmes!$F$6:$F$28,Barèmes!$A$6:$A$28,"Force bas du corps — Saut en longueur (m)",Barèmes!$B$6:$B$28,H587,Barèmes!$C$6:$C$28,IF(H587="6ème","Mixte",G587)),Barèmes!$B$2,IF(O587&lt;=SUMIFS(Barèmes!$G$6:$G$28,Barèmes!$A$6:$A$28,"Force bas du corps — Saut en longueur (m)",Barèmes!$B$6:$B$28,H587,Barèmes!$C$6:$C$28,IF(H587="6ème","Mixte",G587)),Barèmes!$C$2,IF(O587&lt;=SUMIFS(Barèmes!$H$6:$H$28,Barèmes!$A$6:$A$28,"Force bas du corps — Saut en longueur (m)",Barèmes!$B$6:$B$28,H587,Barèmes!$C$6:$C$28,IF(H587="6ème","Mixte",G587)),Barèmes!$D$2,IF(O587&lt;=SUMIFS(Barèmes!$I$6:$I$28,Barèmes!$A$6:$A$28,"Force bas du corps — Saut en longueur (m)",Barèmes!$B$6:$B$28,H587,Barèmes!$C$6:$C$28,IF(H587="6ème","Mixte",G587)),Barèmes!$E$2,Barèmes!$F$2)))),IF(O587&gt;=SUMIFS(Barèmes!$F$6:$F$28,Barèmes!$A$6:$A$28,"Force bas du corps — Saut en longueur (m)",Barèmes!$B$6:$B$28,H587,Barèmes!$C$6:$C$28,IF(H587="6ème","Mixte",G587)),Barèmes!$B$2,IF(O587&gt;=SUMIFS(Barèmes!$G$6:$G$28,Barèmes!$A$6:$A$28,"Force bas du corps — Saut en longueur (m)",Barèmes!$B$6:$B$28,H587,Barèmes!$C$6:$C$28,IF(H587="6ème","Mixte",G587)),Barèmes!$C$2,IF(O587&gt;=SUMIFS(Barèmes!$H$6:$H$28,Barèmes!$A$6:$A$28,"Force bas du corps — Saut en longueur (m)",Barèmes!$B$6:$B$28,H587,Barèmes!$C$6:$C$28,IF(H587="6ème","Mixte",G587)),Barèmes!$D$2,IF(O587&gt;=SUMIFS(Barèmes!$I$6:$I$28,Barèmes!$A$6:$A$28,"Force bas du corps — Saut en longueur (m)",Barèmes!$B$6:$B$28,H587,Barèmes!$C$6:$C$28,IF(H587="6ème","Mixte",G587)),Barèmes!$E$2,Barèmes!$F$2))))))</f>
        <v/>
      </c>
      <c r="R587" s="22"/>
      <c r="S587" s="24" t="str">
        <f>IF(OR(R587="",SUMPRODUCT((Barèmes!$A$6:$A$28="Vitesse — 30 m (s)")*(Barèmes!$B$6:$B$28=H587)*(Barèmes!$C$6:$C$28=IF(H587="6ème","Mixte",G587)))=0),"",IF(SUMPRODUCT((Barèmes!$A$6:$A$28="Vitesse — 30 m (s)")*(Barèmes!$B$6:$B$28=H587)*(Barèmes!$C$6:$C$28=IF(H587="6ème","Mixte",G587))*(Barèmes!$J$6:$J$28="+"))&gt;0,IF(R587&lt;=SUMIFS(Barèmes!$D$6:$D$28,Barèmes!$A$6:$A$28,"Vitesse — 30 m (s)",Barèmes!$B$6:$B$28,H587,Barèmes!$C$6:$C$28,IF(H587="6ème","Mixte",G587)),"à besoin",IF(R587&lt;=SUMIFS(Barèmes!$E$6:$E$28,Barèmes!$A$6:$A$28,"Vitesse — 30 m (s)",Barèmes!$B$6:$B$28,H587,Barèmes!$C$6:$C$28,IF(H587="6ème","Mixte",G587)),"fragile","satisfaisant")),IF(R587&gt;=SUMIFS(Barèmes!$D$6:$D$28,Barèmes!$A$6:$A$28,"Vitesse — 30 m (s)",Barèmes!$B$6:$B$28,H587,Barèmes!$C$6:$C$28,IF(H587="6ème","Mixte",G587)),"à besoin",IF(R587&gt;=SUMIFS(Barèmes!$E$6:$E$28,Barèmes!$A$6:$A$28,"Vitesse — 30 m (s)",Barèmes!$B$6:$B$28,H587,Barèmes!$C$6:$C$28,IF(H587="6ème","Mixte",G587)),"fragile","satisfaisant"))))</f>
        <v/>
      </c>
      <c r="T587" s="24" t="str">
        <f>IF(OR(R587="",SUMPRODUCT((Barèmes!$A$6:$A$28="Vitesse — 30 m (s)")*(Barèmes!$B$6:$B$28=H587)*(Barèmes!$C$6:$C$28=IF(H587="6ème","Mixte",G587)))=0),"",IF(SUMPRODUCT((Barèmes!$A$6:$A$28="Vitesse — 30 m (s)")*(Barèmes!$B$6:$B$28=H587)*(Barèmes!$C$6:$C$28=IF(H587="6ème","Mixte",G587))*(Barèmes!$J$6:$J$28="+"))&gt;0,IF(R587&lt;=SUMIFS(Barèmes!$F$6:$F$28,Barèmes!$A$6:$A$28,"Vitesse — 30 m (s)",Barèmes!$B$6:$B$28,H587,Barèmes!$C$6:$C$28,IF(H587="6ème","Mixte",G587)),Barèmes!$B$2,IF(R587&lt;=SUMIFS(Barèmes!$G$6:$G$28,Barèmes!$A$6:$A$28,"Vitesse — 30 m (s)",Barèmes!$B$6:$B$28,H587,Barèmes!$C$6:$C$28,IF(H587="6ème","Mixte",G587)),Barèmes!$C$2,IF(R587&lt;=SUMIFS(Barèmes!$H$6:$H$28,Barèmes!$A$6:$A$28,"Vitesse — 30 m (s)",Barèmes!$B$6:$B$28,H587,Barèmes!$C$6:$C$28,IF(H587="6ème","Mixte",G587)),Barèmes!$D$2,IF(R587&lt;=SUMIFS(Barèmes!$I$6:$I$28,Barèmes!$A$6:$A$28,"Vitesse — 30 m (s)",Barèmes!$B$6:$B$28,H587,Barèmes!$C$6:$C$28,IF(H587="6ème","Mixte",G587)),Barèmes!$E$2,Barèmes!$F$2)))),IF(R587&gt;=SUMIFS(Barèmes!$F$6:$F$28,Barèmes!$A$6:$A$28,"Vitesse — 30 m (s)",Barèmes!$B$6:$B$28,H587,Barèmes!$C$6:$C$28,IF(H587="6ème","Mixte",G587)),Barèmes!$B$2,IF(R587&gt;=SUMIFS(Barèmes!$G$6:$G$28,Barèmes!$A$6:$A$28,"Vitesse — 30 m (s)",Barèmes!$B$6:$B$28,H587,Barèmes!$C$6:$C$28,IF(H587="6ème","Mixte",G587)),Barèmes!$C$2,IF(R587&gt;=SUMIFS(Barèmes!$H$6:$H$28,Barèmes!$A$6:$A$28,"Vitesse — 30 m (s)",Barèmes!$B$6:$B$28,H587,Barèmes!$C$6:$C$28,IF(H587="6ème","Mixte",G587)),Barèmes!$D$2,IF(R587&gt;=SUMIFS(Barèmes!$I$6:$I$28,Barèmes!$A$6:$A$28,"Vitesse — 30 m (s)",Barèmes!$B$6:$B$28,H587,Barèmes!$C$6:$C$28,IF(H587="6ème","Mixte",G587)),Barèmes!$E$2,Barèmes!$F$2))))))</f>
        <v/>
      </c>
      <c r="U587" s="22"/>
      <c r="V587" s="25" t="str">
        <f>IF(OR(U587="",SUMPRODUCT((Barèmes!$A$6:$A$28="Vitesse — 50 m (s)")*(Barèmes!$B$6:$B$28=H587)*(Barèmes!$C$6:$C$28=IF(H587="6ème","Mixte",G587)))=0),"",IF(SUMPRODUCT((Barèmes!$A$6:$A$28="Vitesse — 50 m (s)")*(Barèmes!$B$6:$B$28=H587)*(Barèmes!$C$6:$C$28=IF(H587="6ème","Mixte",G587))*(Barèmes!$J$6:$J$28="+"))&gt;0,IF(U587&lt;=SUMIFS(Barèmes!$D$6:$D$28,Barèmes!$A$6:$A$28,"Vitesse — 50 m (s)",Barèmes!$B$6:$B$28,H587,Barèmes!$C$6:$C$28,IF(H587="6ème","Mixte",G587)),"à besoin",IF(U587&lt;=SUMIFS(Barèmes!$E$6:$E$28,Barèmes!$A$6:$A$28,"Vitesse — 50 m (s)",Barèmes!$B$6:$B$28,H587,Barèmes!$C$6:$C$28,IF(H587="6ème","Mixte",G587)),"fragile","satisfaisant")),IF(U587&gt;=SUMIFS(Barèmes!$D$6:$D$28,Barèmes!$A$6:$A$28,"Vitesse — 50 m (s)",Barèmes!$B$6:$B$28,H587,Barèmes!$C$6:$C$28,IF(H587="6ème","Mixte",G587)),"à besoin",IF(U587&gt;=SUMIFS(Barèmes!$E$6:$E$28,Barèmes!$A$6:$A$28,"Vitesse — 50 m (s)",Barèmes!$B$6:$B$28,H587,Barèmes!$C$6:$C$28,IF(H587="6ème","Mixte",G587)),"fragile","satisfaisant"))))</f>
        <v/>
      </c>
      <c r="W587" s="25" t="str">
        <f>IF(OR(U587="",SUMPRODUCT((Barèmes!$A$6:$A$28="Vitesse — 50 m (s)")*(Barèmes!$B$6:$B$28=H587)*(Barèmes!$C$6:$C$28=IF(H587="6ème","Mixte",G587)))=0),"",IF(SUMPRODUCT((Barèmes!$A$6:$A$28="Vitesse — 50 m (s)")*(Barèmes!$B$6:$B$28=H587)*(Barèmes!$C$6:$C$28=IF(H587="6ème","Mixte",G587))*(Barèmes!$J$6:$J$28="+"))&gt;0,IF(U587&lt;=SUMIFS(Barèmes!$F$6:$F$28,Barèmes!$A$6:$A$28,"Vitesse — 50 m (s)",Barèmes!$B$6:$B$28,H587,Barèmes!$C$6:$C$28,IF(H587="6ème","Mixte",G587)),Barèmes!$B$2,IF(U587&lt;=SUMIFS(Barèmes!$G$6:$G$28,Barèmes!$A$6:$A$28,"Vitesse — 50 m (s)",Barèmes!$B$6:$B$28,H587,Barèmes!$C$6:$C$28,IF(H587="6ème","Mixte",G587)),Barèmes!$C$2,IF(U587&lt;=SUMIFS(Barèmes!$H$6:$H$28,Barèmes!$A$6:$A$28,"Vitesse — 50 m (s)",Barèmes!$B$6:$B$28,H587,Barèmes!$C$6:$C$28,IF(H587="6ème","Mixte",G587)),Barèmes!$D$2,IF(U587&lt;=SUMIFS(Barèmes!$I$6:$I$28,Barèmes!$A$6:$A$28,"Vitesse — 50 m (s)",Barèmes!$B$6:$B$28,H587,Barèmes!$C$6:$C$28,IF(H587="6ème","Mixte",G587)),Barèmes!$E$2,Barèmes!$F$2)))),IF(U587&gt;=SUMIFS(Barèmes!$F$6:$F$28,Barèmes!$A$6:$A$28,"Vitesse — 50 m (s)",Barèmes!$B$6:$B$28,H587,Barèmes!$C$6:$C$28,IF(H587="6ème","Mixte",G587)),Barèmes!$B$2,IF(U587&gt;=SUMIFS(Barèmes!$G$6:$G$28,Barèmes!$A$6:$A$28,"Vitesse — 50 m (s)",Barèmes!$B$6:$B$28,H587,Barèmes!$C$6:$C$28,IF(H587="6ème","Mixte",G587)),Barèmes!$C$2,IF(U587&gt;=SUMIFS(Barèmes!$H$6:$H$28,Barèmes!$A$6:$A$28,"Vitesse — 50 m (s)",Barèmes!$B$6:$B$28,H587,Barèmes!$C$6:$C$28,IF(H587="6ème","Mixte",G587)),Barèmes!$D$2,IF(U587&gt;=SUMIFS(Barèmes!$I$6:$I$28,Barèmes!$A$6:$A$28,"Vitesse — 50 m (s)",Barèmes!$B$6:$B$28,H587,Barèmes!$C$6:$C$28,IF(H587="6ème","Mixte",G587)),Barèmes!$E$2,Barèmes!$F$2))))))</f>
        <v/>
      </c>
      <c r="X587" s="18"/>
      <c r="Y587" s="26" t="str" cm="1">
        <f t="array" ref="Y587">IF(OR(X587="",SUMPRODUCT((Barèmes!$A$6:$A$28="Souplesse (score 1-5)")*(Barèmes!$B$6:$B$28=H587)*(Barèmes!$C$6:$C$28=IF(H587="6ème","Mixte",G587)))=0),"",IF(SUMPRODUCT((Barèmes!$A$6:$A$28="Souplesse (score 1-5)")*(Barèmes!$B$6:$B$28=H587)*(Barèmes!$C$6:$C$28=IF(H587="6ème","Mixte",G587))*(Barèmes!$J$6:$J$28="+"))&gt;0,IF(X587&lt;=SUMIFS(Barèmes!$D$6:$D$28,Barèmes!$A$6:$A$28,"Souplesse (score 1-5)",Barèmes!$B$6:$B$28,H587,Barèmes!$C$6:$C$28,IF(H587="6ème","Mixte",G587)),"à besoin",IF(X587&lt;=SUMIFS(Barèmes!$E$6:$E$28,Barèmes!$A$6:$A$28,"Souplesse (score 1-5)",Barèmes!$B$6:$B$28,H587,Barèmes!$C$6:$C$28,IF(H587="6ème","Mixte",G587)),"fragile","satisfaisant")),IF(X587&gt;=SUMIFS(Barèmes!$D$6:$D$28,Barèmes!$A$6:$A$28,"Souplesse (score 1-5)",Barèmes!$B$6:$B$28,H587,Barèmes!$C$6:$C$28,IF(H587="6ème","Mixte",G587)),"à besoin",IF(X587&gt;=SUMIFS(Barèmes!$E$6:$E$28,Barèmes!$A$6:$A$28,"Souplesse (score 1-5)",Barèmes!$B$6:$B$28,H587,Barèmes!$C$6:$C$28,IF(H587="6ème","Mixte",G587)),"fragile","satisfaisant"))))</f>
        <v/>
      </c>
      <c r="Z587" s="26" t="str" cm="1">
        <f t="array" ref="Z587">IF(OR(X587="",SUMPRODUCT((Barèmes!$A$6:$A$28="Souplesse (score 1-5)")*(Barèmes!$B$6:$B$28=H587)*(Barèmes!$C$6:$C$28=IF(H587="6ème","Mixte",G587)))=0),"",IF(SUMPRODUCT((Barèmes!$A$6:$A$28="Souplesse (score 1-5)")*(Barèmes!$B$6:$B$28=H587)*(Barèmes!$C$6:$C$28=IF(H587="6ème","Mixte",G587))*(Barèmes!$J$6:$J$28="+"))&gt;0,IF(X587&lt;=SUMIFS(Barèmes!$F$6:$F$28,Barèmes!$A$6:$A$28,"Souplesse (score 1-5)",Barèmes!$B$6:$B$28,H587,Barèmes!$C$6:$C$28,IF(H587="6ème","Mixte",G587)),Barèmes!$B$2,IF(X587&lt;=SUMIFS(Barèmes!$G$6:$G$28,Barèmes!$A$6:$A$28,"Souplesse (score 1-5)",Barèmes!$B$6:$B$28,H587,Barèmes!$C$6:$C$28,IF(H587="6ème","Mixte",G587)),Barèmes!$C$2,IF(X587&lt;=SUMIFS(Barèmes!$H$6:$H$28,Barèmes!$A$6:$A$28,"Souplesse (score 1-5)",Barèmes!$B$6:$B$28,H587,Barèmes!$C$6:$C$28,IF(H587="6ème","Mixte",G587)),Barèmes!$D$2,IF(X587&lt;=SUMIFS(Barèmes!$I$6:$I$28,Barèmes!$A$6:$A$28,"Souplesse (score 1-5)",Barèmes!$B$6:$B$28,H587,Barèmes!$C$6:$C$28,IF(H587="6ème","Mixte",G587)),Barèmes!$E$2,Barèmes!$F$2)))),IF(X587&gt;=SUMIFS(Barèmes!$F$6:$F$28,Barèmes!$A$6:$A$28,"Souplesse (score 1-5)",Barèmes!$B$6:$B$28,H587,Barèmes!$C$6:$C$28,IF(H587="6ème","Mixte",G587)),Barèmes!$B$2,IF(X587&gt;=SUMIFS(Barèmes!$G$6:$G$28,Barèmes!$A$6:$A$28,"Souplesse (score 1-5)",Barèmes!$B$6:$B$28,H587,Barèmes!$C$6:$C$28,IF(H587="6ème","Mixte",G587)),Barèmes!$C$2,IF(X587&gt;=SUMIFS(Barèmes!$H$6:$H$28,Barèmes!$A$6:$A$28,"Souplesse (score 1-5)",Barèmes!$B$6:$B$28,H587,Barèmes!$C$6:$C$28,IF(H587="6ème","Mixte",G587)),Barèmes!$D$2,IF(X587&gt;=SUMIFS(Barèmes!$I$6:$I$28,Barèmes!$A$6:$A$28,"Souplesse (score 1-5)",Barèmes!$B$6:$B$28,H587,Barèmes!$C$6:$C$28,IF(H587="6ème","Mixte",G587)),Barèmes!$E$2,Barèmes!$F$2))))))</f>
        <v/>
      </c>
      <c r="AA587" s="22"/>
      <c r="AB587" s="27" t="str">
        <f>IF(OR(AA587="",SUMPRODUCT((Barèmes!$A$6:$A$28="Agilité — T-test 974 (s)")*(Barèmes!$B$6:$B$28=H587)*(Barèmes!$C$6:$C$28=IF(H587="6ème","Mixte",G587)))=0),"",IF(SUMPRODUCT((Barèmes!$A$6:$A$28="Agilité — T-test 974 (s)")*(Barèmes!$B$6:$B$28=H587)*(Barèmes!$C$6:$C$28=IF(H587="6ème","Mixte",G587))*(Barèmes!$J$6:$J$28="+"))&gt;0,IF(AA587&lt;=SUMIFS(Barèmes!$D$6:$D$28,Barèmes!$A$6:$A$28,"Agilité — T-test 974 (s)",Barèmes!$B$6:$B$28,H587,Barèmes!$C$6:$C$28,IF(H587="6ème","Mixte",G587)),"à besoin",IF(AA587&lt;=SUMIFS(Barèmes!$E$6:$E$28,Barèmes!$A$6:$A$28,"Agilité — T-test 974 (s)",Barèmes!$B$6:$B$28,H587,Barèmes!$C$6:$C$28,IF(H587="6ème","Mixte",G587)),"fragile","satisfaisant")),IF(AA587&gt;=SUMIFS(Barèmes!$D$6:$D$28,Barèmes!$A$6:$A$28,"Agilité — T-test 974 (s)",Barèmes!$B$6:$B$28,H587,Barèmes!$C$6:$C$28,IF(H587="6ème","Mixte",G587)),"à besoin",IF(AA587&gt;=SUMIFS(Barèmes!$E$6:$E$28,Barèmes!$A$6:$A$28,"Agilité — T-test 974 (s)",Barèmes!$B$6:$B$28,H587,Barèmes!$C$6:$C$28,IF(H587="6ème","Mixte",G587)),"fragile","satisfaisant"))))</f>
        <v/>
      </c>
      <c r="AC587" s="27" t="str">
        <f>IF(OR(AA587="",SUMPRODUCT((Barèmes!$A$6:$A$28="Agilité — T-test 974 (s)")*(Barèmes!$B$6:$B$28=H587)*(Barèmes!$C$6:$C$28=IF(H587="6ème","Mixte",G587)))=0),"",IF(SUMPRODUCT((Barèmes!$A$6:$A$28="Agilité — T-test 974 (s)")*(Barèmes!$B$6:$B$28=H587)*(Barèmes!$C$6:$C$28=IF(H587="6ème","Mixte",G587))*(Barèmes!$J$6:$J$28="+"))&gt;0,IF(AA587&lt;=SUMIFS(Barèmes!$F$6:$F$28,Barèmes!$A$6:$A$28,"Agilité — T-test 974 (s)",Barèmes!$B$6:$B$28,H587,Barèmes!$C$6:$C$28,IF(H587="6ème","Mixte",G587)),Barèmes!$B$2,IF(AA587&lt;=SUMIFS(Barèmes!$G$6:$G$28,Barèmes!$A$6:$A$28,"Agilité — T-test 974 (s)",Barèmes!$B$6:$B$28,H587,Barèmes!$C$6:$C$28,IF(H587="6ème","Mixte",G587)),Barèmes!$C$2,IF(AA587&lt;=SUMIFS(Barèmes!$H$6:$H$28,Barèmes!$A$6:$A$28,"Agilité — T-test 974 (s)",Barèmes!$B$6:$B$28,H587,Barèmes!$C$6:$C$28,IF(H587="6ème","Mixte",G587)),Barèmes!$D$2,IF(AA587&lt;=SUMIFS(Barèmes!$I$6:$I$28,Barèmes!$A$6:$A$28,"Agilité — T-test 974 (s)",Barèmes!$B$6:$B$28,H587,Barèmes!$C$6:$C$28,IF(H587="6ème","Mixte",G587)),Barèmes!$E$2,Barèmes!$F$2)))),IF(AA587&gt;=SUMIFS(Barèmes!$F$6:$F$28,Barèmes!$A$6:$A$28,"Agilité — T-test 974 (s)",Barèmes!$B$6:$B$28,H587,Barèmes!$C$6:$C$28,IF(H587="6ème","Mixte",G587)),Barèmes!$B$2,IF(AA587&gt;=SUMIFS(Barèmes!$G$6:$G$28,Barèmes!$A$6:$A$28,"Agilité — T-test 974 (s)",Barèmes!$B$6:$B$28,H587,Barèmes!$C$6:$C$28,IF(H587="6ème","Mixte",G587)),Barèmes!$C$2,IF(AA587&gt;=SUMIFS(Barèmes!$H$6:$H$28,Barèmes!$A$6:$A$28,"Agilité — T-test 974 (s)",Barèmes!$B$6:$B$28,H587,Barèmes!$C$6:$C$28,IF(H587="6ème","Mixte",G587)),Barèmes!$D$2,IF(AA587&gt;=SUMIFS(Barèmes!$I$6:$I$28,Barèmes!$A$6:$A$28,"Agilité — T-test 974 (s)",Barèmes!$B$6:$B$28,H587,Barèmes!$C$6:$C$28,IF(H587="6ème","Mixte",G587)),Barèmes!$E$2,Barèmes!$F$2))))))</f>
        <v/>
      </c>
      <c r="AD587" s="28" t="str">
        <f t="shared" si="74"/>
        <v/>
      </c>
      <c r="AE587" s="29" t="str">
        <f t="shared" si="75"/>
        <v/>
      </c>
      <c r="AF587" s="30" t="str">
        <f>IF(OR(AD587="",SUMPRODUCT((Barèmes!$A$6:$A$28="Surcoût d'agilité (s) — technique")*(Barèmes!$B$6:$B$28=H587)*(Barèmes!$C$6:$C$28=IF(H587="6ème","Mixte",G587)))=0),"",IF(SUMPRODUCT((Barèmes!$A$6:$A$28="Surcoût d'agilité (s) — technique")*(Barèmes!$B$6:$B$28=H587)*(Barèmes!$C$6:$C$28=IF(H587="6ème","Mixte",G587))*(Barèmes!$J$6:$J$28="+"))&gt;0,IF(AD587&lt;=SUMIFS(Barèmes!$D$6:$D$28,Barèmes!$A$6:$A$28,"Surcoût d'agilité (s) — technique",Barèmes!$B$6:$B$28,H587,Barèmes!$C$6:$C$28,IF(H587="6ème","Mixte",G587)),"à besoin",IF(AD587&lt;=SUMIFS(Barèmes!$E$6:$E$28,Barèmes!$A$6:$A$28,"Surcoût d'agilité (s) — technique",Barèmes!$B$6:$B$28,H587,Barèmes!$C$6:$C$28,IF(H587="6ème","Mixte",G587)),"fragile","satisfaisant")),IF(AD587&gt;=SUMIFS(Barèmes!$D$6:$D$28,Barèmes!$A$6:$A$28,"Surcoût d'agilité (s) — technique",Barèmes!$B$6:$B$28,H587,Barèmes!$C$6:$C$28,IF(H587="6ème","Mixte",G587)),"à besoin",IF(AD587&gt;=SUMIFS(Barèmes!$E$6:$E$28,Barèmes!$A$6:$A$28,"Surcoût d'agilité (s) — technique",Barèmes!$B$6:$B$28,H587,Barèmes!$C$6:$C$28,IF(H587="6ème","Mixte",G587)),"fragile","satisfaisant"))))</f>
        <v/>
      </c>
      <c r="AG587" s="30" t="str">
        <f>IF(OR(AD587="",SUMPRODUCT((Barèmes!$A$6:$A$28="Surcoût d'agilité (s) — technique")*(Barèmes!$B$6:$B$28=H587)*(Barèmes!$C$6:$C$28=IF(H587="6ème","Mixte",G587)))=0),"",IF(SUMPRODUCT((Barèmes!$A$6:$A$28="Surcoût d'agilité (s) — technique")*(Barèmes!$B$6:$B$28=H587)*(Barèmes!$C$6:$C$28=IF(H587="6ème","Mixte",G587))*(Barèmes!$J$6:$J$28="+"))&gt;0,IF(AD587&lt;=SUMIFS(Barèmes!$F$6:$F$28,Barèmes!$A$6:$A$28,"Surcoût d'agilité (s) — technique",Barèmes!$B$6:$B$28,H587,Barèmes!$C$6:$C$28,IF(H587="6ème","Mixte",G587)),Barèmes!$B$2,IF(AD587&lt;=SUMIFS(Barèmes!$G$6:$G$28,Barèmes!$A$6:$A$28,"Surcoût d'agilité (s) — technique",Barèmes!$B$6:$B$28,H587,Barèmes!$C$6:$C$28,IF(H587="6ème","Mixte",G587)),Barèmes!$C$2,IF(AD587&lt;=SUMIFS(Barèmes!$H$6:$H$28,Barèmes!$A$6:$A$28,"Surcoût d'agilité (s) — technique",Barèmes!$B$6:$B$28,H587,Barèmes!$C$6:$C$28,IF(H587="6ème","Mixte",G587)),Barèmes!$D$2,IF(AD587&lt;=SUMIFS(Barèmes!$I$6:$I$28,Barèmes!$A$6:$A$28,"Surcoût d'agilité (s) — technique",Barèmes!$B$6:$B$28,H587,Barèmes!$C$6:$C$28,IF(H587="6ème","Mixte",G587)),Barèmes!$E$2,Barèmes!$F$2)))),IF(AD587&gt;=SUMIFS(Barèmes!$F$6:$F$28,Barèmes!$A$6:$A$28,"Surcoût d'agilité (s) — technique",Barèmes!$B$6:$B$28,H587,Barèmes!$C$6:$C$28,IF(H587="6ème","Mixte",G587)),Barèmes!$B$2,IF(AD587&gt;=SUMIFS(Barèmes!$G$6:$G$28,Barèmes!$A$6:$A$28,"Surcoût d'agilité (s) — technique",Barèmes!$B$6:$B$28,H587,Barèmes!$C$6:$C$28,IF(H587="6ème","Mixte",G587)),Barèmes!$C$2,IF(AD587&gt;=SUMIFS(Barèmes!$H$6:$H$28,Barèmes!$A$6:$A$28,"Surcoût d'agilité (s) — technique",Barèmes!$B$6:$B$28,H587,Barèmes!$C$6:$C$28,IF(H587="6ème","Mixte",G587)),Barèmes!$D$2,IF(AD587&gt;=SUMIFS(Barèmes!$I$6:$I$28,Barèmes!$A$6:$A$28,"Surcoût d'agilité (s) — technique",Barèmes!$B$6:$B$28,H587,Barèmes!$C$6:$C$28,IF(H587="6ème","Mixte",G587)),Barèmes!$E$2,Barèmes!$F$2))))))</f>
        <v/>
      </c>
      <c r="AH587" s="31" t="str">
        <f>IF((IF(N587="",0,1)+IF(Q587="",0,1)+IF(W587="",0,1)+IF(Z587="",0,1)+IF(AC587="",0,1))=0,"",3*IF(N587=Barèmes!$B$2,1,IF(N587=Barèmes!$C$2,2,IF(N587=Barèmes!$D$2,3,IF(N587=Barèmes!$E$2,4,IF(N587=Barèmes!$F$2,5,0)))))+3*IF(Q587=Barèmes!$B$2,1,IF(Q587=Barèmes!$C$2,2,IF(Q587=Barèmes!$D$2,3,IF(Q587=Barèmes!$E$2,4,IF(Q587=Barèmes!$F$2,5,0)))))+2*IF(W587=Barèmes!$B$2,1,IF(W587=Barèmes!$C$2,2,IF(W587=Barèmes!$D$2,3,IF(W587=Barèmes!$E$2,4,IF(W587=Barèmes!$F$2,5,0)))))+1*IF(Z587=Barèmes!$B$2,1,IF(Z587=Barèmes!$C$2,2,IF(Z587=Barèmes!$D$2,3,IF(Z587=Barèmes!$E$2,4,IF(Z587=Barèmes!$F$2,5,0)))))+1*IF(AC587=Barèmes!$B$2,1,IF(AC587=Barèmes!$C$2,2,IF(AC587=Barèmes!$D$2,3,IF(AC587=Barèmes!$E$2,4,IF(AC587=Barèmes!$F$2,5,0))))))</f>
        <v/>
      </c>
      <c r="AI587" s="31"/>
      <c r="AJ587" s="32" t="str">
        <f>IFERROR(INDEX(Croissance!$B$5:$B$604,MATCH(A587,Croissance!$A$5:$A$604,0)),"")</f>
        <v/>
      </c>
      <c r="AK587" s="32" t="str">
        <f>IFERROR(INDEX(Croissance!$C$5:$C$604,MATCH(A587,Croissance!$A$5:$A$604,0)),"")</f>
        <v/>
      </c>
      <c r="AL587" s="32" t="str">
        <f>IFERROR(INDEX(Croissance!$D$5:$D$604,MATCH(A587,Croissance!$A$5:$A$604,0)),"")</f>
        <v/>
      </c>
      <c r="AM587" s="32" t="str">
        <f>IFERROR(INDEX(Croissance!$E$5:$E$604,MATCH(A587,Croissance!$A$5:$A$604,0)),"")</f>
        <v/>
      </c>
      <c r="AO587" s="33">
        <f t="shared" si="80"/>
        <v>0</v>
      </c>
      <c r="AP587" s="33">
        <f t="shared" si="76"/>
        <v>0</v>
      </c>
      <c r="AQ587" s="33">
        <f>IF(A587="",0,IF(AND(OR('Synthèse classe'!$C$2="Tous",C587='Synthèse classe'!$C$2),OR('Synthèse classe'!$C$3="Toutes",D587='Synthèse classe'!$C$3),OR('Synthèse classe'!$C$4="Toutes",AND('Synthèse classe'!$C$4="Dernière",AP587=1),B587=IFERROR(VALUE('Synthèse classe'!$C$4),0))),1,0))</f>
        <v>0</v>
      </c>
      <c r="AR587" s="34" t="str">
        <f t="shared" si="77"/>
        <v/>
      </c>
    </row>
    <row r="588" spans="1:44" x14ac:dyDescent="0.2">
      <c r="A588" s="17" t="str">
        <f t="shared" si="73"/>
        <v/>
      </c>
      <c r="B588" s="18"/>
      <c r="C588" s="19"/>
      <c r="D588" s="19"/>
      <c r="E588" s="19"/>
      <c r="F588" s="19"/>
      <c r="G588" s="19"/>
      <c r="H588" s="17" t="str">
        <f t="shared" si="78"/>
        <v/>
      </c>
      <c r="I588" s="20"/>
      <c r="J588" s="18"/>
      <c r="K588" s="19"/>
      <c r="L588" s="21" t="str">
        <f t="shared" si="79"/>
        <v/>
      </c>
      <c r="M588" s="21" t="str">
        <f>IF(OR(J588="",SUMPRODUCT((Barèmes!$A$6:$A$28="Endurance — Luc Léger (palier)")*(Barèmes!$B$6:$B$28=H588)*(Barèmes!$C$6:$C$28=IF(H588="6ème","Mixte",G588)))=0),"",IF(SUMPRODUCT((Barèmes!$A$6:$A$28="Endurance — Luc Léger (palier)")*(Barèmes!$B$6:$B$28=H588)*(Barèmes!$C$6:$C$28=IF(H588="6ème","Mixte",G588))*(Barèmes!$J$6:$J$28="+"))&gt;0,IF(J588&lt;=SUMIFS(Barèmes!$D$6:$D$28,Barèmes!$A$6:$A$28,"Endurance — Luc Léger (palier)",Barèmes!$B$6:$B$28,H588,Barèmes!$C$6:$C$28,IF(H588="6ème","Mixte",G588)),"à besoin",IF(J588&lt;=SUMIFS(Barèmes!$E$6:$E$28,Barèmes!$A$6:$A$28,"Endurance — Luc Léger (palier)",Barèmes!$B$6:$B$28,H588,Barèmes!$C$6:$C$28,IF(H588="6ème","Mixte",G588)),"fragile","satisfaisant")),IF(J588&gt;=SUMIFS(Barèmes!$D$6:$D$28,Barèmes!$A$6:$A$28,"Endurance — Luc Léger (palier)",Barèmes!$B$6:$B$28,H588,Barèmes!$C$6:$C$28,IF(H588="6ème","Mixte",G588)),"à besoin",IF(J588&gt;=SUMIFS(Barèmes!$E$6:$E$28,Barèmes!$A$6:$A$28,"Endurance — Luc Léger (palier)",Barèmes!$B$6:$B$28,H588,Barèmes!$C$6:$C$28,IF(H588="6ème","Mixte",G588)),"fragile","satisfaisant"))))</f>
        <v/>
      </c>
      <c r="N588" s="21" t="str">
        <f>IF(OR(J588="",SUMPRODUCT((Barèmes!$A$6:$A$28="Endurance — Luc Léger (palier)")*(Barèmes!$B$6:$B$28=H588)*(Barèmes!$C$6:$C$28=IF(H588="6ème","Mixte",G588)))=0),"",IF(SUMPRODUCT((Barèmes!$A$6:$A$28="Endurance — Luc Léger (palier)")*(Barèmes!$B$6:$B$28=H588)*(Barèmes!$C$6:$C$28=IF(H588="6ème","Mixte",G588))*(Barèmes!$J$6:$J$28="+"))&gt;0,IF(J588&lt;=SUMIFS(Barèmes!$F$6:$F$28,Barèmes!$A$6:$A$28,"Endurance — Luc Léger (palier)",Barèmes!$B$6:$B$28,H588,Barèmes!$C$6:$C$28,IF(H588="6ème","Mixte",G588)),Barèmes!$B$2,IF(J588&lt;=SUMIFS(Barèmes!$G$6:$G$28,Barèmes!$A$6:$A$28,"Endurance — Luc Léger (palier)",Barèmes!$B$6:$B$28,H588,Barèmes!$C$6:$C$28,IF(H588="6ème","Mixte",G588)),Barèmes!$C$2,IF(J588&lt;=SUMIFS(Barèmes!$H$6:$H$28,Barèmes!$A$6:$A$28,"Endurance — Luc Léger (palier)",Barèmes!$B$6:$B$28,H588,Barèmes!$C$6:$C$28,IF(H588="6ème","Mixte",G588)),Barèmes!$D$2,IF(J588&lt;=SUMIFS(Barèmes!$I$6:$I$28,Barèmes!$A$6:$A$28,"Endurance — Luc Léger (palier)",Barèmes!$B$6:$B$28,H588,Barèmes!$C$6:$C$28,IF(H588="6ème","Mixte",G588)),Barèmes!$E$2,Barèmes!$F$2)))),IF(J588&gt;=SUMIFS(Barèmes!$F$6:$F$28,Barèmes!$A$6:$A$28,"Endurance — Luc Léger (palier)",Barèmes!$B$6:$B$28,H588,Barèmes!$C$6:$C$28,IF(H588="6ème","Mixte",G588)),Barèmes!$B$2,IF(J588&gt;=SUMIFS(Barèmes!$G$6:$G$28,Barèmes!$A$6:$A$28,"Endurance — Luc Léger (palier)",Barèmes!$B$6:$B$28,H588,Barèmes!$C$6:$C$28,IF(H588="6ème","Mixte",G588)),Barèmes!$C$2,IF(J588&gt;=SUMIFS(Barèmes!$H$6:$H$28,Barèmes!$A$6:$A$28,"Endurance — Luc Léger (palier)",Barèmes!$B$6:$B$28,H588,Barèmes!$C$6:$C$28,IF(H588="6ème","Mixte",G588)),Barèmes!$D$2,IF(J588&gt;=SUMIFS(Barèmes!$I$6:$I$28,Barèmes!$A$6:$A$28,"Endurance — Luc Léger (palier)",Barèmes!$B$6:$B$28,H588,Barèmes!$C$6:$C$28,IF(H588="6ème","Mixte",G588)),Barèmes!$E$2,Barèmes!$F$2))))))</f>
        <v/>
      </c>
      <c r="O588" s="22"/>
      <c r="P588" s="23" t="str">
        <f>IF(OR(O588="",SUMPRODUCT((Barèmes!$A$6:$A$28="Force bas du corps — Saut en longueur (m)")*(Barèmes!$B$6:$B$28=H588)*(Barèmes!$C$6:$C$28=IF(H588="6ème","Mixte",G588)))=0),"",IF(SUMPRODUCT((Barèmes!$A$6:$A$28="Force bas du corps — Saut en longueur (m)")*(Barèmes!$B$6:$B$28=H588)*(Barèmes!$C$6:$C$28=IF(H588="6ème","Mixte",G588))*(Barèmes!$J$6:$J$28="+"))&gt;0,IF(O588&lt;=SUMIFS(Barèmes!$D$6:$D$28,Barèmes!$A$6:$A$28,"Force bas du corps — Saut en longueur (m)",Barèmes!$B$6:$B$28,H588,Barèmes!$C$6:$C$28,IF(H588="6ème","Mixte",G588)),"à besoin",IF(O588&lt;=SUMIFS(Barèmes!$E$6:$E$28,Barèmes!$A$6:$A$28,"Force bas du corps — Saut en longueur (m)",Barèmes!$B$6:$B$28,H588,Barèmes!$C$6:$C$28,IF(H588="6ème","Mixte",G588)),"fragile","satisfaisant")),IF(O588&gt;=SUMIFS(Barèmes!$D$6:$D$28,Barèmes!$A$6:$A$28,"Force bas du corps — Saut en longueur (m)",Barèmes!$B$6:$B$28,H588,Barèmes!$C$6:$C$28,IF(H588="6ème","Mixte",G588)),"à besoin",IF(O588&gt;=SUMIFS(Barèmes!$E$6:$E$28,Barèmes!$A$6:$A$28,"Force bas du corps — Saut en longueur (m)",Barèmes!$B$6:$B$28,H588,Barèmes!$C$6:$C$28,IF(H588="6ème","Mixte",G588)),"fragile","satisfaisant"))))</f>
        <v/>
      </c>
      <c r="Q588" s="23" t="str">
        <f>IF(OR(O588="",SUMPRODUCT((Barèmes!$A$6:$A$28="Force bas du corps — Saut en longueur (m)")*(Barèmes!$B$6:$B$28=H588)*(Barèmes!$C$6:$C$28=IF(H588="6ème","Mixte",G588)))=0),"",IF(SUMPRODUCT((Barèmes!$A$6:$A$28="Force bas du corps — Saut en longueur (m)")*(Barèmes!$B$6:$B$28=H588)*(Barèmes!$C$6:$C$28=IF(H588="6ème","Mixte",G588))*(Barèmes!$J$6:$J$28="+"))&gt;0,IF(O588&lt;=SUMIFS(Barèmes!$F$6:$F$28,Barèmes!$A$6:$A$28,"Force bas du corps — Saut en longueur (m)",Barèmes!$B$6:$B$28,H588,Barèmes!$C$6:$C$28,IF(H588="6ème","Mixte",G588)),Barèmes!$B$2,IF(O588&lt;=SUMIFS(Barèmes!$G$6:$G$28,Barèmes!$A$6:$A$28,"Force bas du corps — Saut en longueur (m)",Barèmes!$B$6:$B$28,H588,Barèmes!$C$6:$C$28,IF(H588="6ème","Mixte",G588)),Barèmes!$C$2,IF(O588&lt;=SUMIFS(Barèmes!$H$6:$H$28,Barèmes!$A$6:$A$28,"Force bas du corps — Saut en longueur (m)",Barèmes!$B$6:$B$28,H588,Barèmes!$C$6:$C$28,IF(H588="6ème","Mixte",G588)),Barèmes!$D$2,IF(O588&lt;=SUMIFS(Barèmes!$I$6:$I$28,Barèmes!$A$6:$A$28,"Force bas du corps — Saut en longueur (m)",Barèmes!$B$6:$B$28,H588,Barèmes!$C$6:$C$28,IF(H588="6ème","Mixte",G588)),Barèmes!$E$2,Barèmes!$F$2)))),IF(O588&gt;=SUMIFS(Barèmes!$F$6:$F$28,Barèmes!$A$6:$A$28,"Force bas du corps — Saut en longueur (m)",Barèmes!$B$6:$B$28,H588,Barèmes!$C$6:$C$28,IF(H588="6ème","Mixte",G588)),Barèmes!$B$2,IF(O588&gt;=SUMIFS(Barèmes!$G$6:$G$28,Barèmes!$A$6:$A$28,"Force bas du corps — Saut en longueur (m)",Barèmes!$B$6:$B$28,H588,Barèmes!$C$6:$C$28,IF(H588="6ème","Mixte",G588)),Barèmes!$C$2,IF(O588&gt;=SUMIFS(Barèmes!$H$6:$H$28,Barèmes!$A$6:$A$28,"Force bas du corps — Saut en longueur (m)",Barèmes!$B$6:$B$28,H588,Barèmes!$C$6:$C$28,IF(H588="6ème","Mixte",G588)),Barèmes!$D$2,IF(O588&gt;=SUMIFS(Barèmes!$I$6:$I$28,Barèmes!$A$6:$A$28,"Force bas du corps — Saut en longueur (m)",Barèmes!$B$6:$B$28,H588,Barèmes!$C$6:$C$28,IF(H588="6ème","Mixte",G588)),Barèmes!$E$2,Barèmes!$F$2))))))</f>
        <v/>
      </c>
      <c r="R588" s="22"/>
      <c r="S588" s="24" t="str">
        <f>IF(OR(R588="",SUMPRODUCT((Barèmes!$A$6:$A$28="Vitesse — 30 m (s)")*(Barèmes!$B$6:$B$28=H588)*(Barèmes!$C$6:$C$28=IF(H588="6ème","Mixte",G588)))=0),"",IF(SUMPRODUCT((Barèmes!$A$6:$A$28="Vitesse — 30 m (s)")*(Barèmes!$B$6:$B$28=H588)*(Barèmes!$C$6:$C$28=IF(H588="6ème","Mixte",G588))*(Barèmes!$J$6:$J$28="+"))&gt;0,IF(R588&lt;=SUMIFS(Barèmes!$D$6:$D$28,Barèmes!$A$6:$A$28,"Vitesse — 30 m (s)",Barèmes!$B$6:$B$28,H588,Barèmes!$C$6:$C$28,IF(H588="6ème","Mixte",G588)),"à besoin",IF(R588&lt;=SUMIFS(Barèmes!$E$6:$E$28,Barèmes!$A$6:$A$28,"Vitesse — 30 m (s)",Barèmes!$B$6:$B$28,H588,Barèmes!$C$6:$C$28,IF(H588="6ème","Mixte",G588)),"fragile","satisfaisant")),IF(R588&gt;=SUMIFS(Barèmes!$D$6:$D$28,Barèmes!$A$6:$A$28,"Vitesse — 30 m (s)",Barèmes!$B$6:$B$28,H588,Barèmes!$C$6:$C$28,IF(H588="6ème","Mixte",G588)),"à besoin",IF(R588&gt;=SUMIFS(Barèmes!$E$6:$E$28,Barèmes!$A$6:$A$28,"Vitesse — 30 m (s)",Barèmes!$B$6:$B$28,H588,Barèmes!$C$6:$C$28,IF(H588="6ème","Mixte",G588)),"fragile","satisfaisant"))))</f>
        <v/>
      </c>
      <c r="T588" s="24" t="str">
        <f>IF(OR(R588="",SUMPRODUCT((Barèmes!$A$6:$A$28="Vitesse — 30 m (s)")*(Barèmes!$B$6:$B$28=H588)*(Barèmes!$C$6:$C$28=IF(H588="6ème","Mixte",G588)))=0),"",IF(SUMPRODUCT((Barèmes!$A$6:$A$28="Vitesse — 30 m (s)")*(Barèmes!$B$6:$B$28=H588)*(Barèmes!$C$6:$C$28=IF(H588="6ème","Mixte",G588))*(Barèmes!$J$6:$J$28="+"))&gt;0,IF(R588&lt;=SUMIFS(Barèmes!$F$6:$F$28,Barèmes!$A$6:$A$28,"Vitesse — 30 m (s)",Barèmes!$B$6:$B$28,H588,Barèmes!$C$6:$C$28,IF(H588="6ème","Mixte",G588)),Barèmes!$B$2,IF(R588&lt;=SUMIFS(Barèmes!$G$6:$G$28,Barèmes!$A$6:$A$28,"Vitesse — 30 m (s)",Barèmes!$B$6:$B$28,H588,Barèmes!$C$6:$C$28,IF(H588="6ème","Mixte",G588)),Barèmes!$C$2,IF(R588&lt;=SUMIFS(Barèmes!$H$6:$H$28,Barèmes!$A$6:$A$28,"Vitesse — 30 m (s)",Barèmes!$B$6:$B$28,H588,Barèmes!$C$6:$C$28,IF(H588="6ème","Mixte",G588)),Barèmes!$D$2,IF(R588&lt;=SUMIFS(Barèmes!$I$6:$I$28,Barèmes!$A$6:$A$28,"Vitesse — 30 m (s)",Barèmes!$B$6:$B$28,H588,Barèmes!$C$6:$C$28,IF(H588="6ème","Mixte",G588)),Barèmes!$E$2,Barèmes!$F$2)))),IF(R588&gt;=SUMIFS(Barèmes!$F$6:$F$28,Barèmes!$A$6:$A$28,"Vitesse — 30 m (s)",Barèmes!$B$6:$B$28,H588,Barèmes!$C$6:$C$28,IF(H588="6ème","Mixte",G588)),Barèmes!$B$2,IF(R588&gt;=SUMIFS(Barèmes!$G$6:$G$28,Barèmes!$A$6:$A$28,"Vitesse — 30 m (s)",Barèmes!$B$6:$B$28,H588,Barèmes!$C$6:$C$28,IF(H588="6ème","Mixte",G588)),Barèmes!$C$2,IF(R588&gt;=SUMIFS(Barèmes!$H$6:$H$28,Barèmes!$A$6:$A$28,"Vitesse — 30 m (s)",Barèmes!$B$6:$B$28,H588,Barèmes!$C$6:$C$28,IF(H588="6ème","Mixte",G588)),Barèmes!$D$2,IF(R588&gt;=SUMIFS(Barèmes!$I$6:$I$28,Barèmes!$A$6:$A$28,"Vitesse — 30 m (s)",Barèmes!$B$6:$B$28,H588,Barèmes!$C$6:$C$28,IF(H588="6ème","Mixte",G588)),Barèmes!$E$2,Barèmes!$F$2))))))</f>
        <v/>
      </c>
      <c r="U588" s="22"/>
      <c r="V588" s="25" t="str">
        <f>IF(OR(U588="",SUMPRODUCT((Barèmes!$A$6:$A$28="Vitesse — 50 m (s)")*(Barèmes!$B$6:$B$28=H588)*(Barèmes!$C$6:$C$28=IF(H588="6ème","Mixte",G588)))=0),"",IF(SUMPRODUCT((Barèmes!$A$6:$A$28="Vitesse — 50 m (s)")*(Barèmes!$B$6:$B$28=H588)*(Barèmes!$C$6:$C$28=IF(H588="6ème","Mixte",G588))*(Barèmes!$J$6:$J$28="+"))&gt;0,IF(U588&lt;=SUMIFS(Barèmes!$D$6:$D$28,Barèmes!$A$6:$A$28,"Vitesse — 50 m (s)",Barèmes!$B$6:$B$28,H588,Barèmes!$C$6:$C$28,IF(H588="6ème","Mixte",G588)),"à besoin",IF(U588&lt;=SUMIFS(Barèmes!$E$6:$E$28,Barèmes!$A$6:$A$28,"Vitesse — 50 m (s)",Barèmes!$B$6:$B$28,H588,Barèmes!$C$6:$C$28,IF(H588="6ème","Mixte",G588)),"fragile","satisfaisant")),IF(U588&gt;=SUMIFS(Barèmes!$D$6:$D$28,Barèmes!$A$6:$A$28,"Vitesse — 50 m (s)",Barèmes!$B$6:$B$28,H588,Barèmes!$C$6:$C$28,IF(H588="6ème","Mixte",G588)),"à besoin",IF(U588&gt;=SUMIFS(Barèmes!$E$6:$E$28,Barèmes!$A$6:$A$28,"Vitesse — 50 m (s)",Barèmes!$B$6:$B$28,H588,Barèmes!$C$6:$C$28,IF(H588="6ème","Mixte",G588)),"fragile","satisfaisant"))))</f>
        <v/>
      </c>
      <c r="W588" s="25" t="str">
        <f>IF(OR(U588="",SUMPRODUCT((Barèmes!$A$6:$A$28="Vitesse — 50 m (s)")*(Barèmes!$B$6:$B$28=H588)*(Barèmes!$C$6:$C$28=IF(H588="6ème","Mixte",G588)))=0),"",IF(SUMPRODUCT((Barèmes!$A$6:$A$28="Vitesse — 50 m (s)")*(Barèmes!$B$6:$B$28=H588)*(Barèmes!$C$6:$C$28=IF(H588="6ème","Mixte",G588))*(Barèmes!$J$6:$J$28="+"))&gt;0,IF(U588&lt;=SUMIFS(Barèmes!$F$6:$F$28,Barèmes!$A$6:$A$28,"Vitesse — 50 m (s)",Barèmes!$B$6:$B$28,H588,Barèmes!$C$6:$C$28,IF(H588="6ème","Mixte",G588)),Barèmes!$B$2,IF(U588&lt;=SUMIFS(Barèmes!$G$6:$G$28,Barèmes!$A$6:$A$28,"Vitesse — 50 m (s)",Barèmes!$B$6:$B$28,H588,Barèmes!$C$6:$C$28,IF(H588="6ème","Mixte",G588)),Barèmes!$C$2,IF(U588&lt;=SUMIFS(Barèmes!$H$6:$H$28,Barèmes!$A$6:$A$28,"Vitesse — 50 m (s)",Barèmes!$B$6:$B$28,H588,Barèmes!$C$6:$C$28,IF(H588="6ème","Mixte",G588)),Barèmes!$D$2,IF(U588&lt;=SUMIFS(Barèmes!$I$6:$I$28,Barèmes!$A$6:$A$28,"Vitesse — 50 m (s)",Barèmes!$B$6:$B$28,H588,Barèmes!$C$6:$C$28,IF(H588="6ème","Mixte",G588)),Barèmes!$E$2,Barèmes!$F$2)))),IF(U588&gt;=SUMIFS(Barèmes!$F$6:$F$28,Barèmes!$A$6:$A$28,"Vitesse — 50 m (s)",Barèmes!$B$6:$B$28,H588,Barèmes!$C$6:$C$28,IF(H588="6ème","Mixte",G588)),Barèmes!$B$2,IF(U588&gt;=SUMIFS(Barèmes!$G$6:$G$28,Barèmes!$A$6:$A$28,"Vitesse — 50 m (s)",Barèmes!$B$6:$B$28,H588,Barèmes!$C$6:$C$28,IF(H588="6ème","Mixte",G588)),Barèmes!$C$2,IF(U588&gt;=SUMIFS(Barèmes!$H$6:$H$28,Barèmes!$A$6:$A$28,"Vitesse — 50 m (s)",Barèmes!$B$6:$B$28,H588,Barèmes!$C$6:$C$28,IF(H588="6ème","Mixte",G588)),Barèmes!$D$2,IF(U588&gt;=SUMIFS(Barèmes!$I$6:$I$28,Barèmes!$A$6:$A$28,"Vitesse — 50 m (s)",Barèmes!$B$6:$B$28,H588,Barèmes!$C$6:$C$28,IF(H588="6ème","Mixte",G588)),Barèmes!$E$2,Barèmes!$F$2))))))</f>
        <v/>
      </c>
      <c r="X588" s="18"/>
      <c r="Y588" s="26" t="str" cm="1">
        <f t="array" ref="Y588">IF(OR(X588="",SUMPRODUCT((Barèmes!$A$6:$A$28="Souplesse (score 1-5)")*(Barèmes!$B$6:$B$28=H588)*(Barèmes!$C$6:$C$28=IF(H588="6ème","Mixte",G588)))=0),"",IF(SUMPRODUCT((Barèmes!$A$6:$A$28="Souplesse (score 1-5)")*(Barèmes!$B$6:$B$28=H588)*(Barèmes!$C$6:$C$28=IF(H588="6ème","Mixte",G588))*(Barèmes!$J$6:$J$28="+"))&gt;0,IF(X588&lt;=SUMIFS(Barèmes!$D$6:$D$28,Barèmes!$A$6:$A$28,"Souplesse (score 1-5)",Barèmes!$B$6:$B$28,H588,Barèmes!$C$6:$C$28,IF(H588="6ème","Mixte",G588)),"à besoin",IF(X588&lt;=SUMIFS(Barèmes!$E$6:$E$28,Barèmes!$A$6:$A$28,"Souplesse (score 1-5)",Barèmes!$B$6:$B$28,H588,Barèmes!$C$6:$C$28,IF(H588="6ème","Mixte",G588)),"fragile","satisfaisant")),IF(X588&gt;=SUMIFS(Barèmes!$D$6:$D$28,Barèmes!$A$6:$A$28,"Souplesse (score 1-5)",Barèmes!$B$6:$B$28,H588,Barèmes!$C$6:$C$28,IF(H588="6ème","Mixte",G588)),"à besoin",IF(X588&gt;=SUMIFS(Barèmes!$E$6:$E$28,Barèmes!$A$6:$A$28,"Souplesse (score 1-5)",Barèmes!$B$6:$B$28,H588,Barèmes!$C$6:$C$28,IF(H588="6ème","Mixte",G588)),"fragile","satisfaisant"))))</f>
        <v/>
      </c>
      <c r="Z588" s="26" t="str" cm="1">
        <f t="array" ref="Z588">IF(OR(X588="",SUMPRODUCT((Barèmes!$A$6:$A$28="Souplesse (score 1-5)")*(Barèmes!$B$6:$B$28=H588)*(Barèmes!$C$6:$C$28=IF(H588="6ème","Mixte",G588)))=0),"",IF(SUMPRODUCT((Barèmes!$A$6:$A$28="Souplesse (score 1-5)")*(Barèmes!$B$6:$B$28=H588)*(Barèmes!$C$6:$C$28=IF(H588="6ème","Mixte",G588))*(Barèmes!$J$6:$J$28="+"))&gt;0,IF(X588&lt;=SUMIFS(Barèmes!$F$6:$F$28,Barèmes!$A$6:$A$28,"Souplesse (score 1-5)",Barèmes!$B$6:$B$28,H588,Barèmes!$C$6:$C$28,IF(H588="6ème","Mixte",G588)),Barèmes!$B$2,IF(X588&lt;=SUMIFS(Barèmes!$G$6:$G$28,Barèmes!$A$6:$A$28,"Souplesse (score 1-5)",Barèmes!$B$6:$B$28,H588,Barèmes!$C$6:$C$28,IF(H588="6ème","Mixte",G588)),Barèmes!$C$2,IF(X588&lt;=SUMIFS(Barèmes!$H$6:$H$28,Barèmes!$A$6:$A$28,"Souplesse (score 1-5)",Barèmes!$B$6:$B$28,H588,Barèmes!$C$6:$C$28,IF(H588="6ème","Mixte",G588)),Barèmes!$D$2,IF(X588&lt;=SUMIFS(Barèmes!$I$6:$I$28,Barèmes!$A$6:$A$28,"Souplesse (score 1-5)",Barèmes!$B$6:$B$28,H588,Barèmes!$C$6:$C$28,IF(H588="6ème","Mixte",G588)),Barèmes!$E$2,Barèmes!$F$2)))),IF(X588&gt;=SUMIFS(Barèmes!$F$6:$F$28,Barèmes!$A$6:$A$28,"Souplesse (score 1-5)",Barèmes!$B$6:$B$28,H588,Barèmes!$C$6:$C$28,IF(H588="6ème","Mixte",G588)),Barèmes!$B$2,IF(X588&gt;=SUMIFS(Barèmes!$G$6:$G$28,Barèmes!$A$6:$A$28,"Souplesse (score 1-5)",Barèmes!$B$6:$B$28,H588,Barèmes!$C$6:$C$28,IF(H588="6ème","Mixte",G588)),Barèmes!$C$2,IF(X588&gt;=SUMIFS(Barèmes!$H$6:$H$28,Barèmes!$A$6:$A$28,"Souplesse (score 1-5)",Barèmes!$B$6:$B$28,H588,Barèmes!$C$6:$C$28,IF(H588="6ème","Mixte",G588)),Barèmes!$D$2,IF(X588&gt;=SUMIFS(Barèmes!$I$6:$I$28,Barèmes!$A$6:$A$28,"Souplesse (score 1-5)",Barèmes!$B$6:$B$28,H588,Barèmes!$C$6:$C$28,IF(H588="6ème","Mixte",G588)),Barèmes!$E$2,Barèmes!$F$2))))))</f>
        <v/>
      </c>
      <c r="AA588" s="22"/>
      <c r="AB588" s="27" t="str">
        <f>IF(OR(AA588="",SUMPRODUCT((Barèmes!$A$6:$A$28="Agilité — T-test 974 (s)")*(Barèmes!$B$6:$B$28=H588)*(Barèmes!$C$6:$C$28=IF(H588="6ème","Mixte",G588)))=0),"",IF(SUMPRODUCT((Barèmes!$A$6:$A$28="Agilité — T-test 974 (s)")*(Barèmes!$B$6:$B$28=H588)*(Barèmes!$C$6:$C$28=IF(H588="6ème","Mixte",G588))*(Barèmes!$J$6:$J$28="+"))&gt;0,IF(AA588&lt;=SUMIFS(Barèmes!$D$6:$D$28,Barèmes!$A$6:$A$28,"Agilité — T-test 974 (s)",Barèmes!$B$6:$B$28,H588,Barèmes!$C$6:$C$28,IF(H588="6ème","Mixte",G588)),"à besoin",IF(AA588&lt;=SUMIFS(Barèmes!$E$6:$E$28,Barèmes!$A$6:$A$28,"Agilité — T-test 974 (s)",Barèmes!$B$6:$B$28,H588,Barèmes!$C$6:$C$28,IF(H588="6ème","Mixte",G588)),"fragile","satisfaisant")),IF(AA588&gt;=SUMIFS(Barèmes!$D$6:$D$28,Barèmes!$A$6:$A$28,"Agilité — T-test 974 (s)",Barèmes!$B$6:$B$28,H588,Barèmes!$C$6:$C$28,IF(H588="6ème","Mixte",G588)),"à besoin",IF(AA588&gt;=SUMIFS(Barèmes!$E$6:$E$28,Barèmes!$A$6:$A$28,"Agilité — T-test 974 (s)",Barèmes!$B$6:$B$28,H588,Barèmes!$C$6:$C$28,IF(H588="6ème","Mixte",G588)),"fragile","satisfaisant"))))</f>
        <v/>
      </c>
      <c r="AC588" s="27" t="str">
        <f>IF(OR(AA588="",SUMPRODUCT((Barèmes!$A$6:$A$28="Agilité — T-test 974 (s)")*(Barèmes!$B$6:$B$28=H588)*(Barèmes!$C$6:$C$28=IF(H588="6ème","Mixte",G588)))=0),"",IF(SUMPRODUCT((Barèmes!$A$6:$A$28="Agilité — T-test 974 (s)")*(Barèmes!$B$6:$B$28=H588)*(Barèmes!$C$6:$C$28=IF(H588="6ème","Mixte",G588))*(Barèmes!$J$6:$J$28="+"))&gt;0,IF(AA588&lt;=SUMIFS(Barèmes!$F$6:$F$28,Barèmes!$A$6:$A$28,"Agilité — T-test 974 (s)",Barèmes!$B$6:$B$28,H588,Barèmes!$C$6:$C$28,IF(H588="6ème","Mixte",G588)),Barèmes!$B$2,IF(AA588&lt;=SUMIFS(Barèmes!$G$6:$G$28,Barèmes!$A$6:$A$28,"Agilité — T-test 974 (s)",Barèmes!$B$6:$B$28,H588,Barèmes!$C$6:$C$28,IF(H588="6ème","Mixte",G588)),Barèmes!$C$2,IF(AA588&lt;=SUMIFS(Barèmes!$H$6:$H$28,Barèmes!$A$6:$A$28,"Agilité — T-test 974 (s)",Barèmes!$B$6:$B$28,H588,Barèmes!$C$6:$C$28,IF(H588="6ème","Mixte",G588)),Barèmes!$D$2,IF(AA588&lt;=SUMIFS(Barèmes!$I$6:$I$28,Barèmes!$A$6:$A$28,"Agilité — T-test 974 (s)",Barèmes!$B$6:$B$28,H588,Barèmes!$C$6:$C$28,IF(H588="6ème","Mixte",G588)),Barèmes!$E$2,Barèmes!$F$2)))),IF(AA588&gt;=SUMIFS(Barèmes!$F$6:$F$28,Barèmes!$A$6:$A$28,"Agilité — T-test 974 (s)",Barèmes!$B$6:$B$28,H588,Barèmes!$C$6:$C$28,IF(H588="6ème","Mixte",G588)),Barèmes!$B$2,IF(AA588&gt;=SUMIFS(Barèmes!$G$6:$G$28,Barèmes!$A$6:$A$28,"Agilité — T-test 974 (s)",Barèmes!$B$6:$B$28,H588,Barèmes!$C$6:$C$28,IF(H588="6ème","Mixte",G588)),Barèmes!$C$2,IF(AA588&gt;=SUMIFS(Barèmes!$H$6:$H$28,Barèmes!$A$6:$A$28,"Agilité — T-test 974 (s)",Barèmes!$B$6:$B$28,H588,Barèmes!$C$6:$C$28,IF(H588="6ème","Mixte",G588)),Barèmes!$D$2,IF(AA588&gt;=SUMIFS(Barèmes!$I$6:$I$28,Barèmes!$A$6:$A$28,"Agilité — T-test 974 (s)",Barèmes!$B$6:$B$28,H588,Barèmes!$C$6:$C$28,IF(H588="6ème","Mixte",G588)),Barèmes!$E$2,Barèmes!$F$2))))))</f>
        <v/>
      </c>
      <c r="AD588" s="28" t="str">
        <f t="shared" si="74"/>
        <v/>
      </c>
      <c r="AE588" s="29" t="str">
        <f t="shared" si="75"/>
        <v/>
      </c>
      <c r="AF588" s="30" t="str">
        <f>IF(OR(AD588="",SUMPRODUCT((Barèmes!$A$6:$A$28="Surcoût d'agilité (s) — technique")*(Barèmes!$B$6:$B$28=H588)*(Barèmes!$C$6:$C$28=IF(H588="6ème","Mixte",G588)))=0),"",IF(SUMPRODUCT((Barèmes!$A$6:$A$28="Surcoût d'agilité (s) — technique")*(Barèmes!$B$6:$B$28=H588)*(Barèmes!$C$6:$C$28=IF(H588="6ème","Mixte",G588))*(Barèmes!$J$6:$J$28="+"))&gt;0,IF(AD588&lt;=SUMIFS(Barèmes!$D$6:$D$28,Barèmes!$A$6:$A$28,"Surcoût d'agilité (s) — technique",Barèmes!$B$6:$B$28,H588,Barèmes!$C$6:$C$28,IF(H588="6ème","Mixte",G588)),"à besoin",IF(AD588&lt;=SUMIFS(Barèmes!$E$6:$E$28,Barèmes!$A$6:$A$28,"Surcoût d'agilité (s) — technique",Barèmes!$B$6:$B$28,H588,Barèmes!$C$6:$C$28,IF(H588="6ème","Mixte",G588)),"fragile","satisfaisant")),IF(AD588&gt;=SUMIFS(Barèmes!$D$6:$D$28,Barèmes!$A$6:$A$28,"Surcoût d'agilité (s) — technique",Barèmes!$B$6:$B$28,H588,Barèmes!$C$6:$C$28,IF(H588="6ème","Mixte",G588)),"à besoin",IF(AD588&gt;=SUMIFS(Barèmes!$E$6:$E$28,Barèmes!$A$6:$A$28,"Surcoût d'agilité (s) — technique",Barèmes!$B$6:$B$28,H588,Barèmes!$C$6:$C$28,IF(H588="6ème","Mixte",G588)),"fragile","satisfaisant"))))</f>
        <v/>
      </c>
      <c r="AG588" s="30" t="str">
        <f>IF(OR(AD588="",SUMPRODUCT((Barèmes!$A$6:$A$28="Surcoût d'agilité (s) — technique")*(Barèmes!$B$6:$B$28=H588)*(Barèmes!$C$6:$C$28=IF(H588="6ème","Mixte",G588)))=0),"",IF(SUMPRODUCT((Barèmes!$A$6:$A$28="Surcoût d'agilité (s) — technique")*(Barèmes!$B$6:$B$28=H588)*(Barèmes!$C$6:$C$28=IF(H588="6ème","Mixte",G588))*(Barèmes!$J$6:$J$28="+"))&gt;0,IF(AD588&lt;=SUMIFS(Barèmes!$F$6:$F$28,Barèmes!$A$6:$A$28,"Surcoût d'agilité (s) — technique",Barèmes!$B$6:$B$28,H588,Barèmes!$C$6:$C$28,IF(H588="6ème","Mixte",G588)),Barèmes!$B$2,IF(AD588&lt;=SUMIFS(Barèmes!$G$6:$G$28,Barèmes!$A$6:$A$28,"Surcoût d'agilité (s) — technique",Barèmes!$B$6:$B$28,H588,Barèmes!$C$6:$C$28,IF(H588="6ème","Mixte",G588)),Barèmes!$C$2,IF(AD588&lt;=SUMIFS(Barèmes!$H$6:$H$28,Barèmes!$A$6:$A$28,"Surcoût d'agilité (s) — technique",Barèmes!$B$6:$B$28,H588,Barèmes!$C$6:$C$28,IF(H588="6ème","Mixte",G588)),Barèmes!$D$2,IF(AD588&lt;=SUMIFS(Barèmes!$I$6:$I$28,Barèmes!$A$6:$A$28,"Surcoût d'agilité (s) — technique",Barèmes!$B$6:$B$28,H588,Barèmes!$C$6:$C$28,IF(H588="6ème","Mixte",G588)),Barèmes!$E$2,Barèmes!$F$2)))),IF(AD588&gt;=SUMIFS(Barèmes!$F$6:$F$28,Barèmes!$A$6:$A$28,"Surcoût d'agilité (s) — technique",Barèmes!$B$6:$B$28,H588,Barèmes!$C$6:$C$28,IF(H588="6ème","Mixte",G588)),Barèmes!$B$2,IF(AD588&gt;=SUMIFS(Barèmes!$G$6:$G$28,Barèmes!$A$6:$A$28,"Surcoût d'agilité (s) — technique",Barèmes!$B$6:$B$28,H588,Barèmes!$C$6:$C$28,IF(H588="6ème","Mixte",G588)),Barèmes!$C$2,IF(AD588&gt;=SUMIFS(Barèmes!$H$6:$H$28,Barèmes!$A$6:$A$28,"Surcoût d'agilité (s) — technique",Barèmes!$B$6:$B$28,H588,Barèmes!$C$6:$C$28,IF(H588="6ème","Mixte",G588)),Barèmes!$D$2,IF(AD588&gt;=SUMIFS(Barèmes!$I$6:$I$28,Barèmes!$A$6:$A$28,"Surcoût d'agilité (s) — technique",Barèmes!$B$6:$B$28,H588,Barèmes!$C$6:$C$28,IF(H588="6ème","Mixte",G588)),Barèmes!$E$2,Barèmes!$F$2))))))</f>
        <v/>
      </c>
      <c r="AH588" s="31" t="str">
        <f>IF((IF(N588="",0,1)+IF(Q588="",0,1)+IF(W588="",0,1)+IF(Z588="",0,1)+IF(AC588="",0,1))=0,"",3*IF(N588=Barèmes!$B$2,1,IF(N588=Barèmes!$C$2,2,IF(N588=Barèmes!$D$2,3,IF(N588=Barèmes!$E$2,4,IF(N588=Barèmes!$F$2,5,0)))))+3*IF(Q588=Barèmes!$B$2,1,IF(Q588=Barèmes!$C$2,2,IF(Q588=Barèmes!$D$2,3,IF(Q588=Barèmes!$E$2,4,IF(Q588=Barèmes!$F$2,5,0)))))+2*IF(W588=Barèmes!$B$2,1,IF(W588=Barèmes!$C$2,2,IF(W588=Barèmes!$D$2,3,IF(W588=Barèmes!$E$2,4,IF(W588=Barèmes!$F$2,5,0)))))+1*IF(Z588=Barèmes!$B$2,1,IF(Z588=Barèmes!$C$2,2,IF(Z588=Barèmes!$D$2,3,IF(Z588=Barèmes!$E$2,4,IF(Z588=Barèmes!$F$2,5,0)))))+1*IF(AC588=Barèmes!$B$2,1,IF(AC588=Barèmes!$C$2,2,IF(AC588=Barèmes!$D$2,3,IF(AC588=Barèmes!$E$2,4,IF(AC588=Barèmes!$F$2,5,0))))))</f>
        <v/>
      </c>
      <c r="AI588" s="31"/>
      <c r="AJ588" s="32" t="str">
        <f>IFERROR(INDEX(Croissance!$B$5:$B$604,MATCH(A588,Croissance!$A$5:$A$604,0)),"")</f>
        <v/>
      </c>
      <c r="AK588" s="32" t="str">
        <f>IFERROR(INDEX(Croissance!$C$5:$C$604,MATCH(A588,Croissance!$A$5:$A$604,0)),"")</f>
        <v/>
      </c>
      <c r="AL588" s="32" t="str">
        <f>IFERROR(INDEX(Croissance!$D$5:$D$604,MATCH(A588,Croissance!$A$5:$A$604,0)),"")</f>
        <v/>
      </c>
      <c r="AM588" s="32" t="str">
        <f>IFERROR(INDEX(Croissance!$E$5:$E$604,MATCH(A588,Croissance!$A$5:$A$604,0)),"")</f>
        <v/>
      </c>
      <c r="AO588" s="33">
        <f t="shared" si="80"/>
        <v>0</v>
      </c>
      <c r="AP588" s="33">
        <f t="shared" si="76"/>
        <v>0</v>
      </c>
      <c r="AQ588" s="33">
        <f>IF(A588="",0,IF(AND(OR('Synthèse classe'!$C$2="Tous",C588='Synthèse classe'!$C$2),OR('Synthèse classe'!$C$3="Toutes",D588='Synthèse classe'!$C$3),OR('Synthèse classe'!$C$4="Toutes",AND('Synthèse classe'!$C$4="Dernière",AP588=1),B588=IFERROR(VALUE('Synthèse classe'!$C$4),0))),1,0))</f>
        <v>0</v>
      </c>
      <c r="AR588" s="34" t="str">
        <f t="shared" si="77"/>
        <v/>
      </c>
    </row>
    <row r="589" spans="1:44" x14ac:dyDescent="0.2">
      <c r="A589" s="17" t="str">
        <f t="shared" si="73"/>
        <v/>
      </c>
      <c r="B589" s="18"/>
      <c r="C589" s="19"/>
      <c r="D589" s="19"/>
      <c r="E589" s="19"/>
      <c r="F589" s="19"/>
      <c r="G589" s="19"/>
      <c r="H589" s="17" t="str">
        <f t="shared" si="78"/>
        <v/>
      </c>
      <c r="I589" s="20"/>
      <c r="J589" s="18"/>
      <c r="K589" s="19"/>
      <c r="L589" s="21" t="str">
        <f t="shared" si="79"/>
        <v/>
      </c>
      <c r="M589" s="21" t="str">
        <f>IF(OR(J589="",SUMPRODUCT((Barèmes!$A$6:$A$28="Endurance — Luc Léger (palier)")*(Barèmes!$B$6:$B$28=H589)*(Barèmes!$C$6:$C$28=IF(H589="6ème","Mixte",G589)))=0),"",IF(SUMPRODUCT((Barèmes!$A$6:$A$28="Endurance — Luc Léger (palier)")*(Barèmes!$B$6:$B$28=H589)*(Barèmes!$C$6:$C$28=IF(H589="6ème","Mixte",G589))*(Barèmes!$J$6:$J$28="+"))&gt;0,IF(J589&lt;=SUMIFS(Barèmes!$D$6:$D$28,Barèmes!$A$6:$A$28,"Endurance — Luc Léger (palier)",Barèmes!$B$6:$B$28,H589,Barèmes!$C$6:$C$28,IF(H589="6ème","Mixte",G589)),"à besoin",IF(J589&lt;=SUMIFS(Barèmes!$E$6:$E$28,Barèmes!$A$6:$A$28,"Endurance — Luc Léger (palier)",Barèmes!$B$6:$B$28,H589,Barèmes!$C$6:$C$28,IF(H589="6ème","Mixte",G589)),"fragile","satisfaisant")),IF(J589&gt;=SUMIFS(Barèmes!$D$6:$D$28,Barèmes!$A$6:$A$28,"Endurance — Luc Léger (palier)",Barèmes!$B$6:$B$28,H589,Barèmes!$C$6:$C$28,IF(H589="6ème","Mixte",G589)),"à besoin",IF(J589&gt;=SUMIFS(Barèmes!$E$6:$E$28,Barèmes!$A$6:$A$28,"Endurance — Luc Léger (palier)",Barèmes!$B$6:$B$28,H589,Barèmes!$C$6:$C$28,IF(H589="6ème","Mixte",G589)),"fragile","satisfaisant"))))</f>
        <v/>
      </c>
      <c r="N589" s="21" t="str">
        <f>IF(OR(J589="",SUMPRODUCT((Barèmes!$A$6:$A$28="Endurance — Luc Léger (palier)")*(Barèmes!$B$6:$B$28=H589)*(Barèmes!$C$6:$C$28=IF(H589="6ème","Mixte",G589)))=0),"",IF(SUMPRODUCT((Barèmes!$A$6:$A$28="Endurance — Luc Léger (palier)")*(Barèmes!$B$6:$B$28=H589)*(Barèmes!$C$6:$C$28=IF(H589="6ème","Mixte",G589))*(Barèmes!$J$6:$J$28="+"))&gt;0,IF(J589&lt;=SUMIFS(Barèmes!$F$6:$F$28,Barèmes!$A$6:$A$28,"Endurance — Luc Léger (palier)",Barèmes!$B$6:$B$28,H589,Barèmes!$C$6:$C$28,IF(H589="6ème","Mixte",G589)),Barèmes!$B$2,IF(J589&lt;=SUMIFS(Barèmes!$G$6:$G$28,Barèmes!$A$6:$A$28,"Endurance — Luc Léger (palier)",Barèmes!$B$6:$B$28,H589,Barèmes!$C$6:$C$28,IF(H589="6ème","Mixte",G589)),Barèmes!$C$2,IF(J589&lt;=SUMIFS(Barèmes!$H$6:$H$28,Barèmes!$A$6:$A$28,"Endurance — Luc Léger (palier)",Barèmes!$B$6:$B$28,H589,Barèmes!$C$6:$C$28,IF(H589="6ème","Mixte",G589)),Barèmes!$D$2,IF(J589&lt;=SUMIFS(Barèmes!$I$6:$I$28,Barèmes!$A$6:$A$28,"Endurance — Luc Léger (palier)",Barèmes!$B$6:$B$28,H589,Barèmes!$C$6:$C$28,IF(H589="6ème","Mixte",G589)),Barèmes!$E$2,Barèmes!$F$2)))),IF(J589&gt;=SUMIFS(Barèmes!$F$6:$F$28,Barèmes!$A$6:$A$28,"Endurance — Luc Léger (palier)",Barèmes!$B$6:$B$28,H589,Barèmes!$C$6:$C$28,IF(H589="6ème","Mixte",G589)),Barèmes!$B$2,IF(J589&gt;=SUMIFS(Barèmes!$G$6:$G$28,Barèmes!$A$6:$A$28,"Endurance — Luc Léger (palier)",Barèmes!$B$6:$B$28,H589,Barèmes!$C$6:$C$28,IF(H589="6ème","Mixte",G589)),Barèmes!$C$2,IF(J589&gt;=SUMIFS(Barèmes!$H$6:$H$28,Barèmes!$A$6:$A$28,"Endurance — Luc Léger (palier)",Barèmes!$B$6:$B$28,H589,Barèmes!$C$6:$C$28,IF(H589="6ème","Mixte",G589)),Barèmes!$D$2,IF(J589&gt;=SUMIFS(Barèmes!$I$6:$I$28,Barèmes!$A$6:$A$28,"Endurance — Luc Léger (palier)",Barèmes!$B$6:$B$28,H589,Barèmes!$C$6:$C$28,IF(H589="6ème","Mixte",G589)),Barèmes!$E$2,Barèmes!$F$2))))))</f>
        <v/>
      </c>
      <c r="O589" s="22"/>
      <c r="P589" s="23" t="str">
        <f>IF(OR(O589="",SUMPRODUCT((Barèmes!$A$6:$A$28="Force bas du corps — Saut en longueur (m)")*(Barèmes!$B$6:$B$28=H589)*(Barèmes!$C$6:$C$28=IF(H589="6ème","Mixte",G589)))=0),"",IF(SUMPRODUCT((Barèmes!$A$6:$A$28="Force bas du corps — Saut en longueur (m)")*(Barèmes!$B$6:$B$28=H589)*(Barèmes!$C$6:$C$28=IF(H589="6ème","Mixte",G589))*(Barèmes!$J$6:$J$28="+"))&gt;0,IF(O589&lt;=SUMIFS(Barèmes!$D$6:$D$28,Barèmes!$A$6:$A$28,"Force bas du corps — Saut en longueur (m)",Barèmes!$B$6:$B$28,H589,Barèmes!$C$6:$C$28,IF(H589="6ème","Mixte",G589)),"à besoin",IF(O589&lt;=SUMIFS(Barèmes!$E$6:$E$28,Barèmes!$A$6:$A$28,"Force bas du corps — Saut en longueur (m)",Barèmes!$B$6:$B$28,H589,Barèmes!$C$6:$C$28,IF(H589="6ème","Mixte",G589)),"fragile","satisfaisant")),IF(O589&gt;=SUMIFS(Barèmes!$D$6:$D$28,Barèmes!$A$6:$A$28,"Force bas du corps — Saut en longueur (m)",Barèmes!$B$6:$B$28,H589,Barèmes!$C$6:$C$28,IF(H589="6ème","Mixte",G589)),"à besoin",IF(O589&gt;=SUMIFS(Barèmes!$E$6:$E$28,Barèmes!$A$6:$A$28,"Force bas du corps — Saut en longueur (m)",Barèmes!$B$6:$B$28,H589,Barèmes!$C$6:$C$28,IF(H589="6ème","Mixte",G589)),"fragile","satisfaisant"))))</f>
        <v/>
      </c>
      <c r="Q589" s="23" t="str">
        <f>IF(OR(O589="",SUMPRODUCT((Barèmes!$A$6:$A$28="Force bas du corps — Saut en longueur (m)")*(Barèmes!$B$6:$B$28=H589)*(Barèmes!$C$6:$C$28=IF(H589="6ème","Mixte",G589)))=0),"",IF(SUMPRODUCT((Barèmes!$A$6:$A$28="Force bas du corps — Saut en longueur (m)")*(Barèmes!$B$6:$B$28=H589)*(Barèmes!$C$6:$C$28=IF(H589="6ème","Mixte",G589))*(Barèmes!$J$6:$J$28="+"))&gt;0,IF(O589&lt;=SUMIFS(Barèmes!$F$6:$F$28,Barèmes!$A$6:$A$28,"Force bas du corps — Saut en longueur (m)",Barèmes!$B$6:$B$28,H589,Barèmes!$C$6:$C$28,IF(H589="6ème","Mixte",G589)),Barèmes!$B$2,IF(O589&lt;=SUMIFS(Barèmes!$G$6:$G$28,Barèmes!$A$6:$A$28,"Force bas du corps — Saut en longueur (m)",Barèmes!$B$6:$B$28,H589,Barèmes!$C$6:$C$28,IF(H589="6ème","Mixte",G589)),Barèmes!$C$2,IF(O589&lt;=SUMIFS(Barèmes!$H$6:$H$28,Barèmes!$A$6:$A$28,"Force bas du corps — Saut en longueur (m)",Barèmes!$B$6:$B$28,H589,Barèmes!$C$6:$C$28,IF(H589="6ème","Mixte",G589)),Barèmes!$D$2,IF(O589&lt;=SUMIFS(Barèmes!$I$6:$I$28,Barèmes!$A$6:$A$28,"Force bas du corps — Saut en longueur (m)",Barèmes!$B$6:$B$28,H589,Barèmes!$C$6:$C$28,IF(H589="6ème","Mixte",G589)),Barèmes!$E$2,Barèmes!$F$2)))),IF(O589&gt;=SUMIFS(Barèmes!$F$6:$F$28,Barèmes!$A$6:$A$28,"Force bas du corps — Saut en longueur (m)",Barèmes!$B$6:$B$28,H589,Barèmes!$C$6:$C$28,IF(H589="6ème","Mixte",G589)),Barèmes!$B$2,IF(O589&gt;=SUMIFS(Barèmes!$G$6:$G$28,Barèmes!$A$6:$A$28,"Force bas du corps — Saut en longueur (m)",Barèmes!$B$6:$B$28,H589,Barèmes!$C$6:$C$28,IF(H589="6ème","Mixte",G589)),Barèmes!$C$2,IF(O589&gt;=SUMIFS(Barèmes!$H$6:$H$28,Barèmes!$A$6:$A$28,"Force bas du corps — Saut en longueur (m)",Barèmes!$B$6:$B$28,H589,Barèmes!$C$6:$C$28,IF(H589="6ème","Mixte",G589)),Barèmes!$D$2,IF(O589&gt;=SUMIFS(Barèmes!$I$6:$I$28,Barèmes!$A$6:$A$28,"Force bas du corps — Saut en longueur (m)",Barèmes!$B$6:$B$28,H589,Barèmes!$C$6:$C$28,IF(H589="6ème","Mixte",G589)),Barèmes!$E$2,Barèmes!$F$2))))))</f>
        <v/>
      </c>
      <c r="R589" s="22"/>
      <c r="S589" s="24" t="str">
        <f>IF(OR(R589="",SUMPRODUCT((Barèmes!$A$6:$A$28="Vitesse — 30 m (s)")*(Barèmes!$B$6:$B$28=H589)*(Barèmes!$C$6:$C$28=IF(H589="6ème","Mixte",G589)))=0),"",IF(SUMPRODUCT((Barèmes!$A$6:$A$28="Vitesse — 30 m (s)")*(Barèmes!$B$6:$B$28=H589)*(Barèmes!$C$6:$C$28=IF(H589="6ème","Mixte",G589))*(Barèmes!$J$6:$J$28="+"))&gt;0,IF(R589&lt;=SUMIFS(Barèmes!$D$6:$D$28,Barèmes!$A$6:$A$28,"Vitesse — 30 m (s)",Barèmes!$B$6:$B$28,H589,Barèmes!$C$6:$C$28,IF(H589="6ème","Mixte",G589)),"à besoin",IF(R589&lt;=SUMIFS(Barèmes!$E$6:$E$28,Barèmes!$A$6:$A$28,"Vitesse — 30 m (s)",Barèmes!$B$6:$B$28,H589,Barèmes!$C$6:$C$28,IF(H589="6ème","Mixte",G589)),"fragile","satisfaisant")),IF(R589&gt;=SUMIFS(Barèmes!$D$6:$D$28,Barèmes!$A$6:$A$28,"Vitesse — 30 m (s)",Barèmes!$B$6:$B$28,H589,Barèmes!$C$6:$C$28,IF(H589="6ème","Mixte",G589)),"à besoin",IF(R589&gt;=SUMIFS(Barèmes!$E$6:$E$28,Barèmes!$A$6:$A$28,"Vitesse — 30 m (s)",Barèmes!$B$6:$B$28,H589,Barèmes!$C$6:$C$28,IF(H589="6ème","Mixte",G589)),"fragile","satisfaisant"))))</f>
        <v/>
      </c>
      <c r="T589" s="24" t="str">
        <f>IF(OR(R589="",SUMPRODUCT((Barèmes!$A$6:$A$28="Vitesse — 30 m (s)")*(Barèmes!$B$6:$B$28=H589)*(Barèmes!$C$6:$C$28=IF(H589="6ème","Mixte",G589)))=0),"",IF(SUMPRODUCT((Barèmes!$A$6:$A$28="Vitesse — 30 m (s)")*(Barèmes!$B$6:$B$28=H589)*(Barèmes!$C$6:$C$28=IF(H589="6ème","Mixte",G589))*(Barèmes!$J$6:$J$28="+"))&gt;0,IF(R589&lt;=SUMIFS(Barèmes!$F$6:$F$28,Barèmes!$A$6:$A$28,"Vitesse — 30 m (s)",Barèmes!$B$6:$B$28,H589,Barèmes!$C$6:$C$28,IF(H589="6ème","Mixte",G589)),Barèmes!$B$2,IF(R589&lt;=SUMIFS(Barèmes!$G$6:$G$28,Barèmes!$A$6:$A$28,"Vitesse — 30 m (s)",Barèmes!$B$6:$B$28,H589,Barèmes!$C$6:$C$28,IF(H589="6ème","Mixte",G589)),Barèmes!$C$2,IF(R589&lt;=SUMIFS(Barèmes!$H$6:$H$28,Barèmes!$A$6:$A$28,"Vitesse — 30 m (s)",Barèmes!$B$6:$B$28,H589,Barèmes!$C$6:$C$28,IF(H589="6ème","Mixte",G589)),Barèmes!$D$2,IF(R589&lt;=SUMIFS(Barèmes!$I$6:$I$28,Barèmes!$A$6:$A$28,"Vitesse — 30 m (s)",Barèmes!$B$6:$B$28,H589,Barèmes!$C$6:$C$28,IF(H589="6ème","Mixte",G589)),Barèmes!$E$2,Barèmes!$F$2)))),IF(R589&gt;=SUMIFS(Barèmes!$F$6:$F$28,Barèmes!$A$6:$A$28,"Vitesse — 30 m (s)",Barèmes!$B$6:$B$28,H589,Barèmes!$C$6:$C$28,IF(H589="6ème","Mixte",G589)),Barèmes!$B$2,IF(R589&gt;=SUMIFS(Barèmes!$G$6:$G$28,Barèmes!$A$6:$A$28,"Vitesse — 30 m (s)",Barèmes!$B$6:$B$28,H589,Barèmes!$C$6:$C$28,IF(H589="6ème","Mixte",G589)),Barèmes!$C$2,IF(R589&gt;=SUMIFS(Barèmes!$H$6:$H$28,Barèmes!$A$6:$A$28,"Vitesse — 30 m (s)",Barèmes!$B$6:$B$28,H589,Barèmes!$C$6:$C$28,IF(H589="6ème","Mixte",G589)),Barèmes!$D$2,IF(R589&gt;=SUMIFS(Barèmes!$I$6:$I$28,Barèmes!$A$6:$A$28,"Vitesse — 30 m (s)",Barèmes!$B$6:$B$28,H589,Barèmes!$C$6:$C$28,IF(H589="6ème","Mixte",G589)),Barèmes!$E$2,Barèmes!$F$2))))))</f>
        <v/>
      </c>
      <c r="U589" s="22"/>
      <c r="V589" s="25" t="str">
        <f>IF(OR(U589="",SUMPRODUCT((Barèmes!$A$6:$A$28="Vitesse — 50 m (s)")*(Barèmes!$B$6:$B$28=H589)*(Barèmes!$C$6:$C$28=IF(H589="6ème","Mixte",G589)))=0),"",IF(SUMPRODUCT((Barèmes!$A$6:$A$28="Vitesse — 50 m (s)")*(Barèmes!$B$6:$B$28=H589)*(Barèmes!$C$6:$C$28=IF(H589="6ème","Mixte",G589))*(Barèmes!$J$6:$J$28="+"))&gt;0,IF(U589&lt;=SUMIFS(Barèmes!$D$6:$D$28,Barèmes!$A$6:$A$28,"Vitesse — 50 m (s)",Barèmes!$B$6:$B$28,H589,Barèmes!$C$6:$C$28,IF(H589="6ème","Mixte",G589)),"à besoin",IF(U589&lt;=SUMIFS(Barèmes!$E$6:$E$28,Barèmes!$A$6:$A$28,"Vitesse — 50 m (s)",Barèmes!$B$6:$B$28,H589,Barèmes!$C$6:$C$28,IF(H589="6ème","Mixte",G589)),"fragile","satisfaisant")),IF(U589&gt;=SUMIFS(Barèmes!$D$6:$D$28,Barèmes!$A$6:$A$28,"Vitesse — 50 m (s)",Barèmes!$B$6:$B$28,H589,Barèmes!$C$6:$C$28,IF(H589="6ème","Mixte",G589)),"à besoin",IF(U589&gt;=SUMIFS(Barèmes!$E$6:$E$28,Barèmes!$A$6:$A$28,"Vitesse — 50 m (s)",Barèmes!$B$6:$B$28,H589,Barèmes!$C$6:$C$28,IF(H589="6ème","Mixte",G589)),"fragile","satisfaisant"))))</f>
        <v/>
      </c>
      <c r="W589" s="25" t="str">
        <f>IF(OR(U589="",SUMPRODUCT((Barèmes!$A$6:$A$28="Vitesse — 50 m (s)")*(Barèmes!$B$6:$B$28=H589)*(Barèmes!$C$6:$C$28=IF(H589="6ème","Mixte",G589)))=0),"",IF(SUMPRODUCT((Barèmes!$A$6:$A$28="Vitesse — 50 m (s)")*(Barèmes!$B$6:$B$28=H589)*(Barèmes!$C$6:$C$28=IF(H589="6ème","Mixte",G589))*(Barèmes!$J$6:$J$28="+"))&gt;0,IF(U589&lt;=SUMIFS(Barèmes!$F$6:$F$28,Barèmes!$A$6:$A$28,"Vitesse — 50 m (s)",Barèmes!$B$6:$B$28,H589,Barèmes!$C$6:$C$28,IF(H589="6ème","Mixte",G589)),Barèmes!$B$2,IF(U589&lt;=SUMIFS(Barèmes!$G$6:$G$28,Barèmes!$A$6:$A$28,"Vitesse — 50 m (s)",Barèmes!$B$6:$B$28,H589,Barèmes!$C$6:$C$28,IF(H589="6ème","Mixte",G589)),Barèmes!$C$2,IF(U589&lt;=SUMIFS(Barèmes!$H$6:$H$28,Barèmes!$A$6:$A$28,"Vitesse — 50 m (s)",Barèmes!$B$6:$B$28,H589,Barèmes!$C$6:$C$28,IF(H589="6ème","Mixte",G589)),Barèmes!$D$2,IF(U589&lt;=SUMIFS(Barèmes!$I$6:$I$28,Barèmes!$A$6:$A$28,"Vitesse — 50 m (s)",Barèmes!$B$6:$B$28,H589,Barèmes!$C$6:$C$28,IF(H589="6ème","Mixte",G589)),Barèmes!$E$2,Barèmes!$F$2)))),IF(U589&gt;=SUMIFS(Barèmes!$F$6:$F$28,Barèmes!$A$6:$A$28,"Vitesse — 50 m (s)",Barèmes!$B$6:$B$28,H589,Barèmes!$C$6:$C$28,IF(H589="6ème","Mixte",G589)),Barèmes!$B$2,IF(U589&gt;=SUMIFS(Barèmes!$G$6:$G$28,Barèmes!$A$6:$A$28,"Vitesse — 50 m (s)",Barèmes!$B$6:$B$28,H589,Barèmes!$C$6:$C$28,IF(H589="6ème","Mixte",G589)),Barèmes!$C$2,IF(U589&gt;=SUMIFS(Barèmes!$H$6:$H$28,Barèmes!$A$6:$A$28,"Vitesse — 50 m (s)",Barèmes!$B$6:$B$28,H589,Barèmes!$C$6:$C$28,IF(H589="6ème","Mixte",G589)),Barèmes!$D$2,IF(U589&gt;=SUMIFS(Barèmes!$I$6:$I$28,Barèmes!$A$6:$A$28,"Vitesse — 50 m (s)",Barèmes!$B$6:$B$28,H589,Barèmes!$C$6:$C$28,IF(H589="6ème","Mixte",G589)),Barèmes!$E$2,Barèmes!$F$2))))))</f>
        <v/>
      </c>
      <c r="X589" s="18"/>
      <c r="Y589" s="26" t="str" cm="1">
        <f t="array" ref="Y589">IF(OR(X589="",SUMPRODUCT((Barèmes!$A$6:$A$28="Souplesse (score 1-5)")*(Barèmes!$B$6:$B$28=H589)*(Barèmes!$C$6:$C$28=IF(H589="6ème","Mixte",G589)))=0),"",IF(SUMPRODUCT((Barèmes!$A$6:$A$28="Souplesse (score 1-5)")*(Barèmes!$B$6:$B$28=H589)*(Barèmes!$C$6:$C$28=IF(H589="6ème","Mixte",G589))*(Barèmes!$J$6:$J$28="+"))&gt;0,IF(X589&lt;=SUMIFS(Barèmes!$D$6:$D$28,Barèmes!$A$6:$A$28,"Souplesse (score 1-5)",Barèmes!$B$6:$B$28,H589,Barèmes!$C$6:$C$28,IF(H589="6ème","Mixte",G589)),"à besoin",IF(X589&lt;=SUMIFS(Barèmes!$E$6:$E$28,Barèmes!$A$6:$A$28,"Souplesse (score 1-5)",Barèmes!$B$6:$B$28,H589,Barèmes!$C$6:$C$28,IF(H589="6ème","Mixte",G589)),"fragile","satisfaisant")),IF(X589&gt;=SUMIFS(Barèmes!$D$6:$D$28,Barèmes!$A$6:$A$28,"Souplesse (score 1-5)",Barèmes!$B$6:$B$28,H589,Barèmes!$C$6:$C$28,IF(H589="6ème","Mixte",G589)),"à besoin",IF(X589&gt;=SUMIFS(Barèmes!$E$6:$E$28,Barèmes!$A$6:$A$28,"Souplesse (score 1-5)",Barèmes!$B$6:$B$28,H589,Barèmes!$C$6:$C$28,IF(H589="6ème","Mixte",G589)),"fragile","satisfaisant"))))</f>
        <v/>
      </c>
      <c r="Z589" s="26" t="str" cm="1">
        <f t="array" ref="Z589">IF(OR(X589="",SUMPRODUCT((Barèmes!$A$6:$A$28="Souplesse (score 1-5)")*(Barèmes!$B$6:$B$28=H589)*(Barèmes!$C$6:$C$28=IF(H589="6ème","Mixte",G589)))=0),"",IF(SUMPRODUCT((Barèmes!$A$6:$A$28="Souplesse (score 1-5)")*(Barèmes!$B$6:$B$28=H589)*(Barèmes!$C$6:$C$28=IF(H589="6ème","Mixte",G589))*(Barèmes!$J$6:$J$28="+"))&gt;0,IF(X589&lt;=SUMIFS(Barèmes!$F$6:$F$28,Barèmes!$A$6:$A$28,"Souplesse (score 1-5)",Barèmes!$B$6:$B$28,H589,Barèmes!$C$6:$C$28,IF(H589="6ème","Mixte",G589)),Barèmes!$B$2,IF(X589&lt;=SUMIFS(Barèmes!$G$6:$G$28,Barèmes!$A$6:$A$28,"Souplesse (score 1-5)",Barèmes!$B$6:$B$28,H589,Barèmes!$C$6:$C$28,IF(H589="6ème","Mixte",G589)),Barèmes!$C$2,IF(X589&lt;=SUMIFS(Barèmes!$H$6:$H$28,Barèmes!$A$6:$A$28,"Souplesse (score 1-5)",Barèmes!$B$6:$B$28,H589,Barèmes!$C$6:$C$28,IF(H589="6ème","Mixte",G589)),Barèmes!$D$2,IF(X589&lt;=SUMIFS(Barèmes!$I$6:$I$28,Barèmes!$A$6:$A$28,"Souplesse (score 1-5)",Barèmes!$B$6:$B$28,H589,Barèmes!$C$6:$C$28,IF(H589="6ème","Mixte",G589)),Barèmes!$E$2,Barèmes!$F$2)))),IF(X589&gt;=SUMIFS(Barèmes!$F$6:$F$28,Barèmes!$A$6:$A$28,"Souplesse (score 1-5)",Barèmes!$B$6:$B$28,H589,Barèmes!$C$6:$C$28,IF(H589="6ème","Mixte",G589)),Barèmes!$B$2,IF(X589&gt;=SUMIFS(Barèmes!$G$6:$G$28,Barèmes!$A$6:$A$28,"Souplesse (score 1-5)",Barèmes!$B$6:$B$28,H589,Barèmes!$C$6:$C$28,IF(H589="6ème","Mixte",G589)),Barèmes!$C$2,IF(X589&gt;=SUMIFS(Barèmes!$H$6:$H$28,Barèmes!$A$6:$A$28,"Souplesse (score 1-5)",Barèmes!$B$6:$B$28,H589,Barèmes!$C$6:$C$28,IF(H589="6ème","Mixte",G589)),Barèmes!$D$2,IF(X589&gt;=SUMIFS(Barèmes!$I$6:$I$28,Barèmes!$A$6:$A$28,"Souplesse (score 1-5)",Barèmes!$B$6:$B$28,H589,Barèmes!$C$6:$C$28,IF(H589="6ème","Mixte",G589)),Barèmes!$E$2,Barèmes!$F$2))))))</f>
        <v/>
      </c>
      <c r="AA589" s="22"/>
      <c r="AB589" s="27" t="str">
        <f>IF(OR(AA589="",SUMPRODUCT((Barèmes!$A$6:$A$28="Agilité — T-test 974 (s)")*(Barèmes!$B$6:$B$28=H589)*(Barèmes!$C$6:$C$28=IF(H589="6ème","Mixte",G589)))=0),"",IF(SUMPRODUCT((Barèmes!$A$6:$A$28="Agilité — T-test 974 (s)")*(Barèmes!$B$6:$B$28=H589)*(Barèmes!$C$6:$C$28=IF(H589="6ème","Mixte",G589))*(Barèmes!$J$6:$J$28="+"))&gt;0,IF(AA589&lt;=SUMIFS(Barèmes!$D$6:$D$28,Barèmes!$A$6:$A$28,"Agilité — T-test 974 (s)",Barèmes!$B$6:$B$28,H589,Barèmes!$C$6:$C$28,IF(H589="6ème","Mixte",G589)),"à besoin",IF(AA589&lt;=SUMIFS(Barèmes!$E$6:$E$28,Barèmes!$A$6:$A$28,"Agilité — T-test 974 (s)",Barèmes!$B$6:$B$28,H589,Barèmes!$C$6:$C$28,IF(H589="6ème","Mixte",G589)),"fragile","satisfaisant")),IF(AA589&gt;=SUMIFS(Barèmes!$D$6:$D$28,Barèmes!$A$6:$A$28,"Agilité — T-test 974 (s)",Barèmes!$B$6:$B$28,H589,Barèmes!$C$6:$C$28,IF(H589="6ème","Mixte",G589)),"à besoin",IF(AA589&gt;=SUMIFS(Barèmes!$E$6:$E$28,Barèmes!$A$6:$A$28,"Agilité — T-test 974 (s)",Barèmes!$B$6:$B$28,H589,Barèmes!$C$6:$C$28,IF(H589="6ème","Mixte",G589)),"fragile","satisfaisant"))))</f>
        <v/>
      </c>
      <c r="AC589" s="27" t="str">
        <f>IF(OR(AA589="",SUMPRODUCT((Barèmes!$A$6:$A$28="Agilité — T-test 974 (s)")*(Barèmes!$B$6:$B$28=H589)*(Barèmes!$C$6:$C$28=IF(H589="6ème","Mixte",G589)))=0),"",IF(SUMPRODUCT((Barèmes!$A$6:$A$28="Agilité — T-test 974 (s)")*(Barèmes!$B$6:$B$28=H589)*(Barèmes!$C$6:$C$28=IF(H589="6ème","Mixte",G589))*(Barèmes!$J$6:$J$28="+"))&gt;0,IF(AA589&lt;=SUMIFS(Barèmes!$F$6:$F$28,Barèmes!$A$6:$A$28,"Agilité — T-test 974 (s)",Barèmes!$B$6:$B$28,H589,Barèmes!$C$6:$C$28,IF(H589="6ème","Mixte",G589)),Barèmes!$B$2,IF(AA589&lt;=SUMIFS(Barèmes!$G$6:$G$28,Barèmes!$A$6:$A$28,"Agilité — T-test 974 (s)",Barèmes!$B$6:$B$28,H589,Barèmes!$C$6:$C$28,IF(H589="6ème","Mixte",G589)),Barèmes!$C$2,IF(AA589&lt;=SUMIFS(Barèmes!$H$6:$H$28,Barèmes!$A$6:$A$28,"Agilité — T-test 974 (s)",Barèmes!$B$6:$B$28,H589,Barèmes!$C$6:$C$28,IF(H589="6ème","Mixte",G589)),Barèmes!$D$2,IF(AA589&lt;=SUMIFS(Barèmes!$I$6:$I$28,Barèmes!$A$6:$A$28,"Agilité — T-test 974 (s)",Barèmes!$B$6:$B$28,H589,Barèmes!$C$6:$C$28,IF(H589="6ème","Mixte",G589)),Barèmes!$E$2,Barèmes!$F$2)))),IF(AA589&gt;=SUMIFS(Barèmes!$F$6:$F$28,Barèmes!$A$6:$A$28,"Agilité — T-test 974 (s)",Barèmes!$B$6:$B$28,H589,Barèmes!$C$6:$C$28,IF(H589="6ème","Mixte",G589)),Barèmes!$B$2,IF(AA589&gt;=SUMIFS(Barèmes!$G$6:$G$28,Barèmes!$A$6:$A$28,"Agilité — T-test 974 (s)",Barèmes!$B$6:$B$28,H589,Barèmes!$C$6:$C$28,IF(H589="6ème","Mixte",G589)),Barèmes!$C$2,IF(AA589&gt;=SUMIFS(Barèmes!$H$6:$H$28,Barèmes!$A$6:$A$28,"Agilité — T-test 974 (s)",Barèmes!$B$6:$B$28,H589,Barèmes!$C$6:$C$28,IF(H589="6ème","Mixte",G589)),Barèmes!$D$2,IF(AA589&gt;=SUMIFS(Barèmes!$I$6:$I$28,Barèmes!$A$6:$A$28,"Agilité — T-test 974 (s)",Barèmes!$B$6:$B$28,H589,Barèmes!$C$6:$C$28,IF(H589="6ème","Mixte",G589)),Barèmes!$E$2,Barèmes!$F$2))))))</f>
        <v/>
      </c>
      <c r="AD589" s="28" t="str">
        <f t="shared" si="74"/>
        <v/>
      </c>
      <c r="AE589" s="29" t="str">
        <f t="shared" si="75"/>
        <v/>
      </c>
      <c r="AF589" s="30" t="str">
        <f>IF(OR(AD589="",SUMPRODUCT((Barèmes!$A$6:$A$28="Surcoût d'agilité (s) — technique")*(Barèmes!$B$6:$B$28=H589)*(Barèmes!$C$6:$C$28=IF(H589="6ème","Mixte",G589)))=0),"",IF(SUMPRODUCT((Barèmes!$A$6:$A$28="Surcoût d'agilité (s) — technique")*(Barèmes!$B$6:$B$28=H589)*(Barèmes!$C$6:$C$28=IF(H589="6ème","Mixte",G589))*(Barèmes!$J$6:$J$28="+"))&gt;0,IF(AD589&lt;=SUMIFS(Barèmes!$D$6:$D$28,Barèmes!$A$6:$A$28,"Surcoût d'agilité (s) — technique",Barèmes!$B$6:$B$28,H589,Barèmes!$C$6:$C$28,IF(H589="6ème","Mixte",G589)),"à besoin",IF(AD589&lt;=SUMIFS(Barèmes!$E$6:$E$28,Barèmes!$A$6:$A$28,"Surcoût d'agilité (s) — technique",Barèmes!$B$6:$B$28,H589,Barèmes!$C$6:$C$28,IF(H589="6ème","Mixte",G589)),"fragile","satisfaisant")),IF(AD589&gt;=SUMIFS(Barèmes!$D$6:$D$28,Barèmes!$A$6:$A$28,"Surcoût d'agilité (s) — technique",Barèmes!$B$6:$B$28,H589,Barèmes!$C$6:$C$28,IF(H589="6ème","Mixte",G589)),"à besoin",IF(AD589&gt;=SUMIFS(Barèmes!$E$6:$E$28,Barèmes!$A$6:$A$28,"Surcoût d'agilité (s) — technique",Barèmes!$B$6:$B$28,H589,Barèmes!$C$6:$C$28,IF(H589="6ème","Mixte",G589)),"fragile","satisfaisant"))))</f>
        <v/>
      </c>
      <c r="AG589" s="30" t="str">
        <f>IF(OR(AD589="",SUMPRODUCT((Barèmes!$A$6:$A$28="Surcoût d'agilité (s) — technique")*(Barèmes!$B$6:$B$28=H589)*(Barèmes!$C$6:$C$28=IF(H589="6ème","Mixte",G589)))=0),"",IF(SUMPRODUCT((Barèmes!$A$6:$A$28="Surcoût d'agilité (s) — technique")*(Barèmes!$B$6:$B$28=H589)*(Barèmes!$C$6:$C$28=IF(H589="6ème","Mixte",G589))*(Barèmes!$J$6:$J$28="+"))&gt;0,IF(AD589&lt;=SUMIFS(Barèmes!$F$6:$F$28,Barèmes!$A$6:$A$28,"Surcoût d'agilité (s) — technique",Barèmes!$B$6:$B$28,H589,Barèmes!$C$6:$C$28,IF(H589="6ème","Mixte",G589)),Barèmes!$B$2,IF(AD589&lt;=SUMIFS(Barèmes!$G$6:$G$28,Barèmes!$A$6:$A$28,"Surcoût d'agilité (s) — technique",Barèmes!$B$6:$B$28,H589,Barèmes!$C$6:$C$28,IF(H589="6ème","Mixte",G589)),Barèmes!$C$2,IF(AD589&lt;=SUMIFS(Barèmes!$H$6:$H$28,Barèmes!$A$6:$A$28,"Surcoût d'agilité (s) — technique",Barèmes!$B$6:$B$28,H589,Barèmes!$C$6:$C$28,IF(H589="6ème","Mixte",G589)),Barèmes!$D$2,IF(AD589&lt;=SUMIFS(Barèmes!$I$6:$I$28,Barèmes!$A$6:$A$28,"Surcoût d'agilité (s) — technique",Barèmes!$B$6:$B$28,H589,Barèmes!$C$6:$C$28,IF(H589="6ème","Mixte",G589)),Barèmes!$E$2,Barèmes!$F$2)))),IF(AD589&gt;=SUMIFS(Barèmes!$F$6:$F$28,Barèmes!$A$6:$A$28,"Surcoût d'agilité (s) — technique",Barèmes!$B$6:$B$28,H589,Barèmes!$C$6:$C$28,IF(H589="6ème","Mixte",G589)),Barèmes!$B$2,IF(AD589&gt;=SUMIFS(Barèmes!$G$6:$G$28,Barèmes!$A$6:$A$28,"Surcoût d'agilité (s) — technique",Barèmes!$B$6:$B$28,H589,Barèmes!$C$6:$C$28,IF(H589="6ème","Mixte",G589)),Barèmes!$C$2,IF(AD589&gt;=SUMIFS(Barèmes!$H$6:$H$28,Barèmes!$A$6:$A$28,"Surcoût d'agilité (s) — technique",Barèmes!$B$6:$B$28,H589,Barèmes!$C$6:$C$28,IF(H589="6ème","Mixte",G589)),Barèmes!$D$2,IF(AD589&gt;=SUMIFS(Barèmes!$I$6:$I$28,Barèmes!$A$6:$A$28,"Surcoût d'agilité (s) — technique",Barèmes!$B$6:$B$28,H589,Barèmes!$C$6:$C$28,IF(H589="6ème","Mixte",G589)),Barèmes!$E$2,Barèmes!$F$2))))))</f>
        <v/>
      </c>
      <c r="AH589" s="31" t="str">
        <f>IF((IF(N589="",0,1)+IF(Q589="",0,1)+IF(W589="",0,1)+IF(Z589="",0,1)+IF(AC589="",0,1))=0,"",3*IF(N589=Barèmes!$B$2,1,IF(N589=Barèmes!$C$2,2,IF(N589=Barèmes!$D$2,3,IF(N589=Barèmes!$E$2,4,IF(N589=Barèmes!$F$2,5,0)))))+3*IF(Q589=Barèmes!$B$2,1,IF(Q589=Barèmes!$C$2,2,IF(Q589=Barèmes!$D$2,3,IF(Q589=Barèmes!$E$2,4,IF(Q589=Barèmes!$F$2,5,0)))))+2*IF(W589=Barèmes!$B$2,1,IF(W589=Barèmes!$C$2,2,IF(W589=Barèmes!$D$2,3,IF(W589=Barèmes!$E$2,4,IF(W589=Barèmes!$F$2,5,0)))))+1*IF(Z589=Barèmes!$B$2,1,IF(Z589=Barèmes!$C$2,2,IF(Z589=Barèmes!$D$2,3,IF(Z589=Barèmes!$E$2,4,IF(Z589=Barèmes!$F$2,5,0)))))+1*IF(AC589=Barèmes!$B$2,1,IF(AC589=Barèmes!$C$2,2,IF(AC589=Barèmes!$D$2,3,IF(AC589=Barèmes!$E$2,4,IF(AC589=Barèmes!$F$2,5,0))))))</f>
        <v/>
      </c>
      <c r="AI589" s="31"/>
      <c r="AJ589" s="32" t="str">
        <f>IFERROR(INDEX(Croissance!$B$5:$B$604,MATCH(A589,Croissance!$A$5:$A$604,0)),"")</f>
        <v/>
      </c>
      <c r="AK589" s="32" t="str">
        <f>IFERROR(INDEX(Croissance!$C$5:$C$604,MATCH(A589,Croissance!$A$5:$A$604,0)),"")</f>
        <v/>
      </c>
      <c r="AL589" s="32" t="str">
        <f>IFERROR(INDEX(Croissance!$D$5:$D$604,MATCH(A589,Croissance!$A$5:$A$604,0)),"")</f>
        <v/>
      </c>
      <c r="AM589" s="32" t="str">
        <f>IFERROR(INDEX(Croissance!$E$5:$E$604,MATCH(A589,Croissance!$A$5:$A$604,0)),"")</f>
        <v/>
      </c>
      <c r="AO589" s="33">
        <f t="shared" si="80"/>
        <v>0</v>
      </c>
      <c r="AP589" s="33">
        <f t="shared" si="76"/>
        <v>0</v>
      </c>
      <c r="AQ589" s="33">
        <f>IF(A589="",0,IF(AND(OR('Synthèse classe'!$C$2="Tous",C589='Synthèse classe'!$C$2),OR('Synthèse classe'!$C$3="Toutes",D589='Synthèse classe'!$C$3),OR('Synthèse classe'!$C$4="Toutes",AND('Synthèse classe'!$C$4="Dernière",AP589=1),B589=IFERROR(VALUE('Synthèse classe'!$C$4),0))),1,0))</f>
        <v>0</v>
      </c>
      <c r="AR589" s="34" t="str">
        <f t="shared" si="77"/>
        <v/>
      </c>
    </row>
    <row r="590" spans="1:44" x14ac:dyDescent="0.2">
      <c r="A590" s="17" t="str">
        <f t="shared" si="73"/>
        <v/>
      </c>
      <c r="B590" s="18"/>
      <c r="C590" s="19"/>
      <c r="D590" s="19"/>
      <c r="E590" s="19"/>
      <c r="F590" s="19"/>
      <c r="G590" s="19"/>
      <c r="H590" s="17" t="str">
        <f t="shared" si="78"/>
        <v/>
      </c>
      <c r="I590" s="20"/>
      <c r="J590" s="18"/>
      <c r="K590" s="19"/>
      <c r="L590" s="21" t="str">
        <f t="shared" si="79"/>
        <v/>
      </c>
      <c r="M590" s="21" t="str">
        <f>IF(OR(J590="",SUMPRODUCT((Barèmes!$A$6:$A$28="Endurance — Luc Léger (palier)")*(Barèmes!$B$6:$B$28=H590)*(Barèmes!$C$6:$C$28=IF(H590="6ème","Mixte",G590)))=0),"",IF(SUMPRODUCT((Barèmes!$A$6:$A$28="Endurance — Luc Léger (palier)")*(Barèmes!$B$6:$B$28=H590)*(Barèmes!$C$6:$C$28=IF(H590="6ème","Mixte",G590))*(Barèmes!$J$6:$J$28="+"))&gt;0,IF(J590&lt;=SUMIFS(Barèmes!$D$6:$D$28,Barèmes!$A$6:$A$28,"Endurance — Luc Léger (palier)",Barèmes!$B$6:$B$28,H590,Barèmes!$C$6:$C$28,IF(H590="6ème","Mixte",G590)),"à besoin",IF(J590&lt;=SUMIFS(Barèmes!$E$6:$E$28,Barèmes!$A$6:$A$28,"Endurance — Luc Léger (palier)",Barèmes!$B$6:$B$28,H590,Barèmes!$C$6:$C$28,IF(H590="6ème","Mixte",G590)),"fragile","satisfaisant")),IF(J590&gt;=SUMIFS(Barèmes!$D$6:$D$28,Barèmes!$A$6:$A$28,"Endurance — Luc Léger (palier)",Barèmes!$B$6:$B$28,H590,Barèmes!$C$6:$C$28,IF(H590="6ème","Mixte",G590)),"à besoin",IF(J590&gt;=SUMIFS(Barèmes!$E$6:$E$28,Barèmes!$A$6:$A$28,"Endurance — Luc Léger (palier)",Barèmes!$B$6:$B$28,H590,Barèmes!$C$6:$C$28,IF(H590="6ème","Mixte",G590)),"fragile","satisfaisant"))))</f>
        <v/>
      </c>
      <c r="N590" s="21" t="str">
        <f>IF(OR(J590="",SUMPRODUCT((Barèmes!$A$6:$A$28="Endurance — Luc Léger (palier)")*(Barèmes!$B$6:$B$28=H590)*(Barèmes!$C$6:$C$28=IF(H590="6ème","Mixte",G590)))=0),"",IF(SUMPRODUCT((Barèmes!$A$6:$A$28="Endurance — Luc Léger (palier)")*(Barèmes!$B$6:$B$28=H590)*(Barèmes!$C$6:$C$28=IF(H590="6ème","Mixte",G590))*(Barèmes!$J$6:$J$28="+"))&gt;0,IF(J590&lt;=SUMIFS(Barèmes!$F$6:$F$28,Barèmes!$A$6:$A$28,"Endurance — Luc Léger (palier)",Barèmes!$B$6:$B$28,H590,Barèmes!$C$6:$C$28,IF(H590="6ème","Mixte",G590)),Barèmes!$B$2,IF(J590&lt;=SUMIFS(Barèmes!$G$6:$G$28,Barèmes!$A$6:$A$28,"Endurance — Luc Léger (palier)",Barèmes!$B$6:$B$28,H590,Barèmes!$C$6:$C$28,IF(H590="6ème","Mixte",G590)),Barèmes!$C$2,IF(J590&lt;=SUMIFS(Barèmes!$H$6:$H$28,Barèmes!$A$6:$A$28,"Endurance — Luc Léger (palier)",Barèmes!$B$6:$B$28,H590,Barèmes!$C$6:$C$28,IF(H590="6ème","Mixte",G590)),Barèmes!$D$2,IF(J590&lt;=SUMIFS(Barèmes!$I$6:$I$28,Barèmes!$A$6:$A$28,"Endurance — Luc Léger (palier)",Barèmes!$B$6:$B$28,H590,Barèmes!$C$6:$C$28,IF(H590="6ème","Mixte",G590)),Barèmes!$E$2,Barèmes!$F$2)))),IF(J590&gt;=SUMIFS(Barèmes!$F$6:$F$28,Barèmes!$A$6:$A$28,"Endurance — Luc Léger (palier)",Barèmes!$B$6:$B$28,H590,Barèmes!$C$6:$C$28,IF(H590="6ème","Mixte",G590)),Barèmes!$B$2,IF(J590&gt;=SUMIFS(Barèmes!$G$6:$G$28,Barèmes!$A$6:$A$28,"Endurance — Luc Léger (palier)",Barèmes!$B$6:$B$28,H590,Barèmes!$C$6:$C$28,IF(H590="6ème","Mixte",G590)),Barèmes!$C$2,IF(J590&gt;=SUMIFS(Barèmes!$H$6:$H$28,Barèmes!$A$6:$A$28,"Endurance — Luc Léger (palier)",Barèmes!$B$6:$B$28,H590,Barèmes!$C$6:$C$28,IF(H590="6ème","Mixte",G590)),Barèmes!$D$2,IF(J590&gt;=SUMIFS(Barèmes!$I$6:$I$28,Barèmes!$A$6:$A$28,"Endurance — Luc Léger (palier)",Barèmes!$B$6:$B$28,H590,Barèmes!$C$6:$C$28,IF(H590="6ème","Mixte",G590)),Barèmes!$E$2,Barèmes!$F$2))))))</f>
        <v/>
      </c>
      <c r="O590" s="22"/>
      <c r="P590" s="23" t="str">
        <f>IF(OR(O590="",SUMPRODUCT((Barèmes!$A$6:$A$28="Force bas du corps — Saut en longueur (m)")*(Barèmes!$B$6:$B$28=H590)*(Barèmes!$C$6:$C$28=IF(H590="6ème","Mixte",G590)))=0),"",IF(SUMPRODUCT((Barèmes!$A$6:$A$28="Force bas du corps — Saut en longueur (m)")*(Barèmes!$B$6:$B$28=H590)*(Barèmes!$C$6:$C$28=IF(H590="6ème","Mixte",G590))*(Barèmes!$J$6:$J$28="+"))&gt;0,IF(O590&lt;=SUMIFS(Barèmes!$D$6:$D$28,Barèmes!$A$6:$A$28,"Force bas du corps — Saut en longueur (m)",Barèmes!$B$6:$B$28,H590,Barèmes!$C$6:$C$28,IF(H590="6ème","Mixte",G590)),"à besoin",IF(O590&lt;=SUMIFS(Barèmes!$E$6:$E$28,Barèmes!$A$6:$A$28,"Force bas du corps — Saut en longueur (m)",Barèmes!$B$6:$B$28,H590,Barèmes!$C$6:$C$28,IF(H590="6ème","Mixte",G590)),"fragile","satisfaisant")),IF(O590&gt;=SUMIFS(Barèmes!$D$6:$D$28,Barèmes!$A$6:$A$28,"Force bas du corps — Saut en longueur (m)",Barèmes!$B$6:$B$28,H590,Barèmes!$C$6:$C$28,IF(H590="6ème","Mixte",G590)),"à besoin",IF(O590&gt;=SUMIFS(Barèmes!$E$6:$E$28,Barèmes!$A$6:$A$28,"Force bas du corps — Saut en longueur (m)",Barèmes!$B$6:$B$28,H590,Barèmes!$C$6:$C$28,IF(H590="6ème","Mixte",G590)),"fragile","satisfaisant"))))</f>
        <v/>
      </c>
      <c r="Q590" s="23" t="str">
        <f>IF(OR(O590="",SUMPRODUCT((Barèmes!$A$6:$A$28="Force bas du corps — Saut en longueur (m)")*(Barèmes!$B$6:$B$28=H590)*(Barèmes!$C$6:$C$28=IF(H590="6ème","Mixte",G590)))=0),"",IF(SUMPRODUCT((Barèmes!$A$6:$A$28="Force bas du corps — Saut en longueur (m)")*(Barèmes!$B$6:$B$28=H590)*(Barèmes!$C$6:$C$28=IF(H590="6ème","Mixte",G590))*(Barèmes!$J$6:$J$28="+"))&gt;0,IF(O590&lt;=SUMIFS(Barèmes!$F$6:$F$28,Barèmes!$A$6:$A$28,"Force bas du corps — Saut en longueur (m)",Barèmes!$B$6:$B$28,H590,Barèmes!$C$6:$C$28,IF(H590="6ème","Mixte",G590)),Barèmes!$B$2,IF(O590&lt;=SUMIFS(Barèmes!$G$6:$G$28,Barèmes!$A$6:$A$28,"Force bas du corps — Saut en longueur (m)",Barèmes!$B$6:$B$28,H590,Barèmes!$C$6:$C$28,IF(H590="6ème","Mixte",G590)),Barèmes!$C$2,IF(O590&lt;=SUMIFS(Barèmes!$H$6:$H$28,Barèmes!$A$6:$A$28,"Force bas du corps — Saut en longueur (m)",Barèmes!$B$6:$B$28,H590,Barèmes!$C$6:$C$28,IF(H590="6ème","Mixte",G590)),Barèmes!$D$2,IF(O590&lt;=SUMIFS(Barèmes!$I$6:$I$28,Barèmes!$A$6:$A$28,"Force bas du corps — Saut en longueur (m)",Barèmes!$B$6:$B$28,H590,Barèmes!$C$6:$C$28,IF(H590="6ème","Mixte",G590)),Barèmes!$E$2,Barèmes!$F$2)))),IF(O590&gt;=SUMIFS(Barèmes!$F$6:$F$28,Barèmes!$A$6:$A$28,"Force bas du corps — Saut en longueur (m)",Barèmes!$B$6:$B$28,H590,Barèmes!$C$6:$C$28,IF(H590="6ème","Mixte",G590)),Barèmes!$B$2,IF(O590&gt;=SUMIFS(Barèmes!$G$6:$G$28,Barèmes!$A$6:$A$28,"Force bas du corps — Saut en longueur (m)",Barèmes!$B$6:$B$28,H590,Barèmes!$C$6:$C$28,IF(H590="6ème","Mixte",G590)),Barèmes!$C$2,IF(O590&gt;=SUMIFS(Barèmes!$H$6:$H$28,Barèmes!$A$6:$A$28,"Force bas du corps — Saut en longueur (m)",Barèmes!$B$6:$B$28,H590,Barèmes!$C$6:$C$28,IF(H590="6ème","Mixte",G590)),Barèmes!$D$2,IF(O590&gt;=SUMIFS(Barèmes!$I$6:$I$28,Barèmes!$A$6:$A$28,"Force bas du corps — Saut en longueur (m)",Barèmes!$B$6:$B$28,H590,Barèmes!$C$6:$C$28,IF(H590="6ème","Mixte",G590)),Barèmes!$E$2,Barèmes!$F$2))))))</f>
        <v/>
      </c>
      <c r="R590" s="22"/>
      <c r="S590" s="24" t="str">
        <f>IF(OR(R590="",SUMPRODUCT((Barèmes!$A$6:$A$28="Vitesse — 30 m (s)")*(Barèmes!$B$6:$B$28=H590)*(Barèmes!$C$6:$C$28=IF(H590="6ème","Mixte",G590)))=0),"",IF(SUMPRODUCT((Barèmes!$A$6:$A$28="Vitesse — 30 m (s)")*(Barèmes!$B$6:$B$28=H590)*(Barèmes!$C$6:$C$28=IF(H590="6ème","Mixte",G590))*(Barèmes!$J$6:$J$28="+"))&gt;0,IF(R590&lt;=SUMIFS(Barèmes!$D$6:$D$28,Barèmes!$A$6:$A$28,"Vitesse — 30 m (s)",Barèmes!$B$6:$B$28,H590,Barèmes!$C$6:$C$28,IF(H590="6ème","Mixte",G590)),"à besoin",IF(R590&lt;=SUMIFS(Barèmes!$E$6:$E$28,Barèmes!$A$6:$A$28,"Vitesse — 30 m (s)",Barèmes!$B$6:$B$28,H590,Barèmes!$C$6:$C$28,IF(H590="6ème","Mixte",G590)),"fragile","satisfaisant")),IF(R590&gt;=SUMIFS(Barèmes!$D$6:$D$28,Barèmes!$A$6:$A$28,"Vitesse — 30 m (s)",Barèmes!$B$6:$B$28,H590,Barèmes!$C$6:$C$28,IF(H590="6ème","Mixte",G590)),"à besoin",IF(R590&gt;=SUMIFS(Barèmes!$E$6:$E$28,Barèmes!$A$6:$A$28,"Vitesse — 30 m (s)",Barèmes!$B$6:$B$28,H590,Barèmes!$C$6:$C$28,IF(H590="6ème","Mixte",G590)),"fragile","satisfaisant"))))</f>
        <v/>
      </c>
      <c r="T590" s="24" t="str">
        <f>IF(OR(R590="",SUMPRODUCT((Barèmes!$A$6:$A$28="Vitesse — 30 m (s)")*(Barèmes!$B$6:$B$28=H590)*(Barèmes!$C$6:$C$28=IF(H590="6ème","Mixte",G590)))=0),"",IF(SUMPRODUCT((Barèmes!$A$6:$A$28="Vitesse — 30 m (s)")*(Barèmes!$B$6:$B$28=H590)*(Barèmes!$C$6:$C$28=IF(H590="6ème","Mixte",G590))*(Barèmes!$J$6:$J$28="+"))&gt;0,IF(R590&lt;=SUMIFS(Barèmes!$F$6:$F$28,Barèmes!$A$6:$A$28,"Vitesse — 30 m (s)",Barèmes!$B$6:$B$28,H590,Barèmes!$C$6:$C$28,IF(H590="6ème","Mixte",G590)),Barèmes!$B$2,IF(R590&lt;=SUMIFS(Barèmes!$G$6:$G$28,Barèmes!$A$6:$A$28,"Vitesse — 30 m (s)",Barèmes!$B$6:$B$28,H590,Barèmes!$C$6:$C$28,IF(H590="6ème","Mixte",G590)),Barèmes!$C$2,IF(R590&lt;=SUMIFS(Barèmes!$H$6:$H$28,Barèmes!$A$6:$A$28,"Vitesse — 30 m (s)",Barèmes!$B$6:$B$28,H590,Barèmes!$C$6:$C$28,IF(H590="6ème","Mixte",G590)),Barèmes!$D$2,IF(R590&lt;=SUMIFS(Barèmes!$I$6:$I$28,Barèmes!$A$6:$A$28,"Vitesse — 30 m (s)",Barèmes!$B$6:$B$28,H590,Barèmes!$C$6:$C$28,IF(H590="6ème","Mixte",G590)),Barèmes!$E$2,Barèmes!$F$2)))),IF(R590&gt;=SUMIFS(Barèmes!$F$6:$F$28,Barèmes!$A$6:$A$28,"Vitesse — 30 m (s)",Barèmes!$B$6:$B$28,H590,Barèmes!$C$6:$C$28,IF(H590="6ème","Mixte",G590)),Barèmes!$B$2,IF(R590&gt;=SUMIFS(Barèmes!$G$6:$G$28,Barèmes!$A$6:$A$28,"Vitesse — 30 m (s)",Barèmes!$B$6:$B$28,H590,Barèmes!$C$6:$C$28,IF(H590="6ème","Mixte",G590)),Barèmes!$C$2,IF(R590&gt;=SUMIFS(Barèmes!$H$6:$H$28,Barèmes!$A$6:$A$28,"Vitesse — 30 m (s)",Barèmes!$B$6:$B$28,H590,Barèmes!$C$6:$C$28,IF(H590="6ème","Mixte",G590)),Barèmes!$D$2,IF(R590&gt;=SUMIFS(Barèmes!$I$6:$I$28,Barèmes!$A$6:$A$28,"Vitesse — 30 m (s)",Barèmes!$B$6:$B$28,H590,Barèmes!$C$6:$C$28,IF(H590="6ème","Mixte",G590)),Barèmes!$E$2,Barèmes!$F$2))))))</f>
        <v/>
      </c>
      <c r="U590" s="22"/>
      <c r="V590" s="25" t="str">
        <f>IF(OR(U590="",SUMPRODUCT((Barèmes!$A$6:$A$28="Vitesse — 50 m (s)")*(Barèmes!$B$6:$B$28=H590)*(Barèmes!$C$6:$C$28=IF(H590="6ème","Mixte",G590)))=0),"",IF(SUMPRODUCT((Barèmes!$A$6:$A$28="Vitesse — 50 m (s)")*(Barèmes!$B$6:$B$28=H590)*(Barèmes!$C$6:$C$28=IF(H590="6ème","Mixte",G590))*(Barèmes!$J$6:$J$28="+"))&gt;0,IF(U590&lt;=SUMIFS(Barèmes!$D$6:$D$28,Barèmes!$A$6:$A$28,"Vitesse — 50 m (s)",Barèmes!$B$6:$B$28,H590,Barèmes!$C$6:$C$28,IF(H590="6ème","Mixte",G590)),"à besoin",IF(U590&lt;=SUMIFS(Barèmes!$E$6:$E$28,Barèmes!$A$6:$A$28,"Vitesse — 50 m (s)",Barèmes!$B$6:$B$28,H590,Barèmes!$C$6:$C$28,IF(H590="6ème","Mixte",G590)),"fragile","satisfaisant")),IF(U590&gt;=SUMIFS(Barèmes!$D$6:$D$28,Barèmes!$A$6:$A$28,"Vitesse — 50 m (s)",Barèmes!$B$6:$B$28,H590,Barèmes!$C$6:$C$28,IF(H590="6ème","Mixte",G590)),"à besoin",IF(U590&gt;=SUMIFS(Barèmes!$E$6:$E$28,Barèmes!$A$6:$A$28,"Vitesse — 50 m (s)",Barèmes!$B$6:$B$28,H590,Barèmes!$C$6:$C$28,IF(H590="6ème","Mixte",G590)),"fragile","satisfaisant"))))</f>
        <v/>
      </c>
      <c r="W590" s="25" t="str">
        <f>IF(OR(U590="",SUMPRODUCT((Barèmes!$A$6:$A$28="Vitesse — 50 m (s)")*(Barèmes!$B$6:$B$28=H590)*(Barèmes!$C$6:$C$28=IF(H590="6ème","Mixte",G590)))=0),"",IF(SUMPRODUCT((Barèmes!$A$6:$A$28="Vitesse — 50 m (s)")*(Barèmes!$B$6:$B$28=H590)*(Barèmes!$C$6:$C$28=IF(H590="6ème","Mixte",G590))*(Barèmes!$J$6:$J$28="+"))&gt;0,IF(U590&lt;=SUMIFS(Barèmes!$F$6:$F$28,Barèmes!$A$6:$A$28,"Vitesse — 50 m (s)",Barèmes!$B$6:$B$28,H590,Barèmes!$C$6:$C$28,IF(H590="6ème","Mixte",G590)),Barèmes!$B$2,IF(U590&lt;=SUMIFS(Barèmes!$G$6:$G$28,Barèmes!$A$6:$A$28,"Vitesse — 50 m (s)",Barèmes!$B$6:$B$28,H590,Barèmes!$C$6:$C$28,IF(H590="6ème","Mixte",G590)),Barèmes!$C$2,IF(U590&lt;=SUMIFS(Barèmes!$H$6:$H$28,Barèmes!$A$6:$A$28,"Vitesse — 50 m (s)",Barèmes!$B$6:$B$28,H590,Barèmes!$C$6:$C$28,IF(H590="6ème","Mixte",G590)),Barèmes!$D$2,IF(U590&lt;=SUMIFS(Barèmes!$I$6:$I$28,Barèmes!$A$6:$A$28,"Vitesse — 50 m (s)",Barèmes!$B$6:$B$28,H590,Barèmes!$C$6:$C$28,IF(H590="6ème","Mixte",G590)),Barèmes!$E$2,Barèmes!$F$2)))),IF(U590&gt;=SUMIFS(Barèmes!$F$6:$F$28,Barèmes!$A$6:$A$28,"Vitesse — 50 m (s)",Barèmes!$B$6:$B$28,H590,Barèmes!$C$6:$C$28,IF(H590="6ème","Mixte",G590)),Barèmes!$B$2,IF(U590&gt;=SUMIFS(Barèmes!$G$6:$G$28,Barèmes!$A$6:$A$28,"Vitesse — 50 m (s)",Barèmes!$B$6:$B$28,H590,Barèmes!$C$6:$C$28,IF(H590="6ème","Mixte",G590)),Barèmes!$C$2,IF(U590&gt;=SUMIFS(Barèmes!$H$6:$H$28,Barèmes!$A$6:$A$28,"Vitesse — 50 m (s)",Barèmes!$B$6:$B$28,H590,Barèmes!$C$6:$C$28,IF(H590="6ème","Mixte",G590)),Barèmes!$D$2,IF(U590&gt;=SUMIFS(Barèmes!$I$6:$I$28,Barèmes!$A$6:$A$28,"Vitesse — 50 m (s)",Barèmes!$B$6:$B$28,H590,Barèmes!$C$6:$C$28,IF(H590="6ème","Mixte",G590)),Barèmes!$E$2,Barèmes!$F$2))))))</f>
        <v/>
      </c>
      <c r="X590" s="18"/>
      <c r="Y590" s="26" t="str" cm="1">
        <f t="array" ref="Y590">IF(OR(X590="",SUMPRODUCT((Barèmes!$A$6:$A$28="Souplesse (score 1-5)")*(Barèmes!$B$6:$B$28=H590)*(Barèmes!$C$6:$C$28=IF(H590="6ème","Mixte",G590)))=0),"",IF(SUMPRODUCT((Barèmes!$A$6:$A$28="Souplesse (score 1-5)")*(Barèmes!$B$6:$B$28=H590)*(Barèmes!$C$6:$C$28=IF(H590="6ème","Mixte",G590))*(Barèmes!$J$6:$J$28="+"))&gt;0,IF(X590&lt;=SUMIFS(Barèmes!$D$6:$D$28,Barèmes!$A$6:$A$28,"Souplesse (score 1-5)",Barèmes!$B$6:$B$28,H590,Barèmes!$C$6:$C$28,IF(H590="6ème","Mixte",G590)),"à besoin",IF(X590&lt;=SUMIFS(Barèmes!$E$6:$E$28,Barèmes!$A$6:$A$28,"Souplesse (score 1-5)",Barèmes!$B$6:$B$28,H590,Barèmes!$C$6:$C$28,IF(H590="6ème","Mixte",G590)),"fragile","satisfaisant")),IF(X590&gt;=SUMIFS(Barèmes!$D$6:$D$28,Barèmes!$A$6:$A$28,"Souplesse (score 1-5)",Barèmes!$B$6:$B$28,H590,Barèmes!$C$6:$C$28,IF(H590="6ème","Mixte",G590)),"à besoin",IF(X590&gt;=SUMIFS(Barèmes!$E$6:$E$28,Barèmes!$A$6:$A$28,"Souplesse (score 1-5)",Barèmes!$B$6:$B$28,H590,Barèmes!$C$6:$C$28,IF(H590="6ème","Mixte",G590)),"fragile","satisfaisant"))))</f>
        <v/>
      </c>
      <c r="Z590" s="26" t="str" cm="1">
        <f t="array" ref="Z590">IF(OR(X590="",SUMPRODUCT((Barèmes!$A$6:$A$28="Souplesse (score 1-5)")*(Barèmes!$B$6:$B$28=H590)*(Barèmes!$C$6:$C$28=IF(H590="6ème","Mixte",G590)))=0),"",IF(SUMPRODUCT((Barèmes!$A$6:$A$28="Souplesse (score 1-5)")*(Barèmes!$B$6:$B$28=H590)*(Barèmes!$C$6:$C$28=IF(H590="6ème","Mixte",G590))*(Barèmes!$J$6:$J$28="+"))&gt;0,IF(X590&lt;=SUMIFS(Barèmes!$F$6:$F$28,Barèmes!$A$6:$A$28,"Souplesse (score 1-5)",Barèmes!$B$6:$B$28,H590,Barèmes!$C$6:$C$28,IF(H590="6ème","Mixte",G590)),Barèmes!$B$2,IF(X590&lt;=SUMIFS(Barèmes!$G$6:$G$28,Barèmes!$A$6:$A$28,"Souplesse (score 1-5)",Barèmes!$B$6:$B$28,H590,Barèmes!$C$6:$C$28,IF(H590="6ème","Mixte",G590)),Barèmes!$C$2,IF(X590&lt;=SUMIFS(Barèmes!$H$6:$H$28,Barèmes!$A$6:$A$28,"Souplesse (score 1-5)",Barèmes!$B$6:$B$28,H590,Barèmes!$C$6:$C$28,IF(H590="6ème","Mixte",G590)),Barèmes!$D$2,IF(X590&lt;=SUMIFS(Barèmes!$I$6:$I$28,Barèmes!$A$6:$A$28,"Souplesse (score 1-5)",Barèmes!$B$6:$B$28,H590,Barèmes!$C$6:$C$28,IF(H590="6ème","Mixte",G590)),Barèmes!$E$2,Barèmes!$F$2)))),IF(X590&gt;=SUMIFS(Barèmes!$F$6:$F$28,Barèmes!$A$6:$A$28,"Souplesse (score 1-5)",Barèmes!$B$6:$B$28,H590,Barèmes!$C$6:$C$28,IF(H590="6ème","Mixte",G590)),Barèmes!$B$2,IF(X590&gt;=SUMIFS(Barèmes!$G$6:$G$28,Barèmes!$A$6:$A$28,"Souplesse (score 1-5)",Barèmes!$B$6:$B$28,H590,Barèmes!$C$6:$C$28,IF(H590="6ème","Mixte",G590)),Barèmes!$C$2,IF(X590&gt;=SUMIFS(Barèmes!$H$6:$H$28,Barèmes!$A$6:$A$28,"Souplesse (score 1-5)",Barèmes!$B$6:$B$28,H590,Barèmes!$C$6:$C$28,IF(H590="6ème","Mixte",G590)),Barèmes!$D$2,IF(X590&gt;=SUMIFS(Barèmes!$I$6:$I$28,Barèmes!$A$6:$A$28,"Souplesse (score 1-5)",Barèmes!$B$6:$B$28,H590,Barèmes!$C$6:$C$28,IF(H590="6ème","Mixte",G590)),Barèmes!$E$2,Barèmes!$F$2))))))</f>
        <v/>
      </c>
      <c r="AA590" s="22"/>
      <c r="AB590" s="27" t="str">
        <f>IF(OR(AA590="",SUMPRODUCT((Barèmes!$A$6:$A$28="Agilité — T-test 974 (s)")*(Barèmes!$B$6:$B$28=H590)*(Barèmes!$C$6:$C$28=IF(H590="6ème","Mixte",G590)))=0),"",IF(SUMPRODUCT((Barèmes!$A$6:$A$28="Agilité — T-test 974 (s)")*(Barèmes!$B$6:$B$28=H590)*(Barèmes!$C$6:$C$28=IF(H590="6ème","Mixte",G590))*(Barèmes!$J$6:$J$28="+"))&gt;0,IF(AA590&lt;=SUMIFS(Barèmes!$D$6:$D$28,Barèmes!$A$6:$A$28,"Agilité — T-test 974 (s)",Barèmes!$B$6:$B$28,H590,Barèmes!$C$6:$C$28,IF(H590="6ème","Mixte",G590)),"à besoin",IF(AA590&lt;=SUMIFS(Barèmes!$E$6:$E$28,Barèmes!$A$6:$A$28,"Agilité — T-test 974 (s)",Barèmes!$B$6:$B$28,H590,Barèmes!$C$6:$C$28,IF(H590="6ème","Mixte",G590)),"fragile","satisfaisant")),IF(AA590&gt;=SUMIFS(Barèmes!$D$6:$D$28,Barèmes!$A$6:$A$28,"Agilité — T-test 974 (s)",Barèmes!$B$6:$B$28,H590,Barèmes!$C$6:$C$28,IF(H590="6ème","Mixte",G590)),"à besoin",IF(AA590&gt;=SUMIFS(Barèmes!$E$6:$E$28,Barèmes!$A$6:$A$28,"Agilité — T-test 974 (s)",Barèmes!$B$6:$B$28,H590,Barèmes!$C$6:$C$28,IF(H590="6ème","Mixte",G590)),"fragile","satisfaisant"))))</f>
        <v/>
      </c>
      <c r="AC590" s="27" t="str">
        <f>IF(OR(AA590="",SUMPRODUCT((Barèmes!$A$6:$A$28="Agilité — T-test 974 (s)")*(Barèmes!$B$6:$B$28=H590)*(Barèmes!$C$6:$C$28=IF(H590="6ème","Mixte",G590)))=0),"",IF(SUMPRODUCT((Barèmes!$A$6:$A$28="Agilité — T-test 974 (s)")*(Barèmes!$B$6:$B$28=H590)*(Barèmes!$C$6:$C$28=IF(H590="6ème","Mixte",G590))*(Barèmes!$J$6:$J$28="+"))&gt;0,IF(AA590&lt;=SUMIFS(Barèmes!$F$6:$F$28,Barèmes!$A$6:$A$28,"Agilité — T-test 974 (s)",Barèmes!$B$6:$B$28,H590,Barèmes!$C$6:$C$28,IF(H590="6ème","Mixte",G590)),Barèmes!$B$2,IF(AA590&lt;=SUMIFS(Barèmes!$G$6:$G$28,Barèmes!$A$6:$A$28,"Agilité — T-test 974 (s)",Barèmes!$B$6:$B$28,H590,Barèmes!$C$6:$C$28,IF(H590="6ème","Mixte",G590)),Barèmes!$C$2,IF(AA590&lt;=SUMIFS(Barèmes!$H$6:$H$28,Barèmes!$A$6:$A$28,"Agilité — T-test 974 (s)",Barèmes!$B$6:$B$28,H590,Barèmes!$C$6:$C$28,IF(H590="6ème","Mixte",G590)),Barèmes!$D$2,IF(AA590&lt;=SUMIFS(Barèmes!$I$6:$I$28,Barèmes!$A$6:$A$28,"Agilité — T-test 974 (s)",Barèmes!$B$6:$B$28,H590,Barèmes!$C$6:$C$28,IF(H590="6ème","Mixte",G590)),Barèmes!$E$2,Barèmes!$F$2)))),IF(AA590&gt;=SUMIFS(Barèmes!$F$6:$F$28,Barèmes!$A$6:$A$28,"Agilité — T-test 974 (s)",Barèmes!$B$6:$B$28,H590,Barèmes!$C$6:$C$28,IF(H590="6ème","Mixte",G590)),Barèmes!$B$2,IF(AA590&gt;=SUMIFS(Barèmes!$G$6:$G$28,Barèmes!$A$6:$A$28,"Agilité — T-test 974 (s)",Barèmes!$B$6:$B$28,H590,Barèmes!$C$6:$C$28,IF(H590="6ème","Mixte",G590)),Barèmes!$C$2,IF(AA590&gt;=SUMIFS(Barèmes!$H$6:$H$28,Barèmes!$A$6:$A$28,"Agilité — T-test 974 (s)",Barèmes!$B$6:$B$28,H590,Barèmes!$C$6:$C$28,IF(H590="6ème","Mixte",G590)),Barèmes!$D$2,IF(AA590&gt;=SUMIFS(Barèmes!$I$6:$I$28,Barèmes!$A$6:$A$28,"Agilité — T-test 974 (s)",Barèmes!$B$6:$B$28,H590,Barèmes!$C$6:$C$28,IF(H590="6ème","Mixte",G590)),Barèmes!$E$2,Barèmes!$F$2))))))</f>
        <v/>
      </c>
      <c r="AD590" s="28" t="str">
        <f t="shared" si="74"/>
        <v/>
      </c>
      <c r="AE590" s="29" t="str">
        <f t="shared" si="75"/>
        <v/>
      </c>
      <c r="AF590" s="30" t="str">
        <f>IF(OR(AD590="",SUMPRODUCT((Barèmes!$A$6:$A$28="Surcoût d'agilité (s) — technique")*(Barèmes!$B$6:$B$28=H590)*(Barèmes!$C$6:$C$28=IF(H590="6ème","Mixte",G590)))=0),"",IF(SUMPRODUCT((Barèmes!$A$6:$A$28="Surcoût d'agilité (s) — technique")*(Barèmes!$B$6:$B$28=H590)*(Barèmes!$C$6:$C$28=IF(H590="6ème","Mixte",G590))*(Barèmes!$J$6:$J$28="+"))&gt;0,IF(AD590&lt;=SUMIFS(Barèmes!$D$6:$D$28,Barèmes!$A$6:$A$28,"Surcoût d'agilité (s) — technique",Barèmes!$B$6:$B$28,H590,Barèmes!$C$6:$C$28,IF(H590="6ème","Mixte",G590)),"à besoin",IF(AD590&lt;=SUMIFS(Barèmes!$E$6:$E$28,Barèmes!$A$6:$A$28,"Surcoût d'agilité (s) — technique",Barèmes!$B$6:$B$28,H590,Barèmes!$C$6:$C$28,IF(H590="6ème","Mixte",G590)),"fragile","satisfaisant")),IF(AD590&gt;=SUMIFS(Barèmes!$D$6:$D$28,Barèmes!$A$6:$A$28,"Surcoût d'agilité (s) — technique",Barèmes!$B$6:$B$28,H590,Barèmes!$C$6:$C$28,IF(H590="6ème","Mixte",G590)),"à besoin",IF(AD590&gt;=SUMIFS(Barèmes!$E$6:$E$28,Barèmes!$A$6:$A$28,"Surcoût d'agilité (s) — technique",Barèmes!$B$6:$B$28,H590,Barèmes!$C$6:$C$28,IF(H590="6ème","Mixte",G590)),"fragile","satisfaisant"))))</f>
        <v/>
      </c>
      <c r="AG590" s="30" t="str">
        <f>IF(OR(AD590="",SUMPRODUCT((Barèmes!$A$6:$A$28="Surcoût d'agilité (s) — technique")*(Barèmes!$B$6:$B$28=H590)*(Barèmes!$C$6:$C$28=IF(H590="6ème","Mixte",G590)))=0),"",IF(SUMPRODUCT((Barèmes!$A$6:$A$28="Surcoût d'agilité (s) — technique")*(Barèmes!$B$6:$B$28=H590)*(Barèmes!$C$6:$C$28=IF(H590="6ème","Mixte",G590))*(Barèmes!$J$6:$J$28="+"))&gt;0,IF(AD590&lt;=SUMIFS(Barèmes!$F$6:$F$28,Barèmes!$A$6:$A$28,"Surcoût d'agilité (s) — technique",Barèmes!$B$6:$B$28,H590,Barèmes!$C$6:$C$28,IF(H590="6ème","Mixte",G590)),Barèmes!$B$2,IF(AD590&lt;=SUMIFS(Barèmes!$G$6:$G$28,Barèmes!$A$6:$A$28,"Surcoût d'agilité (s) — technique",Barèmes!$B$6:$B$28,H590,Barèmes!$C$6:$C$28,IF(H590="6ème","Mixte",G590)),Barèmes!$C$2,IF(AD590&lt;=SUMIFS(Barèmes!$H$6:$H$28,Barèmes!$A$6:$A$28,"Surcoût d'agilité (s) — technique",Barèmes!$B$6:$B$28,H590,Barèmes!$C$6:$C$28,IF(H590="6ème","Mixte",G590)),Barèmes!$D$2,IF(AD590&lt;=SUMIFS(Barèmes!$I$6:$I$28,Barèmes!$A$6:$A$28,"Surcoût d'agilité (s) — technique",Barèmes!$B$6:$B$28,H590,Barèmes!$C$6:$C$28,IF(H590="6ème","Mixte",G590)),Barèmes!$E$2,Barèmes!$F$2)))),IF(AD590&gt;=SUMIFS(Barèmes!$F$6:$F$28,Barèmes!$A$6:$A$28,"Surcoût d'agilité (s) — technique",Barèmes!$B$6:$B$28,H590,Barèmes!$C$6:$C$28,IF(H590="6ème","Mixte",G590)),Barèmes!$B$2,IF(AD590&gt;=SUMIFS(Barèmes!$G$6:$G$28,Barèmes!$A$6:$A$28,"Surcoût d'agilité (s) — technique",Barèmes!$B$6:$B$28,H590,Barèmes!$C$6:$C$28,IF(H590="6ème","Mixte",G590)),Barèmes!$C$2,IF(AD590&gt;=SUMIFS(Barèmes!$H$6:$H$28,Barèmes!$A$6:$A$28,"Surcoût d'agilité (s) — technique",Barèmes!$B$6:$B$28,H590,Barèmes!$C$6:$C$28,IF(H590="6ème","Mixte",G590)),Barèmes!$D$2,IF(AD590&gt;=SUMIFS(Barèmes!$I$6:$I$28,Barèmes!$A$6:$A$28,"Surcoût d'agilité (s) — technique",Barèmes!$B$6:$B$28,H590,Barèmes!$C$6:$C$28,IF(H590="6ème","Mixte",G590)),Barèmes!$E$2,Barèmes!$F$2))))))</f>
        <v/>
      </c>
      <c r="AH590" s="31" t="str">
        <f>IF((IF(N590="",0,1)+IF(Q590="",0,1)+IF(W590="",0,1)+IF(Z590="",0,1)+IF(AC590="",0,1))=0,"",3*IF(N590=Barèmes!$B$2,1,IF(N590=Barèmes!$C$2,2,IF(N590=Barèmes!$D$2,3,IF(N590=Barèmes!$E$2,4,IF(N590=Barèmes!$F$2,5,0)))))+3*IF(Q590=Barèmes!$B$2,1,IF(Q590=Barèmes!$C$2,2,IF(Q590=Barèmes!$D$2,3,IF(Q590=Barèmes!$E$2,4,IF(Q590=Barèmes!$F$2,5,0)))))+2*IF(W590=Barèmes!$B$2,1,IF(W590=Barèmes!$C$2,2,IF(W590=Barèmes!$D$2,3,IF(W590=Barèmes!$E$2,4,IF(W590=Barèmes!$F$2,5,0)))))+1*IF(Z590=Barèmes!$B$2,1,IF(Z590=Barèmes!$C$2,2,IF(Z590=Barèmes!$D$2,3,IF(Z590=Barèmes!$E$2,4,IF(Z590=Barèmes!$F$2,5,0)))))+1*IF(AC590=Barèmes!$B$2,1,IF(AC590=Barèmes!$C$2,2,IF(AC590=Barèmes!$D$2,3,IF(AC590=Barèmes!$E$2,4,IF(AC590=Barèmes!$F$2,5,0))))))</f>
        <v/>
      </c>
      <c r="AI590" s="31"/>
      <c r="AJ590" s="32" t="str">
        <f>IFERROR(INDEX(Croissance!$B$5:$B$604,MATCH(A590,Croissance!$A$5:$A$604,0)),"")</f>
        <v/>
      </c>
      <c r="AK590" s="32" t="str">
        <f>IFERROR(INDEX(Croissance!$C$5:$C$604,MATCH(A590,Croissance!$A$5:$A$604,0)),"")</f>
        <v/>
      </c>
      <c r="AL590" s="32" t="str">
        <f>IFERROR(INDEX(Croissance!$D$5:$D$604,MATCH(A590,Croissance!$A$5:$A$604,0)),"")</f>
        <v/>
      </c>
      <c r="AM590" s="32" t="str">
        <f>IFERROR(INDEX(Croissance!$E$5:$E$604,MATCH(A590,Croissance!$A$5:$A$604,0)),"")</f>
        <v/>
      </c>
      <c r="AO590" s="33">
        <f t="shared" si="80"/>
        <v>0</v>
      </c>
      <c r="AP590" s="33">
        <f t="shared" si="76"/>
        <v>0</v>
      </c>
      <c r="AQ590" s="33">
        <f>IF(A590="",0,IF(AND(OR('Synthèse classe'!$C$2="Tous",C590='Synthèse classe'!$C$2),OR('Synthèse classe'!$C$3="Toutes",D590='Synthèse classe'!$C$3),OR('Synthèse classe'!$C$4="Toutes",AND('Synthèse classe'!$C$4="Dernière",AP590=1),B590=IFERROR(VALUE('Synthèse classe'!$C$4),0))),1,0))</f>
        <v>0</v>
      </c>
      <c r="AR590" s="34" t="str">
        <f t="shared" si="77"/>
        <v/>
      </c>
    </row>
    <row r="591" spans="1:44" x14ac:dyDescent="0.2">
      <c r="A591" s="17" t="str">
        <f t="shared" si="73"/>
        <v/>
      </c>
      <c r="B591" s="18"/>
      <c r="C591" s="19"/>
      <c r="D591" s="19"/>
      <c r="E591" s="19"/>
      <c r="F591" s="19"/>
      <c r="G591" s="19"/>
      <c r="H591" s="17" t="str">
        <f t="shared" si="78"/>
        <v/>
      </c>
      <c r="I591" s="20"/>
      <c r="J591" s="18"/>
      <c r="K591" s="19"/>
      <c r="L591" s="21" t="str">
        <f t="shared" si="79"/>
        <v/>
      </c>
      <c r="M591" s="21" t="str">
        <f>IF(OR(J591="",SUMPRODUCT((Barèmes!$A$6:$A$28="Endurance — Luc Léger (palier)")*(Barèmes!$B$6:$B$28=H591)*(Barèmes!$C$6:$C$28=IF(H591="6ème","Mixte",G591)))=0),"",IF(SUMPRODUCT((Barèmes!$A$6:$A$28="Endurance — Luc Léger (palier)")*(Barèmes!$B$6:$B$28=H591)*(Barèmes!$C$6:$C$28=IF(H591="6ème","Mixte",G591))*(Barèmes!$J$6:$J$28="+"))&gt;0,IF(J591&lt;=SUMIFS(Barèmes!$D$6:$D$28,Barèmes!$A$6:$A$28,"Endurance — Luc Léger (palier)",Barèmes!$B$6:$B$28,H591,Barèmes!$C$6:$C$28,IF(H591="6ème","Mixte",G591)),"à besoin",IF(J591&lt;=SUMIFS(Barèmes!$E$6:$E$28,Barèmes!$A$6:$A$28,"Endurance — Luc Léger (palier)",Barèmes!$B$6:$B$28,H591,Barèmes!$C$6:$C$28,IF(H591="6ème","Mixte",G591)),"fragile","satisfaisant")),IF(J591&gt;=SUMIFS(Barèmes!$D$6:$D$28,Barèmes!$A$6:$A$28,"Endurance — Luc Léger (palier)",Barèmes!$B$6:$B$28,H591,Barèmes!$C$6:$C$28,IF(H591="6ème","Mixte",G591)),"à besoin",IF(J591&gt;=SUMIFS(Barèmes!$E$6:$E$28,Barèmes!$A$6:$A$28,"Endurance — Luc Léger (palier)",Barèmes!$B$6:$B$28,H591,Barèmes!$C$6:$C$28,IF(H591="6ème","Mixte",G591)),"fragile","satisfaisant"))))</f>
        <v/>
      </c>
      <c r="N591" s="21" t="str">
        <f>IF(OR(J591="",SUMPRODUCT((Barèmes!$A$6:$A$28="Endurance — Luc Léger (palier)")*(Barèmes!$B$6:$B$28=H591)*(Barèmes!$C$6:$C$28=IF(H591="6ème","Mixte",G591)))=0),"",IF(SUMPRODUCT((Barèmes!$A$6:$A$28="Endurance — Luc Léger (palier)")*(Barèmes!$B$6:$B$28=H591)*(Barèmes!$C$6:$C$28=IF(H591="6ème","Mixte",G591))*(Barèmes!$J$6:$J$28="+"))&gt;0,IF(J591&lt;=SUMIFS(Barèmes!$F$6:$F$28,Barèmes!$A$6:$A$28,"Endurance — Luc Léger (palier)",Barèmes!$B$6:$B$28,H591,Barèmes!$C$6:$C$28,IF(H591="6ème","Mixte",G591)),Barèmes!$B$2,IF(J591&lt;=SUMIFS(Barèmes!$G$6:$G$28,Barèmes!$A$6:$A$28,"Endurance — Luc Léger (palier)",Barèmes!$B$6:$B$28,H591,Barèmes!$C$6:$C$28,IF(H591="6ème","Mixte",G591)),Barèmes!$C$2,IF(J591&lt;=SUMIFS(Barèmes!$H$6:$H$28,Barèmes!$A$6:$A$28,"Endurance — Luc Léger (palier)",Barèmes!$B$6:$B$28,H591,Barèmes!$C$6:$C$28,IF(H591="6ème","Mixte",G591)),Barèmes!$D$2,IF(J591&lt;=SUMIFS(Barèmes!$I$6:$I$28,Barèmes!$A$6:$A$28,"Endurance — Luc Léger (palier)",Barèmes!$B$6:$B$28,H591,Barèmes!$C$6:$C$28,IF(H591="6ème","Mixte",G591)),Barèmes!$E$2,Barèmes!$F$2)))),IF(J591&gt;=SUMIFS(Barèmes!$F$6:$F$28,Barèmes!$A$6:$A$28,"Endurance — Luc Léger (palier)",Barèmes!$B$6:$B$28,H591,Barèmes!$C$6:$C$28,IF(H591="6ème","Mixte",G591)),Barèmes!$B$2,IF(J591&gt;=SUMIFS(Barèmes!$G$6:$G$28,Barèmes!$A$6:$A$28,"Endurance — Luc Léger (palier)",Barèmes!$B$6:$B$28,H591,Barèmes!$C$6:$C$28,IF(H591="6ème","Mixte",G591)),Barèmes!$C$2,IF(J591&gt;=SUMIFS(Barèmes!$H$6:$H$28,Barèmes!$A$6:$A$28,"Endurance — Luc Léger (palier)",Barèmes!$B$6:$B$28,H591,Barèmes!$C$6:$C$28,IF(H591="6ème","Mixte",G591)),Barèmes!$D$2,IF(J591&gt;=SUMIFS(Barèmes!$I$6:$I$28,Barèmes!$A$6:$A$28,"Endurance — Luc Léger (palier)",Barèmes!$B$6:$B$28,H591,Barèmes!$C$6:$C$28,IF(H591="6ème","Mixte",G591)),Barèmes!$E$2,Barèmes!$F$2))))))</f>
        <v/>
      </c>
      <c r="O591" s="22"/>
      <c r="P591" s="23" t="str">
        <f>IF(OR(O591="",SUMPRODUCT((Barèmes!$A$6:$A$28="Force bas du corps — Saut en longueur (m)")*(Barèmes!$B$6:$B$28=H591)*(Barèmes!$C$6:$C$28=IF(H591="6ème","Mixte",G591)))=0),"",IF(SUMPRODUCT((Barèmes!$A$6:$A$28="Force bas du corps — Saut en longueur (m)")*(Barèmes!$B$6:$B$28=H591)*(Barèmes!$C$6:$C$28=IF(H591="6ème","Mixte",G591))*(Barèmes!$J$6:$J$28="+"))&gt;0,IF(O591&lt;=SUMIFS(Barèmes!$D$6:$D$28,Barèmes!$A$6:$A$28,"Force bas du corps — Saut en longueur (m)",Barèmes!$B$6:$B$28,H591,Barèmes!$C$6:$C$28,IF(H591="6ème","Mixte",G591)),"à besoin",IF(O591&lt;=SUMIFS(Barèmes!$E$6:$E$28,Barèmes!$A$6:$A$28,"Force bas du corps — Saut en longueur (m)",Barèmes!$B$6:$B$28,H591,Barèmes!$C$6:$C$28,IF(H591="6ème","Mixte",G591)),"fragile","satisfaisant")),IF(O591&gt;=SUMIFS(Barèmes!$D$6:$D$28,Barèmes!$A$6:$A$28,"Force bas du corps — Saut en longueur (m)",Barèmes!$B$6:$B$28,H591,Barèmes!$C$6:$C$28,IF(H591="6ème","Mixte",G591)),"à besoin",IF(O591&gt;=SUMIFS(Barèmes!$E$6:$E$28,Barèmes!$A$6:$A$28,"Force bas du corps — Saut en longueur (m)",Barèmes!$B$6:$B$28,H591,Barèmes!$C$6:$C$28,IF(H591="6ème","Mixte",G591)),"fragile","satisfaisant"))))</f>
        <v/>
      </c>
      <c r="Q591" s="23" t="str">
        <f>IF(OR(O591="",SUMPRODUCT((Barèmes!$A$6:$A$28="Force bas du corps — Saut en longueur (m)")*(Barèmes!$B$6:$B$28=H591)*(Barèmes!$C$6:$C$28=IF(H591="6ème","Mixte",G591)))=0),"",IF(SUMPRODUCT((Barèmes!$A$6:$A$28="Force bas du corps — Saut en longueur (m)")*(Barèmes!$B$6:$B$28=H591)*(Barèmes!$C$6:$C$28=IF(H591="6ème","Mixte",G591))*(Barèmes!$J$6:$J$28="+"))&gt;0,IF(O591&lt;=SUMIFS(Barèmes!$F$6:$F$28,Barèmes!$A$6:$A$28,"Force bas du corps — Saut en longueur (m)",Barèmes!$B$6:$B$28,H591,Barèmes!$C$6:$C$28,IF(H591="6ème","Mixte",G591)),Barèmes!$B$2,IF(O591&lt;=SUMIFS(Barèmes!$G$6:$G$28,Barèmes!$A$6:$A$28,"Force bas du corps — Saut en longueur (m)",Barèmes!$B$6:$B$28,H591,Barèmes!$C$6:$C$28,IF(H591="6ème","Mixte",G591)),Barèmes!$C$2,IF(O591&lt;=SUMIFS(Barèmes!$H$6:$H$28,Barèmes!$A$6:$A$28,"Force bas du corps — Saut en longueur (m)",Barèmes!$B$6:$B$28,H591,Barèmes!$C$6:$C$28,IF(H591="6ème","Mixte",G591)),Barèmes!$D$2,IF(O591&lt;=SUMIFS(Barèmes!$I$6:$I$28,Barèmes!$A$6:$A$28,"Force bas du corps — Saut en longueur (m)",Barèmes!$B$6:$B$28,H591,Barèmes!$C$6:$C$28,IF(H591="6ème","Mixte",G591)),Barèmes!$E$2,Barèmes!$F$2)))),IF(O591&gt;=SUMIFS(Barèmes!$F$6:$F$28,Barèmes!$A$6:$A$28,"Force bas du corps — Saut en longueur (m)",Barèmes!$B$6:$B$28,H591,Barèmes!$C$6:$C$28,IF(H591="6ème","Mixte",G591)),Barèmes!$B$2,IF(O591&gt;=SUMIFS(Barèmes!$G$6:$G$28,Barèmes!$A$6:$A$28,"Force bas du corps — Saut en longueur (m)",Barèmes!$B$6:$B$28,H591,Barèmes!$C$6:$C$28,IF(H591="6ème","Mixte",G591)),Barèmes!$C$2,IF(O591&gt;=SUMIFS(Barèmes!$H$6:$H$28,Barèmes!$A$6:$A$28,"Force bas du corps — Saut en longueur (m)",Barèmes!$B$6:$B$28,H591,Barèmes!$C$6:$C$28,IF(H591="6ème","Mixte",G591)),Barèmes!$D$2,IF(O591&gt;=SUMIFS(Barèmes!$I$6:$I$28,Barèmes!$A$6:$A$28,"Force bas du corps — Saut en longueur (m)",Barèmes!$B$6:$B$28,H591,Barèmes!$C$6:$C$28,IF(H591="6ème","Mixte",G591)),Barèmes!$E$2,Barèmes!$F$2))))))</f>
        <v/>
      </c>
      <c r="R591" s="22"/>
      <c r="S591" s="24" t="str">
        <f>IF(OR(R591="",SUMPRODUCT((Barèmes!$A$6:$A$28="Vitesse — 30 m (s)")*(Barèmes!$B$6:$B$28=H591)*(Barèmes!$C$6:$C$28=IF(H591="6ème","Mixte",G591)))=0),"",IF(SUMPRODUCT((Barèmes!$A$6:$A$28="Vitesse — 30 m (s)")*(Barèmes!$B$6:$B$28=H591)*(Barèmes!$C$6:$C$28=IF(H591="6ème","Mixte",G591))*(Barèmes!$J$6:$J$28="+"))&gt;0,IF(R591&lt;=SUMIFS(Barèmes!$D$6:$D$28,Barèmes!$A$6:$A$28,"Vitesse — 30 m (s)",Barèmes!$B$6:$B$28,H591,Barèmes!$C$6:$C$28,IF(H591="6ème","Mixte",G591)),"à besoin",IF(R591&lt;=SUMIFS(Barèmes!$E$6:$E$28,Barèmes!$A$6:$A$28,"Vitesse — 30 m (s)",Barèmes!$B$6:$B$28,H591,Barèmes!$C$6:$C$28,IF(H591="6ème","Mixte",G591)),"fragile","satisfaisant")),IF(R591&gt;=SUMIFS(Barèmes!$D$6:$D$28,Barèmes!$A$6:$A$28,"Vitesse — 30 m (s)",Barèmes!$B$6:$B$28,H591,Barèmes!$C$6:$C$28,IF(H591="6ème","Mixte",G591)),"à besoin",IF(R591&gt;=SUMIFS(Barèmes!$E$6:$E$28,Barèmes!$A$6:$A$28,"Vitesse — 30 m (s)",Barèmes!$B$6:$B$28,H591,Barèmes!$C$6:$C$28,IF(H591="6ème","Mixte",G591)),"fragile","satisfaisant"))))</f>
        <v/>
      </c>
      <c r="T591" s="24" t="str">
        <f>IF(OR(R591="",SUMPRODUCT((Barèmes!$A$6:$A$28="Vitesse — 30 m (s)")*(Barèmes!$B$6:$B$28=H591)*(Barèmes!$C$6:$C$28=IF(H591="6ème","Mixte",G591)))=0),"",IF(SUMPRODUCT((Barèmes!$A$6:$A$28="Vitesse — 30 m (s)")*(Barèmes!$B$6:$B$28=H591)*(Barèmes!$C$6:$C$28=IF(H591="6ème","Mixte",G591))*(Barèmes!$J$6:$J$28="+"))&gt;0,IF(R591&lt;=SUMIFS(Barèmes!$F$6:$F$28,Barèmes!$A$6:$A$28,"Vitesse — 30 m (s)",Barèmes!$B$6:$B$28,H591,Barèmes!$C$6:$C$28,IF(H591="6ème","Mixte",G591)),Barèmes!$B$2,IF(R591&lt;=SUMIFS(Barèmes!$G$6:$G$28,Barèmes!$A$6:$A$28,"Vitesse — 30 m (s)",Barèmes!$B$6:$B$28,H591,Barèmes!$C$6:$C$28,IF(H591="6ème","Mixte",G591)),Barèmes!$C$2,IF(R591&lt;=SUMIFS(Barèmes!$H$6:$H$28,Barèmes!$A$6:$A$28,"Vitesse — 30 m (s)",Barèmes!$B$6:$B$28,H591,Barèmes!$C$6:$C$28,IF(H591="6ème","Mixte",G591)),Barèmes!$D$2,IF(R591&lt;=SUMIFS(Barèmes!$I$6:$I$28,Barèmes!$A$6:$A$28,"Vitesse — 30 m (s)",Barèmes!$B$6:$B$28,H591,Barèmes!$C$6:$C$28,IF(H591="6ème","Mixte",G591)),Barèmes!$E$2,Barèmes!$F$2)))),IF(R591&gt;=SUMIFS(Barèmes!$F$6:$F$28,Barèmes!$A$6:$A$28,"Vitesse — 30 m (s)",Barèmes!$B$6:$B$28,H591,Barèmes!$C$6:$C$28,IF(H591="6ème","Mixte",G591)),Barèmes!$B$2,IF(R591&gt;=SUMIFS(Barèmes!$G$6:$G$28,Barèmes!$A$6:$A$28,"Vitesse — 30 m (s)",Barèmes!$B$6:$B$28,H591,Barèmes!$C$6:$C$28,IF(H591="6ème","Mixte",G591)),Barèmes!$C$2,IF(R591&gt;=SUMIFS(Barèmes!$H$6:$H$28,Barèmes!$A$6:$A$28,"Vitesse — 30 m (s)",Barèmes!$B$6:$B$28,H591,Barèmes!$C$6:$C$28,IF(H591="6ème","Mixte",G591)),Barèmes!$D$2,IF(R591&gt;=SUMIFS(Barèmes!$I$6:$I$28,Barèmes!$A$6:$A$28,"Vitesse — 30 m (s)",Barèmes!$B$6:$B$28,H591,Barèmes!$C$6:$C$28,IF(H591="6ème","Mixte",G591)),Barèmes!$E$2,Barèmes!$F$2))))))</f>
        <v/>
      </c>
      <c r="U591" s="22"/>
      <c r="V591" s="25" t="str">
        <f>IF(OR(U591="",SUMPRODUCT((Barèmes!$A$6:$A$28="Vitesse — 50 m (s)")*(Barèmes!$B$6:$B$28=H591)*(Barèmes!$C$6:$C$28=IF(H591="6ème","Mixte",G591)))=0),"",IF(SUMPRODUCT((Barèmes!$A$6:$A$28="Vitesse — 50 m (s)")*(Barèmes!$B$6:$B$28=H591)*(Barèmes!$C$6:$C$28=IF(H591="6ème","Mixte",G591))*(Barèmes!$J$6:$J$28="+"))&gt;0,IF(U591&lt;=SUMIFS(Barèmes!$D$6:$D$28,Barèmes!$A$6:$A$28,"Vitesse — 50 m (s)",Barèmes!$B$6:$B$28,H591,Barèmes!$C$6:$C$28,IF(H591="6ème","Mixte",G591)),"à besoin",IF(U591&lt;=SUMIFS(Barèmes!$E$6:$E$28,Barèmes!$A$6:$A$28,"Vitesse — 50 m (s)",Barèmes!$B$6:$B$28,H591,Barèmes!$C$6:$C$28,IF(H591="6ème","Mixte",G591)),"fragile","satisfaisant")),IF(U591&gt;=SUMIFS(Barèmes!$D$6:$D$28,Barèmes!$A$6:$A$28,"Vitesse — 50 m (s)",Barèmes!$B$6:$B$28,H591,Barèmes!$C$6:$C$28,IF(H591="6ème","Mixte",G591)),"à besoin",IF(U591&gt;=SUMIFS(Barèmes!$E$6:$E$28,Barèmes!$A$6:$A$28,"Vitesse — 50 m (s)",Barèmes!$B$6:$B$28,H591,Barèmes!$C$6:$C$28,IF(H591="6ème","Mixte",G591)),"fragile","satisfaisant"))))</f>
        <v/>
      </c>
      <c r="W591" s="25" t="str">
        <f>IF(OR(U591="",SUMPRODUCT((Barèmes!$A$6:$A$28="Vitesse — 50 m (s)")*(Barèmes!$B$6:$B$28=H591)*(Barèmes!$C$6:$C$28=IF(H591="6ème","Mixte",G591)))=0),"",IF(SUMPRODUCT((Barèmes!$A$6:$A$28="Vitesse — 50 m (s)")*(Barèmes!$B$6:$B$28=H591)*(Barèmes!$C$6:$C$28=IF(H591="6ème","Mixte",G591))*(Barèmes!$J$6:$J$28="+"))&gt;0,IF(U591&lt;=SUMIFS(Barèmes!$F$6:$F$28,Barèmes!$A$6:$A$28,"Vitesse — 50 m (s)",Barèmes!$B$6:$B$28,H591,Barèmes!$C$6:$C$28,IF(H591="6ème","Mixte",G591)),Barèmes!$B$2,IF(U591&lt;=SUMIFS(Barèmes!$G$6:$G$28,Barèmes!$A$6:$A$28,"Vitesse — 50 m (s)",Barèmes!$B$6:$B$28,H591,Barèmes!$C$6:$C$28,IF(H591="6ème","Mixte",G591)),Barèmes!$C$2,IF(U591&lt;=SUMIFS(Barèmes!$H$6:$H$28,Barèmes!$A$6:$A$28,"Vitesse — 50 m (s)",Barèmes!$B$6:$B$28,H591,Barèmes!$C$6:$C$28,IF(H591="6ème","Mixte",G591)),Barèmes!$D$2,IF(U591&lt;=SUMIFS(Barèmes!$I$6:$I$28,Barèmes!$A$6:$A$28,"Vitesse — 50 m (s)",Barèmes!$B$6:$B$28,H591,Barèmes!$C$6:$C$28,IF(H591="6ème","Mixte",G591)),Barèmes!$E$2,Barèmes!$F$2)))),IF(U591&gt;=SUMIFS(Barèmes!$F$6:$F$28,Barèmes!$A$6:$A$28,"Vitesse — 50 m (s)",Barèmes!$B$6:$B$28,H591,Barèmes!$C$6:$C$28,IF(H591="6ème","Mixte",G591)),Barèmes!$B$2,IF(U591&gt;=SUMIFS(Barèmes!$G$6:$G$28,Barèmes!$A$6:$A$28,"Vitesse — 50 m (s)",Barèmes!$B$6:$B$28,H591,Barèmes!$C$6:$C$28,IF(H591="6ème","Mixte",G591)),Barèmes!$C$2,IF(U591&gt;=SUMIFS(Barèmes!$H$6:$H$28,Barèmes!$A$6:$A$28,"Vitesse — 50 m (s)",Barèmes!$B$6:$B$28,H591,Barèmes!$C$6:$C$28,IF(H591="6ème","Mixte",G591)),Barèmes!$D$2,IF(U591&gt;=SUMIFS(Barèmes!$I$6:$I$28,Barèmes!$A$6:$A$28,"Vitesse — 50 m (s)",Barèmes!$B$6:$B$28,H591,Barèmes!$C$6:$C$28,IF(H591="6ème","Mixte",G591)),Barèmes!$E$2,Barèmes!$F$2))))))</f>
        <v/>
      </c>
      <c r="X591" s="18"/>
      <c r="Y591" s="26" t="str" cm="1">
        <f t="array" ref="Y591">IF(OR(X591="",SUMPRODUCT((Barèmes!$A$6:$A$28="Souplesse (score 1-5)")*(Barèmes!$B$6:$B$28=H591)*(Barèmes!$C$6:$C$28=IF(H591="6ème","Mixte",G591)))=0),"",IF(SUMPRODUCT((Barèmes!$A$6:$A$28="Souplesse (score 1-5)")*(Barèmes!$B$6:$B$28=H591)*(Barèmes!$C$6:$C$28=IF(H591="6ème","Mixte",G591))*(Barèmes!$J$6:$J$28="+"))&gt;0,IF(X591&lt;=SUMIFS(Barèmes!$D$6:$D$28,Barèmes!$A$6:$A$28,"Souplesse (score 1-5)",Barèmes!$B$6:$B$28,H591,Barèmes!$C$6:$C$28,IF(H591="6ème","Mixte",G591)),"à besoin",IF(X591&lt;=SUMIFS(Barèmes!$E$6:$E$28,Barèmes!$A$6:$A$28,"Souplesse (score 1-5)",Barèmes!$B$6:$B$28,H591,Barèmes!$C$6:$C$28,IF(H591="6ème","Mixte",G591)),"fragile","satisfaisant")),IF(X591&gt;=SUMIFS(Barèmes!$D$6:$D$28,Barèmes!$A$6:$A$28,"Souplesse (score 1-5)",Barèmes!$B$6:$B$28,H591,Barèmes!$C$6:$C$28,IF(H591="6ème","Mixte",G591)),"à besoin",IF(X591&gt;=SUMIFS(Barèmes!$E$6:$E$28,Barèmes!$A$6:$A$28,"Souplesse (score 1-5)",Barèmes!$B$6:$B$28,H591,Barèmes!$C$6:$C$28,IF(H591="6ème","Mixte",G591)),"fragile","satisfaisant"))))</f>
        <v/>
      </c>
      <c r="Z591" s="26" t="str" cm="1">
        <f t="array" ref="Z591">IF(OR(X591="",SUMPRODUCT((Barèmes!$A$6:$A$28="Souplesse (score 1-5)")*(Barèmes!$B$6:$B$28=H591)*(Barèmes!$C$6:$C$28=IF(H591="6ème","Mixte",G591)))=0),"",IF(SUMPRODUCT((Barèmes!$A$6:$A$28="Souplesse (score 1-5)")*(Barèmes!$B$6:$B$28=H591)*(Barèmes!$C$6:$C$28=IF(H591="6ème","Mixte",G591))*(Barèmes!$J$6:$J$28="+"))&gt;0,IF(X591&lt;=SUMIFS(Barèmes!$F$6:$F$28,Barèmes!$A$6:$A$28,"Souplesse (score 1-5)",Barèmes!$B$6:$B$28,H591,Barèmes!$C$6:$C$28,IF(H591="6ème","Mixte",G591)),Barèmes!$B$2,IF(X591&lt;=SUMIFS(Barèmes!$G$6:$G$28,Barèmes!$A$6:$A$28,"Souplesse (score 1-5)",Barèmes!$B$6:$B$28,H591,Barèmes!$C$6:$C$28,IF(H591="6ème","Mixte",G591)),Barèmes!$C$2,IF(X591&lt;=SUMIFS(Barèmes!$H$6:$H$28,Barèmes!$A$6:$A$28,"Souplesse (score 1-5)",Barèmes!$B$6:$B$28,H591,Barèmes!$C$6:$C$28,IF(H591="6ème","Mixte",G591)),Barèmes!$D$2,IF(X591&lt;=SUMIFS(Barèmes!$I$6:$I$28,Barèmes!$A$6:$A$28,"Souplesse (score 1-5)",Barèmes!$B$6:$B$28,H591,Barèmes!$C$6:$C$28,IF(H591="6ème","Mixte",G591)),Barèmes!$E$2,Barèmes!$F$2)))),IF(X591&gt;=SUMIFS(Barèmes!$F$6:$F$28,Barèmes!$A$6:$A$28,"Souplesse (score 1-5)",Barèmes!$B$6:$B$28,H591,Barèmes!$C$6:$C$28,IF(H591="6ème","Mixte",G591)),Barèmes!$B$2,IF(X591&gt;=SUMIFS(Barèmes!$G$6:$G$28,Barèmes!$A$6:$A$28,"Souplesse (score 1-5)",Barèmes!$B$6:$B$28,H591,Barèmes!$C$6:$C$28,IF(H591="6ème","Mixte",G591)),Barèmes!$C$2,IF(X591&gt;=SUMIFS(Barèmes!$H$6:$H$28,Barèmes!$A$6:$A$28,"Souplesse (score 1-5)",Barèmes!$B$6:$B$28,H591,Barèmes!$C$6:$C$28,IF(H591="6ème","Mixte",G591)),Barèmes!$D$2,IF(X591&gt;=SUMIFS(Barèmes!$I$6:$I$28,Barèmes!$A$6:$A$28,"Souplesse (score 1-5)",Barèmes!$B$6:$B$28,H591,Barèmes!$C$6:$C$28,IF(H591="6ème","Mixte",G591)),Barèmes!$E$2,Barèmes!$F$2))))))</f>
        <v/>
      </c>
      <c r="AA591" s="22"/>
      <c r="AB591" s="27" t="str">
        <f>IF(OR(AA591="",SUMPRODUCT((Barèmes!$A$6:$A$28="Agilité — T-test 974 (s)")*(Barèmes!$B$6:$B$28=H591)*(Barèmes!$C$6:$C$28=IF(H591="6ème","Mixte",G591)))=0),"",IF(SUMPRODUCT((Barèmes!$A$6:$A$28="Agilité — T-test 974 (s)")*(Barèmes!$B$6:$B$28=H591)*(Barèmes!$C$6:$C$28=IF(H591="6ème","Mixte",G591))*(Barèmes!$J$6:$J$28="+"))&gt;0,IF(AA591&lt;=SUMIFS(Barèmes!$D$6:$D$28,Barèmes!$A$6:$A$28,"Agilité — T-test 974 (s)",Barèmes!$B$6:$B$28,H591,Barèmes!$C$6:$C$28,IF(H591="6ème","Mixte",G591)),"à besoin",IF(AA591&lt;=SUMIFS(Barèmes!$E$6:$E$28,Barèmes!$A$6:$A$28,"Agilité — T-test 974 (s)",Barèmes!$B$6:$B$28,H591,Barèmes!$C$6:$C$28,IF(H591="6ème","Mixte",G591)),"fragile","satisfaisant")),IF(AA591&gt;=SUMIFS(Barèmes!$D$6:$D$28,Barèmes!$A$6:$A$28,"Agilité — T-test 974 (s)",Barèmes!$B$6:$B$28,H591,Barèmes!$C$6:$C$28,IF(H591="6ème","Mixte",G591)),"à besoin",IF(AA591&gt;=SUMIFS(Barèmes!$E$6:$E$28,Barèmes!$A$6:$A$28,"Agilité — T-test 974 (s)",Barèmes!$B$6:$B$28,H591,Barèmes!$C$6:$C$28,IF(H591="6ème","Mixte",G591)),"fragile","satisfaisant"))))</f>
        <v/>
      </c>
      <c r="AC591" s="27" t="str">
        <f>IF(OR(AA591="",SUMPRODUCT((Barèmes!$A$6:$A$28="Agilité — T-test 974 (s)")*(Barèmes!$B$6:$B$28=H591)*(Barèmes!$C$6:$C$28=IF(H591="6ème","Mixte",G591)))=0),"",IF(SUMPRODUCT((Barèmes!$A$6:$A$28="Agilité — T-test 974 (s)")*(Barèmes!$B$6:$B$28=H591)*(Barèmes!$C$6:$C$28=IF(H591="6ème","Mixte",G591))*(Barèmes!$J$6:$J$28="+"))&gt;0,IF(AA591&lt;=SUMIFS(Barèmes!$F$6:$F$28,Barèmes!$A$6:$A$28,"Agilité — T-test 974 (s)",Barèmes!$B$6:$B$28,H591,Barèmes!$C$6:$C$28,IF(H591="6ème","Mixte",G591)),Barèmes!$B$2,IF(AA591&lt;=SUMIFS(Barèmes!$G$6:$G$28,Barèmes!$A$6:$A$28,"Agilité — T-test 974 (s)",Barèmes!$B$6:$B$28,H591,Barèmes!$C$6:$C$28,IF(H591="6ème","Mixte",G591)),Barèmes!$C$2,IF(AA591&lt;=SUMIFS(Barèmes!$H$6:$H$28,Barèmes!$A$6:$A$28,"Agilité — T-test 974 (s)",Barèmes!$B$6:$B$28,H591,Barèmes!$C$6:$C$28,IF(H591="6ème","Mixte",G591)),Barèmes!$D$2,IF(AA591&lt;=SUMIFS(Barèmes!$I$6:$I$28,Barèmes!$A$6:$A$28,"Agilité — T-test 974 (s)",Barèmes!$B$6:$B$28,H591,Barèmes!$C$6:$C$28,IF(H591="6ème","Mixte",G591)),Barèmes!$E$2,Barèmes!$F$2)))),IF(AA591&gt;=SUMIFS(Barèmes!$F$6:$F$28,Barèmes!$A$6:$A$28,"Agilité — T-test 974 (s)",Barèmes!$B$6:$B$28,H591,Barèmes!$C$6:$C$28,IF(H591="6ème","Mixte",G591)),Barèmes!$B$2,IF(AA591&gt;=SUMIFS(Barèmes!$G$6:$G$28,Barèmes!$A$6:$A$28,"Agilité — T-test 974 (s)",Barèmes!$B$6:$B$28,H591,Barèmes!$C$6:$C$28,IF(H591="6ème","Mixte",G591)),Barèmes!$C$2,IF(AA591&gt;=SUMIFS(Barèmes!$H$6:$H$28,Barèmes!$A$6:$A$28,"Agilité — T-test 974 (s)",Barèmes!$B$6:$B$28,H591,Barèmes!$C$6:$C$28,IF(H591="6ème","Mixte",G591)),Barèmes!$D$2,IF(AA591&gt;=SUMIFS(Barèmes!$I$6:$I$28,Barèmes!$A$6:$A$28,"Agilité — T-test 974 (s)",Barèmes!$B$6:$B$28,H591,Barèmes!$C$6:$C$28,IF(H591="6ème","Mixte",G591)),Barèmes!$E$2,Barèmes!$F$2))))))</f>
        <v/>
      </c>
      <c r="AD591" s="28" t="str">
        <f t="shared" si="74"/>
        <v/>
      </c>
      <c r="AE591" s="29" t="str">
        <f t="shared" si="75"/>
        <v/>
      </c>
      <c r="AF591" s="30" t="str">
        <f>IF(OR(AD591="",SUMPRODUCT((Barèmes!$A$6:$A$28="Surcoût d'agilité (s) — technique")*(Barèmes!$B$6:$B$28=H591)*(Barèmes!$C$6:$C$28=IF(H591="6ème","Mixte",G591)))=0),"",IF(SUMPRODUCT((Barèmes!$A$6:$A$28="Surcoût d'agilité (s) — technique")*(Barèmes!$B$6:$B$28=H591)*(Barèmes!$C$6:$C$28=IF(H591="6ème","Mixte",G591))*(Barèmes!$J$6:$J$28="+"))&gt;0,IF(AD591&lt;=SUMIFS(Barèmes!$D$6:$D$28,Barèmes!$A$6:$A$28,"Surcoût d'agilité (s) — technique",Barèmes!$B$6:$B$28,H591,Barèmes!$C$6:$C$28,IF(H591="6ème","Mixte",G591)),"à besoin",IF(AD591&lt;=SUMIFS(Barèmes!$E$6:$E$28,Barèmes!$A$6:$A$28,"Surcoût d'agilité (s) — technique",Barèmes!$B$6:$B$28,H591,Barèmes!$C$6:$C$28,IF(H591="6ème","Mixte",G591)),"fragile","satisfaisant")),IF(AD591&gt;=SUMIFS(Barèmes!$D$6:$D$28,Barèmes!$A$6:$A$28,"Surcoût d'agilité (s) — technique",Barèmes!$B$6:$B$28,H591,Barèmes!$C$6:$C$28,IF(H591="6ème","Mixte",G591)),"à besoin",IF(AD591&gt;=SUMIFS(Barèmes!$E$6:$E$28,Barèmes!$A$6:$A$28,"Surcoût d'agilité (s) — technique",Barèmes!$B$6:$B$28,H591,Barèmes!$C$6:$C$28,IF(H591="6ème","Mixte",G591)),"fragile","satisfaisant"))))</f>
        <v/>
      </c>
      <c r="AG591" s="30" t="str">
        <f>IF(OR(AD591="",SUMPRODUCT((Barèmes!$A$6:$A$28="Surcoût d'agilité (s) — technique")*(Barèmes!$B$6:$B$28=H591)*(Barèmes!$C$6:$C$28=IF(H591="6ème","Mixte",G591)))=0),"",IF(SUMPRODUCT((Barèmes!$A$6:$A$28="Surcoût d'agilité (s) — technique")*(Barèmes!$B$6:$B$28=H591)*(Barèmes!$C$6:$C$28=IF(H591="6ème","Mixte",G591))*(Barèmes!$J$6:$J$28="+"))&gt;0,IF(AD591&lt;=SUMIFS(Barèmes!$F$6:$F$28,Barèmes!$A$6:$A$28,"Surcoût d'agilité (s) — technique",Barèmes!$B$6:$B$28,H591,Barèmes!$C$6:$C$28,IF(H591="6ème","Mixte",G591)),Barèmes!$B$2,IF(AD591&lt;=SUMIFS(Barèmes!$G$6:$G$28,Barèmes!$A$6:$A$28,"Surcoût d'agilité (s) — technique",Barèmes!$B$6:$B$28,H591,Barèmes!$C$6:$C$28,IF(H591="6ème","Mixte",G591)),Barèmes!$C$2,IF(AD591&lt;=SUMIFS(Barèmes!$H$6:$H$28,Barèmes!$A$6:$A$28,"Surcoût d'agilité (s) — technique",Barèmes!$B$6:$B$28,H591,Barèmes!$C$6:$C$28,IF(H591="6ème","Mixte",G591)),Barèmes!$D$2,IF(AD591&lt;=SUMIFS(Barèmes!$I$6:$I$28,Barèmes!$A$6:$A$28,"Surcoût d'agilité (s) — technique",Barèmes!$B$6:$B$28,H591,Barèmes!$C$6:$C$28,IF(H591="6ème","Mixte",G591)),Barèmes!$E$2,Barèmes!$F$2)))),IF(AD591&gt;=SUMIFS(Barèmes!$F$6:$F$28,Barèmes!$A$6:$A$28,"Surcoût d'agilité (s) — technique",Barèmes!$B$6:$B$28,H591,Barèmes!$C$6:$C$28,IF(H591="6ème","Mixte",G591)),Barèmes!$B$2,IF(AD591&gt;=SUMIFS(Barèmes!$G$6:$G$28,Barèmes!$A$6:$A$28,"Surcoût d'agilité (s) — technique",Barèmes!$B$6:$B$28,H591,Barèmes!$C$6:$C$28,IF(H591="6ème","Mixte",G591)),Barèmes!$C$2,IF(AD591&gt;=SUMIFS(Barèmes!$H$6:$H$28,Barèmes!$A$6:$A$28,"Surcoût d'agilité (s) — technique",Barèmes!$B$6:$B$28,H591,Barèmes!$C$6:$C$28,IF(H591="6ème","Mixte",G591)),Barèmes!$D$2,IF(AD591&gt;=SUMIFS(Barèmes!$I$6:$I$28,Barèmes!$A$6:$A$28,"Surcoût d'agilité (s) — technique",Barèmes!$B$6:$B$28,H591,Barèmes!$C$6:$C$28,IF(H591="6ème","Mixte",G591)),Barèmes!$E$2,Barèmes!$F$2))))))</f>
        <v/>
      </c>
      <c r="AH591" s="31" t="str">
        <f>IF((IF(N591="",0,1)+IF(Q591="",0,1)+IF(W591="",0,1)+IF(Z591="",0,1)+IF(AC591="",0,1))=0,"",3*IF(N591=Barèmes!$B$2,1,IF(N591=Barèmes!$C$2,2,IF(N591=Barèmes!$D$2,3,IF(N591=Barèmes!$E$2,4,IF(N591=Barèmes!$F$2,5,0)))))+3*IF(Q591=Barèmes!$B$2,1,IF(Q591=Barèmes!$C$2,2,IF(Q591=Barèmes!$D$2,3,IF(Q591=Barèmes!$E$2,4,IF(Q591=Barèmes!$F$2,5,0)))))+2*IF(W591=Barèmes!$B$2,1,IF(W591=Barèmes!$C$2,2,IF(W591=Barèmes!$D$2,3,IF(W591=Barèmes!$E$2,4,IF(W591=Barèmes!$F$2,5,0)))))+1*IF(Z591=Barèmes!$B$2,1,IF(Z591=Barèmes!$C$2,2,IF(Z591=Barèmes!$D$2,3,IF(Z591=Barèmes!$E$2,4,IF(Z591=Barèmes!$F$2,5,0)))))+1*IF(AC591=Barèmes!$B$2,1,IF(AC591=Barèmes!$C$2,2,IF(AC591=Barèmes!$D$2,3,IF(AC591=Barèmes!$E$2,4,IF(AC591=Barèmes!$F$2,5,0))))))</f>
        <v/>
      </c>
      <c r="AI591" s="31"/>
      <c r="AJ591" s="32" t="str">
        <f>IFERROR(INDEX(Croissance!$B$5:$B$604,MATCH(A591,Croissance!$A$5:$A$604,0)),"")</f>
        <v/>
      </c>
      <c r="AK591" s="32" t="str">
        <f>IFERROR(INDEX(Croissance!$C$5:$C$604,MATCH(A591,Croissance!$A$5:$A$604,0)),"")</f>
        <v/>
      </c>
      <c r="AL591" s="32" t="str">
        <f>IFERROR(INDEX(Croissance!$D$5:$D$604,MATCH(A591,Croissance!$A$5:$A$604,0)),"")</f>
        <v/>
      </c>
      <c r="AM591" s="32" t="str">
        <f>IFERROR(INDEX(Croissance!$E$5:$E$604,MATCH(A591,Croissance!$A$5:$A$604,0)),"")</f>
        <v/>
      </c>
      <c r="AO591" s="33">
        <f t="shared" si="80"/>
        <v>0</v>
      </c>
      <c r="AP591" s="33">
        <f t="shared" si="76"/>
        <v>0</v>
      </c>
      <c r="AQ591" s="33">
        <f>IF(A591="",0,IF(AND(OR('Synthèse classe'!$C$2="Tous",C591='Synthèse classe'!$C$2),OR('Synthèse classe'!$C$3="Toutes",D591='Synthèse classe'!$C$3),OR('Synthèse classe'!$C$4="Toutes",AND('Synthèse classe'!$C$4="Dernière",AP591=1),B591=IFERROR(VALUE('Synthèse classe'!$C$4),0))),1,0))</f>
        <v>0</v>
      </c>
      <c r="AR591" s="34" t="str">
        <f t="shared" si="77"/>
        <v/>
      </c>
    </row>
    <row r="592" spans="1:44" x14ac:dyDescent="0.2">
      <c r="A592" s="17" t="str">
        <f t="shared" si="73"/>
        <v/>
      </c>
      <c r="B592" s="18"/>
      <c r="C592" s="19"/>
      <c r="D592" s="19"/>
      <c r="E592" s="19"/>
      <c r="F592" s="19"/>
      <c r="G592" s="19"/>
      <c r="H592" s="17" t="str">
        <f t="shared" si="78"/>
        <v/>
      </c>
      <c r="I592" s="20"/>
      <c r="J592" s="18"/>
      <c r="K592" s="19"/>
      <c r="L592" s="21" t="str">
        <f t="shared" si="79"/>
        <v/>
      </c>
      <c r="M592" s="21" t="str">
        <f>IF(OR(J592="",SUMPRODUCT((Barèmes!$A$6:$A$28="Endurance — Luc Léger (palier)")*(Barèmes!$B$6:$B$28=H592)*(Barèmes!$C$6:$C$28=IF(H592="6ème","Mixte",G592)))=0),"",IF(SUMPRODUCT((Barèmes!$A$6:$A$28="Endurance — Luc Léger (palier)")*(Barèmes!$B$6:$B$28=H592)*(Barèmes!$C$6:$C$28=IF(H592="6ème","Mixte",G592))*(Barèmes!$J$6:$J$28="+"))&gt;0,IF(J592&lt;=SUMIFS(Barèmes!$D$6:$D$28,Barèmes!$A$6:$A$28,"Endurance — Luc Léger (palier)",Barèmes!$B$6:$B$28,H592,Barèmes!$C$6:$C$28,IF(H592="6ème","Mixte",G592)),"à besoin",IF(J592&lt;=SUMIFS(Barèmes!$E$6:$E$28,Barèmes!$A$6:$A$28,"Endurance — Luc Léger (palier)",Barèmes!$B$6:$B$28,H592,Barèmes!$C$6:$C$28,IF(H592="6ème","Mixte",G592)),"fragile","satisfaisant")),IF(J592&gt;=SUMIFS(Barèmes!$D$6:$D$28,Barèmes!$A$6:$A$28,"Endurance — Luc Léger (palier)",Barèmes!$B$6:$B$28,H592,Barèmes!$C$6:$C$28,IF(H592="6ème","Mixte",G592)),"à besoin",IF(J592&gt;=SUMIFS(Barèmes!$E$6:$E$28,Barèmes!$A$6:$A$28,"Endurance — Luc Léger (palier)",Barèmes!$B$6:$B$28,H592,Barèmes!$C$6:$C$28,IF(H592="6ème","Mixte",G592)),"fragile","satisfaisant"))))</f>
        <v/>
      </c>
      <c r="N592" s="21" t="str">
        <f>IF(OR(J592="",SUMPRODUCT((Barèmes!$A$6:$A$28="Endurance — Luc Léger (palier)")*(Barèmes!$B$6:$B$28=H592)*(Barèmes!$C$6:$C$28=IF(H592="6ème","Mixte",G592)))=0),"",IF(SUMPRODUCT((Barèmes!$A$6:$A$28="Endurance — Luc Léger (palier)")*(Barèmes!$B$6:$B$28=H592)*(Barèmes!$C$6:$C$28=IF(H592="6ème","Mixte",G592))*(Barèmes!$J$6:$J$28="+"))&gt;0,IF(J592&lt;=SUMIFS(Barèmes!$F$6:$F$28,Barèmes!$A$6:$A$28,"Endurance — Luc Léger (palier)",Barèmes!$B$6:$B$28,H592,Barèmes!$C$6:$C$28,IF(H592="6ème","Mixte",G592)),Barèmes!$B$2,IF(J592&lt;=SUMIFS(Barèmes!$G$6:$G$28,Barèmes!$A$6:$A$28,"Endurance — Luc Léger (palier)",Barèmes!$B$6:$B$28,H592,Barèmes!$C$6:$C$28,IF(H592="6ème","Mixte",G592)),Barèmes!$C$2,IF(J592&lt;=SUMIFS(Barèmes!$H$6:$H$28,Barèmes!$A$6:$A$28,"Endurance — Luc Léger (palier)",Barèmes!$B$6:$B$28,H592,Barèmes!$C$6:$C$28,IF(H592="6ème","Mixte",G592)),Barèmes!$D$2,IF(J592&lt;=SUMIFS(Barèmes!$I$6:$I$28,Barèmes!$A$6:$A$28,"Endurance — Luc Léger (palier)",Barèmes!$B$6:$B$28,H592,Barèmes!$C$6:$C$28,IF(H592="6ème","Mixte",G592)),Barèmes!$E$2,Barèmes!$F$2)))),IF(J592&gt;=SUMIFS(Barèmes!$F$6:$F$28,Barèmes!$A$6:$A$28,"Endurance — Luc Léger (palier)",Barèmes!$B$6:$B$28,H592,Barèmes!$C$6:$C$28,IF(H592="6ème","Mixte",G592)),Barèmes!$B$2,IF(J592&gt;=SUMIFS(Barèmes!$G$6:$G$28,Barèmes!$A$6:$A$28,"Endurance — Luc Léger (palier)",Barèmes!$B$6:$B$28,H592,Barèmes!$C$6:$C$28,IF(H592="6ème","Mixte",G592)),Barèmes!$C$2,IF(J592&gt;=SUMIFS(Barèmes!$H$6:$H$28,Barèmes!$A$6:$A$28,"Endurance — Luc Léger (palier)",Barèmes!$B$6:$B$28,H592,Barèmes!$C$6:$C$28,IF(H592="6ème","Mixte",G592)),Barèmes!$D$2,IF(J592&gt;=SUMIFS(Barèmes!$I$6:$I$28,Barèmes!$A$6:$A$28,"Endurance — Luc Léger (palier)",Barèmes!$B$6:$B$28,H592,Barèmes!$C$6:$C$28,IF(H592="6ème","Mixte",G592)),Barèmes!$E$2,Barèmes!$F$2))))))</f>
        <v/>
      </c>
      <c r="O592" s="22"/>
      <c r="P592" s="23" t="str">
        <f>IF(OR(O592="",SUMPRODUCT((Barèmes!$A$6:$A$28="Force bas du corps — Saut en longueur (m)")*(Barèmes!$B$6:$B$28=H592)*(Barèmes!$C$6:$C$28=IF(H592="6ème","Mixte",G592)))=0),"",IF(SUMPRODUCT((Barèmes!$A$6:$A$28="Force bas du corps — Saut en longueur (m)")*(Barèmes!$B$6:$B$28=H592)*(Barèmes!$C$6:$C$28=IF(H592="6ème","Mixte",G592))*(Barèmes!$J$6:$J$28="+"))&gt;0,IF(O592&lt;=SUMIFS(Barèmes!$D$6:$D$28,Barèmes!$A$6:$A$28,"Force bas du corps — Saut en longueur (m)",Barèmes!$B$6:$B$28,H592,Barèmes!$C$6:$C$28,IF(H592="6ème","Mixte",G592)),"à besoin",IF(O592&lt;=SUMIFS(Barèmes!$E$6:$E$28,Barèmes!$A$6:$A$28,"Force bas du corps — Saut en longueur (m)",Barèmes!$B$6:$B$28,H592,Barèmes!$C$6:$C$28,IF(H592="6ème","Mixte",G592)),"fragile","satisfaisant")),IF(O592&gt;=SUMIFS(Barèmes!$D$6:$D$28,Barèmes!$A$6:$A$28,"Force bas du corps — Saut en longueur (m)",Barèmes!$B$6:$B$28,H592,Barèmes!$C$6:$C$28,IF(H592="6ème","Mixte",G592)),"à besoin",IF(O592&gt;=SUMIFS(Barèmes!$E$6:$E$28,Barèmes!$A$6:$A$28,"Force bas du corps — Saut en longueur (m)",Barèmes!$B$6:$B$28,H592,Barèmes!$C$6:$C$28,IF(H592="6ème","Mixte",G592)),"fragile","satisfaisant"))))</f>
        <v/>
      </c>
      <c r="Q592" s="23" t="str">
        <f>IF(OR(O592="",SUMPRODUCT((Barèmes!$A$6:$A$28="Force bas du corps — Saut en longueur (m)")*(Barèmes!$B$6:$B$28=H592)*(Barèmes!$C$6:$C$28=IF(H592="6ème","Mixte",G592)))=0),"",IF(SUMPRODUCT((Barèmes!$A$6:$A$28="Force bas du corps — Saut en longueur (m)")*(Barèmes!$B$6:$B$28=H592)*(Barèmes!$C$6:$C$28=IF(H592="6ème","Mixte",G592))*(Barèmes!$J$6:$J$28="+"))&gt;0,IF(O592&lt;=SUMIFS(Barèmes!$F$6:$F$28,Barèmes!$A$6:$A$28,"Force bas du corps — Saut en longueur (m)",Barèmes!$B$6:$B$28,H592,Barèmes!$C$6:$C$28,IF(H592="6ème","Mixte",G592)),Barèmes!$B$2,IF(O592&lt;=SUMIFS(Barèmes!$G$6:$G$28,Barèmes!$A$6:$A$28,"Force bas du corps — Saut en longueur (m)",Barèmes!$B$6:$B$28,H592,Barèmes!$C$6:$C$28,IF(H592="6ème","Mixte",G592)),Barèmes!$C$2,IF(O592&lt;=SUMIFS(Barèmes!$H$6:$H$28,Barèmes!$A$6:$A$28,"Force bas du corps — Saut en longueur (m)",Barèmes!$B$6:$B$28,H592,Barèmes!$C$6:$C$28,IF(H592="6ème","Mixte",G592)),Barèmes!$D$2,IF(O592&lt;=SUMIFS(Barèmes!$I$6:$I$28,Barèmes!$A$6:$A$28,"Force bas du corps — Saut en longueur (m)",Barèmes!$B$6:$B$28,H592,Barèmes!$C$6:$C$28,IF(H592="6ème","Mixte",G592)),Barèmes!$E$2,Barèmes!$F$2)))),IF(O592&gt;=SUMIFS(Barèmes!$F$6:$F$28,Barèmes!$A$6:$A$28,"Force bas du corps — Saut en longueur (m)",Barèmes!$B$6:$B$28,H592,Barèmes!$C$6:$C$28,IF(H592="6ème","Mixte",G592)),Barèmes!$B$2,IF(O592&gt;=SUMIFS(Barèmes!$G$6:$G$28,Barèmes!$A$6:$A$28,"Force bas du corps — Saut en longueur (m)",Barèmes!$B$6:$B$28,H592,Barèmes!$C$6:$C$28,IF(H592="6ème","Mixte",G592)),Barèmes!$C$2,IF(O592&gt;=SUMIFS(Barèmes!$H$6:$H$28,Barèmes!$A$6:$A$28,"Force bas du corps — Saut en longueur (m)",Barèmes!$B$6:$B$28,H592,Barèmes!$C$6:$C$28,IF(H592="6ème","Mixte",G592)),Barèmes!$D$2,IF(O592&gt;=SUMIFS(Barèmes!$I$6:$I$28,Barèmes!$A$6:$A$28,"Force bas du corps — Saut en longueur (m)",Barèmes!$B$6:$B$28,H592,Barèmes!$C$6:$C$28,IF(H592="6ème","Mixte",G592)),Barèmes!$E$2,Barèmes!$F$2))))))</f>
        <v/>
      </c>
      <c r="R592" s="22"/>
      <c r="S592" s="24" t="str">
        <f>IF(OR(R592="",SUMPRODUCT((Barèmes!$A$6:$A$28="Vitesse — 30 m (s)")*(Barèmes!$B$6:$B$28=H592)*(Barèmes!$C$6:$C$28=IF(H592="6ème","Mixte",G592)))=0),"",IF(SUMPRODUCT((Barèmes!$A$6:$A$28="Vitesse — 30 m (s)")*(Barèmes!$B$6:$B$28=H592)*(Barèmes!$C$6:$C$28=IF(H592="6ème","Mixte",G592))*(Barèmes!$J$6:$J$28="+"))&gt;0,IF(R592&lt;=SUMIFS(Barèmes!$D$6:$D$28,Barèmes!$A$6:$A$28,"Vitesse — 30 m (s)",Barèmes!$B$6:$B$28,H592,Barèmes!$C$6:$C$28,IF(H592="6ème","Mixte",G592)),"à besoin",IF(R592&lt;=SUMIFS(Barèmes!$E$6:$E$28,Barèmes!$A$6:$A$28,"Vitesse — 30 m (s)",Barèmes!$B$6:$B$28,H592,Barèmes!$C$6:$C$28,IF(H592="6ème","Mixte",G592)),"fragile","satisfaisant")),IF(R592&gt;=SUMIFS(Barèmes!$D$6:$D$28,Barèmes!$A$6:$A$28,"Vitesse — 30 m (s)",Barèmes!$B$6:$B$28,H592,Barèmes!$C$6:$C$28,IF(H592="6ème","Mixte",G592)),"à besoin",IF(R592&gt;=SUMIFS(Barèmes!$E$6:$E$28,Barèmes!$A$6:$A$28,"Vitesse — 30 m (s)",Barèmes!$B$6:$B$28,H592,Barèmes!$C$6:$C$28,IF(H592="6ème","Mixte",G592)),"fragile","satisfaisant"))))</f>
        <v/>
      </c>
      <c r="T592" s="24" t="str">
        <f>IF(OR(R592="",SUMPRODUCT((Barèmes!$A$6:$A$28="Vitesse — 30 m (s)")*(Barèmes!$B$6:$B$28=H592)*(Barèmes!$C$6:$C$28=IF(H592="6ème","Mixte",G592)))=0),"",IF(SUMPRODUCT((Barèmes!$A$6:$A$28="Vitesse — 30 m (s)")*(Barèmes!$B$6:$B$28=H592)*(Barèmes!$C$6:$C$28=IF(H592="6ème","Mixte",G592))*(Barèmes!$J$6:$J$28="+"))&gt;0,IF(R592&lt;=SUMIFS(Barèmes!$F$6:$F$28,Barèmes!$A$6:$A$28,"Vitesse — 30 m (s)",Barèmes!$B$6:$B$28,H592,Barèmes!$C$6:$C$28,IF(H592="6ème","Mixte",G592)),Barèmes!$B$2,IF(R592&lt;=SUMIFS(Barèmes!$G$6:$G$28,Barèmes!$A$6:$A$28,"Vitesse — 30 m (s)",Barèmes!$B$6:$B$28,H592,Barèmes!$C$6:$C$28,IF(H592="6ème","Mixte",G592)),Barèmes!$C$2,IF(R592&lt;=SUMIFS(Barèmes!$H$6:$H$28,Barèmes!$A$6:$A$28,"Vitesse — 30 m (s)",Barèmes!$B$6:$B$28,H592,Barèmes!$C$6:$C$28,IF(H592="6ème","Mixte",G592)),Barèmes!$D$2,IF(R592&lt;=SUMIFS(Barèmes!$I$6:$I$28,Barèmes!$A$6:$A$28,"Vitesse — 30 m (s)",Barèmes!$B$6:$B$28,H592,Barèmes!$C$6:$C$28,IF(H592="6ème","Mixte",G592)),Barèmes!$E$2,Barèmes!$F$2)))),IF(R592&gt;=SUMIFS(Barèmes!$F$6:$F$28,Barèmes!$A$6:$A$28,"Vitesse — 30 m (s)",Barèmes!$B$6:$B$28,H592,Barèmes!$C$6:$C$28,IF(H592="6ème","Mixte",G592)),Barèmes!$B$2,IF(R592&gt;=SUMIFS(Barèmes!$G$6:$G$28,Barèmes!$A$6:$A$28,"Vitesse — 30 m (s)",Barèmes!$B$6:$B$28,H592,Barèmes!$C$6:$C$28,IF(H592="6ème","Mixte",G592)),Barèmes!$C$2,IF(R592&gt;=SUMIFS(Barèmes!$H$6:$H$28,Barèmes!$A$6:$A$28,"Vitesse — 30 m (s)",Barèmes!$B$6:$B$28,H592,Barèmes!$C$6:$C$28,IF(H592="6ème","Mixte",G592)),Barèmes!$D$2,IF(R592&gt;=SUMIFS(Barèmes!$I$6:$I$28,Barèmes!$A$6:$A$28,"Vitesse — 30 m (s)",Barèmes!$B$6:$B$28,H592,Barèmes!$C$6:$C$28,IF(H592="6ème","Mixte",G592)),Barèmes!$E$2,Barèmes!$F$2))))))</f>
        <v/>
      </c>
      <c r="U592" s="22"/>
      <c r="V592" s="25" t="str">
        <f>IF(OR(U592="",SUMPRODUCT((Barèmes!$A$6:$A$28="Vitesse — 50 m (s)")*(Barèmes!$B$6:$B$28=H592)*(Barèmes!$C$6:$C$28=IF(H592="6ème","Mixte",G592)))=0),"",IF(SUMPRODUCT((Barèmes!$A$6:$A$28="Vitesse — 50 m (s)")*(Barèmes!$B$6:$B$28=H592)*(Barèmes!$C$6:$C$28=IF(H592="6ème","Mixte",G592))*(Barèmes!$J$6:$J$28="+"))&gt;0,IF(U592&lt;=SUMIFS(Barèmes!$D$6:$D$28,Barèmes!$A$6:$A$28,"Vitesse — 50 m (s)",Barèmes!$B$6:$B$28,H592,Barèmes!$C$6:$C$28,IF(H592="6ème","Mixte",G592)),"à besoin",IF(U592&lt;=SUMIFS(Barèmes!$E$6:$E$28,Barèmes!$A$6:$A$28,"Vitesse — 50 m (s)",Barèmes!$B$6:$B$28,H592,Barèmes!$C$6:$C$28,IF(H592="6ème","Mixte",G592)),"fragile","satisfaisant")),IF(U592&gt;=SUMIFS(Barèmes!$D$6:$D$28,Barèmes!$A$6:$A$28,"Vitesse — 50 m (s)",Barèmes!$B$6:$B$28,H592,Barèmes!$C$6:$C$28,IF(H592="6ème","Mixte",G592)),"à besoin",IF(U592&gt;=SUMIFS(Barèmes!$E$6:$E$28,Barèmes!$A$6:$A$28,"Vitesse — 50 m (s)",Barèmes!$B$6:$B$28,H592,Barèmes!$C$6:$C$28,IF(H592="6ème","Mixte",G592)),"fragile","satisfaisant"))))</f>
        <v/>
      </c>
      <c r="W592" s="25" t="str">
        <f>IF(OR(U592="",SUMPRODUCT((Barèmes!$A$6:$A$28="Vitesse — 50 m (s)")*(Barèmes!$B$6:$B$28=H592)*(Barèmes!$C$6:$C$28=IF(H592="6ème","Mixte",G592)))=0),"",IF(SUMPRODUCT((Barèmes!$A$6:$A$28="Vitesse — 50 m (s)")*(Barèmes!$B$6:$B$28=H592)*(Barèmes!$C$6:$C$28=IF(H592="6ème","Mixte",G592))*(Barèmes!$J$6:$J$28="+"))&gt;0,IF(U592&lt;=SUMIFS(Barèmes!$F$6:$F$28,Barèmes!$A$6:$A$28,"Vitesse — 50 m (s)",Barèmes!$B$6:$B$28,H592,Barèmes!$C$6:$C$28,IF(H592="6ème","Mixte",G592)),Barèmes!$B$2,IF(U592&lt;=SUMIFS(Barèmes!$G$6:$G$28,Barèmes!$A$6:$A$28,"Vitesse — 50 m (s)",Barèmes!$B$6:$B$28,H592,Barèmes!$C$6:$C$28,IF(H592="6ème","Mixte",G592)),Barèmes!$C$2,IF(U592&lt;=SUMIFS(Barèmes!$H$6:$H$28,Barèmes!$A$6:$A$28,"Vitesse — 50 m (s)",Barèmes!$B$6:$B$28,H592,Barèmes!$C$6:$C$28,IF(H592="6ème","Mixte",G592)),Barèmes!$D$2,IF(U592&lt;=SUMIFS(Barèmes!$I$6:$I$28,Barèmes!$A$6:$A$28,"Vitesse — 50 m (s)",Barèmes!$B$6:$B$28,H592,Barèmes!$C$6:$C$28,IF(H592="6ème","Mixte",G592)),Barèmes!$E$2,Barèmes!$F$2)))),IF(U592&gt;=SUMIFS(Barèmes!$F$6:$F$28,Barèmes!$A$6:$A$28,"Vitesse — 50 m (s)",Barèmes!$B$6:$B$28,H592,Barèmes!$C$6:$C$28,IF(H592="6ème","Mixte",G592)),Barèmes!$B$2,IF(U592&gt;=SUMIFS(Barèmes!$G$6:$G$28,Barèmes!$A$6:$A$28,"Vitesse — 50 m (s)",Barèmes!$B$6:$B$28,H592,Barèmes!$C$6:$C$28,IF(H592="6ème","Mixte",G592)),Barèmes!$C$2,IF(U592&gt;=SUMIFS(Barèmes!$H$6:$H$28,Barèmes!$A$6:$A$28,"Vitesse — 50 m (s)",Barèmes!$B$6:$B$28,H592,Barèmes!$C$6:$C$28,IF(H592="6ème","Mixte",G592)),Barèmes!$D$2,IF(U592&gt;=SUMIFS(Barèmes!$I$6:$I$28,Barèmes!$A$6:$A$28,"Vitesse — 50 m (s)",Barèmes!$B$6:$B$28,H592,Barèmes!$C$6:$C$28,IF(H592="6ème","Mixte",G592)),Barèmes!$E$2,Barèmes!$F$2))))))</f>
        <v/>
      </c>
      <c r="X592" s="18"/>
      <c r="Y592" s="26" t="str" cm="1">
        <f t="array" ref="Y592">IF(OR(X592="",SUMPRODUCT((Barèmes!$A$6:$A$28="Souplesse (score 1-5)")*(Barèmes!$B$6:$B$28=H592)*(Barèmes!$C$6:$C$28=IF(H592="6ème","Mixte",G592)))=0),"",IF(SUMPRODUCT((Barèmes!$A$6:$A$28="Souplesse (score 1-5)")*(Barèmes!$B$6:$B$28=H592)*(Barèmes!$C$6:$C$28=IF(H592="6ème","Mixte",G592))*(Barèmes!$J$6:$J$28="+"))&gt;0,IF(X592&lt;=SUMIFS(Barèmes!$D$6:$D$28,Barèmes!$A$6:$A$28,"Souplesse (score 1-5)",Barèmes!$B$6:$B$28,H592,Barèmes!$C$6:$C$28,IF(H592="6ème","Mixte",G592)),"à besoin",IF(X592&lt;=SUMIFS(Barèmes!$E$6:$E$28,Barèmes!$A$6:$A$28,"Souplesse (score 1-5)",Barèmes!$B$6:$B$28,H592,Barèmes!$C$6:$C$28,IF(H592="6ème","Mixte",G592)),"fragile","satisfaisant")),IF(X592&gt;=SUMIFS(Barèmes!$D$6:$D$28,Barèmes!$A$6:$A$28,"Souplesse (score 1-5)",Barèmes!$B$6:$B$28,H592,Barèmes!$C$6:$C$28,IF(H592="6ème","Mixte",G592)),"à besoin",IF(X592&gt;=SUMIFS(Barèmes!$E$6:$E$28,Barèmes!$A$6:$A$28,"Souplesse (score 1-5)",Barèmes!$B$6:$B$28,H592,Barèmes!$C$6:$C$28,IF(H592="6ème","Mixte",G592)),"fragile","satisfaisant"))))</f>
        <v/>
      </c>
      <c r="Z592" s="26" t="str" cm="1">
        <f t="array" ref="Z592">IF(OR(X592="",SUMPRODUCT((Barèmes!$A$6:$A$28="Souplesse (score 1-5)")*(Barèmes!$B$6:$B$28=H592)*(Barèmes!$C$6:$C$28=IF(H592="6ème","Mixte",G592)))=0),"",IF(SUMPRODUCT((Barèmes!$A$6:$A$28="Souplesse (score 1-5)")*(Barèmes!$B$6:$B$28=H592)*(Barèmes!$C$6:$C$28=IF(H592="6ème","Mixte",G592))*(Barèmes!$J$6:$J$28="+"))&gt;0,IF(X592&lt;=SUMIFS(Barèmes!$F$6:$F$28,Barèmes!$A$6:$A$28,"Souplesse (score 1-5)",Barèmes!$B$6:$B$28,H592,Barèmes!$C$6:$C$28,IF(H592="6ème","Mixte",G592)),Barèmes!$B$2,IF(X592&lt;=SUMIFS(Barèmes!$G$6:$G$28,Barèmes!$A$6:$A$28,"Souplesse (score 1-5)",Barèmes!$B$6:$B$28,H592,Barèmes!$C$6:$C$28,IF(H592="6ème","Mixte",G592)),Barèmes!$C$2,IF(X592&lt;=SUMIFS(Barèmes!$H$6:$H$28,Barèmes!$A$6:$A$28,"Souplesse (score 1-5)",Barèmes!$B$6:$B$28,H592,Barèmes!$C$6:$C$28,IF(H592="6ème","Mixte",G592)),Barèmes!$D$2,IF(X592&lt;=SUMIFS(Barèmes!$I$6:$I$28,Barèmes!$A$6:$A$28,"Souplesse (score 1-5)",Barèmes!$B$6:$B$28,H592,Barèmes!$C$6:$C$28,IF(H592="6ème","Mixte",G592)),Barèmes!$E$2,Barèmes!$F$2)))),IF(X592&gt;=SUMIFS(Barèmes!$F$6:$F$28,Barèmes!$A$6:$A$28,"Souplesse (score 1-5)",Barèmes!$B$6:$B$28,H592,Barèmes!$C$6:$C$28,IF(H592="6ème","Mixte",G592)),Barèmes!$B$2,IF(X592&gt;=SUMIFS(Barèmes!$G$6:$G$28,Barèmes!$A$6:$A$28,"Souplesse (score 1-5)",Barèmes!$B$6:$B$28,H592,Barèmes!$C$6:$C$28,IF(H592="6ème","Mixte",G592)),Barèmes!$C$2,IF(X592&gt;=SUMIFS(Barèmes!$H$6:$H$28,Barèmes!$A$6:$A$28,"Souplesse (score 1-5)",Barèmes!$B$6:$B$28,H592,Barèmes!$C$6:$C$28,IF(H592="6ème","Mixte",G592)),Barèmes!$D$2,IF(X592&gt;=SUMIFS(Barèmes!$I$6:$I$28,Barèmes!$A$6:$A$28,"Souplesse (score 1-5)",Barèmes!$B$6:$B$28,H592,Barèmes!$C$6:$C$28,IF(H592="6ème","Mixte",G592)),Barèmes!$E$2,Barèmes!$F$2))))))</f>
        <v/>
      </c>
      <c r="AA592" s="22"/>
      <c r="AB592" s="27" t="str">
        <f>IF(OR(AA592="",SUMPRODUCT((Barèmes!$A$6:$A$28="Agilité — T-test 974 (s)")*(Barèmes!$B$6:$B$28=H592)*(Barèmes!$C$6:$C$28=IF(H592="6ème","Mixte",G592)))=0),"",IF(SUMPRODUCT((Barèmes!$A$6:$A$28="Agilité — T-test 974 (s)")*(Barèmes!$B$6:$B$28=H592)*(Barèmes!$C$6:$C$28=IF(H592="6ème","Mixte",G592))*(Barèmes!$J$6:$J$28="+"))&gt;0,IF(AA592&lt;=SUMIFS(Barèmes!$D$6:$D$28,Barèmes!$A$6:$A$28,"Agilité — T-test 974 (s)",Barèmes!$B$6:$B$28,H592,Barèmes!$C$6:$C$28,IF(H592="6ème","Mixte",G592)),"à besoin",IF(AA592&lt;=SUMIFS(Barèmes!$E$6:$E$28,Barèmes!$A$6:$A$28,"Agilité — T-test 974 (s)",Barèmes!$B$6:$B$28,H592,Barèmes!$C$6:$C$28,IF(H592="6ème","Mixte",G592)),"fragile","satisfaisant")),IF(AA592&gt;=SUMIFS(Barèmes!$D$6:$D$28,Barèmes!$A$6:$A$28,"Agilité — T-test 974 (s)",Barèmes!$B$6:$B$28,H592,Barèmes!$C$6:$C$28,IF(H592="6ème","Mixte",G592)),"à besoin",IF(AA592&gt;=SUMIFS(Barèmes!$E$6:$E$28,Barèmes!$A$6:$A$28,"Agilité — T-test 974 (s)",Barèmes!$B$6:$B$28,H592,Barèmes!$C$6:$C$28,IF(H592="6ème","Mixte",G592)),"fragile","satisfaisant"))))</f>
        <v/>
      </c>
      <c r="AC592" s="27" t="str">
        <f>IF(OR(AA592="",SUMPRODUCT((Barèmes!$A$6:$A$28="Agilité — T-test 974 (s)")*(Barèmes!$B$6:$B$28=H592)*(Barèmes!$C$6:$C$28=IF(H592="6ème","Mixte",G592)))=0),"",IF(SUMPRODUCT((Barèmes!$A$6:$A$28="Agilité — T-test 974 (s)")*(Barèmes!$B$6:$B$28=H592)*(Barèmes!$C$6:$C$28=IF(H592="6ème","Mixte",G592))*(Barèmes!$J$6:$J$28="+"))&gt;0,IF(AA592&lt;=SUMIFS(Barèmes!$F$6:$F$28,Barèmes!$A$6:$A$28,"Agilité — T-test 974 (s)",Barèmes!$B$6:$B$28,H592,Barèmes!$C$6:$C$28,IF(H592="6ème","Mixte",G592)),Barèmes!$B$2,IF(AA592&lt;=SUMIFS(Barèmes!$G$6:$G$28,Barèmes!$A$6:$A$28,"Agilité — T-test 974 (s)",Barèmes!$B$6:$B$28,H592,Barèmes!$C$6:$C$28,IF(H592="6ème","Mixte",G592)),Barèmes!$C$2,IF(AA592&lt;=SUMIFS(Barèmes!$H$6:$H$28,Barèmes!$A$6:$A$28,"Agilité — T-test 974 (s)",Barèmes!$B$6:$B$28,H592,Barèmes!$C$6:$C$28,IF(H592="6ème","Mixte",G592)),Barèmes!$D$2,IF(AA592&lt;=SUMIFS(Barèmes!$I$6:$I$28,Barèmes!$A$6:$A$28,"Agilité — T-test 974 (s)",Barèmes!$B$6:$B$28,H592,Barèmes!$C$6:$C$28,IF(H592="6ème","Mixte",G592)),Barèmes!$E$2,Barèmes!$F$2)))),IF(AA592&gt;=SUMIFS(Barèmes!$F$6:$F$28,Barèmes!$A$6:$A$28,"Agilité — T-test 974 (s)",Barèmes!$B$6:$B$28,H592,Barèmes!$C$6:$C$28,IF(H592="6ème","Mixte",G592)),Barèmes!$B$2,IF(AA592&gt;=SUMIFS(Barèmes!$G$6:$G$28,Barèmes!$A$6:$A$28,"Agilité — T-test 974 (s)",Barèmes!$B$6:$B$28,H592,Barèmes!$C$6:$C$28,IF(H592="6ème","Mixte",G592)),Barèmes!$C$2,IF(AA592&gt;=SUMIFS(Barèmes!$H$6:$H$28,Barèmes!$A$6:$A$28,"Agilité — T-test 974 (s)",Barèmes!$B$6:$B$28,H592,Barèmes!$C$6:$C$28,IF(H592="6ème","Mixte",G592)),Barèmes!$D$2,IF(AA592&gt;=SUMIFS(Barèmes!$I$6:$I$28,Barèmes!$A$6:$A$28,"Agilité — T-test 974 (s)",Barèmes!$B$6:$B$28,H592,Barèmes!$C$6:$C$28,IF(H592="6ème","Mixte",G592)),Barèmes!$E$2,Barèmes!$F$2))))))</f>
        <v/>
      </c>
      <c r="AD592" s="28" t="str">
        <f t="shared" si="74"/>
        <v/>
      </c>
      <c r="AE592" s="29" t="str">
        <f t="shared" si="75"/>
        <v/>
      </c>
      <c r="AF592" s="30" t="str">
        <f>IF(OR(AD592="",SUMPRODUCT((Barèmes!$A$6:$A$28="Surcoût d'agilité (s) — technique")*(Barèmes!$B$6:$B$28=H592)*(Barèmes!$C$6:$C$28=IF(H592="6ème","Mixte",G592)))=0),"",IF(SUMPRODUCT((Barèmes!$A$6:$A$28="Surcoût d'agilité (s) — technique")*(Barèmes!$B$6:$B$28=H592)*(Barèmes!$C$6:$C$28=IF(H592="6ème","Mixte",G592))*(Barèmes!$J$6:$J$28="+"))&gt;0,IF(AD592&lt;=SUMIFS(Barèmes!$D$6:$D$28,Barèmes!$A$6:$A$28,"Surcoût d'agilité (s) — technique",Barèmes!$B$6:$B$28,H592,Barèmes!$C$6:$C$28,IF(H592="6ème","Mixte",G592)),"à besoin",IF(AD592&lt;=SUMIFS(Barèmes!$E$6:$E$28,Barèmes!$A$6:$A$28,"Surcoût d'agilité (s) — technique",Barèmes!$B$6:$B$28,H592,Barèmes!$C$6:$C$28,IF(H592="6ème","Mixte",G592)),"fragile","satisfaisant")),IF(AD592&gt;=SUMIFS(Barèmes!$D$6:$D$28,Barèmes!$A$6:$A$28,"Surcoût d'agilité (s) — technique",Barèmes!$B$6:$B$28,H592,Barèmes!$C$6:$C$28,IF(H592="6ème","Mixte",G592)),"à besoin",IF(AD592&gt;=SUMIFS(Barèmes!$E$6:$E$28,Barèmes!$A$6:$A$28,"Surcoût d'agilité (s) — technique",Barèmes!$B$6:$B$28,H592,Barèmes!$C$6:$C$28,IF(H592="6ème","Mixte",G592)),"fragile","satisfaisant"))))</f>
        <v/>
      </c>
      <c r="AG592" s="30" t="str">
        <f>IF(OR(AD592="",SUMPRODUCT((Barèmes!$A$6:$A$28="Surcoût d'agilité (s) — technique")*(Barèmes!$B$6:$B$28=H592)*(Barèmes!$C$6:$C$28=IF(H592="6ème","Mixte",G592)))=0),"",IF(SUMPRODUCT((Barèmes!$A$6:$A$28="Surcoût d'agilité (s) — technique")*(Barèmes!$B$6:$B$28=H592)*(Barèmes!$C$6:$C$28=IF(H592="6ème","Mixte",G592))*(Barèmes!$J$6:$J$28="+"))&gt;0,IF(AD592&lt;=SUMIFS(Barèmes!$F$6:$F$28,Barèmes!$A$6:$A$28,"Surcoût d'agilité (s) — technique",Barèmes!$B$6:$B$28,H592,Barèmes!$C$6:$C$28,IF(H592="6ème","Mixte",G592)),Barèmes!$B$2,IF(AD592&lt;=SUMIFS(Barèmes!$G$6:$G$28,Barèmes!$A$6:$A$28,"Surcoût d'agilité (s) — technique",Barèmes!$B$6:$B$28,H592,Barèmes!$C$6:$C$28,IF(H592="6ème","Mixte",G592)),Barèmes!$C$2,IF(AD592&lt;=SUMIFS(Barèmes!$H$6:$H$28,Barèmes!$A$6:$A$28,"Surcoût d'agilité (s) — technique",Barèmes!$B$6:$B$28,H592,Barèmes!$C$6:$C$28,IF(H592="6ème","Mixte",G592)),Barèmes!$D$2,IF(AD592&lt;=SUMIFS(Barèmes!$I$6:$I$28,Barèmes!$A$6:$A$28,"Surcoût d'agilité (s) — technique",Barèmes!$B$6:$B$28,H592,Barèmes!$C$6:$C$28,IF(H592="6ème","Mixte",G592)),Barèmes!$E$2,Barèmes!$F$2)))),IF(AD592&gt;=SUMIFS(Barèmes!$F$6:$F$28,Barèmes!$A$6:$A$28,"Surcoût d'agilité (s) — technique",Barèmes!$B$6:$B$28,H592,Barèmes!$C$6:$C$28,IF(H592="6ème","Mixte",G592)),Barèmes!$B$2,IF(AD592&gt;=SUMIFS(Barèmes!$G$6:$G$28,Barèmes!$A$6:$A$28,"Surcoût d'agilité (s) — technique",Barèmes!$B$6:$B$28,H592,Barèmes!$C$6:$C$28,IF(H592="6ème","Mixte",G592)),Barèmes!$C$2,IF(AD592&gt;=SUMIFS(Barèmes!$H$6:$H$28,Barèmes!$A$6:$A$28,"Surcoût d'agilité (s) — technique",Barèmes!$B$6:$B$28,H592,Barèmes!$C$6:$C$28,IF(H592="6ème","Mixte",G592)),Barèmes!$D$2,IF(AD592&gt;=SUMIFS(Barèmes!$I$6:$I$28,Barèmes!$A$6:$A$28,"Surcoût d'agilité (s) — technique",Barèmes!$B$6:$B$28,H592,Barèmes!$C$6:$C$28,IF(H592="6ème","Mixte",G592)),Barèmes!$E$2,Barèmes!$F$2))))))</f>
        <v/>
      </c>
      <c r="AH592" s="31" t="str">
        <f>IF((IF(N592="",0,1)+IF(Q592="",0,1)+IF(W592="",0,1)+IF(Z592="",0,1)+IF(AC592="",0,1))=0,"",3*IF(N592=Barèmes!$B$2,1,IF(N592=Barèmes!$C$2,2,IF(N592=Barèmes!$D$2,3,IF(N592=Barèmes!$E$2,4,IF(N592=Barèmes!$F$2,5,0)))))+3*IF(Q592=Barèmes!$B$2,1,IF(Q592=Barèmes!$C$2,2,IF(Q592=Barèmes!$D$2,3,IF(Q592=Barèmes!$E$2,4,IF(Q592=Barèmes!$F$2,5,0)))))+2*IF(W592=Barèmes!$B$2,1,IF(W592=Barèmes!$C$2,2,IF(W592=Barèmes!$D$2,3,IF(W592=Barèmes!$E$2,4,IF(W592=Barèmes!$F$2,5,0)))))+1*IF(Z592=Barèmes!$B$2,1,IF(Z592=Barèmes!$C$2,2,IF(Z592=Barèmes!$D$2,3,IF(Z592=Barèmes!$E$2,4,IF(Z592=Barèmes!$F$2,5,0)))))+1*IF(AC592=Barèmes!$B$2,1,IF(AC592=Barèmes!$C$2,2,IF(AC592=Barèmes!$D$2,3,IF(AC592=Barèmes!$E$2,4,IF(AC592=Barèmes!$F$2,5,0))))))</f>
        <v/>
      </c>
      <c r="AI592" s="31"/>
      <c r="AJ592" s="32" t="str">
        <f>IFERROR(INDEX(Croissance!$B$5:$B$604,MATCH(A592,Croissance!$A$5:$A$604,0)),"")</f>
        <v/>
      </c>
      <c r="AK592" s="32" t="str">
        <f>IFERROR(INDEX(Croissance!$C$5:$C$604,MATCH(A592,Croissance!$A$5:$A$604,0)),"")</f>
        <v/>
      </c>
      <c r="AL592" s="32" t="str">
        <f>IFERROR(INDEX(Croissance!$D$5:$D$604,MATCH(A592,Croissance!$A$5:$A$604,0)),"")</f>
        <v/>
      </c>
      <c r="AM592" s="32" t="str">
        <f>IFERROR(INDEX(Croissance!$E$5:$E$604,MATCH(A592,Croissance!$A$5:$A$604,0)),"")</f>
        <v/>
      </c>
      <c r="AO592" s="33">
        <f t="shared" si="80"/>
        <v>0</v>
      </c>
      <c r="AP592" s="33">
        <f t="shared" si="76"/>
        <v>0</v>
      </c>
      <c r="AQ592" s="33">
        <f>IF(A592="",0,IF(AND(OR('Synthèse classe'!$C$2="Tous",C592='Synthèse classe'!$C$2),OR('Synthèse classe'!$C$3="Toutes",D592='Synthèse classe'!$C$3),OR('Synthèse classe'!$C$4="Toutes",AND('Synthèse classe'!$C$4="Dernière",AP592=1),B592=IFERROR(VALUE('Synthèse classe'!$C$4),0))),1,0))</f>
        <v>0</v>
      </c>
      <c r="AR592" s="34" t="str">
        <f t="shared" si="77"/>
        <v/>
      </c>
    </row>
    <row r="593" spans="1:44" x14ac:dyDescent="0.2">
      <c r="A593" s="17" t="str">
        <f t="shared" si="73"/>
        <v/>
      </c>
      <c r="B593" s="18"/>
      <c r="C593" s="19"/>
      <c r="D593" s="19"/>
      <c r="E593" s="19"/>
      <c r="F593" s="19"/>
      <c r="G593" s="19"/>
      <c r="H593" s="17" t="str">
        <f t="shared" si="78"/>
        <v/>
      </c>
      <c r="I593" s="20"/>
      <c r="J593" s="18"/>
      <c r="K593" s="19"/>
      <c r="L593" s="21" t="str">
        <f t="shared" si="79"/>
        <v/>
      </c>
      <c r="M593" s="21" t="str">
        <f>IF(OR(J593="",SUMPRODUCT((Barèmes!$A$6:$A$28="Endurance — Luc Léger (palier)")*(Barèmes!$B$6:$B$28=H593)*(Barèmes!$C$6:$C$28=IF(H593="6ème","Mixte",G593)))=0),"",IF(SUMPRODUCT((Barèmes!$A$6:$A$28="Endurance — Luc Léger (palier)")*(Barèmes!$B$6:$B$28=H593)*(Barèmes!$C$6:$C$28=IF(H593="6ème","Mixte",G593))*(Barèmes!$J$6:$J$28="+"))&gt;0,IF(J593&lt;=SUMIFS(Barèmes!$D$6:$D$28,Barèmes!$A$6:$A$28,"Endurance — Luc Léger (palier)",Barèmes!$B$6:$B$28,H593,Barèmes!$C$6:$C$28,IF(H593="6ème","Mixte",G593)),"à besoin",IF(J593&lt;=SUMIFS(Barèmes!$E$6:$E$28,Barèmes!$A$6:$A$28,"Endurance — Luc Léger (palier)",Barèmes!$B$6:$B$28,H593,Barèmes!$C$6:$C$28,IF(H593="6ème","Mixte",G593)),"fragile","satisfaisant")),IF(J593&gt;=SUMIFS(Barèmes!$D$6:$D$28,Barèmes!$A$6:$A$28,"Endurance — Luc Léger (palier)",Barèmes!$B$6:$B$28,H593,Barèmes!$C$6:$C$28,IF(H593="6ème","Mixte",G593)),"à besoin",IF(J593&gt;=SUMIFS(Barèmes!$E$6:$E$28,Barèmes!$A$6:$A$28,"Endurance — Luc Léger (palier)",Barèmes!$B$6:$B$28,H593,Barèmes!$C$6:$C$28,IF(H593="6ème","Mixte",G593)),"fragile","satisfaisant"))))</f>
        <v/>
      </c>
      <c r="N593" s="21" t="str">
        <f>IF(OR(J593="",SUMPRODUCT((Barèmes!$A$6:$A$28="Endurance — Luc Léger (palier)")*(Barèmes!$B$6:$B$28=H593)*(Barèmes!$C$6:$C$28=IF(H593="6ème","Mixte",G593)))=0),"",IF(SUMPRODUCT((Barèmes!$A$6:$A$28="Endurance — Luc Léger (palier)")*(Barèmes!$B$6:$B$28=H593)*(Barèmes!$C$6:$C$28=IF(H593="6ème","Mixte",G593))*(Barèmes!$J$6:$J$28="+"))&gt;0,IF(J593&lt;=SUMIFS(Barèmes!$F$6:$F$28,Barèmes!$A$6:$A$28,"Endurance — Luc Léger (palier)",Barèmes!$B$6:$B$28,H593,Barèmes!$C$6:$C$28,IF(H593="6ème","Mixte",G593)),Barèmes!$B$2,IF(J593&lt;=SUMIFS(Barèmes!$G$6:$G$28,Barèmes!$A$6:$A$28,"Endurance — Luc Léger (palier)",Barèmes!$B$6:$B$28,H593,Barèmes!$C$6:$C$28,IF(H593="6ème","Mixte",G593)),Barèmes!$C$2,IF(J593&lt;=SUMIFS(Barèmes!$H$6:$H$28,Barèmes!$A$6:$A$28,"Endurance — Luc Léger (palier)",Barèmes!$B$6:$B$28,H593,Barèmes!$C$6:$C$28,IF(H593="6ème","Mixte",G593)),Barèmes!$D$2,IF(J593&lt;=SUMIFS(Barèmes!$I$6:$I$28,Barèmes!$A$6:$A$28,"Endurance — Luc Léger (palier)",Barèmes!$B$6:$B$28,H593,Barèmes!$C$6:$C$28,IF(H593="6ème","Mixte",G593)),Barèmes!$E$2,Barèmes!$F$2)))),IF(J593&gt;=SUMIFS(Barèmes!$F$6:$F$28,Barèmes!$A$6:$A$28,"Endurance — Luc Léger (palier)",Barèmes!$B$6:$B$28,H593,Barèmes!$C$6:$C$28,IF(H593="6ème","Mixte",G593)),Barèmes!$B$2,IF(J593&gt;=SUMIFS(Barèmes!$G$6:$G$28,Barèmes!$A$6:$A$28,"Endurance — Luc Léger (palier)",Barèmes!$B$6:$B$28,H593,Barèmes!$C$6:$C$28,IF(H593="6ème","Mixte",G593)),Barèmes!$C$2,IF(J593&gt;=SUMIFS(Barèmes!$H$6:$H$28,Barèmes!$A$6:$A$28,"Endurance — Luc Léger (palier)",Barèmes!$B$6:$B$28,H593,Barèmes!$C$6:$C$28,IF(H593="6ème","Mixte",G593)),Barèmes!$D$2,IF(J593&gt;=SUMIFS(Barèmes!$I$6:$I$28,Barèmes!$A$6:$A$28,"Endurance — Luc Léger (palier)",Barèmes!$B$6:$B$28,H593,Barèmes!$C$6:$C$28,IF(H593="6ème","Mixte",G593)),Barèmes!$E$2,Barèmes!$F$2))))))</f>
        <v/>
      </c>
      <c r="O593" s="22"/>
      <c r="P593" s="23" t="str">
        <f>IF(OR(O593="",SUMPRODUCT((Barèmes!$A$6:$A$28="Force bas du corps — Saut en longueur (m)")*(Barèmes!$B$6:$B$28=H593)*(Barèmes!$C$6:$C$28=IF(H593="6ème","Mixte",G593)))=0),"",IF(SUMPRODUCT((Barèmes!$A$6:$A$28="Force bas du corps — Saut en longueur (m)")*(Barèmes!$B$6:$B$28=H593)*(Barèmes!$C$6:$C$28=IF(H593="6ème","Mixte",G593))*(Barèmes!$J$6:$J$28="+"))&gt;0,IF(O593&lt;=SUMIFS(Barèmes!$D$6:$D$28,Barèmes!$A$6:$A$28,"Force bas du corps — Saut en longueur (m)",Barèmes!$B$6:$B$28,H593,Barèmes!$C$6:$C$28,IF(H593="6ème","Mixte",G593)),"à besoin",IF(O593&lt;=SUMIFS(Barèmes!$E$6:$E$28,Barèmes!$A$6:$A$28,"Force bas du corps — Saut en longueur (m)",Barèmes!$B$6:$B$28,H593,Barèmes!$C$6:$C$28,IF(H593="6ème","Mixte",G593)),"fragile","satisfaisant")),IF(O593&gt;=SUMIFS(Barèmes!$D$6:$D$28,Barèmes!$A$6:$A$28,"Force bas du corps — Saut en longueur (m)",Barèmes!$B$6:$B$28,H593,Barèmes!$C$6:$C$28,IF(H593="6ème","Mixte",G593)),"à besoin",IF(O593&gt;=SUMIFS(Barèmes!$E$6:$E$28,Barèmes!$A$6:$A$28,"Force bas du corps — Saut en longueur (m)",Barèmes!$B$6:$B$28,H593,Barèmes!$C$6:$C$28,IF(H593="6ème","Mixte",G593)),"fragile","satisfaisant"))))</f>
        <v/>
      </c>
      <c r="Q593" s="23" t="str">
        <f>IF(OR(O593="",SUMPRODUCT((Barèmes!$A$6:$A$28="Force bas du corps — Saut en longueur (m)")*(Barèmes!$B$6:$B$28=H593)*(Barèmes!$C$6:$C$28=IF(H593="6ème","Mixte",G593)))=0),"",IF(SUMPRODUCT((Barèmes!$A$6:$A$28="Force bas du corps — Saut en longueur (m)")*(Barèmes!$B$6:$B$28=H593)*(Barèmes!$C$6:$C$28=IF(H593="6ème","Mixte",G593))*(Barèmes!$J$6:$J$28="+"))&gt;0,IF(O593&lt;=SUMIFS(Barèmes!$F$6:$F$28,Barèmes!$A$6:$A$28,"Force bas du corps — Saut en longueur (m)",Barèmes!$B$6:$B$28,H593,Barèmes!$C$6:$C$28,IF(H593="6ème","Mixte",G593)),Barèmes!$B$2,IF(O593&lt;=SUMIFS(Barèmes!$G$6:$G$28,Barèmes!$A$6:$A$28,"Force bas du corps — Saut en longueur (m)",Barèmes!$B$6:$B$28,H593,Barèmes!$C$6:$C$28,IF(H593="6ème","Mixte",G593)),Barèmes!$C$2,IF(O593&lt;=SUMIFS(Barèmes!$H$6:$H$28,Barèmes!$A$6:$A$28,"Force bas du corps — Saut en longueur (m)",Barèmes!$B$6:$B$28,H593,Barèmes!$C$6:$C$28,IF(H593="6ème","Mixte",G593)),Barèmes!$D$2,IF(O593&lt;=SUMIFS(Barèmes!$I$6:$I$28,Barèmes!$A$6:$A$28,"Force bas du corps — Saut en longueur (m)",Barèmes!$B$6:$B$28,H593,Barèmes!$C$6:$C$28,IF(H593="6ème","Mixte",G593)),Barèmes!$E$2,Barèmes!$F$2)))),IF(O593&gt;=SUMIFS(Barèmes!$F$6:$F$28,Barèmes!$A$6:$A$28,"Force bas du corps — Saut en longueur (m)",Barèmes!$B$6:$B$28,H593,Barèmes!$C$6:$C$28,IF(H593="6ème","Mixte",G593)),Barèmes!$B$2,IF(O593&gt;=SUMIFS(Barèmes!$G$6:$G$28,Barèmes!$A$6:$A$28,"Force bas du corps — Saut en longueur (m)",Barèmes!$B$6:$B$28,H593,Barèmes!$C$6:$C$28,IF(H593="6ème","Mixte",G593)),Barèmes!$C$2,IF(O593&gt;=SUMIFS(Barèmes!$H$6:$H$28,Barèmes!$A$6:$A$28,"Force bas du corps — Saut en longueur (m)",Barèmes!$B$6:$B$28,H593,Barèmes!$C$6:$C$28,IF(H593="6ème","Mixte",G593)),Barèmes!$D$2,IF(O593&gt;=SUMIFS(Barèmes!$I$6:$I$28,Barèmes!$A$6:$A$28,"Force bas du corps — Saut en longueur (m)",Barèmes!$B$6:$B$28,H593,Barèmes!$C$6:$C$28,IF(H593="6ème","Mixte",G593)),Barèmes!$E$2,Barèmes!$F$2))))))</f>
        <v/>
      </c>
      <c r="R593" s="22"/>
      <c r="S593" s="24" t="str">
        <f>IF(OR(R593="",SUMPRODUCT((Barèmes!$A$6:$A$28="Vitesse — 30 m (s)")*(Barèmes!$B$6:$B$28=H593)*(Barèmes!$C$6:$C$28=IF(H593="6ème","Mixte",G593)))=0),"",IF(SUMPRODUCT((Barèmes!$A$6:$A$28="Vitesse — 30 m (s)")*(Barèmes!$B$6:$B$28=H593)*(Barèmes!$C$6:$C$28=IF(H593="6ème","Mixte",G593))*(Barèmes!$J$6:$J$28="+"))&gt;0,IF(R593&lt;=SUMIFS(Barèmes!$D$6:$D$28,Barèmes!$A$6:$A$28,"Vitesse — 30 m (s)",Barèmes!$B$6:$B$28,H593,Barèmes!$C$6:$C$28,IF(H593="6ème","Mixte",G593)),"à besoin",IF(R593&lt;=SUMIFS(Barèmes!$E$6:$E$28,Barèmes!$A$6:$A$28,"Vitesse — 30 m (s)",Barèmes!$B$6:$B$28,H593,Barèmes!$C$6:$C$28,IF(H593="6ème","Mixte",G593)),"fragile","satisfaisant")),IF(R593&gt;=SUMIFS(Barèmes!$D$6:$D$28,Barèmes!$A$6:$A$28,"Vitesse — 30 m (s)",Barèmes!$B$6:$B$28,H593,Barèmes!$C$6:$C$28,IF(H593="6ème","Mixte",G593)),"à besoin",IF(R593&gt;=SUMIFS(Barèmes!$E$6:$E$28,Barèmes!$A$6:$A$28,"Vitesse — 30 m (s)",Barèmes!$B$6:$B$28,H593,Barèmes!$C$6:$C$28,IF(H593="6ème","Mixte",G593)),"fragile","satisfaisant"))))</f>
        <v/>
      </c>
      <c r="T593" s="24" t="str">
        <f>IF(OR(R593="",SUMPRODUCT((Barèmes!$A$6:$A$28="Vitesse — 30 m (s)")*(Barèmes!$B$6:$B$28=H593)*(Barèmes!$C$6:$C$28=IF(H593="6ème","Mixte",G593)))=0),"",IF(SUMPRODUCT((Barèmes!$A$6:$A$28="Vitesse — 30 m (s)")*(Barèmes!$B$6:$B$28=H593)*(Barèmes!$C$6:$C$28=IF(H593="6ème","Mixte",G593))*(Barèmes!$J$6:$J$28="+"))&gt;0,IF(R593&lt;=SUMIFS(Barèmes!$F$6:$F$28,Barèmes!$A$6:$A$28,"Vitesse — 30 m (s)",Barèmes!$B$6:$B$28,H593,Barèmes!$C$6:$C$28,IF(H593="6ème","Mixte",G593)),Barèmes!$B$2,IF(R593&lt;=SUMIFS(Barèmes!$G$6:$G$28,Barèmes!$A$6:$A$28,"Vitesse — 30 m (s)",Barèmes!$B$6:$B$28,H593,Barèmes!$C$6:$C$28,IF(H593="6ème","Mixte",G593)),Barèmes!$C$2,IF(R593&lt;=SUMIFS(Barèmes!$H$6:$H$28,Barèmes!$A$6:$A$28,"Vitesse — 30 m (s)",Barèmes!$B$6:$B$28,H593,Barèmes!$C$6:$C$28,IF(H593="6ème","Mixte",G593)),Barèmes!$D$2,IF(R593&lt;=SUMIFS(Barèmes!$I$6:$I$28,Barèmes!$A$6:$A$28,"Vitesse — 30 m (s)",Barèmes!$B$6:$B$28,H593,Barèmes!$C$6:$C$28,IF(H593="6ème","Mixte",G593)),Barèmes!$E$2,Barèmes!$F$2)))),IF(R593&gt;=SUMIFS(Barèmes!$F$6:$F$28,Barèmes!$A$6:$A$28,"Vitesse — 30 m (s)",Barèmes!$B$6:$B$28,H593,Barèmes!$C$6:$C$28,IF(H593="6ème","Mixte",G593)),Barèmes!$B$2,IF(R593&gt;=SUMIFS(Barèmes!$G$6:$G$28,Barèmes!$A$6:$A$28,"Vitesse — 30 m (s)",Barèmes!$B$6:$B$28,H593,Barèmes!$C$6:$C$28,IF(H593="6ème","Mixte",G593)),Barèmes!$C$2,IF(R593&gt;=SUMIFS(Barèmes!$H$6:$H$28,Barèmes!$A$6:$A$28,"Vitesse — 30 m (s)",Barèmes!$B$6:$B$28,H593,Barèmes!$C$6:$C$28,IF(H593="6ème","Mixte",G593)),Barèmes!$D$2,IF(R593&gt;=SUMIFS(Barèmes!$I$6:$I$28,Barèmes!$A$6:$A$28,"Vitesse — 30 m (s)",Barèmes!$B$6:$B$28,H593,Barèmes!$C$6:$C$28,IF(H593="6ème","Mixte",G593)),Barèmes!$E$2,Barèmes!$F$2))))))</f>
        <v/>
      </c>
      <c r="U593" s="22"/>
      <c r="V593" s="25" t="str">
        <f>IF(OR(U593="",SUMPRODUCT((Barèmes!$A$6:$A$28="Vitesse — 50 m (s)")*(Barèmes!$B$6:$B$28=H593)*(Barèmes!$C$6:$C$28=IF(H593="6ème","Mixte",G593)))=0),"",IF(SUMPRODUCT((Barèmes!$A$6:$A$28="Vitesse — 50 m (s)")*(Barèmes!$B$6:$B$28=H593)*(Barèmes!$C$6:$C$28=IF(H593="6ème","Mixte",G593))*(Barèmes!$J$6:$J$28="+"))&gt;0,IF(U593&lt;=SUMIFS(Barèmes!$D$6:$D$28,Barèmes!$A$6:$A$28,"Vitesse — 50 m (s)",Barèmes!$B$6:$B$28,H593,Barèmes!$C$6:$C$28,IF(H593="6ème","Mixte",G593)),"à besoin",IF(U593&lt;=SUMIFS(Barèmes!$E$6:$E$28,Barèmes!$A$6:$A$28,"Vitesse — 50 m (s)",Barèmes!$B$6:$B$28,H593,Barèmes!$C$6:$C$28,IF(H593="6ème","Mixte",G593)),"fragile","satisfaisant")),IF(U593&gt;=SUMIFS(Barèmes!$D$6:$D$28,Barèmes!$A$6:$A$28,"Vitesse — 50 m (s)",Barèmes!$B$6:$B$28,H593,Barèmes!$C$6:$C$28,IF(H593="6ème","Mixte",G593)),"à besoin",IF(U593&gt;=SUMIFS(Barèmes!$E$6:$E$28,Barèmes!$A$6:$A$28,"Vitesse — 50 m (s)",Barèmes!$B$6:$B$28,H593,Barèmes!$C$6:$C$28,IF(H593="6ème","Mixte",G593)),"fragile","satisfaisant"))))</f>
        <v/>
      </c>
      <c r="W593" s="25" t="str">
        <f>IF(OR(U593="",SUMPRODUCT((Barèmes!$A$6:$A$28="Vitesse — 50 m (s)")*(Barèmes!$B$6:$B$28=H593)*(Barèmes!$C$6:$C$28=IF(H593="6ème","Mixte",G593)))=0),"",IF(SUMPRODUCT((Barèmes!$A$6:$A$28="Vitesse — 50 m (s)")*(Barèmes!$B$6:$B$28=H593)*(Barèmes!$C$6:$C$28=IF(H593="6ème","Mixte",G593))*(Barèmes!$J$6:$J$28="+"))&gt;0,IF(U593&lt;=SUMIFS(Barèmes!$F$6:$F$28,Barèmes!$A$6:$A$28,"Vitesse — 50 m (s)",Barèmes!$B$6:$B$28,H593,Barèmes!$C$6:$C$28,IF(H593="6ème","Mixte",G593)),Barèmes!$B$2,IF(U593&lt;=SUMIFS(Barèmes!$G$6:$G$28,Barèmes!$A$6:$A$28,"Vitesse — 50 m (s)",Barèmes!$B$6:$B$28,H593,Barèmes!$C$6:$C$28,IF(H593="6ème","Mixte",G593)),Barèmes!$C$2,IF(U593&lt;=SUMIFS(Barèmes!$H$6:$H$28,Barèmes!$A$6:$A$28,"Vitesse — 50 m (s)",Barèmes!$B$6:$B$28,H593,Barèmes!$C$6:$C$28,IF(H593="6ème","Mixte",G593)),Barèmes!$D$2,IF(U593&lt;=SUMIFS(Barèmes!$I$6:$I$28,Barèmes!$A$6:$A$28,"Vitesse — 50 m (s)",Barèmes!$B$6:$B$28,H593,Barèmes!$C$6:$C$28,IF(H593="6ème","Mixte",G593)),Barèmes!$E$2,Barèmes!$F$2)))),IF(U593&gt;=SUMIFS(Barèmes!$F$6:$F$28,Barèmes!$A$6:$A$28,"Vitesse — 50 m (s)",Barèmes!$B$6:$B$28,H593,Barèmes!$C$6:$C$28,IF(H593="6ème","Mixte",G593)),Barèmes!$B$2,IF(U593&gt;=SUMIFS(Barèmes!$G$6:$G$28,Barèmes!$A$6:$A$28,"Vitesse — 50 m (s)",Barèmes!$B$6:$B$28,H593,Barèmes!$C$6:$C$28,IF(H593="6ème","Mixte",G593)),Barèmes!$C$2,IF(U593&gt;=SUMIFS(Barèmes!$H$6:$H$28,Barèmes!$A$6:$A$28,"Vitesse — 50 m (s)",Barèmes!$B$6:$B$28,H593,Barèmes!$C$6:$C$28,IF(H593="6ème","Mixte",G593)),Barèmes!$D$2,IF(U593&gt;=SUMIFS(Barèmes!$I$6:$I$28,Barèmes!$A$6:$A$28,"Vitesse — 50 m (s)",Barèmes!$B$6:$B$28,H593,Barèmes!$C$6:$C$28,IF(H593="6ème","Mixte",G593)),Barèmes!$E$2,Barèmes!$F$2))))))</f>
        <v/>
      </c>
      <c r="X593" s="18"/>
      <c r="Y593" s="26" t="str" cm="1">
        <f t="array" ref="Y593">IF(OR(X593="",SUMPRODUCT((Barèmes!$A$6:$A$28="Souplesse (score 1-5)")*(Barèmes!$B$6:$B$28=H593)*(Barèmes!$C$6:$C$28=IF(H593="6ème","Mixte",G593)))=0),"",IF(SUMPRODUCT((Barèmes!$A$6:$A$28="Souplesse (score 1-5)")*(Barèmes!$B$6:$B$28=H593)*(Barèmes!$C$6:$C$28=IF(H593="6ème","Mixte",G593))*(Barèmes!$J$6:$J$28="+"))&gt;0,IF(X593&lt;=SUMIFS(Barèmes!$D$6:$D$28,Barèmes!$A$6:$A$28,"Souplesse (score 1-5)",Barèmes!$B$6:$B$28,H593,Barèmes!$C$6:$C$28,IF(H593="6ème","Mixte",G593)),"à besoin",IF(X593&lt;=SUMIFS(Barèmes!$E$6:$E$28,Barèmes!$A$6:$A$28,"Souplesse (score 1-5)",Barèmes!$B$6:$B$28,H593,Barèmes!$C$6:$C$28,IF(H593="6ème","Mixte",G593)),"fragile","satisfaisant")),IF(X593&gt;=SUMIFS(Barèmes!$D$6:$D$28,Barèmes!$A$6:$A$28,"Souplesse (score 1-5)",Barèmes!$B$6:$B$28,H593,Barèmes!$C$6:$C$28,IF(H593="6ème","Mixte",G593)),"à besoin",IF(X593&gt;=SUMIFS(Barèmes!$E$6:$E$28,Barèmes!$A$6:$A$28,"Souplesse (score 1-5)",Barèmes!$B$6:$B$28,H593,Barèmes!$C$6:$C$28,IF(H593="6ème","Mixte",G593)),"fragile","satisfaisant"))))</f>
        <v/>
      </c>
      <c r="Z593" s="26" t="str" cm="1">
        <f t="array" ref="Z593">IF(OR(X593="",SUMPRODUCT((Barèmes!$A$6:$A$28="Souplesse (score 1-5)")*(Barèmes!$B$6:$B$28=H593)*(Barèmes!$C$6:$C$28=IF(H593="6ème","Mixte",G593)))=0),"",IF(SUMPRODUCT((Barèmes!$A$6:$A$28="Souplesse (score 1-5)")*(Barèmes!$B$6:$B$28=H593)*(Barèmes!$C$6:$C$28=IF(H593="6ème","Mixte",G593))*(Barèmes!$J$6:$J$28="+"))&gt;0,IF(X593&lt;=SUMIFS(Barèmes!$F$6:$F$28,Barèmes!$A$6:$A$28,"Souplesse (score 1-5)",Barèmes!$B$6:$B$28,H593,Barèmes!$C$6:$C$28,IF(H593="6ème","Mixte",G593)),Barèmes!$B$2,IF(X593&lt;=SUMIFS(Barèmes!$G$6:$G$28,Barèmes!$A$6:$A$28,"Souplesse (score 1-5)",Barèmes!$B$6:$B$28,H593,Barèmes!$C$6:$C$28,IF(H593="6ème","Mixte",G593)),Barèmes!$C$2,IF(X593&lt;=SUMIFS(Barèmes!$H$6:$H$28,Barèmes!$A$6:$A$28,"Souplesse (score 1-5)",Barèmes!$B$6:$B$28,H593,Barèmes!$C$6:$C$28,IF(H593="6ème","Mixte",G593)),Barèmes!$D$2,IF(X593&lt;=SUMIFS(Barèmes!$I$6:$I$28,Barèmes!$A$6:$A$28,"Souplesse (score 1-5)",Barèmes!$B$6:$B$28,H593,Barèmes!$C$6:$C$28,IF(H593="6ème","Mixte",G593)),Barèmes!$E$2,Barèmes!$F$2)))),IF(X593&gt;=SUMIFS(Barèmes!$F$6:$F$28,Barèmes!$A$6:$A$28,"Souplesse (score 1-5)",Barèmes!$B$6:$B$28,H593,Barèmes!$C$6:$C$28,IF(H593="6ème","Mixte",G593)),Barèmes!$B$2,IF(X593&gt;=SUMIFS(Barèmes!$G$6:$G$28,Barèmes!$A$6:$A$28,"Souplesse (score 1-5)",Barèmes!$B$6:$B$28,H593,Barèmes!$C$6:$C$28,IF(H593="6ème","Mixte",G593)),Barèmes!$C$2,IF(X593&gt;=SUMIFS(Barèmes!$H$6:$H$28,Barèmes!$A$6:$A$28,"Souplesse (score 1-5)",Barèmes!$B$6:$B$28,H593,Barèmes!$C$6:$C$28,IF(H593="6ème","Mixte",G593)),Barèmes!$D$2,IF(X593&gt;=SUMIFS(Barèmes!$I$6:$I$28,Barèmes!$A$6:$A$28,"Souplesse (score 1-5)",Barèmes!$B$6:$B$28,H593,Barèmes!$C$6:$C$28,IF(H593="6ème","Mixte",G593)),Barèmes!$E$2,Barèmes!$F$2))))))</f>
        <v/>
      </c>
      <c r="AA593" s="22"/>
      <c r="AB593" s="27" t="str">
        <f>IF(OR(AA593="",SUMPRODUCT((Barèmes!$A$6:$A$28="Agilité — T-test 974 (s)")*(Barèmes!$B$6:$B$28=H593)*(Barèmes!$C$6:$C$28=IF(H593="6ème","Mixte",G593)))=0),"",IF(SUMPRODUCT((Barèmes!$A$6:$A$28="Agilité — T-test 974 (s)")*(Barèmes!$B$6:$B$28=H593)*(Barèmes!$C$6:$C$28=IF(H593="6ème","Mixte",G593))*(Barèmes!$J$6:$J$28="+"))&gt;0,IF(AA593&lt;=SUMIFS(Barèmes!$D$6:$D$28,Barèmes!$A$6:$A$28,"Agilité — T-test 974 (s)",Barèmes!$B$6:$B$28,H593,Barèmes!$C$6:$C$28,IF(H593="6ème","Mixte",G593)),"à besoin",IF(AA593&lt;=SUMIFS(Barèmes!$E$6:$E$28,Barèmes!$A$6:$A$28,"Agilité — T-test 974 (s)",Barèmes!$B$6:$B$28,H593,Barèmes!$C$6:$C$28,IF(H593="6ème","Mixte",G593)),"fragile","satisfaisant")),IF(AA593&gt;=SUMIFS(Barèmes!$D$6:$D$28,Barèmes!$A$6:$A$28,"Agilité — T-test 974 (s)",Barèmes!$B$6:$B$28,H593,Barèmes!$C$6:$C$28,IF(H593="6ème","Mixte",G593)),"à besoin",IF(AA593&gt;=SUMIFS(Barèmes!$E$6:$E$28,Barèmes!$A$6:$A$28,"Agilité — T-test 974 (s)",Barèmes!$B$6:$B$28,H593,Barèmes!$C$6:$C$28,IF(H593="6ème","Mixte",G593)),"fragile","satisfaisant"))))</f>
        <v/>
      </c>
      <c r="AC593" s="27" t="str">
        <f>IF(OR(AA593="",SUMPRODUCT((Barèmes!$A$6:$A$28="Agilité — T-test 974 (s)")*(Barèmes!$B$6:$B$28=H593)*(Barèmes!$C$6:$C$28=IF(H593="6ème","Mixte",G593)))=0),"",IF(SUMPRODUCT((Barèmes!$A$6:$A$28="Agilité — T-test 974 (s)")*(Barèmes!$B$6:$B$28=H593)*(Barèmes!$C$6:$C$28=IF(H593="6ème","Mixte",G593))*(Barèmes!$J$6:$J$28="+"))&gt;0,IF(AA593&lt;=SUMIFS(Barèmes!$F$6:$F$28,Barèmes!$A$6:$A$28,"Agilité — T-test 974 (s)",Barèmes!$B$6:$B$28,H593,Barèmes!$C$6:$C$28,IF(H593="6ème","Mixte",G593)),Barèmes!$B$2,IF(AA593&lt;=SUMIFS(Barèmes!$G$6:$G$28,Barèmes!$A$6:$A$28,"Agilité — T-test 974 (s)",Barèmes!$B$6:$B$28,H593,Barèmes!$C$6:$C$28,IF(H593="6ème","Mixte",G593)),Barèmes!$C$2,IF(AA593&lt;=SUMIFS(Barèmes!$H$6:$H$28,Barèmes!$A$6:$A$28,"Agilité — T-test 974 (s)",Barèmes!$B$6:$B$28,H593,Barèmes!$C$6:$C$28,IF(H593="6ème","Mixte",G593)),Barèmes!$D$2,IF(AA593&lt;=SUMIFS(Barèmes!$I$6:$I$28,Barèmes!$A$6:$A$28,"Agilité — T-test 974 (s)",Barèmes!$B$6:$B$28,H593,Barèmes!$C$6:$C$28,IF(H593="6ème","Mixte",G593)),Barèmes!$E$2,Barèmes!$F$2)))),IF(AA593&gt;=SUMIFS(Barèmes!$F$6:$F$28,Barèmes!$A$6:$A$28,"Agilité — T-test 974 (s)",Barèmes!$B$6:$B$28,H593,Barèmes!$C$6:$C$28,IF(H593="6ème","Mixte",G593)),Barèmes!$B$2,IF(AA593&gt;=SUMIFS(Barèmes!$G$6:$G$28,Barèmes!$A$6:$A$28,"Agilité — T-test 974 (s)",Barèmes!$B$6:$B$28,H593,Barèmes!$C$6:$C$28,IF(H593="6ème","Mixte",G593)),Barèmes!$C$2,IF(AA593&gt;=SUMIFS(Barèmes!$H$6:$H$28,Barèmes!$A$6:$A$28,"Agilité — T-test 974 (s)",Barèmes!$B$6:$B$28,H593,Barèmes!$C$6:$C$28,IF(H593="6ème","Mixte",G593)),Barèmes!$D$2,IF(AA593&gt;=SUMIFS(Barèmes!$I$6:$I$28,Barèmes!$A$6:$A$28,"Agilité — T-test 974 (s)",Barèmes!$B$6:$B$28,H593,Barèmes!$C$6:$C$28,IF(H593="6ème","Mixte",G593)),Barèmes!$E$2,Barèmes!$F$2))))))</f>
        <v/>
      </c>
      <c r="AD593" s="28" t="str">
        <f t="shared" si="74"/>
        <v/>
      </c>
      <c r="AE593" s="29" t="str">
        <f t="shared" si="75"/>
        <v/>
      </c>
      <c r="AF593" s="30" t="str">
        <f>IF(OR(AD593="",SUMPRODUCT((Barèmes!$A$6:$A$28="Surcoût d'agilité (s) — technique")*(Barèmes!$B$6:$B$28=H593)*(Barèmes!$C$6:$C$28=IF(H593="6ème","Mixte",G593)))=0),"",IF(SUMPRODUCT((Barèmes!$A$6:$A$28="Surcoût d'agilité (s) — technique")*(Barèmes!$B$6:$B$28=H593)*(Barèmes!$C$6:$C$28=IF(H593="6ème","Mixte",G593))*(Barèmes!$J$6:$J$28="+"))&gt;0,IF(AD593&lt;=SUMIFS(Barèmes!$D$6:$D$28,Barèmes!$A$6:$A$28,"Surcoût d'agilité (s) — technique",Barèmes!$B$6:$B$28,H593,Barèmes!$C$6:$C$28,IF(H593="6ème","Mixte",G593)),"à besoin",IF(AD593&lt;=SUMIFS(Barèmes!$E$6:$E$28,Barèmes!$A$6:$A$28,"Surcoût d'agilité (s) — technique",Barèmes!$B$6:$B$28,H593,Barèmes!$C$6:$C$28,IF(H593="6ème","Mixte",G593)),"fragile","satisfaisant")),IF(AD593&gt;=SUMIFS(Barèmes!$D$6:$D$28,Barèmes!$A$6:$A$28,"Surcoût d'agilité (s) — technique",Barèmes!$B$6:$B$28,H593,Barèmes!$C$6:$C$28,IF(H593="6ème","Mixte",G593)),"à besoin",IF(AD593&gt;=SUMIFS(Barèmes!$E$6:$E$28,Barèmes!$A$6:$A$28,"Surcoût d'agilité (s) — technique",Barèmes!$B$6:$B$28,H593,Barèmes!$C$6:$C$28,IF(H593="6ème","Mixte",G593)),"fragile","satisfaisant"))))</f>
        <v/>
      </c>
      <c r="AG593" s="30" t="str">
        <f>IF(OR(AD593="",SUMPRODUCT((Barèmes!$A$6:$A$28="Surcoût d'agilité (s) — technique")*(Barèmes!$B$6:$B$28=H593)*(Barèmes!$C$6:$C$28=IF(H593="6ème","Mixte",G593)))=0),"",IF(SUMPRODUCT((Barèmes!$A$6:$A$28="Surcoût d'agilité (s) — technique")*(Barèmes!$B$6:$B$28=H593)*(Barèmes!$C$6:$C$28=IF(H593="6ème","Mixte",G593))*(Barèmes!$J$6:$J$28="+"))&gt;0,IF(AD593&lt;=SUMIFS(Barèmes!$F$6:$F$28,Barèmes!$A$6:$A$28,"Surcoût d'agilité (s) — technique",Barèmes!$B$6:$B$28,H593,Barèmes!$C$6:$C$28,IF(H593="6ème","Mixte",G593)),Barèmes!$B$2,IF(AD593&lt;=SUMIFS(Barèmes!$G$6:$G$28,Barèmes!$A$6:$A$28,"Surcoût d'agilité (s) — technique",Barèmes!$B$6:$B$28,H593,Barèmes!$C$6:$C$28,IF(H593="6ème","Mixte",G593)),Barèmes!$C$2,IF(AD593&lt;=SUMIFS(Barèmes!$H$6:$H$28,Barèmes!$A$6:$A$28,"Surcoût d'agilité (s) — technique",Barèmes!$B$6:$B$28,H593,Barèmes!$C$6:$C$28,IF(H593="6ème","Mixte",G593)),Barèmes!$D$2,IF(AD593&lt;=SUMIFS(Barèmes!$I$6:$I$28,Barèmes!$A$6:$A$28,"Surcoût d'agilité (s) — technique",Barèmes!$B$6:$B$28,H593,Barèmes!$C$6:$C$28,IF(H593="6ème","Mixte",G593)),Barèmes!$E$2,Barèmes!$F$2)))),IF(AD593&gt;=SUMIFS(Barèmes!$F$6:$F$28,Barèmes!$A$6:$A$28,"Surcoût d'agilité (s) — technique",Barèmes!$B$6:$B$28,H593,Barèmes!$C$6:$C$28,IF(H593="6ème","Mixte",G593)),Barèmes!$B$2,IF(AD593&gt;=SUMIFS(Barèmes!$G$6:$G$28,Barèmes!$A$6:$A$28,"Surcoût d'agilité (s) — technique",Barèmes!$B$6:$B$28,H593,Barèmes!$C$6:$C$28,IF(H593="6ème","Mixte",G593)),Barèmes!$C$2,IF(AD593&gt;=SUMIFS(Barèmes!$H$6:$H$28,Barèmes!$A$6:$A$28,"Surcoût d'agilité (s) — technique",Barèmes!$B$6:$B$28,H593,Barèmes!$C$6:$C$28,IF(H593="6ème","Mixte",G593)),Barèmes!$D$2,IF(AD593&gt;=SUMIFS(Barèmes!$I$6:$I$28,Barèmes!$A$6:$A$28,"Surcoût d'agilité (s) — technique",Barèmes!$B$6:$B$28,H593,Barèmes!$C$6:$C$28,IF(H593="6ème","Mixte",G593)),Barèmes!$E$2,Barèmes!$F$2))))))</f>
        <v/>
      </c>
      <c r="AH593" s="31" t="str">
        <f>IF((IF(N593="",0,1)+IF(Q593="",0,1)+IF(W593="",0,1)+IF(Z593="",0,1)+IF(AC593="",0,1))=0,"",3*IF(N593=Barèmes!$B$2,1,IF(N593=Barèmes!$C$2,2,IF(N593=Barèmes!$D$2,3,IF(N593=Barèmes!$E$2,4,IF(N593=Barèmes!$F$2,5,0)))))+3*IF(Q593=Barèmes!$B$2,1,IF(Q593=Barèmes!$C$2,2,IF(Q593=Barèmes!$D$2,3,IF(Q593=Barèmes!$E$2,4,IF(Q593=Barèmes!$F$2,5,0)))))+2*IF(W593=Barèmes!$B$2,1,IF(W593=Barèmes!$C$2,2,IF(W593=Barèmes!$D$2,3,IF(W593=Barèmes!$E$2,4,IF(W593=Barèmes!$F$2,5,0)))))+1*IF(Z593=Barèmes!$B$2,1,IF(Z593=Barèmes!$C$2,2,IF(Z593=Barèmes!$D$2,3,IF(Z593=Barèmes!$E$2,4,IF(Z593=Barèmes!$F$2,5,0)))))+1*IF(AC593=Barèmes!$B$2,1,IF(AC593=Barèmes!$C$2,2,IF(AC593=Barèmes!$D$2,3,IF(AC593=Barèmes!$E$2,4,IF(AC593=Barèmes!$F$2,5,0))))))</f>
        <v/>
      </c>
      <c r="AI593" s="31"/>
      <c r="AJ593" s="32" t="str">
        <f>IFERROR(INDEX(Croissance!$B$5:$B$604,MATCH(A593,Croissance!$A$5:$A$604,0)),"")</f>
        <v/>
      </c>
      <c r="AK593" s="32" t="str">
        <f>IFERROR(INDEX(Croissance!$C$5:$C$604,MATCH(A593,Croissance!$A$5:$A$604,0)),"")</f>
        <v/>
      </c>
      <c r="AL593" s="32" t="str">
        <f>IFERROR(INDEX(Croissance!$D$5:$D$604,MATCH(A593,Croissance!$A$5:$A$604,0)),"")</f>
        <v/>
      </c>
      <c r="AM593" s="32" t="str">
        <f>IFERROR(INDEX(Croissance!$E$5:$E$604,MATCH(A593,Croissance!$A$5:$A$604,0)),"")</f>
        <v/>
      </c>
      <c r="AO593" s="33">
        <f t="shared" si="80"/>
        <v>0</v>
      </c>
      <c r="AP593" s="33">
        <f t="shared" si="76"/>
        <v>0</v>
      </c>
      <c r="AQ593" s="33">
        <f>IF(A593="",0,IF(AND(OR('Synthèse classe'!$C$2="Tous",C593='Synthèse classe'!$C$2),OR('Synthèse classe'!$C$3="Toutes",D593='Synthèse classe'!$C$3),OR('Synthèse classe'!$C$4="Toutes",AND('Synthèse classe'!$C$4="Dernière",AP593=1),B593=IFERROR(VALUE('Synthèse classe'!$C$4),0))),1,0))</f>
        <v>0</v>
      </c>
      <c r="AR593" s="34" t="str">
        <f t="shared" si="77"/>
        <v/>
      </c>
    </row>
    <row r="594" spans="1:44" x14ac:dyDescent="0.2">
      <c r="A594" s="17" t="str">
        <f t="shared" si="73"/>
        <v/>
      </c>
      <c r="B594" s="18"/>
      <c r="C594" s="19"/>
      <c r="D594" s="19"/>
      <c r="E594" s="19"/>
      <c r="F594" s="19"/>
      <c r="G594" s="19"/>
      <c r="H594" s="17" t="str">
        <f t="shared" si="78"/>
        <v/>
      </c>
      <c r="I594" s="20"/>
      <c r="J594" s="18"/>
      <c r="K594" s="19"/>
      <c r="L594" s="21" t="str">
        <f t="shared" si="79"/>
        <v/>
      </c>
      <c r="M594" s="21" t="str">
        <f>IF(OR(J594="",SUMPRODUCT((Barèmes!$A$6:$A$28="Endurance — Luc Léger (palier)")*(Barèmes!$B$6:$B$28=H594)*(Barèmes!$C$6:$C$28=IF(H594="6ème","Mixte",G594)))=0),"",IF(SUMPRODUCT((Barèmes!$A$6:$A$28="Endurance — Luc Léger (palier)")*(Barèmes!$B$6:$B$28=H594)*(Barèmes!$C$6:$C$28=IF(H594="6ème","Mixte",G594))*(Barèmes!$J$6:$J$28="+"))&gt;0,IF(J594&lt;=SUMIFS(Barèmes!$D$6:$D$28,Barèmes!$A$6:$A$28,"Endurance — Luc Léger (palier)",Barèmes!$B$6:$B$28,H594,Barèmes!$C$6:$C$28,IF(H594="6ème","Mixte",G594)),"à besoin",IF(J594&lt;=SUMIFS(Barèmes!$E$6:$E$28,Barèmes!$A$6:$A$28,"Endurance — Luc Léger (palier)",Barèmes!$B$6:$B$28,H594,Barèmes!$C$6:$C$28,IF(H594="6ème","Mixte",G594)),"fragile","satisfaisant")),IF(J594&gt;=SUMIFS(Barèmes!$D$6:$D$28,Barèmes!$A$6:$A$28,"Endurance — Luc Léger (palier)",Barèmes!$B$6:$B$28,H594,Barèmes!$C$6:$C$28,IF(H594="6ème","Mixte",G594)),"à besoin",IF(J594&gt;=SUMIFS(Barèmes!$E$6:$E$28,Barèmes!$A$6:$A$28,"Endurance — Luc Léger (palier)",Barèmes!$B$6:$B$28,H594,Barèmes!$C$6:$C$28,IF(H594="6ème","Mixte",G594)),"fragile","satisfaisant"))))</f>
        <v/>
      </c>
      <c r="N594" s="21" t="str">
        <f>IF(OR(J594="",SUMPRODUCT((Barèmes!$A$6:$A$28="Endurance — Luc Léger (palier)")*(Barèmes!$B$6:$B$28=H594)*(Barèmes!$C$6:$C$28=IF(H594="6ème","Mixte",G594)))=0),"",IF(SUMPRODUCT((Barèmes!$A$6:$A$28="Endurance — Luc Léger (palier)")*(Barèmes!$B$6:$B$28=H594)*(Barèmes!$C$6:$C$28=IF(H594="6ème","Mixte",G594))*(Barèmes!$J$6:$J$28="+"))&gt;0,IF(J594&lt;=SUMIFS(Barèmes!$F$6:$F$28,Barèmes!$A$6:$A$28,"Endurance — Luc Léger (palier)",Barèmes!$B$6:$B$28,H594,Barèmes!$C$6:$C$28,IF(H594="6ème","Mixte",G594)),Barèmes!$B$2,IF(J594&lt;=SUMIFS(Barèmes!$G$6:$G$28,Barèmes!$A$6:$A$28,"Endurance — Luc Léger (palier)",Barèmes!$B$6:$B$28,H594,Barèmes!$C$6:$C$28,IF(H594="6ème","Mixte",G594)),Barèmes!$C$2,IF(J594&lt;=SUMIFS(Barèmes!$H$6:$H$28,Barèmes!$A$6:$A$28,"Endurance — Luc Léger (palier)",Barèmes!$B$6:$B$28,H594,Barèmes!$C$6:$C$28,IF(H594="6ème","Mixte",G594)),Barèmes!$D$2,IF(J594&lt;=SUMIFS(Barèmes!$I$6:$I$28,Barèmes!$A$6:$A$28,"Endurance — Luc Léger (palier)",Barèmes!$B$6:$B$28,H594,Barèmes!$C$6:$C$28,IF(H594="6ème","Mixte",G594)),Barèmes!$E$2,Barèmes!$F$2)))),IF(J594&gt;=SUMIFS(Barèmes!$F$6:$F$28,Barèmes!$A$6:$A$28,"Endurance — Luc Léger (palier)",Barèmes!$B$6:$B$28,H594,Barèmes!$C$6:$C$28,IF(H594="6ème","Mixte",G594)),Barèmes!$B$2,IF(J594&gt;=SUMIFS(Barèmes!$G$6:$G$28,Barèmes!$A$6:$A$28,"Endurance — Luc Léger (palier)",Barèmes!$B$6:$B$28,H594,Barèmes!$C$6:$C$28,IF(H594="6ème","Mixte",G594)),Barèmes!$C$2,IF(J594&gt;=SUMIFS(Barèmes!$H$6:$H$28,Barèmes!$A$6:$A$28,"Endurance — Luc Léger (palier)",Barèmes!$B$6:$B$28,H594,Barèmes!$C$6:$C$28,IF(H594="6ème","Mixte",G594)),Barèmes!$D$2,IF(J594&gt;=SUMIFS(Barèmes!$I$6:$I$28,Barèmes!$A$6:$A$28,"Endurance — Luc Léger (palier)",Barèmes!$B$6:$B$28,H594,Barèmes!$C$6:$C$28,IF(H594="6ème","Mixte",G594)),Barèmes!$E$2,Barèmes!$F$2))))))</f>
        <v/>
      </c>
      <c r="O594" s="22"/>
      <c r="P594" s="23" t="str">
        <f>IF(OR(O594="",SUMPRODUCT((Barèmes!$A$6:$A$28="Force bas du corps — Saut en longueur (m)")*(Barèmes!$B$6:$B$28=H594)*(Barèmes!$C$6:$C$28=IF(H594="6ème","Mixte",G594)))=0),"",IF(SUMPRODUCT((Barèmes!$A$6:$A$28="Force bas du corps — Saut en longueur (m)")*(Barèmes!$B$6:$B$28=H594)*(Barèmes!$C$6:$C$28=IF(H594="6ème","Mixte",G594))*(Barèmes!$J$6:$J$28="+"))&gt;0,IF(O594&lt;=SUMIFS(Barèmes!$D$6:$D$28,Barèmes!$A$6:$A$28,"Force bas du corps — Saut en longueur (m)",Barèmes!$B$6:$B$28,H594,Barèmes!$C$6:$C$28,IF(H594="6ème","Mixte",G594)),"à besoin",IF(O594&lt;=SUMIFS(Barèmes!$E$6:$E$28,Barèmes!$A$6:$A$28,"Force bas du corps — Saut en longueur (m)",Barèmes!$B$6:$B$28,H594,Barèmes!$C$6:$C$28,IF(H594="6ème","Mixte",G594)),"fragile","satisfaisant")),IF(O594&gt;=SUMIFS(Barèmes!$D$6:$D$28,Barèmes!$A$6:$A$28,"Force bas du corps — Saut en longueur (m)",Barèmes!$B$6:$B$28,H594,Barèmes!$C$6:$C$28,IF(H594="6ème","Mixte",G594)),"à besoin",IF(O594&gt;=SUMIFS(Barèmes!$E$6:$E$28,Barèmes!$A$6:$A$28,"Force bas du corps — Saut en longueur (m)",Barèmes!$B$6:$B$28,H594,Barèmes!$C$6:$C$28,IF(H594="6ème","Mixte",G594)),"fragile","satisfaisant"))))</f>
        <v/>
      </c>
      <c r="Q594" s="23" t="str">
        <f>IF(OR(O594="",SUMPRODUCT((Barèmes!$A$6:$A$28="Force bas du corps — Saut en longueur (m)")*(Barèmes!$B$6:$B$28=H594)*(Barèmes!$C$6:$C$28=IF(H594="6ème","Mixte",G594)))=0),"",IF(SUMPRODUCT((Barèmes!$A$6:$A$28="Force bas du corps — Saut en longueur (m)")*(Barèmes!$B$6:$B$28=H594)*(Barèmes!$C$6:$C$28=IF(H594="6ème","Mixte",G594))*(Barèmes!$J$6:$J$28="+"))&gt;0,IF(O594&lt;=SUMIFS(Barèmes!$F$6:$F$28,Barèmes!$A$6:$A$28,"Force bas du corps — Saut en longueur (m)",Barèmes!$B$6:$B$28,H594,Barèmes!$C$6:$C$28,IF(H594="6ème","Mixte",G594)),Barèmes!$B$2,IF(O594&lt;=SUMIFS(Barèmes!$G$6:$G$28,Barèmes!$A$6:$A$28,"Force bas du corps — Saut en longueur (m)",Barèmes!$B$6:$B$28,H594,Barèmes!$C$6:$C$28,IF(H594="6ème","Mixte",G594)),Barèmes!$C$2,IF(O594&lt;=SUMIFS(Barèmes!$H$6:$H$28,Barèmes!$A$6:$A$28,"Force bas du corps — Saut en longueur (m)",Barèmes!$B$6:$B$28,H594,Barèmes!$C$6:$C$28,IF(H594="6ème","Mixte",G594)),Barèmes!$D$2,IF(O594&lt;=SUMIFS(Barèmes!$I$6:$I$28,Barèmes!$A$6:$A$28,"Force bas du corps — Saut en longueur (m)",Barèmes!$B$6:$B$28,H594,Barèmes!$C$6:$C$28,IF(H594="6ème","Mixte",G594)),Barèmes!$E$2,Barèmes!$F$2)))),IF(O594&gt;=SUMIFS(Barèmes!$F$6:$F$28,Barèmes!$A$6:$A$28,"Force bas du corps — Saut en longueur (m)",Barèmes!$B$6:$B$28,H594,Barèmes!$C$6:$C$28,IF(H594="6ème","Mixte",G594)),Barèmes!$B$2,IF(O594&gt;=SUMIFS(Barèmes!$G$6:$G$28,Barèmes!$A$6:$A$28,"Force bas du corps — Saut en longueur (m)",Barèmes!$B$6:$B$28,H594,Barèmes!$C$6:$C$28,IF(H594="6ème","Mixte",G594)),Barèmes!$C$2,IF(O594&gt;=SUMIFS(Barèmes!$H$6:$H$28,Barèmes!$A$6:$A$28,"Force bas du corps — Saut en longueur (m)",Barèmes!$B$6:$B$28,H594,Barèmes!$C$6:$C$28,IF(H594="6ème","Mixte",G594)),Barèmes!$D$2,IF(O594&gt;=SUMIFS(Barèmes!$I$6:$I$28,Barèmes!$A$6:$A$28,"Force bas du corps — Saut en longueur (m)",Barèmes!$B$6:$B$28,H594,Barèmes!$C$6:$C$28,IF(H594="6ème","Mixte",G594)),Barèmes!$E$2,Barèmes!$F$2))))))</f>
        <v/>
      </c>
      <c r="R594" s="22"/>
      <c r="S594" s="24" t="str">
        <f>IF(OR(R594="",SUMPRODUCT((Barèmes!$A$6:$A$28="Vitesse — 30 m (s)")*(Barèmes!$B$6:$B$28=H594)*(Barèmes!$C$6:$C$28=IF(H594="6ème","Mixte",G594)))=0),"",IF(SUMPRODUCT((Barèmes!$A$6:$A$28="Vitesse — 30 m (s)")*(Barèmes!$B$6:$B$28=H594)*(Barèmes!$C$6:$C$28=IF(H594="6ème","Mixte",G594))*(Barèmes!$J$6:$J$28="+"))&gt;0,IF(R594&lt;=SUMIFS(Barèmes!$D$6:$D$28,Barèmes!$A$6:$A$28,"Vitesse — 30 m (s)",Barèmes!$B$6:$B$28,H594,Barèmes!$C$6:$C$28,IF(H594="6ème","Mixte",G594)),"à besoin",IF(R594&lt;=SUMIFS(Barèmes!$E$6:$E$28,Barèmes!$A$6:$A$28,"Vitesse — 30 m (s)",Barèmes!$B$6:$B$28,H594,Barèmes!$C$6:$C$28,IF(H594="6ème","Mixte",G594)),"fragile","satisfaisant")),IF(R594&gt;=SUMIFS(Barèmes!$D$6:$D$28,Barèmes!$A$6:$A$28,"Vitesse — 30 m (s)",Barèmes!$B$6:$B$28,H594,Barèmes!$C$6:$C$28,IF(H594="6ème","Mixte",G594)),"à besoin",IF(R594&gt;=SUMIFS(Barèmes!$E$6:$E$28,Barèmes!$A$6:$A$28,"Vitesse — 30 m (s)",Barèmes!$B$6:$B$28,H594,Barèmes!$C$6:$C$28,IF(H594="6ème","Mixte",G594)),"fragile","satisfaisant"))))</f>
        <v/>
      </c>
      <c r="T594" s="24" t="str">
        <f>IF(OR(R594="",SUMPRODUCT((Barèmes!$A$6:$A$28="Vitesse — 30 m (s)")*(Barèmes!$B$6:$B$28=H594)*(Barèmes!$C$6:$C$28=IF(H594="6ème","Mixte",G594)))=0),"",IF(SUMPRODUCT((Barèmes!$A$6:$A$28="Vitesse — 30 m (s)")*(Barèmes!$B$6:$B$28=H594)*(Barèmes!$C$6:$C$28=IF(H594="6ème","Mixte",G594))*(Barèmes!$J$6:$J$28="+"))&gt;0,IF(R594&lt;=SUMIFS(Barèmes!$F$6:$F$28,Barèmes!$A$6:$A$28,"Vitesse — 30 m (s)",Barèmes!$B$6:$B$28,H594,Barèmes!$C$6:$C$28,IF(H594="6ème","Mixte",G594)),Barèmes!$B$2,IF(R594&lt;=SUMIFS(Barèmes!$G$6:$G$28,Barèmes!$A$6:$A$28,"Vitesse — 30 m (s)",Barèmes!$B$6:$B$28,H594,Barèmes!$C$6:$C$28,IF(H594="6ème","Mixte",G594)),Barèmes!$C$2,IF(R594&lt;=SUMIFS(Barèmes!$H$6:$H$28,Barèmes!$A$6:$A$28,"Vitesse — 30 m (s)",Barèmes!$B$6:$B$28,H594,Barèmes!$C$6:$C$28,IF(H594="6ème","Mixte",G594)),Barèmes!$D$2,IF(R594&lt;=SUMIFS(Barèmes!$I$6:$I$28,Barèmes!$A$6:$A$28,"Vitesse — 30 m (s)",Barèmes!$B$6:$B$28,H594,Barèmes!$C$6:$C$28,IF(H594="6ème","Mixte",G594)),Barèmes!$E$2,Barèmes!$F$2)))),IF(R594&gt;=SUMIFS(Barèmes!$F$6:$F$28,Barèmes!$A$6:$A$28,"Vitesse — 30 m (s)",Barèmes!$B$6:$B$28,H594,Barèmes!$C$6:$C$28,IF(H594="6ème","Mixte",G594)),Barèmes!$B$2,IF(R594&gt;=SUMIFS(Barèmes!$G$6:$G$28,Barèmes!$A$6:$A$28,"Vitesse — 30 m (s)",Barèmes!$B$6:$B$28,H594,Barèmes!$C$6:$C$28,IF(H594="6ème","Mixte",G594)),Barèmes!$C$2,IF(R594&gt;=SUMIFS(Barèmes!$H$6:$H$28,Barèmes!$A$6:$A$28,"Vitesse — 30 m (s)",Barèmes!$B$6:$B$28,H594,Barèmes!$C$6:$C$28,IF(H594="6ème","Mixte",G594)),Barèmes!$D$2,IF(R594&gt;=SUMIFS(Barèmes!$I$6:$I$28,Barèmes!$A$6:$A$28,"Vitesse — 30 m (s)",Barèmes!$B$6:$B$28,H594,Barèmes!$C$6:$C$28,IF(H594="6ème","Mixte",G594)),Barèmes!$E$2,Barèmes!$F$2))))))</f>
        <v/>
      </c>
      <c r="U594" s="22"/>
      <c r="V594" s="25" t="str">
        <f>IF(OR(U594="",SUMPRODUCT((Barèmes!$A$6:$A$28="Vitesse — 50 m (s)")*(Barèmes!$B$6:$B$28=H594)*(Barèmes!$C$6:$C$28=IF(H594="6ème","Mixte",G594)))=0),"",IF(SUMPRODUCT((Barèmes!$A$6:$A$28="Vitesse — 50 m (s)")*(Barèmes!$B$6:$B$28=H594)*(Barèmes!$C$6:$C$28=IF(H594="6ème","Mixte",G594))*(Barèmes!$J$6:$J$28="+"))&gt;0,IF(U594&lt;=SUMIFS(Barèmes!$D$6:$D$28,Barèmes!$A$6:$A$28,"Vitesse — 50 m (s)",Barèmes!$B$6:$B$28,H594,Barèmes!$C$6:$C$28,IF(H594="6ème","Mixte",G594)),"à besoin",IF(U594&lt;=SUMIFS(Barèmes!$E$6:$E$28,Barèmes!$A$6:$A$28,"Vitesse — 50 m (s)",Barèmes!$B$6:$B$28,H594,Barèmes!$C$6:$C$28,IF(H594="6ème","Mixte",G594)),"fragile","satisfaisant")),IF(U594&gt;=SUMIFS(Barèmes!$D$6:$D$28,Barèmes!$A$6:$A$28,"Vitesse — 50 m (s)",Barèmes!$B$6:$B$28,H594,Barèmes!$C$6:$C$28,IF(H594="6ème","Mixte",G594)),"à besoin",IF(U594&gt;=SUMIFS(Barèmes!$E$6:$E$28,Barèmes!$A$6:$A$28,"Vitesse — 50 m (s)",Barèmes!$B$6:$B$28,H594,Barèmes!$C$6:$C$28,IF(H594="6ème","Mixte",G594)),"fragile","satisfaisant"))))</f>
        <v/>
      </c>
      <c r="W594" s="25" t="str">
        <f>IF(OR(U594="",SUMPRODUCT((Barèmes!$A$6:$A$28="Vitesse — 50 m (s)")*(Barèmes!$B$6:$B$28=H594)*(Barèmes!$C$6:$C$28=IF(H594="6ème","Mixte",G594)))=0),"",IF(SUMPRODUCT((Barèmes!$A$6:$A$28="Vitesse — 50 m (s)")*(Barèmes!$B$6:$B$28=H594)*(Barèmes!$C$6:$C$28=IF(H594="6ème","Mixte",G594))*(Barèmes!$J$6:$J$28="+"))&gt;0,IF(U594&lt;=SUMIFS(Barèmes!$F$6:$F$28,Barèmes!$A$6:$A$28,"Vitesse — 50 m (s)",Barèmes!$B$6:$B$28,H594,Barèmes!$C$6:$C$28,IF(H594="6ème","Mixte",G594)),Barèmes!$B$2,IF(U594&lt;=SUMIFS(Barèmes!$G$6:$G$28,Barèmes!$A$6:$A$28,"Vitesse — 50 m (s)",Barèmes!$B$6:$B$28,H594,Barèmes!$C$6:$C$28,IF(H594="6ème","Mixte",G594)),Barèmes!$C$2,IF(U594&lt;=SUMIFS(Barèmes!$H$6:$H$28,Barèmes!$A$6:$A$28,"Vitesse — 50 m (s)",Barèmes!$B$6:$B$28,H594,Barèmes!$C$6:$C$28,IF(H594="6ème","Mixte",G594)),Barèmes!$D$2,IF(U594&lt;=SUMIFS(Barèmes!$I$6:$I$28,Barèmes!$A$6:$A$28,"Vitesse — 50 m (s)",Barèmes!$B$6:$B$28,H594,Barèmes!$C$6:$C$28,IF(H594="6ème","Mixte",G594)),Barèmes!$E$2,Barèmes!$F$2)))),IF(U594&gt;=SUMIFS(Barèmes!$F$6:$F$28,Barèmes!$A$6:$A$28,"Vitesse — 50 m (s)",Barèmes!$B$6:$B$28,H594,Barèmes!$C$6:$C$28,IF(H594="6ème","Mixte",G594)),Barèmes!$B$2,IF(U594&gt;=SUMIFS(Barèmes!$G$6:$G$28,Barèmes!$A$6:$A$28,"Vitesse — 50 m (s)",Barèmes!$B$6:$B$28,H594,Barèmes!$C$6:$C$28,IF(H594="6ème","Mixte",G594)),Barèmes!$C$2,IF(U594&gt;=SUMIFS(Barèmes!$H$6:$H$28,Barèmes!$A$6:$A$28,"Vitesse — 50 m (s)",Barèmes!$B$6:$B$28,H594,Barèmes!$C$6:$C$28,IF(H594="6ème","Mixte",G594)),Barèmes!$D$2,IF(U594&gt;=SUMIFS(Barèmes!$I$6:$I$28,Barèmes!$A$6:$A$28,"Vitesse — 50 m (s)",Barèmes!$B$6:$B$28,H594,Barèmes!$C$6:$C$28,IF(H594="6ème","Mixte",G594)),Barèmes!$E$2,Barèmes!$F$2))))))</f>
        <v/>
      </c>
      <c r="X594" s="18"/>
      <c r="Y594" s="26" t="str" cm="1">
        <f t="array" ref="Y594">IF(OR(X594="",SUMPRODUCT((Barèmes!$A$6:$A$28="Souplesse (score 1-5)")*(Barèmes!$B$6:$B$28=H594)*(Barèmes!$C$6:$C$28=IF(H594="6ème","Mixte",G594)))=0),"",IF(SUMPRODUCT((Barèmes!$A$6:$A$28="Souplesse (score 1-5)")*(Barèmes!$B$6:$B$28=H594)*(Barèmes!$C$6:$C$28=IF(H594="6ème","Mixte",G594))*(Barèmes!$J$6:$J$28="+"))&gt;0,IF(X594&lt;=SUMIFS(Barèmes!$D$6:$D$28,Barèmes!$A$6:$A$28,"Souplesse (score 1-5)",Barèmes!$B$6:$B$28,H594,Barèmes!$C$6:$C$28,IF(H594="6ème","Mixte",G594)),"à besoin",IF(X594&lt;=SUMIFS(Barèmes!$E$6:$E$28,Barèmes!$A$6:$A$28,"Souplesse (score 1-5)",Barèmes!$B$6:$B$28,H594,Barèmes!$C$6:$C$28,IF(H594="6ème","Mixte",G594)),"fragile","satisfaisant")),IF(X594&gt;=SUMIFS(Barèmes!$D$6:$D$28,Barèmes!$A$6:$A$28,"Souplesse (score 1-5)",Barèmes!$B$6:$B$28,H594,Barèmes!$C$6:$C$28,IF(H594="6ème","Mixte",G594)),"à besoin",IF(X594&gt;=SUMIFS(Barèmes!$E$6:$E$28,Barèmes!$A$6:$A$28,"Souplesse (score 1-5)",Barèmes!$B$6:$B$28,H594,Barèmes!$C$6:$C$28,IF(H594="6ème","Mixte",G594)),"fragile","satisfaisant"))))</f>
        <v/>
      </c>
      <c r="Z594" s="26" t="str" cm="1">
        <f t="array" ref="Z594">IF(OR(X594="",SUMPRODUCT((Barèmes!$A$6:$A$28="Souplesse (score 1-5)")*(Barèmes!$B$6:$B$28=H594)*(Barèmes!$C$6:$C$28=IF(H594="6ème","Mixte",G594)))=0),"",IF(SUMPRODUCT((Barèmes!$A$6:$A$28="Souplesse (score 1-5)")*(Barèmes!$B$6:$B$28=H594)*(Barèmes!$C$6:$C$28=IF(H594="6ème","Mixte",G594))*(Barèmes!$J$6:$J$28="+"))&gt;0,IF(X594&lt;=SUMIFS(Barèmes!$F$6:$F$28,Barèmes!$A$6:$A$28,"Souplesse (score 1-5)",Barèmes!$B$6:$B$28,H594,Barèmes!$C$6:$C$28,IF(H594="6ème","Mixte",G594)),Barèmes!$B$2,IF(X594&lt;=SUMIFS(Barèmes!$G$6:$G$28,Barèmes!$A$6:$A$28,"Souplesse (score 1-5)",Barèmes!$B$6:$B$28,H594,Barèmes!$C$6:$C$28,IF(H594="6ème","Mixte",G594)),Barèmes!$C$2,IF(X594&lt;=SUMIFS(Barèmes!$H$6:$H$28,Barèmes!$A$6:$A$28,"Souplesse (score 1-5)",Barèmes!$B$6:$B$28,H594,Barèmes!$C$6:$C$28,IF(H594="6ème","Mixte",G594)),Barèmes!$D$2,IF(X594&lt;=SUMIFS(Barèmes!$I$6:$I$28,Barèmes!$A$6:$A$28,"Souplesse (score 1-5)",Barèmes!$B$6:$B$28,H594,Barèmes!$C$6:$C$28,IF(H594="6ème","Mixte",G594)),Barèmes!$E$2,Barèmes!$F$2)))),IF(X594&gt;=SUMIFS(Barèmes!$F$6:$F$28,Barèmes!$A$6:$A$28,"Souplesse (score 1-5)",Barèmes!$B$6:$B$28,H594,Barèmes!$C$6:$C$28,IF(H594="6ème","Mixte",G594)),Barèmes!$B$2,IF(X594&gt;=SUMIFS(Barèmes!$G$6:$G$28,Barèmes!$A$6:$A$28,"Souplesse (score 1-5)",Barèmes!$B$6:$B$28,H594,Barèmes!$C$6:$C$28,IF(H594="6ème","Mixte",G594)),Barèmes!$C$2,IF(X594&gt;=SUMIFS(Barèmes!$H$6:$H$28,Barèmes!$A$6:$A$28,"Souplesse (score 1-5)",Barèmes!$B$6:$B$28,H594,Barèmes!$C$6:$C$28,IF(H594="6ème","Mixte",G594)),Barèmes!$D$2,IF(X594&gt;=SUMIFS(Barèmes!$I$6:$I$28,Barèmes!$A$6:$A$28,"Souplesse (score 1-5)",Barèmes!$B$6:$B$28,H594,Barèmes!$C$6:$C$28,IF(H594="6ème","Mixte",G594)),Barèmes!$E$2,Barèmes!$F$2))))))</f>
        <v/>
      </c>
      <c r="AA594" s="22"/>
      <c r="AB594" s="27" t="str">
        <f>IF(OR(AA594="",SUMPRODUCT((Barèmes!$A$6:$A$28="Agilité — T-test 974 (s)")*(Barèmes!$B$6:$B$28=H594)*(Barèmes!$C$6:$C$28=IF(H594="6ème","Mixte",G594)))=0),"",IF(SUMPRODUCT((Barèmes!$A$6:$A$28="Agilité — T-test 974 (s)")*(Barèmes!$B$6:$B$28=H594)*(Barèmes!$C$6:$C$28=IF(H594="6ème","Mixte",G594))*(Barèmes!$J$6:$J$28="+"))&gt;0,IF(AA594&lt;=SUMIFS(Barèmes!$D$6:$D$28,Barèmes!$A$6:$A$28,"Agilité — T-test 974 (s)",Barèmes!$B$6:$B$28,H594,Barèmes!$C$6:$C$28,IF(H594="6ème","Mixte",G594)),"à besoin",IF(AA594&lt;=SUMIFS(Barèmes!$E$6:$E$28,Barèmes!$A$6:$A$28,"Agilité — T-test 974 (s)",Barèmes!$B$6:$B$28,H594,Barèmes!$C$6:$C$28,IF(H594="6ème","Mixte",G594)),"fragile","satisfaisant")),IF(AA594&gt;=SUMIFS(Barèmes!$D$6:$D$28,Barèmes!$A$6:$A$28,"Agilité — T-test 974 (s)",Barèmes!$B$6:$B$28,H594,Barèmes!$C$6:$C$28,IF(H594="6ème","Mixte",G594)),"à besoin",IF(AA594&gt;=SUMIFS(Barèmes!$E$6:$E$28,Barèmes!$A$6:$A$28,"Agilité — T-test 974 (s)",Barèmes!$B$6:$B$28,H594,Barèmes!$C$6:$C$28,IF(H594="6ème","Mixte",G594)),"fragile","satisfaisant"))))</f>
        <v/>
      </c>
      <c r="AC594" s="27" t="str">
        <f>IF(OR(AA594="",SUMPRODUCT((Barèmes!$A$6:$A$28="Agilité — T-test 974 (s)")*(Barèmes!$B$6:$B$28=H594)*(Barèmes!$C$6:$C$28=IF(H594="6ème","Mixte",G594)))=0),"",IF(SUMPRODUCT((Barèmes!$A$6:$A$28="Agilité — T-test 974 (s)")*(Barèmes!$B$6:$B$28=H594)*(Barèmes!$C$6:$C$28=IF(H594="6ème","Mixte",G594))*(Barèmes!$J$6:$J$28="+"))&gt;0,IF(AA594&lt;=SUMIFS(Barèmes!$F$6:$F$28,Barèmes!$A$6:$A$28,"Agilité — T-test 974 (s)",Barèmes!$B$6:$B$28,H594,Barèmes!$C$6:$C$28,IF(H594="6ème","Mixte",G594)),Barèmes!$B$2,IF(AA594&lt;=SUMIFS(Barèmes!$G$6:$G$28,Barèmes!$A$6:$A$28,"Agilité — T-test 974 (s)",Barèmes!$B$6:$B$28,H594,Barèmes!$C$6:$C$28,IF(H594="6ème","Mixte",G594)),Barèmes!$C$2,IF(AA594&lt;=SUMIFS(Barèmes!$H$6:$H$28,Barèmes!$A$6:$A$28,"Agilité — T-test 974 (s)",Barèmes!$B$6:$B$28,H594,Barèmes!$C$6:$C$28,IF(H594="6ème","Mixte",G594)),Barèmes!$D$2,IF(AA594&lt;=SUMIFS(Barèmes!$I$6:$I$28,Barèmes!$A$6:$A$28,"Agilité — T-test 974 (s)",Barèmes!$B$6:$B$28,H594,Barèmes!$C$6:$C$28,IF(H594="6ème","Mixte",G594)),Barèmes!$E$2,Barèmes!$F$2)))),IF(AA594&gt;=SUMIFS(Barèmes!$F$6:$F$28,Barèmes!$A$6:$A$28,"Agilité — T-test 974 (s)",Barèmes!$B$6:$B$28,H594,Barèmes!$C$6:$C$28,IF(H594="6ème","Mixte",G594)),Barèmes!$B$2,IF(AA594&gt;=SUMIFS(Barèmes!$G$6:$G$28,Barèmes!$A$6:$A$28,"Agilité — T-test 974 (s)",Barèmes!$B$6:$B$28,H594,Barèmes!$C$6:$C$28,IF(H594="6ème","Mixte",G594)),Barèmes!$C$2,IF(AA594&gt;=SUMIFS(Barèmes!$H$6:$H$28,Barèmes!$A$6:$A$28,"Agilité — T-test 974 (s)",Barèmes!$B$6:$B$28,H594,Barèmes!$C$6:$C$28,IF(H594="6ème","Mixte",G594)),Barèmes!$D$2,IF(AA594&gt;=SUMIFS(Barèmes!$I$6:$I$28,Barèmes!$A$6:$A$28,"Agilité — T-test 974 (s)",Barèmes!$B$6:$B$28,H594,Barèmes!$C$6:$C$28,IF(H594="6ème","Mixte",G594)),Barèmes!$E$2,Barèmes!$F$2))))))</f>
        <v/>
      </c>
      <c r="AD594" s="28" t="str">
        <f t="shared" si="74"/>
        <v/>
      </c>
      <c r="AE594" s="29" t="str">
        <f t="shared" si="75"/>
        <v/>
      </c>
      <c r="AF594" s="30" t="str">
        <f>IF(OR(AD594="",SUMPRODUCT((Barèmes!$A$6:$A$28="Surcoût d'agilité (s) — technique")*(Barèmes!$B$6:$B$28=H594)*(Barèmes!$C$6:$C$28=IF(H594="6ème","Mixte",G594)))=0),"",IF(SUMPRODUCT((Barèmes!$A$6:$A$28="Surcoût d'agilité (s) — technique")*(Barèmes!$B$6:$B$28=H594)*(Barèmes!$C$6:$C$28=IF(H594="6ème","Mixte",G594))*(Barèmes!$J$6:$J$28="+"))&gt;0,IF(AD594&lt;=SUMIFS(Barèmes!$D$6:$D$28,Barèmes!$A$6:$A$28,"Surcoût d'agilité (s) — technique",Barèmes!$B$6:$B$28,H594,Barèmes!$C$6:$C$28,IF(H594="6ème","Mixte",G594)),"à besoin",IF(AD594&lt;=SUMIFS(Barèmes!$E$6:$E$28,Barèmes!$A$6:$A$28,"Surcoût d'agilité (s) — technique",Barèmes!$B$6:$B$28,H594,Barèmes!$C$6:$C$28,IF(H594="6ème","Mixte",G594)),"fragile","satisfaisant")),IF(AD594&gt;=SUMIFS(Barèmes!$D$6:$D$28,Barèmes!$A$6:$A$28,"Surcoût d'agilité (s) — technique",Barèmes!$B$6:$B$28,H594,Barèmes!$C$6:$C$28,IF(H594="6ème","Mixte",G594)),"à besoin",IF(AD594&gt;=SUMIFS(Barèmes!$E$6:$E$28,Barèmes!$A$6:$A$28,"Surcoût d'agilité (s) — technique",Barèmes!$B$6:$B$28,H594,Barèmes!$C$6:$C$28,IF(H594="6ème","Mixte",G594)),"fragile","satisfaisant"))))</f>
        <v/>
      </c>
      <c r="AG594" s="30" t="str">
        <f>IF(OR(AD594="",SUMPRODUCT((Barèmes!$A$6:$A$28="Surcoût d'agilité (s) — technique")*(Barèmes!$B$6:$B$28=H594)*(Barèmes!$C$6:$C$28=IF(H594="6ème","Mixte",G594)))=0),"",IF(SUMPRODUCT((Barèmes!$A$6:$A$28="Surcoût d'agilité (s) — technique")*(Barèmes!$B$6:$B$28=H594)*(Barèmes!$C$6:$C$28=IF(H594="6ème","Mixte",G594))*(Barèmes!$J$6:$J$28="+"))&gt;0,IF(AD594&lt;=SUMIFS(Barèmes!$F$6:$F$28,Barèmes!$A$6:$A$28,"Surcoût d'agilité (s) — technique",Barèmes!$B$6:$B$28,H594,Barèmes!$C$6:$C$28,IF(H594="6ème","Mixte",G594)),Barèmes!$B$2,IF(AD594&lt;=SUMIFS(Barèmes!$G$6:$G$28,Barèmes!$A$6:$A$28,"Surcoût d'agilité (s) — technique",Barèmes!$B$6:$B$28,H594,Barèmes!$C$6:$C$28,IF(H594="6ème","Mixte",G594)),Barèmes!$C$2,IF(AD594&lt;=SUMIFS(Barèmes!$H$6:$H$28,Barèmes!$A$6:$A$28,"Surcoût d'agilité (s) — technique",Barèmes!$B$6:$B$28,H594,Barèmes!$C$6:$C$28,IF(H594="6ème","Mixte",G594)),Barèmes!$D$2,IF(AD594&lt;=SUMIFS(Barèmes!$I$6:$I$28,Barèmes!$A$6:$A$28,"Surcoût d'agilité (s) — technique",Barèmes!$B$6:$B$28,H594,Barèmes!$C$6:$C$28,IF(H594="6ème","Mixte",G594)),Barèmes!$E$2,Barèmes!$F$2)))),IF(AD594&gt;=SUMIFS(Barèmes!$F$6:$F$28,Barèmes!$A$6:$A$28,"Surcoût d'agilité (s) — technique",Barèmes!$B$6:$B$28,H594,Barèmes!$C$6:$C$28,IF(H594="6ème","Mixte",G594)),Barèmes!$B$2,IF(AD594&gt;=SUMIFS(Barèmes!$G$6:$G$28,Barèmes!$A$6:$A$28,"Surcoût d'agilité (s) — technique",Barèmes!$B$6:$B$28,H594,Barèmes!$C$6:$C$28,IF(H594="6ème","Mixte",G594)),Barèmes!$C$2,IF(AD594&gt;=SUMIFS(Barèmes!$H$6:$H$28,Barèmes!$A$6:$A$28,"Surcoût d'agilité (s) — technique",Barèmes!$B$6:$B$28,H594,Barèmes!$C$6:$C$28,IF(H594="6ème","Mixte",G594)),Barèmes!$D$2,IF(AD594&gt;=SUMIFS(Barèmes!$I$6:$I$28,Barèmes!$A$6:$A$28,"Surcoût d'agilité (s) — technique",Barèmes!$B$6:$B$28,H594,Barèmes!$C$6:$C$28,IF(H594="6ème","Mixte",G594)),Barèmes!$E$2,Barèmes!$F$2))))))</f>
        <v/>
      </c>
      <c r="AH594" s="31" t="str">
        <f>IF((IF(N594="",0,1)+IF(Q594="",0,1)+IF(W594="",0,1)+IF(Z594="",0,1)+IF(AC594="",0,1))=0,"",3*IF(N594=Barèmes!$B$2,1,IF(N594=Barèmes!$C$2,2,IF(N594=Barèmes!$D$2,3,IF(N594=Barèmes!$E$2,4,IF(N594=Barèmes!$F$2,5,0)))))+3*IF(Q594=Barèmes!$B$2,1,IF(Q594=Barèmes!$C$2,2,IF(Q594=Barèmes!$D$2,3,IF(Q594=Barèmes!$E$2,4,IF(Q594=Barèmes!$F$2,5,0)))))+2*IF(W594=Barèmes!$B$2,1,IF(W594=Barèmes!$C$2,2,IF(W594=Barèmes!$D$2,3,IF(W594=Barèmes!$E$2,4,IF(W594=Barèmes!$F$2,5,0)))))+1*IF(Z594=Barèmes!$B$2,1,IF(Z594=Barèmes!$C$2,2,IF(Z594=Barèmes!$D$2,3,IF(Z594=Barèmes!$E$2,4,IF(Z594=Barèmes!$F$2,5,0)))))+1*IF(AC594=Barèmes!$B$2,1,IF(AC594=Barèmes!$C$2,2,IF(AC594=Barèmes!$D$2,3,IF(AC594=Barèmes!$E$2,4,IF(AC594=Barèmes!$F$2,5,0))))))</f>
        <v/>
      </c>
      <c r="AI594" s="31"/>
      <c r="AJ594" s="32" t="str">
        <f>IFERROR(INDEX(Croissance!$B$5:$B$604,MATCH(A594,Croissance!$A$5:$A$604,0)),"")</f>
        <v/>
      </c>
      <c r="AK594" s="32" t="str">
        <f>IFERROR(INDEX(Croissance!$C$5:$C$604,MATCH(A594,Croissance!$A$5:$A$604,0)),"")</f>
        <v/>
      </c>
      <c r="AL594" s="32" t="str">
        <f>IFERROR(INDEX(Croissance!$D$5:$D$604,MATCH(A594,Croissance!$A$5:$A$604,0)),"")</f>
        <v/>
      </c>
      <c r="AM594" s="32" t="str">
        <f>IFERROR(INDEX(Croissance!$E$5:$E$604,MATCH(A594,Croissance!$A$5:$A$604,0)),"")</f>
        <v/>
      </c>
      <c r="AO594" s="33">
        <f t="shared" si="80"/>
        <v>0</v>
      </c>
      <c r="AP594" s="33">
        <f t="shared" si="76"/>
        <v>0</v>
      </c>
      <c r="AQ594" s="33">
        <f>IF(A594="",0,IF(AND(OR('Synthèse classe'!$C$2="Tous",C594='Synthèse classe'!$C$2),OR('Synthèse classe'!$C$3="Toutes",D594='Synthèse classe'!$C$3),OR('Synthèse classe'!$C$4="Toutes",AND('Synthèse classe'!$C$4="Dernière",AP594=1),B594=IFERROR(VALUE('Synthèse classe'!$C$4),0))),1,0))</f>
        <v>0</v>
      </c>
      <c r="AR594" s="34" t="str">
        <f t="shared" si="77"/>
        <v/>
      </c>
    </row>
    <row r="595" spans="1:44" x14ac:dyDescent="0.2">
      <c r="A595" s="17" t="str">
        <f t="shared" si="73"/>
        <v/>
      </c>
      <c r="B595" s="18"/>
      <c r="C595" s="19"/>
      <c r="D595" s="19"/>
      <c r="E595" s="19"/>
      <c r="F595" s="19"/>
      <c r="G595" s="19"/>
      <c r="H595" s="17" t="str">
        <f t="shared" si="78"/>
        <v/>
      </c>
      <c r="I595" s="20"/>
      <c r="J595" s="18"/>
      <c r="K595" s="19"/>
      <c r="L595" s="21" t="str">
        <f t="shared" si="79"/>
        <v/>
      </c>
      <c r="M595" s="21" t="str">
        <f>IF(OR(J595="",SUMPRODUCT((Barèmes!$A$6:$A$28="Endurance — Luc Léger (palier)")*(Barèmes!$B$6:$B$28=H595)*(Barèmes!$C$6:$C$28=IF(H595="6ème","Mixte",G595)))=0),"",IF(SUMPRODUCT((Barèmes!$A$6:$A$28="Endurance — Luc Léger (palier)")*(Barèmes!$B$6:$B$28=H595)*(Barèmes!$C$6:$C$28=IF(H595="6ème","Mixte",G595))*(Barèmes!$J$6:$J$28="+"))&gt;0,IF(J595&lt;=SUMIFS(Barèmes!$D$6:$D$28,Barèmes!$A$6:$A$28,"Endurance — Luc Léger (palier)",Barèmes!$B$6:$B$28,H595,Barèmes!$C$6:$C$28,IF(H595="6ème","Mixte",G595)),"à besoin",IF(J595&lt;=SUMIFS(Barèmes!$E$6:$E$28,Barèmes!$A$6:$A$28,"Endurance — Luc Léger (palier)",Barèmes!$B$6:$B$28,H595,Barèmes!$C$6:$C$28,IF(H595="6ème","Mixte",G595)),"fragile","satisfaisant")),IF(J595&gt;=SUMIFS(Barèmes!$D$6:$D$28,Barèmes!$A$6:$A$28,"Endurance — Luc Léger (palier)",Barèmes!$B$6:$B$28,H595,Barèmes!$C$6:$C$28,IF(H595="6ème","Mixte",G595)),"à besoin",IF(J595&gt;=SUMIFS(Barèmes!$E$6:$E$28,Barèmes!$A$6:$A$28,"Endurance — Luc Léger (palier)",Barèmes!$B$6:$B$28,H595,Barèmes!$C$6:$C$28,IF(H595="6ème","Mixte",G595)),"fragile","satisfaisant"))))</f>
        <v/>
      </c>
      <c r="N595" s="21" t="str">
        <f>IF(OR(J595="",SUMPRODUCT((Barèmes!$A$6:$A$28="Endurance — Luc Léger (palier)")*(Barèmes!$B$6:$B$28=H595)*(Barèmes!$C$6:$C$28=IF(H595="6ème","Mixte",G595)))=0),"",IF(SUMPRODUCT((Barèmes!$A$6:$A$28="Endurance — Luc Léger (palier)")*(Barèmes!$B$6:$B$28=H595)*(Barèmes!$C$6:$C$28=IF(H595="6ème","Mixte",G595))*(Barèmes!$J$6:$J$28="+"))&gt;0,IF(J595&lt;=SUMIFS(Barèmes!$F$6:$F$28,Barèmes!$A$6:$A$28,"Endurance — Luc Léger (palier)",Barèmes!$B$6:$B$28,H595,Barèmes!$C$6:$C$28,IF(H595="6ème","Mixte",G595)),Barèmes!$B$2,IF(J595&lt;=SUMIFS(Barèmes!$G$6:$G$28,Barèmes!$A$6:$A$28,"Endurance — Luc Léger (palier)",Barèmes!$B$6:$B$28,H595,Barèmes!$C$6:$C$28,IF(H595="6ème","Mixte",G595)),Barèmes!$C$2,IF(J595&lt;=SUMIFS(Barèmes!$H$6:$H$28,Barèmes!$A$6:$A$28,"Endurance — Luc Léger (palier)",Barèmes!$B$6:$B$28,H595,Barèmes!$C$6:$C$28,IF(H595="6ème","Mixte",G595)),Barèmes!$D$2,IF(J595&lt;=SUMIFS(Barèmes!$I$6:$I$28,Barèmes!$A$6:$A$28,"Endurance — Luc Léger (palier)",Barèmes!$B$6:$B$28,H595,Barèmes!$C$6:$C$28,IF(H595="6ème","Mixte",G595)),Barèmes!$E$2,Barèmes!$F$2)))),IF(J595&gt;=SUMIFS(Barèmes!$F$6:$F$28,Barèmes!$A$6:$A$28,"Endurance — Luc Léger (palier)",Barèmes!$B$6:$B$28,H595,Barèmes!$C$6:$C$28,IF(H595="6ème","Mixte",G595)),Barèmes!$B$2,IF(J595&gt;=SUMIFS(Barèmes!$G$6:$G$28,Barèmes!$A$6:$A$28,"Endurance — Luc Léger (palier)",Barèmes!$B$6:$B$28,H595,Barèmes!$C$6:$C$28,IF(H595="6ème","Mixte",G595)),Barèmes!$C$2,IF(J595&gt;=SUMIFS(Barèmes!$H$6:$H$28,Barèmes!$A$6:$A$28,"Endurance — Luc Léger (palier)",Barèmes!$B$6:$B$28,H595,Barèmes!$C$6:$C$28,IF(H595="6ème","Mixte",G595)),Barèmes!$D$2,IF(J595&gt;=SUMIFS(Barèmes!$I$6:$I$28,Barèmes!$A$6:$A$28,"Endurance — Luc Léger (palier)",Barèmes!$B$6:$B$28,H595,Barèmes!$C$6:$C$28,IF(H595="6ème","Mixte",G595)),Barèmes!$E$2,Barèmes!$F$2))))))</f>
        <v/>
      </c>
      <c r="O595" s="22"/>
      <c r="P595" s="23" t="str">
        <f>IF(OR(O595="",SUMPRODUCT((Barèmes!$A$6:$A$28="Force bas du corps — Saut en longueur (m)")*(Barèmes!$B$6:$B$28=H595)*(Barèmes!$C$6:$C$28=IF(H595="6ème","Mixte",G595)))=0),"",IF(SUMPRODUCT((Barèmes!$A$6:$A$28="Force bas du corps — Saut en longueur (m)")*(Barèmes!$B$6:$B$28=H595)*(Barèmes!$C$6:$C$28=IF(H595="6ème","Mixte",G595))*(Barèmes!$J$6:$J$28="+"))&gt;0,IF(O595&lt;=SUMIFS(Barèmes!$D$6:$D$28,Barèmes!$A$6:$A$28,"Force bas du corps — Saut en longueur (m)",Barèmes!$B$6:$B$28,H595,Barèmes!$C$6:$C$28,IF(H595="6ème","Mixte",G595)),"à besoin",IF(O595&lt;=SUMIFS(Barèmes!$E$6:$E$28,Barèmes!$A$6:$A$28,"Force bas du corps — Saut en longueur (m)",Barèmes!$B$6:$B$28,H595,Barèmes!$C$6:$C$28,IF(H595="6ème","Mixte",G595)),"fragile","satisfaisant")),IF(O595&gt;=SUMIFS(Barèmes!$D$6:$D$28,Barèmes!$A$6:$A$28,"Force bas du corps — Saut en longueur (m)",Barèmes!$B$6:$B$28,H595,Barèmes!$C$6:$C$28,IF(H595="6ème","Mixte",G595)),"à besoin",IF(O595&gt;=SUMIFS(Barèmes!$E$6:$E$28,Barèmes!$A$6:$A$28,"Force bas du corps — Saut en longueur (m)",Barèmes!$B$6:$B$28,H595,Barèmes!$C$6:$C$28,IF(H595="6ème","Mixte",G595)),"fragile","satisfaisant"))))</f>
        <v/>
      </c>
      <c r="Q595" s="23" t="str">
        <f>IF(OR(O595="",SUMPRODUCT((Barèmes!$A$6:$A$28="Force bas du corps — Saut en longueur (m)")*(Barèmes!$B$6:$B$28=H595)*(Barèmes!$C$6:$C$28=IF(H595="6ème","Mixte",G595)))=0),"",IF(SUMPRODUCT((Barèmes!$A$6:$A$28="Force bas du corps — Saut en longueur (m)")*(Barèmes!$B$6:$B$28=H595)*(Barèmes!$C$6:$C$28=IF(H595="6ème","Mixte",G595))*(Barèmes!$J$6:$J$28="+"))&gt;0,IF(O595&lt;=SUMIFS(Barèmes!$F$6:$F$28,Barèmes!$A$6:$A$28,"Force bas du corps — Saut en longueur (m)",Barèmes!$B$6:$B$28,H595,Barèmes!$C$6:$C$28,IF(H595="6ème","Mixte",G595)),Barèmes!$B$2,IF(O595&lt;=SUMIFS(Barèmes!$G$6:$G$28,Barèmes!$A$6:$A$28,"Force bas du corps — Saut en longueur (m)",Barèmes!$B$6:$B$28,H595,Barèmes!$C$6:$C$28,IF(H595="6ème","Mixte",G595)),Barèmes!$C$2,IF(O595&lt;=SUMIFS(Barèmes!$H$6:$H$28,Barèmes!$A$6:$A$28,"Force bas du corps — Saut en longueur (m)",Barèmes!$B$6:$B$28,H595,Barèmes!$C$6:$C$28,IF(H595="6ème","Mixte",G595)),Barèmes!$D$2,IF(O595&lt;=SUMIFS(Barèmes!$I$6:$I$28,Barèmes!$A$6:$A$28,"Force bas du corps — Saut en longueur (m)",Barèmes!$B$6:$B$28,H595,Barèmes!$C$6:$C$28,IF(H595="6ème","Mixte",G595)),Barèmes!$E$2,Barèmes!$F$2)))),IF(O595&gt;=SUMIFS(Barèmes!$F$6:$F$28,Barèmes!$A$6:$A$28,"Force bas du corps — Saut en longueur (m)",Barèmes!$B$6:$B$28,H595,Barèmes!$C$6:$C$28,IF(H595="6ème","Mixte",G595)),Barèmes!$B$2,IF(O595&gt;=SUMIFS(Barèmes!$G$6:$G$28,Barèmes!$A$6:$A$28,"Force bas du corps — Saut en longueur (m)",Barèmes!$B$6:$B$28,H595,Barèmes!$C$6:$C$28,IF(H595="6ème","Mixte",G595)),Barèmes!$C$2,IF(O595&gt;=SUMIFS(Barèmes!$H$6:$H$28,Barèmes!$A$6:$A$28,"Force bas du corps — Saut en longueur (m)",Barèmes!$B$6:$B$28,H595,Barèmes!$C$6:$C$28,IF(H595="6ème","Mixte",G595)),Barèmes!$D$2,IF(O595&gt;=SUMIFS(Barèmes!$I$6:$I$28,Barèmes!$A$6:$A$28,"Force bas du corps — Saut en longueur (m)",Barèmes!$B$6:$B$28,H595,Barèmes!$C$6:$C$28,IF(H595="6ème","Mixte",G595)),Barèmes!$E$2,Barèmes!$F$2))))))</f>
        <v/>
      </c>
      <c r="R595" s="22"/>
      <c r="S595" s="24" t="str">
        <f>IF(OR(R595="",SUMPRODUCT((Barèmes!$A$6:$A$28="Vitesse — 30 m (s)")*(Barèmes!$B$6:$B$28=H595)*(Barèmes!$C$6:$C$28=IF(H595="6ème","Mixte",G595)))=0),"",IF(SUMPRODUCT((Barèmes!$A$6:$A$28="Vitesse — 30 m (s)")*(Barèmes!$B$6:$B$28=H595)*(Barèmes!$C$6:$C$28=IF(H595="6ème","Mixte",G595))*(Barèmes!$J$6:$J$28="+"))&gt;0,IF(R595&lt;=SUMIFS(Barèmes!$D$6:$D$28,Barèmes!$A$6:$A$28,"Vitesse — 30 m (s)",Barèmes!$B$6:$B$28,H595,Barèmes!$C$6:$C$28,IF(H595="6ème","Mixte",G595)),"à besoin",IF(R595&lt;=SUMIFS(Barèmes!$E$6:$E$28,Barèmes!$A$6:$A$28,"Vitesse — 30 m (s)",Barèmes!$B$6:$B$28,H595,Barèmes!$C$6:$C$28,IF(H595="6ème","Mixte",G595)),"fragile","satisfaisant")),IF(R595&gt;=SUMIFS(Barèmes!$D$6:$D$28,Barèmes!$A$6:$A$28,"Vitesse — 30 m (s)",Barèmes!$B$6:$B$28,H595,Barèmes!$C$6:$C$28,IF(H595="6ème","Mixte",G595)),"à besoin",IF(R595&gt;=SUMIFS(Barèmes!$E$6:$E$28,Barèmes!$A$6:$A$28,"Vitesse — 30 m (s)",Barèmes!$B$6:$B$28,H595,Barèmes!$C$6:$C$28,IF(H595="6ème","Mixte",G595)),"fragile","satisfaisant"))))</f>
        <v/>
      </c>
      <c r="T595" s="24" t="str">
        <f>IF(OR(R595="",SUMPRODUCT((Barèmes!$A$6:$A$28="Vitesse — 30 m (s)")*(Barèmes!$B$6:$B$28=H595)*(Barèmes!$C$6:$C$28=IF(H595="6ème","Mixte",G595)))=0),"",IF(SUMPRODUCT((Barèmes!$A$6:$A$28="Vitesse — 30 m (s)")*(Barèmes!$B$6:$B$28=H595)*(Barèmes!$C$6:$C$28=IF(H595="6ème","Mixte",G595))*(Barèmes!$J$6:$J$28="+"))&gt;0,IF(R595&lt;=SUMIFS(Barèmes!$F$6:$F$28,Barèmes!$A$6:$A$28,"Vitesse — 30 m (s)",Barèmes!$B$6:$B$28,H595,Barèmes!$C$6:$C$28,IF(H595="6ème","Mixte",G595)),Barèmes!$B$2,IF(R595&lt;=SUMIFS(Barèmes!$G$6:$G$28,Barèmes!$A$6:$A$28,"Vitesse — 30 m (s)",Barèmes!$B$6:$B$28,H595,Barèmes!$C$6:$C$28,IF(H595="6ème","Mixte",G595)),Barèmes!$C$2,IF(R595&lt;=SUMIFS(Barèmes!$H$6:$H$28,Barèmes!$A$6:$A$28,"Vitesse — 30 m (s)",Barèmes!$B$6:$B$28,H595,Barèmes!$C$6:$C$28,IF(H595="6ème","Mixte",G595)),Barèmes!$D$2,IF(R595&lt;=SUMIFS(Barèmes!$I$6:$I$28,Barèmes!$A$6:$A$28,"Vitesse — 30 m (s)",Barèmes!$B$6:$B$28,H595,Barèmes!$C$6:$C$28,IF(H595="6ème","Mixte",G595)),Barèmes!$E$2,Barèmes!$F$2)))),IF(R595&gt;=SUMIFS(Barèmes!$F$6:$F$28,Barèmes!$A$6:$A$28,"Vitesse — 30 m (s)",Barèmes!$B$6:$B$28,H595,Barèmes!$C$6:$C$28,IF(H595="6ème","Mixte",G595)),Barèmes!$B$2,IF(R595&gt;=SUMIFS(Barèmes!$G$6:$G$28,Barèmes!$A$6:$A$28,"Vitesse — 30 m (s)",Barèmes!$B$6:$B$28,H595,Barèmes!$C$6:$C$28,IF(H595="6ème","Mixte",G595)),Barèmes!$C$2,IF(R595&gt;=SUMIFS(Barèmes!$H$6:$H$28,Barèmes!$A$6:$A$28,"Vitesse — 30 m (s)",Barèmes!$B$6:$B$28,H595,Barèmes!$C$6:$C$28,IF(H595="6ème","Mixte",G595)),Barèmes!$D$2,IF(R595&gt;=SUMIFS(Barèmes!$I$6:$I$28,Barèmes!$A$6:$A$28,"Vitesse — 30 m (s)",Barèmes!$B$6:$B$28,H595,Barèmes!$C$6:$C$28,IF(H595="6ème","Mixte",G595)),Barèmes!$E$2,Barèmes!$F$2))))))</f>
        <v/>
      </c>
      <c r="U595" s="22"/>
      <c r="V595" s="25" t="str">
        <f>IF(OR(U595="",SUMPRODUCT((Barèmes!$A$6:$A$28="Vitesse — 50 m (s)")*(Barèmes!$B$6:$B$28=H595)*(Barèmes!$C$6:$C$28=IF(H595="6ème","Mixte",G595)))=0),"",IF(SUMPRODUCT((Barèmes!$A$6:$A$28="Vitesse — 50 m (s)")*(Barèmes!$B$6:$B$28=H595)*(Barèmes!$C$6:$C$28=IF(H595="6ème","Mixte",G595))*(Barèmes!$J$6:$J$28="+"))&gt;0,IF(U595&lt;=SUMIFS(Barèmes!$D$6:$D$28,Barèmes!$A$6:$A$28,"Vitesse — 50 m (s)",Barèmes!$B$6:$B$28,H595,Barèmes!$C$6:$C$28,IF(H595="6ème","Mixte",G595)),"à besoin",IF(U595&lt;=SUMIFS(Barèmes!$E$6:$E$28,Barèmes!$A$6:$A$28,"Vitesse — 50 m (s)",Barèmes!$B$6:$B$28,H595,Barèmes!$C$6:$C$28,IF(H595="6ème","Mixte",G595)),"fragile","satisfaisant")),IF(U595&gt;=SUMIFS(Barèmes!$D$6:$D$28,Barèmes!$A$6:$A$28,"Vitesse — 50 m (s)",Barèmes!$B$6:$B$28,H595,Barèmes!$C$6:$C$28,IF(H595="6ème","Mixte",G595)),"à besoin",IF(U595&gt;=SUMIFS(Barèmes!$E$6:$E$28,Barèmes!$A$6:$A$28,"Vitesse — 50 m (s)",Barèmes!$B$6:$B$28,H595,Barèmes!$C$6:$C$28,IF(H595="6ème","Mixte",G595)),"fragile","satisfaisant"))))</f>
        <v/>
      </c>
      <c r="W595" s="25" t="str">
        <f>IF(OR(U595="",SUMPRODUCT((Barèmes!$A$6:$A$28="Vitesse — 50 m (s)")*(Barèmes!$B$6:$B$28=H595)*(Barèmes!$C$6:$C$28=IF(H595="6ème","Mixte",G595)))=0),"",IF(SUMPRODUCT((Barèmes!$A$6:$A$28="Vitesse — 50 m (s)")*(Barèmes!$B$6:$B$28=H595)*(Barèmes!$C$6:$C$28=IF(H595="6ème","Mixte",G595))*(Barèmes!$J$6:$J$28="+"))&gt;0,IF(U595&lt;=SUMIFS(Barèmes!$F$6:$F$28,Barèmes!$A$6:$A$28,"Vitesse — 50 m (s)",Barèmes!$B$6:$B$28,H595,Barèmes!$C$6:$C$28,IF(H595="6ème","Mixte",G595)),Barèmes!$B$2,IF(U595&lt;=SUMIFS(Barèmes!$G$6:$G$28,Barèmes!$A$6:$A$28,"Vitesse — 50 m (s)",Barèmes!$B$6:$B$28,H595,Barèmes!$C$6:$C$28,IF(H595="6ème","Mixte",G595)),Barèmes!$C$2,IF(U595&lt;=SUMIFS(Barèmes!$H$6:$H$28,Barèmes!$A$6:$A$28,"Vitesse — 50 m (s)",Barèmes!$B$6:$B$28,H595,Barèmes!$C$6:$C$28,IF(H595="6ème","Mixte",G595)),Barèmes!$D$2,IF(U595&lt;=SUMIFS(Barèmes!$I$6:$I$28,Barèmes!$A$6:$A$28,"Vitesse — 50 m (s)",Barèmes!$B$6:$B$28,H595,Barèmes!$C$6:$C$28,IF(H595="6ème","Mixte",G595)),Barèmes!$E$2,Barèmes!$F$2)))),IF(U595&gt;=SUMIFS(Barèmes!$F$6:$F$28,Barèmes!$A$6:$A$28,"Vitesse — 50 m (s)",Barèmes!$B$6:$B$28,H595,Barèmes!$C$6:$C$28,IF(H595="6ème","Mixte",G595)),Barèmes!$B$2,IF(U595&gt;=SUMIFS(Barèmes!$G$6:$G$28,Barèmes!$A$6:$A$28,"Vitesse — 50 m (s)",Barèmes!$B$6:$B$28,H595,Barèmes!$C$6:$C$28,IF(H595="6ème","Mixte",G595)),Barèmes!$C$2,IF(U595&gt;=SUMIFS(Barèmes!$H$6:$H$28,Barèmes!$A$6:$A$28,"Vitesse — 50 m (s)",Barèmes!$B$6:$B$28,H595,Barèmes!$C$6:$C$28,IF(H595="6ème","Mixte",G595)),Barèmes!$D$2,IF(U595&gt;=SUMIFS(Barèmes!$I$6:$I$28,Barèmes!$A$6:$A$28,"Vitesse — 50 m (s)",Barèmes!$B$6:$B$28,H595,Barèmes!$C$6:$C$28,IF(H595="6ème","Mixte",G595)),Barèmes!$E$2,Barèmes!$F$2))))))</f>
        <v/>
      </c>
      <c r="X595" s="18"/>
      <c r="Y595" s="26" t="str" cm="1">
        <f t="array" ref="Y595">IF(OR(X595="",SUMPRODUCT((Barèmes!$A$6:$A$28="Souplesse (score 1-5)")*(Barèmes!$B$6:$B$28=H595)*(Barèmes!$C$6:$C$28=IF(H595="6ème","Mixte",G595)))=0),"",IF(SUMPRODUCT((Barèmes!$A$6:$A$28="Souplesse (score 1-5)")*(Barèmes!$B$6:$B$28=H595)*(Barèmes!$C$6:$C$28=IF(H595="6ème","Mixte",G595))*(Barèmes!$J$6:$J$28="+"))&gt;0,IF(X595&lt;=SUMIFS(Barèmes!$D$6:$D$28,Barèmes!$A$6:$A$28,"Souplesse (score 1-5)",Barèmes!$B$6:$B$28,H595,Barèmes!$C$6:$C$28,IF(H595="6ème","Mixte",G595)),"à besoin",IF(X595&lt;=SUMIFS(Barèmes!$E$6:$E$28,Barèmes!$A$6:$A$28,"Souplesse (score 1-5)",Barèmes!$B$6:$B$28,H595,Barèmes!$C$6:$C$28,IF(H595="6ème","Mixte",G595)),"fragile","satisfaisant")),IF(X595&gt;=SUMIFS(Barèmes!$D$6:$D$28,Barèmes!$A$6:$A$28,"Souplesse (score 1-5)",Barèmes!$B$6:$B$28,H595,Barèmes!$C$6:$C$28,IF(H595="6ème","Mixte",G595)),"à besoin",IF(X595&gt;=SUMIFS(Barèmes!$E$6:$E$28,Barèmes!$A$6:$A$28,"Souplesse (score 1-5)",Barèmes!$B$6:$B$28,H595,Barèmes!$C$6:$C$28,IF(H595="6ème","Mixte",G595)),"fragile","satisfaisant"))))</f>
        <v/>
      </c>
      <c r="Z595" s="26" t="str" cm="1">
        <f t="array" ref="Z595">IF(OR(X595="",SUMPRODUCT((Barèmes!$A$6:$A$28="Souplesse (score 1-5)")*(Barèmes!$B$6:$B$28=H595)*(Barèmes!$C$6:$C$28=IF(H595="6ème","Mixte",G595)))=0),"",IF(SUMPRODUCT((Barèmes!$A$6:$A$28="Souplesse (score 1-5)")*(Barèmes!$B$6:$B$28=H595)*(Barèmes!$C$6:$C$28=IF(H595="6ème","Mixte",G595))*(Barèmes!$J$6:$J$28="+"))&gt;0,IF(X595&lt;=SUMIFS(Barèmes!$F$6:$F$28,Barèmes!$A$6:$A$28,"Souplesse (score 1-5)",Barèmes!$B$6:$B$28,H595,Barèmes!$C$6:$C$28,IF(H595="6ème","Mixte",G595)),Barèmes!$B$2,IF(X595&lt;=SUMIFS(Barèmes!$G$6:$G$28,Barèmes!$A$6:$A$28,"Souplesse (score 1-5)",Barèmes!$B$6:$B$28,H595,Barèmes!$C$6:$C$28,IF(H595="6ème","Mixte",G595)),Barèmes!$C$2,IF(X595&lt;=SUMIFS(Barèmes!$H$6:$H$28,Barèmes!$A$6:$A$28,"Souplesse (score 1-5)",Barèmes!$B$6:$B$28,H595,Barèmes!$C$6:$C$28,IF(H595="6ème","Mixte",G595)),Barèmes!$D$2,IF(X595&lt;=SUMIFS(Barèmes!$I$6:$I$28,Barèmes!$A$6:$A$28,"Souplesse (score 1-5)",Barèmes!$B$6:$B$28,H595,Barèmes!$C$6:$C$28,IF(H595="6ème","Mixte",G595)),Barèmes!$E$2,Barèmes!$F$2)))),IF(X595&gt;=SUMIFS(Barèmes!$F$6:$F$28,Barèmes!$A$6:$A$28,"Souplesse (score 1-5)",Barèmes!$B$6:$B$28,H595,Barèmes!$C$6:$C$28,IF(H595="6ème","Mixte",G595)),Barèmes!$B$2,IF(X595&gt;=SUMIFS(Barèmes!$G$6:$G$28,Barèmes!$A$6:$A$28,"Souplesse (score 1-5)",Barèmes!$B$6:$B$28,H595,Barèmes!$C$6:$C$28,IF(H595="6ème","Mixte",G595)),Barèmes!$C$2,IF(X595&gt;=SUMIFS(Barèmes!$H$6:$H$28,Barèmes!$A$6:$A$28,"Souplesse (score 1-5)",Barèmes!$B$6:$B$28,H595,Barèmes!$C$6:$C$28,IF(H595="6ème","Mixte",G595)),Barèmes!$D$2,IF(X595&gt;=SUMIFS(Barèmes!$I$6:$I$28,Barèmes!$A$6:$A$28,"Souplesse (score 1-5)",Barèmes!$B$6:$B$28,H595,Barèmes!$C$6:$C$28,IF(H595="6ème","Mixte",G595)),Barèmes!$E$2,Barèmes!$F$2))))))</f>
        <v/>
      </c>
      <c r="AA595" s="22"/>
      <c r="AB595" s="27" t="str">
        <f>IF(OR(AA595="",SUMPRODUCT((Barèmes!$A$6:$A$28="Agilité — T-test 974 (s)")*(Barèmes!$B$6:$B$28=H595)*(Barèmes!$C$6:$C$28=IF(H595="6ème","Mixte",G595)))=0),"",IF(SUMPRODUCT((Barèmes!$A$6:$A$28="Agilité — T-test 974 (s)")*(Barèmes!$B$6:$B$28=H595)*(Barèmes!$C$6:$C$28=IF(H595="6ème","Mixte",G595))*(Barèmes!$J$6:$J$28="+"))&gt;0,IF(AA595&lt;=SUMIFS(Barèmes!$D$6:$D$28,Barèmes!$A$6:$A$28,"Agilité — T-test 974 (s)",Barèmes!$B$6:$B$28,H595,Barèmes!$C$6:$C$28,IF(H595="6ème","Mixte",G595)),"à besoin",IF(AA595&lt;=SUMIFS(Barèmes!$E$6:$E$28,Barèmes!$A$6:$A$28,"Agilité — T-test 974 (s)",Barèmes!$B$6:$B$28,H595,Barèmes!$C$6:$C$28,IF(H595="6ème","Mixte",G595)),"fragile","satisfaisant")),IF(AA595&gt;=SUMIFS(Barèmes!$D$6:$D$28,Barèmes!$A$6:$A$28,"Agilité — T-test 974 (s)",Barèmes!$B$6:$B$28,H595,Barèmes!$C$6:$C$28,IF(H595="6ème","Mixte",G595)),"à besoin",IF(AA595&gt;=SUMIFS(Barèmes!$E$6:$E$28,Barèmes!$A$6:$A$28,"Agilité — T-test 974 (s)",Barèmes!$B$6:$B$28,H595,Barèmes!$C$6:$C$28,IF(H595="6ème","Mixte",G595)),"fragile","satisfaisant"))))</f>
        <v/>
      </c>
      <c r="AC595" s="27" t="str">
        <f>IF(OR(AA595="",SUMPRODUCT((Barèmes!$A$6:$A$28="Agilité — T-test 974 (s)")*(Barèmes!$B$6:$B$28=H595)*(Barèmes!$C$6:$C$28=IF(H595="6ème","Mixte",G595)))=0),"",IF(SUMPRODUCT((Barèmes!$A$6:$A$28="Agilité — T-test 974 (s)")*(Barèmes!$B$6:$B$28=H595)*(Barèmes!$C$6:$C$28=IF(H595="6ème","Mixte",G595))*(Barèmes!$J$6:$J$28="+"))&gt;0,IF(AA595&lt;=SUMIFS(Barèmes!$F$6:$F$28,Barèmes!$A$6:$A$28,"Agilité — T-test 974 (s)",Barèmes!$B$6:$B$28,H595,Barèmes!$C$6:$C$28,IF(H595="6ème","Mixte",G595)),Barèmes!$B$2,IF(AA595&lt;=SUMIFS(Barèmes!$G$6:$G$28,Barèmes!$A$6:$A$28,"Agilité — T-test 974 (s)",Barèmes!$B$6:$B$28,H595,Barèmes!$C$6:$C$28,IF(H595="6ème","Mixte",G595)),Barèmes!$C$2,IF(AA595&lt;=SUMIFS(Barèmes!$H$6:$H$28,Barèmes!$A$6:$A$28,"Agilité — T-test 974 (s)",Barèmes!$B$6:$B$28,H595,Barèmes!$C$6:$C$28,IF(H595="6ème","Mixte",G595)),Barèmes!$D$2,IF(AA595&lt;=SUMIFS(Barèmes!$I$6:$I$28,Barèmes!$A$6:$A$28,"Agilité — T-test 974 (s)",Barèmes!$B$6:$B$28,H595,Barèmes!$C$6:$C$28,IF(H595="6ème","Mixte",G595)),Barèmes!$E$2,Barèmes!$F$2)))),IF(AA595&gt;=SUMIFS(Barèmes!$F$6:$F$28,Barèmes!$A$6:$A$28,"Agilité — T-test 974 (s)",Barèmes!$B$6:$B$28,H595,Barèmes!$C$6:$C$28,IF(H595="6ème","Mixte",G595)),Barèmes!$B$2,IF(AA595&gt;=SUMIFS(Barèmes!$G$6:$G$28,Barèmes!$A$6:$A$28,"Agilité — T-test 974 (s)",Barèmes!$B$6:$B$28,H595,Barèmes!$C$6:$C$28,IF(H595="6ème","Mixte",G595)),Barèmes!$C$2,IF(AA595&gt;=SUMIFS(Barèmes!$H$6:$H$28,Barèmes!$A$6:$A$28,"Agilité — T-test 974 (s)",Barèmes!$B$6:$B$28,H595,Barèmes!$C$6:$C$28,IF(H595="6ème","Mixte",G595)),Barèmes!$D$2,IF(AA595&gt;=SUMIFS(Barèmes!$I$6:$I$28,Barèmes!$A$6:$A$28,"Agilité — T-test 974 (s)",Barèmes!$B$6:$B$28,H595,Barèmes!$C$6:$C$28,IF(H595="6ème","Mixte",G595)),Barèmes!$E$2,Barèmes!$F$2))))))</f>
        <v/>
      </c>
      <c r="AD595" s="28" t="str">
        <f t="shared" si="74"/>
        <v/>
      </c>
      <c r="AE595" s="29" t="str">
        <f t="shared" si="75"/>
        <v/>
      </c>
      <c r="AF595" s="30" t="str">
        <f>IF(OR(AD595="",SUMPRODUCT((Barèmes!$A$6:$A$28="Surcoût d'agilité (s) — technique")*(Barèmes!$B$6:$B$28=H595)*(Barèmes!$C$6:$C$28=IF(H595="6ème","Mixte",G595)))=0),"",IF(SUMPRODUCT((Barèmes!$A$6:$A$28="Surcoût d'agilité (s) — technique")*(Barèmes!$B$6:$B$28=H595)*(Barèmes!$C$6:$C$28=IF(H595="6ème","Mixte",G595))*(Barèmes!$J$6:$J$28="+"))&gt;0,IF(AD595&lt;=SUMIFS(Barèmes!$D$6:$D$28,Barèmes!$A$6:$A$28,"Surcoût d'agilité (s) — technique",Barèmes!$B$6:$B$28,H595,Barèmes!$C$6:$C$28,IF(H595="6ème","Mixte",G595)),"à besoin",IF(AD595&lt;=SUMIFS(Barèmes!$E$6:$E$28,Barèmes!$A$6:$A$28,"Surcoût d'agilité (s) — technique",Barèmes!$B$6:$B$28,H595,Barèmes!$C$6:$C$28,IF(H595="6ème","Mixte",G595)),"fragile","satisfaisant")),IF(AD595&gt;=SUMIFS(Barèmes!$D$6:$D$28,Barèmes!$A$6:$A$28,"Surcoût d'agilité (s) — technique",Barèmes!$B$6:$B$28,H595,Barèmes!$C$6:$C$28,IF(H595="6ème","Mixte",G595)),"à besoin",IF(AD595&gt;=SUMIFS(Barèmes!$E$6:$E$28,Barèmes!$A$6:$A$28,"Surcoût d'agilité (s) — technique",Barèmes!$B$6:$B$28,H595,Barèmes!$C$6:$C$28,IF(H595="6ème","Mixte",G595)),"fragile","satisfaisant"))))</f>
        <v/>
      </c>
      <c r="AG595" s="30" t="str">
        <f>IF(OR(AD595="",SUMPRODUCT((Barèmes!$A$6:$A$28="Surcoût d'agilité (s) — technique")*(Barèmes!$B$6:$B$28=H595)*(Barèmes!$C$6:$C$28=IF(H595="6ème","Mixte",G595)))=0),"",IF(SUMPRODUCT((Barèmes!$A$6:$A$28="Surcoût d'agilité (s) — technique")*(Barèmes!$B$6:$B$28=H595)*(Barèmes!$C$6:$C$28=IF(H595="6ème","Mixte",G595))*(Barèmes!$J$6:$J$28="+"))&gt;0,IF(AD595&lt;=SUMIFS(Barèmes!$F$6:$F$28,Barèmes!$A$6:$A$28,"Surcoût d'agilité (s) — technique",Barèmes!$B$6:$B$28,H595,Barèmes!$C$6:$C$28,IF(H595="6ème","Mixte",G595)),Barèmes!$B$2,IF(AD595&lt;=SUMIFS(Barèmes!$G$6:$G$28,Barèmes!$A$6:$A$28,"Surcoût d'agilité (s) — technique",Barèmes!$B$6:$B$28,H595,Barèmes!$C$6:$C$28,IF(H595="6ème","Mixte",G595)),Barèmes!$C$2,IF(AD595&lt;=SUMIFS(Barèmes!$H$6:$H$28,Barèmes!$A$6:$A$28,"Surcoût d'agilité (s) — technique",Barèmes!$B$6:$B$28,H595,Barèmes!$C$6:$C$28,IF(H595="6ème","Mixte",G595)),Barèmes!$D$2,IF(AD595&lt;=SUMIFS(Barèmes!$I$6:$I$28,Barèmes!$A$6:$A$28,"Surcoût d'agilité (s) — technique",Barèmes!$B$6:$B$28,H595,Barèmes!$C$6:$C$28,IF(H595="6ème","Mixte",G595)),Barèmes!$E$2,Barèmes!$F$2)))),IF(AD595&gt;=SUMIFS(Barèmes!$F$6:$F$28,Barèmes!$A$6:$A$28,"Surcoût d'agilité (s) — technique",Barèmes!$B$6:$B$28,H595,Barèmes!$C$6:$C$28,IF(H595="6ème","Mixte",G595)),Barèmes!$B$2,IF(AD595&gt;=SUMIFS(Barèmes!$G$6:$G$28,Barèmes!$A$6:$A$28,"Surcoût d'agilité (s) — technique",Barèmes!$B$6:$B$28,H595,Barèmes!$C$6:$C$28,IF(H595="6ème","Mixte",G595)),Barèmes!$C$2,IF(AD595&gt;=SUMIFS(Barèmes!$H$6:$H$28,Barèmes!$A$6:$A$28,"Surcoût d'agilité (s) — technique",Barèmes!$B$6:$B$28,H595,Barèmes!$C$6:$C$28,IF(H595="6ème","Mixte",G595)),Barèmes!$D$2,IF(AD595&gt;=SUMIFS(Barèmes!$I$6:$I$28,Barèmes!$A$6:$A$28,"Surcoût d'agilité (s) — technique",Barèmes!$B$6:$B$28,H595,Barèmes!$C$6:$C$28,IF(H595="6ème","Mixte",G595)),Barèmes!$E$2,Barèmes!$F$2))))))</f>
        <v/>
      </c>
      <c r="AH595" s="31" t="str">
        <f>IF((IF(N595="",0,1)+IF(Q595="",0,1)+IF(W595="",0,1)+IF(Z595="",0,1)+IF(AC595="",0,1))=0,"",3*IF(N595=Barèmes!$B$2,1,IF(N595=Barèmes!$C$2,2,IF(N595=Barèmes!$D$2,3,IF(N595=Barèmes!$E$2,4,IF(N595=Barèmes!$F$2,5,0)))))+3*IF(Q595=Barèmes!$B$2,1,IF(Q595=Barèmes!$C$2,2,IF(Q595=Barèmes!$D$2,3,IF(Q595=Barèmes!$E$2,4,IF(Q595=Barèmes!$F$2,5,0)))))+2*IF(W595=Barèmes!$B$2,1,IF(W595=Barèmes!$C$2,2,IF(W595=Barèmes!$D$2,3,IF(W595=Barèmes!$E$2,4,IF(W595=Barèmes!$F$2,5,0)))))+1*IF(Z595=Barèmes!$B$2,1,IF(Z595=Barèmes!$C$2,2,IF(Z595=Barèmes!$D$2,3,IF(Z595=Barèmes!$E$2,4,IF(Z595=Barèmes!$F$2,5,0)))))+1*IF(AC595=Barèmes!$B$2,1,IF(AC595=Barèmes!$C$2,2,IF(AC595=Barèmes!$D$2,3,IF(AC595=Barèmes!$E$2,4,IF(AC595=Barèmes!$F$2,5,0))))))</f>
        <v/>
      </c>
      <c r="AI595" s="31"/>
      <c r="AJ595" s="32" t="str">
        <f>IFERROR(INDEX(Croissance!$B$5:$B$604,MATCH(A595,Croissance!$A$5:$A$604,0)),"")</f>
        <v/>
      </c>
      <c r="AK595" s="32" t="str">
        <f>IFERROR(INDEX(Croissance!$C$5:$C$604,MATCH(A595,Croissance!$A$5:$A$604,0)),"")</f>
        <v/>
      </c>
      <c r="AL595" s="32" t="str">
        <f>IFERROR(INDEX(Croissance!$D$5:$D$604,MATCH(A595,Croissance!$A$5:$A$604,0)),"")</f>
        <v/>
      </c>
      <c r="AM595" s="32" t="str">
        <f>IFERROR(INDEX(Croissance!$E$5:$E$604,MATCH(A595,Croissance!$A$5:$A$604,0)),"")</f>
        <v/>
      </c>
      <c r="AO595" s="33">
        <f t="shared" si="80"/>
        <v>0</v>
      </c>
      <c r="AP595" s="33">
        <f t="shared" si="76"/>
        <v>0</v>
      </c>
      <c r="AQ595" s="33">
        <f>IF(A595="",0,IF(AND(OR('Synthèse classe'!$C$2="Tous",C595='Synthèse classe'!$C$2),OR('Synthèse classe'!$C$3="Toutes",D595='Synthèse classe'!$C$3),OR('Synthèse classe'!$C$4="Toutes",AND('Synthèse classe'!$C$4="Dernière",AP595=1),B595=IFERROR(VALUE('Synthèse classe'!$C$4),0))),1,0))</f>
        <v>0</v>
      </c>
      <c r="AR595" s="34" t="str">
        <f t="shared" si="77"/>
        <v/>
      </c>
    </row>
    <row r="596" spans="1:44" x14ac:dyDescent="0.2">
      <c r="A596" s="17" t="str">
        <f t="shared" si="73"/>
        <v/>
      </c>
      <c r="B596" s="18"/>
      <c r="C596" s="19"/>
      <c r="D596" s="19"/>
      <c r="E596" s="19"/>
      <c r="F596" s="19"/>
      <c r="G596" s="19"/>
      <c r="H596" s="17" t="str">
        <f t="shared" si="78"/>
        <v/>
      </c>
      <c r="I596" s="20"/>
      <c r="J596" s="18"/>
      <c r="K596" s="19"/>
      <c r="L596" s="21" t="str">
        <f t="shared" si="79"/>
        <v/>
      </c>
      <c r="M596" s="21" t="str">
        <f>IF(OR(J596="",SUMPRODUCT((Barèmes!$A$6:$A$28="Endurance — Luc Léger (palier)")*(Barèmes!$B$6:$B$28=H596)*(Barèmes!$C$6:$C$28=IF(H596="6ème","Mixte",G596)))=0),"",IF(SUMPRODUCT((Barèmes!$A$6:$A$28="Endurance — Luc Léger (palier)")*(Barèmes!$B$6:$B$28=H596)*(Barèmes!$C$6:$C$28=IF(H596="6ème","Mixte",G596))*(Barèmes!$J$6:$J$28="+"))&gt;0,IF(J596&lt;=SUMIFS(Barèmes!$D$6:$D$28,Barèmes!$A$6:$A$28,"Endurance — Luc Léger (palier)",Barèmes!$B$6:$B$28,H596,Barèmes!$C$6:$C$28,IF(H596="6ème","Mixte",G596)),"à besoin",IF(J596&lt;=SUMIFS(Barèmes!$E$6:$E$28,Barèmes!$A$6:$A$28,"Endurance — Luc Léger (palier)",Barèmes!$B$6:$B$28,H596,Barèmes!$C$6:$C$28,IF(H596="6ème","Mixte",G596)),"fragile","satisfaisant")),IF(J596&gt;=SUMIFS(Barèmes!$D$6:$D$28,Barèmes!$A$6:$A$28,"Endurance — Luc Léger (palier)",Barèmes!$B$6:$B$28,H596,Barèmes!$C$6:$C$28,IF(H596="6ème","Mixte",G596)),"à besoin",IF(J596&gt;=SUMIFS(Barèmes!$E$6:$E$28,Barèmes!$A$6:$A$28,"Endurance — Luc Léger (palier)",Barèmes!$B$6:$B$28,H596,Barèmes!$C$6:$C$28,IF(H596="6ème","Mixte",G596)),"fragile","satisfaisant"))))</f>
        <v/>
      </c>
      <c r="N596" s="21" t="str">
        <f>IF(OR(J596="",SUMPRODUCT((Barèmes!$A$6:$A$28="Endurance — Luc Léger (palier)")*(Barèmes!$B$6:$B$28=H596)*(Barèmes!$C$6:$C$28=IF(H596="6ème","Mixte",G596)))=0),"",IF(SUMPRODUCT((Barèmes!$A$6:$A$28="Endurance — Luc Léger (palier)")*(Barèmes!$B$6:$B$28=H596)*(Barèmes!$C$6:$C$28=IF(H596="6ème","Mixte",G596))*(Barèmes!$J$6:$J$28="+"))&gt;0,IF(J596&lt;=SUMIFS(Barèmes!$F$6:$F$28,Barèmes!$A$6:$A$28,"Endurance — Luc Léger (palier)",Barèmes!$B$6:$B$28,H596,Barèmes!$C$6:$C$28,IF(H596="6ème","Mixte",G596)),Barèmes!$B$2,IF(J596&lt;=SUMIFS(Barèmes!$G$6:$G$28,Barèmes!$A$6:$A$28,"Endurance — Luc Léger (palier)",Barèmes!$B$6:$B$28,H596,Barèmes!$C$6:$C$28,IF(H596="6ème","Mixte",G596)),Barèmes!$C$2,IF(J596&lt;=SUMIFS(Barèmes!$H$6:$H$28,Barèmes!$A$6:$A$28,"Endurance — Luc Léger (palier)",Barèmes!$B$6:$B$28,H596,Barèmes!$C$6:$C$28,IF(H596="6ème","Mixte",G596)),Barèmes!$D$2,IF(J596&lt;=SUMIFS(Barèmes!$I$6:$I$28,Barèmes!$A$6:$A$28,"Endurance — Luc Léger (palier)",Barèmes!$B$6:$B$28,H596,Barèmes!$C$6:$C$28,IF(H596="6ème","Mixte",G596)),Barèmes!$E$2,Barèmes!$F$2)))),IF(J596&gt;=SUMIFS(Barèmes!$F$6:$F$28,Barèmes!$A$6:$A$28,"Endurance — Luc Léger (palier)",Barèmes!$B$6:$B$28,H596,Barèmes!$C$6:$C$28,IF(H596="6ème","Mixte",G596)),Barèmes!$B$2,IF(J596&gt;=SUMIFS(Barèmes!$G$6:$G$28,Barèmes!$A$6:$A$28,"Endurance — Luc Léger (palier)",Barèmes!$B$6:$B$28,H596,Barèmes!$C$6:$C$28,IF(H596="6ème","Mixte",G596)),Barèmes!$C$2,IF(J596&gt;=SUMIFS(Barèmes!$H$6:$H$28,Barèmes!$A$6:$A$28,"Endurance — Luc Léger (palier)",Barèmes!$B$6:$B$28,H596,Barèmes!$C$6:$C$28,IF(H596="6ème","Mixte",G596)),Barèmes!$D$2,IF(J596&gt;=SUMIFS(Barèmes!$I$6:$I$28,Barèmes!$A$6:$A$28,"Endurance — Luc Léger (palier)",Barèmes!$B$6:$B$28,H596,Barèmes!$C$6:$C$28,IF(H596="6ème","Mixte",G596)),Barèmes!$E$2,Barèmes!$F$2))))))</f>
        <v/>
      </c>
      <c r="O596" s="22"/>
      <c r="P596" s="23" t="str">
        <f>IF(OR(O596="",SUMPRODUCT((Barèmes!$A$6:$A$28="Force bas du corps — Saut en longueur (m)")*(Barèmes!$B$6:$B$28=H596)*(Barèmes!$C$6:$C$28=IF(H596="6ème","Mixte",G596)))=0),"",IF(SUMPRODUCT((Barèmes!$A$6:$A$28="Force bas du corps — Saut en longueur (m)")*(Barèmes!$B$6:$B$28=H596)*(Barèmes!$C$6:$C$28=IF(H596="6ème","Mixte",G596))*(Barèmes!$J$6:$J$28="+"))&gt;0,IF(O596&lt;=SUMIFS(Barèmes!$D$6:$D$28,Barèmes!$A$6:$A$28,"Force bas du corps — Saut en longueur (m)",Barèmes!$B$6:$B$28,H596,Barèmes!$C$6:$C$28,IF(H596="6ème","Mixte",G596)),"à besoin",IF(O596&lt;=SUMIFS(Barèmes!$E$6:$E$28,Barèmes!$A$6:$A$28,"Force bas du corps — Saut en longueur (m)",Barèmes!$B$6:$B$28,H596,Barèmes!$C$6:$C$28,IF(H596="6ème","Mixte",G596)),"fragile","satisfaisant")),IF(O596&gt;=SUMIFS(Barèmes!$D$6:$D$28,Barèmes!$A$6:$A$28,"Force bas du corps — Saut en longueur (m)",Barèmes!$B$6:$B$28,H596,Barèmes!$C$6:$C$28,IF(H596="6ème","Mixte",G596)),"à besoin",IF(O596&gt;=SUMIFS(Barèmes!$E$6:$E$28,Barèmes!$A$6:$A$28,"Force bas du corps — Saut en longueur (m)",Barèmes!$B$6:$B$28,H596,Barèmes!$C$6:$C$28,IF(H596="6ème","Mixte",G596)),"fragile","satisfaisant"))))</f>
        <v/>
      </c>
      <c r="Q596" s="23" t="str">
        <f>IF(OR(O596="",SUMPRODUCT((Barèmes!$A$6:$A$28="Force bas du corps — Saut en longueur (m)")*(Barèmes!$B$6:$B$28=H596)*(Barèmes!$C$6:$C$28=IF(H596="6ème","Mixte",G596)))=0),"",IF(SUMPRODUCT((Barèmes!$A$6:$A$28="Force bas du corps — Saut en longueur (m)")*(Barèmes!$B$6:$B$28=H596)*(Barèmes!$C$6:$C$28=IF(H596="6ème","Mixte",G596))*(Barèmes!$J$6:$J$28="+"))&gt;0,IF(O596&lt;=SUMIFS(Barèmes!$F$6:$F$28,Barèmes!$A$6:$A$28,"Force bas du corps — Saut en longueur (m)",Barèmes!$B$6:$B$28,H596,Barèmes!$C$6:$C$28,IF(H596="6ème","Mixte",G596)),Barèmes!$B$2,IF(O596&lt;=SUMIFS(Barèmes!$G$6:$G$28,Barèmes!$A$6:$A$28,"Force bas du corps — Saut en longueur (m)",Barèmes!$B$6:$B$28,H596,Barèmes!$C$6:$C$28,IF(H596="6ème","Mixte",G596)),Barèmes!$C$2,IF(O596&lt;=SUMIFS(Barèmes!$H$6:$H$28,Barèmes!$A$6:$A$28,"Force bas du corps — Saut en longueur (m)",Barèmes!$B$6:$B$28,H596,Barèmes!$C$6:$C$28,IF(H596="6ème","Mixte",G596)),Barèmes!$D$2,IF(O596&lt;=SUMIFS(Barèmes!$I$6:$I$28,Barèmes!$A$6:$A$28,"Force bas du corps — Saut en longueur (m)",Barèmes!$B$6:$B$28,H596,Barèmes!$C$6:$C$28,IF(H596="6ème","Mixte",G596)),Barèmes!$E$2,Barèmes!$F$2)))),IF(O596&gt;=SUMIFS(Barèmes!$F$6:$F$28,Barèmes!$A$6:$A$28,"Force bas du corps — Saut en longueur (m)",Barèmes!$B$6:$B$28,H596,Barèmes!$C$6:$C$28,IF(H596="6ème","Mixte",G596)),Barèmes!$B$2,IF(O596&gt;=SUMIFS(Barèmes!$G$6:$G$28,Barèmes!$A$6:$A$28,"Force bas du corps — Saut en longueur (m)",Barèmes!$B$6:$B$28,H596,Barèmes!$C$6:$C$28,IF(H596="6ème","Mixte",G596)),Barèmes!$C$2,IF(O596&gt;=SUMIFS(Barèmes!$H$6:$H$28,Barèmes!$A$6:$A$28,"Force bas du corps — Saut en longueur (m)",Barèmes!$B$6:$B$28,H596,Barèmes!$C$6:$C$28,IF(H596="6ème","Mixte",G596)),Barèmes!$D$2,IF(O596&gt;=SUMIFS(Barèmes!$I$6:$I$28,Barèmes!$A$6:$A$28,"Force bas du corps — Saut en longueur (m)",Barèmes!$B$6:$B$28,H596,Barèmes!$C$6:$C$28,IF(H596="6ème","Mixte",G596)),Barèmes!$E$2,Barèmes!$F$2))))))</f>
        <v/>
      </c>
      <c r="R596" s="22"/>
      <c r="S596" s="24" t="str">
        <f>IF(OR(R596="",SUMPRODUCT((Barèmes!$A$6:$A$28="Vitesse — 30 m (s)")*(Barèmes!$B$6:$B$28=H596)*(Barèmes!$C$6:$C$28=IF(H596="6ème","Mixte",G596)))=0),"",IF(SUMPRODUCT((Barèmes!$A$6:$A$28="Vitesse — 30 m (s)")*(Barèmes!$B$6:$B$28=H596)*(Barèmes!$C$6:$C$28=IF(H596="6ème","Mixte",G596))*(Barèmes!$J$6:$J$28="+"))&gt;0,IF(R596&lt;=SUMIFS(Barèmes!$D$6:$D$28,Barèmes!$A$6:$A$28,"Vitesse — 30 m (s)",Barèmes!$B$6:$B$28,H596,Barèmes!$C$6:$C$28,IF(H596="6ème","Mixte",G596)),"à besoin",IF(R596&lt;=SUMIFS(Barèmes!$E$6:$E$28,Barèmes!$A$6:$A$28,"Vitesse — 30 m (s)",Barèmes!$B$6:$B$28,H596,Barèmes!$C$6:$C$28,IF(H596="6ème","Mixte",G596)),"fragile","satisfaisant")),IF(R596&gt;=SUMIFS(Barèmes!$D$6:$D$28,Barèmes!$A$6:$A$28,"Vitesse — 30 m (s)",Barèmes!$B$6:$B$28,H596,Barèmes!$C$6:$C$28,IF(H596="6ème","Mixte",G596)),"à besoin",IF(R596&gt;=SUMIFS(Barèmes!$E$6:$E$28,Barèmes!$A$6:$A$28,"Vitesse — 30 m (s)",Barèmes!$B$6:$B$28,H596,Barèmes!$C$6:$C$28,IF(H596="6ème","Mixte",G596)),"fragile","satisfaisant"))))</f>
        <v/>
      </c>
      <c r="T596" s="24" t="str">
        <f>IF(OR(R596="",SUMPRODUCT((Barèmes!$A$6:$A$28="Vitesse — 30 m (s)")*(Barèmes!$B$6:$B$28=H596)*(Barèmes!$C$6:$C$28=IF(H596="6ème","Mixte",G596)))=0),"",IF(SUMPRODUCT((Barèmes!$A$6:$A$28="Vitesse — 30 m (s)")*(Barèmes!$B$6:$B$28=H596)*(Barèmes!$C$6:$C$28=IF(H596="6ème","Mixte",G596))*(Barèmes!$J$6:$J$28="+"))&gt;0,IF(R596&lt;=SUMIFS(Barèmes!$F$6:$F$28,Barèmes!$A$6:$A$28,"Vitesse — 30 m (s)",Barèmes!$B$6:$B$28,H596,Barèmes!$C$6:$C$28,IF(H596="6ème","Mixte",G596)),Barèmes!$B$2,IF(R596&lt;=SUMIFS(Barèmes!$G$6:$G$28,Barèmes!$A$6:$A$28,"Vitesse — 30 m (s)",Barèmes!$B$6:$B$28,H596,Barèmes!$C$6:$C$28,IF(H596="6ème","Mixte",G596)),Barèmes!$C$2,IF(R596&lt;=SUMIFS(Barèmes!$H$6:$H$28,Barèmes!$A$6:$A$28,"Vitesse — 30 m (s)",Barèmes!$B$6:$B$28,H596,Barèmes!$C$6:$C$28,IF(H596="6ème","Mixte",G596)),Barèmes!$D$2,IF(R596&lt;=SUMIFS(Barèmes!$I$6:$I$28,Barèmes!$A$6:$A$28,"Vitesse — 30 m (s)",Barèmes!$B$6:$B$28,H596,Barèmes!$C$6:$C$28,IF(H596="6ème","Mixte",G596)),Barèmes!$E$2,Barèmes!$F$2)))),IF(R596&gt;=SUMIFS(Barèmes!$F$6:$F$28,Barèmes!$A$6:$A$28,"Vitesse — 30 m (s)",Barèmes!$B$6:$B$28,H596,Barèmes!$C$6:$C$28,IF(H596="6ème","Mixte",G596)),Barèmes!$B$2,IF(R596&gt;=SUMIFS(Barèmes!$G$6:$G$28,Barèmes!$A$6:$A$28,"Vitesse — 30 m (s)",Barèmes!$B$6:$B$28,H596,Barèmes!$C$6:$C$28,IF(H596="6ème","Mixte",G596)),Barèmes!$C$2,IF(R596&gt;=SUMIFS(Barèmes!$H$6:$H$28,Barèmes!$A$6:$A$28,"Vitesse — 30 m (s)",Barèmes!$B$6:$B$28,H596,Barèmes!$C$6:$C$28,IF(H596="6ème","Mixte",G596)),Barèmes!$D$2,IF(R596&gt;=SUMIFS(Barèmes!$I$6:$I$28,Barèmes!$A$6:$A$28,"Vitesse — 30 m (s)",Barèmes!$B$6:$B$28,H596,Barèmes!$C$6:$C$28,IF(H596="6ème","Mixte",G596)),Barèmes!$E$2,Barèmes!$F$2))))))</f>
        <v/>
      </c>
      <c r="U596" s="22"/>
      <c r="V596" s="25" t="str">
        <f>IF(OR(U596="",SUMPRODUCT((Barèmes!$A$6:$A$28="Vitesse — 50 m (s)")*(Barèmes!$B$6:$B$28=H596)*(Barèmes!$C$6:$C$28=IF(H596="6ème","Mixte",G596)))=0),"",IF(SUMPRODUCT((Barèmes!$A$6:$A$28="Vitesse — 50 m (s)")*(Barèmes!$B$6:$B$28=H596)*(Barèmes!$C$6:$C$28=IF(H596="6ème","Mixte",G596))*(Barèmes!$J$6:$J$28="+"))&gt;0,IF(U596&lt;=SUMIFS(Barèmes!$D$6:$D$28,Barèmes!$A$6:$A$28,"Vitesse — 50 m (s)",Barèmes!$B$6:$B$28,H596,Barèmes!$C$6:$C$28,IF(H596="6ème","Mixte",G596)),"à besoin",IF(U596&lt;=SUMIFS(Barèmes!$E$6:$E$28,Barèmes!$A$6:$A$28,"Vitesse — 50 m (s)",Barèmes!$B$6:$B$28,H596,Barèmes!$C$6:$C$28,IF(H596="6ème","Mixte",G596)),"fragile","satisfaisant")),IF(U596&gt;=SUMIFS(Barèmes!$D$6:$D$28,Barèmes!$A$6:$A$28,"Vitesse — 50 m (s)",Barèmes!$B$6:$B$28,H596,Barèmes!$C$6:$C$28,IF(H596="6ème","Mixte",G596)),"à besoin",IF(U596&gt;=SUMIFS(Barèmes!$E$6:$E$28,Barèmes!$A$6:$A$28,"Vitesse — 50 m (s)",Barèmes!$B$6:$B$28,H596,Barèmes!$C$6:$C$28,IF(H596="6ème","Mixte",G596)),"fragile","satisfaisant"))))</f>
        <v/>
      </c>
      <c r="W596" s="25" t="str">
        <f>IF(OR(U596="",SUMPRODUCT((Barèmes!$A$6:$A$28="Vitesse — 50 m (s)")*(Barèmes!$B$6:$B$28=H596)*(Barèmes!$C$6:$C$28=IF(H596="6ème","Mixte",G596)))=0),"",IF(SUMPRODUCT((Barèmes!$A$6:$A$28="Vitesse — 50 m (s)")*(Barèmes!$B$6:$B$28=H596)*(Barèmes!$C$6:$C$28=IF(H596="6ème","Mixte",G596))*(Barèmes!$J$6:$J$28="+"))&gt;0,IF(U596&lt;=SUMIFS(Barèmes!$F$6:$F$28,Barèmes!$A$6:$A$28,"Vitesse — 50 m (s)",Barèmes!$B$6:$B$28,H596,Barèmes!$C$6:$C$28,IF(H596="6ème","Mixte",G596)),Barèmes!$B$2,IF(U596&lt;=SUMIFS(Barèmes!$G$6:$G$28,Barèmes!$A$6:$A$28,"Vitesse — 50 m (s)",Barèmes!$B$6:$B$28,H596,Barèmes!$C$6:$C$28,IF(H596="6ème","Mixte",G596)),Barèmes!$C$2,IF(U596&lt;=SUMIFS(Barèmes!$H$6:$H$28,Barèmes!$A$6:$A$28,"Vitesse — 50 m (s)",Barèmes!$B$6:$B$28,H596,Barèmes!$C$6:$C$28,IF(H596="6ème","Mixte",G596)),Barèmes!$D$2,IF(U596&lt;=SUMIFS(Barèmes!$I$6:$I$28,Barèmes!$A$6:$A$28,"Vitesse — 50 m (s)",Barèmes!$B$6:$B$28,H596,Barèmes!$C$6:$C$28,IF(H596="6ème","Mixte",G596)),Barèmes!$E$2,Barèmes!$F$2)))),IF(U596&gt;=SUMIFS(Barèmes!$F$6:$F$28,Barèmes!$A$6:$A$28,"Vitesse — 50 m (s)",Barèmes!$B$6:$B$28,H596,Barèmes!$C$6:$C$28,IF(H596="6ème","Mixte",G596)),Barèmes!$B$2,IF(U596&gt;=SUMIFS(Barèmes!$G$6:$G$28,Barèmes!$A$6:$A$28,"Vitesse — 50 m (s)",Barèmes!$B$6:$B$28,H596,Barèmes!$C$6:$C$28,IF(H596="6ème","Mixte",G596)),Barèmes!$C$2,IF(U596&gt;=SUMIFS(Barèmes!$H$6:$H$28,Barèmes!$A$6:$A$28,"Vitesse — 50 m (s)",Barèmes!$B$6:$B$28,H596,Barèmes!$C$6:$C$28,IF(H596="6ème","Mixte",G596)),Barèmes!$D$2,IF(U596&gt;=SUMIFS(Barèmes!$I$6:$I$28,Barèmes!$A$6:$A$28,"Vitesse — 50 m (s)",Barèmes!$B$6:$B$28,H596,Barèmes!$C$6:$C$28,IF(H596="6ème","Mixte",G596)),Barèmes!$E$2,Barèmes!$F$2))))))</f>
        <v/>
      </c>
      <c r="X596" s="18"/>
      <c r="Y596" s="26" t="str" cm="1">
        <f t="array" ref="Y596">IF(OR(X596="",SUMPRODUCT((Barèmes!$A$6:$A$28="Souplesse (score 1-5)")*(Barèmes!$B$6:$B$28=H596)*(Barèmes!$C$6:$C$28=IF(H596="6ème","Mixte",G596)))=0),"",IF(SUMPRODUCT((Barèmes!$A$6:$A$28="Souplesse (score 1-5)")*(Barèmes!$B$6:$B$28=H596)*(Barèmes!$C$6:$C$28=IF(H596="6ème","Mixte",G596))*(Barèmes!$J$6:$J$28="+"))&gt;0,IF(X596&lt;=SUMIFS(Barèmes!$D$6:$D$28,Barèmes!$A$6:$A$28,"Souplesse (score 1-5)",Barèmes!$B$6:$B$28,H596,Barèmes!$C$6:$C$28,IF(H596="6ème","Mixte",G596)),"à besoin",IF(X596&lt;=SUMIFS(Barèmes!$E$6:$E$28,Barèmes!$A$6:$A$28,"Souplesse (score 1-5)",Barèmes!$B$6:$B$28,H596,Barèmes!$C$6:$C$28,IF(H596="6ème","Mixte",G596)),"fragile","satisfaisant")),IF(X596&gt;=SUMIFS(Barèmes!$D$6:$D$28,Barèmes!$A$6:$A$28,"Souplesse (score 1-5)",Barèmes!$B$6:$B$28,H596,Barèmes!$C$6:$C$28,IF(H596="6ème","Mixte",G596)),"à besoin",IF(X596&gt;=SUMIFS(Barèmes!$E$6:$E$28,Barèmes!$A$6:$A$28,"Souplesse (score 1-5)",Barèmes!$B$6:$B$28,H596,Barèmes!$C$6:$C$28,IF(H596="6ème","Mixte",G596)),"fragile","satisfaisant"))))</f>
        <v/>
      </c>
      <c r="Z596" s="26" t="str" cm="1">
        <f t="array" ref="Z596">IF(OR(X596="",SUMPRODUCT((Barèmes!$A$6:$A$28="Souplesse (score 1-5)")*(Barèmes!$B$6:$B$28=H596)*(Barèmes!$C$6:$C$28=IF(H596="6ème","Mixte",G596)))=0),"",IF(SUMPRODUCT((Barèmes!$A$6:$A$28="Souplesse (score 1-5)")*(Barèmes!$B$6:$B$28=H596)*(Barèmes!$C$6:$C$28=IF(H596="6ème","Mixte",G596))*(Barèmes!$J$6:$J$28="+"))&gt;0,IF(X596&lt;=SUMIFS(Barèmes!$F$6:$F$28,Barèmes!$A$6:$A$28,"Souplesse (score 1-5)",Barèmes!$B$6:$B$28,H596,Barèmes!$C$6:$C$28,IF(H596="6ème","Mixte",G596)),Barèmes!$B$2,IF(X596&lt;=SUMIFS(Barèmes!$G$6:$G$28,Barèmes!$A$6:$A$28,"Souplesse (score 1-5)",Barèmes!$B$6:$B$28,H596,Barèmes!$C$6:$C$28,IF(H596="6ème","Mixte",G596)),Barèmes!$C$2,IF(X596&lt;=SUMIFS(Barèmes!$H$6:$H$28,Barèmes!$A$6:$A$28,"Souplesse (score 1-5)",Barèmes!$B$6:$B$28,H596,Barèmes!$C$6:$C$28,IF(H596="6ème","Mixte",G596)),Barèmes!$D$2,IF(X596&lt;=SUMIFS(Barèmes!$I$6:$I$28,Barèmes!$A$6:$A$28,"Souplesse (score 1-5)",Barèmes!$B$6:$B$28,H596,Barèmes!$C$6:$C$28,IF(H596="6ème","Mixte",G596)),Barèmes!$E$2,Barèmes!$F$2)))),IF(X596&gt;=SUMIFS(Barèmes!$F$6:$F$28,Barèmes!$A$6:$A$28,"Souplesse (score 1-5)",Barèmes!$B$6:$B$28,H596,Barèmes!$C$6:$C$28,IF(H596="6ème","Mixte",G596)),Barèmes!$B$2,IF(X596&gt;=SUMIFS(Barèmes!$G$6:$G$28,Barèmes!$A$6:$A$28,"Souplesse (score 1-5)",Barèmes!$B$6:$B$28,H596,Barèmes!$C$6:$C$28,IF(H596="6ème","Mixte",G596)),Barèmes!$C$2,IF(X596&gt;=SUMIFS(Barèmes!$H$6:$H$28,Barèmes!$A$6:$A$28,"Souplesse (score 1-5)",Barèmes!$B$6:$B$28,H596,Barèmes!$C$6:$C$28,IF(H596="6ème","Mixte",G596)),Barèmes!$D$2,IF(X596&gt;=SUMIFS(Barèmes!$I$6:$I$28,Barèmes!$A$6:$A$28,"Souplesse (score 1-5)",Barèmes!$B$6:$B$28,H596,Barèmes!$C$6:$C$28,IF(H596="6ème","Mixte",G596)),Barèmes!$E$2,Barèmes!$F$2))))))</f>
        <v/>
      </c>
      <c r="AA596" s="22"/>
      <c r="AB596" s="27" t="str">
        <f>IF(OR(AA596="",SUMPRODUCT((Barèmes!$A$6:$A$28="Agilité — T-test 974 (s)")*(Barèmes!$B$6:$B$28=H596)*(Barèmes!$C$6:$C$28=IF(H596="6ème","Mixte",G596)))=0),"",IF(SUMPRODUCT((Barèmes!$A$6:$A$28="Agilité — T-test 974 (s)")*(Barèmes!$B$6:$B$28=H596)*(Barèmes!$C$6:$C$28=IF(H596="6ème","Mixte",G596))*(Barèmes!$J$6:$J$28="+"))&gt;0,IF(AA596&lt;=SUMIFS(Barèmes!$D$6:$D$28,Barèmes!$A$6:$A$28,"Agilité — T-test 974 (s)",Barèmes!$B$6:$B$28,H596,Barèmes!$C$6:$C$28,IF(H596="6ème","Mixte",G596)),"à besoin",IF(AA596&lt;=SUMIFS(Barèmes!$E$6:$E$28,Barèmes!$A$6:$A$28,"Agilité — T-test 974 (s)",Barèmes!$B$6:$B$28,H596,Barèmes!$C$6:$C$28,IF(H596="6ème","Mixte",G596)),"fragile","satisfaisant")),IF(AA596&gt;=SUMIFS(Barèmes!$D$6:$D$28,Barèmes!$A$6:$A$28,"Agilité — T-test 974 (s)",Barèmes!$B$6:$B$28,H596,Barèmes!$C$6:$C$28,IF(H596="6ème","Mixte",G596)),"à besoin",IF(AA596&gt;=SUMIFS(Barèmes!$E$6:$E$28,Barèmes!$A$6:$A$28,"Agilité — T-test 974 (s)",Barèmes!$B$6:$B$28,H596,Barèmes!$C$6:$C$28,IF(H596="6ème","Mixte",G596)),"fragile","satisfaisant"))))</f>
        <v/>
      </c>
      <c r="AC596" s="27" t="str">
        <f>IF(OR(AA596="",SUMPRODUCT((Barèmes!$A$6:$A$28="Agilité — T-test 974 (s)")*(Barèmes!$B$6:$B$28=H596)*(Barèmes!$C$6:$C$28=IF(H596="6ème","Mixte",G596)))=0),"",IF(SUMPRODUCT((Barèmes!$A$6:$A$28="Agilité — T-test 974 (s)")*(Barèmes!$B$6:$B$28=H596)*(Barèmes!$C$6:$C$28=IF(H596="6ème","Mixte",G596))*(Barèmes!$J$6:$J$28="+"))&gt;0,IF(AA596&lt;=SUMIFS(Barèmes!$F$6:$F$28,Barèmes!$A$6:$A$28,"Agilité — T-test 974 (s)",Barèmes!$B$6:$B$28,H596,Barèmes!$C$6:$C$28,IF(H596="6ème","Mixte",G596)),Barèmes!$B$2,IF(AA596&lt;=SUMIFS(Barèmes!$G$6:$G$28,Barèmes!$A$6:$A$28,"Agilité — T-test 974 (s)",Barèmes!$B$6:$B$28,H596,Barèmes!$C$6:$C$28,IF(H596="6ème","Mixte",G596)),Barèmes!$C$2,IF(AA596&lt;=SUMIFS(Barèmes!$H$6:$H$28,Barèmes!$A$6:$A$28,"Agilité — T-test 974 (s)",Barèmes!$B$6:$B$28,H596,Barèmes!$C$6:$C$28,IF(H596="6ème","Mixte",G596)),Barèmes!$D$2,IF(AA596&lt;=SUMIFS(Barèmes!$I$6:$I$28,Barèmes!$A$6:$A$28,"Agilité — T-test 974 (s)",Barèmes!$B$6:$B$28,H596,Barèmes!$C$6:$C$28,IF(H596="6ème","Mixte",G596)),Barèmes!$E$2,Barèmes!$F$2)))),IF(AA596&gt;=SUMIFS(Barèmes!$F$6:$F$28,Barèmes!$A$6:$A$28,"Agilité — T-test 974 (s)",Barèmes!$B$6:$B$28,H596,Barèmes!$C$6:$C$28,IF(H596="6ème","Mixte",G596)),Barèmes!$B$2,IF(AA596&gt;=SUMIFS(Barèmes!$G$6:$G$28,Barèmes!$A$6:$A$28,"Agilité — T-test 974 (s)",Barèmes!$B$6:$B$28,H596,Barèmes!$C$6:$C$28,IF(H596="6ème","Mixte",G596)),Barèmes!$C$2,IF(AA596&gt;=SUMIFS(Barèmes!$H$6:$H$28,Barèmes!$A$6:$A$28,"Agilité — T-test 974 (s)",Barèmes!$B$6:$B$28,H596,Barèmes!$C$6:$C$28,IF(H596="6ème","Mixte",G596)),Barèmes!$D$2,IF(AA596&gt;=SUMIFS(Barèmes!$I$6:$I$28,Barèmes!$A$6:$A$28,"Agilité — T-test 974 (s)",Barèmes!$B$6:$B$28,H596,Barèmes!$C$6:$C$28,IF(H596="6ème","Mixte",G596)),Barèmes!$E$2,Barèmes!$F$2))))))</f>
        <v/>
      </c>
      <c r="AD596" s="28" t="str">
        <f t="shared" si="74"/>
        <v/>
      </c>
      <c r="AE596" s="29" t="str">
        <f t="shared" si="75"/>
        <v/>
      </c>
      <c r="AF596" s="30" t="str">
        <f>IF(OR(AD596="",SUMPRODUCT((Barèmes!$A$6:$A$28="Surcoût d'agilité (s) — technique")*(Barèmes!$B$6:$B$28=H596)*(Barèmes!$C$6:$C$28=IF(H596="6ème","Mixte",G596)))=0),"",IF(SUMPRODUCT((Barèmes!$A$6:$A$28="Surcoût d'agilité (s) — technique")*(Barèmes!$B$6:$B$28=H596)*(Barèmes!$C$6:$C$28=IF(H596="6ème","Mixte",G596))*(Barèmes!$J$6:$J$28="+"))&gt;0,IF(AD596&lt;=SUMIFS(Barèmes!$D$6:$D$28,Barèmes!$A$6:$A$28,"Surcoût d'agilité (s) — technique",Barèmes!$B$6:$B$28,H596,Barèmes!$C$6:$C$28,IF(H596="6ème","Mixte",G596)),"à besoin",IF(AD596&lt;=SUMIFS(Barèmes!$E$6:$E$28,Barèmes!$A$6:$A$28,"Surcoût d'agilité (s) — technique",Barèmes!$B$6:$B$28,H596,Barèmes!$C$6:$C$28,IF(H596="6ème","Mixte",G596)),"fragile","satisfaisant")),IF(AD596&gt;=SUMIFS(Barèmes!$D$6:$D$28,Barèmes!$A$6:$A$28,"Surcoût d'agilité (s) — technique",Barèmes!$B$6:$B$28,H596,Barèmes!$C$6:$C$28,IF(H596="6ème","Mixte",G596)),"à besoin",IF(AD596&gt;=SUMIFS(Barèmes!$E$6:$E$28,Barèmes!$A$6:$A$28,"Surcoût d'agilité (s) — technique",Barèmes!$B$6:$B$28,H596,Barèmes!$C$6:$C$28,IF(H596="6ème","Mixte",G596)),"fragile","satisfaisant"))))</f>
        <v/>
      </c>
      <c r="AG596" s="30" t="str">
        <f>IF(OR(AD596="",SUMPRODUCT((Barèmes!$A$6:$A$28="Surcoût d'agilité (s) — technique")*(Barèmes!$B$6:$B$28=H596)*(Barèmes!$C$6:$C$28=IF(H596="6ème","Mixte",G596)))=0),"",IF(SUMPRODUCT((Barèmes!$A$6:$A$28="Surcoût d'agilité (s) — technique")*(Barèmes!$B$6:$B$28=H596)*(Barèmes!$C$6:$C$28=IF(H596="6ème","Mixte",G596))*(Barèmes!$J$6:$J$28="+"))&gt;0,IF(AD596&lt;=SUMIFS(Barèmes!$F$6:$F$28,Barèmes!$A$6:$A$28,"Surcoût d'agilité (s) — technique",Barèmes!$B$6:$B$28,H596,Barèmes!$C$6:$C$28,IF(H596="6ème","Mixte",G596)),Barèmes!$B$2,IF(AD596&lt;=SUMIFS(Barèmes!$G$6:$G$28,Barèmes!$A$6:$A$28,"Surcoût d'agilité (s) — technique",Barèmes!$B$6:$B$28,H596,Barèmes!$C$6:$C$28,IF(H596="6ème","Mixte",G596)),Barèmes!$C$2,IF(AD596&lt;=SUMIFS(Barèmes!$H$6:$H$28,Barèmes!$A$6:$A$28,"Surcoût d'agilité (s) — technique",Barèmes!$B$6:$B$28,H596,Barèmes!$C$6:$C$28,IF(H596="6ème","Mixte",G596)),Barèmes!$D$2,IF(AD596&lt;=SUMIFS(Barèmes!$I$6:$I$28,Barèmes!$A$6:$A$28,"Surcoût d'agilité (s) — technique",Barèmes!$B$6:$B$28,H596,Barèmes!$C$6:$C$28,IF(H596="6ème","Mixte",G596)),Barèmes!$E$2,Barèmes!$F$2)))),IF(AD596&gt;=SUMIFS(Barèmes!$F$6:$F$28,Barèmes!$A$6:$A$28,"Surcoût d'agilité (s) — technique",Barèmes!$B$6:$B$28,H596,Barèmes!$C$6:$C$28,IF(H596="6ème","Mixte",G596)),Barèmes!$B$2,IF(AD596&gt;=SUMIFS(Barèmes!$G$6:$G$28,Barèmes!$A$6:$A$28,"Surcoût d'agilité (s) — technique",Barèmes!$B$6:$B$28,H596,Barèmes!$C$6:$C$28,IF(H596="6ème","Mixte",G596)),Barèmes!$C$2,IF(AD596&gt;=SUMIFS(Barèmes!$H$6:$H$28,Barèmes!$A$6:$A$28,"Surcoût d'agilité (s) — technique",Barèmes!$B$6:$B$28,H596,Barèmes!$C$6:$C$28,IF(H596="6ème","Mixte",G596)),Barèmes!$D$2,IF(AD596&gt;=SUMIFS(Barèmes!$I$6:$I$28,Barèmes!$A$6:$A$28,"Surcoût d'agilité (s) — technique",Barèmes!$B$6:$B$28,H596,Barèmes!$C$6:$C$28,IF(H596="6ème","Mixte",G596)),Barèmes!$E$2,Barèmes!$F$2))))))</f>
        <v/>
      </c>
      <c r="AH596" s="31" t="str">
        <f>IF((IF(N596="",0,1)+IF(Q596="",0,1)+IF(W596="",0,1)+IF(Z596="",0,1)+IF(AC596="",0,1))=0,"",3*IF(N596=Barèmes!$B$2,1,IF(N596=Barèmes!$C$2,2,IF(N596=Barèmes!$D$2,3,IF(N596=Barèmes!$E$2,4,IF(N596=Barèmes!$F$2,5,0)))))+3*IF(Q596=Barèmes!$B$2,1,IF(Q596=Barèmes!$C$2,2,IF(Q596=Barèmes!$D$2,3,IF(Q596=Barèmes!$E$2,4,IF(Q596=Barèmes!$F$2,5,0)))))+2*IF(W596=Barèmes!$B$2,1,IF(W596=Barèmes!$C$2,2,IF(W596=Barèmes!$D$2,3,IF(W596=Barèmes!$E$2,4,IF(W596=Barèmes!$F$2,5,0)))))+1*IF(Z596=Barèmes!$B$2,1,IF(Z596=Barèmes!$C$2,2,IF(Z596=Barèmes!$D$2,3,IF(Z596=Barèmes!$E$2,4,IF(Z596=Barèmes!$F$2,5,0)))))+1*IF(AC596=Barèmes!$B$2,1,IF(AC596=Barèmes!$C$2,2,IF(AC596=Barèmes!$D$2,3,IF(AC596=Barèmes!$E$2,4,IF(AC596=Barèmes!$F$2,5,0))))))</f>
        <v/>
      </c>
      <c r="AI596" s="31"/>
      <c r="AJ596" s="32" t="str">
        <f>IFERROR(INDEX(Croissance!$B$5:$B$604,MATCH(A596,Croissance!$A$5:$A$604,0)),"")</f>
        <v/>
      </c>
      <c r="AK596" s="32" t="str">
        <f>IFERROR(INDEX(Croissance!$C$5:$C$604,MATCH(A596,Croissance!$A$5:$A$604,0)),"")</f>
        <v/>
      </c>
      <c r="AL596" s="32" t="str">
        <f>IFERROR(INDEX(Croissance!$D$5:$D$604,MATCH(A596,Croissance!$A$5:$A$604,0)),"")</f>
        <v/>
      </c>
      <c r="AM596" s="32" t="str">
        <f>IFERROR(INDEX(Croissance!$E$5:$E$604,MATCH(A596,Croissance!$A$5:$A$604,0)),"")</f>
        <v/>
      </c>
      <c r="AO596" s="33">
        <f t="shared" si="80"/>
        <v>0</v>
      </c>
      <c r="AP596" s="33">
        <f t="shared" si="76"/>
        <v>0</v>
      </c>
      <c r="AQ596" s="33">
        <f>IF(A596="",0,IF(AND(OR('Synthèse classe'!$C$2="Tous",C596='Synthèse classe'!$C$2),OR('Synthèse classe'!$C$3="Toutes",D596='Synthèse classe'!$C$3),OR('Synthèse classe'!$C$4="Toutes",AND('Synthèse classe'!$C$4="Dernière",AP596=1),B596=IFERROR(VALUE('Synthèse classe'!$C$4),0))),1,0))</f>
        <v>0</v>
      </c>
      <c r="AR596" s="34" t="str">
        <f t="shared" si="77"/>
        <v/>
      </c>
    </row>
    <row r="597" spans="1:44" x14ac:dyDescent="0.2">
      <c r="A597" s="17" t="str">
        <f t="shared" si="73"/>
        <v/>
      </c>
      <c r="B597" s="18"/>
      <c r="C597" s="19"/>
      <c r="D597" s="19"/>
      <c r="E597" s="19"/>
      <c r="F597" s="19"/>
      <c r="G597" s="19"/>
      <c r="H597" s="17" t="str">
        <f t="shared" si="78"/>
        <v/>
      </c>
      <c r="I597" s="20"/>
      <c r="J597" s="18"/>
      <c r="K597" s="19"/>
      <c r="L597" s="21" t="str">
        <f t="shared" si="79"/>
        <v/>
      </c>
      <c r="M597" s="21" t="str">
        <f>IF(OR(J597="",SUMPRODUCT((Barèmes!$A$6:$A$28="Endurance — Luc Léger (palier)")*(Barèmes!$B$6:$B$28=H597)*(Barèmes!$C$6:$C$28=IF(H597="6ème","Mixte",G597)))=0),"",IF(SUMPRODUCT((Barèmes!$A$6:$A$28="Endurance — Luc Léger (palier)")*(Barèmes!$B$6:$B$28=H597)*(Barèmes!$C$6:$C$28=IF(H597="6ème","Mixte",G597))*(Barèmes!$J$6:$J$28="+"))&gt;0,IF(J597&lt;=SUMIFS(Barèmes!$D$6:$D$28,Barèmes!$A$6:$A$28,"Endurance — Luc Léger (palier)",Barèmes!$B$6:$B$28,H597,Barèmes!$C$6:$C$28,IF(H597="6ème","Mixte",G597)),"à besoin",IF(J597&lt;=SUMIFS(Barèmes!$E$6:$E$28,Barèmes!$A$6:$A$28,"Endurance — Luc Léger (palier)",Barèmes!$B$6:$B$28,H597,Barèmes!$C$6:$C$28,IF(H597="6ème","Mixte",G597)),"fragile","satisfaisant")),IF(J597&gt;=SUMIFS(Barèmes!$D$6:$D$28,Barèmes!$A$6:$A$28,"Endurance — Luc Léger (palier)",Barèmes!$B$6:$B$28,H597,Barèmes!$C$6:$C$28,IF(H597="6ème","Mixte",G597)),"à besoin",IF(J597&gt;=SUMIFS(Barèmes!$E$6:$E$28,Barèmes!$A$6:$A$28,"Endurance — Luc Léger (palier)",Barèmes!$B$6:$B$28,H597,Barèmes!$C$6:$C$28,IF(H597="6ème","Mixte",G597)),"fragile","satisfaisant"))))</f>
        <v/>
      </c>
      <c r="N597" s="21" t="str">
        <f>IF(OR(J597="",SUMPRODUCT((Barèmes!$A$6:$A$28="Endurance — Luc Léger (palier)")*(Barèmes!$B$6:$B$28=H597)*(Barèmes!$C$6:$C$28=IF(H597="6ème","Mixte",G597)))=0),"",IF(SUMPRODUCT((Barèmes!$A$6:$A$28="Endurance — Luc Léger (palier)")*(Barèmes!$B$6:$B$28=H597)*(Barèmes!$C$6:$C$28=IF(H597="6ème","Mixte",G597))*(Barèmes!$J$6:$J$28="+"))&gt;0,IF(J597&lt;=SUMIFS(Barèmes!$F$6:$F$28,Barèmes!$A$6:$A$28,"Endurance — Luc Léger (palier)",Barèmes!$B$6:$B$28,H597,Barèmes!$C$6:$C$28,IF(H597="6ème","Mixte",G597)),Barèmes!$B$2,IF(J597&lt;=SUMIFS(Barèmes!$G$6:$G$28,Barèmes!$A$6:$A$28,"Endurance — Luc Léger (palier)",Barèmes!$B$6:$B$28,H597,Barèmes!$C$6:$C$28,IF(H597="6ème","Mixte",G597)),Barèmes!$C$2,IF(J597&lt;=SUMIFS(Barèmes!$H$6:$H$28,Barèmes!$A$6:$A$28,"Endurance — Luc Léger (palier)",Barèmes!$B$6:$B$28,H597,Barèmes!$C$6:$C$28,IF(H597="6ème","Mixte",G597)),Barèmes!$D$2,IF(J597&lt;=SUMIFS(Barèmes!$I$6:$I$28,Barèmes!$A$6:$A$28,"Endurance — Luc Léger (palier)",Barèmes!$B$6:$B$28,H597,Barèmes!$C$6:$C$28,IF(H597="6ème","Mixte",G597)),Barèmes!$E$2,Barèmes!$F$2)))),IF(J597&gt;=SUMIFS(Barèmes!$F$6:$F$28,Barèmes!$A$6:$A$28,"Endurance — Luc Léger (palier)",Barèmes!$B$6:$B$28,H597,Barèmes!$C$6:$C$28,IF(H597="6ème","Mixte",G597)),Barèmes!$B$2,IF(J597&gt;=SUMIFS(Barèmes!$G$6:$G$28,Barèmes!$A$6:$A$28,"Endurance — Luc Léger (palier)",Barèmes!$B$6:$B$28,H597,Barèmes!$C$6:$C$28,IF(H597="6ème","Mixte",G597)),Barèmes!$C$2,IF(J597&gt;=SUMIFS(Barèmes!$H$6:$H$28,Barèmes!$A$6:$A$28,"Endurance — Luc Léger (palier)",Barèmes!$B$6:$B$28,H597,Barèmes!$C$6:$C$28,IF(H597="6ème","Mixte",G597)),Barèmes!$D$2,IF(J597&gt;=SUMIFS(Barèmes!$I$6:$I$28,Barèmes!$A$6:$A$28,"Endurance — Luc Léger (palier)",Barèmes!$B$6:$B$28,H597,Barèmes!$C$6:$C$28,IF(H597="6ème","Mixte",G597)),Barèmes!$E$2,Barèmes!$F$2))))))</f>
        <v/>
      </c>
      <c r="O597" s="22"/>
      <c r="P597" s="23" t="str">
        <f>IF(OR(O597="",SUMPRODUCT((Barèmes!$A$6:$A$28="Force bas du corps — Saut en longueur (m)")*(Barèmes!$B$6:$B$28=H597)*(Barèmes!$C$6:$C$28=IF(H597="6ème","Mixte",G597)))=0),"",IF(SUMPRODUCT((Barèmes!$A$6:$A$28="Force bas du corps — Saut en longueur (m)")*(Barèmes!$B$6:$B$28=H597)*(Barèmes!$C$6:$C$28=IF(H597="6ème","Mixte",G597))*(Barèmes!$J$6:$J$28="+"))&gt;0,IF(O597&lt;=SUMIFS(Barèmes!$D$6:$D$28,Barèmes!$A$6:$A$28,"Force bas du corps — Saut en longueur (m)",Barèmes!$B$6:$B$28,H597,Barèmes!$C$6:$C$28,IF(H597="6ème","Mixte",G597)),"à besoin",IF(O597&lt;=SUMIFS(Barèmes!$E$6:$E$28,Barèmes!$A$6:$A$28,"Force bas du corps — Saut en longueur (m)",Barèmes!$B$6:$B$28,H597,Barèmes!$C$6:$C$28,IF(H597="6ème","Mixte",G597)),"fragile","satisfaisant")),IF(O597&gt;=SUMIFS(Barèmes!$D$6:$D$28,Barèmes!$A$6:$A$28,"Force bas du corps — Saut en longueur (m)",Barèmes!$B$6:$B$28,H597,Barèmes!$C$6:$C$28,IF(H597="6ème","Mixte",G597)),"à besoin",IF(O597&gt;=SUMIFS(Barèmes!$E$6:$E$28,Barèmes!$A$6:$A$28,"Force bas du corps — Saut en longueur (m)",Barèmes!$B$6:$B$28,H597,Barèmes!$C$6:$C$28,IF(H597="6ème","Mixte",G597)),"fragile","satisfaisant"))))</f>
        <v/>
      </c>
      <c r="Q597" s="23" t="str">
        <f>IF(OR(O597="",SUMPRODUCT((Barèmes!$A$6:$A$28="Force bas du corps — Saut en longueur (m)")*(Barèmes!$B$6:$B$28=H597)*(Barèmes!$C$6:$C$28=IF(H597="6ème","Mixte",G597)))=0),"",IF(SUMPRODUCT((Barèmes!$A$6:$A$28="Force bas du corps — Saut en longueur (m)")*(Barèmes!$B$6:$B$28=H597)*(Barèmes!$C$6:$C$28=IF(H597="6ème","Mixte",G597))*(Barèmes!$J$6:$J$28="+"))&gt;0,IF(O597&lt;=SUMIFS(Barèmes!$F$6:$F$28,Barèmes!$A$6:$A$28,"Force bas du corps — Saut en longueur (m)",Barèmes!$B$6:$B$28,H597,Barèmes!$C$6:$C$28,IF(H597="6ème","Mixte",G597)),Barèmes!$B$2,IF(O597&lt;=SUMIFS(Barèmes!$G$6:$G$28,Barèmes!$A$6:$A$28,"Force bas du corps — Saut en longueur (m)",Barèmes!$B$6:$B$28,H597,Barèmes!$C$6:$C$28,IF(H597="6ème","Mixte",G597)),Barèmes!$C$2,IF(O597&lt;=SUMIFS(Barèmes!$H$6:$H$28,Barèmes!$A$6:$A$28,"Force bas du corps — Saut en longueur (m)",Barèmes!$B$6:$B$28,H597,Barèmes!$C$6:$C$28,IF(H597="6ème","Mixte",G597)),Barèmes!$D$2,IF(O597&lt;=SUMIFS(Barèmes!$I$6:$I$28,Barèmes!$A$6:$A$28,"Force bas du corps — Saut en longueur (m)",Barèmes!$B$6:$B$28,H597,Barèmes!$C$6:$C$28,IF(H597="6ème","Mixte",G597)),Barèmes!$E$2,Barèmes!$F$2)))),IF(O597&gt;=SUMIFS(Barèmes!$F$6:$F$28,Barèmes!$A$6:$A$28,"Force bas du corps — Saut en longueur (m)",Barèmes!$B$6:$B$28,H597,Barèmes!$C$6:$C$28,IF(H597="6ème","Mixte",G597)),Barèmes!$B$2,IF(O597&gt;=SUMIFS(Barèmes!$G$6:$G$28,Barèmes!$A$6:$A$28,"Force bas du corps — Saut en longueur (m)",Barèmes!$B$6:$B$28,H597,Barèmes!$C$6:$C$28,IF(H597="6ème","Mixte",G597)),Barèmes!$C$2,IF(O597&gt;=SUMIFS(Barèmes!$H$6:$H$28,Barèmes!$A$6:$A$28,"Force bas du corps — Saut en longueur (m)",Barèmes!$B$6:$B$28,H597,Barèmes!$C$6:$C$28,IF(H597="6ème","Mixte",G597)),Barèmes!$D$2,IF(O597&gt;=SUMIFS(Barèmes!$I$6:$I$28,Barèmes!$A$6:$A$28,"Force bas du corps — Saut en longueur (m)",Barèmes!$B$6:$B$28,H597,Barèmes!$C$6:$C$28,IF(H597="6ème","Mixte",G597)),Barèmes!$E$2,Barèmes!$F$2))))))</f>
        <v/>
      </c>
      <c r="R597" s="22"/>
      <c r="S597" s="24" t="str">
        <f>IF(OR(R597="",SUMPRODUCT((Barèmes!$A$6:$A$28="Vitesse — 30 m (s)")*(Barèmes!$B$6:$B$28=H597)*(Barèmes!$C$6:$C$28=IF(H597="6ème","Mixte",G597)))=0),"",IF(SUMPRODUCT((Barèmes!$A$6:$A$28="Vitesse — 30 m (s)")*(Barèmes!$B$6:$B$28=H597)*(Barèmes!$C$6:$C$28=IF(H597="6ème","Mixte",G597))*(Barèmes!$J$6:$J$28="+"))&gt;0,IF(R597&lt;=SUMIFS(Barèmes!$D$6:$D$28,Barèmes!$A$6:$A$28,"Vitesse — 30 m (s)",Barèmes!$B$6:$B$28,H597,Barèmes!$C$6:$C$28,IF(H597="6ème","Mixte",G597)),"à besoin",IF(R597&lt;=SUMIFS(Barèmes!$E$6:$E$28,Barèmes!$A$6:$A$28,"Vitesse — 30 m (s)",Barèmes!$B$6:$B$28,H597,Barèmes!$C$6:$C$28,IF(H597="6ème","Mixte",G597)),"fragile","satisfaisant")),IF(R597&gt;=SUMIFS(Barèmes!$D$6:$D$28,Barèmes!$A$6:$A$28,"Vitesse — 30 m (s)",Barèmes!$B$6:$B$28,H597,Barèmes!$C$6:$C$28,IF(H597="6ème","Mixte",G597)),"à besoin",IF(R597&gt;=SUMIFS(Barèmes!$E$6:$E$28,Barèmes!$A$6:$A$28,"Vitesse — 30 m (s)",Barèmes!$B$6:$B$28,H597,Barèmes!$C$6:$C$28,IF(H597="6ème","Mixte",G597)),"fragile","satisfaisant"))))</f>
        <v/>
      </c>
      <c r="T597" s="24" t="str">
        <f>IF(OR(R597="",SUMPRODUCT((Barèmes!$A$6:$A$28="Vitesse — 30 m (s)")*(Barèmes!$B$6:$B$28=H597)*(Barèmes!$C$6:$C$28=IF(H597="6ème","Mixte",G597)))=0),"",IF(SUMPRODUCT((Barèmes!$A$6:$A$28="Vitesse — 30 m (s)")*(Barèmes!$B$6:$B$28=H597)*(Barèmes!$C$6:$C$28=IF(H597="6ème","Mixte",G597))*(Barèmes!$J$6:$J$28="+"))&gt;0,IF(R597&lt;=SUMIFS(Barèmes!$F$6:$F$28,Barèmes!$A$6:$A$28,"Vitesse — 30 m (s)",Barèmes!$B$6:$B$28,H597,Barèmes!$C$6:$C$28,IF(H597="6ème","Mixte",G597)),Barèmes!$B$2,IF(R597&lt;=SUMIFS(Barèmes!$G$6:$G$28,Barèmes!$A$6:$A$28,"Vitesse — 30 m (s)",Barèmes!$B$6:$B$28,H597,Barèmes!$C$6:$C$28,IF(H597="6ème","Mixte",G597)),Barèmes!$C$2,IF(R597&lt;=SUMIFS(Barèmes!$H$6:$H$28,Barèmes!$A$6:$A$28,"Vitesse — 30 m (s)",Barèmes!$B$6:$B$28,H597,Barèmes!$C$6:$C$28,IF(H597="6ème","Mixte",G597)),Barèmes!$D$2,IF(R597&lt;=SUMIFS(Barèmes!$I$6:$I$28,Barèmes!$A$6:$A$28,"Vitesse — 30 m (s)",Barèmes!$B$6:$B$28,H597,Barèmes!$C$6:$C$28,IF(H597="6ème","Mixte",G597)),Barèmes!$E$2,Barèmes!$F$2)))),IF(R597&gt;=SUMIFS(Barèmes!$F$6:$F$28,Barèmes!$A$6:$A$28,"Vitesse — 30 m (s)",Barèmes!$B$6:$B$28,H597,Barèmes!$C$6:$C$28,IF(H597="6ème","Mixte",G597)),Barèmes!$B$2,IF(R597&gt;=SUMIFS(Barèmes!$G$6:$G$28,Barèmes!$A$6:$A$28,"Vitesse — 30 m (s)",Barèmes!$B$6:$B$28,H597,Barèmes!$C$6:$C$28,IF(H597="6ème","Mixte",G597)),Barèmes!$C$2,IF(R597&gt;=SUMIFS(Barèmes!$H$6:$H$28,Barèmes!$A$6:$A$28,"Vitesse — 30 m (s)",Barèmes!$B$6:$B$28,H597,Barèmes!$C$6:$C$28,IF(H597="6ème","Mixte",G597)),Barèmes!$D$2,IF(R597&gt;=SUMIFS(Barèmes!$I$6:$I$28,Barèmes!$A$6:$A$28,"Vitesse — 30 m (s)",Barèmes!$B$6:$B$28,H597,Barèmes!$C$6:$C$28,IF(H597="6ème","Mixte",G597)),Barèmes!$E$2,Barèmes!$F$2))))))</f>
        <v/>
      </c>
      <c r="U597" s="22"/>
      <c r="V597" s="25" t="str">
        <f>IF(OR(U597="",SUMPRODUCT((Barèmes!$A$6:$A$28="Vitesse — 50 m (s)")*(Barèmes!$B$6:$B$28=H597)*(Barèmes!$C$6:$C$28=IF(H597="6ème","Mixte",G597)))=0),"",IF(SUMPRODUCT((Barèmes!$A$6:$A$28="Vitesse — 50 m (s)")*(Barèmes!$B$6:$B$28=H597)*(Barèmes!$C$6:$C$28=IF(H597="6ème","Mixte",G597))*(Barèmes!$J$6:$J$28="+"))&gt;0,IF(U597&lt;=SUMIFS(Barèmes!$D$6:$D$28,Barèmes!$A$6:$A$28,"Vitesse — 50 m (s)",Barèmes!$B$6:$B$28,H597,Barèmes!$C$6:$C$28,IF(H597="6ème","Mixte",G597)),"à besoin",IF(U597&lt;=SUMIFS(Barèmes!$E$6:$E$28,Barèmes!$A$6:$A$28,"Vitesse — 50 m (s)",Barèmes!$B$6:$B$28,H597,Barèmes!$C$6:$C$28,IF(H597="6ème","Mixte",G597)),"fragile","satisfaisant")),IF(U597&gt;=SUMIFS(Barèmes!$D$6:$D$28,Barèmes!$A$6:$A$28,"Vitesse — 50 m (s)",Barèmes!$B$6:$B$28,H597,Barèmes!$C$6:$C$28,IF(H597="6ème","Mixte",G597)),"à besoin",IF(U597&gt;=SUMIFS(Barèmes!$E$6:$E$28,Barèmes!$A$6:$A$28,"Vitesse — 50 m (s)",Barèmes!$B$6:$B$28,H597,Barèmes!$C$6:$C$28,IF(H597="6ème","Mixte",G597)),"fragile","satisfaisant"))))</f>
        <v/>
      </c>
      <c r="W597" s="25" t="str">
        <f>IF(OR(U597="",SUMPRODUCT((Barèmes!$A$6:$A$28="Vitesse — 50 m (s)")*(Barèmes!$B$6:$B$28=H597)*(Barèmes!$C$6:$C$28=IF(H597="6ème","Mixte",G597)))=0),"",IF(SUMPRODUCT((Barèmes!$A$6:$A$28="Vitesse — 50 m (s)")*(Barèmes!$B$6:$B$28=H597)*(Barèmes!$C$6:$C$28=IF(H597="6ème","Mixte",G597))*(Barèmes!$J$6:$J$28="+"))&gt;0,IF(U597&lt;=SUMIFS(Barèmes!$F$6:$F$28,Barèmes!$A$6:$A$28,"Vitesse — 50 m (s)",Barèmes!$B$6:$B$28,H597,Barèmes!$C$6:$C$28,IF(H597="6ème","Mixte",G597)),Barèmes!$B$2,IF(U597&lt;=SUMIFS(Barèmes!$G$6:$G$28,Barèmes!$A$6:$A$28,"Vitesse — 50 m (s)",Barèmes!$B$6:$B$28,H597,Barèmes!$C$6:$C$28,IF(H597="6ème","Mixte",G597)),Barèmes!$C$2,IF(U597&lt;=SUMIFS(Barèmes!$H$6:$H$28,Barèmes!$A$6:$A$28,"Vitesse — 50 m (s)",Barèmes!$B$6:$B$28,H597,Barèmes!$C$6:$C$28,IF(H597="6ème","Mixte",G597)),Barèmes!$D$2,IF(U597&lt;=SUMIFS(Barèmes!$I$6:$I$28,Barèmes!$A$6:$A$28,"Vitesse — 50 m (s)",Barèmes!$B$6:$B$28,H597,Barèmes!$C$6:$C$28,IF(H597="6ème","Mixte",G597)),Barèmes!$E$2,Barèmes!$F$2)))),IF(U597&gt;=SUMIFS(Barèmes!$F$6:$F$28,Barèmes!$A$6:$A$28,"Vitesse — 50 m (s)",Barèmes!$B$6:$B$28,H597,Barèmes!$C$6:$C$28,IF(H597="6ème","Mixte",G597)),Barèmes!$B$2,IF(U597&gt;=SUMIFS(Barèmes!$G$6:$G$28,Barèmes!$A$6:$A$28,"Vitesse — 50 m (s)",Barèmes!$B$6:$B$28,H597,Barèmes!$C$6:$C$28,IF(H597="6ème","Mixte",G597)),Barèmes!$C$2,IF(U597&gt;=SUMIFS(Barèmes!$H$6:$H$28,Barèmes!$A$6:$A$28,"Vitesse — 50 m (s)",Barèmes!$B$6:$B$28,H597,Barèmes!$C$6:$C$28,IF(H597="6ème","Mixte",G597)),Barèmes!$D$2,IF(U597&gt;=SUMIFS(Barèmes!$I$6:$I$28,Barèmes!$A$6:$A$28,"Vitesse — 50 m (s)",Barèmes!$B$6:$B$28,H597,Barèmes!$C$6:$C$28,IF(H597="6ème","Mixte",G597)),Barèmes!$E$2,Barèmes!$F$2))))))</f>
        <v/>
      </c>
      <c r="X597" s="18"/>
      <c r="Y597" s="26" t="str" cm="1">
        <f t="array" ref="Y597">IF(OR(X597="",SUMPRODUCT((Barèmes!$A$6:$A$28="Souplesse (score 1-5)")*(Barèmes!$B$6:$B$28=H597)*(Barèmes!$C$6:$C$28=IF(H597="6ème","Mixte",G597)))=0),"",IF(SUMPRODUCT((Barèmes!$A$6:$A$28="Souplesse (score 1-5)")*(Barèmes!$B$6:$B$28=H597)*(Barèmes!$C$6:$C$28=IF(H597="6ème","Mixte",G597))*(Barèmes!$J$6:$J$28="+"))&gt;0,IF(X597&lt;=SUMIFS(Barèmes!$D$6:$D$28,Barèmes!$A$6:$A$28,"Souplesse (score 1-5)",Barèmes!$B$6:$B$28,H597,Barèmes!$C$6:$C$28,IF(H597="6ème","Mixte",G597)),"à besoin",IF(X597&lt;=SUMIFS(Barèmes!$E$6:$E$28,Barèmes!$A$6:$A$28,"Souplesse (score 1-5)",Barèmes!$B$6:$B$28,H597,Barèmes!$C$6:$C$28,IF(H597="6ème","Mixte",G597)),"fragile","satisfaisant")),IF(X597&gt;=SUMIFS(Barèmes!$D$6:$D$28,Barèmes!$A$6:$A$28,"Souplesse (score 1-5)",Barèmes!$B$6:$B$28,H597,Barèmes!$C$6:$C$28,IF(H597="6ème","Mixte",G597)),"à besoin",IF(X597&gt;=SUMIFS(Barèmes!$E$6:$E$28,Barèmes!$A$6:$A$28,"Souplesse (score 1-5)",Barèmes!$B$6:$B$28,H597,Barèmes!$C$6:$C$28,IF(H597="6ème","Mixte",G597)),"fragile","satisfaisant"))))</f>
        <v/>
      </c>
      <c r="Z597" s="26" t="str" cm="1">
        <f t="array" ref="Z597">IF(OR(X597="",SUMPRODUCT((Barèmes!$A$6:$A$28="Souplesse (score 1-5)")*(Barèmes!$B$6:$B$28=H597)*(Barèmes!$C$6:$C$28=IF(H597="6ème","Mixte",G597)))=0),"",IF(SUMPRODUCT((Barèmes!$A$6:$A$28="Souplesse (score 1-5)")*(Barèmes!$B$6:$B$28=H597)*(Barèmes!$C$6:$C$28=IF(H597="6ème","Mixte",G597))*(Barèmes!$J$6:$J$28="+"))&gt;0,IF(X597&lt;=SUMIFS(Barèmes!$F$6:$F$28,Barèmes!$A$6:$A$28,"Souplesse (score 1-5)",Barèmes!$B$6:$B$28,H597,Barèmes!$C$6:$C$28,IF(H597="6ème","Mixte",G597)),Barèmes!$B$2,IF(X597&lt;=SUMIFS(Barèmes!$G$6:$G$28,Barèmes!$A$6:$A$28,"Souplesse (score 1-5)",Barèmes!$B$6:$B$28,H597,Barèmes!$C$6:$C$28,IF(H597="6ème","Mixte",G597)),Barèmes!$C$2,IF(X597&lt;=SUMIFS(Barèmes!$H$6:$H$28,Barèmes!$A$6:$A$28,"Souplesse (score 1-5)",Barèmes!$B$6:$B$28,H597,Barèmes!$C$6:$C$28,IF(H597="6ème","Mixte",G597)),Barèmes!$D$2,IF(X597&lt;=SUMIFS(Barèmes!$I$6:$I$28,Barèmes!$A$6:$A$28,"Souplesse (score 1-5)",Barèmes!$B$6:$B$28,H597,Barèmes!$C$6:$C$28,IF(H597="6ème","Mixte",G597)),Barèmes!$E$2,Barèmes!$F$2)))),IF(X597&gt;=SUMIFS(Barèmes!$F$6:$F$28,Barèmes!$A$6:$A$28,"Souplesse (score 1-5)",Barèmes!$B$6:$B$28,H597,Barèmes!$C$6:$C$28,IF(H597="6ème","Mixte",G597)),Barèmes!$B$2,IF(X597&gt;=SUMIFS(Barèmes!$G$6:$G$28,Barèmes!$A$6:$A$28,"Souplesse (score 1-5)",Barèmes!$B$6:$B$28,H597,Barèmes!$C$6:$C$28,IF(H597="6ème","Mixte",G597)),Barèmes!$C$2,IF(X597&gt;=SUMIFS(Barèmes!$H$6:$H$28,Barèmes!$A$6:$A$28,"Souplesse (score 1-5)",Barèmes!$B$6:$B$28,H597,Barèmes!$C$6:$C$28,IF(H597="6ème","Mixte",G597)),Barèmes!$D$2,IF(X597&gt;=SUMIFS(Barèmes!$I$6:$I$28,Barèmes!$A$6:$A$28,"Souplesse (score 1-5)",Barèmes!$B$6:$B$28,H597,Barèmes!$C$6:$C$28,IF(H597="6ème","Mixte",G597)),Barèmes!$E$2,Barèmes!$F$2))))))</f>
        <v/>
      </c>
      <c r="AA597" s="22"/>
      <c r="AB597" s="27" t="str">
        <f>IF(OR(AA597="",SUMPRODUCT((Barèmes!$A$6:$A$28="Agilité — T-test 974 (s)")*(Barèmes!$B$6:$B$28=H597)*(Barèmes!$C$6:$C$28=IF(H597="6ème","Mixte",G597)))=0),"",IF(SUMPRODUCT((Barèmes!$A$6:$A$28="Agilité — T-test 974 (s)")*(Barèmes!$B$6:$B$28=H597)*(Barèmes!$C$6:$C$28=IF(H597="6ème","Mixte",G597))*(Barèmes!$J$6:$J$28="+"))&gt;0,IF(AA597&lt;=SUMIFS(Barèmes!$D$6:$D$28,Barèmes!$A$6:$A$28,"Agilité — T-test 974 (s)",Barèmes!$B$6:$B$28,H597,Barèmes!$C$6:$C$28,IF(H597="6ème","Mixte",G597)),"à besoin",IF(AA597&lt;=SUMIFS(Barèmes!$E$6:$E$28,Barèmes!$A$6:$A$28,"Agilité — T-test 974 (s)",Barèmes!$B$6:$B$28,H597,Barèmes!$C$6:$C$28,IF(H597="6ème","Mixte",G597)),"fragile","satisfaisant")),IF(AA597&gt;=SUMIFS(Barèmes!$D$6:$D$28,Barèmes!$A$6:$A$28,"Agilité — T-test 974 (s)",Barèmes!$B$6:$B$28,H597,Barèmes!$C$6:$C$28,IF(H597="6ème","Mixte",G597)),"à besoin",IF(AA597&gt;=SUMIFS(Barèmes!$E$6:$E$28,Barèmes!$A$6:$A$28,"Agilité — T-test 974 (s)",Barèmes!$B$6:$B$28,H597,Barèmes!$C$6:$C$28,IF(H597="6ème","Mixte",G597)),"fragile","satisfaisant"))))</f>
        <v/>
      </c>
      <c r="AC597" s="27" t="str">
        <f>IF(OR(AA597="",SUMPRODUCT((Barèmes!$A$6:$A$28="Agilité — T-test 974 (s)")*(Barèmes!$B$6:$B$28=H597)*(Barèmes!$C$6:$C$28=IF(H597="6ème","Mixte",G597)))=0),"",IF(SUMPRODUCT((Barèmes!$A$6:$A$28="Agilité — T-test 974 (s)")*(Barèmes!$B$6:$B$28=H597)*(Barèmes!$C$6:$C$28=IF(H597="6ème","Mixte",G597))*(Barèmes!$J$6:$J$28="+"))&gt;0,IF(AA597&lt;=SUMIFS(Barèmes!$F$6:$F$28,Barèmes!$A$6:$A$28,"Agilité — T-test 974 (s)",Barèmes!$B$6:$B$28,H597,Barèmes!$C$6:$C$28,IF(H597="6ème","Mixte",G597)),Barèmes!$B$2,IF(AA597&lt;=SUMIFS(Barèmes!$G$6:$G$28,Barèmes!$A$6:$A$28,"Agilité — T-test 974 (s)",Barèmes!$B$6:$B$28,H597,Barèmes!$C$6:$C$28,IF(H597="6ème","Mixte",G597)),Barèmes!$C$2,IF(AA597&lt;=SUMIFS(Barèmes!$H$6:$H$28,Barèmes!$A$6:$A$28,"Agilité — T-test 974 (s)",Barèmes!$B$6:$B$28,H597,Barèmes!$C$6:$C$28,IF(H597="6ème","Mixte",G597)),Barèmes!$D$2,IF(AA597&lt;=SUMIFS(Barèmes!$I$6:$I$28,Barèmes!$A$6:$A$28,"Agilité — T-test 974 (s)",Barèmes!$B$6:$B$28,H597,Barèmes!$C$6:$C$28,IF(H597="6ème","Mixte",G597)),Barèmes!$E$2,Barèmes!$F$2)))),IF(AA597&gt;=SUMIFS(Barèmes!$F$6:$F$28,Barèmes!$A$6:$A$28,"Agilité — T-test 974 (s)",Barèmes!$B$6:$B$28,H597,Barèmes!$C$6:$C$28,IF(H597="6ème","Mixte",G597)),Barèmes!$B$2,IF(AA597&gt;=SUMIFS(Barèmes!$G$6:$G$28,Barèmes!$A$6:$A$28,"Agilité — T-test 974 (s)",Barèmes!$B$6:$B$28,H597,Barèmes!$C$6:$C$28,IF(H597="6ème","Mixte",G597)),Barèmes!$C$2,IF(AA597&gt;=SUMIFS(Barèmes!$H$6:$H$28,Barèmes!$A$6:$A$28,"Agilité — T-test 974 (s)",Barèmes!$B$6:$B$28,H597,Barèmes!$C$6:$C$28,IF(H597="6ème","Mixte",G597)),Barèmes!$D$2,IF(AA597&gt;=SUMIFS(Barèmes!$I$6:$I$28,Barèmes!$A$6:$A$28,"Agilité — T-test 974 (s)",Barèmes!$B$6:$B$28,H597,Barèmes!$C$6:$C$28,IF(H597="6ème","Mixte",G597)),Barèmes!$E$2,Barèmes!$F$2))))))</f>
        <v/>
      </c>
      <c r="AD597" s="28" t="str">
        <f t="shared" si="74"/>
        <v/>
      </c>
      <c r="AE597" s="29" t="str">
        <f t="shared" si="75"/>
        <v/>
      </c>
      <c r="AF597" s="30" t="str">
        <f>IF(OR(AD597="",SUMPRODUCT((Barèmes!$A$6:$A$28="Surcoût d'agilité (s) — technique")*(Barèmes!$B$6:$B$28=H597)*(Barèmes!$C$6:$C$28=IF(H597="6ème","Mixte",G597)))=0),"",IF(SUMPRODUCT((Barèmes!$A$6:$A$28="Surcoût d'agilité (s) — technique")*(Barèmes!$B$6:$B$28=H597)*(Barèmes!$C$6:$C$28=IF(H597="6ème","Mixte",G597))*(Barèmes!$J$6:$J$28="+"))&gt;0,IF(AD597&lt;=SUMIFS(Barèmes!$D$6:$D$28,Barèmes!$A$6:$A$28,"Surcoût d'agilité (s) — technique",Barèmes!$B$6:$B$28,H597,Barèmes!$C$6:$C$28,IF(H597="6ème","Mixte",G597)),"à besoin",IF(AD597&lt;=SUMIFS(Barèmes!$E$6:$E$28,Barèmes!$A$6:$A$28,"Surcoût d'agilité (s) — technique",Barèmes!$B$6:$B$28,H597,Barèmes!$C$6:$C$28,IF(H597="6ème","Mixte",G597)),"fragile","satisfaisant")),IF(AD597&gt;=SUMIFS(Barèmes!$D$6:$D$28,Barèmes!$A$6:$A$28,"Surcoût d'agilité (s) — technique",Barèmes!$B$6:$B$28,H597,Barèmes!$C$6:$C$28,IF(H597="6ème","Mixte",G597)),"à besoin",IF(AD597&gt;=SUMIFS(Barèmes!$E$6:$E$28,Barèmes!$A$6:$A$28,"Surcoût d'agilité (s) — technique",Barèmes!$B$6:$B$28,H597,Barèmes!$C$6:$C$28,IF(H597="6ème","Mixte",G597)),"fragile","satisfaisant"))))</f>
        <v/>
      </c>
      <c r="AG597" s="30" t="str">
        <f>IF(OR(AD597="",SUMPRODUCT((Barèmes!$A$6:$A$28="Surcoût d'agilité (s) — technique")*(Barèmes!$B$6:$B$28=H597)*(Barèmes!$C$6:$C$28=IF(H597="6ème","Mixte",G597)))=0),"",IF(SUMPRODUCT((Barèmes!$A$6:$A$28="Surcoût d'agilité (s) — technique")*(Barèmes!$B$6:$B$28=H597)*(Barèmes!$C$6:$C$28=IF(H597="6ème","Mixte",G597))*(Barèmes!$J$6:$J$28="+"))&gt;0,IF(AD597&lt;=SUMIFS(Barèmes!$F$6:$F$28,Barèmes!$A$6:$A$28,"Surcoût d'agilité (s) — technique",Barèmes!$B$6:$B$28,H597,Barèmes!$C$6:$C$28,IF(H597="6ème","Mixte",G597)),Barèmes!$B$2,IF(AD597&lt;=SUMIFS(Barèmes!$G$6:$G$28,Barèmes!$A$6:$A$28,"Surcoût d'agilité (s) — technique",Barèmes!$B$6:$B$28,H597,Barèmes!$C$6:$C$28,IF(H597="6ème","Mixte",G597)),Barèmes!$C$2,IF(AD597&lt;=SUMIFS(Barèmes!$H$6:$H$28,Barèmes!$A$6:$A$28,"Surcoût d'agilité (s) — technique",Barèmes!$B$6:$B$28,H597,Barèmes!$C$6:$C$28,IF(H597="6ème","Mixte",G597)),Barèmes!$D$2,IF(AD597&lt;=SUMIFS(Barèmes!$I$6:$I$28,Barèmes!$A$6:$A$28,"Surcoût d'agilité (s) — technique",Barèmes!$B$6:$B$28,H597,Barèmes!$C$6:$C$28,IF(H597="6ème","Mixte",G597)),Barèmes!$E$2,Barèmes!$F$2)))),IF(AD597&gt;=SUMIFS(Barèmes!$F$6:$F$28,Barèmes!$A$6:$A$28,"Surcoût d'agilité (s) — technique",Barèmes!$B$6:$B$28,H597,Barèmes!$C$6:$C$28,IF(H597="6ème","Mixte",G597)),Barèmes!$B$2,IF(AD597&gt;=SUMIFS(Barèmes!$G$6:$G$28,Barèmes!$A$6:$A$28,"Surcoût d'agilité (s) — technique",Barèmes!$B$6:$B$28,H597,Barèmes!$C$6:$C$28,IF(H597="6ème","Mixte",G597)),Barèmes!$C$2,IF(AD597&gt;=SUMIFS(Barèmes!$H$6:$H$28,Barèmes!$A$6:$A$28,"Surcoût d'agilité (s) — technique",Barèmes!$B$6:$B$28,H597,Barèmes!$C$6:$C$28,IF(H597="6ème","Mixte",G597)),Barèmes!$D$2,IF(AD597&gt;=SUMIFS(Barèmes!$I$6:$I$28,Barèmes!$A$6:$A$28,"Surcoût d'agilité (s) — technique",Barèmes!$B$6:$B$28,H597,Barèmes!$C$6:$C$28,IF(H597="6ème","Mixte",G597)),Barèmes!$E$2,Barèmes!$F$2))))))</f>
        <v/>
      </c>
      <c r="AH597" s="31" t="str">
        <f>IF((IF(N597="",0,1)+IF(Q597="",0,1)+IF(W597="",0,1)+IF(Z597="",0,1)+IF(AC597="",0,1))=0,"",3*IF(N597=Barèmes!$B$2,1,IF(N597=Barèmes!$C$2,2,IF(N597=Barèmes!$D$2,3,IF(N597=Barèmes!$E$2,4,IF(N597=Barèmes!$F$2,5,0)))))+3*IF(Q597=Barèmes!$B$2,1,IF(Q597=Barèmes!$C$2,2,IF(Q597=Barèmes!$D$2,3,IF(Q597=Barèmes!$E$2,4,IF(Q597=Barèmes!$F$2,5,0)))))+2*IF(W597=Barèmes!$B$2,1,IF(W597=Barèmes!$C$2,2,IF(W597=Barèmes!$D$2,3,IF(W597=Barèmes!$E$2,4,IF(W597=Barèmes!$F$2,5,0)))))+1*IF(Z597=Barèmes!$B$2,1,IF(Z597=Barèmes!$C$2,2,IF(Z597=Barèmes!$D$2,3,IF(Z597=Barèmes!$E$2,4,IF(Z597=Barèmes!$F$2,5,0)))))+1*IF(AC597=Barèmes!$B$2,1,IF(AC597=Barèmes!$C$2,2,IF(AC597=Barèmes!$D$2,3,IF(AC597=Barèmes!$E$2,4,IF(AC597=Barèmes!$F$2,5,0))))))</f>
        <v/>
      </c>
      <c r="AI597" s="31"/>
      <c r="AJ597" s="32" t="str">
        <f>IFERROR(INDEX(Croissance!$B$5:$B$604,MATCH(A597,Croissance!$A$5:$A$604,0)),"")</f>
        <v/>
      </c>
      <c r="AK597" s="32" t="str">
        <f>IFERROR(INDEX(Croissance!$C$5:$C$604,MATCH(A597,Croissance!$A$5:$A$604,0)),"")</f>
        <v/>
      </c>
      <c r="AL597" s="32" t="str">
        <f>IFERROR(INDEX(Croissance!$D$5:$D$604,MATCH(A597,Croissance!$A$5:$A$604,0)),"")</f>
        <v/>
      </c>
      <c r="AM597" s="32" t="str">
        <f>IFERROR(INDEX(Croissance!$E$5:$E$604,MATCH(A597,Croissance!$A$5:$A$604,0)),"")</f>
        <v/>
      </c>
      <c r="AO597" s="33">
        <f t="shared" si="80"/>
        <v>0</v>
      </c>
      <c r="AP597" s="33">
        <f t="shared" si="76"/>
        <v>0</v>
      </c>
      <c r="AQ597" s="33">
        <f>IF(A597="",0,IF(AND(OR('Synthèse classe'!$C$2="Tous",C597='Synthèse classe'!$C$2),OR('Synthèse classe'!$C$3="Toutes",D597='Synthèse classe'!$C$3),OR('Synthèse classe'!$C$4="Toutes",AND('Synthèse classe'!$C$4="Dernière",AP597=1),B597=IFERROR(VALUE('Synthèse classe'!$C$4),0))),1,0))</f>
        <v>0</v>
      </c>
      <c r="AR597" s="34" t="str">
        <f t="shared" si="77"/>
        <v/>
      </c>
    </row>
    <row r="598" spans="1:44" x14ac:dyDescent="0.2">
      <c r="A598" s="17" t="str">
        <f t="shared" si="73"/>
        <v/>
      </c>
      <c r="B598" s="18"/>
      <c r="C598" s="19"/>
      <c r="D598" s="19"/>
      <c r="E598" s="19"/>
      <c r="F598" s="19"/>
      <c r="G598" s="19"/>
      <c r="H598" s="17" t="str">
        <f t="shared" si="78"/>
        <v/>
      </c>
      <c r="I598" s="20"/>
      <c r="J598" s="18"/>
      <c r="K598" s="19"/>
      <c r="L598" s="21" t="str">
        <f t="shared" si="79"/>
        <v/>
      </c>
      <c r="M598" s="21" t="str">
        <f>IF(OR(J598="",SUMPRODUCT((Barèmes!$A$6:$A$28="Endurance — Luc Léger (palier)")*(Barèmes!$B$6:$B$28=H598)*(Barèmes!$C$6:$C$28=IF(H598="6ème","Mixte",G598)))=0),"",IF(SUMPRODUCT((Barèmes!$A$6:$A$28="Endurance — Luc Léger (palier)")*(Barèmes!$B$6:$B$28=H598)*(Barèmes!$C$6:$C$28=IF(H598="6ème","Mixte",G598))*(Barèmes!$J$6:$J$28="+"))&gt;0,IF(J598&lt;=SUMIFS(Barèmes!$D$6:$D$28,Barèmes!$A$6:$A$28,"Endurance — Luc Léger (palier)",Barèmes!$B$6:$B$28,H598,Barèmes!$C$6:$C$28,IF(H598="6ème","Mixte",G598)),"à besoin",IF(J598&lt;=SUMIFS(Barèmes!$E$6:$E$28,Barèmes!$A$6:$A$28,"Endurance — Luc Léger (palier)",Barèmes!$B$6:$B$28,H598,Barèmes!$C$6:$C$28,IF(H598="6ème","Mixte",G598)),"fragile","satisfaisant")),IF(J598&gt;=SUMIFS(Barèmes!$D$6:$D$28,Barèmes!$A$6:$A$28,"Endurance — Luc Léger (palier)",Barèmes!$B$6:$B$28,H598,Barèmes!$C$6:$C$28,IF(H598="6ème","Mixte",G598)),"à besoin",IF(J598&gt;=SUMIFS(Barèmes!$E$6:$E$28,Barèmes!$A$6:$A$28,"Endurance — Luc Léger (palier)",Barèmes!$B$6:$B$28,H598,Barèmes!$C$6:$C$28,IF(H598="6ème","Mixte",G598)),"fragile","satisfaisant"))))</f>
        <v/>
      </c>
      <c r="N598" s="21" t="str">
        <f>IF(OR(J598="",SUMPRODUCT((Barèmes!$A$6:$A$28="Endurance — Luc Léger (palier)")*(Barèmes!$B$6:$B$28=H598)*(Barèmes!$C$6:$C$28=IF(H598="6ème","Mixte",G598)))=0),"",IF(SUMPRODUCT((Barèmes!$A$6:$A$28="Endurance — Luc Léger (palier)")*(Barèmes!$B$6:$B$28=H598)*(Barèmes!$C$6:$C$28=IF(H598="6ème","Mixte",G598))*(Barèmes!$J$6:$J$28="+"))&gt;0,IF(J598&lt;=SUMIFS(Barèmes!$F$6:$F$28,Barèmes!$A$6:$A$28,"Endurance — Luc Léger (palier)",Barèmes!$B$6:$B$28,H598,Barèmes!$C$6:$C$28,IF(H598="6ème","Mixte",G598)),Barèmes!$B$2,IF(J598&lt;=SUMIFS(Barèmes!$G$6:$G$28,Barèmes!$A$6:$A$28,"Endurance — Luc Léger (palier)",Barèmes!$B$6:$B$28,H598,Barèmes!$C$6:$C$28,IF(H598="6ème","Mixte",G598)),Barèmes!$C$2,IF(J598&lt;=SUMIFS(Barèmes!$H$6:$H$28,Barèmes!$A$6:$A$28,"Endurance — Luc Léger (palier)",Barèmes!$B$6:$B$28,H598,Barèmes!$C$6:$C$28,IF(H598="6ème","Mixte",G598)),Barèmes!$D$2,IF(J598&lt;=SUMIFS(Barèmes!$I$6:$I$28,Barèmes!$A$6:$A$28,"Endurance — Luc Léger (palier)",Barèmes!$B$6:$B$28,H598,Barèmes!$C$6:$C$28,IF(H598="6ème","Mixte",G598)),Barèmes!$E$2,Barèmes!$F$2)))),IF(J598&gt;=SUMIFS(Barèmes!$F$6:$F$28,Barèmes!$A$6:$A$28,"Endurance — Luc Léger (palier)",Barèmes!$B$6:$B$28,H598,Barèmes!$C$6:$C$28,IF(H598="6ème","Mixte",G598)),Barèmes!$B$2,IF(J598&gt;=SUMIFS(Barèmes!$G$6:$G$28,Barèmes!$A$6:$A$28,"Endurance — Luc Léger (palier)",Barèmes!$B$6:$B$28,H598,Barèmes!$C$6:$C$28,IF(H598="6ème","Mixte",G598)),Barèmes!$C$2,IF(J598&gt;=SUMIFS(Barèmes!$H$6:$H$28,Barèmes!$A$6:$A$28,"Endurance — Luc Léger (palier)",Barèmes!$B$6:$B$28,H598,Barèmes!$C$6:$C$28,IF(H598="6ème","Mixte",G598)),Barèmes!$D$2,IF(J598&gt;=SUMIFS(Barèmes!$I$6:$I$28,Barèmes!$A$6:$A$28,"Endurance — Luc Léger (palier)",Barèmes!$B$6:$B$28,H598,Barèmes!$C$6:$C$28,IF(H598="6ème","Mixte",G598)),Barèmes!$E$2,Barèmes!$F$2))))))</f>
        <v/>
      </c>
      <c r="O598" s="22"/>
      <c r="P598" s="23" t="str">
        <f>IF(OR(O598="",SUMPRODUCT((Barèmes!$A$6:$A$28="Force bas du corps — Saut en longueur (m)")*(Barèmes!$B$6:$B$28=H598)*(Barèmes!$C$6:$C$28=IF(H598="6ème","Mixte",G598)))=0),"",IF(SUMPRODUCT((Barèmes!$A$6:$A$28="Force bas du corps — Saut en longueur (m)")*(Barèmes!$B$6:$B$28=H598)*(Barèmes!$C$6:$C$28=IF(H598="6ème","Mixte",G598))*(Barèmes!$J$6:$J$28="+"))&gt;0,IF(O598&lt;=SUMIFS(Barèmes!$D$6:$D$28,Barèmes!$A$6:$A$28,"Force bas du corps — Saut en longueur (m)",Barèmes!$B$6:$B$28,H598,Barèmes!$C$6:$C$28,IF(H598="6ème","Mixte",G598)),"à besoin",IF(O598&lt;=SUMIFS(Barèmes!$E$6:$E$28,Barèmes!$A$6:$A$28,"Force bas du corps — Saut en longueur (m)",Barèmes!$B$6:$B$28,H598,Barèmes!$C$6:$C$28,IF(H598="6ème","Mixte",G598)),"fragile","satisfaisant")),IF(O598&gt;=SUMIFS(Barèmes!$D$6:$D$28,Barèmes!$A$6:$A$28,"Force bas du corps — Saut en longueur (m)",Barèmes!$B$6:$B$28,H598,Barèmes!$C$6:$C$28,IF(H598="6ème","Mixte",G598)),"à besoin",IF(O598&gt;=SUMIFS(Barèmes!$E$6:$E$28,Barèmes!$A$6:$A$28,"Force bas du corps — Saut en longueur (m)",Barèmes!$B$6:$B$28,H598,Barèmes!$C$6:$C$28,IF(H598="6ème","Mixte",G598)),"fragile","satisfaisant"))))</f>
        <v/>
      </c>
      <c r="Q598" s="23" t="str">
        <f>IF(OR(O598="",SUMPRODUCT((Barèmes!$A$6:$A$28="Force bas du corps — Saut en longueur (m)")*(Barèmes!$B$6:$B$28=H598)*(Barèmes!$C$6:$C$28=IF(H598="6ème","Mixte",G598)))=0),"",IF(SUMPRODUCT((Barèmes!$A$6:$A$28="Force bas du corps — Saut en longueur (m)")*(Barèmes!$B$6:$B$28=H598)*(Barèmes!$C$6:$C$28=IF(H598="6ème","Mixte",G598))*(Barèmes!$J$6:$J$28="+"))&gt;0,IF(O598&lt;=SUMIFS(Barèmes!$F$6:$F$28,Barèmes!$A$6:$A$28,"Force bas du corps — Saut en longueur (m)",Barèmes!$B$6:$B$28,H598,Barèmes!$C$6:$C$28,IF(H598="6ème","Mixte",G598)),Barèmes!$B$2,IF(O598&lt;=SUMIFS(Barèmes!$G$6:$G$28,Barèmes!$A$6:$A$28,"Force bas du corps — Saut en longueur (m)",Barèmes!$B$6:$B$28,H598,Barèmes!$C$6:$C$28,IF(H598="6ème","Mixte",G598)),Barèmes!$C$2,IF(O598&lt;=SUMIFS(Barèmes!$H$6:$H$28,Barèmes!$A$6:$A$28,"Force bas du corps — Saut en longueur (m)",Barèmes!$B$6:$B$28,H598,Barèmes!$C$6:$C$28,IF(H598="6ème","Mixte",G598)),Barèmes!$D$2,IF(O598&lt;=SUMIFS(Barèmes!$I$6:$I$28,Barèmes!$A$6:$A$28,"Force bas du corps — Saut en longueur (m)",Barèmes!$B$6:$B$28,H598,Barèmes!$C$6:$C$28,IF(H598="6ème","Mixte",G598)),Barèmes!$E$2,Barèmes!$F$2)))),IF(O598&gt;=SUMIFS(Barèmes!$F$6:$F$28,Barèmes!$A$6:$A$28,"Force bas du corps — Saut en longueur (m)",Barèmes!$B$6:$B$28,H598,Barèmes!$C$6:$C$28,IF(H598="6ème","Mixte",G598)),Barèmes!$B$2,IF(O598&gt;=SUMIFS(Barèmes!$G$6:$G$28,Barèmes!$A$6:$A$28,"Force bas du corps — Saut en longueur (m)",Barèmes!$B$6:$B$28,H598,Barèmes!$C$6:$C$28,IF(H598="6ème","Mixte",G598)),Barèmes!$C$2,IF(O598&gt;=SUMIFS(Barèmes!$H$6:$H$28,Barèmes!$A$6:$A$28,"Force bas du corps — Saut en longueur (m)",Barèmes!$B$6:$B$28,H598,Barèmes!$C$6:$C$28,IF(H598="6ème","Mixte",G598)),Barèmes!$D$2,IF(O598&gt;=SUMIFS(Barèmes!$I$6:$I$28,Barèmes!$A$6:$A$28,"Force bas du corps — Saut en longueur (m)",Barèmes!$B$6:$B$28,H598,Barèmes!$C$6:$C$28,IF(H598="6ème","Mixte",G598)),Barèmes!$E$2,Barèmes!$F$2))))))</f>
        <v/>
      </c>
      <c r="R598" s="22"/>
      <c r="S598" s="24" t="str">
        <f>IF(OR(R598="",SUMPRODUCT((Barèmes!$A$6:$A$28="Vitesse — 30 m (s)")*(Barèmes!$B$6:$B$28=H598)*(Barèmes!$C$6:$C$28=IF(H598="6ème","Mixte",G598)))=0),"",IF(SUMPRODUCT((Barèmes!$A$6:$A$28="Vitesse — 30 m (s)")*(Barèmes!$B$6:$B$28=H598)*(Barèmes!$C$6:$C$28=IF(H598="6ème","Mixte",G598))*(Barèmes!$J$6:$J$28="+"))&gt;0,IF(R598&lt;=SUMIFS(Barèmes!$D$6:$D$28,Barèmes!$A$6:$A$28,"Vitesse — 30 m (s)",Barèmes!$B$6:$B$28,H598,Barèmes!$C$6:$C$28,IF(H598="6ème","Mixte",G598)),"à besoin",IF(R598&lt;=SUMIFS(Barèmes!$E$6:$E$28,Barèmes!$A$6:$A$28,"Vitesse — 30 m (s)",Barèmes!$B$6:$B$28,H598,Barèmes!$C$6:$C$28,IF(H598="6ème","Mixte",G598)),"fragile","satisfaisant")),IF(R598&gt;=SUMIFS(Barèmes!$D$6:$D$28,Barèmes!$A$6:$A$28,"Vitesse — 30 m (s)",Barèmes!$B$6:$B$28,H598,Barèmes!$C$6:$C$28,IF(H598="6ème","Mixte",G598)),"à besoin",IF(R598&gt;=SUMIFS(Barèmes!$E$6:$E$28,Barèmes!$A$6:$A$28,"Vitesse — 30 m (s)",Barèmes!$B$6:$B$28,H598,Barèmes!$C$6:$C$28,IF(H598="6ème","Mixte",G598)),"fragile","satisfaisant"))))</f>
        <v/>
      </c>
      <c r="T598" s="24" t="str">
        <f>IF(OR(R598="",SUMPRODUCT((Barèmes!$A$6:$A$28="Vitesse — 30 m (s)")*(Barèmes!$B$6:$B$28=H598)*(Barèmes!$C$6:$C$28=IF(H598="6ème","Mixte",G598)))=0),"",IF(SUMPRODUCT((Barèmes!$A$6:$A$28="Vitesse — 30 m (s)")*(Barèmes!$B$6:$B$28=H598)*(Barèmes!$C$6:$C$28=IF(H598="6ème","Mixte",G598))*(Barèmes!$J$6:$J$28="+"))&gt;0,IF(R598&lt;=SUMIFS(Barèmes!$F$6:$F$28,Barèmes!$A$6:$A$28,"Vitesse — 30 m (s)",Barèmes!$B$6:$B$28,H598,Barèmes!$C$6:$C$28,IF(H598="6ème","Mixte",G598)),Barèmes!$B$2,IF(R598&lt;=SUMIFS(Barèmes!$G$6:$G$28,Barèmes!$A$6:$A$28,"Vitesse — 30 m (s)",Barèmes!$B$6:$B$28,H598,Barèmes!$C$6:$C$28,IF(H598="6ème","Mixte",G598)),Barèmes!$C$2,IF(R598&lt;=SUMIFS(Barèmes!$H$6:$H$28,Barèmes!$A$6:$A$28,"Vitesse — 30 m (s)",Barèmes!$B$6:$B$28,H598,Barèmes!$C$6:$C$28,IF(H598="6ème","Mixte",G598)),Barèmes!$D$2,IF(R598&lt;=SUMIFS(Barèmes!$I$6:$I$28,Barèmes!$A$6:$A$28,"Vitesse — 30 m (s)",Barèmes!$B$6:$B$28,H598,Barèmes!$C$6:$C$28,IF(H598="6ème","Mixte",G598)),Barèmes!$E$2,Barèmes!$F$2)))),IF(R598&gt;=SUMIFS(Barèmes!$F$6:$F$28,Barèmes!$A$6:$A$28,"Vitesse — 30 m (s)",Barèmes!$B$6:$B$28,H598,Barèmes!$C$6:$C$28,IF(H598="6ème","Mixte",G598)),Barèmes!$B$2,IF(R598&gt;=SUMIFS(Barèmes!$G$6:$G$28,Barèmes!$A$6:$A$28,"Vitesse — 30 m (s)",Barèmes!$B$6:$B$28,H598,Barèmes!$C$6:$C$28,IF(H598="6ème","Mixte",G598)),Barèmes!$C$2,IF(R598&gt;=SUMIFS(Barèmes!$H$6:$H$28,Barèmes!$A$6:$A$28,"Vitesse — 30 m (s)",Barèmes!$B$6:$B$28,H598,Barèmes!$C$6:$C$28,IF(H598="6ème","Mixte",G598)),Barèmes!$D$2,IF(R598&gt;=SUMIFS(Barèmes!$I$6:$I$28,Barèmes!$A$6:$A$28,"Vitesse — 30 m (s)",Barèmes!$B$6:$B$28,H598,Barèmes!$C$6:$C$28,IF(H598="6ème","Mixte",G598)),Barèmes!$E$2,Barèmes!$F$2))))))</f>
        <v/>
      </c>
      <c r="U598" s="22"/>
      <c r="V598" s="25" t="str">
        <f>IF(OR(U598="",SUMPRODUCT((Barèmes!$A$6:$A$28="Vitesse — 50 m (s)")*(Barèmes!$B$6:$B$28=H598)*(Barèmes!$C$6:$C$28=IF(H598="6ème","Mixte",G598)))=0),"",IF(SUMPRODUCT((Barèmes!$A$6:$A$28="Vitesse — 50 m (s)")*(Barèmes!$B$6:$B$28=H598)*(Barèmes!$C$6:$C$28=IF(H598="6ème","Mixte",G598))*(Barèmes!$J$6:$J$28="+"))&gt;0,IF(U598&lt;=SUMIFS(Barèmes!$D$6:$D$28,Barèmes!$A$6:$A$28,"Vitesse — 50 m (s)",Barèmes!$B$6:$B$28,H598,Barèmes!$C$6:$C$28,IF(H598="6ème","Mixte",G598)),"à besoin",IF(U598&lt;=SUMIFS(Barèmes!$E$6:$E$28,Barèmes!$A$6:$A$28,"Vitesse — 50 m (s)",Barèmes!$B$6:$B$28,H598,Barèmes!$C$6:$C$28,IF(H598="6ème","Mixte",G598)),"fragile","satisfaisant")),IF(U598&gt;=SUMIFS(Barèmes!$D$6:$D$28,Barèmes!$A$6:$A$28,"Vitesse — 50 m (s)",Barèmes!$B$6:$B$28,H598,Barèmes!$C$6:$C$28,IF(H598="6ème","Mixte",G598)),"à besoin",IF(U598&gt;=SUMIFS(Barèmes!$E$6:$E$28,Barèmes!$A$6:$A$28,"Vitesse — 50 m (s)",Barèmes!$B$6:$B$28,H598,Barèmes!$C$6:$C$28,IF(H598="6ème","Mixte",G598)),"fragile","satisfaisant"))))</f>
        <v/>
      </c>
      <c r="W598" s="25" t="str">
        <f>IF(OR(U598="",SUMPRODUCT((Barèmes!$A$6:$A$28="Vitesse — 50 m (s)")*(Barèmes!$B$6:$B$28=H598)*(Barèmes!$C$6:$C$28=IF(H598="6ème","Mixte",G598)))=0),"",IF(SUMPRODUCT((Barèmes!$A$6:$A$28="Vitesse — 50 m (s)")*(Barèmes!$B$6:$B$28=H598)*(Barèmes!$C$6:$C$28=IF(H598="6ème","Mixte",G598))*(Barèmes!$J$6:$J$28="+"))&gt;0,IF(U598&lt;=SUMIFS(Barèmes!$F$6:$F$28,Barèmes!$A$6:$A$28,"Vitesse — 50 m (s)",Barèmes!$B$6:$B$28,H598,Barèmes!$C$6:$C$28,IF(H598="6ème","Mixte",G598)),Barèmes!$B$2,IF(U598&lt;=SUMIFS(Barèmes!$G$6:$G$28,Barèmes!$A$6:$A$28,"Vitesse — 50 m (s)",Barèmes!$B$6:$B$28,H598,Barèmes!$C$6:$C$28,IF(H598="6ème","Mixte",G598)),Barèmes!$C$2,IF(U598&lt;=SUMIFS(Barèmes!$H$6:$H$28,Barèmes!$A$6:$A$28,"Vitesse — 50 m (s)",Barèmes!$B$6:$B$28,H598,Barèmes!$C$6:$C$28,IF(H598="6ème","Mixte",G598)),Barèmes!$D$2,IF(U598&lt;=SUMIFS(Barèmes!$I$6:$I$28,Barèmes!$A$6:$A$28,"Vitesse — 50 m (s)",Barèmes!$B$6:$B$28,H598,Barèmes!$C$6:$C$28,IF(H598="6ème","Mixte",G598)),Barèmes!$E$2,Barèmes!$F$2)))),IF(U598&gt;=SUMIFS(Barèmes!$F$6:$F$28,Barèmes!$A$6:$A$28,"Vitesse — 50 m (s)",Barèmes!$B$6:$B$28,H598,Barèmes!$C$6:$C$28,IF(H598="6ème","Mixte",G598)),Barèmes!$B$2,IF(U598&gt;=SUMIFS(Barèmes!$G$6:$G$28,Barèmes!$A$6:$A$28,"Vitesse — 50 m (s)",Barèmes!$B$6:$B$28,H598,Barèmes!$C$6:$C$28,IF(H598="6ème","Mixte",G598)),Barèmes!$C$2,IF(U598&gt;=SUMIFS(Barèmes!$H$6:$H$28,Barèmes!$A$6:$A$28,"Vitesse — 50 m (s)",Barèmes!$B$6:$B$28,H598,Barèmes!$C$6:$C$28,IF(H598="6ème","Mixte",G598)),Barèmes!$D$2,IF(U598&gt;=SUMIFS(Barèmes!$I$6:$I$28,Barèmes!$A$6:$A$28,"Vitesse — 50 m (s)",Barèmes!$B$6:$B$28,H598,Barèmes!$C$6:$C$28,IF(H598="6ème","Mixte",G598)),Barèmes!$E$2,Barèmes!$F$2))))))</f>
        <v/>
      </c>
      <c r="X598" s="18"/>
      <c r="Y598" s="26" t="str" cm="1">
        <f t="array" ref="Y598">IF(OR(X598="",SUMPRODUCT((Barèmes!$A$6:$A$28="Souplesse (score 1-5)")*(Barèmes!$B$6:$B$28=H598)*(Barèmes!$C$6:$C$28=IF(H598="6ème","Mixte",G598)))=0),"",IF(SUMPRODUCT((Barèmes!$A$6:$A$28="Souplesse (score 1-5)")*(Barèmes!$B$6:$B$28=H598)*(Barèmes!$C$6:$C$28=IF(H598="6ème","Mixte",G598))*(Barèmes!$J$6:$J$28="+"))&gt;0,IF(X598&lt;=SUMIFS(Barèmes!$D$6:$D$28,Barèmes!$A$6:$A$28,"Souplesse (score 1-5)",Barèmes!$B$6:$B$28,H598,Barèmes!$C$6:$C$28,IF(H598="6ème","Mixte",G598)),"à besoin",IF(X598&lt;=SUMIFS(Barèmes!$E$6:$E$28,Barèmes!$A$6:$A$28,"Souplesse (score 1-5)",Barèmes!$B$6:$B$28,H598,Barèmes!$C$6:$C$28,IF(H598="6ème","Mixte",G598)),"fragile","satisfaisant")),IF(X598&gt;=SUMIFS(Barèmes!$D$6:$D$28,Barèmes!$A$6:$A$28,"Souplesse (score 1-5)",Barèmes!$B$6:$B$28,H598,Barèmes!$C$6:$C$28,IF(H598="6ème","Mixte",G598)),"à besoin",IF(X598&gt;=SUMIFS(Barèmes!$E$6:$E$28,Barèmes!$A$6:$A$28,"Souplesse (score 1-5)",Barèmes!$B$6:$B$28,H598,Barèmes!$C$6:$C$28,IF(H598="6ème","Mixte",G598)),"fragile","satisfaisant"))))</f>
        <v/>
      </c>
      <c r="Z598" s="26" t="str" cm="1">
        <f t="array" ref="Z598">IF(OR(X598="",SUMPRODUCT((Barèmes!$A$6:$A$28="Souplesse (score 1-5)")*(Barèmes!$B$6:$B$28=H598)*(Barèmes!$C$6:$C$28=IF(H598="6ème","Mixte",G598)))=0),"",IF(SUMPRODUCT((Barèmes!$A$6:$A$28="Souplesse (score 1-5)")*(Barèmes!$B$6:$B$28=H598)*(Barèmes!$C$6:$C$28=IF(H598="6ème","Mixte",G598))*(Barèmes!$J$6:$J$28="+"))&gt;0,IF(X598&lt;=SUMIFS(Barèmes!$F$6:$F$28,Barèmes!$A$6:$A$28,"Souplesse (score 1-5)",Barèmes!$B$6:$B$28,H598,Barèmes!$C$6:$C$28,IF(H598="6ème","Mixte",G598)),Barèmes!$B$2,IF(X598&lt;=SUMIFS(Barèmes!$G$6:$G$28,Barèmes!$A$6:$A$28,"Souplesse (score 1-5)",Barèmes!$B$6:$B$28,H598,Barèmes!$C$6:$C$28,IF(H598="6ème","Mixte",G598)),Barèmes!$C$2,IF(X598&lt;=SUMIFS(Barèmes!$H$6:$H$28,Barèmes!$A$6:$A$28,"Souplesse (score 1-5)",Barèmes!$B$6:$B$28,H598,Barèmes!$C$6:$C$28,IF(H598="6ème","Mixte",G598)),Barèmes!$D$2,IF(X598&lt;=SUMIFS(Barèmes!$I$6:$I$28,Barèmes!$A$6:$A$28,"Souplesse (score 1-5)",Barèmes!$B$6:$B$28,H598,Barèmes!$C$6:$C$28,IF(H598="6ème","Mixte",G598)),Barèmes!$E$2,Barèmes!$F$2)))),IF(X598&gt;=SUMIFS(Barèmes!$F$6:$F$28,Barèmes!$A$6:$A$28,"Souplesse (score 1-5)",Barèmes!$B$6:$B$28,H598,Barèmes!$C$6:$C$28,IF(H598="6ème","Mixte",G598)),Barèmes!$B$2,IF(X598&gt;=SUMIFS(Barèmes!$G$6:$G$28,Barèmes!$A$6:$A$28,"Souplesse (score 1-5)",Barèmes!$B$6:$B$28,H598,Barèmes!$C$6:$C$28,IF(H598="6ème","Mixte",G598)),Barèmes!$C$2,IF(X598&gt;=SUMIFS(Barèmes!$H$6:$H$28,Barèmes!$A$6:$A$28,"Souplesse (score 1-5)",Barèmes!$B$6:$B$28,H598,Barèmes!$C$6:$C$28,IF(H598="6ème","Mixte",G598)),Barèmes!$D$2,IF(X598&gt;=SUMIFS(Barèmes!$I$6:$I$28,Barèmes!$A$6:$A$28,"Souplesse (score 1-5)",Barèmes!$B$6:$B$28,H598,Barèmes!$C$6:$C$28,IF(H598="6ème","Mixte",G598)),Barèmes!$E$2,Barèmes!$F$2))))))</f>
        <v/>
      </c>
      <c r="AA598" s="22"/>
      <c r="AB598" s="27" t="str">
        <f>IF(OR(AA598="",SUMPRODUCT((Barèmes!$A$6:$A$28="Agilité — T-test 974 (s)")*(Barèmes!$B$6:$B$28=H598)*(Barèmes!$C$6:$C$28=IF(H598="6ème","Mixte",G598)))=0),"",IF(SUMPRODUCT((Barèmes!$A$6:$A$28="Agilité — T-test 974 (s)")*(Barèmes!$B$6:$B$28=H598)*(Barèmes!$C$6:$C$28=IF(H598="6ème","Mixte",G598))*(Barèmes!$J$6:$J$28="+"))&gt;0,IF(AA598&lt;=SUMIFS(Barèmes!$D$6:$D$28,Barèmes!$A$6:$A$28,"Agilité — T-test 974 (s)",Barèmes!$B$6:$B$28,H598,Barèmes!$C$6:$C$28,IF(H598="6ème","Mixte",G598)),"à besoin",IF(AA598&lt;=SUMIFS(Barèmes!$E$6:$E$28,Barèmes!$A$6:$A$28,"Agilité — T-test 974 (s)",Barèmes!$B$6:$B$28,H598,Barèmes!$C$6:$C$28,IF(H598="6ème","Mixte",G598)),"fragile","satisfaisant")),IF(AA598&gt;=SUMIFS(Barèmes!$D$6:$D$28,Barèmes!$A$6:$A$28,"Agilité — T-test 974 (s)",Barèmes!$B$6:$B$28,H598,Barèmes!$C$6:$C$28,IF(H598="6ème","Mixte",G598)),"à besoin",IF(AA598&gt;=SUMIFS(Barèmes!$E$6:$E$28,Barèmes!$A$6:$A$28,"Agilité — T-test 974 (s)",Barèmes!$B$6:$B$28,H598,Barèmes!$C$6:$C$28,IF(H598="6ème","Mixte",G598)),"fragile","satisfaisant"))))</f>
        <v/>
      </c>
      <c r="AC598" s="27" t="str">
        <f>IF(OR(AA598="",SUMPRODUCT((Barèmes!$A$6:$A$28="Agilité — T-test 974 (s)")*(Barèmes!$B$6:$B$28=H598)*(Barèmes!$C$6:$C$28=IF(H598="6ème","Mixte",G598)))=0),"",IF(SUMPRODUCT((Barèmes!$A$6:$A$28="Agilité — T-test 974 (s)")*(Barèmes!$B$6:$B$28=H598)*(Barèmes!$C$6:$C$28=IF(H598="6ème","Mixte",G598))*(Barèmes!$J$6:$J$28="+"))&gt;0,IF(AA598&lt;=SUMIFS(Barèmes!$F$6:$F$28,Barèmes!$A$6:$A$28,"Agilité — T-test 974 (s)",Barèmes!$B$6:$B$28,H598,Barèmes!$C$6:$C$28,IF(H598="6ème","Mixte",G598)),Barèmes!$B$2,IF(AA598&lt;=SUMIFS(Barèmes!$G$6:$G$28,Barèmes!$A$6:$A$28,"Agilité — T-test 974 (s)",Barèmes!$B$6:$B$28,H598,Barèmes!$C$6:$C$28,IF(H598="6ème","Mixte",G598)),Barèmes!$C$2,IF(AA598&lt;=SUMIFS(Barèmes!$H$6:$H$28,Barèmes!$A$6:$A$28,"Agilité — T-test 974 (s)",Barèmes!$B$6:$B$28,H598,Barèmes!$C$6:$C$28,IF(H598="6ème","Mixte",G598)),Barèmes!$D$2,IF(AA598&lt;=SUMIFS(Barèmes!$I$6:$I$28,Barèmes!$A$6:$A$28,"Agilité — T-test 974 (s)",Barèmes!$B$6:$B$28,H598,Barèmes!$C$6:$C$28,IF(H598="6ème","Mixte",G598)),Barèmes!$E$2,Barèmes!$F$2)))),IF(AA598&gt;=SUMIFS(Barèmes!$F$6:$F$28,Barèmes!$A$6:$A$28,"Agilité — T-test 974 (s)",Barèmes!$B$6:$B$28,H598,Barèmes!$C$6:$C$28,IF(H598="6ème","Mixte",G598)),Barèmes!$B$2,IF(AA598&gt;=SUMIFS(Barèmes!$G$6:$G$28,Barèmes!$A$6:$A$28,"Agilité — T-test 974 (s)",Barèmes!$B$6:$B$28,H598,Barèmes!$C$6:$C$28,IF(H598="6ème","Mixte",G598)),Barèmes!$C$2,IF(AA598&gt;=SUMIFS(Barèmes!$H$6:$H$28,Barèmes!$A$6:$A$28,"Agilité — T-test 974 (s)",Barèmes!$B$6:$B$28,H598,Barèmes!$C$6:$C$28,IF(H598="6ème","Mixte",G598)),Barèmes!$D$2,IF(AA598&gt;=SUMIFS(Barèmes!$I$6:$I$28,Barèmes!$A$6:$A$28,"Agilité — T-test 974 (s)",Barèmes!$B$6:$B$28,H598,Barèmes!$C$6:$C$28,IF(H598="6ème","Mixte",G598)),Barèmes!$E$2,Barèmes!$F$2))))))</f>
        <v/>
      </c>
      <c r="AD598" s="28" t="str">
        <f t="shared" si="74"/>
        <v/>
      </c>
      <c r="AE598" s="29" t="str">
        <f t="shared" si="75"/>
        <v/>
      </c>
      <c r="AF598" s="30" t="str">
        <f>IF(OR(AD598="",SUMPRODUCT((Barèmes!$A$6:$A$28="Surcoût d'agilité (s) — technique")*(Barèmes!$B$6:$B$28=H598)*(Barèmes!$C$6:$C$28=IF(H598="6ème","Mixte",G598)))=0),"",IF(SUMPRODUCT((Barèmes!$A$6:$A$28="Surcoût d'agilité (s) — technique")*(Barèmes!$B$6:$B$28=H598)*(Barèmes!$C$6:$C$28=IF(H598="6ème","Mixte",G598))*(Barèmes!$J$6:$J$28="+"))&gt;0,IF(AD598&lt;=SUMIFS(Barèmes!$D$6:$D$28,Barèmes!$A$6:$A$28,"Surcoût d'agilité (s) — technique",Barèmes!$B$6:$B$28,H598,Barèmes!$C$6:$C$28,IF(H598="6ème","Mixte",G598)),"à besoin",IF(AD598&lt;=SUMIFS(Barèmes!$E$6:$E$28,Barèmes!$A$6:$A$28,"Surcoût d'agilité (s) — technique",Barèmes!$B$6:$B$28,H598,Barèmes!$C$6:$C$28,IF(H598="6ème","Mixte",G598)),"fragile","satisfaisant")),IF(AD598&gt;=SUMIFS(Barèmes!$D$6:$D$28,Barèmes!$A$6:$A$28,"Surcoût d'agilité (s) — technique",Barèmes!$B$6:$B$28,H598,Barèmes!$C$6:$C$28,IF(H598="6ème","Mixte",G598)),"à besoin",IF(AD598&gt;=SUMIFS(Barèmes!$E$6:$E$28,Barèmes!$A$6:$A$28,"Surcoût d'agilité (s) — technique",Barèmes!$B$6:$B$28,H598,Barèmes!$C$6:$C$28,IF(H598="6ème","Mixte",G598)),"fragile","satisfaisant"))))</f>
        <v/>
      </c>
      <c r="AG598" s="30" t="str">
        <f>IF(OR(AD598="",SUMPRODUCT((Barèmes!$A$6:$A$28="Surcoût d'agilité (s) — technique")*(Barèmes!$B$6:$B$28=H598)*(Barèmes!$C$6:$C$28=IF(H598="6ème","Mixte",G598)))=0),"",IF(SUMPRODUCT((Barèmes!$A$6:$A$28="Surcoût d'agilité (s) — technique")*(Barèmes!$B$6:$B$28=H598)*(Barèmes!$C$6:$C$28=IF(H598="6ème","Mixte",G598))*(Barèmes!$J$6:$J$28="+"))&gt;0,IF(AD598&lt;=SUMIFS(Barèmes!$F$6:$F$28,Barèmes!$A$6:$A$28,"Surcoût d'agilité (s) — technique",Barèmes!$B$6:$B$28,H598,Barèmes!$C$6:$C$28,IF(H598="6ème","Mixte",G598)),Barèmes!$B$2,IF(AD598&lt;=SUMIFS(Barèmes!$G$6:$G$28,Barèmes!$A$6:$A$28,"Surcoût d'agilité (s) — technique",Barèmes!$B$6:$B$28,H598,Barèmes!$C$6:$C$28,IF(H598="6ème","Mixte",G598)),Barèmes!$C$2,IF(AD598&lt;=SUMIFS(Barèmes!$H$6:$H$28,Barèmes!$A$6:$A$28,"Surcoût d'agilité (s) — technique",Barèmes!$B$6:$B$28,H598,Barèmes!$C$6:$C$28,IF(H598="6ème","Mixte",G598)),Barèmes!$D$2,IF(AD598&lt;=SUMIFS(Barèmes!$I$6:$I$28,Barèmes!$A$6:$A$28,"Surcoût d'agilité (s) — technique",Barèmes!$B$6:$B$28,H598,Barèmes!$C$6:$C$28,IF(H598="6ème","Mixte",G598)),Barèmes!$E$2,Barèmes!$F$2)))),IF(AD598&gt;=SUMIFS(Barèmes!$F$6:$F$28,Barèmes!$A$6:$A$28,"Surcoût d'agilité (s) — technique",Barèmes!$B$6:$B$28,H598,Barèmes!$C$6:$C$28,IF(H598="6ème","Mixte",G598)),Barèmes!$B$2,IF(AD598&gt;=SUMIFS(Barèmes!$G$6:$G$28,Barèmes!$A$6:$A$28,"Surcoût d'agilité (s) — technique",Barèmes!$B$6:$B$28,H598,Barèmes!$C$6:$C$28,IF(H598="6ème","Mixte",G598)),Barèmes!$C$2,IF(AD598&gt;=SUMIFS(Barèmes!$H$6:$H$28,Barèmes!$A$6:$A$28,"Surcoût d'agilité (s) — technique",Barèmes!$B$6:$B$28,H598,Barèmes!$C$6:$C$28,IF(H598="6ème","Mixte",G598)),Barèmes!$D$2,IF(AD598&gt;=SUMIFS(Barèmes!$I$6:$I$28,Barèmes!$A$6:$A$28,"Surcoût d'agilité (s) — technique",Barèmes!$B$6:$B$28,H598,Barèmes!$C$6:$C$28,IF(H598="6ème","Mixte",G598)),Barèmes!$E$2,Barèmes!$F$2))))))</f>
        <v/>
      </c>
      <c r="AH598" s="31" t="str">
        <f>IF((IF(N598="",0,1)+IF(Q598="",0,1)+IF(W598="",0,1)+IF(Z598="",0,1)+IF(AC598="",0,1))=0,"",3*IF(N598=Barèmes!$B$2,1,IF(N598=Barèmes!$C$2,2,IF(N598=Barèmes!$D$2,3,IF(N598=Barèmes!$E$2,4,IF(N598=Barèmes!$F$2,5,0)))))+3*IF(Q598=Barèmes!$B$2,1,IF(Q598=Barèmes!$C$2,2,IF(Q598=Barèmes!$D$2,3,IF(Q598=Barèmes!$E$2,4,IF(Q598=Barèmes!$F$2,5,0)))))+2*IF(W598=Barèmes!$B$2,1,IF(W598=Barèmes!$C$2,2,IF(W598=Barèmes!$D$2,3,IF(W598=Barèmes!$E$2,4,IF(W598=Barèmes!$F$2,5,0)))))+1*IF(Z598=Barèmes!$B$2,1,IF(Z598=Barèmes!$C$2,2,IF(Z598=Barèmes!$D$2,3,IF(Z598=Barèmes!$E$2,4,IF(Z598=Barèmes!$F$2,5,0)))))+1*IF(AC598=Barèmes!$B$2,1,IF(AC598=Barèmes!$C$2,2,IF(AC598=Barèmes!$D$2,3,IF(AC598=Barèmes!$E$2,4,IF(AC598=Barèmes!$F$2,5,0))))))</f>
        <v/>
      </c>
      <c r="AI598" s="31"/>
      <c r="AJ598" s="32" t="str">
        <f>IFERROR(INDEX(Croissance!$B$5:$B$604,MATCH(A598,Croissance!$A$5:$A$604,0)),"")</f>
        <v/>
      </c>
      <c r="AK598" s="32" t="str">
        <f>IFERROR(INDEX(Croissance!$C$5:$C$604,MATCH(A598,Croissance!$A$5:$A$604,0)),"")</f>
        <v/>
      </c>
      <c r="AL598" s="32" t="str">
        <f>IFERROR(INDEX(Croissance!$D$5:$D$604,MATCH(A598,Croissance!$A$5:$A$604,0)),"")</f>
        <v/>
      </c>
      <c r="AM598" s="32" t="str">
        <f>IFERROR(INDEX(Croissance!$E$5:$E$604,MATCH(A598,Croissance!$A$5:$A$604,0)),"")</f>
        <v/>
      </c>
      <c r="AO598" s="33">
        <f t="shared" si="80"/>
        <v>0</v>
      </c>
      <c r="AP598" s="33">
        <f t="shared" si="76"/>
        <v>0</v>
      </c>
      <c r="AQ598" s="33">
        <f>IF(A598="",0,IF(AND(OR('Synthèse classe'!$C$2="Tous",C598='Synthèse classe'!$C$2),OR('Synthèse classe'!$C$3="Toutes",D598='Synthèse classe'!$C$3),OR('Synthèse classe'!$C$4="Toutes",AND('Synthèse classe'!$C$4="Dernière",AP598=1),B598=IFERROR(VALUE('Synthèse classe'!$C$4),0))),1,0))</f>
        <v>0</v>
      </c>
      <c r="AR598" s="34" t="str">
        <f t="shared" si="77"/>
        <v/>
      </c>
    </row>
    <row r="599" spans="1:44" x14ac:dyDescent="0.2">
      <c r="A599" s="17" t="str">
        <f t="shared" si="73"/>
        <v/>
      </c>
      <c r="B599" s="18"/>
      <c r="C599" s="19"/>
      <c r="D599" s="19"/>
      <c r="E599" s="19"/>
      <c r="F599" s="19"/>
      <c r="G599" s="19"/>
      <c r="H599" s="17" t="str">
        <f t="shared" si="78"/>
        <v/>
      </c>
      <c r="I599" s="20"/>
      <c r="J599" s="18"/>
      <c r="K599" s="19"/>
      <c r="L599" s="21" t="str">
        <f t="shared" si="79"/>
        <v/>
      </c>
      <c r="M599" s="21" t="str">
        <f>IF(OR(J599="",SUMPRODUCT((Barèmes!$A$6:$A$28="Endurance — Luc Léger (palier)")*(Barèmes!$B$6:$B$28=H599)*(Barèmes!$C$6:$C$28=IF(H599="6ème","Mixte",G599)))=0),"",IF(SUMPRODUCT((Barèmes!$A$6:$A$28="Endurance — Luc Léger (palier)")*(Barèmes!$B$6:$B$28=H599)*(Barèmes!$C$6:$C$28=IF(H599="6ème","Mixte",G599))*(Barèmes!$J$6:$J$28="+"))&gt;0,IF(J599&lt;=SUMIFS(Barèmes!$D$6:$D$28,Barèmes!$A$6:$A$28,"Endurance — Luc Léger (palier)",Barèmes!$B$6:$B$28,H599,Barèmes!$C$6:$C$28,IF(H599="6ème","Mixte",G599)),"à besoin",IF(J599&lt;=SUMIFS(Barèmes!$E$6:$E$28,Barèmes!$A$6:$A$28,"Endurance — Luc Léger (palier)",Barèmes!$B$6:$B$28,H599,Barèmes!$C$6:$C$28,IF(H599="6ème","Mixte",G599)),"fragile","satisfaisant")),IF(J599&gt;=SUMIFS(Barèmes!$D$6:$D$28,Barèmes!$A$6:$A$28,"Endurance — Luc Léger (palier)",Barèmes!$B$6:$B$28,H599,Barèmes!$C$6:$C$28,IF(H599="6ème","Mixte",G599)),"à besoin",IF(J599&gt;=SUMIFS(Barèmes!$E$6:$E$28,Barèmes!$A$6:$A$28,"Endurance — Luc Léger (palier)",Barèmes!$B$6:$B$28,H599,Barèmes!$C$6:$C$28,IF(H599="6ème","Mixte",G599)),"fragile","satisfaisant"))))</f>
        <v/>
      </c>
      <c r="N599" s="21" t="str">
        <f>IF(OR(J599="",SUMPRODUCT((Barèmes!$A$6:$A$28="Endurance — Luc Léger (palier)")*(Barèmes!$B$6:$B$28=H599)*(Barèmes!$C$6:$C$28=IF(H599="6ème","Mixte",G599)))=0),"",IF(SUMPRODUCT((Barèmes!$A$6:$A$28="Endurance — Luc Léger (palier)")*(Barèmes!$B$6:$B$28=H599)*(Barèmes!$C$6:$C$28=IF(H599="6ème","Mixte",G599))*(Barèmes!$J$6:$J$28="+"))&gt;0,IF(J599&lt;=SUMIFS(Barèmes!$F$6:$F$28,Barèmes!$A$6:$A$28,"Endurance — Luc Léger (palier)",Barèmes!$B$6:$B$28,H599,Barèmes!$C$6:$C$28,IF(H599="6ème","Mixte",G599)),Barèmes!$B$2,IF(J599&lt;=SUMIFS(Barèmes!$G$6:$G$28,Barèmes!$A$6:$A$28,"Endurance — Luc Léger (palier)",Barèmes!$B$6:$B$28,H599,Barèmes!$C$6:$C$28,IF(H599="6ème","Mixte",G599)),Barèmes!$C$2,IF(J599&lt;=SUMIFS(Barèmes!$H$6:$H$28,Barèmes!$A$6:$A$28,"Endurance — Luc Léger (palier)",Barèmes!$B$6:$B$28,H599,Barèmes!$C$6:$C$28,IF(H599="6ème","Mixte",G599)),Barèmes!$D$2,IF(J599&lt;=SUMIFS(Barèmes!$I$6:$I$28,Barèmes!$A$6:$A$28,"Endurance — Luc Léger (palier)",Barèmes!$B$6:$B$28,H599,Barèmes!$C$6:$C$28,IF(H599="6ème","Mixte",G599)),Barèmes!$E$2,Barèmes!$F$2)))),IF(J599&gt;=SUMIFS(Barèmes!$F$6:$F$28,Barèmes!$A$6:$A$28,"Endurance — Luc Léger (palier)",Barèmes!$B$6:$B$28,H599,Barèmes!$C$6:$C$28,IF(H599="6ème","Mixte",G599)),Barèmes!$B$2,IF(J599&gt;=SUMIFS(Barèmes!$G$6:$G$28,Barèmes!$A$6:$A$28,"Endurance — Luc Léger (palier)",Barèmes!$B$6:$B$28,H599,Barèmes!$C$6:$C$28,IF(H599="6ème","Mixte",G599)),Barèmes!$C$2,IF(J599&gt;=SUMIFS(Barèmes!$H$6:$H$28,Barèmes!$A$6:$A$28,"Endurance — Luc Léger (palier)",Barèmes!$B$6:$B$28,H599,Barèmes!$C$6:$C$28,IF(H599="6ème","Mixte",G599)),Barèmes!$D$2,IF(J599&gt;=SUMIFS(Barèmes!$I$6:$I$28,Barèmes!$A$6:$A$28,"Endurance — Luc Léger (palier)",Barèmes!$B$6:$B$28,H599,Barèmes!$C$6:$C$28,IF(H599="6ème","Mixte",G599)),Barèmes!$E$2,Barèmes!$F$2))))))</f>
        <v/>
      </c>
      <c r="O599" s="22"/>
      <c r="P599" s="23" t="str">
        <f>IF(OR(O599="",SUMPRODUCT((Barèmes!$A$6:$A$28="Force bas du corps — Saut en longueur (m)")*(Barèmes!$B$6:$B$28=H599)*(Barèmes!$C$6:$C$28=IF(H599="6ème","Mixte",G599)))=0),"",IF(SUMPRODUCT((Barèmes!$A$6:$A$28="Force bas du corps — Saut en longueur (m)")*(Barèmes!$B$6:$B$28=H599)*(Barèmes!$C$6:$C$28=IF(H599="6ème","Mixte",G599))*(Barèmes!$J$6:$J$28="+"))&gt;0,IF(O599&lt;=SUMIFS(Barèmes!$D$6:$D$28,Barèmes!$A$6:$A$28,"Force bas du corps — Saut en longueur (m)",Barèmes!$B$6:$B$28,H599,Barèmes!$C$6:$C$28,IF(H599="6ème","Mixte",G599)),"à besoin",IF(O599&lt;=SUMIFS(Barèmes!$E$6:$E$28,Barèmes!$A$6:$A$28,"Force bas du corps — Saut en longueur (m)",Barèmes!$B$6:$B$28,H599,Barèmes!$C$6:$C$28,IF(H599="6ème","Mixte",G599)),"fragile","satisfaisant")),IF(O599&gt;=SUMIFS(Barèmes!$D$6:$D$28,Barèmes!$A$6:$A$28,"Force bas du corps — Saut en longueur (m)",Barèmes!$B$6:$B$28,H599,Barèmes!$C$6:$C$28,IF(H599="6ème","Mixte",G599)),"à besoin",IF(O599&gt;=SUMIFS(Barèmes!$E$6:$E$28,Barèmes!$A$6:$A$28,"Force bas du corps — Saut en longueur (m)",Barèmes!$B$6:$B$28,H599,Barèmes!$C$6:$C$28,IF(H599="6ème","Mixte",G599)),"fragile","satisfaisant"))))</f>
        <v/>
      </c>
      <c r="Q599" s="23" t="str">
        <f>IF(OR(O599="",SUMPRODUCT((Barèmes!$A$6:$A$28="Force bas du corps — Saut en longueur (m)")*(Barèmes!$B$6:$B$28=H599)*(Barèmes!$C$6:$C$28=IF(H599="6ème","Mixte",G599)))=0),"",IF(SUMPRODUCT((Barèmes!$A$6:$A$28="Force bas du corps — Saut en longueur (m)")*(Barèmes!$B$6:$B$28=H599)*(Barèmes!$C$6:$C$28=IF(H599="6ème","Mixte",G599))*(Barèmes!$J$6:$J$28="+"))&gt;0,IF(O599&lt;=SUMIFS(Barèmes!$F$6:$F$28,Barèmes!$A$6:$A$28,"Force bas du corps — Saut en longueur (m)",Barèmes!$B$6:$B$28,H599,Barèmes!$C$6:$C$28,IF(H599="6ème","Mixte",G599)),Barèmes!$B$2,IF(O599&lt;=SUMIFS(Barèmes!$G$6:$G$28,Barèmes!$A$6:$A$28,"Force bas du corps — Saut en longueur (m)",Barèmes!$B$6:$B$28,H599,Barèmes!$C$6:$C$28,IF(H599="6ème","Mixte",G599)),Barèmes!$C$2,IF(O599&lt;=SUMIFS(Barèmes!$H$6:$H$28,Barèmes!$A$6:$A$28,"Force bas du corps — Saut en longueur (m)",Barèmes!$B$6:$B$28,H599,Barèmes!$C$6:$C$28,IF(H599="6ème","Mixte",G599)),Barèmes!$D$2,IF(O599&lt;=SUMIFS(Barèmes!$I$6:$I$28,Barèmes!$A$6:$A$28,"Force bas du corps — Saut en longueur (m)",Barèmes!$B$6:$B$28,H599,Barèmes!$C$6:$C$28,IF(H599="6ème","Mixte",G599)),Barèmes!$E$2,Barèmes!$F$2)))),IF(O599&gt;=SUMIFS(Barèmes!$F$6:$F$28,Barèmes!$A$6:$A$28,"Force bas du corps — Saut en longueur (m)",Barèmes!$B$6:$B$28,H599,Barèmes!$C$6:$C$28,IF(H599="6ème","Mixte",G599)),Barèmes!$B$2,IF(O599&gt;=SUMIFS(Barèmes!$G$6:$G$28,Barèmes!$A$6:$A$28,"Force bas du corps — Saut en longueur (m)",Barèmes!$B$6:$B$28,H599,Barèmes!$C$6:$C$28,IF(H599="6ème","Mixte",G599)),Barèmes!$C$2,IF(O599&gt;=SUMIFS(Barèmes!$H$6:$H$28,Barèmes!$A$6:$A$28,"Force bas du corps — Saut en longueur (m)",Barèmes!$B$6:$B$28,H599,Barèmes!$C$6:$C$28,IF(H599="6ème","Mixte",G599)),Barèmes!$D$2,IF(O599&gt;=SUMIFS(Barèmes!$I$6:$I$28,Barèmes!$A$6:$A$28,"Force bas du corps — Saut en longueur (m)",Barèmes!$B$6:$B$28,H599,Barèmes!$C$6:$C$28,IF(H599="6ème","Mixte",G599)),Barèmes!$E$2,Barèmes!$F$2))))))</f>
        <v/>
      </c>
      <c r="R599" s="22"/>
      <c r="S599" s="24" t="str">
        <f>IF(OR(R599="",SUMPRODUCT((Barèmes!$A$6:$A$28="Vitesse — 30 m (s)")*(Barèmes!$B$6:$B$28=H599)*(Barèmes!$C$6:$C$28=IF(H599="6ème","Mixte",G599)))=0),"",IF(SUMPRODUCT((Barèmes!$A$6:$A$28="Vitesse — 30 m (s)")*(Barèmes!$B$6:$B$28=H599)*(Barèmes!$C$6:$C$28=IF(H599="6ème","Mixte",G599))*(Barèmes!$J$6:$J$28="+"))&gt;0,IF(R599&lt;=SUMIFS(Barèmes!$D$6:$D$28,Barèmes!$A$6:$A$28,"Vitesse — 30 m (s)",Barèmes!$B$6:$B$28,H599,Barèmes!$C$6:$C$28,IF(H599="6ème","Mixte",G599)),"à besoin",IF(R599&lt;=SUMIFS(Barèmes!$E$6:$E$28,Barèmes!$A$6:$A$28,"Vitesse — 30 m (s)",Barèmes!$B$6:$B$28,H599,Barèmes!$C$6:$C$28,IF(H599="6ème","Mixte",G599)),"fragile","satisfaisant")),IF(R599&gt;=SUMIFS(Barèmes!$D$6:$D$28,Barèmes!$A$6:$A$28,"Vitesse — 30 m (s)",Barèmes!$B$6:$B$28,H599,Barèmes!$C$6:$C$28,IF(H599="6ème","Mixte",G599)),"à besoin",IF(R599&gt;=SUMIFS(Barèmes!$E$6:$E$28,Barèmes!$A$6:$A$28,"Vitesse — 30 m (s)",Barèmes!$B$6:$B$28,H599,Barèmes!$C$6:$C$28,IF(H599="6ème","Mixte",G599)),"fragile","satisfaisant"))))</f>
        <v/>
      </c>
      <c r="T599" s="24" t="str">
        <f>IF(OR(R599="",SUMPRODUCT((Barèmes!$A$6:$A$28="Vitesse — 30 m (s)")*(Barèmes!$B$6:$B$28=H599)*(Barèmes!$C$6:$C$28=IF(H599="6ème","Mixte",G599)))=0),"",IF(SUMPRODUCT((Barèmes!$A$6:$A$28="Vitesse — 30 m (s)")*(Barèmes!$B$6:$B$28=H599)*(Barèmes!$C$6:$C$28=IF(H599="6ème","Mixte",G599))*(Barèmes!$J$6:$J$28="+"))&gt;0,IF(R599&lt;=SUMIFS(Barèmes!$F$6:$F$28,Barèmes!$A$6:$A$28,"Vitesse — 30 m (s)",Barèmes!$B$6:$B$28,H599,Barèmes!$C$6:$C$28,IF(H599="6ème","Mixte",G599)),Barèmes!$B$2,IF(R599&lt;=SUMIFS(Barèmes!$G$6:$G$28,Barèmes!$A$6:$A$28,"Vitesse — 30 m (s)",Barèmes!$B$6:$B$28,H599,Barèmes!$C$6:$C$28,IF(H599="6ème","Mixte",G599)),Barèmes!$C$2,IF(R599&lt;=SUMIFS(Barèmes!$H$6:$H$28,Barèmes!$A$6:$A$28,"Vitesse — 30 m (s)",Barèmes!$B$6:$B$28,H599,Barèmes!$C$6:$C$28,IF(H599="6ème","Mixte",G599)),Barèmes!$D$2,IF(R599&lt;=SUMIFS(Barèmes!$I$6:$I$28,Barèmes!$A$6:$A$28,"Vitesse — 30 m (s)",Barèmes!$B$6:$B$28,H599,Barèmes!$C$6:$C$28,IF(H599="6ème","Mixte",G599)),Barèmes!$E$2,Barèmes!$F$2)))),IF(R599&gt;=SUMIFS(Barèmes!$F$6:$F$28,Barèmes!$A$6:$A$28,"Vitesse — 30 m (s)",Barèmes!$B$6:$B$28,H599,Barèmes!$C$6:$C$28,IF(H599="6ème","Mixte",G599)),Barèmes!$B$2,IF(R599&gt;=SUMIFS(Barèmes!$G$6:$G$28,Barèmes!$A$6:$A$28,"Vitesse — 30 m (s)",Barèmes!$B$6:$B$28,H599,Barèmes!$C$6:$C$28,IF(H599="6ème","Mixte",G599)),Barèmes!$C$2,IF(R599&gt;=SUMIFS(Barèmes!$H$6:$H$28,Barèmes!$A$6:$A$28,"Vitesse — 30 m (s)",Barèmes!$B$6:$B$28,H599,Barèmes!$C$6:$C$28,IF(H599="6ème","Mixte",G599)),Barèmes!$D$2,IF(R599&gt;=SUMIFS(Barèmes!$I$6:$I$28,Barèmes!$A$6:$A$28,"Vitesse — 30 m (s)",Barèmes!$B$6:$B$28,H599,Barèmes!$C$6:$C$28,IF(H599="6ème","Mixte",G599)),Barèmes!$E$2,Barèmes!$F$2))))))</f>
        <v/>
      </c>
      <c r="U599" s="22"/>
      <c r="V599" s="25" t="str">
        <f>IF(OR(U599="",SUMPRODUCT((Barèmes!$A$6:$A$28="Vitesse — 50 m (s)")*(Barèmes!$B$6:$B$28=H599)*(Barèmes!$C$6:$C$28=IF(H599="6ème","Mixte",G599)))=0),"",IF(SUMPRODUCT((Barèmes!$A$6:$A$28="Vitesse — 50 m (s)")*(Barèmes!$B$6:$B$28=H599)*(Barèmes!$C$6:$C$28=IF(H599="6ème","Mixte",G599))*(Barèmes!$J$6:$J$28="+"))&gt;0,IF(U599&lt;=SUMIFS(Barèmes!$D$6:$D$28,Barèmes!$A$6:$A$28,"Vitesse — 50 m (s)",Barèmes!$B$6:$B$28,H599,Barèmes!$C$6:$C$28,IF(H599="6ème","Mixte",G599)),"à besoin",IF(U599&lt;=SUMIFS(Barèmes!$E$6:$E$28,Barèmes!$A$6:$A$28,"Vitesse — 50 m (s)",Barèmes!$B$6:$B$28,H599,Barèmes!$C$6:$C$28,IF(H599="6ème","Mixte",G599)),"fragile","satisfaisant")),IF(U599&gt;=SUMIFS(Barèmes!$D$6:$D$28,Barèmes!$A$6:$A$28,"Vitesse — 50 m (s)",Barèmes!$B$6:$B$28,H599,Barèmes!$C$6:$C$28,IF(H599="6ème","Mixte",G599)),"à besoin",IF(U599&gt;=SUMIFS(Barèmes!$E$6:$E$28,Barèmes!$A$6:$A$28,"Vitesse — 50 m (s)",Barèmes!$B$6:$B$28,H599,Barèmes!$C$6:$C$28,IF(H599="6ème","Mixte",G599)),"fragile","satisfaisant"))))</f>
        <v/>
      </c>
      <c r="W599" s="25" t="str">
        <f>IF(OR(U599="",SUMPRODUCT((Barèmes!$A$6:$A$28="Vitesse — 50 m (s)")*(Barèmes!$B$6:$B$28=H599)*(Barèmes!$C$6:$C$28=IF(H599="6ème","Mixte",G599)))=0),"",IF(SUMPRODUCT((Barèmes!$A$6:$A$28="Vitesse — 50 m (s)")*(Barèmes!$B$6:$B$28=H599)*(Barèmes!$C$6:$C$28=IF(H599="6ème","Mixte",G599))*(Barèmes!$J$6:$J$28="+"))&gt;0,IF(U599&lt;=SUMIFS(Barèmes!$F$6:$F$28,Barèmes!$A$6:$A$28,"Vitesse — 50 m (s)",Barèmes!$B$6:$B$28,H599,Barèmes!$C$6:$C$28,IF(H599="6ème","Mixte",G599)),Barèmes!$B$2,IF(U599&lt;=SUMIFS(Barèmes!$G$6:$G$28,Barèmes!$A$6:$A$28,"Vitesse — 50 m (s)",Barèmes!$B$6:$B$28,H599,Barèmes!$C$6:$C$28,IF(H599="6ème","Mixte",G599)),Barèmes!$C$2,IF(U599&lt;=SUMIFS(Barèmes!$H$6:$H$28,Barèmes!$A$6:$A$28,"Vitesse — 50 m (s)",Barèmes!$B$6:$B$28,H599,Barèmes!$C$6:$C$28,IF(H599="6ème","Mixte",G599)),Barèmes!$D$2,IF(U599&lt;=SUMIFS(Barèmes!$I$6:$I$28,Barèmes!$A$6:$A$28,"Vitesse — 50 m (s)",Barèmes!$B$6:$B$28,H599,Barèmes!$C$6:$C$28,IF(H599="6ème","Mixte",G599)),Barèmes!$E$2,Barèmes!$F$2)))),IF(U599&gt;=SUMIFS(Barèmes!$F$6:$F$28,Barèmes!$A$6:$A$28,"Vitesse — 50 m (s)",Barèmes!$B$6:$B$28,H599,Barèmes!$C$6:$C$28,IF(H599="6ème","Mixte",G599)),Barèmes!$B$2,IF(U599&gt;=SUMIFS(Barèmes!$G$6:$G$28,Barèmes!$A$6:$A$28,"Vitesse — 50 m (s)",Barèmes!$B$6:$B$28,H599,Barèmes!$C$6:$C$28,IF(H599="6ème","Mixte",G599)),Barèmes!$C$2,IF(U599&gt;=SUMIFS(Barèmes!$H$6:$H$28,Barèmes!$A$6:$A$28,"Vitesse — 50 m (s)",Barèmes!$B$6:$B$28,H599,Barèmes!$C$6:$C$28,IF(H599="6ème","Mixte",G599)),Barèmes!$D$2,IF(U599&gt;=SUMIFS(Barèmes!$I$6:$I$28,Barèmes!$A$6:$A$28,"Vitesse — 50 m (s)",Barèmes!$B$6:$B$28,H599,Barèmes!$C$6:$C$28,IF(H599="6ème","Mixte",G599)),Barèmes!$E$2,Barèmes!$F$2))))))</f>
        <v/>
      </c>
      <c r="X599" s="18"/>
      <c r="Y599" s="26" t="str" cm="1">
        <f t="array" ref="Y599">IF(OR(X599="",SUMPRODUCT((Barèmes!$A$6:$A$28="Souplesse (score 1-5)")*(Barèmes!$B$6:$B$28=H599)*(Barèmes!$C$6:$C$28=IF(H599="6ème","Mixte",G599)))=0),"",IF(SUMPRODUCT((Barèmes!$A$6:$A$28="Souplesse (score 1-5)")*(Barèmes!$B$6:$B$28=H599)*(Barèmes!$C$6:$C$28=IF(H599="6ème","Mixte",G599))*(Barèmes!$J$6:$J$28="+"))&gt;0,IF(X599&lt;=SUMIFS(Barèmes!$D$6:$D$28,Barèmes!$A$6:$A$28,"Souplesse (score 1-5)",Barèmes!$B$6:$B$28,H599,Barèmes!$C$6:$C$28,IF(H599="6ème","Mixte",G599)),"à besoin",IF(X599&lt;=SUMIFS(Barèmes!$E$6:$E$28,Barèmes!$A$6:$A$28,"Souplesse (score 1-5)",Barèmes!$B$6:$B$28,H599,Barèmes!$C$6:$C$28,IF(H599="6ème","Mixte",G599)),"fragile","satisfaisant")),IF(X599&gt;=SUMIFS(Barèmes!$D$6:$D$28,Barèmes!$A$6:$A$28,"Souplesse (score 1-5)",Barèmes!$B$6:$B$28,H599,Barèmes!$C$6:$C$28,IF(H599="6ème","Mixte",G599)),"à besoin",IF(X599&gt;=SUMIFS(Barèmes!$E$6:$E$28,Barèmes!$A$6:$A$28,"Souplesse (score 1-5)",Barèmes!$B$6:$B$28,H599,Barèmes!$C$6:$C$28,IF(H599="6ème","Mixte",G599)),"fragile","satisfaisant"))))</f>
        <v/>
      </c>
      <c r="Z599" s="26" t="str" cm="1">
        <f t="array" ref="Z599">IF(OR(X599="",SUMPRODUCT((Barèmes!$A$6:$A$28="Souplesse (score 1-5)")*(Barèmes!$B$6:$B$28=H599)*(Barèmes!$C$6:$C$28=IF(H599="6ème","Mixte",G599)))=0),"",IF(SUMPRODUCT((Barèmes!$A$6:$A$28="Souplesse (score 1-5)")*(Barèmes!$B$6:$B$28=H599)*(Barèmes!$C$6:$C$28=IF(H599="6ème","Mixte",G599))*(Barèmes!$J$6:$J$28="+"))&gt;0,IF(X599&lt;=SUMIFS(Barèmes!$F$6:$F$28,Barèmes!$A$6:$A$28,"Souplesse (score 1-5)",Barèmes!$B$6:$B$28,H599,Barèmes!$C$6:$C$28,IF(H599="6ème","Mixte",G599)),Barèmes!$B$2,IF(X599&lt;=SUMIFS(Barèmes!$G$6:$G$28,Barèmes!$A$6:$A$28,"Souplesse (score 1-5)",Barèmes!$B$6:$B$28,H599,Barèmes!$C$6:$C$28,IF(H599="6ème","Mixte",G599)),Barèmes!$C$2,IF(X599&lt;=SUMIFS(Barèmes!$H$6:$H$28,Barèmes!$A$6:$A$28,"Souplesse (score 1-5)",Barèmes!$B$6:$B$28,H599,Barèmes!$C$6:$C$28,IF(H599="6ème","Mixte",G599)),Barèmes!$D$2,IF(X599&lt;=SUMIFS(Barèmes!$I$6:$I$28,Barèmes!$A$6:$A$28,"Souplesse (score 1-5)",Barèmes!$B$6:$B$28,H599,Barèmes!$C$6:$C$28,IF(H599="6ème","Mixte",G599)),Barèmes!$E$2,Barèmes!$F$2)))),IF(X599&gt;=SUMIFS(Barèmes!$F$6:$F$28,Barèmes!$A$6:$A$28,"Souplesse (score 1-5)",Barèmes!$B$6:$B$28,H599,Barèmes!$C$6:$C$28,IF(H599="6ème","Mixte",G599)),Barèmes!$B$2,IF(X599&gt;=SUMIFS(Barèmes!$G$6:$G$28,Barèmes!$A$6:$A$28,"Souplesse (score 1-5)",Barèmes!$B$6:$B$28,H599,Barèmes!$C$6:$C$28,IF(H599="6ème","Mixte",G599)),Barèmes!$C$2,IF(X599&gt;=SUMIFS(Barèmes!$H$6:$H$28,Barèmes!$A$6:$A$28,"Souplesse (score 1-5)",Barèmes!$B$6:$B$28,H599,Barèmes!$C$6:$C$28,IF(H599="6ème","Mixte",G599)),Barèmes!$D$2,IF(X599&gt;=SUMIFS(Barèmes!$I$6:$I$28,Barèmes!$A$6:$A$28,"Souplesse (score 1-5)",Barèmes!$B$6:$B$28,H599,Barèmes!$C$6:$C$28,IF(H599="6ème","Mixte",G599)),Barèmes!$E$2,Barèmes!$F$2))))))</f>
        <v/>
      </c>
      <c r="AA599" s="22"/>
      <c r="AB599" s="27" t="str">
        <f>IF(OR(AA599="",SUMPRODUCT((Barèmes!$A$6:$A$28="Agilité — T-test 974 (s)")*(Barèmes!$B$6:$B$28=H599)*(Barèmes!$C$6:$C$28=IF(H599="6ème","Mixte",G599)))=0),"",IF(SUMPRODUCT((Barèmes!$A$6:$A$28="Agilité — T-test 974 (s)")*(Barèmes!$B$6:$B$28=H599)*(Barèmes!$C$6:$C$28=IF(H599="6ème","Mixte",G599))*(Barèmes!$J$6:$J$28="+"))&gt;0,IF(AA599&lt;=SUMIFS(Barèmes!$D$6:$D$28,Barèmes!$A$6:$A$28,"Agilité — T-test 974 (s)",Barèmes!$B$6:$B$28,H599,Barèmes!$C$6:$C$28,IF(H599="6ème","Mixte",G599)),"à besoin",IF(AA599&lt;=SUMIFS(Barèmes!$E$6:$E$28,Barèmes!$A$6:$A$28,"Agilité — T-test 974 (s)",Barèmes!$B$6:$B$28,H599,Barèmes!$C$6:$C$28,IF(H599="6ème","Mixte",G599)),"fragile","satisfaisant")),IF(AA599&gt;=SUMIFS(Barèmes!$D$6:$D$28,Barèmes!$A$6:$A$28,"Agilité — T-test 974 (s)",Barèmes!$B$6:$B$28,H599,Barèmes!$C$6:$C$28,IF(H599="6ème","Mixte",G599)),"à besoin",IF(AA599&gt;=SUMIFS(Barèmes!$E$6:$E$28,Barèmes!$A$6:$A$28,"Agilité — T-test 974 (s)",Barèmes!$B$6:$B$28,H599,Barèmes!$C$6:$C$28,IF(H599="6ème","Mixte",G599)),"fragile","satisfaisant"))))</f>
        <v/>
      </c>
      <c r="AC599" s="27" t="str">
        <f>IF(OR(AA599="",SUMPRODUCT((Barèmes!$A$6:$A$28="Agilité — T-test 974 (s)")*(Barèmes!$B$6:$B$28=H599)*(Barèmes!$C$6:$C$28=IF(H599="6ème","Mixte",G599)))=0),"",IF(SUMPRODUCT((Barèmes!$A$6:$A$28="Agilité — T-test 974 (s)")*(Barèmes!$B$6:$B$28=H599)*(Barèmes!$C$6:$C$28=IF(H599="6ème","Mixte",G599))*(Barèmes!$J$6:$J$28="+"))&gt;0,IF(AA599&lt;=SUMIFS(Barèmes!$F$6:$F$28,Barèmes!$A$6:$A$28,"Agilité — T-test 974 (s)",Barèmes!$B$6:$B$28,H599,Barèmes!$C$6:$C$28,IF(H599="6ème","Mixte",G599)),Barèmes!$B$2,IF(AA599&lt;=SUMIFS(Barèmes!$G$6:$G$28,Barèmes!$A$6:$A$28,"Agilité — T-test 974 (s)",Barèmes!$B$6:$B$28,H599,Barèmes!$C$6:$C$28,IF(H599="6ème","Mixte",G599)),Barèmes!$C$2,IF(AA599&lt;=SUMIFS(Barèmes!$H$6:$H$28,Barèmes!$A$6:$A$28,"Agilité — T-test 974 (s)",Barèmes!$B$6:$B$28,H599,Barèmes!$C$6:$C$28,IF(H599="6ème","Mixte",G599)),Barèmes!$D$2,IF(AA599&lt;=SUMIFS(Barèmes!$I$6:$I$28,Barèmes!$A$6:$A$28,"Agilité — T-test 974 (s)",Barèmes!$B$6:$B$28,H599,Barèmes!$C$6:$C$28,IF(H599="6ème","Mixte",G599)),Barèmes!$E$2,Barèmes!$F$2)))),IF(AA599&gt;=SUMIFS(Barèmes!$F$6:$F$28,Barèmes!$A$6:$A$28,"Agilité — T-test 974 (s)",Barèmes!$B$6:$B$28,H599,Barèmes!$C$6:$C$28,IF(H599="6ème","Mixte",G599)),Barèmes!$B$2,IF(AA599&gt;=SUMIFS(Barèmes!$G$6:$G$28,Barèmes!$A$6:$A$28,"Agilité — T-test 974 (s)",Barèmes!$B$6:$B$28,H599,Barèmes!$C$6:$C$28,IF(H599="6ème","Mixte",G599)),Barèmes!$C$2,IF(AA599&gt;=SUMIFS(Barèmes!$H$6:$H$28,Barèmes!$A$6:$A$28,"Agilité — T-test 974 (s)",Barèmes!$B$6:$B$28,H599,Barèmes!$C$6:$C$28,IF(H599="6ème","Mixte",G599)),Barèmes!$D$2,IF(AA599&gt;=SUMIFS(Barèmes!$I$6:$I$28,Barèmes!$A$6:$A$28,"Agilité — T-test 974 (s)",Barèmes!$B$6:$B$28,H599,Barèmes!$C$6:$C$28,IF(H599="6ème","Mixte",G599)),Barèmes!$E$2,Barèmes!$F$2))))))</f>
        <v/>
      </c>
      <c r="AD599" s="28" t="str">
        <f t="shared" si="74"/>
        <v/>
      </c>
      <c r="AE599" s="29" t="str">
        <f t="shared" si="75"/>
        <v/>
      </c>
      <c r="AF599" s="30" t="str">
        <f>IF(OR(AD599="",SUMPRODUCT((Barèmes!$A$6:$A$28="Surcoût d'agilité (s) — technique")*(Barèmes!$B$6:$B$28=H599)*(Barèmes!$C$6:$C$28=IF(H599="6ème","Mixte",G599)))=0),"",IF(SUMPRODUCT((Barèmes!$A$6:$A$28="Surcoût d'agilité (s) — technique")*(Barèmes!$B$6:$B$28=H599)*(Barèmes!$C$6:$C$28=IF(H599="6ème","Mixte",G599))*(Barèmes!$J$6:$J$28="+"))&gt;0,IF(AD599&lt;=SUMIFS(Barèmes!$D$6:$D$28,Barèmes!$A$6:$A$28,"Surcoût d'agilité (s) — technique",Barèmes!$B$6:$B$28,H599,Barèmes!$C$6:$C$28,IF(H599="6ème","Mixte",G599)),"à besoin",IF(AD599&lt;=SUMIFS(Barèmes!$E$6:$E$28,Barèmes!$A$6:$A$28,"Surcoût d'agilité (s) — technique",Barèmes!$B$6:$B$28,H599,Barèmes!$C$6:$C$28,IF(H599="6ème","Mixte",G599)),"fragile","satisfaisant")),IF(AD599&gt;=SUMIFS(Barèmes!$D$6:$D$28,Barèmes!$A$6:$A$28,"Surcoût d'agilité (s) — technique",Barèmes!$B$6:$B$28,H599,Barèmes!$C$6:$C$28,IF(H599="6ème","Mixte",G599)),"à besoin",IF(AD599&gt;=SUMIFS(Barèmes!$E$6:$E$28,Barèmes!$A$6:$A$28,"Surcoût d'agilité (s) — technique",Barèmes!$B$6:$B$28,H599,Barèmes!$C$6:$C$28,IF(H599="6ème","Mixte",G599)),"fragile","satisfaisant"))))</f>
        <v/>
      </c>
      <c r="AG599" s="30" t="str">
        <f>IF(OR(AD599="",SUMPRODUCT((Barèmes!$A$6:$A$28="Surcoût d'agilité (s) — technique")*(Barèmes!$B$6:$B$28=H599)*(Barèmes!$C$6:$C$28=IF(H599="6ème","Mixte",G599)))=0),"",IF(SUMPRODUCT((Barèmes!$A$6:$A$28="Surcoût d'agilité (s) — technique")*(Barèmes!$B$6:$B$28=H599)*(Barèmes!$C$6:$C$28=IF(H599="6ème","Mixte",G599))*(Barèmes!$J$6:$J$28="+"))&gt;0,IF(AD599&lt;=SUMIFS(Barèmes!$F$6:$F$28,Barèmes!$A$6:$A$28,"Surcoût d'agilité (s) — technique",Barèmes!$B$6:$B$28,H599,Barèmes!$C$6:$C$28,IF(H599="6ème","Mixte",G599)),Barèmes!$B$2,IF(AD599&lt;=SUMIFS(Barèmes!$G$6:$G$28,Barèmes!$A$6:$A$28,"Surcoût d'agilité (s) — technique",Barèmes!$B$6:$B$28,H599,Barèmes!$C$6:$C$28,IF(H599="6ème","Mixte",G599)),Barèmes!$C$2,IF(AD599&lt;=SUMIFS(Barèmes!$H$6:$H$28,Barèmes!$A$6:$A$28,"Surcoût d'agilité (s) — technique",Barèmes!$B$6:$B$28,H599,Barèmes!$C$6:$C$28,IF(H599="6ème","Mixte",G599)),Barèmes!$D$2,IF(AD599&lt;=SUMIFS(Barèmes!$I$6:$I$28,Barèmes!$A$6:$A$28,"Surcoût d'agilité (s) — technique",Barèmes!$B$6:$B$28,H599,Barèmes!$C$6:$C$28,IF(H599="6ème","Mixte",G599)),Barèmes!$E$2,Barèmes!$F$2)))),IF(AD599&gt;=SUMIFS(Barèmes!$F$6:$F$28,Barèmes!$A$6:$A$28,"Surcoût d'agilité (s) — technique",Barèmes!$B$6:$B$28,H599,Barèmes!$C$6:$C$28,IF(H599="6ème","Mixte",G599)),Barèmes!$B$2,IF(AD599&gt;=SUMIFS(Barèmes!$G$6:$G$28,Barèmes!$A$6:$A$28,"Surcoût d'agilité (s) — technique",Barèmes!$B$6:$B$28,H599,Barèmes!$C$6:$C$28,IF(H599="6ème","Mixte",G599)),Barèmes!$C$2,IF(AD599&gt;=SUMIFS(Barèmes!$H$6:$H$28,Barèmes!$A$6:$A$28,"Surcoût d'agilité (s) — technique",Barèmes!$B$6:$B$28,H599,Barèmes!$C$6:$C$28,IF(H599="6ème","Mixte",G599)),Barèmes!$D$2,IF(AD599&gt;=SUMIFS(Barèmes!$I$6:$I$28,Barèmes!$A$6:$A$28,"Surcoût d'agilité (s) — technique",Barèmes!$B$6:$B$28,H599,Barèmes!$C$6:$C$28,IF(H599="6ème","Mixte",G599)),Barèmes!$E$2,Barèmes!$F$2))))))</f>
        <v/>
      </c>
      <c r="AH599" s="31" t="str">
        <f>IF((IF(N599="",0,1)+IF(Q599="",0,1)+IF(W599="",0,1)+IF(Z599="",0,1)+IF(AC599="",0,1))=0,"",3*IF(N599=Barèmes!$B$2,1,IF(N599=Barèmes!$C$2,2,IF(N599=Barèmes!$D$2,3,IF(N599=Barèmes!$E$2,4,IF(N599=Barèmes!$F$2,5,0)))))+3*IF(Q599=Barèmes!$B$2,1,IF(Q599=Barèmes!$C$2,2,IF(Q599=Barèmes!$D$2,3,IF(Q599=Barèmes!$E$2,4,IF(Q599=Barèmes!$F$2,5,0)))))+2*IF(W599=Barèmes!$B$2,1,IF(W599=Barèmes!$C$2,2,IF(W599=Barèmes!$D$2,3,IF(W599=Barèmes!$E$2,4,IF(W599=Barèmes!$F$2,5,0)))))+1*IF(Z599=Barèmes!$B$2,1,IF(Z599=Barèmes!$C$2,2,IF(Z599=Barèmes!$D$2,3,IF(Z599=Barèmes!$E$2,4,IF(Z599=Barèmes!$F$2,5,0)))))+1*IF(AC599=Barèmes!$B$2,1,IF(AC599=Barèmes!$C$2,2,IF(AC599=Barèmes!$D$2,3,IF(AC599=Barèmes!$E$2,4,IF(AC599=Barèmes!$F$2,5,0))))))</f>
        <v/>
      </c>
      <c r="AI599" s="31"/>
      <c r="AJ599" s="32" t="str">
        <f>IFERROR(INDEX(Croissance!$B$5:$B$604,MATCH(A599,Croissance!$A$5:$A$604,0)),"")</f>
        <v/>
      </c>
      <c r="AK599" s="32" t="str">
        <f>IFERROR(INDEX(Croissance!$C$5:$C$604,MATCH(A599,Croissance!$A$5:$A$604,0)),"")</f>
        <v/>
      </c>
      <c r="AL599" s="32" t="str">
        <f>IFERROR(INDEX(Croissance!$D$5:$D$604,MATCH(A599,Croissance!$A$5:$A$604,0)),"")</f>
        <v/>
      </c>
      <c r="AM599" s="32" t="str">
        <f>IFERROR(INDEX(Croissance!$E$5:$E$604,MATCH(A599,Croissance!$A$5:$A$604,0)),"")</f>
        <v/>
      </c>
      <c r="AO599" s="33">
        <f t="shared" si="80"/>
        <v>0</v>
      </c>
      <c r="AP599" s="33">
        <f t="shared" si="76"/>
        <v>0</v>
      </c>
      <c r="AQ599" s="33">
        <f>IF(A599="",0,IF(AND(OR('Synthèse classe'!$C$2="Tous",C599='Synthèse classe'!$C$2),OR('Synthèse classe'!$C$3="Toutes",D599='Synthèse classe'!$C$3),OR('Synthèse classe'!$C$4="Toutes",AND('Synthèse classe'!$C$4="Dernière",AP599=1),B599=IFERROR(VALUE('Synthèse classe'!$C$4),0))),1,0))</f>
        <v>0</v>
      </c>
      <c r="AR599" s="34" t="str">
        <f t="shared" si="77"/>
        <v/>
      </c>
    </row>
    <row r="600" spans="1:44" x14ac:dyDescent="0.2">
      <c r="A600" s="17" t="str">
        <f t="shared" si="73"/>
        <v/>
      </c>
      <c r="B600" s="18"/>
      <c r="C600" s="19"/>
      <c r="D600" s="19"/>
      <c r="E600" s="19"/>
      <c r="F600" s="19"/>
      <c r="G600" s="19"/>
      <c r="H600" s="17" t="str">
        <f t="shared" si="78"/>
        <v/>
      </c>
      <c r="I600" s="20"/>
      <c r="J600" s="18"/>
      <c r="K600" s="19"/>
      <c r="L600" s="21" t="str">
        <f t="shared" si="79"/>
        <v/>
      </c>
      <c r="M600" s="21" t="str">
        <f>IF(OR(J600="",SUMPRODUCT((Barèmes!$A$6:$A$28="Endurance — Luc Léger (palier)")*(Barèmes!$B$6:$B$28=H600)*(Barèmes!$C$6:$C$28=IF(H600="6ème","Mixte",G600)))=0),"",IF(SUMPRODUCT((Barèmes!$A$6:$A$28="Endurance — Luc Léger (palier)")*(Barèmes!$B$6:$B$28=H600)*(Barèmes!$C$6:$C$28=IF(H600="6ème","Mixte",G600))*(Barèmes!$J$6:$J$28="+"))&gt;0,IF(J600&lt;=SUMIFS(Barèmes!$D$6:$D$28,Barèmes!$A$6:$A$28,"Endurance — Luc Léger (palier)",Barèmes!$B$6:$B$28,H600,Barèmes!$C$6:$C$28,IF(H600="6ème","Mixte",G600)),"à besoin",IF(J600&lt;=SUMIFS(Barèmes!$E$6:$E$28,Barèmes!$A$6:$A$28,"Endurance — Luc Léger (palier)",Barèmes!$B$6:$B$28,H600,Barèmes!$C$6:$C$28,IF(H600="6ème","Mixte",G600)),"fragile","satisfaisant")),IF(J600&gt;=SUMIFS(Barèmes!$D$6:$D$28,Barèmes!$A$6:$A$28,"Endurance — Luc Léger (palier)",Barèmes!$B$6:$B$28,H600,Barèmes!$C$6:$C$28,IF(H600="6ème","Mixte",G600)),"à besoin",IF(J600&gt;=SUMIFS(Barèmes!$E$6:$E$28,Barèmes!$A$6:$A$28,"Endurance — Luc Léger (palier)",Barèmes!$B$6:$B$28,H600,Barèmes!$C$6:$C$28,IF(H600="6ème","Mixte",G600)),"fragile","satisfaisant"))))</f>
        <v/>
      </c>
      <c r="N600" s="21" t="str">
        <f>IF(OR(J600="",SUMPRODUCT((Barèmes!$A$6:$A$28="Endurance — Luc Léger (palier)")*(Barèmes!$B$6:$B$28=H600)*(Barèmes!$C$6:$C$28=IF(H600="6ème","Mixte",G600)))=0),"",IF(SUMPRODUCT((Barèmes!$A$6:$A$28="Endurance — Luc Léger (palier)")*(Barèmes!$B$6:$B$28=H600)*(Barèmes!$C$6:$C$28=IF(H600="6ème","Mixte",G600))*(Barèmes!$J$6:$J$28="+"))&gt;0,IF(J600&lt;=SUMIFS(Barèmes!$F$6:$F$28,Barèmes!$A$6:$A$28,"Endurance — Luc Léger (palier)",Barèmes!$B$6:$B$28,H600,Barèmes!$C$6:$C$28,IF(H600="6ème","Mixte",G600)),Barèmes!$B$2,IF(J600&lt;=SUMIFS(Barèmes!$G$6:$G$28,Barèmes!$A$6:$A$28,"Endurance — Luc Léger (palier)",Barèmes!$B$6:$B$28,H600,Barèmes!$C$6:$C$28,IF(H600="6ème","Mixte",G600)),Barèmes!$C$2,IF(J600&lt;=SUMIFS(Barèmes!$H$6:$H$28,Barèmes!$A$6:$A$28,"Endurance — Luc Léger (palier)",Barèmes!$B$6:$B$28,H600,Barèmes!$C$6:$C$28,IF(H600="6ème","Mixte",G600)),Barèmes!$D$2,IF(J600&lt;=SUMIFS(Barèmes!$I$6:$I$28,Barèmes!$A$6:$A$28,"Endurance — Luc Léger (palier)",Barèmes!$B$6:$B$28,H600,Barèmes!$C$6:$C$28,IF(H600="6ème","Mixte",G600)),Barèmes!$E$2,Barèmes!$F$2)))),IF(J600&gt;=SUMIFS(Barèmes!$F$6:$F$28,Barèmes!$A$6:$A$28,"Endurance — Luc Léger (palier)",Barèmes!$B$6:$B$28,H600,Barèmes!$C$6:$C$28,IF(H600="6ème","Mixte",G600)),Barèmes!$B$2,IF(J600&gt;=SUMIFS(Barèmes!$G$6:$G$28,Barèmes!$A$6:$A$28,"Endurance — Luc Léger (palier)",Barèmes!$B$6:$B$28,H600,Barèmes!$C$6:$C$28,IF(H600="6ème","Mixte",G600)),Barèmes!$C$2,IF(J600&gt;=SUMIFS(Barèmes!$H$6:$H$28,Barèmes!$A$6:$A$28,"Endurance — Luc Léger (palier)",Barèmes!$B$6:$B$28,H600,Barèmes!$C$6:$C$28,IF(H600="6ème","Mixte",G600)),Barèmes!$D$2,IF(J600&gt;=SUMIFS(Barèmes!$I$6:$I$28,Barèmes!$A$6:$A$28,"Endurance — Luc Léger (palier)",Barèmes!$B$6:$B$28,H600,Barèmes!$C$6:$C$28,IF(H600="6ème","Mixte",G600)),Barèmes!$E$2,Barèmes!$F$2))))))</f>
        <v/>
      </c>
      <c r="O600" s="22"/>
      <c r="P600" s="23" t="str">
        <f>IF(OR(O600="",SUMPRODUCT((Barèmes!$A$6:$A$28="Force bas du corps — Saut en longueur (m)")*(Barèmes!$B$6:$B$28=H600)*(Barèmes!$C$6:$C$28=IF(H600="6ème","Mixte",G600)))=0),"",IF(SUMPRODUCT((Barèmes!$A$6:$A$28="Force bas du corps — Saut en longueur (m)")*(Barèmes!$B$6:$B$28=H600)*(Barèmes!$C$6:$C$28=IF(H600="6ème","Mixte",G600))*(Barèmes!$J$6:$J$28="+"))&gt;0,IF(O600&lt;=SUMIFS(Barèmes!$D$6:$D$28,Barèmes!$A$6:$A$28,"Force bas du corps — Saut en longueur (m)",Barèmes!$B$6:$B$28,H600,Barèmes!$C$6:$C$28,IF(H600="6ème","Mixte",G600)),"à besoin",IF(O600&lt;=SUMIFS(Barèmes!$E$6:$E$28,Barèmes!$A$6:$A$28,"Force bas du corps — Saut en longueur (m)",Barèmes!$B$6:$B$28,H600,Barèmes!$C$6:$C$28,IF(H600="6ème","Mixte",G600)),"fragile","satisfaisant")),IF(O600&gt;=SUMIFS(Barèmes!$D$6:$D$28,Barèmes!$A$6:$A$28,"Force bas du corps — Saut en longueur (m)",Barèmes!$B$6:$B$28,H600,Barèmes!$C$6:$C$28,IF(H600="6ème","Mixte",G600)),"à besoin",IF(O600&gt;=SUMIFS(Barèmes!$E$6:$E$28,Barèmes!$A$6:$A$28,"Force bas du corps — Saut en longueur (m)",Barèmes!$B$6:$B$28,H600,Barèmes!$C$6:$C$28,IF(H600="6ème","Mixte",G600)),"fragile","satisfaisant"))))</f>
        <v/>
      </c>
      <c r="Q600" s="23" t="str">
        <f>IF(OR(O600="",SUMPRODUCT((Barèmes!$A$6:$A$28="Force bas du corps — Saut en longueur (m)")*(Barèmes!$B$6:$B$28=H600)*(Barèmes!$C$6:$C$28=IF(H600="6ème","Mixte",G600)))=0),"",IF(SUMPRODUCT((Barèmes!$A$6:$A$28="Force bas du corps — Saut en longueur (m)")*(Barèmes!$B$6:$B$28=H600)*(Barèmes!$C$6:$C$28=IF(H600="6ème","Mixte",G600))*(Barèmes!$J$6:$J$28="+"))&gt;0,IF(O600&lt;=SUMIFS(Barèmes!$F$6:$F$28,Barèmes!$A$6:$A$28,"Force bas du corps — Saut en longueur (m)",Barèmes!$B$6:$B$28,H600,Barèmes!$C$6:$C$28,IF(H600="6ème","Mixte",G600)),Barèmes!$B$2,IF(O600&lt;=SUMIFS(Barèmes!$G$6:$G$28,Barèmes!$A$6:$A$28,"Force bas du corps — Saut en longueur (m)",Barèmes!$B$6:$B$28,H600,Barèmes!$C$6:$C$28,IF(H600="6ème","Mixte",G600)),Barèmes!$C$2,IF(O600&lt;=SUMIFS(Barèmes!$H$6:$H$28,Barèmes!$A$6:$A$28,"Force bas du corps — Saut en longueur (m)",Barèmes!$B$6:$B$28,H600,Barèmes!$C$6:$C$28,IF(H600="6ème","Mixte",G600)),Barèmes!$D$2,IF(O600&lt;=SUMIFS(Barèmes!$I$6:$I$28,Barèmes!$A$6:$A$28,"Force bas du corps — Saut en longueur (m)",Barèmes!$B$6:$B$28,H600,Barèmes!$C$6:$C$28,IF(H600="6ème","Mixte",G600)),Barèmes!$E$2,Barèmes!$F$2)))),IF(O600&gt;=SUMIFS(Barèmes!$F$6:$F$28,Barèmes!$A$6:$A$28,"Force bas du corps — Saut en longueur (m)",Barèmes!$B$6:$B$28,H600,Barèmes!$C$6:$C$28,IF(H600="6ème","Mixte",G600)),Barèmes!$B$2,IF(O600&gt;=SUMIFS(Barèmes!$G$6:$G$28,Barèmes!$A$6:$A$28,"Force bas du corps — Saut en longueur (m)",Barèmes!$B$6:$B$28,H600,Barèmes!$C$6:$C$28,IF(H600="6ème","Mixte",G600)),Barèmes!$C$2,IF(O600&gt;=SUMIFS(Barèmes!$H$6:$H$28,Barèmes!$A$6:$A$28,"Force bas du corps — Saut en longueur (m)",Barèmes!$B$6:$B$28,H600,Barèmes!$C$6:$C$28,IF(H600="6ème","Mixte",G600)),Barèmes!$D$2,IF(O600&gt;=SUMIFS(Barèmes!$I$6:$I$28,Barèmes!$A$6:$A$28,"Force bas du corps — Saut en longueur (m)",Barèmes!$B$6:$B$28,H600,Barèmes!$C$6:$C$28,IF(H600="6ème","Mixte",G600)),Barèmes!$E$2,Barèmes!$F$2))))))</f>
        <v/>
      </c>
      <c r="R600" s="22"/>
      <c r="S600" s="24" t="str">
        <f>IF(OR(R600="",SUMPRODUCT((Barèmes!$A$6:$A$28="Vitesse — 30 m (s)")*(Barèmes!$B$6:$B$28=H600)*(Barèmes!$C$6:$C$28=IF(H600="6ème","Mixte",G600)))=0),"",IF(SUMPRODUCT((Barèmes!$A$6:$A$28="Vitesse — 30 m (s)")*(Barèmes!$B$6:$B$28=H600)*(Barèmes!$C$6:$C$28=IF(H600="6ème","Mixte",G600))*(Barèmes!$J$6:$J$28="+"))&gt;0,IF(R600&lt;=SUMIFS(Barèmes!$D$6:$D$28,Barèmes!$A$6:$A$28,"Vitesse — 30 m (s)",Barèmes!$B$6:$B$28,H600,Barèmes!$C$6:$C$28,IF(H600="6ème","Mixte",G600)),"à besoin",IF(R600&lt;=SUMIFS(Barèmes!$E$6:$E$28,Barèmes!$A$6:$A$28,"Vitesse — 30 m (s)",Barèmes!$B$6:$B$28,H600,Barèmes!$C$6:$C$28,IF(H600="6ème","Mixte",G600)),"fragile","satisfaisant")),IF(R600&gt;=SUMIFS(Barèmes!$D$6:$D$28,Barèmes!$A$6:$A$28,"Vitesse — 30 m (s)",Barèmes!$B$6:$B$28,H600,Barèmes!$C$6:$C$28,IF(H600="6ème","Mixte",G600)),"à besoin",IF(R600&gt;=SUMIFS(Barèmes!$E$6:$E$28,Barèmes!$A$6:$A$28,"Vitesse — 30 m (s)",Barèmes!$B$6:$B$28,H600,Barèmes!$C$6:$C$28,IF(H600="6ème","Mixte",G600)),"fragile","satisfaisant"))))</f>
        <v/>
      </c>
      <c r="T600" s="24" t="str">
        <f>IF(OR(R600="",SUMPRODUCT((Barèmes!$A$6:$A$28="Vitesse — 30 m (s)")*(Barèmes!$B$6:$B$28=H600)*(Barèmes!$C$6:$C$28=IF(H600="6ème","Mixte",G600)))=0),"",IF(SUMPRODUCT((Barèmes!$A$6:$A$28="Vitesse — 30 m (s)")*(Barèmes!$B$6:$B$28=H600)*(Barèmes!$C$6:$C$28=IF(H600="6ème","Mixte",G600))*(Barèmes!$J$6:$J$28="+"))&gt;0,IF(R600&lt;=SUMIFS(Barèmes!$F$6:$F$28,Barèmes!$A$6:$A$28,"Vitesse — 30 m (s)",Barèmes!$B$6:$B$28,H600,Barèmes!$C$6:$C$28,IF(H600="6ème","Mixte",G600)),Barèmes!$B$2,IF(R600&lt;=SUMIFS(Barèmes!$G$6:$G$28,Barèmes!$A$6:$A$28,"Vitesse — 30 m (s)",Barèmes!$B$6:$B$28,H600,Barèmes!$C$6:$C$28,IF(H600="6ème","Mixte",G600)),Barèmes!$C$2,IF(R600&lt;=SUMIFS(Barèmes!$H$6:$H$28,Barèmes!$A$6:$A$28,"Vitesse — 30 m (s)",Barèmes!$B$6:$B$28,H600,Barèmes!$C$6:$C$28,IF(H600="6ème","Mixte",G600)),Barèmes!$D$2,IF(R600&lt;=SUMIFS(Barèmes!$I$6:$I$28,Barèmes!$A$6:$A$28,"Vitesse — 30 m (s)",Barèmes!$B$6:$B$28,H600,Barèmes!$C$6:$C$28,IF(H600="6ème","Mixte",G600)),Barèmes!$E$2,Barèmes!$F$2)))),IF(R600&gt;=SUMIFS(Barèmes!$F$6:$F$28,Barèmes!$A$6:$A$28,"Vitesse — 30 m (s)",Barèmes!$B$6:$B$28,H600,Barèmes!$C$6:$C$28,IF(H600="6ème","Mixte",G600)),Barèmes!$B$2,IF(R600&gt;=SUMIFS(Barèmes!$G$6:$G$28,Barèmes!$A$6:$A$28,"Vitesse — 30 m (s)",Barèmes!$B$6:$B$28,H600,Barèmes!$C$6:$C$28,IF(H600="6ème","Mixte",G600)),Barèmes!$C$2,IF(R600&gt;=SUMIFS(Barèmes!$H$6:$H$28,Barèmes!$A$6:$A$28,"Vitesse — 30 m (s)",Barèmes!$B$6:$B$28,H600,Barèmes!$C$6:$C$28,IF(H600="6ème","Mixte",G600)),Barèmes!$D$2,IF(R600&gt;=SUMIFS(Barèmes!$I$6:$I$28,Barèmes!$A$6:$A$28,"Vitesse — 30 m (s)",Barèmes!$B$6:$B$28,H600,Barèmes!$C$6:$C$28,IF(H600="6ème","Mixte",G600)),Barèmes!$E$2,Barèmes!$F$2))))))</f>
        <v/>
      </c>
      <c r="U600" s="22"/>
      <c r="V600" s="25" t="str">
        <f>IF(OR(U600="",SUMPRODUCT((Barèmes!$A$6:$A$28="Vitesse — 50 m (s)")*(Barèmes!$B$6:$B$28=H600)*(Barèmes!$C$6:$C$28=IF(H600="6ème","Mixte",G600)))=0),"",IF(SUMPRODUCT((Barèmes!$A$6:$A$28="Vitesse — 50 m (s)")*(Barèmes!$B$6:$B$28=H600)*(Barèmes!$C$6:$C$28=IF(H600="6ème","Mixte",G600))*(Barèmes!$J$6:$J$28="+"))&gt;0,IF(U600&lt;=SUMIFS(Barèmes!$D$6:$D$28,Barèmes!$A$6:$A$28,"Vitesse — 50 m (s)",Barèmes!$B$6:$B$28,H600,Barèmes!$C$6:$C$28,IF(H600="6ème","Mixte",G600)),"à besoin",IF(U600&lt;=SUMIFS(Barèmes!$E$6:$E$28,Barèmes!$A$6:$A$28,"Vitesse — 50 m (s)",Barèmes!$B$6:$B$28,H600,Barèmes!$C$6:$C$28,IF(H600="6ème","Mixte",G600)),"fragile","satisfaisant")),IF(U600&gt;=SUMIFS(Barèmes!$D$6:$D$28,Barèmes!$A$6:$A$28,"Vitesse — 50 m (s)",Barèmes!$B$6:$B$28,H600,Barèmes!$C$6:$C$28,IF(H600="6ème","Mixte",G600)),"à besoin",IF(U600&gt;=SUMIFS(Barèmes!$E$6:$E$28,Barèmes!$A$6:$A$28,"Vitesse — 50 m (s)",Barèmes!$B$6:$B$28,H600,Barèmes!$C$6:$C$28,IF(H600="6ème","Mixte",G600)),"fragile","satisfaisant"))))</f>
        <v/>
      </c>
      <c r="W600" s="25" t="str">
        <f>IF(OR(U600="",SUMPRODUCT((Barèmes!$A$6:$A$28="Vitesse — 50 m (s)")*(Barèmes!$B$6:$B$28=H600)*(Barèmes!$C$6:$C$28=IF(H600="6ème","Mixte",G600)))=0),"",IF(SUMPRODUCT((Barèmes!$A$6:$A$28="Vitesse — 50 m (s)")*(Barèmes!$B$6:$B$28=H600)*(Barèmes!$C$6:$C$28=IF(H600="6ème","Mixte",G600))*(Barèmes!$J$6:$J$28="+"))&gt;0,IF(U600&lt;=SUMIFS(Barèmes!$F$6:$F$28,Barèmes!$A$6:$A$28,"Vitesse — 50 m (s)",Barèmes!$B$6:$B$28,H600,Barèmes!$C$6:$C$28,IF(H600="6ème","Mixte",G600)),Barèmes!$B$2,IF(U600&lt;=SUMIFS(Barèmes!$G$6:$G$28,Barèmes!$A$6:$A$28,"Vitesse — 50 m (s)",Barèmes!$B$6:$B$28,H600,Barèmes!$C$6:$C$28,IF(H600="6ème","Mixte",G600)),Barèmes!$C$2,IF(U600&lt;=SUMIFS(Barèmes!$H$6:$H$28,Barèmes!$A$6:$A$28,"Vitesse — 50 m (s)",Barèmes!$B$6:$B$28,H600,Barèmes!$C$6:$C$28,IF(H600="6ème","Mixte",G600)),Barèmes!$D$2,IF(U600&lt;=SUMIFS(Barèmes!$I$6:$I$28,Barèmes!$A$6:$A$28,"Vitesse — 50 m (s)",Barèmes!$B$6:$B$28,H600,Barèmes!$C$6:$C$28,IF(H600="6ème","Mixte",G600)),Barèmes!$E$2,Barèmes!$F$2)))),IF(U600&gt;=SUMIFS(Barèmes!$F$6:$F$28,Barèmes!$A$6:$A$28,"Vitesse — 50 m (s)",Barèmes!$B$6:$B$28,H600,Barèmes!$C$6:$C$28,IF(H600="6ème","Mixte",G600)),Barèmes!$B$2,IF(U600&gt;=SUMIFS(Barèmes!$G$6:$G$28,Barèmes!$A$6:$A$28,"Vitesse — 50 m (s)",Barèmes!$B$6:$B$28,H600,Barèmes!$C$6:$C$28,IF(H600="6ème","Mixte",G600)),Barèmes!$C$2,IF(U600&gt;=SUMIFS(Barèmes!$H$6:$H$28,Barèmes!$A$6:$A$28,"Vitesse — 50 m (s)",Barèmes!$B$6:$B$28,H600,Barèmes!$C$6:$C$28,IF(H600="6ème","Mixte",G600)),Barèmes!$D$2,IF(U600&gt;=SUMIFS(Barèmes!$I$6:$I$28,Barèmes!$A$6:$A$28,"Vitesse — 50 m (s)",Barèmes!$B$6:$B$28,H600,Barèmes!$C$6:$C$28,IF(H600="6ème","Mixte",G600)),Barèmes!$E$2,Barèmes!$F$2))))))</f>
        <v/>
      </c>
      <c r="X600" s="18"/>
      <c r="Y600" s="26" t="str" cm="1">
        <f t="array" ref="Y600">IF(OR(X600="",SUMPRODUCT((Barèmes!$A$6:$A$28="Souplesse (score 1-5)")*(Barèmes!$B$6:$B$28=H600)*(Barèmes!$C$6:$C$28=IF(H600="6ème","Mixte",G600)))=0),"",IF(SUMPRODUCT((Barèmes!$A$6:$A$28="Souplesse (score 1-5)")*(Barèmes!$B$6:$B$28=H600)*(Barèmes!$C$6:$C$28=IF(H600="6ème","Mixte",G600))*(Barèmes!$J$6:$J$28="+"))&gt;0,IF(X600&lt;=SUMIFS(Barèmes!$D$6:$D$28,Barèmes!$A$6:$A$28,"Souplesse (score 1-5)",Barèmes!$B$6:$B$28,H600,Barèmes!$C$6:$C$28,IF(H600="6ème","Mixte",G600)),"à besoin",IF(X600&lt;=SUMIFS(Barèmes!$E$6:$E$28,Barèmes!$A$6:$A$28,"Souplesse (score 1-5)",Barèmes!$B$6:$B$28,H600,Barèmes!$C$6:$C$28,IF(H600="6ème","Mixte",G600)),"fragile","satisfaisant")),IF(X600&gt;=SUMIFS(Barèmes!$D$6:$D$28,Barèmes!$A$6:$A$28,"Souplesse (score 1-5)",Barèmes!$B$6:$B$28,H600,Barèmes!$C$6:$C$28,IF(H600="6ème","Mixte",G600)),"à besoin",IF(X600&gt;=SUMIFS(Barèmes!$E$6:$E$28,Barèmes!$A$6:$A$28,"Souplesse (score 1-5)",Barèmes!$B$6:$B$28,H600,Barèmes!$C$6:$C$28,IF(H600="6ème","Mixte",G600)),"fragile","satisfaisant"))))</f>
        <v/>
      </c>
      <c r="Z600" s="26" t="str" cm="1">
        <f t="array" ref="Z600">IF(OR(X600="",SUMPRODUCT((Barèmes!$A$6:$A$28="Souplesse (score 1-5)")*(Barèmes!$B$6:$B$28=H600)*(Barèmes!$C$6:$C$28=IF(H600="6ème","Mixte",G600)))=0),"",IF(SUMPRODUCT((Barèmes!$A$6:$A$28="Souplesse (score 1-5)")*(Barèmes!$B$6:$B$28=H600)*(Barèmes!$C$6:$C$28=IF(H600="6ème","Mixte",G600))*(Barèmes!$J$6:$J$28="+"))&gt;0,IF(X600&lt;=SUMIFS(Barèmes!$F$6:$F$28,Barèmes!$A$6:$A$28,"Souplesse (score 1-5)",Barèmes!$B$6:$B$28,H600,Barèmes!$C$6:$C$28,IF(H600="6ème","Mixte",G600)),Barèmes!$B$2,IF(X600&lt;=SUMIFS(Barèmes!$G$6:$G$28,Barèmes!$A$6:$A$28,"Souplesse (score 1-5)",Barèmes!$B$6:$B$28,H600,Barèmes!$C$6:$C$28,IF(H600="6ème","Mixte",G600)),Barèmes!$C$2,IF(X600&lt;=SUMIFS(Barèmes!$H$6:$H$28,Barèmes!$A$6:$A$28,"Souplesse (score 1-5)",Barèmes!$B$6:$B$28,H600,Barèmes!$C$6:$C$28,IF(H600="6ème","Mixte",G600)),Barèmes!$D$2,IF(X600&lt;=SUMIFS(Barèmes!$I$6:$I$28,Barèmes!$A$6:$A$28,"Souplesse (score 1-5)",Barèmes!$B$6:$B$28,H600,Barèmes!$C$6:$C$28,IF(H600="6ème","Mixte",G600)),Barèmes!$E$2,Barèmes!$F$2)))),IF(X600&gt;=SUMIFS(Barèmes!$F$6:$F$28,Barèmes!$A$6:$A$28,"Souplesse (score 1-5)",Barèmes!$B$6:$B$28,H600,Barèmes!$C$6:$C$28,IF(H600="6ème","Mixte",G600)),Barèmes!$B$2,IF(X600&gt;=SUMIFS(Barèmes!$G$6:$G$28,Barèmes!$A$6:$A$28,"Souplesse (score 1-5)",Barèmes!$B$6:$B$28,H600,Barèmes!$C$6:$C$28,IF(H600="6ème","Mixte",G600)),Barèmes!$C$2,IF(X600&gt;=SUMIFS(Barèmes!$H$6:$H$28,Barèmes!$A$6:$A$28,"Souplesse (score 1-5)",Barèmes!$B$6:$B$28,H600,Barèmes!$C$6:$C$28,IF(H600="6ème","Mixte",G600)),Barèmes!$D$2,IF(X600&gt;=SUMIFS(Barèmes!$I$6:$I$28,Barèmes!$A$6:$A$28,"Souplesse (score 1-5)",Barèmes!$B$6:$B$28,H600,Barèmes!$C$6:$C$28,IF(H600="6ème","Mixte",G600)),Barèmes!$E$2,Barèmes!$F$2))))))</f>
        <v/>
      </c>
      <c r="AA600" s="22"/>
      <c r="AB600" s="27" t="str">
        <f>IF(OR(AA600="",SUMPRODUCT((Barèmes!$A$6:$A$28="Agilité — T-test 974 (s)")*(Barèmes!$B$6:$B$28=H600)*(Barèmes!$C$6:$C$28=IF(H600="6ème","Mixte",G600)))=0),"",IF(SUMPRODUCT((Barèmes!$A$6:$A$28="Agilité — T-test 974 (s)")*(Barèmes!$B$6:$B$28=H600)*(Barèmes!$C$6:$C$28=IF(H600="6ème","Mixte",G600))*(Barèmes!$J$6:$J$28="+"))&gt;0,IF(AA600&lt;=SUMIFS(Barèmes!$D$6:$D$28,Barèmes!$A$6:$A$28,"Agilité — T-test 974 (s)",Barèmes!$B$6:$B$28,H600,Barèmes!$C$6:$C$28,IF(H600="6ème","Mixte",G600)),"à besoin",IF(AA600&lt;=SUMIFS(Barèmes!$E$6:$E$28,Barèmes!$A$6:$A$28,"Agilité — T-test 974 (s)",Barèmes!$B$6:$B$28,H600,Barèmes!$C$6:$C$28,IF(H600="6ème","Mixte",G600)),"fragile","satisfaisant")),IF(AA600&gt;=SUMIFS(Barèmes!$D$6:$D$28,Barèmes!$A$6:$A$28,"Agilité — T-test 974 (s)",Barèmes!$B$6:$B$28,H600,Barèmes!$C$6:$C$28,IF(H600="6ème","Mixte",G600)),"à besoin",IF(AA600&gt;=SUMIFS(Barèmes!$E$6:$E$28,Barèmes!$A$6:$A$28,"Agilité — T-test 974 (s)",Barèmes!$B$6:$B$28,H600,Barèmes!$C$6:$C$28,IF(H600="6ème","Mixte",G600)),"fragile","satisfaisant"))))</f>
        <v/>
      </c>
      <c r="AC600" s="27" t="str">
        <f>IF(OR(AA600="",SUMPRODUCT((Barèmes!$A$6:$A$28="Agilité — T-test 974 (s)")*(Barèmes!$B$6:$B$28=H600)*(Barèmes!$C$6:$C$28=IF(H600="6ème","Mixte",G600)))=0),"",IF(SUMPRODUCT((Barèmes!$A$6:$A$28="Agilité — T-test 974 (s)")*(Barèmes!$B$6:$B$28=H600)*(Barèmes!$C$6:$C$28=IF(H600="6ème","Mixte",G600))*(Barèmes!$J$6:$J$28="+"))&gt;0,IF(AA600&lt;=SUMIFS(Barèmes!$F$6:$F$28,Barèmes!$A$6:$A$28,"Agilité — T-test 974 (s)",Barèmes!$B$6:$B$28,H600,Barèmes!$C$6:$C$28,IF(H600="6ème","Mixte",G600)),Barèmes!$B$2,IF(AA600&lt;=SUMIFS(Barèmes!$G$6:$G$28,Barèmes!$A$6:$A$28,"Agilité — T-test 974 (s)",Barèmes!$B$6:$B$28,H600,Barèmes!$C$6:$C$28,IF(H600="6ème","Mixte",G600)),Barèmes!$C$2,IF(AA600&lt;=SUMIFS(Barèmes!$H$6:$H$28,Barèmes!$A$6:$A$28,"Agilité — T-test 974 (s)",Barèmes!$B$6:$B$28,H600,Barèmes!$C$6:$C$28,IF(H600="6ème","Mixte",G600)),Barèmes!$D$2,IF(AA600&lt;=SUMIFS(Barèmes!$I$6:$I$28,Barèmes!$A$6:$A$28,"Agilité — T-test 974 (s)",Barèmes!$B$6:$B$28,H600,Barèmes!$C$6:$C$28,IF(H600="6ème","Mixte",G600)),Barèmes!$E$2,Barèmes!$F$2)))),IF(AA600&gt;=SUMIFS(Barèmes!$F$6:$F$28,Barèmes!$A$6:$A$28,"Agilité — T-test 974 (s)",Barèmes!$B$6:$B$28,H600,Barèmes!$C$6:$C$28,IF(H600="6ème","Mixte",G600)),Barèmes!$B$2,IF(AA600&gt;=SUMIFS(Barèmes!$G$6:$G$28,Barèmes!$A$6:$A$28,"Agilité — T-test 974 (s)",Barèmes!$B$6:$B$28,H600,Barèmes!$C$6:$C$28,IF(H600="6ème","Mixte",G600)),Barèmes!$C$2,IF(AA600&gt;=SUMIFS(Barèmes!$H$6:$H$28,Barèmes!$A$6:$A$28,"Agilité — T-test 974 (s)",Barèmes!$B$6:$B$28,H600,Barèmes!$C$6:$C$28,IF(H600="6ème","Mixte",G600)),Barèmes!$D$2,IF(AA600&gt;=SUMIFS(Barèmes!$I$6:$I$28,Barèmes!$A$6:$A$28,"Agilité — T-test 974 (s)",Barèmes!$B$6:$B$28,H600,Barèmes!$C$6:$C$28,IF(H600="6ème","Mixte",G600)),Barèmes!$E$2,Barèmes!$F$2))))))</f>
        <v/>
      </c>
      <c r="AD600" s="28" t="str">
        <f t="shared" si="74"/>
        <v/>
      </c>
      <c r="AE600" s="29" t="str">
        <f t="shared" si="75"/>
        <v/>
      </c>
      <c r="AF600" s="30" t="str">
        <f>IF(OR(AD600="",SUMPRODUCT((Barèmes!$A$6:$A$28="Surcoût d'agilité (s) — technique")*(Barèmes!$B$6:$B$28=H600)*(Barèmes!$C$6:$C$28=IF(H600="6ème","Mixte",G600)))=0),"",IF(SUMPRODUCT((Barèmes!$A$6:$A$28="Surcoût d'agilité (s) — technique")*(Barèmes!$B$6:$B$28=H600)*(Barèmes!$C$6:$C$28=IF(H600="6ème","Mixte",G600))*(Barèmes!$J$6:$J$28="+"))&gt;0,IF(AD600&lt;=SUMIFS(Barèmes!$D$6:$D$28,Barèmes!$A$6:$A$28,"Surcoût d'agilité (s) — technique",Barèmes!$B$6:$B$28,H600,Barèmes!$C$6:$C$28,IF(H600="6ème","Mixte",G600)),"à besoin",IF(AD600&lt;=SUMIFS(Barèmes!$E$6:$E$28,Barèmes!$A$6:$A$28,"Surcoût d'agilité (s) — technique",Barèmes!$B$6:$B$28,H600,Barèmes!$C$6:$C$28,IF(H600="6ème","Mixte",G600)),"fragile","satisfaisant")),IF(AD600&gt;=SUMIFS(Barèmes!$D$6:$D$28,Barèmes!$A$6:$A$28,"Surcoût d'agilité (s) — technique",Barèmes!$B$6:$B$28,H600,Barèmes!$C$6:$C$28,IF(H600="6ème","Mixte",G600)),"à besoin",IF(AD600&gt;=SUMIFS(Barèmes!$E$6:$E$28,Barèmes!$A$6:$A$28,"Surcoût d'agilité (s) — technique",Barèmes!$B$6:$B$28,H600,Barèmes!$C$6:$C$28,IF(H600="6ème","Mixte",G600)),"fragile","satisfaisant"))))</f>
        <v/>
      </c>
      <c r="AG600" s="30" t="str">
        <f>IF(OR(AD600="",SUMPRODUCT((Barèmes!$A$6:$A$28="Surcoût d'agilité (s) — technique")*(Barèmes!$B$6:$B$28=H600)*(Barèmes!$C$6:$C$28=IF(H600="6ème","Mixte",G600)))=0),"",IF(SUMPRODUCT((Barèmes!$A$6:$A$28="Surcoût d'agilité (s) — technique")*(Barèmes!$B$6:$B$28=H600)*(Barèmes!$C$6:$C$28=IF(H600="6ème","Mixte",G600))*(Barèmes!$J$6:$J$28="+"))&gt;0,IF(AD600&lt;=SUMIFS(Barèmes!$F$6:$F$28,Barèmes!$A$6:$A$28,"Surcoût d'agilité (s) — technique",Barèmes!$B$6:$B$28,H600,Barèmes!$C$6:$C$28,IF(H600="6ème","Mixte",G600)),Barèmes!$B$2,IF(AD600&lt;=SUMIFS(Barèmes!$G$6:$G$28,Barèmes!$A$6:$A$28,"Surcoût d'agilité (s) — technique",Barèmes!$B$6:$B$28,H600,Barèmes!$C$6:$C$28,IF(H600="6ème","Mixte",G600)),Barèmes!$C$2,IF(AD600&lt;=SUMIFS(Barèmes!$H$6:$H$28,Barèmes!$A$6:$A$28,"Surcoût d'agilité (s) — technique",Barèmes!$B$6:$B$28,H600,Barèmes!$C$6:$C$28,IF(H600="6ème","Mixte",G600)),Barèmes!$D$2,IF(AD600&lt;=SUMIFS(Barèmes!$I$6:$I$28,Barèmes!$A$6:$A$28,"Surcoût d'agilité (s) — technique",Barèmes!$B$6:$B$28,H600,Barèmes!$C$6:$C$28,IF(H600="6ème","Mixte",G600)),Barèmes!$E$2,Barèmes!$F$2)))),IF(AD600&gt;=SUMIFS(Barèmes!$F$6:$F$28,Barèmes!$A$6:$A$28,"Surcoût d'agilité (s) — technique",Barèmes!$B$6:$B$28,H600,Barèmes!$C$6:$C$28,IF(H600="6ème","Mixte",G600)),Barèmes!$B$2,IF(AD600&gt;=SUMIFS(Barèmes!$G$6:$G$28,Barèmes!$A$6:$A$28,"Surcoût d'agilité (s) — technique",Barèmes!$B$6:$B$28,H600,Barèmes!$C$6:$C$28,IF(H600="6ème","Mixte",G600)),Barèmes!$C$2,IF(AD600&gt;=SUMIFS(Barèmes!$H$6:$H$28,Barèmes!$A$6:$A$28,"Surcoût d'agilité (s) — technique",Barèmes!$B$6:$B$28,H600,Barèmes!$C$6:$C$28,IF(H600="6ème","Mixte",G600)),Barèmes!$D$2,IF(AD600&gt;=SUMIFS(Barèmes!$I$6:$I$28,Barèmes!$A$6:$A$28,"Surcoût d'agilité (s) — technique",Barèmes!$B$6:$B$28,H600,Barèmes!$C$6:$C$28,IF(H600="6ème","Mixte",G600)),Barèmes!$E$2,Barèmes!$F$2))))))</f>
        <v/>
      </c>
      <c r="AH600" s="31" t="str">
        <f>IF((IF(N600="",0,1)+IF(Q600="",0,1)+IF(W600="",0,1)+IF(Z600="",0,1)+IF(AC600="",0,1))=0,"",3*IF(N600=Barèmes!$B$2,1,IF(N600=Barèmes!$C$2,2,IF(N600=Barèmes!$D$2,3,IF(N600=Barèmes!$E$2,4,IF(N600=Barèmes!$F$2,5,0)))))+3*IF(Q600=Barèmes!$B$2,1,IF(Q600=Barèmes!$C$2,2,IF(Q600=Barèmes!$D$2,3,IF(Q600=Barèmes!$E$2,4,IF(Q600=Barèmes!$F$2,5,0)))))+2*IF(W600=Barèmes!$B$2,1,IF(W600=Barèmes!$C$2,2,IF(W600=Barèmes!$D$2,3,IF(W600=Barèmes!$E$2,4,IF(W600=Barèmes!$F$2,5,0)))))+1*IF(Z600=Barèmes!$B$2,1,IF(Z600=Barèmes!$C$2,2,IF(Z600=Barèmes!$D$2,3,IF(Z600=Barèmes!$E$2,4,IF(Z600=Barèmes!$F$2,5,0)))))+1*IF(AC600=Barèmes!$B$2,1,IF(AC600=Barèmes!$C$2,2,IF(AC600=Barèmes!$D$2,3,IF(AC600=Barèmes!$E$2,4,IF(AC600=Barèmes!$F$2,5,0))))))</f>
        <v/>
      </c>
      <c r="AI600" s="31"/>
      <c r="AJ600" s="32" t="str">
        <f>IFERROR(INDEX(Croissance!$B$5:$B$604,MATCH(A600,Croissance!$A$5:$A$604,0)),"")</f>
        <v/>
      </c>
      <c r="AK600" s="32" t="str">
        <f>IFERROR(INDEX(Croissance!$C$5:$C$604,MATCH(A600,Croissance!$A$5:$A$604,0)),"")</f>
        <v/>
      </c>
      <c r="AL600" s="32" t="str">
        <f>IFERROR(INDEX(Croissance!$D$5:$D$604,MATCH(A600,Croissance!$A$5:$A$604,0)),"")</f>
        <v/>
      </c>
      <c r="AM600" s="32" t="str">
        <f>IFERROR(INDEX(Croissance!$E$5:$E$604,MATCH(A600,Croissance!$A$5:$A$604,0)),"")</f>
        <v/>
      </c>
      <c r="AO600" s="33">
        <f t="shared" si="80"/>
        <v>0</v>
      </c>
      <c r="AP600" s="33">
        <f t="shared" si="76"/>
        <v>0</v>
      </c>
      <c r="AQ600" s="33">
        <f>IF(A600="",0,IF(AND(OR('Synthèse classe'!$C$2="Tous",C600='Synthèse classe'!$C$2),OR('Synthèse classe'!$C$3="Toutes",D600='Synthèse classe'!$C$3),OR('Synthèse classe'!$C$4="Toutes",AND('Synthèse classe'!$C$4="Dernière",AP600=1),B600=IFERROR(VALUE('Synthèse classe'!$C$4),0))),1,0))</f>
        <v>0</v>
      </c>
      <c r="AR600" s="34" t="str">
        <f t="shared" si="77"/>
        <v/>
      </c>
    </row>
    <row r="601" spans="1:44" x14ac:dyDescent="0.2">
      <c r="A601" s="17" t="str">
        <f t="shared" si="73"/>
        <v/>
      </c>
      <c r="B601" s="18"/>
      <c r="C601" s="19"/>
      <c r="D601" s="19"/>
      <c r="E601" s="19"/>
      <c r="F601" s="19"/>
      <c r="G601" s="19"/>
      <c r="H601" s="17" t="str">
        <f t="shared" si="78"/>
        <v/>
      </c>
      <c r="I601" s="20"/>
      <c r="J601" s="18"/>
      <c r="K601" s="19"/>
      <c r="L601" s="21" t="str">
        <f t="shared" si="79"/>
        <v/>
      </c>
      <c r="M601" s="21" t="str">
        <f>IF(OR(J601="",SUMPRODUCT((Barèmes!$A$6:$A$28="Endurance — Luc Léger (palier)")*(Barèmes!$B$6:$B$28=H601)*(Barèmes!$C$6:$C$28=IF(H601="6ème","Mixte",G601)))=0),"",IF(SUMPRODUCT((Barèmes!$A$6:$A$28="Endurance — Luc Léger (palier)")*(Barèmes!$B$6:$B$28=H601)*(Barèmes!$C$6:$C$28=IF(H601="6ème","Mixte",G601))*(Barèmes!$J$6:$J$28="+"))&gt;0,IF(J601&lt;=SUMIFS(Barèmes!$D$6:$D$28,Barèmes!$A$6:$A$28,"Endurance — Luc Léger (palier)",Barèmes!$B$6:$B$28,H601,Barèmes!$C$6:$C$28,IF(H601="6ème","Mixte",G601)),"à besoin",IF(J601&lt;=SUMIFS(Barèmes!$E$6:$E$28,Barèmes!$A$6:$A$28,"Endurance — Luc Léger (palier)",Barèmes!$B$6:$B$28,H601,Barèmes!$C$6:$C$28,IF(H601="6ème","Mixte",G601)),"fragile","satisfaisant")),IF(J601&gt;=SUMIFS(Barèmes!$D$6:$D$28,Barèmes!$A$6:$A$28,"Endurance — Luc Léger (palier)",Barèmes!$B$6:$B$28,H601,Barèmes!$C$6:$C$28,IF(H601="6ème","Mixte",G601)),"à besoin",IF(J601&gt;=SUMIFS(Barèmes!$E$6:$E$28,Barèmes!$A$6:$A$28,"Endurance — Luc Léger (palier)",Barèmes!$B$6:$B$28,H601,Barèmes!$C$6:$C$28,IF(H601="6ème","Mixte",G601)),"fragile","satisfaisant"))))</f>
        <v/>
      </c>
      <c r="N601" s="21" t="str">
        <f>IF(OR(J601="",SUMPRODUCT((Barèmes!$A$6:$A$28="Endurance — Luc Léger (palier)")*(Barèmes!$B$6:$B$28=H601)*(Barèmes!$C$6:$C$28=IF(H601="6ème","Mixte",G601)))=0),"",IF(SUMPRODUCT((Barèmes!$A$6:$A$28="Endurance — Luc Léger (palier)")*(Barèmes!$B$6:$B$28=H601)*(Barèmes!$C$6:$C$28=IF(H601="6ème","Mixte",G601))*(Barèmes!$J$6:$J$28="+"))&gt;0,IF(J601&lt;=SUMIFS(Barèmes!$F$6:$F$28,Barèmes!$A$6:$A$28,"Endurance — Luc Léger (palier)",Barèmes!$B$6:$B$28,H601,Barèmes!$C$6:$C$28,IF(H601="6ème","Mixte",G601)),Barèmes!$B$2,IF(J601&lt;=SUMIFS(Barèmes!$G$6:$G$28,Barèmes!$A$6:$A$28,"Endurance — Luc Léger (palier)",Barèmes!$B$6:$B$28,H601,Barèmes!$C$6:$C$28,IF(H601="6ème","Mixte",G601)),Barèmes!$C$2,IF(J601&lt;=SUMIFS(Barèmes!$H$6:$H$28,Barèmes!$A$6:$A$28,"Endurance — Luc Léger (palier)",Barèmes!$B$6:$B$28,H601,Barèmes!$C$6:$C$28,IF(H601="6ème","Mixte",G601)),Barèmes!$D$2,IF(J601&lt;=SUMIFS(Barèmes!$I$6:$I$28,Barèmes!$A$6:$A$28,"Endurance — Luc Léger (palier)",Barèmes!$B$6:$B$28,H601,Barèmes!$C$6:$C$28,IF(H601="6ème","Mixte",G601)),Barèmes!$E$2,Barèmes!$F$2)))),IF(J601&gt;=SUMIFS(Barèmes!$F$6:$F$28,Barèmes!$A$6:$A$28,"Endurance — Luc Léger (palier)",Barèmes!$B$6:$B$28,H601,Barèmes!$C$6:$C$28,IF(H601="6ème","Mixte",G601)),Barèmes!$B$2,IF(J601&gt;=SUMIFS(Barèmes!$G$6:$G$28,Barèmes!$A$6:$A$28,"Endurance — Luc Léger (palier)",Barèmes!$B$6:$B$28,H601,Barèmes!$C$6:$C$28,IF(H601="6ème","Mixte",G601)),Barèmes!$C$2,IF(J601&gt;=SUMIFS(Barèmes!$H$6:$H$28,Barèmes!$A$6:$A$28,"Endurance — Luc Léger (palier)",Barèmes!$B$6:$B$28,H601,Barèmes!$C$6:$C$28,IF(H601="6ème","Mixte",G601)),Barèmes!$D$2,IF(J601&gt;=SUMIFS(Barèmes!$I$6:$I$28,Barèmes!$A$6:$A$28,"Endurance — Luc Léger (palier)",Barèmes!$B$6:$B$28,H601,Barèmes!$C$6:$C$28,IF(H601="6ème","Mixte",G601)),Barèmes!$E$2,Barèmes!$F$2))))))</f>
        <v/>
      </c>
      <c r="O601" s="22"/>
      <c r="P601" s="23" t="str">
        <f>IF(OR(O601="",SUMPRODUCT((Barèmes!$A$6:$A$28="Force bas du corps — Saut en longueur (m)")*(Barèmes!$B$6:$B$28=H601)*(Barèmes!$C$6:$C$28=IF(H601="6ème","Mixte",G601)))=0),"",IF(SUMPRODUCT((Barèmes!$A$6:$A$28="Force bas du corps — Saut en longueur (m)")*(Barèmes!$B$6:$B$28=H601)*(Barèmes!$C$6:$C$28=IF(H601="6ème","Mixte",G601))*(Barèmes!$J$6:$J$28="+"))&gt;0,IF(O601&lt;=SUMIFS(Barèmes!$D$6:$D$28,Barèmes!$A$6:$A$28,"Force bas du corps — Saut en longueur (m)",Barèmes!$B$6:$B$28,H601,Barèmes!$C$6:$C$28,IF(H601="6ème","Mixte",G601)),"à besoin",IF(O601&lt;=SUMIFS(Barèmes!$E$6:$E$28,Barèmes!$A$6:$A$28,"Force bas du corps — Saut en longueur (m)",Barèmes!$B$6:$B$28,H601,Barèmes!$C$6:$C$28,IF(H601="6ème","Mixte",G601)),"fragile","satisfaisant")),IF(O601&gt;=SUMIFS(Barèmes!$D$6:$D$28,Barèmes!$A$6:$A$28,"Force bas du corps — Saut en longueur (m)",Barèmes!$B$6:$B$28,H601,Barèmes!$C$6:$C$28,IF(H601="6ème","Mixte",G601)),"à besoin",IF(O601&gt;=SUMIFS(Barèmes!$E$6:$E$28,Barèmes!$A$6:$A$28,"Force bas du corps — Saut en longueur (m)",Barèmes!$B$6:$B$28,H601,Barèmes!$C$6:$C$28,IF(H601="6ème","Mixte",G601)),"fragile","satisfaisant"))))</f>
        <v/>
      </c>
      <c r="Q601" s="23" t="str">
        <f>IF(OR(O601="",SUMPRODUCT((Barèmes!$A$6:$A$28="Force bas du corps — Saut en longueur (m)")*(Barèmes!$B$6:$B$28=H601)*(Barèmes!$C$6:$C$28=IF(H601="6ème","Mixte",G601)))=0),"",IF(SUMPRODUCT((Barèmes!$A$6:$A$28="Force bas du corps — Saut en longueur (m)")*(Barèmes!$B$6:$B$28=H601)*(Barèmes!$C$6:$C$28=IF(H601="6ème","Mixte",G601))*(Barèmes!$J$6:$J$28="+"))&gt;0,IF(O601&lt;=SUMIFS(Barèmes!$F$6:$F$28,Barèmes!$A$6:$A$28,"Force bas du corps — Saut en longueur (m)",Barèmes!$B$6:$B$28,H601,Barèmes!$C$6:$C$28,IF(H601="6ème","Mixte",G601)),Barèmes!$B$2,IF(O601&lt;=SUMIFS(Barèmes!$G$6:$G$28,Barèmes!$A$6:$A$28,"Force bas du corps — Saut en longueur (m)",Barèmes!$B$6:$B$28,H601,Barèmes!$C$6:$C$28,IF(H601="6ème","Mixte",G601)),Barèmes!$C$2,IF(O601&lt;=SUMIFS(Barèmes!$H$6:$H$28,Barèmes!$A$6:$A$28,"Force bas du corps — Saut en longueur (m)",Barèmes!$B$6:$B$28,H601,Barèmes!$C$6:$C$28,IF(H601="6ème","Mixte",G601)),Barèmes!$D$2,IF(O601&lt;=SUMIFS(Barèmes!$I$6:$I$28,Barèmes!$A$6:$A$28,"Force bas du corps — Saut en longueur (m)",Barèmes!$B$6:$B$28,H601,Barèmes!$C$6:$C$28,IF(H601="6ème","Mixte",G601)),Barèmes!$E$2,Barèmes!$F$2)))),IF(O601&gt;=SUMIFS(Barèmes!$F$6:$F$28,Barèmes!$A$6:$A$28,"Force bas du corps — Saut en longueur (m)",Barèmes!$B$6:$B$28,H601,Barèmes!$C$6:$C$28,IF(H601="6ème","Mixte",G601)),Barèmes!$B$2,IF(O601&gt;=SUMIFS(Barèmes!$G$6:$G$28,Barèmes!$A$6:$A$28,"Force bas du corps — Saut en longueur (m)",Barèmes!$B$6:$B$28,H601,Barèmes!$C$6:$C$28,IF(H601="6ème","Mixte",G601)),Barèmes!$C$2,IF(O601&gt;=SUMIFS(Barèmes!$H$6:$H$28,Barèmes!$A$6:$A$28,"Force bas du corps — Saut en longueur (m)",Barèmes!$B$6:$B$28,H601,Barèmes!$C$6:$C$28,IF(H601="6ème","Mixte",G601)),Barèmes!$D$2,IF(O601&gt;=SUMIFS(Barèmes!$I$6:$I$28,Barèmes!$A$6:$A$28,"Force bas du corps — Saut en longueur (m)",Barèmes!$B$6:$B$28,H601,Barèmes!$C$6:$C$28,IF(H601="6ème","Mixte",G601)),Barèmes!$E$2,Barèmes!$F$2))))))</f>
        <v/>
      </c>
      <c r="R601" s="22"/>
      <c r="S601" s="24" t="str">
        <f>IF(OR(R601="",SUMPRODUCT((Barèmes!$A$6:$A$28="Vitesse — 30 m (s)")*(Barèmes!$B$6:$B$28=H601)*(Barèmes!$C$6:$C$28=IF(H601="6ème","Mixte",G601)))=0),"",IF(SUMPRODUCT((Barèmes!$A$6:$A$28="Vitesse — 30 m (s)")*(Barèmes!$B$6:$B$28=H601)*(Barèmes!$C$6:$C$28=IF(H601="6ème","Mixte",G601))*(Barèmes!$J$6:$J$28="+"))&gt;0,IF(R601&lt;=SUMIFS(Barèmes!$D$6:$D$28,Barèmes!$A$6:$A$28,"Vitesse — 30 m (s)",Barèmes!$B$6:$B$28,H601,Barèmes!$C$6:$C$28,IF(H601="6ème","Mixte",G601)),"à besoin",IF(R601&lt;=SUMIFS(Barèmes!$E$6:$E$28,Barèmes!$A$6:$A$28,"Vitesse — 30 m (s)",Barèmes!$B$6:$B$28,H601,Barèmes!$C$6:$C$28,IF(H601="6ème","Mixte",G601)),"fragile","satisfaisant")),IF(R601&gt;=SUMIFS(Barèmes!$D$6:$D$28,Barèmes!$A$6:$A$28,"Vitesse — 30 m (s)",Barèmes!$B$6:$B$28,H601,Barèmes!$C$6:$C$28,IF(H601="6ème","Mixte",G601)),"à besoin",IF(R601&gt;=SUMIFS(Barèmes!$E$6:$E$28,Barèmes!$A$6:$A$28,"Vitesse — 30 m (s)",Barèmes!$B$6:$B$28,H601,Barèmes!$C$6:$C$28,IF(H601="6ème","Mixte",G601)),"fragile","satisfaisant"))))</f>
        <v/>
      </c>
      <c r="T601" s="24" t="str">
        <f>IF(OR(R601="",SUMPRODUCT((Barèmes!$A$6:$A$28="Vitesse — 30 m (s)")*(Barèmes!$B$6:$B$28=H601)*(Barèmes!$C$6:$C$28=IF(H601="6ème","Mixte",G601)))=0),"",IF(SUMPRODUCT((Barèmes!$A$6:$A$28="Vitesse — 30 m (s)")*(Barèmes!$B$6:$B$28=H601)*(Barèmes!$C$6:$C$28=IF(H601="6ème","Mixte",G601))*(Barèmes!$J$6:$J$28="+"))&gt;0,IF(R601&lt;=SUMIFS(Barèmes!$F$6:$F$28,Barèmes!$A$6:$A$28,"Vitesse — 30 m (s)",Barèmes!$B$6:$B$28,H601,Barèmes!$C$6:$C$28,IF(H601="6ème","Mixte",G601)),Barèmes!$B$2,IF(R601&lt;=SUMIFS(Barèmes!$G$6:$G$28,Barèmes!$A$6:$A$28,"Vitesse — 30 m (s)",Barèmes!$B$6:$B$28,H601,Barèmes!$C$6:$C$28,IF(H601="6ème","Mixte",G601)),Barèmes!$C$2,IF(R601&lt;=SUMIFS(Barèmes!$H$6:$H$28,Barèmes!$A$6:$A$28,"Vitesse — 30 m (s)",Barèmes!$B$6:$B$28,H601,Barèmes!$C$6:$C$28,IF(H601="6ème","Mixte",G601)),Barèmes!$D$2,IF(R601&lt;=SUMIFS(Barèmes!$I$6:$I$28,Barèmes!$A$6:$A$28,"Vitesse — 30 m (s)",Barèmes!$B$6:$B$28,H601,Barèmes!$C$6:$C$28,IF(H601="6ème","Mixte",G601)),Barèmes!$E$2,Barèmes!$F$2)))),IF(R601&gt;=SUMIFS(Barèmes!$F$6:$F$28,Barèmes!$A$6:$A$28,"Vitesse — 30 m (s)",Barèmes!$B$6:$B$28,H601,Barèmes!$C$6:$C$28,IF(H601="6ème","Mixte",G601)),Barèmes!$B$2,IF(R601&gt;=SUMIFS(Barèmes!$G$6:$G$28,Barèmes!$A$6:$A$28,"Vitesse — 30 m (s)",Barèmes!$B$6:$B$28,H601,Barèmes!$C$6:$C$28,IF(H601="6ème","Mixte",G601)),Barèmes!$C$2,IF(R601&gt;=SUMIFS(Barèmes!$H$6:$H$28,Barèmes!$A$6:$A$28,"Vitesse — 30 m (s)",Barèmes!$B$6:$B$28,H601,Barèmes!$C$6:$C$28,IF(H601="6ème","Mixte",G601)),Barèmes!$D$2,IF(R601&gt;=SUMIFS(Barèmes!$I$6:$I$28,Barèmes!$A$6:$A$28,"Vitesse — 30 m (s)",Barèmes!$B$6:$B$28,H601,Barèmes!$C$6:$C$28,IF(H601="6ème","Mixte",G601)),Barèmes!$E$2,Barèmes!$F$2))))))</f>
        <v/>
      </c>
      <c r="U601" s="22"/>
      <c r="V601" s="25" t="str">
        <f>IF(OR(U601="",SUMPRODUCT((Barèmes!$A$6:$A$28="Vitesse — 50 m (s)")*(Barèmes!$B$6:$B$28=H601)*(Barèmes!$C$6:$C$28=IF(H601="6ème","Mixte",G601)))=0),"",IF(SUMPRODUCT((Barèmes!$A$6:$A$28="Vitesse — 50 m (s)")*(Barèmes!$B$6:$B$28=H601)*(Barèmes!$C$6:$C$28=IF(H601="6ème","Mixte",G601))*(Barèmes!$J$6:$J$28="+"))&gt;0,IF(U601&lt;=SUMIFS(Barèmes!$D$6:$D$28,Barèmes!$A$6:$A$28,"Vitesse — 50 m (s)",Barèmes!$B$6:$B$28,H601,Barèmes!$C$6:$C$28,IF(H601="6ème","Mixte",G601)),"à besoin",IF(U601&lt;=SUMIFS(Barèmes!$E$6:$E$28,Barèmes!$A$6:$A$28,"Vitesse — 50 m (s)",Barèmes!$B$6:$B$28,H601,Barèmes!$C$6:$C$28,IF(H601="6ème","Mixte",G601)),"fragile","satisfaisant")),IF(U601&gt;=SUMIFS(Barèmes!$D$6:$D$28,Barèmes!$A$6:$A$28,"Vitesse — 50 m (s)",Barèmes!$B$6:$B$28,H601,Barèmes!$C$6:$C$28,IF(H601="6ème","Mixte",G601)),"à besoin",IF(U601&gt;=SUMIFS(Barèmes!$E$6:$E$28,Barèmes!$A$6:$A$28,"Vitesse — 50 m (s)",Barèmes!$B$6:$B$28,H601,Barèmes!$C$6:$C$28,IF(H601="6ème","Mixte",G601)),"fragile","satisfaisant"))))</f>
        <v/>
      </c>
      <c r="W601" s="25" t="str">
        <f>IF(OR(U601="",SUMPRODUCT((Barèmes!$A$6:$A$28="Vitesse — 50 m (s)")*(Barèmes!$B$6:$B$28=H601)*(Barèmes!$C$6:$C$28=IF(H601="6ème","Mixte",G601)))=0),"",IF(SUMPRODUCT((Barèmes!$A$6:$A$28="Vitesse — 50 m (s)")*(Barèmes!$B$6:$B$28=H601)*(Barèmes!$C$6:$C$28=IF(H601="6ème","Mixte",G601))*(Barèmes!$J$6:$J$28="+"))&gt;0,IF(U601&lt;=SUMIFS(Barèmes!$F$6:$F$28,Barèmes!$A$6:$A$28,"Vitesse — 50 m (s)",Barèmes!$B$6:$B$28,H601,Barèmes!$C$6:$C$28,IF(H601="6ème","Mixte",G601)),Barèmes!$B$2,IF(U601&lt;=SUMIFS(Barèmes!$G$6:$G$28,Barèmes!$A$6:$A$28,"Vitesse — 50 m (s)",Barèmes!$B$6:$B$28,H601,Barèmes!$C$6:$C$28,IF(H601="6ème","Mixte",G601)),Barèmes!$C$2,IF(U601&lt;=SUMIFS(Barèmes!$H$6:$H$28,Barèmes!$A$6:$A$28,"Vitesse — 50 m (s)",Barèmes!$B$6:$B$28,H601,Barèmes!$C$6:$C$28,IF(H601="6ème","Mixte",G601)),Barèmes!$D$2,IF(U601&lt;=SUMIFS(Barèmes!$I$6:$I$28,Barèmes!$A$6:$A$28,"Vitesse — 50 m (s)",Barèmes!$B$6:$B$28,H601,Barèmes!$C$6:$C$28,IF(H601="6ème","Mixte",G601)),Barèmes!$E$2,Barèmes!$F$2)))),IF(U601&gt;=SUMIFS(Barèmes!$F$6:$F$28,Barèmes!$A$6:$A$28,"Vitesse — 50 m (s)",Barèmes!$B$6:$B$28,H601,Barèmes!$C$6:$C$28,IF(H601="6ème","Mixte",G601)),Barèmes!$B$2,IF(U601&gt;=SUMIFS(Barèmes!$G$6:$G$28,Barèmes!$A$6:$A$28,"Vitesse — 50 m (s)",Barèmes!$B$6:$B$28,H601,Barèmes!$C$6:$C$28,IF(H601="6ème","Mixte",G601)),Barèmes!$C$2,IF(U601&gt;=SUMIFS(Barèmes!$H$6:$H$28,Barèmes!$A$6:$A$28,"Vitesse — 50 m (s)",Barèmes!$B$6:$B$28,H601,Barèmes!$C$6:$C$28,IF(H601="6ème","Mixte",G601)),Barèmes!$D$2,IF(U601&gt;=SUMIFS(Barèmes!$I$6:$I$28,Barèmes!$A$6:$A$28,"Vitesse — 50 m (s)",Barèmes!$B$6:$B$28,H601,Barèmes!$C$6:$C$28,IF(H601="6ème","Mixte",G601)),Barèmes!$E$2,Barèmes!$F$2))))))</f>
        <v/>
      </c>
      <c r="X601" s="18"/>
      <c r="Y601" s="26" t="str" cm="1">
        <f t="array" ref="Y601">IF(OR(X601="",SUMPRODUCT((Barèmes!$A$6:$A$28="Souplesse (score 1-5)")*(Barèmes!$B$6:$B$28=H601)*(Barèmes!$C$6:$C$28=IF(H601="6ème","Mixte",G601)))=0),"",IF(SUMPRODUCT((Barèmes!$A$6:$A$28="Souplesse (score 1-5)")*(Barèmes!$B$6:$B$28=H601)*(Barèmes!$C$6:$C$28=IF(H601="6ème","Mixte",G601))*(Barèmes!$J$6:$J$28="+"))&gt;0,IF(X601&lt;=SUMIFS(Barèmes!$D$6:$D$28,Barèmes!$A$6:$A$28,"Souplesse (score 1-5)",Barèmes!$B$6:$B$28,H601,Barèmes!$C$6:$C$28,IF(H601="6ème","Mixte",G601)),"à besoin",IF(X601&lt;=SUMIFS(Barèmes!$E$6:$E$28,Barèmes!$A$6:$A$28,"Souplesse (score 1-5)",Barèmes!$B$6:$B$28,H601,Barèmes!$C$6:$C$28,IF(H601="6ème","Mixte",G601)),"fragile","satisfaisant")),IF(X601&gt;=SUMIFS(Barèmes!$D$6:$D$28,Barèmes!$A$6:$A$28,"Souplesse (score 1-5)",Barèmes!$B$6:$B$28,H601,Barèmes!$C$6:$C$28,IF(H601="6ème","Mixte",G601)),"à besoin",IF(X601&gt;=SUMIFS(Barèmes!$E$6:$E$28,Barèmes!$A$6:$A$28,"Souplesse (score 1-5)",Barèmes!$B$6:$B$28,H601,Barèmes!$C$6:$C$28,IF(H601="6ème","Mixte",G601)),"fragile","satisfaisant"))))</f>
        <v/>
      </c>
      <c r="Z601" s="26" t="str" cm="1">
        <f t="array" ref="Z601">IF(OR(X601="",SUMPRODUCT((Barèmes!$A$6:$A$28="Souplesse (score 1-5)")*(Barèmes!$B$6:$B$28=H601)*(Barèmes!$C$6:$C$28=IF(H601="6ème","Mixte",G601)))=0),"",IF(SUMPRODUCT((Barèmes!$A$6:$A$28="Souplesse (score 1-5)")*(Barèmes!$B$6:$B$28=H601)*(Barèmes!$C$6:$C$28=IF(H601="6ème","Mixte",G601))*(Barèmes!$J$6:$J$28="+"))&gt;0,IF(X601&lt;=SUMIFS(Barèmes!$F$6:$F$28,Barèmes!$A$6:$A$28,"Souplesse (score 1-5)",Barèmes!$B$6:$B$28,H601,Barèmes!$C$6:$C$28,IF(H601="6ème","Mixte",G601)),Barèmes!$B$2,IF(X601&lt;=SUMIFS(Barèmes!$G$6:$G$28,Barèmes!$A$6:$A$28,"Souplesse (score 1-5)",Barèmes!$B$6:$B$28,H601,Barèmes!$C$6:$C$28,IF(H601="6ème","Mixte",G601)),Barèmes!$C$2,IF(X601&lt;=SUMIFS(Barèmes!$H$6:$H$28,Barèmes!$A$6:$A$28,"Souplesse (score 1-5)",Barèmes!$B$6:$B$28,H601,Barèmes!$C$6:$C$28,IF(H601="6ème","Mixte",G601)),Barèmes!$D$2,IF(X601&lt;=SUMIFS(Barèmes!$I$6:$I$28,Barèmes!$A$6:$A$28,"Souplesse (score 1-5)",Barèmes!$B$6:$B$28,H601,Barèmes!$C$6:$C$28,IF(H601="6ème","Mixte",G601)),Barèmes!$E$2,Barèmes!$F$2)))),IF(X601&gt;=SUMIFS(Barèmes!$F$6:$F$28,Barèmes!$A$6:$A$28,"Souplesse (score 1-5)",Barèmes!$B$6:$B$28,H601,Barèmes!$C$6:$C$28,IF(H601="6ème","Mixte",G601)),Barèmes!$B$2,IF(X601&gt;=SUMIFS(Barèmes!$G$6:$G$28,Barèmes!$A$6:$A$28,"Souplesse (score 1-5)",Barèmes!$B$6:$B$28,H601,Barèmes!$C$6:$C$28,IF(H601="6ème","Mixte",G601)),Barèmes!$C$2,IF(X601&gt;=SUMIFS(Barèmes!$H$6:$H$28,Barèmes!$A$6:$A$28,"Souplesse (score 1-5)",Barèmes!$B$6:$B$28,H601,Barèmes!$C$6:$C$28,IF(H601="6ème","Mixte",G601)),Barèmes!$D$2,IF(X601&gt;=SUMIFS(Barèmes!$I$6:$I$28,Barèmes!$A$6:$A$28,"Souplesse (score 1-5)",Barèmes!$B$6:$B$28,H601,Barèmes!$C$6:$C$28,IF(H601="6ème","Mixte",G601)),Barèmes!$E$2,Barèmes!$F$2))))))</f>
        <v/>
      </c>
      <c r="AA601" s="22"/>
      <c r="AB601" s="27" t="str">
        <f>IF(OR(AA601="",SUMPRODUCT((Barèmes!$A$6:$A$28="Agilité — T-test 974 (s)")*(Barèmes!$B$6:$B$28=H601)*(Barèmes!$C$6:$C$28=IF(H601="6ème","Mixte",G601)))=0),"",IF(SUMPRODUCT((Barèmes!$A$6:$A$28="Agilité — T-test 974 (s)")*(Barèmes!$B$6:$B$28=H601)*(Barèmes!$C$6:$C$28=IF(H601="6ème","Mixte",G601))*(Barèmes!$J$6:$J$28="+"))&gt;0,IF(AA601&lt;=SUMIFS(Barèmes!$D$6:$D$28,Barèmes!$A$6:$A$28,"Agilité — T-test 974 (s)",Barèmes!$B$6:$B$28,H601,Barèmes!$C$6:$C$28,IF(H601="6ème","Mixte",G601)),"à besoin",IF(AA601&lt;=SUMIFS(Barèmes!$E$6:$E$28,Barèmes!$A$6:$A$28,"Agilité — T-test 974 (s)",Barèmes!$B$6:$B$28,H601,Barèmes!$C$6:$C$28,IF(H601="6ème","Mixte",G601)),"fragile","satisfaisant")),IF(AA601&gt;=SUMIFS(Barèmes!$D$6:$D$28,Barèmes!$A$6:$A$28,"Agilité — T-test 974 (s)",Barèmes!$B$6:$B$28,H601,Barèmes!$C$6:$C$28,IF(H601="6ème","Mixte",G601)),"à besoin",IF(AA601&gt;=SUMIFS(Barèmes!$E$6:$E$28,Barèmes!$A$6:$A$28,"Agilité — T-test 974 (s)",Barèmes!$B$6:$B$28,H601,Barèmes!$C$6:$C$28,IF(H601="6ème","Mixte",G601)),"fragile","satisfaisant"))))</f>
        <v/>
      </c>
      <c r="AC601" s="27" t="str">
        <f>IF(OR(AA601="",SUMPRODUCT((Barèmes!$A$6:$A$28="Agilité — T-test 974 (s)")*(Barèmes!$B$6:$B$28=H601)*(Barèmes!$C$6:$C$28=IF(H601="6ème","Mixte",G601)))=0),"",IF(SUMPRODUCT((Barèmes!$A$6:$A$28="Agilité — T-test 974 (s)")*(Barèmes!$B$6:$B$28=H601)*(Barèmes!$C$6:$C$28=IF(H601="6ème","Mixte",G601))*(Barèmes!$J$6:$J$28="+"))&gt;0,IF(AA601&lt;=SUMIFS(Barèmes!$F$6:$F$28,Barèmes!$A$6:$A$28,"Agilité — T-test 974 (s)",Barèmes!$B$6:$B$28,H601,Barèmes!$C$6:$C$28,IF(H601="6ème","Mixte",G601)),Barèmes!$B$2,IF(AA601&lt;=SUMIFS(Barèmes!$G$6:$G$28,Barèmes!$A$6:$A$28,"Agilité — T-test 974 (s)",Barèmes!$B$6:$B$28,H601,Barèmes!$C$6:$C$28,IF(H601="6ème","Mixte",G601)),Barèmes!$C$2,IF(AA601&lt;=SUMIFS(Barèmes!$H$6:$H$28,Barèmes!$A$6:$A$28,"Agilité — T-test 974 (s)",Barèmes!$B$6:$B$28,H601,Barèmes!$C$6:$C$28,IF(H601="6ème","Mixte",G601)),Barèmes!$D$2,IF(AA601&lt;=SUMIFS(Barèmes!$I$6:$I$28,Barèmes!$A$6:$A$28,"Agilité — T-test 974 (s)",Barèmes!$B$6:$B$28,H601,Barèmes!$C$6:$C$28,IF(H601="6ème","Mixte",G601)),Barèmes!$E$2,Barèmes!$F$2)))),IF(AA601&gt;=SUMIFS(Barèmes!$F$6:$F$28,Barèmes!$A$6:$A$28,"Agilité — T-test 974 (s)",Barèmes!$B$6:$B$28,H601,Barèmes!$C$6:$C$28,IF(H601="6ème","Mixte",G601)),Barèmes!$B$2,IF(AA601&gt;=SUMIFS(Barèmes!$G$6:$G$28,Barèmes!$A$6:$A$28,"Agilité — T-test 974 (s)",Barèmes!$B$6:$B$28,H601,Barèmes!$C$6:$C$28,IF(H601="6ème","Mixte",G601)),Barèmes!$C$2,IF(AA601&gt;=SUMIFS(Barèmes!$H$6:$H$28,Barèmes!$A$6:$A$28,"Agilité — T-test 974 (s)",Barèmes!$B$6:$B$28,H601,Barèmes!$C$6:$C$28,IF(H601="6ème","Mixte",G601)),Barèmes!$D$2,IF(AA601&gt;=SUMIFS(Barèmes!$I$6:$I$28,Barèmes!$A$6:$A$28,"Agilité — T-test 974 (s)",Barèmes!$B$6:$B$28,H601,Barèmes!$C$6:$C$28,IF(H601="6ème","Mixte",G601)),Barèmes!$E$2,Barèmes!$F$2))))))</f>
        <v/>
      </c>
      <c r="AD601" s="28" t="str">
        <f t="shared" si="74"/>
        <v/>
      </c>
      <c r="AE601" s="29" t="str">
        <f t="shared" si="75"/>
        <v/>
      </c>
      <c r="AF601" s="30" t="str">
        <f>IF(OR(AD601="",SUMPRODUCT((Barèmes!$A$6:$A$28="Surcoût d'agilité (s) — technique")*(Barèmes!$B$6:$B$28=H601)*(Barèmes!$C$6:$C$28=IF(H601="6ème","Mixte",G601)))=0),"",IF(SUMPRODUCT((Barèmes!$A$6:$A$28="Surcoût d'agilité (s) — technique")*(Barèmes!$B$6:$B$28=H601)*(Barèmes!$C$6:$C$28=IF(H601="6ème","Mixte",G601))*(Barèmes!$J$6:$J$28="+"))&gt;0,IF(AD601&lt;=SUMIFS(Barèmes!$D$6:$D$28,Barèmes!$A$6:$A$28,"Surcoût d'agilité (s) — technique",Barèmes!$B$6:$B$28,H601,Barèmes!$C$6:$C$28,IF(H601="6ème","Mixte",G601)),"à besoin",IF(AD601&lt;=SUMIFS(Barèmes!$E$6:$E$28,Barèmes!$A$6:$A$28,"Surcoût d'agilité (s) — technique",Barèmes!$B$6:$B$28,H601,Barèmes!$C$6:$C$28,IF(H601="6ème","Mixte",G601)),"fragile","satisfaisant")),IF(AD601&gt;=SUMIFS(Barèmes!$D$6:$D$28,Barèmes!$A$6:$A$28,"Surcoût d'agilité (s) — technique",Barèmes!$B$6:$B$28,H601,Barèmes!$C$6:$C$28,IF(H601="6ème","Mixte",G601)),"à besoin",IF(AD601&gt;=SUMIFS(Barèmes!$E$6:$E$28,Barèmes!$A$6:$A$28,"Surcoût d'agilité (s) — technique",Barèmes!$B$6:$B$28,H601,Barèmes!$C$6:$C$28,IF(H601="6ème","Mixte",G601)),"fragile","satisfaisant"))))</f>
        <v/>
      </c>
      <c r="AG601" s="30" t="str">
        <f>IF(OR(AD601="",SUMPRODUCT((Barèmes!$A$6:$A$28="Surcoût d'agilité (s) — technique")*(Barèmes!$B$6:$B$28=H601)*(Barèmes!$C$6:$C$28=IF(H601="6ème","Mixte",G601)))=0),"",IF(SUMPRODUCT((Barèmes!$A$6:$A$28="Surcoût d'agilité (s) — technique")*(Barèmes!$B$6:$B$28=H601)*(Barèmes!$C$6:$C$28=IF(H601="6ème","Mixte",G601))*(Barèmes!$J$6:$J$28="+"))&gt;0,IF(AD601&lt;=SUMIFS(Barèmes!$F$6:$F$28,Barèmes!$A$6:$A$28,"Surcoût d'agilité (s) — technique",Barèmes!$B$6:$B$28,H601,Barèmes!$C$6:$C$28,IF(H601="6ème","Mixte",G601)),Barèmes!$B$2,IF(AD601&lt;=SUMIFS(Barèmes!$G$6:$G$28,Barèmes!$A$6:$A$28,"Surcoût d'agilité (s) — technique",Barèmes!$B$6:$B$28,H601,Barèmes!$C$6:$C$28,IF(H601="6ème","Mixte",G601)),Barèmes!$C$2,IF(AD601&lt;=SUMIFS(Barèmes!$H$6:$H$28,Barèmes!$A$6:$A$28,"Surcoût d'agilité (s) — technique",Barèmes!$B$6:$B$28,H601,Barèmes!$C$6:$C$28,IF(H601="6ème","Mixte",G601)),Barèmes!$D$2,IF(AD601&lt;=SUMIFS(Barèmes!$I$6:$I$28,Barèmes!$A$6:$A$28,"Surcoût d'agilité (s) — technique",Barèmes!$B$6:$B$28,H601,Barèmes!$C$6:$C$28,IF(H601="6ème","Mixte",G601)),Barèmes!$E$2,Barèmes!$F$2)))),IF(AD601&gt;=SUMIFS(Barèmes!$F$6:$F$28,Barèmes!$A$6:$A$28,"Surcoût d'agilité (s) — technique",Barèmes!$B$6:$B$28,H601,Barèmes!$C$6:$C$28,IF(H601="6ème","Mixte",G601)),Barèmes!$B$2,IF(AD601&gt;=SUMIFS(Barèmes!$G$6:$G$28,Barèmes!$A$6:$A$28,"Surcoût d'agilité (s) — technique",Barèmes!$B$6:$B$28,H601,Barèmes!$C$6:$C$28,IF(H601="6ème","Mixte",G601)),Barèmes!$C$2,IF(AD601&gt;=SUMIFS(Barèmes!$H$6:$H$28,Barèmes!$A$6:$A$28,"Surcoût d'agilité (s) — technique",Barèmes!$B$6:$B$28,H601,Barèmes!$C$6:$C$28,IF(H601="6ème","Mixte",G601)),Barèmes!$D$2,IF(AD601&gt;=SUMIFS(Barèmes!$I$6:$I$28,Barèmes!$A$6:$A$28,"Surcoût d'agilité (s) — technique",Barèmes!$B$6:$B$28,H601,Barèmes!$C$6:$C$28,IF(H601="6ème","Mixte",G601)),Barèmes!$E$2,Barèmes!$F$2))))))</f>
        <v/>
      </c>
      <c r="AH601" s="31" t="str">
        <f>IF((IF(N601="",0,1)+IF(Q601="",0,1)+IF(W601="",0,1)+IF(Z601="",0,1)+IF(AC601="",0,1))=0,"",3*IF(N601=Barèmes!$B$2,1,IF(N601=Barèmes!$C$2,2,IF(N601=Barèmes!$D$2,3,IF(N601=Barèmes!$E$2,4,IF(N601=Barèmes!$F$2,5,0)))))+3*IF(Q601=Barèmes!$B$2,1,IF(Q601=Barèmes!$C$2,2,IF(Q601=Barèmes!$D$2,3,IF(Q601=Barèmes!$E$2,4,IF(Q601=Barèmes!$F$2,5,0)))))+2*IF(W601=Barèmes!$B$2,1,IF(W601=Barèmes!$C$2,2,IF(W601=Barèmes!$D$2,3,IF(W601=Barèmes!$E$2,4,IF(W601=Barèmes!$F$2,5,0)))))+1*IF(Z601=Barèmes!$B$2,1,IF(Z601=Barèmes!$C$2,2,IF(Z601=Barèmes!$D$2,3,IF(Z601=Barèmes!$E$2,4,IF(Z601=Barèmes!$F$2,5,0)))))+1*IF(AC601=Barèmes!$B$2,1,IF(AC601=Barèmes!$C$2,2,IF(AC601=Barèmes!$D$2,3,IF(AC601=Barèmes!$E$2,4,IF(AC601=Barèmes!$F$2,5,0))))))</f>
        <v/>
      </c>
      <c r="AI601" s="31"/>
      <c r="AJ601" s="32" t="str">
        <f>IFERROR(INDEX(Croissance!$B$5:$B$604,MATCH(A601,Croissance!$A$5:$A$604,0)),"")</f>
        <v/>
      </c>
      <c r="AK601" s="32" t="str">
        <f>IFERROR(INDEX(Croissance!$C$5:$C$604,MATCH(A601,Croissance!$A$5:$A$604,0)),"")</f>
        <v/>
      </c>
      <c r="AL601" s="32" t="str">
        <f>IFERROR(INDEX(Croissance!$D$5:$D$604,MATCH(A601,Croissance!$A$5:$A$604,0)),"")</f>
        <v/>
      </c>
      <c r="AM601" s="32" t="str">
        <f>IFERROR(INDEX(Croissance!$E$5:$E$604,MATCH(A601,Croissance!$A$5:$A$604,0)),"")</f>
        <v/>
      </c>
      <c r="AO601" s="33">
        <f t="shared" si="80"/>
        <v>0</v>
      </c>
      <c r="AP601" s="33">
        <f t="shared" si="76"/>
        <v>0</v>
      </c>
      <c r="AQ601" s="33">
        <f>IF(A601="",0,IF(AND(OR('Synthèse classe'!$C$2="Tous",C601='Synthèse classe'!$C$2),OR('Synthèse classe'!$C$3="Toutes",D601='Synthèse classe'!$C$3),OR('Synthèse classe'!$C$4="Toutes",AND('Synthèse classe'!$C$4="Dernière",AP601=1),B601=IFERROR(VALUE('Synthèse classe'!$C$4),0))),1,0))</f>
        <v>0</v>
      </c>
      <c r="AR601" s="34" t="str">
        <f t="shared" si="77"/>
        <v/>
      </c>
    </row>
    <row r="602" spans="1:44" x14ac:dyDescent="0.2">
      <c r="A602" s="17" t="str">
        <f t="shared" si="73"/>
        <v/>
      </c>
      <c r="B602" s="18"/>
      <c r="C602" s="19"/>
      <c r="D602" s="19"/>
      <c r="E602" s="19"/>
      <c r="F602" s="19"/>
      <c r="G602" s="19"/>
      <c r="H602" s="17" t="str">
        <f t="shared" si="78"/>
        <v/>
      </c>
      <c r="I602" s="20"/>
      <c r="J602" s="18"/>
      <c r="K602" s="19"/>
      <c r="L602" s="21" t="str">
        <f t="shared" si="79"/>
        <v/>
      </c>
      <c r="M602" s="21" t="str">
        <f>IF(OR(J602="",SUMPRODUCT((Barèmes!$A$6:$A$28="Endurance — Luc Léger (palier)")*(Barèmes!$B$6:$B$28=H602)*(Barèmes!$C$6:$C$28=IF(H602="6ème","Mixte",G602)))=0),"",IF(SUMPRODUCT((Barèmes!$A$6:$A$28="Endurance — Luc Léger (palier)")*(Barèmes!$B$6:$B$28=H602)*(Barèmes!$C$6:$C$28=IF(H602="6ème","Mixte",G602))*(Barèmes!$J$6:$J$28="+"))&gt;0,IF(J602&lt;=SUMIFS(Barèmes!$D$6:$D$28,Barèmes!$A$6:$A$28,"Endurance — Luc Léger (palier)",Barèmes!$B$6:$B$28,H602,Barèmes!$C$6:$C$28,IF(H602="6ème","Mixte",G602)),"à besoin",IF(J602&lt;=SUMIFS(Barèmes!$E$6:$E$28,Barèmes!$A$6:$A$28,"Endurance — Luc Léger (palier)",Barèmes!$B$6:$B$28,H602,Barèmes!$C$6:$C$28,IF(H602="6ème","Mixte",G602)),"fragile","satisfaisant")),IF(J602&gt;=SUMIFS(Barèmes!$D$6:$D$28,Barèmes!$A$6:$A$28,"Endurance — Luc Léger (palier)",Barèmes!$B$6:$B$28,H602,Barèmes!$C$6:$C$28,IF(H602="6ème","Mixte",G602)),"à besoin",IF(J602&gt;=SUMIFS(Barèmes!$E$6:$E$28,Barèmes!$A$6:$A$28,"Endurance — Luc Léger (palier)",Barèmes!$B$6:$B$28,H602,Barèmes!$C$6:$C$28,IF(H602="6ème","Mixte",G602)),"fragile","satisfaisant"))))</f>
        <v/>
      </c>
      <c r="N602" s="21" t="str">
        <f>IF(OR(J602="",SUMPRODUCT((Barèmes!$A$6:$A$28="Endurance — Luc Léger (palier)")*(Barèmes!$B$6:$B$28=H602)*(Barèmes!$C$6:$C$28=IF(H602="6ème","Mixte",G602)))=0),"",IF(SUMPRODUCT((Barèmes!$A$6:$A$28="Endurance — Luc Léger (palier)")*(Barèmes!$B$6:$B$28=H602)*(Barèmes!$C$6:$C$28=IF(H602="6ème","Mixte",G602))*(Barèmes!$J$6:$J$28="+"))&gt;0,IF(J602&lt;=SUMIFS(Barèmes!$F$6:$F$28,Barèmes!$A$6:$A$28,"Endurance — Luc Léger (palier)",Barèmes!$B$6:$B$28,H602,Barèmes!$C$6:$C$28,IF(H602="6ème","Mixte",G602)),Barèmes!$B$2,IF(J602&lt;=SUMIFS(Barèmes!$G$6:$G$28,Barèmes!$A$6:$A$28,"Endurance — Luc Léger (palier)",Barèmes!$B$6:$B$28,H602,Barèmes!$C$6:$C$28,IF(H602="6ème","Mixte",G602)),Barèmes!$C$2,IF(J602&lt;=SUMIFS(Barèmes!$H$6:$H$28,Barèmes!$A$6:$A$28,"Endurance — Luc Léger (palier)",Barèmes!$B$6:$B$28,H602,Barèmes!$C$6:$C$28,IF(H602="6ème","Mixte",G602)),Barèmes!$D$2,IF(J602&lt;=SUMIFS(Barèmes!$I$6:$I$28,Barèmes!$A$6:$A$28,"Endurance — Luc Léger (palier)",Barèmes!$B$6:$B$28,H602,Barèmes!$C$6:$C$28,IF(H602="6ème","Mixte",G602)),Barèmes!$E$2,Barèmes!$F$2)))),IF(J602&gt;=SUMIFS(Barèmes!$F$6:$F$28,Barèmes!$A$6:$A$28,"Endurance — Luc Léger (palier)",Barèmes!$B$6:$B$28,H602,Barèmes!$C$6:$C$28,IF(H602="6ème","Mixte",G602)),Barèmes!$B$2,IF(J602&gt;=SUMIFS(Barèmes!$G$6:$G$28,Barèmes!$A$6:$A$28,"Endurance — Luc Léger (palier)",Barèmes!$B$6:$B$28,H602,Barèmes!$C$6:$C$28,IF(H602="6ème","Mixte",G602)),Barèmes!$C$2,IF(J602&gt;=SUMIFS(Barèmes!$H$6:$H$28,Barèmes!$A$6:$A$28,"Endurance — Luc Léger (palier)",Barèmes!$B$6:$B$28,H602,Barèmes!$C$6:$C$28,IF(H602="6ème","Mixte",G602)),Barèmes!$D$2,IF(J602&gt;=SUMIFS(Barèmes!$I$6:$I$28,Barèmes!$A$6:$A$28,"Endurance — Luc Léger (palier)",Barèmes!$B$6:$B$28,H602,Barèmes!$C$6:$C$28,IF(H602="6ème","Mixte",G602)),Barèmes!$E$2,Barèmes!$F$2))))))</f>
        <v/>
      </c>
      <c r="O602" s="22"/>
      <c r="P602" s="23" t="str">
        <f>IF(OR(O602="",SUMPRODUCT((Barèmes!$A$6:$A$28="Force bas du corps — Saut en longueur (m)")*(Barèmes!$B$6:$B$28=H602)*(Barèmes!$C$6:$C$28=IF(H602="6ème","Mixte",G602)))=0),"",IF(SUMPRODUCT((Barèmes!$A$6:$A$28="Force bas du corps — Saut en longueur (m)")*(Barèmes!$B$6:$B$28=H602)*(Barèmes!$C$6:$C$28=IF(H602="6ème","Mixte",G602))*(Barèmes!$J$6:$J$28="+"))&gt;0,IF(O602&lt;=SUMIFS(Barèmes!$D$6:$D$28,Barèmes!$A$6:$A$28,"Force bas du corps — Saut en longueur (m)",Barèmes!$B$6:$B$28,H602,Barèmes!$C$6:$C$28,IF(H602="6ème","Mixte",G602)),"à besoin",IF(O602&lt;=SUMIFS(Barèmes!$E$6:$E$28,Barèmes!$A$6:$A$28,"Force bas du corps — Saut en longueur (m)",Barèmes!$B$6:$B$28,H602,Barèmes!$C$6:$C$28,IF(H602="6ème","Mixte",G602)),"fragile","satisfaisant")),IF(O602&gt;=SUMIFS(Barèmes!$D$6:$D$28,Barèmes!$A$6:$A$28,"Force bas du corps — Saut en longueur (m)",Barèmes!$B$6:$B$28,H602,Barèmes!$C$6:$C$28,IF(H602="6ème","Mixte",G602)),"à besoin",IF(O602&gt;=SUMIFS(Barèmes!$E$6:$E$28,Barèmes!$A$6:$A$28,"Force bas du corps — Saut en longueur (m)",Barèmes!$B$6:$B$28,H602,Barèmes!$C$6:$C$28,IF(H602="6ème","Mixte",G602)),"fragile","satisfaisant"))))</f>
        <v/>
      </c>
      <c r="Q602" s="23" t="str">
        <f>IF(OR(O602="",SUMPRODUCT((Barèmes!$A$6:$A$28="Force bas du corps — Saut en longueur (m)")*(Barèmes!$B$6:$B$28=H602)*(Barèmes!$C$6:$C$28=IF(H602="6ème","Mixte",G602)))=0),"",IF(SUMPRODUCT((Barèmes!$A$6:$A$28="Force bas du corps — Saut en longueur (m)")*(Barèmes!$B$6:$B$28=H602)*(Barèmes!$C$6:$C$28=IF(H602="6ème","Mixte",G602))*(Barèmes!$J$6:$J$28="+"))&gt;0,IF(O602&lt;=SUMIFS(Barèmes!$F$6:$F$28,Barèmes!$A$6:$A$28,"Force bas du corps — Saut en longueur (m)",Barèmes!$B$6:$B$28,H602,Barèmes!$C$6:$C$28,IF(H602="6ème","Mixte",G602)),Barèmes!$B$2,IF(O602&lt;=SUMIFS(Barèmes!$G$6:$G$28,Barèmes!$A$6:$A$28,"Force bas du corps — Saut en longueur (m)",Barèmes!$B$6:$B$28,H602,Barèmes!$C$6:$C$28,IF(H602="6ème","Mixte",G602)),Barèmes!$C$2,IF(O602&lt;=SUMIFS(Barèmes!$H$6:$H$28,Barèmes!$A$6:$A$28,"Force bas du corps — Saut en longueur (m)",Barèmes!$B$6:$B$28,H602,Barèmes!$C$6:$C$28,IF(H602="6ème","Mixte",G602)),Barèmes!$D$2,IF(O602&lt;=SUMIFS(Barèmes!$I$6:$I$28,Barèmes!$A$6:$A$28,"Force bas du corps — Saut en longueur (m)",Barèmes!$B$6:$B$28,H602,Barèmes!$C$6:$C$28,IF(H602="6ème","Mixte",G602)),Barèmes!$E$2,Barèmes!$F$2)))),IF(O602&gt;=SUMIFS(Barèmes!$F$6:$F$28,Barèmes!$A$6:$A$28,"Force bas du corps — Saut en longueur (m)",Barèmes!$B$6:$B$28,H602,Barèmes!$C$6:$C$28,IF(H602="6ème","Mixte",G602)),Barèmes!$B$2,IF(O602&gt;=SUMIFS(Barèmes!$G$6:$G$28,Barèmes!$A$6:$A$28,"Force bas du corps — Saut en longueur (m)",Barèmes!$B$6:$B$28,H602,Barèmes!$C$6:$C$28,IF(H602="6ème","Mixte",G602)),Barèmes!$C$2,IF(O602&gt;=SUMIFS(Barèmes!$H$6:$H$28,Barèmes!$A$6:$A$28,"Force bas du corps — Saut en longueur (m)",Barèmes!$B$6:$B$28,H602,Barèmes!$C$6:$C$28,IF(H602="6ème","Mixte",G602)),Barèmes!$D$2,IF(O602&gt;=SUMIFS(Barèmes!$I$6:$I$28,Barèmes!$A$6:$A$28,"Force bas du corps — Saut en longueur (m)",Barèmes!$B$6:$B$28,H602,Barèmes!$C$6:$C$28,IF(H602="6ème","Mixte",G602)),Barèmes!$E$2,Barèmes!$F$2))))))</f>
        <v/>
      </c>
      <c r="R602" s="22"/>
      <c r="S602" s="24" t="str">
        <f>IF(OR(R602="",SUMPRODUCT((Barèmes!$A$6:$A$28="Vitesse — 30 m (s)")*(Barèmes!$B$6:$B$28=H602)*(Barèmes!$C$6:$C$28=IF(H602="6ème","Mixte",G602)))=0),"",IF(SUMPRODUCT((Barèmes!$A$6:$A$28="Vitesse — 30 m (s)")*(Barèmes!$B$6:$B$28=H602)*(Barèmes!$C$6:$C$28=IF(H602="6ème","Mixte",G602))*(Barèmes!$J$6:$J$28="+"))&gt;0,IF(R602&lt;=SUMIFS(Barèmes!$D$6:$D$28,Barèmes!$A$6:$A$28,"Vitesse — 30 m (s)",Barèmes!$B$6:$B$28,H602,Barèmes!$C$6:$C$28,IF(H602="6ème","Mixte",G602)),"à besoin",IF(R602&lt;=SUMIFS(Barèmes!$E$6:$E$28,Barèmes!$A$6:$A$28,"Vitesse — 30 m (s)",Barèmes!$B$6:$B$28,H602,Barèmes!$C$6:$C$28,IF(H602="6ème","Mixte",G602)),"fragile","satisfaisant")),IF(R602&gt;=SUMIFS(Barèmes!$D$6:$D$28,Barèmes!$A$6:$A$28,"Vitesse — 30 m (s)",Barèmes!$B$6:$B$28,H602,Barèmes!$C$6:$C$28,IF(H602="6ème","Mixte",G602)),"à besoin",IF(R602&gt;=SUMIFS(Barèmes!$E$6:$E$28,Barèmes!$A$6:$A$28,"Vitesse — 30 m (s)",Barèmes!$B$6:$B$28,H602,Barèmes!$C$6:$C$28,IF(H602="6ème","Mixte",G602)),"fragile","satisfaisant"))))</f>
        <v/>
      </c>
      <c r="T602" s="24" t="str">
        <f>IF(OR(R602="",SUMPRODUCT((Barèmes!$A$6:$A$28="Vitesse — 30 m (s)")*(Barèmes!$B$6:$B$28=H602)*(Barèmes!$C$6:$C$28=IF(H602="6ème","Mixte",G602)))=0),"",IF(SUMPRODUCT((Barèmes!$A$6:$A$28="Vitesse — 30 m (s)")*(Barèmes!$B$6:$B$28=H602)*(Barèmes!$C$6:$C$28=IF(H602="6ème","Mixte",G602))*(Barèmes!$J$6:$J$28="+"))&gt;0,IF(R602&lt;=SUMIFS(Barèmes!$F$6:$F$28,Barèmes!$A$6:$A$28,"Vitesse — 30 m (s)",Barèmes!$B$6:$B$28,H602,Barèmes!$C$6:$C$28,IF(H602="6ème","Mixte",G602)),Barèmes!$B$2,IF(R602&lt;=SUMIFS(Barèmes!$G$6:$G$28,Barèmes!$A$6:$A$28,"Vitesse — 30 m (s)",Barèmes!$B$6:$B$28,H602,Barèmes!$C$6:$C$28,IF(H602="6ème","Mixte",G602)),Barèmes!$C$2,IF(R602&lt;=SUMIFS(Barèmes!$H$6:$H$28,Barèmes!$A$6:$A$28,"Vitesse — 30 m (s)",Barèmes!$B$6:$B$28,H602,Barèmes!$C$6:$C$28,IF(H602="6ème","Mixte",G602)),Barèmes!$D$2,IF(R602&lt;=SUMIFS(Barèmes!$I$6:$I$28,Barèmes!$A$6:$A$28,"Vitesse — 30 m (s)",Barèmes!$B$6:$B$28,H602,Barèmes!$C$6:$C$28,IF(H602="6ème","Mixte",G602)),Barèmes!$E$2,Barèmes!$F$2)))),IF(R602&gt;=SUMIFS(Barèmes!$F$6:$F$28,Barèmes!$A$6:$A$28,"Vitesse — 30 m (s)",Barèmes!$B$6:$B$28,H602,Barèmes!$C$6:$C$28,IF(H602="6ème","Mixte",G602)),Barèmes!$B$2,IF(R602&gt;=SUMIFS(Barèmes!$G$6:$G$28,Barèmes!$A$6:$A$28,"Vitesse — 30 m (s)",Barèmes!$B$6:$B$28,H602,Barèmes!$C$6:$C$28,IF(H602="6ème","Mixte",G602)),Barèmes!$C$2,IF(R602&gt;=SUMIFS(Barèmes!$H$6:$H$28,Barèmes!$A$6:$A$28,"Vitesse — 30 m (s)",Barèmes!$B$6:$B$28,H602,Barèmes!$C$6:$C$28,IF(H602="6ème","Mixte",G602)),Barèmes!$D$2,IF(R602&gt;=SUMIFS(Barèmes!$I$6:$I$28,Barèmes!$A$6:$A$28,"Vitesse — 30 m (s)",Barèmes!$B$6:$B$28,H602,Barèmes!$C$6:$C$28,IF(H602="6ème","Mixte",G602)),Barèmes!$E$2,Barèmes!$F$2))))))</f>
        <v/>
      </c>
      <c r="U602" s="22"/>
      <c r="V602" s="25" t="str">
        <f>IF(OR(U602="",SUMPRODUCT((Barèmes!$A$6:$A$28="Vitesse — 50 m (s)")*(Barèmes!$B$6:$B$28=H602)*(Barèmes!$C$6:$C$28=IF(H602="6ème","Mixte",G602)))=0),"",IF(SUMPRODUCT((Barèmes!$A$6:$A$28="Vitesse — 50 m (s)")*(Barèmes!$B$6:$B$28=H602)*(Barèmes!$C$6:$C$28=IF(H602="6ème","Mixte",G602))*(Barèmes!$J$6:$J$28="+"))&gt;0,IF(U602&lt;=SUMIFS(Barèmes!$D$6:$D$28,Barèmes!$A$6:$A$28,"Vitesse — 50 m (s)",Barèmes!$B$6:$B$28,H602,Barèmes!$C$6:$C$28,IF(H602="6ème","Mixte",G602)),"à besoin",IF(U602&lt;=SUMIFS(Barèmes!$E$6:$E$28,Barèmes!$A$6:$A$28,"Vitesse — 50 m (s)",Barèmes!$B$6:$B$28,H602,Barèmes!$C$6:$C$28,IF(H602="6ème","Mixte",G602)),"fragile","satisfaisant")),IF(U602&gt;=SUMIFS(Barèmes!$D$6:$D$28,Barèmes!$A$6:$A$28,"Vitesse — 50 m (s)",Barèmes!$B$6:$B$28,H602,Barèmes!$C$6:$C$28,IF(H602="6ème","Mixte",G602)),"à besoin",IF(U602&gt;=SUMIFS(Barèmes!$E$6:$E$28,Barèmes!$A$6:$A$28,"Vitesse — 50 m (s)",Barèmes!$B$6:$B$28,H602,Barèmes!$C$6:$C$28,IF(H602="6ème","Mixte",G602)),"fragile","satisfaisant"))))</f>
        <v/>
      </c>
      <c r="W602" s="25" t="str">
        <f>IF(OR(U602="",SUMPRODUCT((Barèmes!$A$6:$A$28="Vitesse — 50 m (s)")*(Barèmes!$B$6:$B$28=H602)*(Barèmes!$C$6:$C$28=IF(H602="6ème","Mixte",G602)))=0),"",IF(SUMPRODUCT((Barèmes!$A$6:$A$28="Vitesse — 50 m (s)")*(Barèmes!$B$6:$B$28=H602)*(Barèmes!$C$6:$C$28=IF(H602="6ème","Mixte",G602))*(Barèmes!$J$6:$J$28="+"))&gt;0,IF(U602&lt;=SUMIFS(Barèmes!$F$6:$F$28,Barèmes!$A$6:$A$28,"Vitesse — 50 m (s)",Barèmes!$B$6:$B$28,H602,Barèmes!$C$6:$C$28,IF(H602="6ème","Mixte",G602)),Barèmes!$B$2,IF(U602&lt;=SUMIFS(Barèmes!$G$6:$G$28,Barèmes!$A$6:$A$28,"Vitesse — 50 m (s)",Barèmes!$B$6:$B$28,H602,Barèmes!$C$6:$C$28,IF(H602="6ème","Mixte",G602)),Barèmes!$C$2,IF(U602&lt;=SUMIFS(Barèmes!$H$6:$H$28,Barèmes!$A$6:$A$28,"Vitesse — 50 m (s)",Barèmes!$B$6:$B$28,H602,Barèmes!$C$6:$C$28,IF(H602="6ème","Mixte",G602)),Barèmes!$D$2,IF(U602&lt;=SUMIFS(Barèmes!$I$6:$I$28,Barèmes!$A$6:$A$28,"Vitesse — 50 m (s)",Barèmes!$B$6:$B$28,H602,Barèmes!$C$6:$C$28,IF(H602="6ème","Mixte",G602)),Barèmes!$E$2,Barèmes!$F$2)))),IF(U602&gt;=SUMIFS(Barèmes!$F$6:$F$28,Barèmes!$A$6:$A$28,"Vitesse — 50 m (s)",Barèmes!$B$6:$B$28,H602,Barèmes!$C$6:$C$28,IF(H602="6ème","Mixte",G602)),Barèmes!$B$2,IF(U602&gt;=SUMIFS(Barèmes!$G$6:$G$28,Barèmes!$A$6:$A$28,"Vitesse — 50 m (s)",Barèmes!$B$6:$B$28,H602,Barèmes!$C$6:$C$28,IF(H602="6ème","Mixte",G602)),Barèmes!$C$2,IF(U602&gt;=SUMIFS(Barèmes!$H$6:$H$28,Barèmes!$A$6:$A$28,"Vitesse — 50 m (s)",Barèmes!$B$6:$B$28,H602,Barèmes!$C$6:$C$28,IF(H602="6ème","Mixte",G602)),Barèmes!$D$2,IF(U602&gt;=SUMIFS(Barèmes!$I$6:$I$28,Barèmes!$A$6:$A$28,"Vitesse — 50 m (s)",Barèmes!$B$6:$B$28,H602,Barèmes!$C$6:$C$28,IF(H602="6ème","Mixte",G602)),Barèmes!$E$2,Barèmes!$F$2))))))</f>
        <v/>
      </c>
      <c r="X602" s="18"/>
      <c r="Y602" s="26" t="str" cm="1">
        <f t="array" ref="Y602">IF(OR(X602="",SUMPRODUCT((Barèmes!$A$6:$A$28="Souplesse (score 1-5)")*(Barèmes!$B$6:$B$28=H602)*(Barèmes!$C$6:$C$28=IF(H602="6ème","Mixte",G602)))=0),"",IF(SUMPRODUCT((Barèmes!$A$6:$A$28="Souplesse (score 1-5)")*(Barèmes!$B$6:$B$28=H602)*(Barèmes!$C$6:$C$28=IF(H602="6ème","Mixte",G602))*(Barèmes!$J$6:$J$28="+"))&gt;0,IF(X602&lt;=SUMIFS(Barèmes!$D$6:$D$28,Barèmes!$A$6:$A$28,"Souplesse (score 1-5)",Barèmes!$B$6:$B$28,H602,Barèmes!$C$6:$C$28,IF(H602="6ème","Mixte",G602)),"à besoin",IF(X602&lt;=SUMIFS(Barèmes!$E$6:$E$28,Barèmes!$A$6:$A$28,"Souplesse (score 1-5)",Barèmes!$B$6:$B$28,H602,Barèmes!$C$6:$C$28,IF(H602="6ème","Mixte",G602)),"fragile","satisfaisant")),IF(X602&gt;=SUMIFS(Barèmes!$D$6:$D$28,Barèmes!$A$6:$A$28,"Souplesse (score 1-5)",Barèmes!$B$6:$B$28,H602,Barèmes!$C$6:$C$28,IF(H602="6ème","Mixte",G602)),"à besoin",IF(X602&gt;=SUMIFS(Barèmes!$E$6:$E$28,Barèmes!$A$6:$A$28,"Souplesse (score 1-5)",Barèmes!$B$6:$B$28,H602,Barèmes!$C$6:$C$28,IF(H602="6ème","Mixte",G602)),"fragile","satisfaisant"))))</f>
        <v/>
      </c>
      <c r="Z602" s="26" t="str" cm="1">
        <f t="array" ref="Z602">IF(OR(X602="",SUMPRODUCT((Barèmes!$A$6:$A$28="Souplesse (score 1-5)")*(Barèmes!$B$6:$B$28=H602)*(Barèmes!$C$6:$C$28=IF(H602="6ème","Mixte",G602)))=0),"",IF(SUMPRODUCT((Barèmes!$A$6:$A$28="Souplesse (score 1-5)")*(Barèmes!$B$6:$B$28=H602)*(Barèmes!$C$6:$C$28=IF(H602="6ème","Mixte",G602))*(Barèmes!$J$6:$J$28="+"))&gt;0,IF(X602&lt;=SUMIFS(Barèmes!$F$6:$F$28,Barèmes!$A$6:$A$28,"Souplesse (score 1-5)",Barèmes!$B$6:$B$28,H602,Barèmes!$C$6:$C$28,IF(H602="6ème","Mixte",G602)),Barèmes!$B$2,IF(X602&lt;=SUMIFS(Barèmes!$G$6:$G$28,Barèmes!$A$6:$A$28,"Souplesse (score 1-5)",Barèmes!$B$6:$B$28,H602,Barèmes!$C$6:$C$28,IF(H602="6ème","Mixte",G602)),Barèmes!$C$2,IF(X602&lt;=SUMIFS(Barèmes!$H$6:$H$28,Barèmes!$A$6:$A$28,"Souplesse (score 1-5)",Barèmes!$B$6:$B$28,H602,Barèmes!$C$6:$C$28,IF(H602="6ème","Mixte",G602)),Barèmes!$D$2,IF(X602&lt;=SUMIFS(Barèmes!$I$6:$I$28,Barèmes!$A$6:$A$28,"Souplesse (score 1-5)",Barèmes!$B$6:$B$28,H602,Barèmes!$C$6:$C$28,IF(H602="6ème","Mixte",G602)),Barèmes!$E$2,Barèmes!$F$2)))),IF(X602&gt;=SUMIFS(Barèmes!$F$6:$F$28,Barèmes!$A$6:$A$28,"Souplesse (score 1-5)",Barèmes!$B$6:$B$28,H602,Barèmes!$C$6:$C$28,IF(H602="6ème","Mixte",G602)),Barèmes!$B$2,IF(X602&gt;=SUMIFS(Barèmes!$G$6:$G$28,Barèmes!$A$6:$A$28,"Souplesse (score 1-5)",Barèmes!$B$6:$B$28,H602,Barèmes!$C$6:$C$28,IF(H602="6ème","Mixte",G602)),Barèmes!$C$2,IF(X602&gt;=SUMIFS(Barèmes!$H$6:$H$28,Barèmes!$A$6:$A$28,"Souplesse (score 1-5)",Barèmes!$B$6:$B$28,H602,Barèmes!$C$6:$C$28,IF(H602="6ème","Mixte",G602)),Barèmes!$D$2,IF(X602&gt;=SUMIFS(Barèmes!$I$6:$I$28,Barèmes!$A$6:$A$28,"Souplesse (score 1-5)",Barèmes!$B$6:$B$28,H602,Barèmes!$C$6:$C$28,IF(H602="6ème","Mixte",G602)),Barèmes!$E$2,Barèmes!$F$2))))))</f>
        <v/>
      </c>
      <c r="AA602" s="22"/>
      <c r="AB602" s="27" t="str">
        <f>IF(OR(AA602="",SUMPRODUCT((Barèmes!$A$6:$A$28="Agilité — T-test 974 (s)")*(Barèmes!$B$6:$B$28=H602)*(Barèmes!$C$6:$C$28=IF(H602="6ème","Mixte",G602)))=0),"",IF(SUMPRODUCT((Barèmes!$A$6:$A$28="Agilité — T-test 974 (s)")*(Barèmes!$B$6:$B$28=H602)*(Barèmes!$C$6:$C$28=IF(H602="6ème","Mixte",G602))*(Barèmes!$J$6:$J$28="+"))&gt;0,IF(AA602&lt;=SUMIFS(Barèmes!$D$6:$D$28,Barèmes!$A$6:$A$28,"Agilité — T-test 974 (s)",Barèmes!$B$6:$B$28,H602,Barèmes!$C$6:$C$28,IF(H602="6ème","Mixte",G602)),"à besoin",IF(AA602&lt;=SUMIFS(Barèmes!$E$6:$E$28,Barèmes!$A$6:$A$28,"Agilité — T-test 974 (s)",Barèmes!$B$6:$B$28,H602,Barèmes!$C$6:$C$28,IF(H602="6ème","Mixte",G602)),"fragile","satisfaisant")),IF(AA602&gt;=SUMIFS(Barèmes!$D$6:$D$28,Barèmes!$A$6:$A$28,"Agilité — T-test 974 (s)",Barèmes!$B$6:$B$28,H602,Barèmes!$C$6:$C$28,IF(H602="6ème","Mixte",G602)),"à besoin",IF(AA602&gt;=SUMIFS(Barèmes!$E$6:$E$28,Barèmes!$A$6:$A$28,"Agilité — T-test 974 (s)",Barèmes!$B$6:$B$28,H602,Barèmes!$C$6:$C$28,IF(H602="6ème","Mixte",G602)),"fragile","satisfaisant"))))</f>
        <v/>
      </c>
      <c r="AC602" s="27" t="str">
        <f>IF(OR(AA602="",SUMPRODUCT((Barèmes!$A$6:$A$28="Agilité — T-test 974 (s)")*(Barèmes!$B$6:$B$28=H602)*(Barèmes!$C$6:$C$28=IF(H602="6ème","Mixte",G602)))=0),"",IF(SUMPRODUCT((Barèmes!$A$6:$A$28="Agilité — T-test 974 (s)")*(Barèmes!$B$6:$B$28=H602)*(Barèmes!$C$6:$C$28=IF(H602="6ème","Mixte",G602))*(Barèmes!$J$6:$J$28="+"))&gt;0,IF(AA602&lt;=SUMIFS(Barèmes!$F$6:$F$28,Barèmes!$A$6:$A$28,"Agilité — T-test 974 (s)",Barèmes!$B$6:$B$28,H602,Barèmes!$C$6:$C$28,IF(H602="6ème","Mixte",G602)),Barèmes!$B$2,IF(AA602&lt;=SUMIFS(Barèmes!$G$6:$G$28,Barèmes!$A$6:$A$28,"Agilité — T-test 974 (s)",Barèmes!$B$6:$B$28,H602,Barèmes!$C$6:$C$28,IF(H602="6ème","Mixte",G602)),Barèmes!$C$2,IF(AA602&lt;=SUMIFS(Barèmes!$H$6:$H$28,Barèmes!$A$6:$A$28,"Agilité — T-test 974 (s)",Barèmes!$B$6:$B$28,H602,Barèmes!$C$6:$C$28,IF(H602="6ème","Mixte",G602)),Barèmes!$D$2,IF(AA602&lt;=SUMIFS(Barèmes!$I$6:$I$28,Barèmes!$A$6:$A$28,"Agilité — T-test 974 (s)",Barèmes!$B$6:$B$28,H602,Barèmes!$C$6:$C$28,IF(H602="6ème","Mixte",G602)),Barèmes!$E$2,Barèmes!$F$2)))),IF(AA602&gt;=SUMIFS(Barèmes!$F$6:$F$28,Barèmes!$A$6:$A$28,"Agilité — T-test 974 (s)",Barèmes!$B$6:$B$28,H602,Barèmes!$C$6:$C$28,IF(H602="6ème","Mixte",G602)),Barèmes!$B$2,IF(AA602&gt;=SUMIFS(Barèmes!$G$6:$G$28,Barèmes!$A$6:$A$28,"Agilité — T-test 974 (s)",Barèmes!$B$6:$B$28,H602,Barèmes!$C$6:$C$28,IF(H602="6ème","Mixte",G602)),Barèmes!$C$2,IF(AA602&gt;=SUMIFS(Barèmes!$H$6:$H$28,Barèmes!$A$6:$A$28,"Agilité — T-test 974 (s)",Barèmes!$B$6:$B$28,H602,Barèmes!$C$6:$C$28,IF(H602="6ème","Mixte",G602)),Barèmes!$D$2,IF(AA602&gt;=SUMIFS(Barèmes!$I$6:$I$28,Barèmes!$A$6:$A$28,"Agilité — T-test 974 (s)",Barèmes!$B$6:$B$28,H602,Barèmes!$C$6:$C$28,IF(H602="6ème","Mixte",G602)),Barèmes!$E$2,Barèmes!$F$2))))))</f>
        <v/>
      </c>
      <c r="AD602" s="28" t="str">
        <f t="shared" si="74"/>
        <v/>
      </c>
      <c r="AE602" s="29" t="str">
        <f t="shared" si="75"/>
        <v/>
      </c>
      <c r="AF602" s="30" t="str">
        <f>IF(OR(AD602="",SUMPRODUCT((Barèmes!$A$6:$A$28="Surcoût d'agilité (s) — technique")*(Barèmes!$B$6:$B$28=H602)*(Barèmes!$C$6:$C$28=IF(H602="6ème","Mixte",G602)))=0),"",IF(SUMPRODUCT((Barèmes!$A$6:$A$28="Surcoût d'agilité (s) — technique")*(Barèmes!$B$6:$B$28=H602)*(Barèmes!$C$6:$C$28=IF(H602="6ème","Mixte",G602))*(Barèmes!$J$6:$J$28="+"))&gt;0,IF(AD602&lt;=SUMIFS(Barèmes!$D$6:$D$28,Barèmes!$A$6:$A$28,"Surcoût d'agilité (s) — technique",Barèmes!$B$6:$B$28,H602,Barèmes!$C$6:$C$28,IF(H602="6ème","Mixte",G602)),"à besoin",IF(AD602&lt;=SUMIFS(Barèmes!$E$6:$E$28,Barèmes!$A$6:$A$28,"Surcoût d'agilité (s) — technique",Barèmes!$B$6:$B$28,H602,Barèmes!$C$6:$C$28,IF(H602="6ème","Mixte",G602)),"fragile","satisfaisant")),IF(AD602&gt;=SUMIFS(Barèmes!$D$6:$D$28,Barèmes!$A$6:$A$28,"Surcoût d'agilité (s) — technique",Barèmes!$B$6:$B$28,H602,Barèmes!$C$6:$C$28,IF(H602="6ème","Mixte",G602)),"à besoin",IF(AD602&gt;=SUMIFS(Barèmes!$E$6:$E$28,Barèmes!$A$6:$A$28,"Surcoût d'agilité (s) — technique",Barèmes!$B$6:$B$28,H602,Barèmes!$C$6:$C$28,IF(H602="6ème","Mixte",G602)),"fragile","satisfaisant"))))</f>
        <v/>
      </c>
      <c r="AG602" s="30" t="str">
        <f>IF(OR(AD602="",SUMPRODUCT((Barèmes!$A$6:$A$28="Surcoût d'agilité (s) — technique")*(Barèmes!$B$6:$B$28=H602)*(Barèmes!$C$6:$C$28=IF(H602="6ème","Mixte",G602)))=0),"",IF(SUMPRODUCT((Barèmes!$A$6:$A$28="Surcoût d'agilité (s) — technique")*(Barèmes!$B$6:$B$28=H602)*(Barèmes!$C$6:$C$28=IF(H602="6ème","Mixte",G602))*(Barèmes!$J$6:$J$28="+"))&gt;0,IF(AD602&lt;=SUMIFS(Barèmes!$F$6:$F$28,Barèmes!$A$6:$A$28,"Surcoût d'agilité (s) — technique",Barèmes!$B$6:$B$28,H602,Barèmes!$C$6:$C$28,IF(H602="6ème","Mixte",G602)),Barèmes!$B$2,IF(AD602&lt;=SUMIFS(Barèmes!$G$6:$G$28,Barèmes!$A$6:$A$28,"Surcoût d'agilité (s) — technique",Barèmes!$B$6:$B$28,H602,Barèmes!$C$6:$C$28,IF(H602="6ème","Mixte",G602)),Barèmes!$C$2,IF(AD602&lt;=SUMIFS(Barèmes!$H$6:$H$28,Barèmes!$A$6:$A$28,"Surcoût d'agilité (s) — technique",Barèmes!$B$6:$B$28,H602,Barèmes!$C$6:$C$28,IF(H602="6ème","Mixte",G602)),Barèmes!$D$2,IF(AD602&lt;=SUMIFS(Barèmes!$I$6:$I$28,Barèmes!$A$6:$A$28,"Surcoût d'agilité (s) — technique",Barèmes!$B$6:$B$28,H602,Barèmes!$C$6:$C$28,IF(H602="6ème","Mixte",G602)),Barèmes!$E$2,Barèmes!$F$2)))),IF(AD602&gt;=SUMIFS(Barèmes!$F$6:$F$28,Barèmes!$A$6:$A$28,"Surcoût d'agilité (s) — technique",Barèmes!$B$6:$B$28,H602,Barèmes!$C$6:$C$28,IF(H602="6ème","Mixte",G602)),Barèmes!$B$2,IF(AD602&gt;=SUMIFS(Barèmes!$G$6:$G$28,Barèmes!$A$6:$A$28,"Surcoût d'agilité (s) — technique",Barèmes!$B$6:$B$28,H602,Barèmes!$C$6:$C$28,IF(H602="6ème","Mixte",G602)),Barèmes!$C$2,IF(AD602&gt;=SUMIFS(Barèmes!$H$6:$H$28,Barèmes!$A$6:$A$28,"Surcoût d'agilité (s) — technique",Barèmes!$B$6:$B$28,H602,Barèmes!$C$6:$C$28,IF(H602="6ème","Mixte",G602)),Barèmes!$D$2,IF(AD602&gt;=SUMIFS(Barèmes!$I$6:$I$28,Barèmes!$A$6:$A$28,"Surcoût d'agilité (s) — technique",Barèmes!$B$6:$B$28,H602,Barèmes!$C$6:$C$28,IF(H602="6ème","Mixte",G602)),Barèmes!$E$2,Barèmes!$F$2))))))</f>
        <v/>
      </c>
      <c r="AH602" s="31" t="str">
        <f>IF((IF(N602="",0,1)+IF(Q602="",0,1)+IF(W602="",0,1)+IF(Z602="",0,1)+IF(AC602="",0,1))=0,"",3*IF(N602=Barèmes!$B$2,1,IF(N602=Barèmes!$C$2,2,IF(N602=Barèmes!$D$2,3,IF(N602=Barèmes!$E$2,4,IF(N602=Barèmes!$F$2,5,0)))))+3*IF(Q602=Barèmes!$B$2,1,IF(Q602=Barèmes!$C$2,2,IF(Q602=Barèmes!$D$2,3,IF(Q602=Barèmes!$E$2,4,IF(Q602=Barèmes!$F$2,5,0)))))+2*IF(W602=Barèmes!$B$2,1,IF(W602=Barèmes!$C$2,2,IF(W602=Barèmes!$D$2,3,IF(W602=Barèmes!$E$2,4,IF(W602=Barèmes!$F$2,5,0)))))+1*IF(Z602=Barèmes!$B$2,1,IF(Z602=Barèmes!$C$2,2,IF(Z602=Barèmes!$D$2,3,IF(Z602=Barèmes!$E$2,4,IF(Z602=Barèmes!$F$2,5,0)))))+1*IF(AC602=Barèmes!$B$2,1,IF(AC602=Barèmes!$C$2,2,IF(AC602=Barèmes!$D$2,3,IF(AC602=Barèmes!$E$2,4,IF(AC602=Barèmes!$F$2,5,0))))))</f>
        <v/>
      </c>
      <c r="AI602" s="31"/>
      <c r="AJ602" s="32" t="str">
        <f>IFERROR(INDEX(Croissance!$B$5:$B$604,MATCH(A602,Croissance!$A$5:$A$604,0)),"")</f>
        <v/>
      </c>
      <c r="AK602" s="32" t="str">
        <f>IFERROR(INDEX(Croissance!$C$5:$C$604,MATCH(A602,Croissance!$A$5:$A$604,0)),"")</f>
        <v/>
      </c>
      <c r="AL602" s="32" t="str">
        <f>IFERROR(INDEX(Croissance!$D$5:$D$604,MATCH(A602,Croissance!$A$5:$A$604,0)),"")</f>
        <v/>
      </c>
      <c r="AM602" s="32" t="str">
        <f>IFERROR(INDEX(Croissance!$E$5:$E$604,MATCH(A602,Croissance!$A$5:$A$604,0)),"")</f>
        <v/>
      </c>
      <c r="AO602" s="33">
        <f t="shared" si="80"/>
        <v>0</v>
      </c>
      <c r="AP602" s="33">
        <f t="shared" si="76"/>
        <v>0</v>
      </c>
      <c r="AQ602" s="33">
        <f>IF(A602="",0,IF(AND(OR('Synthèse classe'!$C$2="Tous",C602='Synthèse classe'!$C$2),OR('Synthèse classe'!$C$3="Toutes",D602='Synthèse classe'!$C$3),OR('Synthèse classe'!$C$4="Toutes",AND('Synthèse classe'!$C$4="Dernière",AP602=1),B602=IFERROR(VALUE('Synthèse classe'!$C$4),0))),1,0))</f>
        <v>0</v>
      </c>
      <c r="AR602" s="34" t="str">
        <f t="shared" si="77"/>
        <v/>
      </c>
    </row>
    <row r="603" spans="1:44" x14ac:dyDescent="0.2">
      <c r="A603" s="17" t="str">
        <f t="shared" si="73"/>
        <v/>
      </c>
      <c r="B603" s="18"/>
      <c r="C603" s="19"/>
      <c r="D603" s="19"/>
      <c r="E603" s="19"/>
      <c r="F603" s="19"/>
      <c r="G603" s="19"/>
      <c r="H603" s="17" t="str">
        <f t="shared" si="78"/>
        <v/>
      </c>
      <c r="I603" s="20"/>
      <c r="J603" s="18"/>
      <c r="K603" s="19"/>
      <c r="L603" s="21" t="str">
        <f t="shared" si="79"/>
        <v/>
      </c>
      <c r="M603" s="21" t="str">
        <f>IF(OR(J603="",SUMPRODUCT((Barèmes!$A$6:$A$28="Endurance — Luc Léger (palier)")*(Barèmes!$B$6:$B$28=H603)*(Barèmes!$C$6:$C$28=IF(H603="6ème","Mixte",G603)))=0),"",IF(SUMPRODUCT((Barèmes!$A$6:$A$28="Endurance — Luc Léger (palier)")*(Barèmes!$B$6:$B$28=H603)*(Barèmes!$C$6:$C$28=IF(H603="6ème","Mixte",G603))*(Barèmes!$J$6:$J$28="+"))&gt;0,IF(J603&lt;=SUMIFS(Barèmes!$D$6:$D$28,Barèmes!$A$6:$A$28,"Endurance — Luc Léger (palier)",Barèmes!$B$6:$B$28,H603,Barèmes!$C$6:$C$28,IF(H603="6ème","Mixte",G603)),"à besoin",IF(J603&lt;=SUMIFS(Barèmes!$E$6:$E$28,Barèmes!$A$6:$A$28,"Endurance — Luc Léger (palier)",Barèmes!$B$6:$B$28,H603,Barèmes!$C$6:$C$28,IF(H603="6ème","Mixte",G603)),"fragile","satisfaisant")),IF(J603&gt;=SUMIFS(Barèmes!$D$6:$D$28,Barèmes!$A$6:$A$28,"Endurance — Luc Léger (palier)",Barèmes!$B$6:$B$28,H603,Barèmes!$C$6:$C$28,IF(H603="6ème","Mixte",G603)),"à besoin",IF(J603&gt;=SUMIFS(Barèmes!$E$6:$E$28,Barèmes!$A$6:$A$28,"Endurance — Luc Léger (palier)",Barèmes!$B$6:$B$28,H603,Barèmes!$C$6:$C$28,IF(H603="6ème","Mixte",G603)),"fragile","satisfaisant"))))</f>
        <v/>
      </c>
      <c r="N603" s="21" t="str">
        <f>IF(OR(J603="",SUMPRODUCT((Barèmes!$A$6:$A$28="Endurance — Luc Léger (palier)")*(Barèmes!$B$6:$B$28=H603)*(Barèmes!$C$6:$C$28=IF(H603="6ème","Mixte",G603)))=0),"",IF(SUMPRODUCT((Barèmes!$A$6:$A$28="Endurance — Luc Léger (palier)")*(Barèmes!$B$6:$B$28=H603)*(Barèmes!$C$6:$C$28=IF(H603="6ème","Mixte",G603))*(Barèmes!$J$6:$J$28="+"))&gt;0,IF(J603&lt;=SUMIFS(Barèmes!$F$6:$F$28,Barèmes!$A$6:$A$28,"Endurance — Luc Léger (palier)",Barèmes!$B$6:$B$28,H603,Barèmes!$C$6:$C$28,IF(H603="6ème","Mixte",G603)),Barèmes!$B$2,IF(J603&lt;=SUMIFS(Barèmes!$G$6:$G$28,Barèmes!$A$6:$A$28,"Endurance — Luc Léger (palier)",Barèmes!$B$6:$B$28,H603,Barèmes!$C$6:$C$28,IF(H603="6ème","Mixte",G603)),Barèmes!$C$2,IF(J603&lt;=SUMIFS(Barèmes!$H$6:$H$28,Barèmes!$A$6:$A$28,"Endurance — Luc Léger (palier)",Barèmes!$B$6:$B$28,H603,Barèmes!$C$6:$C$28,IF(H603="6ème","Mixte",G603)),Barèmes!$D$2,IF(J603&lt;=SUMIFS(Barèmes!$I$6:$I$28,Barèmes!$A$6:$A$28,"Endurance — Luc Léger (palier)",Barèmes!$B$6:$B$28,H603,Barèmes!$C$6:$C$28,IF(H603="6ème","Mixte",G603)),Barèmes!$E$2,Barèmes!$F$2)))),IF(J603&gt;=SUMIFS(Barèmes!$F$6:$F$28,Barèmes!$A$6:$A$28,"Endurance — Luc Léger (palier)",Barèmes!$B$6:$B$28,H603,Barèmes!$C$6:$C$28,IF(H603="6ème","Mixte",G603)),Barèmes!$B$2,IF(J603&gt;=SUMIFS(Barèmes!$G$6:$G$28,Barèmes!$A$6:$A$28,"Endurance — Luc Léger (palier)",Barèmes!$B$6:$B$28,H603,Barèmes!$C$6:$C$28,IF(H603="6ème","Mixte",G603)),Barèmes!$C$2,IF(J603&gt;=SUMIFS(Barèmes!$H$6:$H$28,Barèmes!$A$6:$A$28,"Endurance — Luc Léger (palier)",Barèmes!$B$6:$B$28,H603,Barèmes!$C$6:$C$28,IF(H603="6ème","Mixte",G603)),Barèmes!$D$2,IF(J603&gt;=SUMIFS(Barèmes!$I$6:$I$28,Barèmes!$A$6:$A$28,"Endurance — Luc Léger (palier)",Barèmes!$B$6:$B$28,H603,Barèmes!$C$6:$C$28,IF(H603="6ème","Mixte",G603)),Barèmes!$E$2,Barèmes!$F$2))))))</f>
        <v/>
      </c>
      <c r="O603" s="22"/>
      <c r="P603" s="23" t="str">
        <f>IF(OR(O603="",SUMPRODUCT((Barèmes!$A$6:$A$28="Force bas du corps — Saut en longueur (m)")*(Barèmes!$B$6:$B$28=H603)*(Barèmes!$C$6:$C$28=IF(H603="6ème","Mixte",G603)))=0),"",IF(SUMPRODUCT((Barèmes!$A$6:$A$28="Force bas du corps — Saut en longueur (m)")*(Barèmes!$B$6:$B$28=H603)*(Barèmes!$C$6:$C$28=IF(H603="6ème","Mixte",G603))*(Barèmes!$J$6:$J$28="+"))&gt;0,IF(O603&lt;=SUMIFS(Barèmes!$D$6:$D$28,Barèmes!$A$6:$A$28,"Force bas du corps — Saut en longueur (m)",Barèmes!$B$6:$B$28,H603,Barèmes!$C$6:$C$28,IF(H603="6ème","Mixte",G603)),"à besoin",IF(O603&lt;=SUMIFS(Barèmes!$E$6:$E$28,Barèmes!$A$6:$A$28,"Force bas du corps — Saut en longueur (m)",Barèmes!$B$6:$B$28,H603,Barèmes!$C$6:$C$28,IF(H603="6ème","Mixte",G603)),"fragile","satisfaisant")),IF(O603&gt;=SUMIFS(Barèmes!$D$6:$D$28,Barèmes!$A$6:$A$28,"Force bas du corps — Saut en longueur (m)",Barèmes!$B$6:$B$28,H603,Barèmes!$C$6:$C$28,IF(H603="6ème","Mixte",G603)),"à besoin",IF(O603&gt;=SUMIFS(Barèmes!$E$6:$E$28,Barèmes!$A$6:$A$28,"Force bas du corps — Saut en longueur (m)",Barèmes!$B$6:$B$28,H603,Barèmes!$C$6:$C$28,IF(H603="6ème","Mixte",G603)),"fragile","satisfaisant"))))</f>
        <v/>
      </c>
      <c r="Q603" s="23" t="str">
        <f>IF(OR(O603="",SUMPRODUCT((Barèmes!$A$6:$A$28="Force bas du corps — Saut en longueur (m)")*(Barèmes!$B$6:$B$28=H603)*(Barèmes!$C$6:$C$28=IF(H603="6ème","Mixte",G603)))=0),"",IF(SUMPRODUCT((Barèmes!$A$6:$A$28="Force bas du corps — Saut en longueur (m)")*(Barèmes!$B$6:$B$28=H603)*(Barèmes!$C$6:$C$28=IF(H603="6ème","Mixte",G603))*(Barèmes!$J$6:$J$28="+"))&gt;0,IF(O603&lt;=SUMIFS(Barèmes!$F$6:$F$28,Barèmes!$A$6:$A$28,"Force bas du corps — Saut en longueur (m)",Barèmes!$B$6:$B$28,H603,Barèmes!$C$6:$C$28,IF(H603="6ème","Mixte",G603)),Barèmes!$B$2,IF(O603&lt;=SUMIFS(Barèmes!$G$6:$G$28,Barèmes!$A$6:$A$28,"Force bas du corps — Saut en longueur (m)",Barèmes!$B$6:$B$28,H603,Barèmes!$C$6:$C$28,IF(H603="6ème","Mixte",G603)),Barèmes!$C$2,IF(O603&lt;=SUMIFS(Barèmes!$H$6:$H$28,Barèmes!$A$6:$A$28,"Force bas du corps — Saut en longueur (m)",Barèmes!$B$6:$B$28,H603,Barèmes!$C$6:$C$28,IF(H603="6ème","Mixte",G603)),Barèmes!$D$2,IF(O603&lt;=SUMIFS(Barèmes!$I$6:$I$28,Barèmes!$A$6:$A$28,"Force bas du corps — Saut en longueur (m)",Barèmes!$B$6:$B$28,H603,Barèmes!$C$6:$C$28,IF(H603="6ème","Mixte",G603)),Barèmes!$E$2,Barèmes!$F$2)))),IF(O603&gt;=SUMIFS(Barèmes!$F$6:$F$28,Barèmes!$A$6:$A$28,"Force bas du corps — Saut en longueur (m)",Barèmes!$B$6:$B$28,H603,Barèmes!$C$6:$C$28,IF(H603="6ème","Mixte",G603)),Barèmes!$B$2,IF(O603&gt;=SUMIFS(Barèmes!$G$6:$G$28,Barèmes!$A$6:$A$28,"Force bas du corps — Saut en longueur (m)",Barèmes!$B$6:$B$28,H603,Barèmes!$C$6:$C$28,IF(H603="6ème","Mixte",G603)),Barèmes!$C$2,IF(O603&gt;=SUMIFS(Barèmes!$H$6:$H$28,Barèmes!$A$6:$A$28,"Force bas du corps — Saut en longueur (m)",Barèmes!$B$6:$B$28,H603,Barèmes!$C$6:$C$28,IF(H603="6ème","Mixte",G603)),Barèmes!$D$2,IF(O603&gt;=SUMIFS(Barèmes!$I$6:$I$28,Barèmes!$A$6:$A$28,"Force bas du corps — Saut en longueur (m)",Barèmes!$B$6:$B$28,H603,Barèmes!$C$6:$C$28,IF(H603="6ème","Mixte",G603)),Barèmes!$E$2,Barèmes!$F$2))))))</f>
        <v/>
      </c>
      <c r="R603" s="22"/>
      <c r="S603" s="24" t="str">
        <f>IF(OR(R603="",SUMPRODUCT((Barèmes!$A$6:$A$28="Vitesse — 30 m (s)")*(Barèmes!$B$6:$B$28=H603)*(Barèmes!$C$6:$C$28=IF(H603="6ème","Mixte",G603)))=0),"",IF(SUMPRODUCT((Barèmes!$A$6:$A$28="Vitesse — 30 m (s)")*(Barèmes!$B$6:$B$28=H603)*(Barèmes!$C$6:$C$28=IF(H603="6ème","Mixte",G603))*(Barèmes!$J$6:$J$28="+"))&gt;0,IF(R603&lt;=SUMIFS(Barèmes!$D$6:$D$28,Barèmes!$A$6:$A$28,"Vitesse — 30 m (s)",Barèmes!$B$6:$B$28,H603,Barèmes!$C$6:$C$28,IF(H603="6ème","Mixte",G603)),"à besoin",IF(R603&lt;=SUMIFS(Barèmes!$E$6:$E$28,Barèmes!$A$6:$A$28,"Vitesse — 30 m (s)",Barèmes!$B$6:$B$28,H603,Barèmes!$C$6:$C$28,IF(H603="6ème","Mixte",G603)),"fragile","satisfaisant")),IF(R603&gt;=SUMIFS(Barèmes!$D$6:$D$28,Barèmes!$A$6:$A$28,"Vitesse — 30 m (s)",Barèmes!$B$6:$B$28,H603,Barèmes!$C$6:$C$28,IF(H603="6ème","Mixte",G603)),"à besoin",IF(R603&gt;=SUMIFS(Barèmes!$E$6:$E$28,Barèmes!$A$6:$A$28,"Vitesse — 30 m (s)",Barèmes!$B$6:$B$28,H603,Barèmes!$C$6:$C$28,IF(H603="6ème","Mixte",G603)),"fragile","satisfaisant"))))</f>
        <v/>
      </c>
      <c r="T603" s="24" t="str">
        <f>IF(OR(R603="",SUMPRODUCT((Barèmes!$A$6:$A$28="Vitesse — 30 m (s)")*(Barèmes!$B$6:$B$28=H603)*(Barèmes!$C$6:$C$28=IF(H603="6ème","Mixte",G603)))=0),"",IF(SUMPRODUCT((Barèmes!$A$6:$A$28="Vitesse — 30 m (s)")*(Barèmes!$B$6:$B$28=H603)*(Barèmes!$C$6:$C$28=IF(H603="6ème","Mixte",G603))*(Barèmes!$J$6:$J$28="+"))&gt;0,IF(R603&lt;=SUMIFS(Barèmes!$F$6:$F$28,Barèmes!$A$6:$A$28,"Vitesse — 30 m (s)",Barèmes!$B$6:$B$28,H603,Barèmes!$C$6:$C$28,IF(H603="6ème","Mixte",G603)),Barèmes!$B$2,IF(R603&lt;=SUMIFS(Barèmes!$G$6:$G$28,Barèmes!$A$6:$A$28,"Vitesse — 30 m (s)",Barèmes!$B$6:$B$28,H603,Barèmes!$C$6:$C$28,IF(H603="6ème","Mixte",G603)),Barèmes!$C$2,IF(R603&lt;=SUMIFS(Barèmes!$H$6:$H$28,Barèmes!$A$6:$A$28,"Vitesse — 30 m (s)",Barèmes!$B$6:$B$28,H603,Barèmes!$C$6:$C$28,IF(H603="6ème","Mixte",G603)),Barèmes!$D$2,IF(R603&lt;=SUMIFS(Barèmes!$I$6:$I$28,Barèmes!$A$6:$A$28,"Vitesse — 30 m (s)",Barèmes!$B$6:$B$28,H603,Barèmes!$C$6:$C$28,IF(H603="6ème","Mixte",G603)),Barèmes!$E$2,Barèmes!$F$2)))),IF(R603&gt;=SUMIFS(Barèmes!$F$6:$F$28,Barèmes!$A$6:$A$28,"Vitesse — 30 m (s)",Barèmes!$B$6:$B$28,H603,Barèmes!$C$6:$C$28,IF(H603="6ème","Mixte",G603)),Barèmes!$B$2,IF(R603&gt;=SUMIFS(Barèmes!$G$6:$G$28,Barèmes!$A$6:$A$28,"Vitesse — 30 m (s)",Barèmes!$B$6:$B$28,H603,Barèmes!$C$6:$C$28,IF(H603="6ème","Mixte",G603)),Barèmes!$C$2,IF(R603&gt;=SUMIFS(Barèmes!$H$6:$H$28,Barèmes!$A$6:$A$28,"Vitesse — 30 m (s)",Barèmes!$B$6:$B$28,H603,Barèmes!$C$6:$C$28,IF(H603="6ème","Mixte",G603)),Barèmes!$D$2,IF(R603&gt;=SUMIFS(Barèmes!$I$6:$I$28,Barèmes!$A$6:$A$28,"Vitesse — 30 m (s)",Barèmes!$B$6:$B$28,H603,Barèmes!$C$6:$C$28,IF(H603="6ème","Mixte",G603)),Barèmes!$E$2,Barèmes!$F$2))))))</f>
        <v/>
      </c>
      <c r="U603" s="22"/>
      <c r="V603" s="25" t="str">
        <f>IF(OR(U603="",SUMPRODUCT((Barèmes!$A$6:$A$28="Vitesse — 50 m (s)")*(Barèmes!$B$6:$B$28=H603)*(Barèmes!$C$6:$C$28=IF(H603="6ème","Mixte",G603)))=0),"",IF(SUMPRODUCT((Barèmes!$A$6:$A$28="Vitesse — 50 m (s)")*(Barèmes!$B$6:$B$28=H603)*(Barèmes!$C$6:$C$28=IF(H603="6ème","Mixte",G603))*(Barèmes!$J$6:$J$28="+"))&gt;0,IF(U603&lt;=SUMIFS(Barèmes!$D$6:$D$28,Barèmes!$A$6:$A$28,"Vitesse — 50 m (s)",Barèmes!$B$6:$B$28,H603,Barèmes!$C$6:$C$28,IF(H603="6ème","Mixte",G603)),"à besoin",IF(U603&lt;=SUMIFS(Barèmes!$E$6:$E$28,Barèmes!$A$6:$A$28,"Vitesse — 50 m (s)",Barèmes!$B$6:$B$28,H603,Barèmes!$C$6:$C$28,IF(H603="6ème","Mixte",G603)),"fragile","satisfaisant")),IF(U603&gt;=SUMIFS(Barèmes!$D$6:$D$28,Barèmes!$A$6:$A$28,"Vitesse — 50 m (s)",Barèmes!$B$6:$B$28,H603,Barèmes!$C$6:$C$28,IF(H603="6ème","Mixte",G603)),"à besoin",IF(U603&gt;=SUMIFS(Barèmes!$E$6:$E$28,Barèmes!$A$6:$A$28,"Vitesse — 50 m (s)",Barèmes!$B$6:$B$28,H603,Barèmes!$C$6:$C$28,IF(H603="6ème","Mixte",G603)),"fragile","satisfaisant"))))</f>
        <v/>
      </c>
      <c r="W603" s="25" t="str">
        <f>IF(OR(U603="",SUMPRODUCT((Barèmes!$A$6:$A$28="Vitesse — 50 m (s)")*(Barèmes!$B$6:$B$28=H603)*(Barèmes!$C$6:$C$28=IF(H603="6ème","Mixte",G603)))=0),"",IF(SUMPRODUCT((Barèmes!$A$6:$A$28="Vitesse — 50 m (s)")*(Barèmes!$B$6:$B$28=H603)*(Barèmes!$C$6:$C$28=IF(H603="6ème","Mixte",G603))*(Barèmes!$J$6:$J$28="+"))&gt;0,IF(U603&lt;=SUMIFS(Barèmes!$F$6:$F$28,Barèmes!$A$6:$A$28,"Vitesse — 50 m (s)",Barèmes!$B$6:$B$28,H603,Barèmes!$C$6:$C$28,IF(H603="6ème","Mixte",G603)),Barèmes!$B$2,IF(U603&lt;=SUMIFS(Barèmes!$G$6:$G$28,Barèmes!$A$6:$A$28,"Vitesse — 50 m (s)",Barèmes!$B$6:$B$28,H603,Barèmes!$C$6:$C$28,IF(H603="6ème","Mixte",G603)),Barèmes!$C$2,IF(U603&lt;=SUMIFS(Barèmes!$H$6:$H$28,Barèmes!$A$6:$A$28,"Vitesse — 50 m (s)",Barèmes!$B$6:$B$28,H603,Barèmes!$C$6:$C$28,IF(H603="6ème","Mixte",G603)),Barèmes!$D$2,IF(U603&lt;=SUMIFS(Barèmes!$I$6:$I$28,Barèmes!$A$6:$A$28,"Vitesse — 50 m (s)",Barèmes!$B$6:$B$28,H603,Barèmes!$C$6:$C$28,IF(H603="6ème","Mixte",G603)),Barèmes!$E$2,Barèmes!$F$2)))),IF(U603&gt;=SUMIFS(Barèmes!$F$6:$F$28,Barèmes!$A$6:$A$28,"Vitesse — 50 m (s)",Barèmes!$B$6:$B$28,H603,Barèmes!$C$6:$C$28,IF(H603="6ème","Mixte",G603)),Barèmes!$B$2,IF(U603&gt;=SUMIFS(Barèmes!$G$6:$G$28,Barèmes!$A$6:$A$28,"Vitesse — 50 m (s)",Barèmes!$B$6:$B$28,H603,Barèmes!$C$6:$C$28,IF(H603="6ème","Mixte",G603)),Barèmes!$C$2,IF(U603&gt;=SUMIFS(Barèmes!$H$6:$H$28,Barèmes!$A$6:$A$28,"Vitesse — 50 m (s)",Barèmes!$B$6:$B$28,H603,Barèmes!$C$6:$C$28,IF(H603="6ème","Mixte",G603)),Barèmes!$D$2,IF(U603&gt;=SUMIFS(Barèmes!$I$6:$I$28,Barèmes!$A$6:$A$28,"Vitesse — 50 m (s)",Barèmes!$B$6:$B$28,H603,Barèmes!$C$6:$C$28,IF(H603="6ème","Mixte",G603)),Barèmes!$E$2,Barèmes!$F$2))))))</f>
        <v/>
      </c>
      <c r="X603" s="18"/>
      <c r="Y603" s="26" t="str" cm="1">
        <f t="array" ref="Y603">IF(OR(X603="",SUMPRODUCT((Barèmes!$A$6:$A$28="Souplesse (score 1-5)")*(Barèmes!$B$6:$B$28=H603)*(Barèmes!$C$6:$C$28=IF(H603="6ème","Mixte",G603)))=0),"",IF(SUMPRODUCT((Barèmes!$A$6:$A$28="Souplesse (score 1-5)")*(Barèmes!$B$6:$B$28=H603)*(Barèmes!$C$6:$C$28=IF(H603="6ème","Mixte",G603))*(Barèmes!$J$6:$J$28="+"))&gt;0,IF(X603&lt;=SUMIFS(Barèmes!$D$6:$D$28,Barèmes!$A$6:$A$28,"Souplesse (score 1-5)",Barèmes!$B$6:$B$28,H603,Barèmes!$C$6:$C$28,IF(H603="6ème","Mixte",G603)),"à besoin",IF(X603&lt;=SUMIFS(Barèmes!$E$6:$E$28,Barèmes!$A$6:$A$28,"Souplesse (score 1-5)",Barèmes!$B$6:$B$28,H603,Barèmes!$C$6:$C$28,IF(H603="6ème","Mixte",G603)),"fragile","satisfaisant")),IF(X603&gt;=SUMIFS(Barèmes!$D$6:$D$28,Barèmes!$A$6:$A$28,"Souplesse (score 1-5)",Barèmes!$B$6:$B$28,H603,Barèmes!$C$6:$C$28,IF(H603="6ème","Mixte",G603)),"à besoin",IF(X603&gt;=SUMIFS(Barèmes!$E$6:$E$28,Barèmes!$A$6:$A$28,"Souplesse (score 1-5)",Barèmes!$B$6:$B$28,H603,Barèmes!$C$6:$C$28,IF(H603="6ème","Mixte",G603)),"fragile","satisfaisant"))))</f>
        <v/>
      </c>
      <c r="Z603" s="26" t="str" cm="1">
        <f t="array" ref="Z603">IF(OR(X603="",SUMPRODUCT((Barèmes!$A$6:$A$28="Souplesse (score 1-5)")*(Barèmes!$B$6:$B$28=H603)*(Barèmes!$C$6:$C$28=IF(H603="6ème","Mixte",G603)))=0),"",IF(SUMPRODUCT((Barèmes!$A$6:$A$28="Souplesse (score 1-5)")*(Barèmes!$B$6:$B$28=H603)*(Barèmes!$C$6:$C$28=IF(H603="6ème","Mixte",G603))*(Barèmes!$J$6:$J$28="+"))&gt;0,IF(X603&lt;=SUMIFS(Barèmes!$F$6:$F$28,Barèmes!$A$6:$A$28,"Souplesse (score 1-5)",Barèmes!$B$6:$B$28,H603,Barèmes!$C$6:$C$28,IF(H603="6ème","Mixte",G603)),Barèmes!$B$2,IF(X603&lt;=SUMIFS(Barèmes!$G$6:$G$28,Barèmes!$A$6:$A$28,"Souplesse (score 1-5)",Barèmes!$B$6:$B$28,H603,Barèmes!$C$6:$C$28,IF(H603="6ème","Mixte",G603)),Barèmes!$C$2,IF(X603&lt;=SUMIFS(Barèmes!$H$6:$H$28,Barèmes!$A$6:$A$28,"Souplesse (score 1-5)",Barèmes!$B$6:$B$28,H603,Barèmes!$C$6:$C$28,IF(H603="6ème","Mixte",G603)),Barèmes!$D$2,IF(X603&lt;=SUMIFS(Barèmes!$I$6:$I$28,Barèmes!$A$6:$A$28,"Souplesse (score 1-5)",Barèmes!$B$6:$B$28,H603,Barèmes!$C$6:$C$28,IF(H603="6ème","Mixte",G603)),Barèmes!$E$2,Barèmes!$F$2)))),IF(X603&gt;=SUMIFS(Barèmes!$F$6:$F$28,Barèmes!$A$6:$A$28,"Souplesse (score 1-5)",Barèmes!$B$6:$B$28,H603,Barèmes!$C$6:$C$28,IF(H603="6ème","Mixte",G603)),Barèmes!$B$2,IF(X603&gt;=SUMIFS(Barèmes!$G$6:$G$28,Barèmes!$A$6:$A$28,"Souplesse (score 1-5)",Barèmes!$B$6:$B$28,H603,Barèmes!$C$6:$C$28,IF(H603="6ème","Mixte",G603)),Barèmes!$C$2,IF(X603&gt;=SUMIFS(Barèmes!$H$6:$H$28,Barèmes!$A$6:$A$28,"Souplesse (score 1-5)",Barèmes!$B$6:$B$28,H603,Barèmes!$C$6:$C$28,IF(H603="6ème","Mixte",G603)),Barèmes!$D$2,IF(X603&gt;=SUMIFS(Barèmes!$I$6:$I$28,Barèmes!$A$6:$A$28,"Souplesse (score 1-5)",Barèmes!$B$6:$B$28,H603,Barèmes!$C$6:$C$28,IF(H603="6ème","Mixte",G603)),Barèmes!$E$2,Barèmes!$F$2))))))</f>
        <v/>
      </c>
      <c r="AA603" s="22"/>
      <c r="AB603" s="27" t="str">
        <f>IF(OR(AA603="",SUMPRODUCT((Barèmes!$A$6:$A$28="Agilité — T-test 974 (s)")*(Barèmes!$B$6:$B$28=H603)*(Barèmes!$C$6:$C$28=IF(H603="6ème","Mixte",G603)))=0),"",IF(SUMPRODUCT((Barèmes!$A$6:$A$28="Agilité — T-test 974 (s)")*(Barèmes!$B$6:$B$28=H603)*(Barèmes!$C$6:$C$28=IF(H603="6ème","Mixte",G603))*(Barèmes!$J$6:$J$28="+"))&gt;0,IF(AA603&lt;=SUMIFS(Barèmes!$D$6:$D$28,Barèmes!$A$6:$A$28,"Agilité — T-test 974 (s)",Barèmes!$B$6:$B$28,H603,Barèmes!$C$6:$C$28,IF(H603="6ème","Mixte",G603)),"à besoin",IF(AA603&lt;=SUMIFS(Barèmes!$E$6:$E$28,Barèmes!$A$6:$A$28,"Agilité — T-test 974 (s)",Barèmes!$B$6:$B$28,H603,Barèmes!$C$6:$C$28,IF(H603="6ème","Mixte",G603)),"fragile","satisfaisant")),IF(AA603&gt;=SUMIFS(Barèmes!$D$6:$D$28,Barèmes!$A$6:$A$28,"Agilité — T-test 974 (s)",Barèmes!$B$6:$B$28,H603,Barèmes!$C$6:$C$28,IF(H603="6ème","Mixte",G603)),"à besoin",IF(AA603&gt;=SUMIFS(Barèmes!$E$6:$E$28,Barèmes!$A$6:$A$28,"Agilité — T-test 974 (s)",Barèmes!$B$6:$B$28,H603,Barèmes!$C$6:$C$28,IF(H603="6ème","Mixte",G603)),"fragile","satisfaisant"))))</f>
        <v/>
      </c>
      <c r="AC603" s="27" t="str">
        <f>IF(OR(AA603="",SUMPRODUCT((Barèmes!$A$6:$A$28="Agilité — T-test 974 (s)")*(Barèmes!$B$6:$B$28=H603)*(Barèmes!$C$6:$C$28=IF(H603="6ème","Mixte",G603)))=0),"",IF(SUMPRODUCT((Barèmes!$A$6:$A$28="Agilité — T-test 974 (s)")*(Barèmes!$B$6:$B$28=H603)*(Barèmes!$C$6:$C$28=IF(H603="6ème","Mixte",G603))*(Barèmes!$J$6:$J$28="+"))&gt;0,IF(AA603&lt;=SUMIFS(Barèmes!$F$6:$F$28,Barèmes!$A$6:$A$28,"Agilité — T-test 974 (s)",Barèmes!$B$6:$B$28,H603,Barèmes!$C$6:$C$28,IF(H603="6ème","Mixte",G603)),Barèmes!$B$2,IF(AA603&lt;=SUMIFS(Barèmes!$G$6:$G$28,Barèmes!$A$6:$A$28,"Agilité — T-test 974 (s)",Barèmes!$B$6:$B$28,H603,Barèmes!$C$6:$C$28,IF(H603="6ème","Mixte",G603)),Barèmes!$C$2,IF(AA603&lt;=SUMIFS(Barèmes!$H$6:$H$28,Barèmes!$A$6:$A$28,"Agilité — T-test 974 (s)",Barèmes!$B$6:$B$28,H603,Barèmes!$C$6:$C$28,IF(H603="6ème","Mixte",G603)),Barèmes!$D$2,IF(AA603&lt;=SUMIFS(Barèmes!$I$6:$I$28,Barèmes!$A$6:$A$28,"Agilité — T-test 974 (s)",Barèmes!$B$6:$B$28,H603,Barèmes!$C$6:$C$28,IF(H603="6ème","Mixte",G603)),Barèmes!$E$2,Barèmes!$F$2)))),IF(AA603&gt;=SUMIFS(Barèmes!$F$6:$F$28,Barèmes!$A$6:$A$28,"Agilité — T-test 974 (s)",Barèmes!$B$6:$B$28,H603,Barèmes!$C$6:$C$28,IF(H603="6ème","Mixte",G603)),Barèmes!$B$2,IF(AA603&gt;=SUMIFS(Barèmes!$G$6:$G$28,Barèmes!$A$6:$A$28,"Agilité — T-test 974 (s)",Barèmes!$B$6:$B$28,H603,Barèmes!$C$6:$C$28,IF(H603="6ème","Mixte",G603)),Barèmes!$C$2,IF(AA603&gt;=SUMIFS(Barèmes!$H$6:$H$28,Barèmes!$A$6:$A$28,"Agilité — T-test 974 (s)",Barèmes!$B$6:$B$28,H603,Barèmes!$C$6:$C$28,IF(H603="6ème","Mixte",G603)),Barèmes!$D$2,IF(AA603&gt;=SUMIFS(Barèmes!$I$6:$I$28,Barèmes!$A$6:$A$28,"Agilité — T-test 974 (s)",Barèmes!$B$6:$B$28,H603,Barèmes!$C$6:$C$28,IF(H603="6ème","Mixte",G603)),Barèmes!$E$2,Barèmes!$F$2))))))</f>
        <v/>
      </c>
      <c r="AD603" s="28" t="str">
        <f t="shared" si="74"/>
        <v/>
      </c>
      <c r="AE603" s="29" t="str">
        <f t="shared" si="75"/>
        <v/>
      </c>
      <c r="AF603" s="30" t="str">
        <f>IF(OR(AD603="",SUMPRODUCT((Barèmes!$A$6:$A$28="Surcoût d'agilité (s) — technique")*(Barèmes!$B$6:$B$28=H603)*(Barèmes!$C$6:$C$28=IF(H603="6ème","Mixte",G603)))=0),"",IF(SUMPRODUCT((Barèmes!$A$6:$A$28="Surcoût d'agilité (s) — technique")*(Barèmes!$B$6:$B$28=H603)*(Barèmes!$C$6:$C$28=IF(H603="6ème","Mixte",G603))*(Barèmes!$J$6:$J$28="+"))&gt;0,IF(AD603&lt;=SUMIFS(Barèmes!$D$6:$D$28,Barèmes!$A$6:$A$28,"Surcoût d'agilité (s) — technique",Barèmes!$B$6:$B$28,H603,Barèmes!$C$6:$C$28,IF(H603="6ème","Mixte",G603)),"à besoin",IF(AD603&lt;=SUMIFS(Barèmes!$E$6:$E$28,Barèmes!$A$6:$A$28,"Surcoût d'agilité (s) — technique",Barèmes!$B$6:$B$28,H603,Barèmes!$C$6:$C$28,IF(H603="6ème","Mixte",G603)),"fragile","satisfaisant")),IF(AD603&gt;=SUMIFS(Barèmes!$D$6:$D$28,Barèmes!$A$6:$A$28,"Surcoût d'agilité (s) — technique",Barèmes!$B$6:$B$28,H603,Barèmes!$C$6:$C$28,IF(H603="6ème","Mixte",G603)),"à besoin",IF(AD603&gt;=SUMIFS(Barèmes!$E$6:$E$28,Barèmes!$A$6:$A$28,"Surcoût d'agilité (s) — technique",Barèmes!$B$6:$B$28,H603,Barèmes!$C$6:$C$28,IF(H603="6ème","Mixte",G603)),"fragile","satisfaisant"))))</f>
        <v/>
      </c>
      <c r="AG603" s="30" t="str">
        <f>IF(OR(AD603="",SUMPRODUCT((Barèmes!$A$6:$A$28="Surcoût d'agilité (s) — technique")*(Barèmes!$B$6:$B$28=H603)*(Barèmes!$C$6:$C$28=IF(H603="6ème","Mixte",G603)))=0),"",IF(SUMPRODUCT((Barèmes!$A$6:$A$28="Surcoût d'agilité (s) — technique")*(Barèmes!$B$6:$B$28=H603)*(Barèmes!$C$6:$C$28=IF(H603="6ème","Mixte",G603))*(Barèmes!$J$6:$J$28="+"))&gt;0,IF(AD603&lt;=SUMIFS(Barèmes!$F$6:$F$28,Barèmes!$A$6:$A$28,"Surcoût d'agilité (s) — technique",Barèmes!$B$6:$B$28,H603,Barèmes!$C$6:$C$28,IF(H603="6ème","Mixte",G603)),Barèmes!$B$2,IF(AD603&lt;=SUMIFS(Barèmes!$G$6:$G$28,Barèmes!$A$6:$A$28,"Surcoût d'agilité (s) — technique",Barèmes!$B$6:$B$28,H603,Barèmes!$C$6:$C$28,IF(H603="6ème","Mixte",G603)),Barèmes!$C$2,IF(AD603&lt;=SUMIFS(Barèmes!$H$6:$H$28,Barèmes!$A$6:$A$28,"Surcoût d'agilité (s) — technique",Barèmes!$B$6:$B$28,H603,Barèmes!$C$6:$C$28,IF(H603="6ème","Mixte",G603)),Barèmes!$D$2,IF(AD603&lt;=SUMIFS(Barèmes!$I$6:$I$28,Barèmes!$A$6:$A$28,"Surcoût d'agilité (s) — technique",Barèmes!$B$6:$B$28,H603,Barèmes!$C$6:$C$28,IF(H603="6ème","Mixte",G603)),Barèmes!$E$2,Barèmes!$F$2)))),IF(AD603&gt;=SUMIFS(Barèmes!$F$6:$F$28,Barèmes!$A$6:$A$28,"Surcoût d'agilité (s) — technique",Barèmes!$B$6:$B$28,H603,Barèmes!$C$6:$C$28,IF(H603="6ème","Mixte",G603)),Barèmes!$B$2,IF(AD603&gt;=SUMIFS(Barèmes!$G$6:$G$28,Barèmes!$A$6:$A$28,"Surcoût d'agilité (s) — technique",Barèmes!$B$6:$B$28,H603,Barèmes!$C$6:$C$28,IF(H603="6ème","Mixte",G603)),Barèmes!$C$2,IF(AD603&gt;=SUMIFS(Barèmes!$H$6:$H$28,Barèmes!$A$6:$A$28,"Surcoût d'agilité (s) — technique",Barèmes!$B$6:$B$28,H603,Barèmes!$C$6:$C$28,IF(H603="6ème","Mixte",G603)),Barèmes!$D$2,IF(AD603&gt;=SUMIFS(Barèmes!$I$6:$I$28,Barèmes!$A$6:$A$28,"Surcoût d'agilité (s) — technique",Barèmes!$B$6:$B$28,H603,Barèmes!$C$6:$C$28,IF(H603="6ème","Mixte",G603)),Barèmes!$E$2,Barèmes!$F$2))))))</f>
        <v/>
      </c>
      <c r="AH603" s="31" t="str">
        <f>IF((IF(N603="",0,1)+IF(Q603="",0,1)+IF(W603="",0,1)+IF(Z603="",0,1)+IF(AC603="",0,1))=0,"",3*IF(N603=Barèmes!$B$2,1,IF(N603=Barèmes!$C$2,2,IF(N603=Barèmes!$D$2,3,IF(N603=Barèmes!$E$2,4,IF(N603=Barèmes!$F$2,5,0)))))+3*IF(Q603=Barèmes!$B$2,1,IF(Q603=Barèmes!$C$2,2,IF(Q603=Barèmes!$D$2,3,IF(Q603=Barèmes!$E$2,4,IF(Q603=Barèmes!$F$2,5,0)))))+2*IF(W603=Barèmes!$B$2,1,IF(W603=Barèmes!$C$2,2,IF(W603=Barèmes!$D$2,3,IF(W603=Barèmes!$E$2,4,IF(W603=Barèmes!$F$2,5,0)))))+1*IF(Z603=Barèmes!$B$2,1,IF(Z603=Barèmes!$C$2,2,IF(Z603=Barèmes!$D$2,3,IF(Z603=Barèmes!$E$2,4,IF(Z603=Barèmes!$F$2,5,0)))))+1*IF(AC603=Barèmes!$B$2,1,IF(AC603=Barèmes!$C$2,2,IF(AC603=Barèmes!$D$2,3,IF(AC603=Barèmes!$E$2,4,IF(AC603=Barèmes!$F$2,5,0))))))</f>
        <v/>
      </c>
      <c r="AI603" s="31"/>
      <c r="AJ603" s="32" t="str">
        <f>IFERROR(INDEX(Croissance!$B$5:$B$604,MATCH(A603,Croissance!$A$5:$A$604,0)),"")</f>
        <v/>
      </c>
      <c r="AK603" s="32" t="str">
        <f>IFERROR(INDEX(Croissance!$C$5:$C$604,MATCH(A603,Croissance!$A$5:$A$604,0)),"")</f>
        <v/>
      </c>
      <c r="AL603" s="32" t="str">
        <f>IFERROR(INDEX(Croissance!$D$5:$D$604,MATCH(A603,Croissance!$A$5:$A$604,0)),"")</f>
        <v/>
      </c>
      <c r="AM603" s="32" t="str">
        <f>IFERROR(INDEX(Croissance!$E$5:$E$604,MATCH(A603,Croissance!$A$5:$A$604,0)),"")</f>
        <v/>
      </c>
      <c r="AO603" s="33">
        <f t="shared" si="80"/>
        <v>0</v>
      </c>
      <c r="AP603" s="33">
        <f t="shared" si="76"/>
        <v>0</v>
      </c>
      <c r="AQ603" s="33">
        <f>IF(A603="",0,IF(AND(OR('Synthèse classe'!$C$2="Tous",C603='Synthèse classe'!$C$2),OR('Synthèse classe'!$C$3="Toutes",D603='Synthèse classe'!$C$3),OR('Synthèse classe'!$C$4="Toutes",AND('Synthèse classe'!$C$4="Dernière",AP603=1),B603=IFERROR(VALUE('Synthèse classe'!$C$4),0))),1,0))</f>
        <v>0</v>
      </c>
      <c r="AR603" s="34" t="str">
        <f t="shared" si="77"/>
        <v/>
      </c>
    </row>
    <row r="604" spans="1:44" x14ac:dyDescent="0.2">
      <c r="A604" s="17" t="str">
        <f t="shared" si="73"/>
        <v/>
      </c>
      <c r="B604" s="18"/>
      <c r="C604" s="19"/>
      <c r="D604" s="19"/>
      <c r="E604" s="19"/>
      <c r="F604" s="19"/>
      <c r="G604" s="19"/>
      <c r="H604" s="17" t="str">
        <f t="shared" si="78"/>
        <v/>
      </c>
      <c r="I604" s="20"/>
      <c r="J604" s="18"/>
      <c r="K604" s="19"/>
      <c r="L604" s="21" t="str">
        <f t="shared" si="79"/>
        <v/>
      </c>
      <c r="M604" s="21" t="str">
        <f>IF(OR(J604="",SUMPRODUCT((Barèmes!$A$6:$A$28="Endurance — Luc Léger (palier)")*(Barèmes!$B$6:$B$28=H604)*(Barèmes!$C$6:$C$28=IF(H604="6ème","Mixte",G604)))=0),"",IF(SUMPRODUCT((Barèmes!$A$6:$A$28="Endurance — Luc Léger (palier)")*(Barèmes!$B$6:$B$28=H604)*(Barèmes!$C$6:$C$28=IF(H604="6ème","Mixte",G604))*(Barèmes!$J$6:$J$28="+"))&gt;0,IF(J604&lt;=SUMIFS(Barèmes!$D$6:$D$28,Barèmes!$A$6:$A$28,"Endurance — Luc Léger (palier)",Barèmes!$B$6:$B$28,H604,Barèmes!$C$6:$C$28,IF(H604="6ème","Mixte",G604)),"à besoin",IF(J604&lt;=SUMIFS(Barèmes!$E$6:$E$28,Barèmes!$A$6:$A$28,"Endurance — Luc Léger (palier)",Barèmes!$B$6:$B$28,H604,Barèmes!$C$6:$C$28,IF(H604="6ème","Mixte",G604)),"fragile","satisfaisant")),IF(J604&gt;=SUMIFS(Barèmes!$D$6:$D$28,Barèmes!$A$6:$A$28,"Endurance — Luc Léger (palier)",Barèmes!$B$6:$B$28,H604,Barèmes!$C$6:$C$28,IF(H604="6ème","Mixte",G604)),"à besoin",IF(J604&gt;=SUMIFS(Barèmes!$E$6:$E$28,Barèmes!$A$6:$A$28,"Endurance — Luc Léger (palier)",Barèmes!$B$6:$B$28,H604,Barèmes!$C$6:$C$28,IF(H604="6ème","Mixte",G604)),"fragile","satisfaisant"))))</f>
        <v/>
      </c>
      <c r="N604" s="21" t="str">
        <f>IF(OR(J604="",SUMPRODUCT((Barèmes!$A$6:$A$28="Endurance — Luc Léger (palier)")*(Barèmes!$B$6:$B$28=H604)*(Barèmes!$C$6:$C$28=IF(H604="6ème","Mixte",G604)))=0),"",IF(SUMPRODUCT((Barèmes!$A$6:$A$28="Endurance — Luc Léger (palier)")*(Barèmes!$B$6:$B$28=H604)*(Barèmes!$C$6:$C$28=IF(H604="6ème","Mixte",G604))*(Barèmes!$J$6:$J$28="+"))&gt;0,IF(J604&lt;=SUMIFS(Barèmes!$F$6:$F$28,Barèmes!$A$6:$A$28,"Endurance — Luc Léger (palier)",Barèmes!$B$6:$B$28,H604,Barèmes!$C$6:$C$28,IF(H604="6ème","Mixte",G604)),Barèmes!$B$2,IF(J604&lt;=SUMIFS(Barèmes!$G$6:$G$28,Barèmes!$A$6:$A$28,"Endurance — Luc Léger (palier)",Barèmes!$B$6:$B$28,H604,Barèmes!$C$6:$C$28,IF(H604="6ème","Mixte",G604)),Barèmes!$C$2,IF(J604&lt;=SUMIFS(Barèmes!$H$6:$H$28,Barèmes!$A$6:$A$28,"Endurance — Luc Léger (palier)",Barèmes!$B$6:$B$28,H604,Barèmes!$C$6:$C$28,IF(H604="6ème","Mixte",G604)),Barèmes!$D$2,IF(J604&lt;=SUMIFS(Barèmes!$I$6:$I$28,Barèmes!$A$6:$A$28,"Endurance — Luc Léger (palier)",Barèmes!$B$6:$B$28,H604,Barèmes!$C$6:$C$28,IF(H604="6ème","Mixte",G604)),Barèmes!$E$2,Barèmes!$F$2)))),IF(J604&gt;=SUMIFS(Barèmes!$F$6:$F$28,Barèmes!$A$6:$A$28,"Endurance — Luc Léger (palier)",Barèmes!$B$6:$B$28,H604,Barèmes!$C$6:$C$28,IF(H604="6ème","Mixte",G604)),Barèmes!$B$2,IF(J604&gt;=SUMIFS(Barèmes!$G$6:$G$28,Barèmes!$A$6:$A$28,"Endurance — Luc Léger (palier)",Barèmes!$B$6:$B$28,H604,Barèmes!$C$6:$C$28,IF(H604="6ème","Mixte",G604)),Barèmes!$C$2,IF(J604&gt;=SUMIFS(Barèmes!$H$6:$H$28,Barèmes!$A$6:$A$28,"Endurance — Luc Léger (palier)",Barèmes!$B$6:$B$28,H604,Barèmes!$C$6:$C$28,IF(H604="6ème","Mixte",G604)),Barèmes!$D$2,IF(J604&gt;=SUMIFS(Barèmes!$I$6:$I$28,Barèmes!$A$6:$A$28,"Endurance — Luc Léger (palier)",Barèmes!$B$6:$B$28,H604,Barèmes!$C$6:$C$28,IF(H604="6ème","Mixte",G604)),Barèmes!$E$2,Barèmes!$F$2))))))</f>
        <v/>
      </c>
      <c r="O604" s="22"/>
      <c r="P604" s="23" t="str">
        <f>IF(OR(O604="",SUMPRODUCT((Barèmes!$A$6:$A$28="Force bas du corps — Saut en longueur (m)")*(Barèmes!$B$6:$B$28=H604)*(Barèmes!$C$6:$C$28=IF(H604="6ème","Mixte",G604)))=0),"",IF(SUMPRODUCT((Barèmes!$A$6:$A$28="Force bas du corps — Saut en longueur (m)")*(Barèmes!$B$6:$B$28=H604)*(Barèmes!$C$6:$C$28=IF(H604="6ème","Mixte",G604))*(Barèmes!$J$6:$J$28="+"))&gt;0,IF(O604&lt;=SUMIFS(Barèmes!$D$6:$D$28,Barèmes!$A$6:$A$28,"Force bas du corps — Saut en longueur (m)",Barèmes!$B$6:$B$28,H604,Barèmes!$C$6:$C$28,IF(H604="6ème","Mixte",G604)),"à besoin",IF(O604&lt;=SUMIFS(Barèmes!$E$6:$E$28,Barèmes!$A$6:$A$28,"Force bas du corps — Saut en longueur (m)",Barèmes!$B$6:$B$28,H604,Barèmes!$C$6:$C$28,IF(H604="6ème","Mixte",G604)),"fragile","satisfaisant")),IF(O604&gt;=SUMIFS(Barèmes!$D$6:$D$28,Barèmes!$A$6:$A$28,"Force bas du corps — Saut en longueur (m)",Barèmes!$B$6:$B$28,H604,Barèmes!$C$6:$C$28,IF(H604="6ème","Mixte",G604)),"à besoin",IF(O604&gt;=SUMIFS(Barèmes!$E$6:$E$28,Barèmes!$A$6:$A$28,"Force bas du corps — Saut en longueur (m)",Barèmes!$B$6:$B$28,H604,Barèmes!$C$6:$C$28,IF(H604="6ème","Mixte",G604)),"fragile","satisfaisant"))))</f>
        <v/>
      </c>
      <c r="Q604" s="23" t="str">
        <f>IF(OR(O604="",SUMPRODUCT((Barèmes!$A$6:$A$28="Force bas du corps — Saut en longueur (m)")*(Barèmes!$B$6:$B$28=H604)*(Barèmes!$C$6:$C$28=IF(H604="6ème","Mixte",G604)))=0),"",IF(SUMPRODUCT((Barèmes!$A$6:$A$28="Force bas du corps — Saut en longueur (m)")*(Barèmes!$B$6:$B$28=H604)*(Barèmes!$C$6:$C$28=IF(H604="6ème","Mixte",G604))*(Barèmes!$J$6:$J$28="+"))&gt;0,IF(O604&lt;=SUMIFS(Barèmes!$F$6:$F$28,Barèmes!$A$6:$A$28,"Force bas du corps — Saut en longueur (m)",Barèmes!$B$6:$B$28,H604,Barèmes!$C$6:$C$28,IF(H604="6ème","Mixte",G604)),Barèmes!$B$2,IF(O604&lt;=SUMIFS(Barèmes!$G$6:$G$28,Barèmes!$A$6:$A$28,"Force bas du corps — Saut en longueur (m)",Barèmes!$B$6:$B$28,H604,Barèmes!$C$6:$C$28,IF(H604="6ème","Mixte",G604)),Barèmes!$C$2,IF(O604&lt;=SUMIFS(Barèmes!$H$6:$H$28,Barèmes!$A$6:$A$28,"Force bas du corps — Saut en longueur (m)",Barèmes!$B$6:$B$28,H604,Barèmes!$C$6:$C$28,IF(H604="6ème","Mixte",G604)),Barèmes!$D$2,IF(O604&lt;=SUMIFS(Barèmes!$I$6:$I$28,Barèmes!$A$6:$A$28,"Force bas du corps — Saut en longueur (m)",Barèmes!$B$6:$B$28,H604,Barèmes!$C$6:$C$28,IF(H604="6ème","Mixte",G604)),Barèmes!$E$2,Barèmes!$F$2)))),IF(O604&gt;=SUMIFS(Barèmes!$F$6:$F$28,Barèmes!$A$6:$A$28,"Force bas du corps — Saut en longueur (m)",Barèmes!$B$6:$B$28,H604,Barèmes!$C$6:$C$28,IF(H604="6ème","Mixte",G604)),Barèmes!$B$2,IF(O604&gt;=SUMIFS(Barèmes!$G$6:$G$28,Barèmes!$A$6:$A$28,"Force bas du corps — Saut en longueur (m)",Barèmes!$B$6:$B$28,H604,Barèmes!$C$6:$C$28,IF(H604="6ème","Mixte",G604)),Barèmes!$C$2,IF(O604&gt;=SUMIFS(Barèmes!$H$6:$H$28,Barèmes!$A$6:$A$28,"Force bas du corps — Saut en longueur (m)",Barèmes!$B$6:$B$28,H604,Barèmes!$C$6:$C$28,IF(H604="6ème","Mixte",G604)),Barèmes!$D$2,IF(O604&gt;=SUMIFS(Barèmes!$I$6:$I$28,Barèmes!$A$6:$A$28,"Force bas du corps — Saut en longueur (m)",Barèmes!$B$6:$B$28,H604,Barèmes!$C$6:$C$28,IF(H604="6ème","Mixte",G604)),Barèmes!$E$2,Barèmes!$F$2))))))</f>
        <v/>
      </c>
      <c r="R604" s="22"/>
      <c r="S604" s="24" t="str">
        <f>IF(OR(R604="",SUMPRODUCT((Barèmes!$A$6:$A$28="Vitesse — 30 m (s)")*(Barèmes!$B$6:$B$28=H604)*(Barèmes!$C$6:$C$28=IF(H604="6ème","Mixte",G604)))=0),"",IF(SUMPRODUCT((Barèmes!$A$6:$A$28="Vitesse — 30 m (s)")*(Barèmes!$B$6:$B$28=H604)*(Barèmes!$C$6:$C$28=IF(H604="6ème","Mixte",G604))*(Barèmes!$J$6:$J$28="+"))&gt;0,IF(R604&lt;=SUMIFS(Barèmes!$D$6:$D$28,Barèmes!$A$6:$A$28,"Vitesse — 30 m (s)",Barèmes!$B$6:$B$28,H604,Barèmes!$C$6:$C$28,IF(H604="6ème","Mixte",G604)),"à besoin",IF(R604&lt;=SUMIFS(Barèmes!$E$6:$E$28,Barèmes!$A$6:$A$28,"Vitesse — 30 m (s)",Barèmes!$B$6:$B$28,H604,Barèmes!$C$6:$C$28,IF(H604="6ème","Mixte",G604)),"fragile","satisfaisant")),IF(R604&gt;=SUMIFS(Barèmes!$D$6:$D$28,Barèmes!$A$6:$A$28,"Vitesse — 30 m (s)",Barèmes!$B$6:$B$28,H604,Barèmes!$C$6:$C$28,IF(H604="6ème","Mixte",G604)),"à besoin",IF(R604&gt;=SUMIFS(Barèmes!$E$6:$E$28,Barèmes!$A$6:$A$28,"Vitesse — 30 m (s)",Barèmes!$B$6:$B$28,H604,Barèmes!$C$6:$C$28,IF(H604="6ème","Mixte",G604)),"fragile","satisfaisant"))))</f>
        <v/>
      </c>
      <c r="T604" s="24" t="str">
        <f>IF(OR(R604="",SUMPRODUCT((Barèmes!$A$6:$A$28="Vitesse — 30 m (s)")*(Barèmes!$B$6:$B$28=H604)*(Barèmes!$C$6:$C$28=IF(H604="6ème","Mixte",G604)))=0),"",IF(SUMPRODUCT((Barèmes!$A$6:$A$28="Vitesse — 30 m (s)")*(Barèmes!$B$6:$B$28=H604)*(Barèmes!$C$6:$C$28=IF(H604="6ème","Mixte",G604))*(Barèmes!$J$6:$J$28="+"))&gt;0,IF(R604&lt;=SUMIFS(Barèmes!$F$6:$F$28,Barèmes!$A$6:$A$28,"Vitesse — 30 m (s)",Barèmes!$B$6:$B$28,H604,Barèmes!$C$6:$C$28,IF(H604="6ème","Mixte",G604)),Barèmes!$B$2,IF(R604&lt;=SUMIFS(Barèmes!$G$6:$G$28,Barèmes!$A$6:$A$28,"Vitesse — 30 m (s)",Barèmes!$B$6:$B$28,H604,Barèmes!$C$6:$C$28,IF(H604="6ème","Mixte",G604)),Barèmes!$C$2,IF(R604&lt;=SUMIFS(Barèmes!$H$6:$H$28,Barèmes!$A$6:$A$28,"Vitesse — 30 m (s)",Barèmes!$B$6:$B$28,H604,Barèmes!$C$6:$C$28,IF(H604="6ème","Mixte",G604)),Barèmes!$D$2,IF(R604&lt;=SUMIFS(Barèmes!$I$6:$I$28,Barèmes!$A$6:$A$28,"Vitesse — 30 m (s)",Barèmes!$B$6:$B$28,H604,Barèmes!$C$6:$C$28,IF(H604="6ème","Mixte",G604)),Barèmes!$E$2,Barèmes!$F$2)))),IF(R604&gt;=SUMIFS(Barèmes!$F$6:$F$28,Barèmes!$A$6:$A$28,"Vitesse — 30 m (s)",Barèmes!$B$6:$B$28,H604,Barèmes!$C$6:$C$28,IF(H604="6ème","Mixte",G604)),Barèmes!$B$2,IF(R604&gt;=SUMIFS(Barèmes!$G$6:$G$28,Barèmes!$A$6:$A$28,"Vitesse — 30 m (s)",Barèmes!$B$6:$B$28,H604,Barèmes!$C$6:$C$28,IF(H604="6ème","Mixte",G604)),Barèmes!$C$2,IF(R604&gt;=SUMIFS(Barèmes!$H$6:$H$28,Barèmes!$A$6:$A$28,"Vitesse — 30 m (s)",Barèmes!$B$6:$B$28,H604,Barèmes!$C$6:$C$28,IF(H604="6ème","Mixte",G604)),Barèmes!$D$2,IF(R604&gt;=SUMIFS(Barèmes!$I$6:$I$28,Barèmes!$A$6:$A$28,"Vitesse — 30 m (s)",Barèmes!$B$6:$B$28,H604,Barèmes!$C$6:$C$28,IF(H604="6ème","Mixte",G604)),Barèmes!$E$2,Barèmes!$F$2))))))</f>
        <v/>
      </c>
      <c r="U604" s="22"/>
      <c r="V604" s="25" t="str">
        <f>IF(OR(U604="",SUMPRODUCT((Barèmes!$A$6:$A$28="Vitesse — 50 m (s)")*(Barèmes!$B$6:$B$28=H604)*(Barèmes!$C$6:$C$28=IF(H604="6ème","Mixte",G604)))=0),"",IF(SUMPRODUCT((Barèmes!$A$6:$A$28="Vitesse — 50 m (s)")*(Barèmes!$B$6:$B$28=H604)*(Barèmes!$C$6:$C$28=IF(H604="6ème","Mixte",G604))*(Barèmes!$J$6:$J$28="+"))&gt;0,IF(U604&lt;=SUMIFS(Barèmes!$D$6:$D$28,Barèmes!$A$6:$A$28,"Vitesse — 50 m (s)",Barèmes!$B$6:$B$28,H604,Barèmes!$C$6:$C$28,IF(H604="6ème","Mixte",G604)),"à besoin",IF(U604&lt;=SUMIFS(Barèmes!$E$6:$E$28,Barèmes!$A$6:$A$28,"Vitesse — 50 m (s)",Barèmes!$B$6:$B$28,H604,Barèmes!$C$6:$C$28,IF(H604="6ème","Mixte",G604)),"fragile","satisfaisant")),IF(U604&gt;=SUMIFS(Barèmes!$D$6:$D$28,Barèmes!$A$6:$A$28,"Vitesse — 50 m (s)",Barèmes!$B$6:$B$28,H604,Barèmes!$C$6:$C$28,IF(H604="6ème","Mixte",G604)),"à besoin",IF(U604&gt;=SUMIFS(Barèmes!$E$6:$E$28,Barèmes!$A$6:$A$28,"Vitesse — 50 m (s)",Barèmes!$B$6:$B$28,H604,Barèmes!$C$6:$C$28,IF(H604="6ème","Mixte",G604)),"fragile","satisfaisant"))))</f>
        <v/>
      </c>
      <c r="W604" s="25" t="str">
        <f>IF(OR(U604="",SUMPRODUCT((Barèmes!$A$6:$A$28="Vitesse — 50 m (s)")*(Barèmes!$B$6:$B$28=H604)*(Barèmes!$C$6:$C$28=IF(H604="6ème","Mixte",G604)))=0),"",IF(SUMPRODUCT((Barèmes!$A$6:$A$28="Vitesse — 50 m (s)")*(Barèmes!$B$6:$B$28=H604)*(Barèmes!$C$6:$C$28=IF(H604="6ème","Mixte",G604))*(Barèmes!$J$6:$J$28="+"))&gt;0,IF(U604&lt;=SUMIFS(Barèmes!$F$6:$F$28,Barèmes!$A$6:$A$28,"Vitesse — 50 m (s)",Barèmes!$B$6:$B$28,H604,Barèmes!$C$6:$C$28,IF(H604="6ème","Mixte",G604)),Barèmes!$B$2,IF(U604&lt;=SUMIFS(Barèmes!$G$6:$G$28,Barèmes!$A$6:$A$28,"Vitesse — 50 m (s)",Barèmes!$B$6:$B$28,H604,Barèmes!$C$6:$C$28,IF(H604="6ème","Mixte",G604)),Barèmes!$C$2,IF(U604&lt;=SUMIFS(Barèmes!$H$6:$H$28,Barèmes!$A$6:$A$28,"Vitesse — 50 m (s)",Barèmes!$B$6:$B$28,H604,Barèmes!$C$6:$C$28,IF(H604="6ème","Mixte",G604)),Barèmes!$D$2,IF(U604&lt;=SUMIFS(Barèmes!$I$6:$I$28,Barèmes!$A$6:$A$28,"Vitesse — 50 m (s)",Barèmes!$B$6:$B$28,H604,Barèmes!$C$6:$C$28,IF(H604="6ème","Mixte",G604)),Barèmes!$E$2,Barèmes!$F$2)))),IF(U604&gt;=SUMIFS(Barèmes!$F$6:$F$28,Barèmes!$A$6:$A$28,"Vitesse — 50 m (s)",Barèmes!$B$6:$B$28,H604,Barèmes!$C$6:$C$28,IF(H604="6ème","Mixte",G604)),Barèmes!$B$2,IF(U604&gt;=SUMIFS(Barèmes!$G$6:$G$28,Barèmes!$A$6:$A$28,"Vitesse — 50 m (s)",Barèmes!$B$6:$B$28,H604,Barèmes!$C$6:$C$28,IF(H604="6ème","Mixte",G604)),Barèmes!$C$2,IF(U604&gt;=SUMIFS(Barèmes!$H$6:$H$28,Barèmes!$A$6:$A$28,"Vitesse — 50 m (s)",Barèmes!$B$6:$B$28,H604,Barèmes!$C$6:$C$28,IF(H604="6ème","Mixte",G604)),Barèmes!$D$2,IF(U604&gt;=SUMIFS(Barèmes!$I$6:$I$28,Barèmes!$A$6:$A$28,"Vitesse — 50 m (s)",Barèmes!$B$6:$B$28,H604,Barèmes!$C$6:$C$28,IF(H604="6ème","Mixte",G604)),Barèmes!$E$2,Barèmes!$F$2))))))</f>
        <v/>
      </c>
      <c r="X604" s="18"/>
      <c r="Y604" s="26" t="str" cm="1">
        <f t="array" ref="Y604">IF(OR(X604="",SUMPRODUCT((Barèmes!$A$6:$A$28="Souplesse (score 1-5)")*(Barèmes!$B$6:$B$28=H604)*(Barèmes!$C$6:$C$28=IF(H604="6ème","Mixte",G604)))=0),"",IF(SUMPRODUCT((Barèmes!$A$6:$A$28="Souplesse (score 1-5)")*(Barèmes!$B$6:$B$28=H604)*(Barèmes!$C$6:$C$28=IF(H604="6ème","Mixte",G604))*(Barèmes!$J$6:$J$28="+"))&gt;0,IF(X604&lt;=SUMIFS(Barèmes!$D$6:$D$28,Barèmes!$A$6:$A$28,"Souplesse (score 1-5)",Barèmes!$B$6:$B$28,H604,Barèmes!$C$6:$C$28,IF(H604="6ème","Mixte",G604)),"à besoin",IF(X604&lt;=SUMIFS(Barèmes!$E$6:$E$28,Barèmes!$A$6:$A$28,"Souplesse (score 1-5)",Barèmes!$B$6:$B$28,H604,Barèmes!$C$6:$C$28,IF(H604="6ème","Mixte",G604)),"fragile","satisfaisant")),IF(X604&gt;=SUMIFS(Barèmes!$D$6:$D$28,Barèmes!$A$6:$A$28,"Souplesse (score 1-5)",Barèmes!$B$6:$B$28,H604,Barèmes!$C$6:$C$28,IF(H604="6ème","Mixte",G604)),"à besoin",IF(X604&gt;=SUMIFS(Barèmes!$E$6:$E$28,Barèmes!$A$6:$A$28,"Souplesse (score 1-5)",Barèmes!$B$6:$B$28,H604,Barèmes!$C$6:$C$28,IF(H604="6ème","Mixte",G604)),"fragile","satisfaisant"))))</f>
        <v/>
      </c>
      <c r="Z604" s="26" t="str" cm="1">
        <f t="array" ref="Z604">IF(OR(X604="",SUMPRODUCT((Barèmes!$A$6:$A$28="Souplesse (score 1-5)")*(Barèmes!$B$6:$B$28=H604)*(Barèmes!$C$6:$C$28=IF(H604="6ème","Mixte",G604)))=0),"",IF(SUMPRODUCT((Barèmes!$A$6:$A$28="Souplesse (score 1-5)")*(Barèmes!$B$6:$B$28=H604)*(Barèmes!$C$6:$C$28=IF(H604="6ème","Mixte",G604))*(Barèmes!$J$6:$J$28="+"))&gt;0,IF(X604&lt;=SUMIFS(Barèmes!$F$6:$F$28,Barèmes!$A$6:$A$28,"Souplesse (score 1-5)",Barèmes!$B$6:$B$28,H604,Barèmes!$C$6:$C$28,IF(H604="6ème","Mixte",G604)),Barèmes!$B$2,IF(X604&lt;=SUMIFS(Barèmes!$G$6:$G$28,Barèmes!$A$6:$A$28,"Souplesse (score 1-5)",Barèmes!$B$6:$B$28,H604,Barèmes!$C$6:$C$28,IF(H604="6ème","Mixte",G604)),Barèmes!$C$2,IF(X604&lt;=SUMIFS(Barèmes!$H$6:$H$28,Barèmes!$A$6:$A$28,"Souplesse (score 1-5)",Barèmes!$B$6:$B$28,H604,Barèmes!$C$6:$C$28,IF(H604="6ème","Mixte",G604)),Barèmes!$D$2,IF(X604&lt;=SUMIFS(Barèmes!$I$6:$I$28,Barèmes!$A$6:$A$28,"Souplesse (score 1-5)",Barèmes!$B$6:$B$28,H604,Barèmes!$C$6:$C$28,IF(H604="6ème","Mixte",G604)),Barèmes!$E$2,Barèmes!$F$2)))),IF(X604&gt;=SUMIFS(Barèmes!$F$6:$F$28,Barèmes!$A$6:$A$28,"Souplesse (score 1-5)",Barèmes!$B$6:$B$28,H604,Barèmes!$C$6:$C$28,IF(H604="6ème","Mixte",G604)),Barèmes!$B$2,IF(X604&gt;=SUMIFS(Barèmes!$G$6:$G$28,Barèmes!$A$6:$A$28,"Souplesse (score 1-5)",Barèmes!$B$6:$B$28,H604,Barèmes!$C$6:$C$28,IF(H604="6ème","Mixte",G604)),Barèmes!$C$2,IF(X604&gt;=SUMIFS(Barèmes!$H$6:$H$28,Barèmes!$A$6:$A$28,"Souplesse (score 1-5)",Barèmes!$B$6:$B$28,H604,Barèmes!$C$6:$C$28,IF(H604="6ème","Mixte",G604)),Barèmes!$D$2,IF(X604&gt;=SUMIFS(Barèmes!$I$6:$I$28,Barèmes!$A$6:$A$28,"Souplesse (score 1-5)",Barèmes!$B$6:$B$28,H604,Barèmes!$C$6:$C$28,IF(H604="6ème","Mixte",G604)),Barèmes!$E$2,Barèmes!$F$2))))))</f>
        <v/>
      </c>
      <c r="AA604" s="22"/>
      <c r="AB604" s="27" t="str">
        <f>IF(OR(AA604="",SUMPRODUCT((Barèmes!$A$6:$A$28="Agilité — T-test 974 (s)")*(Barèmes!$B$6:$B$28=H604)*(Barèmes!$C$6:$C$28=IF(H604="6ème","Mixte",G604)))=0),"",IF(SUMPRODUCT((Barèmes!$A$6:$A$28="Agilité — T-test 974 (s)")*(Barèmes!$B$6:$B$28=H604)*(Barèmes!$C$6:$C$28=IF(H604="6ème","Mixte",G604))*(Barèmes!$J$6:$J$28="+"))&gt;0,IF(AA604&lt;=SUMIFS(Barèmes!$D$6:$D$28,Barèmes!$A$6:$A$28,"Agilité — T-test 974 (s)",Barèmes!$B$6:$B$28,H604,Barèmes!$C$6:$C$28,IF(H604="6ème","Mixte",G604)),"à besoin",IF(AA604&lt;=SUMIFS(Barèmes!$E$6:$E$28,Barèmes!$A$6:$A$28,"Agilité — T-test 974 (s)",Barèmes!$B$6:$B$28,H604,Barèmes!$C$6:$C$28,IF(H604="6ème","Mixte",G604)),"fragile","satisfaisant")),IF(AA604&gt;=SUMIFS(Barèmes!$D$6:$D$28,Barèmes!$A$6:$A$28,"Agilité — T-test 974 (s)",Barèmes!$B$6:$B$28,H604,Barèmes!$C$6:$C$28,IF(H604="6ème","Mixte",G604)),"à besoin",IF(AA604&gt;=SUMIFS(Barèmes!$E$6:$E$28,Barèmes!$A$6:$A$28,"Agilité — T-test 974 (s)",Barèmes!$B$6:$B$28,H604,Barèmes!$C$6:$C$28,IF(H604="6ème","Mixte",G604)),"fragile","satisfaisant"))))</f>
        <v/>
      </c>
      <c r="AC604" s="27" t="str">
        <f>IF(OR(AA604="",SUMPRODUCT((Barèmes!$A$6:$A$28="Agilité — T-test 974 (s)")*(Barèmes!$B$6:$B$28=H604)*(Barèmes!$C$6:$C$28=IF(H604="6ème","Mixte",G604)))=0),"",IF(SUMPRODUCT((Barèmes!$A$6:$A$28="Agilité — T-test 974 (s)")*(Barèmes!$B$6:$B$28=H604)*(Barèmes!$C$6:$C$28=IF(H604="6ème","Mixte",G604))*(Barèmes!$J$6:$J$28="+"))&gt;0,IF(AA604&lt;=SUMIFS(Barèmes!$F$6:$F$28,Barèmes!$A$6:$A$28,"Agilité — T-test 974 (s)",Barèmes!$B$6:$B$28,H604,Barèmes!$C$6:$C$28,IF(H604="6ème","Mixte",G604)),Barèmes!$B$2,IF(AA604&lt;=SUMIFS(Barèmes!$G$6:$G$28,Barèmes!$A$6:$A$28,"Agilité — T-test 974 (s)",Barèmes!$B$6:$B$28,H604,Barèmes!$C$6:$C$28,IF(H604="6ème","Mixte",G604)),Barèmes!$C$2,IF(AA604&lt;=SUMIFS(Barèmes!$H$6:$H$28,Barèmes!$A$6:$A$28,"Agilité — T-test 974 (s)",Barèmes!$B$6:$B$28,H604,Barèmes!$C$6:$C$28,IF(H604="6ème","Mixte",G604)),Barèmes!$D$2,IF(AA604&lt;=SUMIFS(Barèmes!$I$6:$I$28,Barèmes!$A$6:$A$28,"Agilité — T-test 974 (s)",Barèmes!$B$6:$B$28,H604,Barèmes!$C$6:$C$28,IF(H604="6ème","Mixte",G604)),Barèmes!$E$2,Barèmes!$F$2)))),IF(AA604&gt;=SUMIFS(Barèmes!$F$6:$F$28,Barèmes!$A$6:$A$28,"Agilité — T-test 974 (s)",Barèmes!$B$6:$B$28,H604,Barèmes!$C$6:$C$28,IF(H604="6ème","Mixte",G604)),Barèmes!$B$2,IF(AA604&gt;=SUMIFS(Barèmes!$G$6:$G$28,Barèmes!$A$6:$A$28,"Agilité — T-test 974 (s)",Barèmes!$B$6:$B$28,H604,Barèmes!$C$6:$C$28,IF(H604="6ème","Mixte",G604)),Barèmes!$C$2,IF(AA604&gt;=SUMIFS(Barèmes!$H$6:$H$28,Barèmes!$A$6:$A$28,"Agilité — T-test 974 (s)",Barèmes!$B$6:$B$28,H604,Barèmes!$C$6:$C$28,IF(H604="6ème","Mixte",G604)),Barèmes!$D$2,IF(AA604&gt;=SUMIFS(Barèmes!$I$6:$I$28,Barèmes!$A$6:$A$28,"Agilité — T-test 974 (s)",Barèmes!$B$6:$B$28,H604,Barèmes!$C$6:$C$28,IF(H604="6ème","Mixte",G604)),Barèmes!$E$2,Barèmes!$F$2))))))</f>
        <v/>
      </c>
      <c r="AD604" s="28" t="str">
        <f t="shared" si="74"/>
        <v/>
      </c>
      <c r="AE604" s="29" t="str">
        <f t="shared" si="75"/>
        <v/>
      </c>
      <c r="AF604" s="30" t="str">
        <f>IF(OR(AD604="",SUMPRODUCT((Barèmes!$A$6:$A$28="Surcoût d'agilité (s) — technique")*(Barèmes!$B$6:$B$28=H604)*(Barèmes!$C$6:$C$28=IF(H604="6ème","Mixte",G604)))=0),"",IF(SUMPRODUCT((Barèmes!$A$6:$A$28="Surcoût d'agilité (s) — technique")*(Barèmes!$B$6:$B$28=H604)*(Barèmes!$C$6:$C$28=IF(H604="6ème","Mixte",G604))*(Barèmes!$J$6:$J$28="+"))&gt;0,IF(AD604&lt;=SUMIFS(Barèmes!$D$6:$D$28,Barèmes!$A$6:$A$28,"Surcoût d'agilité (s) — technique",Barèmes!$B$6:$B$28,H604,Barèmes!$C$6:$C$28,IF(H604="6ème","Mixte",G604)),"à besoin",IF(AD604&lt;=SUMIFS(Barèmes!$E$6:$E$28,Barèmes!$A$6:$A$28,"Surcoût d'agilité (s) — technique",Barèmes!$B$6:$B$28,H604,Barèmes!$C$6:$C$28,IF(H604="6ème","Mixte",G604)),"fragile","satisfaisant")),IF(AD604&gt;=SUMIFS(Barèmes!$D$6:$D$28,Barèmes!$A$6:$A$28,"Surcoût d'agilité (s) — technique",Barèmes!$B$6:$B$28,H604,Barèmes!$C$6:$C$28,IF(H604="6ème","Mixte",G604)),"à besoin",IF(AD604&gt;=SUMIFS(Barèmes!$E$6:$E$28,Barèmes!$A$6:$A$28,"Surcoût d'agilité (s) — technique",Barèmes!$B$6:$B$28,H604,Barèmes!$C$6:$C$28,IF(H604="6ème","Mixte",G604)),"fragile","satisfaisant"))))</f>
        <v/>
      </c>
      <c r="AG604" s="30" t="str">
        <f>IF(OR(AD604="",SUMPRODUCT((Barèmes!$A$6:$A$28="Surcoût d'agilité (s) — technique")*(Barèmes!$B$6:$B$28=H604)*(Barèmes!$C$6:$C$28=IF(H604="6ème","Mixte",G604)))=0),"",IF(SUMPRODUCT((Barèmes!$A$6:$A$28="Surcoût d'agilité (s) — technique")*(Barèmes!$B$6:$B$28=H604)*(Barèmes!$C$6:$C$28=IF(H604="6ème","Mixte",G604))*(Barèmes!$J$6:$J$28="+"))&gt;0,IF(AD604&lt;=SUMIFS(Barèmes!$F$6:$F$28,Barèmes!$A$6:$A$28,"Surcoût d'agilité (s) — technique",Barèmes!$B$6:$B$28,H604,Barèmes!$C$6:$C$28,IF(H604="6ème","Mixte",G604)),Barèmes!$B$2,IF(AD604&lt;=SUMIFS(Barèmes!$G$6:$G$28,Barèmes!$A$6:$A$28,"Surcoût d'agilité (s) — technique",Barèmes!$B$6:$B$28,H604,Barèmes!$C$6:$C$28,IF(H604="6ème","Mixte",G604)),Barèmes!$C$2,IF(AD604&lt;=SUMIFS(Barèmes!$H$6:$H$28,Barèmes!$A$6:$A$28,"Surcoût d'agilité (s) — technique",Barèmes!$B$6:$B$28,H604,Barèmes!$C$6:$C$28,IF(H604="6ème","Mixte",G604)),Barèmes!$D$2,IF(AD604&lt;=SUMIFS(Barèmes!$I$6:$I$28,Barèmes!$A$6:$A$28,"Surcoût d'agilité (s) — technique",Barèmes!$B$6:$B$28,H604,Barèmes!$C$6:$C$28,IF(H604="6ème","Mixte",G604)),Barèmes!$E$2,Barèmes!$F$2)))),IF(AD604&gt;=SUMIFS(Barèmes!$F$6:$F$28,Barèmes!$A$6:$A$28,"Surcoût d'agilité (s) — technique",Barèmes!$B$6:$B$28,H604,Barèmes!$C$6:$C$28,IF(H604="6ème","Mixte",G604)),Barèmes!$B$2,IF(AD604&gt;=SUMIFS(Barèmes!$G$6:$G$28,Barèmes!$A$6:$A$28,"Surcoût d'agilité (s) — technique",Barèmes!$B$6:$B$28,H604,Barèmes!$C$6:$C$28,IF(H604="6ème","Mixte",G604)),Barèmes!$C$2,IF(AD604&gt;=SUMIFS(Barèmes!$H$6:$H$28,Barèmes!$A$6:$A$28,"Surcoût d'agilité (s) — technique",Barèmes!$B$6:$B$28,H604,Barèmes!$C$6:$C$28,IF(H604="6ème","Mixte",G604)),Barèmes!$D$2,IF(AD604&gt;=SUMIFS(Barèmes!$I$6:$I$28,Barèmes!$A$6:$A$28,"Surcoût d'agilité (s) — technique",Barèmes!$B$6:$B$28,H604,Barèmes!$C$6:$C$28,IF(H604="6ème","Mixte",G604)),Barèmes!$E$2,Barèmes!$F$2))))))</f>
        <v/>
      </c>
      <c r="AH604" s="31" t="str">
        <f>IF((IF(N604="",0,1)+IF(Q604="",0,1)+IF(W604="",0,1)+IF(Z604="",0,1)+IF(AC604="",0,1))=0,"",3*IF(N604=Barèmes!$B$2,1,IF(N604=Barèmes!$C$2,2,IF(N604=Barèmes!$D$2,3,IF(N604=Barèmes!$E$2,4,IF(N604=Barèmes!$F$2,5,0)))))+3*IF(Q604=Barèmes!$B$2,1,IF(Q604=Barèmes!$C$2,2,IF(Q604=Barèmes!$D$2,3,IF(Q604=Barèmes!$E$2,4,IF(Q604=Barèmes!$F$2,5,0)))))+2*IF(W604=Barèmes!$B$2,1,IF(W604=Barèmes!$C$2,2,IF(W604=Barèmes!$D$2,3,IF(W604=Barèmes!$E$2,4,IF(W604=Barèmes!$F$2,5,0)))))+1*IF(Z604=Barèmes!$B$2,1,IF(Z604=Barèmes!$C$2,2,IF(Z604=Barèmes!$D$2,3,IF(Z604=Barèmes!$E$2,4,IF(Z604=Barèmes!$F$2,5,0)))))+1*IF(AC604=Barèmes!$B$2,1,IF(AC604=Barèmes!$C$2,2,IF(AC604=Barèmes!$D$2,3,IF(AC604=Barèmes!$E$2,4,IF(AC604=Barèmes!$F$2,5,0))))))</f>
        <v/>
      </c>
      <c r="AI604" s="31"/>
      <c r="AJ604" s="32" t="str">
        <f>IFERROR(INDEX(Croissance!$B$5:$B$604,MATCH(A604,Croissance!$A$5:$A$604,0)),"")</f>
        <v/>
      </c>
      <c r="AK604" s="32" t="str">
        <f>IFERROR(INDEX(Croissance!$C$5:$C$604,MATCH(A604,Croissance!$A$5:$A$604,0)),"")</f>
        <v/>
      </c>
      <c r="AL604" s="32" t="str">
        <f>IFERROR(INDEX(Croissance!$D$5:$D$604,MATCH(A604,Croissance!$A$5:$A$604,0)),"")</f>
        <v/>
      </c>
      <c r="AM604" s="32" t="str">
        <f>IFERROR(INDEX(Croissance!$E$5:$E$604,MATCH(A604,Croissance!$A$5:$A$604,0)),"")</f>
        <v/>
      </c>
      <c r="AO604" s="33">
        <f t="shared" si="80"/>
        <v>0</v>
      </c>
      <c r="AP604" s="33">
        <f t="shared" si="76"/>
        <v>0</v>
      </c>
      <c r="AQ604" s="33">
        <f>IF(A604="",0,IF(AND(OR('Synthèse classe'!$C$2="Tous",C604='Synthèse classe'!$C$2),OR('Synthèse classe'!$C$3="Toutes",D604='Synthèse classe'!$C$3),OR('Synthèse classe'!$C$4="Toutes",AND('Synthèse classe'!$C$4="Dernière",AP604=1),B604=IFERROR(VALUE('Synthèse classe'!$C$4),0))),1,0))</f>
        <v>0</v>
      </c>
      <c r="AR604" s="34" t="str">
        <f t="shared" si="77"/>
        <v/>
      </c>
    </row>
  </sheetData>
  <mergeCells count="17">
    <mergeCell ref="AO2:AR2"/>
    <mergeCell ref="AD2:AG2"/>
    <mergeCell ref="I2"/>
    <mergeCell ref="R2:T2"/>
    <mergeCell ref="B2:G2"/>
    <mergeCell ref="U2:W2"/>
    <mergeCell ref="X2:Z2"/>
    <mergeCell ref="AA2:AC2"/>
    <mergeCell ref="O2:Q2"/>
    <mergeCell ref="AD3:AG3"/>
    <mergeCell ref="R3:T3"/>
    <mergeCell ref="AJ2:AM2"/>
    <mergeCell ref="A1:AM1"/>
    <mergeCell ref="H2"/>
    <mergeCell ref="J2:N2"/>
    <mergeCell ref="A2"/>
    <mergeCell ref="AH2:AI2"/>
  </mergeCells>
  <conditionalFormatting sqref="H5:H604">
    <cfRule type="cellIs" dxfId="74" priority="73" operator="equal">
      <formula>"Classe non reconnue"</formula>
    </cfRule>
  </conditionalFormatting>
  <conditionalFormatting sqref="K5:K604">
    <cfRule type="cellIs" dxfId="73" priority="69" operator="equal">
      <formula>"positif"</formula>
    </cfRule>
    <cfRule type="cellIs" dxfId="72" priority="68" operator="equal">
      <formula>"équivoque"</formula>
    </cfRule>
    <cfRule type="cellIs" dxfId="71" priority="67" operator="equal">
      <formula>"négatif"</formula>
    </cfRule>
  </conditionalFormatting>
  <conditionalFormatting sqref="L5:L604">
    <cfRule type="cellIs" dxfId="70" priority="66" operator="equal">
      <formula>"⚠ à relativiser"</formula>
    </cfRule>
    <cfRule type="cellIs" dxfId="69" priority="65" operator="equal">
      <formula>"fiable"</formula>
    </cfRule>
  </conditionalFormatting>
  <conditionalFormatting sqref="M5:M604">
    <cfRule type="cellIs" dxfId="68" priority="1" operator="equal">
      <formula>"à besoin"</formula>
    </cfRule>
    <cfRule type="cellIs" dxfId="67" priority="2" operator="equal">
      <formula>"fragile"</formula>
    </cfRule>
    <cfRule type="cellIs" dxfId="66" priority="3" operator="equal">
      <formula>"satisfaisant"</formula>
    </cfRule>
  </conditionalFormatting>
  <conditionalFormatting sqref="P5:P604">
    <cfRule type="cellIs" dxfId="60" priority="17" operator="equal">
      <formula>"à besoin"</formula>
    </cfRule>
    <cfRule type="cellIs" dxfId="59" priority="18" operator="equal">
      <formula>"fragile"</formula>
    </cfRule>
    <cfRule type="cellIs" dxfId="58" priority="19" operator="equal">
      <formula>"satisfaisant"</formula>
    </cfRule>
  </conditionalFormatting>
  <conditionalFormatting sqref="S5:S604">
    <cfRule type="cellIs" dxfId="52" priority="25" operator="equal">
      <formula>"à besoin"</formula>
    </cfRule>
    <cfRule type="cellIs" dxfId="51" priority="26" operator="equal">
      <formula>"fragile"</formula>
    </cfRule>
    <cfRule type="cellIs" dxfId="50" priority="27" operator="equal">
      <formula>"satisfaisant"</formula>
    </cfRule>
  </conditionalFormatting>
  <conditionalFormatting sqref="V5:V604">
    <cfRule type="cellIs" dxfId="44" priority="35" operator="equal">
      <formula>"satisfaisant"</formula>
    </cfRule>
    <cfRule type="cellIs" dxfId="43" priority="34" operator="equal">
      <formula>"fragile"</formula>
    </cfRule>
    <cfRule type="cellIs" dxfId="42" priority="33" operator="equal">
      <formula>"à besoin"</formula>
    </cfRule>
  </conditionalFormatting>
  <conditionalFormatting sqref="Y5:Y604">
    <cfRule type="cellIs" dxfId="36" priority="41" operator="equal">
      <formula>"à besoin"</formula>
    </cfRule>
    <cfRule type="cellIs" dxfId="35" priority="43" operator="equal">
      <formula>"satisfaisant"</formula>
    </cfRule>
    <cfRule type="cellIs" dxfId="34" priority="42" operator="equal">
      <formula>"fragile"</formula>
    </cfRule>
  </conditionalFormatting>
  <conditionalFormatting sqref="AB5:AB604">
    <cfRule type="cellIs" dxfId="28" priority="51" operator="equal">
      <formula>"satisfaisant"</formula>
    </cfRule>
    <cfRule type="cellIs" dxfId="27" priority="50" operator="equal">
      <formula>"fragile"</formula>
    </cfRule>
    <cfRule type="cellIs" dxfId="26" priority="49" operator="equal">
      <formula>"à besoin"</formula>
    </cfRule>
  </conditionalFormatting>
  <conditionalFormatting sqref="AF5:AF604">
    <cfRule type="cellIs" dxfId="20" priority="57" operator="equal">
      <formula>"à besoin"</formula>
    </cfRule>
    <cfRule type="cellIs" dxfId="19" priority="58" operator="equal">
      <formula>"fragile"</formula>
    </cfRule>
    <cfRule type="cellIs" dxfId="18" priority="59" operator="equal">
      <formula>"satisfaisant"</formula>
    </cfRule>
  </conditionalFormatting>
  <conditionalFormatting sqref="AM5:AM604">
    <cfRule type="cellIs" dxfId="12" priority="70" operator="equal">
      <formula>"Vigilance renforcée"</formula>
    </cfRule>
    <cfRule type="cellIs" dxfId="11" priority="71" operator="equal">
      <formula>"Vigilance"</formula>
    </cfRule>
    <cfRule type="cellIs" dxfId="10" priority="72" operator="equal">
      <formula>"Standard"</formula>
    </cfRule>
  </conditionalFormatting>
  <dataValidations count="4">
    <dataValidation type="list" allowBlank="1" sqref="B5:B604" xr:uid="{00000000-0002-0000-0300-000000000000}">
      <formula1>"1,2,3"</formula1>
    </dataValidation>
    <dataValidation type="list" allowBlank="1" sqref="G5:G604" xr:uid="{00000000-0002-0000-0300-000001000000}">
      <formula1>"M,F"</formula1>
    </dataValidation>
    <dataValidation type="list" allowBlank="1" sqref="K5:K604" xr:uid="{00000000-0002-0000-0300-000002000000}">
      <formula1>"A,B,C"</formula1>
    </dataValidation>
    <dataValidation type="list" allowBlank="1" sqref="X5:X604" xr:uid="{00000000-0002-0000-0300-000003000000}">
      <formula1>"1,2,3,4,5,6"</formula1>
    </dataValidation>
  </dataValidations>
  <pageMargins left="0.75" right="0.75" top="1" bottom="1" header="0.5" footer="0.5"/>
  <legacyDrawing r:id="rId1"/>
  <extLst>
    <ext xmlns:x14="http://schemas.microsoft.com/office/spreadsheetml/2009/9/main" uri="{78C0D931-6437-407d-A8EE-F0AAD7539E65}">
      <x14:conditionalFormattings>
        <x14:conditionalFormatting xmlns:xm="http://schemas.microsoft.com/office/excel/2006/main">
          <x14:cfRule type="cellIs" priority="5" operator="equal" id="{00000000-000E-0000-0300-000005000000}">
            <xm:f>Barèmes!$C$2</xm:f>
            <x14:dxf>
              <fill>
                <patternFill patternType="solid">
                  <fgColor rgb="FFF4CCCC"/>
                </patternFill>
              </fill>
            </x14:dxf>
          </x14:cfRule>
          <x14:cfRule type="cellIs" priority="7" operator="equal" id="{00000000-000E-0000-0300-000007000000}">
            <xm:f>Barèmes!$E$2</xm:f>
            <x14:dxf>
              <fill>
                <patternFill patternType="solid">
                  <fgColor rgb="FFB6D7A8"/>
                </patternFill>
              </fill>
            </x14:dxf>
          </x14:cfRule>
          <x14:cfRule type="cellIs" priority="8" operator="equal" id="{00000000-000E-0000-0300-000008000000}">
            <xm:f>Barèmes!$F$2</xm:f>
            <x14:dxf>
              <fill>
                <patternFill patternType="solid">
                  <fgColor rgb="FF6AA84F"/>
                </patternFill>
              </fill>
            </x14:dxf>
          </x14:cfRule>
          <x14:cfRule type="cellIs" priority="4" operator="equal" id="{00000000-000E-0000-0300-000004000000}">
            <xm:f>Barèmes!$B$2</xm:f>
            <x14:dxf>
              <fill>
                <patternFill patternType="solid">
                  <fgColor rgb="FFE06666"/>
                </patternFill>
              </fill>
            </x14:dxf>
          </x14:cfRule>
          <x14:cfRule type="cellIs" priority="6" operator="equal" id="{00000000-000E-0000-0300-000006000000}">
            <xm:f>Barèmes!$D$2</xm:f>
            <x14:dxf>
              <fill>
                <patternFill patternType="solid">
                  <fgColor rgb="FFFFE599"/>
                </patternFill>
              </fill>
            </x14:dxf>
          </x14:cfRule>
          <xm:sqref>N5:N604</xm:sqref>
        </x14:conditionalFormatting>
        <x14:conditionalFormatting xmlns:xm="http://schemas.microsoft.com/office/excel/2006/main">
          <x14:cfRule type="cellIs" priority="20" operator="equal" id="{00000000-000E-0000-0300-000014000000}">
            <xm:f>Barèmes!$B$2</xm:f>
            <x14:dxf>
              <fill>
                <patternFill patternType="solid">
                  <fgColor rgb="FFE06666"/>
                </patternFill>
              </fill>
            </x14:dxf>
          </x14:cfRule>
          <x14:cfRule type="cellIs" priority="21" operator="equal" id="{00000000-000E-0000-0300-000015000000}">
            <xm:f>Barèmes!$C$2</xm:f>
            <x14:dxf>
              <fill>
                <patternFill patternType="solid">
                  <fgColor rgb="FFF4CCCC"/>
                </patternFill>
              </fill>
            </x14:dxf>
          </x14:cfRule>
          <x14:cfRule type="cellIs" priority="22" operator="equal" id="{00000000-000E-0000-0300-000016000000}">
            <xm:f>Barèmes!$D$2</xm:f>
            <x14:dxf>
              <fill>
                <patternFill patternType="solid">
                  <fgColor rgb="FFFFE599"/>
                </patternFill>
              </fill>
            </x14:dxf>
          </x14:cfRule>
          <x14:cfRule type="cellIs" priority="23" operator="equal" id="{00000000-000E-0000-0300-000017000000}">
            <xm:f>Barèmes!$E$2</xm:f>
            <x14:dxf>
              <fill>
                <patternFill patternType="solid">
                  <fgColor rgb="FFB6D7A8"/>
                </patternFill>
              </fill>
            </x14:dxf>
          </x14:cfRule>
          <x14:cfRule type="cellIs" priority="24" operator="equal" id="{00000000-000E-0000-0300-000018000000}">
            <xm:f>Barèmes!$F$2</xm:f>
            <x14:dxf>
              <fill>
                <patternFill patternType="solid">
                  <fgColor rgb="FF6AA84F"/>
                </patternFill>
              </fill>
            </x14:dxf>
          </x14:cfRule>
          <xm:sqref>Q5:Q604</xm:sqref>
        </x14:conditionalFormatting>
        <x14:conditionalFormatting xmlns:xm="http://schemas.microsoft.com/office/excel/2006/main">
          <x14:cfRule type="cellIs" priority="31" operator="equal" id="{00000000-000E-0000-0300-00001F000000}">
            <xm:f>Barèmes!$E$2</xm:f>
            <x14:dxf>
              <fill>
                <patternFill patternType="solid">
                  <fgColor rgb="FFB6D7A8"/>
                </patternFill>
              </fill>
            </x14:dxf>
          </x14:cfRule>
          <x14:cfRule type="cellIs" priority="32" operator="equal" id="{00000000-000E-0000-0300-000020000000}">
            <xm:f>Barèmes!$F$2</xm:f>
            <x14:dxf>
              <fill>
                <patternFill patternType="solid">
                  <fgColor rgb="FF6AA84F"/>
                </patternFill>
              </fill>
            </x14:dxf>
          </x14:cfRule>
          <x14:cfRule type="cellIs" priority="30" operator="equal" id="{00000000-000E-0000-0300-00001E000000}">
            <xm:f>Barèmes!$D$2</xm:f>
            <x14:dxf>
              <fill>
                <patternFill patternType="solid">
                  <fgColor rgb="FFFFE599"/>
                </patternFill>
              </fill>
            </x14:dxf>
          </x14:cfRule>
          <x14:cfRule type="cellIs" priority="29" operator="equal" id="{00000000-000E-0000-0300-00001D000000}">
            <xm:f>Barèmes!$C$2</xm:f>
            <x14:dxf>
              <fill>
                <patternFill patternType="solid">
                  <fgColor rgb="FFF4CCCC"/>
                </patternFill>
              </fill>
            </x14:dxf>
          </x14:cfRule>
          <x14:cfRule type="cellIs" priority="28" operator="equal" id="{00000000-000E-0000-0300-00001C000000}">
            <xm:f>Barèmes!$B$2</xm:f>
            <x14:dxf>
              <fill>
                <patternFill patternType="solid">
                  <fgColor rgb="FFE06666"/>
                </patternFill>
              </fill>
            </x14:dxf>
          </x14:cfRule>
          <xm:sqref>T5:T604</xm:sqref>
        </x14:conditionalFormatting>
        <x14:conditionalFormatting xmlns:xm="http://schemas.microsoft.com/office/excel/2006/main">
          <x14:cfRule type="cellIs" priority="36" operator="equal" id="{00000000-000E-0000-0300-000024000000}">
            <xm:f>Barèmes!$B$2</xm:f>
            <x14:dxf>
              <fill>
                <patternFill patternType="solid">
                  <fgColor rgb="FFE06666"/>
                </patternFill>
              </fill>
            </x14:dxf>
          </x14:cfRule>
          <x14:cfRule type="cellIs" priority="37" operator="equal" id="{00000000-000E-0000-0300-000025000000}">
            <xm:f>Barèmes!$C$2</xm:f>
            <x14:dxf>
              <fill>
                <patternFill patternType="solid">
                  <fgColor rgb="FFF4CCCC"/>
                </patternFill>
              </fill>
            </x14:dxf>
          </x14:cfRule>
          <x14:cfRule type="cellIs" priority="38" operator="equal" id="{00000000-000E-0000-0300-000026000000}">
            <xm:f>Barèmes!$D$2</xm:f>
            <x14:dxf>
              <fill>
                <patternFill patternType="solid">
                  <fgColor rgb="FFFFE599"/>
                </patternFill>
              </fill>
            </x14:dxf>
          </x14:cfRule>
          <x14:cfRule type="cellIs" priority="39" operator="equal" id="{00000000-000E-0000-0300-000027000000}">
            <xm:f>Barèmes!$E$2</xm:f>
            <x14:dxf>
              <fill>
                <patternFill patternType="solid">
                  <fgColor rgb="FFB6D7A8"/>
                </patternFill>
              </fill>
            </x14:dxf>
          </x14:cfRule>
          <x14:cfRule type="cellIs" priority="40" operator="equal" id="{00000000-000E-0000-0300-000028000000}">
            <xm:f>Barèmes!$F$2</xm:f>
            <x14:dxf>
              <fill>
                <patternFill patternType="solid">
                  <fgColor rgb="FF6AA84F"/>
                </patternFill>
              </fill>
            </x14:dxf>
          </x14:cfRule>
          <xm:sqref>W5:W604</xm:sqref>
        </x14:conditionalFormatting>
        <x14:conditionalFormatting xmlns:xm="http://schemas.microsoft.com/office/excel/2006/main">
          <x14:cfRule type="cellIs" priority="45" operator="equal" id="{00000000-000E-0000-0300-00002D000000}">
            <xm:f>Barèmes!$C$2</xm:f>
            <x14:dxf>
              <fill>
                <patternFill patternType="solid">
                  <fgColor rgb="FFF4CCCC"/>
                </patternFill>
              </fill>
            </x14:dxf>
          </x14:cfRule>
          <x14:cfRule type="cellIs" priority="48" operator="equal" id="{00000000-000E-0000-0300-000030000000}">
            <xm:f>Barèmes!$F$2</xm:f>
            <x14:dxf>
              <fill>
                <patternFill patternType="solid">
                  <fgColor rgb="FF6AA84F"/>
                </patternFill>
              </fill>
            </x14:dxf>
          </x14:cfRule>
          <x14:cfRule type="cellIs" priority="47" operator="equal" id="{00000000-000E-0000-0300-00002F000000}">
            <xm:f>Barèmes!$E$2</xm:f>
            <x14:dxf>
              <fill>
                <patternFill patternType="solid">
                  <fgColor rgb="FFB6D7A8"/>
                </patternFill>
              </fill>
            </x14:dxf>
          </x14:cfRule>
          <x14:cfRule type="cellIs" priority="46" operator="equal" id="{00000000-000E-0000-0300-00002E000000}">
            <xm:f>Barèmes!$D$2</xm:f>
            <x14:dxf>
              <fill>
                <patternFill patternType="solid">
                  <fgColor rgb="FFFFE599"/>
                </patternFill>
              </fill>
            </x14:dxf>
          </x14:cfRule>
          <x14:cfRule type="cellIs" priority="44" operator="equal" id="{00000000-000E-0000-0300-00002C000000}">
            <xm:f>Barèmes!$B$2</xm:f>
            <x14:dxf>
              <fill>
                <patternFill patternType="solid">
                  <fgColor rgb="FFE06666"/>
                </patternFill>
              </fill>
            </x14:dxf>
          </x14:cfRule>
          <xm:sqref>Z5:Z604</xm:sqref>
        </x14:conditionalFormatting>
        <x14:conditionalFormatting xmlns:xm="http://schemas.microsoft.com/office/excel/2006/main">
          <x14:cfRule type="cellIs" priority="52" operator="equal" id="{00000000-000E-0000-0300-000034000000}">
            <xm:f>Barèmes!$B$2</xm:f>
            <x14:dxf>
              <fill>
                <patternFill patternType="solid">
                  <fgColor rgb="FFE06666"/>
                </patternFill>
              </fill>
            </x14:dxf>
          </x14:cfRule>
          <x14:cfRule type="cellIs" priority="53" operator="equal" id="{00000000-000E-0000-0300-000035000000}">
            <xm:f>Barèmes!$C$2</xm:f>
            <x14:dxf>
              <fill>
                <patternFill patternType="solid">
                  <fgColor rgb="FFF4CCCC"/>
                </patternFill>
              </fill>
            </x14:dxf>
          </x14:cfRule>
          <x14:cfRule type="cellIs" priority="54" operator="equal" id="{00000000-000E-0000-0300-000036000000}">
            <xm:f>Barèmes!$D$2</xm:f>
            <x14:dxf>
              <fill>
                <patternFill patternType="solid">
                  <fgColor rgb="FFFFE599"/>
                </patternFill>
              </fill>
            </x14:dxf>
          </x14:cfRule>
          <x14:cfRule type="cellIs" priority="55" operator="equal" id="{00000000-000E-0000-0300-000037000000}">
            <xm:f>Barèmes!$E$2</xm:f>
            <x14:dxf>
              <fill>
                <patternFill patternType="solid">
                  <fgColor rgb="FFB6D7A8"/>
                </patternFill>
              </fill>
            </x14:dxf>
          </x14:cfRule>
          <x14:cfRule type="cellIs" priority="56" operator="equal" id="{00000000-000E-0000-0300-000038000000}">
            <xm:f>Barèmes!$F$2</xm:f>
            <x14:dxf>
              <fill>
                <patternFill patternType="solid">
                  <fgColor rgb="FF6AA84F"/>
                </patternFill>
              </fill>
            </x14:dxf>
          </x14:cfRule>
          <xm:sqref>AC5:AC604</xm:sqref>
        </x14:conditionalFormatting>
        <x14:conditionalFormatting xmlns:xm="http://schemas.microsoft.com/office/excel/2006/main">
          <x14:cfRule type="cellIs" priority="60" operator="equal" id="{00000000-000E-0000-0300-00003C000000}">
            <xm:f>Barèmes!$B$2</xm:f>
            <x14:dxf>
              <fill>
                <patternFill patternType="solid">
                  <fgColor rgb="FFE06666"/>
                </patternFill>
              </fill>
            </x14:dxf>
          </x14:cfRule>
          <x14:cfRule type="cellIs" priority="62" operator="equal" id="{00000000-000E-0000-0300-00003E000000}">
            <xm:f>Barèmes!$D$2</xm:f>
            <x14:dxf>
              <fill>
                <patternFill patternType="solid">
                  <fgColor rgb="FFFFE599"/>
                </patternFill>
              </fill>
            </x14:dxf>
          </x14:cfRule>
          <x14:cfRule type="cellIs" priority="63" operator="equal" id="{00000000-000E-0000-0300-00003F000000}">
            <xm:f>Barèmes!$E$2</xm:f>
            <x14:dxf>
              <fill>
                <patternFill patternType="solid">
                  <fgColor rgb="FFB6D7A8"/>
                </patternFill>
              </fill>
            </x14:dxf>
          </x14:cfRule>
          <x14:cfRule type="cellIs" priority="64" operator="equal" id="{00000000-000E-0000-0300-000040000000}">
            <xm:f>Barèmes!$F$2</xm:f>
            <x14:dxf>
              <fill>
                <patternFill patternType="solid">
                  <fgColor rgb="FF6AA84F"/>
                </patternFill>
              </fill>
            </x14:dxf>
          </x14:cfRule>
          <x14:cfRule type="cellIs" priority="61" operator="equal" id="{00000000-000E-0000-0300-00003D000000}">
            <xm:f>Barèmes!$C$2</xm:f>
            <x14:dxf>
              <fill>
                <patternFill patternType="solid">
                  <fgColor rgb="FFF4CCCC"/>
                </patternFill>
              </fill>
            </x14:dxf>
          </x14:cfRule>
          <xm:sqref>AG5:AG604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7"/>
  <sheetViews>
    <sheetView showGridLines="0" tabSelected="1" zoomScale="156" zoomScaleNormal="180" workbookViewId="0">
      <selection activeCell="D19" sqref="D19"/>
    </sheetView>
  </sheetViews>
  <sheetFormatPr baseColWidth="10" defaultColWidth="8.83203125" defaultRowHeight="15" x14ac:dyDescent="0.2"/>
  <cols>
    <col min="1" max="1" width="32" customWidth="1"/>
    <col min="2" max="12" width="12" customWidth="1"/>
  </cols>
  <sheetData>
    <row r="1" spans="1:12" ht="28" customHeight="1" x14ac:dyDescent="0.25">
      <c r="A1" s="97" t="s">
        <v>126</v>
      </c>
      <c r="B1" s="71"/>
      <c r="C1" s="71"/>
      <c r="D1" s="71"/>
      <c r="E1" s="71"/>
      <c r="F1" s="71"/>
      <c r="G1" s="71"/>
      <c r="H1" s="71"/>
      <c r="I1" s="71"/>
      <c r="J1" s="71"/>
      <c r="K1" s="71"/>
      <c r="L1" s="71"/>
    </row>
    <row r="2" spans="1:12" ht="16" x14ac:dyDescent="0.2">
      <c r="A2" s="98" t="s">
        <v>127</v>
      </c>
      <c r="B2" s="71"/>
      <c r="C2" s="9" t="s">
        <v>128</v>
      </c>
      <c r="D2" s="96" t="s">
        <v>218</v>
      </c>
      <c r="E2" s="71"/>
      <c r="F2" s="71"/>
      <c r="G2" s="71"/>
      <c r="H2" s="71"/>
      <c r="I2" s="71"/>
      <c r="J2" s="71"/>
      <c r="K2" s="71"/>
      <c r="L2" s="71"/>
    </row>
    <row r="3" spans="1:12" ht="16" x14ac:dyDescent="0.2">
      <c r="A3" s="98" t="s">
        <v>129</v>
      </c>
      <c r="B3" s="71"/>
      <c r="C3" s="9" t="s">
        <v>130</v>
      </c>
      <c r="D3" s="71"/>
      <c r="E3" s="71"/>
      <c r="F3" s="71"/>
      <c r="G3" s="71"/>
      <c r="H3" s="71"/>
      <c r="I3" s="71"/>
      <c r="J3" s="71"/>
      <c r="K3" s="71"/>
      <c r="L3" s="71"/>
    </row>
    <row r="4" spans="1:12" ht="16" x14ac:dyDescent="0.2">
      <c r="A4" s="98" t="s">
        <v>131</v>
      </c>
      <c r="B4" s="71"/>
      <c r="C4" s="9" t="s">
        <v>132</v>
      </c>
      <c r="D4" s="71"/>
      <c r="E4" s="71"/>
      <c r="F4" s="71"/>
      <c r="G4" s="71"/>
      <c r="H4" s="71"/>
      <c r="I4" s="71"/>
      <c r="J4" s="71"/>
      <c r="K4" s="71"/>
      <c r="L4" s="71"/>
    </row>
    <row r="6" spans="1:12" ht="16" x14ac:dyDescent="0.2">
      <c r="A6" s="98" t="s">
        <v>133</v>
      </c>
      <c r="B6" s="71"/>
      <c r="C6" s="36">
        <f>SUMPRODUCT(('Tests physiques'!$AQ$5:$AQ$604=1)*1)</f>
        <v>4</v>
      </c>
    </row>
    <row r="8" spans="1:12" ht="22" customHeight="1" x14ac:dyDescent="0.2">
      <c r="A8" s="94" t="s">
        <v>56</v>
      </c>
      <c r="B8" s="71"/>
      <c r="C8" s="71"/>
      <c r="D8" s="71"/>
      <c r="E8" s="71"/>
      <c r="F8" s="71"/>
      <c r="G8" s="71"/>
      <c r="H8" s="71"/>
      <c r="I8" s="71"/>
      <c r="J8" s="71"/>
      <c r="K8" s="71"/>
      <c r="L8" s="71"/>
    </row>
    <row r="9" spans="1:12" ht="28" customHeight="1" x14ac:dyDescent="0.2">
      <c r="A9" s="37" t="s">
        <v>134</v>
      </c>
      <c r="B9" s="37" t="s">
        <v>135</v>
      </c>
      <c r="C9" s="37" t="s">
        <v>136</v>
      </c>
      <c r="D9" s="37" t="s">
        <v>137</v>
      </c>
      <c r="E9" s="37" t="s">
        <v>138</v>
      </c>
      <c r="F9" s="37" t="s">
        <v>139</v>
      </c>
      <c r="G9" s="37" t="s">
        <v>140</v>
      </c>
      <c r="H9" s="37" t="s">
        <v>141</v>
      </c>
      <c r="I9" s="37" t="s">
        <v>142</v>
      </c>
      <c r="J9" s="37" t="s">
        <v>143</v>
      </c>
      <c r="K9" s="37" t="s">
        <v>144</v>
      </c>
      <c r="L9" s="37" t="s">
        <v>145</v>
      </c>
    </row>
    <row r="10" spans="1:12" x14ac:dyDescent="0.2">
      <c r="A10" s="5" t="s">
        <v>146</v>
      </c>
      <c r="B10" s="38">
        <f>SUMPRODUCT((('Tests physiques'!$M$5:$M$604="à besoin")+('Tests physiques'!$M$5:$M$604="fragile")+('Tests physiques'!$M$5:$M$604="satisfaisant"))*(('Tests physiques'!$AQ$5:$AQ$604=1)))</f>
        <v>4</v>
      </c>
      <c r="C10" s="38">
        <f>SUMPRODUCT(('Tests physiques'!$M$5:$M$604="à besoin")*(('Tests physiques'!$AQ$5:$AQ$604=1)))</f>
        <v>0</v>
      </c>
      <c r="D10" s="38">
        <f>SUMPRODUCT(('Tests physiques'!$M$5:$M$604="fragile")*(('Tests physiques'!$AQ$5:$AQ$604=1)))</f>
        <v>0</v>
      </c>
      <c r="E10" s="38">
        <f>SUMPRODUCT(('Tests physiques'!$M$5:$M$604="satisfaisant")*(('Tests physiques'!$AQ$5:$AQ$604=1)))</f>
        <v>4</v>
      </c>
      <c r="F10" s="39">
        <f t="shared" ref="F10:F15" si="0">IFERROR(C10/B10,0)</f>
        <v>0</v>
      </c>
      <c r="G10" s="39">
        <f t="shared" ref="G10:G15" si="1">IFERROR(D10/B10,0)</f>
        <v>0</v>
      </c>
      <c r="H10" s="39">
        <f t="shared" ref="H10:H15" si="2">IFERROR(E10/B10,0)</f>
        <v>1</v>
      </c>
      <c r="I10" s="38">
        <f>IF(SUMPRODUCT(ISNUMBER('Tests physiques'!$J$5:$J$604)*(('Tests physiques'!$AQ$5:$AQ$604=1)))=0,"",SUMPRODUCT(IF(ISNUMBER('Tests physiques'!$J$5:$J$604),'Tests physiques'!$J$5:$J$604,0)*ISNUMBER('Tests physiques'!$J$5:$J$604)*(('Tests physiques'!$AQ$5:$AQ$604=1)))/SUMPRODUCT(ISNUMBER('Tests physiques'!$J$5:$J$604)*(('Tests physiques'!$AQ$5:$AQ$604=1))))</f>
        <v>8.25</v>
      </c>
      <c r="J10" s="38">
        <f>IF(SUMPRODUCT(ISNUMBER('Tests physiques'!$J$5:$J$604)*(('Tests physiques'!$AQ$5:$AQ$604=1)))&lt;2,"",SQRT(MAX(0,SUMPRODUCT(IF(ISNUMBER('Tests physiques'!$J$5:$J$604)*(('Tests physiques'!$AQ$5:$AQ$604=1))&gt;0,(IF(ISNUMBER('Tests physiques'!$J$5:$J$604),'Tests physiques'!$J$5:$J$604,0)-SUMPRODUCT(IF(ISNUMBER('Tests physiques'!$J$5:$J$604),'Tests physiques'!$J$5:$J$604,0)*ISNUMBER('Tests physiques'!$J$5:$J$604)*(('Tests physiques'!$AQ$5:$AQ$604=1)))/SUMPRODUCT(ISNUMBER('Tests physiques'!$J$5:$J$604)*(('Tests physiques'!$AQ$5:$AQ$604=1))))^2,0))/(SUMPRODUCT(ISNUMBER('Tests physiques'!$J$5:$J$604)*(('Tests physiques'!$AQ$5:$AQ$604=1)))-1))))</f>
        <v>0.72168783648703227</v>
      </c>
      <c r="K10" s="38">
        <f>IF(SUMPRODUCT(ISNUMBER('Tests physiques'!$J$5:$J$604)*(('Tests physiques'!$AQ$5:$AQ$604=1)))=0,"",SUMPRODUCT(MIN(IF(ISNUMBER('Tests physiques'!$J$5:$J$604)*(('Tests physiques'!$AQ$5:$AQ$604=1))&gt;0,IF(ISNUMBER('Tests physiques'!$J$5:$J$604),'Tests physiques'!$J$5:$J$604,0),9E+99))))</f>
        <v>5</v>
      </c>
      <c r="L10" s="38">
        <f>IF(SUMPRODUCT(ISNUMBER('Tests physiques'!$J$5:$J$604)*(('Tests physiques'!$AQ$5:$AQ$604=1)))=0,"",SUMPRODUCT(MAX(IF(ISNUMBER('Tests physiques'!$J$5:$J$604)*(('Tests physiques'!$AQ$5:$AQ$604=1))&gt;0,IF(ISNUMBER('Tests physiques'!$J$5:$J$604),'Tests physiques'!$J$5:$J$604,0),-9E+99))))</f>
        <v>10</v>
      </c>
    </row>
    <row r="11" spans="1:12" x14ac:dyDescent="0.2">
      <c r="A11" s="5" t="s">
        <v>147</v>
      </c>
      <c r="B11" s="38">
        <f>SUMPRODUCT((('Tests physiques'!$M$5:$M$604="à besoin")+('Tests physiques'!$M$5:$M$604="fragile")+('Tests physiques'!$M$5:$M$604="satisfaisant"))*(('Tests physiques'!$AQ$5:$AQ$604=1)*('Tests physiques'!$G$5:$G$604="M")))</f>
        <v>3</v>
      </c>
      <c r="C11" s="38">
        <f>SUMPRODUCT(('Tests physiques'!$M$5:$M$604="à besoin")*(('Tests physiques'!$AQ$5:$AQ$604=1)*('Tests physiques'!$G$5:$G$604="M")))</f>
        <v>0</v>
      </c>
      <c r="D11" s="38">
        <f>SUMPRODUCT(('Tests physiques'!$M$5:$M$604="fragile")*(('Tests physiques'!$AQ$5:$AQ$604=1)*('Tests physiques'!$G$5:$G$604="M")))</f>
        <v>0</v>
      </c>
      <c r="E11" s="38">
        <f>SUMPRODUCT(('Tests physiques'!$M$5:$M$604="satisfaisant")*(('Tests physiques'!$AQ$5:$AQ$604=1)*('Tests physiques'!$G$5:$G$604="M")))</f>
        <v>3</v>
      </c>
      <c r="F11" s="39">
        <f t="shared" si="0"/>
        <v>0</v>
      </c>
      <c r="G11" s="39">
        <f t="shared" si="1"/>
        <v>0</v>
      </c>
      <c r="H11" s="39">
        <f t="shared" si="2"/>
        <v>1</v>
      </c>
      <c r="I11" s="38">
        <f>IF(SUMPRODUCT(ISNUMBER('Tests physiques'!$J$5:$J$604)*(('Tests physiques'!$AQ$5:$AQ$604=1)*('Tests physiques'!$G$5:$G$604="M")))=0,"",SUMPRODUCT(IF(ISNUMBER('Tests physiques'!$J$5:$J$604),'Tests physiques'!$J$5:$J$604,0)*ISNUMBER('Tests physiques'!$J$5:$J$604)*(('Tests physiques'!$AQ$5:$AQ$604=1)*('Tests physiques'!$G$5:$G$604="M")))/SUMPRODUCT(ISNUMBER('Tests physiques'!$J$5:$J$604)*(('Tests physiques'!$AQ$5:$AQ$604=1)*('Tests physiques'!$G$5:$G$604="M"))))</f>
        <v>8.6666666666666661</v>
      </c>
      <c r="J11" s="38">
        <f>IF(SUMPRODUCT(ISNUMBER('Tests physiques'!$J$5:$J$604)*(('Tests physiques'!$AQ$5:$AQ$604=1)*('Tests physiques'!$G$5:$G$604="M")))&lt;2,"",SQRT(MAX(0,SUMPRODUCT(IF(ISNUMBER('Tests physiques'!$J$5:$J$604)*(('Tests physiques'!$AQ$5:$AQ$604=1)*('Tests physiques'!$G$5:$G$604="M"))&gt;0,(IF(ISNUMBER('Tests physiques'!$J$5:$J$604),'Tests physiques'!$J$5:$J$604,0)-SUMPRODUCT(IF(ISNUMBER('Tests physiques'!$J$5:$J$604),'Tests physiques'!$J$5:$J$604,0)*ISNUMBER('Tests physiques'!$J$5:$J$604)*(('Tests physiques'!$AQ$5:$AQ$604=1)*('Tests physiques'!$G$5:$G$604="M")))/SUMPRODUCT(ISNUMBER('Tests physiques'!$J$5:$J$604)*(('Tests physiques'!$AQ$5:$AQ$604=1)*('Tests physiques'!$G$5:$G$604="M"))))^2,0))/(SUMPRODUCT(ISNUMBER('Tests physiques'!$J$5:$J$604)*(('Tests physiques'!$AQ$5:$AQ$604=1)*('Tests physiques'!$G$5:$G$604="M")))-1))))</f>
        <v>0</v>
      </c>
      <c r="K11" s="38">
        <f>IF(SUMPRODUCT(ISNUMBER('Tests physiques'!$J$5:$J$604)*(('Tests physiques'!$AQ$5:$AQ$604=1)*('Tests physiques'!$G$5:$G$604="M")))=0,"",SUMPRODUCT(MIN(IF(ISNUMBER('Tests physiques'!$J$5:$J$604)*(('Tests physiques'!$AQ$5:$AQ$604=1)*('Tests physiques'!$G$5:$G$604="M"))&gt;0,IF(ISNUMBER('Tests physiques'!$J$5:$J$604),'Tests physiques'!$J$5:$J$604,0),9E+99))))</f>
        <v>8.9999999999999999E+99</v>
      </c>
      <c r="L11" s="38">
        <f>IF(SUMPRODUCT(ISNUMBER('Tests physiques'!$J$5:$J$604)*(('Tests physiques'!$AQ$5:$AQ$604=1)*('Tests physiques'!$G$5:$G$604="M")))=0,"",SUMPRODUCT(MAX(IF(ISNUMBER('Tests physiques'!$J$5:$J$604)*(('Tests physiques'!$AQ$5:$AQ$604=1)*('Tests physiques'!$G$5:$G$604="M"))&gt;0,IF(ISNUMBER('Tests physiques'!$J$5:$J$604),'Tests physiques'!$J$5:$J$604,0),-9E+99))))</f>
        <v>-8.9999999999999999E+99</v>
      </c>
    </row>
    <row r="12" spans="1:12" x14ac:dyDescent="0.2">
      <c r="A12" s="5" t="s">
        <v>148</v>
      </c>
      <c r="B12" s="38">
        <f>SUMPRODUCT((('Tests physiques'!$M$5:$M$604="à besoin")+('Tests physiques'!$M$5:$M$604="fragile")+('Tests physiques'!$M$5:$M$604="satisfaisant"))*(('Tests physiques'!$AQ$5:$AQ$604=1)*('Tests physiques'!$G$5:$G$604="F")))</f>
        <v>1</v>
      </c>
      <c r="C12" s="38">
        <f>SUMPRODUCT(('Tests physiques'!$M$5:$M$604="à besoin")*(('Tests physiques'!$AQ$5:$AQ$604=1)*('Tests physiques'!$G$5:$G$604="F")))</f>
        <v>0</v>
      </c>
      <c r="D12" s="38">
        <f>SUMPRODUCT(('Tests physiques'!$M$5:$M$604="fragile")*(('Tests physiques'!$AQ$5:$AQ$604=1)*('Tests physiques'!$G$5:$G$604="F")))</f>
        <v>0</v>
      </c>
      <c r="E12" s="38">
        <f>SUMPRODUCT(('Tests physiques'!$M$5:$M$604="satisfaisant")*(('Tests physiques'!$AQ$5:$AQ$604=1)*('Tests physiques'!$G$5:$G$604="F")))</f>
        <v>1</v>
      </c>
      <c r="F12" s="39">
        <f t="shared" si="0"/>
        <v>0</v>
      </c>
      <c r="G12" s="39">
        <f t="shared" si="1"/>
        <v>0</v>
      </c>
      <c r="H12" s="39">
        <f t="shared" si="2"/>
        <v>1</v>
      </c>
      <c r="I12" s="38">
        <f>IF(SUMPRODUCT(ISNUMBER('Tests physiques'!$J$5:$J$604)*(('Tests physiques'!$AQ$5:$AQ$604=1)*('Tests physiques'!$G$5:$G$604="F")))=0,"",SUMPRODUCT(IF(ISNUMBER('Tests physiques'!$J$5:$J$604),'Tests physiques'!$J$5:$J$604,0)*ISNUMBER('Tests physiques'!$J$5:$J$604)*(('Tests physiques'!$AQ$5:$AQ$604=1)*('Tests physiques'!$G$5:$G$604="F")))/SUMPRODUCT(ISNUMBER('Tests physiques'!$J$5:$J$604)*(('Tests physiques'!$AQ$5:$AQ$604=1)*('Tests physiques'!$G$5:$G$604="F"))))</f>
        <v>7</v>
      </c>
      <c r="J12" s="38" t="str">
        <f>IF(SUMPRODUCT(ISNUMBER('Tests physiques'!$J$5:$J$604)*(('Tests physiques'!$AQ$5:$AQ$604=1)*('Tests physiques'!$G$5:$G$604="F")))&lt;2,"",SQRT(MAX(0,SUMPRODUCT(IF(ISNUMBER('Tests physiques'!$J$5:$J$604)*(('Tests physiques'!$AQ$5:$AQ$604=1)*('Tests physiques'!$G$5:$G$604="F"))&gt;0,(IF(ISNUMBER('Tests physiques'!$J$5:$J$604),'Tests physiques'!$J$5:$J$604,0)-SUMPRODUCT(IF(ISNUMBER('Tests physiques'!$J$5:$J$604),'Tests physiques'!$J$5:$J$604,0)*ISNUMBER('Tests physiques'!$J$5:$J$604)*(('Tests physiques'!$AQ$5:$AQ$604=1)*('Tests physiques'!$G$5:$G$604="F")))/SUMPRODUCT(ISNUMBER('Tests physiques'!$J$5:$J$604)*(('Tests physiques'!$AQ$5:$AQ$604=1)*('Tests physiques'!$G$5:$G$604="F"))))^2,0))/(SUMPRODUCT(ISNUMBER('Tests physiques'!$J$5:$J$604)*(('Tests physiques'!$AQ$5:$AQ$604=1)*('Tests physiques'!$G$5:$G$604="F")))-1))))</f>
        <v/>
      </c>
      <c r="K12" s="38">
        <f>IF(SUMPRODUCT(ISNUMBER('Tests physiques'!$J$5:$J$604)*(('Tests physiques'!$AQ$5:$AQ$604=1)*('Tests physiques'!$G$5:$G$604="F")))=0,"",SUMPRODUCT(MIN(IF(ISNUMBER('Tests physiques'!$J$5:$J$604)*(('Tests physiques'!$AQ$5:$AQ$604=1)*('Tests physiques'!$G$5:$G$604="F"))&gt;0,IF(ISNUMBER('Tests physiques'!$J$5:$J$604),'Tests physiques'!$J$5:$J$604,0),9E+99))))</f>
        <v>8.9999999999999999E+99</v>
      </c>
      <c r="L12" s="38">
        <f>IF(SUMPRODUCT(ISNUMBER('Tests physiques'!$J$5:$J$604)*(('Tests physiques'!$AQ$5:$AQ$604=1)*('Tests physiques'!$G$5:$G$604="F")))=0,"",SUMPRODUCT(MAX(IF(ISNUMBER('Tests physiques'!$J$5:$J$604)*(('Tests physiques'!$AQ$5:$AQ$604=1)*('Tests physiques'!$G$5:$G$604="F"))&gt;0,IF(ISNUMBER('Tests physiques'!$J$5:$J$604),'Tests physiques'!$J$5:$J$604,0),-9E+99))))</f>
        <v>-8.9999999999999999E+99</v>
      </c>
    </row>
    <row r="13" spans="1:12" x14ac:dyDescent="0.2">
      <c r="A13" s="40" t="s">
        <v>233</v>
      </c>
      <c r="B13" s="38">
        <f>SUMPRODUCT((('Tests physiques'!$M$5:$M$604="à besoin")+('Tests physiques'!$M$5:$M$604="fragile")+('Tests physiques'!$M$5:$M$604="satisfaisant"))*(('Tests physiques'!$AQ$5:$AQ$604=1)*('Tests physiques'!$AO$5:$AO$604=1)))</f>
        <v>4</v>
      </c>
      <c r="C13" s="38">
        <f>SUMPRODUCT(('Tests physiques'!$M$5:$M$604="à besoin")*(('Tests physiques'!$AQ$5:$AQ$604=1)*('Tests physiques'!$AO$5:$AO$604=1)))</f>
        <v>0</v>
      </c>
      <c r="D13" s="38">
        <f>SUMPRODUCT(('Tests physiques'!$M$5:$M$604="fragile")*(('Tests physiques'!$AQ$5:$AQ$604=1)*('Tests physiques'!$AO$5:$AO$604=1)))</f>
        <v>0</v>
      </c>
      <c r="E13" s="38">
        <f>SUMPRODUCT(('Tests physiques'!$M$5:$M$604="satisfaisant")*(('Tests physiques'!$AQ$5:$AQ$604=1)*('Tests physiques'!$AO$5:$AO$604=1)))</f>
        <v>4</v>
      </c>
      <c r="F13" s="39">
        <f t="shared" si="0"/>
        <v>0</v>
      </c>
      <c r="G13" s="39">
        <f t="shared" si="1"/>
        <v>0</v>
      </c>
      <c r="H13" s="39">
        <f t="shared" si="2"/>
        <v>1</v>
      </c>
      <c r="I13" s="38">
        <f>IF(SUMPRODUCT(ISNUMBER('Tests physiques'!$J$5:$J$604)*(('Tests physiques'!$AQ$5:$AQ$604=1)*('Tests physiques'!$AO$5:$AO$604=1)))=0,"",SUMPRODUCT(IF(ISNUMBER('Tests physiques'!$J$5:$J$604),'Tests physiques'!$J$5:$J$604,0)*ISNUMBER('Tests physiques'!$J$5:$J$604)*(('Tests physiques'!$AQ$5:$AQ$604=1)*('Tests physiques'!$AO$5:$AO$604=1)))/SUMPRODUCT(ISNUMBER('Tests physiques'!$J$5:$J$604)*(('Tests physiques'!$AQ$5:$AQ$604=1)*('Tests physiques'!$AO$5:$AO$604=1))))</f>
        <v>8.25</v>
      </c>
      <c r="J13" s="38">
        <f>IF(SUMPRODUCT(ISNUMBER('Tests physiques'!$J$5:$J$604)*(('Tests physiques'!$AQ$5:$AQ$604=1)*('Tests physiques'!$AO$5:$AO$604=1)))&lt;2,"",SQRT(MAX(0,SUMPRODUCT(IF(ISNUMBER('Tests physiques'!$J$5:$J$604)*(('Tests physiques'!$AQ$5:$AQ$604=1)*('Tests physiques'!$AO$5:$AO$604=1))&gt;0,(IF(ISNUMBER('Tests physiques'!$J$5:$J$604),'Tests physiques'!$J$5:$J$604,0)-SUMPRODUCT(IF(ISNUMBER('Tests physiques'!$J$5:$J$604),'Tests physiques'!$J$5:$J$604,0)*ISNUMBER('Tests physiques'!$J$5:$J$604)*(('Tests physiques'!$AQ$5:$AQ$604=1)*('Tests physiques'!$AO$5:$AO$604=1)))/SUMPRODUCT(ISNUMBER('Tests physiques'!$J$5:$J$604)*(('Tests physiques'!$AQ$5:$AQ$604=1)*('Tests physiques'!$AO$5:$AO$604=1))))^2,0))/(SUMPRODUCT(ISNUMBER('Tests physiques'!$J$5:$J$604)*(('Tests physiques'!$AQ$5:$AQ$604=1)*('Tests physiques'!$AO$5:$AO$604=1)))-1))))</f>
        <v>1.0103629710818451</v>
      </c>
      <c r="K13" s="38">
        <f>IF(SUMPRODUCT(ISNUMBER('Tests physiques'!$J$5:$J$604)*(('Tests physiques'!$AQ$5:$AQ$604=1)*('Tests physiques'!$AO$5:$AO$604=1)))=0,"",SUMPRODUCT(MIN(IF(ISNUMBER('Tests physiques'!$J$5:$J$604)*(('Tests physiques'!$AQ$5:$AQ$604=1)*('Tests physiques'!$AO$5:$AO$604=1))&gt;0,IF(ISNUMBER('Tests physiques'!$J$5:$J$604),'Tests physiques'!$J$5:$J$604,0),9E+99))))</f>
        <v>5</v>
      </c>
      <c r="L13" s="38">
        <f>IF(SUMPRODUCT(ISNUMBER('Tests physiques'!$J$5:$J$604)*(('Tests physiques'!$AQ$5:$AQ$604=1)*('Tests physiques'!$AO$5:$AO$604=1)))=0,"",SUMPRODUCT(MAX(IF(ISNUMBER('Tests physiques'!$J$5:$J$604)*(('Tests physiques'!$AQ$5:$AQ$604=1)*('Tests physiques'!$AO$5:$AO$604=1))&gt;0,IF(ISNUMBER('Tests physiques'!$J$5:$J$604),'Tests physiques'!$J$5:$J$604,0),-9E+99))))</f>
        <v>10</v>
      </c>
    </row>
    <row r="14" spans="1:12" x14ac:dyDescent="0.2">
      <c r="A14" s="40" t="s">
        <v>234</v>
      </c>
      <c r="B14" s="38">
        <f>SUMPRODUCT((('Tests physiques'!$M$5:$M$604="à besoin")+('Tests physiques'!$M$5:$M$604="fragile")+('Tests physiques'!$M$5:$M$604="satisfaisant"))*(('Tests physiques'!$AQ$5:$AQ$604=1)*('Tests physiques'!$G$5:$G$604="M")*('Tests physiques'!$AO$5:$AO$604=1)))</f>
        <v>3</v>
      </c>
      <c r="C14" s="38">
        <f>SUMPRODUCT(('Tests physiques'!$M$5:$M$604="à besoin")*(('Tests physiques'!$AQ$5:$AQ$604=1)*('Tests physiques'!$G$5:$G$604="M")*('Tests physiques'!$AO$5:$AO$604=1)))</f>
        <v>0</v>
      </c>
      <c r="D14" s="38">
        <f>SUMPRODUCT(('Tests physiques'!$M$5:$M$604="fragile")*(('Tests physiques'!$AQ$5:$AQ$604=1)*('Tests physiques'!$G$5:$G$604="M")*('Tests physiques'!$AO$5:$AO$604=1)))</f>
        <v>0</v>
      </c>
      <c r="E14" s="38">
        <f>SUMPRODUCT(('Tests physiques'!$M$5:$M$604="satisfaisant")*(('Tests physiques'!$AQ$5:$AQ$604=1)*('Tests physiques'!$G$5:$G$604="M")*('Tests physiques'!$AO$5:$AO$604=1)))</f>
        <v>3</v>
      </c>
      <c r="F14" s="39">
        <f t="shared" si="0"/>
        <v>0</v>
      </c>
      <c r="G14" s="39">
        <f t="shared" si="1"/>
        <v>0</v>
      </c>
      <c r="H14" s="39">
        <f t="shared" si="2"/>
        <v>1</v>
      </c>
      <c r="I14" s="38">
        <f>IF(SUMPRODUCT(ISNUMBER('Tests physiques'!$J$5:$J$604)*(('Tests physiques'!$AQ$5:$AQ$604=1)*('Tests physiques'!$G$5:$G$604="M")*('Tests physiques'!$AO$5:$AO$604=1)))=0,"",SUMPRODUCT(IF(ISNUMBER('Tests physiques'!$J$5:$J$604),'Tests physiques'!$J$5:$J$604,0)*ISNUMBER('Tests physiques'!$J$5:$J$604)*(('Tests physiques'!$AQ$5:$AQ$604=1)*('Tests physiques'!$G$5:$G$604="M")*('Tests physiques'!$AO$5:$AO$604=1)))/SUMPRODUCT(ISNUMBER('Tests physiques'!$J$5:$J$604)*(('Tests physiques'!$AQ$5:$AQ$604=1)*('Tests physiques'!$G$5:$G$604="M")*('Tests physiques'!$AO$5:$AO$604=1))))</f>
        <v>0</v>
      </c>
      <c r="J14" s="38">
        <f>IF(SUMPRODUCT(ISNUMBER('Tests physiques'!$J$5:$J$604)*(('Tests physiques'!$AQ$5:$AQ$604=1)*('Tests physiques'!$G$5:$G$604="M")*('Tests physiques'!$AO$5:$AO$604=1)))&lt;2,"",SQRT(MAX(0,SUMPRODUCT(IF(ISNUMBER('Tests physiques'!$J$5:$J$604)*(('Tests physiques'!$AQ$5:$AQ$604=1)*('Tests physiques'!$G$5:$G$604="M")*('Tests physiques'!$AO$5:$AO$604=1))&gt;0,(IF(ISNUMBER('Tests physiques'!$J$5:$J$604),'Tests physiques'!$J$5:$J$604,0)-SUMPRODUCT(IF(ISNUMBER('Tests physiques'!$J$5:$J$604),'Tests physiques'!$J$5:$J$604,0)*ISNUMBER('Tests physiques'!$J$5:$J$604)*(('Tests physiques'!$AQ$5:$AQ$604=1)*('Tests physiques'!$G$5:$G$604="M")*('Tests physiques'!$AO$5:$AO$604=1)))/SUMPRODUCT(ISNUMBER('Tests physiques'!$J$5:$J$604)*(('Tests physiques'!$AQ$5:$AQ$604=1)*('Tests physiques'!$G$5:$G$604="M")*('Tests physiques'!$AO$5:$AO$604=1))))^2,0))/(SUMPRODUCT(ISNUMBER('Tests physiques'!$J$5:$J$604)*(('Tests physiques'!$AQ$5:$AQ$604=1)*('Tests physiques'!$G$5:$G$604="M")*('Tests physiques'!$AO$5:$AO$604=1)))-1))))</f>
        <v>0</v>
      </c>
      <c r="K14" s="38">
        <f>IF(SUMPRODUCT(ISNUMBER('Tests physiques'!$J$5:$J$604)*(('Tests physiques'!$AQ$5:$AQ$604=1)*('Tests physiques'!$G$5:$G$604="M")*('Tests physiques'!$AO$5:$AO$604=1)))=0,"",SUMPRODUCT(MIN(IF(ISNUMBER('Tests physiques'!$J$5:$J$604)*(('Tests physiques'!$AQ$5:$AQ$604=1)*('Tests physiques'!$G$5:$G$604="M")*('Tests physiques'!$AO$5:$AO$604=1))&gt;0,IF(ISNUMBER('Tests physiques'!$J$5:$J$604),'Tests physiques'!$J$5:$J$604,0),9E+99))))</f>
        <v>8.9999999999999999E+99</v>
      </c>
      <c r="L14" s="38">
        <f>IF(SUMPRODUCT(ISNUMBER('Tests physiques'!$J$5:$J$604)*(('Tests physiques'!$AQ$5:$AQ$604=1)*('Tests physiques'!$G$5:$G$604="M")*('Tests physiques'!$AO$5:$AO$604=1)))=0,"",SUMPRODUCT(MAX(IF(ISNUMBER('Tests physiques'!$J$5:$J$604)*(('Tests physiques'!$AQ$5:$AQ$604=1)*('Tests physiques'!$G$5:$G$604="M")*('Tests physiques'!$AO$5:$AO$604=1))&gt;0,IF(ISNUMBER('Tests physiques'!$J$5:$J$604),'Tests physiques'!$J$5:$J$604,0),-9E+99))))</f>
        <v>-8.9999999999999999E+99</v>
      </c>
    </row>
    <row r="15" spans="1:12" x14ac:dyDescent="0.2">
      <c r="A15" s="40" t="s">
        <v>235</v>
      </c>
      <c r="B15" s="38">
        <f>SUMPRODUCT((('Tests physiques'!$M$5:$M$604="à besoin")+('Tests physiques'!$M$5:$M$604="fragile")+('Tests physiques'!$M$5:$M$604="satisfaisant"))*(('Tests physiques'!$AQ$5:$AQ$604=1)*('Tests physiques'!$G$5:$G$604="F")*('Tests physiques'!$AO$5:$AO$604=1)))</f>
        <v>1</v>
      </c>
      <c r="C15" s="38">
        <f>SUMPRODUCT(('Tests physiques'!$M$5:$M$604="à besoin")*(('Tests physiques'!$AQ$5:$AQ$604=1)*('Tests physiques'!$G$5:$G$604="F")*('Tests physiques'!$AO$5:$AO$604=1)))</f>
        <v>0</v>
      </c>
      <c r="D15" s="38">
        <f>SUMPRODUCT(('Tests physiques'!$M$5:$M$604="fragile")*(('Tests physiques'!$AQ$5:$AQ$604=1)*('Tests physiques'!$G$5:$G$604="F")*('Tests physiques'!$AO$5:$AO$604=1)))</f>
        <v>0</v>
      </c>
      <c r="E15" s="38">
        <f>SUMPRODUCT(('Tests physiques'!$M$5:$M$604="satisfaisant")*(('Tests physiques'!$AQ$5:$AQ$604=1)*('Tests physiques'!$G$5:$G$604="F")*('Tests physiques'!$AO$5:$AO$604=1)))</f>
        <v>1</v>
      </c>
      <c r="F15" s="39">
        <f t="shared" si="0"/>
        <v>0</v>
      </c>
      <c r="G15" s="39">
        <f t="shared" si="1"/>
        <v>0</v>
      </c>
      <c r="H15" s="39">
        <f t="shared" si="2"/>
        <v>1</v>
      </c>
      <c r="I15" s="38">
        <f>IF(SUMPRODUCT(ISNUMBER('Tests physiques'!$J$5:$J$604)*(('Tests physiques'!$AQ$5:$AQ$604=1)*('Tests physiques'!$G$5:$G$604="F")*('Tests physiques'!$AO$5:$AO$604=1)))=0,"",SUMPRODUCT(IF(ISNUMBER('Tests physiques'!$J$5:$J$604),'Tests physiques'!$J$5:$J$604,0)*ISNUMBER('Tests physiques'!$J$5:$J$604)*(('Tests physiques'!$AQ$5:$AQ$604=1)*('Tests physiques'!$G$5:$G$604="F")*('Tests physiques'!$AO$5:$AO$604=1)))/SUMPRODUCT(ISNUMBER('Tests physiques'!$J$5:$J$604)*(('Tests physiques'!$AQ$5:$AQ$604=1)*('Tests physiques'!$G$5:$G$604="F")*('Tests physiques'!$AO$5:$AO$604=1))))</f>
        <v>0</v>
      </c>
      <c r="J15" s="38" t="str">
        <f>IF(SUMPRODUCT(ISNUMBER('Tests physiques'!$J$5:$J$604)*(('Tests physiques'!$AQ$5:$AQ$604=1)*('Tests physiques'!$G$5:$G$604="F")*('Tests physiques'!$AO$5:$AO$604=1)))&lt;2,"",SQRT(MAX(0,SUMPRODUCT(IF(ISNUMBER('Tests physiques'!$J$5:$J$604)*(('Tests physiques'!$AQ$5:$AQ$604=1)*('Tests physiques'!$G$5:$G$604="F")*('Tests physiques'!$AO$5:$AO$604=1))&gt;0,(IF(ISNUMBER('Tests physiques'!$J$5:$J$604),'Tests physiques'!$J$5:$J$604,0)-SUMPRODUCT(IF(ISNUMBER('Tests physiques'!$J$5:$J$604),'Tests physiques'!$J$5:$J$604,0)*ISNUMBER('Tests physiques'!$J$5:$J$604)*(('Tests physiques'!$AQ$5:$AQ$604=1)*('Tests physiques'!$G$5:$G$604="F")*('Tests physiques'!$AO$5:$AO$604=1)))/SUMPRODUCT(ISNUMBER('Tests physiques'!$J$5:$J$604)*(('Tests physiques'!$AQ$5:$AQ$604=1)*('Tests physiques'!$G$5:$G$604="F")*('Tests physiques'!$AO$5:$AO$604=1))))^2,0))/(SUMPRODUCT(ISNUMBER('Tests physiques'!$J$5:$J$604)*(('Tests physiques'!$AQ$5:$AQ$604=1)*('Tests physiques'!$G$5:$G$604="F")*('Tests physiques'!$AO$5:$AO$604=1)))-1))))</f>
        <v/>
      </c>
      <c r="K15" s="38">
        <f>IF(SUMPRODUCT(ISNUMBER('Tests physiques'!$J$5:$J$604)*(('Tests physiques'!$AQ$5:$AQ$604=1)*('Tests physiques'!$G$5:$G$604="F")*('Tests physiques'!$AO$5:$AO$604=1)))=0,"",SUMPRODUCT(MIN(IF(ISNUMBER('Tests physiques'!$J$5:$J$604)*(('Tests physiques'!$AQ$5:$AQ$604=1)*('Tests physiques'!$G$5:$G$604="F")*('Tests physiques'!$AO$5:$AO$604=1))&gt;0,IF(ISNUMBER('Tests physiques'!$J$5:$J$604),'Tests physiques'!$J$5:$J$604,0),9E+99))))</f>
        <v>8.9999999999999999E+99</v>
      </c>
      <c r="L15" s="38">
        <f>IF(SUMPRODUCT(ISNUMBER('Tests physiques'!$J$5:$J$604)*(('Tests physiques'!$AQ$5:$AQ$604=1)*('Tests physiques'!$G$5:$G$604="F")*('Tests physiques'!$AO$5:$AO$604=1)))=0,"",SUMPRODUCT(MAX(IF(ISNUMBER('Tests physiques'!$J$5:$J$604)*(('Tests physiques'!$AQ$5:$AQ$604=1)*('Tests physiques'!$G$5:$G$604="F")*('Tests physiques'!$AO$5:$AO$604=1))&gt;0,IF(ISNUMBER('Tests physiques'!$J$5:$J$604),'Tests physiques'!$J$5:$J$604,0),-9E+99))))</f>
        <v>-8.9999999999999999E+99</v>
      </c>
    </row>
    <row r="17" spans="1:12" ht="22" customHeight="1" x14ac:dyDescent="0.2">
      <c r="A17" s="94" t="s">
        <v>63</v>
      </c>
      <c r="B17" s="71"/>
      <c r="C17" s="71"/>
      <c r="D17" s="71"/>
      <c r="E17" s="71"/>
      <c r="F17" s="71"/>
      <c r="G17" s="71"/>
      <c r="H17" s="71"/>
      <c r="I17" s="71"/>
      <c r="J17" s="71"/>
      <c r="K17" s="71"/>
      <c r="L17" s="71"/>
    </row>
    <row r="18" spans="1:12" ht="28" customHeight="1" x14ac:dyDescent="0.2">
      <c r="A18" s="37" t="s">
        <v>134</v>
      </c>
      <c r="B18" s="37" t="s">
        <v>135</v>
      </c>
      <c r="C18" s="37" t="s">
        <v>136</v>
      </c>
      <c r="D18" s="37" t="s">
        <v>137</v>
      </c>
      <c r="E18" s="37" t="s">
        <v>138</v>
      </c>
      <c r="F18" s="37" t="s">
        <v>139</v>
      </c>
      <c r="G18" s="37" t="s">
        <v>140</v>
      </c>
      <c r="H18" s="37" t="s">
        <v>141</v>
      </c>
      <c r="I18" s="37" t="s">
        <v>142</v>
      </c>
      <c r="J18" s="37" t="s">
        <v>143</v>
      </c>
      <c r="K18" s="37" t="s">
        <v>144</v>
      </c>
      <c r="L18" s="37" t="s">
        <v>145</v>
      </c>
    </row>
    <row r="19" spans="1:12" x14ac:dyDescent="0.2">
      <c r="A19" s="5" t="s">
        <v>146</v>
      </c>
      <c r="B19" s="38">
        <f>SUMPRODUCT((('Tests physiques'!$P$5:$P$604="à besoin")+('Tests physiques'!$P$5:$P$604="fragile")+('Tests physiques'!$P$5:$P$604="satisfaisant"))*(('Tests physiques'!$AQ$5:$AQ$604=1)))</f>
        <v>3</v>
      </c>
      <c r="C19" s="38">
        <f>SUMPRODUCT(('Tests physiques'!$P$5:$P$604="à besoin")*(('Tests physiques'!$AQ$5:$AQ$604=1)))</f>
        <v>2</v>
      </c>
      <c r="D19" s="38">
        <f>SUMPRODUCT(('Tests physiques'!$P$5:$P$604="fragile")*(('Tests physiques'!$AQ$5:$AQ$604=1)))</f>
        <v>1</v>
      </c>
      <c r="E19" s="38">
        <f>SUMPRODUCT(('Tests physiques'!$P$5:$P$604="satisfaisant")*(('Tests physiques'!$AQ$5:$AQ$604=1)))</f>
        <v>0</v>
      </c>
      <c r="F19" s="39">
        <f>IFERROR(C19/B19,0)</f>
        <v>0.66666666666666663</v>
      </c>
      <c r="G19" s="39">
        <f>IFERROR(D19/B19,0)</f>
        <v>0.33333333333333331</v>
      </c>
      <c r="H19" s="39">
        <f>IFERROR(E19/B19,0)</f>
        <v>0</v>
      </c>
      <c r="I19" s="41">
        <f>IF(SUMPRODUCT(ISNUMBER('Tests physiques'!$O$5:$O$604)*(('Tests physiques'!$AQ$5:$AQ$604=1)))=0,"",SUMPRODUCT(IF(ISNUMBER('Tests physiques'!$O$5:$O$604),'Tests physiques'!$O$5:$O$604,0)*ISNUMBER('Tests physiques'!$O$5:$O$604)*(('Tests physiques'!$AQ$5:$AQ$604=1)))/SUMPRODUCT(ISNUMBER('Tests physiques'!$O$5:$O$604)*(('Tests physiques'!$AQ$5:$AQ$604=1))))</f>
        <v>0</v>
      </c>
      <c r="J19" s="41">
        <f>IF(SUMPRODUCT(ISNUMBER('Tests physiques'!$O$5:$O$604)*(('Tests physiques'!$AQ$5:$AQ$604=1)))&lt;2,"",SQRT(MAX(0,SUMPRODUCT(IF(ISNUMBER('Tests physiques'!$O$5:$O$604)*(('Tests physiques'!$AQ$5:$AQ$604=1))&gt;0,(IF(ISNUMBER('Tests physiques'!$O$5:$O$604),'Tests physiques'!$O$5:$O$604,0)-SUMPRODUCT(IF(ISNUMBER('Tests physiques'!$O$5:$O$604),'Tests physiques'!$O$5:$O$604,0)*ISNUMBER('Tests physiques'!$O$5:$O$604)*(('Tests physiques'!$AQ$5:$AQ$604=1)))/SUMPRODUCT(ISNUMBER('Tests physiques'!$O$5:$O$604)*(('Tests physiques'!$AQ$5:$AQ$604=1))))^2,0))/(SUMPRODUCT(ISNUMBER('Tests physiques'!$O$5:$O$604)*(('Tests physiques'!$AQ$5:$AQ$604=1)))-1))))</f>
        <v>0</v>
      </c>
      <c r="K19" s="41">
        <f>IF(SUMPRODUCT(ISNUMBER('Tests physiques'!$O$5:$O$604)*(('Tests physiques'!$AQ$5:$AQ$604=1)))=0,"",SUMPRODUCT(MIN(IF(ISNUMBER('Tests physiques'!$O$5:$O$604)*(('Tests physiques'!$AQ$5:$AQ$604=1))&gt;0,IF(ISNUMBER('Tests physiques'!$O$5:$O$604),'Tests physiques'!$O$5:$O$604,0),9E+99))))</f>
        <v>8.9999999999999999E+99</v>
      </c>
      <c r="L19" s="41">
        <f>IF(SUMPRODUCT(ISNUMBER('Tests physiques'!$O$5:$O$604)*(('Tests physiques'!$AQ$5:$AQ$604=1)))=0,"",SUMPRODUCT(MAX(IF(ISNUMBER('Tests physiques'!$O$5:$O$604)*(('Tests physiques'!$AQ$5:$AQ$604=1))&gt;0,IF(ISNUMBER('Tests physiques'!$O$5:$O$604),'Tests physiques'!$O$5:$O$604,0),-9E+99))))</f>
        <v>-8.9999999999999999E+99</v>
      </c>
    </row>
    <row r="20" spans="1:12" x14ac:dyDescent="0.2">
      <c r="A20" s="5" t="s">
        <v>147</v>
      </c>
      <c r="B20" s="38">
        <f>SUMPRODUCT((('Tests physiques'!$P$5:$P$604="à besoin")+('Tests physiques'!$P$5:$P$604="fragile")+('Tests physiques'!$P$5:$P$604="satisfaisant"))*(('Tests physiques'!$AQ$5:$AQ$604=1)*('Tests physiques'!$G$5:$G$604="M")))</f>
        <v>2</v>
      </c>
      <c r="C20" s="38">
        <f>SUMPRODUCT(('Tests physiques'!$P$5:$P$604="à besoin")*(('Tests physiques'!$AQ$5:$AQ$604=1)*('Tests physiques'!$G$5:$G$604="M")))</f>
        <v>2</v>
      </c>
      <c r="D20" s="38">
        <f>SUMPRODUCT(('Tests physiques'!$P$5:$P$604="fragile")*(('Tests physiques'!$AQ$5:$AQ$604=1)*('Tests physiques'!$G$5:$G$604="M")))</f>
        <v>0</v>
      </c>
      <c r="E20" s="38">
        <f>SUMPRODUCT(('Tests physiques'!$P$5:$P$604="satisfaisant")*(('Tests physiques'!$AQ$5:$AQ$604=1)*('Tests physiques'!$G$5:$G$604="M")))</f>
        <v>0</v>
      </c>
      <c r="F20" s="39">
        <f>IFERROR(C20/B20,0)</f>
        <v>1</v>
      </c>
      <c r="G20" s="39">
        <f>IFERROR(D20/B20,0)</f>
        <v>0</v>
      </c>
      <c r="H20" s="39">
        <f>IFERROR(E20/B20,0)</f>
        <v>0</v>
      </c>
      <c r="I20" s="41">
        <f>IF(SUMPRODUCT(ISNUMBER('Tests physiques'!$O$5:$O$604)*(('Tests physiques'!$AQ$5:$AQ$604=1)*('Tests physiques'!$G$5:$G$604="M")))=0,"",SUMPRODUCT(IF(ISNUMBER('Tests physiques'!$O$5:$O$604),'Tests physiques'!$O$5:$O$604,0)*ISNUMBER('Tests physiques'!$O$5:$O$604)*(('Tests physiques'!$AQ$5:$AQ$604=1)*('Tests physiques'!$G$5:$G$604="M")))/SUMPRODUCT(ISNUMBER('Tests physiques'!$O$5:$O$604)*(('Tests physiques'!$AQ$5:$AQ$604=1)*('Tests physiques'!$G$5:$G$604="M"))))</f>
        <v>0</v>
      </c>
      <c r="J20" s="41">
        <f>IF(SUMPRODUCT(ISNUMBER('Tests physiques'!$O$5:$O$604)*(('Tests physiques'!$AQ$5:$AQ$604=1)*('Tests physiques'!$G$5:$G$604="M")))&lt;2,"",SQRT(MAX(0,SUMPRODUCT(IF(ISNUMBER('Tests physiques'!$O$5:$O$604)*(('Tests physiques'!$AQ$5:$AQ$604=1)*('Tests physiques'!$G$5:$G$604="M"))&gt;0,(IF(ISNUMBER('Tests physiques'!$O$5:$O$604),'Tests physiques'!$O$5:$O$604,0)-SUMPRODUCT(IF(ISNUMBER('Tests physiques'!$O$5:$O$604),'Tests physiques'!$O$5:$O$604,0)*ISNUMBER('Tests physiques'!$O$5:$O$604)*(('Tests physiques'!$AQ$5:$AQ$604=1)*('Tests physiques'!$G$5:$G$604="M")))/SUMPRODUCT(ISNUMBER('Tests physiques'!$O$5:$O$604)*(('Tests physiques'!$AQ$5:$AQ$604=1)*('Tests physiques'!$G$5:$G$604="M"))))^2,0))/(SUMPRODUCT(ISNUMBER('Tests physiques'!$O$5:$O$604)*(('Tests physiques'!$AQ$5:$AQ$604=1)*('Tests physiques'!$G$5:$G$604="M")))-1))))</f>
        <v>0</v>
      </c>
      <c r="K20" s="41">
        <f>IF(SUMPRODUCT(ISNUMBER('Tests physiques'!$O$5:$O$604)*(('Tests physiques'!$AQ$5:$AQ$604=1)*('Tests physiques'!$G$5:$G$604="M")))=0,"",SUMPRODUCT(MIN(IF(ISNUMBER('Tests physiques'!$O$5:$O$604)*(('Tests physiques'!$AQ$5:$AQ$604=1)*('Tests physiques'!$G$5:$G$604="M"))&gt;0,IF(ISNUMBER('Tests physiques'!$O$5:$O$604),'Tests physiques'!$O$5:$O$604,0),9E+99))))</f>
        <v>8.9999999999999999E+99</v>
      </c>
      <c r="L20" s="41">
        <f>IF(SUMPRODUCT(ISNUMBER('Tests physiques'!$O$5:$O$604)*(('Tests physiques'!$AQ$5:$AQ$604=1)*('Tests physiques'!$G$5:$G$604="M")))=0,"",SUMPRODUCT(MAX(IF(ISNUMBER('Tests physiques'!$O$5:$O$604)*(('Tests physiques'!$AQ$5:$AQ$604=1)*('Tests physiques'!$G$5:$G$604="M"))&gt;0,IF(ISNUMBER('Tests physiques'!$O$5:$O$604),'Tests physiques'!$O$5:$O$604,0),-9E+99))))</f>
        <v>-8.9999999999999999E+99</v>
      </c>
    </row>
    <row r="21" spans="1:12" x14ac:dyDescent="0.2">
      <c r="A21" s="5" t="s">
        <v>148</v>
      </c>
      <c r="B21" s="38">
        <f>SUMPRODUCT((('Tests physiques'!$P$5:$P$604="à besoin")+('Tests physiques'!$P$5:$P$604="fragile")+('Tests physiques'!$P$5:$P$604="satisfaisant"))*(('Tests physiques'!$AQ$5:$AQ$604=1)*('Tests physiques'!$G$5:$G$604="F")))</f>
        <v>1</v>
      </c>
      <c r="C21" s="38">
        <f>SUMPRODUCT(('Tests physiques'!$P$5:$P$604="à besoin")*(('Tests physiques'!$AQ$5:$AQ$604=1)*('Tests physiques'!$G$5:$G$604="F")))</f>
        <v>0</v>
      </c>
      <c r="D21" s="38">
        <f>SUMPRODUCT(('Tests physiques'!$P$5:$P$604="fragile")*(('Tests physiques'!$AQ$5:$AQ$604=1)*('Tests physiques'!$G$5:$G$604="F")))</f>
        <v>1</v>
      </c>
      <c r="E21" s="38">
        <f>SUMPRODUCT(('Tests physiques'!$P$5:$P$604="satisfaisant")*(('Tests physiques'!$AQ$5:$AQ$604=1)*('Tests physiques'!$G$5:$G$604="F")))</f>
        <v>0</v>
      </c>
      <c r="F21" s="39">
        <f>IFERROR(C21/B21,0)</f>
        <v>0</v>
      </c>
      <c r="G21" s="39">
        <f>IFERROR(D21/B21,0)</f>
        <v>1</v>
      </c>
      <c r="H21" s="39">
        <f>IFERROR(E21/B21,0)</f>
        <v>0</v>
      </c>
      <c r="I21" s="41">
        <f>IF(SUMPRODUCT(ISNUMBER('Tests physiques'!$O$5:$O$604)*(('Tests physiques'!$AQ$5:$AQ$604=1)*('Tests physiques'!$G$5:$G$604="F")))=0,"",SUMPRODUCT(IF(ISNUMBER('Tests physiques'!$O$5:$O$604),'Tests physiques'!$O$5:$O$604,0)*ISNUMBER('Tests physiques'!$O$5:$O$604)*(('Tests physiques'!$AQ$5:$AQ$604=1)*('Tests physiques'!$G$5:$G$604="F")))/SUMPRODUCT(ISNUMBER('Tests physiques'!$O$5:$O$604)*(('Tests physiques'!$AQ$5:$AQ$604=1)*('Tests physiques'!$G$5:$G$604="F"))))</f>
        <v>0</v>
      </c>
      <c r="J21" s="41" t="str">
        <f>IF(SUMPRODUCT(ISNUMBER('Tests physiques'!$O$5:$O$604)*(('Tests physiques'!$AQ$5:$AQ$604=1)*('Tests physiques'!$G$5:$G$604="F")))&lt;2,"",SQRT(MAX(0,SUMPRODUCT(IF(ISNUMBER('Tests physiques'!$O$5:$O$604)*(('Tests physiques'!$AQ$5:$AQ$604=1)*('Tests physiques'!$G$5:$G$604="F"))&gt;0,(IF(ISNUMBER('Tests physiques'!$O$5:$O$604),'Tests physiques'!$O$5:$O$604,0)-SUMPRODUCT(IF(ISNUMBER('Tests physiques'!$O$5:$O$604),'Tests physiques'!$O$5:$O$604,0)*ISNUMBER('Tests physiques'!$O$5:$O$604)*(('Tests physiques'!$AQ$5:$AQ$604=1)*('Tests physiques'!$G$5:$G$604="F")))/SUMPRODUCT(ISNUMBER('Tests physiques'!$O$5:$O$604)*(('Tests physiques'!$AQ$5:$AQ$604=1)*('Tests physiques'!$G$5:$G$604="F"))))^2,0))/(SUMPRODUCT(ISNUMBER('Tests physiques'!$O$5:$O$604)*(('Tests physiques'!$AQ$5:$AQ$604=1)*('Tests physiques'!$G$5:$G$604="F")))-1))))</f>
        <v/>
      </c>
      <c r="K21" s="41">
        <f>IF(SUMPRODUCT(ISNUMBER('Tests physiques'!$O$5:$O$604)*(('Tests physiques'!$AQ$5:$AQ$604=1)*('Tests physiques'!$G$5:$G$604="F")))=0,"",SUMPRODUCT(MIN(IF(ISNUMBER('Tests physiques'!$O$5:$O$604)*(('Tests physiques'!$AQ$5:$AQ$604=1)*('Tests physiques'!$G$5:$G$604="F"))&gt;0,IF(ISNUMBER('Tests physiques'!$O$5:$O$604),'Tests physiques'!$O$5:$O$604,0),9E+99))))</f>
        <v>8.9999999999999999E+99</v>
      </c>
      <c r="L21" s="41">
        <f>IF(SUMPRODUCT(ISNUMBER('Tests physiques'!$O$5:$O$604)*(('Tests physiques'!$AQ$5:$AQ$604=1)*('Tests physiques'!$G$5:$G$604="F")))=0,"",SUMPRODUCT(MAX(IF(ISNUMBER('Tests physiques'!$O$5:$O$604)*(('Tests physiques'!$AQ$5:$AQ$604=1)*('Tests physiques'!$G$5:$G$604="F"))&gt;0,IF(ISNUMBER('Tests physiques'!$O$5:$O$604),'Tests physiques'!$O$5:$O$604,0),-9E+99))))</f>
        <v>-8.9999999999999999E+99</v>
      </c>
    </row>
    <row r="23" spans="1:12" ht="22" customHeight="1" x14ac:dyDescent="0.2">
      <c r="A23" s="94" t="s">
        <v>64</v>
      </c>
      <c r="B23" s="71"/>
      <c r="C23" s="71"/>
      <c r="D23" s="71"/>
      <c r="E23" s="71"/>
      <c r="F23" s="71"/>
      <c r="G23" s="71"/>
      <c r="H23" s="71"/>
      <c r="I23" s="71"/>
      <c r="J23" s="71"/>
      <c r="K23" s="71"/>
      <c r="L23" s="71"/>
    </row>
    <row r="24" spans="1:12" ht="28" customHeight="1" x14ac:dyDescent="0.2">
      <c r="A24" s="37" t="s">
        <v>134</v>
      </c>
      <c r="B24" s="37" t="s">
        <v>135</v>
      </c>
      <c r="C24" s="37" t="s">
        <v>136</v>
      </c>
      <c r="D24" s="37" t="s">
        <v>137</v>
      </c>
      <c r="E24" s="37" t="s">
        <v>138</v>
      </c>
      <c r="F24" s="37" t="s">
        <v>139</v>
      </c>
      <c r="G24" s="37" t="s">
        <v>140</v>
      </c>
      <c r="H24" s="37" t="s">
        <v>141</v>
      </c>
      <c r="I24" s="37" t="s">
        <v>142</v>
      </c>
      <c r="J24" s="37" t="s">
        <v>143</v>
      </c>
      <c r="K24" s="37" t="s">
        <v>144</v>
      </c>
      <c r="L24" s="37" t="s">
        <v>145</v>
      </c>
    </row>
    <row r="25" spans="1:12" x14ac:dyDescent="0.2">
      <c r="A25" s="5" t="s">
        <v>146</v>
      </c>
      <c r="B25" s="38">
        <f>SUMPRODUCT((('Tests physiques'!$S$5:$S$604="à besoin")+('Tests physiques'!$S$5:$S$604="fragile")+('Tests physiques'!$S$5:$S$604="satisfaisant"))*(('Tests physiques'!$AQ$5:$AQ$604=1)))</f>
        <v>3</v>
      </c>
      <c r="C25" s="38">
        <f>SUMPRODUCT(('Tests physiques'!$S$5:$S$604="à besoin")*(('Tests physiques'!$AQ$5:$AQ$604=1)))</f>
        <v>0</v>
      </c>
      <c r="D25" s="38">
        <f>SUMPRODUCT(('Tests physiques'!$S$5:$S$604="fragile")*(('Tests physiques'!$AQ$5:$AQ$604=1)))</f>
        <v>2</v>
      </c>
      <c r="E25" s="38">
        <f>SUMPRODUCT(('Tests physiques'!$S$5:$S$604="satisfaisant")*(('Tests physiques'!$AQ$5:$AQ$604=1)))</f>
        <v>1</v>
      </c>
      <c r="F25" s="39">
        <f>IFERROR(C25/B25,0)</f>
        <v>0</v>
      </c>
      <c r="G25" s="39">
        <f>IFERROR(D25/B25,0)</f>
        <v>0.66666666666666663</v>
      </c>
      <c r="H25" s="39">
        <f>IFERROR(E25/B25,0)</f>
        <v>0.33333333333333331</v>
      </c>
      <c r="I25" s="41">
        <f>IF(SUMPRODUCT(ISNUMBER('Tests physiques'!$R$5:$R$604)*(('Tests physiques'!$AQ$5:$AQ$604=1)))=0,"",SUMPRODUCT(IF(ISNUMBER('Tests physiques'!$R$5:$R$604),'Tests physiques'!$R$5:$R$604,0)*ISNUMBER('Tests physiques'!$R$5:$R$604)*(('Tests physiques'!$AQ$5:$AQ$604=1)))/SUMPRODUCT(ISNUMBER('Tests physiques'!$R$5:$R$604)*(('Tests physiques'!$AQ$5:$AQ$604=1))))</f>
        <v>0</v>
      </c>
      <c r="J25" s="41">
        <f>IF(SUMPRODUCT(ISNUMBER('Tests physiques'!$R$5:$R$604)*(('Tests physiques'!$AQ$5:$AQ$604=1)))&lt;2,"",SQRT(MAX(0,SUMPRODUCT(IF(ISNUMBER('Tests physiques'!$R$5:$R$604)*(('Tests physiques'!$AQ$5:$AQ$604=1))&gt;0,(IF(ISNUMBER('Tests physiques'!$R$5:$R$604),'Tests physiques'!$R$5:$R$604,0)-SUMPRODUCT(IF(ISNUMBER('Tests physiques'!$R$5:$R$604),'Tests physiques'!$R$5:$R$604,0)*ISNUMBER('Tests physiques'!$R$5:$R$604)*(('Tests physiques'!$AQ$5:$AQ$604=1)))/SUMPRODUCT(ISNUMBER('Tests physiques'!$R$5:$R$604)*(('Tests physiques'!$AQ$5:$AQ$604=1))))^2,0))/(SUMPRODUCT(ISNUMBER('Tests physiques'!$R$5:$R$604)*(('Tests physiques'!$AQ$5:$AQ$604=1)))-1))))</f>
        <v>0</v>
      </c>
      <c r="K25" s="41">
        <f>IF(SUMPRODUCT(ISNUMBER('Tests physiques'!$R$5:$R$604)*(('Tests physiques'!$AQ$5:$AQ$604=1)))=0,"",SUMPRODUCT(MIN(IF(ISNUMBER('Tests physiques'!$R$5:$R$604)*(('Tests physiques'!$AQ$5:$AQ$604=1))&gt;0,IF(ISNUMBER('Tests physiques'!$R$5:$R$604),'Tests physiques'!$R$5:$R$604,0),9E+99))))</f>
        <v>8.9999999999999999E+99</v>
      </c>
      <c r="L25" s="41">
        <f>IF(SUMPRODUCT(ISNUMBER('Tests physiques'!$R$5:$R$604)*(('Tests physiques'!$AQ$5:$AQ$604=1)))=0,"",SUMPRODUCT(MAX(IF(ISNUMBER('Tests physiques'!$R$5:$R$604)*(('Tests physiques'!$AQ$5:$AQ$604=1))&gt;0,IF(ISNUMBER('Tests physiques'!$R$5:$R$604),'Tests physiques'!$R$5:$R$604,0),-9E+99))))</f>
        <v>-8.9999999999999999E+99</v>
      </c>
    </row>
    <row r="26" spans="1:12" x14ac:dyDescent="0.2">
      <c r="A26" s="5" t="s">
        <v>147</v>
      </c>
      <c r="B26" s="38">
        <f>SUMPRODUCT((('Tests physiques'!$S$5:$S$604="à besoin")+('Tests physiques'!$S$5:$S$604="fragile")+('Tests physiques'!$S$5:$S$604="satisfaisant"))*(('Tests physiques'!$AQ$5:$AQ$604=1)*('Tests physiques'!$G$5:$G$604="M")))</f>
        <v>2</v>
      </c>
      <c r="C26" s="38">
        <f>SUMPRODUCT(('Tests physiques'!$S$5:$S$604="à besoin")*(('Tests physiques'!$AQ$5:$AQ$604=1)*('Tests physiques'!$G$5:$G$604="M")))</f>
        <v>0</v>
      </c>
      <c r="D26" s="38">
        <f>SUMPRODUCT(('Tests physiques'!$S$5:$S$604="fragile")*(('Tests physiques'!$AQ$5:$AQ$604=1)*('Tests physiques'!$G$5:$G$604="M")))</f>
        <v>2</v>
      </c>
      <c r="E26" s="38">
        <f>SUMPRODUCT(('Tests physiques'!$S$5:$S$604="satisfaisant")*(('Tests physiques'!$AQ$5:$AQ$604=1)*('Tests physiques'!$G$5:$G$604="M")))</f>
        <v>0</v>
      </c>
      <c r="F26" s="39">
        <f>IFERROR(C26/B26,0)</f>
        <v>0</v>
      </c>
      <c r="G26" s="39">
        <f>IFERROR(D26/B26,0)</f>
        <v>1</v>
      </c>
      <c r="H26" s="39">
        <f>IFERROR(E26/B26,0)</f>
        <v>0</v>
      </c>
      <c r="I26" s="41">
        <f>IF(SUMPRODUCT(ISNUMBER('Tests physiques'!$R$5:$R$604)*(('Tests physiques'!$AQ$5:$AQ$604=1)*('Tests physiques'!$G$5:$G$604="M")))=0,"",SUMPRODUCT(IF(ISNUMBER('Tests physiques'!$R$5:$R$604),'Tests physiques'!$R$5:$R$604,0)*ISNUMBER('Tests physiques'!$R$5:$R$604)*(('Tests physiques'!$AQ$5:$AQ$604=1)*('Tests physiques'!$G$5:$G$604="M")))/SUMPRODUCT(ISNUMBER('Tests physiques'!$R$5:$R$604)*(('Tests physiques'!$AQ$5:$AQ$604=1)*('Tests physiques'!$G$5:$G$604="M"))))</f>
        <v>0</v>
      </c>
      <c r="J26" s="41">
        <f>IF(SUMPRODUCT(ISNUMBER('Tests physiques'!$R$5:$R$604)*(('Tests physiques'!$AQ$5:$AQ$604=1)*('Tests physiques'!$G$5:$G$604="M")))&lt;2,"",SQRT(MAX(0,SUMPRODUCT(IF(ISNUMBER('Tests physiques'!$R$5:$R$604)*(('Tests physiques'!$AQ$5:$AQ$604=1)*('Tests physiques'!$G$5:$G$604="M"))&gt;0,(IF(ISNUMBER('Tests physiques'!$R$5:$R$604),'Tests physiques'!$R$5:$R$604,0)-SUMPRODUCT(IF(ISNUMBER('Tests physiques'!$R$5:$R$604),'Tests physiques'!$R$5:$R$604,0)*ISNUMBER('Tests physiques'!$R$5:$R$604)*(('Tests physiques'!$AQ$5:$AQ$604=1)*('Tests physiques'!$G$5:$G$604="M")))/SUMPRODUCT(ISNUMBER('Tests physiques'!$R$5:$R$604)*(('Tests physiques'!$AQ$5:$AQ$604=1)*('Tests physiques'!$G$5:$G$604="M"))))^2,0))/(SUMPRODUCT(ISNUMBER('Tests physiques'!$R$5:$R$604)*(('Tests physiques'!$AQ$5:$AQ$604=1)*('Tests physiques'!$G$5:$G$604="M")))-1))))</f>
        <v>0</v>
      </c>
      <c r="K26" s="41">
        <f>IF(SUMPRODUCT(ISNUMBER('Tests physiques'!$R$5:$R$604)*(('Tests physiques'!$AQ$5:$AQ$604=1)*('Tests physiques'!$G$5:$G$604="M")))=0,"",SUMPRODUCT(MIN(IF(ISNUMBER('Tests physiques'!$R$5:$R$604)*(('Tests physiques'!$AQ$5:$AQ$604=1)*('Tests physiques'!$G$5:$G$604="M"))&gt;0,IF(ISNUMBER('Tests physiques'!$R$5:$R$604),'Tests physiques'!$R$5:$R$604,0),9E+99))))</f>
        <v>8.9999999999999999E+99</v>
      </c>
      <c r="L26" s="41">
        <f>IF(SUMPRODUCT(ISNUMBER('Tests physiques'!$R$5:$R$604)*(('Tests physiques'!$AQ$5:$AQ$604=1)*('Tests physiques'!$G$5:$G$604="M")))=0,"",SUMPRODUCT(MAX(IF(ISNUMBER('Tests physiques'!$R$5:$R$604)*(('Tests physiques'!$AQ$5:$AQ$604=1)*('Tests physiques'!$G$5:$G$604="M"))&gt;0,IF(ISNUMBER('Tests physiques'!$R$5:$R$604),'Tests physiques'!$R$5:$R$604,0),-9E+99))))</f>
        <v>-8.9999999999999999E+99</v>
      </c>
    </row>
    <row r="27" spans="1:12" x14ac:dyDescent="0.2">
      <c r="A27" s="5" t="s">
        <v>148</v>
      </c>
      <c r="B27" s="38">
        <f>SUMPRODUCT((('Tests physiques'!$S$5:$S$604="à besoin")+('Tests physiques'!$S$5:$S$604="fragile")+('Tests physiques'!$S$5:$S$604="satisfaisant"))*(('Tests physiques'!$AQ$5:$AQ$604=1)*('Tests physiques'!$G$5:$G$604="F")))</f>
        <v>1</v>
      </c>
      <c r="C27" s="38">
        <f>SUMPRODUCT(('Tests physiques'!$S$5:$S$604="à besoin")*(('Tests physiques'!$AQ$5:$AQ$604=1)*('Tests physiques'!$G$5:$G$604="F")))</f>
        <v>0</v>
      </c>
      <c r="D27" s="38">
        <f>SUMPRODUCT(('Tests physiques'!$S$5:$S$604="fragile")*(('Tests physiques'!$AQ$5:$AQ$604=1)*('Tests physiques'!$G$5:$G$604="F")))</f>
        <v>0</v>
      </c>
      <c r="E27" s="38">
        <f>SUMPRODUCT(('Tests physiques'!$S$5:$S$604="satisfaisant")*(('Tests physiques'!$AQ$5:$AQ$604=1)*('Tests physiques'!$G$5:$G$604="F")))</f>
        <v>1</v>
      </c>
      <c r="F27" s="39">
        <f>IFERROR(C27/B27,0)</f>
        <v>0</v>
      </c>
      <c r="G27" s="39">
        <f>IFERROR(D27/B27,0)</f>
        <v>0</v>
      </c>
      <c r="H27" s="39">
        <f>IFERROR(E27/B27,0)</f>
        <v>1</v>
      </c>
      <c r="I27" s="41">
        <f>IF(SUMPRODUCT(ISNUMBER('Tests physiques'!$R$5:$R$604)*(('Tests physiques'!$AQ$5:$AQ$604=1)*('Tests physiques'!$G$5:$G$604="F")))=0,"",SUMPRODUCT(IF(ISNUMBER('Tests physiques'!$R$5:$R$604),'Tests physiques'!$R$5:$R$604,0)*ISNUMBER('Tests physiques'!$R$5:$R$604)*(('Tests physiques'!$AQ$5:$AQ$604=1)*('Tests physiques'!$G$5:$G$604="F")))/SUMPRODUCT(ISNUMBER('Tests physiques'!$R$5:$R$604)*(('Tests physiques'!$AQ$5:$AQ$604=1)*('Tests physiques'!$G$5:$G$604="F"))))</f>
        <v>0</v>
      </c>
      <c r="J27" s="41" t="str">
        <f>IF(SUMPRODUCT(ISNUMBER('Tests physiques'!$R$5:$R$604)*(('Tests physiques'!$AQ$5:$AQ$604=1)*('Tests physiques'!$G$5:$G$604="F")))&lt;2,"",SQRT(MAX(0,SUMPRODUCT(IF(ISNUMBER('Tests physiques'!$R$5:$R$604)*(('Tests physiques'!$AQ$5:$AQ$604=1)*('Tests physiques'!$G$5:$G$604="F"))&gt;0,(IF(ISNUMBER('Tests physiques'!$R$5:$R$604),'Tests physiques'!$R$5:$R$604,0)-SUMPRODUCT(IF(ISNUMBER('Tests physiques'!$R$5:$R$604),'Tests physiques'!$R$5:$R$604,0)*ISNUMBER('Tests physiques'!$R$5:$R$604)*(('Tests physiques'!$AQ$5:$AQ$604=1)*('Tests physiques'!$G$5:$G$604="F")))/SUMPRODUCT(ISNUMBER('Tests physiques'!$R$5:$R$604)*(('Tests physiques'!$AQ$5:$AQ$604=1)*('Tests physiques'!$G$5:$G$604="F"))))^2,0))/(SUMPRODUCT(ISNUMBER('Tests physiques'!$R$5:$R$604)*(('Tests physiques'!$AQ$5:$AQ$604=1)*('Tests physiques'!$G$5:$G$604="F")))-1))))</f>
        <v/>
      </c>
      <c r="K27" s="41">
        <f>IF(SUMPRODUCT(ISNUMBER('Tests physiques'!$R$5:$R$604)*(('Tests physiques'!$AQ$5:$AQ$604=1)*('Tests physiques'!$G$5:$G$604="F")))=0,"",SUMPRODUCT(MIN(IF(ISNUMBER('Tests physiques'!$R$5:$R$604)*(('Tests physiques'!$AQ$5:$AQ$604=1)*('Tests physiques'!$G$5:$G$604="F"))&gt;0,IF(ISNUMBER('Tests physiques'!$R$5:$R$604),'Tests physiques'!$R$5:$R$604,0),9E+99))))</f>
        <v>8.9999999999999999E+99</v>
      </c>
      <c r="L27" s="41">
        <f>IF(SUMPRODUCT(ISNUMBER('Tests physiques'!$R$5:$R$604)*(('Tests physiques'!$AQ$5:$AQ$604=1)*('Tests physiques'!$G$5:$G$604="F")))=0,"",SUMPRODUCT(MAX(IF(ISNUMBER('Tests physiques'!$R$5:$R$604)*(('Tests physiques'!$AQ$5:$AQ$604=1)*('Tests physiques'!$G$5:$G$604="F"))&gt;0,IF(ISNUMBER('Tests physiques'!$R$5:$R$604),'Tests physiques'!$R$5:$R$604,0),-9E+99))))</f>
        <v>-8.9999999999999999E+99</v>
      </c>
    </row>
    <row r="29" spans="1:12" ht="22" customHeight="1" x14ac:dyDescent="0.2">
      <c r="A29" s="94" t="s">
        <v>66</v>
      </c>
      <c r="B29" s="71"/>
      <c r="C29" s="71"/>
      <c r="D29" s="71"/>
      <c r="E29" s="71"/>
      <c r="F29" s="71"/>
      <c r="G29" s="71"/>
      <c r="H29" s="71"/>
      <c r="I29" s="71"/>
      <c r="J29" s="71"/>
      <c r="K29" s="71"/>
      <c r="L29" s="71"/>
    </row>
    <row r="30" spans="1:12" ht="28" customHeight="1" x14ac:dyDescent="0.2">
      <c r="A30" s="37" t="s">
        <v>134</v>
      </c>
      <c r="B30" s="37" t="s">
        <v>135</v>
      </c>
      <c r="C30" s="37" t="s">
        <v>136</v>
      </c>
      <c r="D30" s="37" t="s">
        <v>137</v>
      </c>
      <c r="E30" s="37" t="s">
        <v>138</v>
      </c>
      <c r="F30" s="37" t="s">
        <v>139</v>
      </c>
      <c r="G30" s="37" t="s">
        <v>140</v>
      </c>
      <c r="H30" s="37" t="s">
        <v>141</v>
      </c>
      <c r="I30" s="37" t="s">
        <v>142</v>
      </c>
      <c r="J30" s="37" t="s">
        <v>143</v>
      </c>
      <c r="K30" s="37" t="s">
        <v>144</v>
      </c>
      <c r="L30" s="37" t="s">
        <v>145</v>
      </c>
    </row>
    <row r="31" spans="1:12" x14ac:dyDescent="0.2">
      <c r="A31" s="5" t="s">
        <v>146</v>
      </c>
      <c r="B31" s="38">
        <f>SUMPRODUCT((('Tests physiques'!$V$5:$V$604="à besoin")+('Tests physiques'!$V$5:$V$604="fragile")+('Tests physiques'!$V$5:$V$604="satisfaisant"))*(('Tests physiques'!$AQ$5:$AQ$604=1)))</f>
        <v>3</v>
      </c>
      <c r="C31" s="38">
        <f>SUMPRODUCT(('Tests physiques'!$V$5:$V$604="à besoin")*(('Tests physiques'!$AQ$5:$AQ$604=1)))</f>
        <v>0</v>
      </c>
      <c r="D31" s="38">
        <f>SUMPRODUCT(('Tests physiques'!$V$5:$V$604="fragile")*(('Tests physiques'!$AQ$5:$AQ$604=1)))</f>
        <v>2</v>
      </c>
      <c r="E31" s="38">
        <f>SUMPRODUCT(('Tests physiques'!$V$5:$V$604="satisfaisant")*(('Tests physiques'!$AQ$5:$AQ$604=1)))</f>
        <v>1</v>
      </c>
      <c r="F31" s="39">
        <f>IFERROR(C31/B31,0)</f>
        <v>0</v>
      </c>
      <c r="G31" s="39">
        <f>IFERROR(D31/B31,0)</f>
        <v>0.66666666666666663</v>
      </c>
      <c r="H31" s="39">
        <f>IFERROR(E31/B31,0)</f>
        <v>0.33333333333333331</v>
      </c>
      <c r="I31" s="41">
        <f>IF(SUMPRODUCT(ISNUMBER('Tests physiques'!$U$5:$U$604)*(('Tests physiques'!$AQ$5:$AQ$604=1)))=0,"",SUMPRODUCT(IF(ISNUMBER('Tests physiques'!$U$5:$U$604),'Tests physiques'!$U$5:$U$604,0)*ISNUMBER('Tests physiques'!$U$5:$U$604)*(('Tests physiques'!$AQ$5:$AQ$604=1)))/SUMPRODUCT(ISNUMBER('Tests physiques'!$U$5:$U$604)*(('Tests physiques'!$AQ$5:$AQ$604=1))))</f>
        <v>0</v>
      </c>
      <c r="J31" s="41">
        <f>IF(SUMPRODUCT(ISNUMBER('Tests physiques'!$U$5:$U$604)*(('Tests physiques'!$AQ$5:$AQ$604=1)))&lt;2,"",SQRT(MAX(0,SUMPRODUCT(IF(ISNUMBER('Tests physiques'!$U$5:$U$604)*(('Tests physiques'!$AQ$5:$AQ$604=1))&gt;0,(IF(ISNUMBER('Tests physiques'!$U$5:$U$604),'Tests physiques'!$U$5:$U$604,0)-SUMPRODUCT(IF(ISNUMBER('Tests physiques'!$U$5:$U$604),'Tests physiques'!$U$5:$U$604,0)*ISNUMBER('Tests physiques'!$U$5:$U$604)*(('Tests physiques'!$AQ$5:$AQ$604=1)))/SUMPRODUCT(ISNUMBER('Tests physiques'!$U$5:$U$604)*(('Tests physiques'!$AQ$5:$AQ$604=1))))^2,0))/(SUMPRODUCT(ISNUMBER('Tests physiques'!$U$5:$U$604)*(('Tests physiques'!$AQ$5:$AQ$604=1)))-1))))</f>
        <v>0</v>
      </c>
      <c r="K31" s="41">
        <f>IF(SUMPRODUCT(ISNUMBER('Tests physiques'!$U$5:$U$604)*(('Tests physiques'!$AQ$5:$AQ$604=1)))=0,"",SUMPRODUCT(MIN(IF(ISNUMBER('Tests physiques'!$U$5:$U$604)*(('Tests physiques'!$AQ$5:$AQ$604=1))&gt;0,IF(ISNUMBER('Tests physiques'!$U$5:$U$604),'Tests physiques'!$U$5:$U$604,0),9E+99))))</f>
        <v>8.9999999999999999E+99</v>
      </c>
      <c r="L31" s="41">
        <f>IF(SUMPRODUCT(ISNUMBER('Tests physiques'!$U$5:$U$604)*(('Tests physiques'!$AQ$5:$AQ$604=1)))=0,"",SUMPRODUCT(MAX(IF(ISNUMBER('Tests physiques'!$U$5:$U$604)*(('Tests physiques'!$AQ$5:$AQ$604=1))&gt;0,IF(ISNUMBER('Tests physiques'!$U$5:$U$604),'Tests physiques'!$U$5:$U$604,0),-9E+99))))</f>
        <v>-8.9999999999999999E+99</v>
      </c>
    </row>
    <row r="32" spans="1:12" x14ac:dyDescent="0.2">
      <c r="A32" s="5" t="s">
        <v>147</v>
      </c>
      <c r="B32" s="38">
        <f>SUMPRODUCT((('Tests physiques'!$V$5:$V$604="à besoin")+('Tests physiques'!$V$5:$V$604="fragile")+('Tests physiques'!$V$5:$V$604="satisfaisant"))*(('Tests physiques'!$AQ$5:$AQ$604=1)*('Tests physiques'!$G$5:$G$604="M")))</f>
        <v>2</v>
      </c>
      <c r="C32" s="38">
        <f>SUMPRODUCT(('Tests physiques'!$V$5:$V$604="à besoin")*(('Tests physiques'!$AQ$5:$AQ$604=1)*('Tests physiques'!$G$5:$G$604="M")))</f>
        <v>0</v>
      </c>
      <c r="D32" s="38">
        <f>SUMPRODUCT(('Tests physiques'!$V$5:$V$604="fragile")*(('Tests physiques'!$AQ$5:$AQ$604=1)*('Tests physiques'!$G$5:$G$604="M")))</f>
        <v>2</v>
      </c>
      <c r="E32" s="38">
        <f>SUMPRODUCT(('Tests physiques'!$V$5:$V$604="satisfaisant")*(('Tests physiques'!$AQ$5:$AQ$604=1)*('Tests physiques'!$G$5:$G$604="M")))</f>
        <v>0</v>
      </c>
      <c r="F32" s="39">
        <f>IFERROR(C32/B32,0)</f>
        <v>0</v>
      </c>
      <c r="G32" s="39">
        <f>IFERROR(D32/B32,0)</f>
        <v>1</v>
      </c>
      <c r="H32" s="39">
        <f>IFERROR(E32/B32,0)</f>
        <v>0</v>
      </c>
      <c r="I32" s="41">
        <f>IF(SUMPRODUCT(ISNUMBER('Tests physiques'!$U$5:$U$604)*(('Tests physiques'!$AQ$5:$AQ$604=1)*('Tests physiques'!$G$5:$G$604="M")))=0,"",SUMPRODUCT(IF(ISNUMBER('Tests physiques'!$U$5:$U$604),'Tests physiques'!$U$5:$U$604,0)*ISNUMBER('Tests physiques'!$U$5:$U$604)*(('Tests physiques'!$AQ$5:$AQ$604=1)*('Tests physiques'!$G$5:$G$604="M")))/SUMPRODUCT(ISNUMBER('Tests physiques'!$U$5:$U$604)*(('Tests physiques'!$AQ$5:$AQ$604=1)*('Tests physiques'!$G$5:$G$604="M"))))</f>
        <v>0</v>
      </c>
      <c r="J32" s="41">
        <f>IF(SUMPRODUCT(ISNUMBER('Tests physiques'!$U$5:$U$604)*(('Tests physiques'!$AQ$5:$AQ$604=1)*('Tests physiques'!$G$5:$G$604="M")))&lt;2,"",SQRT(MAX(0,SUMPRODUCT(IF(ISNUMBER('Tests physiques'!$U$5:$U$604)*(('Tests physiques'!$AQ$5:$AQ$604=1)*('Tests physiques'!$G$5:$G$604="M"))&gt;0,(IF(ISNUMBER('Tests physiques'!$U$5:$U$604),'Tests physiques'!$U$5:$U$604,0)-SUMPRODUCT(IF(ISNUMBER('Tests physiques'!$U$5:$U$604),'Tests physiques'!$U$5:$U$604,0)*ISNUMBER('Tests physiques'!$U$5:$U$604)*(('Tests physiques'!$AQ$5:$AQ$604=1)*('Tests physiques'!$G$5:$G$604="M")))/SUMPRODUCT(ISNUMBER('Tests physiques'!$U$5:$U$604)*(('Tests physiques'!$AQ$5:$AQ$604=1)*('Tests physiques'!$G$5:$G$604="M"))))^2,0))/(SUMPRODUCT(ISNUMBER('Tests physiques'!$U$5:$U$604)*(('Tests physiques'!$AQ$5:$AQ$604=1)*('Tests physiques'!$G$5:$G$604="M")))-1))))</f>
        <v>0</v>
      </c>
      <c r="K32" s="41">
        <f>IF(SUMPRODUCT(ISNUMBER('Tests physiques'!$U$5:$U$604)*(('Tests physiques'!$AQ$5:$AQ$604=1)*('Tests physiques'!$G$5:$G$604="M")))=0,"",SUMPRODUCT(MIN(IF(ISNUMBER('Tests physiques'!$U$5:$U$604)*(('Tests physiques'!$AQ$5:$AQ$604=1)*('Tests physiques'!$G$5:$G$604="M"))&gt;0,IF(ISNUMBER('Tests physiques'!$U$5:$U$604),'Tests physiques'!$U$5:$U$604,0),9E+99))))</f>
        <v>8.9999999999999999E+99</v>
      </c>
      <c r="L32" s="41">
        <f>IF(SUMPRODUCT(ISNUMBER('Tests physiques'!$U$5:$U$604)*(('Tests physiques'!$AQ$5:$AQ$604=1)*('Tests physiques'!$G$5:$G$604="M")))=0,"",SUMPRODUCT(MAX(IF(ISNUMBER('Tests physiques'!$U$5:$U$604)*(('Tests physiques'!$AQ$5:$AQ$604=1)*('Tests physiques'!$G$5:$G$604="M"))&gt;0,IF(ISNUMBER('Tests physiques'!$U$5:$U$604),'Tests physiques'!$U$5:$U$604,0),-9E+99))))</f>
        <v>-8.9999999999999999E+99</v>
      </c>
    </row>
    <row r="33" spans="1:12" x14ac:dyDescent="0.2">
      <c r="A33" s="5" t="s">
        <v>148</v>
      </c>
      <c r="B33" s="38">
        <f>SUMPRODUCT((('Tests physiques'!$V$5:$V$604="à besoin")+('Tests physiques'!$V$5:$V$604="fragile")+('Tests physiques'!$V$5:$V$604="satisfaisant"))*(('Tests physiques'!$AQ$5:$AQ$604=1)*('Tests physiques'!$G$5:$G$604="F")))</f>
        <v>1</v>
      </c>
      <c r="C33" s="38">
        <f>SUMPRODUCT(('Tests physiques'!$V$5:$V$604="à besoin")*(('Tests physiques'!$AQ$5:$AQ$604=1)*('Tests physiques'!$G$5:$G$604="F")))</f>
        <v>0</v>
      </c>
      <c r="D33" s="38">
        <f>SUMPRODUCT(('Tests physiques'!$V$5:$V$604="fragile")*(('Tests physiques'!$AQ$5:$AQ$604=1)*('Tests physiques'!$G$5:$G$604="F")))</f>
        <v>0</v>
      </c>
      <c r="E33" s="38">
        <f>SUMPRODUCT(('Tests physiques'!$V$5:$V$604="satisfaisant")*(('Tests physiques'!$AQ$5:$AQ$604=1)*('Tests physiques'!$G$5:$G$604="F")))</f>
        <v>1</v>
      </c>
      <c r="F33" s="39">
        <f>IFERROR(C33/B33,0)</f>
        <v>0</v>
      </c>
      <c r="G33" s="39">
        <f>IFERROR(D33/B33,0)</f>
        <v>0</v>
      </c>
      <c r="H33" s="39">
        <f>IFERROR(E33/B33,0)</f>
        <v>1</v>
      </c>
      <c r="I33" s="41">
        <f>IF(SUMPRODUCT(ISNUMBER('Tests physiques'!$U$5:$U$604)*(('Tests physiques'!$AQ$5:$AQ$604=1)*('Tests physiques'!$G$5:$G$604="F")))=0,"",SUMPRODUCT(IF(ISNUMBER('Tests physiques'!$U$5:$U$604),'Tests physiques'!$U$5:$U$604,0)*ISNUMBER('Tests physiques'!$U$5:$U$604)*(('Tests physiques'!$AQ$5:$AQ$604=1)*('Tests physiques'!$G$5:$G$604="F")))/SUMPRODUCT(ISNUMBER('Tests physiques'!$U$5:$U$604)*(('Tests physiques'!$AQ$5:$AQ$604=1)*('Tests physiques'!$G$5:$G$604="F"))))</f>
        <v>0</v>
      </c>
      <c r="J33" s="41" t="str">
        <f>IF(SUMPRODUCT(ISNUMBER('Tests physiques'!$U$5:$U$604)*(('Tests physiques'!$AQ$5:$AQ$604=1)*('Tests physiques'!$G$5:$G$604="F")))&lt;2,"",SQRT(MAX(0,SUMPRODUCT(IF(ISNUMBER('Tests physiques'!$U$5:$U$604)*(('Tests physiques'!$AQ$5:$AQ$604=1)*('Tests physiques'!$G$5:$G$604="F"))&gt;0,(IF(ISNUMBER('Tests physiques'!$U$5:$U$604),'Tests physiques'!$U$5:$U$604,0)-SUMPRODUCT(IF(ISNUMBER('Tests physiques'!$U$5:$U$604),'Tests physiques'!$U$5:$U$604,0)*ISNUMBER('Tests physiques'!$U$5:$U$604)*(('Tests physiques'!$AQ$5:$AQ$604=1)*('Tests physiques'!$G$5:$G$604="F")))/SUMPRODUCT(ISNUMBER('Tests physiques'!$U$5:$U$604)*(('Tests physiques'!$AQ$5:$AQ$604=1)*('Tests physiques'!$G$5:$G$604="F"))))^2,0))/(SUMPRODUCT(ISNUMBER('Tests physiques'!$U$5:$U$604)*(('Tests physiques'!$AQ$5:$AQ$604=1)*('Tests physiques'!$G$5:$G$604="F")))-1))))</f>
        <v/>
      </c>
      <c r="K33" s="41">
        <f>IF(SUMPRODUCT(ISNUMBER('Tests physiques'!$U$5:$U$604)*(('Tests physiques'!$AQ$5:$AQ$604=1)*('Tests physiques'!$G$5:$G$604="F")))=0,"",SUMPRODUCT(MIN(IF(ISNUMBER('Tests physiques'!$U$5:$U$604)*(('Tests physiques'!$AQ$5:$AQ$604=1)*('Tests physiques'!$G$5:$G$604="F"))&gt;0,IF(ISNUMBER('Tests physiques'!$U$5:$U$604),'Tests physiques'!$U$5:$U$604,0),9E+99))))</f>
        <v>8.9999999999999999E+99</v>
      </c>
      <c r="L33" s="41">
        <f>IF(SUMPRODUCT(ISNUMBER('Tests physiques'!$U$5:$U$604)*(('Tests physiques'!$AQ$5:$AQ$604=1)*('Tests physiques'!$G$5:$G$604="F")))=0,"",SUMPRODUCT(MAX(IF(ISNUMBER('Tests physiques'!$U$5:$U$604)*(('Tests physiques'!$AQ$5:$AQ$604=1)*('Tests physiques'!$G$5:$G$604="F"))&gt;0,IF(ISNUMBER('Tests physiques'!$U$5:$U$604),'Tests physiques'!$U$5:$U$604,0),-9E+99))))</f>
        <v>-8.9999999999999999E+99</v>
      </c>
    </row>
    <row r="35" spans="1:12" ht="22" customHeight="1" x14ac:dyDescent="0.2">
      <c r="A35" s="94" t="s">
        <v>237</v>
      </c>
      <c r="B35" s="71"/>
      <c r="C35" s="71"/>
      <c r="D35" s="71"/>
      <c r="E35" s="71"/>
      <c r="F35" s="71"/>
      <c r="G35" s="71"/>
      <c r="H35" s="71"/>
      <c r="I35" s="71"/>
      <c r="J35" s="71"/>
      <c r="K35" s="71"/>
      <c r="L35" s="71"/>
    </row>
    <row r="36" spans="1:12" ht="28" customHeight="1" x14ac:dyDescent="0.2">
      <c r="A36" s="37" t="s">
        <v>134</v>
      </c>
      <c r="B36" s="37" t="s">
        <v>135</v>
      </c>
      <c r="C36" s="37" t="s">
        <v>136</v>
      </c>
      <c r="D36" s="37" t="s">
        <v>137</v>
      </c>
      <c r="E36" s="37" t="s">
        <v>138</v>
      </c>
      <c r="F36" s="37" t="s">
        <v>139</v>
      </c>
      <c r="G36" s="37" t="s">
        <v>140</v>
      </c>
      <c r="H36" s="37" t="s">
        <v>141</v>
      </c>
      <c r="I36" s="37" t="s">
        <v>142</v>
      </c>
      <c r="J36" s="37" t="s">
        <v>143</v>
      </c>
      <c r="K36" s="37" t="s">
        <v>144</v>
      </c>
      <c r="L36" s="37" t="s">
        <v>145</v>
      </c>
    </row>
    <row r="37" spans="1:12" x14ac:dyDescent="0.2">
      <c r="A37" s="5" t="s">
        <v>146</v>
      </c>
      <c r="B37" s="38">
        <f>SUMPRODUCT((('Tests physiques'!$Y$5:$Y$604="à besoin")+('Tests physiques'!$Y$5:$Y$604="fragile")+('Tests physiques'!$Y$5:$Y$604="satisfaisant"))*(('Tests physiques'!$AQ$5:$AQ$604=1)))</f>
        <v>3</v>
      </c>
      <c r="C37" s="38">
        <f>SUMPRODUCT(('Tests physiques'!$Y$5:$Y$604="à besoin")*(('Tests physiques'!$AQ$5:$AQ$604=1)))</f>
        <v>0</v>
      </c>
      <c r="D37" s="38">
        <f>SUMPRODUCT(('Tests physiques'!$Y$5:$Y$604="fragile")*(('Tests physiques'!$AQ$5:$AQ$604=1)))</f>
        <v>1</v>
      </c>
      <c r="E37" s="38">
        <f>SUMPRODUCT(('Tests physiques'!$Y$5:$Y$604="satisfaisant")*(('Tests physiques'!$AQ$5:$AQ$604=1)))</f>
        <v>2</v>
      </c>
      <c r="F37" s="39">
        <f>IFERROR(C37/B37,0)</f>
        <v>0</v>
      </c>
      <c r="G37" s="39">
        <f>IFERROR(D37/B37,0)</f>
        <v>0.33333333333333331</v>
      </c>
      <c r="H37" s="39">
        <f>IFERROR(E37/B37,0)</f>
        <v>0.66666666666666663</v>
      </c>
      <c r="I37" s="38">
        <f>IF(SUMPRODUCT(ISNUMBER('Tests physiques'!$X$5:$X$604)*(('Tests physiques'!$AQ$5:$AQ$604=1)))=0,"",SUMPRODUCT(IF(ISNUMBER('Tests physiques'!$X$5:$X$604),'Tests physiques'!$X$5:$X$604,0)*ISNUMBER('Tests physiques'!$X$5:$X$604)*(('Tests physiques'!$AQ$5:$AQ$604=1)))/SUMPRODUCT(ISNUMBER('Tests physiques'!$X$5:$X$604)*(('Tests physiques'!$AQ$5:$AQ$604=1))))</f>
        <v>0</v>
      </c>
      <c r="J37" s="38">
        <f>IF(SUMPRODUCT(ISNUMBER('Tests physiques'!$X$5:$X$604)*(('Tests physiques'!$AQ$5:$AQ$604=1)))&lt;2,"",SQRT(MAX(0,SUMPRODUCT(IF(ISNUMBER('Tests physiques'!$X$5:$X$604)*(('Tests physiques'!$AQ$5:$AQ$604=1))&gt;0,(IF(ISNUMBER('Tests physiques'!$X$5:$X$604),'Tests physiques'!$X$5:$X$604,0)-SUMPRODUCT(IF(ISNUMBER('Tests physiques'!$X$5:$X$604),'Tests physiques'!$X$5:$X$604,0)*ISNUMBER('Tests physiques'!$X$5:$X$604)*(('Tests physiques'!$AQ$5:$AQ$604=1)))/SUMPRODUCT(ISNUMBER('Tests physiques'!$X$5:$X$604)*(('Tests physiques'!$AQ$5:$AQ$604=1))))^2,0))/(SUMPRODUCT(ISNUMBER('Tests physiques'!$X$5:$X$604)*(('Tests physiques'!$AQ$5:$AQ$604=1)))-1))))</f>
        <v>0</v>
      </c>
      <c r="K37" s="38">
        <f>IF(SUMPRODUCT(ISNUMBER('Tests physiques'!$X$5:$X$604)*(('Tests physiques'!$AQ$5:$AQ$604=1)))=0,"",SUMPRODUCT(MIN(IF(ISNUMBER('Tests physiques'!$X$5:$X$604)*(('Tests physiques'!$AQ$5:$AQ$604=1))&gt;0,IF(ISNUMBER('Tests physiques'!$X$5:$X$604),'Tests physiques'!$X$5:$X$604,0),9E+99))))</f>
        <v>8.9999999999999999E+99</v>
      </c>
      <c r="L37" s="38">
        <f>IF(SUMPRODUCT(ISNUMBER('Tests physiques'!$X$5:$X$604)*(('Tests physiques'!$AQ$5:$AQ$604=1)))=0,"",SUMPRODUCT(MAX(IF(ISNUMBER('Tests physiques'!$X$5:$X$604)*(('Tests physiques'!$AQ$5:$AQ$604=1))&gt;0,IF(ISNUMBER('Tests physiques'!$X$5:$X$604),'Tests physiques'!$X$5:$X$604,0),-9E+99))))</f>
        <v>-8.9999999999999999E+99</v>
      </c>
    </row>
    <row r="38" spans="1:12" x14ac:dyDescent="0.2">
      <c r="A38" s="5" t="s">
        <v>147</v>
      </c>
      <c r="B38" s="38">
        <f>SUMPRODUCT((('Tests physiques'!$Y$5:$Y$604="à besoin")+('Tests physiques'!$Y$5:$Y$604="fragile")+('Tests physiques'!$Y$5:$Y$604="satisfaisant"))*(('Tests physiques'!$AQ$5:$AQ$604=1)*('Tests physiques'!$G$5:$G$604="M")))</f>
        <v>2</v>
      </c>
      <c r="C38" s="38">
        <f>SUMPRODUCT(('Tests physiques'!$Y$5:$Y$604="à besoin")*(('Tests physiques'!$AQ$5:$AQ$604=1)*('Tests physiques'!$G$5:$G$604="M")))</f>
        <v>0</v>
      </c>
      <c r="D38" s="38">
        <f>SUMPRODUCT(('Tests physiques'!$Y$5:$Y$604="fragile")*(('Tests physiques'!$AQ$5:$AQ$604=1)*('Tests physiques'!$G$5:$G$604="M")))</f>
        <v>1</v>
      </c>
      <c r="E38" s="38">
        <f>SUMPRODUCT(('Tests physiques'!$Y$5:$Y$604="satisfaisant")*(('Tests physiques'!$AQ$5:$AQ$604=1)*('Tests physiques'!$G$5:$G$604="M")))</f>
        <v>1</v>
      </c>
      <c r="F38" s="39">
        <f>IFERROR(C38/B38,0)</f>
        <v>0</v>
      </c>
      <c r="G38" s="39">
        <f>IFERROR(D38/B38,0)</f>
        <v>0.5</v>
      </c>
      <c r="H38" s="39">
        <f>IFERROR(E38/B38,0)</f>
        <v>0.5</v>
      </c>
      <c r="I38" s="38">
        <f>IF(SUMPRODUCT(ISNUMBER('Tests physiques'!$X$5:$X$604)*(('Tests physiques'!$AQ$5:$AQ$604=1)*('Tests physiques'!$G$5:$G$604="M")))=0,"",SUMPRODUCT(IF(ISNUMBER('Tests physiques'!$X$5:$X$604),'Tests physiques'!$X$5:$X$604,0)*ISNUMBER('Tests physiques'!$X$5:$X$604)*(('Tests physiques'!$AQ$5:$AQ$604=1)*('Tests physiques'!$G$5:$G$604="M")))/SUMPRODUCT(ISNUMBER('Tests physiques'!$X$5:$X$604)*(('Tests physiques'!$AQ$5:$AQ$604=1)*('Tests physiques'!$G$5:$G$604="M"))))</f>
        <v>0</v>
      </c>
      <c r="J38" s="38">
        <f>IF(SUMPRODUCT(ISNUMBER('Tests physiques'!$X$5:$X$604)*(('Tests physiques'!$AQ$5:$AQ$604=1)*('Tests physiques'!$G$5:$G$604="M")))&lt;2,"",SQRT(MAX(0,SUMPRODUCT(IF(ISNUMBER('Tests physiques'!$X$5:$X$604)*(('Tests physiques'!$AQ$5:$AQ$604=1)*('Tests physiques'!$G$5:$G$604="M"))&gt;0,(IF(ISNUMBER('Tests physiques'!$X$5:$X$604),'Tests physiques'!$X$5:$X$604,0)-SUMPRODUCT(IF(ISNUMBER('Tests physiques'!$X$5:$X$604),'Tests physiques'!$X$5:$X$604,0)*ISNUMBER('Tests physiques'!$X$5:$X$604)*(('Tests physiques'!$AQ$5:$AQ$604=1)*('Tests physiques'!$G$5:$G$604="M")))/SUMPRODUCT(ISNUMBER('Tests physiques'!$X$5:$X$604)*(('Tests physiques'!$AQ$5:$AQ$604=1)*('Tests physiques'!$G$5:$G$604="M"))))^2,0))/(SUMPRODUCT(ISNUMBER('Tests physiques'!$X$5:$X$604)*(('Tests physiques'!$AQ$5:$AQ$604=1)*('Tests physiques'!$G$5:$G$604="M")))-1))))</f>
        <v>0</v>
      </c>
      <c r="K38" s="38">
        <f>IF(SUMPRODUCT(ISNUMBER('Tests physiques'!$X$5:$X$604)*(('Tests physiques'!$AQ$5:$AQ$604=1)*('Tests physiques'!$G$5:$G$604="M")))=0,"",SUMPRODUCT(MIN(IF(ISNUMBER('Tests physiques'!$X$5:$X$604)*(('Tests physiques'!$AQ$5:$AQ$604=1)*('Tests physiques'!$G$5:$G$604="M"))&gt;0,IF(ISNUMBER('Tests physiques'!$X$5:$X$604),'Tests physiques'!$X$5:$X$604,0),9E+99))))</f>
        <v>8.9999999999999999E+99</v>
      </c>
      <c r="L38" s="38">
        <f>IF(SUMPRODUCT(ISNUMBER('Tests physiques'!$X$5:$X$604)*(('Tests physiques'!$AQ$5:$AQ$604=1)*('Tests physiques'!$G$5:$G$604="M")))=0,"",SUMPRODUCT(MAX(IF(ISNUMBER('Tests physiques'!$X$5:$X$604)*(('Tests physiques'!$AQ$5:$AQ$604=1)*('Tests physiques'!$G$5:$G$604="M"))&gt;0,IF(ISNUMBER('Tests physiques'!$X$5:$X$604),'Tests physiques'!$X$5:$X$604,0),-9E+99))))</f>
        <v>-8.9999999999999999E+99</v>
      </c>
    </row>
    <row r="39" spans="1:12" x14ac:dyDescent="0.2">
      <c r="A39" s="5" t="s">
        <v>148</v>
      </c>
      <c r="B39" s="38">
        <f>SUMPRODUCT((('Tests physiques'!$Y$5:$Y$604="à besoin")+('Tests physiques'!$Y$5:$Y$604="fragile")+('Tests physiques'!$Y$5:$Y$604="satisfaisant"))*(('Tests physiques'!$AQ$5:$AQ$604=1)*('Tests physiques'!$G$5:$G$604="F")))</f>
        <v>1</v>
      </c>
      <c r="C39" s="38">
        <f>SUMPRODUCT(('Tests physiques'!$Y$5:$Y$604="à besoin")*(('Tests physiques'!$AQ$5:$AQ$604=1)*('Tests physiques'!$G$5:$G$604="F")))</f>
        <v>0</v>
      </c>
      <c r="D39" s="38">
        <f>SUMPRODUCT(('Tests physiques'!$Y$5:$Y$604="fragile")*(('Tests physiques'!$AQ$5:$AQ$604=1)*('Tests physiques'!$G$5:$G$604="F")))</f>
        <v>0</v>
      </c>
      <c r="E39" s="38">
        <f>SUMPRODUCT(('Tests physiques'!$Y$5:$Y$604="satisfaisant")*(('Tests physiques'!$AQ$5:$AQ$604=1)*('Tests physiques'!$G$5:$G$604="F")))</f>
        <v>1</v>
      </c>
      <c r="F39" s="39">
        <f>IFERROR(C39/B39,0)</f>
        <v>0</v>
      </c>
      <c r="G39" s="39">
        <f>IFERROR(D39/B39,0)</f>
        <v>0</v>
      </c>
      <c r="H39" s="39">
        <f>IFERROR(E39/B39,0)</f>
        <v>1</v>
      </c>
      <c r="I39" s="38">
        <f>IF(SUMPRODUCT(ISNUMBER('Tests physiques'!$X$5:$X$604)*(('Tests physiques'!$AQ$5:$AQ$604=1)*('Tests physiques'!$G$5:$G$604="F")))=0,"",SUMPRODUCT(IF(ISNUMBER('Tests physiques'!$X$5:$X$604),'Tests physiques'!$X$5:$X$604,0)*ISNUMBER('Tests physiques'!$X$5:$X$604)*(('Tests physiques'!$AQ$5:$AQ$604=1)*('Tests physiques'!$G$5:$G$604="F")))/SUMPRODUCT(ISNUMBER('Tests physiques'!$X$5:$X$604)*(('Tests physiques'!$AQ$5:$AQ$604=1)*('Tests physiques'!$G$5:$G$604="F"))))</f>
        <v>0</v>
      </c>
      <c r="J39" s="38" t="str">
        <f>IF(SUMPRODUCT(ISNUMBER('Tests physiques'!$X$5:$X$604)*(('Tests physiques'!$AQ$5:$AQ$604=1)*('Tests physiques'!$G$5:$G$604="F")))&lt;2,"",SQRT(MAX(0,SUMPRODUCT(IF(ISNUMBER('Tests physiques'!$X$5:$X$604)*(('Tests physiques'!$AQ$5:$AQ$604=1)*('Tests physiques'!$G$5:$G$604="F"))&gt;0,(IF(ISNUMBER('Tests physiques'!$X$5:$X$604),'Tests physiques'!$X$5:$X$604,0)-SUMPRODUCT(IF(ISNUMBER('Tests physiques'!$X$5:$X$604),'Tests physiques'!$X$5:$X$604,0)*ISNUMBER('Tests physiques'!$X$5:$X$604)*(('Tests physiques'!$AQ$5:$AQ$604=1)*('Tests physiques'!$G$5:$G$604="F")))/SUMPRODUCT(ISNUMBER('Tests physiques'!$X$5:$X$604)*(('Tests physiques'!$AQ$5:$AQ$604=1)*('Tests physiques'!$G$5:$G$604="F"))))^2,0))/(SUMPRODUCT(ISNUMBER('Tests physiques'!$X$5:$X$604)*(('Tests physiques'!$AQ$5:$AQ$604=1)*('Tests physiques'!$G$5:$G$604="F")))-1))))</f>
        <v/>
      </c>
      <c r="K39" s="38">
        <f>IF(SUMPRODUCT(ISNUMBER('Tests physiques'!$X$5:$X$604)*(('Tests physiques'!$AQ$5:$AQ$604=1)*('Tests physiques'!$G$5:$G$604="F")))=0,"",SUMPRODUCT(MIN(IF(ISNUMBER('Tests physiques'!$X$5:$X$604)*(('Tests physiques'!$AQ$5:$AQ$604=1)*('Tests physiques'!$G$5:$G$604="F"))&gt;0,IF(ISNUMBER('Tests physiques'!$X$5:$X$604),'Tests physiques'!$X$5:$X$604,0),9E+99))))</f>
        <v>8.9999999999999999E+99</v>
      </c>
      <c r="L39" s="38">
        <f>IF(SUMPRODUCT(ISNUMBER('Tests physiques'!$X$5:$X$604)*(('Tests physiques'!$AQ$5:$AQ$604=1)*('Tests physiques'!$G$5:$G$604="F")))=0,"",SUMPRODUCT(MAX(IF(ISNUMBER('Tests physiques'!$X$5:$X$604)*(('Tests physiques'!$AQ$5:$AQ$604=1)*('Tests physiques'!$G$5:$G$604="F"))&gt;0,IF(ISNUMBER('Tests physiques'!$X$5:$X$604),'Tests physiques'!$X$5:$X$604,0),-9E+99))))</f>
        <v>-8.9999999999999999E+99</v>
      </c>
    </row>
    <row r="41" spans="1:12" ht="22" customHeight="1" x14ac:dyDescent="0.2">
      <c r="A41" s="94" t="s">
        <v>67</v>
      </c>
      <c r="B41" s="71"/>
      <c r="C41" s="71"/>
      <c r="D41" s="71"/>
      <c r="E41" s="71"/>
      <c r="F41" s="71"/>
      <c r="G41" s="71"/>
      <c r="H41" s="71"/>
      <c r="I41" s="71"/>
      <c r="J41" s="71"/>
      <c r="K41" s="71"/>
      <c r="L41" s="71"/>
    </row>
    <row r="42" spans="1:12" ht="28" customHeight="1" x14ac:dyDescent="0.2">
      <c r="A42" s="37" t="s">
        <v>134</v>
      </c>
      <c r="B42" s="37" t="s">
        <v>135</v>
      </c>
      <c r="C42" s="37" t="s">
        <v>136</v>
      </c>
      <c r="D42" s="37" t="s">
        <v>137</v>
      </c>
      <c r="E42" s="37" t="s">
        <v>138</v>
      </c>
      <c r="F42" s="37" t="s">
        <v>139</v>
      </c>
      <c r="G42" s="37" t="s">
        <v>140</v>
      </c>
      <c r="H42" s="37" t="s">
        <v>141</v>
      </c>
      <c r="I42" s="37" t="s">
        <v>142</v>
      </c>
      <c r="J42" s="37" t="s">
        <v>143</v>
      </c>
      <c r="K42" s="37" t="s">
        <v>144</v>
      </c>
      <c r="L42" s="37" t="s">
        <v>145</v>
      </c>
    </row>
    <row r="43" spans="1:12" x14ac:dyDescent="0.2">
      <c r="A43" s="5" t="s">
        <v>146</v>
      </c>
      <c r="B43" s="38">
        <f>SUMPRODUCT((('Tests physiques'!$AB$5:$AB$604="à besoin")+('Tests physiques'!$AB$5:$AB$604="fragile")+('Tests physiques'!$AB$5:$AB$604="satisfaisant"))*(('Tests physiques'!$AQ$5:$AQ$604=1)))</f>
        <v>3</v>
      </c>
      <c r="C43" s="38">
        <f>SUMPRODUCT(('Tests physiques'!$AB$5:$AB$604="à besoin")*(('Tests physiques'!$AQ$5:$AQ$604=1)))</f>
        <v>1</v>
      </c>
      <c r="D43" s="38">
        <f>SUMPRODUCT(('Tests physiques'!$AB$5:$AB$604="fragile")*(('Tests physiques'!$AQ$5:$AQ$604=1)))</f>
        <v>1</v>
      </c>
      <c r="E43" s="38">
        <f>SUMPRODUCT(('Tests physiques'!$AB$5:$AB$604="satisfaisant")*(('Tests physiques'!$AQ$5:$AQ$604=1)))</f>
        <v>1</v>
      </c>
      <c r="F43" s="39">
        <f>IFERROR(C43/B43,0)</f>
        <v>0.33333333333333331</v>
      </c>
      <c r="G43" s="39">
        <f>IFERROR(D43/B43,0)</f>
        <v>0.33333333333333331</v>
      </c>
      <c r="H43" s="39">
        <f>IFERROR(E43/B43,0)</f>
        <v>0.33333333333333331</v>
      </c>
      <c r="I43" s="41">
        <f>IF(SUMPRODUCT(ISNUMBER('Tests physiques'!$AA$5:$AA$604)*(('Tests physiques'!$AQ$5:$AQ$604=1)))=0,"",SUMPRODUCT(IF(ISNUMBER('Tests physiques'!$AA$5:$AA$604),'Tests physiques'!$AA$5:$AA$604,0)*ISNUMBER('Tests physiques'!$AA$5:$AA$604)*(('Tests physiques'!$AQ$5:$AQ$604=1)))/SUMPRODUCT(ISNUMBER('Tests physiques'!$AA$5:$AA$604)*(('Tests physiques'!$AQ$5:$AQ$604=1))))</f>
        <v>0</v>
      </c>
      <c r="J43" s="41">
        <f>IF(SUMPRODUCT(ISNUMBER('Tests physiques'!$AA$5:$AA$604)*(('Tests physiques'!$AQ$5:$AQ$604=1)))&lt;2,"",SQRT(MAX(0,SUMPRODUCT(IF(ISNUMBER('Tests physiques'!$AA$5:$AA$604)*(('Tests physiques'!$AQ$5:$AQ$604=1))&gt;0,(IF(ISNUMBER('Tests physiques'!$AA$5:$AA$604),'Tests physiques'!$AA$5:$AA$604,0)-SUMPRODUCT(IF(ISNUMBER('Tests physiques'!$AA$5:$AA$604),'Tests physiques'!$AA$5:$AA$604,0)*ISNUMBER('Tests physiques'!$AA$5:$AA$604)*(('Tests physiques'!$AQ$5:$AQ$604=1)))/SUMPRODUCT(ISNUMBER('Tests physiques'!$AA$5:$AA$604)*(('Tests physiques'!$AQ$5:$AQ$604=1))))^2,0))/(SUMPRODUCT(ISNUMBER('Tests physiques'!$AA$5:$AA$604)*(('Tests physiques'!$AQ$5:$AQ$604=1)))-1))))</f>
        <v>0</v>
      </c>
      <c r="K43" s="41">
        <f>IF(SUMPRODUCT(ISNUMBER('Tests physiques'!$AA$5:$AA$604)*(('Tests physiques'!$AQ$5:$AQ$604=1)))=0,"",SUMPRODUCT(MIN(IF(ISNUMBER('Tests physiques'!$AA$5:$AA$604)*(('Tests physiques'!$AQ$5:$AQ$604=1))&gt;0,IF(ISNUMBER('Tests physiques'!$AA$5:$AA$604),'Tests physiques'!$AA$5:$AA$604,0),9E+99))))</f>
        <v>8.9999999999999999E+99</v>
      </c>
      <c r="L43" s="41">
        <f>IF(SUMPRODUCT(ISNUMBER('Tests physiques'!$AA$5:$AA$604)*(('Tests physiques'!$AQ$5:$AQ$604=1)))=0,"",SUMPRODUCT(MAX(IF(ISNUMBER('Tests physiques'!$AA$5:$AA$604)*(('Tests physiques'!$AQ$5:$AQ$604=1))&gt;0,IF(ISNUMBER('Tests physiques'!$AA$5:$AA$604),'Tests physiques'!$AA$5:$AA$604,0),-9E+99))))</f>
        <v>-8.9999999999999999E+99</v>
      </c>
    </row>
    <row r="44" spans="1:12" x14ac:dyDescent="0.2">
      <c r="A44" s="5" t="s">
        <v>147</v>
      </c>
      <c r="B44" s="38">
        <f>SUMPRODUCT((('Tests physiques'!$AB$5:$AB$604="à besoin")+('Tests physiques'!$AB$5:$AB$604="fragile")+('Tests physiques'!$AB$5:$AB$604="satisfaisant"))*(('Tests physiques'!$AQ$5:$AQ$604=1)*('Tests physiques'!$G$5:$G$604="M")))</f>
        <v>2</v>
      </c>
      <c r="C44" s="38">
        <f>SUMPRODUCT(('Tests physiques'!$AB$5:$AB$604="à besoin")*(('Tests physiques'!$AQ$5:$AQ$604=1)*('Tests physiques'!$G$5:$G$604="M")))</f>
        <v>1</v>
      </c>
      <c r="D44" s="38">
        <f>SUMPRODUCT(('Tests physiques'!$AB$5:$AB$604="fragile")*(('Tests physiques'!$AQ$5:$AQ$604=1)*('Tests physiques'!$G$5:$G$604="M")))</f>
        <v>1</v>
      </c>
      <c r="E44" s="38">
        <f>SUMPRODUCT(('Tests physiques'!$AB$5:$AB$604="satisfaisant")*(('Tests physiques'!$AQ$5:$AQ$604=1)*('Tests physiques'!$G$5:$G$604="M")))</f>
        <v>0</v>
      </c>
      <c r="F44" s="39">
        <f>IFERROR(C44/B44,0)</f>
        <v>0.5</v>
      </c>
      <c r="G44" s="39">
        <f>IFERROR(D44/B44,0)</f>
        <v>0.5</v>
      </c>
      <c r="H44" s="39">
        <f>IFERROR(E44/B44,0)</f>
        <v>0</v>
      </c>
      <c r="I44" s="41">
        <f>IF(SUMPRODUCT(ISNUMBER('Tests physiques'!$AA$5:$AA$604)*(('Tests physiques'!$AQ$5:$AQ$604=1)*('Tests physiques'!$G$5:$G$604="M")))=0,"",SUMPRODUCT(IF(ISNUMBER('Tests physiques'!$AA$5:$AA$604),'Tests physiques'!$AA$5:$AA$604,0)*ISNUMBER('Tests physiques'!$AA$5:$AA$604)*(('Tests physiques'!$AQ$5:$AQ$604=1)*('Tests physiques'!$G$5:$G$604="M")))/SUMPRODUCT(ISNUMBER('Tests physiques'!$AA$5:$AA$604)*(('Tests physiques'!$AQ$5:$AQ$604=1)*('Tests physiques'!$G$5:$G$604="M"))))</f>
        <v>0</v>
      </c>
      <c r="J44" s="41">
        <f>IF(SUMPRODUCT(ISNUMBER('Tests physiques'!$AA$5:$AA$604)*(('Tests physiques'!$AQ$5:$AQ$604=1)*('Tests physiques'!$G$5:$G$604="M")))&lt;2,"",SQRT(MAX(0,SUMPRODUCT(IF(ISNUMBER('Tests physiques'!$AA$5:$AA$604)*(('Tests physiques'!$AQ$5:$AQ$604=1)*('Tests physiques'!$G$5:$G$604="M"))&gt;0,(IF(ISNUMBER('Tests physiques'!$AA$5:$AA$604),'Tests physiques'!$AA$5:$AA$604,0)-SUMPRODUCT(IF(ISNUMBER('Tests physiques'!$AA$5:$AA$604),'Tests physiques'!$AA$5:$AA$604,0)*ISNUMBER('Tests physiques'!$AA$5:$AA$604)*(('Tests physiques'!$AQ$5:$AQ$604=1)*('Tests physiques'!$G$5:$G$604="M")))/SUMPRODUCT(ISNUMBER('Tests physiques'!$AA$5:$AA$604)*(('Tests physiques'!$AQ$5:$AQ$604=1)*('Tests physiques'!$G$5:$G$604="M"))))^2,0))/(SUMPRODUCT(ISNUMBER('Tests physiques'!$AA$5:$AA$604)*(('Tests physiques'!$AQ$5:$AQ$604=1)*('Tests physiques'!$G$5:$G$604="M")))-1))))</f>
        <v>0</v>
      </c>
      <c r="K44" s="41">
        <f>IF(SUMPRODUCT(ISNUMBER('Tests physiques'!$AA$5:$AA$604)*(('Tests physiques'!$AQ$5:$AQ$604=1)*('Tests physiques'!$G$5:$G$604="M")))=0,"",SUMPRODUCT(MIN(IF(ISNUMBER('Tests physiques'!$AA$5:$AA$604)*(('Tests physiques'!$AQ$5:$AQ$604=1)*('Tests physiques'!$G$5:$G$604="M"))&gt;0,IF(ISNUMBER('Tests physiques'!$AA$5:$AA$604),'Tests physiques'!$AA$5:$AA$604,0),9E+99))))</f>
        <v>8.9999999999999999E+99</v>
      </c>
      <c r="L44" s="41">
        <f>IF(SUMPRODUCT(ISNUMBER('Tests physiques'!$AA$5:$AA$604)*(('Tests physiques'!$AQ$5:$AQ$604=1)*('Tests physiques'!$G$5:$G$604="M")))=0,"",SUMPRODUCT(MAX(IF(ISNUMBER('Tests physiques'!$AA$5:$AA$604)*(('Tests physiques'!$AQ$5:$AQ$604=1)*('Tests physiques'!$G$5:$G$604="M"))&gt;0,IF(ISNUMBER('Tests physiques'!$AA$5:$AA$604),'Tests physiques'!$AA$5:$AA$604,0),-9E+99))))</f>
        <v>-8.9999999999999999E+99</v>
      </c>
    </row>
    <row r="45" spans="1:12" x14ac:dyDescent="0.2">
      <c r="A45" s="5" t="s">
        <v>148</v>
      </c>
      <c r="B45" s="38">
        <f>SUMPRODUCT((('Tests physiques'!$AB$5:$AB$604="à besoin")+('Tests physiques'!$AB$5:$AB$604="fragile")+('Tests physiques'!$AB$5:$AB$604="satisfaisant"))*(('Tests physiques'!$AQ$5:$AQ$604=1)*('Tests physiques'!$G$5:$G$604="F")))</f>
        <v>1</v>
      </c>
      <c r="C45" s="38">
        <f>SUMPRODUCT(('Tests physiques'!$AB$5:$AB$604="à besoin")*(('Tests physiques'!$AQ$5:$AQ$604=1)*('Tests physiques'!$G$5:$G$604="F")))</f>
        <v>0</v>
      </c>
      <c r="D45" s="38">
        <f>SUMPRODUCT(('Tests physiques'!$AB$5:$AB$604="fragile")*(('Tests physiques'!$AQ$5:$AQ$604=1)*('Tests physiques'!$G$5:$G$604="F")))</f>
        <v>0</v>
      </c>
      <c r="E45" s="38">
        <f>SUMPRODUCT(('Tests physiques'!$AB$5:$AB$604="satisfaisant")*(('Tests physiques'!$AQ$5:$AQ$604=1)*('Tests physiques'!$G$5:$G$604="F")))</f>
        <v>1</v>
      </c>
      <c r="F45" s="39">
        <f>IFERROR(C45/B45,0)</f>
        <v>0</v>
      </c>
      <c r="G45" s="39">
        <f>IFERROR(D45/B45,0)</f>
        <v>0</v>
      </c>
      <c r="H45" s="39">
        <f>IFERROR(E45/B45,0)</f>
        <v>1</v>
      </c>
      <c r="I45" s="41">
        <f>IF(SUMPRODUCT(ISNUMBER('Tests physiques'!$AA$5:$AA$604)*(('Tests physiques'!$AQ$5:$AQ$604=1)*('Tests physiques'!$G$5:$G$604="F")))=0,"",SUMPRODUCT(IF(ISNUMBER('Tests physiques'!$AA$5:$AA$604),'Tests physiques'!$AA$5:$AA$604,0)*ISNUMBER('Tests physiques'!$AA$5:$AA$604)*(('Tests physiques'!$AQ$5:$AQ$604=1)*('Tests physiques'!$G$5:$G$604="F")))/SUMPRODUCT(ISNUMBER('Tests physiques'!$AA$5:$AA$604)*(('Tests physiques'!$AQ$5:$AQ$604=1)*('Tests physiques'!$G$5:$G$604="F"))))</f>
        <v>0</v>
      </c>
      <c r="J45" s="41" t="str">
        <f>IF(SUMPRODUCT(ISNUMBER('Tests physiques'!$AA$5:$AA$604)*(('Tests physiques'!$AQ$5:$AQ$604=1)*('Tests physiques'!$G$5:$G$604="F")))&lt;2,"",SQRT(MAX(0,SUMPRODUCT(IF(ISNUMBER('Tests physiques'!$AA$5:$AA$604)*(('Tests physiques'!$AQ$5:$AQ$604=1)*('Tests physiques'!$G$5:$G$604="F"))&gt;0,(IF(ISNUMBER('Tests physiques'!$AA$5:$AA$604),'Tests physiques'!$AA$5:$AA$604,0)-SUMPRODUCT(IF(ISNUMBER('Tests physiques'!$AA$5:$AA$604),'Tests physiques'!$AA$5:$AA$604,0)*ISNUMBER('Tests physiques'!$AA$5:$AA$604)*(('Tests physiques'!$AQ$5:$AQ$604=1)*('Tests physiques'!$G$5:$G$604="F")))/SUMPRODUCT(ISNUMBER('Tests physiques'!$AA$5:$AA$604)*(('Tests physiques'!$AQ$5:$AQ$604=1)*('Tests physiques'!$G$5:$G$604="F"))))^2,0))/(SUMPRODUCT(ISNUMBER('Tests physiques'!$AA$5:$AA$604)*(('Tests physiques'!$AQ$5:$AQ$604=1)*('Tests physiques'!$G$5:$G$604="F")))-1))))</f>
        <v/>
      </c>
      <c r="K45" s="41">
        <f>IF(SUMPRODUCT(ISNUMBER('Tests physiques'!$AA$5:$AA$604)*(('Tests physiques'!$AQ$5:$AQ$604=1)*('Tests physiques'!$G$5:$G$604="F")))=0,"",SUMPRODUCT(MIN(IF(ISNUMBER('Tests physiques'!$AA$5:$AA$604)*(('Tests physiques'!$AQ$5:$AQ$604=1)*('Tests physiques'!$G$5:$G$604="F"))&gt;0,IF(ISNUMBER('Tests physiques'!$AA$5:$AA$604),'Tests physiques'!$AA$5:$AA$604,0),9E+99))))</f>
        <v>8.9999999999999999E+99</v>
      </c>
      <c r="L45" s="41">
        <f>IF(SUMPRODUCT(ISNUMBER('Tests physiques'!$AA$5:$AA$604)*(('Tests physiques'!$AQ$5:$AQ$604=1)*('Tests physiques'!$G$5:$G$604="F")))=0,"",SUMPRODUCT(MAX(IF(ISNUMBER('Tests physiques'!$AA$5:$AA$604)*(('Tests physiques'!$AQ$5:$AQ$604=1)*('Tests physiques'!$G$5:$G$604="F"))&gt;0,IF(ISNUMBER('Tests physiques'!$AA$5:$AA$604),'Tests physiques'!$AA$5:$AA$604,0),-9E+99))))</f>
        <v>-8.9999999999999999E+99</v>
      </c>
    </row>
    <row r="47" spans="1:12" ht="34" customHeight="1" x14ac:dyDescent="0.2">
      <c r="A47" s="95" t="s">
        <v>149</v>
      </c>
      <c r="B47" s="71"/>
      <c r="C47" s="71"/>
      <c r="D47" s="71"/>
      <c r="E47" s="71"/>
      <c r="F47" s="71"/>
      <c r="G47" s="71"/>
      <c r="H47" s="71"/>
      <c r="I47" s="71"/>
      <c r="J47" s="71"/>
      <c r="K47" s="71"/>
      <c r="L47" s="71"/>
    </row>
  </sheetData>
  <mergeCells count="13">
    <mergeCell ref="A1:L1"/>
    <mergeCell ref="A17:L17"/>
    <mergeCell ref="A8:L8"/>
    <mergeCell ref="A3:B3"/>
    <mergeCell ref="A6:B6"/>
    <mergeCell ref="A4:B4"/>
    <mergeCell ref="A2:B2"/>
    <mergeCell ref="A23:L23"/>
    <mergeCell ref="A47:L47"/>
    <mergeCell ref="D2:L4"/>
    <mergeCell ref="A35:L35"/>
    <mergeCell ref="A41:L41"/>
    <mergeCell ref="A29:L29"/>
  </mergeCells>
  <dataValidations count="1">
    <dataValidation type="list" sqref="C4" xr:uid="{00000000-0002-0000-0400-000002000000}">
      <formula1>"Dernière,1,2,3,Toutes"</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2">
        <x14:dataValidation type="list" allowBlank="1" xr:uid="{00000000-0002-0000-0400-000000000000}">
          <x14:formula1>
            <xm:f>'Tests physiques'!$C$5:$C$604</xm:f>
          </x14:formula1>
          <xm:sqref>C2</xm:sqref>
        </x14:dataValidation>
        <x14:dataValidation type="list" allowBlank="1" xr:uid="{00000000-0002-0000-0400-000001000000}">
          <x14:formula1>
            <xm:f>'Tests physiques'!$D$5:$D$604</xm:f>
          </x14:formula1>
          <xm:sqref>C3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49"/>
  <sheetViews>
    <sheetView showGridLines="0" zoomScale="154" zoomScaleNormal="154" workbookViewId="0">
      <pane ySplit="6" topLeftCell="A23" activePane="bottomLeft" state="frozen"/>
      <selection pane="bottomLeft" activeCell="B3" sqref="B3"/>
    </sheetView>
  </sheetViews>
  <sheetFormatPr baseColWidth="10" defaultColWidth="8.83203125" defaultRowHeight="15" x14ac:dyDescent="0.2"/>
  <cols>
    <col min="1" max="1" width="15.83203125" customWidth="1"/>
    <col min="2" max="20" width="11" customWidth="1"/>
    <col min="21" max="21" width="53.5" customWidth="1"/>
    <col min="22" max="22" width="11" customWidth="1"/>
    <col min="23" max="23" width="46" customWidth="1"/>
    <col min="32" max="37" width="10" customWidth="1"/>
    <col min="38" max="38" width="3.1640625" bestFit="1" customWidth="1"/>
    <col min="39" max="39" width="2.6640625" bestFit="1" customWidth="1"/>
    <col min="40" max="40" width="5.33203125" bestFit="1" customWidth="1"/>
    <col min="41" max="42" width="4.1640625" bestFit="1" customWidth="1"/>
    <col min="43" max="43" width="5.1640625" bestFit="1" customWidth="1"/>
    <col min="44" max="44" width="4.1640625" bestFit="1" customWidth="1"/>
    <col min="45" max="47" width="5.1640625" bestFit="1" customWidth="1"/>
    <col min="48" max="49" width="9.5" bestFit="1" customWidth="1"/>
    <col min="50" max="50" width="2.1640625" bestFit="1" customWidth="1"/>
  </cols>
  <sheetData>
    <row r="1" spans="1:25" ht="28" customHeight="1" x14ac:dyDescent="0.25">
      <c r="A1" s="97" t="s">
        <v>150</v>
      </c>
      <c r="B1" s="71"/>
      <c r="C1" s="71"/>
      <c r="D1" s="71"/>
      <c r="E1" s="71"/>
      <c r="F1" s="71"/>
      <c r="G1" s="71"/>
      <c r="H1" s="71"/>
      <c r="I1" s="71"/>
      <c r="J1" s="71"/>
      <c r="K1" s="71"/>
      <c r="L1" s="71"/>
      <c r="M1" s="71"/>
      <c r="N1" s="71"/>
      <c r="O1" s="71"/>
      <c r="P1" s="71"/>
      <c r="Q1" s="71"/>
      <c r="R1" s="71"/>
      <c r="S1" s="71"/>
      <c r="T1" s="71"/>
      <c r="U1" s="71"/>
      <c r="V1" s="71"/>
      <c r="W1" s="71"/>
      <c r="X1" s="71"/>
      <c r="Y1" s="71"/>
    </row>
    <row r="3" spans="1:25" x14ac:dyDescent="0.2">
      <c r="A3" s="35" t="s">
        <v>151</v>
      </c>
      <c r="B3" s="3" t="s">
        <v>239</v>
      </c>
      <c r="C3" s="103" t="str">
        <f>IFERROR(INDEX('Tests physiques'!$E$5:$E$604,MATCH($B$3,'Tests physiques'!$A$5:$A$604,0))&amp;" "&amp;INDEX('Tests physiques'!$F$5:$F$604,MATCH($B$3,'Tests physiques'!$A$5:$A$604,0))&amp;"  —  "&amp;INDEX('Tests physiques'!$D$5:$D$604,MATCH($B$3,'Tests physiques'!$A$5:$A$604,0))&amp;"  —  "&amp;INDEX('Tests physiques'!$G$5:$G$604,MATCH($B$3,'Tests physiques'!$A$5:$A$604,0))&amp;"  —  "&amp;INDEX('Tests physiques'!$C$5:$C$604,MATCH($B$3,'Tests physiques'!$A$5:$A$604,0)),"")</f>
        <v>MARTIN Sophie  —  2A  —  F  —  Lycée RUN</v>
      </c>
      <c r="D3" s="71"/>
      <c r="E3" s="71"/>
      <c r="F3" s="71"/>
      <c r="G3" s="71"/>
      <c r="H3" s="71"/>
      <c r="I3" s="71"/>
    </row>
    <row r="4" spans="1:25" ht="17" x14ac:dyDescent="0.2">
      <c r="A4" s="35" t="s">
        <v>152</v>
      </c>
      <c r="B4" s="42" t="s">
        <v>204</v>
      </c>
      <c r="C4" s="108" t="s">
        <v>153</v>
      </c>
      <c r="D4" s="109"/>
      <c r="E4" s="43">
        <v>1</v>
      </c>
      <c r="F4" s="44" t="s">
        <v>154</v>
      </c>
      <c r="G4" s="43">
        <v>3</v>
      </c>
    </row>
    <row r="6" spans="1:25" x14ac:dyDescent="0.2">
      <c r="A6" s="105" t="s">
        <v>155</v>
      </c>
      <c r="B6" s="105"/>
      <c r="C6" s="105"/>
      <c r="D6" s="105"/>
      <c r="E6" s="105"/>
      <c r="F6" s="105"/>
      <c r="G6" s="105"/>
      <c r="H6" s="105"/>
      <c r="I6" s="105"/>
      <c r="J6" s="105"/>
      <c r="K6" s="110" t="s">
        <v>156</v>
      </c>
      <c r="L6" s="110"/>
      <c r="M6" s="110"/>
      <c r="N6" s="110"/>
      <c r="O6" s="110"/>
      <c r="P6" s="110"/>
      <c r="Q6" s="111" t="s">
        <v>157</v>
      </c>
      <c r="R6" s="111"/>
      <c r="S6" s="111"/>
      <c r="T6" s="111"/>
      <c r="U6" s="111"/>
    </row>
    <row r="7" spans="1:25" ht="34" customHeight="1" x14ac:dyDescent="0.2">
      <c r="A7" s="45" t="s">
        <v>158</v>
      </c>
      <c r="B7" s="45" t="s">
        <v>159</v>
      </c>
      <c r="C7" s="45" t="s">
        <v>7</v>
      </c>
      <c r="D7" s="45" t="s">
        <v>160</v>
      </c>
      <c r="E7" s="45" t="s">
        <v>161</v>
      </c>
      <c r="F7" s="45" t="s">
        <v>162</v>
      </c>
      <c r="G7" s="45" t="s">
        <v>163</v>
      </c>
      <c r="H7" s="45" t="s">
        <v>10</v>
      </c>
      <c r="I7" s="45" t="s">
        <v>11</v>
      </c>
      <c r="J7" s="45" t="s">
        <v>164</v>
      </c>
      <c r="K7" s="45" t="s">
        <v>165</v>
      </c>
      <c r="L7" s="45" t="s">
        <v>166</v>
      </c>
      <c r="M7" s="45" t="s">
        <v>167</v>
      </c>
      <c r="N7" s="45" t="s">
        <v>168</v>
      </c>
      <c r="O7" s="45" t="s">
        <v>169</v>
      </c>
      <c r="P7" s="45" t="s">
        <v>170</v>
      </c>
      <c r="Q7" s="45" t="s">
        <v>171</v>
      </c>
      <c r="R7" s="45" t="s">
        <v>172</v>
      </c>
      <c r="S7" s="45" t="s">
        <v>173</v>
      </c>
      <c r="T7" s="45" t="s">
        <v>174</v>
      </c>
      <c r="U7" s="45" t="s">
        <v>175</v>
      </c>
    </row>
    <row r="8" spans="1:25" x14ac:dyDescent="0.2">
      <c r="A8" s="46">
        <v>1</v>
      </c>
      <c r="B8" s="47">
        <f>IFERROR(IF(INDEX('Tests physiques'!$I$5:$I$604,MATCH($B$3&amp;"|"&amp;1,'Tests physiques'!$AR$5:$AR$604,0))="","",INDEX('Tests physiques'!$I$5:$I$604,MATCH($B$3&amp;"|"&amp;1,'Tests physiques'!$AR$5:$AR$604,0))),"")</f>
        <v>45945</v>
      </c>
      <c r="C8" s="48">
        <f>IFERROR(IF(INDEX('Tests physiques'!$J$5:$J$604,MATCH($B$3&amp;"|"&amp;1,'Tests physiques'!$AR$5:$AR$604,0))="","",INDEX('Tests physiques'!$J$5:$J$604,MATCH($B$3&amp;"|"&amp;1,'Tests physiques'!$AR$5:$AR$604,0))),"")</f>
        <v>5</v>
      </c>
      <c r="D8" s="49" t="str">
        <f>IFERROR(IF(INDEX('Tests physiques'!$L$5:$L$604,MATCH($B$3&amp;"|"&amp;1,'Tests physiques'!$AR$5:$AR$604,0))="","",INDEX('Tests physiques'!$L$5:$L$604,MATCH($B$3&amp;"|"&amp;1,'Tests physiques'!$AR$5:$AR$604,0))),"")</f>
        <v>fiable</v>
      </c>
      <c r="E8" s="50">
        <f>IFERROR(IF(INDEX('Tests physiques'!$O$5:$O$604,MATCH($B$3&amp;"|"&amp;1,'Tests physiques'!$AR$5:$AR$604,0))="","",INDEX('Tests physiques'!$O$5:$O$604,MATCH($B$3&amp;"|"&amp;1,'Tests physiques'!$AR$5:$AR$604,0))),"")</f>
        <v>1.55</v>
      </c>
      <c r="F8" s="50">
        <f>IFERROR(IF(INDEX('Tests physiques'!$R$5:$R$604,MATCH($B$3&amp;"|"&amp;1,'Tests physiques'!$AR$5:$AR$604,0))="","",INDEX('Tests physiques'!$R$5:$R$604,MATCH($B$3&amp;"|"&amp;1,'Tests physiques'!$AR$5:$AR$604,0))),"")</f>
        <v>5.45</v>
      </c>
      <c r="G8" s="50">
        <f>IFERROR(IF(INDEX('Tests physiques'!$U$5:$U$604,MATCH($B$3&amp;"|"&amp;1,'Tests physiques'!$AR$5:$AR$604,0))="","",INDEX('Tests physiques'!$U$5:$U$604,MATCH($B$3&amp;"|"&amp;1,'Tests physiques'!$AR$5:$AR$604,0))),"")</f>
        <v>8.6</v>
      </c>
      <c r="H8" s="48">
        <f>IFERROR(IF(INDEX('Tests physiques'!$X$5:$X$604,MATCH($B$3&amp;"|"&amp;1,'Tests physiques'!$AR$5:$AR$604,0))="","",INDEX('Tests physiques'!$X$5:$X$604,MATCH($B$3&amp;"|"&amp;1,'Tests physiques'!$AR$5:$AR$604,0))),"")</f>
        <v>4</v>
      </c>
      <c r="I8" s="50">
        <f>IFERROR(IF(INDEX('Tests physiques'!$AA$5:$AA$604,MATCH($B$3&amp;"|"&amp;1,'Tests physiques'!$AR$5:$AR$604,0))="","",INDEX('Tests physiques'!$AA$5:$AA$604,MATCH($B$3&amp;"|"&amp;1,'Tests physiques'!$AR$5:$AR$604,0))),"")</f>
        <v>7.4</v>
      </c>
      <c r="J8" s="50">
        <f>IF($B$4="3 groupes",IFERROR(IF(INDEX('Tests physiques'!#REF!,MATCH($B$3&amp;"|"&amp;1,'Tests physiques'!$AR$5:$AR$604,0))="","",INDEX('Tests physiques'!#REF!,MATCH($B$3&amp;"|"&amp;1,'Tests physiques'!$AR$5:$AR$604,0))),""),IFERROR(IF(INDEX('Tests physiques'!$AH$5:$AH$604,MATCH($B$3&amp;"|"&amp;1,'Tests physiques'!$AR$5:$AR$604,0))="","",INDEX('Tests physiques'!$AH$5:$AH$604,MATCH($B$3&amp;"|"&amp;1,'Tests physiques'!$AR$5:$AR$604,0))),""))</f>
        <v>37</v>
      </c>
      <c r="K8" s="49" t="s">
        <v>176</v>
      </c>
      <c r="L8" s="49" t="s">
        <v>176</v>
      </c>
      <c r="M8" s="49" t="s">
        <v>176</v>
      </c>
      <c r="N8" s="49" t="s">
        <v>176</v>
      </c>
      <c r="O8" s="49" t="s">
        <v>176</v>
      </c>
      <c r="P8" s="49" t="s">
        <v>176</v>
      </c>
      <c r="Q8" s="49" t="s">
        <v>176</v>
      </c>
      <c r="R8" s="49" t="s">
        <v>176</v>
      </c>
      <c r="S8" s="49" t="s">
        <v>176</v>
      </c>
      <c r="T8" s="49" t="s">
        <v>176</v>
      </c>
      <c r="U8" s="64" t="s">
        <v>176</v>
      </c>
    </row>
    <row r="9" spans="1:25" ht="15" customHeight="1" x14ac:dyDescent="0.2">
      <c r="A9" s="46">
        <v>2</v>
      </c>
      <c r="B9" s="47">
        <f>IFERROR(IF(INDEX('Tests physiques'!$I$5:$I$604,MATCH($B$3&amp;"|"&amp;2,'Tests physiques'!$AR$5:$AR$604,0))="","",INDEX('Tests physiques'!$I$5:$I$604,MATCH($B$3&amp;"|"&amp;2,'Tests physiques'!$AR$5:$AR$604,0))),"")</f>
        <v>46050</v>
      </c>
      <c r="C9" s="48">
        <f>IFERROR(IF(INDEX('Tests physiques'!$J$5:$J$604,MATCH($B$3&amp;"|"&amp;2,'Tests physiques'!$AR$5:$AR$604,0))="","",INDEX('Tests physiques'!$J$5:$J$604,MATCH($B$3&amp;"|"&amp;2,'Tests physiques'!$AR$5:$AR$604,0))),"")</f>
        <v>6</v>
      </c>
      <c r="D9" s="49" t="str">
        <f>IFERROR(IF(INDEX('Tests physiques'!$L$5:$L$604,MATCH($B$3&amp;"|"&amp;2,'Tests physiques'!$AR$5:$AR$604,0))="","",INDEX('Tests physiques'!$L$5:$L$604,MATCH($B$3&amp;"|"&amp;2,'Tests physiques'!$AR$5:$AR$604,0))),"")</f>
        <v>⚠ à relativiser</v>
      </c>
      <c r="E9" s="50">
        <f>IFERROR(IF(INDEX('Tests physiques'!$O$5:$O$604,MATCH($B$3&amp;"|"&amp;2,'Tests physiques'!$AR$5:$AR$604,0))="","",INDEX('Tests physiques'!$O$5:$O$604,MATCH($B$3&amp;"|"&amp;2,'Tests physiques'!$AR$5:$AR$604,0))),"")</f>
        <v>1.62</v>
      </c>
      <c r="F9" s="50">
        <f>IFERROR(IF(INDEX('Tests physiques'!$R$5:$R$604,MATCH($B$3&amp;"|"&amp;2,'Tests physiques'!$AR$5:$AR$604,0))="","",INDEX('Tests physiques'!$R$5:$R$604,MATCH($B$3&amp;"|"&amp;2,'Tests physiques'!$AR$5:$AR$604,0))),"")</f>
        <v>5.3</v>
      </c>
      <c r="G9" s="50">
        <f>IFERROR(IF(INDEX('Tests physiques'!$U$5:$U$604,MATCH($B$3&amp;"|"&amp;2,'Tests physiques'!$AR$5:$AR$604,0))="","",INDEX('Tests physiques'!$U$5:$U$604,MATCH($B$3&amp;"|"&amp;2,'Tests physiques'!$AR$5:$AR$604,0))),"")</f>
        <v>8.35</v>
      </c>
      <c r="H9" s="48">
        <f>IFERROR(IF(INDEX('Tests physiques'!$X$5:$X$604,MATCH($B$3&amp;"|"&amp;2,'Tests physiques'!$AR$5:$AR$604,0))="","",INDEX('Tests physiques'!$X$5:$X$604,MATCH($B$3&amp;"|"&amp;2,'Tests physiques'!$AR$5:$AR$604,0))),"")</f>
        <v>4</v>
      </c>
      <c r="I9" s="50">
        <f>IFERROR(IF(INDEX('Tests physiques'!$AA$5:$AA$604,MATCH($B$3&amp;"|"&amp;2,'Tests physiques'!$AR$5:$AR$604,0))="","",INDEX('Tests physiques'!$AA$5:$AA$604,MATCH($B$3&amp;"|"&amp;2,'Tests physiques'!$AR$5:$AR$604,0))),"")</f>
        <v>7.1</v>
      </c>
      <c r="J9" s="50">
        <f>IF($B$4="3 groupes",IFERROR(IF(INDEX('Tests physiques'!#REF!,MATCH($B$3&amp;"|"&amp;2,'Tests physiques'!$AR$5:$AR$604,0))="","",INDEX('Tests physiques'!#REF!,MATCH($B$3&amp;"|"&amp;2,'Tests physiques'!$AR$5:$AR$604,0))),""),IFERROR(IF(INDEX('Tests physiques'!$AH$5:$AH$604,MATCH($B$3&amp;"|"&amp;2,'Tests physiques'!$AR$5:$AR$604,0))="","",INDEX('Tests physiques'!$AH$5:$AH$604,MATCH($B$3&amp;"|"&amp;2,'Tests physiques'!$AR$5:$AR$604,0))),""))</f>
        <v>37</v>
      </c>
      <c r="K9" s="51">
        <f>IF(OR(IFERROR(IF(INDEX('Tests physiques'!$J$5:$J$604,MATCH($B$3&amp;"|"&amp;1,'Tests physiques'!$AR$5:$AR$604,0))="","",INDEX('Tests physiques'!$J$5:$J$604,MATCH($B$3&amp;"|"&amp;1,'Tests physiques'!$AR$5:$AR$604,0))),"")="",IFERROR(IF(INDEX('Tests physiques'!$J$5:$J$604,MATCH($B$3&amp;"|"&amp;2,'Tests physiques'!$AR$5:$AR$604,0))="","",INDEX('Tests physiques'!$J$5:$J$604,MATCH($B$3&amp;"|"&amp;2,'Tests physiques'!$AR$5:$AR$604,0))),"")="",IFERROR(IF(INDEX('Tests physiques'!$J$5:$J$604,MATCH($B$3&amp;"|"&amp;1,'Tests physiques'!$AR$5:$AR$604,0))="","",INDEX('Tests physiques'!$J$5:$J$604,MATCH($B$3&amp;"|"&amp;1,'Tests physiques'!$AR$5:$AR$604,0))),"")=0),"",(IFERROR(IF(INDEX('Tests physiques'!$J$5:$J$604,MATCH($B$3&amp;"|"&amp;2,'Tests physiques'!$AR$5:$AR$604,0))="","",INDEX('Tests physiques'!$J$5:$J$604,MATCH($B$3&amp;"|"&amp;2,'Tests physiques'!$AR$5:$AR$604,0))),"")-IFERROR(IF(INDEX('Tests physiques'!$J$5:$J$604,MATCH($B$3&amp;"|"&amp;1,'Tests physiques'!$AR$5:$AR$604,0))="","",INDEX('Tests physiques'!$J$5:$J$604,MATCH($B$3&amp;"|"&amp;1,'Tests physiques'!$AR$5:$AR$604,0))),""))/IFERROR(IF(INDEX('Tests physiques'!$J$5:$J$604,MATCH($B$3&amp;"|"&amp;1,'Tests physiques'!$AR$5:$AR$604,0))="","",INDEX('Tests physiques'!$J$5:$J$604,MATCH($B$3&amp;"|"&amp;1,'Tests physiques'!$AR$5:$AR$604,0))),"")*100)</f>
        <v>20</v>
      </c>
      <c r="L9" s="51">
        <f>IF(OR(IFERROR(IF(INDEX('Tests physiques'!$O$5:$O$604,MATCH($B$3&amp;"|"&amp;1,'Tests physiques'!$AR$5:$AR$604,0))="","",INDEX('Tests physiques'!$O$5:$O$604,MATCH($B$3&amp;"|"&amp;1,'Tests physiques'!$AR$5:$AR$604,0))),"")="",IFERROR(IF(INDEX('Tests physiques'!$O$5:$O$604,MATCH($B$3&amp;"|"&amp;2,'Tests physiques'!$AR$5:$AR$604,0))="","",INDEX('Tests physiques'!$O$5:$O$604,MATCH($B$3&amp;"|"&amp;2,'Tests physiques'!$AR$5:$AR$604,0))),"")="",IFERROR(IF(INDEX('Tests physiques'!$O$5:$O$604,MATCH($B$3&amp;"|"&amp;1,'Tests physiques'!$AR$5:$AR$604,0))="","",INDEX('Tests physiques'!$O$5:$O$604,MATCH($B$3&amp;"|"&amp;1,'Tests physiques'!$AR$5:$AR$604,0))),"")=0),"",(IFERROR(IF(INDEX('Tests physiques'!$O$5:$O$604,MATCH($B$3&amp;"|"&amp;2,'Tests physiques'!$AR$5:$AR$604,0))="","",INDEX('Tests physiques'!$O$5:$O$604,MATCH($B$3&amp;"|"&amp;2,'Tests physiques'!$AR$5:$AR$604,0))),"")-IFERROR(IF(INDEX('Tests physiques'!$O$5:$O$604,MATCH($B$3&amp;"|"&amp;1,'Tests physiques'!$AR$5:$AR$604,0))="","",INDEX('Tests physiques'!$O$5:$O$604,MATCH($B$3&amp;"|"&amp;1,'Tests physiques'!$AR$5:$AR$604,0))),""))/IFERROR(IF(INDEX('Tests physiques'!$O$5:$O$604,MATCH($B$3&amp;"|"&amp;1,'Tests physiques'!$AR$5:$AR$604,0))="","",INDEX('Tests physiques'!$O$5:$O$604,MATCH($B$3&amp;"|"&amp;1,'Tests physiques'!$AR$5:$AR$604,0))),"")*100)</f>
        <v>4.5161290322580685</v>
      </c>
      <c r="M9" s="51">
        <f>IF(OR(IFERROR(IF(INDEX('Tests physiques'!$R$5:$R$604,MATCH($B$3&amp;"|"&amp;1,'Tests physiques'!$AR$5:$AR$604,0))="","",INDEX('Tests physiques'!$R$5:$R$604,MATCH($B$3&amp;"|"&amp;1,'Tests physiques'!$AR$5:$AR$604,0))),"")="",IFERROR(IF(INDEX('Tests physiques'!$R$5:$R$604,MATCH($B$3&amp;"|"&amp;2,'Tests physiques'!$AR$5:$AR$604,0))="","",INDEX('Tests physiques'!$R$5:$R$604,MATCH($B$3&amp;"|"&amp;2,'Tests physiques'!$AR$5:$AR$604,0))),"")="",IFERROR(IF(INDEX('Tests physiques'!$R$5:$R$604,MATCH($B$3&amp;"|"&amp;1,'Tests physiques'!$AR$5:$AR$604,0))="","",INDEX('Tests physiques'!$R$5:$R$604,MATCH($B$3&amp;"|"&amp;1,'Tests physiques'!$AR$5:$AR$604,0))),"")=0),"",(IFERROR(IF(INDEX('Tests physiques'!$R$5:$R$604,MATCH($B$3&amp;"|"&amp;1,'Tests physiques'!$AR$5:$AR$604,0))="","",INDEX('Tests physiques'!$R$5:$R$604,MATCH($B$3&amp;"|"&amp;1,'Tests physiques'!$AR$5:$AR$604,0))),"")-IFERROR(IF(INDEX('Tests physiques'!$R$5:$R$604,MATCH($B$3&amp;"|"&amp;2,'Tests physiques'!$AR$5:$AR$604,0))="","",INDEX('Tests physiques'!$R$5:$R$604,MATCH($B$3&amp;"|"&amp;2,'Tests physiques'!$AR$5:$AR$604,0))),""))/IFERROR(IF(INDEX('Tests physiques'!$R$5:$R$604,MATCH($B$3&amp;"|"&amp;1,'Tests physiques'!$AR$5:$AR$604,0))="","",INDEX('Tests physiques'!$R$5:$R$604,MATCH($B$3&amp;"|"&amp;1,'Tests physiques'!$AR$5:$AR$604,0))),"")*100)</f>
        <v>2.752293577981658</v>
      </c>
      <c r="N9" s="51">
        <f>IF(OR(IFERROR(IF(INDEX('Tests physiques'!$U$5:$U$604,MATCH($B$3&amp;"|"&amp;1,'Tests physiques'!$AR$5:$AR$604,0))="","",INDEX('Tests physiques'!$U$5:$U$604,MATCH($B$3&amp;"|"&amp;1,'Tests physiques'!$AR$5:$AR$604,0))),"")="",IFERROR(IF(INDEX('Tests physiques'!$U$5:$U$604,MATCH($B$3&amp;"|"&amp;2,'Tests physiques'!$AR$5:$AR$604,0))="","",INDEX('Tests physiques'!$U$5:$U$604,MATCH($B$3&amp;"|"&amp;2,'Tests physiques'!$AR$5:$AR$604,0))),"")="",IFERROR(IF(INDEX('Tests physiques'!$U$5:$U$604,MATCH($B$3&amp;"|"&amp;1,'Tests physiques'!$AR$5:$AR$604,0))="","",INDEX('Tests physiques'!$U$5:$U$604,MATCH($B$3&amp;"|"&amp;1,'Tests physiques'!$AR$5:$AR$604,0))),"")=0),"",(IFERROR(IF(INDEX('Tests physiques'!$U$5:$U$604,MATCH($B$3&amp;"|"&amp;1,'Tests physiques'!$AR$5:$AR$604,0))="","",INDEX('Tests physiques'!$U$5:$U$604,MATCH($B$3&amp;"|"&amp;1,'Tests physiques'!$AR$5:$AR$604,0))),"")-IFERROR(IF(INDEX('Tests physiques'!$U$5:$U$604,MATCH($B$3&amp;"|"&amp;2,'Tests physiques'!$AR$5:$AR$604,0))="","",INDEX('Tests physiques'!$U$5:$U$604,MATCH($B$3&amp;"|"&amp;2,'Tests physiques'!$AR$5:$AR$604,0))),""))/IFERROR(IF(INDEX('Tests physiques'!$U$5:$U$604,MATCH($B$3&amp;"|"&amp;1,'Tests physiques'!$AR$5:$AR$604,0))="","",INDEX('Tests physiques'!$U$5:$U$604,MATCH($B$3&amp;"|"&amp;1,'Tests physiques'!$AR$5:$AR$604,0))),"")*100)</f>
        <v>2.9069767441860463</v>
      </c>
      <c r="O9" s="51">
        <f>IF(OR(IFERROR(IF(INDEX('Tests physiques'!$X$5:$X$604,MATCH($B$3&amp;"|"&amp;1,'Tests physiques'!$AR$5:$AR$604,0))="","",INDEX('Tests physiques'!$X$5:$X$604,MATCH($B$3&amp;"|"&amp;1,'Tests physiques'!$AR$5:$AR$604,0))),"")="",IFERROR(IF(INDEX('Tests physiques'!$X$5:$X$604,MATCH($B$3&amp;"|"&amp;2,'Tests physiques'!$AR$5:$AR$604,0))="","",INDEX('Tests physiques'!$X$5:$X$604,MATCH($B$3&amp;"|"&amp;2,'Tests physiques'!$AR$5:$AR$604,0))),"")="",IFERROR(IF(INDEX('Tests physiques'!$X$5:$X$604,MATCH($B$3&amp;"|"&amp;1,'Tests physiques'!$AR$5:$AR$604,0))="","",INDEX('Tests physiques'!$X$5:$X$604,MATCH($B$3&amp;"|"&amp;1,'Tests physiques'!$AR$5:$AR$604,0))),"")=0),"",(IFERROR(IF(INDEX('Tests physiques'!$X$5:$X$604,MATCH($B$3&amp;"|"&amp;2,'Tests physiques'!$AR$5:$AR$604,0))="","",INDEX('Tests physiques'!$X$5:$X$604,MATCH($B$3&amp;"|"&amp;2,'Tests physiques'!$AR$5:$AR$604,0))),"")-IFERROR(IF(INDEX('Tests physiques'!$X$5:$X$604,MATCH($B$3&amp;"|"&amp;1,'Tests physiques'!$AR$5:$AR$604,0))="","",INDEX('Tests physiques'!$X$5:$X$604,MATCH($B$3&amp;"|"&amp;1,'Tests physiques'!$AR$5:$AR$604,0))),""))/IFERROR(IF(INDEX('Tests physiques'!$X$5:$X$604,MATCH($B$3&amp;"|"&amp;1,'Tests physiques'!$AR$5:$AR$604,0))="","",INDEX('Tests physiques'!$X$5:$X$604,MATCH($B$3&amp;"|"&amp;1,'Tests physiques'!$AR$5:$AR$604,0))),"")*100)</f>
        <v>0</v>
      </c>
      <c r="P9" s="51">
        <f>IF(OR(IFERROR(IF(INDEX('Tests physiques'!$AA$5:$AA$604,MATCH($B$3&amp;"|"&amp;1,'Tests physiques'!$AR$5:$AR$604,0))="","",INDEX('Tests physiques'!$AA$5:$AA$604,MATCH($B$3&amp;"|"&amp;1,'Tests physiques'!$AR$5:$AR$604,0))),"")="",IFERROR(IF(INDEX('Tests physiques'!$AA$5:$AA$604,MATCH($B$3&amp;"|"&amp;2,'Tests physiques'!$AR$5:$AR$604,0))="","",INDEX('Tests physiques'!$AA$5:$AA$604,MATCH($B$3&amp;"|"&amp;2,'Tests physiques'!$AR$5:$AR$604,0))),"")="",IFERROR(IF(INDEX('Tests physiques'!$AA$5:$AA$604,MATCH($B$3&amp;"|"&amp;1,'Tests physiques'!$AR$5:$AR$604,0))="","",INDEX('Tests physiques'!$AA$5:$AA$604,MATCH($B$3&amp;"|"&amp;1,'Tests physiques'!$AR$5:$AR$604,0))),"")=0),"",(IFERROR(IF(INDEX('Tests physiques'!$AA$5:$AA$604,MATCH($B$3&amp;"|"&amp;1,'Tests physiques'!$AR$5:$AR$604,0))="","",INDEX('Tests physiques'!$AA$5:$AA$604,MATCH($B$3&amp;"|"&amp;1,'Tests physiques'!$AR$5:$AR$604,0))),"")-IFERROR(IF(INDEX('Tests physiques'!$AA$5:$AA$604,MATCH($B$3&amp;"|"&amp;2,'Tests physiques'!$AR$5:$AR$604,0))="","",INDEX('Tests physiques'!$AA$5:$AA$604,MATCH($B$3&amp;"|"&amp;2,'Tests physiques'!$AR$5:$AR$604,0))),""))/IFERROR(IF(INDEX('Tests physiques'!$AA$5:$AA$604,MATCH($B$3&amp;"|"&amp;1,'Tests physiques'!$AR$5:$AR$604,0))="","",INDEX('Tests physiques'!$AA$5:$AA$604,MATCH($B$3&amp;"|"&amp;1,'Tests physiques'!$AR$5:$AR$604,0))),"")*100)</f>
        <v>4.0540540540540633</v>
      </c>
      <c r="Q9" s="51">
        <f>IF(OR(IFERROR(IF(INDEX('Tests physiques'!$R$5:$R$604,MATCH($B$3&amp;"|"&amp;1,'Tests physiques'!$AR$5:$AR$604,0))="","",INDEX('Tests physiques'!$R$5:$R$604,MATCH($B$3&amp;"|"&amp;1,'Tests physiques'!$AR$5:$AR$604,0))),"")="",IFERROR(IF(INDEX('Tests physiques'!$R$5:$R$604,MATCH($B$3&amp;"|"&amp;2,'Tests physiques'!$AR$5:$AR$604,0))="","",INDEX('Tests physiques'!$R$5:$R$604,MATCH($B$3&amp;"|"&amp;2,'Tests physiques'!$AR$5:$AR$604,0))),"")=""),"",(IFERROR(IF(INDEX('Tests physiques'!$R$5:$R$604,MATCH($B$3&amp;"|"&amp;2,'Tests physiques'!$AR$5:$AR$604,0))="","",INDEX('Tests physiques'!$R$5:$R$604,MATCH($B$3&amp;"|"&amp;2,'Tests physiques'!$AR$5:$AR$604,0))),"")-IFERROR(IF(INDEX('Tests physiques'!$R$5:$R$604,MATCH($B$3&amp;"|"&amp;1,'Tests physiques'!$AR$5:$AR$604,0))="","",INDEX('Tests physiques'!$R$5:$R$604,MATCH($B$3&amp;"|"&amp;1,'Tests physiques'!$AR$5:$AR$604,0))),""))/IFERROR(IF(INDEX('Tests physiques'!$R$5:$R$604,MATCH($B$3&amp;"|"&amp;1,'Tests physiques'!$AR$5:$AR$604,0))="","",INDEX('Tests physiques'!$R$5:$R$604,MATCH($B$3&amp;"|"&amp;1,'Tests physiques'!$AR$5:$AR$604,0))),"")*100)</f>
        <v>-2.752293577981658</v>
      </c>
      <c r="R9" s="51">
        <f>IF(OR(IFERROR(IF(INDEX('Tests physiques'!$AA$5:$AA$604,MATCH($B$3&amp;"|"&amp;1,'Tests physiques'!$AR$5:$AR$604,0))="","",INDEX('Tests physiques'!$AA$5:$AA$604,MATCH($B$3&amp;"|"&amp;1,'Tests physiques'!$AR$5:$AR$604,0))),"")="",IFERROR(IF(INDEX('Tests physiques'!$AA$5:$AA$604,MATCH($B$3&amp;"|"&amp;2,'Tests physiques'!$AR$5:$AR$604,0))="","",INDEX('Tests physiques'!$AA$5:$AA$604,MATCH($B$3&amp;"|"&amp;2,'Tests physiques'!$AR$5:$AR$604,0))),"")=""),"",(IFERROR(IF(INDEX('Tests physiques'!$AA$5:$AA$604,MATCH($B$3&amp;"|"&amp;2,'Tests physiques'!$AR$5:$AR$604,0))="","",INDEX('Tests physiques'!$AA$5:$AA$604,MATCH($B$3&amp;"|"&amp;2,'Tests physiques'!$AR$5:$AR$604,0))),"")-IFERROR(IF(INDEX('Tests physiques'!$AA$5:$AA$604,MATCH($B$3&amp;"|"&amp;1,'Tests physiques'!$AR$5:$AR$604,0))="","",INDEX('Tests physiques'!$AA$5:$AA$604,MATCH($B$3&amp;"|"&amp;1,'Tests physiques'!$AR$5:$AR$604,0))),""))/IFERROR(IF(INDEX('Tests physiques'!$AA$5:$AA$604,MATCH($B$3&amp;"|"&amp;1,'Tests physiques'!$AR$5:$AR$604,0))="","",INDEX('Tests physiques'!$AA$5:$AA$604,MATCH($B$3&amp;"|"&amp;1,'Tests physiques'!$AR$5:$AR$604,0))),"")*100)</f>
        <v>-4.0540540540540633</v>
      </c>
      <c r="S9" s="51">
        <f>IF(OR(IFERROR(IF(INDEX('Tests physiques'!$AE$5:$AE$604,MATCH($B$3&amp;"|"&amp;1,'Tests physiques'!$AR$5:$AR$604,0))="","",INDEX('Tests physiques'!$AE$5:$AE$604,MATCH($B$3&amp;"|"&amp;1,'Tests physiques'!$AR$5:$AR$604,0))),"")="",IFERROR(IF(INDEX('Tests physiques'!$AE$5:$AE$604,MATCH($B$3&amp;"|"&amp;2,'Tests physiques'!$AR$5:$AR$604,0))="","",INDEX('Tests physiques'!$AE$5:$AE$604,MATCH($B$3&amp;"|"&amp;2,'Tests physiques'!$AR$5:$AR$604,0))),"")=""),"",(IFERROR(IF(INDEX('Tests physiques'!$AE$5:$AE$604,MATCH($B$3&amp;"|"&amp;2,'Tests physiques'!$AR$5:$AR$604,0))="","",INDEX('Tests physiques'!$AE$5:$AE$604,MATCH($B$3&amp;"|"&amp;2,'Tests physiques'!$AR$5:$AR$604,0))),"")-IFERROR(IF(INDEX('Tests physiques'!$AE$5:$AE$604,MATCH($B$3&amp;"|"&amp;1,'Tests physiques'!$AR$5:$AR$604,0))="","",INDEX('Tests physiques'!$AE$5:$AE$604,MATCH($B$3&amp;"|"&amp;1,'Tests physiques'!$AR$5:$AR$604,0))),""))/IFERROR(IF(INDEX('Tests physiques'!$AE$5:$AE$604,MATCH($B$3&amp;"|"&amp;1,'Tests physiques'!$AR$5:$AR$604,0))="","",INDEX('Tests physiques'!$AE$5:$AE$604,MATCH($B$3&amp;"|"&amp;1,'Tests physiques'!$AR$5:$AR$604,0))),"")*100)</f>
        <v>-1.3386027536971179</v>
      </c>
      <c r="T9" s="52">
        <f>IF(OR(IFERROR(IF(INDEX('Tests physiques'!$AD$5:$AD$604,MATCH($B$3&amp;"|"&amp;1,'Tests physiques'!$AR$5:$AR$604,0))="","",INDEX('Tests physiques'!$AD$5:$AD$604,MATCH($B$3&amp;"|"&amp;1,'Tests physiques'!$AR$5:$AR$604,0))),"")="",IFERROR(IF(INDEX('Tests physiques'!$AD$5:$AD$604,MATCH($B$3&amp;"|"&amp;2,'Tests physiques'!$AR$5:$AR$604,0))="","",INDEX('Tests physiques'!$AD$5:$AD$604,MATCH($B$3&amp;"|"&amp;2,'Tests physiques'!$AR$5:$AR$604,0))),"")=""),"",IFERROR(IF(INDEX('Tests physiques'!$AD$5:$AD$604,MATCH($B$3&amp;"|"&amp;2,'Tests physiques'!$AR$5:$AR$604,0))="","",INDEX('Tests physiques'!$AD$5:$AD$604,MATCH($B$3&amp;"|"&amp;2,'Tests physiques'!$AR$5:$AR$604,0))),"")-IFERROR(IF(INDEX('Tests physiques'!$AD$5:$AD$604,MATCH($B$3&amp;"|"&amp;1,'Tests physiques'!$AR$5:$AR$604,0))="","",INDEX('Tests physiques'!$AD$5:$AD$604,MATCH($B$3&amp;"|"&amp;1,'Tests physiques'!$AR$5:$AR$604,0))),""))</f>
        <v>-0.15000000000000036</v>
      </c>
      <c r="U9" s="64" t="str">
        <f>IF(Q9="","",IF(AND(Q9&lt;0,T9&lt;0),"Plus rapide en ligne droite ET meilleur dans les changements de direction",IF(AND(Q9&lt;0,T9&gt;=0),"Le progrès vient de la vitesse en ligne droite",IF(AND(Q9&gt;=0,T9&lt;0),"Le progrès vient des changements de direction","Pas de progrès sur ces deux plans"))))</f>
        <v>Plus rapide en ligne droite ET meilleur dans les changements de direction</v>
      </c>
    </row>
    <row r="10" spans="1:25" ht="15" customHeight="1" x14ac:dyDescent="0.2">
      <c r="A10" s="46">
        <v>3</v>
      </c>
      <c r="B10" s="47">
        <f>IFERROR(IF(INDEX('Tests physiques'!$I$5:$I$604,MATCH($B$3&amp;"|"&amp;3,'Tests physiques'!$AR$5:$AR$604,0))="","",INDEX('Tests physiques'!$I$5:$I$604,MATCH($B$3&amp;"|"&amp;3,'Tests physiques'!$AR$5:$AR$604,0))),"")</f>
        <v>46162</v>
      </c>
      <c r="C10" s="48">
        <f>IFERROR(IF(INDEX('Tests physiques'!$J$5:$J$604,MATCH($B$3&amp;"|"&amp;3,'Tests physiques'!$AR$5:$AR$604,0))="","",INDEX('Tests physiques'!$J$5:$J$604,MATCH($B$3&amp;"|"&amp;3,'Tests physiques'!$AR$5:$AR$604,0))),"")</f>
        <v>7</v>
      </c>
      <c r="D10" s="49" t="str">
        <f>IFERROR(IF(INDEX('Tests physiques'!$L$5:$L$604,MATCH($B$3&amp;"|"&amp;3,'Tests physiques'!$AR$5:$AR$604,0))="","",INDEX('Tests physiques'!$L$5:$L$604,MATCH($B$3&amp;"|"&amp;3,'Tests physiques'!$AR$5:$AR$604,0))),"")</f>
        <v>fiable</v>
      </c>
      <c r="E10" s="50">
        <f>IFERROR(IF(INDEX('Tests physiques'!$O$5:$O$604,MATCH($B$3&amp;"|"&amp;3,'Tests physiques'!$AR$5:$AR$604,0))="","",INDEX('Tests physiques'!$O$5:$O$604,MATCH($B$3&amp;"|"&amp;3,'Tests physiques'!$AR$5:$AR$604,0))),"")</f>
        <v>1.7</v>
      </c>
      <c r="F10" s="50">
        <f>IFERROR(IF(INDEX('Tests physiques'!$R$5:$R$604,MATCH($B$3&amp;"|"&amp;3,'Tests physiques'!$AR$5:$AR$604,0))="","",INDEX('Tests physiques'!$R$5:$R$604,MATCH($B$3&amp;"|"&amp;3,'Tests physiques'!$AR$5:$AR$604,0))),"")</f>
        <v>5.15</v>
      </c>
      <c r="G10" s="50">
        <f>IFERROR(IF(INDEX('Tests physiques'!$U$5:$U$604,MATCH($B$3&amp;"|"&amp;3,'Tests physiques'!$AR$5:$AR$604,0))="","",INDEX('Tests physiques'!$U$5:$U$604,MATCH($B$3&amp;"|"&amp;3,'Tests physiques'!$AR$5:$AR$604,0))),"")</f>
        <v>8.1</v>
      </c>
      <c r="H10" s="48">
        <f>IFERROR(IF(INDEX('Tests physiques'!$X$5:$X$604,MATCH($B$3&amp;"|"&amp;3,'Tests physiques'!$AR$5:$AR$604,0))="","",INDEX('Tests physiques'!$X$5:$X$604,MATCH($B$3&amp;"|"&amp;3,'Tests physiques'!$AR$5:$AR$604,0))),"")</f>
        <v>5</v>
      </c>
      <c r="I10" s="50">
        <f>IFERROR(IF(INDEX('Tests physiques'!$AA$5:$AA$604,MATCH($B$3&amp;"|"&amp;3,'Tests physiques'!$AR$5:$AR$604,0))="","",INDEX('Tests physiques'!$AA$5:$AA$604,MATCH($B$3&amp;"|"&amp;3,'Tests physiques'!$AR$5:$AR$604,0))),"")</f>
        <v>6.8</v>
      </c>
      <c r="J10" s="50">
        <f>IF($B$4="3 groupes",IFERROR(IF(INDEX('Tests physiques'!#REF!,MATCH($B$3&amp;"|"&amp;3,'Tests physiques'!$AR$5:$AR$604,0))="","",INDEX('Tests physiques'!#REF!,MATCH($B$3&amp;"|"&amp;3,'Tests physiques'!$AR$5:$AR$604,0))),""),IFERROR(IF(INDEX('Tests physiques'!$AH$5:$AH$604,MATCH($B$3&amp;"|"&amp;3,'Tests physiques'!$AR$5:$AR$604,0))="","",INDEX('Tests physiques'!$AH$5:$AH$604,MATCH($B$3&amp;"|"&amp;3,'Tests physiques'!$AR$5:$AR$604,0))),""))</f>
        <v>42</v>
      </c>
      <c r="K10" s="51">
        <f>IF(OR(IFERROR(IF(INDEX('Tests physiques'!$J$5:$J$604,MATCH($B$3&amp;"|"&amp;2,'Tests physiques'!$AR$5:$AR$604,0))="","",INDEX('Tests physiques'!$J$5:$J$604,MATCH($B$3&amp;"|"&amp;2,'Tests physiques'!$AR$5:$AR$604,0))),"")="",IFERROR(IF(INDEX('Tests physiques'!$J$5:$J$604,MATCH($B$3&amp;"|"&amp;3,'Tests physiques'!$AR$5:$AR$604,0))="","",INDEX('Tests physiques'!$J$5:$J$604,MATCH($B$3&amp;"|"&amp;3,'Tests physiques'!$AR$5:$AR$604,0))),"")="",IFERROR(IF(INDEX('Tests physiques'!$J$5:$J$604,MATCH($B$3&amp;"|"&amp;2,'Tests physiques'!$AR$5:$AR$604,0))="","",INDEX('Tests physiques'!$J$5:$J$604,MATCH($B$3&amp;"|"&amp;2,'Tests physiques'!$AR$5:$AR$604,0))),"")=0),"",(IFERROR(IF(INDEX('Tests physiques'!$J$5:$J$604,MATCH($B$3&amp;"|"&amp;3,'Tests physiques'!$AR$5:$AR$604,0))="","",INDEX('Tests physiques'!$J$5:$J$604,MATCH($B$3&amp;"|"&amp;3,'Tests physiques'!$AR$5:$AR$604,0))),"")-IFERROR(IF(INDEX('Tests physiques'!$J$5:$J$604,MATCH($B$3&amp;"|"&amp;2,'Tests physiques'!$AR$5:$AR$604,0))="","",INDEX('Tests physiques'!$J$5:$J$604,MATCH($B$3&amp;"|"&amp;2,'Tests physiques'!$AR$5:$AR$604,0))),""))/IFERROR(IF(INDEX('Tests physiques'!$J$5:$J$604,MATCH($B$3&amp;"|"&amp;2,'Tests physiques'!$AR$5:$AR$604,0))="","",INDEX('Tests physiques'!$J$5:$J$604,MATCH($B$3&amp;"|"&amp;2,'Tests physiques'!$AR$5:$AR$604,0))),"")*100)</f>
        <v>16.666666666666664</v>
      </c>
      <c r="L10" s="51">
        <f>IF(OR(IFERROR(IF(INDEX('Tests physiques'!$O$5:$O$604,MATCH($B$3&amp;"|"&amp;2,'Tests physiques'!$AR$5:$AR$604,0))="","",INDEX('Tests physiques'!$O$5:$O$604,MATCH($B$3&amp;"|"&amp;2,'Tests physiques'!$AR$5:$AR$604,0))),"")="",IFERROR(IF(INDEX('Tests physiques'!$O$5:$O$604,MATCH($B$3&amp;"|"&amp;3,'Tests physiques'!$AR$5:$AR$604,0))="","",INDEX('Tests physiques'!$O$5:$O$604,MATCH($B$3&amp;"|"&amp;3,'Tests physiques'!$AR$5:$AR$604,0))),"")="",IFERROR(IF(INDEX('Tests physiques'!$O$5:$O$604,MATCH($B$3&amp;"|"&amp;2,'Tests physiques'!$AR$5:$AR$604,0))="","",INDEX('Tests physiques'!$O$5:$O$604,MATCH($B$3&amp;"|"&amp;2,'Tests physiques'!$AR$5:$AR$604,0))),"")=0),"",(IFERROR(IF(INDEX('Tests physiques'!$O$5:$O$604,MATCH($B$3&amp;"|"&amp;3,'Tests physiques'!$AR$5:$AR$604,0))="","",INDEX('Tests physiques'!$O$5:$O$604,MATCH($B$3&amp;"|"&amp;3,'Tests physiques'!$AR$5:$AR$604,0))),"")-IFERROR(IF(INDEX('Tests physiques'!$O$5:$O$604,MATCH($B$3&amp;"|"&amp;2,'Tests physiques'!$AR$5:$AR$604,0))="","",INDEX('Tests physiques'!$O$5:$O$604,MATCH($B$3&amp;"|"&amp;2,'Tests physiques'!$AR$5:$AR$604,0))),""))/IFERROR(IF(INDEX('Tests physiques'!$O$5:$O$604,MATCH($B$3&amp;"|"&amp;2,'Tests physiques'!$AR$5:$AR$604,0))="","",INDEX('Tests physiques'!$O$5:$O$604,MATCH($B$3&amp;"|"&amp;2,'Tests physiques'!$AR$5:$AR$604,0))),"")*100)</f>
        <v>4.9382716049382616</v>
      </c>
      <c r="M10" s="51">
        <f>IF(OR(IFERROR(IF(INDEX('Tests physiques'!$R$5:$R$604,MATCH($B$3&amp;"|"&amp;2,'Tests physiques'!$AR$5:$AR$604,0))="","",INDEX('Tests physiques'!$R$5:$R$604,MATCH($B$3&amp;"|"&amp;2,'Tests physiques'!$AR$5:$AR$604,0))),"")="",IFERROR(IF(INDEX('Tests physiques'!$R$5:$R$604,MATCH($B$3&amp;"|"&amp;3,'Tests physiques'!$AR$5:$AR$604,0))="","",INDEX('Tests physiques'!$R$5:$R$604,MATCH($B$3&amp;"|"&amp;3,'Tests physiques'!$AR$5:$AR$604,0))),"")="",IFERROR(IF(INDEX('Tests physiques'!$R$5:$R$604,MATCH($B$3&amp;"|"&amp;2,'Tests physiques'!$AR$5:$AR$604,0))="","",INDEX('Tests physiques'!$R$5:$R$604,MATCH($B$3&amp;"|"&amp;2,'Tests physiques'!$AR$5:$AR$604,0))),"")=0),"",(IFERROR(IF(INDEX('Tests physiques'!$R$5:$R$604,MATCH($B$3&amp;"|"&amp;2,'Tests physiques'!$AR$5:$AR$604,0))="","",INDEX('Tests physiques'!$R$5:$R$604,MATCH($B$3&amp;"|"&amp;2,'Tests physiques'!$AR$5:$AR$604,0))),"")-IFERROR(IF(INDEX('Tests physiques'!$R$5:$R$604,MATCH($B$3&amp;"|"&amp;3,'Tests physiques'!$AR$5:$AR$604,0))="","",INDEX('Tests physiques'!$R$5:$R$604,MATCH($B$3&amp;"|"&amp;3,'Tests physiques'!$AR$5:$AR$604,0))),""))/IFERROR(IF(INDEX('Tests physiques'!$R$5:$R$604,MATCH($B$3&amp;"|"&amp;2,'Tests physiques'!$AR$5:$AR$604,0))="","",INDEX('Tests physiques'!$R$5:$R$604,MATCH($B$3&amp;"|"&amp;2,'Tests physiques'!$AR$5:$AR$604,0))),"")*100)</f>
        <v>2.8301886792452731</v>
      </c>
      <c r="N10" s="51">
        <f>IF(OR(IFERROR(IF(INDEX('Tests physiques'!$U$5:$U$604,MATCH($B$3&amp;"|"&amp;2,'Tests physiques'!$AR$5:$AR$604,0))="","",INDEX('Tests physiques'!$U$5:$U$604,MATCH($B$3&amp;"|"&amp;2,'Tests physiques'!$AR$5:$AR$604,0))),"")="",IFERROR(IF(INDEX('Tests physiques'!$U$5:$U$604,MATCH($B$3&amp;"|"&amp;3,'Tests physiques'!$AR$5:$AR$604,0))="","",INDEX('Tests physiques'!$U$5:$U$604,MATCH($B$3&amp;"|"&amp;3,'Tests physiques'!$AR$5:$AR$604,0))),"")="",IFERROR(IF(INDEX('Tests physiques'!$U$5:$U$604,MATCH($B$3&amp;"|"&amp;2,'Tests physiques'!$AR$5:$AR$604,0))="","",INDEX('Tests physiques'!$U$5:$U$604,MATCH($B$3&amp;"|"&amp;2,'Tests physiques'!$AR$5:$AR$604,0))),"")=0),"",(IFERROR(IF(INDEX('Tests physiques'!$U$5:$U$604,MATCH($B$3&amp;"|"&amp;2,'Tests physiques'!$AR$5:$AR$604,0))="","",INDEX('Tests physiques'!$U$5:$U$604,MATCH($B$3&amp;"|"&amp;2,'Tests physiques'!$AR$5:$AR$604,0))),"")-IFERROR(IF(INDEX('Tests physiques'!$U$5:$U$604,MATCH($B$3&amp;"|"&amp;3,'Tests physiques'!$AR$5:$AR$604,0))="","",INDEX('Tests physiques'!$U$5:$U$604,MATCH($B$3&amp;"|"&amp;3,'Tests physiques'!$AR$5:$AR$604,0))),""))/IFERROR(IF(INDEX('Tests physiques'!$U$5:$U$604,MATCH($B$3&amp;"|"&amp;2,'Tests physiques'!$AR$5:$AR$604,0))="","",INDEX('Tests physiques'!$U$5:$U$604,MATCH($B$3&amp;"|"&amp;2,'Tests physiques'!$AR$5:$AR$604,0))),"")*100)</f>
        <v>2.9940119760479043</v>
      </c>
      <c r="O10" s="51">
        <f>IF(OR(IFERROR(IF(INDEX('Tests physiques'!$X$5:$X$604,MATCH($B$3&amp;"|"&amp;2,'Tests physiques'!$AR$5:$AR$604,0))="","",INDEX('Tests physiques'!$X$5:$X$604,MATCH($B$3&amp;"|"&amp;2,'Tests physiques'!$AR$5:$AR$604,0))),"")="",IFERROR(IF(INDEX('Tests physiques'!$X$5:$X$604,MATCH($B$3&amp;"|"&amp;3,'Tests physiques'!$AR$5:$AR$604,0))="","",INDEX('Tests physiques'!$X$5:$X$604,MATCH($B$3&amp;"|"&amp;3,'Tests physiques'!$AR$5:$AR$604,0))),"")="",IFERROR(IF(INDEX('Tests physiques'!$X$5:$X$604,MATCH($B$3&amp;"|"&amp;2,'Tests physiques'!$AR$5:$AR$604,0))="","",INDEX('Tests physiques'!$X$5:$X$604,MATCH($B$3&amp;"|"&amp;2,'Tests physiques'!$AR$5:$AR$604,0))),"")=0),"",(IFERROR(IF(INDEX('Tests physiques'!$X$5:$X$604,MATCH($B$3&amp;"|"&amp;3,'Tests physiques'!$AR$5:$AR$604,0))="","",INDEX('Tests physiques'!$X$5:$X$604,MATCH($B$3&amp;"|"&amp;3,'Tests physiques'!$AR$5:$AR$604,0))),"")-IFERROR(IF(INDEX('Tests physiques'!$X$5:$X$604,MATCH($B$3&amp;"|"&amp;2,'Tests physiques'!$AR$5:$AR$604,0))="","",INDEX('Tests physiques'!$X$5:$X$604,MATCH($B$3&amp;"|"&amp;2,'Tests physiques'!$AR$5:$AR$604,0))),""))/IFERROR(IF(INDEX('Tests physiques'!$X$5:$X$604,MATCH($B$3&amp;"|"&amp;2,'Tests physiques'!$AR$5:$AR$604,0))="","",INDEX('Tests physiques'!$X$5:$X$604,MATCH($B$3&amp;"|"&amp;2,'Tests physiques'!$AR$5:$AR$604,0))),"")*100)</f>
        <v>25</v>
      </c>
      <c r="P10" s="51">
        <f>IF(OR(IFERROR(IF(INDEX('Tests physiques'!$AA$5:$AA$604,MATCH($B$3&amp;"|"&amp;2,'Tests physiques'!$AR$5:$AR$604,0))="","",INDEX('Tests physiques'!$AA$5:$AA$604,MATCH($B$3&amp;"|"&amp;2,'Tests physiques'!$AR$5:$AR$604,0))),"")="",IFERROR(IF(INDEX('Tests physiques'!$AA$5:$AA$604,MATCH($B$3&amp;"|"&amp;3,'Tests physiques'!$AR$5:$AR$604,0))="","",INDEX('Tests physiques'!$AA$5:$AA$604,MATCH($B$3&amp;"|"&amp;3,'Tests physiques'!$AR$5:$AR$604,0))),"")="",IFERROR(IF(INDEX('Tests physiques'!$AA$5:$AA$604,MATCH($B$3&amp;"|"&amp;2,'Tests physiques'!$AR$5:$AR$604,0))="","",INDEX('Tests physiques'!$AA$5:$AA$604,MATCH($B$3&amp;"|"&amp;2,'Tests physiques'!$AR$5:$AR$604,0))),"")=0),"",(IFERROR(IF(INDEX('Tests physiques'!$AA$5:$AA$604,MATCH($B$3&amp;"|"&amp;2,'Tests physiques'!$AR$5:$AR$604,0))="","",INDEX('Tests physiques'!$AA$5:$AA$604,MATCH($B$3&amp;"|"&amp;2,'Tests physiques'!$AR$5:$AR$604,0))),"")-IFERROR(IF(INDEX('Tests physiques'!$AA$5:$AA$604,MATCH($B$3&amp;"|"&amp;3,'Tests physiques'!$AR$5:$AR$604,0))="","",INDEX('Tests physiques'!$AA$5:$AA$604,MATCH($B$3&amp;"|"&amp;3,'Tests physiques'!$AR$5:$AR$604,0))),""))/IFERROR(IF(INDEX('Tests physiques'!$AA$5:$AA$604,MATCH($B$3&amp;"|"&amp;2,'Tests physiques'!$AR$5:$AR$604,0))="","",INDEX('Tests physiques'!$AA$5:$AA$604,MATCH($B$3&amp;"|"&amp;2,'Tests physiques'!$AR$5:$AR$604,0))),"")*100)</f>
        <v>4.2253521126760543</v>
      </c>
      <c r="Q10" s="51">
        <f>IF(OR(IFERROR(IF(INDEX('Tests physiques'!$R$5:$R$604,MATCH($B$3&amp;"|"&amp;2,'Tests physiques'!$AR$5:$AR$604,0))="","",INDEX('Tests physiques'!$R$5:$R$604,MATCH($B$3&amp;"|"&amp;2,'Tests physiques'!$AR$5:$AR$604,0))),"")="",IFERROR(IF(INDEX('Tests physiques'!$R$5:$R$604,MATCH($B$3&amp;"|"&amp;3,'Tests physiques'!$AR$5:$AR$604,0))="","",INDEX('Tests physiques'!$R$5:$R$604,MATCH($B$3&amp;"|"&amp;3,'Tests physiques'!$AR$5:$AR$604,0))),"")=""),"",(IFERROR(IF(INDEX('Tests physiques'!$R$5:$R$604,MATCH($B$3&amp;"|"&amp;3,'Tests physiques'!$AR$5:$AR$604,0))="","",INDEX('Tests physiques'!$R$5:$R$604,MATCH($B$3&amp;"|"&amp;3,'Tests physiques'!$AR$5:$AR$604,0))),"")-IFERROR(IF(INDEX('Tests physiques'!$R$5:$R$604,MATCH($B$3&amp;"|"&amp;2,'Tests physiques'!$AR$5:$AR$604,0))="","",INDEX('Tests physiques'!$R$5:$R$604,MATCH($B$3&amp;"|"&amp;2,'Tests physiques'!$AR$5:$AR$604,0))),""))/IFERROR(IF(INDEX('Tests physiques'!$R$5:$R$604,MATCH($B$3&amp;"|"&amp;2,'Tests physiques'!$AR$5:$AR$604,0))="","",INDEX('Tests physiques'!$R$5:$R$604,MATCH($B$3&amp;"|"&amp;2,'Tests physiques'!$AR$5:$AR$604,0))),"")*100)</f>
        <v>-2.8301886792452731</v>
      </c>
      <c r="R10" s="51">
        <f>IF(OR(IFERROR(IF(INDEX('Tests physiques'!$AA$5:$AA$604,MATCH($B$3&amp;"|"&amp;2,'Tests physiques'!$AR$5:$AR$604,0))="","",INDEX('Tests physiques'!$AA$5:$AA$604,MATCH($B$3&amp;"|"&amp;2,'Tests physiques'!$AR$5:$AR$604,0))),"")="",IFERROR(IF(INDEX('Tests physiques'!$AA$5:$AA$604,MATCH($B$3&amp;"|"&amp;3,'Tests physiques'!$AR$5:$AR$604,0))="","",INDEX('Tests physiques'!$AA$5:$AA$604,MATCH($B$3&amp;"|"&amp;3,'Tests physiques'!$AR$5:$AR$604,0))),"")=""),"",(IFERROR(IF(INDEX('Tests physiques'!$AA$5:$AA$604,MATCH($B$3&amp;"|"&amp;3,'Tests physiques'!$AR$5:$AR$604,0))="","",INDEX('Tests physiques'!$AA$5:$AA$604,MATCH($B$3&amp;"|"&amp;3,'Tests physiques'!$AR$5:$AR$604,0))),"")-IFERROR(IF(INDEX('Tests physiques'!$AA$5:$AA$604,MATCH($B$3&amp;"|"&amp;2,'Tests physiques'!$AR$5:$AR$604,0))="","",INDEX('Tests physiques'!$AA$5:$AA$604,MATCH($B$3&amp;"|"&amp;2,'Tests physiques'!$AR$5:$AR$604,0))),""))/IFERROR(IF(INDEX('Tests physiques'!$AA$5:$AA$604,MATCH($B$3&amp;"|"&amp;2,'Tests physiques'!$AR$5:$AR$604,0))="","",INDEX('Tests physiques'!$AA$5:$AA$604,MATCH($B$3&amp;"|"&amp;2,'Tests physiques'!$AR$5:$AR$604,0))),"")*100)</f>
        <v>-4.2253521126760543</v>
      </c>
      <c r="S10" s="51">
        <f>IF(OR(IFERROR(IF(INDEX('Tests physiques'!$AE$5:$AE$604,MATCH($B$3&amp;"|"&amp;2,'Tests physiques'!$AR$5:$AR$604,0))="","",INDEX('Tests physiques'!$AE$5:$AE$604,MATCH($B$3&amp;"|"&amp;2,'Tests physiques'!$AR$5:$AR$604,0))),"")="",IFERROR(IF(INDEX('Tests physiques'!$AE$5:$AE$604,MATCH($B$3&amp;"|"&amp;3,'Tests physiques'!$AR$5:$AR$604,0))="","",INDEX('Tests physiques'!$AE$5:$AE$604,MATCH($B$3&amp;"|"&amp;3,'Tests physiques'!$AR$5:$AR$604,0))),"")=""),"",(IFERROR(IF(INDEX('Tests physiques'!$AE$5:$AE$604,MATCH($B$3&amp;"|"&amp;3,'Tests physiques'!$AR$5:$AR$604,0))="","",INDEX('Tests physiques'!$AE$5:$AE$604,MATCH($B$3&amp;"|"&amp;3,'Tests physiques'!$AR$5:$AR$604,0))),"")-IFERROR(IF(INDEX('Tests physiques'!$AE$5:$AE$604,MATCH($B$3&amp;"|"&amp;2,'Tests physiques'!$AR$5:$AR$604,0))="","",INDEX('Tests physiques'!$AE$5:$AE$604,MATCH($B$3&amp;"|"&amp;2,'Tests physiques'!$AR$5:$AR$604,0))),""))/IFERROR(IF(INDEX('Tests physiques'!$AE$5:$AE$604,MATCH($B$3&amp;"|"&amp;2,'Tests physiques'!$AR$5:$AR$604,0))="","",INDEX('Tests physiques'!$AE$5:$AE$604,MATCH($B$3&amp;"|"&amp;2,'Tests physiques'!$AR$5:$AR$604,0))),"")*100)</f>
        <v>-1.4357992615889537</v>
      </c>
      <c r="T10" s="52">
        <f>IF(OR(IFERROR(IF(INDEX('Tests physiques'!$AD$5:$AD$604,MATCH($B$3&amp;"|"&amp;2,'Tests physiques'!$AR$5:$AR$604,0))="","",INDEX('Tests physiques'!$AD$5:$AD$604,MATCH($B$3&amp;"|"&amp;2,'Tests physiques'!$AR$5:$AR$604,0))),"")="",IFERROR(IF(INDEX('Tests physiques'!$AD$5:$AD$604,MATCH($B$3&amp;"|"&amp;3,'Tests physiques'!$AR$5:$AR$604,0))="","",INDEX('Tests physiques'!$AD$5:$AD$604,MATCH($B$3&amp;"|"&amp;3,'Tests physiques'!$AR$5:$AR$604,0))),"")=""),"",IFERROR(IF(INDEX('Tests physiques'!$AD$5:$AD$604,MATCH($B$3&amp;"|"&amp;3,'Tests physiques'!$AR$5:$AR$604,0))="","",INDEX('Tests physiques'!$AD$5:$AD$604,MATCH($B$3&amp;"|"&amp;3,'Tests physiques'!$AR$5:$AR$604,0))),"")-IFERROR(IF(INDEX('Tests physiques'!$AD$5:$AD$604,MATCH($B$3&amp;"|"&amp;2,'Tests physiques'!$AR$5:$AR$604,0))="","",INDEX('Tests physiques'!$AD$5:$AD$604,MATCH($B$3&amp;"|"&amp;2,'Tests physiques'!$AR$5:$AR$604,0))),""))</f>
        <v>-0.15000000000000036</v>
      </c>
      <c r="U10" s="64" t="str">
        <f>IF(Q10="","",IF(AND(Q10&lt;0,T10&lt;0),"Plus rapide en ligne droite ET meilleur dans les changements de direction",IF(AND(Q10&lt;0,T10&gt;=0),"Le progrès vient de la vitesse en ligne droite",IF(AND(Q10&gt;=0,T10&lt;0),"Le progrès vient des changements de direction","Pas de progrès sur ces deux plans"))))</f>
        <v>Plus rapide en ligne droite ET meilleur dans les changements de direction</v>
      </c>
    </row>
    <row r="11" spans="1:25" ht="30" customHeight="1" x14ac:dyDescent="0.2">
      <c r="A11" s="106" t="s">
        <v>177</v>
      </c>
      <c r="B11" s="71"/>
      <c r="C11" s="71"/>
      <c r="D11" s="71"/>
      <c r="E11" s="71"/>
      <c r="F11" s="71"/>
      <c r="G11" s="71"/>
      <c r="H11" s="71"/>
      <c r="I11" s="71"/>
      <c r="J11" s="71"/>
      <c r="K11" s="71"/>
      <c r="L11" s="71"/>
      <c r="M11" s="71"/>
      <c r="N11" s="71"/>
      <c r="O11" s="71"/>
      <c r="P11" s="71"/>
      <c r="Q11" s="71"/>
      <c r="R11" s="71"/>
      <c r="S11" s="71"/>
      <c r="T11" s="71"/>
      <c r="U11" s="71"/>
      <c r="V11" s="71"/>
      <c r="W11" s="71"/>
    </row>
    <row r="13" spans="1:25" x14ac:dyDescent="0.2">
      <c r="A13" s="107" t="s">
        <v>178</v>
      </c>
      <c r="B13" s="71"/>
      <c r="C13" s="71"/>
      <c r="D13" s="71"/>
      <c r="E13" s="71"/>
      <c r="F13" s="71"/>
      <c r="G13" s="71"/>
      <c r="H13" s="71"/>
      <c r="I13" s="71"/>
      <c r="J13" s="71"/>
    </row>
    <row r="14" spans="1:25" x14ac:dyDescent="0.2">
      <c r="A14" s="53" t="s">
        <v>74</v>
      </c>
      <c r="B14" s="53" t="s">
        <v>75</v>
      </c>
      <c r="C14" s="53" t="s">
        <v>115</v>
      </c>
      <c r="D14" s="53" t="s">
        <v>77</v>
      </c>
      <c r="E14" s="53" t="s">
        <v>78</v>
      </c>
    </row>
    <row r="15" spans="1:25" x14ac:dyDescent="0.2">
      <c r="A15" s="6" t="str">
        <f>IFERROR(INDEX(Croissance!$B$5:$B$604,MATCH($B$3,Croissance!$A$5:$A$604,0)),"")</f>
        <v/>
      </c>
      <c r="B15" s="6" t="str">
        <f>IFERROR(INDEX(Croissance!$C$5:$C$604,MATCH($B$3,Croissance!$A$5:$A$604,0)),"")</f>
        <v/>
      </c>
      <c r="C15" s="6" t="str">
        <f>IFERROR(INDEX(Croissance!$D$5:$D$604,MATCH($B$3,Croissance!$A$5:$A$604,0)),"")</f>
        <v/>
      </c>
      <c r="D15" s="6" t="str">
        <f>IFERROR(INDEX(Croissance!$E$5:$E$604,MATCH($B$3,Croissance!$A$5:$A$604,0)),"")</f>
        <v/>
      </c>
      <c r="E15" s="99" t="str">
        <f>IFERROR(INDEX(Croissance!$F$5:$F$604,MATCH($B$3,Croissance!$A$5:$A$604,0)),"")</f>
        <v/>
      </c>
      <c r="F15" s="100"/>
      <c r="G15" s="100"/>
      <c r="H15" s="100"/>
      <c r="I15" s="100"/>
      <c r="J15" s="101"/>
    </row>
    <row r="16" spans="1:25" ht="28" customHeight="1" x14ac:dyDescent="0.2">
      <c r="A16" s="104" t="s">
        <v>179</v>
      </c>
      <c r="B16" s="71"/>
      <c r="C16" s="71"/>
      <c r="D16" s="71"/>
      <c r="E16" s="71"/>
      <c r="F16" s="71"/>
      <c r="G16" s="71"/>
      <c r="H16" s="71"/>
      <c r="I16" s="71"/>
      <c r="J16" s="71"/>
    </row>
    <row r="17" spans="1:50" x14ac:dyDescent="0.2">
      <c r="AM17" t="str">
        <f>IFERROR(INDEX('Tests physiques'!$G$5:$G$604,MATCH($B$3,'Tests physiques'!$A$5:$A$604,0)),"")</f>
        <v>F</v>
      </c>
      <c r="AN17" t="str">
        <f>IFERROR(INDEX('Tests physiques'!$H$5:$H$604,MATCH($B$3,'Tests physiques'!$A$5:$A$604,0)),"")</f>
        <v>2nde</v>
      </c>
    </row>
    <row r="18" spans="1:50" x14ac:dyDescent="0.2">
      <c r="A18" s="102" t="str">
        <f>CONCATENATE("AMÉLIORATION ENTRE LA SESSION ",$E$4," ET LA SESSION ",$G$4)</f>
        <v>AMÉLIORATION ENTRE LA SESSION 1 ET LA SESSION 3</v>
      </c>
      <c r="B18" s="71"/>
      <c r="C18" s="71"/>
      <c r="D18" s="71"/>
      <c r="E18" s="71"/>
      <c r="F18" s="71"/>
      <c r="G18" s="71"/>
    </row>
    <row r="19" spans="1:50" ht="28" customHeight="1" x14ac:dyDescent="0.2">
      <c r="A19" s="37" t="s">
        <v>180</v>
      </c>
      <c r="B19" s="37" t="s">
        <v>187</v>
      </c>
      <c r="C19" s="37" t="s">
        <v>188</v>
      </c>
      <c r="D19" s="37" t="s">
        <v>181</v>
      </c>
      <c r="E19" s="37" t="s">
        <v>182</v>
      </c>
      <c r="F19" s="37" t="s">
        <v>183</v>
      </c>
      <c r="G19" s="37" t="s">
        <v>184</v>
      </c>
    </row>
    <row r="20" spans="1:50" x14ac:dyDescent="0.2">
      <c r="A20" s="15" t="s">
        <v>7</v>
      </c>
      <c r="B20" s="38">
        <f>IFERROR(IF(INDEX('Tests physiques'!$J$5:$J$604,MATCH($B$3&amp;"|"&amp;$E$4,'Tests physiques'!$AR$5:$AR$604,0))="","",INDEX('Tests physiques'!$J$5:$J$604,MATCH($B$3&amp;"|"&amp;$E$4,'Tests physiques'!$AR$5:$AR$604,0))),"")</f>
        <v>5</v>
      </c>
      <c r="C20" s="38">
        <f>IFERROR(IF(INDEX('Tests physiques'!$J$5:$J$604,MATCH($B$3&amp;"|"&amp;$G$4,'Tests physiques'!$AR$5:$AR$604,0))="","",INDEX('Tests physiques'!$J$5:$J$604,MATCH($B$3&amp;"|"&amp;$G$4,'Tests physiques'!$AR$5:$AR$604,0))),"")</f>
        <v>7</v>
      </c>
      <c r="D20" s="54">
        <f>IF(OR(IFERROR(IF(INDEX('Tests physiques'!$J$5:$J$604,MATCH($B$3&amp;"|"&amp;$E$4,'Tests physiques'!$AR$5:$AR$604,0))="","",INDEX('Tests physiques'!$J$5:$J$604,MATCH($B$3&amp;"|"&amp;$E$4,'Tests physiques'!$AR$5:$AR$604,0))),"")="",IFERROR(IF(INDEX('Tests physiques'!$J$5:$J$604,MATCH($B$3&amp;"|"&amp;$G$4,'Tests physiques'!$AR$5:$AR$604,0))="","",INDEX('Tests physiques'!$J$5:$J$604,MATCH($B$3&amp;"|"&amp;$G$4,'Tests physiques'!$AR$5:$AR$604,0))),"")="",IFERROR(IF(INDEX('Tests physiques'!$J$5:$J$604,MATCH($B$3&amp;"|"&amp;$E$4,'Tests physiques'!$AR$5:$AR$604,0))="","",INDEX('Tests physiques'!$J$5:$J$604,MATCH($B$3&amp;"|"&amp;$E$4,'Tests physiques'!$AR$5:$AR$604,0))),"")=0),"",(IFERROR(IF(INDEX('Tests physiques'!$J$5:$J$604,MATCH($B$3&amp;"|"&amp;$G$4,'Tests physiques'!$AR$5:$AR$604,0))="","",INDEX('Tests physiques'!$J$5:$J$604,MATCH($B$3&amp;"|"&amp;$G$4,'Tests physiques'!$AR$5:$AR$604,0))),"")-IFERROR(IF(INDEX('Tests physiques'!$J$5:$J$604,MATCH($B$3&amp;"|"&amp;$E$4,'Tests physiques'!$AR$5:$AR$604,0))="","",INDEX('Tests physiques'!$J$5:$J$604,MATCH($B$3&amp;"|"&amp;$E$4,'Tests physiques'!$AR$5:$AR$604,0))),""))/IFERROR(IF(INDEX('Tests physiques'!$J$5:$J$604,MATCH($B$3&amp;"|"&amp;$E$4,'Tests physiques'!$AR$5:$AR$604,0))="","",INDEX('Tests physiques'!$J$5:$J$604,MATCH($B$3&amp;"|"&amp;$E$4,'Tests physiques'!$AR$5:$AR$604,0))),"")*100)</f>
        <v>40</v>
      </c>
      <c r="E20" s="6" t="str">
        <f>IF($B$4="3 groupes",IFERROR(INDEX('Tests physiques'!$M$5:$M$604,MATCH($B$3&amp;"|"&amp;$E$4,'Tests physiques'!$AR$5:$AR$604,0)),""),IFERROR(INDEX('Tests physiques'!$N$5:$N$604,MATCH($B$3&amp;"|"&amp;$E$4,'Tests physiques'!$AR$5:$AR$604,0)),""))</f>
        <v>satisfaisant</v>
      </c>
      <c r="F20" s="6" t="str">
        <f>IF($B$4="3 groupes",IFERROR(INDEX('Tests physiques'!$M$5:$M$604,MATCH($B$3&amp;"|"&amp;$G$4,'Tests physiques'!$AR$5:$AR$604,0)),""),IFERROR(INDEX('Tests physiques'!$N$5:$N$604,MATCH($B$3&amp;"|"&amp;$G$4,'Tests physiques'!$AR$5:$AR$604,0)),""))</f>
        <v>très satisfaisant</v>
      </c>
      <c r="G20" s="6" t="str">
        <f>IF(OR(E20="",F20=""),"",IF(E20=F20,"même groupe","changement"))</f>
        <v>changement</v>
      </c>
    </row>
    <row r="21" spans="1:50" x14ac:dyDescent="0.2">
      <c r="A21" s="15" t="s">
        <v>185</v>
      </c>
      <c r="B21" s="41">
        <f>IFERROR(IF(INDEX('Tests physiques'!$O$5:$O$604,MATCH($B$3&amp;"|"&amp;$E$4,'Tests physiques'!$AR$5:$AR$604,0))="","",INDEX('Tests physiques'!$O$5:$O$604,MATCH($B$3&amp;"|"&amp;$E$4,'Tests physiques'!$AR$5:$AR$604,0))),"")</f>
        <v>1.55</v>
      </c>
      <c r="C21" s="41">
        <f>IFERROR(IF(INDEX('Tests physiques'!$O$5:$O$604,MATCH($B$3&amp;"|"&amp;$G$4,'Tests physiques'!$AR$5:$AR$604,0))="","",INDEX('Tests physiques'!$O$5:$O$604,MATCH($B$3&amp;"|"&amp;$G$4,'Tests physiques'!$AR$5:$AR$604,0))),"")</f>
        <v>1.7</v>
      </c>
      <c r="D21" s="54">
        <f>IF(OR(IFERROR(IF(INDEX('Tests physiques'!$O$5:$O$604,MATCH($B$3&amp;"|"&amp;$E$4,'Tests physiques'!$AR$5:$AR$604,0))="","",INDEX('Tests physiques'!$O$5:$O$604,MATCH($B$3&amp;"|"&amp;$E$4,'Tests physiques'!$AR$5:$AR$604,0))),"")="",IFERROR(IF(INDEX('Tests physiques'!$O$5:$O$604,MATCH($B$3&amp;"|"&amp;$G$4,'Tests physiques'!$AR$5:$AR$604,0))="","",INDEX('Tests physiques'!$O$5:$O$604,MATCH($B$3&amp;"|"&amp;$G$4,'Tests physiques'!$AR$5:$AR$604,0))),"")="",IFERROR(IF(INDEX('Tests physiques'!$O$5:$O$604,MATCH($B$3&amp;"|"&amp;$E$4,'Tests physiques'!$AR$5:$AR$604,0))="","",INDEX('Tests physiques'!$O$5:$O$604,MATCH($B$3&amp;"|"&amp;$E$4,'Tests physiques'!$AR$5:$AR$604,0))),"")=0),"",(IFERROR(IF(INDEX('Tests physiques'!$O$5:$O$604,MATCH($B$3&amp;"|"&amp;$G$4,'Tests physiques'!$AR$5:$AR$604,0))="","",INDEX('Tests physiques'!$O$5:$O$604,MATCH($B$3&amp;"|"&amp;$G$4,'Tests physiques'!$AR$5:$AR$604,0))),"")-IFERROR(IF(INDEX('Tests physiques'!$O$5:$O$604,MATCH($B$3&amp;"|"&amp;$E$4,'Tests physiques'!$AR$5:$AR$604,0))="","",INDEX('Tests physiques'!$O$5:$O$604,MATCH($B$3&amp;"|"&amp;$E$4,'Tests physiques'!$AR$5:$AR$604,0))),""))/IFERROR(IF(INDEX('Tests physiques'!$O$5:$O$604,MATCH($B$3&amp;"|"&amp;$E$4,'Tests physiques'!$AR$5:$AR$604,0))="","",INDEX('Tests physiques'!$O$5:$O$604,MATCH($B$3&amp;"|"&amp;$E$4,'Tests physiques'!$AR$5:$AR$604,0))),"")*100)</f>
        <v>9.6774193548387046</v>
      </c>
      <c r="E21" s="6" t="str">
        <f>IF($B$4="3 groupes",IFERROR(INDEX('Tests physiques'!$P$5:$P$604,MATCH($B$3&amp;"|"&amp;$E$4,'Tests physiques'!$AR$5:$AR$604,0)),""),IFERROR(INDEX('Tests physiques'!$Q$5:$Q$604,MATCH($B$3&amp;"|"&amp;$E$4,'Tests physiques'!$AR$5:$AR$604,0)),""))</f>
        <v>fragile</v>
      </c>
      <c r="F21" s="6" t="str">
        <f>IF($B$4="3 groupes",IFERROR(INDEX('Tests physiques'!$P$5:$P$604,MATCH($B$3&amp;"|"&amp;$G$4,'Tests physiques'!$AR$5:$AR$604,0)),""),IFERROR(INDEX('Tests physiques'!$Q$5:$Q$604,MATCH($B$3&amp;"|"&amp;$G$4,'Tests physiques'!$AR$5:$AR$604,0)),""))</f>
        <v>fragile</v>
      </c>
      <c r="G21" s="6" t="str">
        <f t="shared" ref="G21" si="0">IF(OR(E21="",F21=""),"",IF(E21=F21,"même groupe","changement"))</f>
        <v>même groupe</v>
      </c>
    </row>
    <row r="22" spans="1:50" x14ac:dyDescent="0.2">
      <c r="A22" s="15" t="s">
        <v>163</v>
      </c>
      <c r="B22" s="41">
        <f>IFERROR(IF(INDEX('Tests physiques'!$U$5:$U$604,MATCH($B$3&amp;"|"&amp;$E$4,'Tests physiques'!$AR$5:$AR$604,0))="","",INDEX('Tests physiques'!$U$5:$U$604,MATCH($B$3&amp;"|"&amp;$E$4,'Tests physiques'!$AR$5:$AR$604,0))),"")</f>
        <v>8.6</v>
      </c>
      <c r="C22" s="41">
        <f>IFERROR(IF(INDEX('Tests physiques'!$U$5:$U$604,MATCH($B$3&amp;"|"&amp;$G$4,'Tests physiques'!$AR$5:$AR$604,0))="","",INDEX('Tests physiques'!$U$5:$U$604,MATCH($B$3&amp;"|"&amp;$G$4,'Tests physiques'!$AR$5:$AR$604,0))),"")</f>
        <v>8.1</v>
      </c>
      <c r="D22" s="54">
        <f>IF(OR(IFERROR(IF(INDEX('Tests physiques'!$U$5:$U$604,MATCH($B$3&amp;"|"&amp;$E$4,'Tests physiques'!$AR$5:$AR$604,0))="","",INDEX('Tests physiques'!$U$5:$U$604,MATCH($B$3&amp;"|"&amp;$E$4,'Tests physiques'!$AR$5:$AR$604,0))),"")="",IFERROR(IF(INDEX('Tests physiques'!$U$5:$U$604,MATCH($B$3&amp;"|"&amp;$G$4,'Tests physiques'!$AR$5:$AR$604,0))="","",INDEX('Tests physiques'!$U$5:$U$604,MATCH($B$3&amp;"|"&amp;$G$4,'Tests physiques'!$AR$5:$AR$604,0))),"")="",IFERROR(IF(INDEX('Tests physiques'!$U$5:$U$604,MATCH($B$3&amp;"|"&amp;$E$4,'Tests physiques'!$AR$5:$AR$604,0))="","",INDEX('Tests physiques'!$U$5:$U$604,MATCH($B$3&amp;"|"&amp;$E$4,'Tests physiques'!$AR$5:$AR$604,0))),"")=0),"",(IFERROR(IF(INDEX('Tests physiques'!$U$5:$U$604,MATCH($B$3&amp;"|"&amp;$E$4,'Tests physiques'!$AR$5:$AR$604,0))="","",INDEX('Tests physiques'!$U$5:$U$604,MATCH($B$3&amp;"|"&amp;$E$4,'Tests physiques'!$AR$5:$AR$604,0))),"")-IFERROR(IF(INDEX('Tests physiques'!$U$5:$U$604,MATCH($B$3&amp;"|"&amp;$G$4,'Tests physiques'!$AR$5:$AR$604,0))="","",INDEX('Tests physiques'!$U$5:$U$604,MATCH($B$3&amp;"|"&amp;$G$4,'Tests physiques'!$AR$5:$AR$604,0))),""))/IFERROR(IF(INDEX('Tests physiques'!$U$5:$U$604,MATCH($B$3&amp;"|"&amp;$E$4,'Tests physiques'!$AR$5:$AR$604,0))="","",INDEX('Tests physiques'!$U$5:$U$604,MATCH($B$3&amp;"|"&amp;$E$4,'Tests physiques'!$AR$5:$AR$604,0))),"")*100)</f>
        <v>5.8139534883720927</v>
      </c>
      <c r="E22" s="6" t="str">
        <f>IF($B$4="3 groupes",IFERROR(INDEX('Tests physiques'!$V$5:$V$604,MATCH($B$3&amp;"|"&amp;$E$4,'Tests physiques'!$AR$5:$AR$604,0)),""),IFERROR(INDEX('Tests physiques'!$W$5:$W$604,MATCH($B$3&amp;"|"&amp;$E$4,'Tests physiques'!$AR$5:$AR$604,0)),""))</f>
        <v>très satisfaisant</v>
      </c>
      <c r="F22" s="6" t="str">
        <f>IF($B$4="3 groupes",IFERROR(INDEX('Tests physiques'!$V$5:$V$604,MATCH($B$3&amp;"|"&amp;$G$4,'Tests physiques'!$AR$5:$AR$604,0)),""),IFERROR(INDEX('Tests physiques'!$W$5:$W$604,MATCH($B$3&amp;"|"&amp;$G$4,'Tests physiques'!$AR$5:$AR$604,0)),""))</f>
        <v>très satisfaisant</v>
      </c>
      <c r="G22" s="6" t="str">
        <f>IF(OR(E22="",F22=""),"",IF(E22=F22,"même groupe","changement"))</f>
        <v>même groupe</v>
      </c>
    </row>
    <row r="23" spans="1:50" x14ac:dyDescent="0.2">
      <c r="A23" s="15" t="s">
        <v>10</v>
      </c>
      <c r="B23" s="38">
        <f>IFERROR(IF(INDEX('Tests physiques'!$X$5:$X$604,MATCH($B$3&amp;"|"&amp;$E$4,'Tests physiques'!$AR$5:$AR$604,0))="","",INDEX('Tests physiques'!$X$5:$X$604,MATCH($B$3&amp;"|"&amp;$E$4,'Tests physiques'!$AR$5:$AR$604,0))),"")</f>
        <v>4</v>
      </c>
      <c r="C23" s="38">
        <f>IFERROR(IF(INDEX('Tests physiques'!$X$5:$X$604,MATCH($B$3&amp;"|"&amp;$G$4,'Tests physiques'!$AR$5:$AR$604,0))="","",INDEX('Tests physiques'!$X$5:$X$604,MATCH($B$3&amp;"|"&amp;$G$4,'Tests physiques'!$AR$5:$AR$604,0))),"")</f>
        <v>5</v>
      </c>
      <c r="D23" s="54">
        <f>IF(OR(IFERROR(IF(INDEX('Tests physiques'!$X$5:$X$604,MATCH($B$3&amp;"|"&amp;$E$4,'Tests physiques'!$AR$5:$AR$604,0))="","",INDEX('Tests physiques'!$X$5:$X$604,MATCH($B$3&amp;"|"&amp;$E$4,'Tests physiques'!$AR$5:$AR$604,0))),"")="",IFERROR(IF(INDEX('Tests physiques'!$X$5:$X$604,MATCH($B$3&amp;"|"&amp;$G$4,'Tests physiques'!$AR$5:$AR$604,0))="","",INDEX('Tests physiques'!$X$5:$X$604,MATCH($B$3&amp;"|"&amp;$G$4,'Tests physiques'!$AR$5:$AR$604,0))),"")="",IFERROR(IF(INDEX('Tests physiques'!$X$5:$X$604,MATCH($B$3&amp;"|"&amp;$E$4,'Tests physiques'!$AR$5:$AR$604,0))="","",INDEX('Tests physiques'!$X$5:$X$604,MATCH($B$3&amp;"|"&amp;$E$4,'Tests physiques'!$AR$5:$AR$604,0))),"")=0),"",(IFERROR(IF(INDEX('Tests physiques'!$X$5:$X$604,MATCH($B$3&amp;"|"&amp;$G$4,'Tests physiques'!$AR$5:$AR$604,0))="","",INDEX('Tests physiques'!$X$5:$X$604,MATCH($B$3&amp;"|"&amp;$G$4,'Tests physiques'!$AR$5:$AR$604,0))),"")-IFERROR(IF(INDEX('Tests physiques'!$X$5:$X$604,MATCH($B$3&amp;"|"&amp;$E$4,'Tests physiques'!$AR$5:$AR$604,0))="","",INDEX('Tests physiques'!$X$5:$X$604,MATCH($B$3&amp;"|"&amp;$E$4,'Tests physiques'!$AR$5:$AR$604,0))),""))/IFERROR(IF(INDEX('Tests physiques'!$X$5:$X$604,MATCH($B$3&amp;"|"&amp;$E$4,'Tests physiques'!$AR$5:$AR$604,0))="","",INDEX('Tests physiques'!$X$5:$X$604,MATCH($B$3&amp;"|"&amp;$E$4,'Tests physiques'!$AR$5:$AR$604,0))),"")*100)</f>
        <v>25</v>
      </c>
      <c r="E23" s="6" t="str">
        <f>IF($B$4="3 groupes",IFERROR(INDEX('Tests physiques'!$Y$5:$Y$604,MATCH($B$3&amp;"|"&amp;$E$4,'Tests physiques'!$AR$5:$AR$604,0)),""),IFERROR(INDEX('Tests physiques'!$Z$5:$Z$604,MATCH($B$3&amp;"|"&amp;$E$4,'Tests physiques'!$AR$5:$AR$604,0)),""))</f>
        <v>fragile</v>
      </c>
      <c r="F23" s="6" t="str">
        <f>IF($B$4="3 groupes",IFERROR(INDEX('Tests physiques'!$Y$5:$Y$604,MATCH($B$3&amp;"|"&amp;$G$4,'Tests physiques'!$AR$5:$AR$604,0)),""),IFERROR(INDEX('Tests physiques'!$Z$5:$Z$604,MATCH($B$3&amp;"|"&amp;$G$4,'Tests physiques'!$AR$5:$AR$604,0)),""))</f>
        <v>satisfaisant</v>
      </c>
      <c r="G23" s="6" t="str">
        <f>IF(OR(E23="",F23=""),"",IF(E23=F23,"même groupe","changement"))</f>
        <v>changement</v>
      </c>
    </row>
    <row r="24" spans="1:50" x14ac:dyDescent="0.2">
      <c r="A24" s="15" t="s">
        <v>11</v>
      </c>
      <c r="B24" s="41">
        <f>IFERROR(IF(INDEX('Tests physiques'!$AA$5:$AA$604,MATCH($B$3&amp;"|"&amp;$E$4,'Tests physiques'!$AR$5:$AR$604,0))="","",INDEX('Tests physiques'!$AA$5:$AA$604,MATCH($B$3&amp;"|"&amp;$E$4,'Tests physiques'!$AR$5:$AR$604,0))),"")</f>
        <v>7.4</v>
      </c>
      <c r="C24" s="41">
        <f>IFERROR(IF(INDEX('Tests physiques'!$AA$5:$AA$604,MATCH($B$3&amp;"|"&amp;$G$4,'Tests physiques'!$AR$5:$AR$604,0))="","",INDEX('Tests physiques'!$AA$5:$AA$604,MATCH($B$3&amp;"|"&amp;$G$4,'Tests physiques'!$AR$5:$AR$604,0))),"")</f>
        <v>6.8</v>
      </c>
      <c r="D24" s="54">
        <f>IF(OR(IFERROR(IF(INDEX('Tests physiques'!$AA$5:$AA$604,MATCH($B$3&amp;"|"&amp;$E$4,'Tests physiques'!$AR$5:$AR$604,0))="","",INDEX('Tests physiques'!$AA$5:$AA$604,MATCH($B$3&amp;"|"&amp;$E$4,'Tests physiques'!$AR$5:$AR$604,0))),"")="",IFERROR(IF(INDEX('Tests physiques'!$AA$5:$AA$604,MATCH($B$3&amp;"|"&amp;$G$4,'Tests physiques'!$AR$5:$AR$604,0))="","",INDEX('Tests physiques'!$AA$5:$AA$604,MATCH($B$3&amp;"|"&amp;$G$4,'Tests physiques'!$AR$5:$AR$604,0))),"")="",IFERROR(IF(INDEX('Tests physiques'!$AA$5:$AA$604,MATCH($B$3&amp;"|"&amp;$E$4,'Tests physiques'!$AR$5:$AR$604,0))="","",INDEX('Tests physiques'!$AA$5:$AA$604,MATCH($B$3&amp;"|"&amp;$E$4,'Tests physiques'!$AR$5:$AR$604,0))),"")=0),"",(IFERROR(IF(INDEX('Tests physiques'!$AA$5:$AA$604,MATCH($B$3&amp;"|"&amp;$E$4,'Tests physiques'!$AR$5:$AR$604,0))="","",INDEX('Tests physiques'!$AA$5:$AA$604,MATCH($B$3&amp;"|"&amp;$E$4,'Tests physiques'!$AR$5:$AR$604,0))),"")-IFERROR(IF(INDEX('Tests physiques'!$AA$5:$AA$604,MATCH($B$3&amp;"|"&amp;$G$4,'Tests physiques'!$AR$5:$AR$604,0))="","",INDEX('Tests physiques'!$AA$5:$AA$604,MATCH($B$3&amp;"|"&amp;$G$4,'Tests physiques'!$AR$5:$AR$604,0))),""))/IFERROR(IF(INDEX('Tests physiques'!$AA$5:$AA$604,MATCH($B$3&amp;"|"&amp;$E$4,'Tests physiques'!$AR$5:$AR$604,0))="","",INDEX('Tests physiques'!$AA$5:$AA$604,MATCH($B$3&amp;"|"&amp;$E$4,'Tests physiques'!$AR$5:$AR$604,0))),"")*100)</f>
        <v>8.1081081081081159</v>
      </c>
      <c r="E24" s="6" t="str">
        <f>IF($B$4="3 groupes",IFERROR(INDEX('Tests physiques'!$AB$5:$AB$604,MATCH($B$3&amp;"|"&amp;$E$4,'Tests physiques'!$AR$5:$AR$604,0)),""),IFERROR(INDEX('Tests physiques'!$AC$5:$AC$604,MATCH($B$3&amp;"|"&amp;$E$4,'Tests physiques'!$AR$5:$AR$604,0)),""))</f>
        <v>fragile</v>
      </c>
      <c r="F24" s="6" t="str">
        <f>IF($B$4="3 groupes",IFERROR(INDEX('Tests physiques'!$AB$5:$AB$604,MATCH($B$3&amp;"|"&amp;$G$4,'Tests physiques'!$AR$5:$AR$604,0)),""),IFERROR(INDEX('Tests physiques'!$AC$5:$AC$604,MATCH($B$3&amp;"|"&amp;$G$4,'Tests physiques'!$AR$5:$AR$604,0)),""))</f>
        <v>satisfaisant</v>
      </c>
      <c r="G24" s="6" t="str">
        <f>IF(OR(E24="",F24=""),"",IF(E24=F24,"même groupe","changement"))</f>
        <v>changement</v>
      </c>
    </row>
    <row r="25" spans="1:50" x14ac:dyDescent="0.2">
      <c r="A25" s="15" t="s">
        <v>162</v>
      </c>
      <c r="B25" s="41">
        <f>IFERROR(IF(INDEX('Tests physiques'!$R$5:$R$604,MATCH($B$3&amp;"|"&amp;$E$4,'Tests physiques'!$AR$5:$AR$604,0))="","",INDEX('Tests physiques'!$R$5:$R$604,MATCH($B$3&amp;"|"&amp;$E$4,'Tests physiques'!$AR$5:$AR$604,0))),"")</f>
        <v>5.45</v>
      </c>
      <c r="C25" s="41">
        <f>IFERROR(IF(INDEX('Tests physiques'!$R$5:$R$604,MATCH($B$3&amp;"|"&amp;$G$4,'Tests physiques'!$AR$5:$AR$604,0))="","",INDEX('Tests physiques'!$R$5:$R$604,MATCH($B$3&amp;"|"&amp;$G$4,'Tests physiques'!$AR$5:$AR$604,0))),"")</f>
        <v>5.15</v>
      </c>
      <c r="D25" s="54">
        <f>IF(OR(IFERROR(IF(INDEX('Tests physiques'!$R$5:$R$604,MATCH($B$3&amp;"|"&amp;$E$4,'Tests physiques'!$AR$5:$AR$604,0))="","",INDEX('Tests physiques'!$R$5:$R$604,MATCH($B$3&amp;"|"&amp;$E$4,'Tests physiques'!$AR$5:$AR$604,0))),"")="",IFERROR(IF(INDEX('Tests physiques'!$R$5:$R$604,MATCH($B$3&amp;"|"&amp;$G$4,'Tests physiques'!$AR$5:$AR$604,0))="","",INDEX('Tests physiques'!$R$5:$R$604,MATCH($B$3&amp;"|"&amp;$G$4,'Tests physiques'!$AR$5:$AR$604,0))),"")="",IFERROR(IF(INDEX('Tests physiques'!$R$5:$R$604,MATCH($B$3&amp;"|"&amp;$E$4,'Tests physiques'!$AR$5:$AR$604,0))="","",INDEX('Tests physiques'!$R$5:$R$604,MATCH($B$3&amp;"|"&amp;$E$4,'Tests physiques'!$AR$5:$AR$604,0))),"")=0),"",(IFERROR(IF(INDEX('Tests physiques'!$R$5:$R$604,MATCH($B$3&amp;"|"&amp;$E$4,'Tests physiques'!$AR$5:$AR$604,0))="","",INDEX('Tests physiques'!$R$5:$R$604,MATCH($B$3&amp;"|"&amp;$E$4,'Tests physiques'!$AR$5:$AR$604,0))),"")-IFERROR(IF(INDEX('Tests physiques'!$R$5:$R$604,MATCH($B$3&amp;"|"&amp;$G$4,'Tests physiques'!$AR$5:$AR$604,0))="","",INDEX('Tests physiques'!$R$5:$R$604,MATCH($B$3&amp;"|"&amp;$G$4,'Tests physiques'!$AR$5:$AR$604,0))),""))/IFERROR(IF(INDEX('Tests physiques'!$R$5:$R$604,MATCH($B$3&amp;"|"&amp;$E$4,'Tests physiques'!$AR$5:$AR$604,0))="","",INDEX('Tests physiques'!$R$5:$R$604,MATCH($B$3&amp;"|"&amp;$E$4,'Tests physiques'!$AR$5:$AR$604,0))),"")*100)</f>
        <v>5.5045871559632999</v>
      </c>
      <c r="E25" s="6" t="str">
        <f>IF($B$4="3 groupes",IFERROR(INDEX('Tests physiques'!$S$5:$S$604,MATCH($B$3&amp;"|"&amp;$E$4,'Tests physiques'!$AR$5:$AR$604,0)),""),IFERROR(INDEX('Tests physiques'!$T$5:$T$604,MATCH($B$3&amp;"|"&amp;$E$4,'Tests physiques'!$AR$5:$AR$604,0)),""))</f>
        <v>fragile</v>
      </c>
      <c r="F25" s="6" t="str">
        <f>IF($B$4="3 groupes",IFERROR(INDEX('Tests physiques'!$S$5:$S$604,MATCH($B$3&amp;"|"&amp;$G$4,'Tests physiques'!$AR$5:$AR$604,0)),""),IFERROR(INDEX('Tests physiques'!$T$5:$T$604,MATCH($B$3&amp;"|"&amp;$G$4,'Tests physiques'!$AR$5:$AR$604,0)),""))</f>
        <v>satisfaisant</v>
      </c>
      <c r="G25" s="6" t="str">
        <f>IF(OR(E25="",F25=""),"",IF(E25=F25,"même groupe","changement"))</f>
        <v>changement</v>
      </c>
    </row>
    <row r="28" spans="1:50" x14ac:dyDescent="0.2">
      <c r="AF28" s="55" t="s">
        <v>186</v>
      </c>
      <c r="AG28" s="55" t="s">
        <v>187</v>
      </c>
      <c r="AH28" s="55" t="s">
        <v>188</v>
      </c>
      <c r="AI28" s="55" t="s">
        <v>189</v>
      </c>
      <c r="AJ28" s="55" t="s">
        <v>190</v>
      </c>
      <c r="AK28" s="55" t="s">
        <v>191</v>
      </c>
      <c r="AL28" s="55" t="s">
        <v>192</v>
      </c>
    </row>
    <row r="29" spans="1:50" x14ac:dyDescent="0.2">
      <c r="AF29" s="56" t="s">
        <v>7</v>
      </c>
      <c r="AG29" s="57">
        <f>IF(AV29="","",IF(AV29="à besoin",1,IF(AV29="fragile",2,IF(AV29="satisfaisant",3,IF(AV29=Barèmes!$B$2,1,IF(AV29=Barèmes!$C$2,2,IF(AV29=Barèmes!$D$2,3,IF(AV29=Barèmes!$E$2,4,IF(AV29=Barèmes!$F$2,5,"")))))))))</f>
        <v>3</v>
      </c>
      <c r="AH29" s="58">
        <f>IF(AW29="","",IF(AW29="à besoin",1,IF(AW29="fragile",2,IF(AW29="satisfaisant",3,IF(AW29=Barèmes!$B$2,1,IF(AW29=Barèmes!$C$2,2,IF(AW29=Barèmes!$D$2,3,IF(AW29=Barèmes!$E$2,4,IF(AW29=Barèmes!$F$2,5,"")))))))))</f>
        <v>5</v>
      </c>
      <c r="AI29" s="59">
        <f t="shared" ref="AI29" si="1">IF(OR(AT29="",AX29=0),"",IF($B$4="3 groupes",IF(IF(AM29&gt;0,AT29,-AT29)&lt;=IF(AM29&gt;0,AN29,-AN29),MAX(0,33-33*(IF(AM29&gt;0,AN29,-AN29)-IF(AM29&gt;0,AT29,-AT29))/MAX(0.0001,IF(AM29&gt;0,AO29,-AO29)-IF(AM29&gt;0,AN29,-AN29))),IF(IF(AM29&gt;0,AT29,-AT29)&lt;=IF(AM29&gt;0,AO29,-AO29),33+34*(IF(AM29&gt;0,AT29,-AT29)-IF(AM29&gt;0,AN29,-AN29))/MAX(0.0001,IF(AM29&gt;0,AO29,-AO29)-IF(AM29&gt;0,AN29,-AN29)),MIN(100,67+33*(IF(AM29&gt;0,AT29,-AT29)-IF(AM29&gt;0,AO29,-AO29))/MAX(0.0001,IF(AM29&gt;0,AO29,-AO29)-IF(AM29&gt;0,AN29,-AN29))))),IF(IF(AM29&gt;0,AT29,-AT29)&lt;=IF(AM29&gt;0,AP29,-AP29),MAX(0,20-20*(IF(AM29&gt;0,AP29,-AP29)-IF(AM29&gt;0,AT29,-AT29))/MAX(0.0001,IF(AM29&gt;0,AQ29,-AQ29)-IF(AM29&gt;0,AP29,-AP29))),IF(IF(AM29&gt;0,AT29,-AT29)&lt;=IF(AM29&gt;0,AQ29,-AQ29),20+20*(IF(AM29&gt;0,AT29,-AT29)-IF(AM29&gt;0,AP29,-AP29))/MAX(0.0001,IF(AM29&gt;0,AQ29,-AQ29)-IF(AM29&gt;0,AP29,-AP29)),IF(IF(AM29&gt;0,AT29,-AT29)&lt;=IF(AM29&gt;0,AR29,-AR29),40+20*(IF(AM29&gt;0,AT29,-AT29)-IF(AM29&gt;0,AQ29,-AQ29))/MAX(0.0001,IF(AM29&gt;0,AR29,-AR29)-IF(AM29&gt;0,AQ29,-AQ29)),IF(IF(AM29&gt;0,AT29,-AT29)&lt;=IF(AM29&gt;0,AS29,-AS29),60+20*(IF(AM29&gt;0,AT29,-AT29)-IF(AM29&gt;0,AR29,-AR29))/MAX(0.0001,IF(AM29&gt;0,AS29,-AS29)-IF(AM29&gt;0,AR29,-AR29)),MIN(100,80+20*(IF(AM29&gt;0,AT29,-AT29)-IF(AM29&gt;0,AS29,-AS29))/MAX(0.0001,IF(AM29&gt;0,AS29,-AS29)-IF(AM29&gt;0,AR29,-AR29)))))))))</f>
        <v>70</v>
      </c>
      <c r="AJ29" s="60">
        <f t="shared" ref="AJ29" si="2">IF(OR(AU29="",AX29=0),"",IF($B$4="3 groupes",IF(IF(AM29&gt;0,AU29,-AU29)&lt;=IF(AM29&gt;0,AN29,-AN29),MAX(0,33-33*(IF(AM29&gt;0,AN29,-AN29)-IF(AM29&gt;0,AU29,-AU29))/MAX(0.0001,IF(AM29&gt;0,AO29,-AO29)-IF(AM29&gt;0,AN29,-AN29))),IF(IF(AM29&gt;0,AU29,-AU29)&lt;=IF(AM29&gt;0,AO29,-AO29),33+34*(IF(AM29&gt;0,AU29,-AU29)-IF(AM29&gt;0,AN29,-AN29))/MAX(0.0001,IF(AM29&gt;0,AO29,-AO29)-IF(AM29&gt;0,AN29,-AN29)),MIN(100,67+33*(IF(AM29&gt;0,AU29,-AU29)-IF(AM29&gt;0,AO29,-AO29))/MAX(0.0001,IF(AM29&gt;0,AO29,-AO29)-IF(AM29&gt;0,AN29,-AN29))))),IF(IF(AM29&gt;0,AU29,-AU29)&lt;=IF(AM29&gt;0,AP29,-AP29),MAX(0,20-20*(IF(AM29&gt;0,AP29,-AP29)-IF(AM29&gt;0,AU29,-AU29))/MAX(0.0001,IF(AM29&gt;0,AQ29,-AQ29)-IF(AM29&gt;0,AP29,-AP29))),IF(IF(AM29&gt;0,AU29,-AU29)&lt;=IF(AM29&gt;0,AQ29,-AQ29),20+20*(IF(AM29&gt;0,AU29,-AU29)-IF(AM29&gt;0,AP29,-AP29))/MAX(0.0001,IF(AM29&gt;0,AQ29,-AQ29)-IF(AM29&gt;0,AP29,-AP29)),IF(IF(AM29&gt;0,AU29,-AU29)&lt;=IF(AM29&gt;0,AR29,-AR29),40+20*(IF(AM29&gt;0,AU29,-AU29)-IF(AM29&gt;0,AQ29,-AQ29))/MAX(0.0001,IF(AM29&gt;0,AR29,-AR29)-IF(AM29&gt;0,AQ29,-AQ29)),IF(IF(AM29&gt;0,AU29,-AU29)&lt;=IF(AM29&gt;0,AS29,-AS29),60+20*(IF(AM29&gt;0,AU29,-AU29)-IF(AM29&gt;0,AR29,-AR29))/MAX(0.0001,IF(AM29&gt;0,AS29,-AS29)-IF(AM29&gt;0,AR29,-AR29)),MIN(100,80+20*(IF(AM29&gt;0,AU29,-AU29)-IF(AM29&gt;0,AS29,-AS29))/MAX(0.0001,IF(AM29&gt;0,AS29,-AS29)-IF(AM29&gt;0,AR29,-AR29)))))))))</f>
        <v>90</v>
      </c>
      <c r="AK29" s="61">
        <f>IF(OR(AT29="",$AN$17=""),"",IF(AM29&gt;0,SUMPRODUCT(('Tests physiques'!$J$5:$J$604&lt;AT29)*ISNUMBER('Tests physiques'!$J$5:$J$604)*('Tests physiques'!$H$5:$H$604=$AN$17))/MAX(1,SUMPRODUCT(ISNUMBER('Tests physiques'!$J$5:$J$604)*('Tests physiques'!$H$5:$H$604=$AN$17)))*100,SUMPRODUCT(('Tests physiques'!$J$5:$J$604&gt;AT29)*ISNUMBER('Tests physiques'!$J$5:$J$604)*('Tests physiques'!$H$5:$H$604=$AN$17))/MAX(1,SUMPRODUCT(ISNUMBER('Tests physiques'!$J$5:$J$604)*('Tests physiques'!$H$5:$H$604=$AN$17)))*100))</f>
        <v>0</v>
      </c>
      <c r="AL29" s="62">
        <f>IF(OR(AU29="",$AN$17=""),"",IF(AM29&gt;0,SUMPRODUCT(('Tests physiques'!$J$5:$J$604&lt;AU29)*ISNUMBER('Tests physiques'!$J$5:$J$604)*('Tests physiques'!$H$5:$H$604=$AN$17))/MAX(1,SUMPRODUCT(ISNUMBER('Tests physiques'!$J$5:$J$604)*('Tests physiques'!$H$5:$H$604=$AN$17)))*100,SUMPRODUCT(('Tests physiques'!$J$5:$J$604&gt;AU29)*ISNUMBER('Tests physiques'!$J$5:$J$604)*('Tests physiques'!$H$5:$H$604=$AN$17))/MAX(1,SUMPRODUCT(ISNUMBER('Tests physiques'!$J$5:$J$604)*('Tests physiques'!$H$5:$H$604=$AN$17)))*100))</f>
        <v>44.444444444444443</v>
      </c>
      <c r="AM29">
        <f>SUMPRODUCT((Barèmes!$A$6:$A$28="Endurance — Luc Léger (palier)")*(Barèmes!$B$6:$B$28=$AN$17)*(Barèmes!$C$6:$C$28=IF($AN$17="6ème","Mixte",$AM$17))*(Barèmes!$J$6:$J$28="+"))</f>
        <v>1</v>
      </c>
      <c r="AN29">
        <f>SUMIFS(Barèmes!$D$6:$D$28,Barèmes!$A$6:$A$28,"Endurance — Luc Léger (palier)",Barèmes!$B$6:$B$28,$AN$17,Barèmes!$C$6:$C$28,IF($AN$17="6ème","Mixte",$AM$17))</f>
        <v>2</v>
      </c>
      <c r="AO29">
        <f>SUMIFS(Barèmes!$E$6:$E$28,Barèmes!$A$6:$A$28,"Endurance — Luc Léger (palier)",Barèmes!$B$6:$B$28,$AN$17,Barèmes!$C$6:$C$28,IF($AN$17="6ème","Mixte",$AM$17))</f>
        <v>4</v>
      </c>
      <c r="AP29">
        <f>SUMIFS(Barèmes!$F$6:$F$28,Barèmes!$A$6:$A$28,"Endurance — Luc Léger (palier)",Barèmes!$B$6:$B$28,$AN$17,Barèmes!$C$6:$C$28,IF($AN$17="6ème","Mixte",$AM$17))</f>
        <v>2</v>
      </c>
      <c r="AQ29">
        <f>SUMIFS(Barèmes!$G$6:$G$28,Barèmes!$A$6:$A$28,"Endurance — Luc Léger (palier)",Barèmes!$B$6:$B$28,$AN$17,Barèmes!$C$6:$C$28,IF($AN$17="6ème","Mixte",$AM$17))</f>
        <v>3</v>
      </c>
      <c r="AR29">
        <f>SUMIFS(Barèmes!$H$6:$H$28,Barèmes!$A$6:$A$28,"Endurance — Luc Léger (palier)",Barèmes!$B$6:$B$28,$AN$17,Barèmes!$C$6:$C$28,IF($AN$17="6ème","Mixte",$AM$17))</f>
        <v>4</v>
      </c>
      <c r="AS29">
        <f>SUMIFS(Barèmes!$I$6:$I$28,Barèmes!$A$6:$A$28,"Endurance — Luc Léger (palier)",Barèmes!$B$6:$B$28,$AN$17,Barèmes!$C$6:$C$28,IF($AN$17="6ème","Mixte",$AM$17))</f>
        <v>6</v>
      </c>
      <c r="AT29">
        <f>IFERROR(IF(INDEX('Tests physiques'!$J$5:$J$604,MATCH($B$3&amp;"|"&amp;$E$4,'Tests physiques'!$AR$5:$AR$604,0))="","",INDEX('Tests physiques'!$J$5:$J$604,MATCH($B$3&amp;"|"&amp;$E$4,'Tests physiques'!$AR$5:$AR$604,0))),"")</f>
        <v>5</v>
      </c>
      <c r="AU29">
        <f>IFERROR(IF(INDEX('Tests physiques'!$J$5:$J$604,MATCH($B$3&amp;"|"&amp;$G$4,'Tests physiques'!$AR$5:$AR$604,0))="","",INDEX('Tests physiques'!$J$5:$J$604,MATCH($B$3&amp;"|"&amp;$G$4,'Tests physiques'!$AR$5:$AR$604,0))),"")</f>
        <v>7</v>
      </c>
      <c r="AV29" t="str">
        <f>IF($B$4="3 groupes",IFERROR(INDEX('Tests physiques'!$M$5:$M$604,MATCH($B$3&amp;"|"&amp;$E$4,'Tests physiques'!$AR$5:$AR$604,0)),""),IFERROR(INDEX('Tests physiques'!$N$5:$N$604,MATCH($B$3&amp;"|"&amp;$E$4,'Tests physiques'!$AR$5:$AR$604,0)),""))</f>
        <v>satisfaisant</v>
      </c>
      <c r="AW29" t="str">
        <f>IF($B$4="3 groupes",IFERROR(INDEX('Tests physiques'!$M$5:$M$604,MATCH($B$3&amp;"|"&amp;$G$4,'Tests physiques'!$AR$5:$AR$604,0)),""),IFERROR(INDEX('Tests physiques'!$N$5:$N$604,MATCH($B$3&amp;"|"&amp;$G$4,'Tests physiques'!$AR$5:$AR$604,0)),""))</f>
        <v>très satisfaisant</v>
      </c>
      <c r="AX29">
        <f>SUMPRODUCT((Barèmes!$A$6:$A$28="Endurance — Luc Léger (palier)")*(Barèmes!$B$6:$B$28=$AN$17)*(Barèmes!$C$6:$C$28=IF($AN$17="6ème","Mixte",$AM$17)))</f>
        <v>1</v>
      </c>
    </row>
    <row r="30" spans="1:50" x14ac:dyDescent="0.2">
      <c r="AF30" s="56" t="s">
        <v>185</v>
      </c>
      <c r="AG30" s="57">
        <f>IF(AV30="","",IF(AV30="à besoin",1,IF(AV30="fragile",2,IF(AV30="satisfaisant",3,IF(AV30=Barèmes!$B$2,1,IF(AV30=Barèmes!$C$2,2,IF(AV30=Barèmes!$D$2,3,IF(AV30=Barèmes!$E$2,4,IF(AV30=Barèmes!$F$2,5,"")))))))))</f>
        <v>2</v>
      </c>
      <c r="AH30" s="58">
        <f>IF(AW30="","",IF(AW30="à besoin",1,IF(AW30="fragile",2,IF(AW30="satisfaisant",3,IF(AW30=Barèmes!$B$2,1,IF(AW30=Barèmes!$C$2,2,IF(AW30=Barèmes!$D$2,3,IF(AW30=Barèmes!$E$2,4,IF(AW30=Barèmes!$F$2,5,"")))))))))</f>
        <v>2</v>
      </c>
      <c r="AI30" s="59">
        <f>IF(OR(AT30="",AX30=0),"",IF($B$4="3 groupes",IF(IF(AM30&gt;0,AT30,-AT30)&lt;=IF(AM30&gt;0,AN30,-AN30),MAX(0,33-33*(IF(AM30&gt;0,AN30,-AN30)-IF(AM30&gt;0,AT30,-AT30))/MAX(0.0001,IF(AM30&gt;0,AO30,-AO30)-IF(AM30&gt;0,AN30,-AN30))),IF(IF(AM30&gt;0,AT30,-AT30)&lt;=IF(AM30&gt;0,AO30,-AO30),33+34*(IF(AM30&gt;0,AT30,-AT30)-IF(AM30&gt;0,AN30,-AN30))/MAX(0.0001,IF(AM30&gt;0,AO30,-AO30)-IF(AM30&gt;0,AN30,-AN30)),MIN(100,67+33*(IF(AM30&gt;0,AT30,-AT30)-IF(AM30&gt;0,AO30,-AO30))/MAX(0.0001,IF(AM30&gt;0,AO30,-AO30)-IF(AM30&gt;0,AN30,-AN30))))),IF(IF(AM30&gt;0,AT30,-AT30)&lt;=IF(AM30&gt;0,AP30,-AP30),MAX(0,20-20*(IF(AM30&gt;0,AP30,-AP30)-IF(AM30&gt;0,AT30,-AT30))/MAX(0.0001,IF(AM30&gt;0,AQ30,-AQ30)-IF(AM30&gt;0,AP30,-AP30))),IF(IF(AM30&gt;0,AT30,-AT30)&lt;=IF(AM30&gt;0,AQ30,-AQ30),20+20*(IF(AM30&gt;0,AT30,-AT30)-IF(AM30&gt;0,AP30,-AP30))/MAX(0.0001,IF(AM30&gt;0,AQ30,-AQ30)-IF(AM30&gt;0,AP30,-AP30)),IF(IF(AM30&gt;0,AT30,-AT30)&lt;=IF(AM30&gt;0,AR30,-AR30),40+20*(IF(AM30&gt;0,AT30,-AT30)-IF(AM30&gt;0,AQ30,-AQ30))/MAX(0.0001,IF(AM30&gt;0,AR30,-AR30)-IF(AM30&gt;0,AQ30,-AQ30)),IF(IF(AM30&gt;0,AT30,-AT30)&lt;=IF(AM30&gt;0,AS30,-AS30),60+20*(IF(AM30&gt;0,AT30,-AT30)-IF(AM30&gt;0,AR30,-AR30))/MAX(0.0001,IF(AM30&gt;0,AS30,-AS30)-IF(AM30&gt;0,AR30,-AR30)),MIN(100,80+20*(IF(AM30&gt;0,AT30,-AT30)-IF(AM30&gt;0,AS30,-AS30))/MAX(0.0001,IF(AM30&gt;0,AS30,-AS30)-IF(AM30&gt;0,AR30,-AR30)))))))))</f>
        <v>43.333333333333336</v>
      </c>
      <c r="AJ30" s="60">
        <f>IF(OR(AU30="",AX34=0),"",IF($B$4="3 groupes",IF(IF(AM30&gt;0,AU30,-AU30)&lt;=IF(AM30&gt;0,AN30,-AN30),MAX(0,33-33*(IF(AM30&gt;0,AN30,-AN30)-IF(AM30&gt;0,AU30,-AU30))/MAX(0.0001,IF(AM30&gt;0,AO30,-AO30)-IF(AM30&gt;0,AN30,-AN30))),IF(IF(AM30&gt;0,AU30,-AU30)&lt;=IF(AM30&gt;0,AO30,-AO30),33+34*(IF(AM30&gt;0,AU30,-AU30)-IF(AM30&gt;0,AN30,-AN30))/MAX(0.0001,IF(AM30&gt;0,AO30,-AO30)-IF(AM30&gt;0,AN30,-AN30)),MIN(100,67+33*(IF(AM30&gt;0,AU30,-AU30)-IF(AM30&gt;0,AO30,-AO30))/MAX(0.0001,IF(AM30&gt;0,AO30,-AO30)-IF(AM30&gt;0,AN30,-AN30))))),IF(IF(AM30&gt;0,AU30,-AU30)&lt;=IF(AM30&gt;0,AP30,-AP30),MAX(0,20-20*(IF(AM30&gt;0,AP30,-AP30)-IF(AM30&gt;0,AU30,-AU30))/MAX(0.0001,IF(AM30&gt;0,AQ30,-AQ30)-IF(AM30&gt;0,AP30,-AP30))),IF(IF(AM30&gt;0,AU30,-AU30)&lt;=IF(AM30&gt;0,AQ30,-AQ30),20+20*(IF(AM30&gt;0,AU30,-AU30)-IF(AM30&gt;0,AP30,-AP30))/MAX(0.0001,IF(AM30&gt;0,AQ30,-AQ30)-IF(AM30&gt;0,AP30,-AP30)),IF(IF(AM30&gt;0,AU30,-AU30)&lt;=IF(AM30&gt;0,AR30,-AR30),40+20*(IF(AM30&gt;0,AU30,-AU30)-IF(AM30&gt;0,AQ30,-AQ30))/MAX(0.0001,IF(AM30&gt;0,AR30,-AR30)-IF(AM30&gt;0,AQ30,-AQ30)),IF(IF(AM30&gt;0,AU30,-AU30)&lt;=IF(AM30&gt;0,AS30,-AS30),60+20*(IF(AM30&gt;0,AU30,-AU30)-IF(AM30&gt;0,AR30,-AR30))/MAX(0.0001,IF(AM30&gt;0,AS30,-AS30)-IF(AM30&gt;0,AR30,-AR30)),MIN(100,80+20*(IF(AM30&gt;0,AU30,-AU30)-IF(AM30&gt;0,AS30,-AS30))/MAX(0.0001,IF(AM30&gt;0,AS30,-AS30)-IF(AM30&gt;0,AR30,-AR30)))))))))</f>
        <v>53.333333333333329</v>
      </c>
      <c r="AK30" s="61">
        <f>IF(OR(AT30="",$AN$17=""),"",IF(AM30&gt;0,SUMPRODUCT(('Tests physiques'!$O$5:$O$604&lt;AT30)*ISNUMBER('Tests physiques'!$O$5:$O$604)*('Tests physiques'!$H$5:$H$604=$AN$17))/MAX(1,SUMPRODUCT(ISNUMBER('Tests physiques'!$O$5:$O$604)*('Tests physiques'!$H$5:$H$604=$AN$17)))*100,SUMPRODUCT(('Tests physiques'!$O$5:$O$604&gt;AT30)*ISNUMBER('Tests physiques'!$O$5:$O$604)*('Tests physiques'!$H$5:$H$604=$AN$17))/MAX(1,SUMPRODUCT(ISNUMBER('Tests physiques'!$O$5:$O$604)*('Tests physiques'!$H$5:$H$604=$AN$17)))*100))</f>
        <v>25</v>
      </c>
      <c r="AL30" s="62">
        <f>IF(OR(AU30="",$AN$17=""),"",IF(AM30&gt;0,SUMPRODUCT(('Tests physiques'!$O$5:$O$604&lt;AU30)*ISNUMBER('Tests physiques'!$O$5:$O$604)*('Tests physiques'!$H$5:$H$604=$AN$17))/MAX(1,SUMPRODUCT(ISNUMBER('Tests physiques'!$O$5:$O$604)*('Tests physiques'!$H$5:$H$604=$AN$17)))*100,SUMPRODUCT(('Tests physiques'!$O$5:$O$604&gt;AU30)*ISNUMBER('Tests physiques'!$O$5:$O$604)*('Tests physiques'!$H$5:$H$604=$AN$17))/MAX(1,SUMPRODUCT(ISNUMBER('Tests physiques'!$O$5:$O$604)*('Tests physiques'!$H$5:$H$604=$AN$17)))*100))</f>
        <v>62.5</v>
      </c>
      <c r="AM30">
        <f>SUMPRODUCT((Barèmes!$A$6:$A$28="Force bas du corps — Saut en longueur (m)")*(Barèmes!$B$6:$B$28=$AN$17)*(Barèmes!$C$6:$C$28=IF($AN$17="6ème","Mixte",$AM$17))*(Barèmes!$J$6:$J$28="+"))</f>
        <v>1</v>
      </c>
      <c r="AN30">
        <f>SUMIFS(Barèmes!$D$6:$D$28,Barèmes!$A$6:$A$28,"Force bas du corps — Saut en longueur (m)",Barèmes!$B$6:$B$28,$AN$17,Barèmes!$C$6:$C$28,IF($AN$17="6ème","Mixte",$AM$17))</f>
        <v>1.5</v>
      </c>
      <c r="AO30">
        <f>SUMIFS(Barèmes!$E$6:$E$28,Barèmes!$A$6:$A$28,"Force bas du corps — Saut en longueur (m)",Barèmes!$B$6:$B$28,$AN$17,Barèmes!$C$6:$C$28,IF($AN$17="6ème","Mixte",$AM$17))</f>
        <v>1.8</v>
      </c>
      <c r="AP30">
        <f>SUMIFS(Barèmes!$F$6:$F$28,Barèmes!$A$6:$A$28,"Force bas du corps — Saut en longueur (m)",Barèmes!$B$6:$B$28,$AN$17,Barèmes!$C$6:$C$28,IF($AN$17="6ème","Mixte",$AM$17))</f>
        <v>1.35</v>
      </c>
      <c r="AQ30">
        <f>SUMIFS(Barèmes!$G$6:$G$28,Barèmes!$A$6:$A$28,"Force bas du corps — Saut en longueur (m)",Barèmes!$B$6:$B$28,$AN$17,Barèmes!$C$6:$C$28,IF($AN$17="6ème","Mixte",$AM$17))</f>
        <v>1.5</v>
      </c>
      <c r="AR30">
        <f>SUMIFS(Barèmes!$H$6:$H$28,Barèmes!$A$6:$A$28,"Force bas du corps — Saut en longueur (m)",Barèmes!$B$6:$B$28,$AN$17,Barèmes!$C$6:$C$28,IF($AN$17="6ème","Mixte",$AM$17))</f>
        <v>1.8</v>
      </c>
      <c r="AS30">
        <f>SUMIFS(Barèmes!$I$6:$I$28,Barèmes!$A$6:$A$28,"Force bas du corps — Saut en longueur (m)",Barèmes!$B$6:$B$28,$AN$17,Barèmes!$C$6:$C$28,IF($AN$17="6ème","Mixte",$AM$17))</f>
        <v>1.95</v>
      </c>
      <c r="AT30">
        <f>IFERROR(IF(INDEX('Tests physiques'!$O$5:$O$604,MATCH($B$3&amp;"|"&amp;$E$4,'Tests physiques'!$AR$5:$AR$604,0))="","",INDEX('Tests physiques'!$O$5:$O$604,MATCH($B$3&amp;"|"&amp;$E$4,'Tests physiques'!$AR$5:$AR$604,0))),"")</f>
        <v>1.55</v>
      </c>
      <c r="AU30">
        <f>IFERROR(IF(INDEX('Tests physiques'!$O$5:$O$604,MATCH($B$3&amp;"|"&amp;$G$4,'Tests physiques'!$AR$5:$AR$604,0))="","",INDEX('Tests physiques'!$O$5:$O$604,MATCH($B$3&amp;"|"&amp;$G$4,'Tests physiques'!$AR$5:$AR$604,0))),"")</f>
        <v>1.7</v>
      </c>
      <c r="AV30" t="str">
        <f>IF($B$4="3 groupes",IFERROR(INDEX('Tests physiques'!$P$5:$P$604,MATCH($B$3&amp;"|"&amp;$E$4,'Tests physiques'!$AR$5:$AR$604,0)),""),IFERROR(INDEX('Tests physiques'!$Q$5:$Q$604,MATCH($B$3&amp;"|"&amp;$E$4,'Tests physiques'!$AR$5:$AR$604,0)),""))</f>
        <v>fragile</v>
      </c>
      <c r="AW30" t="str">
        <f>IF($B$4="3 groupes",IFERROR(INDEX('Tests physiques'!$P$5:$P$604,MATCH($B$3&amp;"|"&amp;$G$4,'Tests physiques'!$AR$5:$AR$604,0)),""),IFERROR(INDEX('Tests physiques'!$Q$5:$Q$604,MATCH($B$3&amp;"|"&amp;$G$4,'Tests physiques'!$AR$5:$AR$604,0)),""))</f>
        <v>fragile</v>
      </c>
      <c r="AX30" cm="1">
        <f t="array" ref="AX30">SUMPRODUCT((Barèmes!$A$6:$A$28="Force bas du corps — Saut en longueur (m)")*(Barèmes!$B$6:$B$28=$AN$17)*(Barèmes!$C$6:$C$28=IF($AN$17="6ème","Mixte",$AM$17)))</f>
        <v>1</v>
      </c>
    </row>
    <row r="31" spans="1:50" x14ac:dyDescent="0.2">
      <c r="AF31" s="56" t="s">
        <v>163</v>
      </c>
      <c r="AG31" s="57">
        <f>IF(AV31="","",IF(AV31="à besoin",1,IF(AV31="fragile",2,IF(AV31="satisfaisant",3,IF(AV31=Barèmes!$B$2,1,IF(AV31=Barèmes!$C$2,2,IF(AV31=Barèmes!$D$2,3,IF(AV31=Barèmes!$E$2,4,IF(AV31=Barèmes!$F$2,5,"")))))))))</f>
        <v>5</v>
      </c>
      <c r="AH31" s="58">
        <f>IF(AW31="","",IF(AW31="à besoin",1,IF(AW31="fragile",2,IF(AW31="satisfaisant",3,IF(AW31=Barèmes!$B$2,1,IF(AW31=Barèmes!$C$2,2,IF(AW31=Barèmes!$D$2,3,IF(AW31=Barèmes!$E$2,4,IF(AW31=Barèmes!$F$2,5,"")))))))))</f>
        <v>5</v>
      </c>
      <c r="AI31" s="59">
        <f>IF(OR(AT31="",AX32=0),"",IF($B$4="3 groupes",IF(IF(AM31&gt;0,AT31,-AT31)&lt;=IF(AM31&gt;0,AN31,-AN31),MAX(0,33-33*(IF(AM31&gt;0,AN31,-AN31)-IF(AM31&gt;0,AT31,-AT31))/MAX(0.0001,IF(AM31&gt;0,AO31,-AO31)-IF(AM31&gt;0,AN31,-AN31))),IF(IF(AM31&gt;0,AT31,-AT31)&lt;=IF(AM31&gt;0,AO31,-AO31),33+34*(IF(AM31&gt;0,AT31,-AT31)-IF(AM31&gt;0,AN31,-AN31))/MAX(0.0001,IF(AM31&gt;0,AO31,-AO31)-IF(AM31&gt;0,AN31,-AN31)),MIN(100,67+33*(IF(AM31&gt;0,AT31,-AT31)-IF(AM31&gt;0,AO31,-AO31))/MAX(0.0001,IF(AM31&gt;0,AO31,-AO31)-IF(AM31&gt;0,AN31,-AN31))))),IF(IF(AM31&gt;0,AT31,-AT31)&lt;=IF(AM31&gt;0,AP31,-AP31),MAX(0,20-20*(IF(AM31&gt;0,AP31,-AP31)-IF(AM31&gt;0,AT31,-AT31))/MAX(0.0001,IF(AM31&gt;0,AQ31,-AQ31)-IF(AM31&gt;0,AP31,-AP31))),IF(IF(AM31&gt;0,AT31,-AT31)&lt;=IF(AM31&gt;0,AQ31,-AQ31),20+20*(IF(AM31&gt;0,AT31,-AT31)-IF(AM31&gt;0,AP31,-AP31))/MAX(0.0001,IF(AM31&gt;0,AQ31,-AQ31)-IF(AM31&gt;0,AP31,-AP31)),IF(IF(AM31&gt;0,AT31,-AT31)&lt;=IF(AM31&gt;0,AR31,-AR31),40+20*(IF(AM31&gt;0,AT31,-AT31)-IF(AM31&gt;0,AQ31,-AQ31))/MAX(0.0001,IF(AM31&gt;0,AR31,-AR31)-IF(AM31&gt;0,AQ31,-AQ31)),IF(IF(AM31&gt;0,AT31,-AT31)&lt;=IF(AM31&gt;0,AS31,-AS31),60+20*(IF(AM31&gt;0,AT31,-AT31)-IF(AM31&gt;0,AR31,-AR31))/MAX(0.0001,IF(AM31&gt;0,AS31,-AS31)-IF(AM31&gt;0,AR31,-AR31)),MIN(100,80+20*(IF(AM31&gt;0,AT31,-AT31)-IF(AM31&gt;0,AS31,-AS31))/MAX(0.0001,IF(AM31&gt;0,AS31,-AS31)-IF(AM31&gt;0,AR31,-AR31)))))))))</f>
        <v>96.000000000000014</v>
      </c>
      <c r="AJ31" s="60">
        <f>IF(OR(AU31="",AX32=0),"",IF($B$4="3 groupes",IF(IF(AM31&gt;0,AU31,-AU31)&lt;=IF(AM31&gt;0,AN31,-AN31),MAX(0,33-33*(IF(AM31&gt;0,AN31,-AN31)-IF(AM31&gt;0,AU31,-AU31))/MAX(0.0001,IF(AM31&gt;0,AO31,-AO31)-IF(AM31&gt;0,AN31,-AN31))),IF(IF(AM31&gt;0,AU31,-AU31)&lt;=IF(AM31&gt;0,AO31,-AO31),33+34*(IF(AM31&gt;0,AU31,-AU31)-IF(AM31&gt;0,AN31,-AN31))/MAX(0.0001,IF(AM31&gt;0,AO31,-AO31)-IF(AM31&gt;0,AN31,-AN31)),MIN(100,67+33*(IF(AM31&gt;0,AU31,-AU31)-IF(AM31&gt;0,AO31,-AO31))/MAX(0.0001,IF(AM31&gt;0,AO31,-AO31)-IF(AM31&gt;0,AN31,-AN31))))),IF(IF(AM31&gt;0,AU31,-AU31)&lt;=IF(AM31&gt;0,AP31,-AP31),MAX(0,20-20*(IF(AM31&gt;0,AP31,-AP31)-IF(AM31&gt;0,AU31,-AU31))/MAX(0.0001,IF(AM31&gt;0,AQ31,-AQ31)-IF(AM31&gt;0,AP31,-AP31))),IF(IF(AM31&gt;0,AU31,-AU31)&lt;=IF(AM31&gt;0,AQ31,-AQ31),20+20*(IF(AM31&gt;0,AU31,-AU31)-IF(AM31&gt;0,AP31,-AP31))/MAX(0.0001,IF(AM31&gt;0,AQ31,-AQ31)-IF(AM31&gt;0,AP31,-AP31)),IF(IF(AM31&gt;0,AU31,-AU31)&lt;=IF(AM31&gt;0,AR31,-AR31),40+20*(IF(AM31&gt;0,AU31,-AU31)-IF(AM31&gt;0,AQ31,-AQ31))/MAX(0.0001,IF(AM31&gt;0,AR31,-AR31)-IF(AM31&gt;0,AQ31,-AQ31)),IF(IF(AM31&gt;0,AU31,-AU31)&lt;=IF(AM31&gt;0,AS31,-AS31),60+20*(IF(AM31&gt;0,AU31,-AU31)-IF(AM31&gt;0,AR31,-AR31))/MAX(0.0001,IF(AM31&gt;0,AS31,-AS31)-IF(AM31&gt;0,AR31,-AR31)),MIN(100,80+20*(IF(AM31&gt;0,AU31,-AU31)-IF(AM31&gt;0,AS31,-AS31))/MAX(0.0001,IF(AM31&gt;0,AS31,-AS31)-IF(AM31&gt;0,AR31,-AR31)))))))))</f>
        <v>100</v>
      </c>
      <c r="AK31" s="61">
        <f>IF(OR(AT31="",$AN$17=""),"",IF(AM31&gt;0,SUMPRODUCT(('Tests physiques'!$U$5:$U$604&lt;AT31)*ISNUMBER('Tests physiques'!$U$5:$U$604)*('Tests physiques'!$H$5:$H$604=$AN$17))/MAX(1,SUMPRODUCT(ISNUMBER('Tests physiques'!$U$5:$U$604)*('Tests physiques'!$H$5:$H$604=$AN$17)))*100,SUMPRODUCT(('Tests physiques'!$U$5:$U$604&gt;AT31)*ISNUMBER('Tests physiques'!$U$5:$U$604)*('Tests physiques'!$H$5:$H$604=$AN$17))/MAX(1,SUMPRODUCT(ISNUMBER('Tests physiques'!$U$5:$U$604)*('Tests physiques'!$H$5:$H$604=$AN$17)))*100))</f>
        <v>50</v>
      </c>
      <c r="AL31" s="62">
        <f>IF(OR(AU31="",$AN$17=""),"",IF(AM31&gt;0,SUMPRODUCT(('Tests physiques'!$U$5:$U$604&lt;AU31)*ISNUMBER('Tests physiques'!$U$5:$U$604)*('Tests physiques'!$H$5:$H$604=$AN$17))/MAX(1,SUMPRODUCT(ISNUMBER('Tests physiques'!$U$5:$U$604)*('Tests physiques'!$H$5:$H$604=$AN$17)))*100,SUMPRODUCT(('Tests physiques'!$U$5:$U$604&gt;AU31)*ISNUMBER('Tests physiques'!$U$5:$U$604)*('Tests physiques'!$H$5:$H$604=$AN$17))/MAX(1,SUMPRODUCT(ISNUMBER('Tests physiques'!$U$5:$U$604)*('Tests physiques'!$H$5:$H$604=$AN$17)))*100))</f>
        <v>87.5</v>
      </c>
      <c r="AM31">
        <f>SUMPRODUCT((Barèmes!$A$6:$A$28="Vitesse — 50 m (s)")*(Barèmes!$B$6:$B$28=$AN$17)*(Barèmes!$C$6:$C$28=IF($AN$17="6ème","Mixte",$AM$17))*(Barèmes!$J$6:$J$28="+"))</f>
        <v>0</v>
      </c>
      <c r="AN31">
        <f>SUMIFS(Barèmes!$D$6:$D$28,Barèmes!$A$6:$A$28,"Vitesse — 50 m (s)",Barèmes!$B$6:$B$28,$AN$17,Barèmes!$C$6:$C$28,IF($AN$17="6ème","Mixte",$AM$17))</f>
        <v>11</v>
      </c>
      <c r="AO31">
        <f>SUMIFS(Barèmes!$E$6:$E$28,Barèmes!$A$6:$A$28,"Vitesse — 50 m (s)",Barèmes!$B$6:$B$28,$AN$17,Barèmes!$C$6:$C$28,IF($AN$17="6ème","Mixte",$AM$17))</f>
        <v>9.5</v>
      </c>
      <c r="AP31">
        <f>SUMIFS(Barèmes!$F$6:$F$28,Barèmes!$A$6:$A$28,"Vitesse — 50 m (s)",Barèmes!$B$6:$B$28,$AN$17,Barèmes!$C$6:$C$28,IF($AN$17="6ème","Mixte",$AM$17))</f>
        <v>11</v>
      </c>
      <c r="AQ31">
        <f>SUMIFS(Barèmes!$G$6:$G$28,Barèmes!$A$6:$A$28,"Vitesse — 50 m (s)",Barèmes!$B$6:$B$28,$AN$17,Barèmes!$C$6:$C$28,IF($AN$17="6ème","Mixte",$AM$17))</f>
        <v>10</v>
      </c>
      <c r="AR31">
        <f>SUMIFS(Barèmes!$H$6:$H$28,Barèmes!$A$6:$A$28,"Vitesse — 50 m (s)",Barèmes!$B$6:$B$28,$AN$17,Barèmes!$C$6:$C$28,IF($AN$17="6ème","Mixte",$AM$17))</f>
        <v>9.5</v>
      </c>
      <c r="AS31">
        <f>SUMIFS(Barèmes!$I$6:$I$28,Barèmes!$A$6:$A$28,"Vitesse — 50 m (s)",Barèmes!$B$6:$B$28,$AN$17,Barèmes!$C$6:$C$28,IF($AN$17="6ème","Mixte",$AM$17))</f>
        <v>9</v>
      </c>
      <c r="AT31">
        <f>IFERROR(IF(INDEX('Tests physiques'!$U$5:$U$604,MATCH($B$3&amp;"|"&amp;$E$4,'Tests physiques'!$AR$5:$AR$604,0))="","",INDEX('Tests physiques'!$U$5:$U$604,MATCH($B$3&amp;"|"&amp;$E$4,'Tests physiques'!$AR$5:$AR$604,0))),"")</f>
        <v>8.6</v>
      </c>
      <c r="AU31">
        <f>IFERROR(IF(INDEX('Tests physiques'!$U$5:$U$604,MATCH($B$3&amp;"|"&amp;$G$4,'Tests physiques'!$AR$5:$AR$604,0))="","",INDEX('Tests physiques'!$U$5:$U$604,MATCH($B$3&amp;"|"&amp;$G$4,'Tests physiques'!$AR$5:$AR$604,0))),"")</f>
        <v>8.1</v>
      </c>
      <c r="AV31" t="str">
        <f>IF($B$4="3 groupes",IFERROR(INDEX('Tests physiques'!$V$5:$V$604,MATCH($B$3&amp;"|"&amp;$E$4,'Tests physiques'!$AR$5:$AR$604,0)),""),IFERROR(INDEX('Tests physiques'!$W$5:$W$604,MATCH($B$3&amp;"|"&amp;$E$4,'Tests physiques'!$AR$5:$AR$604,0)),""))</f>
        <v>très satisfaisant</v>
      </c>
      <c r="AW31" t="str">
        <f>IF($B$4="3 groupes",IFERROR(INDEX('Tests physiques'!$V$5:$V$604,MATCH($B$3&amp;"|"&amp;$G$4,'Tests physiques'!$AR$5:$AR$604,0)),""),IFERROR(INDEX('Tests physiques'!$W$5:$W$604,MATCH($B$3&amp;"|"&amp;$G$4,'Tests physiques'!$AR$5:$AR$604,0)),""))</f>
        <v>très satisfaisant</v>
      </c>
      <c r="AX31" cm="1">
        <f t="array" ref="AX31">SUMPRODUCT((Barèmes!$A$6:$A$28="Vitesse — 50 m (s)")*(Barèmes!$B$6:$B$28=$AN$17)*(Barèmes!$C$6:$C$28=IF($AN$17="6ème","Mixte",$AM$17)))</f>
        <v>1</v>
      </c>
    </row>
    <row r="32" spans="1:50" x14ac:dyDescent="0.2">
      <c r="AF32" s="56" t="s">
        <v>10</v>
      </c>
      <c r="AG32" s="57">
        <f>IF(AV32="","",IF(AV32="à besoin",1,IF(AV32="fragile",2,IF(AV32="satisfaisant",3,IF(AV32=Barèmes!$B$2,1,IF(AV32=Barèmes!$C$2,2,IF(AV32=Barèmes!$D$2,3,IF(AV32=Barèmes!$E$2,4,IF(AV32=Barèmes!$F$2,5,"")))))))))</f>
        <v>2</v>
      </c>
      <c r="AH32" s="58">
        <f>IF(AW32="","",IF(AW32="à besoin",1,IF(AW32="fragile",2,IF(AW32="satisfaisant",3,IF(AW32=Barèmes!$B$2,1,IF(AW32=Barèmes!$C$2,2,IF(AW32=Barèmes!$D$2,3,IF(AW32=Barèmes!$E$2,4,IF(AW32=Barèmes!$F$2,5,"")))))))))</f>
        <v>3</v>
      </c>
      <c r="AI32" s="59">
        <f>IF(OR(AT32="",AX33=0),"",IF($B$4="3 groupes",IF(IF(AM32&gt;0,AT32,-AT32)&lt;=IF(AM32&gt;0,AN32,-AN32),MAX(0,33-33*(IF(AM32&gt;0,AN32,-AN32)-IF(AM32&gt;0,AT32,-AT32))/MAX(0.0001,IF(AM32&gt;0,AO32,-AO32)-IF(AM32&gt;0,AN32,-AN32))),IF(IF(AM32&gt;0,AT32,-AT32)&lt;=IF(AM32&gt;0,AO32,-AO32),33+34*(IF(AM32&gt;0,AT32,-AT32)-IF(AM32&gt;0,AN32,-AN32))/MAX(0.0001,IF(AM32&gt;0,AO32,-AO32)-IF(AM32&gt;0,AN32,-AN32)),MIN(100,67+33*(IF(AM32&gt;0,AT32,-AT32)-IF(AM32&gt;0,AO32,-AO32))/MAX(0.0001,IF(AM32&gt;0,AO32,-AO32)-IF(AM32&gt;0,AN32,-AN32))))),IF(IF(AM32&gt;0,AT32,-AT32)&lt;=IF(AM32&gt;0,AP32,-AP32),MAX(0,20-20*(IF(AM32&gt;0,AP32,-AP32)-IF(AM32&gt;0,AT32,-AT32))/MAX(0.0001,IF(AM32&gt;0,AQ32,-AQ32)-IF(AM32&gt;0,AP32,-AP32))),IF(IF(AM32&gt;0,AT32,-AT32)&lt;=IF(AM32&gt;0,AQ32,-AQ32),20+20*(IF(AM32&gt;0,AT32,-AT32)-IF(AM32&gt;0,AP32,-AP32))/MAX(0.0001,IF(AM32&gt;0,AQ32,-AQ32)-IF(AM32&gt;0,AP32,-AP32)),IF(IF(AM32&gt;0,AT32,-AT32)&lt;=IF(AM32&gt;0,AR32,-AR32),40+20*(IF(AM32&gt;0,AT32,-AT32)-IF(AM32&gt;0,AQ32,-AQ32))/MAX(0.0001,IF(AM32&gt;0,AR32,-AR32)-IF(AM32&gt;0,AQ32,-AQ32)),IF(IF(AM32&gt;0,AT32,-AT32)&lt;=IF(AM32&gt;0,AS32,-AS32),60+20*(IF(AM32&gt;0,AT32,-AT32)-IF(AM32&gt;0,AR32,-AR32))/MAX(0.0001,IF(AM32&gt;0,AS32,-AS32)-IF(AM32&gt;0,AR32,-AR32)),MIN(100,80+20*(IF(AM32&gt;0,AT32,-AT32)-IF(AM32&gt;0,AS32,-AS32))/MAX(0.0001,IF(AM32&gt;0,AS32,-AS32)-IF(AM32&gt;0,AR32,-AR32)))))))))</f>
        <v>60</v>
      </c>
      <c r="AJ32" s="60">
        <f>IF(OR(AU32="",AX33=0),"",IF($B$4="3 groupes",IF(IF(AM32&gt;0,AU32,-AU32)&lt;=IF(AM32&gt;0,AN32,-AN32),MAX(0,33-33*(IF(AM32&gt;0,AN32,-AN32)-IF(AM32&gt;0,AU32,-AU32))/MAX(0.0001,IF(AM32&gt;0,AO32,-AO32)-IF(AM32&gt;0,AN32,-AN32))),IF(IF(AM32&gt;0,AU32,-AU32)&lt;=IF(AM32&gt;0,AO32,-AO32),33+34*(IF(AM32&gt;0,AU32,-AU32)-IF(AM32&gt;0,AN32,-AN32))/MAX(0.0001,IF(AM32&gt;0,AO32,-AO32)-IF(AM32&gt;0,AN32,-AN32)),MIN(100,67+33*(IF(AM32&gt;0,AU32,-AU32)-IF(AM32&gt;0,AO32,-AO32))/MAX(0.0001,IF(AM32&gt;0,AO32,-AO32)-IF(AM32&gt;0,AN32,-AN32))))),IF(IF(AM32&gt;0,AU32,-AU32)&lt;=IF(AM32&gt;0,AP32,-AP32),MAX(0,20-20*(IF(AM32&gt;0,AP32,-AP32)-IF(AM32&gt;0,AU32,-AU32))/MAX(0.0001,IF(AM32&gt;0,AQ32,-AQ32)-IF(AM32&gt;0,AP32,-AP32))),IF(IF(AM32&gt;0,AU32,-AU32)&lt;=IF(AM32&gt;0,AQ32,-AQ32),20+20*(IF(AM32&gt;0,AU32,-AU32)-IF(AM32&gt;0,AP32,-AP32))/MAX(0.0001,IF(AM32&gt;0,AQ32,-AQ32)-IF(AM32&gt;0,AP32,-AP32)),IF(IF(AM32&gt;0,AU32,-AU32)&lt;=IF(AM32&gt;0,AR32,-AR32),40+20*(IF(AM32&gt;0,AU32,-AU32)-IF(AM32&gt;0,AQ32,-AQ32))/MAX(0.0001,IF(AM32&gt;0,AR32,-AR32)-IF(AM32&gt;0,AQ32,-AQ32)),IF(IF(AM32&gt;0,AU32,-AU32)&lt;=IF(AM32&gt;0,AS32,-AS32),60+20*(IF(AM32&gt;0,AU32,-AU32)-IF(AM32&gt;0,AR32,-AR32))/MAX(0.0001,IF(AM32&gt;0,AS32,-AS32)-IF(AM32&gt;0,AR32,-AR32)),MIN(100,80+20*(IF(AM32&gt;0,AU32,-AU32)-IF(AM32&gt;0,AS32,-AS32))/MAX(0.0001,IF(AM32&gt;0,AS32,-AS32)-IF(AM32&gt;0,AR32,-AR32)))))))))</f>
        <v>80</v>
      </c>
      <c r="AK32" s="61">
        <f>IF(OR(AT32="",$AN$17=""),"",IF(AM32&gt;0,SUMPRODUCT(('Tests physiques'!$X$5:$X$604&lt;AT32)*ISNUMBER('Tests physiques'!$X$5:$X$604)*('Tests physiques'!$H$5:$H$604=$AN$17))/MAX(1,SUMPRODUCT(ISNUMBER('Tests physiques'!$X$5:$X$604)*('Tests physiques'!$H$5:$H$604=$AN$17)))*100,SUMPRODUCT(('Tests physiques'!$X$5:$X$604&gt;AT32)*ISNUMBER('Tests physiques'!$X$5:$X$604)*('Tests physiques'!$H$5:$H$604=$AN$17))/MAX(1,SUMPRODUCT(ISNUMBER('Tests physiques'!$X$5:$X$604)*('Tests physiques'!$H$5:$H$604=$AN$17)))*100))</f>
        <v>25</v>
      </c>
      <c r="AL32" s="62">
        <f>IF(OR(AU32="",$AN$17=""),"",IF(AM32&gt;0,SUMPRODUCT(('Tests physiques'!$X$5:$X$604&lt;AU32)*ISNUMBER('Tests physiques'!$X$5:$X$604)*('Tests physiques'!$H$5:$H$604=$AN$17))/MAX(1,SUMPRODUCT(ISNUMBER('Tests physiques'!$X$5:$X$604)*('Tests physiques'!$H$5:$H$604=$AN$17)))*100,SUMPRODUCT(('Tests physiques'!$X$5:$X$604&gt;AU32)*ISNUMBER('Tests physiques'!$X$5:$X$604)*('Tests physiques'!$H$5:$H$604=$AN$17))/MAX(1,SUMPRODUCT(ISNUMBER('Tests physiques'!$X$5:$X$604)*('Tests physiques'!$H$5:$H$604=$AN$17)))*100))</f>
        <v>62.5</v>
      </c>
      <c r="AM32" cm="1">
        <f t="array" ref="AM32">SUMPRODUCT((Barèmes!$A$6:$A$28="Souplesse (score 1-5)")*(Barèmes!$B$6:$B$28=$AN$17)*(Barèmes!$C$6:$C$28=IF($AN$17="6ème","Mixte",$AM$17))*(Barèmes!$J$6:$J$28="+"))</f>
        <v>1</v>
      </c>
      <c r="AN32">
        <f>SUMIFS(Barèmes!$D$6:$D$28,Barèmes!$A$6:$A$28,"Souplesse (score 1-5)",Barèmes!$B$6:$B$28,$AN$17,Barèmes!$C$6:$C$28,IF($AN$17="6ème","Mixte",$AM$17))</f>
        <v>2</v>
      </c>
      <c r="AO32">
        <f>SUMIFS(Barèmes!$E$6:$E$28,Barèmes!$A$6:$A$28,"Souplesse (score 1-5)",Barèmes!$B$6:$B$28,$AN$17,Barèmes!$C$6:$C$28,IF($AN$17="6ème","Mixte",$AM$17))</f>
        <v>4</v>
      </c>
      <c r="AP32">
        <f>SUMIFS(Barèmes!$F$6:$F$28,Barèmes!$A$6:$A$28,"Souplesse (score 1-5)",Barèmes!$B$6:$B$28,$AN$17,Barèmes!$C$6:$C$28,IF($AN$17="6ème","Mixte",$AM$17))</f>
        <v>2</v>
      </c>
      <c r="AQ32">
        <f>SUMIFS(Barèmes!$G$6:$G$28,Barèmes!$A$6:$A$28,"Souplesse (score 1-5)",Barèmes!$B$6:$B$28,$AN$17,Barèmes!$C$6:$C$28,IF($AN$17="6ème","Mixte",$AM$17))</f>
        <v>3</v>
      </c>
      <c r="AR32">
        <f>SUMIFS(Barèmes!$H$6:$H$28,Barèmes!$A$6:$A$28,"Souplesse (score 1-5)",Barèmes!$B$6:$B$28,$AN$17,Barèmes!$C$6:$C$28,IF($AN$17="6ème","Mixte",$AM$17))</f>
        <v>4</v>
      </c>
      <c r="AS32">
        <f>SUMIFS(Barèmes!$I$6:$I$28,Barèmes!$A$6:$A$28,"Souplesse (score 1-5)",Barèmes!$B$6:$B$28,$AN$17,Barèmes!$C$6:$C$28,IF($AN$17="6ème","Mixte",$AM$17))</f>
        <v>5</v>
      </c>
      <c r="AT32">
        <f>IFERROR(IF(INDEX('Tests physiques'!$X$5:$X$604,MATCH($B$3&amp;"|"&amp;$E$4,'Tests physiques'!$AR$5:$AR$604,0))="","",INDEX('Tests physiques'!$X$5:$X$604,MATCH($B$3&amp;"|"&amp;$E$4,'Tests physiques'!$AR$5:$AR$604,0))),"")</f>
        <v>4</v>
      </c>
      <c r="AU32">
        <f>IFERROR(IF(INDEX('Tests physiques'!$X$5:$X$604,MATCH($B$3&amp;"|"&amp;$G$4,'Tests physiques'!$AR$5:$AR$604,0))="","",INDEX('Tests physiques'!$X$5:$X$604,MATCH($B$3&amp;"|"&amp;$G$4,'Tests physiques'!$AR$5:$AR$604,0))),"")</f>
        <v>5</v>
      </c>
      <c r="AV32" t="str">
        <f>IF($B$4="3 groupes",IFERROR(INDEX('Tests physiques'!$Y$5:$Y$604,MATCH($B$3&amp;"|"&amp;$E$4,'Tests physiques'!$AR$5:$AR$604,0)),""),IFERROR(INDEX('Tests physiques'!$Z$5:$Z$604,MATCH($B$3&amp;"|"&amp;$E$4,'Tests physiques'!$AR$5:$AR$604,0)),""))</f>
        <v>fragile</v>
      </c>
      <c r="AW32" t="str">
        <f>IF($B$4="3 groupes",IFERROR(INDEX('Tests physiques'!$Y$5:$Y$604,MATCH($B$3&amp;"|"&amp;$G$4,'Tests physiques'!$AR$5:$AR$604,0)),""),IFERROR(INDEX('Tests physiques'!$Z$5:$Z$604,MATCH($B$3&amp;"|"&amp;$G$4,'Tests physiques'!$AR$5:$AR$604,0)),""))</f>
        <v>satisfaisant</v>
      </c>
      <c r="AX32" cm="1">
        <f t="array" ref="AX32">SUMPRODUCT((Barèmes!$A$6:$A$28="Souplesse (score 1-5)")*(Barèmes!$B$6:$B$28=$AN$17)*(Barèmes!$C$6:$C$28=IF($AN$17="6ème","Mixte",$AM$17)))</f>
        <v>1</v>
      </c>
    </row>
    <row r="33" spans="32:50" x14ac:dyDescent="0.2">
      <c r="AF33" s="56" t="s">
        <v>11</v>
      </c>
      <c r="AG33" s="57">
        <f>IF(AV33="","",IF(AV33="à besoin",1,IF(AV33="fragile",2,IF(AV33="satisfaisant",3,IF(AV33=Barèmes!$B$2,1,IF(AV33=Barèmes!$C$2,2,IF(AV33=Barèmes!$D$2,3,IF(AV33=Barèmes!$E$2,4,IF(AV33=Barèmes!$F$2,5,"")))))))))</f>
        <v>5</v>
      </c>
      <c r="AH33" s="58">
        <f>IF(AW33="","",IF(AW33="à besoin",1,IF(AW33="fragile",2,IF(AW33="satisfaisant",3,IF(AW33=Barèmes!$B$2,1,IF(AW33=Barèmes!$C$2,2,IF(AW33=Barèmes!$D$2,3,IF(AW33=Barèmes!$E$2,4,IF(AW33=Barèmes!$F$2,5,"")))))))))</f>
        <v>5</v>
      </c>
      <c r="AI33" s="59">
        <f>IF(OR(AT33="",AX33=0),"",IF($B$4="3 groupes",IF(IF(AM33&gt;0,AT33,-AT33)&lt;=IF(AM33&gt;0,AN33,-AN33),MAX(0,33-33*(IF(AM33&gt;0,AN33,-AN33)-IF(AM33&gt;0,AT33,-AT33))/MAX(0.0001,IF(AM33&gt;0,AO33,-AO33)-IF(AM33&gt;0,AN33,-AN33))),IF(IF(AM33&gt;0,AT33,-AT33)&lt;=IF(AM33&gt;0,AO33,-AO33),33+34*(IF(AM33&gt;0,AT33,-AT33)-IF(AM33&gt;0,AN33,-AN33))/MAX(0.0001,IF(AM33&gt;0,AO33,-AO33)-IF(AM33&gt;0,AN33,-AN33)),MIN(100,67+33*(IF(AM33&gt;0,AT33,-AT33)-IF(AM33&gt;0,AO33,-AO33))/MAX(0.0001,IF(AM33&gt;0,AO33,-AO33)-IF(AM33&gt;0,AN33,-AN33))))),IF(IF(AM33&gt;0,AT33,-AT33)&lt;=IF(AM33&gt;0,AP33,-AP33),MAX(0,20-20*(IF(AM33&gt;0,AP33,-AP33)-IF(AM33&gt;0,AT33,-AT33))/MAX(0.0001,IF(AM33&gt;0,AQ33,-AQ33)-IF(AM33&gt;0,AP33,-AP33))),IF(IF(AM33&gt;0,AT33,-AT33)&lt;=IF(AM33&gt;0,AQ33,-AQ33),20+20*(IF(AM33&gt;0,AT33,-AT33)-IF(AM33&gt;0,AP33,-AP33))/MAX(0.0001,IF(AM33&gt;0,AQ33,-AQ33)-IF(AM33&gt;0,AP33,-AP33)),IF(IF(AM33&gt;0,AT33,-AT33)&lt;=IF(AM33&gt;0,AR33,-AR33),40+20*(IF(AM33&gt;0,AT33,-AT33)-IF(AM33&gt;0,AQ33,-AQ33))/MAX(0.0001,IF(AM33&gt;0,AR33,-AR33)-IF(AM33&gt;0,AQ33,-AQ33)),IF(IF(AM33&gt;0,AT33,-AT33)&lt;=IF(AM33&gt;0,AS33,-AS33),60+20*(IF(AM33&gt;0,AT33,-AT33)-IF(AM33&gt;0,AR33,-AR33))/MAX(0.0001,IF(AM33&gt;0,AS33,-AS33)-IF(AM33&gt;0,AR33,-AR33)),MIN(100,80+20*(IF(AM33&gt;0,AT33,-AT33)-IF(AM33&gt;0,AS33,-AS33))/MAX(0.0001,IF(AM33&gt;0,AS33,-AS33)-IF(AM33&gt;0,AR33,-AR33)))))))))</f>
        <v>100</v>
      </c>
      <c r="AJ33" s="60">
        <f>IF(OR(AU33="",AX33=0),"",IF($B$4="3 groupes",IF(IF(AM33&gt;0,AU33,-AU33)&lt;=IF(AM33&gt;0,AN33,-AN33),MAX(0,33-33*(IF(AM33&gt;0,AN33,-AN33)-IF(AM33&gt;0,AU33,-AU33))/MAX(0.0001,IF(AM33&gt;0,AO33,-AO33)-IF(AM33&gt;0,AN33,-AN33))),IF(IF(AM33&gt;0,AU33,-AU33)&lt;=IF(AM33&gt;0,AO33,-AO33),33+34*(IF(AM33&gt;0,AU33,-AU33)-IF(AM33&gt;0,AN33,-AN33))/MAX(0.0001,IF(AM33&gt;0,AO33,-AO33)-IF(AM33&gt;0,AN33,-AN33)),MIN(100,67+33*(IF(AM33&gt;0,AU33,-AU33)-IF(AM33&gt;0,AO33,-AO33))/MAX(0.0001,IF(AM33&gt;0,AO33,-AO33)-IF(AM33&gt;0,AN33,-AN33))))),IF(IF(AM33&gt;0,AU33,-AU33)&lt;=IF(AM33&gt;0,AP33,-AP33),MAX(0,20-20*(IF(AM33&gt;0,AP33,-AP33)-IF(AM33&gt;0,AU33,-AU33))/MAX(0.0001,IF(AM33&gt;0,AQ33,-AQ33)-IF(AM33&gt;0,AP33,-AP33))),IF(IF(AM33&gt;0,AU33,-AU33)&lt;=IF(AM33&gt;0,AQ33,-AQ33),20+20*(IF(AM33&gt;0,AU33,-AU33)-IF(AM33&gt;0,AP33,-AP33))/MAX(0.0001,IF(AM33&gt;0,AQ33,-AQ33)-IF(AM33&gt;0,AP33,-AP33)),IF(IF(AM33&gt;0,AU33,-AU33)&lt;=IF(AM33&gt;0,AR33,-AR33),40+20*(IF(AM33&gt;0,AU33,-AU33)-IF(AM33&gt;0,AQ33,-AQ33))/MAX(0.0001,IF(AM33&gt;0,AR33,-AR33)-IF(AM33&gt;0,AQ33,-AQ33)),IF(IF(AM33&gt;0,AU33,-AU33)&lt;=IF(AM33&gt;0,AS33,-AS33),60+20*(IF(AM33&gt;0,AU33,-AU33)-IF(AM33&gt;0,AR33,-AR33))/MAX(0.0001,IF(AM33&gt;0,AS33,-AS33)-IF(AM33&gt;0,AR33,-AR33)),MIN(100,80+20*(IF(AM33&gt;0,AU33,-AU33)-IF(AM33&gt;0,AS33,-AS33))/MAX(0.0001,IF(AM33&gt;0,AS33,-AS33)-IF(AM33&gt;0,AR33,-AR33)))))))))</f>
        <v>100</v>
      </c>
      <c r="AK33" s="61">
        <f>IF(OR(AT33="",$AN$17=""),"",IF(AM33&gt;0,SUMPRODUCT(('Tests physiques'!$AD$5:$AD$604&lt;AT33)*ISNUMBER('Tests physiques'!$AD$5:$AD$604)*('Tests physiques'!$H$5:$H$604=$AN$17))/MAX(1,SUMPRODUCT(ISNUMBER('Tests physiques'!$AD$5:$AD$604)*('Tests physiques'!$H$5:$H$604=$AN$17)))*100,SUMPRODUCT(('Tests physiques'!$AD$5:$AD$604&gt;AT33)*ISNUMBER('Tests physiques'!$AD$5:$AD$604)*('Tests physiques'!$H$5:$H$604=$AN$17))/MAX(1,SUMPRODUCT(ISNUMBER('Tests physiques'!$AD$5:$AD$604)*('Tests physiques'!$H$5:$H$604=$AN$17)))*100))</f>
        <v>37.5</v>
      </c>
      <c r="AL33" s="62">
        <f>IF(OR(AU33="",$AN$17=""),"",IF(AM33&gt;0,SUMPRODUCT(('Tests physiques'!$AD$5:$AD$604&lt;AU33)*ISNUMBER('Tests physiques'!$AD$5:$AD$604)*('Tests physiques'!$H$5:$H$604=$AN$17))/MAX(1,SUMPRODUCT(ISNUMBER('Tests physiques'!$AD$5:$AD$604)*('Tests physiques'!$H$5:$H$604=$AN$17)))*100,SUMPRODUCT(('Tests physiques'!$AD$5:$AD$604&gt;AU33)*ISNUMBER('Tests physiques'!$AD$5:$AD$604)*('Tests physiques'!$H$5:$H$604=$AN$17))/MAX(1,SUMPRODUCT(ISNUMBER('Tests physiques'!$AD$5:$AD$604)*('Tests physiques'!$H$5:$H$604=$AN$17)))*100))</f>
        <v>75</v>
      </c>
      <c r="AM33" cm="1">
        <f t="array" ref="AM33">SUMPRODUCT((Barèmes!$A$6:$A$28="Surcoût d'agilité (s) — technique")*(Barèmes!$B$6:$B$28=$AN$17)*(Barèmes!$C$6:$C$28=IF($AN$17="6ème","Mixte",$AM$17))*(Barèmes!$J$6:$J$28="+"))</f>
        <v>0</v>
      </c>
      <c r="AN33">
        <f>SUMIFS(Barèmes!$D$6:$D$28,Barèmes!$A$6:$A$28,"Surcoût d'agilité (s) — technique",Barèmes!$B$6:$B$28,$AN$17,Barèmes!$C$6:$C$28,IF($AN$17="6ème","Mixte",$AM$17))</f>
        <v>6</v>
      </c>
      <c r="AO33">
        <f>SUMIFS(Barèmes!$E$6:$E$28,Barèmes!$A$6:$A$28,"Surcoût d'agilité (s) — technique",Barèmes!$B$6:$B$28,$AN$17,Barèmes!$C$6:$C$28,IF($AN$17="6ème","Mixte",$AM$17))</f>
        <v>4</v>
      </c>
      <c r="AP33">
        <f>SUMIFS(Barèmes!$F$6:$F$28,Barèmes!$A$6:$A$28,"Surcoût d'agilité (s) — technique",Barèmes!$B$6:$B$28,$AN$17,Barèmes!$C$6:$C$28,IF($AN$17="6ème","Mixte",$AM$17))</f>
        <v>6</v>
      </c>
      <c r="AQ33">
        <f>SUMIFS(Barèmes!$G$6:$G$28,Barèmes!$A$6:$A$28,"Surcoût d'agilité (s) — technique",Barèmes!$B$6:$B$28,$AN$17,Barèmes!$C$6:$C$28,IF($AN$17="6ème","Mixte",$AM$17))</f>
        <v>5</v>
      </c>
      <c r="AR33">
        <f>SUMIFS(Barèmes!$H$6:$H$28,Barèmes!$A$6:$A$28,"Surcoût d'agilité (s) — technique",Barèmes!$B$6:$B$28,$AN$17,Barèmes!$C$6:$C$28,IF($AN$17="6ème","Mixte",$AM$17))</f>
        <v>4</v>
      </c>
      <c r="AS33">
        <f>SUMIFS(Barèmes!$I$6:$I$28,Barèmes!$A$6:$A$28,"Surcoût d'agilité (s) — technique",Barèmes!$B$6:$B$28,$AN$17,Barèmes!$C$6:$C$28,IF($AN$17="6ème","Mixte",$AM$17))</f>
        <v>3</v>
      </c>
      <c r="AT33">
        <f>IFERROR(IF(INDEX('Tests physiques'!$AD$5:$AD$604,MATCH($B$3&amp;"|"&amp;$E$4,'Tests physiques'!$AR$5:$AR$604,0))="","",INDEX('Tests physiques'!$AD$5:$AD$604,MATCH($B$3&amp;"|"&amp;$E$4,'Tests physiques'!$AR$5:$AR$604,0))),"")</f>
        <v>1.9500000000000002</v>
      </c>
      <c r="AU33">
        <f>IFERROR(IF(INDEX('Tests physiques'!$AD$5:$AD$604,MATCH($B$3&amp;"|"&amp;$G$4,'Tests physiques'!$AR$5:$AR$604,0))="","",INDEX('Tests physiques'!$AD$5:$AD$604,MATCH($B$3&amp;"|"&amp;$G$4,'Tests physiques'!$AR$5:$AR$604,0))),"")</f>
        <v>1.6499999999999995</v>
      </c>
      <c r="AV33" t="str">
        <f>IF($B$4="3 groupes",IFERROR(INDEX('Tests physiques'!$AF$5:$AF$604,MATCH($B$3&amp;"|"&amp;$E$4,'Tests physiques'!$AR$5:$AR$604,0)),""),IFERROR(INDEX('Tests physiques'!$AG$5:$AG$604,MATCH($B$3&amp;"|"&amp;$E$4,'Tests physiques'!$AR$5:$AR$604,0)),""))</f>
        <v>très satisfaisant</v>
      </c>
      <c r="AW33" t="str">
        <f>IF($B$4="3 groupes",IFERROR(INDEX('Tests physiques'!$AF$5:$AF$604,MATCH($B$3&amp;"|"&amp;$G$4,'Tests physiques'!$AR$5:$AR$604,0)),""),IFERROR(INDEX('Tests physiques'!$AG$5:$AG$604,MATCH($B$3&amp;"|"&amp;$G$4,'Tests physiques'!$AR$5:$AR$604,0)),""))</f>
        <v>très satisfaisant</v>
      </c>
      <c r="AX33" cm="1">
        <f t="array" ref="AX33">SUMPRODUCT((Barèmes!$A$6:$A$28="Agilité — T-test 974 (s)")*(Barèmes!$B$6:$B$28=$AN$17)*(Barèmes!$C$6:$C$28=IF($AN$17="6ème","Mixte",$AM$17)))</f>
        <v>1</v>
      </c>
    </row>
    <row r="34" spans="32:50" x14ac:dyDescent="0.2">
      <c r="AF34" s="56" t="s">
        <v>162</v>
      </c>
      <c r="AG34" s="57">
        <f>IF(AV34="","",IF(AV34="à besoin",1,IF(AV34="fragile",2,IF(AV34="satisfaisant",3,IF(AV34=Barèmes!$B$2,1,IF(AV34=Barèmes!$C$2,2,IF(AV34=Barèmes!$D$2,3,IF(AV34=Barèmes!$E$2,4,IF(AV34=Barèmes!$F$2,5,"")))))))))</f>
        <v>2</v>
      </c>
      <c r="AH34" s="58">
        <f>IF(AW34="","",IF(AW34="à besoin",1,IF(AW34="fragile",2,IF(AW34="satisfaisant",3,IF(AW34=Barèmes!$B$2,1,IF(AW34=Barèmes!$C$2,2,IF(AW34=Barèmes!$D$2,3,IF(AW34=Barèmes!$E$2,4,IF(AW34=Barèmes!$F$2,5,"")))))))))</f>
        <v>3</v>
      </c>
      <c r="AI34" s="59">
        <f>IF(OR(AT34="",AX31=0),"",IF($B$4="3 groupes",IF(IF(AM34&gt;0,AT34,-AT34)&lt;=IF(AM34&gt;0,AN34,-AN34),MAX(0,33-33*(IF(AM34&gt;0,AN34,-AN34)-IF(AM34&gt;0,AT34,-AT34))/MAX(0.0001,IF(AM34&gt;0,AO34,-AO34)-IF(AM34&gt;0,AN34,-AN34))),IF(IF(AM34&gt;0,AT34,-AT34)&lt;=IF(AM34&gt;0,AO34,-AO34),33+34*(IF(AM34&gt;0,AT34,-AT34)-IF(AM34&gt;0,AN34,-AN34))/MAX(0.0001,IF(AM34&gt;0,AO34,-AO34)-IF(AM34&gt;0,AN34,-AN34)),MIN(100,67+33*(IF(AM34&gt;0,AT34,-AT34)-IF(AM34&gt;0,AO34,-AO34))/MAX(0.0001,IF(AM34&gt;0,AO34,-AO34)-IF(AM34&gt;0,AN34,-AN34))))),IF(IF(AM34&gt;0,AT34,-AT34)&lt;=IF(AM34&gt;0,AP34,-AP34),MAX(0,20-20*(IF(AM34&gt;0,AP34,-AP34)-IF(AM34&gt;0,AT34,-AT34))/MAX(0.0001,IF(AM34&gt;0,AQ34,-AQ34)-IF(AM34&gt;0,AP34,-AP34))),IF(IF(AM34&gt;0,AT34,-AT34)&lt;=IF(AM34&gt;0,AQ34,-AQ34),20+20*(IF(AM34&gt;0,AT34,-AT34)-IF(AM34&gt;0,AP34,-AP34))/MAX(0.0001,IF(AM34&gt;0,AQ34,-AQ34)-IF(AM34&gt;0,AP34,-AP34)),IF(IF(AM34&gt;0,AT34,-AT34)&lt;=IF(AM34&gt;0,AR34,-AR34),40+20*(IF(AM34&gt;0,AT34,-AT34)-IF(AM34&gt;0,AQ34,-AQ34))/MAX(0.0001,IF(AM34&gt;0,AR34,-AR34)-IF(AM34&gt;0,AQ34,-AQ34)),IF(IF(AM34&gt;0,AT34,-AT34)&lt;=IF(AM34&gt;0,AS34,-AS34),60+20*(IF(AM34&gt;0,AT34,-AT34)-IF(AM34&gt;0,AR34,-AR34))/MAX(0.0001,IF(AM34&gt;0,AS34,-AS34)-IF(AM34&gt;0,AR34,-AR34)),MIN(100,80+20*(IF(AM34&gt;0,AT34,-AT34)-IF(AM34&gt;0,AS34,-AS34))/MAX(0.0001,IF(AM34&gt;0,AS34,-AS34)-IF(AM34&gt;0,AR34,-AR34)))))))))</f>
        <v>51.999999999999993</v>
      </c>
      <c r="AJ34" s="60">
        <f>IF(OR(AU34="",AX31=0),"",IF($B$4="3 groupes",IF(IF(AM34&gt;0,AU34,-AU34)&lt;=IF(AM34&gt;0,AN34,-AN34),MAX(0,33-33*(IF(AM34&gt;0,AN34,-AN34)-IF(AM34&gt;0,AU34,-AU34))/MAX(0.0001,IF(AM34&gt;0,AO34,-AO34)-IF(AM34&gt;0,AN34,-AN34))),IF(IF(AM34&gt;0,AU34,-AU34)&lt;=IF(AM34&gt;0,AO34,-AO34),33+34*(IF(AM34&gt;0,AU34,-AU34)-IF(AM34&gt;0,AN34,-AN34))/MAX(0.0001,IF(AM34&gt;0,AO34,-AO34)-IF(AM34&gt;0,AN34,-AN34)),MIN(100,67+33*(IF(AM34&gt;0,AU34,-AU34)-IF(AM34&gt;0,AO34,-AO34))/MAX(0.0001,IF(AM34&gt;0,AO34,-AO34)-IF(AM34&gt;0,AN34,-AN34))))),IF(IF(AM34&gt;0,AU34,-AU34)&lt;=IF(AM34&gt;0,AP34,-AP34),MAX(0,20-20*(IF(AM34&gt;0,AP34,-AP34)-IF(AM34&gt;0,AU34,-AU34))/MAX(0.0001,IF(AM34&gt;0,AQ34,-AQ34)-IF(AM34&gt;0,AP34,-AP34))),IF(IF(AM34&gt;0,AU34,-AU34)&lt;=IF(AM34&gt;0,AQ34,-AQ34),20+20*(IF(AM34&gt;0,AU34,-AU34)-IF(AM34&gt;0,AP34,-AP34))/MAX(0.0001,IF(AM34&gt;0,AQ34,-AQ34)-IF(AM34&gt;0,AP34,-AP34)),IF(IF(AM34&gt;0,AU34,-AU34)&lt;=IF(AM34&gt;0,AR34,-AR34),40+20*(IF(AM34&gt;0,AU34,-AU34)-IF(AM34&gt;0,AQ34,-AQ34))/MAX(0.0001,IF(AM34&gt;0,AR34,-AR34)-IF(AM34&gt;0,AQ34,-AQ34)),IF(IF(AM34&gt;0,AU34,-AU34)&lt;=IF(AM34&gt;0,AS34,-AS34),60+20*(IF(AM34&gt;0,AU34,-AU34)-IF(AM34&gt;0,AR34,-AR34))/MAX(0.0001,IF(AM34&gt;0,AS34,-AS34)-IF(AM34&gt;0,AR34,-AR34)),MIN(100,80+20*(IF(AM34&gt;0,AU34,-AU34)-IF(AM34&gt;0,AS34,-AS34))/MAX(0.0001,IF(AM34&gt;0,AS34,-AS34)-IF(AM34&gt;0,AR34,-AR34)))))))))</f>
        <v>63.999999999999986</v>
      </c>
      <c r="AK34" s="61">
        <f>IF(OR(AT34="",$AN$17=""),"",IF(AM34&gt;0,SUMPRODUCT(('Tests physiques'!$R$5:$R$604&lt;AT34)*ISNUMBER('Tests physiques'!$R$5:$R$604)*('Tests physiques'!$H$5:$H$604=$AN$17))/MAX(1,SUMPRODUCT(ISNUMBER('Tests physiques'!$R$5:$R$604)*('Tests physiques'!$H$5:$H$604=$AN$17)))*100,SUMPRODUCT(('Tests physiques'!$R$5:$R$604&gt;AT34)*ISNUMBER('Tests physiques'!$R$5:$R$604)*('Tests physiques'!$H$5:$H$604=$AN$17))/MAX(1,SUMPRODUCT(ISNUMBER('Tests physiques'!$R$5:$R$604)*('Tests physiques'!$H$5:$H$604=$AN$17)))*100))</f>
        <v>37.5</v>
      </c>
      <c r="AL34" s="62">
        <f>IF(OR(AU34="",$AN$17=""),"",IF(AM34&gt;0,SUMPRODUCT(('Tests physiques'!$R$5:$R$604&lt;AU34)*ISNUMBER('Tests physiques'!$R$5:$R$604)*('Tests physiques'!$H$5:$H$604=$AN$17))/MAX(1,SUMPRODUCT(ISNUMBER('Tests physiques'!$R$5:$R$604)*('Tests physiques'!$H$5:$H$604=$AN$17)))*100,SUMPRODUCT(('Tests physiques'!$R$5:$R$604&gt;AU34)*ISNUMBER('Tests physiques'!$R$5:$R$604)*('Tests physiques'!$H$5:$H$604=$AN$17))/MAX(1,SUMPRODUCT(ISNUMBER('Tests physiques'!$R$5:$R$604)*('Tests physiques'!$H$5:$H$604=$AN$17)))*100))</f>
        <v>75</v>
      </c>
      <c r="AM34">
        <f>SUMPRODUCT((Barèmes!$A$6:$A$28="Vitesse — 30 m (s)")*(Barèmes!$B$6:$B$28=$AN$17)*(Barèmes!$C$6:$C$28=IF($AN$17="6ème","Mixte",$AM$17))*(Barèmes!$J$6:$J$28="+"))</f>
        <v>0</v>
      </c>
      <c r="AN34">
        <f>SUMIFS(Barèmes!$D$6:$D$28,Barèmes!$A$6:$A$28,"Vitesse — 30 m (s)",Barèmes!$B$6:$B$28,$AN$17,Barèmes!$C$6:$C$28,IF($AN$17="6ème","Mixte",$AM$17))</f>
        <v>6.25</v>
      </c>
      <c r="AO34">
        <f>SUMIFS(Barèmes!$E$6:$E$28,Barèmes!$A$6:$A$28,"Vitesse — 30 m (s)",Barèmes!$B$6:$B$28,$AN$17,Barèmes!$C$6:$C$28,IF($AN$17="6ème","Mixte",$AM$17))</f>
        <v>5.25</v>
      </c>
      <c r="AP34">
        <f>SUMIFS(Barèmes!$F$6:$F$28,Barèmes!$A$6:$A$28,"Vitesse — 30 m (s)",Barèmes!$B$6:$B$28,$AN$17,Barèmes!$C$6:$C$28,IF($AN$17="6ème","Mixte",$AM$17))</f>
        <v>6.25</v>
      </c>
      <c r="AQ34">
        <f>SUMIFS(Barèmes!$G$6:$G$28,Barèmes!$A$6:$A$28,"Vitesse — 30 m (s)",Barèmes!$B$6:$B$28,$AN$17,Barèmes!$C$6:$C$28,IF($AN$17="6ème","Mixte",$AM$17))</f>
        <v>5.75</v>
      </c>
      <c r="AR34">
        <f>SUMIFS(Barèmes!$H$6:$H$28,Barèmes!$A$6:$A$28,"Vitesse — 30 m (s)",Barèmes!$B$6:$B$28,$AN$17,Barèmes!$C$6:$C$28,IF($AN$17="6ème","Mixte",$AM$17))</f>
        <v>5.25</v>
      </c>
      <c r="AS34">
        <f>SUMIFS(Barèmes!$I$6:$I$28,Barèmes!$A$6:$A$28,"Vitesse — 30 m (s)",Barèmes!$B$6:$B$28,$AN$17,Barèmes!$C$6:$C$28,IF($AN$17="6ème","Mixte",$AM$17))</f>
        <v>4.75</v>
      </c>
      <c r="AT34">
        <f>IFERROR(IF(INDEX('Tests physiques'!$R$5:$R$604,MATCH($B$3&amp;"|"&amp;$E$4,'Tests physiques'!$AR$5:$AR$604,0))="","",INDEX('Tests physiques'!$R$5:$R$604,MATCH($B$3&amp;"|"&amp;$E$4,'Tests physiques'!$AR$5:$AR$604,0))),"")</f>
        <v>5.45</v>
      </c>
      <c r="AU34">
        <f>IFERROR(IF(INDEX('Tests physiques'!$R$5:$R$604,MATCH($B$3&amp;"|"&amp;$G$4,'Tests physiques'!$AR$5:$AR$604,0))="","",INDEX('Tests physiques'!$R$5:$R$604,MATCH($B$3&amp;"|"&amp;$G$4,'Tests physiques'!$AR$5:$AR$604,0))),"")</f>
        <v>5.15</v>
      </c>
      <c r="AV34" t="str">
        <f>IF($B$4="3 groupes",IFERROR(INDEX('Tests physiques'!$S$5:$S$604,MATCH($B$3&amp;"|"&amp;$E$4,'Tests physiques'!$AR$5:$AR$604,0)),""),IFERROR(INDEX('Tests physiques'!$T$5:$T$604,MATCH($B$3&amp;"|"&amp;$E$4,'Tests physiques'!$AR$5:$AR$604,0)),""))</f>
        <v>fragile</v>
      </c>
      <c r="AW34" t="str">
        <f>IF($B$4="3 groupes",IFERROR(INDEX('Tests physiques'!$S$5:$S$604,MATCH($B$3&amp;"|"&amp;$G$4,'Tests physiques'!$AR$5:$AR$604,0)),""),IFERROR(INDEX('Tests physiques'!$T$5:$T$604,MATCH($B$3&amp;"|"&amp;$G$4,'Tests physiques'!$AR$5:$AR$604,0)),""))</f>
        <v>satisfaisant</v>
      </c>
      <c r="AX34" cm="1">
        <f t="array" ref="AX34">SUMPRODUCT((Barèmes!$A$6:$A$28="Vitesse — 30 m (s)")*(Barèmes!$B$6:$B$28=$AN$17)*(Barèmes!$C$6:$C$28=IF($AN$17="6ème","Mixte",$AM$17)))</f>
        <v>1</v>
      </c>
    </row>
    <row r="49" spans="1:18" x14ac:dyDescent="0.2">
      <c r="A49" s="65" t="s">
        <v>219</v>
      </c>
      <c r="C49" s="65"/>
      <c r="D49" s="65"/>
      <c r="E49" s="65"/>
      <c r="F49" s="65"/>
      <c r="G49" s="65" t="s">
        <v>220</v>
      </c>
      <c r="H49" s="65"/>
      <c r="I49" s="65"/>
      <c r="J49" s="65"/>
      <c r="K49" s="65"/>
      <c r="L49" s="65"/>
      <c r="M49" s="65"/>
      <c r="N49" s="65" t="s">
        <v>221</v>
      </c>
      <c r="O49" s="65"/>
      <c r="P49" s="65"/>
      <c r="Q49" s="65"/>
      <c r="R49" s="65"/>
    </row>
  </sheetData>
  <mergeCells count="11">
    <mergeCell ref="A1:Y1"/>
    <mergeCell ref="A11:W11"/>
    <mergeCell ref="A13:J13"/>
    <mergeCell ref="C4:D4"/>
    <mergeCell ref="K6:P6"/>
    <mergeCell ref="Q6:U6"/>
    <mergeCell ref="E15:J15"/>
    <mergeCell ref="A18:G18"/>
    <mergeCell ref="C3:I3"/>
    <mergeCell ref="A16:J16"/>
    <mergeCell ref="A6:J6"/>
  </mergeCells>
  <conditionalFormatting sqref="D8:D10">
    <cfRule type="cellIs" dxfId="9" priority="1" operator="equal">
      <formula>"fiable"</formula>
    </cfRule>
    <cfRule type="cellIs" dxfId="8" priority="2" operator="equal">
      <formula>"⚠ à relativiser"</formula>
    </cfRule>
  </conditionalFormatting>
  <conditionalFormatting sqref="D15">
    <cfRule type="cellIs" dxfId="7" priority="17" operator="equal">
      <formula>"Vigilance renforcée"</formula>
    </cfRule>
    <cfRule type="cellIs" dxfId="6" priority="18" operator="equal">
      <formula>"Vigilance"</formula>
    </cfRule>
    <cfRule type="cellIs" dxfId="5" priority="19" operator="equal">
      <formula>"Standard"</formula>
    </cfRule>
  </conditionalFormatting>
  <conditionalFormatting sqref="K8:P10 D20:D25">
    <cfRule type="cellIs" dxfId="4" priority="20" operator="greaterThan">
      <formula>0</formula>
    </cfRule>
    <cfRule type="cellIs" dxfId="3" priority="21" operator="lessThan">
      <formula>0</formula>
    </cfRule>
  </conditionalFormatting>
  <dataValidations count="2">
    <dataValidation type="list" sqref="B4" xr:uid="{00000000-0002-0000-0500-000001000000}">
      <formula1>"3 groupes,5 groupes"</formula1>
    </dataValidation>
    <dataValidation type="list" sqref="E4 G4" xr:uid="{00000000-0002-0000-0500-000002000000}">
      <formula1>"1,2,3"</formula1>
    </dataValidation>
  </dataValidations>
  <pageMargins left="0.75" right="0.75" top="1" bottom="1" header="0.5" footer="0.5"/>
  <drawing r:id="rId1"/>
  <extLst>
    <ext xmlns:x14="http://schemas.microsoft.com/office/spreadsheetml/2009/9/main" uri="{CCE6A557-97BC-4b89-ADB6-D9C93CAAB3DF}">
      <x14:dataValidations xmlns:xm="http://schemas.microsoft.com/office/excel/2006/main" count="1">
        <x14:dataValidation type="list" xr:uid="{00000000-0002-0000-0500-000000000000}">
          <x14:formula1>
            <xm:f>'Tests physiques'!$A$5:$A$604</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04"/>
  <sheetViews>
    <sheetView showGridLines="0" workbookViewId="0">
      <pane ySplit="4" topLeftCell="A5" activePane="bottomLeft" state="frozen"/>
      <selection pane="bottomLeft" activeCell="D6" sqref="D6"/>
    </sheetView>
  </sheetViews>
  <sheetFormatPr baseColWidth="10" defaultColWidth="8.83203125" defaultRowHeight="15" x14ac:dyDescent="0.2"/>
  <cols>
    <col min="1" max="1" width="18" customWidth="1"/>
    <col min="2" max="2" width="17" customWidth="1"/>
    <col min="3" max="3" width="14" customWidth="1"/>
    <col min="4" max="4" width="18" customWidth="1"/>
    <col min="5" max="5" width="20" customWidth="1"/>
    <col min="6" max="6" width="60" customWidth="1"/>
  </cols>
  <sheetData>
    <row r="1" spans="1:6" ht="28" customHeight="1" x14ac:dyDescent="0.2">
      <c r="A1" s="113" t="s">
        <v>70</v>
      </c>
      <c r="B1" s="71"/>
      <c r="C1" s="71"/>
      <c r="D1" s="71"/>
      <c r="E1" s="71"/>
      <c r="F1" s="71"/>
    </row>
    <row r="2" spans="1:6" ht="32" customHeight="1" x14ac:dyDescent="0.2">
      <c r="A2" s="112" t="s">
        <v>71</v>
      </c>
      <c r="B2" s="71"/>
      <c r="C2" s="71"/>
      <c r="D2" s="71"/>
      <c r="E2" s="71"/>
      <c r="F2" s="71"/>
    </row>
    <row r="3" spans="1:6" ht="26" customHeight="1" x14ac:dyDescent="0.2">
      <c r="A3" s="90" t="s">
        <v>72</v>
      </c>
      <c r="B3" s="71"/>
      <c r="C3" s="71"/>
      <c r="D3" s="71"/>
      <c r="E3" s="71"/>
      <c r="F3" s="71"/>
    </row>
    <row r="4" spans="1:6" ht="30" customHeight="1" x14ac:dyDescent="0.2">
      <c r="A4" s="4" t="s">
        <v>73</v>
      </c>
      <c r="B4" s="4" t="s">
        <v>74</v>
      </c>
      <c r="C4" s="4" t="s">
        <v>75</v>
      </c>
      <c r="D4" s="4" t="s">
        <v>76</v>
      </c>
      <c r="E4" s="4" t="s">
        <v>77</v>
      </c>
      <c r="F4" s="4" t="s">
        <v>78</v>
      </c>
    </row>
    <row r="5" spans="1:6" x14ac:dyDescent="0.2">
      <c r="A5" s="13" t="s">
        <v>79</v>
      </c>
      <c r="B5" s="13" t="s">
        <v>80</v>
      </c>
      <c r="C5" s="13" t="s">
        <v>81</v>
      </c>
      <c r="D5" s="13" t="s">
        <v>82</v>
      </c>
      <c r="E5" s="14" t="str">
        <f t="shared" ref="E5:E68" si="0">IF(OR(B5="",D5=""),"",IF(AND(B5="Autour du pic",D5="Rapide"),"Vigilance renforcée",IF(OR(B5="Autour du pic",D5="Rapide"),"Vigilance","Standard")))</f>
        <v>Standard</v>
      </c>
      <c r="F5" s="15" t="str">
        <f t="shared" ref="F5:F68" si="1">IF(E5="","",IF(E5="Vigilance renforcée","Alléger les sauts et les courses répétées ; interroger le genou et le talon à chaque séance.",IF(E5="Vigilance","Rester attentif aux plaintes au genou et au talon ; éviter les hausses brutales de volume.","Aucune précaution particulière liée à la croissance.")))</f>
        <v>Aucune précaution particulière liée à la croissance.</v>
      </c>
    </row>
    <row r="6" spans="1:6" x14ac:dyDescent="0.2">
      <c r="A6" s="13" t="s">
        <v>83</v>
      </c>
      <c r="B6" s="13" t="s">
        <v>84</v>
      </c>
      <c r="C6" s="13" t="s">
        <v>85</v>
      </c>
      <c r="D6" s="13" t="s">
        <v>86</v>
      </c>
      <c r="E6" s="14" t="str">
        <f t="shared" si="0"/>
        <v>Vigilance</v>
      </c>
      <c r="F6" s="15" t="str">
        <f t="shared" si="1"/>
        <v>Rester attentif aux plaintes au genou et au talon ; éviter les hausses brutales de volume.</v>
      </c>
    </row>
    <row r="7" spans="1:6" x14ac:dyDescent="0.2">
      <c r="A7" s="13" t="s">
        <v>87</v>
      </c>
      <c r="B7" s="13" t="s">
        <v>84</v>
      </c>
      <c r="C7" s="13" t="s">
        <v>81</v>
      </c>
      <c r="D7" s="13" t="s">
        <v>88</v>
      </c>
      <c r="E7" s="14" t="str">
        <f t="shared" si="0"/>
        <v>Vigilance renforcée</v>
      </c>
      <c r="F7" s="15" t="str">
        <f t="shared" si="1"/>
        <v>Alléger les sauts et les courses répétées ; interroger le genou et le talon à chaque séance.</v>
      </c>
    </row>
    <row r="8" spans="1:6" x14ac:dyDescent="0.2">
      <c r="A8" s="13"/>
      <c r="B8" s="13"/>
      <c r="C8" s="13"/>
      <c r="D8" s="13"/>
      <c r="E8" s="14" t="str">
        <f t="shared" si="0"/>
        <v/>
      </c>
      <c r="F8" s="15" t="str">
        <f t="shared" si="1"/>
        <v/>
      </c>
    </row>
    <row r="9" spans="1:6" x14ac:dyDescent="0.2">
      <c r="A9" s="13"/>
      <c r="B9" s="13"/>
      <c r="C9" s="13"/>
      <c r="D9" s="13"/>
      <c r="E9" s="14" t="str">
        <f t="shared" si="0"/>
        <v/>
      </c>
      <c r="F9" s="15" t="str">
        <f t="shared" si="1"/>
        <v/>
      </c>
    </row>
    <row r="10" spans="1:6" x14ac:dyDescent="0.2">
      <c r="A10" s="13"/>
      <c r="B10" s="13"/>
      <c r="C10" s="13"/>
      <c r="D10" s="13"/>
      <c r="E10" s="14" t="str">
        <f t="shared" si="0"/>
        <v/>
      </c>
      <c r="F10" s="15" t="str">
        <f t="shared" si="1"/>
        <v/>
      </c>
    </row>
    <row r="11" spans="1:6" x14ac:dyDescent="0.2">
      <c r="A11" s="13"/>
      <c r="B11" s="13"/>
      <c r="C11" s="13"/>
      <c r="D11" s="13"/>
      <c r="E11" s="14" t="str">
        <f t="shared" si="0"/>
        <v/>
      </c>
      <c r="F11" s="15" t="str">
        <f t="shared" si="1"/>
        <v/>
      </c>
    </row>
    <row r="12" spans="1:6" x14ac:dyDescent="0.2">
      <c r="A12" s="13"/>
      <c r="B12" s="13"/>
      <c r="C12" s="13"/>
      <c r="D12" s="13"/>
      <c r="E12" s="14" t="str">
        <f t="shared" si="0"/>
        <v/>
      </c>
      <c r="F12" s="15" t="str">
        <f t="shared" si="1"/>
        <v/>
      </c>
    </row>
    <row r="13" spans="1:6" x14ac:dyDescent="0.2">
      <c r="A13" s="13"/>
      <c r="B13" s="13"/>
      <c r="C13" s="13"/>
      <c r="D13" s="13"/>
      <c r="E13" s="14" t="str">
        <f t="shared" si="0"/>
        <v/>
      </c>
      <c r="F13" s="15" t="str">
        <f t="shared" si="1"/>
        <v/>
      </c>
    </row>
    <row r="14" spans="1:6" x14ac:dyDescent="0.2">
      <c r="A14" s="13"/>
      <c r="B14" s="13"/>
      <c r="C14" s="13"/>
      <c r="D14" s="13"/>
      <c r="E14" s="14" t="str">
        <f t="shared" si="0"/>
        <v/>
      </c>
      <c r="F14" s="15" t="str">
        <f t="shared" si="1"/>
        <v/>
      </c>
    </row>
    <row r="15" spans="1:6" x14ac:dyDescent="0.2">
      <c r="A15" s="13"/>
      <c r="B15" s="13"/>
      <c r="C15" s="13"/>
      <c r="D15" s="13"/>
      <c r="E15" s="14" t="str">
        <f t="shared" si="0"/>
        <v/>
      </c>
      <c r="F15" s="15" t="str">
        <f t="shared" si="1"/>
        <v/>
      </c>
    </row>
    <row r="16" spans="1:6" x14ac:dyDescent="0.2">
      <c r="A16" s="13"/>
      <c r="B16" s="13"/>
      <c r="C16" s="13"/>
      <c r="D16" s="13"/>
      <c r="E16" s="14" t="str">
        <f t="shared" si="0"/>
        <v/>
      </c>
      <c r="F16" s="15" t="str">
        <f t="shared" si="1"/>
        <v/>
      </c>
    </row>
    <row r="17" spans="1:6" x14ac:dyDescent="0.2">
      <c r="A17" s="13"/>
      <c r="B17" s="13"/>
      <c r="C17" s="13"/>
      <c r="D17" s="13"/>
      <c r="E17" s="14" t="str">
        <f t="shared" si="0"/>
        <v/>
      </c>
      <c r="F17" s="15" t="str">
        <f t="shared" si="1"/>
        <v/>
      </c>
    </row>
    <row r="18" spans="1:6" x14ac:dyDescent="0.2">
      <c r="A18" s="13"/>
      <c r="B18" s="13"/>
      <c r="C18" s="13"/>
      <c r="D18" s="13"/>
      <c r="E18" s="14" t="str">
        <f t="shared" si="0"/>
        <v/>
      </c>
      <c r="F18" s="15" t="str">
        <f t="shared" si="1"/>
        <v/>
      </c>
    </row>
    <row r="19" spans="1:6" x14ac:dyDescent="0.2">
      <c r="A19" s="13"/>
      <c r="B19" s="13"/>
      <c r="C19" s="13"/>
      <c r="D19" s="13"/>
      <c r="E19" s="14" t="str">
        <f t="shared" si="0"/>
        <v/>
      </c>
      <c r="F19" s="15" t="str">
        <f t="shared" si="1"/>
        <v/>
      </c>
    </row>
    <row r="20" spans="1:6" x14ac:dyDescent="0.2">
      <c r="A20" s="13"/>
      <c r="B20" s="13"/>
      <c r="C20" s="13"/>
      <c r="D20" s="13"/>
      <c r="E20" s="14" t="str">
        <f t="shared" si="0"/>
        <v/>
      </c>
      <c r="F20" s="15" t="str">
        <f t="shared" si="1"/>
        <v/>
      </c>
    </row>
    <row r="21" spans="1:6" x14ac:dyDescent="0.2">
      <c r="A21" s="13"/>
      <c r="B21" s="13"/>
      <c r="C21" s="13"/>
      <c r="D21" s="13"/>
      <c r="E21" s="14" t="str">
        <f t="shared" si="0"/>
        <v/>
      </c>
      <c r="F21" s="15" t="str">
        <f t="shared" si="1"/>
        <v/>
      </c>
    </row>
    <row r="22" spans="1:6" x14ac:dyDescent="0.2">
      <c r="A22" s="13"/>
      <c r="B22" s="13"/>
      <c r="C22" s="13"/>
      <c r="D22" s="13"/>
      <c r="E22" s="14" t="str">
        <f t="shared" si="0"/>
        <v/>
      </c>
      <c r="F22" s="15" t="str">
        <f t="shared" si="1"/>
        <v/>
      </c>
    </row>
    <row r="23" spans="1:6" x14ac:dyDescent="0.2">
      <c r="A23" s="13"/>
      <c r="B23" s="13"/>
      <c r="C23" s="13"/>
      <c r="D23" s="13"/>
      <c r="E23" s="14" t="str">
        <f t="shared" si="0"/>
        <v/>
      </c>
      <c r="F23" s="15" t="str">
        <f t="shared" si="1"/>
        <v/>
      </c>
    </row>
    <row r="24" spans="1:6" x14ac:dyDescent="0.2">
      <c r="A24" s="13"/>
      <c r="B24" s="13"/>
      <c r="C24" s="13"/>
      <c r="D24" s="13"/>
      <c r="E24" s="14" t="str">
        <f t="shared" si="0"/>
        <v/>
      </c>
      <c r="F24" s="15" t="str">
        <f t="shared" si="1"/>
        <v/>
      </c>
    </row>
    <row r="25" spans="1:6" x14ac:dyDescent="0.2">
      <c r="A25" s="13"/>
      <c r="B25" s="13"/>
      <c r="C25" s="13"/>
      <c r="D25" s="13"/>
      <c r="E25" s="14" t="str">
        <f t="shared" si="0"/>
        <v/>
      </c>
      <c r="F25" s="15" t="str">
        <f t="shared" si="1"/>
        <v/>
      </c>
    </row>
    <row r="26" spans="1:6" x14ac:dyDescent="0.2">
      <c r="A26" s="13"/>
      <c r="B26" s="13"/>
      <c r="C26" s="13"/>
      <c r="D26" s="13"/>
      <c r="E26" s="14" t="str">
        <f t="shared" si="0"/>
        <v/>
      </c>
      <c r="F26" s="15" t="str">
        <f t="shared" si="1"/>
        <v/>
      </c>
    </row>
    <row r="27" spans="1:6" x14ac:dyDescent="0.2">
      <c r="A27" s="13"/>
      <c r="B27" s="13"/>
      <c r="C27" s="13"/>
      <c r="D27" s="13"/>
      <c r="E27" s="14" t="str">
        <f t="shared" si="0"/>
        <v/>
      </c>
      <c r="F27" s="15" t="str">
        <f t="shared" si="1"/>
        <v/>
      </c>
    </row>
    <row r="28" spans="1:6" x14ac:dyDescent="0.2">
      <c r="A28" s="13"/>
      <c r="B28" s="13"/>
      <c r="C28" s="13"/>
      <c r="D28" s="13"/>
      <c r="E28" s="14" t="str">
        <f t="shared" si="0"/>
        <v/>
      </c>
      <c r="F28" s="15" t="str">
        <f t="shared" si="1"/>
        <v/>
      </c>
    </row>
    <row r="29" spans="1:6" x14ac:dyDescent="0.2">
      <c r="A29" s="13"/>
      <c r="B29" s="13"/>
      <c r="C29" s="13"/>
      <c r="D29" s="13"/>
      <c r="E29" s="14" t="str">
        <f t="shared" si="0"/>
        <v/>
      </c>
      <c r="F29" s="15" t="str">
        <f t="shared" si="1"/>
        <v/>
      </c>
    </row>
    <row r="30" spans="1:6" x14ac:dyDescent="0.2">
      <c r="A30" s="13"/>
      <c r="B30" s="13"/>
      <c r="C30" s="13"/>
      <c r="D30" s="13"/>
      <c r="E30" s="14" t="str">
        <f t="shared" si="0"/>
        <v/>
      </c>
      <c r="F30" s="15" t="str">
        <f t="shared" si="1"/>
        <v/>
      </c>
    </row>
    <row r="31" spans="1:6" x14ac:dyDescent="0.2">
      <c r="A31" s="13"/>
      <c r="B31" s="13"/>
      <c r="C31" s="13"/>
      <c r="D31" s="13"/>
      <c r="E31" s="14" t="str">
        <f t="shared" si="0"/>
        <v/>
      </c>
      <c r="F31" s="15" t="str">
        <f t="shared" si="1"/>
        <v/>
      </c>
    </row>
    <row r="32" spans="1:6" x14ac:dyDescent="0.2">
      <c r="A32" s="13"/>
      <c r="B32" s="13"/>
      <c r="C32" s="13"/>
      <c r="D32" s="13"/>
      <c r="E32" s="14" t="str">
        <f t="shared" si="0"/>
        <v/>
      </c>
      <c r="F32" s="15" t="str">
        <f t="shared" si="1"/>
        <v/>
      </c>
    </row>
    <row r="33" spans="1:6" x14ac:dyDescent="0.2">
      <c r="A33" s="13"/>
      <c r="B33" s="13"/>
      <c r="C33" s="13"/>
      <c r="D33" s="13"/>
      <c r="E33" s="14" t="str">
        <f t="shared" si="0"/>
        <v/>
      </c>
      <c r="F33" s="15" t="str">
        <f t="shared" si="1"/>
        <v/>
      </c>
    </row>
    <row r="34" spans="1:6" x14ac:dyDescent="0.2">
      <c r="A34" s="13"/>
      <c r="B34" s="13"/>
      <c r="C34" s="13"/>
      <c r="D34" s="13"/>
      <c r="E34" s="14" t="str">
        <f t="shared" si="0"/>
        <v/>
      </c>
      <c r="F34" s="15" t="str">
        <f t="shared" si="1"/>
        <v/>
      </c>
    </row>
    <row r="35" spans="1:6" x14ac:dyDescent="0.2">
      <c r="A35" s="13"/>
      <c r="B35" s="13"/>
      <c r="C35" s="13"/>
      <c r="D35" s="13"/>
      <c r="E35" s="14" t="str">
        <f t="shared" si="0"/>
        <v/>
      </c>
      <c r="F35" s="15" t="str">
        <f t="shared" si="1"/>
        <v/>
      </c>
    </row>
    <row r="36" spans="1:6" x14ac:dyDescent="0.2">
      <c r="A36" s="13"/>
      <c r="B36" s="13"/>
      <c r="C36" s="13"/>
      <c r="D36" s="13"/>
      <c r="E36" s="14" t="str">
        <f t="shared" si="0"/>
        <v/>
      </c>
      <c r="F36" s="15" t="str">
        <f t="shared" si="1"/>
        <v/>
      </c>
    </row>
    <row r="37" spans="1:6" x14ac:dyDescent="0.2">
      <c r="A37" s="13"/>
      <c r="B37" s="13"/>
      <c r="C37" s="13"/>
      <c r="D37" s="13"/>
      <c r="E37" s="14" t="str">
        <f t="shared" si="0"/>
        <v/>
      </c>
      <c r="F37" s="15" t="str">
        <f t="shared" si="1"/>
        <v/>
      </c>
    </row>
    <row r="38" spans="1:6" x14ac:dyDescent="0.2">
      <c r="A38" s="13"/>
      <c r="B38" s="13"/>
      <c r="C38" s="13"/>
      <c r="D38" s="13"/>
      <c r="E38" s="14" t="str">
        <f t="shared" si="0"/>
        <v/>
      </c>
      <c r="F38" s="15" t="str">
        <f t="shared" si="1"/>
        <v/>
      </c>
    </row>
    <row r="39" spans="1:6" x14ac:dyDescent="0.2">
      <c r="A39" s="13"/>
      <c r="B39" s="13"/>
      <c r="C39" s="13"/>
      <c r="D39" s="13"/>
      <c r="E39" s="14" t="str">
        <f t="shared" si="0"/>
        <v/>
      </c>
      <c r="F39" s="15" t="str">
        <f t="shared" si="1"/>
        <v/>
      </c>
    </row>
    <row r="40" spans="1:6" x14ac:dyDescent="0.2">
      <c r="A40" s="13"/>
      <c r="B40" s="13"/>
      <c r="C40" s="13"/>
      <c r="D40" s="13"/>
      <c r="E40" s="14" t="str">
        <f t="shared" si="0"/>
        <v/>
      </c>
      <c r="F40" s="15" t="str">
        <f t="shared" si="1"/>
        <v/>
      </c>
    </row>
    <row r="41" spans="1:6" x14ac:dyDescent="0.2">
      <c r="A41" s="13"/>
      <c r="B41" s="13"/>
      <c r="C41" s="13"/>
      <c r="D41" s="13"/>
      <c r="E41" s="14" t="str">
        <f t="shared" si="0"/>
        <v/>
      </c>
      <c r="F41" s="15" t="str">
        <f t="shared" si="1"/>
        <v/>
      </c>
    </row>
    <row r="42" spans="1:6" x14ac:dyDescent="0.2">
      <c r="A42" s="13"/>
      <c r="B42" s="13"/>
      <c r="C42" s="13"/>
      <c r="D42" s="13"/>
      <c r="E42" s="14" t="str">
        <f t="shared" si="0"/>
        <v/>
      </c>
      <c r="F42" s="15" t="str">
        <f t="shared" si="1"/>
        <v/>
      </c>
    </row>
    <row r="43" spans="1:6" x14ac:dyDescent="0.2">
      <c r="A43" s="13"/>
      <c r="B43" s="13"/>
      <c r="C43" s="13"/>
      <c r="D43" s="13"/>
      <c r="E43" s="14" t="str">
        <f t="shared" si="0"/>
        <v/>
      </c>
      <c r="F43" s="15" t="str">
        <f t="shared" si="1"/>
        <v/>
      </c>
    </row>
    <row r="44" spans="1:6" x14ac:dyDescent="0.2">
      <c r="A44" s="13"/>
      <c r="B44" s="13"/>
      <c r="C44" s="13"/>
      <c r="D44" s="13"/>
      <c r="E44" s="14" t="str">
        <f t="shared" si="0"/>
        <v/>
      </c>
      <c r="F44" s="15" t="str">
        <f t="shared" si="1"/>
        <v/>
      </c>
    </row>
    <row r="45" spans="1:6" x14ac:dyDescent="0.2">
      <c r="A45" s="13"/>
      <c r="B45" s="13"/>
      <c r="C45" s="13"/>
      <c r="D45" s="13"/>
      <c r="E45" s="14" t="str">
        <f t="shared" si="0"/>
        <v/>
      </c>
      <c r="F45" s="15" t="str">
        <f t="shared" si="1"/>
        <v/>
      </c>
    </row>
    <row r="46" spans="1:6" x14ac:dyDescent="0.2">
      <c r="A46" s="13"/>
      <c r="B46" s="13"/>
      <c r="C46" s="13"/>
      <c r="D46" s="13"/>
      <c r="E46" s="14" t="str">
        <f t="shared" si="0"/>
        <v/>
      </c>
      <c r="F46" s="15" t="str">
        <f t="shared" si="1"/>
        <v/>
      </c>
    </row>
    <row r="47" spans="1:6" x14ac:dyDescent="0.2">
      <c r="A47" s="13"/>
      <c r="B47" s="13"/>
      <c r="C47" s="13"/>
      <c r="D47" s="13"/>
      <c r="E47" s="14" t="str">
        <f t="shared" si="0"/>
        <v/>
      </c>
      <c r="F47" s="15" t="str">
        <f t="shared" si="1"/>
        <v/>
      </c>
    </row>
    <row r="48" spans="1:6" x14ac:dyDescent="0.2">
      <c r="A48" s="13"/>
      <c r="B48" s="13"/>
      <c r="C48" s="13"/>
      <c r="D48" s="13"/>
      <c r="E48" s="14" t="str">
        <f t="shared" si="0"/>
        <v/>
      </c>
      <c r="F48" s="15" t="str">
        <f t="shared" si="1"/>
        <v/>
      </c>
    </row>
    <row r="49" spans="1:6" x14ac:dyDescent="0.2">
      <c r="A49" s="13"/>
      <c r="B49" s="13"/>
      <c r="C49" s="13"/>
      <c r="D49" s="13"/>
      <c r="E49" s="14" t="str">
        <f t="shared" si="0"/>
        <v/>
      </c>
      <c r="F49" s="15" t="str">
        <f t="shared" si="1"/>
        <v/>
      </c>
    </row>
    <row r="50" spans="1:6" x14ac:dyDescent="0.2">
      <c r="A50" s="13"/>
      <c r="B50" s="13"/>
      <c r="C50" s="13"/>
      <c r="D50" s="13"/>
      <c r="E50" s="14" t="str">
        <f t="shared" si="0"/>
        <v/>
      </c>
      <c r="F50" s="15" t="str">
        <f t="shared" si="1"/>
        <v/>
      </c>
    </row>
    <row r="51" spans="1:6" x14ac:dyDescent="0.2">
      <c r="A51" s="13"/>
      <c r="B51" s="13"/>
      <c r="C51" s="13"/>
      <c r="D51" s="13"/>
      <c r="E51" s="14" t="str">
        <f t="shared" si="0"/>
        <v/>
      </c>
      <c r="F51" s="15" t="str">
        <f t="shared" si="1"/>
        <v/>
      </c>
    </row>
    <row r="52" spans="1:6" x14ac:dyDescent="0.2">
      <c r="A52" s="13"/>
      <c r="B52" s="13"/>
      <c r="C52" s="13"/>
      <c r="D52" s="13"/>
      <c r="E52" s="14" t="str">
        <f t="shared" si="0"/>
        <v/>
      </c>
      <c r="F52" s="15" t="str">
        <f t="shared" si="1"/>
        <v/>
      </c>
    </row>
    <row r="53" spans="1:6" x14ac:dyDescent="0.2">
      <c r="A53" s="13"/>
      <c r="B53" s="13"/>
      <c r="C53" s="13"/>
      <c r="D53" s="13"/>
      <c r="E53" s="14" t="str">
        <f t="shared" si="0"/>
        <v/>
      </c>
      <c r="F53" s="15" t="str">
        <f t="shared" si="1"/>
        <v/>
      </c>
    </row>
    <row r="54" spans="1:6" x14ac:dyDescent="0.2">
      <c r="A54" s="13"/>
      <c r="B54" s="13"/>
      <c r="C54" s="13"/>
      <c r="D54" s="13"/>
      <c r="E54" s="14" t="str">
        <f t="shared" si="0"/>
        <v/>
      </c>
      <c r="F54" s="15" t="str">
        <f t="shared" si="1"/>
        <v/>
      </c>
    </row>
    <row r="55" spans="1:6" x14ac:dyDescent="0.2">
      <c r="A55" s="13"/>
      <c r="B55" s="13"/>
      <c r="C55" s="13"/>
      <c r="D55" s="13"/>
      <c r="E55" s="14" t="str">
        <f t="shared" si="0"/>
        <v/>
      </c>
      <c r="F55" s="15" t="str">
        <f t="shared" si="1"/>
        <v/>
      </c>
    </row>
    <row r="56" spans="1:6" x14ac:dyDescent="0.2">
      <c r="A56" s="13"/>
      <c r="B56" s="13"/>
      <c r="C56" s="13"/>
      <c r="D56" s="13"/>
      <c r="E56" s="14" t="str">
        <f t="shared" si="0"/>
        <v/>
      </c>
      <c r="F56" s="15" t="str">
        <f t="shared" si="1"/>
        <v/>
      </c>
    </row>
    <row r="57" spans="1:6" x14ac:dyDescent="0.2">
      <c r="A57" s="13"/>
      <c r="B57" s="13"/>
      <c r="C57" s="13"/>
      <c r="D57" s="13"/>
      <c r="E57" s="14" t="str">
        <f t="shared" si="0"/>
        <v/>
      </c>
      <c r="F57" s="15" t="str">
        <f t="shared" si="1"/>
        <v/>
      </c>
    </row>
    <row r="58" spans="1:6" x14ac:dyDescent="0.2">
      <c r="A58" s="13"/>
      <c r="B58" s="13"/>
      <c r="C58" s="13"/>
      <c r="D58" s="13"/>
      <c r="E58" s="14" t="str">
        <f t="shared" si="0"/>
        <v/>
      </c>
      <c r="F58" s="15" t="str">
        <f t="shared" si="1"/>
        <v/>
      </c>
    </row>
    <row r="59" spans="1:6" x14ac:dyDescent="0.2">
      <c r="A59" s="13"/>
      <c r="B59" s="13"/>
      <c r="C59" s="13"/>
      <c r="D59" s="13"/>
      <c r="E59" s="14" t="str">
        <f t="shared" si="0"/>
        <v/>
      </c>
      <c r="F59" s="15" t="str">
        <f t="shared" si="1"/>
        <v/>
      </c>
    </row>
    <row r="60" spans="1:6" x14ac:dyDescent="0.2">
      <c r="A60" s="13"/>
      <c r="B60" s="13"/>
      <c r="C60" s="13"/>
      <c r="D60" s="13"/>
      <c r="E60" s="14" t="str">
        <f t="shared" si="0"/>
        <v/>
      </c>
      <c r="F60" s="15" t="str">
        <f t="shared" si="1"/>
        <v/>
      </c>
    </row>
    <row r="61" spans="1:6" x14ac:dyDescent="0.2">
      <c r="A61" s="13"/>
      <c r="B61" s="13"/>
      <c r="C61" s="13"/>
      <c r="D61" s="13"/>
      <c r="E61" s="14" t="str">
        <f t="shared" si="0"/>
        <v/>
      </c>
      <c r="F61" s="15" t="str">
        <f t="shared" si="1"/>
        <v/>
      </c>
    </row>
    <row r="62" spans="1:6" x14ac:dyDescent="0.2">
      <c r="A62" s="13"/>
      <c r="B62" s="13"/>
      <c r="C62" s="13"/>
      <c r="D62" s="13"/>
      <c r="E62" s="14" t="str">
        <f t="shared" si="0"/>
        <v/>
      </c>
      <c r="F62" s="15" t="str">
        <f t="shared" si="1"/>
        <v/>
      </c>
    </row>
    <row r="63" spans="1:6" x14ac:dyDescent="0.2">
      <c r="A63" s="13"/>
      <c r="B63" s="13"/>
      <c r="C63" s="13"/>
      <c r="D63" s="13"/>
      <c r="E63" s="14" t="str">
        <f t="shared" si="0"/>
        <v/>
      </c>
      <c r="F63" s="15" t="str">
        <f t="shared" si="1"/>
        <v/>
      </c>
    </row>
    <row r="64" spans="1:6" x14ac:dyDescent="0.2">
      <c r="A64" s="13"/>
      <c r="B64" s="13"/>
      <c r="C64" s="13"/>
      <c r="D64" s="13"/>
      <c r="E64" s="14" t="str">
        <f t="shared" si="0"/>
        <v/>
      </c>
      <c r="F64" s="15" t="str">
        <f t="shared" si="1"/>
        <v/>
      </c>
    </row>
    <row r="65" spans="1:6" x14ac:dyDescent="0.2">
      <c r="A65" s="13"/>
      <c r="B65" s="13"/>
      <c r="C65" s="13"/>
      <c r="D65" s="13"/>
      <c r="E65" s="14" t="str">
        <f t="shared" si="0"/>
        <v/>
      </c>
      <c r="F65" s="15" t="str">
        <f t="shared" si="1"/>
        <v/>
      </c>
    </row>
    <row r="66" spans="1:6" x14ac:dyDescent="0.2">
      <c r="A66" s="13"/>
      <c r="B66" s="13"/>
      <c r="C66" s="13"/>
      <c r="D66" s="13"/>
      <c r="E66" s="14" t="str">
        <f t="shared" si="0"/>
        <v/>
      </c>
      <c r="F66" s="15" t="str">
        <f t="shared" si="1"/>
        <v/>
      </c>
    </row>
    <row r="67" spans="1:6" x14ac:dyDescent="0.2">
      <c r="A67" s="13"/>
      <c r="B67" s="13"/>
      <c r="C67" s="13"/>
      <c r="D67" s="13"/>
      <c r="E67" s="14" t="str">
        <f t="shared" si="0"/>
        <v/>
      </c>
      <c r="F67" s="15" t="str">
        <f t="shared" si="1"/>
        <v/>
      </c>
    </row>
    <row r="68" spans="1:6" x14ac:dyDescent="0.2">
      <c r="A68" s="13"/>
      <c r="B68" s="13"/>
      <c r="C68" s="13"/>
      <c r="D68" s="13"/>
      <c r="E68" s="14" t="str">
        <f t="shared" si="0"/>
        <v/>
      </c>
      <c r="F68" s="15" t="str">
        <f t="shared" si="1"/>
        <v/>
      </c>
    </row>
    <row r="69" spans="1:6" x14ac:dyDescent="0.2">
      <c r="A69" s="13"/>
      <c r="B69" s="13"/>
      <c r="C69" s="13"/>
      <c r="D69" s="13"/>
      <c r="E69" s="14" t="str">
        <f t="shared" ref="E69:E132" si="2">IF(OR(B69="",D69=""),"",IF(AND(B69="Autour du pic",D69="Rapide"),"Vigilance renforcée",IF(OR(B69="Autour du pic",D69="Rapide"),"Vigilance","Standard")))</f>
        <v/>
      </c>
      <c r="F69" s="15" t="str">
        <f t="shared" ref="F69:F132" si="3">IF(E69="","",IF(E69="Vigilance renforcée","Alléger les sauts et les courses répétées ; interroger le genou et le talon à chaque séance.",IF(E69="Vigilance","Rester attentif aux plaintes au genou et au talon ; éviter les hausses brutales de volume.","Aucune précaution particulière liée à la croissance.")))</f>
        <v/>
      </c>
    </row>
    <row r="70" spans="1:6" x14ac:dyDescent="0.2">
      <c r="A70" s="13"/>
      <c r="B70" s="13"/>
      <c r="C70" s="13"/>
      <c r="D70" s="13"/>
      <c r="E70" s="14" t="str">
        <f t="shared" si="2"/>
        <v/>
      </c>
      <c r="F70" s="15" t="str">
        <f t="shared" si="3"/>
        <v/>
      </c>
    </row>
    <row r="71" spans="1:6" x14ac:dyDescent="0.2">
      <c r="A71" s="13"/>
      <c r="B71" s="13"/>
      <c r="C71" s="13"/>
      <c r="D71" s="13"/>
      <c r="E71" s="14" t="str">
        <f t="shared" si="2"/>
        <v/>
      </c>
      <c r="F71" s="15" t="str">
        <f t="shared" si="3"/>
        <v/>
      </c>
    </row>
    <row r="72" spans="1:6" x14ac:dyDescent="0.2">
      <c r="A72" s="13"/>
      <c r="B72" s="13"/>
      <c r="C72" s="13"/>
      <c r="D72" s="13"/>
      <c r="E72" s="14" t="str">
        <f t="shared" si="2"/>
        <v/>
      </c>
      <c r="F72" s="15" t="str">
        <f t="shared" si="3"/>
        <v/>
      </c>
    </row>
    <row r="73" spans="1:6" x14ac:dyDescent="0.2">
      <c r="A73" s="13"/>
      <c r="B73" s="13"/>
      <c r="C73" s="13"/>
      <c r="D73" s="13"/>
      <c r="E73" s="14" t="str">
        <f t="shared" si="2"/>
        <v/>
      </c>
      <c r="F73" s="15" t="str">
        <f t="shared" si="3"/>
        <v/>
      </c>
    </row>
    <row r="74" spans="1:6" x14ac:dyDescent="0.2">
      <c r="A74" s="13"/>
      <c r="B74" s="13"/>
      <c r="C74" s="13"/>
      <c r="D74" s="13"/>
      <c r="E74" s="14" t="str">
        <f t="shared" si="2"/>
        <v/>
      </c>
      <c r="F74" s="15" t="str">
        <f t="shared" si="3"/>
        <v/>
      </c>
    </row>
    <row r="75" spans="1:6" x14ac:dyDescent="0.2">
      <c r="A75" s="13"/>
      <c r="B75" s="13"/>
      <c r="C75" s="13"/>
      <c r="D75" s="13"/>
      <c r="E75" s="14" t="str">
        <f t="shared" si="2"/>
        <v/>
      </c>
      <c r="F75" s="15" t="str">
        <f t="shared" si="3"/>
        <v/>
      </c>
    </row>
    <row r="76" spans="1:6" x14ac:dyDescent="0.2">
      <c r="A76" s="13"/>
      <c r="B76" s="13"/>
      <c r="C76" s="13"/>
      <c r="D76" s="13"/>
      <c r="E76" s="14" t="str">
        <f t="shared" si="2"/>
        <v/>
      </c>
      <c r="F76" s="15" t="str">
        <f t="shared" si="3"/>
        <v/>
      </c>
    </row>
    <row r="77" spans="1:6" x14ac:dyDescent="0.2">
      <c r="A77" s="13"/>
      <c r="B77" s="13"/>
      <c r="C77" s="13"/>
      <c r="D77" s="13"/>
      <c r="E77" s="14" t="str">
        <f t="shared" si="2"/>
        <v/>
      </c>
      <c r="F77" s="15" t="str">
        <f t="shared" si="3"/>
        <v/>
      </c>
    </row>
    <row r="78" spans="1:6" x14ac:dyDescent="0.2">
      <c r="A78" s="13"/>
      <c r="B78" s="13"/>
      <c r="C78" s="13"/>
      <c r="D78" s="13"/>
      <c r="E78" s="14" t="str">
        <f t="shared" si="2"/>
        <v/>
      </c>
      <c r="F78" s="15" t="str">
        <f t="shared" si="3"/>
        <v/>
      </c>
    </row>
    <row r="79" spans="1:6" x14ac:dyDescent="0.2">
      <c r="A79" s="13"/>
      <c r="B79" s="13"/>
      <c r="C79" s="13"/>
      <c r="D79" s="13"/>
      <c r="E79" s="14" t="str">
        <f t="shared" si="2"/>
        <v/>
      </c>
      <c r="F79" s="15" t="str">
        <f t="shared" si="3"/>
        <v/>
      </c>
    </row>
    <row r="80" spans="1:6" x14ac:dyDescent="0.2">
      <c r="A80" s="13"/>
      <c r="B80" s="13"/>
      <c r="C80" s="13"/>
      <c r="D80" s="13"/>
      <c r="E80" s="14" t="str">
        <f t="shared" si="2"/>
        <v/>
      </c>
      <c r="F80" s="15" t="str">
        <f t="shared" si="3"/>
        <v/>
      </c>
    </row>
    <row r="81" spans="1:6" x14ac:dyDescent="0.2">
      <c r="A81" s="13"/>
      <c r="B81" s="13"/>
      <c r="C81" s="13"/>
      <c r="D81" s="13"/>
      <c r="E81" s="14" t="str">
        <f t="shared" si="2"/>
        <v/>
      </c>
      <c r="F81" s="15" t="str">
        <f t="shared" si="3"/>
        <v/>
      </c>
    </row>
    <row r="82" spans="1:6" x14ac:dyDescent="0.2">
      <c r="A82" s="13"/>
      <c r="B82" s="13"/>
      <c r="C82" s="13"/>
      <c r="D82" s="13"/>
      <c r="E82" s="14" t="str">
        <f t="shared" si="2"/>
        <v/>
      </c>
      <c r="F82" s="15" t="str">
        <f t="shared" si="3"/>
        <v/>
      </c>
    </row>
    <row r="83" spans="1:6" x14ac:dyDescent="0.2">
      <c r="A83" s="13"/>
      <c r="B83" s="13"/>
      <c r="C83" s="13"/>
      <c r="D83" s="13"/>
      <c r="E83" s="14" t="str">
        <f t="shared" si="2"/>
        <v/>
      </c>
      <c r="F83" s="15" t="str">
        <f t="shared" si="3"/>
        <v/>
      </c>
    </row>
    <row r="84" spans="1:6" x14ac:dyDescent="0.2">
      <c r="A84" s="13"/>
      <c r="B84" s="13"/>
      <c r="C84" s="13"/>
      <c r="D84" s="13"/>
      <c r="E84" s="14" t="str">
        <f t="shared" si="2"/>
        <v/>
      </c>
      <c r="F84" s="15" t="str">
        <f t="shared" si="3"/>
        <v/>
      </c>
    </row>
    <row r="85" spans="1:6" x14ac:dyDescent="0.2">
      <c r="A85" s="13"/>
      <c r="B85" s="13"/>
      <c r="C85" s="13"/>
      <c r="D85" s="13"/>
      <c r="E85" s="14" t="str">
        <f t="shared" si="2"/>
        <v/>
      </c>
      <c r="F85" s="15" t="str">
        <f t="shared" si="3"/>
        <v/>
      </c>
    </row>
    <row r="86" spans="1:6" x14ac:dyDescent="0.2">
      <c r="A86" s="13"/>
      <c r="B86" s="13"/>
      <c r="C86" s="13"/>
      <c r="D86" s="13"/>
      <c r="E86" s="14" t="str">
        <f t="shared" si="2"/>
        <v/>
      </c>
      <c r="F86" s="15" t="str">
        <f t="shared" si="3"/>
        <v/>
      </c>
    </row>
    <row r="87" spans="1:6" x14ac:dyDescent="0.2">
      <c r="A87" s="13"/>
      <c r="B87" s="13"/>
      <c r="C87" s="13"/>
      <c r="D87" s="13"/>
      <c r="E87" s="14" t="str">
        <f t="shared" si="2"/>
        <v/>
      </c>
      <c r="F87" s="15" t="str">
        <f t="shared" si="3"/>
        <v/>
      </c>
    </row>
    <row r="88" spans="1:6" x14ac:dyDescent="0.2">
      <c r="A88" s="13"/>
      <c r="B88" s="13"/>
      <c r="C88" s="13"/>
      <c r="D88" s="13"/>
      <c r="E88" s="14" t="str">
        <f t="shared" si="2"/>
        <v/>
      </c>
      <c r="F88" s="15" t="str">
        <f t="shared" si="3"/>
        <v/>
      </c>
    </row>
    <row r="89" spans="1:6" x14ac:dyDescent="0.2">
      <c r="A89" s="13"/>
      <c r="B89" s="13"/>
      <c r="C89" s="13"/>
      <c r="D89" s="13"/>
      <c r="E89" s="14" t="str">
        <f t="shared" si="2"/>
        <v/>
      </c>
      <c r="F89" s="15" t="str">
        <f t="shared" si="3"/>
        <v/>
      </c>
    </row>
    <row r="90" spans="1:6" x14ac:dyDescent="0.2">
      <c r="A90" s="13"/>
      <c r="B90" s="13"/>
      <c r="C90" s="13"/>
      <c r="D90" s="13"/>
      <c r="E90" s="14" t="str">
        <f t="shared" si="2"/>
        <v/>
      </c>
      <c r="F90" s="15" t="str">
        <f t="shared" si="3"/>
        <v/>
      </c>
    </row>
    <row r="91" spans="1:6" x14ac:dyDescent="0.2">
      <c r="A91" s="13"/>
      <c r="B91" s="13"/>
      <c r="C91" s="13"/>
      <c r="D91" s="13"/>
      <c r="E91" s="14" t="str">
        <f t="shared" si="2"/>
        <v/>
      </c>
      <c r="F91" s="15" t="str">
        <f t="shared" si="3"/>
        <v/>
      </c>
    </row>
    <row r="92" spans="1:6" x14ac:dyDescent="0.2">
      <c r="A92" s="13"/>
      <c r="B92" s="13"/>
      <c r="C92" s="13"/>
      <c r="D92" s="13"/>
      <c r="E92" s="14" t="str">
        <f t="shared" si="2"/>
        <v/>
      </c>
      <c r="F92" s="15" t="str">
        <f t="shared" si="3"/>
        <v/>
      </c>
    </row>
    <row r="93" spans="1:6" x14ac:dyDescent="0.2">
      <c r="A93" s="13"/>
      <c r="B93" s="13"/>
      <c r="C93" s="13"/>
      <c r="D93" s="13"/>
      <c r="E93" s="14" t="str">
        <f t="shared" si="2"/>
        <v/>
      </c>
      <c r="F93" s="15" t="str">
        <f t="shared" si="3"/>
        <v/>
      </c>
    </row>
    <row r="94" spans="1:6" x14ac:dyDescent="0.2">
      <c r="A94" s="13"/>
      <c r="B94" s="13"/>
      <c r="C94" s="13"/>
      <c r="D94" s="13"/>
      <c r="E94" s="14" t="str">
        <f t="shared" si="2"/>
        <v/>
      </c>
      <c r="F94" s="15" t="str">
        <f t="shared" si="3"/>
        <v/>
      </c>
    </row>
    <row r="95" spans="1:6" x14ac:dyDescent="0.2">
      <c r="A95" s="13"/>
      <c r="B95" s="13"/>
      <c r="C95" s="13"/>
      <c r="D95" s="13"/>
      <c r="E95" s="14" t="str">
        <f t="shared" si="2"/>
        <v/>
      </c>
      <c r="F95" s="15" t="str">
        <f t="shared" si="3"/>
        <v/>
      </c>
    </row>
    <row r="96" spans="1:6" x14ac:dyDescent="0.2">
      <c r="A96" s="13"/>
      <c r="B96" s="13"/>
      <c r="C96" s="13"/>
      <c r="D96" s="13"/>
      <c r="E96" s="14" t="str">
        <f t="shared" si="2"/>
        <v/>
      </c>
      <c r="F96" s="15" t="str">
        <f t="shared" si="3"/>
        <v/>
      </c>
    </row>
    <row r="97" spans="1:6" x14ac:dyDescent="0.2">
      <c r="A97" s="13"/>
      <c r="B97" s="13"/>
      <c r="C97" s="13"/>
      <c r="D97" s="13"/>
      <c r="E97" s="14" t="str">
        <f t="shared" si="2"/>
        <v/>
      </c>
      <c r="F97" s="15" t="str">
        <f t="shared" si="3"/>
        <v/>
      </c>
    </row>
    <row r="98" spans="1:6" x14ac:dyDescent="0.2">
      <c r="A98" s="13"/>
      <c r="B98" s="13"/>
      <c r="C98" s="13"/>
      <c r="D98" s="13"/>
      <c r="E98" s="14" t="str">
        <f t="shared" si="2"/>
        <v/>
      </c>
      <c r="F98" s="15" t="str">
        <f t="shared" si="3"/>
        <v/>
      </c>
    </row>
    <row r="99" spans="1:6" x14ac:dyDescent="0.2">
      <c r="A99" s="13"/>
      <c r="B99" s="13"/>
      <c r="C99" s="13"/>
      <c r="D99" s="13"/>
      <c r="E99" s="14" t="str">
        <f t="shared" si="2"/>
        <v/>
      </c>
      <c r="F99" s="15" t="str">
        <f t="shared" si="3"/>
        <v/>
      </c>
    </row>
    <row r="100" spans="1:6" x14ac:dyDescent="0.2">
      <c r="A100" s="13"/>
      <c r="B100" s="13"/>
      <c r="C100" s="13"/>
      <c r="D100" s="13"/>
      <c r="E100" s="14" t="str">
        <f t="shared" si="2"/>
        <v/>
      </c>
      <c r="F100" s="15" t="str">
        <f t="shared" si="3"/>
        <v/>
      </c>
    </row>
    <row r="101" spans="1:6" x14ac:dyDescent="0.2">
      <c r="A101" s="13"/>
      <c r="B101" s="13"/>
      <c r="C101" s="13"/>
      <c r="D101" s="13"/>
      <c r="E101" s="14" t="str">
        <f t="shared" si="2"/>
        <v/>
      </c>
      <c r="F101" s="15" t="str">
        <f t="shared" si="3"/>
        <v/>
      </c>
    </row>
    <row r="102" spans="1:6" x14ac:dyDescent="0.2">
      <c r="A102" s="13"/>
      <c r="B102" s="13"/>
      <c r="C102" s="13"/>
      <c r="D102" s="13"/>
      <c r="E102" s="14" t="str">
        <f t="shared" si="2"/>
        <v/>
      </c>
      <c r="F102" s="15" t="str">
        <f t="shared" si="3"/>
        <v/>
      </c>
    </row>
    <row r="103" spans="1:6" x14ac:dyDescent="0.2">
      <c r="A103" s="13"/>
      <c r="B103" s="13"/>
      <c r="C103" s="13"/>
      <c r="D103" s="13"/>
      <c r="E103" s="14" t="str">
        <f t="shared" si="2"/>
        <v/>
      </c>
      <c r="F103" s="15" t="str">
        <f t="shared" si="3"/>
        <v/>
      </c>
    </row>
    <row r="104" spans="1:6" x14ac:dyDescent="0.2">
      <c r="A104" s="13"/>
      <c r="B104" s="13"/>
      <c r="C104" s="13"/>
      <c r="D104" s="13"/>
      <c r="E104" s="14" t="str">
        <f t="shared" si="2"/>
        <v/>
      </c>
      <c r="F104" s="15" t="str">
        <f t="shared" si="3"/>
        <v/>
      </c>
    </row>
    <row r="105" spans="1:6" x14ac:dyDescent="0.2">
      <c r="A105" s="13"/>
      <c r="B105" s="13"/>
      <c r="C105" s="13"/>
      <c r="D105" s="13"/>
      <c r="E105" s="14" t="str">
        <f t="shared" si="2"/>
        <v/>
      </c>
      <c r="F105" s="15" t="str">
        <f t="shared" si="3"/>
        <v/>
      </c>
    </row>
    <row r="106" spans="1:6" x14ac:dyDescent="0.2">
      <c r="A106" s="13"/>
      <c r="B106" s="13"/>
      <c r="C106" s="13"/>
      <c r="D106" s="13"/>
      <c r="E106" s="14" t="str">
        <f t="shared" si="2"/>
        <v/>
      </c>
      <c r="F106" s="15" t="str">
        <f t="shared" si="3"/>
        <v/>
      </c>
    </row>
    <row r="107" spans="1:6" x14ac:dyDescent="0.2">
      <c r="A107" s="13"/>
      <c r="B107" s="13"/>
      <c r="C107" s="13"/>
      <c r="D107" s="13"/>
      <c r="E107" s="14" t="str">
        <f t="shared" si="2"/>
        <v/>
      </c>
      <c r="F107" s="15" t="str">
        <f t="shared" si="3"/>
        <v/>
      </c>
    </row>
    <row r="108" spans="1:6" x14ac:dyDescent="0.2">
      <c r="A108" s="13"/>
      <c r="B108" s="13"/>
      <c r="C108" s="13"/>
      <c r="D108" s="13"/>
      <c r="E108" s="14" t="str">
        <f t="shared" si="2"/>
        <v/>
      </c>
      <c r="F108" s="15" t="str">
        <f t="shared" si="3"/>
        <v/>
      </c>
    </row>
    <row r="109" spans="1:6" x14ac:dyDescent="0.2">
      <c r="A109" s="13"/>
      <c r="B109" s="13"/>
      <c r="C109" s="13"/>
      <c r="D109" s="13"/>
      <c r="E109" s="14" t="str">
        <f t="shared" si="2"/>
        <v/>
      </c>
      <c r="F109" s="15" t="str">
        <f t="shared" si="3"/>
        <v/>
      </c>
    </row>
    <row r="110" spans="1:6" x14ac:dyDescent="0.2">
      <c r="A110" s="13"/>
      <c r="B110" s="13"/>
      <c r="C110" s="13"/>
      <c r="D110" s="13"/>
      <c r="E110" s="14" t="str">
        <f t="shared" si="2"/>
        <v/>
      </c>
      <c r="F110" s="15" t="str">
        <f t="shared" si="3"/>
        <v/>
      </c>
    </row>
    <row r="111" spans="1:6" x14ac:dyDescent="0.2">
      <c r="A111" s="13"/>
      <c r="B111" s="13"/>
      <c r="C111" s="13"/>
      <c r="D111" s="13"/>
      <c r="E111" s="14" t="str">
        <f t="shared" si="2"/>
        <v/>
      </c>
      <c r="F111" s="15" t="str">
        <f t="shared" si="3"/>
        <v/>
      </c>
    </row>
    <row r="112" spans="1:6" x14ac:dyDescent="0.2">
      <c r="A112" s="13"/>
      <c r="B112" s="13"/>
      <c r="C112" s="13"/>
      <c r="D112" s="13"/>
      <c r="E112" s="14" t="str">
        <f t="shared" si="2"/>
        <v/>
      </c>
      <c r="F112" s="15" t="str">
        <f t="shared" si="3"/>
        <v/>
      </c>
    </row>
    <row r="113" spans="1:6" x14ac:dyDescent="0.2">
      <c r="A113" s="13"/>
      <c r="B113" s="13"/>
      <c r="C113" s="13"/>
      <c r="D113" s="13"/>
      <c r="E113" s="14" t="str">
        <f t="shared" si="2"/>
        <v/>
      </c>
      <c r="F113" s="15" t="str">
        <f t="shared" si="3"/>
        <v/>
      </c>
    </row>
    <row r="114" spans="1:6" x14ac:dyDescent="0.2">
      <c r="A114" s="13"/>
      <c r="B114" s="13"/>
      <c r="C114" s="13"/>
      <c r="D114" s="13"/>
      <c r="E114" s="14" t="str">
        <f t="shared" si="2"/>
        <v/>
      </c>
      <c r="F114" s="15" t="str">
        <f t="shared" si="3"/>
        <v/>
      </c>
    </row>
    <row r="115" spans="1:6" x14ac:dyDescent="0.2">
      <c r="A115" s="13"/>
      <c r="B115" s="13"/>
      <c r="C115" s="13"/>
      <c r="D115" s="13"/>
      <c r="E115" s="14" t="str">
        <f t="shared" si="2"/>
        <v/>
      </c>
      <c r="F115" s="15" t="str">
        <f t="shared" si="3"/>
        <v/>
      </c>
    </row>
    <row r="116" spans="1:6" x14ac:dyDescent="0.2">
      <c r="A116" s="13"/>
      <c r="B116" s="13"/>
      <c r="C116" s="13"/>
      <c r="D116" s="13"/>
      <c r="E116" s="14" t="str">
        <f t="shared" si="2"/>
        <v/>
      </c>
      <c r="F116" s="15" t="str">
        <f t="shared" si="3"/>
        <v/>
      </c>
    </row>
    <row r="117" spans="1:6" x14ac:dyDescent="0.2">
      <c r="A117" s="13"/>
      <c r="B117" s="13"/>
      <c r="C117" s="13"/>
      <c r="D117" s="13"/>
      <c r="E117" s="14" t="str">
        <f t="shared" si="2"/>
        <v/>
      </c>
      <c r="F117" s="15" t="str">
        <f t="shared" si="3"/>
        <v/>
      </c>
    </row>
    <row r="118" spans="1:6" x14ac:dyDescent="0.2">
      <c r="A118" s="13"/>
      <c r="B118" s="13"/>
      <c r="C118" s="13"/>
      <c r="D118" s="13"/>
      <c r="E118" s="14" t="str">
        <f t="shared" si="2"/>
        <v/>
      </c>
      <c r="F118" s="15" t="str">
        <f t="shared" si="3"/>
        <v/>
      </c>
    </row>
    <row r="119" spans="1:6" x14ac:dyDescent="0.2">
      <c r="A119" s="13"/>
      <c r="B119" s="13"/>
      <c r="C119" s="13"/>
      <c r="D119" s="13"/>
      <c r="E119" s="14" t="str">
        <f t="shared" si="2"/>
        <v/>
      </c>
      <c r="F119" s="15" t="str">
        <f t="shared" si="3"/>
        <v/>
      </c>
    </row>
    <row r="120" spans="1:6" x14ac:dyDescent="0.2">
      <c r="A120" s="13"/>
      <c r="B120" s="13"/>
      <c r="C120" s="13"/>
      <c r="D120" s="13"/>
      <c r="E120" s="14" t="str">
        <f t="shared" si="2"/>
        <v/>
      </c>
      <c r="F120" s="15" t="str">
        <f t="shared" si="3"/>
        <v/>
      </c>
    </row>
    <row r="121" spans="1:6" x14ac:dyDescent="0.2">
      <c r="A121" s="13"/>
      <c r="B121" s="13"/>
      <c r="C121" s="13"/>
      <c r="D121" s="13"/>
      <c r="E121" s="14" t="str">
        <f t="shared" si="2"/>
        <v/>
      </c>
      <c r="F121" s="15" t="str">
        <f t="shared" si="3"/>
        <v/>
      </c>
    </row>
    <row r="122" spans="1:6" x14ac:dyDescent="0.2">
      <c r="A122" s="13"/>
      <c r="B122" s="13"/>
      <c r="C122" s="13"/>
      <c r="D122" s="13"/>
      <c r="E122" s="14" t="str">
        <f t="shared" si="2"/>
        <v/>
      </c>
      <c r="F122" s="15" t="str">
        <f t="shared" si="3"/>
        <v/>
      </c>
    </row>
    <row r="123" spans="1:6" x14ac:dyDescent="0.2">
      <c r="A123" s="13"/>
      <c r="B123" s="13"/>
      <c r="C123" s="13"/>
      <c r="D123" s="13"/>
      <c r="E123" s="14" t="str">
        <f t="shared" si="2"/>
        <v/>
      </c>
      <c r="F123" s="15" t="str">
        <f t="shared" si="3"/>
        <v/>
      </c>
    </row>
    <row r="124" spans="1:6" x14ac:dyDescent="0.2">
      <c r="A124" s="13"/>
      <c r="B124" s="13"/>
      <c r="C124" s="13"/>
      <c r="D124" s="13"/>
      <c r="E124" s="14" t="str">
        <f t="shared" si="2"/>
        <v/>
      </c>
      <c r="F124" s="15" t="str">
        <f t="shared" si="3"/>
        <v/>
      </c>
    </row>
    <row r="125" spans="1:6" x14ac:dyDescent="0.2">
      <c r="A125" s="13"/>
      <c r="B125" s="13"/>
      <c r="C125" s="13"/>
      <c r="D125" s="13"/>
      <c r="E125" s="14" t="str">
        <f t="shared" si="2"/>
        <v/>
      </c>
      <c r="F125" s="15" t="str">
        <f t="shared" si="3"/>
        <v/>
      </c>
    </row>
    <row r="126" spans="1:6" x14ac:dyDescent="0.2">
      <c r="A126" s="13"/>
      <c r="B126" s="13"/>
      <c r="C126" s="13"/>
      <c r="D126" s="13"/>
      <c r="E126" s="14" t="str">
        <f t="shared" si="2"/>
        <v/>
      </c>
      <c r="F126" s="15" t="str">
        <f t="shared" si="3"/>
        <v/>
      </c>
    </row>
    <row r="127" spans="1:6" x14ac:dyDescent="0.2">
      <c r="A127" s="13"/>
      <c r="B127" s="13"/>
      <c r="C127" s="13"/>
      <c r="D127" s="13"/>
      <c r="E127" s="14" t="str">
        <f t="shared" si="2"/>
        <v/>
      </c>
      <c r="F127" s="15" t="str">
        <f t="shared" si="3"/>
        <v/>
      </c>
    </row>
    <row r="128" spans="1:6" x14ac:dyDescent="0.2">
      <c r="A128" s="13"/>
      <c r="B128" s="13"/>
      <c r="C128" s="13"/>
      <c r="D128" s="13"/>
      <c r="E128" s="14" t="str">
        <f t="shared" si="2"/>
        <v/>
      </c>
      <c r="F128" s="15" t="str">
        <f t="shared" si="3"/>
        <v/>
      </c>
    </row>
    <row r="129" spans="1:6" x14ac:dyDescent="0.2">
      <c r="A129" s="13"/>
      <c r="B129" s="13"/>
      <c r="C129" s="13"/>
      <c r="D129" s="13"/>
      <c r="E129" s="14" t="str">
        <f t="shared" si="2"/>
        <v/>
      </c>
      <c r="F129" s="15" t="str">
        <f t="shared" si="3"/>
        <v/>
      </c>
    </row>
    <row r="130" spans="1:6" x14ac:dyDescent="0.2">
      <c r="A130" s="13"/>
      <c r="B130" s="13"/>
      <c r="C130" s="13"/>
      <c r="D130" s="13"/>
      <c r="E130" s="14" t="str">
        <f t="shared" si="2"/>
        <v/>
      </c>
      <c r="F130" s="15" t="str">
        <f t="shared" si="3"/>
        <v/>
      </c>
    </row>
    <row r="131" spans="1:6" x14ac:dyDescent="0.2">
      <c r="A131" s="13"/>
      <c r="B131" s="13"/>
      <c r="C131" s="13"/>
      <c r="D131" s="13"/>
      <c r="E131" s="14" t="str">
        <f t="shared" si="2"/>
        <v/>
      </c>
      <c r="F131" s="15" t="str">
        <f t="shared" si="3"/>
        <v/>
      </c>
    </row>
    <row r="132" spans="1:6" x14ac:dyDescent="0.2">
      <c r="A132" s="13"/>
      <c r="B132" s="13"/>
      <c r="C132" s="13"/>
      <c r="D132" s="13"/>
      <c r="E132" s="14" t="str">
        <f t="shared" si="2"/>
        <v/>
      </c>
      <c r="F132" s="15" t="str">
        <f t="shared" si="3"/>
        <v/>
      </c>
    </row>
    <row r="133" spans="1:6" x14ac:dyDescent="0.2">
      <c r="A133" s="13"/>
      <c r="B133" s="13"/>
      <c r="C133" s="13"/>
      <c r="D133" s="13"/>
      <c r="E133" s="14" t="str">
        <f t="shared" ref="E133:E196" si="4">IF(OR(B133="",D133=""),"",IF(AND(B133="Autour du pic",D133="Rapide"),"Vigilance renforcée",IF(OR(B133="Autour du pic",D133="Rapide"),"Vigilance","Standard")))</f>
        <v/>
      </c>
      <c r="F133" s="15" t="str">
        <f t="shared" ref="F133:F196" si="5">IF(E133="","",IF(E133="Vigilance renforcée","Alléger les sauts et les courses répétées ; interroger le genou et le talon à chaque séance.",IF(E133="Vigilance","Rester attentif aux plaintes au genou et au talon ; éviter les hausses brutales de volume.","Aucune précaution particulière liée à la croissance.")))</f>
        <v/>
      </c>
    </row>
    <row r="134" spans="1:6" x14ac:dyDescent="0.2">
      <c r="A134" s="13"/>
      <c r="B134" s="13"/>
      <c r="C134" s="13"/>
      <c r="D134" s="13"/>
      <c r="E134" s="14" t="str">
        <f t="shared" si="4"/>
        <v/>
      </c>
      <c r="F134" s="15" t="str">
        <f t="shared" si="5"/>
        <v/>
      </c>
    </row>
    <row r="135" spans="1:6" x14ac:dyDescent="0.2">
      <c r="A135" s="13"/>
      <c r="B135" s="13"/>
      <c r="C135" s="13"/>
      <c r="D135" s="13"/>
      <c r="E135" s="14" t="str">
        <f t="shared" si="4"/>
        <v/>
      </c>
      <c r="F135" s="15" t="str">
        <f t="shared" si="5"/>
        <v/>
      </c>
    </row>
    <row r="136" spans="1:6" x14ac:dyDescent="0.2">
      <c r="A136" s="13"/>
      <c r="B136" s="13"/>
      <c r="C136" s="13"/>
      <c r="D136" s="13"/>
      <c r="E136" s="14" t="str">
        <f t="shared" si="4"/>
        <v/>
      </c>
      <c r="F136" s="15" t="str">
        <f t="shared" si="5"/>
        <v/>
      </c>
    </row>
    <row r="137" spans="1:6" x14ac:dyDescent="0.2">
      <c r="A137" s="13"/>
      <c r="B137" s="13"/>
      <c r="C137" s="13"/>
      <c r="D137" s="13"/>
      <c r="E137" s="14" t="str">
        <f t="shared" si="4"/>
        <v/>
      </c>
      <c r="F137" s="15" t="str">
        <f t="shared" si="5"/>
        <v/>
      </c>
    </row>
    <row r="138" spans="1:6" x14ac:dyDescent="0.2">
      <c r="A138" s="13"/>
      <c r="B138" s="13"/>
      <c r="C138" s="13"/>
      <c r="D138" s="13"/>
      <c r="E138" s="14" t="str">
        <f t="shared" si="4"/>
        <v/>
      </c>
      <c r="F138" s="15" t="str">
        <f t="shared" si="5"/>
        <v/>
      </c>
    </row>
    <row r="139" spans="1:6" x14ac:dyDescent="0.2">
      <c r="A139" s="13"/>
      <c r="B139" s="13"/>
      <c r="C139" s="13"/>
      <c r="D139" s="13"/>
      <c r="E139" s="14" t="str">
        <f t="shared" si="4"/>
        <v/>
      </c>
      <c r="F139" s="15" t="str">
        <f t="shared" si="5"/>
        <v/>
      </c>
    </row>
    <row r="140" spans="1:6" x14ac:dyDescent="0.2">
      <c r="A140" s="13"/>
      <c r="B140" s="13"/>
      <c r="C140" s="13"/>
      <c r="D140" s="13"/>
      <c r="E140" s="14" t="str">
        <f t="shared" si="4"/>
        <v/>
      </c>
      <c r="F140" s="15" t="str">
        <f t="shared" si="5"/>
        <v/>
      </c>
    </row>
    <row r="141" spans="1:6" x14ac:dyDescent="0.2">
      <c r="A141" s="13"/>
      <c r="B141" s="13"/>
      <c r="C141" s="13"/>
      <c r="D141" s="13"/>
      <c r="E141" s="14" t="str">
        <f t="shared" si="4"/>
        <v/>
      </c>
      <c r="F141" s="15" t="str">
        <f t="shared" si="5"/>
        <v/>
      </c>
    </row>
    <row r="142" spans="1:6" x14ac:dyDescent="0.2">
      <c r="A142" s="13"/>
      <c r="B142" s="13"/>
      <c r="C142" s="13"/>
      <c r="D142" s="13"/>
      <c r="E142" s="14" t="str">
        <f t="shared" si="4"/>
        <v/>
      </c>
      <c r="F142" s="15" t="str">
        <f t="shared" si="5"/>
        <v/>
      </c>
    </row>
    <row r="143" spans="1:6" x14ac:dyDescent="0.2">
      <c r="A143" s="13"/>
      <c r="B143" s="13"/>
      <c r="C143" s="13"/>
      <c r="D143" s="13"/>
      <c r="E143" s="14" t="str">
        <f t="shared" si="4"/>
        <v/>
      </c>
      <c r="F143" s="15" t="str">
        <f t="shared" si="5"/>
        <v/>
      </c>
    </row>
    <row r="144" spans="1:6" x14ac:dyDescent="0.2">
      <c r="A144" s="13"/>
      <c r="B144" s="13"/>
      <c r="C144" s="13"/>
      <c r="D144" s="13"/>
      <c r="E144" s="14" t="str">
        <f t="shared" si="4"/>
        <v/>
      </c>
      <c r="F144" s="15" t="str">
        <f t="shared" si="5"/>
        <v/>
      </c>
    </row>
    <row r="145" spans="1:6" x14ac:dyDescent="0.2">
      <c r="A145" s="13"/>
      <c r="B145" s="13"/>
      <c r="C145" s="13"/>
      <c r="D145" s="13"/>
      <c r="E145" s="14" t="str">
        <f t="shared" si="4"/>
        <v/>
      </c>
      <c r="F145" s="15" t="str">
        <f t="shared" si="5"/>
        <v/>
      </c>
    </row>
    <row r="146" spans="1:6" x14ac:dyDescent="0.2">
      <c r="A146" s="13"/>
      <c r="B146" s="13"/>
      <c r="C146" s="13"/>
      <c r="D146" s="13"/>
      <c r="E146" s="14" t="str">
        <f t="shared" si="4"/>
        <v/>
      </c>
      <c r="F146" s="15" t="str">
        <f t="shared" si="5"/>
        <v/>
      </c>
    </row>
    <row r="147" spans="1:6" x14ac:dyDescent="0.2">
      <c r="A147" s="13"/>
      <c r="B147" s="13"/>
      <c r="C147" s="13"/>
      <c r="D147" s="13"/>
      <c r="E147" s="14" t="str">
        <f t="shared" si="4"/>
        <v/>
      </c>
      <c r="F147" s="15" t="str">
        <f t="shared" si="5"/>
        <v/>
      </c>
    </row>
    <row r="148" spans="1:6" x14ac:dyDescent="0.2">
      <c r="A148" s="13"/>
      <c r="B148" s="13"/>
      <c r="C148" s="13"/>
      <c r="D148" s="13"/>
      <c r="E148" s="14" t="str">
        <f t="shared" si="4"/>
        <v/>
      </c>
      <c r="F148" s="15" t="str">
        <f t="shared" si="5"/>
        <v/>
      </c>
    </row>
    <row r="149" spans="1:6" x14ac:dyDescent="0.2">
      <c r="A149" s="13"/>
      <c r="B149" s="13"/>
      <c r="C149" s="13"/>
      <c r="D149" s="13"/>
      <c r="E149" s="14" t="str">
        <f t="shared" si="4"/>
        <v/>
      </c>
      <c r="F149" s="15" t="str">
        <f t="shared" si="5"/>
        <v/>
      </c>
    </row>
    <row r="150" spans="1:6" x14ac:dyDescent="0.2">
      <c r="A150" s="13"/>
      <c r="B150" s="13"/>
      <c r="C150" s="13"/>
      <c r="D150" s="13"/>
      <c r="E150" s="14" t="str">
        <f t="shared" si="4"/>
        <v/>
      </c>
      <c r="F150" s="15" t="str">
        <f t="shared" si="5"/>
        <v/>
      </c>
    </row>
    <row r="151" spans="1:6" x14ac:dyDescent="0.2">
      <c r="A151" s="13"/>
      <c r="B151" s="13"/>
      <c r="C151" s="13"/>
      <c r="D151" s="13"/>
      <c r="E151" s="14" t="str">
        <f t="shared" si="4"/>
        <v/>
      </c>
      <c r="F151" s="15" t="str">
        <f t="shared" si="5"/>
        <v/>
      </c>
    </row>
    <row r="152" spans="1:6" x14ac:dyDescent="0.2">
      <c r="A152" s="13"/>
      <c r="B152" s="13"/>
      <c r="C152" s="13"/>
      <c r="D152" s="13"/>
      <c r="E152" s="14" t="str">
        <f t="shared" si="4"/>
        <v/>
      </c>
      <c r="F152" s="15" t="str">
        <f t="shared" si="5"/>
        <v/>
      </c>
    </row>
    <row r="153" spans="1:6" x14ac:dyDescent="0.2">
      <c r="A153" s="13"/>
      <c r="B153" s="13"/>
      <c r="C153" s="13"/>
      <c r="D153" s="13"/>
      <c r="E153" s="14" t="str">
        <f t="shared" si="4"/>
        <v/>
      </c>
      <c r="F153" s="15" t="str">
        <f t="shared" si="5"/>
        <v/>
      </c>
    </row>
    <row r="154" spans="1:6" x14ac:dyDescent="0.2">
      <c r="A154" s="13"/>
      <c r="B154" s="13"/>
      <c r="C154" s="13"/>
      <c r="D154" s="13"/>
      <c r="E154" s="14" t="str">
        <f t="shared" si="4"/>
        <v/>
      </c>
      <c r="F154" s="15" t="str">
        <f t="shared" si="5"/>
        <v/>
      </c>
    </row>
    <row r="155" spans="1:6" x14ac:dyDescent="0.2">
      <c r="A155" s="13"/>
      <c r="B155" s="13"/>
      <c r="C155" s="13"/>
      <c r="D155" s="13"/>
      <c r="E155" s="14" t="str">
        <f t="shared" si="4"/>
        <v/>
      </c>
      <c r="F155" s="15" t="str">
        <f t="shared" si="5"/>
        <v/>
      </c>
    </row>
    <row r="156" spans="1:6" x14ac:dyDescent="0.2">
      <c r="A156" s="13"/>
      <c r="B156" s="13"/>
      <c r="C156" s="13"/>
      <c r="D156" s="13"/>
      <c r="E156" s="14" t="str">
        <f t="shared" si="4"/>
        <v/>
      </c>
      <c r="F156" s="15" t="str">
        <f t="shared" si="5"/>
        <v/>
      </c>
    </row>
    <row r="157" spans="1:6" x14ac:dyDescent="0.2">
      <c r="A157" s="13"/>
      <c r="B157" s="13"/>
      <c r="C157" s="13"/>
      <c r="D157" s="13"/>
      <c r="E157" s="14" t="str">
        <f t="shared" si="4"/>
        <v/>
      </c>
      <c r="F157" s="15" t="str">
        <f t="shared" si="5"/>
        <v/>
      </c>
    </row>
    <row r="158" spans="1:6" x14ac:dyDescent="0.2">
      <c r="A158" s="13"/>
      <c r="B158" s="13"/>
      <c r="C158" s="13"/>
      <c r="D158" s="13"/>
      <c r="E158" s="14" t="str">
        <f t="shared" si="4"/>
        <v/>
      </c>
      <c r="F158" s="15" t="str">
        <f t="shared" si="5"/>
        <v/>
      </c>
    </row>
    <row r="159" spans="1:6" x14ac:dyDescent="0.2">
      <c r="A159" s="13"/>
      <c r="B159" s="13"/>
      <c r="C159" s="13"/>
      <c r="D159" s="13"/>
      <c r="E159" s="14" t="str">
        <f t="shared" si="4"/>
        <v/>
      </c>
      <c r="F159" s="15" t="str">
        <f t="shared" si="5"/>
        <v/>
      </c>
    </row>
    <row r="160" spans="1:6" x14ac:dyDescent="0.2">
      <c r="A160" s="13"/>
      <c r="B160" s="13"/>
      <c r="C160" s="13"/>
      <c r="D160" s="13"/>
      <c r="E160" s="14" t="str">
        <f t="shared" si="4"/>
        <v/>
      </c>
      <c r="F160" s="15" t="str">
        <f t="shared" si="5"/>
        <v/>
      </c>
    </row>
    <row r="161" spans="1:6" x14ac:dyDescent="0.2">
      <c r="A161" s="13"/>
      <c r="B161" s="13"/>
      <c r="C161" s="13"/>
      <c r="D161" s="13"/>
      <c r="E161" s="14" t="str">
        <f t="shared" si="4"/>
        <v/>
      </c>
      <c r="F161" s="15" t="str">
        <f t="shared" si="5"/>
        <v/>
      </c>
    </row>
    <row r="162" spans="1:6" x14ac:dyDescent="0.2">
      <c r="A162" s="13"/>
      <c r="B162" s="13"/>
      <c r="C162" s="13"/>
      <c r="D162" s="13"/>
      <c r="E162" s="14" t="str">
        <f t="shared" si="4"/>
        <v/>
      </c>
      <c r="F162" s="15" t="str">
        <f t="shared" si="5"/>
        <v/>
      </c>
    </row>
    <row r="163" spans="1:6" x14ac:dyDescent="0.2">
      <c r="A163" s="13"/>
      <c r="B163" s="13"/>
      <c r="C163" s="13"/>
      <c r="D163" s="13"/>
      <c r="E163" s="14" t="str">
        <f t="shared" si="4"/>
        <v/>
      </c>
      <c r="F163" s="15" t="str">
        <f t="shared" si="5"/>
        <v/>
      </c>
    </row>
    <row r="164" spans="1:6" x14ac:dyDescent="0.2">
      <c r="A164" s="13"/>
      <c r="B164" s="13"/>
      <c r="C164" s="13"/>
      <c r="D164" s="13"/>
      <c r="E164" s="14" t="str">
        <f t="shared" si="4"/>
        <v/>
      </c>
      <c r="F164" s="15" t="str">
        <f t="shared" si="5"/>
        <v/>
      </c>
    </row>
    <row r="165" spans="1:6" x14ac:dyDescent="0.2">
      <c r="A165" s="13"/>
      <c r="B165" s="13"/>
      <c r="C165" s="13"/>
      <c r="D165" s="13"/>
      <c r="E165" s="14" t="str">
        <f t="shared" si="4"/>
        <v/>
      </c>
      <c r="F165" s="15" t="str">
        <f t="shared" si="5"/>
        <v/>
      </c>
    </row>
    <row r="166" spans="1:6" x14ac:dyDescent="0.2">
      <c r="A166" s="13"/>
      <c r="B166" s="13"/>
      <c r="C166" s="13"/>
      <c r="D166" s="13"/>
      <c r="E166" s="14" t="str">
        <f t="shared" si="4"/>
        <v/>
      </c>
      <c r="F166" s="15" t="str">
        <f t="shared" si="5"/>
        <v/>
      </c>
    </row>
    <row r="167" spans="1:6" x14ac:dyDescent="0.2">
      <c r="A167" s="13"/>
      <c r="B167" s="13"/>
      <c r="C167" s="13"/>
      <c r="D167" s="13"/>
      <c r="E167" s="14" t="str">
        <f t="shared" si="4"/>
        <v/>
      </c>
      <c r="F167" s="15" t="str">
        <f t="shared" si="5"/>
        <v/>
      </c>
    </row>
    <row r="168" spans="1:6" x14ac:dyDescent="0.2">
      <c r="A168" s="13"/>
      <c r="B168" s="13"/>
      <c r="C168" s="13"/>
      <c r="D168" s="13"/>
      <c r="E168" s="14" t="str">
        <f t="shared" si="4"/>
        <v/>
      </c>
      <c r="F168" s="15" t="str">
        <f t="shared" si="5"/>
        <v/>
      </c>
    </row>
    <row r="169" spans="1:6" x14ac:dyDescent="0.2">
      <c r="A169" s="13"/>
      <c r="B169" s="13"/>
      <c r="C169" s="13"/>
      <c r="D169" s="13"/>
      <c r="E169" s="14" t="str">
        <f t="shared" si="4"/>
        <v/>
      </c>
      <c r="F169" s="15" t="str">
        <f t="shared" si="5"/>
        <v/>
      </c>
    </row>
    <row r="170" spans="1:6" x14ac:dyDescent="0.2">
      <c r="A170" s="13"/>
      <c r="B170" s="13"/>
      <c r="C170" s="13"/>
      <c r="D170" s="13"/>
      <c r="E170" s="14" t="str">
        <f t="shared" si="4"/>
        <v/>
      </c>
      <c r="F170" s="15" t="str">
        <f t="shared" si="5"/>
        <v/>
      </c>
    </row>
    <row r="171" spans="1:6" x14ac:dyDescent="0.2">
      <c r="A171" s="13"/>
      <c r="B171" s="13"/>
      <c r="C171" s="13"/>
      <c r="D171" s="13"/>
      <c r="E171" s="14" t="str">
        <f t="shared" si="4"/>
        <v/>
      </c>
      <c r="F171" s="15" t="str">
        <f t="shared" si="5"/>
        <v/>
      </c>
    </row>
    <row r="172" spans="1:6" x14ac:dyDescent="0.2">
      <c r="A172" s="13"/>
      <c r="B172" s="13"/>
      <c r="C172" s="13"/>
      <c r="D172" s="13"/>
      <c r="E172" s="14" t="str">
        <f t="shared" si="4"/>
        <v/>
      </c>
      <c r="F172" s="15" t="str">
        <f t="shared" si="5"/>
        <v/>
      </c>
    </row>
    <row r="173" spans="1:6" x14ac:dyDescent="0.2">
      <c r="A173" s="13"/>
      <c r="B173" s="13"/>
      <c r="C173" s="13"/>
      <c r="D173" s="13"/>
      <c r="E173" s="14" t="str">
        <f t="shared" si="4"/>
        <v/>
      </c>
      <c r="F173" s="15" t="str">
        <f t="shared" si="5"/>
        <v/>
      </c>
    </row>
    <row r="174" spans="1:6" x14ac:dyDescent="0.2">
      <c r="A174" s="13"/>
      <c r="B174" s="13"/>
      <c r="C174" s="13"/>
      <c r="D174" s="13"/>
      <c r="E174" s="14" t="str">
        <f t="shared" si="4"/>
        <v/>
      </c>
      <c r="F174" s="15" t="str">
        <f t="shared" si="5"/>
        <v/>
      </c>
    </row>
    <row r="175" spans="1:6" x14ac:dyDescent="0.2">
      <c r="A175" s="13"/>
      <c r="B175" s="13"/>
      <c r="C175" s="13"/>
      <c r="D175" s="13"/>
      <c r="E175" s="14" t="str">
        <f t="shared" si="4"/>
        <v/>
      </c>
      <c r="F175" s="15" t="str">
        <f t="shared" si="5"/>
        <v/>
      </c>
    </row>
    <row r="176" spans="1:6" x14ac:dyDescent="0.2">
      <c r="A176" s="13"/>
      <c r="B176" s="13"/>
      <c r="C176" s="13"/>
      <c r="D176" s="13"/>
      <c r="E176" s="14" t="str">
        <f t="shared" si="4"/>
        <v/>
      </c>
      <c r="F176" s="15" t="str">
        <f t="shared" si="5"/>
        <v/>
      </c>
    </row>
    <row r="177" spans="1:6" x14ac:dyDescent="0.2">
      <c r="A177" s="13"/>
      <c r="B177" s="13"/>
      <c r="C177" s="13"/>
      <c r="D177" s="13"/>
      <c r="E177" s="14" t="str">
        <f t="shared" si="4"/>
        <v/>
      </c>
      <c r="F177" s="15" t="str">
        <f t="shared" si="5"/>
        <v/>
      </c>
    </row>
    <row r="178" spans="1:6" x14ac:dyDescent="0.2">
      <c r="A178" s="13"/>
      <c r="B178" s="13"/>
      <c r="C178" s="13"/>
      <c r="D178" s="13"/>
      <c r="E178" s="14" t="str">
        <f t="shared" si="4"/>
        <v/>
      </c>
      <c r="F178" s="15" t="str">
        <f t="shared" si="5"/>
        <v/>
      </c>
    </row>
    <row r="179" spans="1:6" x14ac:dyDescent="0.2">
      <c r="A179" s="13"/>
      <c r="B179" s="13"/>
      <c r="C179" s="13"/>
      <c r="D179" s="13"/>
      <c r="E179" s="14" t="str">
        <f t="shared" si="4"/>
        <v/>
      </c>
      <c r="F179" s="15" t="str">
        <f t="shared" si="5"/>
        <v/>
      </c>
    </row>
    <row r="180" spans="1:6" x14ac:dyDescent="0.2">
      <c r="A180" s="13"/>
      <c r="B180" s="13"/>
      <c r="C180" s="13"/>
      <c r="D180" s="13"/>
      <c r="E180" s="14" t="str">
        <f t="shared" si="4"/>
        <v/>
      </c>
      <c r="F180" s="15" t="str">
        <f t="shared" si="5"/>
        <v/>
      </c>
    </row>
    <row r="181" spans="1:6" x14ac:dyDescent="0.2">
      <c r="A181" s="13"/>
      <c r="B181" s="13"/>
      <c r="C181" s="13"/>
      <c r="D181" s="13"/>
      <c r="E181" s="14" t="str">
        <f t="shared" si="4"/>
        <v/>
      </c>
      <c r="F181" s="15" t="str">
        <f t="shared" si="5"/>
        <v/>
      </c>
    </row>
    <row r="182" spans="1:6" x14ac:dyDescent="0.2">
      <c r="A182" s="13"/>
      <c r="B182" s="13"/>
      <c r="C182" s="13"/>
      <c r="D182" s="13"/>
      <c r="E182" s="14" t="str">
        <f t="shared" si="4"/>
        <v/>
      </c>
      <c r="F182" s="15" t="str">
        <f t="shared" si="5"/>
        <v/>
      </c>
    </row>
    <row r="183" spans="1:6" x14ac:dyDescent="0.2">
      <c r="A183" s="13"/>
      <c r="B183" s="13"/>
      <c r="C183" s="13"/>
      <c r="D183" s="13"/>
      <c r="E183" s="14" t="str">
        <f t="shared" si="4"/>
        <v/>
      </c>
      <c r="F183" s="15" t="str">
        <f t="shared" si="5"/>
        <v/>
      </c>
    </row>
    <row r="184" spans="1:6" x14ac:dyDescent="0.2">
      <c r="A184" s="13"/>
      <c r="B184" s="13"/>
      <c r="C184" s="13"/>
      <c r="D184" s="13"/>
      <c r="E184" s="14" t="str">
        <f t="shared" si="4"/>
        <v/>
      </c>
      <c r="F184" s="15" t="str">
        <f t="shared" si="5"/>
        <v/>
      </c>
    </row>
    <row r="185" spans="1:6" x14ac:dyDescent="0.2">
      <c r="A185" s="13"/>
      <c r="B185" s="13"/>
      <c r="C185" s="13"/>
      <c r="D185" s="13"/>
      <c r="E185" s="14" t="str">
        <f t="shared" si="4"/>
        <v/>
      </c>
      <c r="F185" s="15" t="str">
        <f t="shared" si="5"/>
        <v/>
      </c>
    </row>
    <row r="186" spans="1:6" x14ac:dyDescent="0.2">
      <c r="A186" s="13"/>
      <c r="B186" s="13"/>
      <c r="C186" s="13"/>
      <c r="D186" s="13"/>
      <c r="E186" s="14" t="str">
        <f t="shared" si="4"/>
        <v/>
      </c>
      <c r="F186" s="15" t="str">
        <f t="shared" si="5"/>
        <v/>
      </c>
    </row>
    <row r="187" spans="1:6" x14ac:dyDescent="0.2">
      <c r="A187" s="13"/>
      <c r="B187" s="13"/>
      <c r="C187" s="13"/>
      <c r="D187" s="13"/>
      <c r="E187" s="14" t="str">
        <f t="shared" si="4"/>
        <v/>
      </c>
      <c r="F187" s="15" t="str">
        <f t="shared" si="5"/>
        <v/>
      </c>
    </row>
    <row r="188" spans="1:6" x14ac:dyDescent="0.2">
      <c r="A188" s="13"/>
      <c r="B188" s="13"/>
      <c r="C188" s="13"/>
      <c r="D188" s="13"/>
      <c r="E188" s="14" t="str">
        <f t="shared" si="4"/>
        <v/>
      </c>
      <c r="F188" s="15" t="str">
        <f t="shared" si="5"/>
        <v/>
      </c>
    </row>
    <row r="189" spans="1:6" x14ac:dyDescent="0.2">
      <c r="A189" s="13"/>
      <c r="B189" s="13"/>
      <c r="C189" s="13"/>
      <c r="D189" s="13"/>
      <c r="E189" s="14" t="str">
        <f t="shared" si="4"/>
        <v/>
      </c>
      <c r="F189" s="15" t="str">
        <f t="shared" si="5"/>
        <v/>
      </c>
    </row>
    <row r="190" spans="1:6" x14ac:dyDescent="0.2">
      <c r="A190" s="13"/>
      <c r="B190" s="13"/>
      <c r="C190" s="13"/>
      <c r="D190" s="13"/>
      <c r="E190" s="14" t="str">
        <f t="shared" si="4"/>
        <v/>
      </c>
      <c r="F190" s="15" t="str">
        <f t="shared" si="5"/>
        <v/>
      </c>
    </row>
    <row r="191" spans="1:6" x14ac:dyDescent="0.2">
      <c r="A191" s="13"/>
      <c r="B191" s="13"/>
      <c r="C191" s="13"/>
      <c r="D191" s="13"/>
      <c r="E191" s="14" t="str">
        <f t="shared" si="4"/>
        <v/>
      </c>
      <c r="F191" s="15" t="str">
        <f t="shared" si="5"/>
        <v/>
      </c>
    </row>
    <row r="192" spans="1:6" x14ac:dyDescent="0.2">
      <c r="A192" s="13"/>
      <c r="B192" s="13"/>
      <c r="C192" s="13"/>
      <c r="D192" s="13"/>
      <c r="E192" s="14" t="str">
        <f t="shared" si="4"/>
        <v/>
      </c>
      <c r="F192" s="15" t="str">
        <f t="shared" si="5"/>
        <v/>
      </c>
    </row>
    <row r="193" spans="1:6" x14ac:dyDescent="0.2">
      <c r="A193" s="13"/>
      <c r="B193" s="13"/>
      <c r="C193" s="13"/>
      <c r="D193" s="13"/>
      <c r="E193" s="14" t="str">
        <f t="shared" si="4"/>
        <v/>
      </c>
      <c r="F193" s="15" t="str">
        <f t="shared" si="5"/>
        <v/>
      </c>
    </row>
    <row r="194" spans="1:6" x14ac:dyDescent="0.2">
      <c r="A194" s="13"/>
      <c r="B194" s="13"/>
      <c r="C194" s="13"/>
      <c r="D194" s="13"/>
      <c r="E194" s="14" t="str">
        <f t="shared" si="4"/>
        <v/>
      </c>
      <c r="F194" s="15" t="str">
        <f t="shared" si="5"/>
        <v/>
      </c>
    </row>
    <row r="195" spans="1:6" x14ac:dyDescent="0.2">
      <c r="A195" s="13"/>
      <c r="B195" s="13"/>
      <c r="C195" s="13"/>
      <c r="D195" s="13"/>
      <c r="E195" s="14" t="str">
        <f t="shared" si="4"/>
        <v/>
      </c>
      <c r="F195" s="15" t="str">
        <f t="shared" si="5"/>
        <v/>
      </c>
    </row>
    <row r="196" spans="1:6" x14ac:dyDescent="0.2">
      <c r="A196" s="13"/>
      <c r="B196" s="13"/>
      <c r="C196" s="13"/>
      <c r="D196" s="13"/>
      <c r="E196" s="14" t="str">
        <f t="shared" si="4"/>
        <v/>
      </c>
      <c r="F196" s="15" t="str">
        <f t="shared" si="5"/>
        <v/>
      </c>
    </row>
    <row r="197" spans="1:6" x14ac:dyDescent="0.2">
      <c r="A197" s="13"/>
      <c r="B197" s="13"/>
      <c r="C197" s="13"/>
      <c r="D197" s="13"/>
      <c r="E197" s="14" t="str">
        <f t="shared" ref="E197:E260" si="6">IF(OR(B197="",D197=""),"",IF(AND(B197="Autour du pic",D197="Rapide"),"Vigilance renforcée",IF(OR(B197="Autour du pic",D197="Rapide"),"Vigilance","Standard")))</f>
        <v/>
      </c>
      <c r="F197" s="15" t="str">
        <f t="shared" ref="F197:F260" si="7">IF(E197="","",IF(E197="Vigilance renforcée","Alléger les sauts et les courses répétées ; interroger le genou et le talon à chaque séance.",IF(E197="Vigilance","Rester attentif aux plaintes au genou et au talon ; éviter les hausses brutales de volume.","Aucune précaution particulière liée à la croissance.")))</f>
        <v/>
      </c>
    </row>
    <row r="198" spans="1:6" x14ac:dyDescent="0.2">
      <c r="A198" s="13"/>
      <c r="B198" s="13"/>
      <c r="C198" s="13"/>
      <c r="D198" s="13"/>
      <c r="E198" s="14" t="str">
        <f t="shared" si="6"/>
        <v/>
      </c>
      <c r="F198" s="15" t="str">
        <f t="shared" si="7"/>
        <v/>
      </c>
    </row>
    <row r="199" spans="1:6" x14ac:dyDescent="0.2">
      <c r="A199" s="13"/>
      <c r="B199" s="13"/>
      <c r="C199" s="13"/>
      <c r="D199" s="13"/>
      <c r="E199" s="14" t="str">
        <f t="shared" si="6"/>
        <v/>
      </c>
      <c r="F199" s="15" t="str">
        <f t="shared" si="7"/>
        <v/>
      </c>
    </row>
    <row r="200" spans="1:6" x14ac:dyDescent="0.2">
      <c r="A200" s="13"/>
      <c r="B200" s="13"/>
      <c r="C200" s="13"/>
      <c r="D200" s="13"/>
      <c r="E200" s="14" t="str">
        <f t="shared" si="6"/>
        <v/>
      </c>
      <c r="F200" s="15" t="str">
        <f t="shared" si="7"/>
        <v/>
      </c>
    </row>
    <row r="201" spans="1:6" x14ac:dyDescent="0.2">
      <c r="A201" s="13"/>
      <c r="B201" s="13"/>
      <c r="C201" s="13"/>
      <c r="D201" s="13"/>
      <c r="E201" s="14" t="str">
        <f t="shared" si="6"/>
        <v/>
      </c>
      <c r="F201" s="15" t="str">
        <f t="shared" si="7"/>
        <v/>
      </c>
    </row>
    <row r="202" spans="1:6" x14ac:dyDescent="0.2">
      <c r="A202" s="13"/>
      <c r="B202" s="13"/>
      <c r="C202" s="13"/>
      <c r="D202" s="13"/>
      <c r="E202" s="14" t="str">
        <f t="shared" si="6"/>
        <v/>
      </c>
      <c r="F202" s="15" t="str">
        <f t="shared" si="7"/>
        <v/>
      </c>
    </row>
    <row r="203" spans="1:6" x14ac:dyDescent="0.2">
      <c r="A203" s="13"/>
      <c r="B203" s="13"/>
      <c r="C203" s="13"/>
      <c r="D203" s="13"/>
      <c r="E203" s="14" t="str">
        <f t="shared" si="6"/>
        <v/>
      </c>
      <c r="F203" s="15" t="str">
        <f t="shared" si="7"/>
        <v/>
      </c>
    </row>
    <row r="204" spans="1:6" x14ac:dyDescent="0.2">
      <c r="A204" s="13"/>
      <c r="B204" s="13"/>
      <c r="C204" s="13"/>
      <c r="D204" s="13"/>
      <c r="E204" s="14" t="str">
        <f t="shared" si="6"/>
        <v/>
      </c>
      <c r="F204" s="15" t="str">
        <f t="shared" si="7"/>
        <v/>
      </c>
    </row>
    <row r="205" spans="1:6" x14ac:dyDescent="0.2">
      <c r="A205" s="13"/>
      <c r="B205" s="13"/>
      <c r="C205" s="13"/>
      <c r="D205" s="13"/>
      <c r="E205" s="14" t="str">
        <f t="shared" si="6"/>
        <v/>
      </c>
      <c r="F205" s="15" t="str">
        <f t="shared" si="7"/>
        <v/>
      </c>
    </row>
    <row r="206" spans="1:6" x14ac:dyDescent="0.2">
      <c r="A206" s="13"/>
      <c r="B206" s="13"/>
      <c r="C206" s="13"/>
      <c r="D206" s="13"/>
      <c r="E206" s="14" t="str">
        <f t="shared" si="6"/>
        <v/>
      </c>
      <c r="F206" s="15" t="str">
        <f t="shared" si="7"/>
        <v/>
      </c>
    </row>
    <row r="207" spans="1:6" x14ac:dyDescent="0.2">
      <c r="A207" s="13"/>
      <c r="B207" s="13"/>
      <c r="C207" s="13"/>
      <c r="D207" s="13"/>
      <c r="E207" s="14" t="str">
        <f t="shared" si="6"/>
        <v/>
      </c>
      <c r="F207" s="15" t="str">
        <f t="shared" si="7"/>
        <v/>
      </c>
    </row>
    <row r="208" spans="1:6" x14ac:dyDescent="0.2">
      <c r="A208" s="13"/>
      <c r="B208" s="13"/>
      <c r="C208" s="13"/>
      <c r="D208" s="13"/>
      <c r="E208" s="14" t="str">
        <f t="shared" si="6"/>
        <v/>
      </c>
      <c r="F208" s="15" t="str">
        <f t="shared" si="7"/>
        <v/>
      </c>
    </row>
    <row r="209" spans="1:6" x14ac:dyDescent="0.2">
      <c r="A209" s="13"/>
      <c r="B209" s="13"/>
      <c r="C209" s="13"/>
      <c r="D209" s="13"/>
      <c r="E209" s="14" t="str">
        <f t="shared" si="6"/>
        <v/>
      </c>
      <c r="F209" s="15" t="str">
        <f t="shared" si="7"/>
        <v/>
      </c>
    </row>
    <row r="210" spans="1:6" x14ac:dyDescent="0.2">
      <c r="A210" s="13"/>
      <c r="B210" s="13"/>
      <c r="C210" s="13"/>
      <c r="D210" s="13"/>
      <c r="E210" s="14" t="str">
        <f t="shared" si="6"/>
        <v/>
      </c>
      <c r="F210" s="15" t="str">
        <f t="shared" si="7"/>
        <v/>
      </c>
    </row>
    <row r="211" spans="1:6" x14ac:dyDescent="0.2">
      <c r="A211" s="13"/>
      <c r="B211" s="13"/>
      <c r="C211" s="13"/>
      <c r="D211" s="13"/>
      <c r="E211" s="14" t="str">
        <f t="shared" si="6"/>
        <v/>
      </c>
      <c r="F211" s="15" t="str">
        <f t="shared" si="7"/>
        <v/>
      </c>
    </row>
    <row r="212" spans="1:6" x14ac:dyDescent="0.2">
      <c r="A212" s="13"/>
      <c r="B212" s="13"/>
      <c r="C212" s="13"/>
      <c r="D212" s="13"/>
      <c r="E212" s="14" t="str">
        <f t="shared" si="6"/>
        <v/>
      </c>
      <c r="F212" s="15" t="str">
        <f t="shared" si="7"/>
        <v/>
      </c>
    </row>
    <row r="213" spans="1:6" x14ac:dyDescent="0.2">
      <c r="A213" s="13"/>
      <c r="B213" s="13"/>
      <c r="C213" s="13"/>
      <c r="D213" s="13"/>
      <c r="E213" s="14" t="str">
        <f t="shared" si="6"/>
        <v/>
      </c>
      <c r="F213" s="15" t="str">
        <f t="shared" si="7"/>
        <v/>
      </c>
    </row>
    <row r="214" spans="1:6" x14ac:dyDescent="0.2">
      <c r="A214" s="13"/>
      <c r="B214" s="13"/>
      <c r="C214" s="13"/>
      <c r="D214" s="13"/>
      <c r="E214" s="14" t="str">
        <f t="shared" si="6"/>
        <v/>
      </c>
      <c r="F214" s="15" t="str">
        <f t="shared" si="7"/>
        <v/>
      </c>
    </row>
    <row r="215" spans="1:6" x14ac:dyDescent="0.2">
      <c r="A215" s="13"/>
      <c r="B215" s="13"/>
      <c r="C215" s="13"/>
      <c r="D215" s="13"/>
      <c r="E215" s="14" t="str">
        <f t="shared" si="6"/>
        <v/>
      </c>
      <c r="F215" s="15" t="str">
        <f t="shared" si="7"/>
        <v/>
      </c>
    </row>
    <row r="216" spans="1:6" x14ac:dyDescent="0.2">
      <c r="A216" s="13"/>
      <c r="B216" s="13"/>
      <c r="C216" s="13"/>
      <c r="D216" s="13"/>
      <c r="E216" s="14" t="str">
        <f t="shared" si="6"/>
        <v/>
      </c>
      <c r="F216" s="15" t="str">
        <f t="shared" si="7"/>
        <v/>
      </c>
    </row>
    <row r="217" spans="1:6" x14ac:dyDescent="0.2">
      <c r="A217" s="13"/>
      <c r="B217" s="13"/>
      <c r="C217" s="13"/>
      <c r="D217" s="13"/>
      <c r="E217" s="14" t="str">
        <f t="shared" si="6"/>
        <v/>
      </c>
      <c r="F217" s="15" t="str">
        <f t="shared" si="7"/>
        <v/>
      </c>
    </row>
    <row r="218" spans="1:6" x14ac:dyDescent="0.2">
      <c r="A218" s="13"/>
      <c r="B218" s="13"/>
      <c r="C218" s="13"/>
      <c r="D218" s="13"/>
      <c r="E218" s="14" t="str">
        <f t="shared" si="6"/>
        <v/>
      </c>
      <c r="F218" s="15" t="str">
        <f t="shared" si="7"/>
        <v/>
      </c>
    </row>
    <row r="219" spans="1:6" x14ac:dyDescent="0.2">
      <c r="A219" s="13"/>
      <c r="B219" s="13"/>
      <c r="C219" s="13"/>
      <c r="D219" s="13"/>
      <c r="E219" s="14" t="str">
        <f t="shared" si="6"/>
        <v/>
      </c>
      <c r="F219" s="15" t="str">
        <f t="shared" si="7"/>
        <v/>
      </c>
    </row>
    <row r="220" spans="1:6" x14ac:dyDescent="0.2">
      <c r="A220" s="13"/>
      <c r="B220" s="13"/>
      <c r="C220" s="13"/>
      <c r="D220" s="13"/>
      <c r="E220" s="14" t="str">
        <f t="shared" si="6"/>
        <v/>
      </c>
      <c r="F220" s="15" t="str">
        <f t="shared" si="7"/>
        <v/>
      </c>
    </row>
    <row r="221" spans="1:6" x14ac:dyDescent="0.2">
      <c r="A221" s="13"/>
      <c r="B221" s="13"/>
      <c r="C221" s="13"/>
      <c r="D221" s="13"/>
      <c r="E221" s="14" t="str">
        <f t="shared" si="6"/>
        <v/>
      </c>
      <c r="F221" s="15" t="str">
        <f t="shared" si="7"/>
        <v/>
      </c>
    </row>
    <row r="222" spans="1:6" x14ac:dyDescent="0.2">
      <c r="A222" s="13"/>
      <c r="B222" s="13"/>
      <c r="C222" s="13"/>
      <c r="D222" s="13"/>
      <c r="E222" s="14" t="str">
        <f t="shared" si="6"/>
        <v/>
      </c>
      <c r="F222" s="15" t="str">
        <f t="shared" si="7"/>
        <v/>
      </c>
    </row>
    <row r="223" spans="1:6" x14ac:dyDescent="0.2">
      <c r="A223" s="13"/>
      <c r="B223" s="13"/>
      <c r="C223" s="13"/>
      <c r="D223" s="13"/>
      <c r="E223" s="14" t="str">
        <f t="shared" si="6"/>
        <v/>
      </c>
      <c r="F223" s="15" t="str">
        <f t="shared" si="7"/>
        <v/>
      </c>
    </row>
    <row r="224" spans="1:6" x14ac:dyDescent="0.2">
      <c r="A224" s="13"/>
      <c r="B224" s="13"/>
      <c r="C224" s="13"/>
      <c r="D224" s="13"/>
      <c r="E224" s="14" t="str">
        <f t="shared" si="6"/>
        <v/>
      </c>
      <c r="F224" s="15" t="str">
        <f t="shared" si="7"/>
        <v/>
      </c>
    </row>
    <row r="225" spans="1:6" x14ac:dyDescent="0.2">
      <c r="A225" s="13"/>
      <c r="B225" s="13"/>
      <c r="C225" s="13"/>
      <c r="D225" s="13"/>
      <c r="E225" s="14" t="str">
        <f t="shared" si="6"/>
        <v/>
      </c>
      <c r="F225" s="15" t="str">
        <f t="shared" si="7"/>
        <v/>
      </c>
    </row>
    <row r="226" spans="1:6" x14ac:dyDescent="0.2">
      <c r="A226" s="13"/>
      <c r="B226" s="13"/>
      <c r="C226" s="13"/>
      <c r="D226" s="13"/>
      <c r="E226" s="14" t="str">
        <f t="shared" si="6"/>
        <v/>
      </c>
      <c r="F226" s="15" t="str">
        <f t="shared" si="7"/>
        <v/>
      </c>
    </row>
    <row r="227" spans="1:6" x14ac:dyDescent="0.2">
      <c r="A227" s="13"/>
      <c r="B227" s="13"/>
      <c r="C227" s="13"/>
      <c r="D227" s="13"/>
      <c r="E227" s="14" t="str">
        <f t="shared" si="6"/>
        <v/>
      </c>
      <c r="F227" s="15" t="str">
        <f t="shared" si="7"/>
        <v/>
      </c>
    </row>
    <row r="228" spans="1:6" x14ac:dyDescent="0.2">
      <c r="A228" s="13"/>
      <c r="B228" s="13"/>
      <c r="C228" s="13"/>
      <c r="D228" s="13"/>
      <c r="E228" s="14" t="str">
        <f t="shared" si="6"/>
        <v/>
      </c>
      <c r="F228" s="15" t="str">
        <f t="shared" si="7"/>
        <v/>
      </c>
    </row>
    <row r="229" spans="1:6" x14ac:dyDescent="0.2">
      <c r="A229" s="13"/>
      <c r="B229" s="13"/>
      <c r="C229" s="13"/>
      <c r="D229" s="13"/>
      <c r="E229" s="14" t="str">
        <f t="shared" si="6"/>
        <v/>
      </c>
      <c r="F229" s="15" t="str">
        <f t="shared" si="7"/>
        <v/>
      </c>
    </row>
    <row r="230" spans="1:6" x14ac:dyDescent="0.2">
      <c r="A230" s="13"/>
      <c r="B230" s="13"/>
      <c r="C230" s="13"/>
      <c r="D230" s="13"/>
      <c r="E230" s="14" t="str">
        <f t="shared" si="6"/>
        <v/>
      </c>
      <c r="F230" s="15" t="str">
        <f t="shared" si="7"/>
        <v/>
      </c>
    </row>
    <row r="231" spans="1:6" x14ac:dyDescent="0.2">
      <c r="A231" s="13"/>
      <c r="B231" s="13"/>
      <c r="C231" s="13"/>
      <c r="D231" s="13"/>
      <c r="E231" s="14" t="str">
        <f t="shared" si="6"/>
        <v/>
      </c>
      <c r="F231" s="15" t="str">
        <f t="shared" si="7"/>
        <v/>
      </c>
    </row>
    <row r="232" spans="1:6" x14ac:dyDescent="0.2">
      <c r="A232" s="13"/>
      <c r="B232" s="13"/>
      <c r="C232" s="13"/>
      <c r="D232" s="13"/>
      <c r="E232" s="14" t="str">
        <f t="shared" si="6"/>
        <v/>
      </c>
      <c r="F232" s="15" t="str">
        <f t="shared" si="7"/>
        <v/>
      </c>
    </row>
    <row r="233" spans="1:6" x14ac:dyDescent="0.2">
      <c r="A233" s="13"/>
      <c r="B233" s="13"/>
      <c r="C233" s="13"/>
      <c r="D233" s="13"/>
      <c r="E233" s="14" t="str">
        <f t="shared" si="6"/>
        <v/>
      </c>
      <c r="F233" s="15" t="str">
        <f t="shared" si="7"/>
        <v/>
      </c>
    </row>
    <row r="234" spans="1:6" x14ac:dyDescent="0.2">
      <c r="A234" s="13"/>
      <c r="B234" s="13"/>
      <c r="C234" s="13"/>
      <c r="D234" s="13"/>
      <c r="E234" s="14" t="str">
        <f t="shared" si="6"/>
        <v/>
      </c>
      <c r="F234" s="15" t="str">
        <f t="shared" si="7"/>
        <v/>
      </c>
    </row>
    <row r="235" spans="1:6" x14ac:dyDescent="0.2">
      <c r="A235" s="13"/>
      <c r="B235" s="13"/>
      <c r="C235" s="13"/>
      <c r="D235" s="13"/>
      <c r="E235" s="14" t="str">
        <f t="shared" si="6"/>
        <v/>
      </c>
      <c r="F235" s="15" t="str">
        <f t="shared" si="7"/>
        <v/>
      </c>
    </row>
    <row r="236" spans="1:6" x14ac:dyDescent="0.2">
      <c r="A236" s="13"/>
      <c r="B236" s="13"/>
      <c r="C236" s="13"/>
      <c r="D236" s="13"/>
      <c r="E236" s="14" t="str">
        <f t="shared" si="6"/>
        <v/>
      </c>
      <c r="F236" s="15" t="str">
        <f t="shared" si="7"/>
        <v/>
      </c>
    </row>
    <row r="237" spans="1:6" x14ac:dyDescent="0.2">
      <c r="A237" s="13"/>
      <c r="B237" s="13"/>
      <c r="C237" s="13"/>
      <c r="D237" s="13"/>
      <c r="E237" s="14" t="str">
        <f t="shared" si="6"/>
        <v/>
      </c>
      <c r="F237" s="15" t="str">
        <f t="shared" si="7"/>
        <v/>
      </c>
    </row>
    <row r="238" spans="1:6" x14ac:dyDescent="0.2">
      <c r="A238" s="13"/>
      <c r="B238" s="13"/>
      <c r="C238" s="13"/>
      <c r="D238" s="13"/>
      <c r="E238" s="14" t="str">
        <f t="shared" si="6"/>
        <v/>
      </c>
      <c r="F238" s="15" t="str">
        <f t="shared" si="7"/>
        <v/>
      </c>
    </row>
    <row r="239" spans="1:6" x14ac:dyDescent="0.2">
      <c r="A239" s="13"/>
      <c r="B239" s="13"/>
      <c r="C239" s="13"/>
      <c r="D239" s="13"/>
      <c r="E239" s="14" t="str">
        <f t="shared" si="6"/>
        <v/>
      </c>
      <c r="F239" s="15" t="str">
        <f t="shared" si="7"/>
        <v/>
      </c>
    </row>
    <row r="240" spans="1:6" x14ac:dyDescent="0.2">
      <c r="A240" s="13"/>
      <c r="B240" s="13"/>
      <c r="C240" s="13"/>
      <c r="D240" s="13"/>
      <c r="E240" s="14" t="str">
        <f t="shared" si="6"/>
        <v/>
      </c>
      <c r="F240" s="15" t="str">
        <f t="shared" si="7"/>
        <v/>
      </c>
    </row>
    <row r="241" spans="1:6" x14ac:dyDescent="0.2">
      <c r="A241" s="13"/>
      <c r="B241" s="13"/>
      <c r="C241" s="13"/>
      <c r="D241" s="13"/>
      <c r="E241" s="14" t="str">
        <f t="shared" si="6"/>
        <v/>
      </c>
      <c r="F241" s="15" t="str">
        <f t="shared" si="7"/>
        <v/>
      </c>
    </row>
    <row r="242" spans="1:6" x14ac:dyDescent="0.2">
      <c r="A242" s="13"/>
      <c r="B242" s="13"/>
      <c r="C242" s="13"/>
      <c r="D242" s="13"/>
      <c r="E242" s="14" t="str">
        <f t="shared" si="6"/>
        <v/>
      </c>
      <c r="F242" s="15" t="str">
        <f t="shared" si="7"/>
        <v/>
      </c>
    </row>
    <row r="243" spans="1:6" x14ac:dyDescent="0.2">
      <c r="A243" s="13"/>
      <c r="B243" s="13"/>
      <c r="C243" s="13"/>
      <c r="D243" s="13"/>
      <c r="E243" s="14" t="str">
        <f t="shared" si="6"/>
        <v/>
      </c>
      <c r="F243" s="15" t="str">
        <f t="shared" si="7"/>
        <v/>
      </c>
    </row>
    <row r="244" spans="1:6" x14ac:dyDescent="0.2">
      <c r="A244" s="13"/>
      <c r="B244" s="13"/>
      <c r="C244" s="13"/>
      <c r="D244" s="13"/>
      <c r="E244" s="14" t="str">
        <f t="shared" si="6"/>
        <v/>
      </c>
      <c r="F244" s="15" t="str">
        <f t="shared" si="7"/>
        <v/>
      </c>
    </row>
    <row r="245" spans="1:6" x14ac:dyDescent="0.2">
      <c r="A245" s="13"/>
      <c r="B245" s="13"/>
      <c r="C245" s="13"/>
      <c r="D245" s="13"/>
      <c r="E245" s="14" t="str">
        <f t="shared" si="6"/>
        <v/>
      </c>
      <c r="F245" s="15" t="str">
        <f t="shared" si="7"/>
        <v/>
      </c>
    </row>
    <row r="246" spans="1:6" x14ac:dyDescent="0.2">
      <c r="A246" s="13"/>
      <c r="B246" s="13"/>
      <c r="C246" s="13"/>
      <c r="D246" s="13"/>
      <c r="E246" s="14" t="str">
        <f t="shared" si="6"/>
        <v/>
      </c>
      <c r="F246" s="15" t="str">
        <f t="shared" si="7"/>
        <v/>
      </c>
    </row>
    <row r="247" spans="1:6" x14ac:dyDescent="0.2">
      <c r="A247" s="13"/>
      <c r="B247" s="13"/>
      <c r="C247" s="13"/>
      <c r="D247" s="13"/>
      <c r="E247" s="14" t="str">
        <f t="shared" si="6"/>
        <v/>
      </c>
      <c r="F247" s="15" t="str">
        <f t="shared" si="7"/>
        <v/>
      </c>
    </row>
    <row r="248" spans="1:6" x14ac:dyDescent="0.2">
      <c r="A248" s="13"/>
      <c r="B248" s="13"/>
      <c r="C248" s="13"/>
      <c r="D248" s="13"/>
      <c r="E248" s="14" t="str">
        <f t="shared" si="6"/>
        <v/>
      </c>
      <c r="F248" s="15" t="str">
        <f t="shared" si="7"/>
        <v/>
      </c>
    </row>
    <row r="249" spans="1:6" x14ac:dyDescent="0.2">
      <c r="A249" s="13"/>
      <c r="B249" s="13"/>
      <c r="C249" s="13"/>
      <c r="D249" s="13"/>
      <c r="E249" s="14" t="str">
        <f t="shared" si="6"/>
        <v/>
      </c>
      <c r="F249" s="15" t="str">
        <f t="shared" si="7"/>
        <v/>
      </c>
    </row>
    <row r="250" spans="1:6" x14ac:dyDescent="0.2">
      <c r="A250" s="13"/>
      <c r="B250" s="13"/>
      <c r="C250" s="13"/>
      <c r="D250" s="13"/>
      <c r="E250" s="14" t="str">
        <f t="shared" si="6"/>
        <v/>
      </c>
      <c r="F250" s="15" t="str">
        <f t="shared" si="7"/>
        <v/>
      </c>
    </row>
    <row r="251" spans="1:6" x14ac:dyDescent="0.2">
      <c r="A251" s="13"/>
      <c r="B251" s="13"/>
      <c r="C251" s="13"/>
      <c r="D251" s="13"/>
      <c r="E251" s="14" t="str">
        <f t="shared" si="6"/>
        <v/>
      </c>
      <c r="F251" s="15" t="str">
        <f t="shared" si="7"/>
        <v/>
      </c>
    </row>
    <row r="252" spans="1:6" x14ac:dyDescent="0.2">
      <c r="A252" s="13"/>
      <c r="B252" s="13"/>
      <c r="C252" s="13"/>
      <c r="D252" s="13"/>
      <c r="E252" s="14" t="str">
        <f t="shared" si="6"/>
        <v/>
      </c>
      <c r="F252" s="15" t="str">
        <f t="shared" si="7"/>
        <v/>
      </c>
    </row>
    <row r="253" spans="1:6" x14ac:dyDescent="0.2">
      <c r="A253" s="13"/>
      <c r="B253" s="13"/>
      <c r="C253" s="13"/>
      <c r="D253" s="13"/>
      <c r="E253" s="14" t="str">
        <f t="shared" si="6"/>
        <v/>
      </c>
      <c r="F253" s="15" t="str">
        <f t="shared" si="7"/>
        <v/>
      </c>
    </row>
    <row r="254" spans="1:6" x14ac:dyDescent="0.2">
      <c r="A254" s="13"/>
      <c r="B254" s="13"/>
      <c r="C254" s="13"/>
      <c r="D254" s="13"/>
      <c r="E254" s="14" t="str">
        <f t="shared" si="6"/>
        <v/>
      </c>
      <c r="F254" s="15" t="str">
        <f t="shared" si="7"/>
        <v/>
      </c>
    </row>
    <row r="255" spans="1:6" x14ac:dyDescent="0.2">
      <c r="A255" s="13"/>
      <c r="B255" s="13"/>
      <c r="C255" s="13"/>
      <c r="D255" s="13"/>
      <c r="E255" s="14" t="str">
        <f t="shared" si="6"/>
        <v/>
      </c>
      <c r="F255" s="15" t="str">
        <f t="shared" si="7"/>
        <v/>
      </c>
    </row>
    <row r="256" spans="1:6" x14ac:dyDescent="0.2">
      <c r="A256" s="13"/>
      <c r="B256" s="13"/>
      <c r="C256" s="13"/>
      <c r="D256" s="13"/>
      <c r="E256" s="14" t="str">
        <f t="shared" si="6"/>
        <v/>
      </c>
      <c r="F256" s="15" t="str">
        <f t="shared" si="7"/>
        <v/>
      </c>
    </row>
    <row r="257" spans="1:6" x14ac:dyDescent="0.2">
      <c r="A257" s="13"/>
      <c r="B257" s="13"/>
      <c r="C257" s="13"/>
      <c r="D257" s="13"/>
      <c r="E257" s="14" t="str">
        <f t="shared" si="6"/>
        <v/>
      </c>
      <c r="F257" s="15" t="str">
        <f t="shared" si="7"/>
        <v/>
      </c>
    </row>
    <row r="258" spans="1:6" x14ac:dyDescent="0.2">
      <c r="A258" s="13"/>
      <c r="B258" s="13"/>
      <c r="C258" s="13"/>
      <c r="D258" s="13"/>
      <c r="E258" s="14" t="str">
        <f t="shared" si="6"/>
        <v/>
      </c>
      <c r="F258" s="15" t="str">
        <f t="shared" si="7"/>
        <v/>
      </c>
    </row>
    <row r="259" spans="1:6" x14ac:dyDescent="0.2">
      <c r="A259" s="13"/>
      <c r="B259" s="13"/>
      <c r="C259" s="13"/>
      <c r="D259" s="13"/>
      <c r="E259" s="14" t="str">
        <f t="shared" si="6"/>
        <v/>
      </c>
      <c r="F259" s="15" t="str">
        <f t="shared" si="7"/>
        <v/>
      </c>
    </row>
    <row r="260" spans="1:6" x14ac:dyDescent="0.2">
      <c r="A260" s="13"/>
      <c r="B260" s="13"/>
      <c r="C260" s="13"/>
      <c r="D260" s="13"/>
      <c r="E260" s="14" t="str">
        <f t="shared" si="6"/>
        <v/>
      </c>
      <c r="F260" s="15" t="str">
        <f t="shared" si="7"/>
        <v/>
      </c>
    </row>
    <row r="261" spans="1:6" x14ac:dyDescent="0.2">
      <c r="A261" s="13"/>
      <c r="B261" s="13"/>
      <c r="C261" s="13"/>
      <c r="D261" s="13"/>
      <c r="E261" s="14" t="str">
        <f t="shared" ref="E261:E324" si="8">IF(OR(B261="",D261=""),"",IF(AND(B261="Autour du pic",D261="Rapide"),"Vigilance renforcée",IF(OR(B261="Autour du pic",D261="Rapide"),"Vigilance","Standard")))</f>
        <v/>
      </c>
      <c r="F261" s="15" t="str">
        <f t="shared" ref="F261:F324" si="9">IF(E261="","",IF(E261="Vigilance renforcée","Alléger les sauts et les courses répétées ; interroger le genou et le talon à chaque séance.",IF(E261="Vigilance","Rester attentif aux plaintes au genou et au talon ; éviter les hausses brutales de volume.","Aucune précaution particulière liée à la croissance.")))</f>
        <v/>
      </c>
    </row>
    <row r="262" spans="1:6" x14ac:dyDescent="0.2">
      <c r="A262" s="13"/>
      <c r="B262" s="13"/>
      <c r="C262" s="13"/>
      <c r="D262" s="13"/>
      <c r="E262" s="14" t="str">
        <f t="shared" si="8"/>
        <v/>
      </c>
      <c r="F262" s="15" t="str">
        <f t="shared" si="9"/>
        <v/>
      </c>
    </row>
    <row r="263" spans="1:6" x14ac:dyDescent="0.2">
      <c r="A263" s="13"/>
      <c r="B263" s="13"/>
      <c r="C263" s="13"/>
      <c r="D263" s="13"/>
      <c r="E263" s="14" t="str">
        <f t="shared" si="8"/>
        <v/>
      </c>
      <c r="F263" s="15" t="str">
        <f t="shared" si="9"/>
        <v/>
      </c>
    </row>
    <row r="264" spans="1:6" x14ac:dyDescent="0.2">
      <c r="A264" s="13"/>
      <c r="B264" s="13"/>
      <c r="C264" s="13"/>
      <c r="D264" s="13"/>
      <c r="E264" s="14" t="str">
        <f t="shared" si="8"/>
        <v/>
      </c>
      <c r="F264" s="15" t="str">
        <f t="shared" si="9"/>
        <v/>
      </c>
    </row>
    <row r="265" spans="1:6" x14ac:dyDescent="0.2">
      <c r="A265" s="13"/>
      <c r="B265" s="13"/>
      <c r="C265" s="13"/>
      <c r="D265" s="13"/>
      <c r="E265" s="14" t="str">
        <f t="shared" si="8"/>
        <v/>
      </c>
      <c r="F265" s="15" t="str">
        <f t="shared" si="9"/>
        <v/>
      </c>
    </row>
    <row r="266" spans="1:6" x14ac:dyDescent="0.2">
      <c r="A266" s="13"/>
      <c r="B266" s="13"/>
      <c r="C266" s="13"/>
      <c r="D266" s="13"/>
      <c r="E266" s="14" t="str">
        <f t="shared" si="8"/>
        <v/>
      </c>
      <c r="F266" s="15" t="str">
        <f t="shared" si="9"/>
        <v/>
      </c>
    </row>
    <row r="267" spans="1:6" x14ac:dyDescent="0.2">
      <c r="A267" s="13"/>
      <c r="B267" s="13"/>
      <c r="C267" s="13"/>
      <c r="D267" s="13"/>
      <c r="E267" s="14" t="str">
        <f t="shared" si="8"/>
        <v/>
      </c>
      <c r="F267" s="15" t="str">
        <f t="shared" si="9"/>
        <v/>
      </c>
    </row>
    <row r="268" spans="1:6" x14ac:dyDescent="0.2">
      <c r="A268" s="13"/>
      <c r="B268" s="13"/>
      <c r="C268" s="13"/>
      <c r="D268" s="13"/>
      <c r="E268" s="14" t="str">
        <f t="shared" si="8"/>
        <v/>
      </c>
      <c r="F268" s="15" t="str">
        <f t="shared" si="9"/>
        <v/>
      </c>
    </row>
    <row r="269" spans="1:6" x14ac:dyDescent="0.2">
      <c r="A269" s="13"/>
      <c r="B269" s="13"/>
      <c r="C269" s="13"/>
      <c r="D269" s="13"/>
      <c r="E269" s="14" t="str">
        <f t="shared" si="8"/>
        <v/>
      </c>
      <c r="F269" s="15" t="str">
        <f t="shared" si="9"/>
        <v/>
      </c>
    </row>
    <row r="270" spans="1:6" x14ac:dyDescent="0.2">
      <c r="A270" s="13"/>
      <c r="B270" s="13"/>
      <c r="C270" s="13"/>
      <c r="D270" s="13"/>
      <c r="E270" s="14" t="str">
        <f t="shared" si="8"/>
        <v/>
      </c>
      <c r="F270" s="15" t="str">
        <f t="shared" si="9"/>
        <v/>
      </c>
    </row>
    <row r="271" spans="1:6" x14ac:dyDescent="0.2">
      <c r="A271" s="13"/>
      <c r="B271" s="13"/>
      <c r="C271" s="13"/>
      <c r="D271" s="13"/>
      <c r="E271" s="14" t="str">
        <f t="shared" si="8"/>
        <v/>
      </c>
      <c r="F271" s="15" t="str">
        <f t="shared" si="9"/>
        <v/>
      </c>
    </row>
    <row r="272" spans="1:6" x14ac:dyDescent="0.2">
      <c r="A272" s="13"/>
      <c r="B272" s="13"/>
      <c r="C272" s="13"/>
      <c r="D272" s="13"/>
      <c r="E272" s="14" t="str">
        <f t="shared" si="8"/>
        <v/>
      </c>
      <c r="F272" s="15" t="str">
        <f t="shared" si="9"/>
        <v/>
      </c>
    </row>
    <row r="273" spans="1:6" x14ac:dyDescent="0.2">
      <c r="A273" s="13"/>
      <c r="B273" s="13"/>
      <c r="C273" s="13"/>
      <c r="D273" s="13"/>
      <c r="E273" s="14" t="str">
        <f t="shared" si="8"/>
        <v/>
      </c>
      <c r="F273" s="15" t="str">
        <f t="shared" si="9"/>
        <v/>
      </c>
    </row>
    <row r="274" spans="1:6" x14ac:dyDescent="0.2">
      <c r="A274" s="13"/>
      <c r="B274" s="13"/>
      <c r="C274" s="13"/>
      <c r="D274" s="13"/>
      <c r="E274" s="14" t="str">
        <f t="shared" si="8"/>
        <v/>
      </c>
      <c r="F274" s="15" t="str">
        <f t="shared" si="9"/>
        <v/>
      </c>
    </row>
    <row r="275" spans="1:6" x14ac:dyDescent="0.2">
      <c r="A275" s="13"/>
      <c r="B275" s="13"/>
      <c r="C275" s="13"/>
      <c r="D275" s="13"/>
      <c r="E275" s="14" t="str">
        <f t="shared" si="8"/>
        <v/>
      </c>
      <c r="F275" s="15" t="str">
        <f t="shared" si="9"/>
        <v/>
      </c>
    </row>
    <row r="276" spans="1:6" x14ac:dyDescent="0.2">
      <c r="A276" s="13"/>
      <c r="B276" s="13"/>
      <c r="C276" s="13"/>
      <c r="D276" s="13"/>
      <c r="E276" s="14" t="str">
        <f t="shared" si="8"/>
        <v/>
      </c>
      <c r="F276" s="15" t="str">
        <f t="shared" si="9"/>
        <v/>
      </c>
    </row>
    <row r="277" spans="1:6" x14ac:dyDescent="0.2">
      <c r="A277" s="13"/>
      <c r="B277" s="13"/>
      <c r="C277" s="13"/>
      <c r="D277" s="13"/>
      <c r="E277" s="14" t="str">
        <f t="shared" si="8"/>
        <v/>
      </c>
      <c r="F277" s="15" t="str">
        <f t="shared" si="9"/>
        <v/>
      </c>
    </row>
    <row r="278" spans="1:6" x14ac:dyDescent="0.2">
      <c r="A278" s="13"/>
      <c r="B278" s="13"/>
      <c r="C278" s="13"/>
      <c r="D278" s="13"/>
      <c r="E278" s="14" t="str">
        <f t="shared" si="8"/>
        <v/>
      </c>
      <c r="F278" s="15" t="str">
        <f t="shared" si="9"/>
        <v/>
      </c>
    </row>
    <row r="279" spans="1:6" x14ac:dyDescent="0.2">
      <c r="A279" s="13"/>
      <c r="B279" s="13"/>
      <c r="C279" s="13"/>
      <c r="D279" s="13"/>
      <c r="E279" s="14" t="str">
        <f t="shared" si="8"/>
        <v/>
      </c>
      <c r="F279" s="15" t="str">
        <f t="shared" si="9"/>
        <v/>
      </c>
    </row>
    <row r="280" spans="1:6" x14ac:dyDescent="0.2">
      <c r="A280" s="13"/>
      <c r="B280" s="13"/>
      <c r="C280" s="13"/>
      <c r="D280" s="13"/>
      <c r="E280" s="14" t="str">
        <f t="shared" si="8"/>
        <v/>
      </c>
      <c r="F280" s="15" t="str">
        <f t="shared" si="9"/>
        <v/>
      </c>
    </row>
    <row r="281" spans="1:6" x14ac:dyDescent="0.2">
      <c r="A281" s="13"/>
      <c r="B281" s="13"/>
      <c r="C281" s="13"/>
      <c r="D281" s="13"/>
      <c r="E281" s="14" t="str">
        <f t="shared" si="8"/>
        <v/>
      </c>
      <c r="F281" s="15" t="str">
        <f t="shared" si="9"/>
        <v/>
      </c>
    </row>
    <row r="282" spans="1:6" x14ac:dyDescent="0.2">
      <c r="A282" s="13"/>
      <c r="B282" s="13"/>
      <c r="C282" s="13"/>
      <c r="D282" s="13"/>
      <c r="E282" s="14" t="str">
        <f t="shared" si="8"/>
        <v/>
      </c>
      <c r="F282" s="15" t="str">
        <f t="shared" si="9"/>
        <v/>
      </c>
    </row>
    <row r="283" spans="1:6" x14ac:dyDescent="0.2">
      <c r="A283" s="13"/>
      <c r="B283" s="13"/>
      <c r="C283" s="13"/>
      <c r="D283" s="13"/>
      <c r="E283" s="14" t="str">
        <f t="shared" si="8"/>
        <v/>
      </c>
      <c r="F283" s="15" t="str">
        <f t="shared" si="9"/>
        <v/>
      </c>
    </row>
    <row r="284" spans="1:6" x14ac:dyDescent="0.2">
      <c r="A284" s="13"/>
      <c r="B284" s="13"/>
      <c r="C284" s="13"/>
      <c r="D284" s="13"/>
      <c r="E284" s="14" t="str">
        <f t="shared" si="8"/>
        <v/>
      </c>
      <c r="F284" s="15" t="str">
        <f t="shared" si="9"/>
        <v/>
      </c>
    </row>
    <row r="285" spans="1:6" x14ac:dyDescent="0.2">
      <c r="A285" s="13"/>
      <c r="B285" s="13"/>
      <c r="C285" s="13"/>
      <c r="D285" s="13"/>
      <c r="E285" s="14" t="str">
        <f t="shared" si="8"/>
        <v/>
      </c>
      <c r="F285" s="15" t="str">
        <f t="shared" si="9"/>
        <v/>
      </c>
    </row>
    <row r="286" spans="1:6" x14ac:dyDescent="0.2">
      <c r="A286" s="13"/>
      <c r="B286" s="13"/>
      <c r="C286" s="13"/>
      <c r="D286" s="13"/>
      <c r="E286" s="14" t="str">
        <f t="shared" si="8"/>
        <v/>
      </c>
      <c r="F286" s="15" t="str">
        <f t="shared" si="9"/>
        <v/>
      </c>
    </row>
    <row r="287" spans="1:6" x14ac:dyDescent="0.2">
      <c r="A287" s="13"/>
      <c r="B287" s="13"/>
      <c r="C287" s="13"/>
      <c r="D287" s="13"/>
      <c r="E287" s="14" t="str">
        <f t="shared" si="8"/>
        <v/>
      </c>
      <c r="F287" s="15" t="str">
        <f t="shared" si="9"/>
        <v/>
      </c>
    </row>
    <row r="288" spans="1:6" x14ac:dyDescent="0.2">
      <c r="A288" s="13"/>
      <c r="B288" s="13"/>
      <c r="C288" s="13"/>
      <c r="D288" s="13"/>
      <c r="E288" s="14" t="str">
        <f t="shared" si="8"/>
        <v/>
      </c>
      <c r="F288" s="15" t="str">
        <f t="shared" si="9"/>
        <v/>
      </c>
    </row>
    <row r="289" spans="1:6" x14ac:dyDescent="0.2">
      <c r="A289" s="13"/>
      <c r="B289" s="13"/>
      <c r="C289" s="13"/>
      <c r="D289" s="13"/>
      <c r="E289" s="14" t="str">
        <f t="shared" si="8"/>
        <v/>
      </c>
      <c r="F289" s="15" t="str">
        <f t="shared" si="9"/>
        <v/>
      </c>
    </row>
    <row r="290" spans="1:6" x14ac:dyDescent="0.2">
      <c r="A290" s="13"/>
      <c r="B290" s="13"/>
      <c r="C290" s="13"/>
      <c r="D290" s="13"/>
      <c r="E290" s="14" t="str">
        <f t="shared" si="8"/>
        <v/>
      </c>
      <c r="F290" s="15" t="str">
        <f t="shared" si="9"/>
        <v/>
      </c>
    </row>
    <row r="291" spans="1:6" x14ac:dyDescent="0.2">
      <c r="A291" s="13"/>
      <c r="B291" s="13"/>
      <c r="C291" s="13"/>
      <c r="D291" s="13"/>
      <c r="E291" s="14" t="str">
        <f t="shared" si="8"/>
        <v/>
      </c>
      <c r="F291" s="15" t="str">
        <f t="shared" si="9"/>
        <v/>
      </c>
    </row>
    <row r="292" spans="1:6" x14ac:dyDescent="0.2">
      <c r="A292" s="13"/>
      <c r="B292" s="13"/>
      <c r="C292" s="13"/>
      <c r="D292" s="13"/>
      <c r="E292" s="14" t="str">
        <f t="shared" si="8"/>
        <v/>
      </c>
      <c r="F292" s="15" t="str">
        <f t="shared" si="9"/>
        <v/>
      </c>
    </row>
    <row r="293" spans="1:6" x14ac:dyDescent="0.2">
      <c r="A293" s="13"/>
      <c r="B293" s="13"/>
      <c r="C293" s="13"/>
      <c r="D293" s="13"/>
      <c r="E293" s="14" t="str">
        <f t="shared" si="8"/>
        <v/>
      </c>
      <c r="F293" s="15" t="str">
        <f t="shared" si="9"/>
        <v/>
      </c>
    </row>
    <row r="294" spans="1:6" x14ac:dyDescent="0.2">
      <c r="A294" s="13"/>
      <c r="B294" s="13"/>
      <c r="C294" s="13"/>
      <c r="D294" s="13"/>
      <c r="E294" s="14" t="str">
        <f t="shared" si="8"/>
        <v/>
      </c>
      <c r="F294" s="15" t="str">
        <f t="shared" si="9"/>
        <v/>
      </c>
    </row>
    <row r="295" spans="1:6" x14ac:dyDescent="0.2">
      <c r="A295" s="13"/>
      <c r="B295" s="13"/>
      <c r="C295" s="13"/>
      <c r="D295" s="13"/>
      <c r="E295" s="14" t="str">
        <f t="shared" si="8"/>
        <v/>
      </c>
      <c r="F295" s="15" t="str">
        <f t="shared" si="9"/>
        <v/>
      </c>
    </row>
    <row r="296" spans="1:6" x14ac:dyDescent="0.2">
      <c r="A296" s="13"/>
      <c r="B296" s="13"/>
      <c r="C296" s="13"/>
      <c r="D296" s="13"/>
      <c r="E296" s="14" t="str">
        <f t="shared" si="8"/>
        <v/>
      </c>
      <c r="F296" s="15" t="str">
        <f t="shared" si="9"/>
        <v/>
      </c>
    </row>
    <row r="297" spans="1:6" x14ac:dyDescent="0.2">
      <c r="A297" s="13"/>
      <c r="B297" s="13"/>
      <c r="C297" s="13"/>
      <c r="D297" s="13"/>
      <c r="E297" s="14" t="str">
        <f t="shared" si="8"/>
        <v/>
      </c>
      <c r="F297" s="15" t="str">
        <f t="shared" si="9"/>
        <v/>
      </c>
    </row>
    <row r="298" spans="1:6" x14ac:dyDescent="0.2">
      <c r="A298" s="13"/>
      <c r="B298" s="13"/>
      <c r="C298" s="13"/>
      <c r="D298" s="13"/>
      <c r="E298" s="14" t="str">
        <f t="shared" si="8"/>
        <v/>
      </c>
      <c r="F298" s="15" t="str">
        <f t="shared" si="9"/>
        <v/>
      </c>
    </row>
    <row r="299" spans="1:6" x14ac:dyDescent="0.2">
      <c r="A299" s="13"/>
      <c r="B299" s="13"/>
      <c r="C299" s="13"/>
      <c r="D299" s="13"/>
      <c r="E299" s="14" t="str">
        <f t="shared" si="8"/>
        <v/>
      </c>
      <c r="F299" s="15" t="str">
        <f t="shared" si="9"/>
        <v/>
      </c>
    </row>
    <row r="300" spans="1:6" x14ac:dyDescent="0.2">
      <c r="A300" s="13"/>
      <c r="B300" s="13"/>
      <c r="C300" s="13"/>
      <c r="D300" s="13"/>
      <c r="E300" s="14" t="str">
        <f t="shared" si="8"/>
        <v/>
      </c>
      <c r="F300" s="15" t="str">
        <f t="shared" si="9"/>
        <v/>
      </c>
    </row>
    <row r="301" spans="1:6" x14ac:dyDescent="0.2">
      <c r="A301" s="13"/>
      <c r="B301" s="13"/>
      <c r="C301" s="13"/>
      <c r="D301" s="13"/>
      <c r="E301" s="14" t="str">
        <f t="shared" si="8"/>
        <v/>
      </c>
      <c r="F301" s="15" t="str">
        <f t="shared" si="9"/>
        <v/>
      </c>
    </row>
    <row r="302" spans="1:6" x14ac:dyDescent="0.2">
      <c r="A302" s="13"/>
      <c r="B302" s="13"/>
      <c r="C302" s="13"/>
      <c r="D302" s="13"/>
      <c r="E302" s="14" t="str">
        <f t="shared" si="8"/>
        <v/>
      </c>
      <c r="F302" s="15" t="str">
        <f t="shared" si="9"/>
        <v/>
      </c>
    </row>
    <row r="303" spans="1:6" x14ac:dyDescent="0.2">
      <c r="A303" s="13"/>
      <c r="B303" s="13"/>
      <c r="C303" s="13"/>
      <c r="D303" s="13"/>
      <c r="E303" s="14" t="str">
        <f t="shared" si="8"/>
        <v/>
      </c>
      <c r="F303" s="15" t="str">
        <f t="shared" si="9"/>
        <v/>
      </c>
    </row>
    <row r="304" spans="1:6" x14ac:dyDescent="0.2">
      <c r="A304" s="13"/>
      <c r="B304" s="13"/>
      <c r="C304" s="13"/>
      <c r="D304" s="13"/>
      <c r="E304" s="14" t="str">
        <f t="shared" si="8"/>
        <v/>
      </c>
      <c r="F304" s="15" t="str">
        <f t="shared" si="9"/>
        <v/>
      </c>
    </row>
    <row r="305" spans="1:6" x14ac:dyDescent="0.2">
      <c r="A305" s="13"/>
      <c r="B305" s="13"/>
      <c r="C305" s="13"/>
      <c r="D305" s="13"/>
      <c r="E305" s="14" t="str">
        <f t="shared" si="8"/>
        <v/>
      </c>
      <c r="F305" s="15" t="str">
        <f t="shared" si="9"/>
        <v/>
      </c>
    </row>
    <row r="306" spans="1:6" x14ac:dyDescent="0.2">
      <c r="A306" s="13"/>
      <c r="B306" s="13"/>
      <c r="C306" s="13"/>
      <c r="D306" s="13"/>
      <c r="E306" s="14" t="str">
        <f t="shared" si="8"/>
        <v/>
      </c>
      <c r="F306" s="15" t="str">
        <f t="shared" si="9"/>
        <v/>
      </c>
    </row>
    <row r="307" spans="1:6" x14ac:dyDescent="0.2">
      <c r="A307" s="13"/>
      <c r="B307" s="13"/>
      <c r="C307" s="13"/>
      <c r="D307" s="13"/>
      <c r="E307" s="14" t="str">
        <f t="shared" si="8"/>
        <v/>
      </c>
      <c r="F307" s="15" t="str">
        <f t="shared" si="9"/>
        <v/>
      </c>
    </row>
    <row r="308" spans="1:6" x14ac:dyDescent="0.2">
      <c r="A308" s="13"/>
      <c r="B308" s="13"/>
      <c r="C308" s="13"/>
      <c r="D308" s="13"/>
      <c r="E308" s="14" t="str">
        <f t="shared" si="8"/>
        <v/>
      </c>
      <c r="F308" s="15" t="str">
        <f t="shared" si="9"/>
        <v/>
      </c>
    </row>
    <row r="309" spans="1:6" x14ac:dyDescent="0.2">
      <c r="A309" s="13"/>
      <c r="B309" s="13"/>
      <c r="C309" s="13"/>
      <c r="D309" s="13"/>
      <c r="E309" s="14" t="str">
        <f t="shared" si="8"/>
        <v/>
      </c>
      <c r="F309" s="15" t="str">
        <f t="shared" si="9"/>
        <v/>
      </c>
    </row>
    <row r="310" spans="1:6" x14ac:dyDescent="0.2">
      <c r="A310" s="13"/>
      <c r="B310" s="13"/>
      <c r="C310" s="13"/>
      <c r="D310" s="13"/>
      <c r="E310" s="14" t="str">
        <f t="shared" si="8"/>
        <v/>
      </c>
      <c r="F310" s="15" t="str">
        <f t="shared" si="9"/>
        <v/>
      </c>
    </row>
    <row r="311" spans="1:6" x14ac:dyDescent="0.2">
      <c r="A311" s="13"/>
      <c r="B311" s="13"/>
      <c r="C311" s="13"/>
      <c r="D311" s="13"/>
      <c r="E311" s="14" t="str">
        <f t="shared" si="8"/>
        <v/>
      </c>
      <c r="F311" s="15" t="str">
        <f t="shared" si="9"/>
        <v/>
      </c>
    </row>
    <row r="312" spans="1:6" x14ac:dyDescent="0.2">
      <c r="A312" s="13"/>
      <c r="B312" s="13"/>
      <c r="C312" s="13"/>
      <c r="D312" s="13"/>
      <c r="E312" s="14" t="str">
        <f t="shared" si="8"/>
        <v/>
      </c>
      <c r="F312" s="15" t="str">
        <f t="shared" si="9"/>
        <v/>
      </c>
    </row>
    <row r="313" spans="1:6" x14ac:dyDescent="0.2">
      <c r="A313" s="13"/>
      <c r="B313" s="13"/>
      <c r="C313" s="13"/>
      <c r="D313" s="13"/>
      <c r="E313" s="14" t="str">
        <f t="shared" si="8"/>
        <v/>
      </c>
      <c r="F313" s="15" t="str">
        <f t="shared" si="9"/>
        <v/>
      </c>
    </row>
    <row r="314" spans="1:6" x14ac:dyDescent="0.2">
      <c r="A314" s="13"/>
      <c r="B314" s="13"/>
      <c r="C314" s="13"/>
      <c r="D314" s="13"/>
      <c r="E314" s="14" t="str">
        <f t="shared" si="8"/>
        <v/>
      </c>
      <c r="F314" s="15" t="str">
        <f t="shared" si="9"/>
        <v/>
      </c>
    </row>
    <row r="315" spans="1:6" x14ac:dyDescent="0.2">
      <c r="A315" s="13"/>
      <c r="B315" s="13"/>
      <c r="C315" s="13"/>
      <c r="D315" s="13"/>
      <c r="E315" s="14" t="str">
        <f t="shared" si="8"/>
        <v/>
      </c>
      <c r="F315" s="15" t="str">
        <f t="shared" si="9"/>
        <v/>
      </c>
    </row>
    <row r="316" spans="1:6" x14ac:dyDescent="0.2">
      <c r="A316" s="13"/>
      <c r="B316" s="13"/>
      <c r="C316" s="13"/>
      <c r="D316" s="13"/>
      <c r="E316" s="14" t="str">
        <f t="shared" si="8"/>
        <v/>
      </c>
      <c r="F316" s="15" t="str">
        <f t="shared" si="9"/>
        <v/>
      </c>
    </row>
    <row r="317" spans="1:6" x14ac:dyDescent="0.2">
      <c r="A317" s="13"/>
      <c r="B317" s="13"/>
      <c r="C317" s="13"/>
      <c r="D317" s="13"/>
      <c r="E317" s="14" t="str">
        <f t="shared" si="8"/>
        <v/>
      </c>
      <c r="F317" s="15" t="str">
        <f t="shared" si="9"/>
        <v/>
      </c>
    </row>
    <row r="318" spans="1:6" x14ac:dyDescent="0.2">
      <c r="A318" s="13"/>
      <c r="B318" s="13"/>
      <c r="C318" s="13"/>
      <c r="D318" s="13"/>
      <c r="E318" s="14" t="str">
        <f t="shared" si="8"/>
        <v/>
      </c>
      <c r="F318" s="15" t="str">
        <f t="shared" si="9"/>
        <v/>
      </c>
    </row>
    <row r="319" spans="1:6" x14ac:dyDescent="0.2">
      <c r="A319" s="13"/>
      <c r="B319" s="13"/>
      <c r="C319" s="13"/>
      <c r="D319" s="13"/>
      <c r="E319" s="14" t="str">
        <f t="shared" si="8"/>
        <v/>
      </c>
      <c r="F319" s="15" t="str">
        <f t="shared" si="9"/>
        <v/>
      </c>
    </row>
    <row r="320" spans="1:6" x14ac:dyDescent="0.2">
      <c r="A320" s="13"/>
      <c r="B320" s="13"/>
      <c r="C320" s="13"/>
      <c r="D320" s="13"/>
      <c r="E320" s="14" t="str">
        <f t="shared" si="8"/>
        <v/>
      </c>
      <c r="F320" s="15" t="str">
        <f t="shared" si="9"/>
        <v/>
      </c>
    </row>
    <row r="321" spans="1:6" x14ac:dyDescent="0.2">
      <c r="A321" s="13"/>
      <c r="B321" s="13"/>
      <c r="C321" s="13"/>
      <c r="D321" s="13"/>
      <c r="E321" s="14" t="str">
        <f t="shared" si="8"/>
        <v/>
      </c>
      <c r="F321" s="15" t="str">
        <f t="shared" si="9"/>
        <v/>
      </c>
    </row>
    <row r="322" spans="1:6" x14ac:dyDescent="0.2">
      <c r="A322" s="13"/>
      <c r="B322" s="13"/>
      <c r="C322" s="13"/>
      <c r="D322" s="13"/>
      <c r="E322" s="14" t="str">
        <f t="shared" si="8"/>
        <v/>
      </c>
      <c r="F322" s="15" t="str">
        <f t="shared" si="9"/>
        <v/>
      </c>
    </row>
    <row r="323" spans="1:6" x14ac:dyDescent="0.2">
      <c r="A323" s="13"/>
      <c r="B323" s="13"/>
      <c r="C323" s="13"/>
      <c r="D323" s="13"/>
      <c r="E323" s="14" t="str">
        <f t="shared" si="8"/>
        <v/>
      </c>
      <c r="F323" s="15" t="str">
        <f t="shared" si="9"/>
        <v/>
      </c>
    </row>
    <row r="324" spans="1:6" x14ac:dyDescent="0.2">
      <c r="A324" s="13"/>
      <c r="B324" s="13"/>
      <c r="C324" s="13"/>
      <c r="D324" s="13"/>
      <c r="E324" s="14" t="str">
        <f t="shared" si="8"/>
        <v/>
      </c>
      <c r="F324" s="15" t="str">
        <f t="shared" si="9"/>
        <v/>
      </c>
    </row>
    <row r="325" spans="1:6" x14ac:dyDescent="0.2">
      <c r="A325" s="13"/>
      <c r="B325" s="13"/>
      <c r="C325" s="13"/>
      <c r="D325" s="13"/>
      <c r="E325" s="14" t="str">
        <f t="shared" ref="E325:E388" si="10">IF(OR(B325="",D325=""),"",IF(AND(B325="Autour du pic",D325="Rapide"),"Vigilance renforcée",IF(OR(B325="Autour du pic",D325="Rapide"),"Vigilance","Standard")))</f>
        <v/>
      </c>
      <c r="F325" s="15" t="str">
        <f t="shared" ref="F325:F388" si="11">IF(E325="","",IF(E325="Vigilance renforcée","Alléger les sauts et les courses répétées ; interroger le genou et le talon à chaque séance.",IF(E325="Vigilance","Rester attentif aux plaintes au genou et au talon ; éviter les hausses brutales de volume.","Aucune précaution particulière liée à la croissance.")))</f>
        <v/>
      </c>
    </row>
    <row r="326" spans="1:6" x14ac:dyDescent="0.2">
      <c r="A326" s="13"/>
      <c r="B326" s="13"/>
      <c r="C326" s="13"/>
      <c r="D326" s="13"/>
      <c r="E326" s="14" t="str">
        <f t="shared" si="10"/>
        <v/>
      </c>
      <c r="F326" s="15" t="str">
        <f t="shared" si="11"/>
        <v/>
      </c>
    </row>
    <row r="327" spans="1:6" x14ac:dyDescent="0.2">
      <c r="A327" s="13"/>
      <c r="B327" s="13"/>
      <c r="C327" s="13"/>
      <c r="D327" s="13"/>
      <c r="E327" s="14" t="str">
        <f t="shared" si="10"/>
        <v/>
      </c>
      <c r="F327" s="15" t="str">
        <f t="shared" si="11"/>
        <v/>
      </c>
    </row>
    <row r="328" spans="1:6" x14ac:dyDescent="0.2">
      <c r="A328" s="13"/>
      <c r="B328" s="13"/>
      <c r="C328" s="13"/>
      <c r="D328" s="13"/>
      <c r="E328" s="14" t="str">
        <f t="shared" si="10"/>
        <v/>
      </c>
      <c r="F328" s="15" t="str">
        <f t="shared" si="11"/>
        <v/>
      </c>
    </row>
    <row r="329" spans="1:6" x14ac:dyDescent="0.2">
      <c r="A329" s="13"/>
      <c r="B329" s="13"/>
      <c r="C329" s="13"/>
      <c r="D329" s="13"/>
      <c r="E329" s="14" t="str">
        <f t="shared" si="10"/>
        <v/>
      </c>
      <c r="F329" s="15" t="str">
        <f t="shared" si="11"/>
        <v/>
      </c>
    </row>
    <row r="330" spans="1:6" x14ac:dyDescent="0.2">
      <c r="A330" s="13"/>
      <c r="B330" s="13"/>
      <c r="C330" s="13"/>
      <c r="D330" s="13"/>
      <c r="E330" s="14" t="str">
        <f t="shared" si="10"/>
        <v/>
      </c>
      <c r="F330" s="15" t="str">
        <f t="shared" si="11"/>
        <v/>
      </c>
    </row>
    <row r="331" spans="1:6" x14ac:dyDescent="0.2">
      <c r="A331" s="13"/>
      <c r="B331" s="13"/>
      <c r="C331" s="13"/>
      <c r="D331" s="13"/>
      <c r="E331" s="14" t="str">
        <f t="shared" si="10"/>
        <v/>
      </c>
      <c r="F331" s="15" t="str">
        <f t="shared" si="11"/>
        <v/>
      </c>
    </row>
    <row r="332" spans="1:6" x14ac:dyDescent="0.2">
      <c r="A332" s="13"/>
      <c r="B332" s="13"/>
      <c r="C332" s="13"/>
      <c r="D332" s="13"/>
      <c r="E332" s="14" t="str">
        <f t="shared" si="10"/>
        <v/>
      </c>
      <c r="F332" s="15" t="str">
        <f t="shared" si="11"/>
        <v/>
      </c>
    </row>
    <row r="333" spans="1:6" x14ac:dyDescent="0.2">
      <c r="A333" s="13"/>
      <c r="B333" s="13"/>
      <c r="C333" s="13"/>
      <c r="D333" s="13"/>
      <c r="E333" s="14" t="str">
        <f t="shared" si="10"/>
        <v/>
      </c>
      <c r="F333" s="15" t="str">
        <f t="shared" si="11"/>
        <v/>
      </c>
    </row>
    <row r="334" spans="1:6" x14ac:dyDescent="0.2">
      <c r="A334" s="13"/>
      <c r="B334" s="13"/>
      <c r="C334" s="13"/>
      <c r="D334" s="13"/>
      <c r="E334" s="14" t="str">
        <f t="shared" si="10"/>
        <v/>
      </c>
      <c r="F334" s="15" t="str">
        <f t="shared" si="11"/>
        <v/>
      </c>
    </row>
    <row r="335" spans="1:6" x14ac:dyDescent="0.2">
      <c r="A335" s="13"/>
      <c r="B335" s="13"/>
      <c r="C335" s="13"/>
      <c r="D335" s="13"/>
      <c r="E335" s="14" t="str">
        <f t="shared" si="10"/>
        <v/>
      </c>
      <c r="F335" s="15" t="str">
        <f t="shared" si="11"/>
        <v/>
      </c>
    </row>
    <row r="336" spans="1:6" x14ac:dyDescent="0.2">
      <c r="A336" s="13"/>
      <c r="B336" s="13"/>
      <c r="C336" s="13"/>
      <c r="D336" s="13"/>
      <c r="E336" s="14" t="str">
        <f t="shared" si="10"/>
        <v/>
      </c>
      <c r="F336" s="15" t="str">
        <f t="shared" si="11"/>
        <v/>
      </c>
    </row>
    <row r="337" spans="1:6" x14ac:dyDescent="0.2">
      <c r="A337" s="13"/>
      <c r="B337" s="13"/>
      <c r="C337" s="13"/>
      <c r="D337" s="13"/>
      <c r="E337" s="14" t="str">
        <f t="shared" si="10"/>
        <v/>
      </c>
      <c r="F337" s="15" t="str">
        <f t="shared" si="11"/>
        <v/>
      </c>
    </row>
    <row r="338" spans="1:6" x14ac:dyDescent="0.2">
      <c r="A338" s="13"/>
      <c r="B338" s="13"/>
      <c r="C338" s="13"/>
      <c r="D338" s="13"/>
      <c r="E338" s="14" t="str">
        <f t="shared" si="10"/>
        <v/>
      </c>
      <c r="F338" s="15" t="str">
        <f t="shared" si="11"/>
        <v/>
      </c>
    </row>
    <row r="339" spans="1:6" x14ac:dyDescent="0.2">
      <c r="A339" s="13"/>
      <c r="B339" s="13"/>
      <c r="C339" s="13"/>
      <c r="D339" s="13"/>
      <c r="E339" s="14" t="str">
        <f t="shared" si="10"/>
        <v/>
      </c>
      <c r="F339" s="15" t="str">
        <f t="shared" si="11"/>
        <v/>
      </c>
    </row>
    <row r="340" spans="1:6" x14ac:dyDescent="0.2">
      <c r="A340" s="13"/>
      <c r="B340" s="13"/>
      <c r="C340" s="13"/>
      <c r="D340" s="13"/>
      <c r="E340" s="14" t="str">
        <f t="shared" si="10"/>
        <v/>
      </c>
      <c r="F340" s="15" t="str">
        <f t="shared" si="11"/>
        <v/>
      </c>
    </row>
    <row r="341" spans="1:6" x14ac:dyDescent="0.2">
      <c r="A341" s="13"/>
      <c r="B341" s="13"/>
      <c r="C341" s="13"/>
      <c r="D341" s="13"/>
      <c r="E341" s="14" t="str">
        <f t="shared" si="10"/>
        <v/>
      </c>
      <c r="F341" s="15" t="str">
        <f t="shared" si="11"/>
        <v/>
      </c>
    </row>
    <row r="342" spans="1:6" x14ac:dyDescent="0.2">
      <c r="A342" s="13"/>
      <c r="B342" s="13"/>
      <c r="C342" s="13"/>
      <c r="D342" s="13"/>
      <c r="E342" s="14" t="str">
        <f t="shared" si="10"/>
        <v/>
      </c>
      <c r="F342" s="15" t="str">
        <f t="shared" si="11"/>
        <v/>
      </c>
    </row>
    <row r="343" spans="1:6" x14ac:dyDescent="0.2">
      <c r="A343" s="13"/>
      <c r="B343" s="13"/>
      <c r="C343" s="13"/>
      <c r="D343" s="13"/>
      <c r="E343" s="14" t="str">
        <f t="shared" si="10"/>
        <v/>
      </c>
      <c r="F343" s="15" t="str">
        <f t="shared" si="11"/>
        <v/>
      </c>
    </row>
    <row r="344" spans="1:6" x14ac:dyDescent="0.2">
      <c r="A344" s="13"/>
      <c r="B344" s="13"/>
      <c r="C344" s="13"/>
      <c r="D344" s="13"/>
      <c r="E344" s="14" t="str">
        <f t="shared" si="10"/>
        <v/>
      </c>
      <c r="F344" s="15" t="str">
        <f t="shared" si="11"/>
        <v/>
      </c>
    </row>
    <row r="345" spans="1:6" x14ac:dyDescent="0.2">
      <c r="A345" s="13"/>
      <c r="B345" s="13"/>
      <c r="C345" s="13"/>
      <c r="D345" s="13"/>
      <c r="E345" s="14" t="str">
        <f t="shared" si="10"/>
        <v/>
      </c>
      <c r="F345" s="15" t="str">
        <f t="shared" si="11"/>
        <v/>
      </c>
    </row>
    <row r="346" spans="1:6" x14ac:dyDescent="0.2">
      <c r="A346" s="13"/>
      <c r="B346" s="13"/>
      <c r="C346" s="13"/>
      <c r="D346" s="13"/>
      <c r="E346" s="14" t="str">
        <f t="shared" si="10"/>
        <v/>
      </c>
      <c r="F346" s="15" t="str">
        <f t="shared" si="11"/>
        <v/>
      </c>
    </row>
    <row r="347" spans="1:6" x14ac:dyDescent="0.2">
      <c r="A347" s="13"/>
      <c r="B347" s="13"/>
      <c r="C347" s="13"/>
      <c r="D347" s="13"/>
      <c r="E347" s="14" t="str">
        <f t="shared" si="10"/>
        <v/>
      </c>
      <c r="F347" s="15" t="str">
        <f t="shared" si="11"/>
        <v/>
      </c>
    </row>
    <row r="348" spans="1:6" x14ac:dyDescent="0.2">
      <c r="A348" s="13"/>
      <c r="B348" s="13"/>
      <c r="C348" s="13"/>
      <c r="D348" s="13"/>
      <c r="E348" s="14" t="str">
        <f t="shared" si="10"/>
        <v/>
      </c>
      <c r="F348" s="15" t="str">
        <f t="shared" si="11"/>
        <v/>
      </c>
    </row>
    <row r="349" spans="1:6" x14ac:dyDescent="0.2">
      <c r="A349" s="13"/>
      <c r="B349" s="13"/>
      <c r="C349" s="13"/>
      <c r="D349" s="13"/>
      <c r="E349" s="14" t="str">
        <f t="shared" si="10"/>
        <v/>
      </c>
      <c r="F349" s="15" t="str">
        <f t="shared" si="11"/>
        <v/>
      </c>
    </row>
    <row r="350" spans="1:6" x14ac:dyDescent="0.2">
      <c r="A350" s="13"/>
      <c r="B350" s="13"/>
      <c r="C350" s="13"/>
      <c r="D350" s="13"/>
      <c r="E350" s="14" t="str">
        <f t="shared" si="10"/>
        <v/>
      </c>
      <c r="F350" s="15" t="str">
        <f t="shared" si="11"/>
        <v/>
      </c>
    </row>
    <row r="351" spans="1:6" x14ac:dyDescent="0.2">
      <c r="A351" s="13"/>
      <c r="B351" s="13"/>
      <c r="C351" s="13"/>
      <c r="D351" s="13"/>
      <c r="E351" s="14" t="str">
        <f t="shared" si="10"/>
        <v/>
      </c>
      <c r="F351" s="15" t="str">
        <f t="shared" si="11"/>
        <v/>
      </c>
    </row>
    <row r="352" spans="1:6" x14ac:dyDescent="0.2">
      <c r="A352" s="13"/>
      <c r="B352" s="13"/>
      <c r="C352" s="13"/>
      <c r="D352" s="13"/>
      <c r="E352" s="14" t="str">
        <f t="shared" si="10"/>
        <v/>
      </c>
      <c r="F352" s="15" t="str">
        <f t="shared" si="11"/>
        <v/>
      </c>
    </row>
    <row r="353" spans="1:6" x14ac:dyDescent="0.2">
      <c r="A353" s="13"/>
      <c r="B353" s="13"/>
      <c r="C353" s="13"/>
      <c r="D353" s="13"/>
      <c r="E353" s="14" t="str">
        <f t="shared" si="10"/>
        <v/>
      </c>
      <c r="F353" s="15" t="str">
        <f t="shared" si="11"/>
        <v/>
      </c>
    </row>
    <row r="354" spans="1:6" x14ac:dyDescent="0.2">
      <c r="A354" s="13"/>
      <c r="B354" s="13"/>
      <c r="C354" s="13"/>
      <c r="D354" s="13"/>
      <c r="E354" s="14" t="str">
        <f t="shared" si="10"/>
        <v/>
      </c>
      <c r="F354" s="15" t="str">
        <f t="shared" si="11"/>
        <v/>
      </c>
    </row>
    <row r="355" spans="1:6" x14ac:dyDescent="0.2">
      <c r="A355" s="13"/>
      <c r="B355" s="13"/>
      <c r="C355" s="13"/>
      <c r="D355" s="13"/>
      <c r="E355" s="14" t="str">
        <f t="shared" si="10"/>
        <v/>
      </c>
      <c r="F355" s="15" t="str">
        <f t="shared" si="11"/>
        <v/>
      </c>
    </row>
    <row r="356" spans="1:6" x14ac:dyDescent="0.2">
      <c r="A356" s="13"/>
      <c r="B356" s="13"/>
      <c r="C356" s="13"/>
      <c r="D356" s="13"/>
      <c r="E356" s="14" t="str">
        <f t="shared" si="10"/>
        <v/>
      </c>
      <c r="F356" s="15" t="str">
        <f t="shared" si="11"/>
        <v/>
      </c>
    </row>
    <row r="357" spans="1:6" x14ac:dyDescent="0.2">
      <c r="A357" s="13"/>
      <c r="B357" s="13"/>
      <c r="C357" s="13"/>
      <c r="D357" s="13"/>
      <c r="E357" s="14" t="str">
        <f t="shared" si="10"/>
        <v/>
      </c>
      <c r="F357" s="15" t="str">
        <f t="shared" si="11"/>
        <v/>
      </c>
    </row>
    <row r="358" spans="1:6" x14ac:dyDescent="0.2">
      <c r="A358" s="13"/>
      <c r="B358" s="13"/>
      <c r="C358" s="13"/>
      <c r="D358" s="13"/>
      <c r="E358" s="14" t="str">
        <f t="shared" si="10"/>
        <v/>
      </c>
      <c r="F358" s="15" t="str">
        <f t="shared" si="11"/>
        <v/>
      </c>
    </row>
    <row r="359" spans="1:6" x14ac:dyDescent="0.2">
      <c r="A359" s="13"/>
      <c r="B359" s="13"/>
      <c r="C359" s="13"/>
      <c r="D359" s="13"/>
      <c r="E359" s="14" t="str">
        <f t="shared" si="10"/>
        <v/>
      </c>
      <c r="F359" s="15" t="str">
        <f t="shared" si="11"/>
        <v/>
      </c>
    </row>
    <row r="360" spans="1:6" x14ac:dyDescent="0.2">
      <c r="A360" s="13"/>
      <c r="B360" s="13"/>
      <c r="C360" s="13"/>
      <c r="D360" s="13"/>
      <c r="E360" s="14" t="str">
        <f t="shared" si="10"/>
        <v/>
      </c>
      <c r="F360" s="15" t="str">
        <f t="shared" si="11"/>
        <v/>
      </c>
    </row>
    <row r="361" spans="1:6" x14ac:dyDescent="0.2">
      <c r="A361" s="13"/>
      <c r="B361" s="13"/>
      <c r="C361" s="13"/>
      <c r="D361" s="13"/>
      <c r="E361" s="14" t="str">
        <f t="shared" si="10"/>
        <v/>
      </c>
      <c r="F361" s="15" t="str">
        <f t="shared" si="11"/>
        <v/>
      </c>
    </row>
    <row r="362" spans="1:6" x14ac:dyDescent="0.2">
      <c r="A362" s="13"/>
      <c r="B362" s="13"/>
      <c r="C362" s="13"/>
      <c r="D362" s="13"/>
      <c r="E362" s="14" t="str">
        <f t="shared" si="10"/>
        <v/>
      </c>
      <c r="F362" s="15" t="str">
        <f t="shared" si="11"/>
        <v/>
      </c>
    </row>
    <row r="363" spans="1:6" x14ac:dyDescent="0.2">
      <c r="A363" s="13"/>
      <c r="B363" s="13"/>
      <c r="C363" s="13"/>
      <c r="D363" s="13"/>
      <c r="E363" s="14" t="str">
        <f t="shared" si="10"/>
        <v/>
      </c>
      <c r="F363" s="15" t="str">
        <f t="shared" si="11"/>
        <v/>
      </c>
    </row>
    <row r="364" spans="1:6" x14ac:dyDescent="0.2">
      <c r="A364" s="13"/>
      <c r="B364" s="13"/>
      <c r="C364" s="13"/>
      <c r="D364" s="13"/>
      <c r="E364" s="14" t="str">
        <f t="shared" si="10"/>
        <v/>
      </c>
      <c r="F364" s="15" t="str">
        <f t="shared" si="11"/>
        <v/>
      </c>
    </row>
    <row r="365" spans="1:6" x14ac:dyDescent="0.2">
      <c r="A365" s="13"/>
      <c r="B365" s="13"/>
      <c r="C365" s="13"/>
      <c r="D365" s="13"/>
      <c r="E365" s="14" t="str">
        <f t="shared" si="10"/>
        <v/>
      </c>
      <c r="F365" s="15" t="str">
        <f t="shared" si="11"/>
        <v/>
      </c>
    </row>
    <row r="366" spans="1:6" x14ac:dyDescent="0.2">
      <c r="A366" s="13"/>
      <c r="B366" s="13"/>
      <c r="C366" s="13"/>
      <c r="D366" s="13"/>
      <c r="E366" s="14" t="str">
        <f t="shared" si="10"/>
        <v/>
      </c>
      <c r="F366" s="15" t="str">
        <f t="shared" si="11"/>
        <v/>
      </c>
    </row>
    <row r="367" spans="1:6" x14ac:dyDescent="0.2">
      <c r="A367" s="13"/>
      <c r="B367" s="13"/>
      <c r="C367" s="13"/>
      <c r="D367" s="13"/>
      <c r="E367" s="14" t="str">
        <f t="shared" si="10"/>
        <v/>
      </c>
      <c r="F367" s="15" t="str">
        <f t="shared" si="11"/>
        <v/>
      </c>
    </row>
    <row r="368" spans="1:6" x14ac:dyDescent="0.2">
      <c r="A368" s="13"/>
      <c r="B368" s="13"/>
      <c r="C368" s="13"/>
      <c r="D368" s="13"/>
      <c r="E368" s="14" t="str">
        <f t="shared" si="10"/>
        <v/>
      </c>
      <c r="F368" s="15" t="str">
        <f t="shared" si="11"/>
        <v/>
      </c>
    </row>
    <row r="369" spans="1:6" x14ac:dyDescent="0.2">
      <c r="A369" s="13"/>
      <c r="B369" s="13"/>
      <c r="C369" s="13"/>
      <c r="D369" s="13"/>
      <c r="E369" s="14" t="str">
        <f t="shared" si="10"/>
        <v/>
      </c>
      <c r="F369" s="15" t="str">
        <f t="shared" si="11"/>
        <v/>
      </c>
    </row>
    <row r="370" spans="1:6" x14ac:dyDescent="0.2">
      <c r="A370" s="13"/>
      <c r="B370" s="13"/>
      <c r="C370" s="13"/>
      <c r="D370" s="13"/>
      <c r="E370" s="14" t="str">
        <f t="shared" si="10"/>
        <v/>
      </c>
      <c r="F370" s="15" t="str">
        <f t="shared" si="11"/>
        <v/>
      </c>
    </row>
    <row r="371" spans="1:6" x14ac:dyDescent="0.2">
      <c r="A371" s="13"/>
      <c r="B371" s="13"/>
      <c r="C371" s="13"/>
      <c r="D371" s="13"/>
      <c r="E371" s="14" t="str">
        <f t="shared" si="10"/>
        <v/>
      </c>
      <c r="F371" s="15" t="str">
        <f t="shared" si="11"/>
        <v/>
      </c>
    </row>
    <row r="372" spans="1:6" x14ac:dyDescent="0.2">
      <c r="A372" s="13"/>
      <c r="B372" s="13"/>
      <c r="C372" s="13"/>
      <c r="D372" s="13"/>
      <c r="E372" s="14" t="str">
        <f t="shared" si="10"/>
        <v/>
      </c>
      <c r="F372" s="15" t="str">
        <f t="shared" si="11"/>
        <v/>
      </c>
    </row>
    <row r="373" spans="1:6" x14ac:dyDescent="0.2">
      <c r="A373" s="13"/>
      <c r="B373" s="13"/>
      <c r="C373" s="13"/>
      <c r="D373" s="13"/>
      <c r="E373" s="14" t="str">
        <f t="shared" si="10"/>
        <v/>
      </c>
      <c r="F373" s="15" t="str">
        <f t="shared" si="11"/>
        <v/>
      </c>
    </row>
    <row r="374" spans="1:6" x14ac:dyDescent="0.2">
      <c r="A374" s="13"/>
      <c r="B374" s="13"/>
      <c r="C374" s="13"/>
      <c r="D374" s="13"/>
      <c r="E374" s="14" t="str">
        <f t="shared" si="10"/>
        <v/>
      </c>
      <c r="F374" s="15" t="str">
        <f t="shared" si="11"/>
        <v/>
      </c>
    </row>
    <row r="375" spans="1:6" x14ac:dyDescent="0.2">
      <c r="A375" s="13"/>
      <c r="B375" s="13"/>
      <c r="C375" s="13"/>
      <c r="D375" s="13"/>
      <c r="E375" s="14" t="str">
        <f t="shared" si="10"/>
        <v/>
      </c>
      <c r="F375" s="15" t="str">
        <f t="shared" si="11"/>
        <v/>
      </c>
    </row>
    <row r="376" spans="1:6" x14ac:dyDescent="0.2">
      <c r="A376" s="13"/>
      <c r="B376" s="13"/>
      <c r="C376" s="13"/>
      <c r="D376" s="13"/>
      <c r="E376" s="14" t="str">
        <f t="shared" si="10"/>
        <v/>
      </c>
      <c r="F376" s="15" t="str">
        <f t="shared" si="11"/>
        <v/>
      </c>
    </row>
    <row r="377" spans="1:6" x14ac:dyDescent="0.2">
      <c r="A377" s="13"/>
      <c r="B377" s="13"/>
      <c r="C377" s="13"/>
      <c r="D377" s="13"/>
      <c r="E377" s="14" t="str">
        <f t="shared" si="10"/>
        <v/>
      </c>
      <c r="F377" s="15" t="str">
        <f t="shared" si="11"/>
        <v/>
      </c>
    </row>
    <row r="378" spans="1:6" x14ac:dyDescent="0.2">
      <c r="A378" s="13"/>
      <c r="B378" s="13"/>
      <c r="C378" s="13"/>
      <c r="D378" s="13"/>
      <c r="E378" s="14" t="str">
        <f t="shared" si="10"/>
        <v/>
      </c>
      <c r="F378" s="15" t="str">
        <f t="shared" si="11"/>
        <v/>
      </c>
    </row>
    <row r="379" spans="1:6" x14ac:dyDescent="0.2">
      <c r="A379" s="13"/>
      <c r="B379" s="13"/>
      <c r="C379" s="13"/>
      <c r="D379" s="13"/>
      <c r="E379" s="14" t="str">
        <f t="shared" si="10"/>
        <v/>
      </c>
      <c r="F379" s="15" t="str">
        <f t="shared" si="11"/>
        <v/>
      </c>
    </row>
    <row r="380" spans="1:6" x14ac:dyDescent="0.2">
      <c r="A380" s="13"/>
      <c r="B380" s="13"/>
      <c r="C380" s="13"/>
      <c r="D380" s="13"/>
      <c r="E380" s="14" t="str">
        <f t="shared" si="10"/>
        <v/>
      </c>
      <c r="F380" s="15" t="str">
        <f t="shared" si="11"/>
        <v/>
      </c>
    </row>
    <row r="381" spans="1:6" x14ac:dyDescent="0.2">
      <c r="A381" s="13"/>
      <c r="B381" s="13"/>
      <c r="C381" s="13"/>
      <c r="D381" s="13"/>
      <c r="E381" s="14" t="str">
        <f t="shared" si="10"/>
        <v/>
      </c>
      <c r="F381" s="15" t="str">
        <f t="shared" si="11"/>
        <v/>
      </c>
    </row>
    <row r="382" spans="1:6" x14ac:dyDescent="0.2">
      <c r="A382" s="13"/>
      <c r="B382" s="13"/>
      <c r="C382" s="13"/>
      <c r="D382" s="13"/>
      <c r="E382" s="14" t="str">
        <f t="shared" si="10"/>
        <v/>
      </c>
      <c r="F382" s="15" t="str">
        <f t="shared" si="11"/>
        <v/>
      </c>
    </row>
    <row r="383" spans="1:6" x14ac:dyDescent="0.2">
      <c r="A383" s="13"/>
      <c r="B383" s="13"/>
      <c r="C383" s="13"/>
      <c r="D383" s="13"/>
      <c r="E383" s="14" t="str">
        <f t="shared" si="10"/>
        <v/>
      </c>
      <c r="F383" s="15" t="str">
        <f t="shared" si="11"/>
        <v/>
      </c>
    </row>
    <row r="384" spans="1:6" x14ac:dyDescent="0.2">
      <c r="A384" s="13"/>
      <c r="B384" s="13"/>
      <c r="C384" s="13"/>
      <c r="D384" s="13"/>
      <c r="E384" s="14" t="str">
        <f t="shared" si="10"/>
        <v/>
      </c>
      <c r="F384" s="15" t="str">
        <f t="shared" si="11"/>
        <v/>
      </c>
    </row>
    <row r="385" spans="1:6" x14ac:dyDescent="0.2">
      <c r="A385" s="13"/>
      <c r="B385" s="13"/>
      <c r="C385" s="13"/>
      <c r="D385" s="13"/>
      <c r="E385" s="14" t="str">
        <f t="shared" si="10"/>
        <v/>
      </c>
      <c r="F385" s="15" t="str">
        <f t="shared" si="11"/>
        <v/>
      </c>
    </row>
    <row r="386" spans="1:6" x14ac:dyDescent="0.2">
      <c r="A386" s="13"/>
      <c r="B386" s="13"/>
      <c r="C386" s="13"/>
      <c r="D386" s="13"/>
      <c r="E386" s="14" t="str">
        <f t="shared" si="10"/>
        <v/>
      </c>
      <c r="F386" s="15" t="str">
        <f t="shared" si="11"/>
        <v/>
      </c>
    </row>
    <row r="387" spans="1:6" x14ac:dyDescent="0.2">
      <c r="A387" s="13"/>
      <c r="B387" s="13"/>
      <c r="C387" s="13"/>
      <c r="D387" s="13"/>
      <c r="E387" s="14" t="str">
        <f t="shared" si="10"/>
        <v/>
      </c>
      <c r="F387" s="15" t="str">
        <f t="shared" si="11"/>
        <v/>
      </c>
    </row>
    <row r="388" spans="1:6" x14ac:dyDescent="0.2">
      <c r="A388" s="13"/>
      <c r="B388" s="13"/>
      <c r="C388" s="13"/>
      <c r="D388" s="13"/>
      <c r="E388" s="14" t="str">
        <f t="shared" si="10"/>
        <v/>
      </c>
      <c r="F388" s="15" t="str">
        <f t="shared" si="11"/>
        <v/>
      </c>
    </row>
    <row r="389" spans="1:6" x14ac:dyDescent="0.2">
      <c r="A389" s="13"/>
      <c r="B389" s="13"/>
      <c r="C389" s="13"/>
      <c r="D389" s="13"/>
      <c r="E389" s="14" t="str">
        <f t="shared" ref="E389:E452" si="12">IF(OR(B389="",D389=""),"",IF(AND(B389="Autour du pic",D389="Rapide"),"Vigilance renforcée",IF(OR(B389="Autour du pic",D389="Rapide"),"Vigilance","Standard")))</f>
        <v/>
      </c>
      <c r="F389" s="15" t="str">
        <f t="shared" ref="F389:F452" si="13">IF(E389="","",IF(E389="Vigilance renforcée","Alléger les sauts et les courses répétées ; interroger le genou et le talon à chaque séance.",IF(E389="Vigilance","Rester attentif aux plaintes au genou et au talon ; éviter les hausses brutales de volume.","Aucune précaution particulière liée à la croissance.")))</f>
        <v/>
      </c>
    </row>
    <row r="390" spans="1:6" x14ac:dyDescent="0.2">
      <c r="A390" s="13"/>
      <c r="B390" s="13"/>
      <c r="C390" s="13"/>
      <c r="D390" s="13"/>
      <c r="E390" s="14" t="str">
        <f t="shared" si="12"/>
        <v/>
      </c>
      <c r="F390" s="15" t="str">
        <f t="shared" si="13"/>
        <v/>
      </c>
    </row>
    <row r="391" spans="1:6" x14ac:dyDescent="0.2">
      <c r="A391" s="13"/>
      <c r="B391" s="13"/>
      <c r="C391" s="13"/>
      <c r="D391" s="13"/>
      <c r="E391" s="14" t="str">
        <f t="shared" si="12"/>
        <v/>
      </c>
      <c r="F391" s="15" t="str">
        <f t="shared" si="13"/>
        <v/>
      </c>
    </row>
    <row r="392" spans="1:6" x14ac:dyDescent="0.2">
      <c r="A392" s="13"/>
      <c r="B392" s="13"/>
      <c r="C392" s="13"/>
      <c r="D392" s="13"/>
      <c r="E392" s="14" t="str">
        <f t="shared" si="12"/>
        <v/>
      </c>
      <c r="F392" s="15" t="str">
        <f t="shared" si="13"/>
        <v/>
      </c>
    </row>
    <row r="393" spans="1:6" x14ac:dyDescent="0.2">
      <c r="A393" s="13"/>
      <c r="B393" s="13"/>
      <c r="C393" s="13"/>
      <c r="D393" s="13"/>
      <c r="E393" s="14" t="str">
        <f t="shared" si="12"/>
        <v/>
      </c>
      <c r="F393" s="15" t="str">
        <f t="shared" si="13"/>
        <v/>
      </c>
    </row>
    <row r="394" spans="1:6" x14ac:dyDescent="0.2">
      <c r="A394" s="13"/>
      <c r="B394" s="13"/>
      <c r="C394" s="13"/>
      <c r="D394" s="13"/>
      <c r="E394" s="14" t="str">
        <f t="shared" si="12"/>
        <v/>
      </c>
      <c r="F394" s="15" t="str">
        <f t="shared" si="13"/>
        <v/>
      </c>
    </row>
    <row r="395" spans="1:6" x14ac:dyDescent="0.2">
      <c r="A395" s="13"/>
      <c r="B395" s="13"/>
      <c r="C395" s="13"/>
      <c r="D395" s="13"/>
      <c r="E395" s="14" t="str">
        <f t="shared" si="12"/>
        <v/>
      </c>
      <c r="F395" s="15" t="str">
        <f t="shared" si="13"/>
        <v/>
      </c>
    </row>
    <row r="396" spans="1:6" x14ac:dyDescent="0.2">
      <c r="A396" s="13"/>
      <c r="B396" s="13"/>
      <c r="C396" s="13"/>
      <c r="D396" s="13"/>
      <c r="E396" s="14" t="str">
        <f t="shared" si="12"/>
        <v/>
      </c>
      <c r="F396" s="15" t="str">
        <f t="shared" si="13"/>
        <v/>
      </c>
    </row>
    <row r="397" spans="1:6" x14ac:dyDescent="0.2">
      <c r="A397" s="13"/>
      <c r="B397" s="13"/>
      <c r="C397" s="13"/>
      <c r="D397" s="13"/>
      <c r="E397" s="14" t="str">
        <f t="shared" si="12"/>
        <v/>
      </c>
      <c r="F397" s="15" t="str">
        <f t="shared" si="13"/>
        <v/>
      </c>
    </row>
    <row r="398" spans="1:6" x14ac:dyDescent="0.2">
      <c r="A398" s="13"/>
      <c r="B398" s="13"/>
      <c r="C398" s="13"/>
      <c r="D398" s="13"/>
      <c r="E398" s="14" t="str">
        <f t="shared" si="12"/>
        <v/>
      </c>
      <c r="F398" s="15" t="str">
        <f t="shared" si="13"/>
        <v/>
      </c>
    </row>
    <row r="399" spans="1:6" x14ac:dyDescent="0.2">
      <c r="A399" s="13"/>
      <c r="B399" s="13"/>
      <c r="C399" s="13"/>
      <c r="D399" s="13"/>
      <c r="E399" s="14" t="str">
        <f t="shared" si="12"/>
        <v/>
      </c>
      <c r="F399" s="15" t="str">
        <f t="shared" si="13"/>
        <v/>
      </c>
    </row>
    <row r="400" spans="1:6" x14ac:dyDescent="0.2">
      <c r="A400" s="13"/>
      <c r="B400" s="13"/>
      <c r="C400" s="13"/>
      <c r="D400" s="13"/>
      <c r="E400" s="14" t="str">
        <f t="shared" si="12"/>
        <v/>
      </c>
      <c r="F400" s="15" t="str">
        <f t="shared" si="13"/>
        <v/>
      </c>
    </row>
    <row r="401" spans="1:6" x14ac:dyDescent="0.2">
      <c r="A401" s="13"/>
      <c r="B401" s="13"/>
      <c r="C401" s="13"/>
      <c r="D401" s="13"/>
      <c r="E401" s="14" t="str">
        <f t="shared" si="12"/>
        <v/>
      </c>
      <c r="F401" s="15" t="str">
        <f t="shared" si="13"/>
        <v/>
      </c>
    </row>
    <row r="402" spans="1:6" x14ac:dyDescent="0.2">
      <c r="A402" s="13"/>
      <c r="B402" s="13"/>
      <c r="C402" s="13"/>
      <c r="D402" s="13"/>
      <c r="E402" s="14" t="str">
        <f t="shared" si="12"/>
        <v/>
      </c>
      <c r="F402" s="15" t="str">
        <f t="shared" si="13"/>
        <v/>
      </c>
    </row>
    <row r="403" spans="1:6" x14ac:dyDescent="0.2">
      <c r="A403" s="13"/>
      <c r="B403" s="13"/>
      <c r="C403" s="13"/>
      <c r="D403" s="13"/>
      <c r="E403" s="14" t="str">
        <f t="shared" si="12"/>
        <v/>
      </c>
      <c r="F403" s="15" t="str">
        <f t="shared" si="13"/>
        <v/>
      </c>
    </row>
    <row r="404" spans="1:6" x14ac:dyDescent="0.2">
      <c r="A404" s="13"/>
      <c r="B404" s="13"/>
      <c r="C404" s="13"/>
      <c r="D404" s="13"/>
      <c r="E404" s="14" t="str">
        <f t="shared" si="12"/>
        <v/>
      </c>
      <c r="F404" s="15" t="str">
        <f t="shared" si="13"/>
        <v/>
      </c>
    </row>
    <row r="405" spans="1:6" x14ac:dyDescent="0.2">
      <c r="A405" s="13"/>
      <c r="B405" s="13"/>
      <c r="C405" s="13"/>
      <c r="D405" s="13"/>
      <c r="E405" s="14" t="str">
        <f t="shared" si="12"/>
        <v/>
      </c>
      <c r="F405" s="15" t="str">
        <f t="shared" si="13"/>
        <v/>
      </c>
    </row>
    <row r="406" spans="1:6" x14ac:dyDescent="0.2">
      <c r="A406" s="13"/>
      <c r="B406" s="13"/>
      <c r="C406" s="13"/>
      <c r="D406" s="13"/>
      <c r="E406" s="14" t="str">
        <f t="shared" si="12"/>
        <v/>
      </c>
      <c r="F406" s="15" t="str">
        <f t="shared" si="13"/>
        <v/>
      </c>
    </row>
    <row r="407" spans="1:6" x14ac:dyDescent="0.2">
      <c r="A407" s="13"/>
      <c r="B407" s="13"/>
      <c r="C407" s="13"/>
      <c r="D407" s="13"/>
      <c r="E407" s="14" t="str">
        <f t="shared" si="12"/>
        <v/>
      </c>
      <c r="F407" s="15" t="str">
        <f t="shared" si="13"/>
        <v/>
      </c>
    </row>
    <row r="408" spans="1:6" x14ac:dyDescent="0.2">
      <c r="A408" s="13"/>
      <c r="B408" s="13"/>
      <c r="C408" s="13"/>
      <c r="D408" s="13"/>
      <c r="E408" s="14" t="str">
        <f t="shared" si="12"/>
        <v/>
      </c>
      <c r="F408" s="15" t="str">
        <f t="shared" si="13"/>
        <v/>
      </c>
    </row>
    <row r="409" spans="1:6" x14ac:dyDescent="0.2">
      <c r="A409" s="13"/>
      <c r="B409" s="13"/>
      <c r="C409" s="13"/>
      <c r="D409" s="13"/>
      <c r="E409" s="14" t="str">
        <f t="shared" si="12"/>
        <v/>
      </c>
      <c r="F409" s="15" t="str">
        <f t="shared" si="13"/>
        <v/>
      </c>
    </row>
    <row r="410" spans="1:6" x14ac:dyDescent="0.2">
      <c r="A410" s="13"/>
      <c r="B410" s="13"/>
      <c r="C410" s="13"/>
      <c r="D410" s="13"/>
      <c r="E410" s="14" t="str">
        <f t="shared" si="12"/>
        <v/>
      </c>
      <c r="F410" s="15" t="str">
        <f t="shared" si="13"/>
        <v/>
      </c>
    </row>
    <row r="411" spans="1:6" x14ac:dyDescent="0.2">
      <c r="A411" s="13"/>
      <c r="B411" s="13"/>
      <c r="C411" s="13"/>
      <c r="D411" s="13"/>
      <c r="E411" s="14" t="str">
        <f t="shared" si="12"/>
        <v/>
      </c>
      <c r="F411" s="15" t="str">
        <f t="shared" si="13"/>
        <v/>
      </c>
    </row>
    <row r="412" spans="1:6" x14ac:dyDescent="0.2">
      <c r="A412" s="13"/>
      <c r="B412" s="13"/>
      <c r="C412" s="13"/>
      <c r="D412" s="13"/>
      <c r="E412" s="14" t="str">
        <f t="shared" si="12"/>
        <v/>
      </c>
      <c r="F412" s="15" t="str">
        <f t="shared" si="13"/>
        <v/>
      </c>
    </row>
    <row r="413" spans="1:6" x14ac:dyDescent="0.2">
      <c r="A413" s="13"/>
      <c r="B413" s="13"/>
      <c r="C413" s="13"/>
      <c r="D413" s="13"/>
      <c r="E413" s="14" t="str">
        <f t="shared" si="12"/>
        <v/>
      </c>
      <c r="F413" s="15" t="str">
        <f t="shared" si="13"/>
        <v/>
      </c>
    </row>
    <row r="414" spans="1:6" x14ac:dyDescent="0.2">
      <c r="A414" s="13"/>
      <c r="B414" s="13"/>
      <c r="C414" s="13"/>
      <c r="D414" s="13"/>
      <c r="E414" s="14" t="str">
        <f t="shared" si="12"/>
        <v/>
      </c>
      <c r="F414" s="15" t="str">
        <f t="shared" si="13"/>
        <v/>
      </c>
    </row>
    <row r="415" spans="1:6" x14ac:dyDescent="0.2">
      <c r="A415" s="13"/>
      <c r="B415" s="13"/>
      <c r="C415" s="13"/>
      <c r="D415" s="13"/>
      <c r="E415" s="14" t="str">
        <f t="shared" si="12"/>
        <v/>
      </c>
      <c r="F415" s="15" t="str">
        <f t="shared" si="13"/>
        <v/>
      </c>
    </row>
    <row r="416" spans="1:6" x14ac:dyDescent="0.2">
      <c r="A416" s="13"/>
      <c r="B416" s="13"/>
      <c r="C416" s="13"/>
      <c r="D416" s="13"/>
      <c r="E416" s="14" t="str">
        <f t="shared" si="12"/>
        <v/>
      </c>
      <c r="F416" s="15" t="str">
        <f t="shared" si="13"/>
        <v/>
      </c>
    </row>
    <row r="417" spans="1:6" x14ac:dyDescent="0.2">
      <c r="A417" s="13"/>
      <c r="B417" s="13"/>
      <c r="C417" s="13"/>
      <c r="D417" s="13"/>
      <c r="E417" s="14" t="str">
        <f t="shared" si="12"/>
        <v/>
      </c>
      <c r="F417" s="15" t="str">
        <f t="shared" si="13"/>
        <v/>
      </c>
    </row>
    <row r="418" spans="1:6" x14ac:dyDescent="0.2">
      <c r="A418" s="13"/>
      <c r="B418" s="13"/>
      <c r="C418" s="13"/>
      <c r="D418" s="13"/>
      <c r="E418" s="14" t="str">
        <f t="shared" si="12"/>
        <v/>
      </c>
      <c r="F418" s="15" t="str">
        <f t="shared" si="13"/>
        <v/>
      </c>
    </row>
    <row r="419" spans="1:6" x14ac:dyDescent="0.2">
      <c r="A419" s="13"/>
      <c r="B419" s="13"/>
      <c r="C419" s="13"/>
      <c r="D419" s="13"/>
      <c r="E419" s="14" t="str">
        <f t="shared" si="12"/>
        <v/>
      </c>
      <c r="F419" s="15" t="str">
        <f t="shared" si="13"/>
        <v/>
      </c>
    </row>
    <row r="420" spans="1:6" x14ac:dyDescent="0.2">
      <c r="A420" s="13"/>
      <c r="B420" s="13"/>
      <c r="C420" s="13"/>
      <c r="D420" s="13"/>
      <c r="E420" s="14" t="str">
        <f t="shared" si="12"/>
        <v/>
      </c>
      <c r="F420" s="15" t="str">
        <f t="shared" si="13"/>
        <v/>
      </c>
    </row>
    <row r="421" spans="1:6" x14ac:dyDescent="0.2">
      <c r="A421" s="13"/>
      <c r="B421" s="13"/>
      <c r="C421" s="13"/>
      <c r="D421" s="13"/>
      <c r="E421" s="14" t="str">
        <f t="shared" si="12"/>
        <v/>
      </c>
      <c r="F421" s="15" t="str">
        <f t="shared" si="13"/>
        <v/>
      </c>
    </row>
    <row r="422" spans="1:6" x14ac:dyDescent="0.2">
      <c r="A422" s="13"/>
      <c r="B422" s="13"/>
      <c r="C422" s="13"/>
      <c r="D422" s="13"/>
      <c r="E422" s="14" t="str">
        <f t="shared" si="12"/>
        <v/>
      </c>
      <c r="F422" s="15" t="str">
        <f t="shared" si="13"/>
        <v/>
      </c>
    </row>
    <row r="423" spans="1:6" x14ac:dyDescent="0.2">
      <c r="A423" s="13"/>
      <c r="B423" s="13"/>
      <c r="C423" s="13"/>
      <c r="D423" s="13"/>
      <c r="E423" s="14" t="str">
        <f t="shared" si="12"/>
        <v/>
      </c>
      <c r="F423" s="15" t="str">
        <f t="shared" si="13"/>
        <v/>
      </c>
    </row>
    <row r="424" spans="1:6" x14ac:dyDescent="0.2">
      <c r="A424" s="13"/>
      <c r="B424" s="13"/>
      <c r="C424" s="13"/>
      <c r="D424" s="13"/>
      <c r="E424" s="14" t="str">
        <f t="shared" si="12"/>
        <v/>
      </c>
      <c r="F424" s="15" t="str">
        <f t="shared" si="13"/>
        <v/>
      </c>
    </row>
    <row r="425" spans="1:6" x14ac:dyDescent="0.2">
      <c r="A425" s="13"/>
      <c r="B425" s="13"/>
      <c r="C425" s="13"/>
      <c r="D425" s="13"/>
      <c r="E425" s="14" t="str">
        <f t="shared" si="12"/>
        <v/>
      </c>
      <c r="F425" s="15" t="str">
        <f t="shared" si="13"/>
        <v/>
      </c>
    </row>
    <row r="426" spans="1:6" x14ac:dyDescent="0.2">
      <c r="A426" s="13"/>
      <c r="B426" s="13"/>
      <c r="C426" s="13"/>
      <c r="D426" s="13"/>
      <c r="E426" s="14" t="str">
        <f t="shared" si="12"/>
        <v/>
      </c>
      <c r="F426" s="15" t="str">
        <f t="shared" si="13"/>
        <v/>
      </c>
    </row>
    <row r="427" spans="1:6" x14ac:dyDescent="0.2">
      <c r="A427" s="13"/>
      <c r="B427" s="13"/>
      <c r="C427" s="13"/>
      <c r="D427" s="13"/>
      <c r="E427" s="14" t="str">
        <f t="shared" si="12"/>
        <v/>
      </c>
      <c r="F427" s="15" t="str">
        <f t="shared" si="13"/>
        <v/>
      </c>
    </row>
    <row r="428" spans="1:6" x14ac:dyDescent="0.2">
      <c r="A428" s="13"/>
      <c r="B428" s="13"/>
      <c r="C428" s="13"/>
      <c r="D428" s="13"/>
      <c r="E428" s="14" t="str">
        <f t="shared" si="12"/>
        <v/>
      </c>
      <c r="F428" s="15" t="str">
        <f t="shared" si="13"/>
        <v/>
      </c>
    </row>
    <row r="429" spans="1:6" x14ac:dyDescent="0.2">
      <c r="A429" s="13"/>
      <c r="B429" s="13"/>
      <c r="C429" s="13"/>
      <c r="D429" s="13"/>
      <c r="E429" s="14" t="str">
        <f t="shared" si="12"/>
        <v/>
      </c>
      <c r="F429" s="15" t="str">
        <f t="shared" si="13"/>
        <v/>
      </c>
    </row>
    <row r="430" spans="1:6" x14ac:dyDescent="0.2">
      <c r="A430" s="13"/>
      <c r="B430" s="13"/>
      <c r="C430" s="13"/>
      <c r="D430" s="13"/>
      <c r="E430" s="14" t="str">
        <f t="shared" si="12"/>
        <v/>
      </c>
      <c r="F430" s="15" t="str">
        <f t="shared" si="13"/>
        <v/>
      </c>
    </row>
    <row r="431" spans="1:6" x14ac:dyDescent="0.2">
      <c r="A431" s="13"/>
      <c r="B431" s="13"/>
      <c r="C431" s="13"/>
      <c r="D431" s="13"/>
      <c r="E431" s="14" t="str">
        <f t="shared" si="12"/>
        <v/>
      </c>
      <c r="F431" s="15" t="str">
        <f t="shared" si="13"/>
        <v/>
      </c>
    </row>
    <row r="432" spans="1:6" x14ac:dyDescent="0.2">
      <c r="A432" s="13"/>
      <c r="B432" s="13"/>
      <c r="C432" s="13"/>
      <c r="D432" s="13"/>
      <c r="E432" s="14" t="str">
        <f t="shared" si="12"/>
        <v/>
      </c>
      <c r="F432" s="15" t="str">
        <f t="shared" si="13"/>
        <v/>
      </c>
    </row>
    <row r="433" spans="1:6" x14ac:dyDescent="0.2">
      <c r="A433" s="13"/>
      <c r="B433" s="13"/>
      <c r="C433" s="13"/>
      <c r="D433" s="13"/>
      <c r="E433" s="14" t="str">
        <f t="shared" si="12"/>
        <v/>
      </c>
      <c r="F433" s="15" t="str">
        <f t="shared" si="13"/>
        <v/>
      </c>
    </row>
    <row r="434" spans="1:6" x14ac:dyDescent="0.2">
      <c r="A434" s="13"/>
      <c r="B434" s="13"/>
      <c r="C434" s="13"/>
      <c r="D434" s="13"/>
      <c r="E434" s="14" t="str">
        <f t="shared" si="12"/>
        <v/>
      </c>
      <c r="F434" s="15" t="str">
        <f t="shared" si="13"/>
        <v/>
      </c>
    </row>
    <row r="435" spans="1:6" x14ac:dyDescent="0.2">
      <c r="A435" s="13"/>
      <c r="B435" s="13"/>
      <c r="C435" s="13"/>
      <c r="D435" s="13"/>
      <c r="E435" s="14" t="str">
        <f t="shared" si="12"/>
        <v/>
      </c>
      <c r="F435" s="15" t="str">
        <f t="shared" si="13"/>
        <v/>
      </c>
    </row>
    <row r="436" spans="1:6" x14ac:dyDescent="0.2">
      <c r="A436" s="13"/>
      <c r="B436" s="13"/>
      <c r="C436" s="13"/>
      <c r="D436" s="13"/>
      <c r="E436" s="14" t="str">
        <f t="shared" si="12"/>
        <v/>
      </c>
      <c r="F436" s="15" t="str">
        <f t="shared" si="13"/>
        <v/>
      </c>
    </row>
    <row r="437" spans="1:6" x14ac:dyDescent="0.2">
      <c r="A437" s="13"/>
      <c r="B437" s="13"/>
      <c r="C437" s="13"/>
      <c r="D437" s="13"/>
      <c r="E437" s="14" t="str">
        <f t="shared" si="12"/>
        <v/>
      </c>
      <c r="F437" s="15" t="str">
        <f t="shared" si="13"/>
        <v/>
      </c>
    </row>
    <row r="438" spans="1:6" x14ac:dyDescent="0.2">
      <c r="A438" s="13"/>
      <c r="B438" s="13"/>
      <c r="C438" s="13"/>
      <c r="D438" s="13"/>
      <c r="E438" s="14" t="str">
        <f t="shared" si="12"/>
        <v/>
      </c>
      <c r="F438" s="15" t="str">
        <f t="shared" si="13"/>
        <v/>
      </c>
    </row>
    <row r="439" spans="1:6" x14ac:dyDescent="0.2">
      <c r="A439" s="13"/>
      <c r="B439" s="13"/>
      <c r="C439" s="13"/>
      <c r="D439" s="13"/>
      <c r="E439" s="14" t="str">
        <f t="shared" si="12"/>
        <v/>
      </c>
      <c r="F439" s="15" t="str">
        <f t="shared" si="13"/>
        <v/>
      </c>
    </row>
    <row r="440" spans="1:6" x14ac:dyDescent="0.2">
      <c r="A440" s="13"/>
      <c r="B440" s="13"/>
      <c r="C440" s="13"/>
      <c r="D440" s="13"/>
      <c r="E440" s="14" t="str">
        <f t="shared" si="12"/>
        <v/>
      </c>
      <c r="F440" s="15" t="str">
        <f t="shared" si="13"/>
        <v/>
      </c>
    </row>
    <row r="441" spans="1:6" x14ac:dyDescent="0.2">
      <c r="A441" s="13"/>
      <c r="B441" s="13"/>
      <c r="C441" s="13"/>
      <c r="D441" s="13"/>
      <c r="E441" s="14" t="str">
        <f t="shared" si="12"/>
        <v/>
      </c>
      <c r="F441" s="15" t="str">
        <f t="shared" si="13"/>
        <v/>
      </c>
    </row>
    <row r="442" spans="1:6" x14ac:dyDescent="0.2">
      <c r="A442" s="13"/>
      <c r="B442" s="13"/>
      <c r="C442" s="13"/>
      <c r="D442" s="13"/>
      <c r="E442" s="14" t="str">
        <f t="shared" si="12"/>
        <v/>
      </c>
      <c r="F442" s="15" t="str">
        <f t="shared" si="13"/>
        <v/>
      </c>
    </row>
    <row r="443" spans="1:6" x14ac:dyDescent="0.2">
      <c r="A443" s="13"/>
      <c r="B443" s="13"/>
      <c r="C443" s="13"/>
      <c r="D443" s="13"/>
      <c r="E443" s="14" t="str">
        <f t="shared" si="12"/>
        <v/>
      </c>
      <c r="F443" s="15" t="str">
        <f t="shared" si="13"/>
        <v/>
      </c>
    </row>
    <row r="444" spans="1:6" x14ac:dyDescent="0.2">
      <c r="A444" s="13"/>
      <c r="B444" s="13"/>
      <c r="C444" s="13"/>
      <c r="D444" s="13"/>
      <c r="E444" s="14" t="str">
        <f t="shared" si="12"/>
        <v/>
      </c>
      <c r="F444" s="15" t="str">
        <f t="shared" si="13"/>
        <v/>
      </c>
    </row>
    <row r="445" spans="1:6" x14ac:dyDescent="0.2">
      <c r="A445" s="13"/>
      <c r="B445" s="13"/>
      <c r="C445" s="13"/>
      <c r="D445" s="13"/>
      <c r="E445" s="14" t="str">
        <f t="shared" si="12"/>
        <v/>
      </c>
      <c r="F445" s="15" t="str">
        <f t="shared" si="13"/>
        <v/>
      </c>
    </row>
    <row r="446" spans="1:6" x14ac:dyDescent="0.2">
      <c r="A446" s="13"/>
      <c r="B446" s="13"/>
      <c r="C446" s="13"/>
      <c r="D446" s="13"/>
      <c r="E446" s="14" t="str">
        <f t="shared" si="12"/>
        <v/>
      </c>
      <c r="F446" s="15" t="str">
        <f t="shared" si="13"/>
        <v/>
      </c>
    </row>
    <row r="447" spans="1:6" x14ac:dyDescent="0.2">
      <c r="A447" s="13"/>
      <c r="B447" s="13"/>
      <c r="C447" s="13"/>
      <c r="D447" s="13"/>
      <c r="E447" s="14" t="str">
        <f t="shared" si="12"/>
        <v/>
      </c>
      <c r="F447" s="15" t="str">
        <f t="shared" si="13"/>
        <v/>
      </c>
    </row>
    <row r="448" spans="1:6" x14ac:dyDescent="0.2">
      <c r="A448" s="13"/>
      <c r="B448" s="13"/>
      <c r="C448" s="13"/>
      <c r="D448" s="13"/>
      <c r="E448" s="14" t="str">
        <f t="shared" si="12"/>
        <v/>
      </c>
      <c r="F448" s="15" t="str">
        <f t="shared" si="13"/>
        <v/>
      </c>
    </row>
    <row r="449" spans="1:6" x14ac:dyDescent="0.2">
      <c r="A449" s="13"/>
      <c r="B449" s="13"/>
      <c r="C449" s="13"/>
      <c r="D449" s="13"/>
      <c r="E449" s="14" t="str">
        <f t="shared" si="12"/>
        <v/>
      </c>
      <c r="F449" s="15" t="str">
        <f t="shared" si="13"/>
        <v/>
      </c>
    </row>
    <row r="450" spans="1:6" x14ac:dyDescent="0.2">
      <c r="A450" s="13"/>
      <c r="B450" s="13"/>
      <c r="C450" s="13"/>
      <c r="D450" s="13"/>
      <c r="E450" s="14" t="str">
        <f t="shared" si="12"/>
        <v/>
      </c>
      <c r="F450" s="15" t="str">
        <f t="shared" si="13"/>
        <v/>
      </c>
    </row>
    <row r="451" spans="1:6" x14ac:dyDescent="0.2">
      <c r="A451" s="13"/>
      <c r="B451" s="13"/>
      <c r="C451" s="13"/>
      <c r="D451" s="13"/>
      <c r="E451" s="14" t="str">
        <f t="shared" si="12"/>
        <v/>
      </c>
      <c r="F451" s="15" t="str">
        <f t="shared" si="13"/>
        <v/>
      </c>
    </row>
    <row r="452" spans="1:6" x14ac:dyDescent="0.2">
      <c r="A452" s="13"/>
      <c r="B452" s="13"/>
      <c r="C452" s="13"/>
      <c r="D452" s="13"/>
      <c r="E452" s="14" t="str">
        <f t="shared" si="12"/>
        <v/>
      </c>
      <c r="F452" s="15" t="str">
        <f t="shared" si="13"/>
        <v/>
      </c>
    </row>
    <row r="453" spans="1:6" x14ac:dyDescent="0.2">
      <c r="A453" s="13"/>
      <c r="B453" s="13"/>
      <c r="C453" s="13"/>
      <c r="D453" s="13"/>
      <c r="E453" s="14" t="str">
        <f t="shared" ref="E453:E516" si="14">IF(OR(B453="",D453=""),"",IF(AND(B453="Autour du pic",D453="Rapide"),"Vigilance renforcée",IF(OR(B453="Autour du pic",D453="Rapide"),"Vigilance","Standard")))</f>
        <v/>
      </c>
      <c r="F453" s="15" t="str">
        <f t="shared" ref="F453:F516" si="15">IF(E453="","",IF(E453="Vigilance renforcée","Alléger les sauts et les courses répétées ; interroger le genou et le talon à chaque séance.",IF(E453="Vigilance","Rester attentif aux plaintes au genou et au talon ; éviter les hausses brutales de volume.","Aucune précaution particulière liée à la croissance.")))</f>
        <v/>
      </c>
    </row>
    <row r="454" spans="1:6" x14ac:dyDescent="0.2">
      <c r="A454" s="13"/>
      <c r="B454" s="13"/>
      <c r="C454" s="13"/>
      <c r="D454" s="13"/>
      <c r="E454" s="14" t="str">
        <f t="shared" si="14"/>
        <v/>
      </c>
      <c r="F454" s="15" t="str">
        <f t="shared" si="15"/>
        <v/>
      </c>
    </row>
    <row r="455" spans="1:6" x14ac:dyDescent="0.2">
      <c r="A455" s="13"/>
      <c r="B455" s="13"/>
      <c r="C455" s="13"/>
      <c r="D455" s="13"/>
      <c r="E455" s="14" t="str">
        <f t="shared" si="14"/>
        <v/>
      </c>
      <c r="F455" s="15" t="str">
        <f t="shared" si="15"/>
        <v/>
      </c>
    </row>
    <row r="456" spans="1:6" x14ac:dyDescent="0.2">
      <c r="A456" s="13"/>
      <c r="B456" s="13"/>
      <c r="C456" s="13"/>
      <c r="D456" s="13"/>
      <c r="E456" s="14" t="str">
        <f t="shared" si="14"/>
        <v/>
      </c>
      <c r="F456" s="15" t="str">
        <f t="shared" si="15"/>
        <v/>
      </c>
    </row>
    <row r="457" spans="1:6" x14ac:dyDescent="0.2">
      <c r="A457" s="13"/>
      <c r="B457" s="13"/>
      <c r="C457" s="13"/>
      <c r="D457" s="13"/>
      <c r="E457" s="14" t="str">
        <f t="shared" si="14"/>
        <v/>
      </c>
      <c r="F457" s="15" t="str">
        <f t="shared" si="15"/>
        <v/>
      </c>
    </row>
    <row r="458" spans="1:6" x14ac:dyDescent="0.2">
      <c r="A458" s="13"/>
      <c r="B458" s="13"/>
      <c r="C458" s="13"/>
      <c r="D458" s="13"/>
      <c r="E458" s="14" t="str">
        <f t="shared" si="14"/>
        <v/>
      </c>
      <c r="F458" s="15" t="str">
        <f t="shared" si="15"/>
        <v/>
      </c>
    </row>
    <row r="459" spans="1:6" x14ac:dyDescent="0.2">
      <c r="A459" s="13"/>
      <c r="B459" s="13"/>
      <c r="C459" s="13"/>
      <c r="D459" s="13"/>
      <c r="E459" s="14" t="str">
        <f t="shared" si="14"/>
        <v/>
      </c>
      <c r="F459" s="15" t="str">
        <f t="shared" si="15"/>
        <v/>
      </c>
    </row>
    <row r="460" spans="1:6" x14ac:dyDescent="0.2">
      <c r="A460" s="13"/>
      <c r="B460" s="13"/>
      <c r="C460" s="13"/>
      <c r="D460" s="13"/>
      <c r="E460" s="14" t="str">
        <f t="shared" si="14"/>
        <v/>
      </c>
      <c r="F460" s="15" t="str">
        <f t="shared" si="15"/>
        <v/>
      </c>
    </row>
    <row r="461" spans="1:6" x14ac:dyDescent="0.2">
      <c r="A461" s="13"/>
      <c r="B461" s="13"/>
      <c r="C461" s="13"/>
      <c r="D461" s="13"/>
      <c r="E461" s="14" t="str">
        <f t="shared" si="14"/>
        <v/>
      </c>
      <c r="F461" s="15" t="str">
        <f t="shared" si="15"/>
        <v/>
      </c>
    </row>
    <row r="462" spans="1:6" x14ac:dyDescent="0.2">
      <c r="A462" s="13"/>
      <c r="B462" s="13"/>
      <c r="C462" s="13"/>
      <c r="D462" s="13"/>
      <c r="E462" s="14" t="str">
        <f t="shared" si="14"/>
        <v/>
      </c>
      <c r="F462" s="15" t="str">
        <f t="shared" si="15"/>
        <v/>
      </c>
    </row>
    <row r="463" spans="1:6" x14ac:dyDescent="0.2">
      <c r="A463" s="13"/>
      <c r="B463" s="13"/>
      <c r="C463" s="13"/>
      <c r="D463" s="13"/>
      <c r="E463" s="14" t="str">
        <f t="shared" si="14"/>
        <v/>
      </c>
      <c r="F463" s="15" t="str">
        <f t="shared" si="15"/>
        <v/>
      </c>
    </row>
    <row r="464" spans="1:6" x14ac:dyDescent="0.2">
      <c r="A464" s="13"/>
      <c r="B464" s="13"/>
      <c r="C464" s="13"/>
      <c r="D464" s="13"/>
      <c r="E464" s="14" t="str">
        <f t="shared" si="14"/>
        <v/>
      </c>
      <c r="F464" s="15" t="str">
        <f t="shared" si="15"/>
        <v/>
      </c>
    </row>
    <row r="465" spans="1:6" x14ac:dyDescent="0.2">
      <c r="A465" s="13"/>
      <c r="B465" s="13"/>
      <c r="C465" s="13"/>
      <c r="D465" s="13"/>
      <c r="E465" s="14" t="str">
        <f t="shared" si="14"/>
        <v/>
      </c>
      <c r="F465" s="15" t="str">
        <f t="shared" si="15"/>
        <v/>
      </c>
    </row>
    <row r="466" spans="1:6" x14ac:dyDescent="0.2">
      <c r="A466" s="13"/>
      <c r="B466" s="13"/>
      <c r="C466" s="13"/>
      <c r="D466" s="13"/>
      <c r="E466" s="14" t="str">
        <f t="shared" si="14"/>
        <v/>
      </c>
      <c r="F466" s="15" t="str">
        <f t="shared" si="15"/>
        <v/>
      </c>
    </row>
    <row r="467" spans="1:6" x14ac:dyDescent="0.2">
      <c r="A467" s="13"/>
      <c r="B467" s="13"/>
      <c r="C467" s="13"/>
      <c r="D467" s="13"/>
      <c r="E467" s="14" t="str">
        <f t="shared" si="14"/>
        <v/>
      </c>
      <c r="F467" s="15" t="str">
        <f t="shared" si="15"/>
        <v/>
      </c>
    </row>
    <row r="468" spans="1:6" x14ac:dyDescent="0.2">
      <c r="A468" s="13"/>
      <c r="B468" s="13"/>
      <c r="C468" s="13"/>
      <c r="D468" s="13"/>
      <c r="E468" s="14" t="str">
        <f t="shared" si="14"/>
        <v/>
      </c>
      <c r="F468" s="15" t="str">
        <f t="shared" si="15"/>
        <v/>
      </c>
    </row>
    <row r="469" spans="1:6" x14ac:dyDescent="0.2">
      <c r="A469" s="13"/>
      <c r="B469" s="13"/>
      <c r="C469" s="13"/>
      <c r="D469" s="13"/>
      <c r="E469" s="14" t="str">
        <f t="shared" si="14"/>
        <v/>
      </c>
      <c r="F469" s="15" t="str">
        <f t="shared" si="15"/>
        <v/>
      </c>
    </row>
    <row r="470" spans="1:6" x14ac:dyDescent="0.2">
      <c r="A470" s="13"/>
      <c r="B470" s="13"/>
      <c r="C470" s="13"/>
      <c r="D470" s="13"/>
      <c r="E470" s="14" t="str">
        <f t="shared" si="14"/>
        <v/>
      </c>
      <c r="F470" s="15" t="str">
        <f t="shared" si="15"/>
        <v/>
      </c>
    </row>
    <row r="471" spans="1:6" x14ac:dyDescent="0.2">
      <c r="A471" s="13"/>
      <c r="B471" s="13"/>
      <c r="C471" s="13"/>
      <c r="D471" s="13"/>
      <c r="E471" s="14" t="str">
        <f t="shared" si="14"/>
        <v/>
      </c>
      <c r="F471" s="15" t="str">
        <f t="shared" si="15"/>
        <v/>
      </c>
    </row>
    <row r="472" spans="1:6" x14ac:dyDescent="0.2">
      <c r="A472" s="13"/>
      <c r="B472" s="13"/>
      <c r="C472" s="13"/>
      <c r="D472" s="13"/>
      <c r="E472" s="14" t="str">
        <f t="shared" si="14"/>
        <v/>
      </c>
      <c r="F472" s="15" t="str">
        <f t="shared" si="15"/>
        <v/>
      </c>
    </row>
    <row r="473" spans="1:6" x14ac:dyDescent="0.2">
      <c r="A473" s="13"/>
      <c r="B473" s="13"/>
      <c r="C473" s="13"/>
      <c r="D473" s="13"/>
      <c r="E473" s="14" t="str">
        <f t="shared" si="14"/>
        <v/>
      </c>
      <c r="F473" s="15" t="str">
        <f t="shared" si="15"/>
        <v/>
      </c>
    </row>
    <row r="474" spans="1:6" x14ac:dyDescent="0.2">
      <c r="A474" s="13"/>
      <c r="B474" s="13"/>
      <c r="C474" s="13"/>
      <c r="D474" s="13"/>
      <c r="E474" s="14" t="str">
        <f t="shared" si="14"/>
        <v/>
      </c>
      <c r="F474" s="15" t="str">
        <f t="shared" si="15"/>
        <v/>
      </c>
    </row>
    <row r="475" spans="1:6" x14ac:dyDescent="0.2">
      <c r="A475" s="13"/>
      <c r="B475" s="13"/>
      <c r="C475" s="13"/>
      <c r="D475" s="13"/>
      <c r="E475" s="14" t="str">
        <f t="shared" si="14"/>
        <v/>
      </c>
      <c r="F475" s="15" t="str">
        <f t="shared" si="15"/>
        <v/>
      </c>
    </row>
    <row r="476" spans="1:6" x14ac:dyDescent="0.2">
      <c r="A476" s="13"/>
      <c r="B476" s="13"/>
      <c r="C476" s="13"/>
      <c r="D476" s="13"/>
      <c r="E476" s="14" t="str">
        <f t="shared" si="14"/>
        <v/>
      </c>
      <c r="F476" s="15" t="str">
        <f t="shared" si="15"/>
        <v/>
      </c>
    </row>
    <row r="477" spans="1:6" x14ac:dyDescent="0.2">
      <c r="A477" s="13"/>
      <c r="B477" s="13"/>
      <c r="C477" s="13"/>
      <c r="D477" s="13"/>
      <c r="E477" s="14" t="str">
        <f t="shared" si="14"/>
        <v/>
      </c>
      <c r="F477" s="15" t="str">
        <f t="shared" si="15"/>
        <v/>
      </c>
    </row>
    <row r="478" spans="1:6" x14ac:dyDescent="0.2">
      <c r="A478" s="13"/>
      <c r="B478" s="13"/>
      <c r="C478" s="13"/>
      <c r="D478" s="13"/>
      <c r="E478" s="14" t="str">
        <f t="shared" si="14"/>
        <v/>
      </c>
      <c r="F478" s="15" t="str">
        <f t="shared" si="15"/>
        <v/>
      </c>
    </row>
    <row r="479" spans="1:6" x14ac:dyDescent="0.2">
      <c r="A479" s="13"/>
      <c r="B479" s="13"/>
      <c r="C479" s="13"/>
      <c r="D479" s="13"/>
      <c r="E479" s="14" t="str">
        <f t="shared" si="14"/>
        <v/>
      </c>
      <c r="F479" s="15" t="str">
        <f t="shared" si="15"/>
        <v/>
      </c>
    </row>
    <row r="480" spans="1:6" x14ac:dyDescent="0.2">
      <c r="A480" s="13"/>
      <c r="B480" s="13"/>
      <c r="C480" s="13"/>
      <c r="D480" s="13"/>
      <c r="E480" s="14" t="str">
        <f t="shared" si="14"/>
        <v/>
      </c>
      <c r="F480" s="15" t="str">
        <f t="shared" si="15"/>
        <v/>
      </c>
    </row>
    <row r="481" spans="1:6" x14ac:dyDescent="0.2">
      <c r="A481" s="13"/>
      <c r="B481" s="13"/>
      <c r="C481" s="13"/>
      <c r="D481" s="13"/>
      <c r="E481" s="14" t="str">
        <f t="shared" si="14"/>
        <v/>
      </c>
      <c r="F481" s="15" t="str">
        <f t="shared" si="15"/>
        <v/>
      </c>
    </row>
    <row r="482" spans="1:6" x14ac:dyDescent="0.2">
      <c r="A482" s="13"/>
      <c r="B482" s="13"/>
      <c r="C482" s="13"/>
      <c r="D482" s="13"/>
      <c r="E482" s="14" t="str">
        <f t="shared" si="14"/>
        <v/>
      </c>
      <c r="F482" s="15" t="str">
        <f t="shared" si="15"/>
        <v/>
      </c>
    </row>
    <row r="483" spans="1:6" x14ac:dyDescent="0.2">
      <c r="A483" s="13"/>
      <c r="B483" s="13"/>
      <c r="C483" s="13"/>
      <c r="D483" s="13"/>
      <c r="E483" s="14" t="str">
        <f t="shared" si="14"/>
        <v/>
      </c>
      <c r="F483" s="15" t="str">
        <f t="shared" si="15"/>
        <v/>
      </c>
    </row>
    <row r="484" spans="1:6" x14ac:dyDescent="0.2">
      <c r="A484" s="13"/>
      <c r="B484" s="13"/>
      <c r="C484" s="13"/>
      <c r="D484" s="13"/>
      <c r="E484" s="14" t="str">
        <f t="shared" si="14"/>
        <v/>
      </c>
      <c r="F484" s="15" t="str">
        <f t="shared" si="15"/>
        <v/>
      </c>
    </row>
    <row r="485" spans="1:6" x14ac:dyDescent="0.2">
      <c r="A485" s="13"/>
      <c r="B485" s="13"/>
      <c r="C485" s="13"/>
      <c r="D485" s="13"/>
      <c r="E485" s="14" t="str">
        <f t="shared" si="14"/>
        <v/>
      </c>
      <c r="F485" s="15" t="str">
        <f t="shared" si="15"/>
        <v/>
      </c>
    </row>
    <row r="486" spans="1:6" x14ac:dyDescent="0.2">
      <c r="A486" s="13"/>
      <c r="B486" s="13"/>
      <c r="C486" s="13"/>
      <c r="D486" s="13"/>
      <c r="E486" s="14" t="str">
        <f t="shared" si="14"/>
        <v/>
      </c>
      <c r="F486" s="15" t="str">
        <f t="shared" si="15"/>
        <v/>
      </c>
    </row>
    <row r="487" spans="1:6" x14ac:dyDescent="0.2">
      <c r="A487" s="13"/>
      <c r="B487" s="13"/>
      <c r="C487" s="13"/>
      <c r="D487" s="13"/>
      <c r="E487" s="14" t="str">
        <f t="shared" si="14"/>
        <v/>
      </c>
      <c r="F487" s="15" t="str">
        <f t="shared" si="15"/>
        <v/>
      </c>
    </row>
    <row r="488" spans="1:6" x14ac:dyDescent="0.2">
      <c r="A488" s="13"/>
      <c r="B488" s="13"/>
      <c r="C488" s="13"/>
      <c r="D488" s="13"/>
      <c r="E488" s="14" t="str">
        <f t="shared" si="14"/>
        <v/>
      </c>
      <c r="F488" s="15" t="str">
        <f t="shared" si="15"/>
        <v/>
      </c>
    </row>
    <row r="489" spans="1:6" x14ac:dyDescent="0.2">
      <c r="A489" s="13"/>
      <c r="B489" s="13"/>
      <c r="C489" s="13"/>
      <c r="D489" s="13"/>
      <c r="E489" s="14" t="str">
        <f t="shared" si="14"/>
        <v/>
      </c>
      <c r="F489" s="15" t="str">
        <f t="shared" si="15"/>
        <v/>
      </c>
    </row>
    <row r="490" spans="1:6" x14ac:dyDescent="0.2">
      <c r="A490" s="13"/>
      <c r="B490" s="13"/>
      <c r="C490" s="13"/>
      <c r="D490" s="13"/>
      <c r="E490" s="14" t="str">
        <f t="shared" si="14"/>
        <v/>
      </c>
      <c r="F490" s="15" t="str">
        <f t="shared" si="15"/>
        <v/>
      </c>
    </row>
    <row r="491" spans="1:6" x14ac:dyDescent="0.2">
      <c r="A491" s="13"/>
      <c r="B491" s="13"/>
      <c r="C491" s="13"/>
      <c r="D491" s="13"/>
      <c r="E491" s="14" t="str">
        <f t="shared" si="14"/>
        <v/>
      </c>
      <c r="F491" s="15" t="str">
        <f t="shared" si="15"/>
        <v/>
      </c>
    </row>
    <row r="492" spans="1:6" x14ac:dyDescent="0.2">
      <c r="A492" s="13"/>
      <c r="B492" s="13"/>
      <c r="C492" s="13"/>
      <c r="D492" s="13"/>
      <c r="E492" s="14" t="str">
        <f t="shared" si="14"/>
        <v/>
      </c>
      <c r="F492" s="15" t="str">
        <f t="shared" si="15"/>
        <v/>
      </c>
    </row>
    <row r="493" spans="1:6" x14ac:dyDescent="0.2">
      <c r="A493" s="13"/>
      <c r="B493" s="13"/>
      <c r="C493" s="13"/>
      <c r="D493" s="13"/>
      <c r="E493" s="14" t="str">
        <f t="shared" si="14"/>
        <v/>
      </c>
      <c r="F493" s="15" t="str">
        <f t="shared" si="15"/>
        <v/>
      </c>
    </row>
    <row r="494" spans="1:6" x14ac:dyDescent="0.2">
      <c r="A494" s="13"/>
      <c r="B494" s="13"/>
      <c r="C494" s="13"/>
      <c r="D494" s="13"/>
      <c r="E494" s="14" t="str">
        <f t="shared" si="14"/>
        <v/>
      </c>
      <c r="F494" s="15" t="str">
        <f t="shared" si="15"/>
        <v/>
      </c>
    </row>
    <row r="495" spans="1:6" x14ac:dyDescent="0.2">
      <c r="A495" s="13"/>
      <c r="B495" s="13"/>
      <c r="C495" s="13"/>
      <c r="D495" s="13"/>
      <c r="E495" s="14" t="str">
        <f t="shared" si="14"/>
        <v/>
      </c>
      <c r="F495" s="15" t="str">
        <f t="shared" si="15"/>
        <v/>
      </c>
    </row>
    <row r="496" spans="1:6" x14ac:dyDescent="0.2">
      <c r="A496" s="13"/>
      <c r="B496" s="13"/>
      <c r="C496" s="13"/>
      <c r="D496" s="13"/>
      <c r="E496" s="14" t="str">
        <f t="shared" si="14"/>
        <v/>
      </c>
      <c r="F496" s="15" t="str">
        <f t="shared" si="15"/>
        <v/>
      </c>
    </row>
    <row r="497" spans="1:6" x14ac:dyDescent="0.2">
      <c r="A497" s="13"/>
      <c r="B497" s="13"/>
      <c r="C497" s="13"/>
      <c r="D497" s="13"/>
      <c r="E497" s="14" t="str">
        <f t="shared" si="14"/>
        <v/>
      </c>
      <c r="F497" s="15" t="str">
        <f t="shared" si="15"/>
        <v/>
      </c>
    </row>
    <row r="498" spans="1:6" x14ac:dyDescent="0.2">
      <c r="A498" s="13"/>
      <c r="B498" s="13"/>
      <c r="C498" s="13"/>
      <c r="D498" s="13"/>
      <c r="E498" s="14" t="str">
        <f t="shared" si="14"/>
        <v/>
      </c>
      <c r="F498" s="15" t="str">
        <f t="shared" si="15"/>
        <v/>
      </c>
    </row>
    <row r="499" spans="1:6" x14ac:dyDescent="0.2">
      <c r="A499" s="13"/>
      <c r="B499" s="13"/>
      <c r="C499" s="13"/>
      <c r="D499" s="13"/>
      <c r="E499" s="14" t="str">
        <f t="shared" si="14"/>
        <v/>
      </c>
      <c r="F499" s="15" t="str">
        <f t="shared" si="15"/>
        <v/>
      </c>
    </row>
    <row r="500" spans="1:6" x14ac:dyDescent="0.2">
      <c r="A500" s="13"/>
      <c r="B500" s="13"/>
      <c r="C500" s="13"/>
      <c r="D500" s="13"/>
      <c r="E500" s="14" t="str">
        <f t="shared" si="14"/>
        <v/>
      </c>
      <c r="F500" s="15" t="str">
        <f t="shared" si="15"/>
        <v/>
      </c>
    </row>
    <row r="501" spans="1:6" x14ac:dyDescent="0.2">
      <c r="A501" s="13"/>
      <c r="B501" s="13"/>
      <c r="C501" s="13"/>
      <c r="D501" s="13"/>
      <c r="E501" s="14" t="str">
        <f t="shared" si="14"/>
        <v/>
      </c>
      <c r="F501" s="15" t="str">
        <f t="shared" si="15"/>
        <v/>
      </c>
    </row>
    <row r="502" spans="1:6" x14ac:dyDescent="0.2">
      <c r="A502" s="13"/>
      <c r="B502" s="13"/>
      <c r="C502" s="13"/>
      <c r="D502" s="13"/>
      <c r="E502" s="14" t="str">
        <f t="shared" si="14"/>
        <v/>
      </c>
      <c r="F502" s="15" t="str">
        <f t="shared" si="15"/>
        <v/>
      </c>
    </row>
    <row r="503" spans="1:6" x14ac:dyDescent="0.2">
      <c r="A503" s="13"/>
      <c r="B503" s="13"/>
      <c r="C503" s="13"/>
      <c r="D503" s="13"/>
      <c r="E503" s="14" t="str">
        <f t="shared" si="14"/>
        <v/>
      </c>
      <c r="F503" s="15" t="str">
        <f t="shared" si="15"/>
        <v/>
      </c>
    </row>
    <row r="504" spans="1:6" x14ac:dyDescent="0.2">
      <c r="A504" s="13"/>
      <c r="B504" s="13"/>
      <c r="C504" s="13"/>
      <c r="D504" s="13"/>
      <c r="E504" s="14" t="str">
        <f t="shared" si="14"/>
        <v/>
      </c>
      <c r="F504" s="15" t="str">
        <f t="shared" si="15"/>
        <v/>
      </c>
    </row>
    <row r="505" spans="1:6" x14ac:dyDescent="0.2">
      <c r="A505" s="13"/>
      <c r="B505" s="13"/>
      <c r="C505" s="13"/>
      <c r="D505" s="13"/>
      <c r="E505" s="14" t="str">
        <f t="shared" si="14"/>
        <v/>
      </c>
      <c r="F505" s="15" t="str">
        <f t="shared" si="15"/>
        <v/>
      </c>
    </row>
    <row r="506" spans="1:6" x14ac:dyDescent="0.2">
      <c r="A506" s="13"/>
      <c r="B506" s="13"/>
      <c r="C506" s="13"/>
      <c r="D506" s="13"/>
      <c r="E506" s="14" t="str">
        <f t="shared" si="14"/>
        <v/>
      </c>
      <c r="F506" s="15" t="str">
        <f t="shared" si="15"/>
        <v/>
      </c>
    </row>
    <row r="507" spans="1:6" x14ac:dyDescent="0.2">
      <c r="A507" s="13"/>
      <c r="B507" s="13"/>
      <c r="C507" s="13"/>
      <c r="D507" s="13"/>
      <c r="E507" s="14" t="str">
        <f t="shared" si="14"/>
        <v/>
      </c>
      <c r="F507" s="15" t="str">
        <f t="shared" si="15"/>
        <v/>
      </c>
    </row>
    <row r="508" spans="1:6" x14ac:dyDescent="0.2">
      <c r="A508" s="13"/>
      <c r="B508" s="13"/>
      <c r="C508" s="13"/>
      <c r="D508" s="13"/>
      <c r="E508" s="14" t="str">
        <f t="shared" si="14"/>
        <v/>
      </c>
      <c r="F508" s="15" t="str">
        <f t="shared" si="15"/>
        <v/>
      </c>
    </row>
    <row r="509" spans="1:6" x14ac:dyDescent="0.2">
      <c r="A509" s="13"/>
      <c r="B509" s="13"/>
      <c r="C509" s="13"/>
      <c r="D509" s="13"/>
      <c r="E509" s="14" t="str">
        <f t="shared" si="14"/>
        <v/>
      </c>
      <c r="F509" s="15" t="str">
        <f t="shared" si="15"/>
        <v/>
      </c>
    </row>
    <row r="510" spans="1:6" x14ac:dyDescent="0.2">
      <c r="A510" s="13"/>
      <c r="B510" s="13"/>
      <c r="C510" s="13"/>
      <c r="D510" s="13"/>
      <c r="E510" s="14" t="str">
        <f t="shared" si="14"/>
        <v/>
      </c>
      <c r="F510" s="15" t="str">
        <f t="shared" si="15"/>
        <v/>
      </c>
    </row>
    <row r="511" spans="1:6" x14ac:dyDescent="0.2">
      <c r="A511" s="13"/>
      <c r="B511" s="13"/>
      <c r="C511" s="13"/>
      <c r="D511" s="13"/>
      <c r="E511" s="14" t="str">
        <f t="shared" si="14"/>
        <v/>
      </c>
      <c r="F511" s="15" t="str">
        <f t="shared" si="15"/>
        <v/>
      </c>
    </row>
    <row r="512" spans="1:6" x14ac:dyDescent="0.2">
      <c r="A512" s="13"/>
      <c r="B512" s="13"/>
      <c r="C512" s="13"/>
      <c r="D512" s="13"/>
      <c r="E512" s="14" t="str">
        <f t="shared" si="14"/>
        <v/>
      </c>
      <c r="F512" s="15" t="str">
        <f t="shared" si="15"/>
        <v/>
      </c>
    </row>
    <row r="513" spans="1:6" x14ac:dyDescent="0.2">
      <c r="A513" s="13"/>
      <c r="B513" s="13"/>
      <c r="C513" s="13"/>
      <c r="D513" s="13"/>
      <c r="E513" s="14" t="str">
        <f t="shared" si="14"/>
        <v/>
      </c>
      <c r="F513" s="15" t="str">
        <f t="shared" si="15"/>
        <v/>
      </c>
    </row>
    <row r="514" spans="1:6" x14ac:dyDescent="0.2">
      <c r="A514" s="13"/>
      <c r="B514" s="13"/>
      <c r="C514" s="13"/>
      <c r="D514" s="13"/>
      <c r="E514" s="14" t="str">
        <f t="shared" si="14"/>
        <v/>
      </c>
      <c r="F514" s="15" t="str">
        <f t="shared" si="15"/>
        <v/>
      </c>
    </row>
    <row r="515" spans="1:6" x14ac:dyDescent="0.2">
      <c r="A515" s="13"/>
      <c r="B515" s="13"/>
      <c r="C515" s="13"/>
      <c r="D515" s="13"/>
      <c r="E515" s="14" t="str">
        <f t="shared" si="14"/>
        <v/>
      </c>
      <c r="F515" s="15" t="str">
        <f t="shared" si="15"/>
        <v/>
      </c>
    </row>
    <row r="516" spans="1:6" x14ac:dyDescent="0.2">
      <c r="A516" s="13"/>
      <c r="B516" s="13"/>
      <c r="C516" s="13"/>
      <c r="D516" s="13"/>
      <c r="E516" s="14" t="str">
        <f t="shared" si="14"/>
        <v/>
      </c>
      <c r="F516" s="15" t="str">
        <f t="shared" si="15"/>
        <v/>
      </c>
    </row>
    <row r="517" spans="1:6" x14ac:dyDescent="0.2">
      <c r="A517" s="13"/>
      <c r="B517" s="13"/>
      <c r="C517" s="13"/>
      <c r="D517" s="13"/>
      <c r="E517" s="14" t="str">
        <f t="shared" ref="E517:E580" si="16">IF(OR(B517="",D517=""),"",IF(AND(B517="Autour du pic",D517="Rapide"),"Vigilance renforcée",IF(OR(B517="Autour du pic",D517="Rapide"),"Vigilance","Standard")))</f>
        <v/>
      </c>
      <c r="F517" s="15" t="str">
        <f t="shared" ref="F517:F580" si="17">IF(E517="","",IF(E517="Vigilance renforcée","Alléger les sauts et les courses répétées ; interroger le genou et le talon à chaque séance.",IF(E517="Vigilance","Rester attentif aux plaintes au genou et au talon ; éviter les hausses brutales de volume.","Aucune précaution particulière liée à la croissance.")))</f>
        <v/>
      </c>
    </row>
    <row r="518" spans="1:6" x14ac:dyDescent="0.2">
      <c r="A518" s="13"/>
      <c r="B518" s="13"/>
      <c r="C518" s="13"/>
      <c r="D518" s="13"/>
      <c r="E518" s="14" t="str">
        <f t="shared" si="16"/>
        <v/>
      </c>
      <c r="F518" s="15" t="str">
        <f t="shared" si="17"/>
        <v/>
      </c>
    </row>
    <row r="519" spans="1:6" x14ac:dyDescent="0.2">
      <c r="A519" s="13"/>
      <c r="B519" s="13"/>
      <c r="C519" s="13"/>
      <c r="D519" s="13"/>
      <c r="E519" s="14" t="str">
        <f t="shared" si="16"/>
        <v/>
      </c>
      <c r="F519" s="15" t="str">
        <f t="shared" si="17"/>
        <v/>
      </c>
    </row>
    <row r="520" spans="1:6" x14ac:dyDescent="0.2">
      <c r="A520" s="13"/>
      <c r="B520" s="13"/>
      <c r="C520" s="13"/>
      <c r="D520" s="13"/>
      <c r="E520" s="14" t="str">
        <f t="shared" si="16"/>
        <v/>
      </c>
      <c r="F520" s="15" t="str">
        <f t="shared" si="17"/>
        <v/>
      </c>
    </row>
    <row r="521" spans="1:6" x14ac:dyDescent="0.2">
      <c r="A521" s="13"/>
      <c r="B521" s="13"/>
      <c r="C521" s="13"/>
      <c r="D521" s="13"/>
      <c r="E521" s="14" t="str">
        <f t="shared" si="16"/>
        <v/>
      </c>
      <c r="F521" s="15" t="str">
        <f t="shared" si="17"/>
        <v/>
      </c>
    </row>
    <row r="522" spans="1:6" x14ac:dyDescent="0.2">
      <c r="A522" s="13"/>
      <c r="B522" s="13"/>
      <c r="C522" s="13"/>
      <c r="D522" s="13"/>
      <c r="E522" s="14" t="str">
        <f t="shared" si="16"/>
        <v/>
      </c>
      <c r="F522" s="15" t="str">
        <f t="shared" si="17"/>
        <v/>
      </c>
    </row>
    <row r="523" spans="1:6" x14ac:dyDescent="0.2">
      <c r="A523" s="13"/>
      <c r="B523" s="13"/>
      <c r="C523" s="13"/>
      <c r="D523" s="13"/>
      <c r="E523" s="14" t="str">
        <f t="shared" si="16"/>
        <v/>
      </c>
      <c r="F523" s="15" t="str">
        <f t="shared" si="17"/>
        <v/>
      </c>
    </row>
    <row r="524" spans="1:6" x14ac:dyDescent="0.2">
      <c r="A524" s="13"/>
      <c r="B524" s="13"/>
      <c r="C524" s="13"/>
      <c r="D524" s="13"/>
      <c r="E524" s="14" t="str">
        <f t="shared" si="16"/>
        <v/>
      </c>
      <c r="F524" s="15" t="str">
        <f t="shared" si="17"/>
        <v/>
      </c>
    </row>
    <row r="525" spans="1:6" x14ac:dyDescent="0.2">
      <c r="A525" s="13"/>
      <c r="B525" s="13"/>
      <c r="C525" s="13"/>
      <c r="D525" s="13"/>
      <c r="E525" s="14" t="str">
        <f t="shared" si="16"/>
        <v/>
      </c>
      <c r="F525" s="15" t="str">
        <f t="shared" si="17"/>
        <v/>
      </c>
    </row>
    <row r="526" spans="1:6" x14ac:dyDescent="0.2">
      <c r="A526" s="13"/>
      <c r="B526" s="13"/>
      <c r="C526" s="13"/>
      <c r="D526" s="13"/>
      <c r="E526" s="14" t="str">
        <f t="shared" si="16"/>
        <v/>
      </c>
      <c r="F526" s="15" t="str">
        <f t="shared" si="17"/>
        <v/>
      </c>
    </row>
    <row r="527" spans="1:6" x14ac:dyDescent="0.2">
      <c r="A527" s="13"/>
      <c r="B527" s="13"/>
      <c r="C527" s="13"/>
      <c r="D527" s="13"/>
      <c r="E527" s="14" t="str">
        <f t="shared" si="16"/>
        <v/>
      </c>
      <c r="F527" s="15" t="str">
        <f t="shared" si="17"/>
        <v/>
      </c>
    </row>
    <row r="528" spans="1:6" x14ac:dyDescent="0.2">
      <c r="A528" s="13"/>
      <c r="B528" s="13"/>
      <c r="C528" s="13"/>
      <c r="D528" s="13"/>
      <c r="E528" s="14" t="str">
        <f t="shared" si="16"/>
        <v/>
      </c>
      <c r="F528" s="15" t="str">
        <f t="shared" si="17"/>
        <v/>
      </c>
    </row>
    <row r="529" spans="1:6" x14ac:dyDescent="0.2">
      <c r="A529" s="13"/>
      <c r="B529" s="13"/>
      <c r="C529" s="13"/>
      <c r="D529" s="13"/>
      <c r="E529" s="14" t="str">
        <f t="shared" si="16"/>
        <v/>
      </c>
      <c r="F529" s="15" t="str">
        <f t="shared" si="17"/>
        <v/>
      </c>
    </row>
    <row r="530" spans="1:6" x14ac:dyDescent="0.2">
      <c r="A530" s="13"/>
      <c r="B530" s="13"/>
      <c r="C530" s="13"/>
      <c r="D530" s="13"/>
      <c r="E530" s="14" t="str">
        <f t="shared" si="16"/>
        <v/>
      </c>
      <c r="F530" s="15" t="str">
        <f t="shared" si="17"/>
        <v/>
      </c>
    </row>
    <row r="531" spans="1:6" x14ac:dyDescent="0.2">
      <c r="A531" s="13"/>
      <c r="B531" s="13"/>
      <c r="C531" s="13"/>
      <c r="D531" s="13"/>
      <c r="E531" s="14" t="str">
        <f t="shared" si="16"/>
        <v/>
      </c>
      <c r="F531" s="15" t="str">
        <f t="shared" si="17"/>
        <v/>
      </c>
    </row>
    <row r="532" spans="1:6" x14ac:dyDescent="0.2">
      <c r="A532" s="13"/>
      <c r="B532" s="13"/>
      <c r="C532" s="13"/>
      <c r="D532" s="13"/>
      <c r="E532" s="14" t="str">
        <f t="shared" si="16"/>
        <v/>
      </c>
      <c r="F532" s="15" t="str">
        <f t="shared" si="17"/>
        <v/>
      </c>
    </row>
    <row r="533" spans="1:6" x14ac:dyDescent="0.2">
      <c r="A533" s="13"/>
      <c r="B533" s="13"/>
      <c r="C533" s="13"/>
      <c r="D533" s="13"/>
      <c r="E533" s="14" t="str">
        <f t="shared" si="16"/>
        <v/>
      </c>
      <c r="F533" s="15" t="str">
        <f t="shared" si="17"/>
        <v/>
      </c>
    </row>
    <row r="534" spans="1:6" x14ac:dyDescent="0.2">
      <c r="A534" s="13"/>
      <c r="B534" s="13"/>
      <c r="C534" s="13"/>
      <c r="D534" s="13"/>
      <c r="E534" s="14" t="str">
        <f t="shared" si="16"/>
        <v/>
      </c>
      <c r="F534" s="15" t="str">
        <f t="shared" si="17"/>
        <v/>
      </c>
    </row>
    <row r="535" spans="1:6" x14ac:dyDescent="0.2">
      <c r="A535" s="13"/>
      <c r="B535" s="13"/>
      <c r="C535" s="13"/>
      <c r="D535" s="13"/>
      <c r="E535" s="14" t="str">
        <f t="shared" si="16"/>
        <v/>
      </c>
      <c r="F535" s="15" t="str">
        <f t="shared" si="17"/>
        <v/>
      </c>
    </row>
    <row r="536" spans="1:6" x14ac:dyDescent="0.2">
      <c r="A536" s="13"/>
      <c r="B536" s="13"/>
      <c r="C536" s="13"/>
      <c r="D536" s="13"/>
      <c r="E536" s="14" t="str">
        <f t="shared" si="16"/>
        <v/>
      </c>
      <c r="F536" s="15" t="str">
        <f t="shared" si="17"/>
        <v/>
      </c>
    </row>
    <row r="537" spans="1:6" x14ac:dyDescent="0.2">
      <c r="A537" s="13"/>
      <c r="B537" s="13"/>
      <c r="C537" s="13"/>
      <c r="D537" s="13"/>
      <c r="E537" s="14" t="str">
        <f t="shared" si="16"/>
        <v/>
      </c>
      <c r="F537" s="15" t="str">
        <f t="shared" si="17"/>
        <v/>
      </c>
    </row>
    <row r="538" spans="1:6" x14ac:dyDescent="0.2">
      <c r="A538" s="13"/>
      <c r="B538" s="13"/>
      <c r="C538" s="13"/>
      <c r="D538" s="13"/>
      <c r="E538" s="14" t="str">
        <f t="shared" si="16"/>
        <v/>
      </c>
      <c r="F538" s="15" t="str">
        <f t="shared" si="17"/>
        <v/>
      </c>
    </row>
    <row r="539" spans="1:6" x14ac:dyDescent="0.2">
      <c r="A539" s="13"/>
      <c r="B539" s="13"/>
      <c r="C539" s="13"/>
      <c r="D539" s="13"/>
      <c r="E539" s="14" t="str">
        <f t="shared" si="16"/>
        <v/>
      </c>
      <c r="F539" s="15" t="str">
        <f t="shared" si="17"/>
        <v/>
      </c>
    </row>
    <row r="540" spans="1:6" x14ac:dyDescent="0.2">
      <c r="A540" s="13"/>
      <c r="B540" s="13"/>
      <c r="C540" s="13"/>
      <c r="D540" s="13"/>
      <c r="E540" s="14" t="str">
        <f t="shared" si="16"/>
        <v/>
      </c>
      <c r="F540" s="15" t="str">
        <f t="shared" si="17"/>
        <v/>
      </c>
    </row>
    <row r="541" spans="1:6" x14ac:dyDescent="0.2">
      <c r="A541" s="13"/>
      <c r="B541" s="13"/>
      <c r="C541" s="13"/>
      <c r="D541" s="13"/>
      <c r="E541" s="14" t="str">
        <f t="shared" si="16"/>
        <v/>
      </c>
      <c r="F541" s="15" t="str">
        <f t="shared" si="17"/>
        <v/>
      </c>
    </row>
    <row r="542" spans="1:6" x14ac:dyDescent="0.2">
      <c r="A542" s="13"/>
      <c r="B542" s="13"/>
      <c r="C542" s="13"/>
      <c r="D542" s="13"/>
      <c r="E542" s="14" t="str">
        <f t="shared" si="16"/>
        <v/>
      </c>
      <c r="F542" s="15" t="str">
        <f t="shared" si="17"/>
        <v/>
      </c>
    </row>
    <row r="543" spans="1:6" x14ac:dyDescent="0.2">
      <c r="A543" s="13"/>
      <c r="B543" s="13"/>
      <c r="C543" s="13"/>
      <c r="D543" s="13"/>
      <c r="E543" s="14" t="str">
        <f t="shared" si="16"/>
        <v/>
      </c>
      <c r="F543" s="15" t="str">
        <f t="shared" si="17"/>
        <v/>
      </c>
    </row>
    <row r="544" spans="1:6" x14ac:dyDescent="0.2">
      <c r="A544" s="13"/>
      <c r="B544" s="13"/>
      <c r="C544" s="13"/>
      <c r="D544" s="13"/>
      <c r="E544" s="14" t="str">
        <f t="shared" si="16"/>
        <v/>
      </c>
      <c r="F544" s="15" t="str">
        <f t="shared" si="17"/>
        <v/>
      </c>
    </row>
    <row r="545" spans="1:6" x14ac:dyDescent="0.2">
      <c r="A545" s="13"/>
      <c r="B545" s="13"/>
      <c r="C545" s="13"/>
      <c r="D545" s="13"/>
      <c r="E545" s="14" t="str">
        <f t="shared" si="16"/>
        <v/>
      </c>
      <c r="F545" s="15" t="str">
        <f t="shared" si="17"/>
        <v/>
      </c>
    </row>
    <row r="546" spans="1:6" x14ac:dyDescent="0.2">
      <c r="A546" s="13"/>
      <c r="B546" s="13"/>
      <c r="C546" s="13"/>
      <c r="D546" s="13"/>
      <c r="E546" s="14" t="str">
        <f t="shared" si="16"/>
        <v/>
      </c>
      <c r="F546" s="15" t="str">
        <f t="shared" si="17"/>
        <v/>
      </c>
    </row>
    <row r="547" spans="1:6" x14ac:dyDescent="0.2">
      <c r="A547" s="13"/>
      <c r="B547" s="13"/>
      <c r="C547" s="13"/>
      <c r="D547" s="13"/>
      <c r="E547" s="14" t="str">
        <f t="shared" si="16"/>
        <v/>
      </c>
      <c r="F547" s="15" t="str">
        <f t="shared" si="17"/>
        <v/>
      </c>
    </row>
    <row r="548" spans="1:6" x14ac:dyDescent="0.2">
      <c r="A548" s="13"/>
      <c r="B548" s="13"/>
      <c r="C548" s="13"/>
      <c r="D548" s="13"/>
      <c r="E548" s="14" t="str">
        <f t="shared" si="16"/>
        <v/>
      </c>
      <c r="F548" s="15" t="str">
        <f t="shared" si="17"/>
        <v/>
      </c>
    </row>
    <row r="549" spans="1:6" x14ac:dyDescent="0.2">
      <c r="A549" s="13"/>
      <c r="B549" s="13"/>
      <c r="C549" s="13"/>
      <c r="D549" s="13"/>
      <c r="E549" s="14" t="str">
        <f t="shared" si="16"/>
        <v/>
      </c>
      <c r="F549" s="15" t="str">
        <f t="shared" si="17"/>
        <v/>
      </c>
    </row>
    <row r="550" spans="1:6" x14ac:dyDescent="0.2">
      <c r="A550" s="13"/>
      <c r="B550" s="13"/>
      <c r="C550" s="13"/>
      <c r="D550" s="13"/>
      <c r="E550" s="14" t="str">
        <f t="shared" si="16"/>
        <v/>
      </c>
      <c r="F550" s="15" t="str">
        <f t="shared" si="17"/>
        <v/>
      </c>
    </row>
    <row r="551" spans="1:6" x14ac:dyDescent="0.2">
      <c r="A551" s="13"/>
      <c r="B551" s="13"/>
      <c r="C551" s="13"/>
      <c r="D551" s="13"/>
      <c r="E551" s="14" t="str">
        <f t="shared" si="16"/>
        <v/>
      </c>
      <c r="F551" s="15" t="str">
        <f t="shared" si="17"/>
        <v/>
      </c>
    </row>
    <row r="552" spans="1:6" x14ac:dyDescent="0.2">
      <c r="A552" s="13"/>
      <c r="B552" s="13"/>
      <c r="C552" s="13"/>
      <c r="D552" s="13"/>
      <c r="E552" s="14" t="str">
        <f t="shared" si="16"/>
        <v/>
      </c>
      <c r="F552" s="15" t="str">
        <f t="shared" si="17"/>
        <v/>
      </c>
    </row>
    <row r="553" spans="1:6" x14ac:dyDescent="0.2">
      <c r="A553" s="13"/>
      <c r="B553" s="13"/>
      <c r="C553" s="13"/>
      <c r="D553" s="13"/>
      <c r="E553" s="14" t="str">
        <f t="shared" si="16"/>
        <v/>
      </c>
      <c r="F553" s="15" t="str">
        <f t="shared" si="17"/>
        <v/>
      </c>
    </row>
    <row r="554" spans="1:6" x14ac:dyDescent="0.2">
      <c r="A554" s="13"/>
      <c r="B554" s="13"/>
      <c r="C554" s="13"/>
      <c r="D554" s="13"/>
      <c r="E554" s="14" t="str">
        <f t="shared" si="16"/>
        <v/>
      </c>
      <c r="F554" s="15" t="str">
        <f t="shared" si="17"/>
        <v/>
      </c>
    </row>
    <row r="555" spans="1:6" x14ac:dyDescent="0.2">
      <c r="A555" s="13"/>
      <c r="B555" s="13"/>
      <c r="C555" s="13"/>
      <c r="D555" s="13"/>
      <c r="E555" s="14" t="str">
        <f t="shared" si="16"/>
        <v/>
      </c>
      <c r="F555" s="15" t="str">
        <f t="shared" si="17"/>
        <v/>
      </c>
    </row>
    <row r="556" spans="1:6" x14ac:dyDescent="0.2">
      <c r="A556" s="13"/>
      <c r="B556" s="13"/>
      <c r="C556" s="13"/>
      <c r="D556" s="13"/>
      <c r="E556" s="14" t="str">
        <f t="shared" si="16"/>
        <v/>
      </c>
      <c r="F556" s="15" t="str">
        <f t="shared" si="17"/>
        <v/>
      </c>
    </row>
    <row r="557" spans="1:6" x14ac:dyDescent="0.2">
      <c r="A557" s="13"/>
      <c r="B557" s="13"/>
      <c r="C557" s="13"/>
      <c r="D557" s="13"/>
      <c r="E557" s="14" t="str">
        <f t="shared" si="16"/>
        <v/>
      </c>
      <c r="F557" s="15" t="str">
        <f t="shared" si="17"/>
        <v/>
      </c>
    </row>
    <row r="558" spans="1:6" x14ac:dyDescent="0.2">
      <c r="A558" s="13"/>
      <c r="B558" s="13"/>
      <c r="C558" s="13"/>
      <c r="D558" s="13"/>
      <c r="E558" s="14" t="str">
        <f t="shared" si="16"/>
        <v/>
      </c>
      <c r="F558" s="15" t="str">
        <f t="shared" si="17"/>
        <v/>
      </c>
    </row>
    <row r="559" spans="1:6" x14ac:dyDescent="0.2">
      <c r="A559" s="13"/>
      <c r="B559" s="13"/>
      <c r="C559" s="13"/>
      <c r="D559" s="13"/>
      <c r="E559" s="14" t="str">
        <f t="shared" si="16"/>
        <v/>
      </c>
      <c r="F559" s="15" t="str">
        <f t="shared" si="17"/>
        <v/>
      </c>
    </row>
    <row r="560" spans="1:6" x14ac:dyDescent="0.2">
      <c r="A560" s="13"/>
      <c r="B560" s="13"/>
      <c r="C560" s="13"/>
      <c r="D560" s="13"/>
      <c r="E560" s="14" t="str">
        <f t="shared" si="16"/>
        <v/>
      </c>
      <c r="F560" s="15" t="str">
        <f t="shared" si="17"/>
        <v/>
      </c>
    </row>
    <row r="561" spans="1:6" x14ac:dyDescent="0.2">
      <c r="A561" s="13"/>
      <c r="B561" s="13"/>
      <c r="C561" s="13"/>
      <c r="D561" s="13"/>
      <c r="E561" s="14" t="str">
        <f t="shared" si="16"/>
        <v/>
      </c>
      <c r="F561" s="15" t="str">
        <f t="shared" si="17"/>
        <v/>
      </c>
    </row>
    <row r="562" spans="1:6" x14ac:dyDescent="0.2">
      <c r="A562" s="13"/>
      <c r="B562" s="13"/>
      <c r="C562" s="13"/>
      <c r="D562" s="13"/>
      <c r="E562" s="14" t="str">
        <f t="shared" si="16"/>
        <v/>
      </c>
      <c r="F562" s="15" t="str">
        <f t="shared" si="17"/>
        <v/>
      </c>
    </row>
    <row r="563" spans="1:6" x14ac:dyDescent="0.2">
      <c r="A563" s="13"/>
      <c r="B563" s="13"/>
      <c r="C563" s="13"/>
      <c r="D563" s="13"/>
      <c r="E563" s="14" t="str">
        <f t="shared" si="16"/>
        <v/>
      </c>
      <c r="F563" s="15" t="str">
        <f t="shared" si="17"/>
        <v/>
      </c>
    </row>
    <row r="564" spans="1:6" x14ac:dyDescent="0.2">
      <c r="A564" s="13"/>
      <c r="B564" s="13"/>
      <c r="C564" s="13"/>
      <c r="D564" s="13"/>
      <c r="E564" s="14" t="str">
        <f t="shared" si="16"/>
        <v/>
      </c>
      <c r="F564" s="15" t="str">
        <f t="shared" si="17"/>
        <v/>
      </c>
    </row>
    <row r="565" spans="1:6" x14ac:dyDescent="0.2">
      <c r="A565" s="13"/>
      <c r="B565" s="13"/>
      <c r="C565" s="13"/>
      <c r="D565" s="13"/>
      <c r="E565" s="14" t="str">
        <f t="shared" si="16"/>
        <v/>
      </c>
      <c r="F565" s="15" t="str">
        <f t="shared" si="17"/>
        <v/>
      </c>
    </row>
    <row r="566" spans="1:6" x14ac:dyDescent="0.2">
      <c r="A566" s="13"/>
      <c r="B566" s="13"/>
      <c r="C566" s="13"/>
      <c r="D566" s="13"/>
      <c r="E566" s="14" t="str">
        <f t="shared" si="16"/>
        <v/>
      </c>
      <c r="F566" s="15" t="str">
        <f t="shared" si="17"/>
        <v/>
      </c>
    </row>
    <row r="567" spans="1:6" x14ac:dyDescent="0.2">
      <c r="A567" s="13"/>
      <c r="B567" s="13"/>
      <c r="C567" s="13"/>
      <c r="D567" s="13"/>
      <c r="E567" s="14" t="str">
        <f t="shared" si="16"/>
        <v/>
      </c>
      <c r="F567" s="15" t="str">
        <f t="shared" si="17"/>
        <v/>
      </c>
    </row>
    <row r="568" spans="1:6" x14ac:dyDescent="0.2">
      <c r="A568" s="13"/>
      <c r="B568" s="13"/>
      <c r="C568" s="13"/>
      <c r="D568" s="13"/>
      <c r="E568" s="14" t="str">
        <f t="shared" si="16"/>
        <v/>
      </c>
      <c r="F568" s="15" t="str">
        <f t="shared" si="17"/>
        <v/>
      </c>
    </row>
    <row r="569" spans="1:6" x14ac:dyDescent="0.2">
      <c r="A569" s="13"/>
      <c r="B569" s="13"/>
      <c r="C569" s="13"/>
      <c r="D569" s="13"/>
      <c r="E569" s="14" t="str">
        <f t="shared" si="16"/>
        <v/>
      </c>
      <c r="F569" s="15" t="str">
        <f t="shared" si="17"/>
        <v/>
      </c>
    </row>
    <row r="570" spans="1:6" x14ac:dyDescent="0.2">
      <c r="A570" s="13"/>
      <c r="B570" s="13"/>
      <c r="C570" s="13"/>
      <c r="D570" s="13"/>
      <c r="E570" s="14" t="str">
        <f t="shared" si="16"/>
        <v/>
      </c>
      <c r="F570" s="15" t="str">
        <f t="shared" si="17"/>
        <v/>
      </c>
    </row>
    <row r="571" spans="1:6" x14ac:dyDescent="0.2">
      <c r="A571" s="13"/>
      <c r="B571" s="13"/>
      <c r="C571" s="13"/>
      <c r="D571" s="13"/>
      <c r="E571" s="14" t="str">
        <f t="shared" si="16"/>
        <v/>
      </c>
      <c r="F571" s="15" t="str">
        <f t="shared" si="17"/>
        <v/>
      </c>
    </row>
    <row r="572" spans="1:6" x14ac:dyDescent="0.2">
      <c r="A572" s="13"/>
      <c r="B572" s="13"/>
      <c r="C572" s="13"/>
      <c r="D572" s="13"/>
      <c r="E572" s="14" t="str">
        <f t="shared" si="16"/>
        <v/>
      </c>
      <c r="F572" s="15" t="str">
        <f t="shared" si="17"/>
        <v/>
      </c>
    </row>
    <row r="573" spans="1:6" x14ac:dyDescent="0.2">
      <c r="A573" s="13"/>
      <c r="B573" s="13"/>
      <c r="C573" s="13"/>
      <c r="D573" s="13"/>
      <c r="E573" s="14" t="str">
        <f t="shared" si="16"/>
        <v/>
      </c>
      <c r="F573" s="15" t="str">
        <f t="shared" si="17"/>
        <v/>
      </c>
    </row>
    <row r="574" spans="1:6" x14ac:dyDescent="0.2">
      <c r="A574" s="13"/>
      <c r="B574" s="13"/>
      <c r="C574" s="13"/>
      <c r="D574" s="13"/>
      <c r="E574" s="14" t="str">
        <f t="shared" si="16"/>
        <v/>
      </c>
      <c r="F574" s="15" t="str">
        <f t="shared" si="17"/>
        <v/>
      </c>
    </row>
    <row r="575" spans="1:6" x14ac:dyDescent="0.2">
      <c r="A575" s="13"/>
      <c r="B575" s="13"/>
      <c r="C575" s="13"/>
      <c r="D575" s="13"/>
      <c r="E575" s="14" t="str">
        <f t="shared" si="16"/>
        <v/>
      </c>
      <c r="F575" s="15" t="str">
        <f t="shared" si="17"/>
        <v/>
      </c>
    </row>
    <row r="576" spans="1:6" x14ac:dyDescent="0.2">
      <c r="A576" s="13"/>
      <c r="B576" s="13"/>
      <c r="C576" s="13"/>
      <c r="D576" s="13"/>
      <c r="E576" s="14" t="str">
        <f t="shared" si="16"/>
        <v/>
      </c>
      <c r="F576" s="15" t="str">
        <f t="shared" si="17"/>
        <v/>
      </c>
    </row>
    <row r="577" spans="1:6" x14ac:dyDescent="0.2">
      <c r="A577" s="13"/>
      <c r="B577" s="13"/>
      <c r="C577" s="13"/>
      <c r="D577" s="13"/>
      <c r="E577" s="14" t="str">
        <f t="shared" si="16"/>
        <v/>
      </c>
      <c r="F577" s="15" t="str">
        <f t="shared" si="17"/>
        <v/>
      </c>
    </row>
    <row r="578" spans="1:6" x14ac:dyDescent="0.2">
      <c r="A578" s="13"/>
      <c r="B578" s="13"/>
      <c r="C578" s="13"/>
      <c r="D578" s="13"/>
      <c r="E578" s="14" t="str">
        <f t="shared" si="16"/>
        <v/>
      </c>
      <c r="F578" s="15" t="str">
        <f t="shared" si="17"/>
        <v/>
      </c>
    </row>
    <row r="579" spans="1:6" x14ac:dyDescent="0.2">
      <c r="A579" s="13"/>
      <c r="B579" s="13"/>
      <c r="C579" s="13"/>
      <c r="D579" s="13"/>
      <c r="E579" s="14" t="str">
        <f t="shared" si="16"/>
        <v/>
      </c>
      <c r="F579" s="15" t="str">
        <f t="shared" si="17"/>
        <v/>
      </c>
    </row>
    <row r="580" spans="1:6" x14ac:dyDescent="0.2">
      <c r="A580" s="13"/>
      <c r="B580" s="13"/>
      <c r="C580" s="13"/>
      <c r="D580" s="13"/>
      <c r="E580" s="14" t="str">
        <f t="shared" si="16"/>
        <v/>
      </c>
      <c r="F580" s="15" t="str">
        <f t="shared" si="17"/>
        <v/>
      </c>
    </row>
    <row r="581" spans="1:6" x14ac:dyDescent="0.2">
      <c r="A581" s="13"/>
      <c r="B581" s="13"/>
      <c r="C581" s="13"/>
      <c r="D581" s="13"/>
      <c r="E581" s="14" t="str">
        <f t="shared" ref="E581:E604" si="18">IF(OR(B581="",D581=""),"",IF(AND(B581="Autour du pic",D581="Rapide"),"Vigilance renforcée",IF(OR(B581="Autour du pic",D581="Rapide"),"Vigilance","Standard")))</f>
        <v/>
      </c>
      <c r="F581" s="15" t="str">
        <f t="shared" ref="F581:F604" si="19">IF(E581="","",IF(E581="Vigilance renforcée","Alléger les sauts et les courses répétées ; interroger le genou et le talon à chaque séance.",IF(E581="Vigilance","Rester attentif aux plaintes au genou et au talon ; éviter les hausses brutales de volume.","Aucune précaution particulière liée à la croissance.")))</f>
        <v/>
      </c>
    </row>
    <row r="582" spans="1:6" x14ac:dyDescent="0.2">
      <c r="A582" s="13"/>
      <c r="B582" s="13"/>
      <c r="C582" s="13"/>
      <c r="D582" s="13"/>
      <c r="E582" s="14" t="str">
        <f t="shared" si="18"/>
        <v/>
      </c>
      <c r="F582" s="15" t="str">
        <f t="shared" si="19"/>
        <v/>
      </c>
    </row>
    <row r="583" spans="1:6" x14ac:dyDescent="0.2">
      <c r="A583" s="13"/>
      <c r="B583" s="13"/>
      <c r="C583" s="13"/>
      <c r="D583" s="13"/>
      <c r="E583" s="14" t="str">
        <f t="shared" si="18"/>
        <v/>
      </c>
      <c r="F583" s="15" t="str">
        <f t="shared" si="19"/>
        <v/>
      </c>
    </row>
    <row r="584" spans="1:6" x14ac:dyDescent="0.2">
      <c r="A584" s="13"/>
      <c r="B584" s="13"/>
      <c r="C584" s="13"/>
      <c r="D584" s="13"/>
      <c r="E584" s="14" t="str">
        <f t="shared" si="18"/>
        <v/>
      </c>
      <c r="F584" s="15" t="str">
        <f t="shared" si="19"/>
        <v/>
      </c>
    </row>
    <row r="585" spans="1:6" x14ac:dyDescent="0.2">
      <c r="A585" s="13"/>
      <c r="B585" s="13"/>
      <c r="C585" s="13"/>
      <c r="D585" s="13"/>
      <c r="E585" s="14" t="str">
        <f t="shared" si="18"/>
        <v/>
      </c>
      <c r="F585" s="15" t="str">
        <f t="shared" si="19"/>
        <v/>
      </c>
    </row>
    <row r="586" spans="1:6" x14ac:dyDescent="0.2">
      <c r="A586" s="13"/>
      <c r="B586" s="13"/>
      <c r="C586" s="13"/>
      <c r="D586" s="13"/>
      <c r="E586" s="14" t="str">
        <f t="shared" si="18"/>
        <v/>
      </c>
      <c r="F586" s="15" t="str">
        <f t="shared" si="19"/>
        <v/>
      </c>
    </row>
    <row r="587" spans="1:6" x14ac:dyDescent="0.2">
      <c r="A587" s="13"/>
      <c r="B587" s="13"/>
      <c r="C587" s="13"/>
      <c r="D587" s="13"/>
      <c r="E587" s="14" t="str">
        <f t="shared" si="18"/>
        <v/>
      </c>
      <c r="F587" s="15" t="str">
        <f t="shared" si="19"/>
        <v/>
      </c>
    </row>
    <row r="588" spans="1:6" x14ac:dyDescent="0.2">
      <c r="A588" s="13"/>
      <c r="B588" s="13"/>
      <c r="C588" s="13"/>
      <c r="D588" s="13"/>
      <c r="E588" s="14" t="str">
        <f t="shared" si="18"/>
        <v/>
      </c>
      <c r="F588" s="15" t="str">
        <f t="shared" si="19"/>
        <v/>
      </c>
    </row>
    <row r="589" spans="1:6" x14ac:dyDescent="0.2">
      <c r="A589" s="13"/>
      <c r="B589" s="13"/>
      <c r="C589" s="13"/>
      <c r="D589" s="13"/>
      <c r="E589" s="14" t="str">
        <f t="shared" si="18"/>
        <v/>
      </c>
      <c r="F589" s="15" t="str">
        <f t="shared" si="19"/>
        <v/>
      </c>
    </row>
    <row r="590" spans="1:6" x14ac:dyDescent="0.2">
      <c r="A590" s="13"/>
      <c r="B590" s="13"/>
      <c r="C590" s="13"/>
      <c r="D590" s="13"/>
      <c r="E590" s="14" t="str">
        <f t="shared" si="18"/>
        <v/>
      </c>
      <c r="F590" s="15" t="str">
        <f t="shared" si="19"/>
        <v/>
      </c>
    </row>
    <row r="591" spans="1:6" x14ac:dyDescent="0.2">
      <c r="A591" s="13"/>
      <c r="B591" s="13"/>
      <c r="C591" s="13"/>
      <c r="D591" s="13"/>
      <c r="E591" s="14" t="str">
        <f t="shared" si="18"/>
        <v/>
      </c>
      <c r="F591" s="15" t="str">
        <f t="shared" si="19"/>
        <v/>
      </c>
    </row>
    <row r="592" spans="1:6" x14ac:dyDescent="0.2">
      <c r="A592" s="13"/>
      <c r="B592" s="13"/>
      <c r="C592" s="13"/>
      <c r="D592" s="13"/>
      <c r="E592" s="14" t="str">
        <f t="shared" si="18"/>
        <v/>
      </c>
      <c r="F592" s="15" t="str">
        <f t="shared" si="19"/>
        <v/>
      </c>
    </row>
    <row r="593" spans="1:6" x14ac:dyDescent="0.2">
      <c r="A593" s="13"/>
      <c r="B593" s="13"/>
      <c r="C593" s="13"/>
      <c r="D593" s="13"/>
      <c r="E593" s="14" t="str">
        <f t="shared" si="18"/>
        <v/>
      </c>
      <c r="F593" s="15" t="str">
        <f t="shared" si="19"/>
        <v/>
      </c>
    </row>
    <row r="594" spans="1:6" x14ac:dyDescent="0.2">
      <c r="A594" s="13"/>
      <c r="B594" s="13"/>
      <c r="C594" s="13"/>
      <c r="D594" s="13"/>
      <c r="E594" s="14" t="str">
        <f t="shared" si="18"/>
        <v/>
      </c>
      <c r="F594" s="15" t="str">
        <f t="shared" si="19"/>
        <v/>
      </c>
    </row>
    <row r="595" spans="1:6" x14ac:dyDescent="0.2">
      <c r="A595" s="13"/>
      <c r="B595" s="13"/>
      <c r="C595" s="13"/>
      <c r="D595" s="13"/>
      <c r="E595" s="14" t="str">
        <f t="shared" si="18"/>
        <v/>
      </c>
      <c r="F595" s="15" t="str">
        <f t="shared" si="19"/>
        <v/>
      </c>
    </row>
    <row r="596" spans="1:6" x14ac:dyDescent="0.2">
      <c r="A596" s="13"/>
      <c r="B596" s="13"/>
      <c r="C596" s="13"/>
      <c r="D596" s="13"/>
      <c r="E596" s="14" t="str">
        <f t="shared" si="18"/>
        <v/>
      </c>
      <c r="F596" s="15" t="str">
        <f t="shared" si="19"/>
        <v/>
      </c>
    </row>
    <row r="597" spans="1:6" x14ac:dyDescent="0.2">
      <c r="A597" s="13"/>
      <c r="B597" s="13"/>
      <c r="C597" s="13"/>
      <c r="D597" s="13"/>
      <c r="E597" s="14" t="str">
        <f t="shared" si="18"/>
        <v/>
      </c>
      <c r="F597" s="15" t="str">
        <f t="shared" si="19"/>
        <v/>
      </c>
    </row>
    <row r="598" spans="1:6" x14ac:dyDescent="0.2">
      <c r="A598" s="13"/>
      <c r="B598" s="13"/>
      <c r="C598" s="13"/>
      <c r="D598" s="13"/>
      <c r="E598" s="14" t="str">
        <f t="shared" si="18"/>
        <v/>
      </c>
      <c r="F598" s="15" t="str">
        <f t="shared" si="19"/>
        <v/>
      </c>
    </row>
    <row r="599" spans="1:6" x14ac:dyDescent="0.2">
      <c r="A599" s="13"/>
      <c r="B599" s="13"/>
      <c r="C599" s="13"/>
      <c r="D599" s="13"/>
      <c r="E599" s="14" t="str">
        <f t="shared" si="18"/>
        <v/>
      </c>
      <c r="F599" s="15" t="str">
        <f t="shared" si="19"/>
        <v/>
      </c>
    </row>
    <row r="600" spans="1:6" x14ac:dyDescent="0.2">
      <c r="A600" s="13"/>
      <c r="B600" s="13"/>
      <c r="C600" s="13"/>
      <c r="D600" s="13"/>
      <c r="E600" s="14" t="str">
        <f t="shared" si="18"/>
        <v/>
      </c>
      <c r="F600" s="15" t="str">
        <f t="shared" si="19"/>
        <v/>
      </c>
    </row>
    <row r="601" spans="1:6" x14ac:dyDescent="0.2">
      <c r="A601" s="13"/>
      <c r="B601" s="13"/>
      <c r="C601" s="13"/>
      <c r="D601" s="13"/>
      <c r="E601" s="14" t="str">
        <f t="shared" si="18"/>
        <v/>
      </c>
      <c r="F601" s="15" t="str">
        <f t="shared" si="19"/>
        <v/>
      </c>
    </row>
    <row r="602" spans="1:6" x14ac:dyDescent="0.2">
      <c r="A602" s="13"/>
      <c r="B602" s="13"/>
      <c r="C602" s="13"/>
      <c r="D602" s="13"/>
      <c r="E602" s="14" t="str">
        <f t="shared" si="18"/>
        <v/>
      </c>
      <c r="F602" s="15" t="str">
        <f t="shared" si="19"/>
        <v/>
      </c>
    </row>
    <row r="603" spans="1:6" x14ac:dyDescent="0.2">
      <c r="A603" s="13"/>
      <c r="B603" s="13"/>
      <c r="C603" s="13"/>
      <c r="D603" s="13"/>
      <c r="E603" s="14" t="str">
        <f t="shared" si="18"/>
        <v/>
      </c>
      <c r="F603" s="15" t="str">
        <f t="shared" si="19"/>
        <v/>
      </c>
    </row>
    <row r="604" spans="1:6" x14ac:dyDescent="0.2">
      <c r="A604" s="13"/>
      <c r="B604" s="13"/>
      <c r="C604" s="13"/>
      <c r="D604" s="13"/>
      <c r="E604" s="14" t="str">
        <f t="shared" si="18"/>
        <v/>
      </c>
      <c r="F604" s="15" t="str">
        <f t="shared" si="19"/>
        <v/>
      </c>
    </row>
  </sheetData>
  <mergeCells count="3">
    <mergeCell ref="A3:F3"/>
    <mergeCell ref="A2:F2"/>
    <mergeCell ref="A1:F1"/>
  </mergeCells>
  <conditionalFormatting sqref="E5:E604">
    <cfRule type="cellIs" dxfId="2" priority="1" operator="equal">
      <formula>"Vigilance renforcée"</formula>
    </cfRule>
    <cfRule type="cellIs" dxfId="1" priority="2" operator="equal">
      <formula>"Vigilance"</formula>
    </cfRule>
    <cfRule type="cellIs" dxfId="0" priority="3" operator="equal">
      <formula>"Standard"</formula>
    </cfRule>
  </conditionalFormatting>
  <dataValidations count="3">
    <dataValidation type="list" allowBlank="1" sqref="B5:B604" xr:uid="{00000000-0002-0000-0200-000000000000}">
      <formula1>"Avant le pic,Autour du pic,Après le pic"</formula1>
    </dataValidation>
    <dataValidation type="list" allowBlank="1" sqref="C5:C604" xr:uid="{00000000-0002-0000-0200-000001000000}">
      <formula1>"Précoce,À l'heure,Tardif"</formula1>
    </dataValidation>
    <dataValidation type="list" allowBlank="1" sqref="D5:D604" xr:uid="{00000000-0002-0000-0200-000002000000}">
      <formula1>"Lente,Modérée,Rapide"</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Mode d'emploi</vt:lpstr>
      <vt:lpstr>Barèmes</vt:lpstr>
      <vt:lpstr>Tests physiques</vt:lpstr>
      <vt:lpstr>Synthèse classe</vt:lpstr>
      <vt:lpstr>Profil individuel</vt:lpstr>
      <vt:lpstr>Croissance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Joffrey Bardin</cp:lastModifiedBy>
  <dcterms:created xsi:type="dcterms:W3CDTF">2026-07-10T08:42:08Z</dcterms:created>
  <dcterms:modified xsi:type="dcterms:W3CDTF">2026-08-28T12:32:54Z</dcterms:modified>
</cp:coreProperties>
</file>